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ivotTables/pivotTable1.xml" ContentType="application/vnd.openxmlformats-officedocument.spreadsheetml.pivot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K:\Trans\Grant Applications\2023 Grants\MPDG\SDDOT SD 73_248\BCA\Submittal Materials\"/>
    </mc:Choice>
  </mc:AlternateContent>
  <xr:revisionPtr revIDLastSave="0" documentId="13_ncr:1_{757F8A1E-4BC3-4C4D-8036-6A545C9F567D}" xr6:coauthVersionLast="47" xr6:coauthVersionMax="47" xr10:uidLastSave="{00000000-0000-0000-0000-000000000000}"/>
  <bookViews>
    <workbookView xWindow="28680" yWindow="-120" windowWidth="29040" windowHeight="15840" tabRatio="956" xr2:uid="{00000000-000D-0000-FFFF-FFFF00000000}"/>
  </bookViews>
  <sheets>
    <sheet name="Assumptions" sheetId="28" r:id="rId1"/>
    <sheet name="BCA Summary " sheetId="46" r:id="rId2"/>
    <sheet name="Operations Calculations" sheetId="77" r:id="rId3"/>
    <sheet name="Existing &amp; Diversion Routes" sheetId="92" r:id="rId4"/>
    <sheet name="Travel Time Savings" sheetId="76" r:id="rId5"/>
    <sheet name="VOC Savings" sheetId="78" r:id="rId6"/>
    <sheet name="Air Quality" sheetId="79" r:id="rId7"/>
    <sheet name="Safety Improvements" sheetId="30" r:id="rId8"/>
    <sheet name="Safety Impacts Diversions" sheetId="80" r:id="rId9"/>
    <sheet name="O&amp;M + Rehab" sheetId="75" r:id="rId10"/>
    <sheet name="Capital Cost + RCV" sheetId="42" r:id="rId11"/>
    <sheet name="Traffic Patterns" sheetId="81" r:id="rId12"/>
    <sheet name="O&amp;M + Rehab Cost Data" sheetId="85" r:id="rId13"/>
    <sheet name="Existing AADT Data" sheetId="83" r:id="rId14"/>
    <sheet name="VMT Route Summary" sheetId="88" r:id="rId15"/>
    <sheet name="VMT Route Data" sheetId="91" r:id="rId16"/>
    <sheet name="Existing &amp; Diversion Crashes" sheetId="87" r:id="rId17"/>
    <sheet name="SD 73 Crashes" sheetId="74" r:id="rId18"/>
    <sheet name="SD 248 Crashes" sheetId="90" r:id="rId19"/>
    <sheet name="Cost Data - 1 of 4" sheetId="95" r:id="rId20"/>
    <sheet name="Cost Data - 2 of 4" sheetId="96" r:id="rId21"/>
    <sheet name="Cost Data - 3 of 4" sheetId="94" r:id="rId22"/>
    <sheet name="Cost Data - 4 of 4" sheetId="9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A" localSheetId="6">#REF!</definedName>
    <definedName name="\A" localSheetId="13">#REF!</definedName>
    <definedName name="\A" localSheetId="9">#REF!</definedName>
    <definedName name="\A">#REF!</definedName>
    <definedName name="\B" localSheetId="6">#REF!</definedName>
    <definedName name="\B" localSheetId="9">#REF!</definedName>
    <definedName name="\B">#REF!</definedName>
    <definedName name="\p" localSheetId="6">#REF!</definedName>
    <definedName name="\p" localSheetId="9">#REF!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xlnm._FilterDatabase" localSheetId="16" hidden="1">'Existing &amp; Diversion Crashes'!$AJ$3:$BJ$6113</definedName>
    <definedName name="_Key1" localSheetId="6" hidden="1">'[2]Journal Entry'!#REF!</definedName>
    <definedName name="_Key1" localSheetId="9" hidden="1">'[2]Journal Entry'!#REF!</definedName>
    <definedName name="_Key1" hidden="1">'[2]Journal Entry'!#REF!</definedName>
    <definedName name="_Key2" localSheetId="6" hidden="1">'[2]Journal Entry'!#REF!</definedName>
    <definedName name="_Key2" localSheetId="9" hidden="1">'[2]Journal Entry'!#REF!</definedName>
    <definedName name="_Key2" hidden="1">'[2]Journal Entry'!#REF!</definedName>
    <definedName name="_Order1" hidden="1">255</definedName>
    <definedName name="_Order2" hidden="1">255</definedName>
    <definedName name="_ppp1" localSheetId="6">#REF!</definedName>
    <definedName name="_ppp1" localSheetId="9">#REF!</definedName>
    <definedName name="_ppp1">#REF!</definedName>
    <definedName name="_ppp2" localSheetId="6">#REF!</definedName>
    <definedName name="_ppp2" localSheetId="9">#REF!</definedName>
    <definedName name="_ppp2">#REF!</definedName>
    <definedName name="_ppp3" localSheetId="6">#REF!</definedName>
    <definedName name="_ppp3" localSheetId="9">#REF!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 localSheetId="6">#REF!</definedName>
    <definedName name="ABBREV_DATE" localSheetId="9">#REF!</definedName>
    <definedName name="ABBREV_DATE">#REF!</definedName>
    <definedName name="Adds" localSheetId="6">#REF!</definedName>
    <definedName name="Adds" localSheetId="9">#REF!</definedName>
    <definedName name="Adds">#REF!</definedName>
    <definedName name="AnalysisPeriod">Assumptions!$K$45</definedName>
    <definedName name="ASSIGN" localSheetId="6">#REF!</definedName>
    <definedName name="ASSIGN" localSheetId="9">#REF!</definedName>
    <definedName name="ASSIGN">#REF!</definedName>
    <definedName name="AutoCost">Assumptions!$K$70</definedName>
    <definedName name="B_4" localSheetId="6">#REF!</definedName>
    <definedName name="B_4" localSheetId="9">#REF!</definedName>
    <definedName name="B_4">#REF!</definedName>
    <definedName name="B_5" localSheetId="6">#REF!</definedName>
    <definedName name="B_5" localSheetId="9">#REF!</definedName>
    <definedName name="B_5">#REF!</definedName>
    <definedName name="BCAnalysisPeriod" localSheetId="6">[4]Assumptions!#REF!</definedName>
    <definedName name="BCAnalysisPeriod" localSheetId="10">[5]Assumptions!#REF!</definedName>
    <definedName name="BCAnalysisPeriod" localSheetId="13">[6]Assumptions!#REF!</definedName>
    <definedName name="BCAnalysisPeriod" localSheetId="9">[5]Assumptions!#REF!</definedName>
    <definedName name="BCAnalysisPeriod">Assumptions!#REF!</definedName>
    <definedName name="BEGINNING" localSheetId="6">#REF!</definedName>
    <definedName name="BEGINNING" localSheetId="9">#REF!</definedName>
    <definedName name="BEGINNING">#REF!</definedName>
    <definedName name="BEx3O85IKWARA6NCJOLRBRJFMEWW" localSheetId="6" hidden="1">'[7]Q2 09 Rail BS Leads'!#REF!</definedName>
    <definedName name="BEx3O85IKWARA6NCJOLRBRJFMEWW" localSheetId="9" hidden="1">'[7]Q2 09 Rail BS Leads'!#REF!</definedName>
    <definedName name="BEx3O85IKWARA6NCJOLRBRJFMEWW" hidden="1">'[7]Q2 09 Rail BS Leads'!#REF!</definedName>
    <definedName name="BEx5MLQZM68YQSKARVWTTPINFQ2C" localSheetId="6" hidden="1">'[7]Q2 09 Rail BS Leads'!#REF!</definedName>
    <definedName name="BEx5MLQZM68YQSKARVWTTPINFQ2C" localSheetId="9" hidden="1">'[7]Q2 09 Rail BS Leads'!#REF!</definedName>
    <definedName name="BEx5MLQZM68YQSKARVWTTPINFQ2C" hidden="1">'[7]Q2 09 Rail BS Leads'!#REF!</definedName>
    <definedName name="BExERWCEBKQRYWRQLYJ4UCMMKTHG" localSheetId="9" hidden="1">'[7]Q2 09 Rail BS Leads'!#REF!</definedName>
    <definedName name="BExERWCEBKQRYWRQLYJ4UCMMKTHG" hidden="1">'[7]Q2 09 Rail BS Leads'!#REF!</definedName>
    <definedName name="BExMBYPQDG9AYDQ5E8IECVFREPO6" localSheetId="9" hidden="1">'[7]Q2 09 Rail BS Leads'!#REF!</definedName>
    <definedName name="BExMBYPQDG9AYDQ5E8IECVFREPO6" hidden="1">'[7]Q2 09 Rail BS Leads'!#REF!</definedName>
    <definedName name="BExQ9ZLYHWABXAA9NJDW8ZS0UQ9P" hidden="1">'[7]Q2 09 Rail BS Leads'!#REF!</definedName>
    <definedName name="BExTUY9WNSJ91GV8CP0SKJTEIV82" hidden="1">'[7]Q2 09 Rail BS Leads'!#REF!</definedName>
    <definedName name="BS_98" localSheetId="6">#REF!</definedName>
    <definedName name="BS_98" localSheetId="9">#REF!</definedName>
    <definedName name="BS_98">#REF!</definedName>
    <definedName name="BS_99" localSheetId="6">#REF!</definedName>
    <definedName name="BS_99" localSheetId="9">#REF!</definedName>
    <definedName name="BS_99">#REF!</definedName>
    <definedName name="BS_SUM_25MO" localSheetId="6">#REF!</definedName>
    <definedName name="BS_SUM_25MO" localSheetId="9">#REF!</definedName>
    <definedName name="BS_SUM_25MO">#REF!</definedName>
    <definedName name="BS_SUM_98">#REF!</definedName>
    <definedName name="BS_SUM_99">#REF!</definedName>
    <definedName name="CBS">#REF!</definedName>
    <definedName name="COLE">#REF!</definedName>
    <definedName name="CompositeCost">Assumptions!$K$72</definedName>
    <definedName name="_xlnm.Criteria" localSheetId="6">#REF!</definedName>
    <definedName name="_xlnm.Criteria" localSheetId="9">#REF!</definedName>
    <definedName name="_xlnm.Criteria">#REF!</definedName>
    <definedName name="CURRENT_DATE" localSheetId="6">#REF!</definedName>
    <definedName name="CURRENT_DATE" localSheetId="9">#REF!</definedName>
    <definedName name="CURRENT_DATE">#REF!</definedName>
    <definedName name="DATA" localSheetId="6">#REF!</definedName>
    <definedName name="DATA" localSheetId="9">#REF!</definedName>
    <definedName name="DATA">#REF!</definedName>
    <definedName name="_xlnm.Database">#REF!</definedName>
    <definedName name="Daysinyr">Assumptions!$K$66</definedName>
    <definedName name="DecComICC" localSheetId="6">#REF!</definedName>
    <definedName name="DecComICC" localSheetId="9">#REF!</definedName>
    <definedName name="DecComICC">#REF!</definedName>
    <definedName name="DecComInstall" localSheetId="6">#REF!</definedName>
    <definedName name="DecComInstall" localSheetId="9">#REF!</definedName>
    <definedName name="DecComInstall">#REF!</definedName>
    <definedName name="Detail" localSheetId="6">#REF!</definedName>
    <definedName name="Detail" localSheetId="9">#REF!</definedName>
    <definedName name="Detail">#REF!</definedName>
    <definedName name="DISC_RATE">[3]Assumptions!$C$5</definedName>
    <definedName name="DiscountRate">Assumptions!$K$67</definedName>
    <definedName name="ENDING" localSheetId="6">#REF!</definedName>
    <definedName name="ENDING" localSheetId="9">#REF!</definedName>
    <definedName name="ENDING">#REF!</definedName>
    <definedName name="EndYear">Assumptions!$K$48</definedName>
    <definedName name="EPR" localSheetId="6">#REF!</definedName>
    <definedName name="EPR" localSheetId="9">#REF!</definedName>
    <definedName name="EPR">#REF!</definedName>
    <definedName name="_xlnm.Extract" localSheetId="6">#REF!</definedName>
    <definedName name="_xlnm.Extract" localSheetId="9">#REF!</definedName>
    <definedName name="_xlnm.Extract">#REF!</definedName>
    <definedName name="formula" localSheetId="6">#REF!</definedName>
    <definedName name="formula" localSheetId="9">#REF!</definedName>
    <definedName name="formula">#REF!</definedName>
    <definedName name="furbase">#REF!</definedName>
    <definedName name="FURN">#REF!</definedName>
    <definedName name="furnish">#REF!</definedName>
    <definedName name="furnmat">#REF!</definedName>
    <definedName name="GENERAL">#REF!</definedName>
    <definedName name="ICCConv">'[8]ICC Conversion'!$A$1:$B$191</definedName>
    <definedName name="IMPORT" localSheetId="6">#REF!</definedName>
    <definedName name="IMPORT" localSheetId="9">#REF!</definedName>
    <definedName name="IMPORT">#REF!</definedName>
    <definedName name="infor" localSheetId="6">#REF!</definedName>
    <definedName name="infor" localSheetId="9">#REF!</definedName>
    <definedName name="infor">#REF!</definedName>
    <definedName name="item" localSheetId="6">#REF!</definedName>
    <definedName name="item" localSheetId="9">#REF!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ainFolder">[9]SETUP!$B$3</definedName>
    <definedName name="mike" localSheetId="6">#REF!</definedName>
    <definedName name="mike" localSheetId="9">#REF!</definedName>
    <definedName name="mike">#REF!</definedName>
    <definedName name="mobil1" localSheetId="6">#REF!</definedName>
    <definedName name="mobil1" localSheetId="9">#REF!</definedName>
    <definedName name="mobil1">#REF!</definedName>
    <definedName name="NEXT" localSheetId="6">#REF!</definedName>
    <definedName name="NEXT" localSheetId="9">#REF!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eakLngthE">Assumptions!$K$17</definedName>
    <definedName name="PercentAutoW">Assumptions!$L$56</definedName>
    <definedName name="PercentAutoWO">Assumptions!$K$56</definedName>
    <definedName name="PercentTrucksW">Assumptions!#REF!</definedName>
    <definedName name="PercentTrucksWO">Assumptions!#REF!</definedName>
    <definedName name="PercTruckW">Assumptions!#REF!</definedName>
    <definedName name="PerTruckE">Assumptions!#REF!</definedName>
    <definedName name="PerTruckN">Assumptions!#REF!</definedName>
    <definedName name="PISNU" localSheetId="6">#REF!</definedName>
    <definedName name="PISNU" localSheetId="9">#REF!</definedName>
    <definedName name="PISNU">#REF!</definedName>
    <definedName name="PosnPnt_0925" localSheetId="6">#REF!</definedName>
    <definedName name="PosnPnt_0925">#REF!</definedName>
    <definedName name="ppp" localSheetId="6">#REF!</definedName>
    <definedName name="ppp" localSheetId="9">#REF!</definedName>
    <definedName name="ppp">#REF!</definedName>
    <definedName name="price">#REF!</definedName>
    <definedName name="PRINT_ALL">#REF!</definedName>
    <definedName name="_xlnm.Print_Area" localSheetId="6">'Air Quality'!$B$2:$AJ$58</definedName>
    <definedName name="_xlnm.Print_Area" localSheetId="0">Assumptions!$B$2:$J$79</definedName>
    <definedName name="_xlnm.Print_Area" localSheetId="1">'BCA Summary '!$B$2:$P$159</definedName>
    <definedName name="_xlnm.Print_Area" localSheetId="10">'Capital Cost + RCV'!$B$2:$Q$63</definedName>
    <definedName name="_xlnm.Print_Area" localSheetId="16">'Existing &amp; Diversion Crashes'!$B$2:$W$47</definedName>
    <definedName name="_xlnm.Print_Area" localSheetId="3">'Existing &amp; Diversion Routes'!$B$1:$CK$60</definedName>
    <definedName name="_xlnm.Print_Area" localSheetId="13">'Existing AADT Data'!$B$2:$Y$117</definedName>
    <definedName name="_xlnm.Print_Area" localSheetId="9">'O&amp;M + Rehab'!$B$2:$R$62</definedName>
    <definedName name="_xlnm.Print_Area" localSheetId="12">'O&amp;M + Rehab Cost Data'!$B$2:$G$69</definedName>
    <definedName name="_xlnm.Print_Area" localSheetId="2">'Operations Calculations'!$B$2:$N$155</definedName>
    <definedName name="_xlnm.Print_Area" localSheetId="8">'Safety Impacts Diversions'!$B$2:$AM$79</definedName>
    <definedName name="_xlnm.Print_Area" localSheetId="7">'Safety Improvements'!$B$2:$AQ$142</definedName>
    <definedName name="_xlnm.Print_Area" localSheetId="18">'SD 248 Crashes'!$B$2:$I$12</definedName>
    <definedName name="_xlnm.Print_Area" localSheetId="17">'SD 73 Crashes'!$B$2:$I$12</definedName>
    <definedName name="_xlnm.Print_Area" localSheetId="11">'Traffic Patterns'!$B$2:$S$107</definedName>
    <definedName name="_xlnm.Print_Area" localSheetId="4">'Travel Time Savings'!$B$2:$AE$61</definedName>
    <definedName name="_xlnm.Print_Area" localSheetId="15">'VMT Route Data'!$C$2:$M$17</definedName>
    <definedName name="_xlnm.Print_Area" localSheetId="14">'VMT Route Summary'!$B$2:$E$34</definedName>
    <definedName name="_xlnm.Print_Area" localSheetId="5">'VOC Savings'!$B$2:$AD$65</definedName>
    <definedName name="_xlnm.Print_Area">#REF!</definedName>
    <definedName name="PRINT_AREA_MI" localSheetId="6">#REF!</definedName>
    <definedName name="PRINT_AREA_MI" localSheetId="9">#REF!</definedName>
    <definedName name="PRINT_AREA_MI">#REF!</definedName>
    <definedName name="PRINT_CF_9899" localSheetId="6">#REF!</definedName>
    <definedName name="PRINT_CF_9899" localSheetId="9">#REF!</definedName>
    <definedName name="PRINT_CF_9899">#REF!</definedName>
    <definedName name="PRINT_DIFF">#REF!</definedName>
    <definedName name="_xlnm.Print_Titles">#N/A</definedName>
    <definedName name="Print_Titles_MI">'[10]PA Run Off'!$A$1:$IV$10,'[10]PA Run Off'!$A$1:$A$16384</definedName>
    <definedName name="ProjLoc">Assumptions!$L$14</definedName>
    <definedName name="Projlocation">Assumptions!$I$15</definedName>
    <definedName name="ProjName" localSheetId="6">Assumptions!#REF!</definedName>
    <definedName name="ProjName" localSheetId="9">Assumptions!#REF!</definedName>
    <definedName name="ProjName">Assumptions!#REF!</definedName>
    <definedName name="PRT_12_PAGE_25M" localSheetId="6">#REF!</definedName>
    <definedName name="PRT_12_PAGE_25M" localSheetId="9">#REF!</definedName>
    <definedName name="PRT_12_PAGE_25M">#REF!</definedName>
    <definedName name="PRT_98_WCRECON" localSheetId="6">#REF!</definedName>
    <definedName name="PRT_98_WCRECON" localSheetId="9">#REF!</definedName>
    <definedName name="PRT_98_WCRECON">#REF!</definedName>
    <definedName name="PRT_99_WCRECON" localSheetId="6">#REF!</definedName>
    <definedName name="PRT_99_WCRECON" localSheetId="9">#REF!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[11]LocoRate!$L$2:$P$4</definedName>
    <definedName name="Rates">'[12]Rate file'!$A$6:$F$1250</definedName>
    <definedName name="RETIREMENTS" localSheetId="6">#REF!</definedName>
    <definedName name="RETIREMENTS" localSheetId="13">#REF!</definedName>
    <definedName name="RETIREMENTS" localSheetId="9">#REF!</definedName>
    <definedName name="RETIREMENTS">#REF!</definedName>
    <definedName name="Retires" localSheetId="6">#REF!</definedName>
    <definedName name="Retires" localSheetId="9">#REF!</definedName>
    <definedName name="Retires">#REF!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olver_typ" localSheetId="10" hidden="1">2</definedName>
    <definedName name="solver_typ" localSheetId="9" hidden="1">2</definedName>
    <definedName name="solver_ver" localSheetId="10" hidden="1">17</definedName>
    <definedName name="solver_ver" localSheetId="9" hidden="1">17</definedName>
    <definedName name="Spanner_Auto_File">"T:\139407\NDM\ROR\DRAWING\des_road.x2a"</definedName>
    <definedName name="Spanner_Auto_Select">#REF!</definedName>
    <definedName name="SRFProjectNum" localSheetId="6">Assumptions!#REF!</definedName>
    <definedName name="SRFProjectNum" localSheetId="9">Assumptions!#REF!</definedName>
    <definedName name="SRFProjectNum">Assumptions!#REF!</definedName>
    <definedName name="StartYear" localSheetId="6">Assumptions!#REF!</definedName>
    <definedName name="StartYear" localSheetId="13">[6]Assumptions!#REF!</definedName>
    <definedName name="StartYear" localSheetId="9">Assumptions!#REF!</definedName>
    <definedName name="StartYear">Assumptions!#REF!</definedName>
    <definedName name="SUB7L" localSheetId="6">#REF!</definedName>
    <definedName name="SUB7L" localSheetId="9">#REF!</definedName>
    <definedName name="SUB7L">#REF!</definedName>
    <definedName name="supp" localSheetId="6">#REF!</definedName>
    <definedName name="supp" localSheetId="9">#REF!</definedName>
    <definedName name="supp">#REF!</definedName>
    <definedName name="suppbase" localSheetId="6">#REF!</definedName>
    <definedName name="suppbase" localSheetId="9">#REF!</definedName>
    <definedName name="suppbase">#REF!</definedName>
    <definedName name="SUPPL">#REF!</definedName>
    <definedName name="supplem">#REF!</definedName>
    <definedName name="TAccReductPer">Assumptions!$K$71</definedName>
    <definedName name="TAptFW">Assumptions!$K$66</definedName>
    <definedName name="TITLE" localSheetId="6">#REF!</definedName>
    <definedName name="TITLE" localSheetId="9">#REF!</definedName>
    <definedName name="TITLE">#REF!</definedName>
    <definedName name="TOTAL" localSheetId="6">#REF!</definedName>
    <definedName name="TOTAL" localSheetId="9">#REF!</definedName>
    <definedName name="TOTAL">#REF!</definedName>
    <definedName name="TPerHwy">Assumptions!$K$67</definedName>
    <definedName name="TruckCost" localSheetId="6">[4]Assumptions!#REF!</definedName>
    <definedName name="TruckCost" localSheetId="10">[5]Assumptions!#REF!</definedName>
    <definedName name="TruckCost" localSheetId="13">[6]Assumptions!#REF!</definedName>
    <definedName name="TruckCost" localSheetId="9">[5]Assumptions!#REF!</definedName>
    <definedName name="TruckCost">Assumptions!#REF!</definedName>
    <definedName name="TruckSpeed">Assumptions!#REF!</definedName>
    <definedName name="TVehMiBW">Assumptions!$L$68</definedName>
    <definedName name="TVehMiFW">Assumptions!$L$69</definedName>
    <definedName name="UPDATE" localSheetId="6">#REF!</definedName>
    <definedName name="UPDATE" localSheetId="9">#REF!</definedName>
    <definedName name="UPDATE">#REF!</definedName>
    <definedName name="VEH_OCC">[3]Assumptions!$C$6</definedName>
    <definedName name="Version" localSheetId="6">#REF!</definedName>
    <definedName name="Version" localSheetId="9">#REF!</definedName>
    <definedName name="Version">#REF!</definedName>
    <definedName name="x" localSheetId="6">[13]Assumptions!#REF!</definedName>
    <definedName name="x" localSheetId="9">[13]Assumptions!#REF!</definedName>
    <definedName name="x">[13]Assumptions!#REF!</definedName>
    <definedName name="yrofanalysis" localSheetId="6">Assumptions!#REF!</definedName>
    <definedName name="yrofanalysis" localSheetId="13">[6]Assumptions!#REF!</definedName>
    <definedName name="yrofanalysis" localSheetId="9">Assumptions!#REF!</definedName>
    <definedName name="yrofanalysis">Assumptions!#REF!</definedName>
    <definedName name="yrofcurrentdollars" localSheetId="6">Assumptions!#REF!</definedName>
    <definedName name="yrofcurrentdollars" localSheetId="13">[6]Assumptions!#REF!</definedName>
    <definedName name="yrofcurrentdollars" localSheetId="9">Assumptions!#REF!</definedName>
    <definedName name="yrofcurrentdollars">Assumptions!#REF!</definedName>
    <definedName name="YTD" localSheetId="6">#REF!</definedName>
    <definedName name="YTD" localSheetId="9">#REF!</definedName>
    <definedName name="YTD">#REF!</definedName>
  </definedNames>
  <calcPr calcId="191029"/>
  <pivotCaches>
    <pivotCache cacheId="0" r:id="rId3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6" i="42" l="1"/>
  <c r="L10"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L31" i="42"/>
  <c r="L30" i="42"/>
  <c r="K25" i="42"/>
  <c r="K15" i="42"/>
  <c r="L11" i="42"/>
  <c r="L9" i="42"/>
  <c r="L8" i="42"/>
  <c r="K24" i="42" l="1"/>
  <c r="K23" i="42"/>
  <c r="K22" i="42"/>
  <c r="K21" i="42"/>
  <c r="K20" i="42"/>
  <c r="K19" i="42"/>
  <c r="F2" i="96" l="1"/>
  <c r="F3" i="96"/>
  <c r="F4" i="96"/>
  <c r="F5" i="96"/>
  <c r="E6" i="96"/>
  <c r="F6" i="96"/>
  <c r="E7" i="96"/>
  <c r="F7" i="96"/>
  <c r="F8" i="96"/>
  <c r="F9" i="96"/>
  <c r="F10" i="96"/>
  <c r="F11" i="96"/>
  <c r="F12" i="96"/>
  <c r="F13" i="96"/>
  <c r="F15" i="96"/>
  <c r="F16" i="96"/>
  <c r="F17" i="96"/>
  <c r="F18" i="96"/>
  <c r="F19" i="96"/>
  <c r="F20" i="96"/>
  <c r="F21" i="96"/>
  <c r="F22" i="96"/>
  <c r="F25" i="96"/>
  <c r="F4" i="95"/>
  <c r="F16" i="95"/>
  <c r="F19" i="95"/>
  <c r="F22" i="95"/>
  <c r="F24" i="95"/>
  <c r="F31" i="95"/>
  <c r="F32" i="95"/>
  <c r="B47" i="95"/>
  <c r="A52" i="95"/>
  <c r="B52" i="95"/>
  <c r="D52" i="95"/>
  <c r="C52" i="95" s="1"/>
  <c r="E52" i="95"/>
  <c r="F52" i="95"/>
  <c r="G52" i="95"/>
  <c r="H52" i="95"/>
  <c r="I52" i="95"/>
  <c r="J52" i="95"/>
  <c r="K52" i="95"/>
  <c r="A53" i="95"/>
  <c r="B53" i="95"/>
  <c r="D53" i="95"/>
  <c r="C53" i="95" s="1"/>
  <c r="E53" i="95"/>
  <c r="F53" i="95"/>
  <c r="G53" i="95"/>
  <c r="H53" i="95"/>
  <c r="I53" i="95"/>
  <c r="J53" i="95"/>
  <c r="K53" i="95"/>
  <c r="A54" i="95"/>
  <c r="B54" i="95"/>
  <c r="D54" i="95"/>
  <c r="C54" i="95" s="1"/>
  <c r="E54" i="95"/>
  <c r="F54" i="95"/>
  <c r="G54" i="95"/>
  <c r="H54" i="95"/>
  <c r="I54" i="95"/>
  <c r="J54" i="95"/>
  <c r="K54" i="95"/>
  <c r="A55" i="95"/>
  <c r="B55" i="95"/>
  <c r="D55" i="95"/>
  <c r="C55" i="95" s="1"/>
  <c r="E55" i="95"/>
  <c r="F55" i="95"/>
  <c r="G55" i="95"/>
  <c r="H55" i="95"/>
  <c r="I55" i="95"/>
  <c r="J55" i="95"/>
  <c r="K55" i="95"/>
  <c r="B57" i="95"/>
  <c r="E15" i="95" s="1"/>
  <c r="F15" i="95" s="1"/>
  <c r="C57" i="95"/>
  <c r="E7" i="95" s="1"/>
  <c r="F7" i="95" s="1"/>
  <c r="D57" i="95"/>
  <c r="E8" i="95" s="1"/>
  <c r="F8" i="95" s="1"/>
  <c r="E57" i="95"/>
  <c r="E12" i="95" s="1"/>
  <c r="F12" i="95" s="1"/>
  <c r="F57" i="95"/>
  <c r="E13" i="95" s="1"/>
  <c r="F13" i="95" s="1"/>
  <c r="G57" i="95"/>
  <c r="E14" i="95" s="1"/>
  <c r="F14" i="95" s="1"/>
  <c r="H57" i="95"/>
  <c r="E9" i="95" s="1"/>
  <c r="F9" i="95" s="1"/>
  <c r="I57" i="95"/>
  <c r="E2" i="95" s="1"/>
  <c r="F2" i="95" s="1"/>
  <c r="J57" i="95"/>
  <c r="E5" i="95" s="1"/>
  <c r="F5" i="95" s="1"/>
  <c r="K57" i="95"/>
  <c r="E6" i="95" s="1"/>
  <c r="F6" i="95" s="1"/>
  <c r="F2" i="94"/>
  <c r="F3" i="94"/>
  <c r="F4" i="94"/>
  <c r="F5" i="94"/>
  <c r="F6" i="94"/>
  <c r="F7" i="94"/>
  <c r="F9" i="94"/>
  <c r="F25" i="94"/>
  <c r="F28" i="94"/>
  <c r="F32" i="94"/>
  <c r="F33" i="94"/>
  <c r="F37" i="94"/>
  <c r="F44" i="94"/>
  <c r="F45" i="94"/>
  <c r="B60" i="94"/>
  <c r="B65" i="94"/>
  <c r="C65" i="94"/>
  <c r="D65" i="94"/>
  <c r="E65" i="94"/>
  <c r="F65" i="94"/>
  <c r="G65" i="94"/>
  <c r="I65" i="94"/>
  <c r="H65" i="94" s="1"/>
  <c r="J65" i="94"/>
  <c r="K65" i="94"/>
  <c r="L65" i="94"/>
  <c r="M65" i="94"/>
  <c r="B66" i="94"/>
  <c r="C66" i="94"/>
  <c r="D66" i="94"/>
  <c r="E66" i="94"/>
  <c r="F66" i="94"/>
  <c r="G66" i="94"/>
  <c r="I66" i="94"/>
  <c r="H66" i="94" s="1"/>
  <c r="J66" i="94"/>
  <c r="K66" i="94"/>
  <c r="L66" i="94"/>
  <c r="M66" i="94"/>
  <c r="B67" i="94"/>
  <c r="C67" i="94"/>
  <c r="D67" i="94"/>
  <c r="E67" i="94"/>
  <c r="F67" i="94"/>
  <c r="G67" i="94"/>
  <c r="I67" i="94"/>
  <c r="H67" i="94" s="1"/>
  <c r="J67" i="94"/>
  <c r="K67" i="94"/>
  <c r="L67" i="94"/>
  <c r="M67" i="94"/>
  <c r="B69" i="94"/>
  <c r="E12" i="94" s="1"/>
  <c r="C69" i="94"/>
  <c r="E23" i="94" s="1"/>
  <c r="F23" i="94" s="1"/>
  <c r="D69" i="94"/>
  <c r="E24" i="94" s="1"/>
  <c r="F24" i="94" s="1"/>
  <c r="E69" i="94"/>
  <c r="E18" i="94" s="1"/>
  <c r="F18" i="94" s="1"/>
  <c r="F69" i="94"/>
  <c r="E21" i="94" s="1"/>
  <c r="F21" i="94" s="1"/>
  <c r="G69" i="94"/>
  <c r="H69" i="94"/>
  <c r="E13" i="94" s="1"/>
  <c r="F13" i="94" s="1"/>
  <c r="I69" i="94"/>
  <c r="E14" i="94" s="1"/>
  <c r="F14" i="94" s="1"/>
  <c r="J69" i="94"/>
  <c r="E19" i="94" s="1"/>
  <c r="F19" i="94" s="1"/>
  <c r="K69" i="94"/>
  <c r="E20" i="94" s="1"/>
  <c r="F20" i="94" s="1"/>
  <c r="L69" i="94"/>
  <c r="E22" i="94" s="1"/>
  <c r="F22" i="94" s="1"/>
  <c r="M69" i="94"/>
  <c r="E15" i="94" s="1"/>
  <c r="F15" i="94" s="1"/>
  <c r="F2" i="93"/>
  <c r="F3" i="93"/>
  <c r="F4" i="93"/>
  <c r="F5" i="93"/>
  <c r="E6" i="93"/>
  <c r="F6" i="93"/>
  <c r="F7" i="93"/>
  <c r="F8" i="93"/>
  <c r="E9" i="93"/>
  <c r="F9" i="93"/>
  <c r="F10" i="93"/>
  <c r="F11" i="93"/>
  <c r="F12" i="93"/>
  <c r="F13" i="93"/>
  <c r="F14" i="93"/>
  <c r="F17" i="93"/>
  <c r="F19" i="93"/>
  <c r="F20" i="93"/>
  <c r="F26" i="93"/>
  <c r="F29" i="93"/>
  <c r="F32" i="93"/>
  <c r="F35" i="93"/>
  <c r="F36" i="93"/>
  <c r="F38" i="93"/>
  <c r="F39" i="93"/>
  <c r="F41" i="93"/>
  <c r="F42" i="93"/>
  <c r="F43" i="93"/>
  <c r="F50" i="93"/>
  <c r="F51" i="93"/>
  <c r="B66" i="93"/>
  <c r="B71" i="93"/>
  <c r="C71" i="93"/>
  <c r="D71" i="93"/>
  <c r="E71" i="93"/>
  <c r="F71" i="93"/>
  <c r="G71" i="93"/>
  <c r="I71" i="93"/>
  <c r="H71" i="93" s="1"/>
  <c r="J71" i="93"/>
  <c r="K71" i="93"/>
  <c r="L71" i="93"/>
  <c r="M71" i="93"/>
  <c r="B72" i="93"/>
  <c r="C72" i="93"/>
  <c r="D72" i="93"/>
  <c r="E72" i="93"/>
  <c r="F72" i="93"/>
  <c r="G72" i="93"/>
  <c r="I72" i="93"/>
  <c r="H72" i="93" s="1"/>
  <c r="J72" i="93"/>
  <c r="K72" i="93"/>
  <c r="L72" i="93"/>
  <c r="M72" i="93"/>
  <c r="B73" i="93"/>
  <c r="C73" i="93"/>
  <c r="D73" i="93"/>
  <c r="E73" i="93"/>
  <c r="F73" i="93"/>
  <c r="G73" i="93"/>
  <c r="I73" i="93"/>
  <c r="H73" i="93" s="1"/>
  <c r="J73" i="93"/>
  <c r="K73" i="93"/>
  <c r="L73" i="93"/>
  <c r="M73" i="93"/>
  <c r="B75" i="93"/>
  <c r="C75" i="93"/>
  <c r="E27" i="93" s="1"/>
  <c r="F27" i="93" s="1"/>
  <c r="D75" i="93"/>
  <c r="E28" i="93" s="1"/>
  <c r="F28" i="93" s="1"/>
  <c r="E75" i="93"/>
  <c r="E21" i="93" s="1"/>
  <c r="F21" i="93" s="1"/>
  <c r="F75" i="93"/>
  <c r="E24" i="93" s="1"/>
  <c r="F24" i="93" s="1"/>
  <c r="G75" i="93"/>
  <c r="H75" i="93"/>
  <c r="E15" i="93" s="1"/>
  <c r="F15" i="93" s="1"/>
  <c r="I75" i="93"/>
  <c r="E16" i="93" s="1"/>
  <c r="F16" i="93" s="1"/>
  <c r="J75" i="93"/>
  <c r="E22" i="93" s="1"/>
  <c r="F22" i="93" s="1"/>
  <c r="K75" i="93"/>
  <c r="E23" i="93" s="1"/>
  <c r="F23" i="93" s="1"/>
  <c r="L75" i="93"/>
  <c r="E25" i="93" s="1"/>
  <c r="F25" i="93" s="1"/>
  <c r="M75" i="93"/>
  <c r="E18" i="93" s="1"/>
  <c r="F18" i="93" s="1"/>
  <c r="E3" i="95" l="1"/>
  <c r="F3" i="95" s="1"/>
  <c r="E10" i="95"/>
  <c r="F10" i="95" s="1"/>
  <c r="E11" i="95"/>
  <c r="F11" i="95" s="1"/>
  <c r="E20" i="95"/>
  <c r="F20" i="95" s="1"/>
  <c r="E21" i="95"/>
  <c r="F21" i="95" s="1"/>
  <c r="E23" i="95"/>
  <c r="F23" i="95" s="1"/>
  <c r="E11" i="94"/>
  <c r="F12" i="94"/>
  <c r="E16" i="94"/>
  <c r="F16" i="94" s="1"/>
  <c r="E17" i="94"/>
  <c r="F17" i="94" s="1"/>
  <c r="E29" i="94"/>
  <c r="F29" i="94" s="1"/>
  <c r="E30" i="94"/>
  <c r="F30" i="94" s="1"/>
  <c r="E31" i="94"/>
  <c r="F31" i="94" s="1"/>
  <c r="E34" i="94"/>
  <c r="F34" i="94" s="1"/>
  <c r="E35" i="94"/>
  <c r="F35" i="94" s="1"/>
  <c r="E36" i="94"/>
  <c r="F36" i="94" s="1"/>
  <c r="E33" i="93"/>
  <c r="F33" i="93" s="1"/>
  <c r="E34" i="93"/>
  <c r="F34" i="93" s="1"/>
  <c r="E37" i="93"/>
  <c r="F37" i="93" s="1"/>
  <c r="E40" i="93"/>
  <c r="F40" i="93" s="1"/>
  <c r="E17" i="95" l="1"/>
  <c r="F17" i="95" s="1"/>
  <c r="E18" i="95"/>
  <c r="F18" i="95" s="1"/>
  <c r="F26" i="95"/>
  <c r="F27" i="95" s="1"/>
  <c r="F11" i="94"/>
  <c r="E10" i="94"/>
  <c r="E30" i="93"/>
  <c r="F30" i="93" s="1"/>
  <c r="E31" i="93"/>
  <c r="F31" i="93" s="1"/>
  <c r="F28" i="95" l="1"/>
  <c r="F29" i="95"/>
  <c r="F30" i="95"/>
  <c r="F33" i="95"/>
  <c r="E8" i="94"/>
  <c r="F8" i="94" s="1"/>
  <c r="F10" i="94"/>
  <c r="F45" i="93"/>
  <c r="F46" i="93" s="1"/>
  <c r="E26" i="94" l="1"/>
  <c r="F26" i="94" s="1"/>
  <c r="E27" i="94"/>
  <c r="F27" i="94" s="1"/>
  <c r="F39" i="94"/>
  <c r="F40" i="94" s="1"/>
  <c r="F47" i="93"/>
  <c r="F48" i="93"/>
  <c r="F49" i="93"/>
  <c r="F52" i="93"/>
  <c r="F41" i="94" l="1"/>
  <c r="F42" i="94"/>
  <c r="F43" i="94"/>
  <c r="F46" i="94"/>
  <c r="B56" i="93"/>
  <c r="B55" i="93" l="1"/>
  <c r="C55" i="93" l="1"/>
  <c r="C56" i="93" s="1"/>
  <c r="D56" i="93" s="1"/>
  <c r="D55" i="93"/>
  <c r="V13" i="30" l="1"/>
  <c r="V12" i="30"/>
  <c r="C9" i="46"/>
  <c r="K7" i="30" l="1"/>
  <c r="O7" i="30"/>
  <c r="N7" i="30"/>
  <c r="M7" i="30"/>
  <c r="L7" i="30"/>
  <c r="AL83" i="91"/>
  <c r="D5" i="88" s="1"/>
  <c r="AL139" i="91"/>
  <c r="D6" i="88" s="1"/>
  <c r="AL179" i="91"/>
  <c r="D7" i="88" s="1"/>
  <c r="AL204" i="91"/>
  <c r="D8" i="88" s="1"/>
  <c r="AL229" i="91"/>
  <c r="D9" i="88" s="1"/>
  <c r="AL281" i="91"/>
  <c r="D10" i="88" s="1"/>
  <c r="AL355" i="91"/>
  <c r="D11" i="88" s="1"/>
  <c r="AL402" i="91"/>
  <c r="D12" i="88" s="1"/>
  <c r="AL432" i="91"/>
  <c r="D13" i="88" s="1"/>
  <c r="AL453" i="91"/>
  <c r="D14" i="88" s="1"/>
  <c r="AL475" i="91"/>
  <c r="D15" i="88" s="1"/>
  <c r="AL516" i="91"/>
  <c r="D16" i="88" s="1"/>
  <c r="L32" i="80"/>
  <c r="L31" i="80"/>
  <c r="L30" i="80"/>
  <c r="L29" i="80"/>
  <c r="L28" i="80"/>
  <c r="L27" i="80"/>
  <c r="V32" i="80"/>
  <c r="U32" i="80"/>
  <c r="T32" i="80"/>
  <c r="S32" i="80"/>
  <c r="R32" i="80"/>
  <c r="V31" i="80"/>
  <c r="U31" i="80"/>
  <c r="T31" i="80"/>
  <c r="S31" i="80"/>
  <c r="R31" i="80"/>
  <c r="V30" i="80"/>
  <c r="U30" i="80"/>
  <c r="T30" i="80"/>
  <c r="S30" i="80"/>
  <c r="R30" i="80"/>
  <c r="V29" i="80"/>
  <c r="U29" i="80"/>
  <c r="T29" i="80"/>
  <c r="S29" i="80"/>
  <c r="R29" i="80"/>
  <c r="V28" i="80"/>
  <c r="U28" i="80"/>
  <c r="T28" i="80"/>
  <c r="S28" i="80"/>
  <c r="R28" i="80"/>
  <c r="V27" i="80"/>
  <c r="U27" i="80"/>
  <c r="T27" i="80"/>
  <c r="S27" i="80"/>
  <c r="R27" i="80"/>
  <c r="M27" i="80" s="1"/>
  <c r="D40" i="87"/>
  <c r="R37" i="80" s="1"/>
  <c r="E40" i="87"/>
  <c r="S37" i="80" s="1"/>
  <c r="F40" i="87"/>
  <c r="T37" i="80" s="1"/>
  <c r="G40" i="87"/>
  <c r="U37" i="80" s="1"/>
  <c r="H40" i="87"/>
  <c r="V37" i="80" s="1"/>
  <c r="D41" i="87"/>
  <c r="R38" i="80" s="1"/>
  <c r="E41" i="87"/>
  <c r="S38" i="80" s="1"/>
  <c r="F41" i="87"/>
  <c r="T38" i="80" s="1"/>
  <c r="G41" i="87"/>
  <c r="U38" i="80" s="1"/>
  <c r="H41" i="87"/>
  <c r="V38" i="80" s="1"/>
  <c r="D42" i="87"/>
  <c r="R39" i="80" s="1"/>
  <c r="E42" i="87"/>
  <c r="S39" i="80" s="1"/>
  <c r="F42" i="87"/>
  <c r="T39" i="80" s="1"/>
  <c r="G42" i="87"/>
  <c r="U39" i="80" s="1"/>
  <c r="H42" i="87"/>
  <c r="V39" i="80" s="1"/>
  <c r="D43" i="87"/>
  <c r="R40" i="80" s="1"/>
  <c r="E43" i="87"/>
  <c r="S40" i="80" s="1"/>
  <c r="F43" i="87"/>
  <c r="T40" i="80" s="1"/>
  <c r="G43" i="87"/>
  <c r="U40" i="80" s="1"/>
  <c r="H43" i="87"/>
  <c r="V40" i="80" s="1"/>
  <c r="D44" i="87"/>
  <c r="R41" i="80" s="1"/>
  <c r="E44" i="87"/>
  <c r="S41" i="80" s="1"/>
  <c r="F44" i="87"/>
  <c r="T41" i="80" s="1"/>
  <c r="G44" i="87"/>
  <c r="U41" i="80" s="1"/>
  <c r="H44" i="87"/>
  <c r="V41" i="80" s="1"/>
  <c r="D45" i="87"/>
  <c r="R42" i="80" s="1"/>
  <c r="E45" i="87"/>
  <c r="S42" i="80" s="1"/>
  <c r="F45" i="87"/>
  <c r="T42" i="80" s="1"/>
  <c r="G45" i="87"/>
  <c r="U42" i="80" s="1"/>
  <c r="H45" i="87"/>
  <c r="V42" i="80" s="1"/>
  <c r="F18" i="77"/>
  <c r="E18" i="77"/>
  <c r="D18" i="77"/>
  <c r="F47" i="77"/>
  <c r="F46" i="77"/>
  <c r="F45" i="77"/>
  <c r="F44" i="77"/>
  <c r="F43" i="77"/>
  <c r="F42" i="77"/>
  <c r="F36" i="77"/>
  <c r="F35" i="77"/>
  <c r="F34" i="77"/>
  <c r="F33" i="77"/>
  <c r="F32" i="77"/>
  <c r="F31" i="77"/>
  <c r="D64" i="83"/>
  <c r="AA112" i="30"/>
  <c r="AA111" i="30"/>
  <c r="AA110" i="30"/>
  <c r="AA109" i="30"/>
  <c r="AA108" i="30"/>
  <c r="AA107" i="30"/>
  <c r="AA106" i="30"/>
  <c r="AA105" i="30"/>
  <c r="AA104" i="30"/>
  <c r="AA103" i="30"/>
  <c r="AA102" i="30"/>
  <c r="AA101" i="30"/>
  <c r="AA100" i="30"/>
  <c r="AA99" i="30"/>
  <c r="AA98" i="30"/>
  <c r="AA97" i="30"/>
  <c r="AA96" i="30"/>
  <c r="AA95" i="30"/>
  <c r="AA94" i="30"/>
  <c r="AA93" i="30"/>
  <c r="AA92" i="30"/>
  <c r="AA91" i="30"/>
  <c r="AA90" i="30"/>
  <c r="AA89" i="30"/>
  <c r="AA88" i="30"/>
  <c r="AA87" i="30"/>
  <c r="AA86" i="30"/>
  <c r="AA85" i="30"/>
  <c r="AA84" i="30"/>
  <c r="AA83" i="30"/>
  <c r="AA82" i="30"/>
  <c r="AA81" i="30"/>
  <c r="AA80" i="30"/>
  <c r="AA79" i="30"/>
  <c r="AA78" i="30"/>
  <c r="AA77" i="30"/>
  <c r="AA76" i="30"/>
  <c r="AA75" i="30"/>
  <c r="AA74" i="30"/>
  <c r="AA73" i="30"/>
  <c r="AA72" i="30"/>
  <c r="AA71" i="30"/>
  <c r="AA70" i="30"/>
  <c r="AA69" i="30"/>
  <c r="AA68" i="30"/>
  <c r="Q68" i="30"/>
  <c r="R112" i="30"/>
  <c r="R111" i="30"/>
  <c r="R110" i="30"/>
  <c r="R109" i="30"/>
  <c r="R108" i="30"/>
  <c r="R107" i="30"/>
  <c r="R106" i="30"/>
  <c r="R105" i="30"/>
  <c r="R104" i="30"/>
  <c r="R103" i="30"/>
  <c r="R102" i="30"/>
  <c r="R101" i="30"/>
  <c r="R100" i="30"/>
  <c r="R99" i="30"/>
  <c r="R98" i="30"/>
  <c r="R97" i="30"/>
  <c r="R96" i="30"/>
  <c r="R95" i="30"/>
  <c r="R94" i="30"/>
  <c r="R93" i="30"/>
  <c r="R92" i="30"/>
  <c r="R91" i="30"/>
  <c r="R90" i="30"/>
  <c r="R89" i="30"/>
  <c r="R88" i="30"/>
  <c r="R87" i="30"/>
  <c r="R86" i="30"/>
  <c r="R85" i="30"/>
  <c r="R84" i="30"/>
  <c r="R83" i="30"/>
  <c r="R82" i="30"/>
  <c r="R81" i="30"/>
  <c r="R80" i="30"/>
  <c r="R79" i="30"/>
  <c r="R78" i="30"/>
  <c r="R77" i="30"/>
  <c r="R76" i="30"/>
  <c r="R75" i="30"/>
  <c r="R74" i="30"/>
  <c r="R73" i="30"/>
  <c r="R72" i="30"/>
  <c r="R71" i="30"/>
  <c r="R70" i="30"/>
  <c r="R69" i="30"/>
  <c r="R68"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P112" i="30" l="1"/>
  <c r="P111" i="30"/>
  <c r="P110" i="30"/>
  <c r="P109" i="30"/>
  <c r="P108" i="30"/>
  <c r="P107" i="30"/>
  <c r="P106" i="30"/>
  <c r="P105" i="30"/>
  <c r="P104" i="30"/>
  <c r="P103" i="30"/>
  <c r="P102" i="30"/>
  <c r="P101" i="30"/>
  <c r="P100" i="30"/>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I15" i="80" l="1"/>
  <c r="I14" i="80"/>
  <c r="D79" i="46" l="1"/>
  <c r="D80" i="46"/>
  <c r="E80" i="46" s="1"/>
  <c r="I80" i="85" l="1"/>
  <c r="J80" i="85"/>
  <c r="K80" i="85"/>
  <c r="L80" i="85"/>
  <c r="M80" i="85"/>
  <c r="N80" i="85"/>
  <c r="O80" i="85"/>
  <c r="P80" i="85"/>
  <c r="Q80" i="85"/>
  <c r="R80" i="85"/>
  <c r="S80" i="85"/>
  <c r="T80" i="85"/>
  <c r="U80" i="85"/>
  <c r="Y80" i="85"/>
  <c r="Z80" i="85"/>
  <c r="AA80" i="85"/>
  <c r="AB80" i="85"/>
  <c r="AC80" i="85"/>
  <c r="AD80" i="85"/>
  <c r="AE80" i="85"/>
  <c r="AF80" i="85"/>
  <c r="AG80" i="85"/>
  <c r="AH80" i="85"/>
  <c r="AI80" i="85"/>
  <c r="AJ80" i="85"/>
  <c r="AK80" i="85"/>
  <c r="AL80" i="85"/>
  <c r="AM80" i="85"/>
  <c r="AN80" i="85"/>
  <c r="AO80" i="85"/>
  <c r="I63" i="85"/>
  <c r="L63" i="85"/>
  <c r="M63" i="85"/>
  <c r="N63" i="85"/>
  <c r="O63" i="85"/>
  <c r="P63" i="85"/>
  <c r="Q63" i="85"/>
  <c r="R63" i="85"/>
  <c r="S63" i="85"/>
  <c r="T63" i="85"/>
  <c r="U63" i="85"/>
  <c r="V63" i="85"/>
  <c r="W63" i="85"/>
  <c r="X63" i="85"/>
  <c r="Y63" i="85"/>
  <c r="Z63" i="85"/>
  <c r="AA63" i="85"/>
  <c r="AB63" i="85"/>
  <c r="AD63" i="85"/>
  <c r="AE63" i="85"/>
  <c r="AF63" i="85"/>
  <c r="AG63" i="85"/>
  <c r="AH63" i="85"/>
  <c r="AI63" i="85"/>
  <c r="AJ63" i="85"/>
  <c r="AK63" i="85"/>
  <c r="AM63" i="85"/>
  <c r="AN63" i="85"/>
  <c r="AO63" i="85"/>
  <c r="O67" i="85"/>
  <c r="P67" i="85"/>
  <c r="H27" i="85"/>
  <c r="I27" i="85"/>
  <c r="J27" i="85"/>
  <c r="K27" i="85"/>
  <c r="L27" i="85"/>
  <c r="M27" i="85"/>
  <c r="N27" i="85"/>
  <c r="O27" i="85"/>
  <c r="P27" i="85"/>
  <c r="Q27" i="85"/>
  <c r="R27" i="85"/>
  <c r="S27" i="85"/>
  <c r="T27" i="85"/>
  <c r="U27" i="85"/>
  <c r="V27" i="85"/>
  <c r="W27" i="85"/>
  <c r="X27" i="85"/>
  <c r="Y27" i="85"/>
  <c r="Z27" i="85"/>
  <c r="AA27" i="85"/>
  <c r="AB27" i="85"/>
  <c r="AC27" i="85"/>
  <c r="AD27" i="85"/>
  <c r="AE27" i="85"/>
  <c r="AF27" i="85"/>
  <c r="AG27" i="85"/>
  <c r="AH27" i="85"/>
  <c r="AI27" i="85"/>
  <c r="AJ27" i="85"/>
  <c r="AK27" i="85"/>
  <c r="AL27" i="85"/>
  <c r="AM27" i="85"/>
  <c r="AN27" i="85"/>
  <c r="AO27" i="85"/>
  <c r="AC63" i="85" l="1"/>
  <c r="AL63" i="85"/>
  <c r="S8" i="78" l="1"/>
  <c r="J47" i="75"/>
  <c r="J46" i="75"/>
  <c r="J45" i="75"/>
  <c r="J44" i="75"/>
  <c r="J43" i="75"/>
  <c r="J42" i="75"/>
  <c r="J41" i="75"/>
  <c r="J40" i="75"/>
  <c r="J39" i="75"/>
  <c r="J38" i="75"/>
  <c r="J37" i="75"/>
  <c r="J36" i="75"/>
  <c r="J35" i="75"/>
  <c r="J34" i="75"/>
  <c r="J33" i="75"/>
  <c r="J32" i="75"/>
  <c r="J31" i="75"/>
  <c r="J30" i="75"/>
  <c r="J29" i="75"/>
  <c r="J28" i="75"/>
  <c r="J8" i="75"/>
  <c r="H19" i="85"/>
  <c r="I19" i="85"/>
  <c r="J19" i="85"/>
  <c r="K19" i="85"/>
  <c r="L19" i="85"/>
  <c r="M19" i="85"/>
  <c r="N19" i="85"/>
  <c r="O19" i="85"/>
  <c r="P19" i="85"/>
  <c r="Q19" i="85"/>
  <c r="R19" i="85"/>
  <c r="S19" i="85"/>
  <c r="T19" i="85"/>
  <c r="U19" i="85"/>
  <c r="V19" i="85"/>
  <c r="W19" i="85"/>
  <c r="X19" i="85"/>
  <c r="Y19" i="85"/>
  <c r="Z19" i="85"/>
  <c r="AA19" i="85"/>
  <c r="AK33" i="80"/>
  <c r="AJ33" i="80"/>
  <c r="AI33" i="80"/>
  <c r="AH33" i="80"/>
  <c r="AG33" i="80"/>
  <c r="AK32" i="80"/>
  <c r="AJ32" i="80"/>
  <c r="AI32" i="80"/>
  <c r="AH32" i="80"/>
  <c r="AG32" i="80"/>
  <c r="AK31" i="80"/>
  <c r="AJ31" i="80"/>
  <c r="AI31" i="80"/>
  <c r="AH31" i="80"/>
  <c r="AG31" i="80"/>
  <c r="AK30" i="80"/>
  <c r="AJ30" i="80"/>
  <c r="AI30" i="80"/>
  <c r="AH30" i="80"/>
  <c r="AG30" i="80"/>
  <c r="AK29" i="80"/>
  <c r="AJ29" i="80"/>
  <c r="AI29" i="80"/>
  <c r="AH29" i="80"/>
  <c r="AG29" i="80"/>
  <c r="AK28" i="80"/>
  <c r="AJ28" i="80"/>
  <c r="AI28" i="80"/>
  <c r="AH28" i="80"/>
  <c r="AG28" i="80"/>
  <c r="AK27" i="80"/>
  <c r="AJ27" i="80"/>
  <c r="AI27" i="80"/>
  <c r="AH27" i="80"/>
  <c r="AG27" i="80"/>
  <c r="AK26" i="80"/>
  <c r="AJ26" i="80"/>
  <c r="AI26" i="80"/>
  <c r="AH26" i="80"/>
  <c r="AG26" i="80"/>
  <c r="AK25" i="80"/>
  <c r="AJ25" i="80"/>
  <c r="AI25" i="80"/>
  <c r="AH25" i="80"/>
  <c r="AG25" i="80"/>
  <c r="AK24" i="80"/>
  <c r="AJ24" i="80"/>
  <c r="AI24" i="80"/>
  <c r="AH24" i="80"/>
  <c r="AG24" i="80"/>
  <c r="AK23" i="80"/>
  <c r="AJ23" i="80"/>
  <c r="AI23" i="80"/>
  <c r="AH23" i="80"/>
  <c r="AG23" i="80"/>
  <c r="AK22" i="80"/>
  <c r="AJ22" i="80"/>
  <c r="AI22" i="80"/>
  <c r="AH22" i="80"/>
  <c r="AG22" i="80"/>
  <c r="AK21" i="80"/>
  <c r="AJ21" i="80"/>
  <c r="AI21" i="80"/>
  <c r="AH21" i="80"/>
  <c r="AG21" i="80"/>
  <c r="AK20" i="80"/>
  <c r="AJ20" i="80"/>
  <c r="AI20" i="80"/>
  <c r="AH20" i="80"/>
  <c r="AG20" i="80"/>
  <c r="AK19" i="80"/>
  <c r="AJ19" i="80"/>
  <c r="AI19" i="80"/>
  <c r="AH19" i="80"/>
  <c r="AG19" i="80"/>
  <c r="AK18" i="80"/>
  <c r="AJ18" i="80"/>
  <c r="AI18" i="80"/>
  <c r="AH18" i="80"/>
  <c r="AG18" i="80"/>
  <c r="AK17" i="80"/>
  <c r="AJ17" i="80"/>
  <c r="AI17" i="80"/>
  <c r="AH17" i="80"/>
  <c r="AG17" i="80"/>
  <c r="AK16" i="80"/>
  <c r="AJ16" i="80"/>
  <c r="AI16" i="80"/>
  <c r="AH16" i="80"/>
  <c r="AG16" i="80"/>
  <c r="AK15" i="80"/>
  <c r="AJ15" i="80"/>
  <c r="AI15" i="80"/>
  <c r="AH15" i="80"/>
  <c r="AG15" i="80"/>
  <c r="AK14" i="80"/>
  <c r="AJ14" i="80"/>
  <c r="AI14" i="80"/>
  <c r="AH14" i="80"/>
  <c r="AG14" i="80"/>
  <c r="AK13" i="80"/>
  <c r="AJ13" i="80"/>
  <c r="AI13" i="80"/>
  <c r="AH13" i="80"/>
  <c r="AG13" i="80"/>
  <c r="AK12" i="80"/>
  <c r="AJ12" i="80"/>
  <c r="AI12" i="80"/>
  <c r="AH12" i="80"/>
  <c r="AG12" i="80"/>
  <c r="AL12" i="80" s="1"/>
  <c r="AE33" i="80"/>
  <c r="AD33" i="80"/>
  <c r="AC33" i="80"/>
  <c r="AB33" i="80"/>
  <c r="AA33" i="80"/>
  <c r="AE32" i="80"/>
  <c r="AD32" i="80"/>
  <c r="AC32" i="80"/>
  <c r="AB32" i="80"/>
  <c r="AA32" i="80"/>
  <c r="AE31" i="80"/>
  <c r="AD31" i="80"/>
  <c r="AC31" i="80"/>
  <c r="AB31" i="80"/>
  <c r="AA31" i="80"/>
  <c r="AE30" i="80"/>
  <c r="AD30" i="80"/>
  <c r="AC30" i="80"/>
  <c r="AB30" i="80"/>
  <c r="AA30" i="80"/>
  <c r="AE29" i="80"/>
  <c r="AD29" i="80"/>
  <c r="AC29" i="80"/>
  <c r="AB29" i="80"/>
  <c r="AA29" i="80"/>
  <c r="AE28" i="80"/>
  <c r="AD28" i="80"/>
  <c r="AC28" i="80"/>
  <c r="AB28" i="80"/>
  <c r="AA28" i="80"/>
  <c r="AE27" i="80"/>
  <c r="AD27" i="80"/>
  <c r="AC27" i="80"/>
  <c r="AB27" i="80"/>
  <c r="AA27" i="80"/>
  <c r="AE26" i="80"/>
  <c r="AD26" i="80"/>
  <c r="AC26" i="80"/>
  <c r="AB26" i="80"/>
  <c r="AA26" i="80"/>
  <c r="AE25" i="80"/>
  <c r="AD25" i="80"/>
  <c r="AC25" i="80"/>
  <c r="AB25" i="80"/>
  <c r="AA25" i="80"/>
  <c r="AE24" i="80"/>
  <c r="AD24" i="80"/>
  <c r="AC24" i="80"/>
  <c r="AB24" i="80"/>
  <c r="AA24" i="80"/>
  <c r="AE23" i="80"/>
  <c r="AD23" i="80"/>
  <c r="AC23" i="80"/>
  <c r="AB23" i="80"/>
  <c r="AA23" i="80"/>
  <c r="AE22" i="80"/>
  <c r="AD22" i="80"/>
  <c r="AC22" i="80"/>
  <c r="AB22" i="80"/>
  <c r="AA22" i="80"/>
  <c r="AE21" i="80"/>
  <c r="AD21" i="80"/>
  <c r="AC21" i="80"/>
  <c r="AB21" i="80"/>
  <c r="AA21" i="80"/>
  <c r="AE20" i="80"/>
  <c r="AD20" i="80"/>
  <c r="AC20" i="80"/>
  <c r="AB20" i="80"/>
  <c r="AA20" i="80"/>
  <c r="AE19" i="80"/>
  <c r="AD19" i="80"/>
  <c r="AC19" i="80"/>
  <c r="AB19" i="80"/>
  <c r="AA19" i="80"/>
  <c r="AE18" i="80"/>
  <c r="AD18" i="80"/>
  <c r="AC18" i="80"/>
  <c r="AB18" i="80"/>
  <c r="AA18" i="80"/>
  <c r="AE17" i="80"/>
  <c r="AD17" i="80"/>
  <c r="AC17" i="80"/>
  <c r="AB17" i="80"/>
  <c r="AA17" i="80"/>
  <c r="AE16" i="80"/>
  <c r="AD16" i="80"/>
  <c r="AC16" i="80"/>
  <c r="AB16" i="80"/>
  <c r="AA16" i="80"/>
  <c r="AE15" i="80"/>
  <c r="AD15" i="80"/>
  <c r="AC15" i="80"/>
  <c r="AB15" i="80"/>
  <c r="AA15" i="80"/>
  <c r="AE14" i="80"/>
  <c r="AD14" i="80"/>
  <c r="AC14" i="80"/>
  <c r="AB14" i="80"/>
  <c r="AA14" i="80"/>
  <c r="AE13" i="80"/>
  <c r="AD13" i="80"/>
  <c r="AC13" i="80"/>
  <c r="AB13" i="80"/>
  <c r="AA13" i="80"/>
  <c r="AE12" i="80"/>
  <c r="AD12" i="80"/>
  <c r="AC12" i="80"/>
  <c r="AB12" i="80"/>
  <c r="AA12" i="80"/>
  <c r="Q32" i="80"/>
  <c r="P32" i="80"/>
  <c r="O32" i="80"/>
  <c r="N32" i="80"/>
  <c r="M32" i="80"/>
  <c r="Q31" i="80"/>
  <c r="P31" i="80"/>
  <c r="O31" i="80"/>
  <c r="N31" i="80"/>
  <c r="M31" i="80"/>
  <c r="Q30" i="80"/>
  <c r="P30" i="80"/>
  <c r="O30" i="80"/>
  <c r="N30" i="80"/>
  <c r="M30" i="80"/>
  <c r="Q29" i="80"/>
  <c r="P29" i="80"/>
  <c r="O29" i="80"/>
  <c r="N29" i="80"/>
  <c r="M29" i="80"/>
  <c r="Q28" i="80"/>
  <c r="P28" i="80"/>
  <c r="O28" i="80"/>
  <c r="N28" i="80"/>
  <c r="M28" i="80"/>
  <c r="Q27" i="80"/>
  <c r="P27" i="80"/>
  <c r="O27" i="80"/>
  <c r="N27" i="80"/>
  <c r="T8" i="78" l="1"/>
  <c r="S9" i="78"/>
  <c r="X20" i="78"/>
  <c r="W20" i="78"/>
  <c r="X19" i="78"/>
  <c r="W19" i="78"/>
  <c r="X18" i="78"/>
  <c r="W18" i="78"/>
  <c r="X17" i="78"/>
  <c r="W17" i="78"/>
  <c r="X16" i="78"/>
  <c r="W16" i="78"/>
  <c r="X15" i="78"/>
  <c r="W15" i="78"/>
  <c r="X14" i="78"/>
  <c r="W14" i="78"/>
  <c r="X13" i="78"/>
  <c r="W13" i="78"/>
  <c r="X12" i="78"/>
  <c r="W12" i="78"/>
  <c r="X11" i="78"/>
  <c r="W11" i="78"/>
  <c r="X10" i="78"/>
  <c r="W10" i="78"/>
  <c r="X9" i="78"/>
  <c r="W9" i="78"/>
  <c r="X8" i="78"/>
  <c r="W8" i="78"/>
  <c r="T20" i="78"/>
  <c r="S20" i="78"/>
  <c r="U20" i="78" s="1"/>
  <c r="T19" i="78"/>
  <c r="S19" i="78"/>
  <c r="U19" i="78" s="1"/>
  <c r="T18" i="78"/>
  <c r="S18" i="78"/>
  <c r="U18" i="78" s="1"/>
  <c r="T17" i="78"/>
  <c r="S17" i="78"/>
  <c r="U17" i="78" s="1"/>
  <c r="T16" i="78"/>
  <c r="S16" i="78"/>
  <c r="U16" i="78" s="1"/>
  <c r="T15" i="78"/>
  <c r="S15" i="78"/>
  <c r="U15" i="78" s="1"/>
  <c r="T14" i="78"/>
  <c r="S14" i="78"/>
  <c r="U14" i="78" s="1"/>
  <c r="T13" i="78"/>
  <c r="S13" i="78"/>
  <c r="U13" i="78" s="1"/>
  <c r="T12" i="78"/>
  <c r="S12" i="78"/>
  <c r="U12" i="78" s="1"/>
  <c r="T11" i="78"/>
  <c r="S11" i="78"/>
  <c r="U11" i="78" s="1"/>
  <c r="T10" i="78"/>
  <c r="S10" i="78"/>
  <c r="U10" i="78" s="1"/>
  <c r="T9" i="78"/>
  <c r="U9" i="78" s="1"/>
  <c r="X20" i="76"/>
  <c r="W20" i="76"/>
  <c r="Y20" i="76" s="1"/>
  <c r="T20" i="76"/>
  <c r="AB20" i="76" s="1"/>
  <c r="S20" i="76"/>
  <c r="U20" i="76" s="1"/>
  <c r="X19" i="76"/>
  <c r="W19" i="76"/>
  <c r="Y19" i="76" s="1"/>
  <c r="T19" i="76"/>
  <c r="AB19" i="76" s="1"/>
  <c r="S19" i="76"/>
  <c r="U19" i="76" s="1"/>
  <c r="X18" i="76"/>
  <c r="W18" i="76"/>
  <c r="Y18" i="76" s="1"/>
  <c r="T18" i="76"/>
  <c r="AB18" i="76" s="1"/>
  <c r="S18" i="76"/>
  <c r="U18" i="76" s="1"/>
  <c r="X17" i="76"/>
  <c r="W17" i="76"/>
  <c r="Y17" i="76" s="1"/>
  <c r="T17" i="76"/>
  <c r="AB17" i="76" s="1"/>
  <c r="S17" i="76"/>
  <c r="U17" i="76" s="1"/>
  <c r="X16" i="76"/>
  <c r="W16" i="76"/>
  <c r="Y16" i="76" s="1"/>
  <c r="T16" i="76"/>
  <c r="AB16" i="76" s="1"/>
  <c r="S16" i="76"/>
  <c r="U16" i="76" s="1"/>
  <c r="X15" i="76"/>
  <c r="W15" i="76"/>
  <c r="Y15" i="76" s="1"/>
  <c r="T15" i="76"/>
  <c r="AB15" i="76" s="1"/>
  <c r="S15" i="76"/>
  <c r="U15" i="76" s="1"/>
  <c r="X14" i="76"/>
  <c r="W14" i="76"/>
  <c r="Y14" i="76" s="1"/>
  <c r="T14" i="76"/>
  <c r="AB14" i="76" s="1"/>
  <c r="S14" i="76"/>
  <c r="U14" i="76" s="1"/>
  <c r="X13" i="76"/>
  <c r="W13" i="76"/>
  <c r="Y13" i="76" s="1"/>
  <c r="T13" i="76"/>
  <c r="AB13" i="76" s="1"/>
  <c r="S13" i="76"/>
  <c r="U13" i="76" s="1"/>
  <c r="X12" i="76"/>
  <c r="W12" i="76"/>
  <c r="Y12" i="76" s="1"/>
  <c r="T12" i="76"/>
  <c r="AB12" i="76" s="1"/>
  <c r="S12" i="76"/>
  <c r="U12" i="76" s="1"/>
  <c r="X11" i="76"/>
  <c r="W11" i="76"/>
  <c r="Y11" i="76" s="1"/>
  <c r="T11" i="76"/>
  <c r="AB11" i="76" s="1"/>
  <c r="S11" i="76"/>
  <c r="U11" i="76" s="1"/>
  <c r="X10" i="76"/>
  <c r="W10" i="76"/>
  <c r="Y10" i="76" s="1"/>
  <c r="T10" i="76"/>
  <c r="AB10" i="76" s="1"/>
  <c r="S10" i="76"/>
  <c r="U10" i="76" s="1"/>
  <c r="X9" i="76"/>
  <c r="W9" i="76"/>
  <c r="Y9" i="76" s="1"/>
  <c r="T9" i="76"/>
  <c r="AB9" i="76" s="1"/>
  <c r="S9" i="76"/>
  <c r="U9" i="76" s="1"/>
  <c r="X8" i="76"/>
  <c r="W8" i="76"/>
  <c r="Y8" i="76" s="1"/>
  <c r="S8" i="76"/>
  <c r="T8" i="76"/>
  <c r="U8" i="76" l="1"/>
  <c r="U8" i="78"/>
  <c r="Y8" i="78"/>
  <c r="Y9" i="78"/>
  <c r="Y10" i="78"/>
  <c r="Y11" i="78"/>
  <c r="Y12" i="78"/>
  <c r="Y13" i="78"/>
  <c r="Y14" i="78"/>
  <c r="Y15" i="78"/>
  <c r="Y16" i="78"/>
  <c r="Y17" i="78"/>
  <c r="Y18" i="78"/>
  <c r="Y19" i="78"/>
  <c r="Y20" i="78"/>
  <c r="AB9" i="78"/>
  <c r="AB10" i="78"/>
  <c r="AB11" i="78"/>
  <c r="AB12" i="78"/>
  <c r="AB13" i="78"/>
  <c r="AB14" i="78"/>
  <c r="AB15" i="78"/>
  <c r="AB16" i="78"/>
  <c r="AB17" i="78"/>
  <c r="AB18" i="78"/>
  <c r="AB19" i="78"/>
  <c r="AB20" i="78"/>
  <c r="AA9" i="78"/>
  <c r="AA10" i="78"/>
  <c r="AA11" i="78"/>
  <c r="AA12" i="78"/>
  <c r="AA13" i="78"/>
  <c r="AA14" i="78"/>
  <c r="AA15" i="78"/>
  <c r="AA16" i="78"/>
  <c r="AA17" i="78"/>
  <c r="AA18" i="78"/>
  <c r="AA19" i="78"/>
  <c r="AA20" i="78"/>
  <c r="AA9" i="76"/>
  <c r="AA10" i="76"/>
  <c r="AA11" i="76"/>
  <c r="AA12" i="76"/>
  <c r="AA13" i="76"/>
  <c r="AA14" i="76"/>
  <c r="AA15" i="76"/>
  <c r="AA16" i="76"/>
  <c r="AA17" i="76"/>
  <c r="AA18" i="76"/>
  <c r="AA19" i="76"/>
  <c r="AA20" i="76"/>
  <c r="D17" i="81"/>
  <c r="D16" i="81"/>
  <c r="AC20" i="78" l="1"/>
  <c r="AC19" i="78"/>
  <c r="AC18" i="78"/>
  <c r="AC17" i="78"/>
  <c r="AC16" i="78"/>
  <c r="AC15" i="78"/>
  <c r="AC14" i="78"/>
  <c r="AC13" i="78"/>
  <c r="AC12" i="78"/>
  <c r="AC11" i="78"/>
  <c r="AC10" i="78"/>
  <c r="AC9" i="78"/>
  <c r="AC20" i="76"/>
  <c r="AC19" i="76"/>
  <c r="AC18" i="76"/>
  <c r="AC17" i="76"/>
  <c r="AC16" i="76"/>
  <c r="AC15" i="76"/>
  <c r="AC14" i="76"/>
  <c r="AC13" i="76"/>
  <c r="AC12" i="76"/>
  <c r="AC11" i="76"/>
  <c r="AC10" i="76"/>
  <c r="AC9" i="76"/>
  <c r="D30" i="28" l="1"/>
  <c r="D29" i="28"/>
  <c r="J14" i="80" s="1"/>
  <c r="U13" i="30"/>
  <c r="U12" i="30"/>
  <c r="J13" i="30"/>
  <c r="J12" i="30"/>
  <c r="M11" i="76"/>
  <c r="M10" i="76"/>
  <c r="N13" i="78"/>
  <c r="N12" i="78"/>
  <c r="N19" i="78"/>
  <c r="N18" i="78"/>
  <c r="N25" i="78"/>
  <c r="N24" i="78"/>
  <c r="L25" i="78"/>
  <c r="L24" i="78"/>
  <c r="L19" i="78"/>
  <c r="L18" i="78"/>
  <c r="L13" i="78"/>
  <c r="L12" i="78"/>
  <c r="N29" i="76"/>
  <c r="N28" i="76"/>
  <c r="L29" i="76"/>
  <c r="L28" i="76"/>
  <c r="N23" i="76"/>
  <c r="N22" i="76"/>
  <c r="L23" i="76"/>
  <c r="L22" i="76"/>
  <c r="N17" i="76"/>
  <c r="N16" i="76"/>
  <c r="L17" i="76"/>
  <c r="L16" i="76"/>
  <c r="D8" i="77"/>
  <c r="D7" i="77"/>
  <c r="C8" i="77"/>
  <c r="C7" i="77"/>
  <c r="M63" i="77"/>
  <c r="L63" i="77"/>
  <c r="K63" i="77"/>
  <c r="J63" i="77"/>
  <c r="I63" i="77"/>
  <c r="H63" i="77"/>
  <c r="G63" i="77"/>
  <c r="F63" i="77"/>
  <c r="M52" i="77"/>
  <c r="L52" i="77"/>
  <c r="K52" i="77"/>
  <c r="J52" i="77"/>
  <c r="D11" i="83"/>
  <c r="D16" i="28" s="1"/>
  <c r="D13" i="77" s="1"/>
  <c r="J15" i="80" l="1"/>
  <c r="J13" i="80" s="1"/>
  <c r="D31" i="28"/>
  <c r="L42" i="80"/>
  <c r="L41" i="80"/>
  <c r="L40" i="80"/>
  <c r="L39" i="80"/>
  <c r="L38" i="80"/>
  <c r="L37" i="80"/>
  <c r="F52" i="77"/>
  <c r="H52" i="77"/>
  <c r="G52" i="77"/>
  <c r="I52" i="77"/>
  <c r="I74" i="80"/>
  <c r="I69" i="80"/>
  <c r="I75" i="80"/>
  <c r="I70" i="80"/>
  <c r="Q37" i="80" l="1"/>
  <c r="P37" i="80"/>
  <c r="O37" i="80"/>
  <c r="N37" i="80"/>
  <c r="M37" i="80"/>
  <c r="Q38" i="80"/>
  <c r="P38" i="80"/>
  <c r="O38" i="80"/>
  <c r="N38" i="80"/>
  <c r="M38" i="80"/>
  <c r="Q39" i="80"/>
  <c r="P39" i="80"/>
  <c r="O39" i="80"/>
  <c r="N39" i="80"/>
  <c r="M39" i="80"/>
  <c r="Q40" i="80"/>
  <c r="P40" i="80"/>
  <c r="O40" i="80"/>
  <c r="N40" i="80"/>
  <c r="M40" i="80"/>
  <c r="Q41" i="80"/>
  <c r="P41" i="80"/>
  <c r="O41" i="80"/>
  <c r="N41" i="80"/>
  <c r="M41" i="80"/>
  <c r="Q42" i="80"/>
  <c r="P42" i="80"/>
  <c r="O42" i="80"/>
  <c r="N42" i="80"/>
  <c r="M42" i="80"/>
  <c r="C7" i="79"/>
  <c r="R7" i="79" s="1"/>
  <c r="AE17" i="30"/>
  <c r="U17" i="30"/>
  <c r="T7" i="79" l="1"/>
  <c r="S7" i="79"/>
  <c r="C8" i="80"/>
  <c r="I7" i="79"/>
  <c r="H7" i="79"/>
  <c r="G7" i="79"/>
  <c r="D7" i="79"/>
  <c r="C8" i="79"/>
  <c r="R8" i="79" s="1"/>
  <c r="AG23" i="79"/>
  <c r="AF23" i="79"/>
  <c r="AE23" i="79"/>
  <c r="AD23" i="79"/>
  <c r="AG22" i="79"/>
  <c r="AF22" i="79"/>
  <c r="AE22" i="79"/>
  <c r="AD22" i="79"/>
  <c r="AA7" i="79"/>
  <c r="Z7" i="79"/>
  <c r="Y7" i="79"/>
  <c r="X7" i="79"/>
  <c r="AA6" i="79"/>
  <c r="Z6" i="79"/>
  <c r="Y6" i="79"/>
  <c r="X6" i="79"/>
  <c r="M7" i="78"/>
  <c r="M6" i="78"/>
  <c r="V8" i="78" s="1"/>
  <c r="T8" i="79" l="1"/>
  <c r="S8" i="79"/>
  <c r="Z9" i="78"/>
  <c r="Z10" i="78"/>
  <c r="Z11" i="78"/>
  <c r="Z12" i="78"/>
  <c r="Z13" i="78"/>
  <c r="Z14" i="78"/>
  <c r="Z15" i="78"/>
  <c r="Z16" i="78"/>
  <c r="Z17" i="78"/>
  <c r="Z18" i="78"/>
  <c r="Z19" i="78"/>
  <c r="Z20" i="78"/>
  <c r="I8" i="79"/>
  <c r="H8" i="79"/>
  <c r="G8" i="79"/>
  <c r="D8" i="79"/>
  <c r="C9" i="80"/>
  <c r="C9" i="79"/>
  <c r="R9" i="79" s="1"/>
  <c r="E7" i="79"/>
  <c r="L7" i="79"/>
  <c r="T9" i="79" l="1"/>
  <c r="S9" i="79"/>
  <c r="I9" i="79"/>
  <c r="H9" i="79"/>
  <c r="G9" i="79"/>
  <c r="D9" i="79"/>
  <c r="C10" i="80"/>
  <c r="F7" i="79"/>
  <c r="C10" i="79"/>
  <c r="R10" i="79" s="1"/>
  <c r="L8" i="79"/>
  <c r="E8" i="79"/>
  <c r="K7" i="79"/>
  <c r="J7" i="79"/>
  <c r="M7" i="79" s="1"/>
  <c r="T10" i="79" l="1"/>
  <c r="S10" i="79"/>
  <c r="I10" i="79"/>
  <c r="H10" i="79"/>
  <c r="G10" i="79"/>
  <c r="D10" i="79"/>
  <c r="C11" i="80"/>
  <c r="N7" i="79"/>
  <c r="P7" i="79" s="1"/>
  <c r="F8" i="79"/>
  <c r="C11" i="79"/>
  <c r="R11" i="79" s="1"/>
  <c r="O7" i="79"/>
  <c r="L9" i="79"/>
  <c r="E9" i="79"/>
  <c r="K8" i="79"/>
  <c r="J8" i="79"/>
  <c r="T11" i="79" l="1"/>
  <c r="S11" i="79"/>
  <c r="I11" i="79"/>
  <c r="H11" i="79"/>
  <c r="G11" i="79"/>
  <c r="D11" i="79"/>
  <c r="M8" i="79"/>
  <c r="C12" i="80"/>
  <c r="F9" i="79"/>
  <c r="C12" i="79"/>
  <c r="R12" i="79" s="1"/>
  <c r="L10" i="79"/>
  <c r="E10" i="79"/>
  <c r="K9" i="79"/>
  <c r="J9" i="79"/>
  <c r="T12" i="79" l="1"/>
  <c r="S12" i="79"/>
  <c r="N8" i="79"/>
  <c r="I12" i="79"/>
  <c r="H12" i="79"/>
  <c r="G12" i="79"/>
  <c r="D12" i="79"/>
  <c r="M9" i="79"/>
  <c r="O8" i="79"/>
  <c r="C13" i="80"/>
  <c r="N9" i="79"/>
  <c r="P9" i="79" s="1"/>
  <c r="F10" i="79"/>
  <c r="C13" i="79"/>
  <c r="R13" i="79" s="1"/>
  <c r="O9" i="79"/>
  <c r="L11" i="79"/>
  <c r="E11" i="79"/>
  <c r="K10" i="79"/>
  <c r="J10" i="79"/>
  <c r="P8" i="79"/>
  <c r="T13" i="79" l="1"/>
  <c r="S13" i="79"/>
  <c r="I13" i="79"/>
  <c r="H13" i="79"/>
  <c r="G13" i="79"/>
  <c r="D13" i="79"/>
  <c r="M10" i="79"/>
  <c r="C14" i="80"/>
  <c r="N10" i="79"/>
  <c r="F11" i="79"/>
  <c r="C14" i="79"/>
  <c r="R14" i="79" s="1"/>
  <c r="L12" i="79"/>
  <c r="E12" i="79"/>
  <c r="K11" i="79"/>
  <c r="J11" i="79"/>
  <c r="T14" i="79" l="1"/>
  <c r="S14" i="79"/>
  <c r="O10" i="79"/>
  <c r="I14" i="79"/>
  <c r="H14" i="79"/>
  <c r="G14" i="79"/>
  <c r="D14" i="79"/>
  <c r="M11" i="79"/>
  <c r="C15" i="80"/>
  <c r="F12" i="79"/>
  <c r="C15" i="79"/>
  <c r="R15" i="79" s="1"/>
  <c r="L13" i="79"/>
  <c r="E13" i="79"/>
  <c r="K12" i="79"/>
  <c r="J12" i="79"/>
  <c r="P10" i="79"/>
  <c r="T15" i="79" l="1"/>
  <c r="S15" i="79"/>
  <c r="O11" i="79"/>
  <c r="I15" i="79"/>
  <c r="H15" i="79"/>
  <c r="G15" i="79"/>
  <c r="D15" i="79"/>
  <c r="N11" i="79"/>
  <c r="P11" i="79" s="1"/>
  <c r="M12" i="79"/>
  <c r="C16" i="80"/>
  <c r="N12" i="79"/>
  <c r="F13" i="79"/>
  <c r="C16" i="79"/>
  <c r="R16" i="79" s="1"/>
  <c r="L14" i="79"/>
  <c r="E14" i="79"/>
  <c r="K13" i="79"/>
  <c r="J13" i="79"/>
  <c r="T16" i="79" l="1"/>
  <c r="S16" i="79"/>
  <c r="O12" i="79"/>
  <c r="I16" i="79"/>
  <c r="H16" i="79"/>
  <c r="G16" i="79"/>
  <c r="D16" i="79"/>
  <c r="M13" i="79"/>
  <c r="C17" i="80"/>
  <c r="N13" i="79"/>
  <c r="P13" i="79" s="1"/>
  <c r="F14" i="79"/>
  <c r="C17" i="79"/>
  <c r="R17" i="79" s="1"/>
  <c r="O13" i="79"/>
  <c r="L15" i="79"/>
  <c r="E15" i="79"/>
  <c r="K14" i="79"/>
  <c r="J14" i="79"/>
  <c r="M14" i="79" s="1"/>
  <c r="P12" i="79"/>
  <c r="T17" i="79" l="1"/>
  <c r="S17" i="79"/>
  <c r="I17" i="79"/>
  <c r="H17" i="79"/>
  <c r="G17" i="79"/>
  <c r="D17" i="79"/>
  <c r="C18" i="80"/>
  <c r="N14" i="79"/>
  <c r="F15" i="79"/>
  <c r="C18" i="79"/>
  <c r="R18" i="79" s="1"/>
  <c r="O14" i="79"/>
  <c r="L16" i="79"/>
  <c r="E16" i="79"/>
  <c r="K15" i="79"/>
  <c r="J15" i="79"/>
  <c r="T18" i="79" l="1"/>
  <c r="S18" i="79"/>
  <c r="I18" i="79"/>
  <c r="H18" i="79"/>
  <c r="G18" i="79"/>
  <c r="D18" i="79"/>
  <c r="M15" i="79"/>
  <c r="C19" i="80"/>
  <c r="F16" i="79"/>
  <c r="C19" i="79"/>
  <c r="R19" i="79" s="1"/>
  <c r="L17" i="79"/>
  <c r="E17" i="79"/>
  <c r="K16" i="79"/>
  <c r="J16" i="79"/>
  <c r="P14" i="79"/>
  <c r="O15" i="79" l="1"/>
  <c r="N15" i="79"/>
  <c r="P15" i="79" s="1"/>
  <c r="M16" i="79"/>
  <c r="C20" i="80"/>
  <c r="N16" i="79"/>
  <c r="F17" i="79"/>
  <c r="C20" i="79"/>
  <c r="R20" i="79" s="1"/>
  <c r="L18" i="79"/>
  <c r="E18" i="79"/>
  <c r="K17" i="79"/>
  <c r="J17" i="79"/>
  <c r="O16" i="79" l="1"/>
  <c r="M17" i="79"/>
  <c r="C21" i="80"/>
  <c r="N17" i="79"/>
  <c r="P17" i="79" s="1"/>
  <c r="F18" i="79"/>
  <c r="C21" i="79"/>
  <c r="R21" i="79" s="1"/>
  <c r="O17" i="79"/>
  <c r="K18" i="79"/>
  <c r="J18" i="79"/>
  <c r="M18" i="79" s="1"/>
  <c r="P16" i="79"/>
  <c r="C22" i="80" l="1"/>
  <c r="N18" i="79"/>
  <c r="C22" i="79"/>
  <c r="R22" i="79" s="1"/>
  <c r="O18" i="79"/>
  <c r="C23" i="80" l="1"/>
  <c r="C23" i="79"/>
  <c r="R23" i="79" s="1"/>
  <c r="P18" i="79"/>
  <c r="C24" i="80" l="1"/>
  <c r="C24" i="79"/>
  <c r="R24" i="79" s="1"/>
  <c r="C25" i="80" l="1"/>
  <c r="C25" i="79"/>
  <c r="R25" i="79" s="1"/>
  <c r="C26" i="80" l="1"/>
  <c r="C26" i="79"/>
  <c r="R26" i="79" s="1"/>
  <c r="C27" i="80" l="1"/>
  <c r="C27" i="79"/>
  <c r="R27" i="79" s="1"/>
  <c r="C28" i="80" l="1"/>
  <c r="C28" i="79"/>
  <c r="R28" i="79" s="1"/>
  <c r="C29" i="80" l="1"/>
  <c r="C29" i="79"/>
  <c r="R29" i="79" s="1"/>
  <c r="C30" i="80" l="1"/>
  <c r="C30" i="79"/>
  <c r="R30" i="79" s="1"/>
  <c r="C31" i="80" l="1"/>
  <c r="C31" i="79"/>
  <c r="R31" i="79" s="1"/>
  <c r="C32" i="80" l="1"/>
  <c r="C32" i="79"/>
  <c r="R32" i="79" s="1"/>
  <c r="C33" i="80" l="1"/>
  <c r="C33" i="79"/>
  <c r="R33" i="79" s="1"/>
  <c r="C34" i="80" l="1"/>
  <c r="C34" i="79"/>
  <c r="R34" i="79" s="1"/>
  <c r="C35" i="80" l="1"/>
  <c r="C35" i="79"/>
  <c r="R35" i="79" s="1"/>
  <c r="C36" i="80" l="1"/>
  <c r="C36" i="79"/>
  <c r="R36" i="79" s="1"/>
  <c r="C37" i="79" l="1"/>
  <c r="R37" i="79" s="1"/>
  <c r="C37" i="80"/>
  <c r="C38" i="79"/>
  <c r="R38" i="79" s="1"/>
  <c r="C39" i="79" l="1"/>
  <c r="R39" i="79" s="1"/>
  <c r="C40" i="79" l="1"/>
  <c r="R40" i="79" s="1"/>
  <c r="C41" i="79" l="1"/>
  <c r="R41" i="79" s="1"/>
  <c r="C6" i="78"/>
  <c r="J53" i="77"/>
  <c r="K53" i="77"/>
  <c r="L53" i="77"/>
  <c r="M53" i="77"/>
  <c r="J54" i="77"/>
  <c r="K54" i="77"/>
  <c r="L54" i="77"/>
  <c r="M54" i="77"/>
  <c r="J55" i="77"/>
  <c r="K55" i="77"/>
  <c r="L55" i="77"/>
  <c r="M55" i="77"/>
  <c r="J64" i="77"/>
  <c r="K64" i="77"/>
  <c r="L64" i="77"/>
  <c r="M64" i="77"/>
  <c r="J65" i="77"/>
  <c r="K65" i="77"/>
  <c r="L65" i="77"/>
  <c r="M65" i="77"/>
  <c r="J66" i="77"/>
  <c r="K66" i="77"/>
  <c r="L66" i="77"/>
  <c r="M66" i="77"/>
  <c r="M6" i="76"/>
  <c r="M7" i="76"/>
  <c r="C6" i="76"/>
  <c r="D6" i="76" s="1"/>
  <c r="C8" i="30"/>
  <c r="AE18" i="30"/>
  <c r="U18" i="30"/>
  <c r="K13" i="30"/>
  <c r="K12" i="30"/>
  <c r="J18" i="30"/>
  <c r="O17" i="30" l="1" a="1"/>
  <c r="O17" i="30" s="1"/>
  <c r="N17" i="30" a="1"/>
  <c r="N17" i="30" s="1"/>
  <c r="M17" i="30" a="1"/>
  <c r="M17" i="30" s="1"/>
  <c r="L17" i="30" a="1"/>
  <c r="L17" i="30" s="1"/>
  <c r="K17" i="30" a="1"/>
  <c r="K17" i="30" s="1"/>
  <c r="O18" i="30" a="1"/>
  <c r="O18" i="30" s="1"/>
  <c r="N18" i="30" a="1"/>
  <c r="N18" i="30" s="1"/>
  <c r="M18" i="30" a="1"/>
  <c r="M18" i="30" s="1"/>
  <c r="L18" i="30" a="1"/>
  <c r="L18" i="30" s="1"/>
  <c r="K18" i="30" a="1"/>
  <c r="K18" i="30" s="1"/>
  <c r="F6" i="76"/>
  <c r="Z9" i="76"/>
  <c r="G6" i="76" s="1"/>
  <c r="Z10" i="76"/>
  <c r="Z11" i="76"/>
  <c r="Z12" i="76"/>
  <c r="Z13" i="76"/>
  <c r="Z14" i="76"/>
  <c r="Z15" i="76"/>
  <c r="Z16" i="76"/>
  <c r="Z17" i="76"/>
  <c r="Z18" i="76"/>
  <c r="Z19" i="76"/>
  <c r="Z20" i="76"/>
  <c r="V9" i="76"/>
  <c r="V10" i="76"/>
  <c r="AD10" i="76" s="1"/>
  <c r="V11" i="76"/>
  <c r="AD11" i="76" s="1"/>
  <c r="V12" i="76"/>
  <c r="AD12" i="76" s="1"/>
  <c r="V13" i="76"/>
  <c r="AD13" i="76" s="1"/>
  <c r="V14" i="76"/>
  <c r="AD14" i="76" s="1"/>
  <c r="V15" i="76"/>
  <c r="AD15" i="76" s="1"/>
  <c r="V16" i="76"/>
  <c r="AD16" i="76" s="1"/>
  <c r="V17" i="76"/>
  <c r="AD17" i="76" s="1"/>
  <c r="V18" i="76"/>
  <c r="AD18" i="76" s="1"/>
  <c r="V19" i="76"/>
  <c r="AD19" i="76" s="1"/>
  <c r="V20" i="76"/>
  <c r="AD20" i="76" s="1"/>
  <c r="L61" i="80"/>
  <c r="M61" i="80"/>
  <c r="N61" i="80"/>
  <c r="O61" i="80"/>
  <c r="P61" i="80"/>
  <c r="L60" i="80"/>
  <c r="M60" i="80"/>
  <c r="N60" i="80"/>
  <c r="O60" i="80"/>
  <c r="P60" i="80"/>
  <c r="L59" i="80"/>
  <c r="M59" i="80"/>
  <c r="N59" i="80"/>
  <c r="O59" i="80"/>
  <c r="P59" i="80"/>
  <c r="L50" i="80"/>
  <c r="M50" i="80"/>
  <c r="N50" i="80"/>
  <c r="O50" i="80"/>
  <c r="P50" i="80"/>
  <c r="L49" i="80"/>
  <c r="M49" i="80"/>
  <c r="N49" i="80"/>
  <c r="O49" i="80"/>
  <c r="P49" i="80"/>
  <c r="L48" i="80"/>
  <c r="M48" i="80"/>
  <c r="N48" i="80"/>
  <c r="O48" i="80"/>
  <c r="P48" i="80"/>
  <c r="D6" i="78"/>
  <c r="F6" i="78"/>
  <c r="G6" i="78"/>
  <c r="M70" i="77"/>
  <c r="L70" i="77"/>
  <c r="O18" i="78" s="1"/>
  <c r="K70" i="77"/>
  <c r="J70" i="77"/>
  <c r="O22" i="76" s="1"/>
  <c r="M59" i="77"/>
  <c r="L59" i="77"/>
  <c r="K59" i="77"/>
  <c r="M23" i="76" s="1"/>
  <c r="J59" i="77"/>
  <c r="M22" i="76" s="1"/>
  <c r="AE19" i="30"/>
  <c r="M19" i="78"/>
  <c r="O19" i="78"/>
  <c r="M18" i="78"/>
  <c r="O23" i="76"/>
  <c r="C7" i="78"/>
  <c r="C7" i="76"/>
  <c r="D7" i="76" s="1"/>
  <c r="U19" i="30"/>
  <c r="J19" i="30"/>
  <c r="O19" i="30" l="1" a="1"/>
  <c r="O19" i="30" s="1"/>
  <c r="N19" i="30" a="1"/>
  <c r="N19" i="30" s="1"/>
  <c r="M19" i="30" a="1"/>
  <c r="M19" i="30" s="1"/>
  <c r="L19" i="30" a="1"/>
  <c r="L19" i="30" s="1"/>
  <c r="K19" i="30" a="1"/>
  <c r="K19" i="30" s="1"/>
  <c r="E7" i="76"/>
  <c r="F7" i="76"/>
  <c r="D7" i="78"/>
  <c r="F7" i="78"/>
  <c r="G7" i="78"/>
  <c r="AD9" i="76"/>
  <c r="E6" i="76"/>
  <c r="H6" i="76" s="1"/>
  <c r="G7" i="76"/>
  <c r="V20" i="78"/>
  <c r="V19" i="78"/>
  <c r="V18" i="78"/>
  <c r="V17" i="78"/>
  <c r="V16" i="78"/>
  <c r="V15" i="78"/>
  <c r="V14" i="78"/>
  <c r="V13" i="78"/>
  <c r="V12" i="78"/>
  <c r="V11" i="78"/>
  <c r="V10" i="78"/>
  <c r="V9" i="78"/>
  <c r="Z8" i="78"/>
  <c r="Z8" i="76"/>
  <c r="AB8" i="76"/>
  <c r="AE20" i="30"/>
  <c r="I6" i="76"/>
  <c r="AA8" i="78"/>
  <c r="C8" i="78"/>
  <c r="C8" i="76"/>
  <c r="D8" i="76" s="1"/>
  <c r="U20" i="30"/>
  <c r="J20" i="30"/>
  <c r="O20" i="30" l="1" a="1"/>
  <c r="O20" i="30" s="1"/>
  <c r="N20" i="30" a="1"/>
  <c r="N20" i="30" s="1"/>
  <c r="M20" i="30" a="1"/>
  <c r="M20" i="30" s="1"/>
  <c r="L20" i="30" a="1"/>
  <c r="L20" i="30" s="1"/>
  <c r="K20" i="30" a="1"/>
  <c r="K20" i="30" s="1"/>
  <c r="E8" i="76"/>
  <c r="F8" i="76"/>
  <c r="G8" i="76"/>
  <c r="D8" i="78"/>
  <c r="F8" i="78"/>
  <c r="G8" i="78"/>
  <c r="H7" i="76"/>
  <c r="I7" i="76" s="1"/>
  <c r="AD10" i="78"/>
  <c r="E7" i="78"/>
  <c r="H7" i="78" s="1"/>
  <c r="I7" i="78" s="1"/>
  <c r="AD11" i="78"/>
  <c r="E8" i="78"/>
  <c r="AD12" i="78"/>
  <c r="AD13" i="78"/>
  <c r="AD14" i="78"/>
  <c r="AD15" i="78"/>
  <c r="AD16" i="78"/>
  <c r="AD17" i="78"/>
  <c r="AD18" i="78"/>
  <c r="AD19" i="78"/>
  <c r="AD20" i="78"/>
  <c r="AD9" i="78"/>
  <c r="E6" i="78"/>
  <c r="H6" i="78" s="1"/>
  <c r="I6" i="78" s="1"/>
  <c r="H8" i="78"/>
  <c r="I8" i="78" s="1"/>
  <c r="AA8" i="76"/>
  <c r="AC8" i="76" s="1"/>
  <c r="V8" i="76"/>
  <c r="AD8" i="76" s="1"/>
  <c r="AD8" i="78"/>
  <c r="AE21" i="30"/>
  <c r="AB8" i="78"/>
  <c r="C9" i="78"/>
  <c r="C9" i="76"/>
  <c r="D9" i="76" s="1"/>
  <c r="U21" i="30"/>
  <c r="J21" i="30"/>
  <c r="O21" i="30" l="1" a="1"/>
  <c r="O21" i="30" s="1"/>
  <c r="N21" i="30" a="1"/>
  <c r="N21" i="30" s="1"/>
  <c r="M21" i="30" a="1"/>
  <c r="M21" i="30" s="1"/>
  <c r="L21" i="30" a="1"/>
  <c r="L21" i="30" s="1"/>
  <c r="K21" i="30" a="1"/>
  <c r="K21" i="30" s="1"/>
  <c r="E9" i="76"/>
  <c r="F9" i="76"/>
  <c r="G9" i="76"/>
  <c r="D9" i="78"/>
  <c r="F9" i="78"/>
  <c r="G9" i="78"/>
  <c r="E9" i="78"/>
  <c r="H8" i="76"/>
  <c r="I8" i="76" s="1"/>
  <c r="AC8" i="78"/>
  <c r="H9" i="78"/>
  <c r="I9" i="78" s="1"/>
  <c r="AE22" i="30"/>
  <c r="C10" i="78"/>
  <c r="C10" i="76"/>
  <c r="D10" i="76" s="1"/>
  <c r="U22" i="30"/>
  <c r="J22" i="30"/>
  <c r="O22" i="30" l="1" a="1"/>
  <c r="O22" i="30" s="1"/>
  <c r="N22" i="30" a="1"/>
  <c r="N22" i="30" s="1"/>
  <c r="M22" i="30" a="1"/>
  <c r="M22" i="30" s="1"/>
  <c r="L22" i="30" a="1"/>
  <c r="L22" i="30" s="1"/>
  <c r="K22" i="30" a="1"/>
  <c r="K22" i="30" s="1"/>
  <c r="E10" i="76"/>
  <c r="F10" i="76"/>
  <c r="G10" i="76"/>
  <c r="D10" i="78"/>
  <c r="F10" i="78"/>
  <c r="G10" i="78"/>
  <c r="E10" i="78"/>
  <c r="H9" i="76"/>
  <c r="I9" i="76" s="1"/>
  <c r="H10" i="78"/>
  <c r="I10" i="78" s="1"/>
  <c r="AE23" i="30"/>
  <c r="C11" i="78"/>
  <c r="C11" i="76"/>
  <c r="D11" i="76" s="1"/>
  <c r="U23" i="30"/>
  <c r="J23" i="30"/>
  <c r="O23" i="30" l="1" a="1"/>
  <c r="O23" i="30" s="1"/>
  <c r="N23" i="30" a="1"/>
  <c r="N23" i="30" s="1"/>
  <c r="M23" i="30" a="1"/>
  <c r="M23" i="30" s="1"/>
  <c r="L23" i="30" a="1"/>
  <c r="L23" i="30" s="1"/>
  <c r="K23" i="30" a="1"/>
  <c r="K23" i="30" s="1"/>
  <c r="E11" i="76"/>
  <c r="F11" i="76"/>
  <c r="G11" i="76"/>
  <c r="D11" i="78"/>
  <c r="F11" i="78"/>
  <c r="G11" i="78"/>
  <c r="E11" i="78"/>
  <c r="H10" i="76"/>
  <c r="I10" i="76" s="1"/>
  <c r="H11" i="78"/>
  <c r="I11" i="78" s="1"/>
  <c r="AE24" i="30"/>
  <c r="C12" i="78"/>
  <c r="C12" i="76"/>
  <c r="D12" i="76" s="1"/>
  <c r="U24" i="30"/>
  <c r="J24" i="30"/>
  <c r="O24" i="30" l="1" a="1"/>
  <c r="O24" i="30" s="1"/>
  <c r="N24" i="30" a="1"/>
  <c r="N24" i="30" s="1"/>
  <c r="M24" i="30" a="1"/>
  <c r="M24" i="30" s="1"/>
  <c r="L24" i="30" a="1"/>
  <c r="L24" i="30" s="1"/>
  <c r="K24" i="30" a="1"/>
  <c r="K24" i="30" s="1"/>
  <c r="E12" i="76"/>
  <c r="F12" i="76"/>
  <c r="G12" i="76"/>
  <c r="D12" i="78"/>
  <c r="F12" i="78"/>
  <c r="G12" i="78"/>
  <c r="E12" i="78"/>
  <c r="H11" i="76"/>
  <c r="I11" i="76" s="1"/>
  <c r="H12" i="78"/>
  <c r="I12" i="78" s="1"/>
  <c r="AE25" i="30"/>
  <c r="C13" i="78"/>
  <c r="C13" i="76"/>
  <c r="D13" i="76" s="1"/>
  <c r="U25" i="30"/>
  <c r="J25" i="30"/>
  <c r="O25" i="30" l="1" a="1"/>
  <c r="O25" i="30" s="1"/>
  <c r="N25" i="30" a="1"/>
  <c r="N25" i="30" s="1"/>
  <c r="M25" i="30" a="1"/>
  <c r="M25" i="30" s="1"/>
  <c r="L25" i="30" a="1"/>
  <c r="L25" i="30" s="1"/>
  <c r="K25" i="30" a="1"/>
  <c r="K25" i="30" s="1"/>
  <c r="E13" i="76"/>
  <c r="F13" i="76"/>
  <c r="G13" i="76"/>
  <c r="D13" i="78"/>
  <c r="F13" i="78"/>
  <c r="G13" i="78"/>
  <c r="E13" i="78"/>
  <c r="H12" i="76"/>
  <c r="I12" i="76" s="1"/>
  <c r="H13" i="78"/>
  <c r="I13" i="78" s="1"/>
  <c r="AE26" i="30"/>
  <c r="C14" i="78"/>
  <c r="C14" i="76"/>
  <c r="D14" i="76" s="1"/>
  <c r="U26" i="30"/>
  <c r="J26" i="30"/>
  <c r="O26" i="30" l="1" a="1"/>
  <c r="O26" i="30" s="1"/>
  <c r="N26" i="30" a="1"/>
  <c r="N26" i="30" s="1"/>
  <c r="M26" i="30" a="1"/>
  <c r="M26" i="30" s="1"/>
  <c r="L26" i="30" a="1"/>
  <c r="L26" i="30" s="1"/>
  <c r="K26" i="30" a="1"/>
  <c r="K26" i="30" s="1"/>
  <c r="E14" i="76"/>
  <c r="F14" i="76"/>
  <c r="G14" i="76"/>
  <c r="D14" i="78"/>
  <c r="F14" i="78"/>
  <c r="G14" i="78"/>
  <c r="E14" i="78"/>
  <c r="H13" i="76"/>
  <c r="I13" i="76" s="1"/>
  <c r="H14" i="78"/>
  <c r="I14" i="78" s="1"/>
  <c r="AE27" i="30"/>
  <c r="C15" i="78"/>
  <c r="C15" i="76"/>
  <c r="D15" i="76" s="1"/>
  <c r="U27" i="30"/>
  <c r="J27" i="30"/>
  <c r="O27" i="30" l="1" a="1"/>
  <c r="O27" i="30" s="1"/>
  <c r="N27" i="30" a="1"/>
  <c r="N27" i="30" s="1"/>
  <c r="M27" i="30" a="1"/>
  <c r="M27" i="30" s="1"/>
  <c r="L27" i="30" a="1"/>
  <c r="L27" i="30" s="1"/>
  <c r="K27" i="30" a="1"/>
  <c r="K27" i="30" s="1"/>
  <c r="E15" i="76"/>
  <c r="F15" i="76"/>
  <c r="G15" i="76"/>
  <c r="D15" i="78"/>
  <c r="F15" i="78"/>
  <c r="G15" i="78"/>
  <c r="E15" i="78"/>
  <c r="H14" i="76"/>
  <c r="I14" i="76" s="1"/>
  <c r="H15" i="78"/>
  <c r="I15" i="78" s="1"/>
  <c r="AE28" i="30"/>
  <c r="C16" i="78"/>
  <c r="C16" i="76"/>
  <c r="D16" i="76" s="1"/>
  <c r="U28" i="30"/>
  <c r="J28" i="30"/>
  <c r="O28" i="30" l="1" a="1"/>
  <c r="O28" i="30" s="1"/>
  <c r="N28" i="30" a="1"/>
  <c r="N28" i="30" s="1"/>
  <c r="M28" i="30" a="1"/>
  <c r="M28" i="30" s="1"/>
  <c r="L28" i="30" a="1"/>
  <c r="L28" i="30" s="1"/>
  <c r="K28" i="30" a="1"/>
  <c r="K28" i="30" s="1"/>
  <c r="E16" i="76"/>
  <c r="F16" i="76"/>
  <c r="G16" i="76"/>
  <c r="D16" i="78"/>
  <c r="F16" i="78"/>
  <c r="G16" i="78"/>
  <c r="E16" i="78"/>
  <c r="H15" i="76"/>
  <c r="I15" i="76" s="1"/>
  <c r="H16" i="78"/>
  <c r="I16" i="78" s="1"/>
  <c r="AE29" i="30"/>
  <c r="C17" i="78"/>
  <c r="C17" i="76"/>
  <c r="D17" i="76" s="1"/>
  <c r="U29" i="30"/>
  <c r="J29" i="30"/>
  <c r="O29" i="30" l="1" a="1"/>
  <c r="O29" i="30" s="1"/>
  <c r="N29" i="30" a="1"/>
  <c r="N29" i="30" s="1"/>
  <c r="M29" i="30" a="1"/>
  <c r="M29" i="30" s="1"/>
  <c r="L29" i="30" a="1"/>
  <c r="L29" i="30" s="1"/>
  <c r="K29" i="30" a="1"/>
  <c r="K29" i="30" s="1"/>
  <c r="E17" i="76"/>
  <c r="F17" i="76"/>
  <c r="G17" i="76"/>
  <c r="D17" i="78"/>
  <c r="F17" i="78"/>
  <c r="G17" i="78"/>
  <c r="E17" i="78"/>
  <c r="H16" i="76"/>
  <c r="I16" i="76" s="1"/>
  <c r="H17" i="78"/>
  <c r="I17" i="78" s="1"/>
  <c r="AE30" i="30"/>
  <c r="C18" i="78"/>
  <c r="C18" i="76"/>
  <c r="U30" i="30"/>
  <c r="J30" i="30"/>
  <c r="O30" i="30" l="1" a="1"/>
  <c r="O30" i="30" s="1"/>
  <c r="N30" i="30" a="1"/>
  <c r="N30" i="30" s="1"/>
  <c r="M30" i="30" a="1"/>
  <c r="M30" i="30" s="1"/>
  <c r="L30" i="30" a="1"/>
  <c r="L30" i="30" s="1"/>
  <c r="K30" i="30" a="1"/>
  <c r="K30" i="30" s="1"/>
  <c r="H17" i="76"/>
  <c r="I17" i="76" s="1"/>
  <c r="AE31" i="30"/>
  <c r="C19" i="78"/>
  <c r="C19" i="76"/>
  <c r="U31" i="30"/>
  <c r="J31" i="30"/>
  <c r="O31" i="30" l="1" a="1"/>
  <c r="O31" i="30" s="1"/>
  <c r="N31" i="30" a="1"/>
  <c r="N31" i="30" s="1"/>
  <c r="M31" i="30" a="1"/>
  <c r="M31" i="30" s="1"/>
  <c r="L31" i="30" a="1"/>
  <c r="L31" i="30" s="1"/>
  <c r="K31" i="30" a="1"/>
  <c r="K31" i="30" s="1"/>
  <c r="AE32" i="30"/>
  <c r="C20" i="78"/>
  <c r="C20" i="76"/>
  <c r="U32" i="30"/>
  <c r="J32" i="30"/>
  <c r="O32" i="30" l="1" a="1"/>
  <c r="O32" i="30" s="1"/>
  <c r="N32" i="30" a="1"/>
  <c r="N32" i="30" s="1"/>
  <c r="M32" i="30" a="1"/>
  <c r="M32" i="30" s="1"/>
  <c r="L32" i="30" a="1"/>
  <c r="L32" i="30" s="1"/>
  <c r="K32" i="30" a="1"/>
  <c r="K32" i="30" s="1"/>
  <c r="AE33" i="30"/>
  <c r="C21" i="78"/>
  <c r="C21" i="76"/>
  <c r="U33" i="30"/>
  <c r="J33" i="30"/>
  <c r="O33" i="30" l="1" a="1"/>
  <c r="O33" i="30" s="1"/>
  <c r="N33" i="30" a="1"/>
  <c r="N33" i="30" s="1"/>
  <c r="M33" i="30" a="1"/>
  <c r="M33" i="30" s="1"/>
  <c r="L33" i="30" a="1"/>
  <c r="L33" i="30" s="1"/>
  <c r="K33" i="30" a="1"/>
  <c r="K33" i="30" s="1"/>
  <c r="AE34" i="30"/>
  <c r="C22" i="78"/>
  <c r="C22" i="76"/>
  <c r="U34" i="30"/>
  <c r="J34" i="30"/>
  <c r="O34" i="30" l="1" a="1"/>
  <c r="O34" i="30" s="1"/>
  <c r="N34" i="30" a="1"/>
  <c r="N34" i="30" s="1"/>
  <c r="M34" i="30" a="1"/>
  <c r="M34" i="30" s="1"/>
  <c r="L34" i="30" a="1"/>
  <c r="L34" i="30" s="1"/>
  <c r="K34" i="30" a="1"/>
  <c r="K34" i="30" s="1"/>
  <c r="AE35" i="30"/>
  <c r="C23" i="78"/>
  <c r="C23" i="76"/>
  <c r="U35" i="30"/>
  <c r="J35" i="30"/>
  <c r="O35" i="30" l="1" a="1"/>
  <c r="O35" i="30" s="1"/>
  <c r="N35" i="30" a="1"/>
  <c r="N35" i="30" s="1"/>
  <c r="M35" i="30" a="1"/>
  <c r="M35" i="30" s="1"/>
  <c r="L35" i="30" a="1"/>
  <c r="L35" i="30" s="1"/>
  <c r="K35" i="30" a="1"/>
  <c r="K35" i="30" s="1"/>
  <c r="AE36" i="30"/>
  <c r="C24" i="78"/>
  <c r="C24" i="76"/>
  <c r="U36" i="30"/>
  <c r="J36" i="30"/>
  <c r="O36" i="30" l="1" a="1"/>
  <c r="O36" i="30" s="1"/>
  <c r="N36" i="30" a="1"/>
  <c r="N36" i="30" s="1"/>
  <c r="M36" i="30" a="1"/>
  <c r="M36" i="30" s="1"/>
  <c r="L36" i="30" a="1"/>
  <c r="L36" i="30" s="1"/>
  <c r="K36" i="30" a="1"/>
  <c r="K36" i="30" s="1"/>
  <c r="AE37" i="30"/>
  <c r="C25" i="78"/>
  <c r="C25" i="76"/>
  <c r="U37" i="30"/>
  <c r="J37" i="30"/>
  <c r="O37" i="30" l="1" a="1"/>
  <c r="O37" i="30" s="1"/>
  <c r="N37" i="30" a="1"/>
  <c r="N37" i="30" s="1"/>
  <c r="M37" i="30" a="1"/>
  <c r="M37" i="30" s="1"/>
  <c r="L37" i="30" a="1"/>
  <c r="L37" i="30" s="1"/>
  <c r="K37" i="30" a="1"/>
  <c r="K37" i="30" s="1"/>
  <c r="AE38" i="30"/>
  <c r="C26" i="78"/>
  <c r="C26" i="76"/>
  <c r="U38" i="30"/>
  <c r="J38" i="30"/>
  <c r="O38" i="30" l="1" a="1"/>
  <c r="O38" i="30" s="1"/>
  <c r="N38" i="30" a="1"/>
  <c r="N38" i="30" s="1"/>
  <c r="M38" i="30" a="1"/>
  <c r="M38" i="30" s="1"/>
  <c r="L38" i="30" a="1"/>
  <c r="L38" i="30" s="1"/>
  <c r="K38" i="30" a="1"/>
  <c r="K38" i="30" s="1"/>
  <c r="AE39" i="30"/>
  <c r="C27" i="78"/>
  <c r="C27" i="76"/>
  <c r="U39" i="30"/>
  <c r="J39" i="30"/>
  <c r="O39" i="30" l="1" a="1"/>
  <c r="O39" i="30" s="1"/>
  <c r="N39" i="30" a="1"/>
  <c r="N39" i="30" s="1"/>
  <c r="M39" i="30" a="1"/>
  <c r="M39" i="30" s="1"/>
  <c r="L39" i="30" a="1"/>
  <c r="L39" i="30" s="1"/>
  <c r="K39" i="30" a="1"/>
  <c r="K39" i="30" s="1"/>
  <c r="AE40" i="30"/>
  <c r="C28" i="78"/>
  <c r="C28" i="76"/>
  <c r="U40" i="30"/>
  <c r="J40" i="30"/>
  <c r="O40" i="30" l="1" a="1"/>
  <c r="O40" i="30" s="1"/>
  <c r="N40" i="30" a="1"/>
  <c r="N40" i="30" s="1"/>
  <c r="M40" i="30" a="1"/>
  <c r="M40" i="30" s="1"/>
  <c r="L40" i="30" a="1"/>
  <c r="L40" i="30" s="1"/>
  <c r="K40" i="30" a="1"/>
  <c r="K40" i="30" s="1"/>
  <c r="AE41" i="30"/>
  <c r="C29" i="78"/>
  <c r="C29" i="76"/>
  <c r="U41" i="30"/>
  <c r="J41" i="30"/>
  <c r="O41" i="30" l="1" a="1"/>
  <c r="O41" i="30" s="1"/>
  <c r="N41" i="30" a="1"/>
  <c r="N41" i="30" s="1"/>
  <c r="M41" i="30" a="1"/>
  <c r="M41" i="30" s="1"/>
  <c r="L41" i="30" a="1"/>
  <c r="L41" i="30" s="1"/>
  <c r="K41" i="30" a="1"/>
  <c r="K41" i="30" s="1"/>
  <c r="AE42" i="30"/>
  <c r="C30" i="78"/>
  <c r="C30" i="76"/>
  <c r="U42" i="30"/>
  <c r="J42" i="30"/>
  <c r="O42" i="30" l="1" a="1"/>
  <c r="O42" i="30" s="1"/>
  <c r="N42" i="30" a="1"/>
  <c r="N42" i="30" s="1"/>
  <c r="M42" i="30" a="1"/>
  <c r="M42" i="30" s="1"/>
  <c r="L42" i="30" a="1"/>
  <c r="L42" i="30" s="1"/>
  <c r="K42" i="30" a="1"/>
  <c r="K42" i="30" s="1"/>
  <c r="AE43" i="30"/>
  <c r="C31" i="78"/>
  <c r="C31" i="76"/>
  <c r="U43" i="30"/>
  <c r="J43" i="30"/>
  <c r="O43" i="30" l="1" a="1"/>
  <c r="O43" i="30" s="1"/>
  <c r="N43" i="30" a="1"/>
  <c r="N43" i="30" s="1"/>
  <c r="M43" i="30" a="1"/>
  <c r="M43" i="30" s="1"/>
  <c r="L43" i="30" a="1"/>
  <c r="L43" i="30" s="1"/>
  <c r="K43" i="30" a="1"/>
  <c r="K43" i="30" s="1"/>
  <c r="AE44" i="30"/>
  <c r="C32" i="78"/>
  <c r="C32" i="76"/>
  <c r="U44" i="30"/>
  <c r="J44" i="30"/>
  <c r="O44" i="30" l="1" a="1"/>
  <c r="O44" i="30" s="1"/>
  <c r="N44" i="30" a="1"/>
  <c r="N44" i="30" s="1"/>
  <c r="M44" i="30" a="1"/>
  <c r="M44" i="30" s="1"/>
  <c r="L44" i="30" a="1"/>
  <c r="L44" i="30" s="1"/>
  <c r="K44" i="30" a="1"/>
  <c r="K44" i="30" s="1"/>
  <c r="AE45" i="30"/>
  <c r="C33" i="78"/>
  <c r="C33" i="76"/>
  <c r="U45" i="30"/>
  <c r="J45" i="30"/>
  <c r="O45" i="30" l="1" a="1"/>
  <c r="O45" i="30" s="1"/>
  <c r="N45" i="30" a="1"/>
  <c r="N45" i="30" s="1"/>
  <c r="M45" i="30" a="1"/>
  <c r="M45" i="30" s="1"/>
  <c r="L45" i="30" a="1"/>
  <c r="L45" i="30" s="1"/>
  <c r="K45" i="30" a="1"/>
  <c r="K45" i="30" s="1"/>
  <c r="AE46" i="30"/>
  <c r="C34" i="78"/>
  <c r="C34" i="76"/>
  <c r="U46" i="30"/>
  <c r="J46" i="30"/>
  <c r="O46" i="30" l="1" a="1"/>
  <c r="O46" i="30" s="1"/>
  <c r="N46" i="30" a="1"/>
  <c r="N46" i="30" s="1"/>
  <c r="M46" i="30" a="1"/>
  <c r="M46" i="30" s="1"/>
  <c r="L46" i="30" a="1"/>
  <c r="L46" i="30" s="1"/>
  <c r="K46" i="30" a="1"/>
  <c r="K46" i="30" s="1"/>
  <c r="U47" i="30"/>
  <c r="J47" i="30"/>
  <c r="AE47" i="30"/>
  <c r="U48" i="30"/>
  <c r="J48" i="30"/>
  <c r="C35" i="78"/>
  <c r="C35" i="76"/>
  <c r="O48" i="30" l="1" a="1"/>
  <c r="O48" i="30" s="1"/>
  <c r="N48" i="30" a="1"/>
  <c r="N48" i="30" s="1"/>
  <c r="M48" i="30" a="1"/>
  <c r="M48" i="30" s="1"/>
  <c r="L48" i="30" a="1"/>
  <c r="L48" i="30" s="1"/>
  <c r="K48" i="30" a="1"/>
  <c r="K48" i="30" s="1"/>
  <c r="O47" i="30" a="1"/>
  <c r="O47" i="30" s="1"/>
  <c r="N47" i="30" a="1"/>
  <c r="N47" i="30" s="1"/>
  <c r="M47" i="30" a="1"/>
  <c r="M47" i="30" s="1"/>
  <c r="L47" i="30" a="1"/>
  <c r="L47" i="30" s="1"/>
  <c r="K47" i="30" a="1"/>
  <c r="K47" i="30" s="1"/>
  <c r="AE48" i="30"/>
  <c r="U49" i="30"/>
  <c r="J49" i="30"/>
  <c r="C36" i="78"/>
  <c r="C36" i="76"/>
  <c r="O49" i="30" l="1" a="1"/>
  <c r="O49" i="30" s="1"/>
  <c r="N49" i="30" a="1"/>
  <c r="N49" i="30" s="1"/>
  <c r="M49" i="30" a="1"/>
  <c r="M49" i="30" s="1"/>
  <c r="L49" i="30" a="1"/>
  <c r="L49" i="30" s="1"/>
  <c r="K49" i="30" a="1"/>
  <c r="K49" i="30" s="1"/>
  <c r="AE49" i="30"/>
  <c r="U50" i="30"/>
  <c r="J50" i="30"/>
  <c r="C37" i="78"/>
  <c r="C37" i="76"/>
  <c r="C6" i="75"/>
  <c r="O50" i="30" l="1" a="1"/>
  <c r="O50" i="30" s="1"/>
  <c r="N50" i="30" a="1"/>
  <c r="N50" i="30" s="1"/>
  <c r="M50" i="30" a="1"/>
  <c r="M50" i="30" s="1"/>
  <c r="L50" i="30" a="1"/>
  <c r="L50" i="30" s="1"/>
  <c r="K50" i="30" a="1"/>
  <c r="K50" i="30" s="1"/>
  <c r="AE50" i="30"/>
  <c r="U51" i="30"/>
  <c r="J51" i="30"/>
  <c r="C38" i="78"/>
  <c r="C38" i="76"/>
  <c r="C7" i="75"/>
  <c r="O51" i="30" l="1" a="1"/>
  <c r="O51" i="30" s="1"/>
  <c r="N51" i="30" a="1"/>
  <c r="N51" i="30" s="1"/>
  <c r="M51" i="30" a="1"/>
  <c r="M51" i="30" s="1"/>
  <c r="L51" i="30" a="1"/>
  <c r="L51" i="30" s="1"/>
  <c r="K51" i="30" a="1"/>
  <c r="K51" i="30" s="1"/>
  <c r="AE51" i="30"/>
  <c r="U52" i="30"/>
  <c r="J52" i="30"/>
  <c r="C39" i="78"/>
  <c r="C39" i="76"/>
  <c r="C8" i="75"/>
  <c r="O52" i="30" l="1" a="1"/>
  <c r="O52" i="30" s="1"/>
  <c r="N52" i="30" a="1"/>
  <c r="N52" i="30" s="1"/>
  <c r="M52" i="30" a="1"/>
  <c r="M52" i="30" s="1"/>
  <c r="L52" i="30" a="1"/>
  <c r="L52" i="30" s="1"/>
  <c r="K52" i="30" a="1"/>
  <c r="K52" i="30" s="1"/>
  <c r="AE52" i="30"/>
  <c r="U53" i="30"/>
  <c r="J53" i="30"/>
  <c r="C40" i="78"/>
  <c r="C40" i="76"/>
  <c r="C9" i="75"/>
  <c r="O53" i="30" l="1" a="1"/>
  <c r="O53" i="30" s="1"/>
  <c r="N53" i="30" a="1"/>
  <c r="N53" i="30" s="1"/>
  <c r="M53" i="30" a="1"/>
  <c r="M53" i="30" s="1"/>
  <c r="L53" i="30" a="1"/>
  <c r="L53" i="30" s="1"/>
  <c r="K53" i="30" a="1"/>
  <c r="K53" i="30" s="1"/>
  <c r="AE53" i="30"/>
  <c r="U54" i="30"/>
  <c r="J54" i="30"/>
  <c r="C41" i="78"/>
  <c r="C41" i="76"/>
  <c r="D41" i="76" s="1"/>
  <c r="C10" i="75"/>
  <c r="O54" i="30" l="1" a="1"/>
  <c r="O54" i="30" s="1"/>
  <c r="N54" i="30" a="1"/>
  <c r="N54" i="30" s="1"/>
  <c r="M54" i="30" a="1"/>
  <c r="M54" i="30" s="1"/>
  <c r="L54" i="30" a="1"/>
  <c r="L54" i="30" s="1"/>
  <c r="K54" i="30" a="1"/>
  <c r="K54" i="30" s="1"/>
  <c r="G41" i="76"/>
  <c r="F41" i="76"/>
  <c r="E41" i="76"/>
  <c r="H41" i="76" s="1"/>
  <c r="I41" i="76" s="1"/>
  <c r="G41" i="78"/>
  <c r="F41" i="78"/>
  <c r="E41" i="78"/>
  <c r="D41" i="78"/>
  <c r="AE54" i="30"/>
  <c r="U55" i="30"/>
  <c r="J55" i="30"/>
  <c r="C11" i="75"/>
  <c r="O55" i="30" l="1" a="1"/>
  <c r="O55" i="30" s="1"/>
  <c r="N55" i="30" a="1"/>
  <c r="N55" i="30" s="1"/>
  <c r="M55" i="30" a="1"/>
  <c r="M55" i="30" s="1"/>
  <c r="L55" i="30" a="1"/>
  <c r="L55" i="30" s="1"/>
  <c r="K55" i="30" a="1"/>
  <c r="K55" i="30" s="1"/>
  <c r="AE55" i="30"/>
  <c r="U56" i="30"/>
  <c r="J56" i="30"/>
  <c r="C12" i="75"/>
  <c r="O56" i="30" l="1" a="1"/>
  <c r="O56" i="30" s="1"/>
  <c r="N56" i="30" a="1"/>
  <c r="N56" i="30" s="1"/>
  <c r="M56" i="30" a="1"/>
  <c r="M56" i="30" s="1"/>
  <c r="L56" i="30" a="1"/>
  <c r="L56" i="30" s="1"/>
  <c r="K56" i="30" a="1"/>
  <c r="K56" i="30" s="1"/>
  <c r="AE56" i="30"/>
  <c r="U57" i="30"/>
  <c r="J57" i="30"/>
  <c r="C13" i="75"/>
  <c r="O57" i="30" l="1" a="1"/>
  <c r="O57" i="30" s="1"/>
  <c r="N57" i="30" a="1"/>
  <c r="N57" i="30" s="1"/>
  <c r="M57" i="30" a="1"/>
  <c r="M57" i="30" s="1"/>
  <c r="L57" i="30" a="1"/>
  <c r="L57" i="30" s="1"/>
  <c r="K57" i="30" a="1"/>
  <c r="K57" i="30" s="1"/>
  <c r="AE57" i="30"/>
  <c r="U58" i="30"/>
  <c r="J58" i="30"/>
  <c r="C14" i="75"/>
  <c r="O58" i="30" l="1" a="1"/>
  <c r="O58" i="30" s="1"/>
  <c r="N58" i="30" a="1"/>
  <c r="N58" i="30" s="1"/>
  <c r="M58" i="30" a="1"/>
  <c r="M58" i="30" s="1"/>
  <c r="L58" i="30" a="1"/>
  <c r="L58" i="30" s="1"/>
  <c r="K58" i="30" a="1"/>
  <c r="K58" i="30" s="1"/>
  <c r="AE58" i="30"/>
  <c r="U59" i="30"/>
  <c r="J59" i="30"/>
  <c r="C15" i="75"/>
  <c r="O59" i="30" l="1" a="1"/>
  <c r="O59" i="30" s="1"/>
  <c r="N59" i="30" a="1"/>
  <c r="N59" i="30" s="1"/>
  <c r="M59" i="30" a="1"/>
  <c r="M59" i="30" s="1"/>
  <c r="L59" i="30" a="1"/>
  <c r="L59" i="30" s="1"/>
  <c r="K59" i="30" a="1"/>
  <c r="K59" i="30" s="1"/>
  <c r="AE59" i="30"/>
  <c r="U60" i="30"/>
  <c r="J60" i="30"/>
  <c r="C16" i="75"/>
  <c r="O60" i="30" l="1" a="1"/>
  <c r="O60" i="30" s="1"/>
  <c r="N60" i="30" a="1"/>
  <c r="N60" i="30" s="1"/>
  <c r="M60" i="30" a="1"/>
  <c r="M60" i="30" s="1"/>
  <c r="L60" i="30" a="1"/>
  <c r="L60" i="30" s="1"/>
  <c r="K60" i="30" a="1"/>
  <c r="K60" i="30" s="1"/>
  <c r="AE60" i="30"/>
  <c r="J61" i="30"/>
  <c r="U61" i="30"/>
  <c r="C17" i="75"/>
  <c r="O61" i="30" l="1" a="1"/>
  <c r="O61" i="30" s="1"/>
  <c r="N61" i="30" a="1"/>
  <c r="N61" i="30" s="1"/>
  <c r="M61" i="30" a="1"/>
  <c r="M61" i="30" s="1"/>
  <c r="L61" i="30" a="1"/>
  <c r="L61" i="30" s="1"/>
  <c r="K61" i="30" a="1"/>
  <c r="K61" i="30" s="1"/>
  <c r="AE61" i="30"/>
  <c r="C18" i="75"/>
  <c r="C19" i="75" l="1"/>
  <c r="C20" i="75" l="1"/>
  <c r="C21" i="75" l="1"/>
  <c r="C22" i="75" l="1"/>
  <c r="C23" i="75" l="1"/>
  <c r="C24" i="75" l="1"/>
  <c r="C25" i="75" l="1"/>
  <c r="C26" i="75" l="1"/>
  <c r="C27" i="75" l="1"/>
  <c r="C28" i="75" l="1"/>
  <c r="C29" i="75" l="1"/>
  <c r="C30" i="75" l="1"/>
  <c r="C31" i="75" l="1"/>
  <c r="C32" i="75" l="1"/>
  <c r="C33" i="75" l="1"/>
  <c r="C34" i="75" l="1"/>
  <c r="C35" i="75" l="1"/>
  <c r="C36" i="75" l="1"/>
  <c r="C37" i="75" l="1"/>
  <c r="C38" i="75" l="1"/>
  <c r="C39" i="75" l="1"/>
  <c r="C40" i="75" l="1"/>
  <c r="C41" i="75" l="1"/>
  <c r="C9" i="30" l="1"/>
  <c r="C10" i="30" l="1"/>
  <c r="C11" i="30" l="1"/>
  <c r="C12" i="30" l="1"/>
  <c r="D15" i="28"/>
  <c r="D12" i="77" s="1"/>
  <c r="F56" i="77" l="1"/>
  <c r="G56" i="77"/>
  <c r="H56" i="77"/>
  <c r="I56" i="77"/>
  <c r="F57" i="77"/>
  <c r="G57" i="77"/>
  <c r="H57" i="77"/>
  <c r="I57" i="77"/>
  <c r="F58" i="77"/>
  <c r="G58" i="77"/>
  <c r="H58" i="77"/>
  <c r="I58" i="77"/>
  <c r="G67" i="77"/>
  <c r="H67" i="77"/>
  <c r="I67" i="77"/>
  <c r="F68" i="77"/>
  <c r="G68" i="77"/>
  <c r="H68" i="77"/>
  <c r="I68" i="77"/>
  <c r="F69" i="77"/>
  <c r="G69" i="77"/>
  <c r="H69" i="77"/>
  <c r="I69" i="77"/>
  <c r="F67" i="77"/>
  <c r="F70" i="77" s="1"/>
  <c r="O16" i="76" s="1"/>
  <c r="O28" i="76" s="1"/>
  <c r="C13" i="30"/>
  <c r="E6" i="42"/>
  <c r="L64" i="80" l="1"/>
  <c r="M64" i="80"/>
  <c r="N64" i="80"/>
  <c r="O64" i="80"/>
  <c r="P64" i="80"/>
  <c r="L63" i="80"/>
  <c r="M63" i="80"/>
  <c r="N63" i="80"/>
  <c r="O63" i="80"/>
  <c r="P63" i="80"/>
  <c r="I70" i="77"/>
  <c r="O13" i="78" s="1"/>
  <c r="O25" i="78" s="1"/>
  <c r="L62" i="80"/>
  <c r="L65" i="80" s="1"/>
  <c r="J74" i="80" s="1"/>
  <c r="J75" i="80" s="1"/>
  <c r="M62" i="80"/>
  <c r="N62" i="80"/>
  <c r="O62" i="80"/>
  <c r="P62" i="80"/>
  <c r="P65" i="80" s="1"/>
  <c r="N74" i="80" s="1"/>
  <c r="N75" i="80" s="1"/>
  <c r="H70" i="77"/>
  <c r="O12" i="78" s="1"/>
  <c r="O24" i="78" s="1"/>
  <c r="G70" i="77"/>
  <c r="O17" i="76" s="1"/>
  <c r="O29" i="76" s="1"/>
  <c r="L53" i="80"/>
  <c r="M53" i="80"/>
  <c r="N53" i="80"/>
  <c r="O53" i="80"/>
  <c r="P53" i="80"/>
  <c r="L52" i="80"/>
  <c r="M52" i="80"/>
  <c r="N52" i="80"/>
  <c r="O52" i="80"/>
  <c r="P52" i="80"/>
  <c r="I59" i="77"/>
  <c r="M13" i="78" s="1"/>
  <c r="M25" i="78" s="1"/>
  <c r="L51" i="80"/>
  <c r="M51" i="80"/>
  <c r="N51" i="80"/>
  <c r="N54" i="80" s="1"/>
  <c r="L69" i="80" s="1"/>
  <c r="L70" i="80" s="1"/>
  <c r="O51" i="80"/>
  <c r="P51" i="80"/>
  <c r="H59" i="77"/>
  <c r="M12" i="78" s="1"/>
  <c r="M24" i="78" s="1"/>
  <c r="G59" i="77"/>
  <c r="M17" i="76" s="1"/>
  <c r="M29" i="76" s="1"/>
  <c r="F59" i="77"/>
  <c r="M16" i="76" s="1"/>
  <c r="M28" i="76" s="1"/>
  <c r="C14" i="30"/>
  <c r="C8" i="42"/>
  <c r="C9" i="42"/>
  <c r="D82" i="46" s="1"/>
  <c r="E82" i="46" s="1"/>
  <c r="O65" i="80" l="1"/>
  <c r="M74" i="80" s="1"/>
  <c r="M75" i="80" s="1"/>
  <c r="M54" i="80"/>
  <c r="K69" i="80" s="1"/>
  <c r="K70" i="80" s="1"/>
  <c r="N65" i="80"/>
  <c r="L74" i="80" s="1"/>
  <c r="L75" i="80" s="1"/>
  <c r="P54" i="80"/>
  <c r="N69" i="80" s="1"/>
  <c r="N70" i="80" s="1"/>
  <c r="L54" i="80"/>
  <c r="J69" i="80" s="1"/>
  <c r="J70" i="80" s="1"/>
  <c r="O54" i="80"/>
  <c r="M69" i="80" s="1"/>
  <c r="M70" i="80" s="1"/>
  <c r="M65" i="80"/>
  <c r="K74" i="80" s="1"/>
  <c r="K75" i="80" s="1"/>
  <c r="D81" i="46"/>
  <c r="E81" i="46" s="1"/>
  <c r="E7" i="42"/>
  <c r="C15" i="30"/>
  <c r="C10" i="42"/>
  <c r="D83" i="46" l="1"/>
  <c r="E83" i="46" s="1"/>
  <c r="E8" i="42"/>
  <c r="E9" i="42"/>
  <c r="C16" i="30"/>
  <c r="C11" i="42"/>
  <c r="D84" i="46" l="1"/>
  <c r="E84" i="46" s="1"/>
  <c r="E10" i="42"/>
  <c r="C17" i="30"/>
  <c r="C12" i="42"/>
  <c r="D85" i="46" l="1"/>
  <c r="E85" i="46" s="1"/>
  <c r="E11" i="42"/>
  <c r="C18" i="30"/>
  <c r="C13" i="42"/>
  <c r="D86" i="46" l="1"/>
  <c r="E86" i="46" s="1"/>
  <c r="E12" i="42"/>
  <c r="C19" i="30"/>
  <c r="C14" i="42"/>
  <c r="D87" i="46" l="1"/>
  <c r="E87" i="46" s="1"/>
  <c r="E13" i="42"/>
  <c r="C20" i="30"/>
  <c r="C15" i="42"/>
  <c r="D88" i="46" l="1"/>
  <c r="E88" i="46" s="1"/>
  <c r="E14" i="42"/>
  <c r="C21" i="30"/>
  <c r="C16" i="42"/>
  <c r="D89" i="46" l="1"/>
  <c r="E89" i="46" s="1"/>
  <c r="E15" i="42"/>
  <c r="C22" i="30"/>
  <c r="C17" i="42"/>
  <c r="D90" i="46" l="1"/>
  <c r="E90" i="46" s="1"/>
  <c r="E16" i="42"/>
  <c r="C23" i="30"/>
  <c r="C18" i="42"/>
  <c r="D91" i="46" l="1"/>
  <c r="E91" i="46" s="1"/>
  <c r="E17" i="42"/>
  <c r="C24" i="30"/>
  <c r="C19" i="42"/>
  <c r="D92" i="46" l="1"/>
  <c r="E92" i="46" s="1"/>
  <c r="E18" i="42"/>
  <c r="C25" i="30"/>
  <c r="C20" i="42"/>
  <c r="D93" i="46" l="1"/>
  <c r="E93" i="46" s="1"/>
  <c r="E19" i="42"/>
  <c r="C26" i="30"/>
  <c r="C21" i="42"/>
  <c r="D94" i="46" l="1"/>
  <c r="E94" i="46" s="1"/>
  <c r="E20" i="42"/>
  <c r="C27" i="30"/>
  <c r="C22" i="42"/>
  <c r="D95" i="46" l="1"/>
  <c r="E95" i="46" s="1"/>
  <c r="E21" i="42"/>
  <c r="C28" i="30"/>
  <c r="C23" i="42"/>
  <c r="D96" i="46" l="1"/>
  <c r="E96" i="46" s="1"/>
  <c r="E22" i="42"/>
  <c r="C29" i="30"/>
  <c r="C24" i="42"/>
  <c r="D97" i="46" l="1"/>
  <c r="E97" i="46" s="1"/>
  <c r="E23" i="42"/>
  <c r="C30" i="30"/>
  <c r="C25" i="42"/>
  <c r="D98" i="46" l="1"/>
  <c r="E98" i="46" s="1"/>
  <c r="E24" i="42"/>
  <c r="C31" i="30"/>
  <c r="C26" i="42"/>
  <c r="D99" i="46" l="1"/>
  <c r="E99" i="46" s="1"/>
  <c r="E25" i="42"/>
  <c r="C32" i="30"/>
  <c r="C27" i="42"/>
  <c r="D100" i="46" l="1"/>
  <c r="E100" i="46" s="1"/>
  <c r="E26" i="42"/>
  <c r="C33" i="30"/>
  <c r="C28" i="42"/>
  <c r="D101" i="46" l="1"/>
  <c r="E101" i="46" s="1"/>
  <c r="E27" i="42"/>
  <c r="C34" i="30"/>
  <c r="C29" i="42"/>
  <c r="D102" i="46" l="1"/>
  <c r="E102" i="46" s="1"/>
  <c r="E28" i="42"/>
  <c r="C35" i="30"/>
  <c r="C30" i="42"/>
  <c r="D103" i="46" l="1"/>
  <c r="E103" i="46" s="1"/>
  <c r="E29" i="42"/>
  <c r="C36" i="30"/>
  <c r="C31" i="42"/>
  <c r="D104" i="46" l="1"/>
  <c r="E104" i="46" s="1"/>
  <c r="E30" i="42"/>
  <c r="C37" i="30"/>
  <c r="C32" i="42"/>
  <c r="D105" i="46" l="1"/>
  <c r="E105" i="46" s="1"/>
  <c r="E31" i="42"/>
  <c r="C33" i="42"/>
  <c r="D106" i="46" l="1"/>
  <c r="E106" i="46" s="1"/>
  <c r="E32" i="42"/>
  <c r="C34" i="42"/>
  <c r="D107" i="46" l="1"/>
  <c r="E107" i="46" s="1"/>
  <c r="E33" i="42"/>
  <c r="C35" i="42"/>
  <c r="D108" i="46" l="1"/>
  <c r="E108" i="46" s="1"/>
  <c r="E34" i="42"/>
  <c r="C36" i="42"/>
  <c r="D109" i="46" l="1"/>
  <c r="E109" i="46" s="1"/>
  <c r="E35" i="42"/>
  <c r="C37" i="42"/>
  <c r="D110" i="46" l="1"/>
  <c r="E110" i="46" s="1"/>
  <c r="E36" i="42"/>
  <c r="C38" i="42"/>
  <c r="D111" i="46" l="1"/>
  <c r="E111" i="46" s="1"/>
  <c r="E37" i="42"/>
  <c r="C39" i="42"/>
  <c r="D112" i="46" l="1"/>
  <c r="E112" i="46" s="1"/>
  <c r="E38" i="42"/>
  <c r="C40" i="42"/>
  <c r="D113" i="46" l="1"/>
  <c r="E113" i="46" s="1"/>
  <c r="E39" i="42"/>
  <c r="C41" i="42"/>
  <c r="D114" i="46" l="1"/>
  <c r="E114" i="46" s="1"/>
  <c r="E40" i="42"/>
  <c r="C42" i="42"/>
  <c r="D115" i="46" l="1"/>
  <c r="E115" i="46" s="1"/>
  <c r="E41" i="42"/>
  <c r="C43" i="42"/>
  <c r="D116" i="46" l="1"/>
  <c r="E116" i="46" s="1"/>
  <c r="E42" i="42"/>
  <c r="C44" i="42"/>
  <c r="D117" i="46" l="1"/>
  <c r="E117" i="46" s="1"/>
  <c r="E43" i="42"/>
  <c r="C45" i="42"/>
  <c r="D118" i="46" l="1"/>
  <c r="E118" i="46" s="1"/>
  <c r="E44" i="42"/>
  <c r="C46" i="42"/>
  <c r="D119" i="46" l="1"/>
  <c r="E119" i="46" s="1"/>
  <c r="E45" i="42"/>
  <c r="C47" i="42"/>
  <c r="D120" i="46" l="1"/>
  <c r="E120" i="46" s="1"/>
  <c r="E46" i="42"/>
  <c r="C48" i="42"/>
  <c r="D121" i="46" l="1"/>
  <c r="E121" i="46" s="1"/>
  <c r="E47" i="42"/>
  <c r="D122" i="46" l="1"/>
  <c r="E122" i="46" s="1"/>
  <c r="E48" i="42"/>
  <c r="E49" i="42" s="1"/>
  <c r="I9" i="46"/>
  <c r="D123" i="46" l="1"/>
  <c r="E123" i="46" s="1"/>
  <c r="L9" i="46" a="1"/>
  <c r="L9" i="46" s="1"/>
  <c r="J9" i="46"/>
  <c r="H9" i="46"/>
  <c r="G9" i="46"/>
  <c r="F9" i="46"/>
  <c r="D9" i="46"/>
  <c r="E9" i="46"/>
  <c r="D124" i="46" l="1"/>
  <c r="E124" i="46" s="1"/>
  <c r="D125" i="46" l="1"/>
  <c r="E125" i="46" s="1"/>
  <c r="D126" i="46" l="1"/>
  <c r="E126" i="46" s="1"/>
  <c r="D127" i="46" l="1"/>
  <c r="E127" i="46" s="1"/>
  <c r="D128" i="46" l="1"/>
  <c r="E128" i="46" s="1"/>
  <c r="D129" i="46" l="1"/>
  <c r="E129" i="46" s="1"/>
  <c r="D130" i="46" l="1"/>
  <c r="E130" i="46" s="1"/>
  <c r="C10" i="46"/>
  <c r="I10" i="46" s="1"/>
  <c r="D131" i="46" l="1"/>
  <c r="E131" i="46" s="1"/>
  <c r="L10" i="46" a="1"/>
  <c r="L10" i="46" s="1"/>
  <c r="J10" i="46"/>
  <c r="H10" i="46"/>
  <c r="G10" i="46"/>
  <c r="F10" i="46"/>
  <c r="D10" i="46"/>
  <c r="E10" i="46"/>
  <c r="C11" i="46"/>
  <c r="D132" i="46" l="1"/>
  <c r="E132" i="46" s="1"/>
  <c r="D11" i="46"/>
  <c r="F11" i="46"/>
  <c r="H11" i="46"/>
  <c r="G11" i="46"/>
  <c r="E11" i="46"/>
  <c r="L11" i="46" a="1"/>
  <c r="L11" i="46" s="1"/>
  <c r="C12" i="46"/>
  <c r="D133" i="46" l="1"/>
  <c r="E133" i="46" s="1"/>
  <c r="F12" i="46"/>
  <c r="H12" i="46"/>
  <c r="G12" i="46"/>
  <c r="D12" i="46"/>
  <c r="E12" i="46"/>
  <c r="L12" i="46" a="1"/>
  <c r="L12" i="46" s="1"/>
  <c r="C13" i="46"/>
  <c r="D134" i="46" l="1"/>
  <c r="E134" i="46" s="1"/>
  <c r="F13" i="46"/>
  <c r="H13" i="46"/>
  <c r="G13" i="46"/>
  <c r="D13" i="46"/>
  <c r="E13" i="46"/>
  <c r="L13" i="46" a="1"/>
  <c r="L13" i="46" s="1"/>
  <c r="C14" i="46"/>
  <c r="D135" i="46" l="1"/>
  <c r="E135" i="46" s="1"/>
  <c r="F14" i="46"/>
  <c r="H14" i="46"/>
  <c r="G14" i="46"/>
  <c r="D14" i="46"/>
  <c r="E14" i="46"/>
  <c r="L14" i="46" a="1"/>
  <c r="L14" i="46" s="1"/>
  <c r="C15" i="46"/>
  <c r="D136" i="46" l="1"/>
  <c r="E136" i="46" s="1"/>
  <c r="F15" i="46"/>
  <c r="H15" i="46"/>
  <c r="G15" i="46"/>
  <c r="D15" i="46"/>
  <c r="E15" i="46"/>
  <c r="L15" i="46" a="1"/>
  <c r="L15" i="46" s="1"/>
  <c r="C16" i="46"/>
  <c r="D137" i="46" l="1"/>
  <c r="E137" i="46" s="1"/>
  <c r="F16" i="46"/>
  <c r="H16" i="46"/>
  <c r="G16" i="46"/>
  <c r="D16" i="46"/>
  <c r="E16" i="46"/>
  <c r="L16" i="46" a="1"/>
  <c r="L16" i="46" s="1"/>
  <c r="C17" i="46"/>
  <c r="D138" i="46" l="1"/>
  <c r="E138" i="46" s="1"/>
  <c r="F17" i="46"/>
  <c r="H17" i="46"/>
  <c r="G17" i="46"/>
  <c r="D17" i="46"/>
  <c r="E17" i="46"/>
  <c r="L17" i="46" a="1"/>
  <c r="L17" i="46" s="1"/>
  <c r="C18" i="46"/>
  <c r="D139" i="46" l="1"/>
  <c r="E139" i="46" s="1"/>
  <c r="D144" i="46"/>
  <c r="E144" i="46" s="1"/>
  <c r="D143" i="46"/>
  <c r="E143" i="46" s="1"/>
  <c r="D142" i="46"/>
  <c r="E142" i="46" s="1"/>
  <c r="D141" i="46"/>
  <c r="E141" i="46" s="1"/>
  <c r="D140" i="46"/>
  <c r="E140" i="46" s="1"/>
  <c r="E79" i="46"/>
  <c r="F18" i="46"/>
  <c r="H18" i="46"/>
  <c r="G18" i="46"/>
  <c r="D18" i="46"/>
  <c r="E18" i="46"/>
  <c r="L18" i="46" a="1"/>
  <c r="L18" i="46" s="1"/>
  <c r="C19" i="46"/>
  <c r="D145" i="46" l="1"/>
  <c r="F19" i="46"/>
  <c r="H19" i="46"/>
  <c r="G19" i="46"/>
  <c r="D19" i="46"/>
  <c r="E19" i="46"/>
  <c r="L19" i="46" a="1"/>
  <c r="L19" i="46" s="1"/>
  <c r="C20" i="46"/>
  <c r="F20" i="46" l="1"/>
  <c r="H20" i="46"/>
  <c r="G20" i="46"/>
  <c r="D20" i="46"/>
  <c r="E20" i="46"/>
  <c r="L20" i="46" a="1"/>
  <c r="L20" i="46" s="1"/>
  <c r="C21" i="46"/>
  <c r="F21" i="46" l="1"/>
  <c r="H21" i="46"/>
  <c r="G21" i="46"/>
  <c r="D21" i="46"/>
  <c r="E21" i="46"/>
  <c r="L21" i="46" a="1"/>
  <c r="L21" i="46" s="1"/>
  <c r="C22" i="46"/>
  <c r="F22" i="46" l="1"/>
  <c r="H22" i="46"/>
  <c r="G22" i="46"/>
  <c r="D22" i="46"/>
  <c r="E22" i="46"/>
  <c r="L22" i="46" a="1"/>
  <c r="L22" i="46" s="1"/>
  <c r="C23" i="46"/>
  <c r="F23" i="46" l="1"/>
  <c r="H23" i="46"/>
  <c r="G23" i="46"/>
  <c r="D23" i="46"/>
  <c r="E23" i="46"/>
  <c r="L23" i="46" a="1"/>
  <c r="L23" i="46" s="1"/>
  <c r="C24" i="46"/>
  <c r="L24" i="46" l="1" a="1"/>
  <c r="L24" i="46" s="1"/>
  <c r="C25" i="46"/>
  <c r="L25" i="46" l="1" a="1"/>
  <c r="L25" i="46" s="1"/>
  <c r="C26" i="46"/>
  <c r="L26" i="46" l="1" a="1"/>
  <c r="L26" i="46" s="1"/>
  <c r="C27" i="46"/>
  <c r="L27" i="46" l="1" a="1"/>
  <c r="L27" i="46" s="1"/>
  <c r="C28" i="46"/>
  <c r="L28" i="46" l="1" a="1"/>
  <c r="L28" i="46" s="1"/>
  <c r="C29" i="46"/>
  <c r="L29" i="46" l="1" a="1"/>
  <c r="L29" i="46" s="1"/>
  <c r="C30" i="46"/>
  <c r="L30" i="46" l="1" a="1"/>
  <c r="L30" i="46" s="1"/>
  <c r="C31" i="46"/>
  <c r="L31" i="46" l="1" a="1"/>
  <c r="L31" i="46" s="1"/>
  <c r="C32" i="46"/>
  <c r="L32" i="46" l="1" a="1"/>
  <c r="L32" i="46" s="1"/>
  <c r="C33" i="46"/>
  <c r="L33" i="46" l="1" a="1"/>
  <c r="L33" i="46" s="1"/>
  <c r="C34" i="46"/>
  <c r="L34" i="46" l="1" a="1"/>
  <c r="L34" i="46" s="1"/>
  <c r="C35" i="46"/>
  <c r="L35" i="46" l="1" a="1"/>
  <c r="L35" i="46" s="1"/>
  <c r="D10" i="28"/>
  <c r="C36" i="46"/>
  <c r="Z68" i="30" l="1" a="1"/>
  <c r="Z68" i="30" s="1"/>
  <c r="Y68" i="30" a="1"/>
  <c r="Y68" i="30" s="1"/>
  <c r="X68" i="30" a="1"/>
  <c r="X68" i="30" s="1"/>
  <c r="W68" i="30" a="1"/>
  <c r="W68" i="30" s="1"/>
  <c r="Z112" i="30" a="1"/>
  <c r="Z112" i="30" s="1"/>
  <c r="Y112" i="30" a="1"/>
  <c r="Y112" i="30" s="1"/>
  <c r="X112" i="30" a="1"/>
  <c r="X112" i="30" s="1"/>
  <c r="W112" i="30" a="1"/>
  <c r="W112" i="30" s="1"/>
  <c r="Z111" i="30" a="1"/>
  <c r="Z111" i="30" s="1"/>
  <c r="Y111" i="30" a="1"/>
  <c r="Y111" i="30" s="1"/>
  <c r="X111" i="30" a="1"/>
  <c r="X111" i="30" s="1"/>
  <c r="W111" i="30" a="1"/>
  <c r="W111" i="30" s="1"/>
  <c r="Z110" i="30" a="1"/>
  <c r="Z110" i="30" s="1"/>
  <c r="Y110" i="30" a="1"/>
  <c r="Y110" i="30" s="1"/>
  <c r="X110" i="30" a="1"/>
  <c r="X110" i="30" s="1"/>
  <c r="W110" i="30" a="1"/>
  <c r="W110" i="30" s="1"/>
  <c r="Z109" i="30" a="1"/>
  <c r="Z109" i="30" s="1"/>
  <c r="Y109" i="30" a="1"/>
  <c r="Y109" i="30" s="1"/>
  <c r="X109" i="30" a="1"/>
  <c r="X109" i="30" s="1"/>
  <c r="W109" i="30" a="1"/>
  <c r="W109" i="30" s="1"/>
  <c r="Z108" i="30" a="1"/>
  <c r="Z108" i="30" s="1"/>
  <c r="Y108" i="30" a="1"/>
  <c r="Y108" i="30" s="1"/>
  <c r="X108" i="30" a="1"/>
  <c r="X108" i="30" s="1"/>
  <c r="W108" i="30" a="1"/>
  <c r="W108" i="30" s="1"/>
  <c r="Z107" i="30" a="1"/>
  <c r="Z107" i="30" s="1"/>
  <c r="Y107" i="30" a="1"/>
  <c r="Y107" i="30" s="1"/>
  <c r="X107" i="30" a="1"/>
  <c r="X107" i="30" s="1"/>
  <c r="W107" i="30" a="1"/>
  <c r="W107" i="30" s="1"/>
  <c r="Z106" i="30" a="1"/>
  <c r="Z106" i="30" s="1"/>
  <c r="Y106" i="30" a="1"/>
  <c r="Y106" i="30" s="1"/>
  <c r="X106" i="30" a="1"/>
  <c r="X106" i="30" s="1"/>
  <c r="W106" i="30" a="1"/>
  <c r="W106" i="30" s="1"/>
  <c r="Z105" i="30" a="1"/>
  <c r="Z105" i="30" s="1"/>
  <c r="Y105" i="30" a="1"/>
  <c r="Y105" i="30" s="1"/>
  <c r="X105" i="30" a="1"/>
  <c r="X105" i="30" s="1"/>
  <c r="W105" i="30" a="1"/>
  <c r="W105" i="30" s="1"/>
  <c r="Z104" i="30" a="1"/>
  <c r="Z104" i="30" s="1"/>
  <c r="Y104" i="30" a="1"/>
  <c r="Y104" i="30" s="1"/>
  <c r="X104" i="30" a="1"/>
  <c r="X104" i="30" s="1"/>
  <c r="W104" i="30" a="1"/>
  <c r="W104" i="30" s="1"/>
  <c r="Z103" i="30" a="1"/>
  <c r="Z103" i="30" s="1"/>
  <c r="Y103" i="30" a="1"/>
  <c r="Y103" i="30" s="1"/>
  <c r="X103" i="30" a="1"/>
  <c r="X103" i="30" s="1"/>
  <c r="W103" i="30" a="1"/>
  <c r="W103" i="30" s="1"/>
  <c r="Z102" i="30" a="1"/>
  <c r="Z102" i="30" s="1"/>
  <c r="Y102" i="30" a="1"/>
  <c r="Y102" i="30" s="1"/>
  <c r="X102" i="30" a="1"/>
  <c r="X102" i="30" s="1"/>
  <c r="W102" i="30" a="1"/>
  <c r="W102" i="30" s="1"/>
  <c r="Z101" i="30" a="1"/>
  <c r="Z101" i="30" s="1"/>
  <c r="Y101" i="30" a="1"/>
  <c r="Y101" i="30" s="1"/>
  <c r="X101" i="30" a="1"/>
  <c r="X101" i="30" s="1"/>
  <c r="W101" i="30" a="1"/>
  <c r="W101" i="30" s="1"/>
  <c r="Z100" i="30" a="1"/>
  <c r="Z100" i="30" s="1"/>
  <c r="Y100" i="30" a="1"/>
  <c r="Y100" i="30" s="1"/>
  <c r="X100" i="30" a="1"/>
  <c r="X100" i="30" s="1"/>
  <c r="W100" i="30" a="1"/>
  <c r="W100" i="30" s="1"/>
  <c r="Z99" i="30" a="1"/>
  <c r="Z99" i="30" s="1"/>
  <c r="Y99" i="30" a="1"/>
  <c r="Y99" i="30" s="1"/>
  <c r="X99" i="30" a="1"/>
  <c r="X99" i="30" s="1"/>
  <c r="W99" i="30" a="1"/>
  <c r="W99" i="30" s="1"/>
  <c r="Z98" i="30" a="1"/>
  <c r="Z98" i="30" s="1"/>
  <c r="Y98" i="30" a="1"/>
  <c r="Y98" i="30" s="1"/>
  <c r="X98" i="30" a="1"/>
  <c r="X98" i="30" s="1"/>
  <c r="W98" i="30" a="1"/>
  <c r="W98" i="30" s="1"/>
  <c r="Z76" i="30" a="1"/>
  <c r="Z76" i="30" s="1"/>
  <c r="Y76" i="30" a="1"/>
  <c r="Y76" i="30" s="1"/>
  <c r="X76" i="30" a="1"/>
  <c r="X76" i="30" s="1"/>
  <c r="W76" i="30" a="1"/>
  <c r="W76" i="30" s="1"/>
  <c r="Z75" i="30" a="1"/>
  <c r="Z75" i="30" s="1"/>
  <c r="Y75" i="30" a="1"/>
  <c r="Y75" i="30" s="1"/>
  <c r="X75" i="30" a="1"/>
  <c r="X75" i="30" s="1"/>
  <c r="W75" i="30" a="1"/>
  <c r="W75" i="30" s="1"/>
  <c r="Z74" i="30" a="1"/>
  <c r="Z74" i="30" s="1"/>
  <c r="Y74" i="30" a="1"/>
  <c r="Y74" i="30" s="1"/>
  <c r="X74" i="30" a="1"/>
  <c r="X74" i="30" s="1"/>
  <c r="W74" i="30" a="1"/>
  <c r="W74" i="30" s="1"/>
  <c r="Z73" i="30" a="1"/>
  <c r="Z73" i="30" s="1"/>
  <c r="Y73" i="30" a="1"/>
  <c r="Y73" i="30" s="1"/>
  <c r="X73" i="30" a="1"/>
  <c r="X73" i="30" s="1"/>
  <c r="W73" i="30" a="1"/>
  <c r="W73" i="30" s="1"/>
  <c r="Z72" i="30" a="1"/>
  <c r="Z72" i="30" s="1"/>
  <c r="Y72" i="30" a="1"/>
  <c r="Y72" i="30" s="1"/>
  <c r="X72" i="30" a="1"/>
  <c r="X72" i="30" s="1"/>
  <c r="W72" i="30" a="1"/>
  <c r="W72" i="30" s="1"/>
  <c r="Z71" i="30" a="1"/>
  <c r="Z71" i="30" s="1"/>
  <c r="Y71" i="30" a="1"/>
  <c r="Y71" i="30" s="1"/>
  <c r="X71" i="30" a="1"/>
  <c r="X71" i="30" s="1"/>
  <c r="W71" i="30" a="1"/>
  <c r="W71" i="30" s="1"/>
  <c r="Z70" i="30" a="1"/>
  <c r="Z70" i="30" s="1"/>
  <c r="Y70" i="30" a="1"/>
  <c r="Y70" i="30" s="1"/>
  <c r="X70" i="30" a="1"/>
  <c r="X70" i="30" s="1"/>
  <c r="W70" i="30" a="1"/>
  <c r="W70" i="30" s="1"/>
  <c r="Z69" i="30" a="1"/>
  <c r="Z69" i="30" s="1"/>
  <c r="Y69" i="30" a="1"/>
  <c r="Y69" i="30" s="1"/>
  <c r="X69" i="30" a="1"/>
  <c r="X69" i="30" s="1"/>
  <c r="W69" i="30" a="1"/>
  <c r="W69" i="30" s="1"/>
  <c r="Z97" i="30" a="1"/>
  <c r="Z97" i="30" s="1"/>
  <c r="Y97" i="30" a="1"/>
  <c r="Y97" i="30" s="1"/>
  <c r="X97" i="30" a="1"/>
  <c r="X97" i="30" s="1"/>
  <c r="W97" i="30" a="1"/>
  <c r="W97" i="30" s="1"/>
  <c r="Z96" i="30" a="1"/>
  <c r="Z96" i="30" s="1"/>
  <c r="Y96" i="30" a="1"/>
  <c r="Y96" i="30" s="1"/>
  <c r="X96" i="30" a="1"/>
  <c r="X96" i="30" s="1"/>
  <c r="W96" i="30" a="1"/>
  <c r="W96" i="30" s="1"/>
  <c r="Z95" i="30" a="1"/>
  <c r="Z95" i="30" s="1"/>
  <c r="Y95" i="30" a="1"/>
  <c r="Y95" i="30" s="1"/>
  <c r="X95" i="30" a="1"/>
  <c r="X95" i="30" s="1"/>
  <c r="W95" i="30" a="1"/>
  <c r="W95" i="30" s="1"/>
  <c r="Z94" i="30" a="1"/>
  <c r="Z94" i="30" s="1"/>
  <c r="Y94" i="30" a="1"/>
  <c r="Y94" i="30" s="1"/>
  <c r="X94" i="30" a="1"/>
  <c r="X94" i="30" s="1"/>
  <c r="W94" i="30" a="1"/>
  <c r="W94" i="30" s="1"/>
  <c r="Z93" i="30" a="1"/>
  <c r="Z93" i="30" s="1"/>
  <c r="Y93" i="30" a="1"/>
  <c r="Y93" i="30" s="1"/>
  <c r="X93" i="30" a="1"/>
  <c r="X93" i="30" s="1"/>
  <c r="W93" i="30" a="1"/>
  <c r="W93" i="30" s="1"/>
  <c r="Z92" i="30" a="1"/>
  <c r="Z92" i="30" s="1"/>
  <c r="Y92" i="30" a="1"/>
  <c r="Y92" i="30" s="1"/>
  <c r="X92" i="30" a="1"/>
  <c r="X92" i="30" s="1"/>
  <c r="W92" i="30" a="1"/>
  <c r="W92" i="30" s="1"/>
  <c r="Z91" i="30" a="1"/>
  <c r="Z91" i="30" s="1"/>
  <c r="Y91" i="30" a="1"/>
  <c r="Y91" i="30" s="1"/>
  <c r="X91" i="30" a="1"/>
  <c r="X91" i="30" s="1"/>
  <c r="W91" i="30" a="1"/>
  <c r="W91" i="30" s="1"/>
  <c r="Z90" i="30" a="1"/>
  <c r="Z90" i="30" s="1"/>
  <c r="Y90" i="30" a="1"/>
  <c r="Y90" i="30" s="1"/>
  <c r="X90" i="30" a="1"/>
  <c r="X90" i="30" s="1"/>
  <c r="W90" i="30" a="1"/>
  <c r="W90" i="30" s="1"/>
  <c r="Z89" i="30" a="1"/>
  <c r="Z89" i="30" s="1"/>
  <c r="Y89" i="30" a="1"/>
  <c r="Y89" i="30" s="1"/>
  <c r="X89" i="30" a="1"/>
  <c r="X89" i="30" s="1"/>
  <c r="W89" i="30" a="1"/>
  <c r="W89" i="30" s="1"/>
  <c r="Z88" i="30" a="1"/>
  <c r="Z88" i="30" s="1"/>
  <c r="Y88" i="30" a="1"/>
  <c r="Y88" i="30" s="1"/>
  <c r="X88" i="30" a="1"/>
  <c r="X88" i="30" s="1"/>
  <c r="W88" i="30" a="1"/>
  <c r="W88" i="30" s="1"/>
  <c r="Z87" i="30" a="1"/>
  <c r="Z87" i="30" s="1"/>
  <c r="Y87" i="30" a="1"/>
  <c r="Y87" i="30" s="1"/>
  <c r="X87" i="30" a="1"/>
  <c r="X87" i="30" s="1"/>
  <c r="W87" i="30" a="1"/>
  <c r="W87" i="30" s="1"/>
  <c r="Z86" i="30" a="1"/>
  <c r="Z86" i="30" s="1"/>
  <c r="Y86" i="30" a="1"/>
  <c r="Y86" i="30" s="1"/>
  <c r="X86" i="30" a="1"/>
  <c r="X86" i="30" s="1"/>
  <c r="W86" i="30" a="1"/>
  <c r="W86" i="30" s="1"/>
  <c r="Z85" i="30" a="1"/>
  <c r="Z85" i="30" s="1"/>
  <c r="Y85" i="30" a="1"/>
  <c r="Y85" i="30" s="1"/>
  <c r="X85" i="30" a="1"/>
  <c r="X85" i="30" s="1"/>
  <c r="W85" i="30" a="1"/>
  <c r="W85" i="30" s="1"/>
  <c r="Z84" i="30" a="1"/>
  <c r="Z84" i="30" s="1"/>
  <c r="Y84" i="30" a="1"/>
  <c r="Y84" i="30" s="1"/>
  <c r="X84" i="30" a="1"/>
  <c r="X84" i="30" s="1"/>
  <c r="W84" i="30" a="1"/>
  <c r="W84" i="30" s="1"/>
  <c r="Z83" i="30" a="1"/>
  <c r="Z83" i="30" s="1"/>
  <c r="Y83" i="30" a="1"/>
  <c r="Y83" i="30" s="1"/>
  <c r="X83" i="30" a="1"/>
  <c r="X83" i="30" s="1"/>
  <c r="W83" i="30" a="1"/>
  <c r="W83" i="30" s="1"/>
  <c r="Z82" i="30" a="1"/>
  <c r="Z82" i="30" s="1"/>
  <c r="Y82" i="30" a="1"/>
  <c r="Y82" i="30" s="1"/>
  <c r="X82" i="30" a="1"/>
  <c r="X82" i="30" s="1"/>
  <c r="W82" i="30" a="1"/>
  <c r="W82" i="30" s="1"/>
  <c r="Z81" i="30" a="1"/>
  <c r="Z81" i="30" s="1"/>
  <c r="Y81" i="30" a="1"/>
  <c r="Y81" i="30" s="1"/>
  <c r="X81" i="30" a="1"/>
  <c r="X81" i="30" s="1"/>
  <c r="W81" i="30" a="1"/>
  <c r="W81" i="30" s="1"/>
  <c r="Z80" i="30" a="1"/>
  <c r="Z80" i="30" s="1"/>
  <c r="Y80" i="30" a="1"/>
  <c r="Y80" i="30" s="1"/>
  <c r="X80" i="30" a="1"/>
  <c r="X80" i="30" s="1"/>
  <c r="W80" i="30" a="1"/>
  <c r="W80" i="30" s="1"/>
  <c r="Z79" i="30" a="1"/>
  <c r="Z79" i="30" s="1"/>
  <c r="Y79" i="30" a="1"/>
  <c r="Y79" i="30" s="1"/>
  <c r="X79" i="30" a="1"/>
  <c r="X79" i="30" s="1"/>
  <c r="W79" i="30" a="1"/>
  <c r="W79" i="30" s="1"/>
  <c r="Z78" i="30" a="1"/>
  <c r="Z78" i="30" s="1"/>
  <c r="Y78" i="30" a="1"/>
  <c r="Y78" i="30" s="1"/>
  <c r="X78" i="30" a="1"/>
  <c r="X78" i="30" s="1"/>
  <c r="W78" i="30" a="1"/>
  <c r="W78" i="30" s="1"/>
  <c r="Z77" i="30" a="1"/>
  <c r="Z77" i="30" s="1"/>
  <c r="Y77" i="30" a="1"/>
  <c r="Y77" i="30" s="1"/>
  <c r="X77" i="30" a="1"/>
  <c r="X77" i="30" s="1"/>
  <c r="W77" i="30" a="1"/>
  <c r="W77" i="30" s="1"/>
  <c r="F6" i="42"/>
  <c r="F7" i="42"/>
  <c r="F9" i="42"/>
  <c r="F8" i="42"/>
  <c r="F10" i="42"/>
  <c r="F11" i="42"/>
  <c r="F12" i="42"/>
  <c r="F13" i="42"/>
  <c r="F14" i="42"/>
  <c r="F15" i="42"/>
  <c r="F16" i="42"/>
  <c r="F17" i="42"/>
  <c r="F18" i="42"/>
  <c r="F19" i="42"/>
  <c r="F20" i="42"/>
  <c r="F21" i="42"/>
  <c r="F22" i="42"/>
  <c r="F23" i="42"/>
  <c r="F24" i="42"/>
  <c r="F25" i="42"/>
  <c r="F26" i="42"/>
  <c r="F27" i="42"/>
  <c r="F29" i="42"/>
  <c r="F31" i="42"/>
  <c r="F32" i="42"/>
  <c r="F34" i="42"/>
  <c r="F35" i="42"/>
  <c r="F36" i="42"/>
  <c r="F37" i="42"/>
  <c r="F38" i="42"/>
  <c r="F39" i="42"/>
  <c r="F40" i="42"/>
  <c r="F41" i="42"/>
  <c r="F42" i="42"/>
  <c r="F43" i="42"/>
  <c r="F44" i="42"/>
  <c r="F45" i="42"/>
  <c r="F46" i="42"/>
  <c r="F47" i="42"/>
  <c r="F48" i="42"/>
  <c r="V112" i="30" a="1"/>
  <c r="V112" i="30" s="1"/>
  <c r="V111" i="30" a="1"/>
  <c r="V111" i="30" s="1"/>
  <c r="V110" i="30" a="1"/>
  <c r="V110" i="30" s="1"/>
  <c r="V109" i="30" a="1"/>
  <c r="V109" i="30" s="1"/>
  <c r="V108" i="30" a="1"/>
  <c r="V108" i="30" s="1"/>
  <c r="V107" i="30" a="1"/>
  <c r="V107" i="30" s="1"/>
  <c r="V106" i="30" a="1"/>
  <c r="V106" i="30" s="1"/>
  <c r="V105" i="30" a="1"/>
  <c r="V105" i="30" s="1"/>
  <c r="V104" i="30" a="1"/>
  <c r="V104" i="30" s="1"/>
  <c r="V103" i="30" a="1"/>
  <c r="V103" i="30" s="1"/>
  <c r="V102" i="30" a="1"/>
  <c r="V102" i="30" s="1"/>
  <c r="V101" i="30" a="1"/>
  <c r="V101" i="30" s="1"/>
  <c r="V100" i="30" a="1"/>
  <c r="V100" i="30" s="1"/>
  <c r="V99" i="30" a="1"/>
  <c r="V99" i="30" s="1"/>
  <c r="V98" i="30" a="1"/>
  <c r="V98" i="30" s="1"/>
  <c r="V97" i="30" a="1"/>
  <c r="V97" i="30" s="1"/>
  <c r="V96" i="30" a="1"/>
  <c r="V96" i="30" s="1"/>
  <c r="V95" i="30" a="1"/>
  <c r="V95" i="30" s="1"/>
  <c r="V94" i="30" a="1"/>
  <c r="V94" i="30" s="1"/>
  <c r="V93" i="30" a="1"/>
  <c r="V93" i="30" s="1"/>
  <c r="V92" i="30" a="1"/>
  <c r="V92" i="30" s="1"/>
  <c r="V91" i="30" a="1"/>
  <c r="V91" i="30" s="1"/>
  <c r="V90" i="30" a="1"/>
  <c r="V90" i="30" s="1"/>
  <c r="V89" i="30" a="1"/>
  <c r="V89" i="30" s="1"/>
  <c r="V88" i="30" a="1"/>
  <c r="V88" i="30" s="1"/>
  <c r="V87" i="30" a="1"/>
  <c r="V87" i="30" s="1"/>
  <c r="V86" i="30" a="1"/>
  <c r="V86" i="30" s="1"/>
  <c r="V85" i="30" a="1"/>
  <c r="V85" i="30" s="1"/>
  <c r="V84" i="30" a="1"/>
  <c r="V84" i="30" s="1"/>
  <c r="V83" i="30" a="1"/>
  <c r="V83" i="30" s="1"/>
  <c r="V82" i="30" a="1"/>
  <c r="V82" i="30" s="1"/>
  <c r="V81" i="30" a="1"/>
  <c r="V81" i="30" s="1"/>
  <c r="V80" i="30" a="1"/>
  <c r="V80" i="30" s="1"/>
  <c r="V79" i="30" a="1"/>
  <c r="V79" i="30" s="1"/>
  <c r="V78" i="30" a="1"/>
  <c r="V78" i="30" s="1"/>
  <c r="V77" i="30" a="1"/>
  <c r="V77" i="30" s="1"/>
  <c r="V76" i="30" a="1"/>
  <c r="V76" i="30" s="1"/>
  <c r="V75" i="30" a="1"/>
  <c r="V75" i="30" s="1"/>
  <c r="V74" i="30" a="1"/>
  <c r="V74" i="30" s="1"/>
  <c r="V73" i="30" a="1"/>
  <c r="V73" i="30" s="1"/>
  <c r="V72" i="30" a="1"/>
  <c r="V72" i="30" s="1"/>
  <c r="V71" i="30" a="1"/>
  <c r="V71" i="30" s="1"/>
  <c r="V70" i="30" a="1"/>
  <c r="V70" i="30" s="1"/>
  <c r="V69" i="30" a="1"/>
  <c r="V69" i="30" s="1"/>
  <c r="V68" i="30" a="1"/>
  <c r="V68" i="30" s="1"/>
  <c r="O112" i="30" a="1"/>
  <c r="O112" i="30" s="1"/>
  <c r="AJ112" i="30" s="1"/>
  <c r="N112" i="30" a="1"/>
  <c r="N112" i="30" s="1"/>
  <c r="AI112" i="30" s="1"/>
  <c r="M112" i="30" a="1"/>
  <c r="M112" i="30" s="1"/>
  <c r="AH112" i="30" s="1"/>
  <c r="L112" i="30" a="1"/>
  <c r="L112" i="30" s="1"/>
  <c r="AG112" i="30" s="1"/>
  <c r="K112" i="30" a="1"/>
  <c r="K112" i="30" s="1"/>
  <c r="AF112" i="30" s="1"/>
  <c r="O111" i="30" a="1"/>
  <c r="O111" i="30" s="1"/>
  <c r="AJ111" i="30" s="1"/>
  <c r="N111" i="30" a="1"/>
  <c r="N111" i="30" s="1"/>
  <c r="AI111" i="30" s="1"/>
  <c r="M111" i="30" a="1"/>
  <c r="M111" i="30" s="1"/>
  <c r="AH111" i="30" s="1"/>
  <c r="L111" i="30" a="1"/>
  <c r="L111" i="30" s="1"/>
  <c r="AG111" i="30" s="1"/>
  <c r="K111" i="30" a="1"/>
  <c r="K111" i="30" s="1"/>
  <c r="AF111" i="30" s="1"/>
  <c r="O110" i="30" a="1"/>
  <c r="O110" i="30" s="1"/>
  <c r="AJ110" i="30" s="1"/>
  <c r="N110" i="30" a="1"/>
  <c r="N110" i="30" s="1"/>
  <c r="AI110" i="30" s="1"/>
  <c r="M110" i="30" a="1"/>
  <c r="M110" i="30" s="1"/>
  <c r="AH110" i="30" s="1"/>
  <c r="L110" i="30" a="1"/>
  <c r="L110" i="30" s="1"/>
  <c r="AG110" i="30" s="1"/>
  <c r="K110" i="30" a="1"/>
  <c r="K110" i="30" s="1"/>
  <c r="AF110" i="30" s="1"/>
  <c r="O109" i="30" a="1"/>
  <c r="O109" i="30" s="1"/>
  <c r="AJ109" i="30" s="1"/>
  <c r="N109" i="30" a="1"/>
  <c r="N109" i="30" s="1"/>
  <c r="AI109" i="30" s="1"/>
  <c r="M109" i="30" a="1"/>
  <c r="M109" i="30" s="1"/>
  <c r="AH109" i="30" s="1"/>
  <c r="L109" i="30" a="1"/>
  <c r="L109" i="30" s="1"/>
  <c r="AG109" i="30" s="1"/>
  <c r="K109" i="30" a="1"/>
  <c r="K109" i="30" s="1"/>
  <c r="AF109" i="30" s="1"/>
  <c r="O108" i="30" a="1"/>
  <c r="O108" i="30" s="1"/>
  <c r="AJ108" i="30" s="1"/>
  <c r="N108" i="30" a="1"/>
  <c r="N108" i="30" s="1"/>
  <c r="AI108" i="30" s="1"/>
  <c r="M108" i="30" a="1"/>
  <c r="M108" i="30" s="1"/>
  <c r="AH108" i="30" s="1"/>
  <c r="L108" i="30" a="1"/>
  <c r="L108" i="30" s="1"/>
  <c r="AG108" i="30" s="1"/>
  <c r="K108" i="30" a="1"/>
  <c r="K108" i="30" s="1"/>
  <c r="AF108" i="30" s="1"/>
  <c r="O107" i="30" a="1"/>
  <c r="O107" i="30" s="1"/>
  <c r="AJ107" i="30" s="1"/>
  <c r="N107" i="30" a="1"/>
  <c r="N107" i="30" s="1"/>
  <c r="AI107" i="30" s="1"/>
  <c r="M107" i="30" a="1"/>
  <c r="M107" i="30" s="1"/>
  <c r="AH107" i="30" s="1"/>
  <c r="L107" i="30" a="1"/>
  <c r="L107" i="30" s="1"/>
  <c r="AG107" i="30" s="1"/>
  <c r="K107" i="30" a="1"/>
  <c r="K107" i="30" s="1"/>
  <c r="AF107" i="30" s="1"/>
  <c r="O106" i="30" a="1"/>
  <c r="O106" i="30" s="1"/>
  <c r="AJ106" i="30" s="1"/>
  <c r="N106" i="30" a="1"/>
  <c r="N106" i="30" s="1"/>
  <c r="AI106" i="30" s="1"/>
  <c r="M106" i="30" a="1"/>
  <c r="M106" i="30" s="1"/>
  <c r="AH106" i="30" s="1"/>
  <c r="L106" i="30" a="1"/>
  <c r="L106" i="30" s="1"/>
  <c r="AG106" i="30" s="1"/>
  <c r="K106" i="30" a="1"/>
  <c r="K106" i="30" s="1"/>
  <c r="AF106" i="30" s="1"/>
  <c r="O105" i="30" a="1"/>
  <c r="O105" i="30" s="1"/>
  <c r="AJ105" i="30" s="1"/>
  <c r="N105" i="30" a="1"/>
  <c r="N105" i="30" s="1"/>
  <c r="AI105" i="30" s="1"/>
  <c r="M105" i="30" a="1"/>
  <c r="M105" i="30" s="1"/>
  <c r="AH105" i="30" s="1"/>
  <c r="L105" i="30" a="1"/>
  <c r="L105" i="30" s="1"/>
  <c r="AG105" i="30" s="1"/>
  <c r="K105" i="30" a="1"/>
  <c r="K105" i="30" s="1"/>
  <c r="AF105" i="30" s="1"/>
  <c r="O104" i="30" a="1"/>
  <c r="O104" i="30" s="1"/>
  <c r="AJ104" i="30" s="1"/>
  <c r="N104" i="30" a="1"/>
  <c r="N104" i="30" s="1"/>
  <c r="AI104" i="30" s="1"/>
  <c r="M104" i="30" a="1"/>
  <c r="M104" i="30" s="1"/>
  <c r="AH104" i="30" s="1"/>
  <c r="L104" i="30" a="1"/>
  <c r="L104" i="30" s="1"/>
  <c r="AG104" i="30" s="1"/>
  <c r="K104" i="30" a="1"/>
  <c r="K104" i="30" s="1"/>
  <c r="AF104" i="30" s="1"/>
  <c r="O103" i="30" a="1"/>
  <c r="O103" i="30" s="1"/>
  <c r="AJ103" i="30" s="1"/>
  <c r="N103" i="30" a="1"/>
  <c r="N103" i="30" s="1"/>
  <c r="AI103" i="30" s="1"/>
  <c r="M103" i="30" a="1"/>
  <c r="M103" i="30" s="1"/>
  <c r="AH103" i="30" s="1"/>
  <c r="L103" i="30" a="1"/>
  <c r="L103" i="30" s="1"/>
  <c r="AG103" i="30" s="1"/>
  <c r="K103" i="30" a="1"/>
  <c r="K103" i="30" s="1"/>
  <c r="AF103" i="30" s="1"/>
  <c r="O102" i="30" a="1"/>
  <c r="O102" i="30" s="1"/>
  <c r="AJ102" i="30" s="1"/>
  <c r="N102" i="30" a="1"/>
  <c r="N102" i="30" s="1"/>
  <c r="AI102" i="30" s="1"/>
  <c r="M102" i="30" a="1"/>
  <c r="M102" i="30" s="1"/>
  <c r="AH102" i="30" s="1"/>
  <c r="L102" i="30" a="1"/>
  <c r="L102" i="30" s="1"/>
  <c r="AG102" i="30" s="1"/>
  <c r="K102" i="30" a="1"/>
  <c r="K102" i="30" s="1"/>
  <c r="AF102" i="30" s="1"/>
  <c r="O101" i="30" a="1"/>
  <c r="O101" i="30" s="1"/>
  <c r="AJ101" i="30" s="1"/>
  <c r="N101" i="30" a="1"/>
  <c r="N101" i="30" s="1"/>
  <c r="AI101" i="30" s="1"/>
  <c r="M101" i="30" a="1"/>
  <c r="M101" i="30" s="1"/>
  <c r="AH101" i="30" s="1"/>
  <c r="L101" i="30" a="1"/>
  <c r="L101" i="30" s="1"/>
  <c r="AG101" i="30" s="1"/>
  <c r="K101" i="30" a="1"/>
  <c r="K101" i="30" s="1"/>
  <c r="AF101" i="30" s="1"/>
  <c r="O100" i="30" a="1"/>
  <c r="O100" i="30" s="1"/>
  <c r="AJ100" i="30" s="1"/>
  <c r="N100" i="30" a="1"/>
  <c r="N100" i="30" s="1"/>
  <c r="AI100" i="30" s="1"/>
  <c r="M100" i="30" a="1"/>
  <c r="M100" i="30" s="1"/>
  <c r="AH100" i="30" s="1"/>
  <c r="L100" i="30" a="1"/>
  <c r="L100" i="30" s="1"/>
  <c r="AG100" i="30" s="1"/>
  <c r="K100" i="30" a="1"/>
  <c r="K100" i="30" s="1"/>
  <c r="AF100" i="30" s="1"/>
  <c r="O99" i="30" a="1"/>
  <c r="O99" i="30" s="1"/>
  <c r="AJ99" i="30" s="1"/>
  <c r="N99" i="30" a="1"/>
  <c r="N99" i="30" s="1"/>
  <c r="AI99" i="30" s="1"/>
  <c r="M99" i="30" a="1"/>
  <c r="M99" i="30" s="1"/>
  <c r="AH99" i="30" s="1"/>
  <c r="L99" i="30" a="1"/>
  <c r="L99" i="30" s="1"/>
  <c r="AG99" i="30" s="1"/>
  <c r="K99" i="30" a="1"/>
  <c r="K99" i="30" s="1"/>
  <c r="AF99" i="30" s="1"/>
  <c r="O98" i="30" a="1"/>
  <c r="O98" i="30" s="1"/>
  <c r="AJ98" i="30" s="1"/>
  <c r="N98" i="30" a="1"/>
  <c r="N98" i="30" s="1"/>
  <c r="AI98" i="30" s="1"/>
  <c r="M98" i="30" a="1"/>
  <c r="M98" i="30" s="1"/>
  <c r="AH98" i="30" s="1"/>
  <c r="L98" i="30" a="1"/>
  <c r="L98" i="30" s="1"/>
  <c r="AG98" i="30" s="1"/>
  <c r="K98" i="30" a="1"/>
  <c r="K98" i="30" s="1"/>
  <c r="AF98" i="30" s="1"/>
  <c r="O97" i="30" a="1"/>
  <c r="O97" i="30" s="1"/>
  <c r="AJ97" i="30" s="1"/>
  <c r="N97" i="30" a="1"/>
  <c r="N97" i="30" s="1"/>
  <c r="AI97" i="30" s="1"/>
  <c r="M97" i="30" a="1"/>
  <c r="M97" i="30" s="1"/>
  <c r="AH97" i="30" s="1"/>
  <c r="L97" i="30" a="1"/>
  <c r="L97" i="30" s="1"/>
  <c r="AG97" i="30" s="1"/>
  <c r="K97" i="30" a="1"/>
  <c r="K97" i="30" s="1"/>
  <c r="AF97" i="30" s="1"/>
  <c r="O96" i="30" a="1"/>
  <c r="O96" i="30" s="1"/>
  <c r="AJ96" i="30" s="1"/>
  <c r="N96" i="30" a="1"/>
  <c r="N96" i="30" s="1"/>
  <c r="AI96" i="30" s="1"/>
  <c r="M96" i="30" a="1"/>
  <c r="M96" i="30" s="1"/>
  <c r="AH96" i="30" s="1"/>
  <c r="L96" i="30" a="1"/>
  <c r="L96" i="30" s="1"/>
  <c r="AG96" i="30" s="1"/>
  <c r="K96" i="30" a="1"/>
  <c r="K96" i="30" s="1"/>
  <c r="AF96" i="30" s="1"/>
  <c r="O95" i="30" a="1"/>
  <c r="O95" i="30" s="1"/>
  <c r="AJ95" i="30" s="1"/>
  <c r="N95" i="30" a="1"/>
  <c r="N95" i="30" s="1"/>
  <c r="AI95" i="30" s="1"/>
  <c r="M95" i="30" a="1"/>
  <c r="M95" i="30" s="1"/>
  <c r="AH95" i="30" s="1"/>
  <c r="L95" i="30" a="1"/>
  <c r="L95" i="30" s="1"/>
  <c r="AG95" i="30" s="1"/>
  <c r="K95" i="30" a="1"/>
  <c r="K95" i="30" s="1"/>
  <c r="AF95" i="30" s="1"/>
  <c r="O94" i="30" a="1"/>
  <c r="O94" i="30" s="1"/>
  <c r="AJ94" i="30" s="1"/>
  <c r="N94" i="30" a="1"/>
  <c r="N94" i="30" s="1"/>
  <c r="AI94" i="30" s="1"/>
  <c r="M94" i="30" a="1"/>
  <c r="M94" i="30" s="1"/>
  <c r="AH94" i="30" s="1"/>
  <c r="L94" i="30" a="1"/>
  <c r="L94" i="30" s="1"/>
  <c r="AG94" i="30" s="1"/>
  <c r="K94" i="30" a="1"/>
  <c r="K94" i="30" s="1"/>
  <c r="AF94" i="30" s="1"/>
  <c r="O93" i="30" a="1"/>
  <c r="O93" i="30" s="1"/>
  <c r="AJ93" i="30" s="1"/>
  <c r="N93" i="30" a="1"/>
  <c r="N93" i="30" s="1"/>
  <c r="AI93" i="30" s="1"/>
  <c r="M93" i="30" a="1"/>
  <c r="M93" i="30" s="1"/>
  <c r="AH93" i="30" s="1"/>
  <c r="L93" i="30" a="1"/>
  <c r="L93" i="30" s="1"/>
  <c r="AG93" i="30" s="1"/>
  <c r="K93" i="30" a="1"/>
  <c r="K93" i="30" s="1"/>
  <c r="AF93" i="30" s="1"/>
  <c r="O92" i="30" a="1"/>
  <c r="O92" i="30" s="1"/>
  <c r="AJ92" i="30" s="1"/>
  <c r="N92" i="30" a="1"/>
  <c r="N92" i="30" s="1"/>
  <c r="AI92" i="30" s="1"/>
  <c r="M92" i="30" a="1"/>
  <c r="M92" i="30" s="1"/>
  <c r="AH92" i="30" s="1"/>
  <c r="L92" i="30" a="1"/>
  <c r="L92" i="30" s="1"/>
  <c r="AG92" i="30" s="1"/>
  <c r="K92" i="30" a="1"/>
  <c r="K92" i="30" s="1"/>
  <c r="AF92" i="30" s="1"/>
  <c r="O91" i="30" a="1"/>
  <c r="O91" i="30" s="1"/>
  <c r="AJ91" i="30" s="1"/>
  <c r="N91" i="30" a="1"/>
  <c r="N91" i="30" s="1"/>
  <c r="AI91" i="30" s="1"/>
  <c r="M91" i="30" a="1"/>
  <c r="M91" i="30" s="1"/>
  <c r="AH91" i="30" s="1"/>
  <c r="L91" i="30" a="1"/>
  <c r="L91" i="30" s="1"/>
  <c r="AG91" i="30" s="1"/>
  <c r="K91" i="30" a="1"/>
  <c r="K91" i="30" s="1"/>
  <c r="AF91" i="30" s="1"/>
  <c r="O90" i="30" a="1"/>
  <c r="O90" i="30" s="1"/>
  <c r="AJ90" i="30" s="1"/>
  <c r="N90" i="30" a="1"/>
  <c r="N90" i="30" s="1"/>
  <c r="AI90" i="30" s="1"/>
  <c r="M90" i="30" a="1"/>
  <c r="M90" i="30" s="1"/>
  <c r="AH90" i="30" s="1"/>
  <c r="L90" i="30" a="1"/>
  <c r="L90" i="30" s="1"/>
  <c r="AG90" i="30" s="1"/>
  <c r="K90" i="30" a="1"/>
  <c r="K90" i="30" s="1"/>
  <c r="AF90" i="30" s="1"/>
  <c r="O89" i="30" a="1"/>
  <c r="O89" i="30" s="1"/>
  <c r="AJ89" i="30" s="1"/>
  <c r="N89" i="30" a="1"/>
  <c r="N89" i="30" s="1"/>
  <c r="AI89" i="30" s="1"/>
  <c r="M89" i="30" a="1"/>
  <c r="M89" i="30" s="1"/>
  <c r="AH89" i="30" s="1"/>
  <c r="L89" i="30" a="1"/>
  <c r="L89" i="30" s="1"/>
  <c r="AG89" i="30" s="1"/>
  <c r="K89" i="30" a="1"/>
  <c r="K89" i="30" s="1"/>
  <c r="AF89" i="30" s="1"/>
  <c r="O88" i="30" a="1"/>
  <c r="O88" i="30" s="1"/>
  <c r="AJ88" i="30" s="1"/>
  <c r="N88" i="30" a="1"/>
  <c r="N88" i="30" s="1"/>
  <c r="AI88" i="30" s="1"/>
  <c r="M88" i="30" a="1"/>
  <c r="M88" i="30" s="1"/>
  <c r="AH88" i="30" s="1"/>
  <c r="L88" i="30" a="1"/>
  <c r="L88" i="30" s="1"/>
  <c r="AG88" i="30" s="1"/>
  <c r="K88" i="30" a="1"/>
  <c r="K88" i="30" s="1"/>
  <c r="AF88" i="30" s="1"/>
  <c r="O87" i="30" a="1"/>
  <c r="O87" i="30" s="1"/>
  <c r="AJ87" i="30" s="1"/>
  <c r="N87" i="30" a="1"/>
  <c r="N87" i="30" s="1"/>
  <c r="AI87" i="30" s="1"/>
  <c r="M87" i="30" a="1"/>
  <c r="M87" i="30" s="1"/>
  <c r="AH87" i="30" s="1"/>
  <c r="L87" i="30" a="1"/>
  <c r="L87" i="30" s="1"/>
  <c r="AG87" i="30" s="1"/>
  <c r="K87" i="30" a="1"/>
  <c r="K87" i="30" s="1"/>
  <c r="AF87" i="30" s="1"/>
  <c r="O86" i="30" a="1"/>
  <c r="O86" i="30" s="1"/>
  <c r="AJ86" i="30" s="1"/>
  <c r="N86" i="30" a="1"/>
  <c r="N86" i="30" s="1"/>
  <c r="AI86" i="30" s="1"/>
  <c r="M86" i="30" a="1"/>
  <c r="M86" i="30" s="1"/>
  <c r="AH86" i="30" s="1"/>
  <c r="L86" i="30" a="1"/>
  <c r="L86" i="30" s="1"/>
  <c r="AG86" i="30" s="1"/>
  <c r="K86" i="30" a="1"/>
  <c r="K86" i="30" s="1"/>
  <c r="AF86" i="30" s="1"/>
  <c r="O85" i="30" a="1"/>
  <c r="O85" i="30" s="1"/>
  <c r="AJ85" i="30" s="1"/>
  <c r="N85" i="30" a="1"/>
  <c r="N85" i="30" s="1"/>
  <c r="AI85" i="30" s="1"/>
  <c r="M85" i="30" a="1"/>
  <c r="M85" i="30" s="1"/>
  <c r="AH85" i="30" s="1"/>
  <c r="L85" i="30" a="1"/>
  <c r="L85" i="30" s="1"/>
  <c r="AG85" i="30" s="1"/>
  <c r="K85" i="30" a="1"/>
  <c r="K85" i="30" s="1"/>
  <c r="AF85" i="30" s="1"/>
  <c r="O84" i="30" a="1"/>
  <c r="O84" i="30" s="1"/>
  <c r="AJ84" i="30" s="1"/>
  <c r="N84" i="30" a="1"/>
  <c r="N84" i="30" s="1"/>
  <c r="AI84" i="30" s="1"/>
  <c r="M84" i="30" a="1"/>
  <c r="M84" i="30" s="1"/>
  <c r="AH84" i="30" s="1"/>
  <c r="L84" i="30" a="1"/>
  <c r="L84" i="30" s="1"/>
  <c r="AG84" i="30" s="1"/>
  <c r="K84" i="30" a="1"/>
  <c r="K84" i="30" s="1"/>
  <c r="AF84" i="30" s="1"/>
  <c r="O83" i="30" a="1"/>
  <c r="O83" i="30" s="1"/>
  <c r="AJ83" i="30" s="1"/>
  <c r="N83" i="30" a="1"/>
  <c r="N83" i="30" s="1"/>
  <c r="AI83" i="30" s="1"/>
  <c r="M83" i="30" a="1"/>
  <c r="M83" i="30" s="1"/>
  <c r="AH83" i="30" s="1"/>
  <c r="L83" i="30" a="1"/>
  <c r="L83" i="30" s="1"/>
  <c r="AG83" i="30" s="1"/>
  <c r="K83" i="30" a="1"/>
  <c r="K83" i="30" s="1"/>
  <c r="AF83" i="30" s="1"/>
  <c r="O82" i="30" a="1"/>
  <c r="O82" i="30" s="1"/>
  <c r="AJ82" i="30" s="1"/>
  <c r="N82" i="30" a="1"/>
  <c r="N82" i="30" s="1"/>
  <c r="AI82" i="30" s="1"/>
  <c r="M82" i="30" a="1"/>
  <c r="M82" i="30" s="1"/>
  <c r="AH82" i="30" s="1"/>
  <c r="L82" i="30" a="1"/>
  <c r="L82" i="30" s="1"/>
  <c r="AG82" i="30" s="1"/>
  <c r="K82" i="30" a="1"/>
  <c r="K82" i="30" s="1"/>
  <c r="AF82" i="30" s="1"/>
  <c r="O81" i="30" a="1"/>
  <c r="O81" i="30" s="1"/>
  <c r="AJ81" i="30" s="1"/>
  <c r="N81" i="30" a="1"/>
  <c r="N81" i="30" s="1"/>
  <c r="AI81" i="30" s="1"/>
  <c r="M81" i="30" a="1"/>
  <c r="M81" i="30" s="1"/>
  <c r="AH81" i="30" s="1"/>
  <c r="L81" i="30" a="1"/>
  <c r="L81" i="30" s="1"/>
  <c r="AG81" i="30" s="1"/>
  <c r="K81" i="30" a="1"/>
  <c r="K81" i="30" s="1"/>
  <c r="AF81" i="30" s="1"/>
  <c r="O80" i="30" a="1"/>
  <c r="O80" i="30" s="1"/>
  <c r="AJ80" i="30" s="1"/>
  <c r="N80" i="30" a="1"/>
  <c r="N80" i="30" s="1"/>
  <c r="AI80" i="30" s="1"/>
  <c r="M80" i="30" a="1"/>
  <c r="M80" i="30" s="1"/>
  <c r="AH80" i="30" s="1"/>
  <c r="L80" i="30" a="1"/>
  <c r="L80" i="30" s="1"/>
  <c r="AG80" i="30" s="1"/>
  <c r="K80" i="30" a="1"/>
  <c r="K80" i="30" s="1"/>
  <c r="AF80" i="30" s="1"/>
  <c r="O79" i="30" a="1"/>
  <c r="O79" i="30" s="1"/>
  <c r="AJ79" i="30" s="1"/>
  <c r="N79" i="30" a="1"/>
  <c r="N79" i="30" s="1"/>
  <c r="AI79" i="30" s="1"/>
  <c r="M79" i="30" a="1"/>
  <c r="M79" i="30" s="1"/>
  <c r="AH79" i="30" s="1"/>
  <c r="L79" i="30" a="1"/>
  <c r="L79" i="30" s="1"/>
  <c r="AG79" i="30" s="1"/>
  <c r="K79" i="30" a="1"/>
  <c r="K79" i="30" s="1"/>
  <c r="AF79" i="30" s="1"/>
  <c r="O78" i="30" a="1"/>
  <c r="O78" i="30" s="1"/>
  <c r="AJ78" i="30" s="1"/>
  <c r="N78" i="30" a="1"/>
  <c r="N78" i="30" s="1"/>
  <c r="AI78" i="30" s="1"/>
  <c r="M78" i="30" a="1"/>
  <c r="M78" i="30" s="1"/>
  <c r="AH78" i="30" s="1"/>
  <c r="L78" i="30" a="1"/>
  <c r="L78" i="30" s="1"/>
  <c r="AG78" i="30" s="1"/>
  <c r="K78" i="30" a="1"/>
  <c r="K78" i="30" s="1"/>
  <c r="AF78" i="30" s="1"/>
  <c r="O76" i="30" a="1"/>
  <c r="O76" i="30" s="1"/>
  <c r="AJ76" i="30" s="1"/>
  <c r="N76" i="30" a="1"/>
  <c r="N76" i="30" s="1"/>
  <c r="AI76" i="30" s="1"/>
  <c r="M76" i="30" a="1"/>
  <c r="M76" i="30" s="1"/>
  <c r="AH76" i="30" s="1"/>
  <c r="L76" i="30" a="1"/>
  <c r="L76" i="30" s="1"/>
  <c r="AG76" i="30" s="1"/>
  <c r="K76" i="30" a="1"/>
  <c r="K76" i="30" s="1"/>
  <c r="AF76" i="30" s="1"/>
  <c r="O75" i="30" a="1"/>
  <c r="O75" i="30" s="1"/>
  <c r="AJ75" i="30" s="1"/>
  <c r="N75" i="30" a="1"/>
  <c r="N75" i="30" s="1"/>
  <c r="AI75" i="30" s="1"/>
  <c r="M75" i="30" a="1"/>
  <c r="M75" i="30" s="1"/>
  <c r="AH75" i="30" s="1"/>
  <c r="L75" i="30" a="1"/>
  <c r="L75" i="30" s="1"/>
  <c r="AG75" i="30" s="1"/>
  <c r="K75" i="30" a="1"/>
  <c r="K75" i="30" s="1"/>
  <c r="AF75" i="30" s="1"/>
  <c r="O74" i="30" a="1"/>
  <c r="O74" i="30" s="1"/>
  <c r="AJ74" i="30" s="1"/>
  <c r="N74" i="30" a="1"/>
  <c r="N74" i="30" s="1"/>
  <c r="AI74" i="30" s="1"/>
  <c r="M74" i="30" a="1"/>
  <c r="M74" i="30" s="1"/>
  <c r="AH74" i="30" s="1"/>
  <c r="L74" i="30" a="1"/>
  <c r="L74" i="30" s="1"/>
  <c r="AG74" i="30" s="1"/>
  <c r="K74" i="30" a="1"/>
  <c r="K74" i="30" s="1"/>
  <c r="AF74" i="30" s="1"/>
  <c r="O73" i="30" a="1"/>
  <c r="O73" i="30" s="1"/>
  <c r="AJ73" i="30" s="1"/>
  <c r="N73" i="30" a="1"/>
  <c r="N73" i="30" s="1"/>
  <c r="AI73" i="30" s="1"/>
  <c r="M73" i="30" a="1"/>
  <c r="M73" i="30" s="1"/>
  <c r="AH73" i="30" s="1"/>
  <c r="L73" i="30" a="1"/>
  <c r="L73" i="30" s="1"/>
  <c r="AG73" i="30" s="1"/>
  <c r="K73" i="30" a="1"/>
  <c r="K73" i="30" s="1"/>
  <c r="AF73" i="30" s="1"/>
  <c r="O72" i="30" a="1"/>
  <c r="O72" i="30" s="1"/>
  <c r="AJ72" i="30" s="1"/>
  <c r="N72" i="30" a="1"/>
  <c r="N72" i="30" s="1"/>
  <c r="AI72" i="30" s="1"/>
  <c r="M72" i="30" a="1"/>
  <c r="M72" i="30" s="1"/>
  <c r="AH72" i="30" s="1"/>
  <c r="L72" i="30" a="1"/>
  <c r="L72" i="30" s="1"/>
  <c r="AG72" i="30" s="1"/>
  <c r="K72" i="30" a="1"/>
  <c r="K72" i="30" s="1"/>
  <c r="AF72" i="30" s="1"/>
  <c r="O71" i="30" a="1"/>
  <c r="O71" i="30" s="1"/>
  <c r="AJ71" i="30" s="1"/>
  <c r="N71" i="30" a="1"/>
  <c r="N71" i="30" s="1"/>
  <c r="AI71" i="30" s="1"/>
  <c r="M71" i="30" a="1"/>
  <c r="M71" i="30" s="1"/>
  <c r="AH71" i="30" s="1"/>
  <c r="L71" i="30" a="1"/>
  <c r="L71" i="30" s="1"/>
  <c r="AG71" i="30" s="1"/>
  <c r="K71" i="30" a="1"/>
  <c r="K71" i="30" s="1"/>
  <c r="AF71" i="30" s="1"/>
  <c r="O70" i="30" a="1"/>
  <c r="O70" i="30" s="1"/>
  <c r="AJ70" i="30" s="1"/>
  <c r="N70" i="30" a="1"/>
  <c r="N70" i="30" s="1"/>
  <c r="AI70" i="30" s="1"/>
  <c r="M70" i="30" a="1"/>
  <c r="M70" i="30" s="1"/>
  <c r="AH70" i="30" s="1"/>
  <c r="L70" i="30" a="1"/>
  <c r="L70" i="30" s="1"/>
  <c r="AG70" i="30" s="1"/>
  <c r="K70" i="30" a="1"/>
  <c r="K70" i="30" s="1"/>
  <c r="AF70" i="30" s="1"/>
  <c r="O69" i="30" a="1"/>
  <c r="O69" i="30" s="1"/>
  <c r="AJ69" i="30" s="1"/>
  <c r="N69" i="30" a="1"/>
  <c r="N69" i="30" s="1"/>
  <c r="AI69" i="30" s="1"/>
  <c r="M69" i="30" a="1"/>
  <c r="M69" i="30" s="1"/>
  <c r="AH69" i="30" s="1"/>
  <c r="L69" i="30" a="1"/>
  <c r="L69" i="30" s="1"/>
  <c r="AG69" i="30" s="1"/>
  <c r="K69" i="30" a="1"/>
  <c r="K69" i="30" s="1"/>
  <c r="AF69" i="30" s="1"/>
  <c r="O68" i="30" a="1"/>
  <c r="O68" i="30" s="1"/>
  <c r="N68" i="30" a="1"/>
  <c r="N68" i="30" s="1"/>
  <c r="M68" i="30" a="1"/>
  <c r="M68" i="30" s="1"/>
  <c r="L68" i="30" a="1"/>
  <c r="L68" i="30" s="1"/>
  <c r="K68" i="30" a="1"/>
  <c r="K68" i="30" s="1"/>
  <c r="AF68" i="30" s="1"/>
  <c r="Z61" i="30" a="1"/>
  <c r="Z61" i="30" s="1"/>
  <c r="AJ61" i="30" s="1"/>
  <c r="Y61" i="30" a="1"/>
  <c r="Y61" i="30" s="1"/>
  <c r="AI61" i="30" s="1"/>
  <c r="X61" i="30" a="1"/>
  <c r="X61" i="30" s="1"/>
  <c r="AH61" i="30" s="1"/>
  <c r="W61" i="30" a="1"/>
  <c r="W61" i="30" s="1"/>
  <c r="AG61" i="30" s="1"/>
  <c r="V61" i="30" a="1"/>
  <c r="V61" i="30" s="1"/>
  <c r="AF61" i="30" s="1"/>
  <c r="Z60" i="30" a="1"/>
  <c r="Z60" i="30" s="1"/>
  <c r="AJ60" i="30" s="1"/>
  <c r="Y60" i="30" a="1"/>
  <c r="Y60" i="30" s="1"/>
  <c r="AI60" i="30" s="1"/>
  <c r="X60" i="30" a="1"/>
  <c r="X60" i="30" s="1"/>
  <c r="AH60" i="30" s="1"/>
  <c r="W60" i="30" a="1"/>
  <c r="W60" i="30" s="1"/>
  <c r="AG60" i="30" s="1"/>
  <c r="V60" i="30" a="1"/>
  <c r="V60" i="30" s="1"/>
  <c r="AF60" i="30" s="1"/>
  <c r="Z59" i="30" a="1"/>
  <c r="Z59" i="30" s="1"/>
  <c r="AJ59" i="30" s="1"/>
  <c r="Y59" i="30" a="1"/>
  <c r="Y59" i="30" s="1"/>
  <c r="AI59" i="30" s="1"/>
  <c r="X59" i="30" a="1"/>
  <c r="X59" i="30" s="1"/>
  <c r="AH59" i="30" s="1"/>
  <c r="W59" i="30" a="1"/>
  <c r="W59" i="30" s="1"/>
  <c r="AG59" i="30" s="1"/>
  <c r="V59" i="30" a="1"/>
  <c r="V59" i="30" s="1"/>
  <c r="AF59" i="30" s="1"/>
  <c r="Z58" i="30" a="1"/>
  <c r="Z58" i="30" s="1"/>
  <c r="AJ58" i="30" s="1"/>
  <c r="Y58" i="30" a="1"/>
  <c r="Y58" i="30" s="1"/>
  <c r="AI58" i="30" s="1"/>
  <c r="X58" i="30" a="1"/>
  <c r="X58" i="30" s="1"/>
  <c r="AH58" i="30" s="1"/>
  <c r="W58" i="30" a="1"/>
  <c r="W58" i="30" s="1"/>
  <c r="AG58" i="30" s="1"/>
  <c r="V58" i="30" a="1"/>
  <c r="V58" i="30" s="1"/>
  <c r="AF58" i="30" s="1"/>
  <c r="Z57" i="30" a="1"/>
  <c r="Z57" i="30" s="1"/>
  <c r="AJ57" i="30" s="1"/>
  <c r="Y57" i="30" a="1"/>
  <c r="Y57" i="30" s="1"/>
  <c r="AI57" i="30" s="1"/>
  <c r="X57" i="30" a="1"/>
  <c r="X57" i="30" s="1"/>
  <c r="AH57" i="30" s="1"/>
  <c r="W57" i="30" a="1"/>
  <c r="W57" i="30" s="1"/>
  <c r="AG57" i="30" s="1"/>
  <c r="V57" i="30" a="1"/>
  <c r="V57" i="30" s="1"/>
  <c r="AF57" i="30" s="1"/>
  <c r="Z56" i="30" a="1"/>
  <c r="Z56" i="30" s="1"/>
  <c r="AJ56" i="30" s="1"/>
  <c r="Y56" i="30" a="1"/>
  <c r="Y56" i="30" s="1"/>
  <c r="AI56" i="30" s="1"/>
  <c r="X56" i="30" a="1"/>
  <c r="X56" i="30" s="1"/>
  <c r="AH56" i="30" s="1"/>
  <c r="W56" i="30" a="1"/>
  <c r="W56" i="30" s="1"/>
  <c r="AG56" i="30" s="1"/>
  <c r="V56" i="30" a="1"/>
  <c r="V56" i="30" s="1"/>
  <c r="AF56" i="30" s="1"/>
  <c r="Z55" i="30" a="1"/>
  <c r="Z55" i="30" s="1"/>
  <c r="AJ55" i="30" s="1"/>
  <c r="Y55" i="30" a="1"/>
  <c r="Y55" i="30" s="1"/>
  <c r="AI55" i="30" s="1"/>
  <c r="X55" i="30" a="1"/>
  <c r="X55" i="30" s="1"/>
  <c r="AH55" i="30" s="1"/>
  <c r="W55" i="30" a="1"/>
  <c r="W55" i="30" s="1"/>
  <c r="AG55" i="30" s="1"/>
  <c r="V55" i="30" a="1"/>
  <c r="V55" i="30" s="1"/>
  <c r="AF55" i="30" s="1"/>
  <c r="Z54" i="30" a="1"/>
  <c r="Z54" i="30" s="1"/>
  <c r="AJ54" i="30" s="1"/>
  <c r="Y54" i="30" a="1"/>
  <c r="Y54" i="30" s="1"/>
  <c r="AI54" i="30" s="1"/>
  <c r="X54" i="30" a="1"/>
  <c r="X54" i="30" s="1"/>
  <c r="AH54" i="30" s="1"/>
  <c r="W54" i="30" a="1"/>
  <c r="W54" i="30" s="1"/>
  <c r="AG54" i="30" s="1"/>
  <c r="V54" i="30" a="1"/>
  <c r="V54" i="30" s="1"/>
  <c r="AF54" i="30" s="1"/>
  <c r="Z53" i="30" a="1"/>
  <c r="Z53" i="30" s="1"/>
  <c r="AJ53" i="30" s="1"/>
  <c r="Y53" i="30" a="1"/>
  <c r="Y53" i="30" s="1"/>
  <c r="AI53" i="30" s="1"/>
  <c r="X53" i="30" a="1"/>
  <c r="X53" i="30" s="1"/>
  <c r="AH53" i="30" s="1"/>
  <c r="W53" i="30" a="1"/>
  <c r="W53" i="30" s="1"/>
  <c r="AG53" i="30" s="1"/>
  <c r="V53" i="30" a="1"/>
  <c r="V53" i="30" s="1"/>
  <c r="AF53" i="30" s="1"/>
  <c r="Z52" i="30" a="1"/>
  <c r="Z52" i="30" s="1"/>
  <c r="AJ52" i="30" s="1"/>
  <c r="Y52" i="30" a="1"/>
  <c r="Y52" i="30" s="1"/>
  <c r="AI52" i="30" s="1"/>
  <c r="X52" i="30" a="1"/>
  <c r="X52" i="30" s="1"/>
  <c r="AH52" i="30" s="1"/>
  <c r="W52" i="30" a="1"/>
  <c r="W52" i="30" s="1"/>
  <c r="AG52" i="30" s="1"/>
  <c r="V52" i="30" a="1"/>
  <c r="V52" i="30" s="1"/>
  <c r="AF52" i="30" s="1"/>
  <c r="Z51" i="30" a="1"/>
  <c r="Z51" i="30" s="1"/>
  <c r="AJ51" i="30" s="1"/>
  <c r="Y51" i="30" a="1"/>
  <c r="Y51" i="30" s="1"/>
  <c r="AI51" i="30" s="1"/>
  <c r="X51" i="30" a="1"/>
  <c r="X51" i="30" s="1"/>
  <c r="AH51" i="30" s="1"/>
  <c r="W51" i="30" a="1"/>
  <c r="W51" i="30" s="1"/>
  <c r="AG51" i="30" s="1"/>
  <c r="V51" i="30" a="1"/>
  <c r="V51" i="30" s="1"/>
  <c r="AF51" i="30" s="1"/>
  <c r="Z50" i="30" a="1"/>
  <c r="Z50" i="30" s="1"/>
  <c r="AJ50" i="30" s="1"/>
  <c r="Y50" i="30" a="1"/>
  <c r="Y50" i="30" s="1"/>
  <c r="AI50" i="30" s="1"/>
  <c r="X50" i="30" a="1"/>
  <c r="X50" i="30" s="1"/>
  <c r="AH50" i="30" s="1"/>
  <c r="W50" i="30" a="1"/>
  <c r="W50" i="30" s="1"/>
  <c r="AG50" i="30" s="1"/>
  <c r="V50" i="30" a="1"/>
  <c r="V50" i="30" s="1"/>
  <c r="AF50" i="30" s="1"/>
  <c r="Z49" i="30" a="1"/>
  <c r="Z49" i="30" s="1"/>
  <c r="AJ49" i="30" s="1"/>
  <c r="Y49" i="30" a="1"/>
  <c r="Y49" i="30" s="1"/>
  <c r="AI49" i="30" s="1"/>
  <c r="X49" i="30" a="1"/>
  <c r="X49" i="30" s="1"/>
  <c r="AH49" i="30" s="1"/>
  <c r="W49" i="30" a="1"/>
  <c r="W49" i="30" s="1"/>
  <c r="AG49" i="30" s="1"/>
  <c r="V49" i="30" a="1"/>
  <c r="V49" i="30" s="1"/>
  <c r="AF49" i="30" s="1"/>
  <c r="Z48" i="30" a="1"/>
  <c r="Z48" i="30" s="1"/>
  <c r="AJ48" i="30" s="1"/>
  <c r="Y48" i="30" a="1"/>
  <c r="Y48" i="30" s="1"/>
  <c r="AI48" i="30" s="1"/>
  <c r="X48" i="30" a="1"/>
  <c r="X48" i="30" s="1"/>
  <c r="AH48" i="30" s="1"/>
  <c r="W48" i="30" a="1"/>
  <c r="W48" i="30" s="1"/>
  <c r="AG48" i="30" s="1"/>
  <c r="V48" i="30" a="1"/>
  <c r="V48" i="30" s="1"/>
  <c r="AF48" i="30" s="1"/>
  <c r="Z47" i="30" a="1"/>
  <c r="Z47" i="30" s="1"/>
  <c r="AJ47" i="30" s="1"/>
  <c r="Y47" i="30" a="1"/>
  <c r="Y47" i="30" s="1"/>
  <c r="AI47" i="30" s="1"/>
  <c r="X47" i="30" a="1"/>
  <c r="X47" i="30" s="1"/>
  <c r="AH47" i="30" s="1"/>
  <c r="W47" i="30" a="1"/>
  <c r="W47" i="30" s="1"/>
  <c r="AG47" i="30" s="1"/>
  <c r="V47" i="30" a="1"/>
  <c r="V47" i="30" s="1"/>
  <c r="AF47" i="30" s="1"/>
  <c r="Z46" i="30" a="1"/>
  <c r="Z46" i="30" s="1"/>
  <c r="AJ46" i="30" s="1"/>
  <c r="Y46" i="30" a="1"/>
  <c r="Y46" i="30" s="1"/>
  <c r="AI46" i="30" s="1"/>
  <c r="X46" i="30" a="1"/>
  <c r="X46" i="30" s="1"/>
  <c r="AH46" i="30" s="1"/>
  <c r="W46" i="30" a="1"/>
  <c r="W46" i="30" s="1"/>
  <c r="AG46" i="30" s="1"/>
  <c r="V46" i="30" a="1"/>
  <c r="V46" i="30" s="1"/>
  <c r="AF46" i="30" s="1"/>
  <c r="Z45" i="30" a="1"/>
  <c r="Z45" i="30" s="1"/>
  <c r="AJ45" i="30" s="1"/>
  <c r="Y45" i="30" a="1"/>
  <c r="Y45" i="30" s="1"/>
  <c r="AI45" i="30" s="1"/>
  <c r="X45" i="30" a="1"/>
  <c r="X45" i="30" s="1"/>
  <c r="AH45" i="30" s="1"/>
  <c r="W45" i="30" a="1"/>
  <c r="W45" i="30" s="1"/>
  <c r="AG45" i="30" s="1"/>
  <c r="V45" i="30" a="1"/>
  <c r="V45" i="30" s="1"/>
  <c r="AF45" i="30" s="1"/>
  <c r="Z44" i="30" a="1"/>
  <c r="Z44" i="30" s="1"/>
  <c r="AJ44" i="30" s="1"/>
  <c r="Y44" i="30" a="1"/>
  <c r="Y44" i="30" s="1"/>
  <c r="AI44" i="30" s="1"/>
  <c r="X44" i="30" a="1"/>
  <c r="X44" i="30" s="1"/>
  <c r="AH44" i="30" s="1"/>
  <c r="W44" i="30" a="1"/>
  <c r="W44" i="30" s="1"/>
  <c r="AG44" i="30" s="1"/>
  <c r="V44" i="30" a="1"/>
  <c r="V44" i="30" s="1"/>
  <c r="AF44" i="30" s="1"/>
  <c r="Z43" i="30" a="1"/>
  <c r="Z43" i="30" s="1"/>
  <c r="AJ43" i="30" s="1"/>
  <c r="Y43" i="30" a="1"/>
  <c r="Y43" i="30" s="1"/>
  <c r="AI43" i="30" s="1"/>
  <c r="X43" i="30" a="1"/>
  <c r="X43" i="30" s="1"/>
  <c r="AH43" i="30" s="1"/>
  <c r="W43" i="30" a="1"/>
  <c r="W43" i="30" s="1"/>
  <c r="AG43" i="30" s="1"/>
  <c r="V43" i="30" a="1"/>
  <c r="V43" i="30" s="1"/>
  <c r="AF43" i="30" s="1"/>
  <c r="Z42" i="30" a="1"/>
  <c r="Z42" i="30" s="1"/>
  <c r="AJ42" i="30" s="1"/>
  <c r="Y42" i="30" a="1"/>
  <c r="Y42" i="30" s="1"/>
  <c r="AI42" i="30" s="1"/>
  <c r="X42" i="30" a="1"/>
  <c r="X42" i="30" s="1"/>
  <c r="AH42" i="30" s="1"/>
  <c r="W42" i="30" a="1"/>
  <c r="W42" i="30" s="1"/>
  <c r="AG42" i="30" s="1"/>
  <c r="V42" i="30" a="1"/>
  <c r="V42" i="30" s="1"/>
  <c r="AF42" i="30" s="1"/>
  <c r="Z41" i="30" a="1"/>
  <c r="Z41" i="30" s="1"/>
  <c r="AJ41" i="30" s="1"/>
  <c r="Y41" i="30" a="1"/>
  <c r="Y41" i="30" s="1"/>
  <c r="AI41" i="30" s="1"/>
  <c r="X41" i="30" a="1"/>
  <c r="X41" i="30" s="1"/>
  <c r="AH41" i="30" s="1"/>
  <c r="W41" i="30" a="1"/>
  <c r="W41" i="30" s="1"/>
  <c r="AG41" i="30" s="1"/>
  <c r="V41" i="30" a="1"/>
  <c r="V41" i="30" s="1"/>
  <c r="AF41" i="30" s="1"/>
  <c r="Z40" i="30" a="1"/>
  <c r="Z40" i="30" s="1"/>
  <c r="AJ40" i="30" s="1"/>
  <c r="Y40" i="30" a="1"/>
  <c r="Y40" i="30" s="1"/>
  <c r="AI40" i="30" s="1"/>
  <c r="X40" i="30" a="1"/>
  <c r="X40" i="30" s="1"/>
  <c r="AH40" i="30" s="1"/>
  <c r="W40" i="30" a="1"/>
  <c r="W40" i="30" s="1"/>
  <c r="AG40" i="30" s="1"/>
  <c r="V40" i="30" a="1"/>
  <c r="V40" i="30" s="1"/>
  <c r="AF40" i="30" s="1"/>
  <c r="Z39" i="30" a="1"/>
  <c r="Z39" i="30" s="1"/>
  <c r="AJ39" i="30" s="1"/>
  <c r="Y39" i="30" a="1"/>
  <c r="Y39" i="30" s="1"/>
  <c r="AI39" i="30" s="1"/>
  <c r="X39" i="30" a="1"/>
  <c r="X39" i="30" s="1"/>
  <c r="AH39" i="30" s="1"/>
  <c r="W39" i="30" a="1"/>
  <c r="W39" i="30" s="1"/>
  <c r="AG39" i="30" s="1"/>
  <c r="V39" i="30" a="1"/>
  <c r="V39" i="30" s="1"/>
  <c r="AF39" i="30" s="1"/>
  <c r="Z38" i="30" a="1"/>
  <c r="Z38" i="30" s="1"/>
  <c r="AJ38" i="30" s="1"/>
  <c r="Y38" i="30" a="1"/>
  <c r="Y38" i="30" s="1"/>
  <c r="AI38" i="30" s="1"/>
  <c r="X38" i="30" a="1"/>
  <c r="X38" i="30" s="1"/>
  <c r="AH38" i="30" s="1"/>
  <c r="W38" i="30" a="1"/>
  <c r="W38" i="30" s="1"/>
  <c r="AG38" i="30" s="1"/>
  <c r="V38" i="30" a="1"/>
  <c r="V38" i="30" s="1"/>
  <c r="AF38" i="30" s="1"/>
  <c r="Z37" i="30" a="1"/>
  <c r="Z37" i="30" s="1"/>
  <c r="AJ37" i="30" s="1"/>
  <c r="Y37" i="30" a="1"/>
  <c r="Y37" i="30" s="1"/>
  <c r="AI37" i="30" s="1"/>
  <c r="X37" i="30" a="1"/>
  <c r="X37" i="30" s="1"/>
  <c r="AH37" i="30" s="1"/>
  <c r="W37" i="30" a="1"/>
  <c r="W37" i="30" s="1"/>
  <c r="AG37" i="30" s="1"/>
  <c r="V37" i="30" a="1"/>
  <c r="V37" i="30" s="1"/>
  <c r="AF37" i="30" s="1"/>
  <c r="Z36" i="30" a="1"/>
  <c r="Z36" i="30" s="1"/>
  <c r="AJ36" i="30" s="1"/>
  <c r="Y36" i="30" a="1"/>
  <c r="Y36" i="30" s="1"/>
  <c r="AI36" i="30" s="1"/>
  <c r="X36" i="30" a="1"/>
  <c r="X36" i="30" s="1"/>
  <c r="AH36" i="30" s="1"/>
  <c r="W36" i="30" a="1"/>
  <c r="W36" i="30" s="1"/>
  <c r="AG36" i="30" s="1"/>
  <c r="V36" i="30" a="1"/>
  <c r="V36" i="30" s="1"/>
  <c r="AF36" i="30" s="1"/>
  <c r="Z35" i="30" a="1"/>
  <c r="Z35" i="30" s="1"/>
  <c r="AJ35" i="30" s="1"/>
  <c r="Y35" i="30" a="1"/>
  <c r="Y35" i="30" s="1"/>
  <c r="AI35" i="30" s="1"/>
  <c r="X35" i="30" a="1"/>
  <c r="X35" i="30" s="1"/>
  <c r="AH35" i="30" s="1"/>
  <c r="W35" i="30" a="1"/>
  <c r="W35" i="30" s="1"/>
  <c r="AG35" i="30" s="1"/>
  <c r="V35" i="30" a="1"/>
  <c r="V35" i="30" s="1"/>
  <c r="AF35" i="30" s="1"/>
  <c r="Z34" i="30" a="1"/>
  <c r="Z34" i="30" s="1"/>
  <c r="AJ34" i="30" s="1"/>
  <c r="Y34" i="30" a="1"/>
  <c r="Y34" i="30" s="1"/>
  <c r="AI34" i="30" s="1"/>
  <c r="X34" i="30" a="1"/>
  <c r="X34" i="30" s="1"/>
  <c r="AH34" i="30" s="1"/>
  <c r="W34" i="30" a="1"/>
  <c r="W34" i="30" s="1"/>
  <c r="AG34" i="30" s="1"/>
  <c r="V34" i="30" a="1"/>
  <c r="V34" i="30" s="1"/>
  <c r="AF34" i="30" s="1"/>
  <c r="Z33" i="30" a="1"/>
  <c r="Z33" i="30" s="1"/>
  <c r="AJ33" i="30" s="1"/>
  <c r="Y33" i="30" a="1"/>
  <c r="Y33" i="30" s="1"/>
  <c r="AI33" i="30" s="1"/>
  <c r="X33" i="30" a="1"/>
  <c r="X33" i="30" s="1"/>
  <c r="AH33" i="30" s="1"/>
  <c r="W33" i="30" a="1"/>
  <c r="W33" i="30" s="1"/>
  <c r="AG33" i="30" s="1"/>
  <c r="V33" i="30" a="1"/>
  <c r="V33" i="30" s="1"/>
  <c r="AF33" i="30" s="1"/>
  <c r="Z32" i="30" a="1"/>
  <c r="Z32" i="30" s="1"/>
  <c r="AJ32" i="30" s="1"/>
  <c r="Y32" i="30" a="1"/>
  <c r="Y32" i="30" s="1"/>
  <c r="AI32" i="30" s="1"/>
  <c r="X32" i="30" a="1"/>
  <c r="X32" i="30" s="1"/>
  <c r="AH32" i="30" s="1"/>
  <c r="W32" i="30" a="1"/>
  <c r="W32" i="30" s="1"/>
  <c r="AG32" i="30" s="1"/>
  <c r="V32" i="30" a="1"/>
  <c r="V32" i="30" s="1"/>
  <c r="AF32" i="30" s="1"/>
  <c r="Z31" i="30" a="1"/>
  <c r="Z31" i="30" s="1"/>
  <c r="AJ31" i="30" s="1"/>
  <c r="Y31" i="30" a="1"/>
  <c r="Y31" i="30" s="1"/>
  <c r="AI31" i="30" s="1"/>
  <c r="X31" i="30" a="1"/>
  <c r="X31" i="30" s="1"/>
  <c r="AH31" i="30" s="1"/>
  <c r="W31" i="30" a="1"/>
  <c r="W31" i="30" s="1"/>
  <c r="AG31" i="30" s="1"/>
  <c r="V31" i="30" a="1"/>
  <c r="V31" i="30" s="1"/>
  <c r="AF31" i="30" s="1"/>
  <c r="Z30" i="30" a="1"/>
  <c r="Z30" i="30" s="1"/>
  <c r="AJ30" i="30" s="1"/>
  <c r="Y30" i="30" a="1"/>
  <c r="Y30" i="30" s="1"/>
  <c r="AI30" i="30" s="1"/>
  <c r="X30" i="30" a="1"/>
  <c r="X30" i="30" s="1"/>
  <c r="AH30" i="30" s="1"/>
  <c r="W30" i="30" a="1"/>
  <c r="W30" i="30" s="1"/>
  <c r="AG30" i="30" s="1"/>
  <c r="V30" i="30" a="1"/>
  <c r="V30" i="30" s="1"/>
  <c r="AF30" i="30" s="1"/>
  <c r="Z29" i="30" a="1"/>
  <c r="Z29" i="30" s="1"/>
  <c r="AJ29" i="30" s="1"/>
  <c r="Y29" i="30" a="1"/>
  <c r="Y29" i="30" s="1"/>
  <c r="AI29" i="30" s="1"/>
  <c r="X29" i="30" a="1"/>
  <c r="X29" i="30" s="1"/>
  <c r="AH29" i="30" s="1"/>
  <c r="W29" i="30" a="1"/>
  <c r="W29" i="30" s="1"/>
  <c r="AG29" i="30" s="1"/>
  <c r="V29" i="30" a="1"/>
  <c r="V29" i="30" s="1"/>
  <c r="AF29" i="30" s="1"/>
  <c r="Z28" i="30" a="1"/>
  <c r="Z28" i="30" s="1"/>
  <c r="AJ28" i="30" s="1"/>
  <c r="Y28" i="30" a="1"/>
  <c r="Y28" i="30" s="1"/>
  <c r="AI28" i="30" s="1"/>
  <c r="X28" i="30" a="1"/>
  <c r="X28" i="30" s="1"/>
  <c r="AH28" i="30" s="1"/>
  <c r="W28" i="30" a="1"/>
  <c r="W28" i="30" s="1"/>
  <c r="AG28" i="30" s="1"/>
  <c r="V28" i="30" a="1"/>
  <c r="V28" i="30" s="1"/>
  <c r="AF28" i="30" s="1"/>
  <c r="Z27" i="30" a="1"/>
  <c r="Z27" i="30" s="1"/>
  <c r="AJ27" i="30" s="1"/>
  <c r="Y27" i="30" a="1"/>
  <c r="Y27" i="30" s="1"/>
  <c r="AI27" i="30" s="1"/>
  <c r="X27" i="30" a="1"/>
  <c r="X27" i="30" s="1"/>
  <c r="AH27" i="30" s="1"/>
  <c r="W27" i="30" a="1"/>
  <c r="W27" i="30" s="1"/>
  <c r="AG27" i="30" s="1"/>
  <c r="V27" i="30" a="1"/>
  <c r="V27" i="30" s="1"/>
  <c r="AF27" i="30" s="1"/>
  <c r="Z26" i="30" a="1"/>
  <c r="Z26" i="30" s="1"/>
  <c r="AJ26" i="30" s="1"/>
  <c r="Y26" i="30" a="1"/>
  <c r="Y26" i="30" s="1"/>
  <c r="AI26" i="30" s="1"/>
  <c r="X26" i="30" a="1"/>
  <c r="X26" i="30" s="1"/>
  <c r="AH26" i="30" s="1"/>
  <c r="W26" i="30" a="1"/>
  <c r="W26" i="30" s="1"/>
  <c r="AG26" i="30" s="1"/>
  <c r="V26" i="30" a="1"/>
  <c r="V26" i="30" s="1"/>
  <c r="AF26" i="30" s="1"/>
  <c r="Z25" i="30" a="1"/>
  <c r="Z25" i="30" s="1"/>
  <c r="AJ25" i="30" s="1"/>
  <c r="Y25" i="30" a="1"/>
  <c r="Y25" i="30" s="1"/>
  <c r="AI25" i="30" s="1"/>
  <c r="X25" i="30" a="1"/>
  <c r="X25" i="30" s="1"/>
  <c r="AH25" i="30" s="1"/>
  <c r="W25" i="30" a="1"/>
  <c r="W25" i="30" s="1"/>
  <c r="AG25" i="30" s="1"/>
  <c r="V25" i="30" a="1"/>
  <c r="V25" i="30" s="1"/>
  <c r="AF25" i="30" s="1"/>
  <c r="Z24" i="30" a="1"/>
  <c r="Z24" i="30" s="1"/>
  <c r="AJ24" i="30" s="1"/>
  <c r="Y24" i="30" a="1"/>
  <c r="Y24" i="30" s="1"/>
  <c r="AI24" i="30" s="1"/>
  <c r="X24" i="30" a="1"/>
  <c r="X24" i="30" s="1"/>
  <c r="AH24" i="30" s="1"/>
  <c r="W24" i="30" a="1"/>
  <c r="W24" i="30" s="1"/>
  <c r="AG24" i="30" s="1"/>
  <c r="V24" i="30" a="1"/>
  <c r="V24" i="30" s="1"/>
  <c r="AF24" i="30" s="1"/>
  <c r="Z23" i="30" a="1"/>
  <c r="Z23" i="30" s="1"/>
  <c r="AJ23" i="30" s="1"/>
  <c r="Y23" i="30" a="1"/>
  <c r="Y23" i="30" s="1"/>
  <c r="AI23" i="30" s="1"/>
  <c r="X23" i="30" a="1"/>
  <c r="X23" i="30" s="1"/>
  <c r="AH23" i="30" s="1"/>
  <c r="W23" i="30" a="1"/>
  <c r="W23" i="30" s="1"/>
  <c r="AG23" i="30" s="1"/>
  <c r="V23" i="30" a="1"/>
  <c r="V23" i="30" s="1"/>
  <c r="AF23" i="30" s="1"/>
  <c r="Z22" i="30" a="1"/>
  <c r="Z22" i="30" s="1"/>
  <c r="AJ22" i="30" s="1"/>
  <c r="Y22" i="30" a="1"/>
  <c r="Y22" i="30" s="1"/>
  <c r="AI22" i="30" s="1"/>
  <c r="X22" i="30" a="1"/>
  <c r="X22" i="30" s="1"/>
  <c r="AH22" i="30" s="1"/>
  <c r="W22" i="30" a="1"/>
  <c r="W22" i="30" s="1"/>
  <c r="AG22" i="30" s="1"/>
  <c r="V22" i="30" a="1"/>
  <c r="V22" i="30" s="1"/>
  <c r="AF22" i="30" s="1"/>
  <c r="Z21" i="30" a="1"/>
  <c r="Z21" i="30" s="1"/>
  <c r="AJ21" i="30" s="1"/>
  <c r="Y21" i="30" a="1"/>
  <c r="Y21" i="30" s="1"/>
  <c r="AI21" i="30" s="1"/>
  <c r="X21" i="30" a="1"/>
  <c r="X21" i="30" s="1"/>
  <c r="AH21" i="30" s="1"/>
  <c r="W21" i="30" a="1"/>
  <c r="W21" i="30" s="1"/>
  <c r="AG21" i="30" s="1"/>
  <c r="V21" i="30" a="1"/>
  <c r="V21" i="30" s="1"/>
  <c r="AF21" i="30" s="1"/>
  <c r="Z20" i="30" a="1"/>
  <c r="Z20" i="30" s="1"/>
  <c r="AJ20" i="30" s="1"/>
  <c r="Y20" i="30" a="1"/>
  <c r="Y20" i="30" s="1"/>
  <c r="AI20" i="30" s="1"/>
  <c r="X20" i="30" a="1"/>
  <c r="X20" i="30" s="1"/>
  <c r="AH20" i="30" s="1"/>
  <c r="W20" i="30" a="1"/>
  <c r="W20" i="30" s="1"/>
  <c r="AG20" i="30" s="1"/>
  <c r="V20" i="30" a="1"/>
  <c r="V20" i="30" s="1"/>
  <c r="AF20" i="30" s="1"/>
  <c r="Z19" i="30" a="1"/>
  <c r="Z19" i="30" s="1"/>
  <c r="AJ19" i="30" s="1"/>
  <c r="Y19" i="30" a="1"/>
  <c r="Y19" i="30" s="1"/>
  <c r="AI19" i="30" s="1"/>
  <c r="X19" i="30" a="1"/>
  <c r="X19" i="30" s="1"/>
  <c r="AH19" i="30" s="1"/>
  <c r="W19" i="30" a="1"/>
  <c r="W19" i="30" s="1"/>
  <c r="AG19" i="30" s="1"/>
  <c r="V19" i="30" a="1"/>
  <c r="V19" i="30" s="1"/>
  <c r="AF19" i="30" s="1"/>
  <c r="Z18" i="30" a="1"/>
  <c r="Z18" i="30" s="1"/>
  <c r="AJ18" i="30" s="1"/>
  <c r="Y18" i="30" a="1"/>
  <c r="Y18" i="30" s="1"/>
  <c r="AI18" i="30" s="1"/>
  <c r="X18" i="30" a="1"/>
  <c r="X18" i="30" s="1"/>
  <c r="AH18" i="30" s="1"/>
  <c r="W18" i="30" a="1"/>
  <c r="W18" i="30" s="1"/>
  <c r="AG18" i="30" s="1"/>
  <c r="V18" i="30" a="1"/>
  <c r="V18" i="30" s="1"/>
  <c r="AF18" i="30" s="1"/>
  <c r="Z17" i="30" a="1"/>
  <c r="Z17" i="30" s="1"/>
  <c r="AJ17" i="30" s="1"/>
  <c r="Y17" i="30" a="1"/>
  <c r="Y17" i="30" s="1"/>
  <c r="AI17" i="30" s="1"/>
  <c r="X17" i="30" a="1"/>
  <c r="X17" i="30" s="1"/>
  <c r="AH17" i="30" s="1"/>
  <c r="W17" i="30" a="1"/>
  <c r="W17" i="30" s="1"/>
  <c r="AG17" i="30" s="1"/>
  <c r="V17" i="30" a="1"/>
  <c r="V17" i="30" s="1"/>
  <c r="AF17" i="30" s="1"/>
  <c r="O77" i="30" a="1"/>
  <c r="O77" i="30" s="1"/>
  <c r="AJ77" i="30" s="1"/>
  <c r="N77" i="30" a="1"/>
  <c r="N77" i="30" s="1"/>
  <c r="AI77" i="30" s="1"/>
  <c r="M77" i="30" a="1"/>
  <c r="M77" i="30" s="1"/>
  <c r="AH77" i="30" s="1"/>
  <c r="L77" i="30" a="1"/>
  <c r="L77" i="30" s="1"/>
  <c r="AG77" i="30" s="1"/>
  <c r="K77" i="30" a="1"/>
  <c r="K77" i="30" s="1"/>
  <c r="AF77" i="30" s="1"/>
  <c r="P47" i="75"/>
  <c r="O47" i="75"/>
  <c r="P46" i="75"/>
  <c r="O46" i="75"/>
  <c r="P45" i="75"/>
  <c r="O45" i="75"/>
  <c r="P44" i="75"/>
  <c r="O44" i="75"/>
  <c r="P43" i="75"/>
  <c r="O43" i="75"/>
  <c r="P42" i="75"/>
  <c r="O42" i="75"/>
  <c r="P41" i="75"/>
  <c r="O41" i="75"/>
  <c r="P40" i="75"/>
  <c r="O40" i="75"/>
  <c r="P39" i="75"/>
  <c r="O39" i="75"/>
  <c r="P38" i="75"/>
  <c r="O38" i="75"/>
  <c r="P37" i="75"/>
  <c r="O37" i="75"/>
  <c r="P36" i="75"/>
  <c r="O36" i="75"/>
  <c r="P35" i="75"/>
  <c r="O35" i="75"/>
  <c r="P34" i="75"/>
  <c r="O34" i="75"/>
  <c r="P33" i="75"/>
  <c r="O33" i="75"/>
  <c r="P32" i="75"/>
  <c r="O32" i="75"/>
  <c r="P31" i="75"/>
  <c r="O31" i="75"/>
  <c r="P30" i="75"/>
  <c r="O30" i="75"/>
  <c r="P29" i="75"/>
  <c r="O29" i="75"/>
  <c r="P28" i="75"/>
  <c r="O28" i="75"/>
  <c r="P27" i="75"/>
  <c r="O27" i="75"/>
  <c r="P26" i="75"/>
  <c r="O26" i="75"/>
  <c r="P25" i="75"/>
  <c r="O25" i="75"/>
  <c r="P24" i="75"/>
  <c r="O24" i="75"/>
  <c r="P23" i="75"/>
  <c r="O23" i="75"/>
  <c r="P22" i="75"/>
  <c r="O22" i="75"/>
  <c r="P21" i="75"/>
  <c r="O21" i="75"/>
  <c r="P20" i="75"/>
  <c r="O20" i="75"/>
  <c r="P19" i="75"/>
  <c r="O19" i="75"/>
  <c r="P18" i="75"/>
  <c r="O18" i="75"/>
  <c r="P17" i="75"/>
  <c r="O17" i="75"/>
  <c r="P16" i="75"/>
  <c r="O16" i="75"/>
  <c r="P15" i="75"/>
  <c r="O15" i="75"/>
  <c r="P14" i="75"/>
  <c r="O14" i="75"/>
  <c r="P13" i="75"/>
  <c r="O13" i="75"/>
  <c r="P12" i="75"/>
  <c r="O12" i="75"/>
  <c r="K12" i="75"/>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K26" i="75"/>
  <c r="K25" i="75"/>
  <c r="K24" i="75"/>
  <c r="K23" i="75"/>
  <c r="K22" i="75"/>
  <c r="K21" i="75"/>
  <c r="K20" i="75"/>
  <c r="K19" i="75"/>
  <c r="K18" i="75"/>
  <c r="K17" i="75"/>
  <c r="K16" i="75"/>
  <c r="K15" i="75"/>
  <c r="K14" i="75"/>
  <c r="K13" i="75"/>
  <c r="J27" i="75"/>
  <c r="L27" i="75" s="1"/>
  <c r="D21" i="75" s="1"/>
  <c r="J26" i="75"/>
  <c r="L26" i="75" s="1"/>
  <c r="D20" i="75" s="1"/>
  <c r="J25" i="75"/>
  <c r="L25" i="75" s="1"/>
  <c r="D19" i="75" s="1"/>
  <c r="J24" i="75"/>
  <c r="J23" i="75"/>
  <c r="L23" i="75" s="1"/>
  <c r="D17" i="75" s="1"/>
  <c r="J22" i="75"/>
  <c r="L22" i="75" s="1"/>
  <c r="D16" i="75" s="1"/>
  <c r="J21" i="75"/>
  <c r="L21" i="75" s="1"/>
  <c r="D15" i="75" s="1"/>
  <c r="J20" i="75"/>
  <c r="J19" i="75"/>
  <c r="L19" i="75" s="1"/>
  <c r="D13" i="75" s="1"/>
  <c r="J18" i="75"/>
  <c r="L18" i="75" s="1"/>
  <c r="D12" i="75" s="1"/>
  <c r="J17" i="75"/>
  <c r="L17" i="75" s="1"/>
  <c r="D11" i="75" s="1"/>
  <c r="J16" i="75"/>
  <c r="J15" i="75"/>
  <c r="L15" i="75" s="1"/>
  <c r="D9" i="75" s="1"/>
  <c r="J14" i="75"/>
  <c r="L14" i="75" s="1"/>
  <c r="D8" i="75" s="1"/>
  <c r="J13" i="75"/>
  <c r="L13" i="75" s="1"/>
  <c r="D7" i="75" s="1"/>
  <c r="J12" i="75"/>
  <c r="AK56" i="80"/>
  <c r="AJ56" i="80"/>
  <c r="AI56" i="80"/>
  <c r="AH56" i="80"/>
  <c r="AG56" i="80"/>
  <c r="AK55" i="80"/>
  <c r="AJ55" i="80"/>
  <c r="AI55" i="80"/>
  <c r="AH55" i="80"/>
  <c r="AG55" i="80"/>
  <c r="AK54" i="80"/>
  <c r="AJ54" i="80"/>
  <c r="AI54" i="80"/>
  <c r="AH54" i="80"/>
  <c r="AG54" i="80"/>
  <c r="AK53" i="80"/>
  <c r="AJ53" i="80"/>
  <c r="AI53" i="80"/>
  <c r="AH53" i="80"/>
  <c r="AG53" i="80"/>
  <c r="AK52" i="80"/>
  <c r="AJ52" i="80"/>
  <c r="AI52" i="80"/>
  <c r="AH52" i="80"/>
  <c r="AG52" i="80"/>
  <c r="AK51" i="80"/>
  <c r="AJ51" i="80"/>
  <c r="AI51" i="80"/>
  <c r="AH51" i="80"/>
  <c r="AG51" i="80"/>
  <c r="AK50" i="80"/>
  <c r="AJ50" i="80"/>
  <c r="AI50" i="80"/>
  <c r="AH50" i="80"/>
  <c r="AG50" i="80"/>
  <c r="AK49" i="80"/>
  <c r="AJ49" i="80"/>
  <c r="AI49" i="80"/>
  <c r="AH49" i="80"/>
  <c r="AG49" i="80"/>
  <c r="AK48" i="80"/>
  <c r="AJ48" i="80"/>
  <c r="AI48" i="80"/>
  <c r="AH48" i="80"/>
  <c r="AG48" i="80"/>
  <c r="AK47" i="80"/>
  <c r="AJ47" i="80"/>
  <c r="AI47" i="80"/>
  <c r="AH47" i="80"/>
  <c r="AG47" i="80"/>
  <c r="AK46" i="80"/>
  <c r="AJ46" i="80"/>
  <c r="AI46" i="80"/>
  <c r="AH46" i="80"/>
  <c r="AG46" i="80"/>
  <c r="AK45" i="80"/>
  <c r="AJ45" i="80"/>
  <c r="AI45" i="80"/>
  <c r="AH45" i="80"/>
  <c r="AG45" i="80"/>
  <c r="AK44" i="80"/>
  <c r="AJ44" i="80"/>
  <c r="AI44" i="80"/>
  <c r="AH44" i="80"/>
  <c r="AG44" i="80"/>
  <c r="AK43" i="80"/>
  <c r="AJ43" i="80"/>
  <c r="AI43" i="80"/>
  <c r="AH43" i="80"/>
  <c r="AG43" i="80"/>
  <c r="AK42" i="80"/>
  <c r="AJ42" i="80"/>
  <c r="AI42" i="80"/>
  <c r="AH42" i="80"/>
  <c r="AG42" i="80"/>
  <c r="AK41" i="80"/>
  <c r="AJ41" i="80"/>
  <c r="AI41" i="80"/>
  <c r="AH41" i="80"/>
  <c r="AG41" i="80"/>
  <c r="AK40" i="80"/>
  <c r="AJ40" i="80"/>
  <c r="AI40" i="80"/>
  <c r="AH40" i="80"/>
  <c r="AG40" i="80"/>
  <c r="AK39" i="80"/>
  <c r="AJ39" i="80"/>
  <c r="AI39" i="80"/>
  <c r="AH39" i="80"/>
  <c r="AG39" i="80"/>
  <c r="AK38" i="80"/>
  <c r="AJ38" i="80"/>
  <c r="AI38" i="80"/>
  <c r="AH38" i="80"/>
  <c r="AG38" i="80"/>
  <c r="AK37" i="80"/>
  <c r="AJ37" i="80"/>
  <c r="AI37" i="80"/>
  <c r="AH37" i="80"/>
  <c r="AG37" i="80"/>
  <c r="AK36" i="80"/>
  <c r="AJ36" i="80"/>
  <c r="AI36" i="80"/>
  <c r="AH36" i="80"/>
  <c r="AG36" i="80"/>
  <c r="AK35" i="80"/>
  <c r="AJ35" i="80"/>
  <c r="AI35" i="80"/>
  <c r="AH35" i="80"/>
  <c r="AG35" i="80"/>
  <c r="AK34" i="80"/>
  <c r="AJ34" i="80"/>
  <c r="AI34" i="80"/>
  <c r="AH34" i="80"/>
  <c r="AG34" i="80"/>
  <c r="AE56" i="80"/>
  <c r="AD56" i="80"/>
  <c r="AC56" i="80"/>
  <c r="AB56" i="80"/>
  <c r="AA56" i="80"/>
  <c r="AE55" i="80"/>
  <c r="AD55" i="80"/>
  <c r="AC55" i="80"/>
  <c r="AB55" i="80"/>
  <c r="AA55" i="80"/>
  <c r="AE54" i="80"/>
  <c r="AD54" i="80"/>
  <c r="AC54" i="80"/>
  <c r="AB54" i="80"/>
  <c r="AA54" i="80"/>
  <c r="AE53" i="80"/>
  <c r="AD53" i="80"/>
  <c r="AC53" i="80"/>
  <c r="AB53" i="80"/>
  <c r="AA53" i="80"/>
  <c r="AE52" i="80"/>
  <c r="AD52" i="80"/>
  <c r="AC52" i="80"/>
  <c r="AB52" i="80"/>
  <c r="AA52" i="80"/>
  <c r="X43" i="78"/>
  <c r="W43" i="78"/>
  <c r="X42" i="78"/>
  <c r="W42" i="78"/>
  <c r="X41" i="78"/>
  <c r="W41" i="78"/>
  <c r="X40" i="78"/>
  <c r="W40" i="78"/>
  <c r="X39" i="78"/>
  <c r="W39" i="78"/>
  <c r="T43" i="78"/>
  <c r="AB43" i="78" s="1"/>
  <c r="T41" i="79" s="1"/>
  <c r="S43" i="78"/>
  <c r="T42" i="78"/>
  <c r="AB42" i="78" s="1"/>
  <c r="T40" i="79" s="1"/>
  <c r="S42" i="78"/>
  <c r="T41" i="78"/>
  <c r="AB41" i="78" s="1"/>
  <c r="T39" i="79" s="1"/>
  <c r="S41" i="78"/>
  <c r="T40" i="78"/>
  <c r="AB40" i="78" s="1"/>
  <c r="T38" i="79" s="1"/>
  <c r="S40" i="78"/>
  <c r="T39" i="78"/>
  <c r="AB39" i="78" s="1"/>
  <c r="T37" i="79" s="1"/>
  <c r="S39" i="78"/>
  <c r="T38" i="78"/>
  <c r="T37" i="78"/>
  <c r="T36" i="78"/>
  <c r="T35" i="78"/>
  <c r="T34" i="78"/>
  <c r="T33" i="78"/>
  <c r="T32" i="78"/>
  <c r="T31" i="78"/>
  <c r="T30" i="78"/>
  <c r="T29" i="78"/>
  <c r="T28" i="78"/>
  <c r="T27" i="78"/>
  <c r="T26" i="78"/>
  <c r="T25" i="78"/>
  <c r="T24" i="78"/>
  <c r="T23" i="78"/>
  <c r="T22" i="78"/>
  <c r="T21" i="78"/>
  <c r="S38" i="78"/>
  <c r="S37" i="78"/>
  <c r="S36" i="78"/>
  <c r="S35" i="78"/>
  <c r="S34" i="78"/>
  <c r="S33" i="78"/>
  <c r="S32" i="78"/>
  <c r="S31" i="78"/>
  <c r="S30" i="78"/>
  <c r="S29" i="78"/>
  <c r="S28" i="78"/>
  <c r="S27" i="78"/>
  <c r="S26" i="78"/>
  <c r="S25" i="78"/>
  <c r="S24" i="78"/>
  <c r="S23" i="78"/>
  <c r="S22" i="78"/>
  <c r="S21" i="78"/>
  <c r="W38" i="78"/>
  <c r="W37" i="78"/>
  <c r="W36" i="78"/>
  <c r="W35" i="78"/>
  <c r="W34" i="78"/>
  <c r="W33" i="78"/>
  <c r="W32" i="78"/>
  <c r="W31" i="78"/>
  <c r="W30" i="78"/>
  <c r="W29" i="78"/>
  <c r="W28" i="78"/>
  <c r="W27" i="78"/>
  <c r="W26" i="78"/>
  <c r="W25" i="78"/>
  <c r="W24" i="78"/>
  <c r="W23" i="78"/>
  <c r="W22" i="78"/>
  <c r="W21" i="78"/>
  <c r="X38" i="78"/>
  <c r="X37" i="78"/>
  <c r="X36" i="78"/>
  <c r="X35" i="78"/>
  <c r="X34" i="78"/>
  <c r="X33" i="78"/>
  <c r="X32" i="78"/>
  <c r="X31" i="78"/>
  <c r="X30" i="78"/>
  <c r="X29" i="78"/>
  <c r="X28" i="78"/>
  <c r="X27" i="78"/>
  <c r="X26" i="78"/>
  <c r="X25" i="78"/>
  <c r="X24" i="78"/>
  <c r="X23" i="78"/>
  <c r="X22" i="78"/>
  <c r="X21" i="78"/>
  <c r="AA51" i="80"/>
  <c r="AA50" i="80"/>
  <c r="AA49" i="80"/>
  <c r="AA48" i="80"/>
  <c r="AA47" i="80"/>
  <c r="AA46" i="80"/>
  <c r="AA45" i="80"/>
  <c r="AA44" i="80"/>
  <c r="AA43" i="80"/>
  <c r="AA42" i="80"/>
  <c r="AA41" i="80"/>
  <c r="AA40" i="80"/>
  <c r="AA39" i="80"/>
  <c r="AA38" i="80"/>
  <c r="AA37" i="80"/>
  <c r="AA36" i="80"/>
  <c r="AA35" i="80"/>
  <c r="AA34" i="80"/>
  <c r="AB51" i="80"/>
  <c r="AB50" i="80"/>
  <c r="AB49" i="80"/>
  <c r="AB48" i="80"/>
  <c r="AB47" i="80"/>
  <c r="AB46" i="80"/>
  <c r="AB45" i="80"/>
  <c r="AB44" i="80"/>
  <c r="AB43" i="80"/>
  <c r="AB42" i="80"/>
  <c r="AB41" i="80"/>
  <c r="AB40" i="80"/>
  <c r="AB39" i="80"/>
  <c r="AB38" i="80"/>
  <c r="AB37" i="80"/>
  <c r="AB36" i="80"/>
  <c r="AB35" i="80"/>
  <c r="AB34" i="80"/>
  <c r="AC51" i="80"/>
  <c r="AC50" i="80"/>
  <c r="AC49" i="80"/>
  <c r="AC48" i="80"/>
  <c r="AC47" i="80"/>
  <c r="AC46" i="80"/>
  <c r="AC45" i="80"/>
  <c r="AC44" i="80"/>
  <c r="AC43" i="80"/>
  <c r="AC42" i="80"/>
  <c r="AC41" i="80"/>
  <c r="AC40" i="80"/>
  <c r="AC39" i="80"/>
  <c r="AC38" i="80"/>
  <c r="AC37" i="80"/>
  <c r="AC36" i="80"/>
  <c r="AC35" i="80"/>
  <c r="AC34" i="80"/>
  <c r="AD51" i="80"/>
  <c r="AD50" i="80"/>
  <c r="AD49" i="80"/>
  <c r="AD48" i="80"/>
  <c r="AD47" i="80"/>
  <c r="AD46" i="80"/>
  <c r="AD45" i="80"/>
  <c r="AD44" i="80"/>
  <c r="AD43" i="80"/>
  <c r="AD42" i="80"/>
  <c r="AD41" i="80"/>
  <c r="AD40" i="80"/>
  <c r="AD39" i="80"/>
  <c r="AD38" i="80"/>
  <c r="AD37" i="80"/>
  <c r="AD36" i="80"/>
  <c r="AD35" i="80"/>
  <c r="AD34" i="80"/>
  <c r="AE51" i="80"/>
  <c r="AE50" i="80"/>
  <c r="AE49" i="80"/>
  <c r="AE48" i="80"/>
  <c r="AE47" i="80"/>
  <c r="AE46" i="80"/>
  <c r="AE45" i="80"/>
  <c r="AE44" i="80"/>
  <c r="AE43" i="80"/>
  <c r="AE42" i="80"/>
  <c r="AE41" i="80"/>
  <c r="AE40" i="80"/>
  <c r="AE39" i="80"/>
  <c r="AE38" i="80"/>
  <c r="AE37" i="80"/>
  <c r="AE36" i="80"/>
  <c r="AE35" i="80"/>
  <c r="AE34" i="80"/>
  <c r="X43" i="76"/>
  <c r="W43" i="76"/>
  <c r="Y43" i="76" s="1"/>
  <c r="T43" i="76"/>
  <c r="AB43" i="76" s="1"/>
  <c r="S43" i="76"/>
  <c r="U43" i="76" s="1"/>
  <c r="D40" i="76" s="1"/>
  <c r="X42" i="76"/>
  <c r="W42" i="76"/>
  <c r="Y42" i="76" s="1"/>
  <c r="T42" i="76"/>
  <c r="AB42" i="76" s="1"/>
  <c r="S42" i="76"/>
  <c r="U42" i="76" s="1"/>
  <c r="D39" i="76" s="1"/>
  <c r="X41" i="76"/>
  <c r="W41" i="76"/>
  <c r="Y41" i="76" s="1"/>
  <c r="T41" i="76"/>
  <c r="AB41" i="76" s="1"/>
  <c r="S41" i="76"/>
  <c r="U41" i="76" s="1"/>
  <c r="D38" i="76" s="1"/>
  <c r="X40" i="76"/>
  <c r="W40" i="76"/>
  <c r="Y40" i="76" s="1"/>
  <c r="T40" i="76"/>
  <c r="AB40" i="76" s="1"/>
  <c r="S40" i="76"/>
  <c r="U40" i="76" s="1"/>
  <c r="D37" i="76" s="1"/>
  <c r="X39" i="76"/>
  <c r="W39" i="76"/>
  <c r="Y39" i="76" s="1"/>
  <c r="T39" i="76"/>
  <c r="AB39" i="76" s="1"/>
  <c r="S39" i="76"/>
  <c r="U39" i="76" s="1"/>
  <c r="D36" i="76" s="1"/>
  <c r="X38" i="76"/>
  <c r="W38" i="76"/>
  <c r="Y38" i="76" s="1"/>
  <c r="T38" i="76"/>
  <c r="AB38" i="76" s="1"/>
  <c r="S38" i="76"/>
  <c r="U38" i="76" s="1"/>
  <c r="D35" i="76" s="1"/>
  <c r="X37" i="76"/>
  <c r="W37" i="76"/>
  <c r="Y37" i="76" s="1"/>
  <c r="T37" i="76"/>
  <c r="AB37" i="76" s="1"/>
  <c r="S37" i="76"/>
  <c r="U37" i="76" s="1"/>
  <c r="D34" i="76" s="1"/>
  <c r="X36" i="76"/>
  <c r="W36" i="76"/>
  <c r="Y36" i="76" s="1"/>
  <c r="T36" i="76"/>
  <c r="AB36" i="76" s="1"/>
  <c r="S36" i="76"/>
  <c r="U36" i="76" s="1"/>
  <c r="D33" i="76" s="1"/>
  <c r="X35" i="76"/>
  <c r="W35" i="76"/>
  <c r="Y35" i="76" s="1"/>
  <c r="T35" i="76"/>
  <c r="AB35" i="76" s="1"/>
  <c r="S35" i="76"/>
  <c r="U35" i="76" s="1"/>
  <c r="D32" i="76" s="1"/>
  <c r="X34" i="76"/>
  <c r="W34" i="76"/>
  <c r="Y34" i="76" s="1"/>
  <c r="T34" i="76"/>
  <c r="AB34" i="76" s="1"/>
  <c r="S34" i="76"/>
  <c r="U34" i="76" s="1"/>
  <c r="D31" i="76" s="1"/>
  <c r="X33" i="76"/>
  <c r="W33" i="76"/>
  <c r="Y33" i="76" s="1"/>
  <c r="T33" i="76"/>
  <c r="AB33" i="76" s="1"/>
  <c r="S33" i="76"/>
  <c r="U33" i="76" s="1"/>
  <c r="D30" i="76" s="1"/>
  <c r="X32" i="76"/>
  <c r="W32" i="76"/>
  <c r="Y32" i="76" s="1"/>
  <c r="T32" i="76"/>
  <c r="AB32" i="76" s="1"/>
  <c r="S32" i="76"/>
  <c r="U32" i="76" s="1"/>
  <c r="D29" i="76" s="1"/>
  <c r="X31" i="76"/>
  <c r="W31" i="76"/>
  <c r="Y31" i="76" s="1"/>
  <c r="T31" i="76"/>
  <c r="AB31" i="76" s="1"/>
  <c r="S31" i="76"/>
  <c r="U31" i="76" s="1"/>
  <c r="D28" i="76" s="1"/>
  <c r="X30" i="76"/>
  <c r="W30" i="76"/>
  <c r="Y30" i="76" s="1"/>
  <c r="T30" i="76"/>
  <c r="AB30" i="76" s="1"/>
  <c r="S30" i="76"/>
  <c r="U30" i="76" s="1"/>
  <c r="D27" i="76" s="1"/>
  <c r="X29" i="76"/>
  <c r="W29" i="76"/>
  <c r="Y29" i="76" s="1"/>
  <c r="T29" i="76"/>
  <c r="AB29" i="76" s="1"/>
  <c r="S29" i="76"/>
  <c r="U29" i="76" s="1"/>
  <c r="D26" i="76" s="1"/>
  <c r="X28" i="76"/>
  <c r="W28" i="76"/>
  <c r="Y28" i="76" s="1"/>
  <c r="T28" i="76"/>
  <c r="AB28" i="76" s="1"/>
  <c r="S28" i="76"/>
  <c r="U28" i="76" s="1"/>
  <c r="D25" i="76" s="1"/>
  <c r="X27" i="76"/>
  <c r="W27" i="76"/>
  <c r="Y27" i="76" s="1"/>
  <c r="T27" i="76"/>
  <c r="AB27" i="76" s="1"/>
  <c r="S27" i="76"/>
  <c r="U27" i="76" s="1"/>
  <c r="D24" i="76" s="1"/>
  <c r="X26" i="76"/>
  <c r="W26" i="76"/>
  <c r="Y26" i="76" s="1"/>
  <c r="T26" i="76"/>
  <c r="AB26" i="76" s="1"/>
  <c r="S26" i="76"/>
  <c r="U26" i="76" s="1"/>
  <c r="D23" i="76" s="1"/>
  <c r="X25" i="76"/>
  <c r="W25" i="76"/>
  <c r="Y25" i="76" s="1"/>
  <c r="T25" i="76"/>
  <c r="AB25" i="76" s="1"/>
  <c r="S25" i="76"/>
  <c r="U25" i="76" s="1"/>
  <c r="D22" i="76" s="1"/>
  <c r="X24" i="76"/>
  <c r="W24" i="76"/>
  <c r="Y24" i="76" s="1"/>
  <c r="T24" i="76"/>
  <c r="AB24" i="76" s="1"/>
  <c r="S24" i="76"/>
  <c r="U24" i="76" s="1"/>
  <c r="D21" i="76" s="1"/>
  <c r="X23" i="76"/>
  <c r="W23" i="76"/>
  <c r="Y23" i="76" s="1"/>
  <c r="T23" i="76"/>
  <c r="AB23" i="76" s="1"/>
  <c r="S23" i="76"/>
  <c r="U23" i="76" s="1"/>
  <c r="D20" i="76" s="1"/>
  <c r="X22" i="76"/>
  <c r="W22" i="76"/>
  <c r="Y22" i="76" s="1"/>
  <c r="T22" i="76"/>
  <c r="AB22" i="76" s="1"/>
  <c r="S22" i="76"/>
  <c r="U22" i="76" s="1"/>
  <c r="D19" i="76" s="1"/>
  <c r="X21" i="76"/>
  <c r="W21" i="76"/>
  <c r="Y21" i="76" s="1"/>
  <c r="T21" i="76"/>
  <c r="AB21" i="76" s="1"/>
  <c r="S21" i="76"/>
  <c r="U21" i="76" s="1"/>
  <c r="D18" i="76" s="1"/>
  <c r="I41" i="79"/>
  <c r="H41" i="79"/>
  <c r="L41" i="79" s="1"/>
  <c r="G41" i="79"/>
  <c r="D41" i="79"/>
  <c r="E41" i="79" s="1"/>
  <c r="F41" i="79" s="1"/>
  <c r="H41" i="78"/>
  <c r="I41" i="78" s="1"/>
  <c r="L36" i="46" a="1"/>
  <c r="L36" i="46" s="1"/>
  <c r="I37" i="79"/>
  <c r="H37" i="79"/>
  <c r="L37" i="79" s="1"/>
  <c r="G37" i="79"/>
  <c r="D37" i="79"/>
  <c r="E37" i="79" s="1"/>
  <c r="F37" i="79" s="1"/>
  <c r="I38" i="79"/>
  <c r="H38" i="79"/>
  <c r="L38" i="79" s="1"/>
  <c r="G38" i="79"/>
  <c r="D38" i="79"/>
  <c r="E38" i="79" s="1"/>
  <c r="F38" i="79" s="1"/>
  <c r="I39" i="79"/>
  <c r="H39" i="79"/>
  <c r="L39" i="79" s="1"/>
  <c r="G39" i="79"/>
  <c r="D39" i="79"/>
  <c r="E39" i="79" s="1"/>
  <c r="F39" i="79" s="1"/>
  <c r="I40" i="79"/>
  <c r="H40" i="79"/>
  <c r="L40" i="79" s="1"/>
  <c r="G40" i="79"/>
  <c r="D40" i="79"/>
  <c r="E40" i="79" s="1"/>
  <c r="F40" i="79" s="1"/>
  <c r="N31" i="42"/>
  <c r="O31" i="42" s="1"/>
  <c r="P31" i="42" s="1"/>
  <c r="N30" i="42"/>
  <c r="C37" i="46"/>
  <c r="L12" i="75" l="1"/>
  <c r="D6" i="75" s="1"/>
  <c r="L16" i="75"/>
  <c r="D10" i="75" s="1"/>
  <c r="L20" i="75"/>
  <c r="D14" i="75" s="1"/>
  <c r="L24" i="75"/>
  <c r="D18" i="75" s="1"/>
  <c r="Q12" i="75"/>
  <c r="Q14" i="75"/>
  <c r="Q16" i="75"/>
  <c r="Q18" i="75"/>
  <c r="Q20" i="75"/>
  <c r="Q22" i="75"/>
  <c r="Q24" i="75"/>
  <c r="Q26" i="75"/>
  <c r="Q28" i="75"/>
  <c r="Q30" i="75"/>
  <c r="Q32" i="75"/>
  <c r="Q34" i="75"/>
  <c r="Q36" i="75"/>
  <c r="Q38" i="75"/>
  <c r="Q40" i="75"/>
  <c r="Q42" i="75"/>
  <c r="Q44" i="75"/>
  <c r="Q46" i="75"/>
  <c r="Q13" i="75"/>
  <c r="Q15" i="75"/>
  <c r="Q17" i="75"/>
  <c r="Q19" i="75"/>
  <c r="Q21" i="75"/>
  <c r="Q23" i="75"/>
  <c r="Q25" i="75"/>
  <c r="Q27" i="75"/>
  <c r="Q29" i="75"/>
  <c r="Q31" i="75"/>
  <c r="Q33" i="75"/>
  <c r="Q35" i="75"/>
  <c r="Q37" i="75"/>
  <c r="Q39" i="75"/>
  <c r="Q41" i="75"/>
  <c r="Q43" i="75"/>
  <c r="Q45" i="75"/>
  <c r="Q47" i="75"/>
  <c r="E41" i="75" s="1" a="1"/>
  <c r="E41" i="75" s="1"/>
  <c r="D22" i="75"/>
  <c r="D23" i="75"/>
  <c r="D24" i="75"/>
  <c r="D25" i="75"/>
  <c r="D26" i="75"/>
  <c r="D27" i="75"/>
  <c r="D28" i="75"/>
  <c r="D29" i="75"/>
  <c r="D30" i="75"/>
  <c r="D31" i="75"/>
  <c r="D32" i="75"/>
  <c r="D33" i="75"/>
  <c r="D34" i="75"/>
  <c r="D35" i="75"/>
  <c r="D36" i="75"/>
  <c r="D37" i="75"/>
  <c r="D38" i="75"/>
  <c r="D39" i="75"/>
  <c r="D40" i="75"/>
  <c r="D41" i="75"/>
  <c r="E40" i="75" a="1"/>
  <c r="E40" i="75" s="1"/>
  <c r="E39" i="75" a="1"/>
  <c r="E39" i="75" s="1"/>
  <c r="E38" i="75" a="1"/>
  <c r="E38" i="75" s="1"/>
  <c r="E37" i="75" a="1"/>
  <c r="E37" i="75" s="1"/>
  <c r="E36" i="75" a="1"/>
  <c r="E36" i="75" s="1"/>
  <c r="E35" i="75" a="1"/>
  <c r="E35" i="75" s="1"/>
  <c r="E34" i="75" a="1"/>
  <c r="E34" i="75" s="1"/>
  <c r="E33" i="75" a="1"/>
  <c r="E33" i="75" s="1"/>
  <c r="E32" i="75" a="1"/>
  <c r="E32" i="75" s="1"/>
  <c r="E31" i="75" a="1"/>
  <c r="E31" i="75" s="1"/>
  <c r="E30" i="75" a="1"/>
  <c r="E30" i="75" s="1"/>
  <c r="E29" i="75" a="1"/>
  <c r="E29" i="75" s="1"/>
  <c r="E28" i="75" a="1"/>
  <c r="E28" i="75" s="1"/>
  <c r="E27" i="75" a="1"/>
  <c r="E27" i="75" s="1"/>
  <c r="E26" i="75" a="1"/>
  <c r="E26" i="75" s="1"/>
  <c r="E25" i="75" a="1"/>
  <c r="E25" i="75" s="1"/>
  <c r="E24" i="75" a="1"/>
  <c r="E24" i="75" s="1"/>
  <c r="E23" i="75" a="1"/>
  <c r="E23" i="75" s="1"/>
  <c r="E22" i="75" a="1"/>
  <c r="E22" i="75" s="1"/>
  <c r="E21" i="75" a="1"/>
  <c r="E21" i="75" s="1"/>
  <c r="F21" i="75" s="1"/>
  <c r="E20" i="75" a="1"/>
  <c r="E20" i="75" s="1"/>
  <c r="E19" i="75" a="1"/>
  <c r="E19" i="75" s="1"/>
  <c r="E18" i="75" a="1"/>
  <c r="E18" i="75" s="1"/>
  <c r="E17" i="75" a="1"/>
  <c r="E17" i="75" s="1"/>
  <c r="F17" i="75" s="1"/>
  <c r="E16" i="75" a="1"/>
  <c r="E16" i="75" s="1"/>
  <c r="E15" i="75" a="1"/>
  <c r="E15" i="75" s="1"/>
  <c r="E14" i="75" a="1"/>
  <c r="E14" i="75" s="1"/>
  <c r="E13" i="75" a="1"/>
  <c r="E13" i="75" s="1"/>
  <c r="F13" i="75" s="1"/>
  <c r="E12" i="75" a="1"/>
  <c r="E12" i="75" s="1"/>
  <c r="E11" i="75" a="1"/>
  <c r="E11" i="75" s="1"/>
  <c r="E10" i="75" a="1"/>
  <c r="E10" i="75" s="1"/>
  <c r="E9" i="75" a="1"/>
  <c r="E9" i="75" s="1"/>
  <c r="F9" i="75" s="1"/>
  <c r="E8" i="75" a="1"/>
  <c r="E8" i="75" s="1"/>
  <c r="E7" i="75" a="1"/>
  <c r="E7" i="75" s="1"/>
  <c r="E6" i="75" a="1"/>
  <c r="E6" i="75" s="1"/>
  <c r="O30" i="42"/>
  <c r="P30" i="42" s="1"/>
  <c r="P32" i="42" s="1"/>
  <c r="F33" i="42" s="1"/>
  <c r="F28" i="42"/>
  <c r="F30" i="42"/>
  <c r="Y21" i="78"/>
  <c r="F18" i="78" s="1"/>
  <c r="Z21" i="78"/>
  <c r="G18" i="78" s="1"/>
  <c r="Y22" i="78"/>
  <c r="F19" i="78" s="1"/>
  <c r="Z22" i="78"/>
  <c r="G19" i="78" s="1"/>
  <c r="Y23" i="78"/>
  <c r="F20" i="78" s="1"/>
  <c r="Z23" i="78"/>
  <c r="G20" i="78" s="1"/>
  <c r="Y24" i="78"/>
  <c r="F21" i="78" s="1"/>
  <c r="Z24" i="78"/>
  <c r="G21" i="78" s="1"/>
  <c r="Y25" i="78"/>
  <c r="F22" i="78" s="1"/>
  <c r="Z25" i="78"/>
  <c r="G22" i="78" s="1"/>
  <c r="Y26" i="78"/>
  <c r="F23" i="78" s="1"/>
  <c r="Z26" i="78"/>
  <c r="G23" i="78" s="1"/>
  <c r="Y27" i="78"/>
  <c r="F24" i="78" s="1"/>
  <c r="Z27" i="78"/>
  <c r="G24" i="78" s="1"/>
  <c r="Y28" i="78"/>
  <c r="F25" i="78" s="1"/>
  <c r="Z28" i="78"/>
  <c r="G25" i="78" s="1"/>
  <c r="Y29" i="78"/>
  <c r="F26" i="78" s="1"/>
  <c r="Z29" i="78"/>
  <c r="G26" i="78" s="1"/>
  <c r="Y30" i="78"/>
  <c r="F27" i="78" s="1"/>
  <c r="Z30" i="78"/>
  <c r="G27" i="78" s="1"/>
  <c r="Y31" i="78"/>
  <c r="F28" i="78" s="1"/>
  <c r="Z31" i="78"/>
  <c r="G28" i="78" s="1"/>
  <c r="Y32" i="78"/>
  <c r="F29" i="78" s="1"/>
  <c r="Z32" i="78"/>
  <c r="G29" i="78" s="1"/>
  <c r="Y33" i="78"/>
  <c r="F30" i="78" s="1"/>
  <c r="Z33" i="78"/>
  <c r="G30" i="78" s="1"/>
  <c r="Y34" i="78"/>
  <c r="F31" i="78" s="1"/>
  <c r="Z34" i="78"/>
  <c r="G31" i="78" s="1"/>
  <c r="Y35" i="78"/>
  <c r="F32" i="78" s="1"/>
  <c r="Z35" i="78"/>
  <c r="G32" i="78" s="1"/>
  <c r="Y36" i="78"/>
  <c r="F33" i="78" s="1"/>
  <c r="Z36" i="78"/>
  <c r="G33" i="78" s="1"/>
  <c r="Y37" i="78"/>
  <c r="F34" i="78" s="1"/>
  <c r="Z37" i="78"/>
  <c r="G34" i="78" s="1"/>
  <c r="Y38" i="78"/>
  <c r="F35" i="78" s="1"/>
  <c r="Z38" i="78"/>
  <c r="G35" i="78" s="1"/>
  <c r="V21" i="78"/>
  <c r="U21" i="78"/>
  <c r="D18" i="78" s="1"/>
  <c r="AA21" i="78"/>
  <c r="U22" i="78"/>
  <c r="D19" i="78" s="1"/>
  <c r="V22" i="78"/>
  <c r="AA22" i="78"/>
  <c r="U23" i="78"/>
  <c r="D20" i="78" s="1"/>
  <c r="V23" i="78"/>
  <c r="AA23" i="78"/>
  <c r="U24" i="78"/>
  <c r="D21" i="78" s="1"/>
  <c r="V24" i="78"/>
  <c r="AA24" i="78"/>
  <c r="U25" i="78"/>
  <c r="D22" i="78" s="1"/>
  <c r="V25" i="78"/>
  <c r="AA25" i="78"/>
  <c r="U26" i="78"/>
  <c r="D23" i="78" s="1"/>
  <c r="V26" i="78"/>
  <c r="AA26" i="78"/>
  <c r="U27" i="78"/>
  <c r="D24" i="78" s="1"/>
  <c r="V27" i="78"/>
  <c r="AA27" i="78"/>
  <c r="U28" i="78"/>
  <c r="D25" i="78" s="1"/>
  <c r="V28" i="78"/>
  <c r="AA28" i="78"/>
  <c r="U29" i="78"/>
  <c r="D26" i="78" s="1"/>
  <c r="V29" i="78"/>
  <c r="AA29" i="78"/>
  <c r="U30" i="78"/>
  <c r="D27" i="78" s="1"/>
  <c r="V30" i="78"/>
  <c r="AA30" i="78"/>
  <c r="U31" i="78"/>
  <c r="D28" i="78" s="1"/>
  <c r="V31" i="78"/>
  <c r="AA31" i="78"/>
  <c r="U32" i="78"/>
  <c r="D29" i="78" s="1"/>
  <c r="V32" i="78"/>
  <c r="AA32" i="78"/>
  <c r="U33" i="78"/>
  <c r="D30" i="78" s="1"/>
  <c r="V33" i="78"/>
  <c r="AA33" i="78"/>
  <c r="U34" i="78"/>
  <c r="D31" i="78" s="1"/>
  <c r="V34" i="78"/>
  <c r="AA34" i="78"/>
  <c r="U35" i="78"/>
  <c r="D32" i="78" s="1"/>
  <c r="V35" i="78"/>
  <c r="AA35" i="78"/>
  <c r="U36" i="78"/>
  <c r="D33" i="78" s="1"/>
  <c r="V36" i="78"/>
  <c r="AA36" i="78"/>
  <c r="U37" i="78"/>
  <c r="D34" i="78" s="1"/>
  <c r="V37" i="78"/>
  <c r="AA37" i="78"/>
  <c r="U38" i="78"/>
  <c r="D35" i="78" s="1"/>
  <c r="V38" i="78"/>
  <c r="AA38" i="78"/>
  <c r="AB21" i="78"/>
  <c r="T19" i="79" s="1"/>
  <c r="AB22" i="78"/>
  <c r="T20" i="79" s="1"/>
  <c r="AB23" i="78"/>
  <c r="T21" i="79" s="1"/>
  <c r="AB24" i="78"/>
  <c r="T22" i="79" s="1"/>
  <c r="AB25" i="78"/>
  <c r="T23" i="79" s="1"/>
  <c r="AB26" i="78"/>
  <c r="T24" i="79" s="1"/>
  <c r="AB27" i="78"/>
  <c r="T25" i="79" s="1"/>
  <c r="AB28" i="78"/>
  <c r="T26" i="79" s="1"/>
  <c r="AB29" i="78"/>
  <c r="T27" i="79" s="1"/>
  <c r="AB30" i="78"/>
  <c r="T28" i="79" s="1"/>
  <c r="AB31" i="78"/>
  <c r="T29" i="79" s="1"/>
  <c r="AB32" i="78"/>
  <c r="T30" i="79" s="1"/>
  <c r="AB33" i="78"/>
  <c r="T31" i="79" s="1"/>
  <c r="AB34" i="78"/>
  <c r="T32" i="79" s="1"/>
  <c r="AB35" i="78"/>
  <c r="T33" i="79" s="1"/>
  <c r="AB36" i="78"/>
  <c r="T34" i="79" s="1"/>
  <c r="AB37" i="78"/>
  <c r="T35" i="79" s="1"/>
  <c r="AB38" i="78"/>
  <c r="T36" i="79" s="1"/>
  <c r="U39" i="78"/>
  <c r="D36" i="78" s="1"/>
  <c r="AA39" i="78"/>
  <c r="V39" i="78"/>
  <c r="U40" i="78"/>
  <c r="D37" i="78" s="1"/>
  <c r="AA40" i="78"/>
  <c r="V40" i="78"/>
  <c r="U41" i="78"/>
  <c r="D38" i="78" s="1"/>
  <c r="AA41" i="78"/>
  <c r="V41" i="78"/>
  <c r="U42" i="78"/>
  <c r="D39" i="78" s="1"/>
  <c r="AA42" i="78"/>
  <c r="V42" i="78"/>
  <c r="U43" i="78"/>
  <c r="D40" i="78" s="1"/>
  <c r="AA43" i="78"/>
  <c r="V43" i="78"/>
  <c r="Y39" i="78"/>
  <c r="F36" i="78" s="1"/>
  <c r="Z39" i="78"/>
  <c r="G36" i="78" s="1"/>
  <c r="Y40" i="78"/>
  <c r="F37" i="78" s="1"/>
  <c r="Z40" i="78"/>
  <c r="G37" i="78" s="1"/>
  <c r="Y41" i="78"/>
  <c r="F38" i="78" s="1"/>
  <c r="Z41" i="78"/>
  <c r="G38" i="78" s="1"/>
  <c r="Y42" i="78"/>
  <c r="F39" i="78" s="1"/>
  <c r="Z42" i="78"/>
  <c r="G39" i="78" s="1"/>
  <c r="Y43" i="78"/>
  <c r="F40" i="78" s="1"/>
  <c r="Z43" i="78"/>
  <c r="G40" i="78" s="1"/>
  <c r="AA21" i="76"/>
  <c r="V21" i="76"/>
  <c r="Z21" i="76"/>
  <c r="G18" i="76" s="1"/>
  <c r="AA22" i="76"/>
  <c r="V22" i="76"/>
  <c r="Z22" i="76"/>
  <c r="G19" i="76" s="1"/>
  <c r="AA23" i="76"/>
  <c r="V23" i="76"/>
  <c r="Z23" i="76"/>
  <c r="G20" i="76" s="1"/>
  <c r="AA24" i="76"/>
  <c r="V24" i="76"/>
  <c r="Z24" i="76"/>
  <c r="G21" i="76" s="1"/>
  <c r="AA25" i="76"/>
  <c r="V25" i="76"/>
  <c r="Z25" i="76"/>
  <c r="G22" i="76" s="1"/>
  <c r="AA26" i="76"/>
  <c r="V26" i="76"/>
  <c r="Z26" i="76"/>
  <c r="G23" i="76" s="1"/>
  <c r="AA27" i="76"/>
  <c r="V27" i="76"/>
  <c r="Z27" i="76"/>
  <c r="G24" i="76" s="1"/>
  <c r="AA28" i="76"/>
  <c r="V28" i="76"/>
  <c r="Z28" i="76"/>
  <c r="G25" i="76" s="1"/>
  <c r="AA29" i="76"/>
  <c r="V29" i="76"/>
  <c r="Z29" i="76"/>
  <c r="G26" i="76" s="1"/>
  <c r="AA30" i="76"/>
  <c r="V30" i="76"/>
  <c r="Z30" i="76"/>
  <c r="G27" i="76" s="1"/>
  <c r="AA31" i="76"/>
  <c r="V31" i="76"/>
  <c r="Z31" i="76"/>
  <c r="G28" i="76" s="1"/>
  <c r="AA32" i="76"/>
  <c r="V32" i="76"/>
  <c r="Z32" i="76"/>
  <c r="G29" i="76" s="1"/>
  <c r="AA33" i="76"/>
  <c r="V33" i="76"/>
  <c r="Z33" i="76"/>
  <c r="G30" i="76" s="1"/>
  <c r="AA34" i="76"/>
  <c r="V34" i="76"/>
  <c r="Z34" i="76"/>
  <c r="G31" i="76" s="1"/>
  <c r="AA35" i="76"/>
  <c r="V35" i="76"/>
  <c r="Z35" i="76"/>
  <c r="G32" i="76" s="1"/>
  <c r="AA36" i="76"/>
  <c r="V36" i="76"/>
  <c r="Z36" i="76"/>
  <c r="G33" i="76" s="1"/>
  <c r="AA37" i="76"/>
  <c r="V37" i="76"/>
  <c r="Z37" i="76"/>
  <c r="G34" i="76" s="1"/>
  <c r="AA38" i="76"/>
  <c r="V38" i="76"/>
  <c r="Z38" i="76"/>
  <c r="G35" i="76" s="1"/>
  <c r="AA39" i="76"/>
  <c r="V39" i="76"/>
  <c r="Z39" i="76"/>
  <c r="G36" i="76" s="1"/>
  <c r="AA40" i="76"/>
  <c r="V40" i="76"/>
  <c r="Z40" i="76"/>
  <c r="G37" i="76" s="1"/>
  <c r="AA41" i="76"/>
  <c r="V41" i="76"/>
  <c r="Z41" i="76"/>
  <c r="G38" i="76" s="1"/>
  <c r="AA42" i="76"/>
  <c r="V42" i="76"/>
  <c r="Z42" i="76"/>
  <c r="G39" i="76" s="1"/>
  <c r="AA43" i="76"/>
  <c r="V43" i="76"/>
  <c r="Z43" i="76"/>
  <c r="G40" i="76" s="1"/>
  <c r="G48" i="42"/>
  <c r="G47" i="42"/>
  <c r="G46" i="42"/>
  <c r="G45" i="42"/>
  <c r="G44" i="42"/>
  <c r="G43" i="42"/>
  <c r="G42" i="42"/>
  <c r="G41" i="42"/>
  <c r="G40" i="42"/>
  <c r="G39" i="42"/>
  <c r="G37" i="42"/>
  <c r="G36" i="42"/>
  <c r="G35" i="42"/>
  <c r="G34" i="42"/>
  <c r="G33" i="42"/>
  <c r="G32" i="42"/>
  <c r="G31" i="42"/>
  <c r="G30" i="42"/>
  <c r="G29" i="42"/>
  <c r="G27" i="42"/>
  <c r="G26" i="42"/>
  <c r="G25" i="42"/>
  <c r="G24" i="42"/>
  <c r="G22" i="42"/>
  <c r="G21" i="42"/>
  <c r="G20" i="42"/>
  <c r="G19" i="42"/>
  <c r="G18" i="42"/>
  <c r="G17" i="42"/>
  <c r="G16" i="42"/>
  <c r="G15" i="42"/>
  <c r="G14" i="42"/>
  <c r="G13" i="42"/>
  <c r="G12" i="42"/>
  <c r="G11" i="42"/>
  <c r="G10" i="42"/>
  <c r="G9" i="42"/>
  <c r="G8" i="42"/>
  <c r="G7" i="42"/>
  <c r="K41" i="79"/>
  <c r="J41" i="79"/>
  <c r="M41" i="79" s="1"/>
  <c r="L37" i="46" a="1"/>
  <c r="L37" i="46" s="1"/>
  <c r="F20" i="75"/>
  <c r="K23" i="46" s="1"/>
  <c r="F19" i="75"/>
  <c r="F16" i="75"/>
  <c r="F15" i="75"/>
  <c r="F14" i="75"/>
  <c r="F12" i="75"/>
  <c r="F11" i="75"/>
  <c r="F10" i="75"/>
  <c r="F8" i="75"/>
  <c r="F7" i="75"/>
  <c r="F6" i="75"/>
  <c r="J40" i="79"/>
  <c r="K40" i="79"/>
  <c r="J39" i="79"/>
  <c r="K39" i="79"/>
  <c r="J38" i="79"/>
  <c r="K38" i="79"/>
  <c r="J37" i="79"/>
  <c r="K37" i="79"/>
  <c r="M10" i="46"/>
  <c r="M32" i="46"/>
  <c r="M33" i="46"/>
  <c r="M35" i="46"/>
  <c r="M36" i="46"/>
  <c r="M37" i="46"/>
  <c r="C38" i="46"/>
  <c r="F18" i="75" l="1"/>
  <c r="F41" i="75"/>
  <c r="G41" i="75" s="1"/>
  <c r="F40" i="75"/>
  <c r="G40" i="75" s="1"/>
  <c r="F39" i="75"/>
  <c r="G39" i="75" s="1"/>
  <c r="F38" i="75"/>
  <c r="G38" i="75" s="1"/>
  <c r="F37" i="75"/>
  <c r="G37" i="75" s="1"/>
  <c r="F36" i="75"/>
  <c r="G36" i="75" s="1"/>
  <c r="F35" i="75"/>
  <c r="G35" i="75" s="1"/>
  <c r="F34" i="75"/>
  <c r="F33" i="75"/>
  <c r="F32" i="75"/>
  <c r="F31" i="75"/>
  <c r="F30" i="75"/>
  <c r="F29" i="75"/>
  <c r="F28" i="75"/>
  <c r="F27" i="75"/>
  <c r="F26" i="75"/>
  <c r="F25" i="75"/>
  <c r="F24" i="75"/>
  <c r="F23" i="75"/>
  <c r="F22" i="75"/>
  <c r="AD43" i="78"/>
  <c r="E40" i="78"/>
  <c r="H40" i="78" s="1"/>
  <c r="I40" i="78" s="1"/>
  <c r="AC43" i="78"/>
  <c r="S41" i="79"/>
  <c r="AD42" i="78"/>
  <c r="E39" i="78"/>
  <c r="H39" i="78" s="1"/>
  <c r="I39" i="78" s="1"/>
  <c r="AC42" i="78"/>
  <c r="S40" i="79"/>
  <c r="AD41" i="78"/>
  <c r="E38" i="78"/>
  <c r="H38" i="78" s="1"/>
  <c r="I38" i="78" s="1"/>
  <c r="AC41" i="78"/>
  <c r="S39" i="79"/>
  <c r="AD40" i="78"/>
  <c r="E37" i="78"/>
  <c r="H37" i="78" s="1"/>
  <c r="I37" i="78" s="1"/>
  <c r="AC40" i="78"/>
  <c r="S38" i="79"/>
  <c r="AD39" i="78"/>
  <c r="E36" i="78"/>
  <c r="H36" i="78" s="1"/>
  <c r="I36" i="78" s="1"/>
  <c r="AC39" i="78"/>
  <c r="S37" i="79"/>
  <c r="AC38" i="78"/>
  <c r="S36" i="79"/>
  <c r="E35" i="78"/>
  <c r="H35" i="78" s="1"/>
  <c r="I35" i="78" s="1"/>
  <c r="AD38" i="78"/>
  <c r="AC37" i="78"/>
  <c r="S35" i="79"/>
  <c r="E34" i="78"/>
  <c r="H34" i="78" s="1"/>
  <c r="I34" i="78" s="1"/>
  <c r="AD37" i="78"/>
  <c r="AC36" i="78"/>
  <c r="S34" i="79"/>
  <c r="E33" i="78"/>
  <c r="H33" i="78" s="1"/>
  <c r="I33" i="78" s="1"/>
  <c r="AD36" i="78"/>
  <c r="AC35" i="78"/>
  <c r="S33" i="79"/>
  <c r="E32" i="78"/>
  <c r="H32" i="78" s="1"/>
  <c r="I32" i="78" s="1"/>
  <c r="AD35" i="78"/>
  <c r="AC34" i="78"/>
  <c r="S32" i="79"/>
  <c r="E31" i="78"/>
  <c r="H31" i="78" s="1"/>
  <c r="I31" i="78" s="1"/>
  <c r="AD34" i="78"/>
  <c r="AC33" i="78"/>
  <c r="S31" i="79"/>
  <c r="E30" i="78"/>
  <c r="H30" i="78" s="1"/>
  <c r="AD33" i="78"/>
  <c r="AC32" i="78"/>
  <c r="S30" i="79"/>
  <c r="E29" i="78"/>
  <c r="H29" i="78" s="1"/>
  <c r="AD32" i="78"/>
  <c r="AC31" i="78"/>
  <c r="S29" i="79"/>
  <c r="E28" i="78"/>
  <c r="H28" i="78" s="1"/>
  <c r="AD31" i="78"/>
  <c r="AC30" i="78"/>
  <c r="S28" i="79"/>
  <c r="E27" i="78"/>
  <c r="H27" i="78" s="1"/>
  <c r="AD30" i="78"/>
  <c r="AC29" i="78"/>
  <c r="S27" i="79"/>
  <c r="E26" i="78"/>
  <c r="H26" i="78" s="1"/>
  <c r="AD29" i="78"/>
  <c r="AC28" i="78"/>
  <c r="S26" i="79"/>
  <c r="E25" i="78"/>
  <c r="H25" i="78" s="1"/>
  <c r="AD28" i="78"/>
  <c r="AC27" i="78"/>
  <c r="S25" i="79"/>
  <c r="E24" i="78"/>
  <c r="H24" i="78" s="1"/>
  <c r="I24" i="78" s="1"/>
  <c r="AD27" i="78"/>
  <c r="AC26" i="78"/>
  <c r="S24" i="79"/>
  <c r="E23" i="78"/>
  <c r="H23" i="78" s="1"/>
  <c r="I23" i="78" s="1"/>
  <c r="AD26" i="78"/>
  <c r="AC25" i="78"/>
  <c r="S23" i="79"/>
  <c r="E22" i="78"/>
  <c r="H22" i="78" s="1"/>
  <c r="I22" i="78" s="1"/>
  <c r="AD25" i="78"/>
  <c r="AC24" i="78"/>
  <c r="S22" i="79"/>
  <c r="E21" i="78"/>
  <c r="H21" i="78" s="1"/>
  <c r="I21" i="78" s="1"/>
  <c r="AD24" i="78"/>
  <c r="AC23" i="78"/>
  <c r="S21" i="79"/>
  <c r="E20" i="78"/>
  <c r="H20" i="78" s="1"/>
  <c r="I20" i="78" s="1"/>
  <c r="AD23" i="78"/>
  <c r="AC22" i="78"/>
  <c r="S20" i="79"/>
  <c r="E19" i="78"/>
  <c r="H19" i="78" s="1"/>
  <c r="I19" i="78" s="1"/>
  <c r="AD22" i="78"/>
  <c r="AC21" i="78"/>
  <c r="S19" i="79"/>
  <c r="E18" i="78"/>
  <c r="H18" i="78" s="1"/>
  <c r="AD21" i="78"/>
  <c r="E40" i="76"/>
  <c r="H40" i="76" s="1"/>
  <c r="I40" i="76" s="1"/>
  <c r="E39" i="76"/>
  <c r="H39" i="76" s="1"/>
  <c r="I39" i="76" s="1"/>
  <c r="E38" i="76"/>
  <c r="H38" i="76" s="1"/>
  <c r="I38" i="76" s="1"/>
  <c r="E37" i="76"/>
  <c r="H37" i="76" s="1"/>
  <c r="I37" i="76" s="1"/>
  <c r="E36" i="76"/>
  <c r="H36" i="76" s="1"/>
  <c r="I36" i="76" s="1"/>
  <c r="E35" i="76"/>
  <c r="H35" i="76" s="1"/>
  <c r="I35" i="76" s="1"/>
  <c r="E34" i="76"/>
  <c r="H34" i="76" s="1"/>
  <c r="I34" i="76" s="1"/>
  <c r="E33" i="76"/>
  <c r="H33" i="76" s="1"/>
  <c r="I33" i="76" s="1"/>
  <c r="E32" i="76"/>
  <c r="H32" i="76" s="1"/>
  <c r="I32" i="76" s="1"/>
  <c r="E31" i="76"/>
  <c r="H31" i="76" s="1"/>
  <c r="I31" i="76" s="1"/>
  <c r="E30" i="76"/>
  <c r="H30" i="76" s="1"/>
  <c r="E29" i="76"/>
  <c r="H29" i="76" s="1"/>
  <c r="E28" i="76"/>
  <c r="H28" i="76" s="1"/>
  <c r="E27" i="76"/>
  <c r="H27" i="76" s="1"/>
  <c r="E26" i="76"/>
  <c r="H26" i="76" s="1"/>
  <c r="E25" i="76"/>
  <c r="H25" i="76" s="1"/>
  <c r="E24" i="76"/>
  <c r="H24" i="76" s="1"/>
  <c r="I24" i="76" s="1"/>
  <c r="E23" i="76"/>
  <c r="H23" i="76" s="1"/>
  <c r="I23" i="76" s="1"/>
  <c r="E22" i="76"/>
  <c r="H22" i="76" s="1"/>
  <c r="I22" i="76" s="1"/>
  <c r="E21" i="76"/>
  <c r="H21" i="76" s="1"/>
  <c r="I21" i="76" s="1"/>
  <c r="E20" i="76"/>
  <c r="H20" i="76" s="1"/>
  <c r="E19" i="76"/>
  <c r="H19" i="76" s="1"/>
  <c r="E18" i="76"/>
  <c r="H18" i="76" s="1"/>
  <c r="I18" i="76" s="1"/>
  <c r="AD43" i="76"/>
  <c r="AC43" i="76"/>
  <c r="F40" i="76" s="1"/>
  <c r="AD42" i="76"/>
  <c r="AC42" i="76"/>
  <c r="F39" i="76" s="1"/>
  <c r="AD41" i="76"/>
  <c r="AC41" i="76"/>
  <c r="F38" i="76" s="1"/>
  <c r="AD40" i="76"/>
  <c r="AC40" i="76"/>
  <c r="F37" i="76" s="1"/>
  <c r="AD39" i="76"/>
  <c r="AC39" i="76"/>
  <c r="F36" i="76" s="1"/>
  <c r="AD38" i="76"/>
  <c r="AC38" i="76"/>
  <c r="F35" i="76" s="1"/>
  <c r="AD37" i="76"/>
  <c r="AC37" i="76"/>
  <c r="F34" i="76" s="1"/>
  <c r="AD36" i="76"/>
  <c r="AC36" i="76"/>
  <c r="F33" i="76" s="1"/>
  <c r="AD35" i="76"/>
  <c r="AC35" i="76"/>
  <c r="F32" i="76" s="1"/>
  <c r="AD34" i="76"/>
  <c r="AC34" i="76"/>
  <c r="F31" i="76" s="1"/>
  <c r="AD33" i="76"/>
  <c r="AC33" i="76"/>
  <c r="F30" i="76" s="1"/>
  <c r="AD32" i="76"/>
  <c r="AC32" i="76"/>
  <c r="F29" i="76" s="1"/>
  <c r="AD31" i="76"/>
  <c r="AC31" i="76"/>
  <c r="F28" i="76" s="1"/>
  <c r="AD30" i="76"/>
  <c r="AC30" i="76"/>
  <c r="F27" i="76" s="1"/>
  <c r="AD29" i="76"/>
  <c r="AC29" i="76"/>
  <c r="F26" i="76" s="1"/>
  <c r="AD28" i="76"/>
  <c r="AC28" i="76"/>
  <c r="F25" i="76" s="1"/>
  <c r="AD27" i="76"/>
  <c r="AC27" i="76"/>
  <c r="F24" i="76" s="1"/>
  <c r="AD26" i="76"/>
  <c r="AC26" i="76"/>
  <c r="F23" i="76" s="1"/>
  <c r="AD25" i="76"/>
  <c r="AC25" i="76"/>
  <c r="F22" i="76" s="1"/>
  <c r="AD24" i="76"/>
  <c r="AC24" i="76"/>
  <c r="F21" i="76" s="1"/>
  <c r="AD23" i="76"/>
  <c r="AC23" i="76"/>
  <c r="F20" i="76" s="1"/>
  <c r="AD22" i="76"/>
  <c r="AC22" i="76"/>
  <c r="F19" i="76" s="1"/>
  <c r="AD21" i="76"/>
  <c r="AC21" i="76"/>
  <c r="F18" i="76" s="1"/>
  <c r="M34" i="46"/>
  <c r="G23" i="42"/>
  <c r="O41" i="79"/>
  <c r="N41" i="79"/>
  <c r="P41" i="79" s="1"/>
  <c r="E37" i="46"/>
  <c r="D37" i="46"/>
  <c r="D38" i="46"/>
  <c r="E38" i="46"/>
  <c r="K38" i="46"/>
  <c r="L38" i="46" a="1"/>
  <c r="L38" i="46" s="1"/>
  <c r="M38" i="46"/>
  <c r="M9" i="46"/>
  <c r="M37" i="79"/>
  <c r="M38" i="79"/>
  <c r="M39" i="79"/>
  <c r="M40" i="79"/>
  <c r="D24" i="46"/>
  <c r="E25" i="46"/>
  <c r="E26" i="46"/>
  <c r="E27" i="46"/>
  <c r="D27" i="46"/>
  <c r="E28" i="46"/>
  <c r="D28" i="46"/>
  <c r="E29" i="46"/>
  <c r="D29" i="46"/>
  <c r="E30" i="46"/>
  <c r="D30" i="46"/>
  <c r="G6" i="75"/>
  <c r="K9" i="46"/>
  <c r="G7" i="75"/>
  <c r="K10" i="46"/>
  <c r="G8" i="75"/>
  <c r="K11" i="46"/>
  <c r="G9" i="75"/>
  <c r="K12" i="46"/>
  <c r="G10" i="75"/>
  <c r="K13" i="46"/>
  <c r="G11" i="75"/>
  <c r="K14" i="46"/>
  <c r="G12" i="75"/>
  <c r="K15" i="46"/>
  <c r="G13" i="75"/>
  <c r="K16" i="46"/>
  <c r="G14" i="75"/>
  <c r="K17" i="46"/>
  <c r="G15" i="75"/>
  <c r="K18" i="46"/>
  <c r="G16" i="75"/>
  <c r="K19" i="46"/>
  <c r="G17" i="75"/>
  <c r="K20" i="46"/>
  <c r="G18" i="75"/>
  <c r="K21" i="46"/>
  <c r="G19" i="75"/>
  <c r="K22" i="46"/>
  <c r="G20" i="75"/>
  <c r="G21" i="75"/>
  <c r="K24" i="46"/>
  <c r="M30" i="46"/>
  <c r="M29" i="46"/>
  <c r="M28" i="46"/>
  <c r="M27" i="46"/>
  <c r="M26" i="46"/>
  <c r="M25" i="46"/>
  <c r="M24" i="46"/>
  <c r="M23" i="46"/>
  <c r="M22" i="46"/>
  <c r="M21" i="46"/>
  <c r="M20" i="46"/>
  <c r="M19" i="46"/>
  <c r="M18" i="46"/>
  <c r="M17" i="46"/>
  <c r="M16" i="46"/>
  <c r="M15" i="46"/>
  <c r="M14" i="46"/>
  <c r="M13" i="46"/>
  <c r="M11" i="46"/>
  <c r="M12" i="46"/>
  <c r="G6" i="42"/>
  <c r="C39" i="46"/>
  <c r="G22" i="75" l="1"/>
  <c r="K25" i="46"/>
  <c r="G23" i="75"/>
  <c r="K26" i="46"/>
  <c r="G24" i="75"/>
  <c r="K27" i="46"/>
  <c r="G25" i="75"/>
  <c r="K28" i="46"/>
  <c r="G26" i="75"/>
  <c r="K29" i="46"/>
  <c r="G27" i="75"/>
  <c r="K30" i="46"/>
  <c r="G28" i="75"/>
  <c r="K31" i="46"/>
  <c r="G29" i="75"/>
  <c r="K32" i="46"/>
  <c r="G30" i="75"/>
  <c r="K33" i="46"/>
  <c r="G31" i="75"/>
  <c r="K34" i="46"/>
  <c r="G32" i="75"/>
  <c r="K35" i="46"/>
  <c r="G33" i="75"/>
  <c r="K36" i="46"/>
  <c r="G34" i="75"/>
  <c r="K37" i="46"/>
  <c r="I19" i="76"/>
  <c r="D25" i="46"/>
  <c r="I27" i="79"/>
  <c r="H27" i="79"/>
  <c r="L27" i="79" s="1"/>
  <c r="G27" i="79"/>
  <c r="D27" i="79"/>
  <c r="E27" i="79" s="1"/>
  <c r="I28" i="79"/>
  <c r="H28" i="79"/>
  <c r="L28" i="79" s="1"/>
  <c r="G28" i="79"/>
  <c r="D28" i="79"/>
  <c r="E28" i="79" s="1"/>
  <c r="I29" i="79"/>
  <c r="H29" i="79"/>
  <c r="L29" i="79" s="1"/>
  <c r="G29" i="79"/>
  <c r="D29" i="79"/>
  <c r="E29" i="79" s="1"/>
  <c r="I30" i="79"/>
  <c r="H30" i="79"/>
  <c r="L30" i="79" s="1"/>
  <c r="G30" i="79"/>
  <c r="D30" i="79"/>
  <c r="E30" i="79" s="1"/>
  <c r="I31" i="79"/>
  <c r="H31" i="79"/>
  <c r="L31" i="79" s="1"/>
  <c r="G31" i="79"/>
  <c r="D31" i="79"/>
  <c r="E31" i="79" s="1"/>
  <c r="I32" i="79"/>
  <c r="H32" i="79"/>
  <c r="L32" i="79" s="1"/>
  <c r="G32" i="79"/>
  <c r="D32" i="79"/>
  <c r="E32" i="79" s="1"/>
  <c r="I33" i="79"/>
  <c r="H33" i="79"/>
  <c r="L33" i="79" s="1"/>
  <c r="G33" i="79"/>
  <c r="D33" i="79"/>
  <c r="E33" i="79" s="1"/>
  <c r="I34" i="79"/>
  <c r="H34" i="79"/>
  <c r="L34" i="79" s="1"/>
  <c r="G34" i="79"/>
  <c r="D34" i="79"/>
  <c r="E34" i="79" s="1"/>
  <c r="F34" i="79" s="1"/>
  <c r="I35" i="79"/>
  <c r="H35" i="79"/>
  <c r="L35" i="79" s="1"/>
  <c r="G35" i="79"/>
  <c r="D35" i="79"/>
  <c r="E35" i="79" s="1"/>
  <c r="F35" i="79" s="1"/>
  <c r="I36" i="79"/>
  <c r="H36" i="79"/>
  <c r="L36" i="79" s="1"/>
  <c r="G36" i="79"/>
  <c r="D36" i="79"/>
  <c r="E36" i="79" s="1"/>
  <c r="F36" i="79" s="1"/>
  <c r="I18" i="78"/>
  <c r="E24" i="46"/>
  <c r="I19" i="79"/>
  <c r="H19" i="79"/>
  <c r="L19" i="79" s="1"/>
  <c r="G19" i="79"/>
  <c r="D19" i="79"/>
  <c r="E19" i="79" s="1"/>
  <c r="I20" i="79"/>
  <c r="H20" i="79"/>
  <c r="L20" i="79" s="1"/>
  <c r="G20" i="79"/>
  <c r="D20" i="79"/>
  <c r="E20" i="79" s="1"/>
  <c r="I21" i="79"/>
  <c r="H21" i="79"/>
  <c r="L21" i="79" s="1"/>
  <c r="G21" i="79"/>
  <c r="D21" i="79"/>
  <c r="E21" i="79" s="1"/>
  <c r="I22" i="79"/>
  <c r="H22" i="79"/>
  <c r="L22" i="79" s="1"/>
  <c r="G22" i="79"/>
  <c r="D22" i="79"/>
  <c r="E22" i="79" s="1"/>
  <c r="I23" i="79"/>
  <c r="H23" i="79"/>
  <c r="L23" i="79" s="1"/>
  <c r="G23" i="79"/>
  <c r="D23" i="79"/>
  <c r="E23" i="79" s="1"/>
  <c r="I24" i="79"/>
  <c r="H24" i="79"/>
  <c r="L24" i="79" s="1"/>
  <c r="G24" i="79"/>
  <c r="D24" i="79"/>
  <c r="E24" i="79" s="1"/>
  <c r="I25" i="79"/>
  <c r="H25" i="79"/>
  <c r="L25" i="79" s="1"/>
  <c r="G25" i="79"/>
  <c r="D25" i="79"/>
  <c r="E25" i="79" s="1"/>
  <c r="I25" i="78"/>
  <c r="E31" i="46"/>
  <c r="I26" i="79"/>
  <c r="H26" i="79"/>
  <c r="L26" i="79" s="1"/>
  <c r="G26" i="79"/>
  <c r="D26" i="79"/>
  <c r="E26" i="79" s="1"/>
  <c r="I26" i="78"/>
  <c r="E32" i="46"/>
  <c r="I27" i="78"/>
  <c r="E33" i="46"/>
  <c r="I28" i="78"/>
  <c r="E34" i="46"/>
  <c r="I29" i="78"/>
  <c r="E35" i="46"/>
  <c r="I30" i="78"/>
  <c r="E36" i="46"/>
  <c r="I20" i="76"/>
  <c r="D26" i="46"/>
  <c r="I25" i="76"/>
  <c r="D31" i="46"/>
  <c r="I26" i="76"/>
  <c r="D32" i="46"/>
  <c r="I27" i="76"/>
  <c r="D33" i="46"/>
  <c r="I28" i="76"/>
  <c r="D34" i="46"/>
  <c r="I29" i="76"/>
  <c r="D35" i="46"/>
  <c r="I30" i="76"/>
  <c r="D36" i="46"/>
  <c r="D39" i="46"/>
  <c r="E39" i="46"/>
  <c r="F39" i="46"/>
  <c r="H39" i="46"/>
  <c r="K39" i="46"/>
  <c r="L39" i="46" a="1"/>
  <c r="L39" i="46" s="1"/>
  <c r="M39" i="46"/>
  <c r="O10" i="46"/>
  <c r="N10" i="46"/>
  <c r="O9" i="46"/>
  <c r="N9" i="46"/>
  <c r="G42" i="75"/>
  <c r="N40" i="79"/>
  <c r="P40" i="79" s="1"/>
  <c r="O40" i="79"/>
  <c r="N39" i="79"/>
  <c r="P39" i="79" s="1"/>
  <c r="O39" i="79"/>
  <c r="N38" i="79"/>
  <c r="P38" i="79" s="1"/>
  <c r="O38" i="79"/>
  <c r="N37" i="79"/>
  <c r="O37" i="79"/>
  <c r="C40" i="46"/>
  <c r="K36" i="79" l="1"/>
  <c r="J36" i="79"/>
  <c r="M36" i="79" s="1"/>
  <c r="K35" i="79"/>
  <c r="J35" i="79"/>
  <c r="M35" i="79" s="1"/>
  <c r="K34" i="79"/>
  <c r="J34" i="79"/>
  <c r="M34" i="79" s="1"/>
  <c r="F33" i="79"/>
  <c r="H38" i="46" s="1"/>
  <c r="F38" i="46"/>
  <c r="K33" i="79"/>
  <c r="J33" i="79"/>
  <c r="M33" i="79" s="1"/>
  <c r="F32" i="79"/>
  <c r="H37" i="46" s="1"/>
  <c r="F37" i="46"/>
  <c r="K32" i="79"/>
  <c r="J32" i="79"/>
  <c r="M32" i="79" s="1"/>
  <c r="F36" i="46"/>
  <c r="F31" i="79"/>
  <c r="H36" i="46" s="1"/>
  <c r="K31" i="79"/>
  <c r="J31" i="79"/>
  <c r="M31" i="79" s="1"/>
  <c r="F35" i="46"/>
  <c r="F30" i="79"/>
  <c r="H35" i="46" s="1"/>
  <c r="K30" i="79"/>
  <c r="J30" i="79"/>
  <c r="M30" i="79" s="1"/>
  <c r="F34" i="46"/>
  <c r="F29" i="79"/>
  <c r="H34" i="46" s="1"/>
  <c r="K29" i="79"/>
  <c r="J29" i="79"/>
  <c r="M29" i="79" s="1"/>
  <c r="F33" i="46"/>
  <c r="F28" i="79"/>
  <c r="H33" i="46" s="1"/>
  <c r="K28" i="79"/>
  <c r="J28" i="79"/>
  <c r="M28" i="79" s="1"/>
  <c r="F32" i="46"/>
  <c r="F27" i="79"/>
  <c r="H32" i="46" s="1"/>
  <c r="K27" i="79"/>
  <c r="J27" i="79"/>
  <c r="M27" i="79" s="1"/>
  <c r="F31" i="46"/>
  <c r="F26" i="79"/>
  <c r="H31" i="46" s="1"/>
  <c r="K26" i="79"/>
  <c r="J26" i="79"/>
  <c r="M26" i="79" s="1"/>
  <c r="F25" i="79"/>
  <c r="F30" i="46"/>
  <c r="K25" i="79"/>
  <c r="J25" i="79"/>
  <c r="M25" i="79" s="1"/>
  <c r="F24" i="79"/>
  <c r="F29" i="46"/>
  <c r="K24" i="79"/>
  <c r="J24" i="79"/>
  <c r="M24" i="79" s="1"/>
  <c r="F23" i="79"/>
  <c r="F28" i="46"/>
  <c r="K23" i="79"/>
  <c r="J23" i="79"/>
  <c r="M23" i="79" s="1"/>
  <c r="F22" i="79"/>
  <c r="F27" i="46"/>
  <c r="K22" i="79"/>
  <c r="J22" i="79"/>
  <c r="M22" i="79" s="1"/>
  <c r="F21" i="79"/>
  <c r="F26" i="46"/>
  <c r="K21" i="79"/>
  <c r="J21" i="79"/>
  <c r="M21" i="79" s="1"/>
  <c r="F20" i="79"/>
  <c r="F25" i="46"/>
  <c r="K20" i="79"/>
  <c r="J20" i="79"/>
  <c r="M20" i="79" s="1"/>
  <c r="F19" i="79"/>
  <c r="F24" i="46"/>
  <c r="K19" i="79"/>
  <c r="J19" i="79"/>
  <c r="M19" i="79" s="1"/>
  <c r="I42" i="78"/>
  <c r="I42" i="76"/>
  <c r="D40" i="46"/>
  <c r="E40" i="46"/>
  <c r="F40" i="46"/>
  <c r="G40" i="46"/>
  <c r="H40" i="46"/>
  <c r="K40" i="46"/>
  <c r="L40" i="46" a="1"/>
  <c r="L40" i="46" s="1"/>
  <c r="M40" i="46"/>
  <c r="P37" i="79"/>
  <c r="C41" i="46"/>
  <c r="G32" i="46" l="1"/>
  <c r="N27" i="79"/>
  <c r="P27" i="79" s="1"/>
  <c r="O27" i="79"/>
  <c r="G33" i="46"/>
  <c r="N28" i="79"/>
  <c r="P28" i="79" s="1"/>
  <c r="O28" i="79"/>
  <c r="G34" i="46"/>
  <c r="N29" i="79"/>
  <c r="P29" i="79" s="1"/>
  <c r="O29" i="79"/>
  <c r="G35" i="46"/>
  <c r="N30" i="79"/>
  <c r="P30" i="79" s="1"/>
  <c r="O30" i="79"/>
  <c r="G36" i="46"/>
  <c r="O31" i="79"/>
  <c r="N31" i="79"/>
  <c r="P31" i="79" s="1"/>
  <c r="G37" i="46"/>
  <c r="N32" i="79"/>
  <c r="P32" i="79" s="1"/>
  <c r="O32" i="79"/>
  <c r="G38" i="46"/>
  <c r="N33" i="79"/>
  <c r="P33" i="79" s="1"/>
  <c r="O33" i="79"/>
  <c r="N34" i="79"/>
  <c r="P34" i="79" s="1"/>
  <c r="O34" i="79"/>
  <c r="G39" i="46"/>
  <c r="N35" i="79"/>
  <c r="P35" i="79" s="1"/>
  <c r="O35" i="79"/>
  <c r="N36" i="79"/>
  <c r="P36" i="79" s="1"/>
  <c r="O36" i="79"/>
  <c r="N19" i="79"/>
  <c r="O19" i="79"/>
  <c r="G24" i="46"/>
  <c r="H24" i="46"/>
  <c r="G25" i="46"/>
  <c r="N20" i="79"/>
  <c r="P20" i="79" s="1"/>
  <c r="O20" i="79"/>
  <c r="G26" i="46"/>
  <c r="N21" i="79"/>
  <c r="P21" i="79" s="1"/>
  <c r="O21" i="79"/>
  <c r="H25" i="46"/>
  <c r="G27" i="46"/>
  <c r="N22" i="79"/>
  <c r="P22" i="79" s="1"/>
  <c r="O22" i="79"/>
  <c r="H26" i="46"/>
  <c r="G28" i="46"/>
  <c r="O23" i="79"/>
  <c r="N23" i="79"/>
  <c r="P23" i="79" s="1"/>
  <c r="H27" i="46"/>
  <c r="G29" i="46"/>
  <c r="O24" i="79"/>
  <c r="N24" i="79"/>
  <c r="P24" i="79" s="1"/>
  <c r="H28" i="46"/>
  <c r="G30" i="46"/>
  <c r="N25" i="79"/>
  <c r="P25" i="79" s="1"/>
  <c r="O25" i="79"/>
  <c r="H29" i="46"/>
  <c r="H30" i="46"/>
  <c r="G31" i="46"/>
  <c r="O26" i="79"/>
  <c r="N26" i="79"/>
  <c r="P26" i="79" s="1"/>
  <c r="D41" i="46"/>
  <c r="E41" i="46"/>
  <c r="F41" i="46"/>
  <c r="G41" i="46"/>
  <c r="H41" i="46"/>
  <c r="K41" i="46"/>
  <c r="L41" i="46" a="1"/>
  <c r="L41" i="46" s="1"/>
  <c r="C42" i="46"/>
  <c r="I42" i="46" s="1"/>
  <c r="P19" i="79" l="1"/>
  <c r="P42" i="79" s="1"/>
  <c r="N42" i="79"/>
  <c r="J42" i="46"/>
  <c r="K42" i="46"/>
  <c r="F42" i="46"/>
  <c r="H42" i="46"/>
  <c r="G42" i="46"/>
  <c r="D42" i="46"/>
  <c r="E42" i="46"/>
  <c r="M42" i="46"/>
  <c r="L42" i="46" a="1"/>
  <c r="L42" i="46" s="1"/>
  <c r="C43" i="46"/>
  <c r="I43" i="46" s="1"/>
  <c r="J43" i="46" l="1"/>
  <c r="K43" i="46"/>
  <c r="F43" i="46"/>
  <c r="H43" i="46"/>
  <c r="G43" i="46"/>
  <c r="D43" i="46"/>
  <c r="E43" i="46"/>
  <c r="M43" i="46"/>
  <c r="L43" i="46" a="1"/>
  <c r="L43" i="46" s="1"/>
  <c r="O42" i="46"/>
  <c r="N42" i="46"/>
  <c r="C44" i="46"/>
  <c r="I44" i="46" s="1"/>
  <c r="J44" i="46" l="1"/>
  <c r="K44" i="46"/>
  <c r="F44" i="46"/>
  <c r="H44" i="46"/>
  <c r="G44" i="46"/>
  <c r="D44" i="46"/>
  <c r="E44" i="46"/>
  <c r="M44" i="46"/>
  <c r="L44" i="46" a="1"/>
  <c r="L44" i="46" s="1"/>
  <c r="O43" i="46"/>
  <c r="N43" i="46"/>
  <c r="C45" i="46"/>
  <c r="I45" i="46" s="1"/>
  <c r="J45" i="46" l="1"/>
  <c r="K45" i="46"/>
  <c r="F45" i="46"/>
  <c r="H45" i="46"/>
  <c r="G45" i="46"/>
  <c r="D45" i="46"/>
  <c r="E45" i="46"/>
  <c r="M45" i="46"/>
  <c r="L45" i="46" a="1"/>
  <c r="L45" i="46" s="1"/>
  <c r="O44" i="46"/>
  <c r="N44" i="46"/>
  <c r="C46" i="46"/>
  <c r="I46" i="46" s="1"/>
  <c r="J46" i="46" l="1"/>
  <c r="K46" i="46"/>
  <c r="F46" i="46"/>
  <c r="G46" i="46"/>
  <c r="H46" i="46"/>
  <c r="D46" i="46"/>
  <c r="E46" i="46"/>
  <c r="M46" i="46"/>
  <c r="L46" i="46" a="1"/>
  <c r="L46" i="46" s="1"/>
  <c r="O45" i="46"/>
  <c r="N45" i="46"/>
  <c r="C47" i="46"/>
  <c r="I47" i="46" s="1"/>
  <c r="J47" i="46" l="1"/>
  <c r="K47" i="46"/>
  <c r="H47" i="46"/>
  <c r="G47" i="46"/>
  <c r="F47" i="46"/>
  <c r="E47" i="46"/>
  <c r="D47" i="46"/>
  <c r="M47" i="46"/>
  <c r="L47" i="46" a="1"/>
  <c r="L47" i="46" s="1"/>
  <c r="O46" i="46"/>
  <c r="N46" i="46"/>
  <c r="C48" i="46"/>
  <c r="I48" i="46" s="1"/>
  <c r="J48" i="46" l="1"/>
  <c r="K48" i="46"/>
  <c r="H48" i="46"/>
  <c r="G48" i="46"/>
  <c r="F48" i="46"/>
  <c r="E48" i="46"/>
  <c r="D48" i="46"/>
  <c r="M48" i="46"/>
  <c r="L48" i="46" a="1"/>
  <c r="L48" i="46" s="1"/>
  <c r="O47" i="46"/>
  <c r="N47" i="46"/>
  <c r="C49" i="46"/>
  <c r="I49" i="46" s="1"/>
  <c r="J49" i="46" l="1"/>
  <c r="K49" i="46"/>
  <c r="H49" i="46"/>
  <c r="G49" i="46"/>
  <c r="F49" i="46"/>
  <c r="E49" i="46"/>
  <c r="D49" i="46"/>
  <c r="M49" i="46"/>
  <c r="L49" i="46" a="1"/>
  <c r="L49" i="46" s="1"/>
  <c r="O48" i="46"/>
  <c r="N48" i="46"/>
  <c r="C50" i="46"/>
  <c r="I50" i="46" s="1"/>
  <c r="J50" i="46" l="1"/>
  <c r="K50" i="46"/>
  <c r="H50" i="46"/>
  <c r="G50" i="46"/>
  <c r="F50" i="46"/>
  <c r="E50" i="46"/>
  <c r="D50" i="46"/>
  <c r="M50" i="46"/>
  <c r="L50" i="46" a="1"/>
  <c r="L50" i="46" s="1"/>
  <c r="O49" i="46"/>
  <c r="N49" i="46"/>
  <c r="C51" i="46"/>
  <c r="I51" i="46" s="1"/>
  <c r="J51" i="46" l="1"/>
  <c r="K51" i="46"/>
  <c r="H51" i="46"/>
  <c r="G51" i="46"/>
  <c r="F51" i="46"/>
  <c r="E51" i="46"/>
  <c r="D51" i="46"/>
  <c r="M51" i="46"/>
  <c r="L51" i="46" a="1"/>
  <c r="L51" i="46" s="1"/>
  <c r="O50" i="46"/>
  <c r="N50" i="46"/>
  <c r="C52" i="46"/>
  <c r="I52" i="46" s="1"/>
  <c r="J52" i="46" l="1"/>
  <c r="K52" i="46"/>
  <c r="H52" i="46"/>
  <c r="G52" i="46"/>
  <c r="F52" i="46"/>
  <c r="E52" i="46"/>
  <c r="D52" i="46"/>
  <c r="M52" i="46"/>
  <c r="L52" i="46" a="1"/>
  <c r="L52" i="46" s="1"/>
  <c r="O51" i="46"/>
  <c r="N51" i="46"/>
  <c r="C53" i="46"/>
  <c r="I53" i="46" s="1"/>
  <c r="J53" i="46" l="1"/>
  <c r="K53" i="46"/>
  <c r="H53" i="46"/>
  <c r="G53" i="46"/>
  <c r="F53" i="46"/>
  <c r="E53" i="46"/>
  <c r="D53" i="46"/>
  <c r="M53" i="46"/>
  <c r="L53" i="46" a="1"/>
  <c r="L53" i="46" s="1"/>
  <c r="O52" i="46"/>
  <c r="N52" i="46"/>
  <c r="C54" i="46"/>
  <c r="I54" i="46" s="1"/>
  <c r="J54" i="46" l="1"/>
  <c r="K54" i="46"/>
  <c r="H54" i="46"/>
  <c r="G54" i="46"/>
  <c r="F54" i="46"/>
  <c r="E54" i="46"/>
  <c r="D54" i="46"/>
  <c r="M54" i="46"/>
  <c r="L54" i="46" a="1"/>
  <c r="L54" i="46" s="1"/>
  <c r="O53" i="46"/>
  <c r="N53" i="46"/>
  <c r="C55" i="46"/>
  <c r="I55" i="46" s="1"/>
  <c r="J55" i="46" l="1"/>
  <c r="K55" i="46"/>
  <c r="H55" i="46"/>
  <c r="G55" i="46"/>
  <c r="F55" i="46"/>
  <c r="E55" i="46"/>
  <c r="D55" i="46"/>
  <c r="M55" i="46"/>
  <c r="L55" i="46" a="1"/>
  <c r="L55" i="46" s="1"/>
  <c r="O54" i="46"/>
  <c r="N54" i="46"/>
  <c r="C56" i="46"/>
  <c r="I56" i="46" s="1"/>
  <c r="J56" i="46" l="1"/>
  <c r="K56" i="46"/>
  <c r="H56" i="46"/>
  <c r="G56" i="46"/>
  <c r="F56" i="46"/>
  <c r="E56" i="46"/>
  <c r="D56" i="46"/>
  <c r="M56" i="46"/>
  <c r="L56" i="46" a="1"/>
  <c r="L56" i="46" s="1"/>
  <c r="O55" i="46"/>
  <c r="N55" i="46"/>
  <c r="C57" i="46"/>
  <c r="I57" i="46" s="1"/>
  <c r="J57" i="46" l="1"/>
  <c r="K57" i="46"/>
  <c r="H57" i="46"/>
  <c r="G57" i="46"/>
  <c r="F57" i="46"/>
  <c r="E57" i="46"/>
  <c r="D57" i="46"/>
  <c r="M57" i="46"/>
  <c r="L57" i="46" a="1"/>
  <c r="L57" i="46" s="1"/>
  <c r="O56" i="46"/>
  <c r="N56" i="46"/>
  <c r="C58" i="46"/>
  <c r="I58" i="46" s="1"/>
  <c r="J58" i="46" l="1"/>
  <c r="K58" i="46"/>
  <c r="H58" i="46"/>
  <c r="G58" i="46"/>
  <c r="F58" i="46"/>
  <c r="E58" i="46"/>
  <c r="D58" i="46"/>
  <c r="M58" i="46"/>
  <c r="L58" i="46" a="1"/>
  <c r="L58" i="46" s="1"/>
  <c r="O57" i="46"/>
  <c r="N57" i="46"/>
  <c r="C59" i="46"/>
  <c r="I59" i="46" s="1"/>
  <c r="J59" i="46" l="1"/>
  <c r="K59" i="46"/>
  <c r="H59" i="46"/>
  <c r="G59" i="46"/>
  <c r="F59" i="46"/>
  <c r="E59" i="46"/>
  <c r="D59" i="46"/>
  <c r="M59" i="46"/>
  <c r="L59" i="46" a="1"/>
  <c r="L59" i="46" s="1"/>
  <c r="O58" i="46"/>
  <c r="N58" i="46"/>
  <c r="C60" i="46"/>
  <c r="I60" i="46" s="1"/>
  <c r="J60" i="46" l="1"/>
  <c r="K60" i="46"/>
  <c r="H60" i="46"/>
  <c r="G60" i="46"/>
  <c r="F60" i="46"/>
  <c r="E60" i="46"/>
  <c r="D60" i="46"/>
  <c r="M60" i="46"/>
  <c r="L60" i="46" a="1"/>
  <c r="L60" i="46" s="1"/>
  <c r="O59" i="46"/>
  <c r="N59" i="46"/>
  <c r="C61" i="46"/>
  <c r="I61" i="46" s="1"/>
  <c r="J61" i="46" l="1"/>
  <c r="K61" i="46"/>
  <c r="H61" i="46"/>
  <c r="G61" i="46"/>
  <c r="F61" i="46"/>
  <c r="E61" i="46"/>
  <c r="D61" i="46"/>
  <c r="M61" i="46"/>
  <c r="L61" i="46" a="1"/>
  <c r="L61" i="46" s="1"/>
  <c r="O60" i="46"/>
  <c r="N60" i="46"/>
  <c r="C62" i="46"/>
  <c r="I62" i="46" s="1"/>
  <c r="E145" i="46"/>
  <c r="J62" i="46" l="1"/>
  <c r="K62" i="46"/>
  <c r="H62" i="46"/>
  <c r="G62" i="46"/>
  <c r="F62" i="46"/>
  <c r="E62" i="46"/>
  <c r="D62" i="46"/>
  <c r="M62" i="46"/>
  <c r="L62" i="46" a="1"/>
  <c r="L62" i="46" s="1"/>
  <c r="O61" i="46"/>
  <c r="N61" i="46"/>
  <c r="C63" i="46"/>
  <c r="I63" i="46" s="1"/>
  <c r="J63" i="46" l="1"/>
  <c r="K63" i="46"/>
  <c r="H63" i="46"/>
  <c r="G63" i="46"/>
  <c r="F63" i="46"/>
  <c r="E63" i="46"/>
  <c r="D63" i="46"/>
  <c r="M63" i="46"/>
  <c r="L63" i="46" a="1"/>
  <c r="L63" i="46" s="1"/>
  <c r="O62" i="46"/>
  <c r="N62" i="46"/>
  <c r="C64" i="46"/>
  <c r="I64" i="46" s="1"/>
  <c r="J64" i="46" l="1"/>
  <c r="K64" i="46"/>
  <c r="H64" i="46"/>
  <c r="G64" i="46"/>
  <c r="F64" i="46"/>
  <c r="E64" i="46"/>
  <c r="D64" i="46"/>
  <c r="M64" i="46"/>
  <c r="L64" i="46" a="1"/>
  <c r="L64" i="46" s="1"/>
  <c r="O63" i="46"/>
  <c r="N63" i="46"/>
  <c r="C65" i="46"/>
  <c r="I65" i="46" s="1"/>
  <c r="J65" i="46" l="1"/>
  <c r="K65" i="46"/>
  <c r="H65" i="46"/>
  <c r="G65" i="46"/>
  <c r="F65" i="46"/>
  <c r="E65" i="46"/>
  <c r="D65" i="46"/>
  <c r="M65" i="46"/>
  <c r="L65" i="46" a="1"/>
  <c r="L65" i="46" s="1"/>
  <c r="O64" i="46"/>
  <c r="N64" i="46"/>
  <c r="C66" i="46"/>
  <c r="I66" i="46" s="1"/>
  <c r="J66" i="46" l="1"/>
  <c r="K66" i="46"/>
  <c r="H66" i="46"/>
  <c r="G66" i="46"/>
  <c r="F66" i="46"/>
  <c r="E66" i="46"/>
  <c r="D66" i="46"/>
  <c r="M66" i="46"/>
  <c r="L66" i="46" a="1"/>
  <c r="L66" i="46" s="1"/>
  <c r="O65" i="46"/>
  <c r="N65" i="46"/>
  <c r="C67" i="46"/>
  <c r="I67" i="46" s="1"/>
  <c r="J67" i="46" l="1"/>
  <c r="K67" i="46"/>
  <c r="H67" i="46"/>
  <c r="G67" i="46"/>
  <c r="F67" i="46"/>
  <c r="E67" i="46"/>
  <c r="D67" i="46"/>
  <c r="M67" i="46"/>
  <c r="L67" i="46" a="1"/>
  <c r="L67" i="46" s="1"/>
  <c r="O66" i="46"/>
  <c r="N66" i="46"/>
  <c r="C68" i="46"/>
  <c r="I68" i="46" s="1"/>
  <c r="J68" i="46" l="1"/>
  <c r="K68" i="46"/>
  <c r="H68" i="46"/>
  <c r="G68" i="46"/>
  <c r="F68" i="46"/>
  <c r="E68" i="46"/>
  <c r="D68" i="46"/>
  <c r="M68" i="46"/>
  <c r="L68" i="46" a="1"/>
  <c r="L68" i="46" s="1"/>
  <c r="O67" i="46"/>
  <c r="N67" i="46"/>
  <c r="C69" i="46"/>
  <c r="I69" i="46" s="1"/>
  <c r="J69" i="46" l="1"/>
  <c r="K69" i="46"/>
  <c r="H69" i="46"/>
  <c r="G69" i="46"/>
  <c r="F69" i="46"/>
  <c r="E69" i="46"/>
  <c r="D69" i="46"/>
  <c r="M69" i="46"/>
  <c r="L69" i="46" a="1"/>
  <c r="L69" i="46" s="1"/>
  <c r="O68" i="46"/>
  <c r="N68" i="46"/>
  <c r="O69" i="46" l="1"/>
  <c r="N69" i="46"/>
  <c r="D150" i="46" l="1"/>
  <c r="D157" i="46" s="1"/>
  <c r="AK97" i="30" l="1"/>
  <c r="E27" i="30" s="1"/>
  <c r="AK96" i="30"/>
  <c r="E26" i="30" s="1"/>
  <c r="AK95" i="30"/>
  <c r="E25" i="30" s="1"/>
  <c r="AK94" i="30"/>
  <c r="E24" i="30" s="1"/>
  <c r="AK93" i="30"/>
  <c r="E23" i="30" s="1"/>
  <c r="AK92" i="30"/>
  <c r="E22" i="30" s="1"/>
  <c r="AK91" i="30"/>
  <c r="E21" i="30" s="1"/>
  <c r="AK90" i="30"/>
  <c r="E20" i="30" s="1"/>
  <c r="AK89" i="30"/>
  <c r="E19" i="30" s="1"/>
  <c r="AK88" i="30"/>
  <c r="E18" i="30" s="1"/>
  <c r="AK87" i="30"/>
  <c r="E17" i="30" s="1"/>
  <c r="AK86" i="30"/>
  <c r="E16" i="30" s="1"/>
  <c r="AK85" i="30"/>
  <c r="E15" i="30" s="1"/>
  <c r="AK84" i="30"/>
  <c r="E14" i="30" s="1"/>
  <c r="AK83" i="30"/>
  <c r="E13" i="30" s="1"/>
  <c r="AK82" i="30"/>
  <c r="E12" i="30" s="1"/>
  <c r="AK81" i="30"/>
  <c r="E11" i="30" s="1"/>
  <c r="AK80" i="30"/>
  <c r="E10" i="30" s="1"/>
  <c r="AK79" i="30"/>
  <c r="E9" i="30" s="1"/>
  <c r="AK78" i="30"/>
  <c r="E8" i="30" s="1"/>
  <c r="AK77" i="30"/>
  <c r="E7" i="30" s="1"/>
  <c r="AK76" i="30"/>
  <c r="AK75" i="30"/>
  <c r="AK74" i="30"/>
  <c r="AK73" i="30"/>
  <c r="AK72" i="30"/>
  <c r="AK71" i="30"/>
  <c r="AK70" i="30"/>
  <c r="AK69" i="30"/>
  <c r="AK17" i="30"/>
  <c r="J11" i="46" l="1"/>
  <c r="AK98" i="30" l="1"/>
  <c r="E28" i="30" s="1"/>
  <c r="AK99" i="30"/>
  <c r="E29" i="30" s="1"/>
  <c r="AK100" i="30"/>
  <c r="E30" i="30" s="1"/>
  <c r="AK101" i="30"/>
  <c r="E31" i="30" s="1"/>
  <c r="AK102" i="30"/>
  <c r="E32" i="30" s="1"/>
  <c r="AK103" i="30"/>
  <c r="E33" i="30" s="1"/>
  <c r="AK104" i="30"/>
  <c r="E34" i="30" s="1"/>
  <c r="AK105" i="30"/>
  <c r="E35" i="30" s="1"/>
  <c r="AK106" i="30"/>
  <c r="E36" i="30" s="1"/>
  <c r="AK107" i="30"/>
  <c r="E37" i="30" s="1"/>
  <c r="AK108" i="30"/>
  <c r="AK109" i="30"/>
  <c r="AK110" i="30"/>
  <c r="AK111" i="30"/>
  <c r="AK112" i="30"/>
  <c r="AF56" i="80" l="1"/>
  <c r="AF55" i="80"/>
  <c r="AF54" i="80"/>
  <c r="AF53" i="80"/>
  <c r="AF52" i="80"/>
  <c r="AF51" i="80"/>
  <c r="D37" i="80" s="1"/>
  <c r="AF50" i="80"/>
  <c r="D36" i="80" s="1"/>
  <c r="AF49" i="80"/>
  <c r="D35" i="80" s="1"/>
  <c r="AF48" i="80"/>
  <c r="D34" i="80" s="1"/>
  <c r="AF47" i="80"/>
  <c r="D33" i="80" s="1"/>
  <c r="AF46" i="80"/>
  <c r="D32" i="80" s="1"/>
  <c r="AF45" i="80"/>
  <c r="D31" i="80" s="1"/>
  <c r="AF44" i="80"/>
  <c r="D30" i="80" s="1"/>
  <c r="AF43" i="80"/>
  <c r="D29" i="80" s="1"/>
  <c r="AF42" i="80"/>
  <c r="D28" i="80" s="1"/>
  <c r="AF41" i="80"/>
  <c r="D27" i="80" s="1"/>
  <c r="AF40" i="80"/>
  <c r="D26" i="80" s="1"/>
  <c r="AF39" i="80"/>
  <c r="D25" i="80" s="1"/>
  <c r="AF38" i="80"/>
  <c r="D24" i="80" s="1"/>
  <c r="AF37" i="80"/>
  <c r="D23" i="80" s="1"/>
  <c r="AF36" i="80"/>
  <c r="D22" i="80" s="1"/>
  <c r="AF35" i="80"/>
  <c r="D21" i="80" s="1"/>
  <c r="AF34" i="80"/>
  <c r="D20" i="80" s="1"/>
  <c r="AF33" i="80"/>
  <c r="D19" i="80" s="1"/>
  <c r="AF32" i="80"/>
  <c r="D18" i="80" s="1"/>
  <c r="AF31" i="80"/>
  <c r="D17" i="80" s="1"/>
  <c r="AF30" i="80"/>
  <c r="D16" i="80" s="1"/>
  <c r="AF29" i="80"/>
  <c r="D15" i="80" s="1"/>
  <c r="AF28" i="80"/>
  <c r="D14" i="80" s="1"/>
  <c r="AF27" i="80"/>
  <c r="D13" i="80" s="1"/>
  <c r="AF26" i="80"/>
  <c r="D12" i="80" s="1"/>
  <c r="AF25" i="80"/>
  <c r="D11" i="80" s="1"/>
  <c r="AF24" i="80"/>
  <c r="D10" i="80" s="1"/>
  <c r="AF23" i="80"/>
  <c r="D9" i="80" s="1"/>
  <c r="AF22" i="80"/>
  <c r="D8" i="80" s="1"/>
  <c r="AF21" i="80"/>
  <c r="AF20" i="80"/>
  <c r="AF19" i="80"/>
  <c r="AF18" i="80"/>
  <c r="AF17" i="80"/>
  <c r="AF16" i="80"/>
  <c r="AF15" i="80"/>
  <c r="AF14" i="80"/>
  <c r="AF13" i="80"/>
  <c r="AF12" i="80"/>
  <c r="AL56" i="80"/>
  <c r="AL55" i="80"/>
  <c r="AL54" i="80"/>
  <c r="AL53" i="80"/>
  <c r="AL52" i="80"/>
  <c r="AL51" i="80"/>
  <c r="E37" i="80" s="1"/>
  <c r="AL50" i="80"/>
  <c r="E36" i="80" s="1"/>
  <c r="AL49" i="80"/>
  <c r="E35" i="80" s="1"/>
  <c r="AL48" i="80"/>
  <c r="E34" i="80" s="1"/>
  <c r="AL47" i="80"/>
  <c r="E33" i="80" s="1"/>
  <c r="AL46" i="80"/>
  <c r="E32" i="80" s="1"/>
  <c r="AL45" i="80"/>
  <c r="E31" i="80" s="1"/>
  <c r="AL44" i="80"/>
  <c r="E30" i="80" s="1"/>
  <c r="AL43" i="80"/>
  <c r="E29" i="80" s="1"/>
  <c r="AL42" i="80"/>
  <c r="E28" i="80" s="1"/>
  <c r="AL41" i="80"/>
  <c r="E27" i="80" s="1"/>
  <c r="AL40" i="80"/>
  <c r="E26" i="80" s="1"/>
  <c r="AL39" i="80"/>
  <c r="E25" i="80" s="1"/>
  <c r="AL38" i="80"/>
  <c r="E24" i="80" s="1"/>
  <c r="AL37" i="80"/>
  <c r="E23" i="80" s="1"/>
  <c r="AL36" i="80"/>
  <c r="E22" i="80" s="1"/>
  <c r="AL35" i="80"/>
  <c r="E21" i="80" s="1"/>
  <c r="AL34" i="80"/>
  <c r="E20" i="80" s="1"/>
  <c r="AL33" i="80"/>
  <c r="E19" i="80" s="1"/>
  <c r="AL32" i="80"/>
  <c r="E18" i="80" s="1"/>
  <c r="AL31" i="80"/>
  <c r="E17" i="80" s="1"/>
  <c r="AL30" i="80"/>
  <c r="E16" i="80" s="1"/>
  <c r="AL29" i="80"/>
  <c r="E15" i="80" s="1"/>
  <c r="AL28" i="80"/>
  <c r="E14" i="80" s="1"/>
  <c r="AL27" i="80"/>
  <c r="E13" i="80" s="1"/>
  <c r="AL26" i="80"/>
  <c r="E12" i="80" s="1"/>
  <c r="AL25" i="80"/>
  <c r="E11" i="80" s="1"/>
  <c r="AL24" i="80"/>
  <c r="E10" i="80" s="1"/>
  <c r="AL23" i="80"/>
  <c r="E9" i="80" s="1"/>
  <c r="AL22" i="80"/>
  <c r="E8" i="80" s="1"/>
  <c r="AL21" i="80"/>
  <c r="AL20" i="80"/>
  <c r="AL19" i="80"/>
  <c r="AL18" i="80"/>
  <c r="AL17" i="80"/>
  <c r="AL16" i="80"/>
  <c r="AL15" i="80"/>
  <c r="AL14" i="80"/>
  <c r="AL13" i="80"/>
  <c r="F8" i="80" l="1"/>
  <c r="F9" i="80"/>
  <c r="F10" i="80"/>
  <c r="F11" i="80"/>
  <c r="F12" i="80"/>
  <c r="F13" i="80"/>
  <c r="F14" i="80"/>
  <c r="F15" i="80"/>
  <c r="F16" i="80"/>
  <c r="F17" i="80"/>
  <c r="F18" i="80"/>
  <c r="F19" i="80"/>
  <c r="F20" i="80"/>
  <c r="F21" i="80"/>
  <c r="F22" i="80"/>
  <c r="F23" i="80"/>
  <c r="F24" i="80"/>
  <c r="F25" i="80"/>
  <c r="F26" i="80"/>
  <c r="F27" i="80"/>
  <c r="F28" i="80"/>
  <c r="F29" i="80"/>
  <c r="F30" i="80"/>
  <c r="F31" i="80"/>
  <c r="F32" i="80"/>
  <c r="F33" i="80"/>
  <c r="F34" i="80"/>
  <c r="F35" i="80"/>
  <c r="F36" i="80"/>
  <c r="F37" i="80"/>
  <c r="G37" i="80" l="1"/>
  <c r="J41" i="46"/>
  <c r="G36" i="80"/>
  <c r="J40" i="46"/>
  <c r="G35" i="80"/>
  <c r="J39" i="46"/>
  <c r="G34" i="80"/>
  <c r="J38" i="46"/>
  <c r="G33" i="80"/>
  <c r="J37" i="46"/>
  <c r="G32" i="80"/>
  <c r="J36" i="46"/>
  <c r="G31" i="80"/>
  <c r="J35" i="46"/>
  <c r="G30" i="80"/>
  <c r="J34" i="46"/>
  <c r="G29" i="80"/>
  <c r="J33" i="46"/>
  <c r="G28" i="80"/>
  <c r="J32" i="46"/>
  <c r="G27" i="80"/>
  <c r="J31" i="46"/>
  <c r="G26" i="80"/>
  <c r="J30" i="46"/>
  <c r="G25" i="80"/>
  <c r="J29" i="46"/>
  <c r="G24" i="80"/>
  <c r="J28" i="46"/>
  <c r="G23" i="80"/>
  <c r="J27" i="46"/>
  <c r="G22" i="80"/>
  <c r="J26" i="46"/>
  <c r="G21" i="80"/>
  <c r="J25" i="46"/>
  <c r="G20" i="80"/>
  <c r="J24" i="46"/>
  <c r="G19" i="80"/>
  <c r="J23" i="46"/>
  <c r="G18" i="80"/>
  <c r="J22" i="46"/>
  <c r="G17" i="80"/>
  <c r="J21" i="46"/>
  <c r="G16" i="80"/>
  <c r="J20" i="46"/>
  <c r="G15" i="80"/>
  <c r="J19" i="46"/>
  <c r="G14" i="80"/>
  <c r="J18" i="46"/>
  <c r="G13" i="80"/>
  <c r="J17" i="46"/>
  <c r="G12" i="80"/>
  <c r="J16" i="46"/>
  <c r="G11" i="80"/>
  <c r="J15" i="46"/>
  <c r="G10" i="80"/>
  <c r="J14" i="46"/>
  <c r="G9" i="80"/>
  <c r="J13" i="46"/>
  <c r="J12" i="46"/>
  <c r="G8" i="80"/>
  <c r="G38" i="80" s="1"/>
  <c r="M41" i="46" l="1"/>
  <c r="G38" i="42"/>
  <c r="M31" i="46" l="1"/>
  <c r="G28" i="42"/>
  <c r="G49" i="42" s="1"/>
  <c r="AK18" i="30" l="1"/>
  <c r="AK19" i="30"/>
  <c r="AK20" i="30"/>
  <c r="AK21" i="30"/>
  <c r="AK22" i="30"/>
  <c r="AK23" i="30"/>
  <c r="AK24" i="30"/>
  <c r="AK25" i="30"/>
  <c r="AK26" i="30"/>
  <c r="D7" i="30" s="1"/>
  <c r="AK27" i="30"/>
  <c r="D8" i="30"/>
  <c r="AK28" i="30"/>
  <c r="AK29" i="30"/>
  <c r="AK30" i="30"/>
  <c r="AK31" i="30"/>
  <c r="AK32" i="30"/>
  <c r="AK33" i="30"/>
  <c r="AK34" i="30"/>
  <c r="AK35" i="30"/>
  <c r="AK36" i="30"/>
  <c r="AK37" i="30"/>
  <c r="AK38" i="30"/>
  <c r="AK39" i="30"/>
  <c r="AK40" i="30"/>
  <c r="AK41" i="30"/>
  <c r="AK42" i="30"/>
  <c r="AK43" i="30"/>
  <c r="AK44" i="30"/>
  <c r="AK45" i="30"/>
  <c r="AK46" i="30"/>
  <c r="AK48" i="30"/>
  <c r="AK47" i="30"/>
  <c r="AK49" i="30"/>
  <c r="AK50" i="30"/>
  <c r="AK51" i="30"/>
  <c r="AK52" i="30"/>
  <c r="AK53" i="30"/>
  <c r="AK54" i="30"/>
  <c r="AK55" i="30"/>
  <c r="AK56" i="30"/>
  <c r="AK57" i="30"/>
  <c r="AK58" i="30"/>
  <c r="AK61" i="30"/>
  <c r="AK59" i="30"/>
  <c r="AK60"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F27" i="30"/>
  <c r="F26" i="30"/>
  <c r="F25" i="30"/>
  <c r="F24" i="30"/>
  <c r="F23" i="30"/>
  <c r="F22" i="30"/>
  <c r="F21" i="30"/>
  <c r="F20" i="30"/>
  <c r="F19" i="30"/>
  <c r="F18" i="30"/>
  <c r="F17" i="30"/>
  <c r="F16" i="30"/>
  <c r="F15" i="30"/>
  <c r="F14" i="30"/>
  <c r="F13" i="30"/>
  <c r="F12" i="30"/>
  <c r="F11" i="30"/>
  <c r="F10" i="30"/>
  <c r="F9" i="30"/>
  <c r="F7" i="30"/>
  <c r="G7" i="30"/>
  <c r="I11" i="46"/>
  <c r="O11" i="46" s="1"/>
  <c r="G9" i="30"/>
  <c r="I13" i="46"/>
  <c r="G10" i="30"/>
  <c r="I14" i="46"/>
  <c r="O14" i="46" s="1"/>
  <c r="G11" i="30"/>
  <c r="I15" i="46"/>
  <c r="G12" i="30"/>
  <c r="I16" i="46"/>
  <c r="O16" i="46" s="1"/>
  <c r="G13" i="30"/>
  <c r="I17" i="46"/>
  <c r="G14" i="30"/>
  <c r="I18" i="46"/>
  <c r="O18" i="46" s="1"/>
  <c r="G15" i="30"/>
  <c r="I19" i="46"/>
  <c r="G16" i="30"/>
  <c r="I20" i="46"/>
  <c r="O20" i="46" s="1"/>
  <c r="G17" i="30"/>
  <c r="I21" i="46"/>
  <c r="G18" i="30"/>
  <c r="I22" i="46"/>
  <c r="O22" i="46" s="1"/>
  <c r="G19" i="30"/>
  <c r="I23" i="46"/>
  <c r="G20" i="30"/>
  <c r="I24" i="46"/>
  <c r="O24" i="46" s="1"/>
  <c r="G21" i="30"/>
  <c r="I25" i="46"/>
  <c r="G22" i="30"/>
  <c r="I26" i="46"/>
  <c r="N26" i="46" s="1"/>
  <c r="G23" i="30"/>
  <c r="I27" i="46"/>
  <c r="G24" i="30"/>
  <c r="I28" i="46"/>
  <c r="O28" i="46" s="1"/>
  <c r="G25" i="30"/>
  <c r="I29" i="46"/>
  <c r="G26" i="30"/>
  <c r="I30" i="46"/>
  <c r="N30" i="46" s="1"/>
  <c r="G27" i="30"/>
  <c r="I31" i="46"/>
  <c r="F8" i="30"/>
  <c r="I12" i="46"/>
  <c r="O12" i="46" s="1"/>
  <c r="G8" i="30"/>
  <c r="F28" i="30"/>
  <c r="F29" i="30"/>
  <c r="F30" i="30"/>
  <c r="F31" i="30"/>
  <c r="F32" i="30"/>
  <c r="F33" i="30"/>
  <c r="F34" i="30"/>
  <c r="F35" i="30"/>
  <c r="F36" i="30"/>
  <c r="F37" i="30"/>
  <c r="G37" i="30"/>
  <c r="I41" i="46"/>
  <c r="G36" i="30"/>
  <c r="I40" i="46"/>
  <c r="G35" i="30"/>
  <c r="I39" i="46"/>
  <c r="G34" i="30"/>
  <c r="I38" i="46"/>
  <c r="G33" i="30"/>
  <c r="I37" i="46"/>
  <c r="G32" i="30"/>
  <c r="I36" i="46"/>
  <c r="G31" i="30"/>
  <c r="I35" i="46"/>
  <c r="G30" i="30"/>
  <c r="I34" i="46"/>
  <c r="G29" i="30"/>
  <c r="I33" i="46"/>
  <c r="G28" i="30"/>
  <c r="G38" i="30"/>
  <c r="I32" i="46"/>
  <c r="N32" i="46" s="1"/>
  <c r="O13" i="46"/>
  <c r="N13" i="46"/>
  <c r="N14" i="46"/>
  <c r="O15" i="46"/>
  <c r="N15" i="46"/>
  <c r="N16" i="46"/>
  <c r="O17" i="46"/>
  <c r="N17" i="46"/>
  <c r="N18" i="46"/>
  <c r="O19" i="46"/>
  <c r="N19" i="46"/>
  <c r="N20" i="46"/>
  <c r="O21" i="46"/>
  <c r="N21" i="46"/>
  <c r="N22" i="46"/>
  <c r="O23" i="46"/>
  <c r="N23" i="46"/>
  <c r="N24" i="46"/>
  <c r="N25" i="46"/>
  <c r="O25" i="46"/>
  <c r="O26" i="46"/>
  <c r="O27" i="46"/>
  <c r="N27" i="46"/>
  <c r="N28" i="46"/>
  <c r="N29" i="46"/>
  <c r="O29" i="46"/>
  <c r="O30" i="46"/>
  <c r="O32" i="46"/>
  <c r="N33" i="46"/>
  <c r="O33" i="46"/>
  <c r="N34" i="46"/>
  <c r="O34" i="46"/>
  <c r="N35" i="46"/>
  <c r="O35" i="46"/>
  <c r="O36" i="46"/>
  <c r="N36" i="46"/>
  <c r="N37" i="46"/>
  <c r="O37" i="46"/>
  <c r="N38" i="46"/>
  <c r="O38" i="46"/>
  <c r="N39" i="46"/>
  <c r="O39" i="46"/>
  <c r="N40" i="46"/>
  <c r="O40" i="46"/>
  <c r="O41" i="46"/>
  <c r="N41" i="46"/>
  <c r="O31" i="46"/>
  <c r="N31" i="46"/>
  <c r="AG68" i="30"/>
  <c r="AJ68" i="30"/>
  <c r="AI68" i="30"/>
  <c r="AH68" i="30"/>
  <c r="O70" i="46" l="1"/>
  <c r="D149" i="46" s="1"/>
  <c r="N12" i="46"/>
  <c r="N11" i="46"/>
  <c r="N70" i="46" s="1"/>
  <c r="AK68" i="30"/>
  <c r="D156" i="46" l="1"/>
  <c r="D152" i="46"/>
  <c r="D151" i="46"/>
  <c r="D159" i="46" l="1"/>
  <c r="D158"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<sst xmlns="http://schemas.openxmlformats.org/spreadsheetml/2006/main" count="110256" uniqueCount="2164">
  <si>
    <t>Analysis Year</t>
  </si>
  <si>
    <t>7% Discount</t>
  </si>
  <si>
    <t>Total Benefit</t>
  </si>
  <si>
    <t>NOTES:</t>
  </si>
  <si>
    <t>RCV</t>
  </si>
  <si>
    <t>BENEFITS</t>
  </si>
  <si>
    <t>COSTS</t>
  </si>
  <si>
    <t>Economic Competitiveness</t>
  </si>
  <si>
    <t>Safety</t>
  </si>
  <si>
    <t>Benefits</t>
  </si>
  <si>
    <t>Costs</t>
  </si>
  <si>
    <t>B/C Ratio</t>
  </si>
  <si>
    <t>SUMMARY</t>
  </si>
  <si>
    <t>Build</t>
  </si>
  <si>
    <t>Table 1 - Analysis Timeframe Assumptions</t>
  </si>
  <si>
    <t>Table 2 - Network Assumptions</t>
  </si>
  <si>
    <t>Table 3 - Global Assumptions and Factors</t>
  </si>
  <si>
    <t>1)</t>
  </si>
  <si>
    <t>K</t>
  </si>
  <si>
    <t>A</t>
  </si>
  <si>
    <t>B</t>
  </si>
  <si>
    <t>C</t>
  </si>
  <si>
    <t>PDO</t>
  </si>
  <si>
    <t>2)</t>
  </si>
  <si>
    <t>3)</t>
  </si>
  <si>
    <t>4)</t>
  </si>
  <si>
    <t>5)</t>
  </si>
  <si>
    <t>Years of Benefit-Cost Analysis Period</t>
  </si>
  <si>
    <t>Truck Vehicle Occupancy</t>
  </si>
  <si>
    <t>Travel Time Cost Savings</t>
  </si>
  <si>
    <t>Total (7% Discount)</t>
  </si>
  <si>
    <t>Environmental Sustainability</t>
  </si>
  <si>
    <t>Year</t>
  </si>
  <si>
    <t>NPV</t>
  </si>
  <si>
    <t xml:space="preserve">Capital Costs    </t>
  </si>
  <si>
    <t>No-Build</t>
  </si>
  <si>
    <t>Reduction in the Annual Cost of Crashes</t>
  </si>
  <si>
    <t>Motorcycle</t>
  </si>
  <si>
    <t>No Build Annual Crash Cost</t>
  </si>
  <si>
    <t>Build Annual Crash Cost</t>
  </si>
  <si>
    <t>Location</t>
  </si>
  <si>
    <t>Cost</t>
  </si>
  <si>
    <t>% Life Remaining</t>
  </si>
  <si>
    <t>End Year of Benefit</t>
  </si>
  <si>
    <t>Operation and Maintenance Savings</t>
  </si>
  <si>
    <t>Remaining Capital Value</t>
  </si>
  <si>
    <t>Total Cost:</t>
  </si>
  <si>
    <t>6)</t>
  </si>
  <si>
    <t>AADT</t>
  </si>
  <si>
    <t>No Build Travel Time Cost</t>
  </si>
  <si>
    <t>Build Travel Time Cost</t>
  </si>
  <si>
    <t>Truck Travel Time Cost (per hour)</t>
  </si>
  <si>
    <t>No-Build Conditions</t>
  </si>
  <si>
    <t>Build Conditions</t>
  </si>
  <si>
    <t>All-Purpose Travel Time Cost (per hour)</t>
  </si>
  <si>
    <t>Auto Vehicle Occupancy</t>
  </si>
  <si>
    <t>Table 1 - Per-hour Travel Time Cost by Mode</t>
  </si>
  <si>
    <t>No Build Annual VHT</t>
  </si>
  <si>
    <t>Build Annual VHT</t>
  </si>
  <si>
    <t>Type</t>
  </si>
  <si>
    <t>Base Year Dollars</t>
  </si>
  <si>
    <t>Current Year</t>
  </si>
  <si>
    <t>Other</t>
  </si>
  <si>
    <t>N</t>
  </si>
  <si>
    <t>Grand Total</t>
  </si>
  <si>
    <t>N/A</t>
  </si>
  <si>
    <t>Row Labels</t>
  </si>
  <si>
    <t>Non-junction</t>
  </si>
  <si>
    <t>None</t>
  </si>
  <si>
    <t>Y</t>
  </si>
  <si>
    <t>Dry</t>
  </si>
  <si>
    <t>Clear</t>
  </si>
  <si>
    <t>Daylight</t>
  </si>
  <si>
    <t>Wet</t>
  </si>
  <si>
    <t>Cloudy</t>
  </si>
  <si>
    <t>Ditch</t>
  </si>
  <si>
    <t>Weather</t>
  </si>
  <si>
    <t>Rain</t>
  </si>
  <si>
    <t>Fence</t>
  </si>
  <si>
    <t>Vehicle Operating Costs</t>
  </si>
  <si>
    <t>Corridor Wide Annual Growth Rate</t>
  </si>
  <si>
    <t>No Build &amp; Build</t>
  </si>
  <si>
    <t>Total Cost</t>
  </si>
  <si>
    <t>7)</t>
  </si>
  <si>
    <t>State of Good Repair</t>
  </si>
  <si>
    <t>Lighting</t>
  </si>
  <si>
    <t>Length</t>
  </si>
  <si>
    <t>Pavetype</t>
  </si>
  <si>
    <t>Funding Category</t>
  </si>
  <si>
    <t>TONS-THIN ON STRONG FLEXIBLE</t>
  </si>
  <si>
    <t>MAJA-Major Arterial</t>
  </si>
  <si>
    <t>THK-THICK FLEXIBLE</t>
  </si>
  <si>
    <t>MUNI-Municipal Pop less than5000 greater than 450</t>
  </si>
  <si>
    <t>TKSJ-THICK SHORT JNT RIGID</t>
  </si>
  <si>
    <t>Total of all segments</t>
  </si>
  <si>
    <t>SD 73</t>
  </si>
  <si>
    <t>Latitudevalue</t>
  </si>
  <si>
    <t>Longitudevalue</t>
  </si>
  <si>
    <t>Injury Severity</t>
  </si>
  <si>
    <t>Wild animal hit</t>
  </si>
  <si>
    <t>No injury</t>
  </si>
  <si>
    <t>Possible</t>
  </si>
  <si>
    <t>Non-incapacitating</t>
  </si>
  <si>
    <t>Incapacitating</t>
  </si>
  <si>
    <t>Fatal injury</t>
  </si>
  <si>
    <t>Acc Year</t>
  </si>
  <si>
    <t>Accident Date Time</t>
  </si>
  <si>
    <t>Accident Nbr</t>
  </si>
  <si>
    <t>Alcohol Use</t>
  </si>
  <si>
    <t>Alignment Desc</t>
  </si>
  <si>
    <t>BAC</t>
  </si>
  <si>
    <t>Citation</t>
  </si>
  <si>
    <t>County</t>
  </si>
  <si>
    <t>Distract</t>
  </si>
  <si>
    <t>Div Undivided</t>
  </si>
  <si>
    <t>Driver Contrib Circum</t>
  </si>
  <si>
    <t>Drug</t>
  </si>
  <si>
    <t>Evnts</t>
  </si>
  <si>
    <t>Fatigue</t>
  </si>
  <si>
    <t>First Harmful Event</t>
  </si>
  <si>
    <t>Func Class</t>
  </si>
  <si>
    <t>Hwy Class Desc</t>
  </si>
  <si>
    <t>Illness</t>
  </si>
  <si>
    <t>Junction</t>
  </si>
  <si>
    <t>Light Condition</t>
  </si>
  <si>
    <t>Loc Speed Limit Nbr</t>
  </si>
  <si>
    <t>Manner Of Collision</t>
  </si>
  <si>
    <t>MH Evnts</t>
  </si>
  <si>
    <t>Motorcyle</t>
  </si>
  <si>
    <t>Over Crct</t>
  </si>
  <si>
    <t>Ped Or Cycle</t>
  </si>
  <si>
    <t>Primary Hwy Nbr</t>
  </si>
  <si>
    <t>Road Cond Desc</t>
  </si>
  <si>
    <t>Road Contrib Circum</t>
  </si>
  <si>
    <t>Road Surface Condition</t>
  </si>
  <si>
    <t>Safety Equip</t>
  </si>
  <si>
    <t>Speed</t>
  </si>
  <si>
    <t>Traff Device</t>
  </si>
  <si>
    <t>Travel Direction</t>
  </si>
  <si>
    <t>Veh Contrib Circ</t>
  </si>
  <si>
    <t>Vehicle Configuration</t>
  </si>
  <si>
    <t>Vehicle Maneuver</t>
  </si>
  <si>
    <t>Vision Contrib Circ</t>
  </si>
  <si>
    <t>Is Wild Animal Hit Ind</t>
  </si>
  <si>
    <t>Oid</t>
  </si>
  <si>
    <t>Straight and level</t>
  </si>
  <si>
    <t>Test not given</t>
  </si>
  <si>
    <t>JACKSON</t>
  </si>
  <si>
    <t>Undivided highway</t>
  </si>
  <si>
    <t>Animal - domestic</t>
  </si>
  <si>
    <t>Rural Principal Other Arterial</t>
  </si>
  <si>
    <t>State Road</t>
  </si>
  <si>
    <t>Dark - roadway not lighted</t>
  </si>
  <si>
    <t>No collision between 2 MV in transport</t>
  </si>
  <si>
    <t>Animal in roadway</t>
  </si>
  <si>
    <t>Asphalt ( blacktop )</t>
  </si>
  <si>
    <t>Lap belt and shoulder harness used</t>
  </si>
  <si>
    <t>Northbound</t>
  </si>
  <si>
    <t>SUV ( sport utility/suburban )</t>
  </si>
  <si>
    <t>Straight ahead</t>
  </si>
  <si>
    <t>0.00 BAC</t>
  </si>
  <si>
    <t>CARELESS DRIVING.</t>
  </si>
  <si>
    <t>None; Running off road</t>
  </si>
  <si>
    <t>Approach, Ran off road right</t>
  </si>
  <si>
    <t>Approach</t>
  </si>
  <si>
    <t>Southbound</t>
  </si>
  <si>
    <t>Passenger car</t>
  </si>
  <si>
    <t>Wild animal hit - damage only</t>
  </si>
  <si>
    <t>Animal  - wild</t>
  </si>
  <si>
    <t>Curve on grade</t>
  </si>
  <si>
    <t>Failure to keep in proper lane; Running off road</t>
  </si>
  <si>
    <t>Cross median/centerline, Fire/explosion, Overturn/rollover, Ran off road left</t>
  </si>
  <si>
    <t>Fire/explosion</t>
  </si>
  <si>
    <t>None used</t>
  </si>
  <si>
    <t>Straight on grade</t>
  </si>
  <si>
    <t>Test not given, Test not given</t>
  </si>
  <si>
    <t>None; Not applicable; Unknown</t>
  </si>
  <si>
    <t>Pedestrian</t>
  </si>
  <si>
    <t>Rural Other Expressways</t>
  </si>
  <si>
    <t>Not reported, Pedestrian</t>
  </si>
  <si>
    <t>Not applicable; Pedestrian, bicyclist, other non-occupants in road</t>
  </si>
  <si>
    <t>Not applicable ( immobile from previous accident, stuck, etc ); Southbound</t>
  </si>
  <si>
    <t>Not applicable; Unknown</t>
  </si>
  <si>
    <t>Light truck (2 axles, 4 tires); Not applicable</t>
  </si>
  <si>
    <t>Fence, Ran off road left</t>
  </si>
  <si>
    <t>Light truck (2 axles, 4 tires)</t>
  </si>
  <si>
    <t>Cross median/centerline, Fence, Ran off road left</t>
  </si>
  <si>
    <t>Curve and level</t>
  </si>
  <si>
    <t>Overturn/rollover, Ran off road left</t>
  </si>
  <si>
    <t>Overturn/rollover</t>
  </si>
  <si>
    <t>NO VALID DL, FINANCIAL RESPONSIBILITY - OWNER</t>
  </si>
  <si>
    <t>Equipment failure ( tires, brakes, etc. ), Fire/explosion</t>
  </si>
  <si>
    <t>Lap belt only used</t>
  </si>
  <si>
    <t>Power train</t>
  </si>
  <si>
    <t>0.18 BAC</t>
  </si>
  <si>
    <t>DUI, CARELESS DRIVING.</t>
  </si>
  <si>
    <t>Drinking; Over-correcting/over-steering</t>
  </si>
  <si>
    <t>Delineator post, Overturn/rollover, Ran off road right</t>
  </si>
  <si>
    <t>Delineator post</t>
  </si>
  <si>
    <t>Test given, but unobtainable at time report filed, Not reported</t>
  </si>
  <si>
    <t>NO VALID DL, DUI</t>
  </si>
  <si>
    <t>Overturn/rollover, Ran off road right</t>
  </si>
  <si>
    <t>NO VALID DL</t>
  </si>
  <si>
    <t>Debris</t>
  </si>
  <si>
    <t>Helmet and eye protection</t>
  </si>
  <si>
    <t>DRIVING ON WRONG SIDE OF ROAD, ADULT SEATBELT VIOLATION ---- AFTER 9/1/73</t>
  </si>
  <si>
    <t>Cross median/centerline, Overturn/rollover</t>
  </si>
  <si>
    <t>Single-unit truck (3 or more axles)</t>
  </si>
  <si>
    <t>Tractor/semi-trailer</t>
  </si>
  <si>
    <t>Weather conditions</t>
  </si>
  <si>
    <t>0.00 BAC, Not reported</t>
  </si>
  <si>
    <t>Driving too fast for conditions; Swerving or avoiding due to wind, slippery surface, vehicle, object, non-motorist, etc.</t>
  </si>
  <si>
    <t>Cargo/equipment loss or shift, Culvert, Overturn/rollover, Ran off road right</t>
  </si>
  <si>
    <t>Cargo/equipment loss or shift</t>
  </si>
  <si>
    <t>Lap belt and shoulder harness used, None used</t>
  </si>
  <si>
    <t>Truck coupling / trailer hitch / safety chains</t>
  </si>
  <si>
    <t>Cloudy, Severe crosswinds</t>
  </si>
  <si>
    <t>PD</t>
  </si>
  <si>
    <t>KABCO</t>
  </si>
  <si>
    <t>Count of KABCO</t>
  </si>
  <si>
    <t>CMF For Countermeasure: Extend Shoulder Width From 2 feet to 6 feet was obtained using values presented in HSM Chapter 12. For additional detail, refer to: AASHTO, 2010. The Highway Safety Manual, American Association of State Highway Transportation Professionals, Washington, D.C., http://www.highwaysafetymanual.org</t>
  </si>
  <si>
    <t>Table 1 - Existing Crash History on SD 73 (2018-2022)</t>
  </si>
  <si>
    <t>Crash Cost</t>
  </si>
  <si>
    <t>CMF for Shoulder Width Extension (All Crashes)</t>
  </si>
  <si>
    <t>Table 2 - Existing Crash History on SD 248 (2018-2022)</t>
  </si>
  <si>
    <t>Table 3 - Corridor Wide AADT on SD 73</t>
  </si>
  <si>
    <t>Total Crash Cost Impacts</t>
  </si>
  <si>
    <t>SD 248</t>
  </si>
  <si>
    <t>Column Labels</t>
  </si>
  <si>
    <t xml:space="preserve">https://www.google.com/maps/dir/43.5778623,-101.5208991/43.8374532,-101.6612325/@43.7292637,-101.7892774,10.75z/data=!4m2!4m1!3e0 </t>
  </si>
  <si>
    <t>Cars</t>
  </si>
  <si>
    <t xml:space="preserve">https://www.google.com/maps/dir/43.5785524,-101.5209049/43.8829485,-100.6967971/@43.7634068,-101.3538872,9.75z/data=!4m9!4m8!1m5!3m4!1m2!1d-101.3658687!2d43.8504551!3s0x877e556ad0b713f3:0x5636d9671e472d2b!1m0!3e0 </t>
  </si>
  <si>
    <t xml:space="preserve">https://www.google.com/maps/dir/43.5778623,-101.5208991/44.1005942,-103.1511978/@43.8007109,-102.6704991,9.75z/data=!4m9!4m8!1m5!3m4!1m2!1d-101.7997414!2d43.8364126!3s0x877e63d872455401:0x2808c03734483a36!1m0!3e0 </t>
  </si>
  <si>
    <t xml:space="preserve">https://www.google.com/maps/dir/43.2155729,-101.5138634/43.8374532,-101.6612325/@43.5128144,-101.9069967,9.42z/data=!4m2!4m1!3e0 </t>
  </si>
  <si>
    <t>Trucks</t>
  </si>
  <si>
    <t>https://www.google.com/maps/dir/43.2155729,-101.5138634/43.8829485,-100.6967971/@43.6450551,-101.5160829,9.71z/data=!4m9!4m8!1m5!3m4!1m2!1d-101.3658687!2d43.8504551!3s0x877e556ad0b713f3:0x5636d9671e472d2b!1m0!3e0</t>
  </si>
  <si>
    <t>https://www.google.com/maps/dir/Martin/44.1004831,-103.1511949/@43.7191291,-102.8155838,8.46z/data=!4m14!4m13!1m10!1m1!1s0x87794abc0c0812d7:0x8eb303f6ca1592b2!2m2!1d-101.7326485!2d43.1724984!3m4!1m2!1d-101.7214258!2d43.83618!3s0x877e6087b1915903:0x21236d967e170603!1m0!3e0</t>
  </si>
  <si>
    <t>Impacted Vehicle Type</t>
  </si>
  <si>
    <t>Route Description</t>
  </si>
  <si>
    <t>Route Number</t>
  </si>
  <si>
    <t>Car VMT</t>
  </si>
  <si>
    <t>Car VHT</t>
  </si>
  <si>
    <t xml:space="preserve">https://www.google.com/maps/dir/43.5778623,-101.5208991/43.8374532,-101.6612325/@43.7044735,-101.6575443,9.75z/data=!4m9!4m8!1m5!3m4!1m2!1d-100.739992!2d43.6412993!3s0x877f66efae26cb2b:0xc9f1965c4daf7dc1!1m0!3e0 </t>
  </si>
  <si>
    <t xml:space="preserve">https://www.google.com/maps/dir/43.5785524,-101.5209049/43.8829485,-100.6967971/@43.7634068,-101.3538872,9.75z/data=!4m9!4m8!1m5!3m4!1m2!1d-101.0084693!2d43.5779104!3s0x877f156e013bf5ef:0x9e6d8d7d206d0778!1m0!3e0 </t>
  </si>
  <si>
    <t xml:space="preserve">https://www.google.com/maps/dir/43.5778623,-101.5208991/44.1005942,-103.1511978/@43.8007109,-102.6704991,9.75z/data=!4m9!4m8!1m5!3m4!1m2!1d-101.9007892!2d43.6204798!3s0x877e9abb2da6f975:0xe135211e1f0a2426!1m0!3e0 </t>
  </si>
  <si>
    <t xml:space="preserve">https://www.google.com/maps/dir/43.2155729,-101.5138634/43.8374532,-101.6612325/@43.6406755,-101.7111925,9.25z/data=!4m14!4m13!1m10!3m4!1m2!1d-100.714686!2d43.3710288!3s0x877f53fe4b77fa37:0x7458f2402cd3c565!3m4!1m2!1d-100.739992!2d43.6412993!3s0x877f66efae26cb2b:0xc9f1965c4daf7dc1!1m0!3e0 </t>
  </si>
  <si>
    <t xml:space="preserve">https://www.google.com/maps/dir/43.2155729,-101.5138634/43.8829485,-100.6967971/@43.6127889,-101.5185689,9.63z/data=!4m9!4m8!1m5!3m4!1m2!1d-101.0004631!2d43.2940117!3s0x877f350b8062f27f:0xfb47e85dc09a2697!1m0!3e0 </t>
  </si>
  <si>
    <t xml:space="preserve">https://www.google.com/maps/dir/Martin/44.1005942,-103.1511978/@43.6323132,-103.0267648,9.25z/data=!4m14!4m13!1m10!1m1!1s0x87794abc0c0812d7:0x8eb303f6ca1592b2!2m2!1d-101.7326485!2d43.1724984!3m4!1m2!1d-103.3064099!2d43.2554802!3s0x877cb96214814895:0xd2a3ef8367b9a1fc!1m0!3e0 </t>
  </si>
  <si>
    <t>Automobile Percentage</t>
  </si>
  <si>
    <t>Heavy Vehicle Percentage</t>
  </si>
  <si>
    <t>Table 2 - Corridor Wide Heavy Vehicle Assumptions</t>
  </si>
  <si>
    <t>Table 1 - Corridor Wide AADT on SD 73</t>
  </si>
  <si>
    <t>No Build Annual VMT</t>
  </si>
  <si>
    <t>Build Annual VMT</t>
  </si>
  <si>
    <t>No Build Vehicle Operating Cost</t>
  </si>
  <si>
    <t>Build Vehicle Operating Cost</t>
  </si>
  <si>
    <t>Vehicle Operating Cost Savings</t>
  </si>
  <si>
    <r>
      <t>CO</t>
    </r>
    <r>
      <rPr>
        <b/>
        <vertAlign val="subscript"/>
        <sz val="11"/>
        <color theme="1"/>
        <rFont val="Calibri"/>
        <family val="2"/>
        <scheme val="minor"/>
      </rPr>
      <t>2</t>
    </r>
    <r>
      <rPr>
        <b/>
        <sz val="11"/>
        <color theme="1"/>
        <rFont val="Calibri"/>
        <family val="2"/>
        <scheme val="minor"/>
      </rPr>
      <t xml:space="preserve"> Savings Estimations</t>
    </r>
  </si>
  <si>
    <t>Total (Carbon + Other Emissions)</t>
  </si>
  <si>
    <t>3% Discount</t>
  </si>
  <si>
    <t>Subtotal</t>
  </si>
  <si>
    <t xml:space="preserve"> 7%Discounted (Carbon Discounted @ 3%)</t>
  </si>
  <si>
    <t>Mode</t>
  </si>
  <si>
    <r>
      <t>NO</t>
    </r>
    <r>
      <rPr>
        <b/>
        <vertAlign val="subscript"/>
        <sz val="11"/>
        <color theme="1"/>
        <rFont val="Calibri"/>
        <family val="2"/>
        <scheme val="minor"/>
      </rPr>
      <t>X</t>
    </r>
  </si>
  <si>
    <r>
      <t>SO</t>
    </r>
    <r>
      <rPr>
        <b/>
        <vertAlign val="subscript"/>
        <sz val="11"/>
        <color theme="1"/>
        <rFont val="Calibri"/>
        <family val="2"/>
        <scheme val="minor"/>
      </rPr>
      <t>2</t>
    </r>
  </si>
  <si>
    <r>
      <t>PM</t>
    </r>
    <r>
      <rPr>
        <b/>
        <vertAlign val="subscript"/>
        <sz val="11"/>
        <color theme="1"/>
        <rFont val="Calibri"/>
        <family val="2"/>
        <scheme val="minor"/>
      </rPr>
      <t>2.5</t>
    </r>
  </si>
  <si>
    <r>
      <t>CO</t>
    </r>
    <r>
      <rPr>
        <b/>
        <vertAlign val="subscript"/>
        <sz val="11"/>
        <color theme="1"/>
        <rFont val="Calibri"/>
        <family val="2"/>
        <scheme val="minor"/>
      </rPr>
      <t>2</t>
    </r>
  </si>
  <si>
    <t>Source Type</t>
  </si>
  <si>
    <t>HPMS Description</t>
  </si>
  <si>
    <t>Auto/Truck</t>
  </si>
  <si>
    <t>NOX</t>
  </si>
  <si>
    <t>SO2</t>
  </si>
  <si>
    <t>PM2.5</t>
  </si>
  <si>
    <t>CO2</t>
  </si>
  <si>
    <t>Automobile</t>
  </si>
  <si>
    <t>Auto</t>
  </si>
  <si>
    <t>Light-Duty Vehicle</t>
  </si>
  <si>
    <t>Buses</t>
  </si>
  <si>
    <t>Truck</t>
  </si>
  <si>
    <t>Single-Unit Truck</t>
  </si>
  <si>
    <t>Combination Truck</t>
  </si>
  <si>
    <t>VMT Cars</t>
  </si>
  <si>
    <t>VMT Trucks</t>
  </si>
  <si>
    <t>Delta VMT Car</t>
  </si>
  <si>
    <t>Delta VMT Truck</t>
  </si>
  <si>
    <t>Comparison</t>
  </si>
  <si>
    <t>Total Crash Cost</t>
  </si>
  <si>
    <t>Major Rehab Cost Savings</t>
  </si>
  <si>
    <t>MRM From</t>
  </si>
  <si>
    <t>MRM To</t>
  </si>
  <si>
    <t>062.00              0.495</t>
  </si>
  <si>
    <t>064.00              0.050</t>
  </si>
  <si>
    <t>064.00              0.471</t>
  </si>
  <si>
    <t>064.00              0.569</t>
  </si>
  <si>
    <t>065.00              0.331</t>
  </si>
  <si>
    <t>066.00              0.349</t>
  </si>
  <si>
    <t>070.95              0.000</t>
  </si>
  <si>
    <t>070.95              0.019</t>
  </si>
  <si>
    <t>071.09              0.022</t>
  </si>
  <si>
    <t>071.09              0.110</t>
  </si>
  <si>
    <t>071.41              0.000</t>
  </si>
  <si>
    <t>Vehicle Type</t>
  </si>
  <si>
    <t>Total For All Routes</t>
  </si>
  <si>
    <t>Table 7 - Annual Vehicle Miles Traveled by Vehicle Type</t>
  </si>
  <si>
    <t>Table 1 - Annual Vehicle Miles Traveled by Vehicle Type</t>
  </si>
  <si>
    <t>Table 2 - Pollution Emission by Mode (g/VMT)</t>
  </si>
  <si>
    <t>Table 4 - MOVES Model Output (grams per VMT)</t>
  </si>
  <si>
    <t>Table 5 - Aggregated MOVES Model Output (grams per VMT)</t>
  </si>
  <si>
    <t>CMF: Extend Shoulder Width from 2 ft to 6 ft (HSM Chapter 12) = 0.884</t>
  </si>
  <si>
    <t>Table 8 - Total No-Build Crashes</t>
  </si>
  <si>
    <t>Table 11 - Total Build Crashes</t>
  </si>
  <si>
    <t>Safety Improvements</t>
  </si>
  <si>
    <t>Crash Costs Associated with Diversions</t>
  </si>
  <si>
    <t>SUMMARY (ROUNDED)</t>
  </si>
  <si>
    <t>Conversion Factor</t>
  </si>
  <si>
    <t>Composite CMF</t>
  </si>
  <si>
    <t>CMF for Edgeline Rumble Strips (All Crashes)</t>
  </si>
  <si>
    <t>VHT Cars</t>
  </si>
  <si>
    <t>VHT Trucks</t>
  </si>
  <si>
    <t>Delta VHT Car</t>
  </si>
  <si>
    <t>Delta VHT Truck</t>
  </si>
  <si>
    <t>Total VHT Cost</t>
  </si>
  <si>
    <t>Table 8 - Annual Vehicle Hours Traveled by Vehicle Type</t>
  </si>
  <si>
    <t>Delta VHT Cost</t>
  </si>
  <si>
    <t>VMT Cost</t>
  </si>
  <si>
    <t>Truck Operating Cost (per mile)</t>
  </si>
  <si>
    <t>All-Purpose Operating Cost (per mile)</t>
  </si>
  <si>
    <t>Delta VMT Cost</t>
  </si>
  <si>
    <t>Delta VHT Total</t>
  </si>
  <si>
    <t>Delta VMT Total</t>
  </si>
  <si>
    <t>Source:</t>
  </si>
  <si>
    <t>https://apps.sd.gov/hr53needsbook/</t>
  </si>
  <si>
    <t>%Trucks</t>
  </si>
  <si>
    <t>Benefit-Cost First Year of Benefit</t>
  </si>
  <si>
    <t>Benefit-Cost Final Year of Benefit</t>
  </si>
  <si>
    <t xml:space="preserve">Percent Autos </t>
  </si>
  <si>
    <t>Percent Trucks</t>
  </si>
  <si>
    <t>Auto Occupancy</t>
  </si>
  <si>
    <t>Truck Occupancy</t>
  </si>
  <si>
    <t>Number of Days in a Year</t>
  </si>
  <si>
    <t>Value of Time - All-Purpose Travel</t>
  </si>
  <si>
    <t>Value of Time - Truck Travel</t>
  </si>
  <si>
    <t>Cost per Mile - Truck</t>
  </si>
  <si>
    <t>Cost per Mile - Auto</t>
  </si>
  <si>
    <t>Table 2 - Vehicle Occupancy</t>
  </si>
  <si>
    <t>Table 3 - Annual VHT Cars</t>
  </si>
  <si>
    <t>Table 4 - Annual VHT Trucks</t>
  </si>
  <si>
    <t>Table 5 - Total Annual VHT Cars &amp; Trucks</t>
  </si>
  <si>
    <t>Table 2 - Annual VMT Cars</t>
  </si>
  <si>
    <t>Table 3 - Annual VMT Trucks</t>
  </si>
  <si>
    <t>Table 4 - Total Annual VMT Cars &amp; Trucks</t>
  </si>
  <si>
    <t>CMF For Countermeasure: Install shoulder rumble strips; Study Citation: Storm, R., S. Klump, O. Kosta, M. Raad, and E. Wemple. "Rectangular Rumble Strip Safety Evaluation." Report No. MN 2020-07. Minnesota Department of Transportation. Roseville, Minnesota. (April 2020). For additional details, refer to: http://www.cmfclearinghouse.org/study_detail.cfm?stid=606 for additional detail.</t>
  </si>
  <si>
    <t>Note: The truck percentage used in the analysis was 19.7 percent and was obtained from the SDDOT Data Needs Book.</t>
  </si>
  <si>
    <t>Table 3 - Traffic Pattern Assumptions</t>
  </si>
  <si>
    <t>Cars &amp; Trucks</t>
  </si>
  <si>
    <t>To/From</t>
  </si>
  <si>
    <t>I-90 West</t>
  </si>
  <si>
    <t>I-90 East</t>
  </si>
  <si>
    <t>Note: Refer to "Traffic Patterns" tab for additional details. This table shows the assumed travel direction for motorists on existing SD 73</t>
  </si>
  <si>
    <t>Table 5 - No-Build Operations Inputs</t>
  </si>
  <si>
    <t>SD 73 North</t>
  </si>
  <si>
    <t xml:space="preserve">Table 6  - Build Operations Inputs </t>
  </si>
  <si>
    <t>Table 7 - No-Build VMT/VHT Calculations</t>
  </si>
  <si>
    <t>Table 8 - Build VMT/VHT Calculations</t>
  </si>
  <si>
    <t>Truck Data Calculation or Description</t>
  </si>
  <si>
    <t>Car Data Calculation or Description</t>
  </si>
  <si>
    <t xml:space="preserve">Other Data Calculation or Description </t>
  </si>
  <si>
    <t>Calculations of Vehicle Miles Traveled (VMT) and Vehicle Hours Traveled (VHT):</t>
  </si>
  <si>
    <t>Note: Refer to "Corridor AADT Data" tab for additional details. The assumed existing year 2022 AADT and forecast year 2042 were obtained from the SDDOT Data Needs Book.</t>
  </si>
  <si>
    <t>SD 73 Traffic Pattern Calculations:</t>
  </si>
  <si>
    <t>Cars/Trucks</t>
  </si>
  <si>
    <t xml:space="preserve"> I-90 West of SD 73</t>
  </si>
  <si>
    <t xml:space="preserve"> I-90 East of SD 73</t>
  </si>
  <si>
    <t>SD 73 North of I-90</t>
  </si>
  <si>
    <t>2022 AADT</t>
  </si>
  <si>
    <t>Figure 1 - AADT Data Along I-90</t>
  </si>
  <si>
    <t>Note: I-90 volumes in the figure are multiplied by two account for dual direction volume. These values assume a 50/50 directional split</t>
  </si>
  <si>
    <t>Figure 2 - AADT Data Along I-90</t>
  </si>
  <si>
    <t>Hyperlink to SDDOT Data Needs Book:</t>
  </si>
  <si>
    <t>Total change in emissions was valued in accordance with the Benefit Cost Analysis Guidance for Discretionary Grant Programs, dated January 2023.</t>
  </si>
  <si>
    <t>Total VMT</t>
  </si>
  <si>
    <r>
      <t>Yearly Emissions Savings for Only CO</t>
    </r>
    <r>
      <rPr>
        <vertAlign val="subscript"/>
        <sz val="11"/>
        <color theme="1"/>
        <rFont val="Calibri"/>
        <family val="2"/>
        <scheme val="minor"/>
      </rPr>
      <t>2</t>
    </r>
  </si>
  <si>
    <t>Note: The table above shows the existing crashes on each route associated with existing traffic on SD 73.</t>
  </si>
  <si>
    <t>Note: The table above shows the additional crashes on each route associated with the closure of SD 73</t>
  </si>
  <si>
    <t>Note: The table above shows the annual crashes on each route associated with traffic rerouting due to closure of SD 73.</t>
  </si>
  <si>
    <t>Note: The table above shows the annual crashes on each route associated with traffic traveling along SD 73 in the Build Condition.</t>
  </si>
  <si>
    <t>CMF: Install Shoulder Rumble Strips (ID#: 10449)</t>
  </si>
  <si>
    <t xml:space="preserve">http://www.cmfclearinghouse.org/detail.cfm?facid=10449 </t>
  </si>
  <si>
    <t>Cost ($2021)</t>
  </si>
  <si>
    <t>Service Life (Years)</t>
  </si>
  <si>
    <t>Year Pavement Reaches End of Service Life</t>
  </si>
  <si>
    <t>Total of All Segments</t>
  </si>
  <si>
    <t>163.48              0.000</t>
  </si>
  <si>
    <t>162.48              0.134</t>
  </si>
  <si>
    <t>SEC-State Secondary</t>
  </si>
  <si>
    <t>162.48              0.000</t>
  </si>
  <si>
    <t>162.44              0.000</t>
  </si>
  <si>
    <t>Denotes Values are Extrapolated Based on Provided Data from 2023-2042</t>
  </si>
  <si>
    <t>Total</t>
  </si>
  <si>
    <t>Convert Year $2022 to $2021</t>
  </si>
  <si>
    <t>Adjustment Factor</t>
  </si>
  <si>
    <t>RECF</t>
  </si>
  <si>
    <t>RECG</t>
  </si>
  <si>
    <t>Rout and Seal</t>
  </si>
  <si>
    <t>RAS</t>
  </si>
  <si>
    <t>Chip Seal</t>
  </si>
  <si>
    <t>CS</t>
  </si>
  <si>
    <t>Total of All segments</t>
  </si>
  <si>
    <t>Reconstruction/Surfacing/PM Treatment</t>
  </si>
  <si>
    <t>Reconstruction/Surfacing/PM Cost</t>
  </si>
  <si>
    <t>Maintenance</t>
  </si>
  <si>
    <t>Treatment type</t>
  </si>
  <si>
    <t>Chip and Seal Costs</t>
  </si>
  <si>
    <t>*Assumes CS</t>
  </si>
  <si>
    <t>Values Set to Zero During Construction (Already Accounted for in Capital Costs.</t>
  </si>
  <si>
    <t>Capital Cost</t>
  </si>
  <si>
    <r>
      <t>Change in CO</t>
    </r>
    <r>
      <rPr>
        <vertAlign val="subscript"/>
        <sz val="11"/>
        <color theme="1"/>
        <rFont val="Calibri"/>
        <family val="2"/>
        <scheme val="minor"/>
      </rPr>
      <t xml:space="preserve">2 </t>
    </r>
    <r>
      <rPr>
        <sz val="11"/>
        <color theme="1"/>
        <rFont val="Calibri"/>
        <family val="2"/>
        <scheme val="minor"/>
      </rPr>
      <t>(metric tons)</t>
    </r>
  </si>
  <si>
    <r>
      <t>Change in NO</t>
    </r>
    <r>
      <rPr>
        <vertAlign val="subscript"/>
        <sz val="11"/>
        <color theme="1"/>
        <rFont val="Calibri"/>
        <family val="2"/>
        <scheme val="minor"/>
      </rPr>
      <t>x</t>
    </r>
    <r>
      <rPr>
        <sz val="11"/>
        <color theme="1"/>
        <rFont val="Calibri"/>
        <family val="2"/>
        <scheme val="minor"/>
      </rPr>
      <t xml:space="preserve"> (metric tons)</t>
    </r>
  </si>
  <si>
    <r>
      <t>Change in SO</t>
    </r>
    <r>
      <rPr>
        <vertAlign val="subscript"/>
        <sz val="11"/>
        <color theme="1"/>
        <rFont val="Calibri"/>
        <family val="2"/>
        <scheme val="minor"/>
      </rPr>
      <t>2</t>
    </r>
    <r>
      <rPr>
        <sz val="11"/>
        <color theme="1"/>
        <rFont val="Calibri"/>
        <family val="2"/>
        <scheme val="minor"/>
      </rPr>
      <t xml:space="preserve">
(metric tons)</t>
    </r>
  </si>
  <si>
    <r>
      <t>Change in PM</t>
    </r>
    <r>
      <rPr>
        <vertAlign val="subscript"/>
        <sz val="11"/>
        <color theme="1"/>
        <rFont val="Calibri"/>
        <family val="2"/>
        <scheme val="minor"/>
      </rPr>
      <t>2.5</t>
    </r>
    <r>
      <rPr>
        <sz val="11"/>
        <color theme="1"/>
        <rFont val="Calibri"/>
        <family val="2"/>
        <scheme val="minor"/>
      </rPr>
      <t xml:space="preserve">
(metric tons)</t>
    </r>
  </si>
  <si>
    <r>
      <t>Change in NO</t>
    </r>
    <r>
      <rPr>
        <vertAlign val="subscript"/>
        <sz val="11"/>
        <color theme="1"/>
        <rFont val="Calibri"/>
        <family val="2"/>
        <scheme val="minor"/>
      </rPr>
      <t>x</t>
    </r>
    <r>
      <rPr>
        <sz val="11"/>
        <color theme="1"/>
        <rFont val="Calibri"/>
        <family val="2"/>
        <scheme val="minor"/>
      </rPr>
      <t xml:space="preserve"> ($)</t>
    </r>
  </si>
  <si>
    <r>
      <t>Change in SO</t>
    </r>
    <r>
      <rPr>
        <vertAlign val="subscript"/>
        <sz val="11"/>
        <color theme="1"/>
        <rFont val="Calibri"/>
        <family val="2"/>
        <scheme val="minor"/>
      </rPr>
      <t xml:space="preserve">2 </t>
    </r>
    <r>
      <rPr>
        <sz val="11"/>
        <color theme="1"/>
        <rFont val="Calibri"/>
        <family val="2"/>
        <scheme val="minor"/>
      </rPr>
      <t>($)</t>
    </r>
  </si>
  <si>
    <r>
      <t>Change in PM</t>
    </r>
    <r>
      <rPr>
        <vertAlign val="subscript"/>
        <sz val="11"/>
        <color theme="1"/>
        <rFont val="Calibri"/>
        <family val="2"/>
        <scheme val="minor"/>
      </rPr>
      <t xml:space="preserve">2.5 </t>
    </r>
    <r>
      <rPr>
        <sz val="11"/>
        <color theme="1"/>
        <rFont val="Calibri"/>
        <family val="2"/>
        <scheme val="minor"/>
      </rPr>
      <t>($)</t>
    </r>
  </si>
  <si>
    <t>The Formatting Legend Below is Applicable to Tables 5-8 Below:</t>
  </si>
  <si>
    <t>SD 73 No-Build Operations &amp; Maintenance/Rehab</t>
  </si>
  <si>
    <t>Operations &amp; Maintenance/Rehab Costs No-Build</t>
  </si>
  <si>
    <t>Operations &amp; Maintenance/Rehab Costs Build</t>
  </si>
  <si>
    <t>Operations &amp; Maintenance/Rehab</t>
  </si>
  <si>
    <t>Table 3 - Operations &amp; Maintenance/Rehab Costs for Build Conditions</t>
  </si>
  <si>
    <t>SD 248 No-Build Operations &amp; Maintenance/Rehab</t>
  </si>
  <si>
    <t>SD 73 Build Operations &amp; Maintenance/Rehab</t>
  </si>
  <si>
    <t>SD 248 Build Operations &amp; Maintenance/Rehab</t>
  </si>
  <si>
    <t>Description</t>
  </si>
  <si>
    <t>Figure 1 - Existing Crash History in Project Area (2018-2022)</t>
  </si>
  <si>
    <t xml:space="preserve">CMF ID: </t>
  </si>
  <si>
    <t>CMF Value</t>
  </si>
  <si>
    <t>Applicable Crash Severity</t>
  </si>
  <si>
    <t>All</t>
  </si>
  <si>
    <t>Table 2 - Corridor Wide AADT on SD 73</t>
  </si>
  <si>
    <t>2018-2023</t>
  </si>
  <si>
    <t>Table 5 - Crash Cost Assumptions ($ 2021)</t>
  </si>
  <si>
    <t>Year Cost is Incurred</t>
  </si>
  <si>
    <t>Year of Start for RCV Calc</t>
  </si>
  <si>
    <t>Phase 1 - Pavement &amp; Phase 2 - Pavement</t>
  </si>
  <si>
    <t>Total Cost Savings
($2021 - Undiscounted)</t>
  </si>
  <si>
    <r>
      <t>Air quality  CO</t>
    </r>
    <r>
      <rPr>
        <vertAlign val="subscript"/>
        <sz val="11"/>
        <color theme="1"/>
        <rFont val="Calibri"/>
        <family val="2"/>
        <scheme val="minor"/>
      </rPr>
      <t>2</t>
    </r>
  </si>
  <si>
    <r>
      <t>Air quality (no CO</t>
    </r>
    <r>
      <rPr>
        <vertAlign val="subscript"/>
        <sz val="11"/>
        <color theme="1"/>
        <rFont val="Calibri"/>
        <family val="2"/>
        <scheme val="minor"/>
      </rPr>
      <t>2</t>
    </r>
    <r>
      <rPr>
        <sz val="11"/>
        <color theme="1"/>
        <rFont val="Calibri"/>
        <family val="2"/>
        <scheme val="minor"/>
      </rPr>
      <t>)</t>
    </r>
  </si>
  <si>
    <r>
      <t>CO</t>
    </r>
    <r>
      <rPr>
        <vertAlign val="subscript"/>
        <sz val="11"/>
        <color theme="1"/>
        <rFont val="Calibri"/>
        <family val="2"/>
        <scheme val="minor"/>
      </rPr>
      <t>2</t>
    </r>
    <r>
      <rPr>
        <sz val="11"/>
        <color theme="1"/>
        <rFont val="Calibri"/>
        <family val="2"/>
        <scheme val="minor"/>
      </rPr>
      <t xml:space="preserve"> Discounted at 3%</t>
    </r>
  </si>
  <si>
    <t>SD 73 &amp; SD 248: BCA Summary</t>
  </si>
  <si>
    <t>SD 73 &amp; SD 248: BCA Assumptions</t>
  </si>
  <si>
    <t>Note: The table above shows calculations for VMT and VHT based on how vehicles would reroute after closure of SD 73.  "HV" Denotes "Heavy Vehicles".</t>
  </si>
  <si>
    <t>Note: The table above shows the VMT and VHT calculations for how vehicles would route if this project is completed. "HV" Denotes "Heavy Vehicles".</t>
  </si>
  <si>
    <t>HV VHT</t>
  </si>
  <si>
    <t>HV VMT</t>
  </si>
  <si>
    <t>Table 6 - No-Build Crashes on SD 73</t>
  </si>
  <si>
    <t>Table 7 - No-Build Crashes on SD 248</t>
  </si>
  <si>
    <t>Table 9 - Build Crashes on SD 73</t>
  </si>
  <si>
    <t>Table 10 - Build Crashes on SD 248</t>
  </si>
  <si>
    <t>N/A (HSM)</t>
  </si>
  <si>
    <t>First Year of Benefits</t>
  </si>
  <si>
    <t>Last Year of Benefits</t>
  </si>
  <si>
    <t>PED</t>
  </si>
  <si>
    <t xml:space="preserve">https://www.cmfclearinghouse.org/detail.cfm?facid=440 </t>
  </si>
  <si>
    <t>CMF Installation to Lighting Ped Crashes)</t>
  </si>
  <si>
    <t>Applicable Manner of Collision</t>
  </si>
  <si>
    <t>Table 4 - Corridor Wide AADT on SD 248</t>
  </si>
  <si>
    <t>CMF: Provide Intersection Illumination (ID#: 440)</t>
  </si>
  <si>
    <t>Rumble Strips</t>
  </si>
  <si>
    <t>Shoulder Widening</t>
  </si>
  <si>
    <t>Note: SD 73 Maintenance Costs On SD 73 Are Not Anticipated During Construction</t>
  </si>
  <si>
    <t>Table 1 - AADT Data SD 73</t>
  </si>
  <si>
    <t>AADT Trucks (2022)</t>
  </si>
  <si>
    <t>Table 2 - AADT Data SD 248</t>
  </si>
  <si>
    <t>Existing Year and Forecast Year Traffic Volume Assumptions In Project Area</t>
  </si>
  <si>
    <t>OID_</t>
  </si>
  <si>
    <t>AccidentNbr</t>
  </si>
  <si>
    <t>AccYear</t>
  </si>
  <si>
    <t>InjurySeverity</t>
  </si>
  <si>
    <t>MannerOfCollision</t>
  </si>
  <si>
    <t>VehicleConfiguration</t>
  </si>
  <si>
    <t>Route Number:</t>
  </si>
  <si>
    <t>PENNINGTON</t>
  </si>
  <si>
    <t>Passenger car; Tractor/semi-trailer</t>
  </si>
  <si>
    <t>Light truck (2 axles, 4 tires); SUV ( sport utility/suburban )</t>
  </si>
  <si>
    <t>Cargo van - GVWR 10,000 lbs or less; Tractor/semi-trailer</t>
  </si>
  <si>
    <t>Mini-van/passenger van with seats for 8 or less, including driver</t>
  </si>
  <si>
    <t>Light truck (2 axles, 4 tires); Passenger car</t>
  </si>
  <si>
    <t>BENNETT</t>
  </si>
  <si>
    <t>Angle</t>
  </si>
  <si>
    <t>Passenger car; Tractor/doubles</t>
  </si>
  <si>
    <t>Light truck (2 axles, 4 tires); Tractor/semi-trailer</t>
  </si>
  <si>
    <t>Truck pulling trailer(s) - GCWR 10,001 lbs or more</t>
  </si>
  <si>
    <t>Cargo van - GVWR 10,001 lbs or more</t>
  </si>
  <si>
    <t>Passenger car; SUV ( sport utility/suburban )</t>
  </si>
  <si>
    <t>Single-unit truck (2 axle, 6 tires) GVWR 10,000 lbs or less</t>
  </si>
  <si>
    <t>Van/Bus with seats for 9 - 15 people, including driver</t>
  </si>
  <si>
    <t>Light truck (2 axles, 4 tires); Passenger car; SUV ( sport utility/suburban )</t>
  </si>
  <si>
    <t>Light truck (2 axles, 4 tires); Motor home</t>
  </si>
  <si>
    <t>Cargo van - GVWR 10,000 lbs or less</t>
  </si>
  <si>
    <t>Mini-van/passenger van with seats for 8 or less, including driver; Truck pulling trailer(s) - GCWR 10,001 lbs or more</t>
  </si>
  <si>
    <t>SUV ( sport utility/suburban ); Van/Bus with seats for 16 or more people, including driver</t>
  </si>
  <si>
    <t>Single-unit truck (3 or more axles); Tractor/semi-trailer</t>
  </si>
  <si>
    <t>SUV ( sport utility/suburban ); Tractor/semi-trailer</t>
  </si>
  <si>
    <t>Motor home; Passenger car</t>
  </si>
  <si>
    <t>Tractor/doubles</t>
  </si>
  <si>
    <t>Farm machinery; Light truck (2 axles, 4 tires)</t>
  </si>
  <si>
    <t>Light truck (2 axles, 4 tires); Single-unit truck (2 axle, 6 tires) GVWR 10,000 lbs or less</t>
  </si>
  <si>
    <t>Van/Bus with seats for 16 or more people, including driver</t>
  </si>
  <si>
    <t>Mini-van/passenger van with seats for 8 or less, including driver; Passenger car</t>
  </si>
  <si>
    <t>SUV ( sport utility/suburban ); Tractor/doubles</t>
  </si>
  <si>
    <t>Tractor/semi-trailer; Truck tractor only (bobtail)</t>
  </si>
  <si>
    <t>Single-unit truck (2 axle, 6 tires) GVWR 10,001 lbs or more</t>
  </si>
  <si>
    <t>Passenger car; Single-unit truck (2 axle, 6 tires) GVWR 10,000 lbs or less</t>
  </si>
  <si>
    <t>Cargo van - GVWR 10,001 lbs or more; Motorcycle</t>
  </si>
  <si>
    <t>Cargo van - GVWR 10,001 lbs or more; SUV ( sport utility/suburban )</t>
  </si>
  <si>
    <t>Not applicable; SUV ( sport utility/suburban )</t>
  </si>
  <si>
    <t>Motorcycle; Tractor/doubles</t>
  </si>
  <si>
    <t>Light truck (2 axles, 4 tires); Passenger car; SUV ( sport utility/suburban ); Tractor/semi-trailer</t>
  </si>
  <si>
    <t>Light truck (2 axles, 4 tires); Mini-van/passenger van with seats for 8 or less, including driver</t>
  </si>
  <si>
    <t>Light truck (2 axles, 4 tires); Single-unit truck (2 axle, 6 tires) GVWR 10,001 lbs or more</t>
  </si>
  <si>
    <t>Mini-van/passenger van with seats for 8 or less, including driver; SUV ( sport utility/suburban )</t>
  </si>
  <si>
    <t>Motor home</t>
  </si>
  <si>
    <t>All terrain vehicle / 4 wheeler</t>
  </si>
  <si>
    <t>Mini-van/passenger van with seats for 8 or less, including driver; Tractor/semi-trailer</t>
  </si>
  <si>
    <t>Passenger car; Single-unit truck (2 axle, 6 tires) GVWR 10,001 lbs or more</t>
  </si>
  <si>
    <t>Cargo van - GVWR 10,000 lbs or less; SUV ( sport utility/suburban )</t>
  </si>
  <si>
    <t>Motor home; Single-unit truck (2 axle, 6 tires) GVWR 10,001 lbs or more</t>
  </si>
  <si>
    <t>Tractor/semi-trailer; Unknown</t>
  </si>
  <si>
    <t>Passenger car; Truck pulling trailer(s) - GCWR 10,001 lbs or more</t>
  </si>
  <si>
    <t>Passenger car; Unknown</t>
  </si>
  <si>
    <t>Tractor/semi-trailer; Truck pulling trailer(s) - GCWR 10,001 lbs or more</t>
  </si>
  <si>
    <t>Motorcycle; SUV ( sport utility/suburban )</t>
  </si>
  <si>
    <t>Tractor/doubles; Unknown</t>
  </si>
  <si>
    <t>Single-unit truck (2 axle, 6 tires) GVWR 10,000 lbs or less; Single-unit truck (2 axle, 6 tires) GVWR 10,001 lbs or more</t>
  </si>
  <si>
    <t>Unknown</t>
  </si>
  <si>
    <t>Motorcycle; Passenger car</t>
  </si>
  <si>
    <t>Farm machinery; SUV ( sport utility/suburban )</t>
  </si>
  <si>
    <t>SUV ( sport utility/suburban ); Tractor/semi-trailer; Truck tractor only (bobtail)</t>
  </si>
  <si>
    <t>Single-unit truck (2 axle, 6 tires) GVWR 10,001 lbs or more; Tractor/semi-trailer</t>
  </si>
  <si>
    <t>CUSTER</t>
  </si>
  <si>
    <t>FALL RIVER</t>
  </si>
  <si>
    <t>OGLALA LAKOTA</t>
  </si>
  <si>
    <t>Tractor/semi-trailer; Van/Bus with seats for 16 or more people, including driver</t>
  </si>
  <si>
    <t>Sideswipe, opposite direction</t>
  </si>
  <si>
    <t>Not applicable; Passenger car</t>
  </si>
  <si>
    <t>Heavy equipment; Light truck (2 axles, 4 tires)</t>
  </si>
  <si>
    <t>Cargo van - GVWR 10,000 lbs or less; Passenger car</t>
  </si>
  <si>
    <t>Passenger car; Single-unit truck (3 or more axles)</t>
  </si>
  <si>
    <t>Light truck (2 axles, 4 tires); Passenger car; Single-unit truck (3 or more axles)</t>
  </si>
  <si>
    <t>SUV ( sport utility/suburban ); Unknown</t>
  </si>
  <si>
    <t>Light truck (2 axles, 4 tires); Mini-van/passenger van with seats for 8 or less, including driver; Passenger car</t>
  </si>
  <si>
    <t>Mini-van/passenger van with seats for 8 or less, including driver; Motorcycle</t>
  </si>
  <si>
    <t>Single-unit truck (2 axle, 6 tires) GVWR 10,000 lbs or less; Tractor/semi-trailer</t>
  </si>
  <si>
    <t>Light truck (2 axles, 4 tires); Tractor/doubles</t>
  </si>
  <si>
    <t>Motor home; SUV ( sport utility/suburban )</t>
  </si>
  <si>
    <t>Light truck (2 axles, 4 tires); Single-unit truck (3 or more axles)</t>
  </si>
  <si>
    <t>Light truck (2 axles, 4 tires); Motorcycle; SUV ( sport utility/suburban )</t>
  </si>
  <si>
    <t>Cargo van - GVWR 10,000 lbs or less; Tractor/doubles</t>
  </si>
  <si>
    <t>Single-unit truck (3 or more axles); SUV ( sport utility/suburban )</t>
  </si>
  <si>
    <t>Moped; Passenger car</t>
  </si>
  <si>
    <t>Single-unit truck (2 axle, 6 tires) GVWR 10,000 lbs or less; Unknown</t>
  </si>
  <si>
    <t>Light truck (2 axles, 4 tires); Mini-van/passenger van with seats for 8 or less, including driver; SUV ( sport utility/suburban )</t>
  </si>
  <si>
    <t>Mini-van/passenger van with seats for 8 or less, including driver; Single-unit truck (2 axle, 6 tires) GVWR 10,000 lbs or less</t>
  </si>
  <si>
    <t>Heavy equipment</t>
  </si>
  <si>
    <t>Single-unit truck (3 or more axles); Tractor/doubles</t>
  </si>
  <si>
    <t>JONES</t>
  </si>
  <si>
    <t>Motorcycle; Truck pulling trailer(s) - GCWR 10,001 lbs or more</t>
  </si>
  <si>
    <t>Tractor/semi-trailer; Tractor/triples</t>
  </si>
  <si>
    <t>Light truck (2 axles, 4 tires); Passenger car; Tractor/semi-trailer</t>
  </si>
  <si>
    <t>Truck tractor only (bobtail)</t>
  </si>
  <si>
    <t>SUV ( sport utility/suburban ); Truck pulling trailer(s) - GCWR 10,001 lbs or more</t>
  </si>
  <si>
    <t>Light truck (2 axles, 4 tires); Single-unit truck (2 axle, 6 tires) GVWR 10,000 lbs or less; Tractor/semi-trailer</t>
  </si>
  <si>
    <t>Light truck (2 axles, 4 tires); Motorcycle</t>
  </si>
  <si>
    <t>MELLETTE</t>
  </si>
  <si>
    <t>TODD</t>
  </si>
  <si>
    <t>Light truck (2 axles, 4 tires); Van/Bus with seats for 9 - 15 people, including driver</t>
  </si>
  <si>
    <t>Farm machinery; Passenger car</t>
  </si>
  <si>
    <t>Mini-van/passenger van with seats for 8 or less, including driver; Passenger car; SUV ( sport utility/suburban )</t>
  </si>
  <si>
    <t>Light truck (2 axles, 4 tires); Unknown</t>
  </si>
  <si>
    <t>All terrain vehicle / 4 wheeler; SUV ( sport utility/suburban )</t>
  </si>
  <si>
    <t>Route</t>
  </si>
  <si>
    <t>1, 3, 5, 7, 9, 11</t>
  </si>
  <si>
    <t>AccidentDateTime</t>
  </si>
  <si>
    <t>Table 2 - AADT Data Used in Traffic Pattern Calculations</t>
  </si>
  <si>
    <t>Table 1 - Traffic Pattern Assumptions</t>
  </si>
  <si>
    <t>SD 73 Project Area</t>
  </si>
  <si>
    <t>PedOrCycle</t>
  </si>
  <si>
    <t>SafetyEquip</t>
  </si>
  <si>
    <t>VehicleManeuver</t>
  </si>
  <si>
    <t>IsWildAnimalHitInd</t>
  </si>
  <si>
    <t>PrimaryHwyNbr</t>
  </si>
  <si>
    <t>RoadCondDesc</t>
  </si>
  <si>
    <t>FirstHarmfulEvent</t>
  </si>
  <si>
    <t>MHEvnts</t>
  </si>
  <si>
    <t>TraffDevice</t>
  </si>
  <si>
    <t>AlcoholUse</t>
  </si>
  <si>
    <t>LocSpeedLimitNbr</t>
  </si>
  <si>
    <t>RoadSurfaceCondition</t>
  </si>
  <si>
    <t>LightCondition</t>
  </si>
  <si>
    <t>HwyClassDesc</t>
  </si>
  <si>
    <t>FuncClass</t>
  </si>
  <si>
    <t>DivUndivided</t>
  </si>
  <si>
    <t>AlignmentDesc</t>
  </si>
  <si>
    <t>OverCrct</t>
  </si>
  <si>
    <t>TravelDirection</t>
  </si>
  <si>
    <t>DriverContribCircum</t>
  </si>
  <si>
    <t>RoadContribCircum</t>
  </si>
  <si>
    <t>VehContribCirc</t>
  </si>
  <si>
    <t>VisionContribCirc</t>
  </si>
  <si>
    <t>Westbound</t>
  </si>
  <si>
    <t>Cloudy, Fog, smog, smoke</t>
  </si>
  <si>
    <t>Eastbound</t>
  </si>
  <si>
    <t>Embankment, Ran off road right</t>
  </si>
  <si>
    <t>Snow</t>
  </si>
  <si>
    <t>Driving too fast for conditions; None</t>
  </si>
  <si>
    <t>Road surface condition ( wet, icy, snow, slush, etc. )</t>
  </si>
  <si>
    <t>Fog, smog, smoke</t>
  </si>
  <si>
    <t>FINANCIAL RESPONSIBILITY - OWNER</t>
  </si>
  <si>
    <t>Fence, Ran off road right</t>
  </si>
  <si>
    <t>Severe crosswinds</t>
  </si>
  <si>
    <t>None; Over-correcting/over-steering</t>
  </si>
  <si>
    <t>POSSESSION OF MARIJUANA, POSSESSION OF DRUG PARAPHERNALIA BY DRIVER OF VEHICLE, DUI, OPEN CONTAINER IN VEHICLE</t>
  </si>
  <si>
    <t>Bridge rail, Ran off road left</t>
  </si>
  <si>
    <t>Bridge rail</t>
  </si>
  <si>
    <t>Drinking; Failure to keep in proper lane</t>
  </si>
  <si>
    <t>Glare</t>
  </si>
  <si>
    <t>0.22 BAC</t>
  </si>
  <si>
    <t>Changing lanes, Straight ahead</t>
  </si>
  <si>
    <t>Motor vehicle in transport</t>
  </si>
  <si>
    <t>Improper lane change; None</t>
  </si>
  <si>
    <t>Highway traffic sign post/sign, Ran off road left</t>
  </si>
  <si>
    <t>Highway traffic sign post/sign</t>
  </si>
  <si>
    <t>Interchange area</t>
  </si>
  <si>
    <t>Running off road; Swerving or avoiding due to wind, slippery surface, vehicle, object, non-motorist, etc.</t>
  </si>
  <si>
    <t>Highway traffic sign post/sign, Ran off road right</t>
  </si>
  <si>
    <t>Guardrail face, Ran off road right</t>
  </si>
  <si>
    <t>Drinking; Running off road</t>
  </si>
  <si>
    <t>0.12 BAC</t>
  </si>
  <si>
    <t>Guardrail face, Ran off road left</t>
  </si>
  <si>
    <t>Sleet, hail ( freezing rain or drizzle ), Snow</t>
  </si>
  <si>
    <t>Driving too fast for conditions; Over-correcting/over-steering</t>
  </si>
  <si>
    <t>OVERDRIVING ROAD CONDITIONS, FINANCIAL RESPONSIBILITY - OWNER</t>
  </si>
  <si>
    <t>Delineator post, Motor vehicle in transport, Ran off road left</t>
  </si>
  <si>
    <t>Driving too fast for conditions; Failed to yield to vehicle; Improper lane change; None</t>
  </si>
  <si>
    <t>LANE DRIVING REQUIRED / ILLEGAL LANE CHANGE</t>
  </si>
  <si>
    <t>Cross median/centerline, Motor vehicle in transport, Ran off road left</t>
  </si>
  <si>
    <t>0.00 BAC, 0.00 BAC</t>
  </si>
  <si>
    <t>ILLEGAL FOLLOWING, OVERTAKING AND PASSING., EXPIRED VALADIATION STICKER</t>
  </si>
  <si>
    <t>Overtaking/passing, Straight ahead</t>
  </si>
  <si>
    <t>Motor vehicle in transport, Rock</t>
  </si>
  <si>
    <t>Delineator post, Ran off road left</t>
  </si>
  <si>
    <t>Fatigued/asleep; Running off road</t>
  </si>
  <si>
    <t>Dark - lighted roadway</t>
  </si>
  <si>
    <t>Overturn/rollover, Ran off road right, Separation of units</t>
  </si>
  <si>
    <t>Snow, Blowing snow</t>
  </si>
  <si>
    <t>Shoulder harness only used</t>
  </si>
  <si>
    <t>Culvert, Ran off road left</t>
  </si>
  <si>
    <t>Cross median/centerline, Overturn/rollover, Separation of units</t>
  </si>
  <si>
    <t>Blowing snow, Severe crosswinds</t>
  </si>
  <si>
    <t>Failed to yield to vehicle; None</t>
  </si>
  <si>
    <t>0.00 BAC, 0.00 BAC, 0.00 BAC</t>
  </si>
  <si>
    <t>Delineator post, Jackknife, Ran off road left</t>
  </si>
  <si>
    <t>Jackknife</t>
  </si>
  <si>
    <t>Sleet, hail ( freezing rain or drizzle )</t>
  </si>
  <si>
    <t>Rain, Sleet, hail ( freezing rain or drizzle )</t>
  </si>
  <si>
    <t>Guardrail face, Overturn/rollover, Ran off road right</t>
  </si>
  <si>
    <t>Delineator post, Jackknife, Ran off road right</t>
  </si>
  <si>
    <t>None; Swerving or avoiding due to wind, slippery surface, vehicle, object, non-motorist, etc.</t>
  </si>
  <si>
    <t>Delineator post, Ran off road right</t>
  </si>
  <si>
    <t>Ditch, Ran off road right</t>
  </si>
  <si>
    <t>Stop sign</t>
  </si>
  <si>
    <t>Four-way intersection</t>
  </si>
  <si>
    <t>Eastbound; Southbound</t>
  </si>
  <si>
    <t>Equipment failure ( tires, brakes, etc. ), Guardrail face</t>
  </si>
  <si>
    <t>Cloudy, Snow</t>
  </si>
  <si>
    <t>Tires</t>
  </si>
  <si>
    <t>Sleet, hail ( freezing rain or drizzle ), Blowing snow</t>
  </si>
  <si>
    <t>OVERDRIVING ROAD CONDITIONS</t>
  </si>
  <si>
    <t>Driving too fast for conditions; Failure to keep in proper lane; None</t>
  </si>
  <si>
    <t>Blowing snow</t>
  </si>
  <si>
    <t>Failure to keep in proper lane; None</t>
  </si>
  <si>
    <t>None; Road surface condition ( wet, icy, snow, slush, etc. )</t>
  </si>
  <si>
    <t>Other traffic barrier, Ran off road right</t>
  </si>
  <si>
    <t>Other traffic barrier</t>
  </si>
  <si>
    <t>Cross median/centerline, Ditch, Ran off road left</t>
  </si>
  <si>
    <t>Fatigued/asleep; None</t>
  </si>
  <si>
    <t>Straight ahead, Turning right</t>
  </si>
  <si>
    <t>Exceeded posted speed limit; None</t>
  </si>
  <si>
    <t>0.00 BAC, Not reported, 0.00 BAC</t>
  </si>
  <si>
    <t>Cross median/centerline, Motor vehicle in transport</t>
  </si>
  <si>
    <t>Eastbound; Northbound</t>
  </si>
  <si>
    <t>Disregarded traffic signs or signals; Failed to yield to vehicle; None</t>
  </si>
  <si>
    <t>Failure to keep in proper lane; Improper lane change; Improper passing; Swerving or avoiding due to wind, slippery surface, vehicle, object, non-motorist, etc.</t>
  </si>
  <si>
    <t>NO VALID DL, LANE DRIVING REQUIRED / ILLEGAL LANE CHANGE</t>
  </si>
  <si>
    <t>Overturn/rollover, Ran off road left, Ran off road right</t>
  </si>
  <si>
    <t>Equipment failure ( tires, brakes, etc. ), Other non-collision, Ran off road left</t>
  </si>
  <si>
    <t>Other non-collision</t>
  </si>
  <si>
    <t>Clear, Severe crosswinds</t>
  </si>
  <si>
    <t>Steering</t>
  </si>
  <si>
    <t>Stopped in traffic lane</t>
  </si>
  <si>
    <t>Animal  - wild, Fire/explosion</t>
  </si>
  <si>
    <t>Cell phone; Running off road</t>
  </si>
  <si>
    <t>0.08 BAC</t>
  </si>
  <si>
    <t>Fence, Other fixed object ( wall, building, tunnel, etc. ), Ran off road right</t>
  </si>
  <si>
    <t>Cloudy, Rain</t>
  </si>
  <si>
    <t>FOLLOWING TOO CLOSELY</t>
  </si>
  <si>
    <t>Overtaking/passing</t>
  </si>
  <si>
    <t>Other movable object</t>
  </si>
  <si>
    <t>Followed too closely; None</t>
  </si>
  <si>
    <t>Brakes</t>
  </si>
  <si>
    <t>Equipment failure ( tires, brakes, etc. ), Jackknife, Other non-collision, Overturn/rollover</t>
  </si>
  <si>
    <t>Test not given, Not reported</t>
  </si>
  <si>
    <t>FINANCIAL RESPONSIBILITY - OWNER, FINANCIAL RESPONSIBILITY - OWNER</t>
  </si>
  <si>
    <t>Slowing in traffic lane, Straight ahead</t>
  </si>
  <si>
    <t>Distracted (list distraction in narrative); Followed too closely; None</t>
  </si>
  <si>
    <t>0.00 BAC, 0.00 BAC, 0.00 BAC, 0.00 BAC</t>
  </si>
  <si>
    <t>Stopped in traffic lane, Straight ahead</t>
  </si>
  <si>
    <t>Work zone ( construction/maintenance/utility )</t>
  </si>
  <si>
    <t>0.00 BAC, 0.00 BAC, Not reported, 0.00 BAC, Not reported, 0.00 BAC</t>
  </si>
  <si>
    <t>NO ENDORSEMENT</t>
  </si>
  <si>
    <t>Eye protection only</t>
  </si>
  <si>
    <t>Equipment failure ( tires, brakes, etc. ), Overturn/rollover, Ran off road left</t>
  </si>
  <si>
    <t>Motor vehicle in transport, Ran off road left</t>
  </si>
  <si>
    <t>ILLEGAL FOLLOWING, OVERTAKING AND PASSING.</t>
  </si>
  <si>
    <t>Cross median/centerline, Culvert, Overturn/rollover, Ran off road left</t>
  </si>
  <si>
    <t>UNLAWFUL USE OF CONTROLLED ACCESS FACILITIES</t>
  </si>
  <si>
    <t>Straight ahead, Turning left</t>
  </si>
  <si>
    <t>Disregarded traffic signs or signals; None</t>
  </si>
  <si>
    <t>0.00 BAC, Test not given</t>
  </si>
  <si>
    <t>DRIVING WITHOUT HEADLIGHTS, SPEEDING INTERSTATE HIGHWAYS 75MPH, UNSAFE LANE CHANGE, AGGRAVATED ELUDING</t>
  </si>
  <si>
    <t>Rain, Severe crosswinds</t>
  </si>
  <si>
    <t>ILLEGAL BARRIER OR MEDIAN CROSSING</t>
  </si>
  <si>
    <t>None; Other</t>
  </si>
  <si>
    <t>Test not given, 0.00 BAC</t>
  </si>
  <si>
    <t>Fuel system</t>
  </si>
  <si>
    <t>Over-correcting/over-steering; Running off road</t>
  </si>
  <si>
    <t>Embankment, Other post, pole, or support, Ran off road left</t>
  </si>
  <si>
    <t>Bridge rail, Ran off road right</t>
  </si>
  <si>
    <t>Bridge rail, Fence, Ran off road left</t>
  </si>
  <si>
    <t>Jackknife, Ran off road left</t>
  </si>
  <si>
    <t>POSSESSION OF MARIJUANA, POSSESSION OF DRUG PARAPHERNALIA BY DRIVER OF VEHICLE, HIT/RUN PROPERTY DAMAGE, ADULT SEATBELT VIOLATION ---- AFTER 9/1/73</t>
  </si>
  <si>
    <t>Changing lanes</t>
  </si>
  <si>
    <t>Embankment, Ran off road left</t>
  </si>
  <si>
    <t>Bridge rail, Ran off road right, Separation of units</t>
  </si>
  <si>
    <t>Ditch, Guardrail face, Jackknife</t>
  </si>
  <si>
    <t>EMERGING FROM ALLEY/PRIVATE DRIVE/LOT</t>
  </si>
  <si>
    <t>Bridge pier or support, Ran off road right</t>
  </si>
  <si>
    <t>DRIVERS LICENSE SUSPENDED</t>
  </si>
  <si>
    <t>Child/Youth restraint system used properly, Lap belt and shoulder harness used</t>
  </si>
  <si>
    <t>Light/luminaire support, Ran off road left</t>
  </si>
  <si>
    <t>Light/luminaire support</t>
  </si>
  <si>
    <t>Over-correcting/over-steering; Swerving or avoiding due to wind, slippery surface, vehicle, object, non-motorist, etc.</t>
  </si>
  <si>
    <t>DRIVERS LICENSE REVOKED, DUI, AGGRAVATED ELUDING</t>
  </si>
  <si>
    <t>Highway traffic sign post/sign, Overturn/rollover, Ran off road right</t>
  </si>
  <si>
    <t>Exceeded posted speed limit; Over-correcting/over-steering</t>
  </si>
  <si>
    <t>0.28 BAC</t>
  </si>
  <si>
    <t>Other electronic device (list in narrative); Running off road</t>
  </si>
  <si>
    <t>Test given, but unobtainable at time report filed</t>
  </si>
  <si>
    <t>Jackknife, Motor vehicle in transport, Ran off road right</t>
  </si>
  <si>
    <t>None; Unknown</t>
  </si>
  <si>
    <t>Brakes; Unknown</t>
  </si>
  <si>
    <t>Driving too fast for conditions; Failure to keep in proper lane</t>
  </si>
  <si>
    <t>Clear, Blowing snow</t>
  </si>
  <si>
    <t>Guardrail face, Jackknife</t>
  </si>
  <si>
    <t>Guardrail face, Ran off road left, Ran off road right</t>
  </si>
  <si>
    <t>Changing lanes, Stopped in traffic lane</t>
  </si>
  <si>
    <t>Guardrail face, Motor vehicle in transport</t>
  </si>
  <si>
    <t>Improper parking; None; Swerving or avoiding due to wind, slippery surface, vehicle, object, non-motorist, etc.</t>
  </si>
  <si>
    <t>Equipment failure ( tires, brakes, etc. ), Motor vehicle in transport</t>
  </si>
  <si>
    <t>None; Tires</t>
  </si>
  <si>
    <t>Delineator post, Fence, Ran off road right</t>
  </si>
  <si>
    <t>None; Weather conditions</t>
  </si>
  <si>
    <t>0.00 BAC, Not reported, 0.00 BAC, Not reported, 0.00 BAC</t>
  </si>
  <si>
    <t>Bridge rail, Fence, Guardrail face, Jackknife</t>
  </si>
  <si>
    <t>FAIL TO REPORT ACCIDENT (&gt;$1000/$2000)</t>
  </si>
  <si>
    <t>Highway traffic sign post/sign, Ran off road right, Snow bank</t>
  </si>
  <si>
    <t>Motor vehicle in transport, Motor vehicle used as equipment ( snowplow plowing )</t>
  </si>
  <si>
    <t>Failure to keep in proper lane; Improper lane change; None</t>
  </si>
  <si>
    <t>Barricade</t>
  </si>
  <si>
    <t>Cross median/centerline, Guardrail face, Ran off road left</t>
  </si>
  <si>
    <t>Fence, Guardrail face, Ran off road right</t>
  </si>
  <si>
    <t>Obstruction in roadway</t>
  </si>
  <si>
    <t>RIGHT OF WAY AT INTERSECTIONS</t>
  </si>
  <si>
    <t>Cross median/centerline, Guardrail end, Ran off road left</t>
  </si>
  <si>
    <t>Guardrail end</t>
  </si>
  <si>
    <t>Driving too fast for conditions; None; Other</t>
  </si>
  <si>
    <t>Ditch, Guardrail face, Ran off road left</t>
  </si>
  <si>
    <t>Cargo/equipment loss or shift, Motor vehicle in transport</t>
  </si>
  <si>
    <t>Cross median/centerline, Light/luminaire support</t>
  </si>
  <si>
    <t>Equipment failure ( tires, brakes, etc. ), Overturn/rollover</t>
  </si>
  <si>
    <t>Delineator post, Ran off road left, Ran off road right</t>
  </si>
  <si>
    <t>Cargo/equipment loss or shift, Overturn/rollover, Ran off road right</t>
  </si>
  <si>
    <t>Rut, holes, bumps</t>
  </si>
  <si>
    <t>Driving too fast for conditions; Followed too closely</t>
  </si>
  <si>
    <t>None; Obstruction in roadway</t>
  </si>
  <si>
    <t>Not applicable, 0.00 BAC</t>
  </si>
  <si>
    <t>Immersion, Jackknife, Ran off road right</t>
  </si>
  <si>
    <t>DUI, FINANCIAL RESPONSIBILITY - OWNER</t>
  </si>
  <si>
    <t>Drinking; None</t>
  </si>
  <si>
    <t>NO VALID DL, FAIL TO REPORT ACCIDENT (&gt;$1000/$2000)</t>
  </si>
  <si>
    <t>CARELESS DRIVING., HIT/RUN PROPERTY DAMAGE, FINANCIAL RESPONSIBILITY - OWNER, OPEN CONTAINER IN VEHICLE</t>
  </si>
  <si>
    <t>0.00 BAC, Unknown</t>
  </si>
  <si>
    <t>Bridge rail, Guardrail face, Ran off road left, Ran off road right</t>
  </si>
  <si>
    <t>Jackknife, Overturn/rollover</t>
  </si>
  <si>
    <t>Failed to yield to vehicle; None; Other</t>
  </si>
  <si>
    <t>0.00 BAC, Not reported, Test not given, Not reported</t>
  </si>
  <si>
    <t>Approach, Ran off road left</t>
  </si>
  <si>
    <t>VEHICULAR BATTERY, DUI, RECKLESS DRIVING, FINANCIAL RESPONSIBILITY - OWNER</t>
  </si>
  <si>
    <t>ADULT SEATBELT VIOLATION ---- AFTER 9/1/73</t>
  </si>
  <si>
    <t>Motor vehicle in transport, Overturn/rollover</t>
  </si>
  <si>
    <t>Fatigued/asleep; Improper lane change</t>
  </si>
  <si>
    <t>Eastbound; Westbound</t>
  </si>
  <si>
    <t>None; Wheels</t>
  </si>
  <si>
    <t>POSSESSION OF DRUG PARAPHERNALIA BY DRIVER OF VEHICLE, LANE DRIVING REQUIRED / ILLEGAL LANE CHANGE</t>
  </si>
  <si>
    <t>Cross median/centerline, Overturn/rollover, Ran off road left</t>
  </si>
  <si>
    <t>0.07 BAC</t>
  </si>
  <si>
    <t>DUI</t>
  </si>
  <si>
    <t>0.13 BAC</t>
  </si>
  <si>
    <t>Concrete traffic barrier, Ran off road right</t>
  </si>
  <si>
    <t>DUI, ADULT SEATBELT VIOLATION ---- AFTER 9/1/73</t>
  </si>
  <si>
    <t>Cross median/centerline, Ran off road left, Ran off road right</t>
  </si>
  <si>
    <t>0.14 BAC</t>
  </si>
  <si>
    <t>Sleet, hail ( freezing rain or drizzle ), Fog, smog, smoke</t>
  </si>
  <si>
    <t>DRIVERS LICENSE SUSPENDED, FAILURE TO MAINTAIN FINANCIAL RESPONSIBILITY</t>
  </si>
  <si>
    <t>Parked, Straight ahead</t>
  </si>
  <si>
    <t>Delineator post, Parked motor vehicle, Ran off road right</t>
  </si>
  <si>
    <t>Not on roadway ( also use for parked motor vehicle ); Westbound</t>
  </si>
  <si>
    <t>Driving too fast for conditions; None; Not applicable; Swerving or avoiding due to wind, slippery surface, vehicle, object, non-motorist, etc.</t>
  </si>
  <si>
    <t>Not applicable; Road surface condition ( wet, icy, snow, slush, etc. )</t>
  </si>
  <si>
    <t>None; Not applicable</t>
  </si>
  <si>
    <t>Test not given, Not applicable</t>
  </si>
  <si>
    <t>Delineator post, Guardrail face, Ran off road right</t>
  </si>
  <si>
    <t>DRIVING WITHOUT VALID LICENSE OR PERMIT, FAILURE TO MAINTAIN FINANCIAL RESPONSIBILITY</t>
  </si>
  <si>
    <t>Bridge rail, Ran off road left, Ran off road right</t>
  </si>
  <si>
    <t>Rain, Snow</t>
  </si>
  <si>
    <t>Cross median/centerline, Jackknife</t>
  </si>
  <si>
    <t>Snow, Severe crosswinds</t>
  </si>
  <si>
    <t>Slowing in traffic lane</t>
  </si>
  <si>
    <t>0.00 BAC, Not reported, Test not given</t>
  </si>
  <si>
    <t>Delineator post, Jackknife, Overturn/rollover, Ran off road right</t>
  </si>
  <si>
    <t>Overturn/rollover, Separation of units</t>
  </si>
  <si>
    <t>Cross median/centerline, Embankment, Fence, Ran off road left</t>
  </si>
  <si>
    <t>Ditch, Jackknife, Ran off road left</t>
  </si>
  <si>
    <t>Bridge rail, Ditch</t>
  </si>
  <si>
    <t>DRIVERS LICENSE SUSPENDED, OVERDRIVING ROAD CONDITIONS, FINANCIAL RESPONSIBILITY - OWNER</t>
  </si>
  <si>
    <t>0.01 BAC, Not reported</t>
  </si>
  <si>
    <t>Guardrail end, Ran off road right</t>
  </si>
  <si>
    <t>Clear, Sleet, hail ( freezing rain or drizzle )</t>
  </si>
  <si>
    <t>Test not given, Test not given, Not reported</t>
  </si>
  <si>
    <t>Concrete traffic barrier, Ran off road left</t>
  </si>
  <si>
    <t>CARELESS DRIVING., FAIL TO REPORT ACCIDENT (&gt;$1000/$2000)</t>
  </si>
  <si>
    <t>Guardrail face, Motor vehicle in transport, Ran off road left</t>
  </si>
  <si>
    <t>Ditch, Ran off road left</t>
  </si>
  <si>
    <t>Jackknife, Ran off road right</t>
  </si>
  <si>
    <t>Cloudy, Sleet, hail ( freezing rain or drizzle )</t>
  </si>
  <si>
    <t>Delineator post, Fence, Overturn/rollover, Ran off road right</t>
  </si>
  <si>
    <t>Changing lanes, Overtaking/passing</t>
  </si>
  <si>
    <t>CARELESS DRIVING., LOGBOOK &amp; SAFETY-RELATED EQUIPMENT VIOLATIONS</t>
  </si>
  <si>
    <t>OVERDRIVING ROAD CONDITIONS, ADULT SEATBELT VIOLATION ---- AFTER 9/1/73</t>
  </si>
  <si>
    <t>Fence, Overturn/rollover, Ran off road right</t>
  </si>
  <si>
    <t>Cross median/centerline, Highway traffic sign post/sign, Ran off road left</t>
  </si>
  <si>
    <t>Distracted (list distraction in narrative); Failure to keep in proper lane</t>
  </si>
  <si>
    <t>None; Tail lights</t>
  </si>
  <si>
    <t>Failure to keep in proper lane; Fatigued/asleep; None</t>
  </si>
  <si>
    <t>Animal  - wild, Cross median/centerline, Motor vehicle in transport</t>
  </si>
  <si>
    <t>DRIVERS LICENSE SUSPENDED, DUI, LANE DRIVING REQUIRED / ILLEGAL LANE CHANGE, FAIL TO REPORT ACCIDENT (&gt;$1000/$2000)</t>
  </si>
  <si>
    <t>Drinking; Improper lane change; None</t>
  </si>
  <si>
    <t>Test given, but unobtainable at time report filed, Test not given</t>
  </si>
  <si>
    <t>Approach, Cross median/centerline, Ran off road left</t>
  </si>
  <si>
    <t>Drinking; Fatigued/asleep</t>
  </si>
  <si>
    <t>0.03 BAC</t>
  </si>
  <si>
    <t>Jackknife, Overturn/rollover, Ran off road right, Separation of units</t>
  </si>
  <si>
    <t>Delineator post, Jackknife, Motor vehicle in transport, Separation of units</t>
  </si>
  <si>
    <t>Cross median/centerline, Guardrail face, Ran off road right</t>
  </si>
  <si>
    <t>DUI, CARELESS DRIVING., UNDERAGE POSS. / CONSUMP OF ALCOHOL, &lt; 18 CHINS OFFENSE</t>
  </si>
  <si>
    <t>Bridge rail, Embankment, Ran off road right</t>
  </si>
  <si>
    <t>T- intersection</t>
  </si>
  <si>
    <t>Highway traffic sign post/sign, Overturn/rollover, Ran off road left</t>
  </si>
  <si>
    <t>Guardrail end, Guardrail face, Ran off road left</t>
  </si>
  <si>
    <t>Culvert, Ran off road right</t>
  </si>
  <si>
    <t>Illness (heart attack, stroke, etc.); None</t>
  </si>
  <si>
    <t>Cross median/centerline, Culvert</t>
  </si>
  <si>
    <t>Cloudy, Blowing snow</t>
  </si>
  <si>
    <t>Driving too fast for conditions; Failure to keep in proper lane; Improper passing; Swerving or avoiding due to wind, slippery surface, vehicle, object, non-motorist, etc.</t>
  </si>
  <si>
    <t>Equipment failure ( tires, brakes, etc. ), Fence, Motor vehicle in transport, Separation of units</t>
  </si>
  <si>
    <t>FAILURE TO YIELD RIGHT OF WAY AT INTERSECTION</t>
  </si>
  <si>
    <t>Ditch, Jackknife, Ran off road right</t>
  </si>
  <si>
    <t>Guardrail end, Ran off road left</t>
  </si>
  <si>
    <t>Bridge rail, Cargo/equipment loss or shift, Overturn/rollover, Ran off road left</t>
  </si>
  <si>
    <t>UNSAFE LANE CHANGE</t>
  </si>
  <si>
    <t>Cross median/centerline, Equipment failure ( tires, brakes, etc. ), Overturn/rollover, Ran off road left</t>
  </si>
  <si>
    <t>Wheels</t>
  </si>
  <si>
    <t>0.00 BAC, Not reported, Not reported</t>
  </si>
  <si>
    <t>DRIVERS LICENSE SUSPENDED, CARELESS DRIVING.</t>
  </si>
  <si>
    <t>Helmet and eye protection, Lap belt and shoulder harness used</t>
  </si>
  <si>
    <t>Followed too closely; Improper lane change; None</t>
  </si>
  <si>
    <t>Ditch, Fence, Ran off road right</t>
  </si>
  <si>
    <t>CARELESS DRIVING, FOLLOWING TOO CLOSELY</t>
  </si>
  <si>
    <t>Drinking; Exceeded posted speed limit; None</t>
  </si>
  <si>
    <t>0.20 BAC, Test not given, Not reported</t>
  </si>
  <si>
    <t>LANE DRIVING REQUIRED / ILLEGAL LANE CHANGE, VIOLATION OF RESTRICTED DL</t>
  </si>
  <si>
    <t>FAIL TO STOP INJURY ACCIDENT</t>
  </si>
  <si>
    <t>Guardrail face, Motor vehicle in transport, Ran off road right</t>
  </si>
  <si>
    <t>Motor vehicle in transport, Overturn/rollover, Ran off road left</t>
  </si>
  <si>
    <t>Distracted (list distraction in narrative); None; Running off road; Swerving or avoiding due to wind, slippery surface, vehicle, object, non-motorist, etc.</t>
  </si>
  <si>
    <t>DRIVING WITHOUT VALID LICENSE OR PERMIT</t>
  </si>
  <si>
    <t>Other movable object, Overturn/rollover, Ran off road left</t>
  </si>
  <si>
    <t>Equipment failure ( tires, brakes, etc. ), Overturn/rollover, Ran off road right</t>
  </si>
  <si>
    <t>DRIVING WHILE SUSPENDED, FAILURE TO MAINTAIN FINANCIAL RESPONSIBILITY</t>
  </si>
  <si>
    <t>Cross median/centerline, Delineator post, Overturn/rollover</t>
  </si>
  <si>
    <t>Distracted (list distraction in narrative); Swerving or avoiding due to wind, slippery surface, vehicle, object, non-motorist, etc.</t>
  </si>
  <si>
    <t>Animal  - wild, Ran off road left</t>
  </si>
  <si>
    <t>Cross median/centerline, Guardrail end</t>
  </si>
  <si>
    <t>LANE DRIVING REQUIRED / ILLEGAL LANE CHANGE, SEATBELT FOR PASSENGERS 5-17 (TICKET DRIVER)</t>
  </si>
  <si>
    <t>Northbound; Not applicable ( immobile from previous accident, stuck, etc )</t>
  </si>
  <si>
    <t>None; Not applicable; Swerving or avoiding due to wind, slippery surface, vehicle, object, non-motorist, etc.</t>
  </si>
  <si>
    <t>Cross median/centerline, Guardrail face</t>
  </si>
  <si>
    <t>DROPING, SIFTING, OR LEAKING LOAD.</t>
  </si>
  <si>
    <t>Eye protection only, Lap belt and shoulder harness used</t>
  </si>
  <si>
    <t>0.00 BAC, Test not given, Not reported</t>
  </si>
  <si>
    <t>Cross median/centerline, Overturn/rollover, Ran off road left, Ran off road right</t>
  </si>
  <si>
    <t>Cross median/centerline, Embankment</t>
  </si>
  <si>
    <t>Distracted (list distraction in narrative); Running off road</t>
  </si>
  <si>
    <t>Non-contact vehicle caused evasive action</t>
  </si>
  <si>
    <t>Immersion, Ran off road left</t>
  </si>
  <si>
    <t>Light/luminaire support, Motor vehicle in transport</t>
  </si>
  <si>
    <t>Failed to yield to vehicle; Improper turn; None</t>
  </si>
  <si>
    <t>Improper lane change; Improper passing; None</t>
  </si>
  <si>
    <t>Ditch, Ran off road left, Ran off road right</t>
  </si>
  <si>
    <t>Bridge rail, Guardrail face, Ran off road right</t>
  </si>
  <si>
    <t>Other post, pole, or support, Ran off road right</t>
  </si>
  <si>
    <t>Jackknife, Overturn/rollover, Ran off road right</t>
  </si>
  <si>
    <t>Bridge rail, Motor vehicle in transport</t>
  </si>
  <si>
    <t>Motor vehicle in transport, Ran off road right</t>
  </si>
  <si>
    <t>Driving too fast for conditions; Followed too closely; None</t>
  </si>
  <si>
    <t>Followed too closely; Swerving or avoiding due to wind, slippery surface, vehicle, object, non-motorist, etc.</t>
  </si>
  <si>
    <t>Bridge rail, Overturn/rollover</t>
  </si>
  <si>
    <t>0.17 BAC</t>
  </si>
  <si>
    <t>Culvert, Fence, Ran off road right</t>
  </si>
  <si>
    <t>Driving too fast for conditions; Running off road</t>
  </si>
  <si>
    <t>Jackknife, Overturn/rollover, Ran off road left</t>
  </si>
  <si>
    <t>Test not given, Test not given, Test not given, Test not given</t>
  </si>
  <si>
    <t>Cell phone; Drinking</t>
  </si>
  <si>
    <t>Animal  - wild, Ditch, Overturn/rollover, Ran off road right</t>
  </si>
  <si>
    <t>Turning left</t>
  </si>
  <si>
    <t>Equipment failure ( tires, brakes, etc. ), Guardrail face, Ran off road left</t>
  </si>
  <si>
    <t>FAILURE TO MAINTAIN FINANCIAL RESPONSIBILITY</t>
  </si>
  <si>
    <t>Motor Vehicle ( including load ) not parked</t>
  </si>
  <si>
    <t>Cross median/centerline, Guardrail face, Motor vehicle in transport</t>
  </si>
  <si>
    <t>Cross median/centerline, Ditch, Embankment, Overturn/rollover</t>
  </si>
  <si>
    <t>Not applicable</t>
  </si>
  <si>
    <t>Improper lane change; Over-correcting/over-steering</t>
  </si>
  <si>
    <t>DRIVERS LICENSE SUSPENDED, DROPING, SIFTING, OR LEAKING LOAD.</t>
  </si>
  <si>
    <t>Cargo; None</t>
  </si>
  <si>
    <t>Other traffic barrier, Ran off road left</t>
  </si>
  <si>
    <t>Animal  - wild, Ditch, Ran off road left</t>
  </si>
  <si>
    <t>0.25 BAC</t>
  </si>
  <si>
    <t>Cross median/centerline, Ditch, Overturn/rollover, Ran off road left</t>
  </si>
  <si>
    <t>Jackknife, Ran off road right, Tree/shrubbery</t>
  </si>
  <si>
    <t>RECKLESS DRIVING</t>
  </si>
  <si>
    <t>Lap belt and shoulder harness used, Lap belt only used</t>
  </si>
  <si>
    <t>Making U-turn, Straight ahead</t>
  </si>
  <si>
    <t>Failed to yield to vehicle; Improper lane change; None</t>
  </si>
  <si>
    <t>Parked motor vehicle</t>
  </si>
  <si>
    <t>Eastbound; Not on roadway ( also use for parked motor vehicle )</t>
  </si>
  <si>
    <t>Not applicable, Test not given</t>
  </si>
  <si>
    <t>UNLAWFUL USE OF CONTROLLED ACCESS FACILITIES, DUI, RECKLESS DRIVING</t>
  </si>
  <si>
    <t>None; Wrong side or wrong way</t>
  </si>
  <si>
    <t>0.22 BAC, Test not given, Test not given</t>
  </si>
  <si>
    <t>Cross median/centerline, Jackknife, Motor vehicle in transport, Overturn/rollover</t>
  </si>
  <si>
    <t>Immobile from previous accident, Straight ahead</t>
  </si>
  <si>
    <t>Cross median/centerline, Delineator post, Motor vehicle in transport, Ran off road left</t>
  </si>
  <si>
    <t>Eastbound; Not applicable ( immobile from previous accident, stuck, etc )</t>
  </si>
  <si>
    <t>Bridge rail, Jackknife, Ran off road right</t>
  </si>
  <si>
    <t>Driving too fast for conditions; Other</t>
  </si>
  <si>
    <t>Culvert, Delineator post, Ran off road left</t>
  </si>
  <si>
    <t>DUI, OVERDRIVING ROAD CONDITIONS</t>
  </si>
  <si>
    <t>Delineator post, Ditch, Highway traffic sign post/sign, Light/luminaire support</t>
  </si>
  <si>
    <t>Drinking; Driving too fast for conditions</t>
  </si>
  <si>
    <t>0.16 BAC</t>
  </si>
  <si>
    <t>Cross median/centerline, Guardrail end, Guardrail face, Motor vehicle in transport, Ran off road left, Ran off road right</t>
  </si>
  <si>
    <t>PASSING IN A NO PASSING ZONE</t>
  </si>
  <si>
    <t>Overtaking/passing, Turning left</t>
  </si>
  <si>
    <t>Fence, Motor vehicle in transport, Motor vehicle used as equipment ( snowplow plowing ), Overturn/rollover, Ran off road left</t>
  </si>
  <si>
    <t>Improper passing; None</t>
  </si>
  <si>
    <t>UNLAWFUL USE OF CONTROLLED ACCESS FACILITIES, RECKLESS DRIVING</t>
  </si>
  <si>
    <t>Cross median/centerline, Motor vehicle in transport, Overturn/rollover, Ran off road left, Ran off road right</t>
  </si>
  <si>
    <t>0.00 BAC, 0.00 BAC, Not reported, Not reported</t>
  </si>
  <si>
    <t>Cargo/equipment loss or shift, Equipment failure ( tires, brakes, etc. ), Motor vehicle in transport</t>
  </si>
  <si>
    <t>Delineator post, Parked motor vehicle</t>
  </si>
  <si>
    <t>Failed to yield to vehicle; None; Not applicable</t>
  </si>
  <si>
    <t>0.00 BAC, Not applicable</t>
  </si>
  <si>
    <t>Failed to yield to vehicle; Followed too closely; None; Other</t>
  </si>
  <si>
    <t>POSSESSION OF DRUG PARAPHERNALIA BY DRIVER OF VEHICLE, DUI, FINANCIAL RESPONSIBILITY - OWNER</t>
  </si>
  <si>
    <t>Drugs-medication; Fatigued/asleep</t>
  </si>
  <si>
    <t>Guardrail face, Jackknife, Overturn/rollover</t>
  </si>
  <si>
    <t>0.31 BAC</t>
  </si>
  <si>
    <t>Guardrail face, Overturn/rollover, Ran off road left</t>
  </si>
  <si>
    <t>0.24 BAC</t>
  </si>
  <si>
    <t>Fire/explosion, Ran off road left</t>
  </si>
  <si>
    <t>Cargo</t>
  </si>
  <si>
    <t>Cargo/equipment loss or shift, Jackknife, Ran off road right</t>
  </si>
  <si>
    <t>DRIVERS LICENSE SUSPENDED, DUI</t>
  </si>
  <si>
    <t>Ditch, Motor vehicle in transport, Parked motor vehicle, Ran off road right</t>
  </si>
  <si>
    <t>Motor vehicle in transport, Parked motor vehicle</t>
  </si>
  <si>
    <t>Other; Weather conditions</t>
  </si>
  <si>
    <t>0.11 BAC, 0.00 BAC, 0.00 BAC</t>
  </si>
  <si>
    <t>POSSESSION OF DRUG PARAPHERNALIA BY DRIVER OF VEHICLE</t>
  </si>
  <si>
    <t>Bridge pier or support, Motor vehicle in transport, Ran off road right</t>
  </si>
  <si>
    <t>Fatigued/asleep; Followed too closely; None</t>
  </si>
  <si>
    <t>LANE DRIVING REQUIRED / ILLEGAL LANE CHANGE, LOGBOOK &amp; SAFETY-RELATED EQUIPMENT VIOLATIONS</t>
  </si>
  <si>
    <t>NO VALID DL, CARELESS DRIVING., FINANCIAL RESPONSIBILITY - OWNER</t>
  </si>
  <si>
    <t>Changing lanes, Slowing in traffic lane</t>
  </si>
  <si>
    <t>Motor vehicle in transport, Other post, pole, or support, Ran off road left</t>
  </si>
  <si>
    <t>NO PROPER REGISTRATION, NO VALID DL, FINANCIAL RESPONSIBILITY - OWNER</t>
  </si>
  <si>
    <t>Backing</t>
  </si>
  <si>
    <t>CARELESS DRIVING</t>
  </si>
  <si>
    <t>LANE DRIVING REQUIRED / ILLEGAL LANE CHANGE, FAIL TO REPORT ACCIDENT (&gt;$1000/$2000)</t>
  </si>
  <si>
    <t>Northbound; Westbound</t>
  </si>
  <si>
    <t>Cargo/equipment loss or shift, Other movable object</t>
  </si>
  <si>
    <t>None; Power train</t>
  </si>
  <si>
    <t>Cross median/centerline, Ditch, Fence, Ran off road left</t>
  </si>
  <si>
    <t>Cross median/centerline, Overturn/rollover, Ran off road right</t>
  </si>
  <si>
    <t>Drugs-Other; Over-correcting/over-steering</t>
  </si>
  <si>
    <t>Delineator post, Fence, Guardrail face, Ran off road left</t>
  </si>
  <si>
    <t>Failure to keep in proper lane; Fatigued/asleep</t>
  </si>
  <si>
    <t>Distracted (list distraction in narrative); Fatigued/asleep</t>
  </si>
  <si>
    <t>Cargo/equipment loss or shift, Overturn/rollover, Ran off road left, Separation of units</t>
  </si>
  <si>
    <t>Ditch, Overturn/rollover, Ran off road right</t>
  </si>
  <si>
    <t>CARELESS DRIVING., ADULT SEATBELT VIOLATION ---- AFTER 9/1/73</t>
  </si>
  <si>
    <t>Motor vehicle in transport, Overturn/rollover, Ran off road left, Ran off road right</t>
  </si>
  <si>
    <t>Failure to keep in proper lane; Improper passing; None</t>
  </si>
  <si>
    <t>0.00 BAC, Not reported, 0.00 BAC, Test not given</t>
  </si>
  <si>
    <t>Guardrail face, Ran off road right, Separation of units</t>
  </si>
  <si>
    <t>Equipment failure ( tires, brakes, etc. ), Jackknife, Ran off road right</t>
  </si>
  <si>
    <t>Cross median/centerline, Highway traffic sign post/sign</t>
  </si>
  <si>
    <t>Fence, Parked motor vehicle, Ran off road right</t>
  </si>
  <si>
    <t>Distracted (list distraction in narrative); Failure to keep in proper lane; None; Not applicable</t>
  </si>
  <si>
    <t>Not applicable; Physical obstruction</t>
  </si>
  <si>
    <t>Cargo/equipment loss or shift, Fence, Ran off road right, Utility pole</t>
  </si>
  <si>
    <t>0.01 BAC, 0.00 BAC</t>
  </si>
  <si>
    <t>Slowing in traffic lane, Stopped in traffic lane, Straight ahead</t>
  </si>
  <si>
    <t>Failed to yield to vehicle; Followed too closely; None</t>
  </si>
  <si>
    <t>Test not given, Test not given, Test not given</t>
  </si>
  <si>
    <t>Pedestrian, bicyclist, other non-occupants in road</t>
  </si>
  <si>
    <t>TURNING FROM THE WRONG LANE</t>
  </si>
  <si>
    <t>Improper lane change; Improper turn; None</t>
  </si>
  <si>
    <t>NO SAFETY CHAIN, LANE DRIVING REQUIRED / ILLEGAL LANE CHANGE</t>
  </si>
  <si>
    <t>Overturn/rollover, Ran off road left, Separation of units</t>
  </si>
  <si>
    <t>Fire/explosion, Other movable object</t>
  </si>
  <si>
    <t>DRIVERS LICENSE SUSPENDED, DUI, RECKLESS DRIVING</t>
  </si>
  <si>
    <t>Drinking; Failure to keep in proper lane; None</t>
  </si>
  <si>
    <t>0.17 BAC, Test not given, Not reported</t>
  </si>
  <si>
    <t>Ditch, Equipment failure ( tires, brakes, etc. ), Fence, Ran off road right</t>
  </si>
  <si>
    <t>Helmet only</t>
  </si>
  <si>
    <t>CARELESS DRIVING., LANE DRIVING REQUIRED / ILLEGAL LANE CHANGE</t>
  </si>
  <si>
    <t>Motor vehicle in transport, Overturn/rollover, Ran off road right, Separation of units</t>
  </si>
  <si>
    <t>Equipment failure ( tires, brakes, etc. ), Overturn/rollover, Ran off road right, Separation of units</t>
  </si>
  <si>
    <t>VEHICULAR HOMICIDE, DUI, RECKLESS DRIVING, UNDERAGE POSS. / CONSUMP OF ALCOHOL, &lt; 18 CHINS OFFENSE</t>
  </si>
  <si>
    <t>DRIVERS LICENSE SUSPENDED, DUI, LANE DRIVING REQUIRED / ILLEGAL LANE CHANGE, OPEN CONTAINER IN VEHICLE</t>
  </si>
  <si>
    <t>0.20 BAC, Not reported</t>
  </si>
  <si>
    <t>Ditch, Motor vehicle in transport, Overturn/rollover, Ran off road left, Ran off road right</t>
  </si>
  <si>
    <t>Distracted (list distraction in narrative); None; Over-correcting/over-steering</t>
  </si>
  <si>
    <t>Motor vehicle in transport, Other movable object</t>
  </si>
  <si>
    <t>Distracted (list distraction in narrative); None</t>
  </si>
  <si>
    <t>NO SAFETY CHAIN</t>
  </si>
  <si>
    <t>Cross median/centerline, Guardrail face, Overturn/rollover, Separation of units</t>
  </si>
  <si>
    <t>Ditch, Guardrail end, Guardrail face, Overturn/rollover</t>
  </si>
  <si>
    <t>Test not given, Not reported, Not reported, Not reported</t>
  </si>
  <si>
    <t>CARELESS DRIVING, FAILURE TO MAINTAIN FINANCIAL RESPONSIBILITY</t>
  </si>
  <si>
    <t>Followed too closely; None; Other</t>
  </si>
  <si>
    <t>Test not given, Not reported, Not reported</t>
  </si>
  <si>
    <t>SEAT BELT REQUIRED-DRIVER &amp; ADULT FRONT SEAT PASSENGERS</t>
  </si>
  <si>
    <t>Cell phone; Over-correcting/over-steering</t>
  </si>
  <si>
    <t>CARELESS DRIVING., FINANCIAL RESPONSIBILITY - OWNER</t>
  </si>
  <si>
    <t>0.02 BAC</t>
  </si>
  <si>
    <t>NO VALID DL, DUI, FINANCIAL RESPONSIBILITY - OWNER, OPEN CONTAINER IN VEHICLE</t>
  </si>
  <si>
    <t>Highway traffic sign post/sign, Light/luminaire support, Ran off road left</t>
  </si>
  <si>
    <t>Light/luminaire support, Overturn/rollover, Ran off road left</t>
  </si>
  <si>
    <t>Cross median/centerline, Highway traffic sign post/sign, Motor vehicle in transport, Overturn/rollover, Ran off road left, Ran off road right</t>
  </si>
  <si>
    <t>Failure to keep in proper lane; None; Other</t>
  </si>
  <si>
    <t>Delineator post, Highway traffic sign post/sign, Ran off road right</t>
  </si>
  <si>
    <t>Not applicable, Test not given, Not reported</t>
  </si>
  <si>
    <t>0.01 BAC</t>
  </si>
  <si>
    <t>Jackknife, Overturn/rollover, Separation of units</t>
  </si>
  <si>
    <t>Embankment, Fence, Guardrail face, Ran off road right</t>
  </si>
  <si>
    <t>NO VALID DRIVERS LICENSE, IMPROPER LANE CHANGE</t>
  </si>
  <si>
    <t>Fatigued/asleep; Over-correcting/over-steering</t>
  </si>
  <si>
    <t>Light/luminaire support, Other post, pole, or support, Overturn/rollover, Separation of units</t>
  </si>
  <si>
    <t>Fence, Light/luminaire support, Ran off road left</t>
  </si>
  <si>
    <t>Cross median/centerline, Jackknife, Motor vehicle in transport, Ran off road left</t>
  </si>
  <si>
    <t>Curb, Fire/explosion</t>
  </si>
  <si>
    <t>Not applicable ( immobile from previous accident, stuck, etc ); Westbound</t>
  </si>
  <si>
    <t>0.17 BAC, Test not given</t>
  </si>
  <si>
    <t>Delineator post, Jackknife, Overturn/rollover, Ran off road left</t>
  </si>
  <si>
    <t>Jackknife, Motor vehicle in transport</t>
  </si>
  <si>
    <t>Road surface condition ( wet, icy, snow, slush, etc. ); Unknown</t>
  </si>
  <si>
    <t>Unknown; Weather conditions</t>
  </si>
  <si>
    <t>Unknown, Test not given</t>
  </si>
  <si>
    <t>Cross median/centerline, Jackknife, Overturn/rollover, Ran off road left</t>
  </si>
  <si>
    <t>Fence, Ran off road left, Ran off road right</t>
  </si>
  <si>
    <t>Distracted (list distraction in narrative); Over-correcting/over-steering</t>
  </si>
  <si>
    <t>0.10 BAC</t>
  </si>
  <si>
    <t>None; Not Reported; Unknown</t>
  </si>
  <si>
    <t>Slowing in traffic lane, Stopped in traffic lane</t>
  </si>
  <si>
    <t>Not applicable; Weather conditions</t>
  </si>
  <si>
    <t>Equipment failure ( tires, brakes, etc. ), Fence, Overturn/rollover, Ran off road right</t>
  </si>
  <si>
    <t>Parked motor vehicle, Ran off road left</t>
  </si>
  <si>
    <t>Failure to keep in proper lane; None; Not applicable</t>
  </si>
  <si>
    <t>None; Not Reported</t>
  </si>
  <si>
    <t>None; Not reported</t>
  </si>
  <si>
    <t>Not reported, Test not given</t>
  </si>
  <si>
    <t>PROOF OF INSURANCE/FINANCIAL RESPONSIBILITY</t>
  </si>
  <si>
    <t>Ditch, Overturn/rollover, Ran off road left</t>
  </si>
  <si>
    <t>Sleet, hail ( freezing rain or drizzle ), Severe crosswinds</t>
  </si>
  <si>
    <t>NO VALID DL, CARELESS DRIVING.</t>
  </si>
  <si>
    <t>0.00 BAC, Not reported, Not reported, 0.00 BAC, 0.00 BAC</t>
  </si>
  <si>
    <t>None; Not applicable; Other</t>
  </si>
  <si>
    <t>CARELESS DRIVING., FAIL TO REPORT ACCIDENT (&gt;$1000/$2000), FINANCIAL RESPONSIBILITY - OWNER</t>
  </si>
  <si>
    <t>Cross median/centerline, Fence, Overturn/rollover, Ran off road left</t>
  </si>
  <si>
    <t>Rain, Fog, smog, smoke</t>
  </si>
  <si>
    <t>Equipment failure ( tires, brakes, etc. ), Jackknife, Ran off road left</t>
  </si>
  <si>
    <t>Equipment failure ( tires, brakes, etc. ), Highway traffic sign post/sign, Ran off road right</t>
  </si>
  <si>
    <t>Embankment, Fence, Other post, pole, or support, Ran off road right</t>
  </si>
  <si>
    <t>0.02 BAC, Not reported</t>
  </si>
  <si>
    <t>DUI, RECKLESS DRIVING, FAIL TO STOP INJURY ACCIDENT, OPEN CONTAINER IN VEHICLE</t>
  </si>
  <si>
    <t>Drinking; None; Physical impairment</t>
  </si>
  <si>
    <t>0.00 BAC, Not reported, 0.10 BAC</t>
  </si>
  <si>
    <t>Starting in traffic lane</t>
  </si>
  <si>
    <t>Eastbound; Not reported</t>
  </si>
  <si>
    <t>DRIVERS LICENSE SUSPENDED, DUI, FAIL TO STOP FOR STOP SIGN / YIELD AFTER STOP, FAIL TO REPORT ACCIDENT (&gt;$1000/$2000)</t>
  </si>
  <si>
    <t>Cross median/centerline, Ditch</t>
  </si>
  <si>
    <t>Disregarded traffic signs or signals; Drinking</t>
  </si>
  <si>
    <t>0.23 BAC</t>
  </si>
  <si>
    <t>Equipment failure ( tires, brakes, etc. ), Other non-collision</t>
  </si>
  <si>
    <t>Cell phone; None</t>
  </si>
  <si>
    <t>Cross median/centerline, Guardrail face, Ran off road left, Ran off road right</t>
  </si>
  <si>
    <t>Cross median/centerline, Guardrail face, Motor vehicle in transport, Ran off road left</t>
  </si>
  <si>
    <t>LANE DRIVING REQUIRED / ILLEGAL LANE CHANGE, FINANCIAL RESPONSIBILITY - OWNER</t>
  </si>
  <si>
    <t>None; Physical obstruction</t>
  </si>
  <si>
    <t>Motor vehicle in transport, Separation of units</t>
  </si>
  <si>
    <t>Southbound; Westbound</t>
  </si>
  <si>
    <t>CARELESS DRIVING, PROOF OF INSURANCE/FINANCIAL RESPONSIBILITY</t>
  </si>
  <si>
    <t>Helmet only, Lap belt and shoulder harness used</t>
  </si>
  <si>
    <t>Ditch, Motor vehicle in transport, Ran off road left</t>
  </si>
  <si>
    <t>DRIVING WHILE INTOXICATED, RECKLESS DRIVING, SEAT BELT REQUIRED-DRIVER &amp; ADULT FRONT SEAT PASSENGERS</t>
  </si>
  <si>
    <t>0.13 BAC, 0.00 BAC</t>
  </si>
  <si>
    <t>Ran off road right, Tree/shrubbery</t>
  </si>
  <si>
    <t>Tree/shrubbery</t>
  </si>
  <si>
    <t>OVERDRIVING ROAD CONDITIONS/SPEED OVER REASONABLE, OVERDRIVING ROAD CONDITIONS/SPEED OVER REASONABLE</t>
  </si>
  <si>
    <t>Fence, Jackknife, Ran off road right</t>
  </si>
  <si>
    <t>OVERDRIVING ROAD CONDITIONS/SPEED OVER REASONABLE</t>
  </si>
  <si>
    <t>IMPROPER LANE CHANGE, SEAT BELT REQUIRED-DRIVER &amp; ADULT FRONT SEAT PASSENGERS</t>
  </si>
  <si>
    <t>Cross median/centerline, Highway traffic sign post/sign, Overturn/rollover, Ran off road left</t>
  </si>
  <si>
    <t>Distracted (list distraction in narrative); Improper lane change; None</t>
  </si>
  <si>
    <t>Test not given, Test not given, Not reported, Test not given</t>
  </si>
  <si>
    <t>Mailbox, Overturn/rollover, Ran off road left, Ran off road right</t>
  </si>
  <si>
    <t>DRIVING WHILE INTOXICATED, IMPROPER LANE CHANGE, SEAT BELT REQUIRED-DRIVER &amp; ADULT FRONT SEAT PASSENGERS, OPEN CONTAINER IN MOTOR VEHICLE</t>
  </si>
  <si>
    <t>Bridge rail, Jackknife</t>
  </si>
  <si>
    <t>Light/luminaire support, Ran off road right</t>
  </si>
  <si>
    <t>Cross median/centerline, Ran off road left, Tree/shrubbery</t>
  </si>
  <si>
    <t>Cross median/centerline, Fence, Ran off road left, Ran off road right</t>
  </si>
  <si>
    <t>Illness (heart attack, stroke, etc.); Running off road</t>
  </si>
  <si>
    <t>FAIL TO STOP AT RED LIGHT, FAIL TO REPORT ACCIDENT (&gt;$1000/$2000), NO VALID DL</t>
  </si>
  <si>
    <t>Northbound; Southbound</t>
  </si>
  <si>
    <t>Disregarded traffic signs or signals; Driving too fast for conditions; None</t>
  </si>
  <si>
    <t>DUI, CARELESS DRIVING., HIT/RUN PROPERTY DAMAGE, OPEN CONTAINER IN VEHICLE</t>
  </si>
  <si>
    <t>DRIVERS LICENSE SUSPENDED, FINANCIAL RESPONSIBILITY - OWNER</t>
  </si>
  <si>
    <t>EXPIRED VALADIATION STICKER, FOLLOWING TOO CLOSELY</t>
  </si>
  <si>
    <t>Embankment, Fence, Ran off road right</t>
  </si>
  <si>
    <t>0.20 BAC</t>
  </si>
  <si>
    <t>Motor vehicle in transport, Ran off road left, Ran off road right</t>
  </si>
  <si>
    <t>Glare; None</t>
  </si>
  <si>
    <t>0.00 BAC, 0.00 BAC, Not reported</t>
  </si>
  <si>
    <t>NO VALID DL, NO VALID DL</t>
  </si>
  <si>
    <t>Stopped in traffic lane, Turning right</t>
  </si>
  <si>
    <t>FAIL TO STOP AT RED LIGHT</t>
  </si>
  <si>
    <t>Fence, Overturn/rollover, Ran off road left</t>
  </si>
  <si>
    <t>IMPROPERLY EQUIPPED VEHICLES ON HIGHWAY.</t>
  </si>
  <si>
    <t>Equipment failure ( tires, brakes, etc. ), Fence, Other fixed object ( wall, building, tunnel, etc. ), Overturn/rollover</t>
  </si>
  <si>
    <t>Other; Road surface condition ( wet, icy, snow, slush, etc. )</t>
  </si>
  <si>
    <t>Eastbound; Southbound; Westbound</t>
  </si>
  <si>
    <t>Drinking; Exceeded posted speed limit</t>
  </si>
  <si>
    <t>Test given, contaminated sample/unusable, Not reported, Not reported</t>
  </si>
  <si>
    <t>Test not given, Not reported, Test not given, Test not given</t>
  </si>
  <si>
    <t>FAIL TO STOP FOR STOP SIGN / YIELD AFTER STOP, FINANCIAL RESPONSIBILITY - OWNER</t>
  </si>
  <si>
    <t>0.21 BAC</t>
  </si>
  <si>
    <t>FAIL TO STOP FOR STOP SIGN / YIELD AFTER STOP</t>
  </si>
  <si>
    <t>Distracted (list distraction in narrative); Exceeded posted speed limit; None</t>
  </si>
  <si>
    <t>Turning right</t>
  </si>
  <si>
    <t>Equipment failure ( tires, brakes, etc. ), Highway traffic sign post/sign</t>
  </si>
  <si>
    <t>DRIVERS LICENSE SUSPENDED, DUI, HIT/RUN PROPERTY DAMAGE, OPEN CONTAINER IN VEHICLE</t>
  </si>
  <si>
    <t>Equipment failure ( tires, brakes, etc. ), Motor vehicle in transport, Ran off road left</t>
  </si>
  <si>
    <t>Jackknife, Ran off road left, Ran off road right</t>
  </si>
  <si>
    <t>Equipment failure ( tires, brakes, etc. ), Ran off road left, Traffic signal support/signal</t>
  </si>
  <si>
    <t>Traffic signal support/signal</t>
  </si>
  <si>
    <t>Ditch, Fence, Overturn/rollover, Ran off road right</t>
  </si>
  <si>
    <t>DUI, DRIVING ON WRONG SIDE OF ROAD, ADULT SEATBELT VIOLATION ---- AFTER 9/1/73, OPEN CONTAINER IN VEHICLE</t>
  </si>
  <si>
    <t>Drinking; None; Wrong side or wrong way</t>
  </si>
  <si>
    <t>0.18 BAC, 0.00 BAC</t>
  </si>
  <si>
    <t>Cross median/centerline, Motor vehicle in transport, Ran off road right</t>
  </si>
  <si>
    <t>Failure to keep in proper lane; None; Wrong side or wrong way</t>
  </si>
  <si>
    <t>0.16 BAC, Not reported, Not reported, Not reported</t>
  </si>
  <si>
    <t>Curb, Fire/explosion, Overturn/rollover, Ran off road left</t>
  </si>
  <si>
    <t>Turning left, Turning right</t>
  </si>
  <si>
    <t>Improper turn; None</t>
  </si>
  <si>
    <t>DUI, FOLLOWING TOO CLOSELY</t>
  </si>
  <si>
    <t>Drugs-medication; Followed too closely; None</t>
  </si>
  <si>
    <t>Disregarded traffic signs or signals; Followed too closely; None</t>
  </si>
  <si>
    <t>Brakes; None</t>
  </si>
  <si>
    <t>Lap belt and shoulder harness used, Shoulder harness only used</t>
  </si>
  <si>
    <t>NO ENDORSEMENT, FINANCIAL RESPONSIBILITY - OWNER</t>
  </si>
  <si>
    <t>Driving too fast for conditions; Exceeded posted speed limit</t>
  </si>
  <si>
    <t>Failure to keep in proper lane; None; Over-correcting/over-steering</t>
  </si>
  <si>
    <t>VIOLATION OF RESTRICTED DL, FAIL TO STOP AT RED LIGHT</t>
  </si>
  <si>
    <t>DRIVERS LICENSE SUSPENDED, CARELESS DRIVING., HIT/RUN PROPERTY DAMAGE, FINANCIAL RESPONSIBILITY - OWNER</t>
  </si>
  <si>
    <t>Embankment, Equipment failure ( tires, brakes, etc. ), Fence, Other non-collision</t>
  </si>
  <si>
    <t>0.00 BAC, 0.20 BAC</t>
  </si>
  <si>
    <t>POSSESSION OF DRUG PARAPHERNALIA BY DRIVER OF VEHICLE, NO VALID DL, DUI, FINANCIAL RESPONSIBILITY - OWNER</t>
  </si>
  <si>
    <t>Approach, Cross median/centerline, Fence, Ran off road left</t>
  </si>
  <si>
    <t>Drugs-Other; Running off road</t>
  </si>
  <si>
    <t>DRIVERS LICENSE SUSPENDED, DUI, CARELESS DRIVING., FINANCIAL RESPONSIBILITY - SUMMONS TO NONDRIVER OWNER</t>
  </si>
  <si>
    <t>DUI, CARELESS DRIVING., ADULT SEATBELT VIOLATION ---- AFTER 9/1/73</t>
  </si>
  <si>
    <t>Delineator post, Overturn/rollover, Ran off road left, Ran off road right</t>
  </si>
  <si>
    <t>FOLLOWING TOO CLOSELY, FINANCIAL RESPONSIBILITY - OWNER</t>
  </si>
  <si>
    <t>NO ENDORSEMENT, CARELESS DRIVING., FINANCIAL RESPONSIBILITY - OWNER</t>
  </si>
  <si>
    <t>Helmet only, Lap belt and shoulder harness used, None used</t>
  </si>
  <si>
    <t>USE OF HANDHELD ELECTRONIC WIRELESS COMMUNICATION DEVICE, FINANCIAL RESPONSIBILITY - OWNER</t>
  </si>
  <si>
    <t>Improper parking; None; Other</t>
  </si>
  <si>
    <t>0.00 BAC, 0.00 BAC, Not reported, Not reported, Not reported</t>
  </si>
  <si>
    <t>0.07 BAC, Not reported</t>
  </si>
  <si>
    <t>Delineator post, Ditch, Fence, Other non-collision</t>
  </si>
  <si>
    <t>Guardrail face, Light/luminaire support, Motor vehicle in transport, Ran off road left, Ran off road right</t>
  </si>
  <si>
    <t>Cross median/centerline, Pedestrian</t>
  </si>
  <si>
    <t>Failure to keep in proper lane; None; Not applicable; Swerving or avoiding due to wind, slippery surface, vehicle, object, non-motorist, etc.</t>
  </si>
  <si>
    <t>0.00 BAC, 0.11 BAC</t>
  </si>
  <si>
    <t>Stopped in traffic lane, Turning left</t>
  </si>
  <si>
    <t>Motor Vehicle ( including load ) parked; None</t>
  </si>
  <si>
    <t>Test refused, 0.00 BAC</t>
  </si>
  <si>
    <t>Ditch, Mailbox, Ran off road right</t>
  </si>
  <si>
    <t>Mailbox</t>
  </si>
  <si>
    <t>Drinking; Driving too fast for conditions; None; Unknown</t>
  </si>
  <si>
    <t>0.16 BAC, Test not given</t>
  </si>
  <si>
    <t>DUI, HIT/RUN PROPERTY DAMAGE, FINANCIAL RESPONSIBILITY - OWNER</t>
  </si>
  <si>
    <t>Drinking; Drugs-Other; None</t>
  </si>
  <si>
    <t>Cross median/centerline, Delineator post, Ran off road left</t>
  </si>
  <si>
    <t>OPEN CONTAINER IN VEHICLE</t>
  </si>
  <si>
    <t>Driving too fast for conditions; Wrong side or wrong way</t>
  </si>
  <si>
    <t>0.06 BAC</t>
  </si>
  <si>
    <t>Delineator post, Ditch, Ran off road left</t>
  </si>
  <si>
    <t>Ditch, Motor vehicle in transport, Overturn/rollover, Ran off road right</t>
  </si>
  <si>
    <t>DUI, OPEN CONTAINER IN VEHICLE</t>
  </si>
  <si>
    <t>Fence, Other fixed object ( wall, building, tunnel, etc. )</t>
  </si>
  <si>
    <t>Disregarded traffic signs or signals; Driving too fast for conditions</t>
  </si>
  <si>
    <t>FINANCIAL RESPONSIBILITY - OWNER, EXPIRED VALADIATION STICKER</t>
  </si>
  <si>
    <t>Driving too fast for conditions; None; Unknown</t>
  </si>
  <si>
    <t>Making U-turn, Slowing in traffic lane</t>
  </si>
  <si>
    <t>Fence, Motor vehicle in transport, Other movable object, Ran off road right</t>
  </si>
  <si>
    <t>Drinking; Improper turn; None; Other</t>
  </si>
  <si>
    <t>0.13 BAC, Test not given</t>
  </si>
  <si>
    <t>Equipment failure ( tires, brakes, etc. ), Fence</t>
  </si>
  <si>
    <t>Fence, Motor vehicle in transport, Ran off road right</t>
  </si>
  <si>
    <t>Weather conditions; Windshield or other window obscured by frost, snow, mud, etc.</t>
  </si>
  <si>
    <t>Ditch, Motor vehicle in transport, Ran off road right</t>
  </si>
  <si>
    <t>Fire/explosion, Motor vehicle in transport</t>
  </si>
  <si>
    <t>VIOLATION OF RESTRICTED DL, NO SAFETY CHAIN, FINANCIAL RESPONSIBILITY - OWNER</t>
  </si>
  <si>
    <t>0.35 BAC, 0.00 BAC</t>
  </si>
  <si>
    <t>FOLLOWING TOO CLOSELY, EXPIRED VALIDATION STICKER</t>
  </si>
  <si>
    <t>POSSESSION OF MARIJUANA, DUI, RECKLESS DRIVING, OPEN CONTAINER IN VEHICLE</t>
  </si>
  <si>
    <t>Drinking; Wrong side or wrong way</t>
  </si>
  <si>
    <t>0.19 BAC</t>
  </si>
  <si>
    <t>DUI, RECKLESS DRIVING, LANE DRIVING REQUIRED / ILLEGAL LANE CHANGE, FINANCIAL RESPONSIBILITY - OWNER</t>
  </si>
  <si>
    <t>Test not given, 0.10 BAC</t>
  </si>
  <si>
    <t>LEFT TURNING VEHICLE TO YIELD ROW</t>
  </si>
  <si>
    <t>Clear, Rain</t>
  </si>
  <si>
    <t>Delineator post, Motor vehicle in transport</t>
  </si>
  <si>
    <t>Test not given, Not reported, Not reported, Not reported, Test not given</t>
  </si>
  <si>
    <t>LOGBOOK &amp; SAFETY-RELATED EQUIPMENT VIOLATIONS</t>
  </si>
  <si>
    <t>Eastbound; Northbound; Westbound</t>
  </si>
  <si>
    <t>DRIVERS LICENSE REVOKED, LANE DRIVING REQUIRED / ILLEGAL LANE CHANGE, AGGRAVATED ELUDING, SUBSTITION OF PLATES</t>
  </si>
  <si>
    <t>Fire/explosion, Parked motor vehicle, Ran off road right</t>
  </si>
  <si>
    <t>Exceeded posted speed limit; None; Not applicable; Running off road</t>
  </si>
  <si>
    <t>Test given, but unobtainable at time report filed, Not applicable</t>
  </si>
  <si>
    <t>Cross median/centerline, Curb, Overturn/rollover</t>
  </si>
  <si>
    <t>Curb</t>
  </si>
  <si>
    <t>Exceeded posted speed limit; Failure to keep in proper lane</t>
  </si>
  <si>
    <t>Disregarded traffic signs or signals; Drinking; None</t>
  </si>
  <si>
    <t>FOLLOWING TOO CLOSELY, NO VALID DL</t>
  </si>
  <si>
    <t>Motor vehicle in transport, Overturn/rollover, Ran off road right</t>
  </si>
  <si>
    <t>Stopped in traffic lane, Straight ahead, Turning left</t>
  </si>
  <si>
    <t>Test not given, Not reported, Not reported, Test not given, Unknown</t>
  </si>
  <si>
    <t>VEHICULAR BATTERY, DUI, RECKLESS DRIVING, FAIL TO STOP INJURY ACCIDENT</t>
  </si>
  <si>
    <t>Culvert, Motor vehicle in transport, Overturn/rollover, Ran off road right</t>
  </si>
  <si>
    <t>0.18 BAC, Test not given, Not reported</t>
  </si>
  <si>
    <t>FAILURE TO YIELD RIGHT OF WAY FROM DRIVEWAY OR ALLEY</t>
  </si>
  <si>
    <t>Changing lanes, Turning left</t>
  </si>
  <si>
    <t>Highway traffic sign post/sign, Motor vehicle in transport, Ran off road right</t>
  </si>
  <si>
    <t>Driving too fast for conditions; Failed to yield to vehicle; None</t>
  </si>
  <si>
    <t>Brakes; Not applicable</t>
  </si>
  <si>
    <t>Lap belt only used, None used</t>
  </si>
  <si>
    <t>Overturn/rollover, Ran off road right, Tree/shrubbery</t>
  </si>
  <si>
    <t>Curb, Guardrail face, Ran off road left, Ran off road right</t>
  </si>
  <si>
    <t>Cross median/centerline, Curb, Parked motor vehicle, Ran off road right</t>
  </si>
  <si>
    <t>Northbound; Not on roadway ( also use for parked motor vehicle )</t>
  </si>
  <si>
    <t>Driving too fast for conditions; None; Not applicable</t>
  </si>
  <si>
    <t>Culvert, Overturn/rollover, Ran off road left</t>
  </si>
  <si>
    <t>Delineator post, Jackknife, Motor vehicle in transport</t>
  </si>
  <si>
    <t>Cross median/centerline, Parked motor vehicle</t>
  </si>
  <si>
    <t>Test not given, Not reported, Test not given</t>
  </si>
  <si>
    <t>DRIVERS LICENSE REVOKED, OVERDRIVING ROAD CONDITIONS</t>
  </si>
  <si>
    <t>Snow, Fog, smog, smoke</t>
  </si>
  <si>
    <t>VEHICULAR HOMICIDE, DUI, LANE DRIVING REQUIRED / ILLEGAL LANE CHANGE, OPEN CONTAINER IN VEHICLE</t>
  </si>
  <si>
    <t>0.23 BAC, Not reported</t>
  </si>
  <si>
    <t>FINANCIAL RESPONSIBILITY - OWNER, OPEN CONTAINER IN VEHICLE</t>
  </si>
  <si>
    <t>Ran off road right, Traffic signal support/signal</t>
  </si>
  <si>
    <t>Ditch, Highway traffic sign post/sign, Ran off road right</t>
  </si>
  <si>
    <t>Driving too fast for conditions; None; Swerving or avoiding due to wind, slippery surface, vehicle, object, non-motorist, etc.</t>
  </si>
  <si>
    <t>FLASHING RED LIGHT</t>
  </si>
  <si>
    <t>Ditch, Fence, Motor vehicle in transport, Ran off road right</t>
  </si>
  <si>
    <t>Curb, Ran off road left</t>
  </si>
  <si>
    <t>NO ENDORSEMENT, DUI</t>
  </si>
  <si>
    <t>Drinking; Exceeded posted speed limit; Failed to yield to vehicle; None; Not Reported</t>
  </si>
  <si>
    <t>0.00 BAC, Not reported, Test given, but unobtainable at time report filed, Test not given</t>
  </si>
  <si>
    <t>FAILURE TO OBEY TRAFFIC SIGNAL</t>
  </si>
  <si>
    <t>POSSESSION OF MARIJUANA, POSSESSION OF DRUG PARAPHERNALIA BY DRIVER OF VEHICLE, NO VALID DL, ALL MUNICIPAL / COUNTY - SPEEDING (26 AND UP)</t>
  </si>
  <si>
    <t>Delineator post, Ditch, Ran off road right</t>
  </si>
  <si>
    <t>Exceeded posted speed limit; Running off road</t>
  </si>
  <si>
    <t>DRIVERS LICENSE SUSPENDED, FAIL TO STOP AT RED LIGHT</t>
  </si>
  <si>
    <t>Test given, but unobtainable at time report filed, 0.00 BAC, Not reported</t>
  </si>
  <si>
    <t>Motor Vehicle ( including load ) not parked; None</t>
  </si>
  <si>
    <t>Distracted (list distraction in narrative); None; Other electronic device (list in narrative)</t>
  </si>
  <si>
    <t>Making U-turn</t>
  </si>
  <si>
    <t>Test refused</t>
  </si>
  <si>
    <t>Distracted (list distraction in narrative); None; Swerving or avoiding due to wind, slippery surface, vehicle, object, non-motorist, etc.</t>
  </si>
  <si>
    <t>STOP SIGN VIOLATION AND PROCEED WITHOUT SAFE PASSAGE, FAILURE TO MAINTAIN FINANCIAL RESPONSIBILITY</t>
  </si>
  <si>
    <t>Culvert, Embankment, Equipment failure ( tires, brakes, etc. ), Fence</t>
  </si>
  <si>
    <t>DRIVING WHILE SUSPENDED, FOLLOWING TOO CLOSELY, HIT AND RUN - FAILURE TO STOP &amp; GIVE INFO AFTER ACCIDENT, FINANCIAL RESPONSIBILITY - OWNER</t>
  </si>
  <si>
    <t>DRIVERS LICENSE REVOKED, CARELESS DRIVING., HIT/RUN PROPERTY DAMAGE, FINANCIAL RESPONSIBILITY - OWNER</t>
  </si>
  <si>
    <t>HIT/RUN PROPERTY DAMAGE</t>
  </si>
  <si>
    <t>DUI, USE OF HANDHELD ELECTRONIC WIRELESS COMMUNICATION DEVICE</t>
  </si>
  <si>
    <t>DUI, RECKLESS DRIVING, FAIL TO STOP FOR STOP SIGN / YIELD AFTER STOP</t>
  </si>
  <si>
    <t>Drinking; Failed to yield to vehicle; None</t>
  </si>
  <si>
    <t>0.00 BAC, Test given, contaminated sample/unusable</t>
  </si>
  <si>
    <t>POSSESSION OF MARIJUANA, POSSESSION OF DRUG PARAPHERNALIA BY DRIVER OF VEHICLE, NO VALID DL, DUI</t>
  </si>
  <si>
    <t>Drugs-Other; Improper lane change; None</t>
  </si>
  <si>
    <t>DUI, RECKLESS DRIVING, FAIL TO STOP AT RED LIGHT, FINANCIAL RESPONSIBILITY - OWNER</t>
  </si>
  <si>
    <t>Cell phone; Distracted (list distraction in narrative); None</t>
  </si>
  <si>
    <t>TEXTING WHILE DRIVING PROHIBITED, FOLLOWING TOO CLOSELY</t>
  </si>
  <si>
    <t>Delineator post, Ran off road right, Separation of units</t>
  </si>
  <si>
    <t>DUI, FOLLOWING TOO CLOSELY, FINANCIAL RESPONSIBILITY - OWNER</t>
  </si>
  <si>
    <t>Drinking; Followed too closely; None</t>
  </si>
  <si>
    <t>Test given, but unobtainable at time report filed, Test not given, Not reported, Test not given</t>
  </si>
  <si>
    <t>None; Work zone ( construction/maintenance/utility )</t>
  </si>
  <si>
    <t>FAIL TO YIELD AT YIELD SIGN</t>
  </si>
  <si>
    <t>Cross median/centerline, Culvert, Curb, Ran off road left</t>
  </si>
  <si>
    <t>Improper turn; Running off road</t>
  </si>
  <si>
    <t>Cross median/centerline, Fence, Ran off road left, Tree/shrubbery</t>
  </si>
  <si>
    <t>Pedestrian, Ran off road right</t>
  </si>
  <si>
    <t>Failure to keep in proper lane; None; Not applicable; Running off road</t>
  </si>
  <si>
    <t>0.21 BAC, Test given, but unobtainable at time report filed</t>
  </si>
  <si>
    <t>Animal  - wild, Motor vehicle in transport</t>
  </si>
  <si>
    <t>Other non-collision, Separation of units</t>
  </si>
  <si>
    <t>USE OF HANDHELD ELECTRONIC WIRELESS COMMUNICATION DEVICE, LANE DRIVING REQUIRED / ILLEGAL LANE CHANGE</t>
  </si>
  <si>
    <t>Cell phone; Improper lane change; None</t>
  </si>
  <si>
    <t>0.27 BAC</t>
  </si>
  <si>
    <t>FOLLOWING TOO CLOSELY, HIT AND RUN - FAILURE TO STOP &amp; GIVE INFO AFTER ACCIDENT, FAILURE TO MAINTAIN FINANCIAL RESPONSIBILITY</t>
  </si>
  <si>
    <t>DUI, FAIL TO STOP AT RED LIGHT, FINANCIAL RESPONSIBILITY - OWNER</t>
  </si>
  <si>
    <t>Test not given, 0.08 BAC</t>
  </si>
  <si>
    <t>VEHICULAR BATTERY, DUI, CARELESS DRIVING., SUBSTITION OF PLATES</t>
  </si>
  <si>
    <t>0.28 BAC, Not reported</t>
  </si>
  <si>
    <t>LEFT TURNING VEHICLE TO YIELD ROW, OPERATING VEHICLE WITHOUT HEADLIGHTS, ADULT SEATBELT VIOLATION ---- AFTER 9/1/73</t>
  </si>
  <si>
    <t>Failed to yield to vehicle; Improper turn; None; Other</t>
  </si>
  <si>
    <t>Failed to yield to vehicle; Improper signal or failure to signal; None</t>
  </si>
  <si>
    <t>Fence, Light/luminaire support, Overturn/rollover, Ran off road right</t>
  </si>
  <si>
    <t>Followed too closely; None; Unknown</t>
  </si>
  <si>
    <t>Unknown, Unknown</t>
  </si>
  <si>
    <t>Ditch, Motor vehicle in transport</t>
  </si>
  <si>
    <t>Animal in roadway; None</t>
  </si>
  <si>
    <t>Followed too closely; None; Over-correcting/over-steering</t>
  </si>
  <si>
    <t>Not reported; Weather conditions</t>
  </si>
  <si>
    <t>DROPING, SIFTING, OR LEAKING LOAD., CARELESS DRIVING., FAIL TO REPORT ACCIDENT (&gt;$1000/$2000), OPEN CONTAINER IN VEHICLE</t>
  </si>
  <si>
    <t>Ditch, Embankment, Highway traffic sign post/sign, Ran off road right</t>
  </si>
  <si>
    <t>NO VALID DL, IMPROPERLY EQUIPPED VEHICLES ON HIGHWAY., SEATBELT FOR PASSENGERS 5-17 (TICKET DRIVER), ADULT SEATBELT VIOLATION ---- AFTER 9/1/73</t>
  </si>
  <si>
    <t>Suspension</t>
  </si>
  <si>
    <t>0.00 BAC, Not reported, Not reported, Not reported</t>
  </si>
  <si>
    <t>VEHICULAR BATTERY, DRIVERS LICENSE SUSPENDED, DUI, PARKING ON HIGHWAY</t>
  </si>
  <si>
    <t>Improper parking; None; Unknown</t>
  </si>
  <si>
    <t>0.14 BAC, Test given, but unobtainable at time report filed</t>
  </si>
  <si>
    <t>DRIVING ON WRONG SIDE OF ROAD</t>
  </si>
  <si>
    <t>Cross median/centerline, Delineator post</t>
  </si>
  <si>
    <t>Drinking; Fatigued/asleep; None; Not applicable</t>
  </si>
  <si>
    <t>Test not given, 0.60 BAC</t>
  </si>
  <si>
    <t>NO VALID DL, FINANCIAL RESPONSIBILITY - OWNER, RIGHT OF WAY AT INTERSECTIONS</t>
  </si>
  <si>
    <t>DUI, DRIVING ON WRONG SIDE OF ROAD, OPEN CONTAINER IN VEHICLE, UNDERAGE POSS. / CONSUMP OF ALCOHOL, &lt; 18 CHINS OFFENSE</t>
  </si>
  <si>
    <t>Bridge rail, Cross median/centerline, Ran off road left</t>
  </si>
  <si>
    <t>VEHICULAR HOMICIDE, NO VALID DL, DUI</t>
  </si>
  <si>
    <t>0.27 BAC, Not reported, 0.00 BAC</t>
  </si>
  <si>
    <t>0.00 BAC, Test given, but unobtainable at time report filed</t>
  </si>
  <si>
    <t>NO VALID DL, DUI, LEFT TURNING VEHICLE TO YIELD ROW, FINANCIAL RESPONSIBILITY - OWNER</t>
  </si>
  <si>
    <t>0.19 BAC, Not reported, Not reported, Test not given</t>
  </si>
  <si>
    <t>0.27 BAC, Test not given</t>
  </si>
  <si>
    <t>Delineator post, Mailbox, Overturn/rollover, Ran off road right</t>
  </si>
  <si>
    <t>FAILURE TO YIELD</t>
  </si>
  <si>
    <t>Parking maneuver, Straight ahead</t>
  </si>
  <si>
    <t>LEFT TURNING VEHICLE TO YIELD ROW, FINANCIAL RESPONSIBILITY - OWNER</t>
  </si>
  <si>
    <t>Debris; None</t>
  </si>
  <si>
    <t>DUI UNDER AGE OF 21         0.02, RECKLESS DRIVING, ADULT SEATBELT VIOLATION ---- AFTER 9/1/73</t>
  </si>
  <si>
    <t>0.10 BAC, Not reported</t>
  </si>
  <si>
    <t>Eastbound; Northbound; Southbound</t>
  </si>
  <si>
    <t>Backing, Stopped in traffic lane</t>
  </si>
  <si>
    <t>Improper backing; Improper passing; Improper turn; None</t>
  </si>
  <si>
    <t>Delineator post, Highway traffic sign post/sign, Ran off road left, Separation of units</t>
  </si>
  <si>
    <t>0.29 BAC</t>
  </si>
  <si>
    <t>Equipment failure ( tires, brakes, etc. ), Other post, pole, or support, Overturn/rollover, Ran off road right</t>
  </si>
  <si>
    <t>Followed too closely; Improper turn; None; Over-correcting/over-steering</t>
  </si>
  <si>
    <t>Animal - domestic, Cross median/centerline, Embankment</t>
  </si>
  <si>
    <t>Ditch, Equipment failure ( tires, brakes, etc. ), Fence, Ran off road left</t>
  </si>
  <si>
    <t>0.00 BAC, Not reported, Not reported, 0.00 BAC</t>
  </si>
  <si>
    <t>NO ENDORSEMENT, OVERDRIVING ROAD CONDITIONS</t>
  </si>
  <si>
    <t>Animal  - wild, Ditch, Overturn/rollover</t>
  </si>
  <si>
    <t>FINANCIAL RESPONSIBILITY - OWNER, DRIVERS LICENSE SUSPENDED, FOLLOWING TOO CLOSELY, FINANCIAL RESPONSIBILITY - OWNER</t>
  </si>
  <si>
    <t>Animal - domestic, Cross median/centerline</t>
  </si>
  <si>
    <t>TURNING FROM WRONG LANE</t>
  </si>
  <si>
    <t>Fence, Motor vehicle in transport, Overturn/rollover, Ran off road right</t>
  </si>
  <si>
    <t>DUI, LEFT TURNING VEHICLE TO YIELD ROW, FINANCIAL RESPONSIBILITY - OWNER, ADULT SEATBELT VIOLATION ---- AFTER 9/1/73</t>
  </si>
  <si>
    <t>0.10 BAC, 0.00 BAC</t>
  </si>
  <si>
    <t>NO VALID DL, FINANCIAL RESPONSIBILITY - OWNER, UNSAFE U-TURN / NO U TURN IN NO PASS ZONE</t>
  </si>
  <si>
    <t>Making U-turn, Turning left</t>
  </si>
  <si>
    <t>FOLLOWING TOO CLOSE</t>
  </si>
  <si>
    <t>0.05 BAC</t>
  </si>
  <si>
    <t>Failure to keep in proper lane; Over-correcting/over-steering</t>
  </si>
  <si>
    <t>MAINTENANCE AND ADJUSTMENT OF BRAKES, FINANCIAL RESPONSIBILITY - OWNER</t>
  </si>
  <si>
    <t>POSSESSION OF MARIJUANA, POSSESSION OF DRUG PARAPHERNALIA BY DRIVER OF VEHICLE, LANE DRIVING REQUIRED / ILLEGAL LANE CHANGE, FINANCIAL RESPONSIBILITY - OWNER</t>
  </si>
  <si>
    <t>FAILURE TO YIELD TO APPROACHING TRAFFIC WHEN TURNING LEFT</t>
  </si>
  <si>
    <t>FAIL TO REPORT ACCIDENT (&gt;$1000/$2000), OPEN CONTAINER IN VEHICLE, UNDERAGE POSS. / CONSUMP OF ALCOHOL, &lt; 18 CHINS OFFENSE</t>
  </si>
  <si>
    <t>Motor vehicle in transport, Ran off road left, Ran off road right, Separation of units</t>
  </si>
  <si>
    <t>Highway traffic sign post/sign, Motor vehicle in transport, Ran off road left</t>
  </si>
  <si>
    <t>NO VALID DL, FAIL TO STOP AT RED LIGHT, FINANCIAL RESPONSIBILITY - OWNER, FINANCIAL RESPONSIBILITY - OWNER</t>
  </si>
  <si>
    <t>DUI, FAIL TO YIELD AT YIELD SIGN</t>
  </si>
  <si>
    <t>0.00 BAC, Not reported, 0.13 BAC</t>
  </si>
  <si>
    <t>Fence, Other movable object, Ran off road right</t>
  </si>
  <si>
    <t>Approach, Delineator post, Ran off road left</t>
  </si>
  <si>
    <t>DRIVERS LICENSE REVOKED, DUI, CARELESS DRIVING., OPEN CONTAINER IN VEHICLE</t>
  </si>
  <si>
    <t>Concrete traffic barrier, Cross median/centerline, Highway traffic sign post/sign</t>
  </si>
  <si>
    <t>0.16 BAC, Not reported</t>
  </si>
  <si>
    <t>DUI, RECKLESS DRIVING, OPEN CONTAINER IN VEHICLE</t>
  </si>
  <si>
    <t>Drinking; Improper passing; None</t>
  </si>
  <si>
    <t>Approach, Overturn/rollover, Ran off road left</t>
  </si>
  <si>
    <t>FAIL TO STOP AT RED LIGHT, ADULT SEATBELT VIOLATION ---- AFTER 9/1/73</t>
  </si>
  <si>
    <t>LEAVE SCENE OF ACCIDENT WITH UNATTENDED VEHICLE, OPEN CONTAINER IN VEHICLE</t>
  </si>
  <si>
    <t>PROOF OF INSURANCE/FINANCIAL RESPONSIBILITY, DRIVING WHILE LICENSE SUSPENDED, CARELESS DRIVING</t>
  </si>
  <si>
    <t>Cross median/centerline, Other post, pole, or support, Ran off road left</t>
  </si>
  <si>
    <t>None; Steering</t>
  </si>
  <si>
    <t>0.09 BAC, 0.00 BAC</t>
  </si>
  <si>
    <t>Cargo/equipment loss or shift, Other fixed object ( wall, building, tunnel, etc. )</t>
  </si>
  <si>
    <t>Not reported, 0.00 BAC</t>
  </si>
  <si>
    <t>Test not given, Not reported, Not applicable</t>
  </si>
  <si>
    <t>DUI, CROSSING A PHYSICAL BARRIER OR MEDIAN</t>
  </si>
  <si>
    <t>CARELESS DRIVING, PROOF OF INSURANCE/FINANCIAL RESPONSIBILITY, EXPIRED VALIDATION STICKER/EXPIRED LICENSE PLATES</t>
  </si>
  <si>
    <t>Test not given, 0.00 BAC, Not reported</t>
  </si>
  <si>
    <t>NO VALID DL, DUI, USE OF HANDHELD ELECTRONIC WIRELESS COMMUNICATION DEVICE, ADULT SEATBELT VIOLATION ---- AFTER 9/1/73</t>
  </si>
  <si>
    <t>NO VALID DL, DUI, RECKLESS DRIVING, OPEN CONTAINER IN VEHICLE</t>
  </si>
  <si>
    <t>Cell phone; Followed too closely; None</t>
  </si>
  <si>
    <t>LEFT TURNING VEHICLE TO YIELD ROW, NO VALID DL</t>
  </si>
  <si>
    <t>Entering traffic lane, Straight ahead</t>
  </si>
  <si>
    <t>OPERATING VEHICLE WITHOUT REGISTRATION CARD</t>
  </si>
  <si>
    <t>Approach, Other fixed object ( wall, building, tunnel, etc. ), Overturn/rollover, Ran off road left</t>
  </si>
  <si>
    <t>0.11 BAC, Not reported</t>
  </si>
  <si>
    <t>Test not given, 0.25 BAC, Not reported</t>
  </si>
  <si>
    <t>FAIL TO YIELD AT YIELD SIGN, FINANCIAL RESPONSIBILITY - OWNER</t>
  </si>
  <si>
    <t>USE OF HANDHELD ELECTRONIC WIRELESS COMMUNICATION DEVICE</t>
  </si>
  <si>
    <t>Straight ahead, Turning left, Turning right</t>
  </si>
  <si>
    <t>Northbound; Southbound; Westbound</t>
  </si>
  <si>
    <t>NO VALID DL, RECKLESS DRIVING, FAIL TO REPORT ACC W/UNATTENDED PROPERTY</t>
  </si>
  <si>
    <t>Ditch, Motor vehicle in transport, Ran off road left, Ran off road right</t>
  </si>
  <si>
    <t>DRIVING WITHOUT VALID LICENSE OR PERMIT, DUI, UNSAFE LANE CHANGE, FAILURE TO MAINTAIN FINANCIAL RESPONSIBILITY</t>
  </si>
  <si>
    <t>ILLEGAL ENTRY TO, OR EXIT FROM, CONTROLLED - ACCESS HIGHWAYS.</t>
  </si>
  <si>
    <t>STOP SIGN VIOLATION</t>
  </si>
  <si>
    <t>FOLLOWING TOO CLOSE, PROOF OF INSURANCE/FINANCIAL RESPONSIBILITY</t>
  </si>
  <si>
    <t>DUI, FAIL TO REPORT ACC W/UNATTENDED PROPERTY, FINANCIAL RESPONSIBILITY - OWNER, EXPIRED VALIDATION STICKER</t>
  </si>
  <si>
    <t>0.24 BAC, Test not given</t>
  </si>
  <si>
    <t>Test given, but unobtainable at time report filed, Not reported, Test not given, Not reported</t>
  </si>
  <si>
    <t>Improper backing; None</t>
  </si>
  <si>
    <t>Test refused, Test not given</t>
  </si>
  <si>
    <t>FAIL TO STOP AT RED LIGHT, DRIVERS LICENSE REVOKED, FINANCIAL RESPONSIBILITY - OWNER</t>
  </si>
  <si>
    <t>IMPROPER LANE CHANGE</t>
  </si>
  <si>
    <t>Leaving traffic lane, Straight ahead</t>
  </si>
  <si>
    <t>Approach, Ditch, Motor vehicle in transport, Ran off road left, Ran off road right</t>
  </si>
  <si>
    <t>Clear, Clear</t>
  </si>
  <si>
    <t>DUI, FAIL TO REPORT ACC W/UNATTENDED PROPERTY, HIT/RUN PROPERTY DAMAGE</t>
  </si>
  <si>
    <t>POSSESSION OF MARIJUANA, POSSESSION OF DRUG PARAPHERNALIA BY DRIVER OF VEHICLE, DUI, LANE DRIVING REQUIRED / ILLEGAL LANE CHANGE</t>
  </si>
  <si>
    <t>Other traffic barrier, Overturn/rollover, Ran off road right</t>
  </si>
  <si>
    <t>Bridge rail, Guardrail face, Overturn/rollover</t>
  </si>
  <si>
    <t>LANE DRIVING REQUIRED / ILLEGAL LANE CHANGE, ADULT SEATBELT VIOLATION ---- AFTER 9/1/73</t>
  </si>
  <si>
    <t>Overturn/rollover, Parked motor vehicle</t>
  </si>
  <si>
    <t>Fatigued/asleep; Followed too closely; None; Over-correcting/over-steering</t>
  </si>
  <si>
    <t>Construction - pavement cutout/road materials, Ran off road right</t>
  </si>
  <si>
    <t>Cross median/centerline, Delineator post, Ran off road right</t>
  </si>
  <si>
    <t>Fog, smog, smoke, Blowing snow</t>
  </si>
  <si>
    <t>Ran off road left, Snow bank</t>
  </si>
  <si>
    <t>Jackknife, Motor vehicle in transport, Overturn/rollover, Ran off road right</t>
  </si>
  <si>
    <t>Embankment, Equipment failure ( tires, brakes, etc. ), Fence, Ran off road right</t>
  </si>
  <si>
    <t>Animal  - wild, Overturn/rollover, Ran off road right</t>
  </si>
  <si>
    <t>Ditch, Fence, Guardrail face, Ran off road right</t>
  </si>
  <si>
    <t>Jackknife, Overturn/rollover, Ran off road left, Separation of units</t>
  </si>
  <si>
    <t>Failed to yield to vehicle; None; Swerving or avoiding due to wind, slippery surface, vehicle, object, non-motorist, etc.</t>
  </si>
  <si>
    <t>DUI, HIT/RUN PROPERTY DAMAGE, ADULT SEATBELT VIOLATION ---- AFTER 9/1/73, OPEN CONTAINER IN VEHICLE</t>
  </si>
  <si>
    <t>0.22 BAC, 0.00 BAC</t>
  </si>
  <si>
    <t>Delineator post, Highway traffic sign post/sign, Jackknife</t>
  </si>
  <si>
    <t>Guardrail face, Jackknife, Ran off road left</t>
  </si>
  <si>
    <t>Distracted (list distraction in narrative); None; Unknown</t>
  </si>
  <si>
    <t>Failure to keep in proper lane; Swerving or avoiding due to wind, slippery surface, vehicle, object, non-motorist, etc.</t>
  </si>
  <si>
    <t>Ditch, Embankment, Guardrail face, Ran off road left</t>
  </si>
  <si>
    <t>0.00 BAC, Not reported, Not reported, Not reported, Not reported</t>
  </si>
  <si>
    <t>Delineator post, Ditch, Fence</t>
  </si>
  <si>
    <t>Failure to keep in proper lane; None; Unknown</t>
  </si>
  <si>
    <t>Ditch, Fence</t>
  </si>
  <si>
    <t>NO VALID DL, OVERDRIVING ROAD CONDITIONS, FINANCIAL RESPONSIBILITY - OWNER</t>
  </si>
  <si>
    <t>Ditch, Fence, Jackknife, Ran off road right</t>
  </si>
  <si>
    <t>Failure to keep in proper lane; None; Swerving or avoiding due to wind, slippery surface, vehicle, object, non-motorist, etc.</t>
  </si>
  <si>
    <t>Cross median/centerline, Equipment failure ( tires, brakes, etc. ), Motor vehicle in transport</t>
  </si>
  <si>
    <t>Fire/explosion, Motor vehicle in transport, Overturn/rollover</t>
  </si>
  <si>
    <t>0.21 BAC, Test not given</t>
  </si>
  <si>
    <t>DRIVING IMPROPERLY LOADED VEHICLE</t>
  </si>
  <si>
    <t>Motor vehicle in transport, Other traffic barrier</t>
  </si>
  <si>
    <t>Other traffic barrier, Overturn/rollover, Ran off road left</t>
  </si>
  <si>
    <t>Ditch, Equipment failure ( tires, brakes, etc. ), Motor vehicle in transport</t>
  </si>
  <si>
    <t>DUI, CARELESS DRIVING., FINANCIAL RESPONSIBILITY - OWNER</t>
  </si>
  <si>
    <t>0.22 BAC, Not reported, Not reported</t>
  </si>
  <si>
    <t>Jackknife, Other traffic barrier, Ran off road left</t>
  </si>
  <si>
    <t>Cross median/centerline, Motor vehicle in transport, Overturn/rollover, Ran off road left</t>
  </si>
  <si>
    <t>0.00 BAC, Not reported, 0.00 BAC, Not reported</t>
  </si>
  <si>
    <t>Ditch, Equipment failure ( tires, brakes, etc. ), Guardrail face, Ran off road left, Ran off road right</t>
  </si>
  <si>
    <t>Road surface condition ( wet, icy, snow, slush, etc. ); Rut, holes, bumps</t>
  </si>
  <si>
    <t>Fence, Overturn/rollover, Ran off road right, Separation of units</t>
  </si>
  <si>
    <t>Clear, Cloudy</t>
  </si>
  <si>
    <t>Jackknife, Ran off road left, Separation of units</t>
  </si>
  <si>
    <t>Guardrail face, Jackknife, Ran off road right</t>
  </si>
  <si>
    <t>Barricade, Highway traffic sign post/sign, Other traffic barrier, Ran off road left</t>
  </si>
  <si>
    <t>Unknown; Work zone ( construction/maintenance/utility )</t>
  </si>
  <si>
    <t>Pedestrian, Ran off road left</t>
  </si>
  <si>
    <t>Fence, Highway traffic sign post/sign, Ran off road right</t>
  </si>
  <si>
    <t>Physical obstruction</t>
  </si>
  <si>
    <t>Fence, Highway traffic sign post/sign, Jackknife, Ran off road right</t>
  </si>
  <si>
    <t>UNSAFE BACKING, FINANCIAL RESPONSIBILITY - OWNER</t>
  </si>
  <si>
    <t>Backing, Parked</t>
  </si>
  <si>
    <t>Improper backing; None; Not applicable</t>
  </si>
  <si>
    <t>Fog, smog, smoke, Severe crosswinds</t>
  </si>
  <si>
    <t>Not applicable; Other</t>
  </si>
  <si>
    <t>Followed too closely; None; Other electronic device (list in narrative)</t>
  </si>
  <si>
    <t>Equipment failure ( tires, brakes, etc. ), Motor vehicle in transport, Other non-collision</t>
  </si>
  <si>
    <t>Cross median/centerline, Equipment failure ( tires, brakes, etc. ), Motor vehicle in transport, Ran off road left</t>
  </si>
  <si>
    <t>Ran off road right, Work zone/maintenance equipment</t>
  </si>
  <si>
    <t>Cross median/centerline, Fence, Motor vehicle in transport, Ran off road right, Separation of units</t>
  </si>
  <si>
    <t>CARELESS DRIVING., LANE DRIVING REQUIRED / ILLEGAL LANE CHANGE, ILLEGAL BARRIER OR MEDIAN CROSSING</t>
  </si>
  <si>
    <t>Guardrail face, Motor vehicle in transport, Ran off road left, Ran off road right</t>
  </si>
  <si>
    <t>Failure to keep in proper lane; None; Running off road</t>
  </si>
  <si>
    <t>Leaving traffic lane</t>
  </si>
  <si>
    <t>Animal  - wild, Cross median/centerline, Overturn/rollover, Ran off road left</t>
  </si>
  <si>
    <t>Jackknife, Ran off road right, Separation of units</t>
  </si>
  <si>
    <t>Delineator post, Overturn/rollover</t>
  </si>
  <si>
    <t>Fence, Ran off road left, Separation of units</t>
  </si>
  <si>
    <t>Other traffic barrier, Overturn/rollover</t>
  </si>
  <si>
    <t>Equipment failure ( tires, brakes, etc. ), Fire/explosion, Ran off road right, Separation of units</t>
  </si>
  <si>
    <t>Cargo/equipment loss or shift, Equipment failure ( tires, brakes, etc. ), Jackknife</t>
  </si>
  <si>
    <t>Motor Vehicle ( including load ) parked; Not applicable</t>
  </si>
  <si>
    <t>RECKLESS DRIVING, AGGRAVATED ELUDING</t>
  </si>
  <si>
    <t>Equipment failure ( tires, brakes, etc. ), Fence, Other fixed object ( wall, building, tunnel, etc. ), Ran off road left</t>
  </si>
  <si>
    <t>Delineator post, Ditch, Motor vehicle in transport, Ran off road left</t>
  </si>
  <si>
    <t>Exceeded posted speed limit; Improper lane change; None</t>
  </si>
  <si>
    <t>Shoulders ( none, low, soft, high )</t>
  </si>
  <si>
    <t>Cargo/equipment loss or shift, Fell/jumped from motor vehicle</t>
  </si>
  <si>
    <t>Cargo/equipment loss or shift, Fire/explosion</t>
  </si>
  <si>
    <t>Fence, Other movable object, Ran off road left</t>
  </si>
  <si>
    <t>POSSESSION OF MARIJUANA, POSSESSION OF DRUG PARAPHERNALIA BY DRIVER OF VEHICLE, NO VALID DL</t>
  </si>
  <si>
    <t>Cross median/centerline, Motor vehicle in transport, Overturn/rollover, Ran off road right</t>
  </si>
  <si>
    <t>Test not given, Not reported, 0.00 BAC</t>
  </si>
  <si>
    <t>Embankment, Jackknife</t>
  </si>
  <si>
    <t>TEXTING WHILE DRIVING PROHIBITED, NO VALID DL, DUI</t>
  </si>
  <si>
    <t>Cross median/centerline, Ran off road left, Ran off road right, Tree/shrubbery</t>
  </si>
  <si>
    <t>Test given, but unobtainable at time report filed, Not reported, Not reported, Not reported</t>
  </si>
  <si>
    <t>Driving too fast for conditions; Exceeded posted speed limit; None; Unknown</t>
  </si>
  <si>
    <t>Fence, Ran off road left, Tree/shrubbery</t>
  </si>
  <si>
    <t>Bridge rail, Equipment failure ( tires, brakes, etc. ), Other non-collision</t>
  </si>
  <si>
    <t>OVERDRIVING ROAD CONDITIONS, FAIL TO STOP FOR STOP SIGN / YIELD AFTER STOP</t>
  </si>
  <si>
    <t>0.19 BAC, Test not given</t>
  </si>
  <si>
    <t>Parked, Turning right</t>
  </si>
  <si>
    <t>Cross median/centerline, Parked motor vehicle, Ran off road left</t>
  </si>
  <si>
    <t>Driving too fast for conditions; Failure to keep in proper lane; None; Not applicable</t>
  </si>
  <si>
    <t>Not applicable; Windshield or other window obscured by frost, snow, mud, etc.</t>
  </si>
  <si>
    <t>HIT AND RUN - FAILURE TO STOP &amp; GIVE INFO AFTER ACCIDENT</t>
  </si>
  <si>
    <t>DRIVERS LICENSE SUSPENDED, DUI, FINANCIAL RESPONSIBILITY - OWNER</t>
  </si>
  <si>
    <t>Animal - domestic, Motor vehicle in transport</t>
  </si>
  <si>
    <t>DRIVERS LICENSE REVOKED, DUI, HIT AND RUN - FAILURE TO STOP &amp; GIVE INFO AFTER ACCIDENT</t>
  </si>
  <si>
    <t>Test not given, Test given, but unobtainable at time report filed</t>
  </si>
  <si>
    <t>NO VALID DL, OVERDRIVING ROAD CONDITIONS</t>
  </si>
  <si>
    <t>Curb, Ran off road right</t>
  </si>
  <si>
    <t>Other post, pole, or support, Overturn/rollover, Ran off road right</t>
  </si>
  <si>
    <t>0.20 BAC, Not reported, Not reported, Not reported</t>
  </si>
  <si>
    <t xml:space="preserve"> </t>
  </si>
  <si>
    <t>Animal  - wild, Overturn/rollover</t>
  </si>
  <si>
    <t>DUI, EMERGING FROM ALLEY/PRIVATE DRIVE/LOT</t>
  </si>
  <si>
    <t>0.15 BAC, Test not given, Not reported</t>
  </si>
  <si>
    <t>Test not given, Test not given, Not reported, Not reported</t>
  </si>
  <si>
    <t>Guardrail end, Guardrail face</t>
  </si>
  <si>
    <t>0.00 BAC, 0.18 BAC</t>
  </si>
  <si>
    <t>County Road</t>
  </si>
  <si>
    <t>Curb, Motor vehicle in transport, Ran off road left</t>
  </si>
  <si>
    <t>Disregarded traffic signs or signals; Drugs-medication; None</t>
  </si>
  <si>
    <t>0.00 BAC, Not reported, Not reported, Not reported, 0.00 BAC, Not reported, Not reported, Test not given, 0.00 BAC</t>
  </si>
  <si>
    <t>FINANCIAL RESPONSIBILITY - OWNER, NO VALID DL</t>
  </si>
  <si>
    <t>NO VALID DL, RECKLESS DRIVING, DRIVING ON WRONG SIDE OF ROAD</t>
  </si>
  <si>
    <t>Test not given, Not reported, Test given, but unobtainable at time report filed</t>
  </si>
  <si>
    <t>Ran off road right, Utility pole</t>
  </si>
  <si>
    <t>Other fixed object ( wall, building, tunnel, etc. ), Ran off road right</t>
  </si>
  <si>
    <t>POSSESSION OF MARIJUANA, POSSESSION OF DRUG PARAPHERNALIA BY DRIVER OF VEHICLE, DUI, RECKLESS DRIVING</t>
  </si>
  <si>
    <t>Curb, Ran off road right, Traffic signal support/signal</t>
  </si>
  <si>
    <t>NO VALID DL, DUI, FAIL TO STOP INJURY ACCIDENT, FINANCIAL RESPONSIBILITY - OWNER</t>
  </si>
  <si>
    <t>Test not given, Not reported, 0.19 BAC, Not reported</t>
  </si>
  <si>
    <t>NO VALID DL, RECKLESS DRIVING, HIT/RUN PROPERTY DAMAGE, FINANCIAL RESPONSIBILITY - OWNER</t>
  </si>
  <si>
    <t>Guardrail end, Overturn/rollover, Ran off road left</t>
  </si>
  <si>
    <t>IMPROPER RIGHT TURN</t>
  </si>
  <si>
    <t>0.00 BAC, 0.07 BAC</t>
  </si>
  <si>
    <t>Cross median/centerline, Ditch, Motor vehicle in transport, Overturn/rollover</t>
  </si>
  <si>
    <t>Failed to yield to vehicle; Improper passing; None</t>
  </si>
  <si>
    <t>Test given, but unobtainable at time report filed, Not reported, Not reported, Not reported, Not reported, 0.00 BAC</t>
  </si>
  <si>
    <t>Curb, Motor vehicle in transport, Ran off road right, Traffic signal support/signal</t>
  </si>
  <si>
    <t>NO VALID DL, DUI, AGGRAVATED ELUDING</t>
  </si>
  <si>
    <t>Delineator post, Ditch, Highway traffic sign post/sign, Overturn/rollover</t>
  </si>
  <si>
    <t>PARKING ON HIGHWAY</t>
  </si>
  <si>
    <t>Improper parking; None</t>
  </si>
  <si>
    <t>Curb, Motor vehicle in transport</t>
  </si>
  <si>
    <t>FAIL TO STOP AT RED LIGHT, FINANCIAL RESPONSIBILITY - OWNER</t>
  </si>
  <si>
    <t>FINANCIAL RESPONSIBILITY - SUMMONS TO NONDRIVER OWNER</t>
  </si>
  <si>
    <t>Fence, Overturn/rollover, Ran off road left, Utility pole</t>
  </si>
  <si>
    <t>Drugs-Other; Exceeded posted speed limit</t>
  </si>
  <si>
    <t>Disregarded traffic signs or signals; Distracted (list distraction in narrative); None</t>
  </si>
  <si>
    <t>DUI, RECKLESS DRIVING</t>
  </si>
  <si>
    <t>Drugs-medication; Fatigued/asleep; None</t>
  </si>
  <si>
    <t>Test not given, Not reported, 0.00 BAC, Not applicable</t>
  </si>
  <si>
    <t>Child/Youth restraint system used properly, Lap belt and shoulder harness used, None used</t>
  </si>
  <si>
    <t>0.22 BAC, 0.00 BAC, Not reported, Not reported</t>
  </si>
  <si>
    <t>FAILURE TO REPORT ACCIDENT IMMEDIATELY</t>
  </si>
  <si>
    <t>Curb, Highway traffic sign post/sign, Motor vehicle in transport, Ran off road right</t>
  </si>
  <si>
    <t>Culvert, Ran off road right, Tree/shrubbery</t>
  </si>
  <si>
    <t>Overtaking/passing, Parked</t>
  </si>
  <si>
    <t>None; Not applicable; Over-correcting/over-steering; Swerving or avoiding due to wind, slippery surface, vehicle, object, non-motorist, etc.</t>
  </si>
  <si>
    <t>VEHICULAR HOMICIDE, NO VALID DL, DUI, RECKLESS DRIVING</t>
  </si>
  <si>
    <t>Child/Youth restraint system used, not properly, Lap belt and shoulder harness used, None used</t>
  </si>
  <si>
    <t>0.14 BAC, Not reported, Not reported, Not reported</t>
  </si>
  <si>
    <t>Cell phone; None; Other</t>
  </si>
  <si>
    <t>YIELD AT ALLEY/PRIVATE DRIVE/LOT, FINANCIAL RESPONSIBILITY - OWNER</t>
  </si>
  <si>
    <t>Failed to yield to vehicle; Fatigued/asleep; None</t>
  </si>
  <si>
    <t>Overtaking/passing, Slowing in traffic lane</t>
  </si>
  <si>
    <t>Ditch, Motor vehicle in transport, Overturn/rollover</t>
  </si>
  <si>
    <t>Distracted (list distraction in narrative); Failed to yield to vehicle; None</t>
  </si>
  <si>
    <t>Improper lane change; Running off road</t>
  </si>
  <si>
    <t>PASSING IN AN INTERSECTION</t>
  </si>
  <si>
    <t>DUI, CARELESS DRIVING</t>
  </si>
  <si>
    <t>Parked motor vehicle, Ran off road right</t>
  </si>
  <si>
    <t>Drinking; Failure to keep in proper lane; None; Not applicable</t>
  </si>
  <si>
    <t>0.18 BAC, Not applicable</t>
  </si>
  <si>
    <t>LANE DRIVING REQUIRED / ILLEGAL LANE CHANGE, DRIVERS LICENSE SUSPENDED, FINANCIAL RESPONSIBILITY - OWNER</t>
  </si>
  <si>
    <t>Distracted (list distraction in narrative); Fatigued/asleep; None</t>
  </si>
  <si>
    <t>CARELESS DRIVING., FAIL TO STOP AT RED LIGHT</t>
  </si>
  <si>
    <t>0.00 BAC, Test not given, Test not given</t>
  </si>
  <si>
    <t>0.06 BAC, Test not given</t>
  </si>
  <si>
    <t>STOP SIGN VIOLATION AND PROCEED WITHOUT SAFE PASSAGE</t>
  </si>
  <si>
    <t>Highway traffic sign post/sign, Motor vehicle in transport</t>
  </si>
  <si>
    <t>Cross median/centerline, Ditch, Highway traffic sign post/sign, Ran off road left</t>
  </si>
  <si>
    <t>Rural Major Collector</t>
  </si>
  <si>
    <t>Embankment, Tree/shrubbery</t>
  </si>
  <si>
    <t>DUI, FAIL TO STOP AT RED LIGHT</t>
  </si>
  <si>
    <t>LEFT TURNING VEHICLE TO YIELD ROW, FAILURE TO MAINTAIN FINANCIAL RESPONSIBILITY</t>
  </si>
  <si>
    <t>FAILURE TO STOP AT RED LIGHT - PROHIBITED RIGHT TURN ON RED</t>
  </si>
  <si>
    <t>Cross median/centerline, Equipment failure ( tires, brakes, etc. ), Highway traffic sign post/sign</t>
  </si>
  <si>
    <t>FAILURE TO OBEY TRAFFIC SIGNAL, FAILURE TO MAINTAIN FINANCIAL RESPONSIBILITY</t>
  </si>
  <si>
    <t>Other; Unknown</t>
  </si>
  <si>
    <t>Cross median/centerline, Delineator post, Overturn/rollover, Ran off road left</t>
  </si>
  <si>
    <t>DRIVERS LICENSE REVOKED, CARELESS DRIVING.</t>
  </si>
  <si>
    <t>DUI, UNDERAGE POSS. / CONSUMP OF ALCOHOL, &lt; 18 CHINS OFFENSE</t>
  </si>
  <si>
    <t>Fence, Highway traffic sign post/sign, Overturn/rollover, Ran off road right</t>
  </si>
  <si>
    <t>Entering traffic lane</t>
  </si>
  <si>
    <t>Fence, Fire/explosion, Ran off road left</t>
  </si>
  <si>
    <t>Test not given, Test not given, Not reported, Test not given, Test not given</t>
  </si>
  <si>
    <t>Followed too closely; Over-correcting/over-steering</t>
  </si>
  <si>
    <t>LANE DRIVING REQUIRED / ILLEGAL LANE CHANGE, DRIVING WITHOUT VALID LICENSE OR PERMIT, FINANCIAL RESPONSIBILITY - OWNER</t>
  </si>
  <si>
    <t>NO VALID DL, LANE DRIVING REQUIRED / ILLEGAL LANE CHANGE, FINANCIAL RESPONSIBILITY - OWNER</t>
  </si>
  <si>
    <t>VEHICULAR HOMICIDE, DUI, RECKLESS DRIVING, ADULT SEATBELT VIOLATION ---- AFTER 9/1/73</t>
  </si>
  <si>
    <t>0.15 BAC, Not reported</t>
  </si>
  <si>
    <t>NO VALID DL, DUI, LANE DRIVING REQUIRED / ILLEGAL LANE CHANGE, FINANCIAL RESPONSIBILITY - OWNER</t>
  </si>
  <si>
    <t>Cross median/centerline, Fence, Motor vehicle in transport, Ran off road left</t>
  </si>
  <si>
    <t>Test not given, Not reported, 0.18 BAC</t>
  </si>
  <si>
    <t>Clear, Fog, smog, smoke</t>
  </si>
  <si>
    <t>Slowing in traffic lane, Turning left</t>
  </si>
  <si>
    <t>0.00 BAC, Not reported, Not reported, Not reported, Test not given</t>
  </si>
  <si>
    <t>DROPING, SIFTING, OR LEAKING LOAD., NO SAFETY CHAIN</t>
  </si>
  <si>
    <t>None; Truck coupling / trailer hitch / safety chains</t>
  </si>
  <si>
    <t>DRIVING WHILE SUSPENDED, DUI, CARELESS DRIVING, OPEN CONTAINER IN VEHICLE</t>
  </si>
  <si>
    <t>CARELESS DRIVING, FINANCIAL RESPONSIBILITY - OWNER</t>
  </si>
  <si>
    <t>Followed too closely; None; Running off road</t>
  </si>
  <si>
    <t>DUI, LANE DRIVING REQUIRED / ILLEGAL LANE CHANGE, HIT/RUN PROPERTY DAMAGE, OPEN CONTAINER IN VEHICLE</t>
  </si>
  <si>
    <t>POSSESSION OF DRUG PARAPHERNALIA BY DRIVER OF VEHICLE, DUI</t>
  </si>
  <si>
    <t>0.19 BAC, Not reported</t>
  </si>
  <si>
    <t>UNSAFE BACKING</t>
  </si>
  <si>
    <t>DUI, FAIL TO STOP INJURY ACCIDENT</t>
  </si>
  <si>
    <t>0.00 BAC, 0.19 BAC</t>
  </si>
  <si>
    <t>Cross median/centerline, Equipment failure ( tires, brakes, etc. ), Motor vehicle in transport, Overturn/rollover, Ran off road left, Ran off road right</t>
  </si>
  <si>
    <t>NO VALID DL, DUI, RECKLESS DRIVING, ADULT SEATBELT VIOLATION ---- AFTER 9/1/73</t>
  </si>
  <si>
    <t>Animal - domestic, Ran off road left</t>
  </si>
  <si>
    <t>DRIVERS LICENSE REVOKED, SEATBELT FOR PASSENGERS 5-17 (TICKET DRIVER), ADULT SEATBELT VIOLATION ---- AFTER 9/1/73</t>
  </si>
  <si>
    <t>Animal - domestic, Ditch</t>
  </si>
  <si>
    <t>Animal - domestic, Ditch, Fence, Ran off road right</t>
  </si>
  <si>
    <t>Eye protection only, None used</t>
  </si>
  <si>
    <t>0.00 BAC, Test given, but unobtainable at time report filed, Test given, but unobtainable at time report filed, Not reported</t>
  </si>
  <si>
    <t>DRIVING WHILE INTOXICATED, RECKLESS DRIVING, AGGRAVATED ELUDING OF LAW ENFORCEMENT, OPEN CONTAINER IN MOTOR VEHICLE</t>
  </si>
  <si>
    <t>Test refused, Test not given, Test not given, Test not given</t>
  </si>
  <si>
    <t>Starting in traffic lane, Straight ahead</t>
  </si>
  <si>
    <t>OVERDRIVING ROAD CONDITIONS, OVERDRIVING ROAD CONDITIONS</t>
  </si>
  <si>
    <t>Cross median/centerline, Motor vehicle in transport, Overturn/rollover</t>
  </si>
  <si>
    <t>RECKLESS DRIVING, DRIVING WRONG SIDE OF ROAD/DRIVING LEFT OF CENTER</t>
  </si>
  <si>
    <t>0.05 BAC, Not reported</t>
  </si>
  <si>
    <t>Windshield or other window obscured by frost, snow, mud, etc.</t>
  </si>
  <si>
    <t>Approach, Fire/explosion, Overturn/rollover, Ran off road right</t>
  </si>
  <si>
    <t>Changing lanes, Making U-turn</t>
  </si>
  <si>
    <t>Illegally in roadway; Improper turn; None</t>
  </si>
  <si>
    <t>CARELESS DRIVING., UNSAFE U-TURN / NO U TURN IN NO PASS ZONE</t>
  </si>
  <si>
    <t>NO VALID DRIVERS LICENSE</t>
  </si>
  <si>
    <t>FAIL TO STOP FOR STOP SIGN / YIELD AFTER STOP, NO VALID DL</t>
  </si>
  <si>
    <t>Disregarded traffic signs or signals; Exceeded posted speed limit</t>
  </si>
  <si>
    <t>Glare; Not applicable</t>
  </si>
  <si>
    <t>DUI, UNDERAGE POSS. / CONSUMP OF ALCOHOL, &lt; 18 CHINS OFFENSE, DUI</t>
  </si>
  <si>
    <t>Drinking; Failed to yield to vehicle; Illegally in roadway</t>
  </si>
  <si>
    <t>0.24 BAC, 0.10 BAC</t>
  </si>
  <si>
    <t>Exceeded posted speed limit; Swerving or avoiding due to wind, slippery surface, vehicle, object, non-motorist, etc.</t>
  </si>
  <si>
    <t>Not Reported; Unknown</t>
  </si>
  <si>
    <t>Figure 1 - KAB Crash Data by Route (2018-2022)</t>
  </si>
  <si>
    <t>Table 2 - Along SD 73 Project Segment (2018-2022)</t>
  </si>
  <si>
    <t>Note: 2018-2022 Crash data along each route is summarized below:</t>
  </si>
  <si>
    <t>2021 Total VMT on Route</t>
  </si>
  <si>
    <t>Table 1 - Crashes Along SD 248 (2018-2022)</t>
  </si>
  <si>
    <t>KABCPD</t>
  </si>
  <si>
    <t>SD 248 Project Area</t>
  </si>
  <si>
    <t>Table 2 - Raw Crash Data Along SD 73</t>
  </si>
  <si>
    <t>Total VMT:</t>
  </si>
  <si>
    <t>090 E1</t>
  </si>
  <si>
    <t>090 W2</t>
  </si>
  <si>
    <t>090 E</t>
  </si>
  <si>
    <t>090 W</t>
  </si>
  <si>
    <t>090 E2</t>
  </si>
  <si>
    <t>090 W1</t>
  </si>
  <si>
    <t>MotorcyclePercentNbr</t>
  </si>
  <si>
    <t>SingleUnitPercentTrucksNbr</t>
  </si>
  <si>
    <t>BusPercentNbr</t>
  </si>
  <si>
    <t>PickupPercentNbr</t>
  </si>
  <si>
    <t>CarPercentNbr</t>
  </si>
  <si>
    <t>AdtTruckNbr</t>
  </si>
  <si>
    <t>Adt10Nbr</t>
  </si>
  <si>
    <t>Adt09Nbr</t>
  </si>
  <si>
    <t>Adt08Nbr</t>
  </si>
  <si>
    <t>Adt07Nbr</t>
  </si>
  <si>
    <t>Adt06Nbr</t>
  </si>
  <si>
    <t>Adt05Nbr</t>
  </si>
  <si>
    <t>Adt04Nbr</t>
  </si>
  <si>
    <t>Adt03Nbr</t>
  </si>
  <si>
    <t>Adt02Nbr</t>
  </si>
  <si>
    <t>Adt01Nbr</t>
  </si>
  <si>
    <t>Adt35YrProjectedNbr</t>
  </si>
  <si>
    <t>Adt30YrProjectedNbr</t>
  </si>
  <si>
    <t>Adt25YrProjectedNbr</t>
  </si>
  <si>
    <t>Adt20YrProjectedNbr</t>
  </si>
  <si>
    <t>SegmentLengthNbr</t>
  </si>
  <si>
    <t>HighwayNbr</t>
  </si>
  <si>
    <t>Shape_Length</t>
  </si>
  <si>
    <t>Route 12</t>
  </si>
  <si>
    <t>Route 11</t>
  </si>
  <si>
    <t>Route 10</t>
  </si>
  <si>
    <t>Route 9</t>
  </si>
  <si>
    <t>044 W</t>
  </si>
  <si>
    <t>044 E</t>
  </si>
  <si>
    <t>016 EB</t>
  </si>
  <si>
    <t>044  2</t>
  </si>
  <si>
    <t>044  3</t>
  </si>
  <si>
    <t>016 WB</t>
  </si>
  <si>
    <t>044  4</t>
  </si>
  <si>
    <t>044  1</t>
  </si>
  <si>
    <t>Route 8</t>
  </si>
  <si>
    <t>Route 7</t>
  </si>
  <si>
    <t>Route 6</t>
  </si>
  <si>
    <t>Route 5</t>
  </si>
  <si>
    <t>Route 4</t>
  </si>
  <si>
    <t>Route 3</t>
  </si>
  <si>
    <t>079 S</t>
  </si>
  <si>
    <t>018 W</t>
  </si>
  <si>
    <t>079 S2</t>
  </si>
  <si>
    <t>079 N</t>
  </si>
  <si>
    <t>018 E</t>
  </si>
  <si>
    <t>079 N1</t>
  </si>
  <si>
    <t>Route 2</t>
  </si>
  <si>
    <t>Route 1</t>
  </si>
  <si>
    <t>2021 Total VMT:</t>
  </si>
  <si>
    <t>The values in the table 2 above refer to the "O&amp;M + Rehab Cost Data" tab of this BCA Workbook. This tab contains additional details on anticipated operations and maintenance/rehab costs for the SD 73 and SD 248 project segments in the  No-Build Conditions.</t>
  </si>
  <si>
    <t>The values in the table 3 above refer to the "O&amp;M + Rehab Cost Data" tab of this BCA Workbook. This tab contains additional details on anticipated operations and maintenance/rehab costs for the SD 73 and SD 248 project segments in the  Build Conditions.</t>
  </si>
  <si>
    <t>Operations &amp; Maintenance/Rehab cost data was obtained from SDDOT. Expand the grouped rows below for raw data associated with each condition.</t>
  </si>
  <si>
    <t>Previously Incurred Costs (Engineering, Environmental)</t>
  </si>
  <si>
    <t>PCN  08EH - Install Lighting on .87 miles of SD 248</t>
  </si>
  <si>
    <t>PCN 05U4 AC - Surfacing on SD 73</t>
  </si>
  <si>
    <t>PCN 08E8 - Reconstruct 8.7 miles of SD 73</t>
  </si>
  <si>
    <t>Note: Fatal pedestrian crash along SD 248 occurred in the evening (dark conditions).</t>
  </si>
  <si>
    <t>Travel Time (min)</t>
  </si>
  <si>
    <t>Route Length (mi)</t>
  </si>
  <si>
    <t>% of Veh on Route</t>
  </si>
  <si>
    <t>Google Maps**</t>
  </si>
  <si>
    <t>Total for All Routes in No Build Alternative</t>
  </si>
  <si>
    <t>2021 Annual VMT on Route</t>
  </si>
  <si>
    <t>2021 Annual VMT Route**</t>
  </si>
  <si>
    <t>Figure 1 - Project Location Map</t>
  </si>
  <si>
    <t>*Note on Emission Cost per Metric Ton: Damage costs for emissions in years beyond 2050 assume costs provided for year 2050. All emissions types noted in the above table except for carbon dioxide assume a constant cost in emissions per metric ton after year 2030.</t>
  </si>
  <si>
    <t>Route 4 - Truck Diversion Route Due to Closure of SD 73 - SD 73/US 18 Int. to I-90 &amp; SD 83</t>
  </si>
  <si>
    <t>Route 6 - Truck Diversion Route Due to Closure of SD 73 - SD 73/US 18 Int. to SD 73 North of I-90</t>
  </si>
  <si>
    <t>Route 8 - Car Diversion Route Due to Closure of SD 73 - SD 73/SD 44 Int. Rapid City</t>
  </si>
  <si>
    <t>Route 10 - Car Diversion Route Due to Closure of SD 73 - SD 73/SD 44 Int. to I-90 &amp; SD 83</t>
  </si>
  <si>
    <t>Route 12 - Car Diversion Route Due to Closure of SD 73 - SD 73/SD 44 Int. to SD 73 North of I-90</t>
  </si>
  <si>
    <t>Route 2 - Truck Diversion Route Due to Closure of SD 73 - SD 73/US 18 Int. to Rapid City</t>
  </si>
  <si>
    <t>Route 3 - Truck Existing Route - SD 73/US 18 Int. to I-90 &amp; SD 83</t>
  </si>
  <si>
    <t>Route 5 - Truck Existing Route - SD 73/US 18 Int. to SD 73 North of I-90</t>
  </si>
  <si>
    <t>Route 7 - Car Existing Route - SD 73/SD 44 Int. Rapid City</t>
  </si>
  <si>
    <t>Route 9 - Car Existing Route - SD 73/SD 44 Int. to I-90 &amp; SD 83</t>
  </si>
  <si>
    <t>Route 11 - Car Existing Route - SD 73/SD 44 Int. to SD 73 North of I-90</t>
  </si>
  <si>
    <t>Route 1 - Truck Existing Route - SD 73/US 18 Int. Rapid City</t>
  </si>
  <si>
    <t>This analysis assumed a 365-day year to account for benefits incurred on weekends and recreational peaks in the project area.</t>
  </si>
  <si>
    <t xml:space="preserve">This analysis assumed that the Build Alternative would be constructed over a two-year period starting, starting in year 2024, with completion in year 2025. Construction was assumed to be staged such that phase one (PCN 05HV and PCN 08EH) would be constructed in year 2024, phase two is assumed to be constructed in year 2025. </t>
  </si>
  <si>
    <t>Year 2026 was assumed to be the first full year that most benefits will be accrued from the entirety of the project. The analysis primarily focused on annual benefits for the twenty-year period from 2026 to 2045 . Benefits associated with extending shoulder width and installation of lighting along SD 248 were monetized starting in year 2025 based upon anticipated year phase one completion. The benefits associated with lighting ended in year 2044 at the appropriate time based on the assumed 20 year service life  and the benefits associated with all other project components ended in year 2045 at the appropriate time based on their assumed 20-year service life.</t>
  </si>
  <si>
    <t>The present value of all benefits and costs was calculated using 2021 as the year of current dollars. This analysis was completed using an assumed discount rate of seven percent.</t>
  </si>
  <si>
    <r>
      <t xml:space="preserve">The project will be constructed in two phases in 2024 and 2025 under three project IDs. The two phases will be considered one project with different letting dates and are described below:
</t>
    </r>
    <r>
      <rPr>
        <u/>
        <sz val="11"/>
        <rFont val="Calibri"/>
        <family val="2"/>
        <scheme val="minor"/>
      </rPr>
      <t>Phase One</t>
    </r>
    <r>
      <rPr>
        <sz val="11"/>
        <rFont val="Calibri"/>
        <family val="2"/>
        <scheme val="minor"/>
      </rPr>
      <t xml:space="preserve"> of the project involves the reconstruction of 8.7 miles of SD 73 from 254th Street (County Highway 79) south of the White River to the I-90 eastbound entrance ramp in Kadoka (PCN 05HV). Specifically, the shoulder widening along SD 73 and installation of lighting along nearly 0.87 miles of SD 248 (PCN 08EH) components are also included in this analysis. 
</t>
    </r>
    <r>
      <rPr>
        <u/>
        <sz val="11"/>
        <rFont val="Calibri"/>
        <family val="2"/>
        <scheme val="minor"/>
      </rPr>
      <t>Phase Two</t>
    </r>
    <r>
      <rPr>
        <sz val="11"/>
        <rFont val="Calibri"/>
        <family val="2"/>
        <scheme val="minor"/>
      </rPr>
      <t xml:space="preserve"> of the Project will be a follow-up asphalt concrete (AC) surfacing project, completing surfacing for the entire 8.7-mile project area on SD 73 (PCN 05U4) and includes the installation and grinding of edge-rumble strips. 
Throughout the duration of construction of Phase One and Phase Two, SD 73 and SD 248 will remain open to all traffic and posted speed limits maintained. Local traffic and emergency vehicle access will also always be maintained along both project corridors.</t>
    </r>
  </si>
  <si>
    <t>SD 73 Project Length (miles)</t>
  </si>
  <si>
    <t>Table 4 -  SD 73 Traffic Data</t>
  </si>
  <si>
    <t>Notes on Development of Vehicle Miles Traveled (VMT) and Vehicle Hours Traveled (VHT):</t>
  </si>
  <si>
    <t>Truck Data Inputs for US DOT Review Team to Conduct Sensitivity Analysis of Traffic Distribution</t>
  </si>
  <si>
    <t>Car Data Inputs for US DOT Review Team to Conduct Sensitivity Analysis of Traffic Distribution</t>
  </si>
  <si>
    <t>SDDOT anticipates that the pavement conditions will be in too poor of a condition to remedy by the year 2037 and will require full closure of the entire 8.7 mile project segment along SD 73. This analysis identified and monetized the impacts of diversions associated with the closure of SD 73 due to pavement failure.</t>
  </si>
  <si>
    <t>Assumed traffic patterns are based on the existing AADT data obtained from the SDDOT Interactive Data Needs Book . Refer to the "AADT Data of this BCA Workbook" for details on traffic pattern assumptions. Traffic along the project segment of SD7 was assumed to be traveling as noted below:
---&gt;  50% travel Northwest/Southeast (Rapid City - SD 73/US 18 Intersection and vice versa)
---&gt;  40% travel Northeast/Southwest Diversion (Murdo - SD 73/US 18 Intersection and vice versa)
---&gt;  10% travel North/South (Kadoka - SD 73/US 18 Intersection and vice versa)</t>
  </si>
  <si>
    <t xml:space="preserve">https://apps.sd.gov/hr53needsbook/ </t>
  </si>
  <si>
    <t>**Refer to hyperlinks in the "Google Maps" column of the table above view assumed routes, travel times and lengths.</t>
  </si>
  <si>
    <t>Hyperlink to SDDOT Interactive Data Needs Book:</t>
  </si>
  <si>
    <t xml:space="preserve">This analysis identified and monetized the impacts of six total diversion routes associated with the closure of SD 73. Diversion routes and travel times were determined through coordination with SDDOT Staff . The routes for cars and heavy vehicles are different though the intended origin destination relationship between the two are the same because inadequate facilities cannot safely carry truck traffic. Also, diversion routes through the Badlands National Park are discouraged by SDDOT unless users are intentionally traveling to the National Park. </t>
  </si>
  <si>
    <r>
      <rPr>
        <u/>
        <sz val="11"/>
        <color theme="1"/>
        <rFont val="Calibri"/>
        <family val="2"/>
        <scheme val="minor"/>
      </rPr>
      <t>The No Build Analysis</t>
    </r>
    <r>
      <rPr>
        <sz val="11"/>
        <color theme="1"/>
        <rFont val="Calibri"/>
        <family val="2"/>
        <scheme val="minor"/>
      </rPr>
      <t xml:space="preserve"> assumed traffic diversions due to closure of SD 73 in 2037 are described below:</t>
    </r>
  </si>
  <si>
    <r>
      <rPr>
        <u/>
        <sz val="11"/>
        <color theme="1"/>
        <rFont val="Calibri"/>
        <family val="2"/>
        <scheme val="minor"/>
      </rPr>
      <t>The Build Analysis</t>
    </r>
    <r>
      <rPr>
        <sz val="11"/>
        <color theme="1"/>
        <rFont val="Calibri"/>
        <family val="2"/>
        <scheme val="minor"/>
      </rPr>
      <t xml:space="preserve"> relies on the same assumed traffic patterns based on existing AADT used in the No Build analysis. In the Build analysis, all vehicles traveling along SD 73 are assumed to use their existing routes. The assumed existing travel routes for vehicles along SD 73 are </t>
    </r>
    <r>
      <rPr>
        <sz val="11"/>
        <color theme="1"/>
        <rFont val="Calibri"/>
        <family val="2"/>
        <scheme val="minor"/>
      </rPr>
      <t>described below:</t>
    </r>
  </si>
  <si>
    <t>Year 2022 VMT and VHT were calculated along existing routes and diversion routes due to closure of SD 73. The total network VMT and VHT were developed using existing year 2022 AADT and forecast year 2042 obtained from the SDDOT Data Needs Book. Travel time and route lengths were obtained using Google Maps .</t>
  </si>
  <si>
    <t>First Year Project Costs are Incurred</t>
  </si>
  <si>
    <t xml:space="preserve">Travel times and trip distances were applied to year 2022 and year 2042 daily traffic volumes to determine VHT and VMT, respectively. Travel time and vehicle operating cost benefits begin in year 2038 after the pavement along the project segment fail and are no longer able to carry traffic. The benefits for the years between 2038 and 2042 were interpolated using an annual growth rate, and benefits for years beyond 2042 were extrapolated using the same growth rate. Total user costs per alternative is the sum of all user costs for the period from 2026 to 2045. Benefits due to change in VMT and VHT were calculated using costs per mile and per hour that account for vehicle occupancy and different vehicle types. </t>
  </si>
  <si>
    <t>The corridor-wide truck percentage used in the analysis was 19.6 percent and was based on 2022 AADT and heavy vehicle percentages were obtained from the SDDOT Data Needs Book.</t>
  </si>
  <si>
    <t xml:space="preserve">Vehicle occupancy that was used in the analysis is consistent with values provided by Benefit Cost Analysis Guidance for Discretionary Grant Programs, dated January 2023. The analysis assumed occupancy of 1.67 people per automobile and 1.00 people per truck. </t>
  </si>
  <si>
    <t>The per-mile vehicle operating cost used in this analysis is consistent with values and methodology presented in the USDOT (US Department of Transportation) Benefit Cost Analysis Guidance for Discretionary Grant Programs, dated January 2023.</t>
  </si>
  <si>
    <t>Annual VMT</t>
  </si>
  <si>
    <t>Table 1 - Per-mile Operating Cost by Mode</t>
  </si>
  <si>
    <t>Annual VHT</t>
  </si>
  <si>
    <t xml:space="preserve">Average emission rates per vehicle type were obtained from the Environmental Protection Agency’s Motor Vehicle Emission Simulator (MOVES) version 3. The change in VMT between No Build and Build conditions derived from traffic volume shifts under the No Build due to the closure of SD 73 in 2037 due to pavement failure. The annual change in VMT was applied to emission rates by vehicle type. </t>
  </si>
  <si>
    <t>Note: Expand "Column S" to show applicable CMFs along SD 248 in the Build Alternative.</t>
  </si>
  <si>
    <t>Note: Expand "Column S" to show applicable CMFs along SD 73 in the Build Alternative.</t>
  </si>
  <si>
    <t>Table 12 - SD 73 CMF Data:</t>
  </si>
  <si>
    <t>Table 13 - SD 248 CMF Data:</t>
  </si>
  <si>
    <t>CMF Description</t>
  </si>
  <si>
    <t>CMF ID</t>
  </si>
  <si>
    <t>Applicable Lighting Condition</t>
  </si>
  <si>
    <t>No Lighting</t>
  </si>
  <si>
    <t>https://www.highwaysafetymanual.org/Pages/default.aspx</t>
  </si>
  <si>
    <t>Note: Crash data in Table 2 above references 2018-2022 crash data shown in the "SD 248 Crashes" Tab of this BCA Workbook.</t>
  </si>
  <si>
    <t>Note: Crash Data in Table 1 above references 2018-2022 crash data shown in the "SD 73 Crashes" Tab of this BCA Workbook.</t>
  </si>
  <si>
    <t>Note: Fatal pedestrian crash along SD 248 occurred in the evening (dark conditions/absence of lighting).</t>
  </si>
  <si>
    <t>The Build Alternative directly improves safety by providing the following elements quantified in this Benefit-Cost Analysis:
- Expands and paves roadway shoulders from two feet to six feet and installs edge-line rumble strips along 8.7 miles of SD 73
-Installation of lighting on 0.87 miles of SD 248</t>
  </si>
  <si>
    <t>SAFETY - CRASH SAVINGS ALONG THE SD 73 AND SD 248 PROJECT SEGMENTS ONLY</t>
  </si>
  <si>
    <t>Crash data from 2018-2022 was obtained from a SDDOT crash data resources to determine average annual number of crashes by severity. Reductions in crashes along the SD 73 and SD 248 corridors were estimated using crash modification factors associated with improvements. This tab monetizes crashes along the SD 73 project corridor. Crash costs and crashes by severity along diversion routes and existing routes (excluding this project segment of SD 73) are located in the "Safety Impacts of Diversions" Tab of this BCA Workbook. Crash history along the BIA 6 corridor is provided in the "VMT &amp; Crash Data by Route" tab of this BCA Workbook. Additional information summarized in Table 1 and Table 2 of this Tab are shown in the "SD 73 Crashes" Tab of this BCA Workbook.</t>
  </si>
  <si>
    <t>3A)</t>
  </si>
  <si>
    <t>3B)</t>
  </si>
  <si>
    <r>
      <rPr>
        <u/>
        <sz val="11"/>
        <color theme="1"/>
        <rFont val="Calibri"/>
        <family val="2"/>
        <scheme val="minor"/>
      </rPr>
      <t>Safety Improvements Along SD 248:</t>
    </r>
    <r>
      <rPr>
        <sz val="11"/>
        <color theme="1"/>
        <rFont val="Calibri"/>
        <family val="2"/>
        <scheme val="minor"/>
      </rPr>
      <t xml:space="preserve">
Reductions along the SD 248 corridor were estimated based on existing and future AADT as well as the crash modification factor for "Provide Intersection Illumination ” which was obtained from the CMF Clearinghouse database.  The crash modification factor was applied to all pedestrian crashes which occurred in dark (evening) conditions throughout the SD 248 project corridor. Pedestrian activity along this segment along SD 248 is anticipated to increase proportionally to the AADT along the project segment of SD 248. In the Build Alternative, safety benefits associated with the installation of lighting begin at the appropriate time in year 2025 and end in year 2044 based on the assumed 20-year service life.</t>
    </r>
  </si>
  <si>
    <r>
      <rPr>
        <u/>
        <sz val="11"/>
        <color theme="1"/>
        <rFont val="Calibri"/>
        <family val="2"/>
        <scheme val="minor"/>
      </rPr>
      <t>Safety Improvements Along SD 73:</t>
    </r>
    <r>
      <rPr>
        <sz val="11"/>
        <color theme="1"/>
        <rFont val="Calibri"/>
        <family val="2"/>
        <scheme val="minor"/>
      </rPr>
      <t xml:space="preserve">
Reductions in crashes along the SD 73 corridor were estimated using crash modification factors (CMFs) for the expansion and paving of roadway shoulders from two to six feet and for the installation of edge line rumble strips. 
-The crash modification factor for the shoulder width treatment "Extend Shoulder Width From two feet to six feet” was obtained using values presented in AASHTO Highway Safety Manual (HSM) Chapter 12 . The crash modification factor was also applied to all crashes throughout the SD 73 project corridor. Note that in the Build Alternative safety benefits associated with shoulder width expansion begin in year 2025, the first full year after construction. After completion of phase one and phase two, the pavement along SD 73 is anticipated to have a 20-year service life and these safety benefits associated with this improvement are counted accordingly through the end of the analysis period in year 2045.
-The crash modification factor for the "Install Edgeline Rumble Strips ” was obtained from the Crash Modification Factors (CMF) Clearinghouse database.  The crash modification factor was applied to all crashes throughout the SD 73 project area. Note that in the Build Alternative safety benefits associated with installation of shoulder rumble strips begin in year 2026, the first full year after construction, and end at the end of the analysis period in year 2045.</t>
    </r>
  </si>
  <si>
    <t>4A)</t>
  </si>
  <si>
    <t>Crash cost assumptions for the KABCO scale are consistent with values and methodologies published in the Benefit Cost Analysis Guidance for Discretionary Grant Programs, dated January 2023.</t>
  </si>
  <si>
    <t>Table 3 - No-Build Crash Rate Calculations (per 100 million vehicle-miles of travel VMT)</t>
  </si>
  <si>
    <t>Table 4 - Build Crash Rate Calculations (per 100 million vehicle-miles of travel VMT)</t>
  </si>
  <si>
    <t>Table 5 - No Build Crashes Associated with Traffic on SD 73 (Existing Year)</t>
  </si>
  <si>
    <t>Table 6 - Build Crashes Associated with Traffic on SD 73 (Existing Year)</t>
  </si>
  <si>
    <t>Table 7 - No-Build Annual Crashes for Existing and Forecast Year</t>
  </si>
  <si>
    <t>Table 8 - Build Annual Crashes for Existing and Forecast Year</t>
  </si>
  <si>
    <t>The Formatting Legend Below is Applicable to Tables 3 - 8 Below:</t>
  </si>
  <si>
    <t>Annual crash costs and crashes by severity for years 2038 to 2045 were calculated by multiplying the base year crashes by the percent change in annual VMT between the base year (year 2021 being the center of the crash analysis period) and the annual VMT along each existing and diversion route associated with users of the SD 73 project segment.</t>
  </si>
  <si>
    <t>**Excluding Along SD 73 in Project Area</t>
  </si>
  <si>
    <t>Note: Crash data from 2018-2022 and middle year AADT of 2021 was obtained from a SDDOT crash data resources to determine crash rates by severity along the different routes. VMT data referenced in the table above is shown in the "VMT Route Summary" of this BCA Workbook.</t>
  </si>
  <si>
    <t>"K" Crash Rate</t>
  </si>
  <si>
    <t>"A" Crash Rate</t>
  </si>
  <si>
    <t>"B" Crash Rate</t>
  </si>
  <si>
    <t>"C" Crash Rate</t>
  </si>
  <si>
    <t>"PD" Crash Rate</t>
  </si>
  <si>
    <t>Table 9 - Annual Crash Calculations Associated with SD 73 Traffic for No Build and Build Alternatives</t>
  </si>
  <si>
    <t>Crash costs and crashes by severity were calculated in the No Build Alternative by assuming the same traffic growth rates, existing travel patterns and crash rates as in the Build Alternative. Crash costs and crashes by severity were calculated using existing crash rates along SD 73 for year 2026 to 2037, the year of pavement failure on SD 73. Analysis of network crashes along existing routes were not calculated along the 8.7-mile segment of SD 73 in the project area in this Tab of this BCA Workbook. Safety benefits associated with improvements associated with  shoulder width expansion and installation of edge-line rumble strips along SD 73 and installation of lighting along SD 248 were analyzed separately in the "Safety Improvements" Tab of this BCA Workbook. Year 2018-2022 crash history along existing routes and diversion routes is provided in the "Existing and Diversion Crashes" Tab of this BCA Workbook. This data is used to calculate crash rates in Table 3 and Table 4 in this Tab.</t>
  </si>
  <si>
    <t>The remaining capital value (value of improvement beyond the analysis period) was considered a benefit and was added to other user benefits. This analysis assumed a 20-year service for all project components. Under this assumption, the remaining capital value at the end of the analysis period is zero dollars.</t>
  </si>
  <si>
    <t>Total RCV at End of Analysis Period:</t>
  </si>
  <si>
    <t>Note: Benefits associated with PCN 08EH are not quantified after the asset reaches its end of service life in year 2044.</t>
  </si>
  <si>
    <t>Table 1 - Inflation Adjustments - GDP Deflator</t>
  </si>
  <si>
    <t>Table 2 - Operations &amp; Maintenance/Rehab Costs for No-Build Conditions</t>
  </si>
  <si>
    <t>Note: SD 73 Maintenance Costs On SD 73 Are Not Anticipated After Closure in 2037.</t>
  </si>
  <si>
    <t>2021 Daily VMT</t>
  </si>
  <si>
    <r>
      <rPr>
        <b/>
        <sz val="12"/>
        <color theme="1"/>
        <rFont val="Calibri"/>
        <family val="2"/>
        <scheme val="minor"/>
      </rPr>
      <t xml:space="preserve">Note: </t>
    </r>
    <r>
      <rPr>
        <sz val="12"/>
        <color theme="1"/>
        <rFont val="Calibri"/>
        <family val="2"/>
        <scheme val="minor"/>
      </rPr>
      <t>Expand grouped rows and columns in this Tab to view data and calculations of 2021 daily VMT along each of the existing routes and diversion routes used in this analysis. These values represent total VMT of all traffic on these routes and is used for calculations of crash rates by severity.</t>
    </r>
  </si>
  <si>
    <t>This Tab of the BCA Workbook contains calculations for daily total VMT along each analyzed route. This data was obtained though coordination with SDDOT Staff.</t>
  </si>
  <si>
    <t>Table 1: No-Build Crashes Along Diversion Routes (2018-2022)</t>
  </si>
  <si>
    <t>Note: Table  below is setup ot interact with the pivot chart in Figure 1</t>
  </si>
  <si>
    <t>Project costs are directly input in Table 1. The majority of capital costs are expected to be incurred in years 2024 and 2025. Previously incurred costs (engineering, environmental) occurred between 2018-2023 and were evenly distributed over this period and represent a conservative estimate as previously incurred costs were likely weighted heavily towards years 2021-2023 as opposed in years 2018-2020 which included the earliest phases of this project.</t>
  </si>
  <si>
    <t>Table 2 - Build Crashes Along Existing Routes Including SD 73 Project Area (2018-2022)</t>
  </si>
  <si>
    <t>Table 3 - Crashes Along SD 73 Project Segment (2018-2022)</t>
  </si>
  <si>
    <t>Table 4 - Build Crashes Along Existing Routes Excluding SD 73 Project Area (2018-2022)</t>
  </si>
  <si>
    <t>Table 1 - Crashes Along SD 73 (2018-2022)</t>
  </si>
  <si>
    <t>Note: The fatal 2019 pedestrian crash along SD 248 occurred in the evening, in dark conditions without lighting. The 2 PD crashes occured in the daytime. Crash data summarized in the table above is shown in Table 2 (right).</t>
  </si>
  <si>
    <t>Table 5 - Raw Crash Data Along Existing Routes and Diversion Routes</t>
  </si>
  <si>
    <t>Note: These crashes occurred along the SD 73 project segment on existing route numbers 1, 3, 5, 7, 9 and 11. Crashes along the SD 73 project segment are analyzed independently and are removed from this portion of the analysis. The annual VMT on each route is also reduced to account for this in calculation of crash rates along existing routes used in analysis.</t>
  </si>
  <si>
    <t>This Tab of the BCA Workbook contains calculations for determining the total number of crashes by severity along each of the analyzed routes. The 2018-2022 crash data used in this analysis was obtained though coordination with SDDOT Staff. Detailed crash data along each route is included in Table 5 in this Tab (to the right of column AJ).</t>
  </si>
  <si>
    <t>Note: Assumed traffic patterns are based on the existing AADT data obtained from the SDDOT Interactive Data Needs Book . Traffic along the project segment of SD 73 assumed to be traveling in directions noted below in Table 1. Data in Table 2. was used to arrive at the distribution used in this analysis.</t>
  </si>
  <si>
    <t>In the No Build Alternative, SD 73 is anticipated to close in 2037 due to pavement failure. Thus, maintenance this segment of SD 73, is assumed to no longer be necessary and is not quantified. This assumption was made because SD 73 is assumed to be closed from 2038 to the end of the analysis period. Maintenance costs along SD 248 will be incurred through the remainder of the analysis because this roadway will remain open.</t>
  </si>
  <si>
    <t>Changes in annual roadway maintenance costs are expected due to intensified maintenance that will be required to keep the No Build Alternative serviceable compared to what will be required on new infrastructure under the Build Alternative. Anticipated costs for the No Build Alternative and Build Alternatives were provided by SDDOT and are shown in the  "O&amp;M + Rehab Cost Data" Tab of this BCA Workbook.</t>
  </si>
  <si>
    <t>Table 1 - Total Annual VMT on Route</t>
  </si>
  <si>
    <t>Table 5 -  SD 73 Corridor Data</t>
  </si>
  <si>
    <t>In the No Build condition, the pavement along a 4.56 mile stretch of SD73 is anticipated to reach the South Dakota State’s surface condition index score of zero is year 2037. Pavement at and index score of zero is deemed unsafe to carry traffic of any type. If this section of pavement fails, the entire project segment will no longer be able to safely carry traffic. The No Build analysis assumes closure along SD 73 in year 2037.</t>
  </si>
  <si>
    <t>Total VHT</t>
  </si>
  <si>
    <t>ECONOMIC COMPETITIVENESS - USER BENEFIT CALCULATION OF REGIONAL TRAVEL TIME CHANGE ASSOCIATED WITH TRAFFIC DIVERSION DUE TO CLOSURE OF SD 73</t>
  </si>
  <si>
    <t xml:space="preserve">ECONOMIC COMPETITIVENESS - USER BENEFIT CALCULATION OF VEHICLE OPERATING COST ASSOCIATED WITH TRAFFIC DIVERSION DUE TO CLOSURE OF SD 73 </t>
  </si>
  <si>
    <t xml:space="preserve">ENVIRONMENTAL SUSTAINABILITY - AIR QUALITY  </t>
  </si>
  <si>
    <r>
      <t>Yearly Emissions Savings (Without CO</t>
    </r>
    <r>
      <rPr>
        <vertAlign val="subscript"/>
        <sz val="11"/>
        <color theme="1"/>
        <rFont val="Calibri"/>
        <family val="2"/>
        <scheme val="minor"/>
      </rPr>
      <t>2</t>
    </r>
    <r>
      <rPr>
        <sz val="11"/>
        <color theme="1"/>
        <rFont val="Calibri"/>
        <family val="2"/>
        <scheme val="minor"/>
      </rPr>
      <t>)</t>
    </r>
  </si>
  <si>
    <t>7% Discount Total (CO2 discounted at 3%)</t>
  </si>
  <si>
    <t>STATE OF GOOD REPAIR - CAPITAL COST AND RESIDUAL PROJECT VALUE</t>
  </si>
  <si>
    <t>Table 3 - Damage Costs for Emissions per metric ton ($2021)</t>
  </si>
  <si>
    <t>The crash modification factor for the treatment "PROVIDE INTERSECTION ILLUMINATION" was obtained from the CMF Clearinghouse database. A crash modification factor of .18 was applied to all fatal pedestrian crashes which occurred in dark conditions (in absence of lighting). The base condition involved rural roadways without lighting. Study Citation :Elvik, R. and Vaa, T., "Handbook of Road Safety Measures." Oxford, United Kingdom, Elsevier, (2004)</t>
  </si>
  <si>
    <t>Color Coding in Build Condition:</t>
  </si>
  <si>
    <t>Represents all crashes in project area on SD 73 (assuming shoulder widening) and SD 248 (assuming instalation of lighting) after construction is complete in year 2024.</t>
  </si>
  <si>
    <t>Represents all crashes in project area on  SD 73 &amp; SD 248.</t>
  </si>
  <si>
    <t>Represents all crashes in project area on SD 248 (in absence of lighting on SD 248). No crashes occur on SD 73 because traffic is diverted due to closure of this segment of SD 73 in 2037.</t>
  </si>
  <si>
    <t>Represents all crashes in project area on SD 73 (assuming shoulder widening and installing rumble strips) and all crashes on SD 248 (assuming  installation of lighting).</t>
  </si>
  <si>
    <t>Represents all crashes in project area on SD 73 (assuming shoulder widening instalation of rumble strips) and all crashes on SD 248 (assuming no lighting on SD 248 after component reaches end of service life).</t>
  </si>
  <si>
    <t>Table 1 - Crash Cost Assumptions ($ 2021)</t>
  </si>
  <si>
    <t>SAFETY - CRASH SAVINGS ASSOCIATED WITH DIVERSIONS ROUTES DUE TO CLOSURE OF SD 73 (EXCLUDING CRASHES ALONG PROJECT SEGMENT OF SD 73 &amp; SD 248)</t>
  </si>
  <si>
    <t>Color Coding in No Build Condition:</t>
  </si>
  <si>
    <t>Note: The color legend below is included help describe the safety benefits of this project monetized in the table above along project segments of SD 73 and SD 248.</t>
  </si>
  <si>
    <t>Note: The table above shows the assumed percentage breakdown of how vehicles would divert if this project was not completed. Travel time assumptions are based on existing travel times "without traffic". Diversion routes are shown in the "Existing &amp; Diversion Routes" Tab of this BCA Workbook.</t>
  </si>
  <si>
    <t>*The table above shows the assumed percentage breakdown of how vehicles would route if this project is completed. Travel time assumptions are based on existing travel times "without traffic". Existing routes are shown in the "Existing &amp; Diversion Routes" Tab of this BCA Workbook.</t>
  </si>
  <si>
    <r>
      <t>Due to the rural nature of this portion of SD 73, few alternative regional routes are available that can safely carry traffic. If SD 73 is not improved and becomes unusable, several traffic diversions are required. Maps and additional details on existing routes and diversion routes and assumptions are provided in the "Existing &amp; Diversion Routes</t>
    </r>
    <r>
      <rPr>
        <b/>
        <sz val="11"/>
        <color rgb="FFFB721D"/>
        <rFont val="Calibri"/>
        <family val="2"/>
        <scheme val="minor"/>
      </rPr>
      <t xml:space="preserve">" </t>
    </r>
    <r>
      <rPr>
        <sz val="11"/>
        <color theme="1"/>
        <rFont val="Calibri"/>
        <family val="2"/>
        <scheme val="minor"/>
      </rPr>
      <t>Tab of this BCA Workbook and are shown in Attachment B - Existing Traffic Routes and Traffic Diversion Routes Due to Closure of SD 73 of the BCA Memorandum. Assumed operations impacts associated with traffic diversions due to closure of SD 73 in 2037 are shown in Table 4 above and operations impacts associated with the Build Alternative are shown in Table 5 . The total network VMT and VHT were developed using existing year 2022 AADT and forecast year 2042 obtained from the SDDOT Data Needs Book. Route lengths were obtained from Google Earth. Existing travel time along the routes were obtained from Google Maps and are travel times "without traffic".</t>
    </r>
  </si>
  <si>
    <t>Due to the rural nature of this portion of SD 73, few alternative regional routes are available that can safely carry traffic. If SD 73 is not improved and becomes unusable, several traffic diversions are required. Maps and additional details on existing routes and diversion routes and assumptions are provided in the "Existing &amp; Diversion Routes" Tab of this BCA Workbook and are shown in Attachment B - Existing Traffic Routes and Traffic Diversion Routes Due to Closure of SD 73 of the BCA Memorandum.</t>
  </si>
  <si>
    <t>8)</t>
  </si>
  <si>
    <t>Note: Values in the table above include 2021 Annual VMT along the SD 73 project segment and were calculated using SDDOT provided for year 2021. Year 2021 represents the "middle year" for crash history analysis. The "middle year" was selected as suggested in the USDOT (US Department of Transportation) Benefit Cost Analysis Guidance for Discretionary Grant Programs, dated January 2023. Maps and additional details on existing routes and diversion routes and assumptions are provided in the "Existing &amp; Diversion Routes" Tab of this BCA Workbook and are shown in Attachment B - Existing Traffic Routes and Traffic Diversion Routes Due to Closure of SD 73 of the BCA Memorandum.</t>
  </si>
  <si>
    <t>The value of time, vehicle operating costs, emissions costs, and cost of crashes were obtained from the Benefit Cost Analysis Guidance for Discretionary Grant Programs, dated January 2023: https://www.transportation.gov/sites/dot.gov/files/2023-01/Benefit%20Cost%20Analysis%20Guidance%202023%20Update.pdf</t>
  </si>
  <si>
    <t>Note:  Crash data summarized in the table above is shown in Table 2 (right).</t>
  </si>
  <si>
    <t>Table 1 - Total Project Cost Data ($2023)</t>
  </si>
  <si>
    <t>TOTALS</t>
  </si>
  <si>
    <t>Lime</t>
  </si>
  <si>
    <t xml:space="preserve">Flush Sand </t>
  </si>
  <si>
    <t>Flush Asph</t>
  </si>
  <si>
    <t>Tack Asph</t>
  </si>
  <si>
    <t>Asphalt Conc.</t>
  </si>
  <si>
    <t>Binder</t>
  </si>
  <si>
    <t>Base course</t>
  </si>
  <si>
    <t>Sand for Prime</t>
  </si>
  <si>
    <t>Asphalt for Prime</t>
  </si>
  <si>
    <t>Cover Aggregate</t>
  </si>
  <si>
    <t>Asphalt for Blotter (AE 150 S)</t>
  </si>
  <si>
    <t>Salvage</t>
  </si>
  <si>
    <t>CALCULATIONS</t>
  </si>
  <si>
    <t>Total:</t>
  </si>
  <si>
    <t># lifts</t>
  </si>
  <si>
    <t>AC depth (in)</t>
  </si>
  <si>
    <t># of Lanes</t>
  </si>
  <si>
    <t xml:space="preserve">Sluff Width (feet) </t>
  </si>
  <si>
    <t xml:space="preserve">AC Top Width (feet) </t>
  </si>
  <si>
    <t>base course sluff width (ft) - 1 side</t>
  </si>
  <si>
    <t>base course top width (ft)</t>
  </si>
  <si>
    <t>base course thickness (in)</t>
  </si>
  <si>
    <t xml:space="preserve">Proposed Blotter Width (feet) </t>
  </si>
  <si>
    <t xml:space="preserve">Salvage depth (in) </t>
  </si>
  <si>
    <t>Existing width (ft) - for Salvage</t>
  </si>
  <si>
    <t>Work Length (mi)</t>
  </si>
  <si>
    <t>COMPUTATIONS</t>
  </si>
  <si>
    <t>Municipal</t>
  </si>
  <si>
    <t>Major</t>
  </si>
  <si>
    <t>8/7/23 BP grant review</t>
  </si>
  <si>
    <t>3/1/2023 BS</t>
  </si>
  <si>
    <t>2/9/23 BP</t>
  </si>
  <si>
    <t>Total Estimate</t>
  </si>
  <si>
    <t>total</t>
  </si>
  <si>
    <t>Utilities (thousand $$)</t>
  </si>
  <si>
    <t>ROW (thousand $$)</t>
  </si>
  <si>
    <t>CE</t>
  </si>
  <si>
    <t>PE</t>
  </si>
  <si>
    <t>Contingency</t>
  </si>
  <si>
    <t>current year subtotal</t>
  </si>
  <si>
    <t>Subtotal (prior year bid item costs)</t>
  </si>
  <si>
    <t>BRIDGE END GUARD RAIL (NEW)</t>
  </si>
  <si>
    <t>EACH</t>
  </si>
  <si>
    <t>999E3805</t>
  </si>
  <si>
    <t>ROADWAY LIGHTING</t>
  </si>
  <si>
    <t xml:space="preserve">UNIT      </t>
  </si>
  <si>
    <t xml:space="preserve">999E4000 </t>
  </si>
  <si>
    <t>Should be included in Drain &amp; Misc above</t>
  </si>
  <si>
    <t>FENCING PRIMARY 2-LANES</t>
  </si>
  <si>
    <t>MILE</t>
  </si>
  <si>
    <t>999E3701</t>
  </si>
  <si>
    <t>EROSION CONTROL Rural or Shoulder Widen</t>
  </si>
  <si>
    <t>999E3600</t>
  </si>
  <si>
    <t>AUX CONC SURF SECONDARY APP</t>
  </si>
  <si>
    <t>999E2250</t>
  </si>
  <si>
    <t>DRAIN &amp; MISC HEAVY Rural</t>
  </si>
  <si>
    <t>999E0111</t>
  </si>
  <si>
    <t>DRAIN &amp; MISC Rural</t>
  </si>
  <si>
    <t>999E0110</t>
  </si>
  <si>
    <t>GRADE &amp; DRAIN HEAVY Rural</t>
  </si>
  <si>
    <t>999E0101</t>
  </si>
  <si>
    <t>GRADE &amp; DRAIN Rural</t>
  </si>
  <si>
    <t>999E0100</t>
  </si>
  <si>
    <t>PAVEMENT MARKING Rural</t>
  </si>
  <si>
    <t>999E0049</t>
  </si>
  <si>
    <t>PERMANENT SIGNING Rural</t>
  </si>
  <si>
    <t>999E0045</t>
  </si>
  <si>
    <t>MAJOR STRUCTURES</t>
  </si>
  <si>
    <t>UNIT</t>
  </si>
  <si>
    <t>999E0004</t>
  </si>
  <si>
    <t>TRAFFIC CONTROL</t>
  </si>
  <si>
    <t>999E0002</t>
  </si>
  <si>
    <t>MOBILIZATION</t>
  </si>
  <si>
    <t>999E0001</t>
  </si>
  <si>
    <t>Type III Field Laboratory</t>
  </si>
  <si>
    <t xml:space="preserve">Each      </t>
  </si>
  <si>
    <t xml:space="preserve">600E0300 </t>
  </si>
  <si>
    <t>Type 3 Cover Aggregate</t>
  </si>
  <si>
    <t xml:space="preserve">Ton       </t>
  </si>
  <si>
    <t xml:space="preserve">360E1050 </t>
  </si>
  <si>
    <t>AE150S Asphalt for Surface Treatment</t>
  </si>
  <si>
    <t xml:space="preserve">360E0020 </t>
  </si>
  <si>
    <t>Cold Milling Asphalt Concrete</t>
  </si>
  <si>
    <t xml:space="preserve">SqYd      </t>
  </si>
  <si>
    <t xml:space="preserve">332E0010 </t>
  </si>
  <si>
    <t>Sand for Flush Seal</t>
  </si>
  <si>
    <t xml:space="preserve">330E2000 </t>
  </si>
  <si>
    <t>Blotting Sand for Prime</t>
  </si>
  <si>
    <t xml:space="preserve">330E1000 </t>
  </si>
  <si>
    <t>SS-1h or CSS-1h Asphalt for Flush Seal</t>
  </si>
  <si>
    <t xml:space="preserve">330E0210 </t>
  </si>
  <si>
    <t>SS-1h or CSS-1h Asphalt for Tack</t>
  </si>
  <si>
    <t xml:space="preserve">330E0100 </t>
  </si>
  <si>
    <t>MC-70 Asphalt for Prime</t>
  </si>
  <si>
    <t xml:space="preserve">330E0010 </t>
  </si>
  <si>
    <t>Grind Sinusoidal Centerline Rumble Stripe in Asphalt Concrete</t>
  </si>
  <si>
    <t xml:space="preserve">Mile      </t>
  </si>
  <si>
    <t xml:space="preserve">320E7030 </t>
  </si>
  <si>
    <t>Grind 12" Rumble Strip or Stripe in Asphalt Concrete</t>
  </si>
  <si>
    <t xml:space="preserve">320E7012 </t>
  </si>
  <si>
    <t>Hydrated Lime</t>
  </si>
  <si>
    <t xml:space="preserve">320E4000 </t>
  </si>
  <si>
    <t>$200/ton</t>
  </si>
  <si>
    <t>Asphalt Concrete Composite</t>
  </si>
  <si>
    <t xml:space="preserve">320E1200 </t>
  </si>
  <si>
    <t>Class Q2R Hot Mixed Asphalt Concrete</t>
  </si>
  <si>
    <t xml:space="preserve">320E1202 </t>
  </si>
  <si>
    <t>PG 58-34 Asphalt Binder</t>
  </si>
  <si>
    <t xml:space="preserve">320E0005 </t>
  </si>
  <si>
    <t>Haul and Stockpile Granular Material</t>
  </si>
  <si>
    <t xml:space="preserve">270E0210 </t>
  </si>
  <si>
    <t>Salvage and Stockpile Asphalt Mix and Granular Base Material</t>
  </si>
  <si>
    <t xml:space="preserve">270E0040 </t>
  </si>
  <si>
    <t>Base Course, Salvaged</t>
  </si>
  <si>
    <t xml:space="preserve">260E1030 </t>
  </si>
  <si>
    <t>Base Course</t>
  </si>
  <si>
    <t xml:space="preserve">260E1010 </t>
  </si>
  <si>
    <t>Incidental Work</t>
  </si>
  <si>
    <t xml:space="preserve">LS        </t>
  </si>
  <si>
    <t xml:space="preserve">250E0010 </t>
  </si>
  <si>
    <t>Water for Granular Material</t>
  </si>
  <si>
    <t xml:space="preserve">MGal      </t>
  </si>
  <si>
    <t xml:space="preserve">120E6200 </t>
  </si>
  <si>
    <t>Undercutting</t>
  </si>
  <si>
    <t xml:space="preserve">CuYd      </t>
  </si>
  <si>
    <t xml:space="preserve">120E2000 </t>
  </si>
  <si>
    <t>Unclassified/Rock Excavation</t>
  </si>
  <si>
    <t xml:space="preserve">120E1100 </t>
  </si>
  <si>
    <t>Muck Excavation</t>
  </si>
  <si>
    <t xml:space="preserve">120E1000 </t>
  </si>
  <si>
    <t>Contractor Furnished Borrow Excavation</t>
  </si>
  <si>
    <t xml:space="preserve">120E0600 </t>
  </si>
  <si>
    <t>Option Borrow Excavation</t>
  </si>
  <si>
    <t xml:space="preserve">120E0500 </t>
  </si>
  <si>
    <t>Select Subgrade Topping</t>
  </si>
  <si>
    <t xml:space="preserve">120E0400 </t>
  </si>
  <si>
    <t>Unclassified Excavation</t>
  </si>
  <si>
    <t xml:space="preserve">120E0010 </t>
  </si>
  <si>
    <t>notes</t>
  </si>
  <si>
    <t>Project Description</t>
  </si>
  <si>
    <t>SysType</t>
  </si>
  <si>
    <t>LocType</t>
  </si>
  <si>
    <t>Price</t>
  </si>
  <si>
    <t>Quantity</t>
  </si>
  <si>
    <t>Unit Price</t>
  </si>
  <si>
    <t>Desc</t>
  </si>
  <si>
    <t>Units</t>
  </si>
  <si>
    <t>SBINbr</t>
  </si>
  <si>
    <t>Driving Width (feet) - for flush seal</t>
  </si>
  <si>
    <t>DRAIN &amp; MISC Shoulder Widen (Medium)</t>
  </si>
  <si>
    <t>999E0115</t>
  </si>
  <si>
    <t>DRAIN &amp; MISC Shoulder Widen (Light)</t>
  </si>
  <si>
    <t>999E0114</t>
  </si>
  <si>
    <t>GRADE &amp; DRAIN Shoulder Widening</t>
  </si>
  <si>
    <t>999E0104</t>
  </si>
  <si>
    <t>Salvaged for shoulders</t>
  </si>
  <si>
    <t>Digouts</t>
  </si>
  <si>
    <t>Milling</t>
  </si>
  <si>
    <t>base course (ton/mi)</t>
  </si>
  <si>
    <t>Digouts (yd/mi)</t>
  </si>
  <si>
    <t>Spot Leveling and Repair  (ton/mile)</t>
  </si>
  <si>
    <t>Leveling Lift or Tight Blading (ton/mile)</t>
  </si>
  <si>
    <t>Sluff width (ft) - for salvaged and/or granular shoulders</t>
  </si>
  <si>
    <t>Total Shoulder width (ft) - for salvaged and/or granular shoulders</t>
  </si>
  <si>
    <t>Number of Lanes</t>
  </si>
  <si>
    <t>AC Width (feet) - for flush seal</t>
  </si>
  <si>
    <t>Sluff Width (feet) - 1 side</t>
  </si>
  <si>
    <t>Existing width (ft) - for milling</t>
  </si>
  <si>
    <t>check bid item above</t>
  </si>
  <si>
    <t>2/9/2023 BP</t>
  </si>
  <si>
    <t>EROSION CONTROL Mill &amp; AC</t>
  </si>
  <si>
    <t>999E3603</t>
  </si>
  <si>
    <t>AUX CONC SURF PRIMARY APP</t>
  </si>
  <si>
    <t>999E2260</t>
  </si>
  <si>
    <t>GUARD RAIL</t>
  </si>
  <si>
    <t>999E0039</t>
  </si>
  <si>
    <t>Inc unit price due to cost est included in grant application &amp; difficulty with coordinating estimate changes</t>
  </si>
  <si>
    <t>Class Q2 Hot Mixed Asphalt Concrete</t>
  </si>
  <si>
    <t xml:space="preserve">320E1002 </t>
  </si>
  <si>
    <t>Shoulder Shaping</t>
  </si>
  <si>
    <t xml:space="preserve">210E2000 </t>
  </si>
  <si>
    <t>Unclassified Excavation, Digouts</t>
  </si>
  <si>
    <t xml:space="preserve">120E0100 </t>
  </si>
  <si>
    <t>08eh</t>
  </si>
  <si>
    <t>See "EnterValues" Tab below for inputs</t>
  </si>
  <si>
    <t>3/2/2023 BS</t>
  </si>
  <si>
    <t>12 new poles included in 05HV/SD73 project</t>
  </si>
  <si>
    <r>
      <t xml:space="preserve">Utilities </t>
    </r>
    <r>
      <rPr>
        <sz val="10"/>
        <rFont val="Arial"/>
        <family val="2"/>
      </rPr>
      <t>(thousand $$)</t>
    </r>
  </si>
  <si>
    <r>
      <t xml:space="preserve">ROW </t>
    </r>
    <r>
      <rPr>
        <sz val="10"/>
        <rFont val="Arial"/>
        <family val="2"/>
      </rPr>
      <t>(thousand $$)</t>
    </r>
  </si>
  <si>
    <t>2/C #10 AWG Copper Pole and Bracket Cable</t>
  </si>
  <si>
    <t xml:space="preserve">Ft        </t>
  </si>
  <si>
    <t xml:space="preserve">635E9710 </t>
  </si>
  <si>
    <t>1/C #4 AWG Copper Wire</t>
  </si>
  <si>
    <t xml:space="preserve">635E9014 </t>
  </si>
  <si>
    <t>2" Rigid Conduit, Schedule 80</t>
  </si>
  <si>
    <t xml:space="preserve">635E8220 </t>
  </si>
  <si>
    <t>2" Rigid Conduit, Schedule 40</t>
  </si>
  <si>
    <t xml:space="preserve">635E8120 </t>
  </si>
  <si>
    <t>Electrical Service Cabinet</t>
  </si>
  <si>
    <t xml:space="preserve">635E5400 </t>
  </si>
  <si>
    <t>Type 2 Electrical Junction Box</t>
  </si>
  <si>
    <t xml:space="preserve">635E5302 </t>
  </si>
  <si>
    <t>2' Diameter Footing</t>
  </si>
  <si>
    <t xml:space="preserve">635E5020 </t>
  </si>
  <si>
    <t>Roadway Luminaire, LED with Photoelectric Cell</t>
  </si>
  <si>
    <t xml:space="preserve">635E3700 </t>
  </si>
  <si>
    <t>Breakaway Base Luminaire Pole with Arm, 50' Mounting Height</t>
  </si>
  <si>
    <t xml:space="preserve">635E0050 </t>
  </si>
  <si>
    <t>Cost (2023 $)</t>
  </si>
  <si>
    <t>Table 3 - Total Project Cost Data (Year 2023 Dollars)</t>
  </si>
  <si>
    <t>Table 2 - Inflation Adjustments - GDP Deflator Method (USDOT BCA Guidance)</t>
  </si>
  <si>
    <t>Convert Year $2023 to $2021</t>
  </si>
  <si>
    <t>Table 4 - Service Life and RCV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</si>
</sst>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4" formatCode="_(&quot;$&quot;* #,##0.00_);_(&quot;$&quot;* \(#,##0.00\);_(&quot;$&quot;* &quot;-&quot;??_);_(@_)"/>
    <numFmt numFmtId="43" formatCode="_(* #,##0.00_);_(* \(#,##0.00\);_(* &quot;-&quot;??_);_(@_)"/>
    <numFmt numFmtId="164" formatCode="&quot;$&quot;#,##0"/>
    <numFmt numFmtId="165" formatCode="&quot;$&quot;#,##0\ ;\(&quot;$&quot;#,##0\)"/>
    <numFmt numFmtId="166" formatCode="0.00000"/>
    <numFmt numFmtId="167" formatCode="#,##0_);\(#,##0_)"/>
    <numFmt numFmtId="168" formatCode="_(* #,##0_);_(* \(#,##0\);_(* &quot;-&quot;??_);_(@_)"/>
    <numFmt numFmtId="169" formatCode="&quot;$&quot;#,##0.00"/>
    <numFmt numFmtId="170" formatCode="0.0%"/>
    <numFmt numFmtId="171" formatCode="0.0"/>
    <numFmt numFmtId="172" formatCode="_(&quot;$&quot;* #,##0_);_(&quot;$&quot;* \(#,##0\);_(&quot;$&quot;* &quot;-&quot;??_);_(@_)"/>
    <numFmt numFmtId="173" formatCode="#,##0.000"/>
    <numFmt numFmtId="174" formatCode="0.0000"/>
    <numFmt numFmtId="175" formatCode="0.0E+00"/>
    <numFmt numFmtId="176" formatCode="0.000"/>
  </numFmts>
  <fonts count="47"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sz val="11"/>
      <name val="Calibri"/>
      <family val="2"/>
      <scheme val="minor"/>
    </font>
    <font>
      <sz val="10"/>
      <name val="Arial"/>
      <family val="2"/>
    </font>
    <font>
      <sz val="11"/>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sz val="11"/>
      <color rgb="FFFF0000"/>
      <name val="Calibri"/>
      <family val="2"/>
      <scheme val="minor"/>
    </font>
    <font>
      <u/>
      <sz val="11"/>
      <color theme="10"/>
      <name val="Calibri"/>
      <family val="2"/>
      <scheme val="minor"/>
    </font>
    <font>
      <sz val="11"/>
      <color theme="0" tint="-0.499984740745262"/>
      <name val="Calibri"/>
      <family val="2"/>
      <scheme val="minor"/>
    </font>
    <font>
      <sz val="10"/>
      <name val="Arial"/>
      <family val="2"/>
    </font>
    <font>
      <sz val="8"/>
      <name val="Calibri"/>
      <family val="2"/>
      <scheme val="minor"/>
    </font>
    <font>
      <u/>
      <sz val="10"/>
      <color indexed="12"/>
      <name val="Arial"/>
      <family val="2"/>
    </font>
    <font>
      <sz val="9"/>
      <color theme="0" tint="-0.34998626667073579"/>
      <name val="Calibri"/>
      <family val="2"/>
      <scheme val="minor"/>
    </font>
    <font>
      <sz val="9"/>
      <color theme="0" tint="-0.499984740745262"/>
      <name val="Calibri"/>
      <family val="2"/>
      <scheme val="minor"/>
    </font>
    <font>
      <sz val="11"/>
      <color theme="0" tint="-0.34998626667073579"/>
      <name val="Calibri"/>
      <family val="2"/>
      <scheme val="minor"/>
    </font>
    <font>
      <sz val="11"/>
      <color rgb="FFFF0000"/>
      <name val="Calibri"/>
      <family val="2"/>
      <scheme val="minor"/>
    </font>
    <font>
      <sz val="11"/>
      <color theme="0" tint="-0.14999847407452621"/>
      <name val="Calibri"/>
      <family val="2"/>
      <scheme val="minor"/>
    </font>
    <font>
      <b/>
      <vertAlign val="subscript"/>
      <sz val="11"/>
      <color theme="1"/>
      <name val="Calibri"/>
      <family val="2"/>
      <scheme val="minor"/>
    </font>
    <font>
      <b/>
      <u/>
      <sz val="11"/>
      <color theme="1"/>
      <name val="Calibri"/>
      <family val="2"/>
      <scheme val="minor"/>
    </font>
    <font>
      <vertAlign val="subscript"/>
      <sz val="11"/>
      <color theme="1"/>
      <name val="Calibri"/>
      <family val="2"/>
      <scheme val="minor"/>
    </font>
    <font>
      <sz val="11"/>
      <name val="Arial"/>
      <family val="2"/>
    </font>
    <font>
      <u/>
      <sz val="11"/>
      <color theme="1"/>
      <name val="Calibri"/>
      <family val="2"/>
      <scheme val="minor"/>
    </font>
    <font>
      <i/>
      <sz val="11"/>
      <name val="Calibri"/>
      <family val="2"/>
      <scheme val="minor"/>
    </font>
    <font>
      <u/>
      <sz val="1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1"/>
      <color theme="0"/>
      <name val="Calibri"/>
      <family val="2"/>
      <scheme val="minor"/>
    </font>
    <font>
      <b/>
      <i/>
      <sz val="11"/>
      <name val="Calibri"/>
      <family val="2"/>
      <scheme val="minor"/>
    </font>
    <font>
      <b/>
      <sz val="11"/>
      <color rgb="FFFB721D"/>
      <name val="Calibri"/>
      <family val="2"/>
      <scheme val="minor"/>
    </font>
    <font>
      <sz val="10"/>
      <name val="Arial"/>
      <family val="2"/>
    </font>
    <font>
      <b/>
      <sz val="10"/>
      <name val="Arial"/>
      <family val="2"/>
    </font>
    <font>
      <sz val="10"/>
      <color indexed="10"/>
      <name val="Arial"/>
      <family val="2"/>
    </font>
    <font>
      <b/>
      <sz val="14"/>
      <name val="Arial"/>
      <family val="2"/>
    </font>
    <font>
      <sz val="10"/>
      <color rgb="FF0000FF"/>
      <name val="Arial"/>
      <family val="2"/>
    </font>
    <font>
      <b/>
      <sz val="12"/>
      <name val="Arial"/>
      <family val="2"/>
    </font>
    <font>
      <sz val="10"/>
      <name val="MS Sans Serif"/>
      <family val="2"/>
    </font>
    <font>
      <sz val="10"/>
      <color rgb="FFFF0000"/>
      <name val="Arial"/>
      <family val="2"/>
    </font>
    <font>
      <sz val="10"/>
      <color indexed="12"/>
      <name val="Arial"/>
      <family val="2"/>
    </font>
    <font>
      <sz val="10"/>
      <color rgb="FF000000"/>
      <name val="Arial"/>
      <family val="2"/>
    </font>
    <font>
      <sz val="11"/>
      <color indexed="8"/>
      <name val="Arial"/>
      <family val="2"/>
    </font>
    <font>
      <sz val="10"/>
      <color rgb="FF0070C0"/>
      <name val="Arial"/>
      <family val="2"/>
    </font>
  </fonts>
  <fills count="20">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tint="-0.499984740745262"/>
        <bgColor indexed="64"/>
      </patternFill>
    </fill>
    <fill>
      <patternFill patternType="solid">
        <fgColor rgb="FF008FD6"/>
        <bgColor indexed="64"/>
      </patternFill>
    </fill>
    <fill>
      <patternFill patternType="solid">
        <fgColor rgb="FF6DCBED"/>
        <bgColor indexed="64"/>
      </patternFill>
    </fill>
    <fill>
      <patternFill patternType="solid">
        <fgColor rgb="FFB4C9E2"/>
        <bgColor indexed="64"/>
      </patternFill>
    </fill>
    <fill>
      <patternFill patternType="solid">
        <fgColor indexed="13"/>
        <bgColor indexed="64"/>
      </patternFill>
    </fill>
    <fill>
      <patternFill patternType="solid">
        <fgColor theme="6" tint="0.79998168889431442"/>
        <bgColor indexed="64"/>
      </patternFill>
    </fill>
  </fills>
  <borders count="72">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s>
  <cellStyleXfs count="143">
    <xf numFmtId="0" fontId="0" fillId="0" borderId="0"/>
    <xf numFmtId="44"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3"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4" fillId="0" borderId="0"/>
    <xf numFmtId="0" fontId="16" fillId="0" borderId="0" applyNumberFormat="0" applyFill="0" applyBorder="0" applyAlignment="0" applyProtection="0">
      <alignment vertical="top"/>
      <protection locked="0"/>
    </xf>
    <xf numFmtId="0" fontId="35" fillId="0" borderId="0"/>
    <xf numFmtId="0" fontId="41" fillId="0" borderId="0"/>
  </cellStyleXfs>
  <cellXfs count="569">
    <xf numFmtId="0" fontId="0" fillId="0" borderId="0" xfId="0"/>
    <xf numFmtId="0" fontId="4" fillId="0" borderId="0" xfId="0" applyFont="1"/>
    <xf numFmtId="0" fontId="0" fillId="0" borderId="0" xfId="0" applyAlignment="1">
      <alignment horizontal="right"/>
    </xf>
    <xf numFmtId="0" fontId="0" fillId="0" borderId="0" xfId="0" applyAlignment="1">
      <alignment horizontal="center"/>
    </xf>
    <xf numFmtId="0" fontId="7" fillId="0" borderId="0" xfId="0" applyFont="1"/>
    <xf numFmtId="0" fontId="4" fillId="2" borderId="36" xfId="0" applyFont="1" applyFill="1" applyBorder="1"/>
    <xf numFmtId="0" fontId="4" fillId="2" borderId="35" xfId="0" applyFont="1" applyFill="1" applyBorder="1"/>
    <xf numFmtId="9" fontId="4" fillId="2" borderId="31" xfId="0" applyNumberFormat="1" applyFont="1" applyFill="1" applyBorder="1" applyAlignment="1">
      <alignment horizontal="center"/>
    </xf>
    <xf numFmtId="0" fontId="0" fillId="0" borderId="0" xfId="0" applyAlignment="1">
      <alignment vertical="top" wrapText="1"/>
    </xf>
    <xf numFmtId="0" fontId="10" fillId="0" borderId="0" xfId="0" applyFont="1"/>
    <xf numFmtId="0" fontId="11" fillId="0" borderId="0" xfId="0" applyFont="1" applyAlignment="1">
      <alignment horizontal="center"/>
    </xf>
    <xf numFmtId="0" fontId="5" fillId="0" borderId="0" xfId="0" applyFont="1" applyAlignment="1">
      <alignment horizontal="right"/>
    </xf>
    <xf numFmtId="0" fontId="9" fillId="0" borderId="0" xfId="0" applyFont="1" applyAlignment="1">
      <alignment horizontal="right"/>
    </xf>
    <xf numFmtId="0" fontId="5" fillId="0" borderId="0" xfId="2" applyFont="1" applyAlignment="1">
      <alignment horizontal="right"/>
    </xf>
    <xf numFmtId="0" fontId="5" fillId="0" borderId="0" xfId="2" applyFont="1" applyAlignment="1">
      <alignment vertical="top" wrapText="1"/>
    </xf>
    <xf numFmtId="0" fontId="0" fillId="0" borderId="0" xfId="0" applyAlignment="1">
      <alignment horizontal="left"/>
    </xf>
    <xf numFmtId="1" fontId="0" fillId="0" borderId="0" xfId="0" applyNumberFormat="1"/>
    <xf numFmtId="0" fontId="4" fillId="0" borderId="0" xfId="0" applyFont="1" applyAlignment="1">
      <alignment horizontal="right"/>
    </xf>
    <xf numFmtId="0" fontId="0" fillId="0" borderId="0" xfId="0" applyAlignment="1">
      <alignment wrapText="1"/>
    </xf>
    <xf numFmtId="0" fontId="4" fillId="0" borderId="26" xfId="0" applyFont="1" applyBorder="1" applyAlignment="1">
      <alignment horizontal="left"/>
    </xf>
    <xf numFmtId="6" fontId="3" fillId="0" borderId="0" xfId="0" applyNumberFormat="1" applyFont="1"/>
    <xf numFmtId="6" fontId="0" fillId="0" borderId="0" xfId="0" applyNumberFormat="1"/>
    <xf numFmtId="2" fontId="0" fillId="0" borderId="25" xfId="137" applyNumberFormat="1" applyFont="1" applyFill="1" applyBorder="1" applyAlignment="1">
      <alignment horizontal="center"/>
    </xf>
    <xf numFmtId="169" fontId="0" fillId="0" borderId="25" xfId="1" applyNumberFormat="1" applyFont="1" applyFill="1" applyBorder="1" applyAlignment="1">
      <alignment horizontal="center"/>
    </xf>
    <xf numFmtId="0" fontId="4" fillId="2" borderId="48" xfId="0" applyFont="1" applyFill="1" applyBorder="1"/>
    <xf numFmtId="0" fontId="4" fillId="2" borderId="29" xfId="0" applyFont="1" applyFill="1" applyBorder="1"/>
    <xf numFmtId="0" fontId="0" fillId="0" borderId="25" xfId="0" applyBorder="1"/>
    <xf numFmtId="0" fontId="0" fillId="0" borderId="25" xfId="0" applyBorder="1" applyAlignment="1">
      <alignment horizontal="center"/>
    </xf>
    <xf numFmtId="0" fontId="0" fillId="0" borderId="25" xfId="0" applyBorder="1" applyAlignment="1">
      <alignment horizontal="left"/>
    </xf>
    <xf numFmtId="37" fontId="1" fillId="0" borderId="25" xfId="136" applyNumberFormat="1" applyFont="1" applyFill="1" applyBorder="1" applyAlignment="1">
      <alignment horizontal="center"/>
    </xf>
    <xf numFmtId="0" fontId="9" fillId="0" borderId="25" xfId="0" applyFont="1" applyBorder="1" applyAlignment="1">
      <alignment horizontal="center"/>
    </xf>
    <xf numFmtId="0" fontId="0" fillId="0" borderId="0" xfId="0" applyAlignment="1">
      <alignment horizontal="left" vertical="top" wrapText="1"/>
    </xf>
    <xf numFmtId="164" fontId="0" fillId="0" borderId="25" xfId="0" applyNumberFormat="1" applyBorder="1" applyAlignment="1">
      <alignment horizontal="center"/>
    </xf>
    <xf numFmtId="6" fontId="2" fillId="0" borderId="0" xfId="0" applyNumberFormat="1" applyFont="1" applyAlignment="1">
      <alignment horizontal="right" indent="1"/>
    </xf>
    <xf numFmtId="168" fontId="0" fillId="0" borderId="0" xfId="136" applyNumberFormat="1" applyFont="1" applyBorder="1"/>
    <xf numFmtId="37" fontId="0" fillId="0" borderId="0" xfId="0" applyNumberFormat="1"/>
    <xf numFmtId="168" fontId="0" fillId="0" borderId="0" xfId="0" applyNumberFormat="1"/>
    <xf numFmtId="0" fontId="0" fillId="0" borderId="25" xfId="0" applyBorder="1" applyAlignment="1">
      <alignment horizontal="center" vertical="center"/>
    </xf>
    <xf numFmtId="0" fontId="4" fillId="0" borderId="0" xfId="0" applyFont="1" applyAlignment="1">
      <alignment horizontal="left"/>
    </xf>
    <xf numFmtId="0" fontId="4" fillId="0" borderId="25" xfId="0" applyFont="1" applyBorder="1" applyAlignment="1">
      <alignment horizontal="center"/>
    </xf>
    <xf numFmtId="0" fontId="9" fillId="0" borderId="0" xfId="2" applyFont="1" applyAlignment="1">
      <alignment horizontal="left"/>
    </xf>
    <xf numFmtId="0" fontId="5" fillId="0" borderId="0" xfId="0" applyFont="1" applyAlignment="1">
      <alignment horizontal="left" vertical="top" wrapText="1"/>
    </xf>
    <xf numFmtId="0" fontId="0" fillId="0" borderId="47" xfId="0" applyBorder="1" applyAlignment="1">
      <alignment horizontal="center"/>
    </xf>
    <xf numFmtId="0" fontId="5" fillId="0" borderId="25" xfId="0" applyFont="1" applyBorder="1" applyAlignment="1">
      <alignment horizontal="center"/>
    </xf>
    <xf numFmtId="0" fontId="0" fillId="0" borderId="0" xfId="0" pivotButton="1"/>
    <xf numFmtId="0" fontId="2" fillId="0" borderId="0" xfId="0" applyFont="1" applyAlignment="1">
      <alignment horizontal="center" vertical="center"/>
    </xf>
    <xf numFmtId="0" fontId="0" fillId="0" borderId="0" xfId="0" applyAlignment="1">
      <alignment horizontal="right" vertical="top"/>
    </xf>
    <xf numFmtId="0" fontId="0" fillId="0" borderId="25" xfId="0" applyBorder="1" applyAlignment="1">
      <alignment horizontal="right"/>
    </xf>
    <xf numFmtId="170" fontId="5" fillId="0" borderId="25" xfId="137" applyNumberFormat="1" applyFont="1" applyFill="1" applyBorder="1" applyAlignment="1">
      <alignment horizontal="center"/>
    </xf>
    <xf numFmtId="0" fontId="5" fillId="0" borderId="0" xfId="0" applyFont="1" applyAlignment="1">
      <alignment vertical="top" wrapText="1"/>
    </xf>
    <xf numFmtId="0" fontId="5" fillId="0" borderId="0" xfId="2" applyFont="1" applyAlignment="1">
      <alignment horizontal="left" vertical="top" wrapText="1"/>
    </xf>
    <xf numFmtId="164" fontId="17" fillId="0" borderId="0" xfId="0" applyNumberFormat="1" applyFont="1" applyAlignment="1">
      <alignment horizontal="center"/>
    </xf>
    <xf numFmtId="0" fontId="13" fillId="0" borderId="0" xfId="0" applyFont="1" applyAlignment="1">
      <alignment horizontal="center" vertical="top"/>
    </xf>
    <xf numFmtId="43" fontId="18" fillId="0" borderId="0" xfId="136" applyFont="1" applyAlignment="1">
      <alignment horizontal="right" vertical="center"/>
    </xf>
    <xf numFmtId="164" fontId="19" fillId="0" borderId="0" xfId="0" applyNumberFormat="1" applyFont="1" applyAlignment="1">
      <alignment horizontal="center"/>
    </xf>
    <xf numFmtId="0" fontId="19" fillId="0" borderId="0" xfId="0" applyFont="1" applyAlignment="1">
      <alignment horizontal="center"/>
    </xf>
    <xf numFmtId="2" fontId="4" fillId="0" borderId="49" xfId="0" applyNumberFormat="1" applyFont="1" applyBorder="1" applyAlignment="1">
      <alignment horizontal="center"/>
    </xf>
    <xf numFmtId="22" fontId="0" fillId="0" borderId="0" xfId="0" applyNumberFormat="1"/>
    <xf numFmtId="0" fontId="20" fillId="0" borderId="0" xfId="0" applyFont="1" applyAlignment="1">
      <alignment vertical="top" wrapText="1"/>
    </xf>
    <xf numFmtId="0" fontId="20" fillId="0" borderId="0" xfId="0" applyFont="1"/>
    <xf numFmtId="2" fontId="0" fillId="0" borderId="0" xfId="0" applyNumberFormat="1" applyAlignment="1">
      <alignment horizontal="center"/>
    </xf>
    <xf numFmtId="164" fontId="21" fillId="0" borderId="0" xfId="0" applyNumberFormat="1" applyFont="1"/>
    <xf numFmtId="37" fontId="1" fillId="0" borderId="0" xfId="136" applyNumberFormat="1" applyFont="1" applyFill="1" applyBorder="1" applyAlignment="1">
      <alignment horizontal="center"/>
    </xf>
    <xf numFmtId="170" fontId="0" fillId="0" borderId="25" xfId="137" applyNumberFormat="1" applyFont="1" applyBorder="1" applyAlignment="1">
      <alignment horizontal="center"/>
    </xf>
    <xf numFmtId="169" fontId="0" fillId="0" borderId="0" xfId="0" applyNumberFormat="1" applyAlignment="1">
      <alignment horizontal="left"/>
    </xf>
    <xf numFmtId="0" fontId="4" fillId="0" borderId="25" xfId="0" applyFont="1" applyBorder="1"/>
    <xf numFmtId="0" fontId="4" fillId="0" borderId="25" xfId="0" applyFont="1" applyBorder="1" applyAlignment="1">
      <alignment horizontal="center" vertical="center"/>
    </xf>
    <xf numFmtId="174" fontId="0" fillId="0" borderId="25" xfId="0" applyNumberFormat="1" applyBorder="1" applyAlignment="1">
      <alignment horizontal="center" vertical="center"/>
    </xf>
    <xf numFmtId="0" fontId="5" fillId="0" borderId="0" xfId="0" applyFont="1" applyAlignment="1">
      <alignment horizontal="center"/>
    </xf>
    <xf numFmtId="0" fontId="9" fillId="0" borderId="0" xfId="0" applyFont="1" applyAlignment="1">
      <alignment horizontal="center"/>
    </xf>
    <xf numFmtId="0" fontId="5" fillId="0" borderId="0" xfId="0" applyFont="1" applyAlignment="1">
      <alignment horizontal="center" vertical="center"/>
    </xf>
    <xf numFmtId="6" fontId="0" fillId="0" borderId="25" xfId="0" applyNumberFormat="1" applyBorder="1"/>
    <xf numFmtId="6" fontId="2" fillId="0" borderId="0" xfId="0" applyNumberFormat="1" applyFont="1" applyAlignment="1">
      <alignment horizontal="center"/>
    </xf>
    <xf numFmtId="6" fontId="0" fillId="2" borderId="25" xfId="0" applyNumberFormat="1" applyFill="1" applyBorder="1"/>
    <xf numFmtId="0" fontId="4" fillId="0" borderId="0" xfId="0" applyFont="1" applyAlignment="1">
      <alignment horizontal="center" vertical="center" textRotation="90" wrapText="1"/>
    </xf>
    <xf numFmtId="0" fontId="11" fillId="0" borderId="0" xfId="0" applyFont="1"/>
    <xf numFmtId="0" fontId="0" fillId="0" borderId="22" xfId="0" applyBorder="1" applyAlignment="1">
      <alignment vertical="top" wrapText="1"/>
    </xf>
    <xf numFmtId="168" fontId="0" fillId="0" borderId="45" xfId="136" applyNumberFormat="1" applyFont="1" applyBorder="1"/>
    <xf numFmtId="168" fontId="0" fillId="0" borderId="19" xfId="136" applyNumberFormat="1" applyFont="1" applyBorder="1"/>
    <xf numFmtId="168" fontId="0" fillId="0" borderId="29" xfId="136" applyNumberFormat="1" applyFont="1" applyBorder="1"/>
    <xf numFmtId="168" fontId="0" fillId="0" borderId="20" xfId="136" applyNumberFormat="1" applyFont="1" applyBorder="1"/>
    <xf numFmtId="0" fontId="0" fillId="0" borderId="1" xfId="0" applyBorder="1" applyAlignment="1">
      <alignment horizontal="center" vertical="center"/>
    </xf>
    <xf numFmtId="0" fontId="0" fillId="0" borderId="32" xfId="0" applyBorder="1" applyAlignment="1">
      <alignment horizontal="center" vertical="center"/>
    </xf>
    <xf numFmtId="0" fontId="0" fillId="0" borderId="16" xfId="0" applyBorder="1" applyAlignment="1">
      <alignment horizontal="center" vertical="center"/>
    </xf>
    <xf numFmtId="168" fontId="0" fillId="0" borderId="28" xfId="136" applyNumberFormat="1" applyFont="1" applyBorder="1"/>
    <xf numFmtId="168" fontId="0" fillId="0" borderId="18" xfId="136" applyNumberFormat="1" applyFont="1" applyBorder="1"/>
    <xf numFmtId="2" fontId="0" fillId="0" borderId="25" xfId="0" applyNumberFormat="1" applyBorder="1"/>
    <xf numFmtId="0" fontId="0" fillId="0" borderId="7" xfId="0" applyBorder="1" applyAlignment="1">
      <alignment horizontal="center"/>
    </xf>
    <xf numFmtId="0" fontId="0" fillId="0" borderId="9" xfId="0" applyBorder="1" applyAlignment="1">
      <alignment horizontal="center"/>
    </xf>
    <xf numFmtId="43" fontId="0" fillId="0" borderId="0" xfId="0" applyNumberFormat="1"/>
    <xf numFmtId="175" fontId="0" fillId="0" borderId="0" xfId="0" applyNumberFormat="1"/>
    <xf numFmtId="0" fontId="4" fillId="0" borderId="13" xfId="0" applyFont="1" applyBorder="1" applyAlignment="1">
      <alignment horizontal="center"/>
    </xf>
    <xf numFmtId="0" fontId="0" fillId="3" borderId="21" xfId="0" applyFill="1" applyBorder="1" applyAlignment="1">
      <alignment horizontal="center"/>
    </xf>
    <xf numFmtId="0" fontId="21" fillId="0" borderId="0" xfId="0" applyFont="1" applyAlignment="1">
      <alignment horizontal="right"/>
    </xf>
    <xf numFmtId="0" fontId="0" fillId="3" borderId="25" xfId="0" applyFill="1" applyBorder="1" applyAlignment="1">
      <alignment horizontal="center"/>
    </xf>
    <xf numFmtId="0" fontId="12" fillId="0" borderId="0" xfId="138"/>
    <xf numFmtId="168" fontId="0" fillId="0" borderId="55" xfId="136" applyNumberFormat="1" applyFont="1" applyBorder="1"/>
    <xf numFmtId="168" fontId="0" fillId="0" borderId="47" xfId="136" applyNumberFormat="1" applyFont="1" applyBorder="1"/>
    <xf numFmtId="168" fontId="0" fillId="0" borderId="54" xfId="136" applyNumberFormat="1" applyFont="1" applyBorder="1"/>
    <xf numFmtId="0" fontId="0" fillId="0" borderId="46" xfId="0" applyBorder="1" applyAlignment="1">
      <alignment horizontal="center" vertical="center"/>
    </xf>
    <xf numFmtId="168" fontId="0" fillId="0" borderId="25" xfId="136" applyNumberFormat="1" applyFont="1" applyBorder="1"/>
    <xf numFmtId="168" fontId="0" fillId="0" borderId="43" xfId="136" applyNumberFormat="1" applyFont="1" applyBorder="1"/>
    <xf numFmtId="168" fontId="0" fillId="0" borderId="44" xfId="136" applyNumberFormat="1" applyFont="1" applyBorder="1"/>
    <xf numFmtId="172" fontId="0" fillId="0" borderId="18" xfId="1" applyNumberFormat="1" applyFont="1" applyBorder="1"/>
    <xf numFmtId="172" fontId="0" fillId="0" borderId="19" xfId="1" applyNumberFormat="1" applyFont="1" applyBorder="1"/>
    <xf numFmtId="172" fontId="0" fillId="0" borderId="20" xfId="1" applyNumberFormat="1" applyFont="1" applyBorder="1"/>
    <xf numFmtId="0" fontId="0" fillId="0" borderId="52" xfId="0" applyBorder="1" applyAlignment="1">
      <alignment horizontal="center" vertical="center"/>
    </xf>
    <xf numFmtId="168" fontId="0" fillId="0" borderId="41" xfId="136" applyNumberFormat="1" applyFont="1" applyBorder="1"/>
    <xf numFmtId="168" fontId="0" fillId="0" borderId="21" xfId="136" applyNumberFormat="1" applyFont="1" applyBorder="1"/>
    <xf numFmtId="168" fontId="0" fillId="0" borderId="51" xfId="136" applyNumberFormat="1" applyFont="1" applyBorder="1"/>
    <xf numFmtId="0" fontId="0" fillId="0" borderId="26" xfId="0" applyBorder="1"/>
    <xf numFmtId="0" fontId="20" fillId="0" borderId="0" xfId="0" applyFont="1" applyAlignment="1">
      <alignment horizontal="left" vertical="top" wrapText="1"/>
    </xf>
    <xf numFmtId="168" fontId="0" fillId="0" borderId="25" xfId="136" applyNumberFormat="1" applyFont="1" applyBorder="1" applyAlignment="1">
      <alignment horizontal="right" indent="2"/>
    </xf>
    <xf numFmtId="170" fontId="0" fillId="0" borderId="25" xfId="137" applyNumberFormat="1" applyFont="1" applyBorder="1"/>
    <xf numFmtId="0" fontId="0" fillId="0" borderId="67" xfId="0" applyBorder="1"/>
    <xf numFmtId="2" fontId="0" fillId="0" borderId="0" xfId="0" applyNumberFormat="1"/>
    <xf numFmtId="0" fontId="4" fillId="0" borderId="0" xfId="0" applyFont="1" applyAlignment="1">
      <alignment horizontal="center"/>
    </xf>
    <xf numFmtId="0" fontId="12" fillId="0" borderId="0" xfId="138" applyAlignment="1">
      <alignment horizontal="right"/>
    </xf>
    <xf numFmtId="0" fontId="0" fillId="5" borderId="25" xfId="0" applyFill="1" applyBorder="1" applyAlignment="1">
      <alignment horizontal="left"/>
    </xf>
    <xf numFmtId="171" fontId="0" fillId="6" borderId="25" xfId="0" applyNumberFormat="1" applyFill="1" applyBorder="1" applyAlignment="1">
      <alignment horizontal="left"/>
    </xf>
    <xf numFmtId="0" fontId="0" fillId="7" borderId="25" xfId="0" applyFill="1" applyBorder="1" applyAlignment="1">
      <alignment horizontal="left"/>
    </xf>
    <xf numFmtId="170" fontId="0" fillId="8" borderId="25" xfId="137" applyNumberFormat="1" applyFont="1" applyFill="1" applyBorder="1" applyAlignment="1">
      <alignment horizontal="left" vertical="center"/>
    </xf>
    <xf numFmtId="0" fontId="0" fillId="5" borderId="25" xfId="0" applyFill="1" applyBorder="1" applyAlignment="1">
      <alignment horizontal="center"/>
    </xf>
    <xf numFmtId="0" fontId="0" fillId="7" borderId="25" xfId="0" applyFill="1" applyBorder="1"/>
    <xf numFmtId="0" fontId="0" fillId="7" borderId="25" xfId="0" applyFill="1" applyBorder="1" applyAlignment="1">
      <alignment horizontal="center"/>
    </xf>
    <xf numFmtId="9" fontId="0" fillId="8" borderId="25" xfId="137" applyFont="1" applyFill="1" applyBorder="1" applyAlignment="1">
      <alignment horizontal="center" vertical="center"/>
    </xf>
    <xf numFmtId="9" fontId="0" fillId="6" borderId="25" xfId="137" applyFont="1" applyFill="1" applyBorder="1" applyAlignment="1">
      <alignment horizontal="center" vertical="center"/>
    </xf>
    <xf numFmtId="168" fontId="0" fillId="5" borderId="25" xfId="136" applyNumberFormat="1" applyFont="1" applyFill="1" applyBorder="1" applyAlignment="1">
      <alignment horizontal="right"/>
    </xf>
    <xf numFmtId="168" fontId="0" fillId="7" borderId="25" xfId="136" applyNumberFormat="1" applyFont="1" applyFill="1" applyBorder="1" applyAlignment="1">
      <alignment horizontal="right"/>
    </xf>
    <xf numFmtId="168" fontId="0" fillId="9" borderId="25" xfId="136" applyNumberFormat="1" applyFont="1" applyFill="1" applyBorder="1" applyAlignment="1">
      <alignment horizontal="right"/>
    </xf>
    <xf numFmtId="9" fontId="0" fillId="0" borderId="25" xfId="137" applyFont="1" applyFill="1" applyBorder="1" applyAlignment="1">
      <alignment horizontal="center"/>
    </xf>
    <xf numFmtId="0" fontId="23" fillId="0" borderId="0" xfId="0" applyFont="1"/>
    <xf numFmtId="0" fontId="0" fillId="0" borderId="14" xfId="0" applyBorder="1" applyAlignment="1">
      <alignment horizontal="center"/>
    </xf>
    <xf numFmtId="0" fontId="0" fillId="0" borderId="15" xfId="0" applyBorder="1" applyAlignment="1">
      <alignment horizontal="center"/>
    </xf>
    <xf numFmtId="6" fontId="4" fillId="0" borderId="0" xfId="0" applyNumberFormat="1" applyFont="1"/>
    <xf numFmtId="6" fontId="0" fillId="0" borderId="40" xfId="0" applyNumberFormat="1" applyBorder="1" applyAlignment="1">
      <alignment horizontal="right" indent="1"/>
    </xf>
    <xf numFmtId="0" fontId="4" fillId="0" borderId="0" xfId="0" applyFont="1" applyAlignment="1">
      <alignment horizontal="center" vertical="center"/>
    </xf>
    <xf numFmtId="0" fontId="0" fillId="0" borderId="0" xfId="0" applyAlignment="1">
      <alignment horizontal="center" vertical="center"/>
    </xf>
    <xf numFmtId="0" fontId="0" fillId="3" borderId="25" xfId="0" applyFill="1" applyBorder="1" applyAlignment="1">
      <alignment horizontal="left"/>
    </xf>
    <xf numFmtId="2" fontId="0" fillId="5" borderId="25" xfId="0" applyNumberFormat="1" applyFill="1" applyBorder="1" applyAlignment="1">
      <alignment horizontal="right"/>
    </xf>
    <xf numFmtId="2" fontId="0" fillId="7" borderId="25" xfId="0" applyNumberFormat="1" applyFill="1" applyBorder="1" applyAlignment="1">
      <alignment horizontal="right"/>
    </xf>
    <xf numFmtId="0" fontId="4" fillId="0" borderId="29" xfId="0" applyFont="1" applyBorder="1" applyAlignment="1">
      <alignment horizontal="center"/>
    </xf>
    <xf numFmtId="0" fontId="4" fillId="0" borderId="44" xfId="0" applyFont="1" applyBorder="1" applyAlignment="1">
      <alignment horizontal="center"/>
    </xf>
    <xf numFmtId="0" fontId="4" fillId="0" borderId="20" xfId="0" applyFont="1" applyBorder="1" applyAlignment="1">
      <alignment horizontal="center"/>
    </xf>
    <xf numFmtId="0" fontId="4" fillId="0" borderId="54" xfId="0" applyFont="1" applyBorder="1" applyAlignment="1">
      <alignment horizontal="center"/>
    </xf>
    <xf numFmtId="0" fontId="25" fillId="0" borderId="0" xfId="0" applyFont="1" applyAlignment="1">
      <alignment horizontal="right"/>
    </xf>
    <xf numFmtId="37" fontId="0" fillId="0" borderId="25" xfId="136" applyNumberFormat="1" applyFont="1" applyFill="1" applyBorder="1" applyAlignment="1">
      <alignment horizontal="center"/>
    </xf>
    <xf numFmtId="2" fontId="0" fillId="0" borderId="25" xfId="0" applyNumberFormat="1" applyBorder="1" applyAlignment="1">
      <alignment horizontal="center"/>
    </xf>
    <xf numFmtId="6" fontId="0" fillId="0" borderId="25" xfId="0" applyNumberFormat="1" applyBorder="1" applyAlignment="1">
      <alignment horizontal="center"/>
    </xf>
    <xf numFmtId="2" fontId="0" fillId="0" borderId="47" xfId="0" applyNumberFormat="1" applyBorder="1" applyAlignment="1">
      <alignment horizontal="center"/>
    </xf>
    <xf numFmtId="0" fontId="12" fillId="0" borderId="0" xfId="138" applyAlignment="1"/>
    <xf numFmtId="164" fontId="0" fillId="0" borderId="14" xfId="0" applyNumberFormat="1" applyBorder="1" applyAlignment="1">
      <alignment horizontal="right"/>
    </xf>
    <xf numFmtId="6" fontId="0" fillId="0" borderId="7" xfId="0" applyNumberFormat="1" applyBorder="1" applyAlignment="1">
      <alignment horizontal="right" indent="1"/>
    </xf>
    <xf numFmtId="6" fontId="0" fillId="0" borderId="14" xfId="0" applyNumberFormat="1" applyBorder="1" applyAlignment="1">
      <alignment horizontal="right" indent="1"/>
    </xf>
    <xf numFmtId="164" fontId="0" fillId="0" borderId="15" xfId="0" applyNumberFormat="1" applyBorder="1" applyAlignment="1">
      <alignment horizontal="right"/>
    </xf>
    <xf numFmtId="6" fontId="0" fillId="0" borderId="9" xfId="0" applyNumberFormat="1" applyBorder="1" applyAlignment="1">
      <alignment horizontal="right" indent="1"/>
    </xf>
    <xf numFmtId="6" fontId="0" fillId="0" borderId="15" xfId="0" applyNumberFormat="1" applyBorder="1" applyAlignment="1">
      <alignment horizontal="right" indent="1"/>
    </xf>
    <xf numFmtId="172" fontId="0" fillId="0" borderId="25" xfId="1" applyNumberFormat="1" applyFont="1" applyBorder="1"/>
    <xf numFmtId="1" fontId="0" fillId="0" borderId="25" xfId="0" applyNumberFormat="1" applyBorder="1"/>
    <xf numFmtId="172" fontId="0" fillId="9" borderId="25" xfId="1" applyNumberFormat="1" applyFont="1" applyFill="1" applyBorder="1"/>
    <xf numFmtId="0" fontId="0" fillId="9" borderId="25" xfId="0" applyFill="1" applyBorder="1"/>
    <xf numFmtId="0" fontId="0" fillId="10" borderId="25" xfId="0" applyFill="1" applyBorder="1"/>
    <xf numFmtId="0" fontId="0" fillId="10" borderId="0" xfId="0" applyFill="1"/>
    <xf numFmtId="172" fontId="0" fillId="10" borderId="25" xfId="1" applyNumberFormat="1" applyFont="1" applyFill="1" applyBorder="1"/>
    <xf numFmtId="0" fontId="0" fillId="10" borderId="25" xfId="0" applyFill="1" applyBorder="1" applyAlignment="1">
      <alignment horizontal="center"/>
    </xf>
    <xf numFmtId="172" fontId="0" fillId="4" borderId="25" xfId="1" applyNumberFormat="1" applyFont="1" applyFill="1" applyBorder="1"/>
    <xf numFmtId="172" fontId="0" fillId="11" borderId="25" xfId="1" applyNumberFormat="1" applyFont="1" applyFill="1" applyBorder="1"/>
    <xf numFmtId="2" fontId="0" fillId="11" borderId="0" xfId="0" applyNumberFormat="1" applyFill="1"/>
    <xf numFmtId="164" fontId="0" fillId="0" borderId="0" xfId="0" applyNumberFormat="1" applyAlignment="1">
      <alignment horizontal="center"/>
    </xf>
    <xf numFmtId="0" fontId="0" fillId="0" borderId="39" xfId="0" applyBorder="1" applyAlignment="1">
      <alignment horizontal="center"/>
    </xf>
    <xf numFmtId="164" fontId="0" fillId="0" borderId="13" xfId="0" applyNumberFormat="1" applyBorder="1" applyAlignment="1">
      <alignment horizontal="right"/>
    </xf>
    <xf numFmtId="6" fontId="0" fillId="0" borderId="36" xfId="0" applyNumberFormat="1" applyBorder="1" applyAlignment="1">
      <alignment horizontal="right" indent="1"/>
    </xf>
    <xf numFmtId="6" fontId="0" fillId="0" borderId="39" xfId="0" applyNumberFormat="1" applyBorder="1" applyAlignment="1">
      <alignment horizontal="right" indent="1"/>
    </xf>
    <xf numFmtId="6" fontId="0" fillId="0" borderId="0" xfId="0" applyNumberFormat="1" applyAlignment="1">
      <alignment horizontal="right" indent="1"/>
    </xf>
    <xf numFmtId="6" fontId="13" fillId="0" borderId="0" xfId="136" applyNumberFormat="1" applyFont="1" applyAlignment="1">
      <alignment horizontal="right" vertical="center"/>
    </xf>
    <xf numFmtId="0" fontId="0" fillId="0" borderId="13" xfId="0" applyBorder="1" applyAlignment="1">
      <alignment horizontal="center"/>
    </xf>
    <xf numFmtId="6" fontId="0" fillId="0" borderId="28" xfId="0" applyNumberFormat="1" applyBorder="1" applyAlignment="1">
      <alignment horizontal="right"/>
    </xf>
    <xf numFmtId="6" fontId="0" fillId="0" borderId="18" xfId="0" applyNumberFormat="1" applyBorder="1" applyAlignment="1">
      <alignment horizontal="right"/>
    </xf>
    <xf numFmtId="173" fontId="0" fillId="0" borderId="28" xfId="0" applyNumberFormat="1" applyBorder="1" applyAlignment="1">
      <alignment horizontal="right"/>
    </xf>
    <xf numFmtId="173" fontId="0" fillId="0" borderId="43" xfId="0" applyNumberFormat="1" applyBorder="1" applyAlignment="1">
      <alignment horizontal="right"/>
    </xf>
    <xf numFmtId="173" fontId="0" fillId="0" borderId="18" xfId="0" applyNumberFormat="1" applyBorder="1" applyAlignment="1">
      <alignment horizontal="right"/>
    </xf>
    <xf numFmtId="6" fontId="0" fillId="0" borderId="55" xfId="0" applyNumberFormat="1" applyBorder="1" applyAlignment="1">
      <alignment horizontal="right"/>
    </xf>
    <xf numFmtId="6" fontId="0" fillId="0" borderId="43" xfId="0" applyNumberFormat="1" applyBorder="1" applyAlignment="1">
      <alignment horizontal="right"/>
    </xf>
    <xf numFmtId="6" fontId="0" fillId="0" borderId="13" xfId="0" applyNumberFormat="1" applyBorder="1" applyAlignment="1">
      <alignment horizontal="right"/>
    </xf>
    <xf numFmtId="6" fontId="0" fillId="0" borderId="6" xfId="0" applyNumberFormat="1" applyBorder="1" applyAlignment="1">
      <alignment horizontal="right"/>
    </xf>
    <xf numFmtId="171" fontId="0" fillId="0" borderId="36" xfId="0" applyNumberFormat="1" applyBorder="1" applyAlignment="1">
      <alignment horizontal="right"/>
    </xf>
    <xf numFmtId="6" fontId="0" fillId="0" borderId="37" xfId="0" applyNumberFormat="1" applyBorder="1" applyAlignment="1">
      <alignment horizontal="right"/>
    </xf>
    <xf numFmtId="6" fontId="0" fillId="0" borderId="38" xfId="0" applyNumberFormat="1" applyBorder="1" applyAlignment="1">
      <alignment horizontal="right"/>
    </xf>
    <xf numFmtId="173" fontId="0" fillId="0" borderId="45" xfId="0" applyNumberFormat="1" applyBorder="1" applyAlignment="1">
      <alignment horizontal="right"/>
    </xf>
    <xf numFmtId="173" fontId="0" fillId="0" borderId="25" xfId="0" applyNumberFormat="1" applyBorder="1" applyAlignment="1">
      <alignment horizontal="right"/>
    </xf>
    <xf numFmtId="173" fontId="0" fillId="0" borderId="19" xfId="0" applyNumberFormat="1" applyBorder="1" applyAlignment="1">
      <alignment horizontal="right"/>
    </xf>
    <xf numFmtId="6" fontId="0" fillId="0" borderId="47" xfId="0" applyNumberFormat="1" applyBorder="1" applyAlignment="1">
      <alignment horizontal="right"/>
    </xf>
    <xf numFmtId="6" fontId="0" fillId="0" borderId="25" xfId="0" applyNumberFormat="1" applyBorder="1" applyAlignment="1">
      <alignment horizontal="right"/>
    </xf>
    <xf numFmtId="6" fontId="0" fillId="0" borderId="19" xfId="0" applyNumberFormat="1" applyBorder="1" applyAlignment="1">
      <alignment horizontal="right"/>
    </xf>
    <xf numFmtId="6" fontId="0" fillId="0" borderId="14" xfId="0" applyNumberFormat="1" applyBorder="1" applyAlignment="1">
      <alignment horizontal="right"/>
    </xf>
    <xf numFmtId="6" fontId="0" fillId="0" borderId="8" xfId="0" applyNumberFormat="1" applyBorder="1" applyAlignment="1">
      <alignment horizontal="right"/>
    </xf>
    <xf numFmtId="6" fontId="0" fillId="0" borderId="45" xfId="0" applyNumberFormat="1" applyBorder="1" applyAlignment="1">
      <alignment horizontal="right"/>
    </xf>
    <xf numFmtId="171" fontId="0" fillId="0" borderId="3" xfId="0" applyNumberFormat="1" applyBorder="1" applyAlignment="1">
      <alignment horizontal="right"/>
    </xf>
    <xf numFmtId="6" fontId="0" fillId="0" borderId="30" xfId="0" applyNumberFormat="1" applyBorder="1" applyAlignment="1">
      <alignment horizontal="right"/>
    </xf>
    <xf numFmtId="6" fontId="0" fillId="0" borderId="17" xfId="0" applyNumberFormat="1" applyBorder="1" applyAlignment="1">
      <alignment horizontal="right"/>
    </xf>
    <xf numFmtId="173" fontId="0" fillId="0" borderId="29" xfId="0" applyNumberFormat="1" applyBorder="1" applyAlignment="1">
      <alignment horizontal="right"/>
    </xf>
    <xf numFmtId="173" fontId="0" fillId="0" borderId="44" xfId="0" applyNumberFormat="1" applyBorder="1" applyAlignment="1">
      <alignment horizontal="right"/>
    </xf>
    <xf numFmtId="173" fontId="0" fillId="0" borderId="20" xfId="0" applyNumberFormat="1" applyBorder="1" applyAlignment="1">
      <alignment horizontal="right"/>
    </xf>
    <xf numFmtId="6" fontId="0" fillId="0" borderId="54" xfId="0" applyNumberFormat="1" applyBorder="1" applyAlignment="1">
      <alignment horizontal="right"/>
    </xf>
    <xf numFmtId="6" fontId="0" fillId="0" borderId="44" xfId="0" applyNumberFormat="1" applyBorder="1" applyAlignment="1">
      <alignment horizontal="right"/>
    </xf>
    <xf numFmtId="6" fontId="0" fillId="0" borderId="20" xfId="0" applyNumberFormat="1" applyBorder="1" applyAlignment="1">
      <alignment horizontal="right"/>
    </xf>
    <xf numFmtId="6" fontId="0" fillId="0" borderId="15" xfId="0" applyNumberFormat="1" applyBorder="1" applyAlignment="1">
      <alignment horizontal="right"/>
    </xf>
    <xf numFmtId="6" fontId="0" fillId="0" borderId="10" xfId="0" applyNumberFormat="1" applyBorder="1" applyAlignment="1">
      <alignment horizontal="right"/>
    </xf>
    <xf numFmtId="6" fontId="0" fillId="0" borderId="29" xfId="0" applyNumberFormat="1" applyBorder="1" applyAlignment="1">
      <alignment horizontal="right"/>
    </xf>
    <xf numFmtId="6" fontId="0" fillId="0" borderId="0" xfId="0" applyNumberFormat="1" applyAlignment="1">
      <alignment horizontal="center"/>
    </xf>
    <xf numFmtId="0" fontId="0" fillId="0" borderId="5" xfId="0" applyBorder="1" applyAlignment="1">
      <alignment horizontal="center"/>
    </xf>
    <xf numFmtId="37" fontId="0" fillId="0" borderId="37" xfId="136" applyNumberFormat="1" applyFont="1" applyFill="1" applyBorder="1" applyAlignment="1">
      <alignment horizontal="right"/>
    </xf>
    <xf numFmtId="6" fontId="0" fillId="0" borderId="38" xfId="136" applyNumberFormat="1" applyFont="1" applyFill="1" applyBorder="1" applyAlignment="1">
      <alignment horizontal="right"/>
    </xf>
    <xf numFmtId="6" fontId="0" fillId="0" borderId="6" xfId="136" applyNumberFormat="1" applyFont="1" applyFill="1" applyBorder="1" applyAlignment="1">
      <alignment horizontal="right"/>
    </xf>
    <xf numFmtId="6" fontId="0" fillId="0" borderId="13" xfId="136" applyNumberFormat="1" applyFont="1" applyFill="1" applyBorder="1" applyAlignment="1">
      <alignment horizontal="right"/>
    </xf>
    <xf numFmtId="37" fontId="0" fillId="0" borderId="45" xfId="136" applyNumberFormat="1" applyFont="1" applyFill="1" applyBorder="1" applyAlignment="1">
      <alignment horizontal="right"/>
    </xf>
    <xf numFmtId="6" fontId="0" fillId="0" borderId="19" xfId="136" applyNumberFormat="1" applyFont="1" applyFill="1" applyBorder="1" applyAlignment="1">
      <alignment horizontal="right"/>
    </xf>
    <xf numFmtId="6" fontId="0" fillId="0" borderId="8" xfId="136" applyNumberFormat="1" applyFont="1" applyFill="1" applyBorder="1" applyAlignment="1">
      <alignment horizontal="right"/>
    </xf>
    <xf numFmtId="6" fontId="0" fillId="0" borderId="14" xfId="136" applyNumberFormat="1" applyFont="1" applyFill="1" applyBorder="1" applyAlignment="1">
      <alignment horizontal="right"/>
    </xf>
    <xf numFmtId="37" fontId="0" fillId="0" borderId="29" xfId="136" applyNumberFormat="1" applyFont="1" applyFill="1" applyBorder="1" applyAlignment="1">
      <alignment horizontal="right"/>
    </xf>
    <xf numFmtId="6" fontId="0" fillId="0" borderId="17" xfId="136" applyNumberFormat="1" applyFont="1" applyFill="1" applyBorder="1" applyAlignment="1">
      <alignment horizontal="right"/>
    </xf>
    <xf numFmtId="6" fontId="0" fillId="0" borderId="20" xfId="136" applyNumberFormat="1" applyFont="1" applyFill="1" applyBorder="1" applyAlignment="1">
      <alignment horizontal="right"/>
    </xf>
    <xf numFmtId="6" fontId="0" fillId="0" borderId="10" xfId="136" applyNumberFormat="1" applyFont="1" applyFill="1" applyBorder="1" applyAlignment="1">
      <alignment horizontal="right"/>
    </xf>
    <xf numFmtId="6" fontId="0" fillId="0" borderId="15" xfId="136" applyNumberFormat="1" applyFont="1" applyFill="1" applyBorder="1" applyAlignment="1">
      <alignment horizontal="right"/>
    </xf>
    <xf numFmtId="6" fontId="0" fillId="0" borderId="12" xfId="0" applyNumberFormat="1" applyBorder="1" applyAlignment="1">
      <alignment horizontal="right" indent="1"/>
    </xf>
    <xf numFmtId="164" fontId="5" fillId="12" borderId="25" xfId="0" applyNumberFormat="1" applyFont="1" applyFill="1" applyBorder="1"/>
    <xf numFmtId="0" fontId="0" fillId="10" borderId="0" xfId="0" applyFill="1" applyAlignment="1">
      <alignment horizontal="center"/>
    </xf>
    <xf numFmtId="172" fontId="0" fillId="10" borderId="0" xfId="0" applyNumberFormat="1" applyFill="1"/>
    <xf numFmtId="172" fontId="0" fillId="10" borderId="0" xfId="1" applyNumberFormat="1" applyFont="1" applyFill="1" applyBorder="1"/>
    <xf numFmtId="49" fontId="0" fillId="0" borderId="14" xfId="0" applyNumberFormat="1" applyBorder="1" applyAlignment="1">
      <alignment horizontal="center"/>
    </xf>
    <xf numFmtId="164" fontId="19" fillId="0" borderId="0" xfId="0" applyNumberFormat="1" applyFont="1" applyAlignment="1">
      <alignment horizontal="right"/>
    </xf>
    <xf numFmtId="164" fontId="0" fillId="0" borderId="0" xfId="0" applyNumberFormat="1"/>
    <xf numFmtId="1" fontId="0" fillId="0" borderId="0" xfId="0" applyNumberFormat="1" applyAlignment="1">
      <alignment horizontal="center"/>
    </xf>
    <xf numFmtId="164" fontId="0" fillId="0" borderId="56" xfId="0" applyNumberFormat="1" applyBorder="1" applyAlignment="1">
      <alignment horizontal="center"/>
    </xf>
    <xf numFmtId="164" fontId="0" fillId="0" borderId="57" xfId="0" applyNumberFormat="1" applyBorder="1" applyAlignment="1">
      <alignment horizontal="center"/>
    </xf>
    <xf numFmtId="164" fontId="0" fillId="0" borderId="58" xfId="0" applyNumberFormat="1" applyBorder="1" applyAlignment="1">
      <alignment horizontal="center"/>
    </xf>
    <xf numFmtId="164" fontId="7" fillId="0" borderId="0" xfId="0" applyNumberFormat="1" applyFont="1" applyAlignment="1">
      <alignment horizontal="center"/>
    </xf>
    <xf numFmtId="164" fontId="0" fillId="0" borderId="40" xfId="0" applyNumberFormat="1" applyBorder="1" applyAlignment="1">
      <alignment horizontal="center"/>
    </xf>
    <xf numFmtId="164" fontId="0" fillId="0" borderId="27" xfId="0" applyNumberFormat="1" applyBorder="1" applyAlignment="1">
      <alignment horizontal="center"/>
    </xf>
    <xf numFmtId="0" fontId="0" fillId="0" borderId="33" xfId="0" applyBorder="1"/>
    <xf numFmtId="164" fontId="0" fillId="2" borderId="38" xfId="0" applyNumberFormat="1" applyFill="1" applyBorder="1" applyAlignment="1">
      <alignment horizontal="center"/>
    </xf>
    <xf numFmtId="164" fontId="0" fillId="2" borderId="34" xfId="0" applyNumberFormat="1" applyFill="1" applyBorder="1" applyAlignment="1">
      <alignment horizontal="center"/>
    </xf>
    <xf numFmtId="164" fontId="0" fillId="0" borderId="20" xfId="0" applyNumberFormat="1" applyBorder="1" applyAlignment="1">
      <alignment horizont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6" fontId="0" fillId="0" borderId="41" xfId="0" applyNumberFormat="1" applyBorder="1" applyAlignment="1">
      <alignment horizontal="right"/>
    </xf>
    <xf numFmtId="6" fontId="0" fillId="0" borderId="21" xfId="0" applyNumberFormat="1" applyBorder="1" applyAlignment="1">
      <alignment horizontal="right"/>
    </xf>
    <xf numFmtId="6" fontId="0" fillId="0" borderId="51" xfId="0" applyNumberFormat="1" applyBorder="1" applyAlignment="1">
      <alignment horizontal="right"/>
    </xf>
    <xf numFmtId="6" fontId="0" fillId="0" borderId="5" xfId="0" applyNumberFormat="1" applyBorder="1" applyAlignment="1">
      <alignment horizontal="right"/>
    </xf>
    <xf numFmtId="6" fontId="0" fillId="0" borderId="7" xfId="0" applyNumberFormat="1" applyBorder="1" applyAlignment="1">
      <alignment horizontal="right"/>
    </xf>
    <xf numFmtId="6" fontId="0" fillId="0" borderId="9" xfId="0" applyNumberFormat="1" applyBorder="1" applyAlignment="1">
      <alignment horizontal="right"/>
    </xf>
    <xf numFmtId="164" fontId="0" fillId="0" borderId="12" xfId="0" applyNumberFormat="1" applyBorder="1" applyAlignment="1">
      <alignment horizontal="center"/>
    </xf>
    <xf numFmtId="37" fontId="0" fillId="0" borderId="0" xfId="136" applyNumberFormat="1" applyFont="1" applyFill="1" applyBorder="1" applyAlignment="1">
      <alignment horizontal="center"/>
    </xf>
    <xf numFmtId="0" fontId="0" fillId="9" borderId="25" xfId="0" applyFill="1" applyBorder="1" applyAlignment="1">
      <alignment horizontal="left"/>
    </xf>
    <xf numFmtId="0" fontId="12" fillId="0" borderId="0" xfId="138" applyAlignment="1">
      <alignment horizontal="center"/>
    </xf>
    <xf numFmtId="0" fontId="0" fillId="0" borderId="26" xfId="0" applyBorder="1" applyAlignment="1">
      <alignment horizontal="center"/>
    </xf>
    <xf numFmtId="0" fontId="0" fillId="9" borderId="25" xfId="0" applyFill="1" applyBorder="1" applyAlignment="1">
      <alignment horizontal="center"/>
    </xf>
    <xf numFmtId="0" fontId="0" fillId="2" borderId="25" xfId="0" applyFill="1" applyBorder="1" applyAlignment="1">
      <alignment horizontal="center" vertical="center"/>
    </xf>
    <xf numFmtId="176" fontId="0" fillId="0" borderId="25" xfId="0" applyNumberFormat="1" applyBorder="1" applyAlignment="1">
      <alignment horizontal="center"/>
    </xf>
    <xf numFmtId="0" fontId="0" fillId="0" borderId="25" xfId="136" applyNumberFormat="1" applyFont="1" applyBorder="1" applyAlignment="1">
      <alignment horizontal="center" vertical="center"/>
    </xf>
    <xf numFmtId="10" fontId="0" fillId="0" borderId="25" xfId="137" applyNumberFormat="1" applyFont="1" applyBorder="1" applyAlignment="1">
      <alignment horizontal="center"/>
    </xf>
    <xf numFmtId="0" fontId="4" fillId="13" borderId="25" xfId="0" applyFont="1" applyFill="1" applyBorder="1" applyAlignment="1">
      <alignment horizontal="center"/>
    </xf>
    <xf numFmtId="168" fontId="0" fillId="0" borderId="0" xfId="136" applyNumberFormat="1" applyFont="1" applyAlignment="1">
      <alignment horizontal="right"/>
    </xf>
    <xf numFmtId="168" fontId="0" fillId="0" borderId="25" xfId="136" applyNumberFormat="1" applyFont="1" applyBorder="1" applyAlignment="1">
      <alignment horizontal="right"/>
    </xf>
    <xf numFmtId="22" fontId="0" fillId="0" borderId="25" xfId="0" applyNumberFormat="1" applyBorder="1"/>
    <xf numFmtId="1" fontId="0" fillId="5" borderId="25" xfId="0" applyNumberFormat="1" applyFill="1" applyBorder="1" applyAlignment="1">
      <alignment horizontal="center"/>
    </xf>
    <xf numFmtId="1" fontId="0" fillId="7" borderId="25" xfId="0" applyNumberFormat="1" applyFill="1" applyBorder="1" applyAlignment="1">
      <alignment horizontal="center"/>
    </xf>
    <xf numFmtId="0" fontId="26" fillId="0" borderId="0" xfId="0" applyFont="1"/>
    <xf numFmtId="164" fontId="5" fillId="0" borderId="25" xfId="0" applyNumberFormat="1" applyFont="1" applyBorder="1"/>
    <xf numFmtId="2" fontId="0" fillId="3" borderId="25" xfId="0" applyNumberFormat="1" applyFill="1" applyBorder="1" applyAlignment="1">
      <alignment horizontal="center"/>
    </xf>
    <xf numFmtId="2" fontId="0" fillId="5" borderId="25" xfId="136" applyNumberFormat="1" applyFont="1" applyFill="1" applyBorder="1" applyAlignment="1">
      <alignment horizontal="right"/>
    </xf>
    <xf numFmtId="2" fontId="0" fillId="7" borderId="25" xfId="136" applyNumberFormat="1" applyFont="1" applyFill="1" applyBorder="1" applyAlignment="1">
      <alignment horizontal="right"/>
    </xf>
    <xf numFmtId="2" fontId="0" fillId="7" borderId="61" xfId="136" applyNumberFormat="1" applyFont="1" applyFill="1" applyBorder="1" applyAlignment="1">
      <alignment horizontal="right"/>
    </xf>
    <xf numFmtId="2" fontId="0" fillId="3" borderId="25" xfId="0" applyNumberFormat="1" applyFill="1" applyBorder="1" applyAlignment="1">
      <alignment horizontal="right"/>
    </xf>
    <xf numFmtId="168" fontId="0" fillId="0" borderId="0" xfId="136" applyNumberFormat="1" applyFont="1" applyAlignment="1">
      <alignment horizontal="center"/>
    </xf>
    <xf numFmtId="0" fontId="12" fillId="14" borderId="25" xfId="138" applyFill="1" applyBorder="1" applyAlignment="1">
      <alignment horizontal="right"/>
    </xf>
    <xf numFmtId="0" fontId="5" fillId="0" borderId="0" xfId="2" applyFont="1" applyAlignment="1">
      <alignment horizontal="left"/>
    </xf>
    <xf numFmtId="167" fontId="27" fillId="0" borderId="0" xfId="2" applyNumberFormat="1" applyFont="1" applyAlignment="1">
      <alignment horizontal="left" vertical="center"/>
    </xf>
    <xf numFmtId="0" fontId="12" fillId="0" borderId="0" xfId="138" applyAlignment="1">
      <alignment horizontal="right" vertical="top"/>
    </xf>
    <xf numFmtId="0" fontId="0" fillId="0" borderId="0" xfId="0" applyAlignment="1">
      <alignment horizontal="right" vertical="top" wrapText="1"/>
    </xf>
    <xf numFmtId="0" fontId="0" fillId="0" borderId="68" xfId="0" applyBorder="1"/>
    <xf numFmtId="49" fontId="0" fillId="0" borderId="15" xfId="0" applyNumberFormat="1" applyBorder="1" applyAlignment="1">
      <alignment horizontal="center"/>
    </xf>
    <xf numFmtId="0" fontId="5" fillId="3" borderId="25" xfId="0" applyFont="1" applyFill="1" applyBorder="1" applyAlignment="1">
      <alignment horizontal="center"/>
    </xf>
    <xf numFmtId="0" fontId="30" fillId="0" borderId="0" xfId="0" applyFont="1" applyAlignment="1">
      <alignment horizontal="left" vertical="top" wrapText="1"/>
    </xf>
    <xf numFmtId="0" fontId="4" fillId="0" borderId="0" xfId="0" applyFont="1" applyAlignment="1">
      <alignment vertical="top" wrapText="1"/>
    </xf>
    <xf numFmtId="0" fontId="0" fillId="0" borderId="0" xfId="0" applyAlignment="1">
      <alignment horizontal="center" vertical="center" wrapText="1"/>
    </xf>
    <xf numFmtId="0" fontId="0" fillId="0" borderId="36" xfId="0" applyBorder="1" applyAlignment="1">
      <alignment horizontal="center" vertical="center" wrapText="1"/>
    </xf>
    <xf numFmtId="164" fontId="0" fillId="0" borderId="0" xfId="0" applyNumberFormat="1" applyAlignment="1">
      <alignment horizontal="center" vertical="center"/>
    </xf>
    <xf numFmtId="0" fontId="0" fillId="0" borderId="36" xfId="0" applyBorder="1" applyAlignment="1">
      <alignment horizontal="center"/>
    </xf>
    <xf numFmtId="164" fontId="0" fillId="0" borderId="25" xfId="0" applyNumberFormat="1" applyBorder="1"/>
    <xf numFmtId="6" fontId="0" fillId="0" borderId="0" xfId="136" applyNumberFormat="1" applyFont="1" applyFill="1" applyBorder="1" applyAlignment="1">
      <alignment horizontal="right"/>
    </xf>
    <xf numFmtId="166" fontId="5" fillId="0" borderId="0" xfId="2" applyNumberFormat="1" applyFont="1" applyAlignment="1">
      <alignment horizontal="left"/>
    </xf>
    <xf numFmtId="0" fontId="9" fillId="0" borderId="0" xfId="2" applyFont="1" applyAlignment="1">
      <alignment horizontal="left" vertical="center"/>
    </xf>
    <xf numFmtId="0" fontId="5" fillId="0" borderId="25" xfId="2" applyFont="1" applyBorder="1" applyAlignment="1">
      <alignment horizontal="left" vertical="center"/>
    </xf>
    <xf numFmtId="0" fontId="5" fillId="0" borderId="25" xfId="2" applyFont="1" applyBorder="1" applyAlignment="1">
      <alignment horizontal="center" vertical="center"/>
    </xf>
    <xf numFmtId="0" fontId="11" fillId="0" borderId="0" xfId="2" applyFont="1"/>
    <xf numFmtId="0" fontId="5" fillId="0" borderId="0" xfId="2" applyFont="1" applyAlignment="1">
      <alignment horizontal="left" vertical="center"/>
    </xf>
    <xf numFmtId="0" fontId="9" fillId="0" borderId="25" xfId="2" applyFont="1" applyBorder="1" applyAlignment="1">
      <alignment horizontal="center" vertical="center"/>
    </xf>
    <xf numFmtId="10" fontId="5" fillId="0" borderId="0" xfId="2" applyNumberFormat="1" applyFont="1" applyAlignment="1">
      <alignment horizontal="center" vertical="center"/>
    </xf>
    <xf numFmtId="170" fontId="5" fillId="0" borderId="25" xfId="2" applyNumberFormat="1" applyFont="1" applyBorder="1" applyAlignment="1">
      <alignment horizontal="center" vertical="center"/>
    </xf>
    <xf numFmtId="2" fontId="5" fillId="0" borderId="25" xfId="2" applyNumberFormat="1" applyFont="1" applyBorder="1" applyAlignment="1">
      <alignment horizontal="center" vertical="center"/>
    </xf>
    <xf numFmtId="0" fontId="33" fillId="0" borderId="0" xfId="2" applyFont="1" applyAlignment="1">
      <alignment horizontal="left"/>
    </xf>
    <xf numFmtId="169" fontId="5" fillId="0" borderId="25" xfId="2" applyNumberFormat="1" applyFont="1" applyBorder="1" applyAlignment="1">
      <alignment horizontal="center" vertical="center"/>
    </xf>
    <xf numFmtId="169" fontId="32" fillId="0" borderId="0" xfId="2" applyNumberFormat="1" applyFont="1" applyAlignment="1">
      <alignment horizontal="center" vertical="center"/>
    </xf>
    <xf numFmtId="0" fontId="5" fillId="0" borderId="25" xfId="2" applyFont="1" applyBorder="1" applyAlignment="1">
      <alignment horizontal="center"/>
    </xf>
    <xf numFmtId="2" fontId="5" fillId="0" borderId="0" xfId="2" applyNumberFormat="1" applyFont="1" applyAlignment="1">
      <alignment horizontal="center" vertical="center"/>
    </xf>
    <xf numFmtId="0" fontId="5" fillId="0" borderId="0" xfId="2" applyFont="1" applyAlignment="1">
      <alignment horizontal="center" vertical="center"/>
    </xf>
    <xf numFmtId="0" fontId="9" fillId="0" borderId="0" xfId="0" applyFont="1" applyAlignment="1">
      <alignment horizontal="left"/>
    </xf>
    <xf numFmtId="0" fontId="20" fillId="0" borderId="0" xfId="2" applyFont="1" applyAlignment="1">
      <alignment horizontal="left"/>
    </xf>
    <xf numFmtId="10" fontId="5" fillId="0" borderId="0" xfId="137" applyNumberFormat="1" applyFont="1" applyAlignment="1">
      <alignment horizontal="left" vertical="center"/>
    </xf>
    <xf numFmtId="10" fontId="1" fillId="0" borderId="25" xfId="137" applyNumberFormat="1" applyFont="1" applyFill="1" applyBorder="1" applyAlignment="1">
      <alignment horizontal="center"/>
    </xf>
    <xf numFmtId="164" fontId="0" fillId="9" borderId="14" xfId="0" applyNumberFormat="1" applyFill="1" applyBorder="1" applyAlignment="1">
      <alignment horizontal="right"/>
    </xf>
    <xf numFmtId="164" fontId="0" fillId="3" borderId="14" xfId="0" applyNumberFormat="1" applyFill="1" applyBorder="1" applyAlignment="1">
      <alignment horizontal="right"/>
    </xf>
    <xf numFmtId="2" fontId="0" fillId="0" borderId="37" xfId="0" applyNumberFormat="1" applyBorder="1"/>
    <xf numFmtId="2" fontId="0" fillId="0" borderId="24" xfId="0" applyNumberFormat="1" applyBorder="1"/>
    <xf numFmtId="6" fontId="0" fillId="0" borderId="38" xfId="0" applyNumberFormat="1" applyBorder="1" applyAlignment="1">
      <alignment horizontal="right" indent="1"/>
    </xf>
    <xf numFmtId="2" fontId="0" fillId="0" borderId="45" xfId="0" applyNumberFormat="1" applyBorder="1"/>
    <xf numFmtId="6" fontId="0" fillId="0" borderId="19" xfId="0" applyNumberFormat="1" applyBorder="1" applyAlignment="1">
      <alignment horizontal="right" indent="1"/>
    </xf>
    <xf numFmtId="2" fontId="0" fillId="0" borderId="47" xfId="0" applyNumberFormat="1" applyBorder="1"/>
    <xf numFmtId="2" fontId="0" fillId="0" borderId="29" xfId="0" applyNumberFormat="1" applyBorder="1"/>
    <xf numFmtId="2" fontId="0" fillId="0" borderId="44" xfId="0" applyNumberFormat="1" applyBorder="1"/>
    <xf numFmtId="6" fontId="0" fillId="0" borderId="20" xfId="0" applyNumberFormat="1" applyBorder="1" applyAlignment="1">
      <alignment horizontal="right" indent="1"/>
    </xf>
    <xf numFmtId="2" fontId="0" fillId="0" borderId="54" xfId="0" applyNumberFormat="1" applyBorder="1"/>
    <xf numFmtId="164" fontId="0" fillId="15" borderId="14" xfId="0" applyNumberFormat="1" applyFill="1" applyBorder="1" applyAlignment="1">
      <alignment horizontal="right"/>
    </xf>
    <xf numFmtId="164" fontId="0" fillId="16" borderId="14" xfId="0" applyNumberFormat="1" applyFill="1" applyBorder="1" applyAlignment="1">
      <alignment horizontal="right"/>
    </xf>
    <xf numFmtId="164" fontId="0" fillId="17" borderId="14" xfId="0" applyNumberFormat="1" applyFill="1" applyBorder="1" applyAlignment="1">
      <alignment horizontal="right"/>
    </xf>
    <xf numFmtId="0" fontId="4" fillId="0" borderId="0" xfId="0" applyFont="1" applyAlignment="1">
      <alignment vertical="center" wrapText="1"/>
    </xf>
    <xf numFmtId="0" fontId="5" fillId="0" borderId="0" xfId="2" applyFont="1" applyAlignment="1">
      <alignment wrapText="1"/>
    </xf>
    <xf numFmtId="0" fontId="35" fillId="0" borderId="0" xfId="141" applyAlignment="1">
      <alignment vertical="center"/>
    </xf>
    <xf numFmtId="171" fontId="35" fillId="0" borderId="70" xfId="141" applyNumberFormat="1" applyBorder="1" applyAlignment="1">
      <alignment vertical="center"/>
    </xf>
    <xf numFmtId="0" fontId="36" fillId="0" borderId="70" xfId="141" applyFont="1" applyBorder="1" applyAlignment="1">
      <alignment vertical="center"/>
    </xf>
    <xf numFmtId="2" fontId="35" fillId="0" borderId="25" xfId="141" applyNumberFormat="1" applyBorder="1" applyAlignment="1">
      <alignment horizontal="right" vertical="center"/>
    </xf>
    <xf numFmtId="2" fontId="35" fillId="0" borderId="24" xfId="141" applyNumberFormat="1" applyBorder="1" applyAlignment="1">
      <alignment horizontal="right" vertical="center"/>
    </xf>
    <xf numFmtId="171" fontId="35" fillId="0" borderId="25" xfId="141" applyNumberFormat="1" applyBorder="1" applyAlignment="1">
      <alignment horizontal="right" vertical="center"/>
    </xf>
    <xf numFmtId="0" fontId="37" fillId="0" borderId="25" xfId="141" applyFont="1" applyBorder="1" applyAlignment="1">
      <alignment horizontal="left" vertical="center"/>
    </xf>
    <xf numFmtId="171" fontId="35" fillId="0" borderId="24" xfId="141" applyNumberFormat="1" applyBorder="1" applyAlignment="1">
      <alignment horizontal="right" vertical="center"/>
    </xf>
    <xf numFmtId="0" fontId="37" fillId="0" borderId="24" xfId="141" applyFont="1" applyBorder="1" applyAlignment="1">
      <alignment horizontal="left" vertical="center"/>
    </xf>
    <xf numFmtId="0" fontId="35" fillId="0" borderId="0" xfId="141" applyAlignment="1">
      <alignment horizontal="center"/>
    </xf>
    <xf numFmtId="0" fontId="35" fillId="0" borderId="44" xfId="141" applyBorder="1" applyAlignment="1">
      <alignment horizontal="center"/>
    </xf>
    <xf numFmtId="0" fontId="35" fillId="0" borderId="44" xfId="141" applyBorder="1" applyAlignment="1">
      <alignment horizontal="center" wrapText="1"/>
    </xf>
    <xf numFmtId="0" fontId="36" fillId="0" borderId="0" xfId="141" applyFont="1" applyAlignment="1">
      <alignment vertical="center"/>
    </xf>
    <xf numFmtId="49" fontId="35" fillId="0" borderId="0" xfId="141" applyNumberFormat="1" applyAlignment="1">
      <alignment vertical="center"/>
    </xf>
    <xf numFmtId="176" fontId="35" fillId="0" borderId="27" xfId="141" applyNumberFormat="1" applyBorder="1" applyAlignment="1">
      <alignment horizontal="center" vertical="center"/>
    </xf>
    <xf numFmtId="0" fontId="35" fillId="0" borderId="33" xfId="141" applyBorder="1" applyAlignment="1">
      <alignment horizontal="right" vertical="center"/>
    </xf>
    <xf numFmtId="2" fontId="35" fillId="0" borderId="0" xfId="141" applyNumberFormat="1" applyAlignment="1">
      <alignment vertical="center"/>
    </xf>
    <xf numFmtId="2" fontId="37" fillId="0" borderId="25" xfId="141" applyNumberFormat="1" applyFont="1" applyBorder="1" applyAlignment="1">
      <alignment horizontal="left" vertical="center"/>
    </xf>
    <xf numFmtId="176" fontId="37" fillId="0" borderId="24" xfId="141" applyNumberFormat="1" applyFont="1" applyBorder="1" applyAlignment="1">
      <alignment horizontal="left" vertical="center"/>
    </xf>
    <xf numFmtId="0" fontId="35" fillId="0" borderId="0" xfId="141" applyAlignment="1">
      <alignment horizontal="center" wrapText="1"/>
    </xf>
    <xf numFmtId="49" fontId="35" fillId="0" borderId="44" xfId="141" applyNumberFormat="1" applyBorder="1" applyAlignment="1">
      <alignment horizontal="center" wrapText="1"/>
    </xf>
    <xf numFmtId="49" fontId="38" fillId="0" borderId="0" xfId="141" applyNumberFormat="1" applyFont="1" applyAlignment="1">
      <alignment vertical="center"/>
    </xf>
    <xf numFmtId="44" fontId="35" fillId="0" borderId="0" xfId="141" applyNumberFormat="1" applyAlignment="1">
      <alignment vertical="center"/>
    </xf>
    <xf numFmtId="0" fontId="39" fillId="0" borderId="0" xfId="141" applyFont="1" applyAlignment="1">
      <alignment vertical="center"/>
    </xf>
    <xf numFmtId="0" fontId="6" fillId="0" borderId="0" xfId="141" applyFont="1" applyAlignment="1">
      <alignment vertical="center"/>
    </xf>
    <xf numFmtId="44" fontId="35" fillId="0" borderId="25" xfId="141" applyNumberFormat="1" applyBorder="1" applyAlignment="1">
      <alignment vertical="center"/>
    </xf>
    <xf numFmtId="0" fontId="40" fillId="0" borderId="0" xfId="141" applyFont="1" applyAlignment="1">
      <alignment horizontal="right" vertical="center"/>
    </xf>
    <xf numFmtId="0" fontId="37" fillId="0" borderId="0" xfId="141" applyFont="1" applyAlignment="1">
      <alignment vertical="center"/>
    </xf>
    <xf numFmtId="10" fontId="35" fillId="0" borderId="0" xfId="141" applyNumberFormat="1" applyAlignment="1">
      <alignment vertical="center"/>
    </xf>
    <xf numFmtId="0" fontId="35" fillId="0" borderId="0" xfId="141" applyAlignment="1">
      <alignment horizontal="right" vertical="center"/>
    </xf>
    <xf numFmtId="10" fontId="6" fillId="0" borderId="0" xfId="141" applyNumberFormat="1" applyFont="1" applyAlignment="1">
      <alignment vertical="center"/>
    </xf>
    <xf numFmtId="10" fontId="37" fillId="0" borderId="0" xfId="141" applyNumberFormat="1" applyFont="1" applyAlignment="1">
      <alignment vertical="center"/>
    </xf>
    <xf numFmtId="9" fontId="35" fillId="0" borderId="0" xfId="141" applyNumberFormat="1" applyAlignment="1">
      <alignment vertical="center"/>
    </xf>
    <xf numFmtId="44" fontId="6" fillId="0" borderId="25" xfId="16" applyFont="1" applyBorder="1" applyAlignment="1">
      <alignment vertical="center"/>
    </xf>
    <xf numFmtId="1" fontId="37" fillId="0" borderId="25" xfId="141" applyNumberFormat="1" applyFont="1" applyBorder="1" applyAlignment="1">
      <alignment horizontal="right" vertical="center"/>
    </xf>
    <xf numFmtId="44" fontId="6" fillId="0" borderId="25" xfId="16" applyFont="1" applyBorder="1" applyAlignment="1">
      <alignment horizontal="left" vertical="center"/>
    </xf>
    <xf numFmtId="0" fontId="6" fillId="0" borderId="25" xfId="142" applyFont="1" applyBorder="1" applyAlignment="1">
      <alignment vertical="center"/>
    </xf>
    <xf numFmtId="171" fontId="42" fillId="0" borderId="25" xfId="141" applyNumberFormat="1" applyFont="1" applyBorder="1" applyAlignment="1">
      <alignment vertical="center"/>
    </xf>
    <xf numFmtId="0" fontId="6" fillId="0" borderId="25" xfId="141" applyFont="1" applyBorder="1" applyAlignment="1">
      <alignment horizontal="left" vertical="center"/>
    </xf>
    <xf numFmtId="0" fontId="6" fillId="0" borderId="25" xfId="141" applyFont="1" applyBorder="1" applyAlignment="1">
      <alignment vertical="center"/>
    </xf>
    <xf numFmtId="44" fontId="6" fillId="0" borderId="25" xfId="16" applyFont="1" applyBorder="1" applyAlignment="1">
      <alignment horizontal="left"/>
    </xf>
    <xf numFmtId="0" fontId="6" fillId="0" borderId="25" xfId="142" applyFont="1" applyBorder="1"/>
    <xf numFmtId="44" fontId="6" fillId="0" borderId="25" xfId="16" applyBorder="1" applyAlignment="1">
      <alignment horizontal="left" vertical="center"/>
    </xf>
    <xf numFmtId="44" fontId="6" fillId="0" borderId="25" xfId="16" applyBorder="1" applyAlignment="1">
      <alignment horizontal="left"/>
    </xf>
    <xf numFmtId="1" fontId="6" fillId="0" borderId="25" xfId="141" applyNumberFormat="1" applyFont="1" applyBorder="1" applyAlignment="1">
      <alignment horizontal="right" vertical="center"/>
    </xf>
    <xf numFmtId="2" fontId="6" fillId="0" borderId="25" xfId="7" applyNumberFormat="1" applyFont="1" applyBorder="1" applyAlignment="1">
      <alignment horizontal="right" vertical="center"/>
    </xf>
    <xf numFmtId="171" fontId="6" fillId="0" borderId="25" xfId="141" applyNumberFormat="1" applyFont="1" applyBorder="1" applyAlignment="1">
      <alignment vertical="center"/>
    </xf>
    <xf numFmtId="0" fontId="6" fillId="0" borderId="25" xfId="142" applyFont="1" applyBorder="1" applyAlignment="1">
      <alignment horizontal="left" vertical="center"/>
    </xf>
    <xf numFmtId="2" fontId="6" fillId="0" borderId="25" xfId="142" applyNumberFormat="1" applyFont="1" applyBorder="1" applyAlignment="1">
      <alignment horizontal="right" vertical="center"/>
    </xf>
    <xf numFmtId="0" fontId="6" fillId="0" borderId="25" xfId="141" applyFont="1" applyBorder="1" applyAlignment="1">
      <alignment horizontal="left"/>
    </xf>
    <xf numFmtId="49" fontId="6" fillId="0" borderId="25" xfId="141" applyNumberFormat="1" applyFont="1" applyBorder="1" applyAlignment="1">
      <alignment horizontal="left"/>
    </xf>
    <xf numFmtId="0" fontId="6" fillId="0" borderId="0" xfId="142" applyFont="1" applyAlignment="1">
      <alignment vertical="center"/>
    </xf>
    <xf numFmtId="44" fontId="6" fillId="0" borderId="25" xfId="16" applyFont="1" applyFill="1" applyBorder="1" applyAlignment="1">
      <alignment horizontal="left"/>
    </xf>
    <xf numFmtId="44" fontId="6" fillId="4" borderId="25" xfId="141" applyNumberFormat="1" applyFont="1" applyFill="1" applyBorder="1" applyAlignment="1">
      <alignment vertical="top"/>
    </xf>
    <xf numFmtId="0" fontId="6" fillId="4" borderId="25" xfId="141" applyFont="1" applyFill="1" applyBorder="1" applyAlignment="1">
      <alignment horizontal="left" vertical="top"/>
    </xf>
    <xf numFmtId="11" fontId="6" fillId="4" borderId="25" xfId="141" applyNumberFormat="1" applyFont="1" applyFill="1" applyBorder="1" applyAlignment="1">
      <alignment horizontal="left" vertical="top"/>
    </xf>
    <xf numFmtId="0" fontId="36" fillId="0" borderId="0" xfId="142" applyFont="1" applyAlignment="1">
      <alignment vertical="center"/>
    </xf>
    <xf numFmtId="2" fontId="6" fillId="0" borderId="25" xfId="141" applyNumberFormat="1" applyFont="1" applyBorder="1" applyAlignment="1">
      <alignment horizontal="right" vertical="center"/>
    </xf>
    <xf numFmtId="0" fontId="43" fillId="0" borderId="0" xfId="142" applyFont="1" applyAlignment="1">
      <alignment vertical="center"/>
    </xf>
    <xf numFmtId="44" fontId="6" fillId="0" borderId="24" xfId="16" applyFont="1" applyBorder="1" applyAlignment="1">
      <alignment vertical="center"/>
    </xf>
    <xf numFmtId="2" fontId="6" fillId="0" borderId="24" xfId="142" applyNumberFormat="1" applyFont="1" applyBorder="1" applyAlignment="1">
      <alignment horizontal="right" vertical="center"/>
    </xf>
    <xf numFmtId="44" fontId="6" fillId="0" borderId="24" xfId="16" applyFont="1" applyBorder="1" applyAlignment="1">
      <alignment horizontal="left" vertical="center"/>
    </xf>
    <xf numFmtId="0" fontId="6" fillId="0" borderId="24" xfId="141" applyFont="1" applyBorder="1" applyAlignment="1">
      <alignment horizontal="left" vertical="center"/>
    </xf>
    <xf numFmtId="2" fontId="42" fillId="0" borderId="24" xfId="142" applyNumberFormat="1" applyFont="1" applyBorder="1" applyAlignment="1">
      <alignment horizontal="right" vertical="center"/>
    </xf>
    <xf numFmtId="44" fontId="6" fillId="4" borderId="25" xfId="16" applyFont="1" applyFill="1" applyBorder="1" applyAlignment="1">
      <alignment horizontal="left"/>
    </xf>
    <xf numFmtId="0" fontId="6" fillId="4" borderId="25" xfId="141" applyFont="1" applyFill="1" applyBorder="1" applyAlignment="1">
      <alignment horizontal="left"/>
    </xf>
    <xf numFmtId="49" fontId="6" fillId="4" borderId="25" xfId="141" applyNumberFormat="1" applyFont="1" applyFill="1" applyBorder="1" applyAlignment="1">
      <alignment horizontal="left"/>
    </xf>
    <xf numFmtId="0" fontId="43" fillId="0" borderId="0" xfId="141" applyFont="1" applyAlignment="1">
      <alignment vertical="center"/>
    </xf>
    <xf numFmtId="0" fontId="35" fillId="0" borderId="0" xfId="141" applyAlignment="1">
      <alignment horizontal="center" vertical="center"/>
    </xf>
    <xf numFmtId="0" fontId="36" fillId="0" borderId="71" xfId="142" applyFont="1" applyBorder="1" applyAlignment="1">
      <alignment horizontal="center" vertical="center"/>
    </xf>
    <xf numFmtId="0" fontId="36" fillId="0" borderId="70" xfId="142" applyFont="1" applyBorder="1" applyAlignment="1">
      <alignment horizontal="center" vertical="center"/>
    </xf>
    <xf numFmtId="0" fontId="6" fillId="0" borderId="0" xfId="141" applyFont="1"/>
    <xf numFmtId="171" fontId="6" fillId="0" borderId="0" xfId="141" applyNumberFormat="1" applyFont="1"/>
    <xf numFmtId="171" fontId="6" fillId="0" borderId="70" xfId="141" applyNumberFormat="1" applyFont="1" applyBorder="1"/>
    <xf numFmtId="0" fontId="36" fillId="0" borderId="70" xfId="141" applyFont="1" applyBorder="1"/>
    <xf numFmtId="2" fontId="6" fillId="0" borderId="0" xfId="141" applyNumberFormat="1" applyFont="1" applyAlignment="1">
      <alignment horizontal="right"/>
    </xf>
    <xf numFmtId="2" fontId="6" fillId="0" borderId="24" xfId="141" applyNumberFormat="1" applyFont="1" applyBorder="1" applyAlignment="1">
      <alignment horizontal="right"/>
    </xf>
    <xf numFmtId="49" fontId="6" fillId="0" borderId="24" xfId="141" applyNumberFormat="1" applyFont="1" applyBorder="1" applyAlignment="1">
      <alignment horizontal="right"/>
    </xf>
    <xf numFmtId="171" fontId="6" fillId="0" borderId="24" xfId="141" applyNumberFormat="1" applyFont="1" applyBorder="1" applyAlignment="1">
      <alignment horizontal="right"/>
    </xf>
    <xf numFmtId="0" fontId="6" fillId="0" borderId="24" xfId="141" applyFont="1" applyBorder="1" applyAlignment="1">
      <alignment horizontal="left"/>
    </xf>
    <xf numFmtId="0" fontId="6" fillId="0" borderId="0" xfId="141" applyFont="1" applyAlignment="1">
      <alignment horizontal="center"/>
    </xf>
    <xf numFmtId="0" fontId="6" fillId="0" borderId="44" xfId="141" applyFont="1" applyBorder="1" applyAlignment="1">
      <alignment horizontal="center"/>
    </xf>
    <xf numFmtId="0" fontId="6" fillId="0" borderId="44" xfId="141" applyFont="1" applyBorder="1" applyAlignment="1">
      <alignment horizontal="center" wrapText="1"/>
    </xf>
    <xf numFmtId="0" fontId="36" fillId="0" borderId="0" xfId="141" applyFont="1"/>
    <xf numFmtId="49" fontId="6" fillId="0" borderId="0" xfId="141" applyNumberFormat="1" applyFont="1"/>
    <xf numFmtId="2" fontId="6" fillId="0" borderId="27" xfId="141" applyNumberFormat="1" applyFont="1" applyBorder="1" applyAlignment="1">
      <alignment horizontal="center"/>
    </xf>
    <xf numFmtId="0" fontId="6" fillId="0" borderId="33" xfId="141" applyFont="1" applyBorder="1" applyAlignment="1">
      <alignment horizontal="right"/>
    </xf>
    <xf numFmtId="2" fontId="6" fillId="0" borderId="0" xfId="141" applyNumberFormat="1" applyFont="1"/>
    <xf numFmtId="0" fontId="37" fillId="0" borderId="24" xfId="141" applyFont="1" applyBorder="1" applyAlignment="1">
      <alignment horizontal="left"/>
    </xf>
    <xf numFmtId="0" fontId="44" fillId="0" borderId="25" xfId="141" applyFont="1" applyBorder="1"/>
    <xf numFmtId="0" fontId="44" fillId="0" borderId="24" xfId="141" applyFont="1" applyBorder="1"/>
    <xf numFmtId="0" fontId="6" fillId="0" borderId="0" xfId="141" applyFont="1" applyAlignment="1">
      <alignment horizontal="center" wrapText="1"/>
    </xf>
    <xf numFmtId="49" fontId="6" fillId="0" borderId="44" xfId="141" applyNumberFormat="1" applyFont="1" applyBorder="1" applyAlignment="1">
      <alignment horizontal="center" wrapText="1"/>
    </xf>
    <xf numFmtId="0" fontId="37" fillId="18" borderId="0" xfId="141" applyFont="1" applyFill="1"/>
    <xf numFmtId="49" fontId="38" fillId="0" borderId="0" xfId="141" applyNumberFormat="1" applyFont="1"/>
    <xf numFmtId="44" fontId="6" fillId="0" borderId="0" xfId="141" applyNumberFormat="1" applyFont="1"/>
    <xf numFmtId="44" fontId="35" fillId="0" borderId="0" xfId="141" applyNumberFormat="1"/>
    <xf numFmtId="49" fontId="35" fillId="0" borderId="0" xfId="141" applyNumberFormat="1"/>
    <xf numFmtId="0" fontId="39" fillId="0" borderId="0" xfId="141" applyFont="1"/>
    <xf numFmtId="0" fontId="40" fillId="0" borderId="0" xfId="141" applyFont="1" applyAlignment="1">
      <alignment horizontal="right"/>
    </xf>
    <xf numFmtId="0" fontId="35" fillId="0" borderId="0" xfId="141"/>
    <xf numFmtId="44" fontId="6" fillId="0" borderId="25" xfId="141" applyNumberFormat="1" applyFont="1" applyBorder="1"/>
    <xf numFmtId="0" fontId="37" fillId="0" borderId="0" xfId="141" applyFont="1"/>
    <xf numFmtId="10" fontId="6" fillId="0" borderId="0" xfId="141" applyNumberFormat="1" applyFont="1"/>
    <xf numFmtId="0" fontId="6" fillId="0" borderId="0" xfId="141" applyFont="1" applyAlignment="1">
      <alignment horizontal="right"/>
    </xf>
    <xf numFmtId="10" fontId="37" fillId="0" borderId="0" xfId="141" applyNumberFormat="1" applyFont="1"/>
    <xf numFmtId="9" fontId="6" fillId="0" borderId="0" xfId="141" applyNumberFormat="1" applyFont="1"/>
    <xf numFmtId="44" fontId="6" fillId="0" borderId="25" xfId="16" applyFont="1" applyBorder="1"/>
    <xf numFmtId="2" fontId="37" fillId="0" borderId="25" xfId="141" applyNumberFormat="1" applyFont="1" applyBorder="1" applyAlignment="1">
      <alignment horizontal="right"/>
    </xf>
    <xf numFmtId="11" fontId="6" fillId="0" borderId="25" xfId="142" applyNumberFormat="1" applyFont="1" applyBorder="1"/>
    <xf numFmtId="49" fontId="6" fillId="0" borderId="25" xfId="142" applyNumberFormat="1" applyFont="1" applyBorder="1"/>
    <xf numFmtId="2" fontId="6" fillId="0" borderId="25" xfId="7" applyNumberFormat="1" applyFont="1" applyBorder="1" applyAlignment="1">
      <alignment horizontal="right"/>
    </xf>
    <xf numFmtId="49" fontId="6" fillId="0" borderId="25" xfId="141" applyNumberFormat="1" applyFont="1" applyBorder="1"/>
    <xf numFmtId="2" fontId="6" fillId="0" borderId="25" xfId="141" applyNumberFormat="1" applyFont="1" applyBorder="1" applyAlignment="1">
      <alignment horizontal="right"/>
    </xf>
    <xf numFmtId="0" fontId="45" fillId="0" borderId="0" xfId="141" applyFont="1" applyAlignment="1">
      <alignment vertical="top"/>
    </xf>
    <xf numFmtId="2" fontId="6" fillId="0" borderId="25" xfId="142" applyNumberFormat="1" applyFont="1" applyBorder="1" applyAlignment="1">
      <alignment horizontal="right"/>
    </xf>
    <xf numFmtId="44" fontId="6" fillId="0" borderId="25" xfId="16" applyFont="1" applyFill="1" applyBorder="1"/>
    <xf numFmtId="0" fontId="6" fillId="0" borderId="0" xfId="142" applyFont="1"/>
    <xf numFmtId="2" fontId="6" fillId="0" borderId="24" xfId="142" applyNumberFormat="1" applyFont="1" applyBorder="1" applyAlignment="1">
      <alignment horizontal="right"/>
    </xf>
    <xf numFmtId="44" fontId="6" fillId="4" borderId="25" xfId="16" applyFont="1" applyFill="1" applyBorder="1" applyAlignment="1">
      <alignment horizontal="left" vertical="top"/>
    </xf>
    <xf numFmtId="0" fontId="36" fillId="0" borderId="0" xfId="142" applyFont="1"/>
    <xf numFmtId="44" fontId="6" fillId="0" borderId="24" xfId="16" applyFont="1" applyBorder="1"/>
    <xf numFmtId="44" fontId="6" fillId="0" borderId="24" xfId="16" applyFont="1" applyBorder="1" applyAlignment="1">
      <alignment horizontal="left"/>
    </xf>
    <xf numFmtId="0" fontId="6" fillId="0" borderId="24" xfId="142" applyFont="1" applyBorder="1"/>
    <xf numFmtId="49" fontId="6" fillId="0" borderId="24" xfId="141" applyNumberFormat="1" applyFont="1" applyBorder="1"/>
    <xf numFmtId="0" fontId="36" fillId="0" borderId="26" xfId="142" applyFont="1" applyBorder="1" applyAlignment="1">
      <alignment horizontal="center"/>
    </xf>
    <xf numFmtId="0" fontId="36" fillId="0" borderId="25" xfId="142" applyFont="1" applyBorder="1" applyAlignment="1">
      <alignment horizontal="center"/>
    </xf>
    <xf numFmtId="14" fontId="35" fillId="0" borderId="0" xfId="141" applyNumberFormat="1" applyAlignment="1">
      <alignment horizontal="center"/>
    </xf>
    <xf numFmtId="14" fontId="46" fillId="0" borderId="0" xfId="141" applyNumberFormat="1" applyFont="1" applyAlignment="1">
      <alignment horizontal="center"/>
    </xf>
    <xf numFmtId="0" fontId="46" fillId="0" borderId="0" xfId="141" applyFont="1"/>
    <xf numFmtId="0" fontId="42" fillId="0" borderId="0" xfId="141" applyFont="1"/>
    <xf numFmtId="10" fontId="42" fillId="0" borderId="0" xfId="141" applyNumberFormat="1" applyFont="1"/>
    <xf numFmtId="44" fontId="35" fillId="0" borderId="24" xfId="141" applyNumberFormat="1" applyBorder="1" applyAlignment="1">
      <alignment horizontal="left"/>
    </xf>
    <xf numFmtId="1" fontId="42" fillId="0" borderId="25" xfId="141" applyNumberFormat="1" applyFont="1" applyBorder="1" applyAlignment="1">
      <alignment horizontal="right"/>
    </xf>
    <xf numFmtId="0" fontId="6" fillId="0" borderId="25" xfId="141" applyFont="1" applyBorder="1"/>
    <xf numFmtId="1" fontId="35" fillId="0" borderId="25" xfId="141" applyNumberFormat="1" applyBorder="1" applyAlignment="1">
      <alignment horizontal="right"/>
    </xf>
    <xf numFmtId="171" fontId="42" fillId="0" borderId="24" xfId="141" applyNumberFormat="1" applyFont="1" applyBorder="1" applyAlignment="1">
      <alignment horizontal="right"/>
    </xf>
    <xf numFmtId="49" fontId="6" fillId="0" borderId="24" xfId="141" applyNumberFormat="1" applyFont="1" applyBorder="1" applyAlignment="1">
      <alignment horizontal="left"/>
    </xf>
    <xf numFmtId="0" fontId="36" fillId="0" borderId="44" xfId="142" applyFont="1" applyBorder="1"/>
    <xf numFmtId="0" fontId="36" fillId="0" borderId="44" xfId="142" applyFont="1" applyBorder="1" applyAlignment="1">
      <alignment horizontal="left"/>
    </xf>
    <xf numFmtId="172" fontId="4" fillId="0" borderId="25" xfId="1" applyNumberFormat="1" applyFont="1" applyBorder="1" applyAlignment="1">
      <alignment horizontal="center"/>
    </xf>
    <xf numFmtId="172" fontId="0" fillId="19" borderId="25" xfId="1" applyNumberFormat="1" applyFont="1" applyFill="1" applyBorder="1" applyAlignment="1">
      <alignment horizontal="center"/>
    </xf>
    <xf numFmtId="44" fontId="5" fillId="12" borderId="25" xfId="0" applyNumberFormat="1" applyFont="1" applyFill="1" applyBorder="1"/>
    <xf numFmtId="0" fontId="5" fillId="0" borderId="0" xfId="0" applyFont="1" applyAlignment="1">
      <alignment horizontal="left" vertical="top" wrapText="1"/>
    </xf>
    <xf numFmtId="0" fontId="5" fillId="0" borderId="0" xfId="2" applyFont="1" applyAlignment="1">
      <alignment horizontal="left" vertical="top" wrapText="1"/>
    </xf>
    <xf numFmtId="0" fontId="0" fillId="2" borderId="52" xfId="0" applyFill="1" applyBorder="1" applyAlignment="1">
      <alignment horizontal="center" vertical="center" wrapText="1"/>
    </xf>
    <xf numFmtId="0" fontId="0" fillId="2" borderId="22" xfId="0" applyFill="1" applyBorder="1" applyAlignment="1">
      <alignment horizontal="center" vertical="center" wrapText="1"/>
    </xf>
    <xf numFmtId="0" fontId="4" fillId="0" borderId="5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1" xfId="0" applyFont="1" applyBorder="1" applyAlignment="1">
      <alignment horizontal="center" vertical="center" wrapText="1"/>
    </xf>
    <xf numFmtId="0" fontId="0" fillId="2" borderId="11" xfId="0" applyFill="1" applyBorder="1" applyAlignment="1">
      <alignment horizontal="center" vertical="center" wrapText="1"/>
    </xf>
    <xf numFmtId="0" fontId="0" fillId="2" borderId="63" xfId="0" applyFill="1" applyBorder="1" applyAlignment="1">
      <alignment horizontal="center" vertical="center" wrapText="1"/>
    </xf>
    <xf numFmtId="0" fontId="4" fillId="0" borderId="33" xfId="0" applyFont="1" applyBorder="1" applyAlignment="1">
      <alignment horizontal="center" vertical="center" wrapText="1"/>
    </xf>
    <xf numFmtId="0" fontId="4" fillId="0" borderId="27" xfId="0" applyFont="1" applyBorder="1" applyAlignment="1">
      <alignment horizontal="center" vertical="center" wrapText="1"/>
    </xf>
    <xf numFmtId="0" fontId="0" fillId="2" borderId="46" xfId="0" applyFill="1" applyBorder="1" applyAlignment="1">
      <alignment horizontal="center" vertical="center" wrapText="1"/>
    </xf>
    <xf numFmtId="0" fontId="0" fillId="2" borderId="23"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65" xfId="0" applyFill="1" applyBorder="1" applyAlignment="1">
      <alignment horizontal="center" vertical="center" wrapText="1"/>
    </xf>
    <xf numFmtId="0" fontId="0" fillId="2" borderId="59"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64" xfId="0" applyFill="1" applyBorder="1" applyAlignment="1">
      <alignment horizontal="center" vertical="center" wrapText="1"/>
    </xf>
    <xf numFmtId="0" fontId="0" fillId="0" borderId="0" xfId="0" applyAlignment="1">
      <alignment horizontal="left" vertical="top" wrapText="1"/>
    </xf>
    <xf numFmtId="0" fontId="0" fillId="0" borderId="21" xfId="0" applyBorder="1" applyAlignment="1">
      <alignment horizontal="center"/>
    </xf>
    <xf numFmtId="0" fontId="0" fillId="0" borderId="47" xfId="0" applyBorder="1" applyAlignment="1">
      <alignment horizontal="center"/>
    </xf>
    <xf numFmtId="0" fontId="0" fillId="0" borderId="0" xfId="0"/>
    <xf numFmtId="0" fontId="0" fillId="0" borderId="11" xfId="0" applyBorder="1" applyAlignment="1">
      <alignment horizontal="center" vertical="center"/>
    </xf>
    <xf numFmtId="0" fontId="0" fillId="0" borderId="12" xfId="0" applyBorder="1" applyAlignment="1">
      <alignment horizontal="center" vertical="center"/>
    </xf>
    <xf numFmtId="0" fontId="4" fillId="0" borderId="26" xfId="0" applyFont="1" applyBorder="1" applyAlignment="1">
      <alignment horizontal="left"/>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62" xfId="0" applyFont="1" applyBorder="1" applyAlignment="1">
      <alignment horizontal="center" vertical="center"/>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32" xfId="0" applyBorder="1" applyAlignment="1">
      <alignment horizontal="center" vertical="center" wrapText="1"/>
    </xf>
    <xf numFmtId="0" fontId="0" fillId="0" borderId="3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67" xfId="0" applyBorder="1" applyAlignment="1">
      <alignment horizontal="left" vertical="top" wrapText="1"/>
    </xf>
    <xf numFmtId="0" fontId="4" fillId="0" borderId="42" xfId="0" applyFont="1" applyBorder="1" applyAlignment="1">
      <alignment horizontal="center"/>
    </xf>
    <xf numFmtId="0" fontId="4" fillId="0" borderId="1" xfId="0" applyFont="1" applyBorder="1" applyAlignment="1">
      <alignment horizontal="center"/>
    </xf>
    <xf numFmtId="0" fontId="4" fillId="0" borderId="62" xfId="0" applyFont="1" applyBorder="1" applyAlignment="1">
      <alignment horizontal="center"/>
    </xf>
    <xf numFmtId="0" fontId="0" fillId="0" borderId="5" xfId="0" applyBorder="1" applyAlignment="1">
      <alignment horizontal="center" vertical="center" wrapText="1"/>
    </xf>
    <xf numFmtId="0" fontId="0" fillId="0" borderId="69"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46" xfId="0" applyBorder="1" applyAlignment="1">
      <alignment horizontal="center" vertical="center" wrapText="1"/>
    </xf>
    <xf numFmtId="0" fontId="0" fillId="0" borderId="23" xfId="0" applyBorder="1" applyAlignment="1">
      <alignment horizontal="center" vertical="center" wrapText="1"/>
    </xf>
    <xf numFmtId="0" fontId="0" fillId="0" borderId="59" xfId="0" applyBorder="1" applyAlignment="1">
      <alignment horizontal="center" vertical="center" wrapText="1"/>
    </xf>
    <xf numFmtId="0" fontId="0" fillId="0" borderId="68" xfId="0" applyBorder="1" applyAlignment="1">
      <alignment horizontal="center" vertical="center" wrapText="1"/>
    </xf>
    <xf numFmtId="0" fontId="0" fillId="0" borderId="1" xfId="0" applyBorder="1" applyAlignment="1">
      <alignment horizontal="center" vertical="center"/>
    </xf>
    <xf numFmtId="0" fontId="0" fillId="0" borderId="66" xfId="0" applyBorder="1" applyAlignment="1">
      <alignment horizontal="center" vertical="center"/>
    </xf>
    <xf numFmtId="0" fontId="4" fillId="0" borderId="33" xfId="0" applyFont="1" applyBorder="1" applyAlignment="1">
      <alignment horizontal="center" vertical="center"/>
    </xf>
    <xf numFmtId="0" fontId="4" fillId="0" borderId="27" xfId="0" applyFont="1" applyBorder="1" applyAlignment="1">
      <alignment horizontal="center" vertical="center"/>
    </xf>
    <xf numFmtId="0" fontId="0" fillId="0" borderId="28" xfId="0" applyBorder="1" applyAlignment="1">
      <alignment horizontal="center" vertical="center"/>
    </xf>
    <xf numFmtId="0" fontId="0" fillId="0" borderId="60" xfId="0" applyBorder="1" applyAlignment="1">
      <alignment horizontal="center" vertical="center"/>
    </xf>
    <xf numFmtId="49" fontId="0" fillId="0" borderId="18"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65" xfId="0" applyBorder="1" applyAlignment="1">
      <alignment horizontal="center" vertical="center" wrapText="1"/>
    </xf>
    <xf numFmtId="0" fontId="0" fillId="0" borderId="64" xfId="0" applyBorder="1" applyAlignment="1">
      <alignment horizontal="center" vertical="center" wrapText="1"/>
    </xf>
    <xf numFmtId="0" fontId="0" fillId="0" borderId="63" xfId="0" applyBorder="1" applyAlignment="1">
      <alignment horizontal="center" vertical="center" wrapText="1"/>
    </xf>
    <xf numFmtId="0" fontId="4" fillId="0" borderId="33" xfId="0" applyFont="1" applyBorder="1" applyAlignment="1">
      <alignment horizontal="center"/>
    </xf>
    <xf numFmtId="0" fontId="4" fillId="0" borderId="27" xfId="0" applyFont="1" applyBorder="1" applyAlignment="1">
      <alignment horizontal="center"/>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4" fillId="0" borderId="0" xfId="0" applyFont="1" applyAlignment="1">
      <alignment horizontal="left" vertical="center" wrapText="1"/>
    </xf>
    <xf numFmtId="0" fontId="29" fillId="0" borderId="61" xfId="0" applyFont="1" applyBorder="1" applyAlignment="1">
      <alignment horizontal="center" vertical="center" textRotation="90"/>
    </xf>
    <xf numFmtId="0" fontId="29" fillId="0" borderId="23" xfId="0" applyFont="1" applyBorder="1" applyAlignment="1">
      <alignment horizontal="center" vertical="center" textRotation="90"/>
    </xf>
    <xf numFmtId="0" fontId="29" fillId="0" borderId="24" xfId="0" applyFont="1" applyBorder="1" applyAlignment="1">
      <alignment horizontal="center" vertical="center" textRotation="90"/>
    </xf>
    <xf numFmtId="0" fontId="4" fillId="0" borderId="61" xfId="0" applyFont="1" applyBorder="1" applyAlignment="1">
      <alignment horizontal="center" vertical="center" textRotation="90"/>
    </xf>
    <xf numFmtId="0" fontId="4" fillId="0" borderId="23" xfId="0" applyFont="1" applyBorder="1" applyAlignment="1">
      <alignment horizontal="center" vertical="center" textRotation="90"/>
    </xf>
    <xf numFmtId="0" fontId="4" fillId="0" borderId="24" xfId="0" applyFont="1" applyBorder="1" applyAlignment="1">
      <alignment horizontal="center" vertical="center" textRotation="90"/>
    </xf>
    <xf numFmtId="0" fontId="29" fillId="0" borderId="25" xfId="0" applyFont="1" applyBorder="1" applyAlignment="1">
      <alignment horizontal="center" vertical="center" textRotation="90"/>
    </xf>
    <xf numFmtId="0" fontId="4" fillId="0" borderId="25" xfId="0" applyFont="1" applyBorder="1" applyAlignment="1">
      <alignment horizontal="center" vertical="center" textRotation="90"/>
    </xf>
    <xf numFmtId="0" fontId="0" fillId="3" borderId="25" xfId="0" applyFill="1" applyBorder="1" applyAlignment="1">
      <alignment horizontal="left" wrapText="1"/>
    </xf>
    <xf numFmtId="0" fontId="0" fillId="15" borderId="25" xfId="0" applyFill="1" applyBorder="1" applyAlignment="1">
      <alignment wrapText="1"/>
    </xf>
    <xf numFmtId="0" fontId="0" fillId="17" borderId="25" xfId="0" applyFill="1" applyBorder="1" applyAlignment="1">
      <alignment horizontal="left" vertical="center" wrapText="1"/>
    </xf>
    <xf numFmtId="0" fontId="0" fillId="9" borderId="25" xfId="0" applyFill="1" applyBorder="1" applyAlignment="1">
      <alignment horizontal="left" wrapText="1"/>
    </xf>
    <xf numFmtId="0" fontId="0" fillId="16" borderId="25" xfId="0" applyFill="1" applyBorder="1" applyAlignment="1">
      <alignment horizontal="left" wrapText="1"/>
    </xf>
    <xf numFmtId="0" fontId="4" fillId="0" borderId="0" xfId="0" applyFont="1" applyAlignment="1">
      <alignment horizontal="left" wrapText="1"/>
    </xf>
    <xf numFmtId="0" fontId="4" fillId="0" borderId="28" xfId="0" applyFont="1" applyBorder="1" applyAlignment="1">
      <alignment horizontal="center"/>
    </xf>
    <xf numFmtId="0" fontId="4" fillId="0" borderId="43" xfId="0" applyFont="1" applyBorder="1" applyAlignment="1">
      <alignment horizontal="center"/>
    </xf>
    <xf numFmtId="0" fontId="4" fillId="0" borderId="18" xfId="0" applyFont="1" applyBorder="1" applyAlignment="1">
      <alignment horizontal="center"/>
    </xf>
    <xf numFmtId="0" fontId="4" fillId="0" borderId="55" xfId="0" applyFont="1" applyBorder="1" applyAlignment="1">
      <alignment horizontal="center"/>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55" xfId="0" applyBorder="1" applyAlignment="1">
      <alignment horizontal="center" vertical="center" wrapText="1"/>
    </xf>
    <xf numFmtId="0" fontId="0" fillId="0" borderId="54" xfId="0" applyBorder="1" applyAlignment="1">
      <alignment horizontal="center" vertical="center" wrapText="1"/>
    </xf>
    <xf numFmtId="0" fontId="30" fillId="0" borderId="0" xfId="0" applyFont="1" applyAlignment="1">
      <alignment horizontal="left" vertical="top" wrapText="1"/>
    </xf>
    <xf numFmtId="0" fontId="4" fillId="0" borderId="0" xfId="0" applyFont="1" applyAlignment="1">
      <alignment horizontal="left" vertical="top" wrapText="1"/>
    </xf>
    <xf numFmtId="0" fontId="0" fillId="0" borderId="67" xfId="0" applyBorder="1" applyAlignment="1">
      <alignment horizontal="left" wrapText="1"/>
    </xf>
    <xf numFmtId="0" fontId="0" fillId="0" borderId="0" xfId="0" applyAlignment="1">
      <alignment horizontal="left" wrapText="1"/>
    </xf>
  </cellXfs>
  <cellStyles count="143">
    <cellStyle name="Comma" xfId="136" builtinId="3"/>
    <cellStyle name="Comma 2" xfId="7" xr:uid="{00000000-0005-0000-0000-000001000000}"/>
    <cellStyle name="Comma 47 2" xfId="17" xr:uid="{00000000-0005-0000-0000-000002000000}"/>
    <cellStyle name="Comma 47 3" xfId="18" xr:uid="{00000000-0005-0000-0000-000003000000}"/>
    <cellStyle name="Comma 47 4" xfId="19" xr:uid="{00000000-0005-0000-0000-000004000000}"/>
    <cellStyle name="Comma0" xfId="8" xr:uid="{00000000-0005-0000-0000-000005000000}"/>
    <cellStyle name="Currency" xfId="1" builtinId="4"/>
    <cellStyle name="Currency 2" xfId="16" xr:uid="{00000000-0005-0000-0000-000007000000}"/>
    <cellStyle name="Currency0" xfId="9" xr:uid="{00000000-0005-0000-0000-000008000000}"/>
    <cellStyle name="Date" xfId="10" xr:uid="{00000000-0005-0000-0000-000009000000}"/>
    <cellStyle name="Fixed" xfId="11" xr:uid="{00000000-0005-0000-0000-00000A000000}"/>
    <cellStyle name="Hyperlink" xfId="138" builtinId="8"/>
    <cellStyle name="Hyperlink 2" xfId="140" xr:uid="{AD4A4CA1-0933-4496-9F39-DCD9244CC876}"/>
    <cellStyle name="Normal" xfId="0" builtinId="0"/>
    <cellStyle name="Normal 11" xfId="20" xr:uid="{00000000-0005-0000-0000-00000D000000}"/>
    <cellStyle name="Normal 11 2" xfId="21" xr:uid="{00000000-0005-0000-0000-00000E000000}"/>
    <cellStyle name="Normal 11 3" xfId="22" xr:uid="{00000000-0005-0000-0000-00000F000000}"/>
    <cellStyle name="Normal 11 4" xfId="23" xr:uid="{00000000-0005-0000-0000-000010000000}"/>
    <cellStyle name="Normal 11 5" xfId="24" xr:uid="{00000000-0005-0000-0000-000011000000}"/>
    <cellStyle name="Normal 12" xfId="25" xr:uid="{00000000-0005-0000-0000-000012000000}"/>
    <cellStyle name="Normal 12 2" xfId="26" xr:uid="{00000000-0005-0000-0000-000013000000}"/>
    <cellStyle name="Normal 12 3" xfId="27" xr:uid="{00000000-0005-0000-0000-000014000000}"/>
    <cellStyle name="Normal 12 4" xfId="28" xr:uid="{00000000-0005-0000-0000-000015000000}"/>
    <cellStyle name="Normal 12 5" xfId="29" xr:uid="{00000000-0005-0000-0000-000016000000}"/>
    <cellStyle name="Normal 13" xfId="30" xr:uid="{00000000-0005-0000-0000-000017000000}"/>
    <cellStyle name="Normal 13 2" xfId="31" xr:uid="{00000000-0005-0000-0000-000018000000}"/>
    <cellStyle name="Normal 13 3" xfId="32" xr:uid="{00000000-0005-0000-0000-000019000000}"/>
    <cellStyle name="Normal 13 4" xfId="33" xr:uid="{00000000-0005-0000-0000-00001A000000}"/>
    <cellStyle name="Normal 13 5" xfId="34" xr:uid="{00000000-0005-0000-0000-00001B000000}"/>
    <cellStyle name="Normal 14" xfId="35" xr:uid="{00000000-0005-0000-0000-00001C000000}"/>
    <cellStyle name="Normal 14 2" xfId="36" xr:uid="{00000000-0005-0000-0000-00001D000000}"/>
    <cellStyle name="Normal 14 3" xfId="37" xr:uid="{00000000-0005-0000-0000-00001E000000}"/>
    <cellStyle name="Normal 14 4" xfId="38" xr:uid="{00000000-0005-0000-0000-00001F000000}"/>
    <cellStyle name="Normal 14 5" xfId="39" xr:uid="{00000000-0005-0000-0000-000020000000}"/>
    <cellStyle name="Normal 15" xfId="40" xr:uid="{00000000-0005-0000-0000-000021000000}"/>
    <cellStyle name="Normal 15 2" xfId="41" xr:uid="{00000000-0005-0000-0000-000022000000}"/>
    <cellStyle name="Normal 15 3" xfId="42" xr:uid="{00000000-0005-0000-0000-000023000000}"/>
    <cellStyle name="Normal 15 4" xfId="43" xr:uid="{00000000-0005-0000-0000-000024000000}"/>
    <cellStyle name="Normal 15 5" xfId="44" xr:uid="{00000000-0005-0000-0000-000025000000}"/>
    <cellStyle name="Normal 16" xfId="2" xr:uid="{00000000-0005-0000-0000-000026000000}"/>
    <cellStyle name="Normal 16 2" xfId="45" xr:uid="{00000000-0005-0000-0000-000027000000}"/>
    <cellStyle name="Normal 16 3" xfId="46" xr:uid="{00000000-0005-0000-0000-000028000000}"/>
    <cellStyle name="Normal 16 4" xfId="47" xr:uid="{00000000-0005-0000-0000-000029000000}"/>
    <cellStyle name="Normal 16 5" xfId="48" xr:uid="{00000000-0005-0000-0000-00002A000000}"/>
    <cellStyle name="Normal 17" xfId="4" xr:uid="{00000000-0005-0000-0000-00002B000000}"/>
    <cellStyle name="Normal 17 2" xfId="49" xr:uid="{00000000-0005-0000-0000-00002C000000}"/>
    <cellStyle name="Normal 17 3" xfId="50" xr:uid="{00000000-0005-0000-0000-00002D000000}"/>
    <cellStyle name="Normal 17 4" xfId="51" xr:uid="{00000000-0005-0000-0000-00002E000000}"/>
    <cellStyle name="Normal 17 5" xfId="52" xr:uid="{00000000-0005-0000-0000-00002F000000}"/>
    <cellStyle name="Normal 18" xfId="3" xr:uid="{00000000-0005-0000-0000-000030000000}"/>
    <cellStyle name="Normal 18 2" xfId="53" xr:uid="{00000000-0005-0000-0000-000031000000}"/>
    <cellStyle name="Normal 18 3" xfId="54" xr:uid="{00000000-0005-0000-0000-000032000000}"/>
    <cellStyle name="Normal 18 4" xfId="55" xr:uid="{00000000-0005-0000-0000-000033000000}"/>
    <cellStyle name="Normal 18 5" xfId="56" xr:uid="{00000000-0005-0000-0000-000034000000}"/>
    <cellStyle name="Normal 19" xfId="5" xr:uid="{00000000-0005-0000-0000-000035000000}"/>
    <cellStyle name="Normal 19 2" xfId="57" xr:uid="{00000000-0005-0000-0000-000036000000}"/>
    <cellStyle name="Normal 19 3" xfId="58" xr:uid="{00000000-0005-0000-0000-000037000000}"/>
    <cellStyle name="Normal 19 4" xfId="59" xr:uid="{00000000-0005-0000-0000-000038000000}"/>
    <cellStyle name="Normal 19 5" xfId="60" xr:uid="{00000000-0005-0000-0000-000039000000}"/>
    <cellStyle name="Normal 2" xfId="6" xr:uid="{00000000-0005-0000-0000-00003A000000}"/>
    <cellStyle name="Normal 2 2" xfId="61" xr:uid="{00000000-0005-0000-0000-00003B000000}"/>
    <cellStyle name="Normal 2 3" xfId="62" xr:uid="{00000000-0005-0000-0000-00003C000000}"/>
    <cellStyle name="Normal 2 4" xfId="63" xr:uid="{00000000-0005-0000-0000-00003D000000}"/>
    <cellStyle name="Normal 2 5" xfId="64" xr:uid="{00000000-0005-0000-0000-00003E000000}"/>
    <cellStyle name="Normal 20" xfId="65" xr:uid="{00000000-0005-0000-0000-00003F000000}"/>
    <cellStyle name="Normal 20 2" xfId="66" xr:uid="{00000000-0005-0000-0000-000040000000}"/>
    <cellStyle name="Normal 20 3" xfId="67" xr:uid="{00000000-0005-0000-0000-000041000000}"/>
    <cellStyle name="Normal 20 4" xfId="68" xr:uid="{00000000-0005-0000-0000-000042000000}"/>
    <cellStyle name="Normal 20 5" xfId="69" xr:uid="{00000000-0005-0000-0000-000043000000}"/>
    <cellStyle name="Normal 21" xfId="70" xr:uid="{00000000-0005-0000-0000-000044000000}"/>
    <cellStyle name="Normal 21 2" xfId="71" xr:uid="{00000000-0005-0000-0000-000045000000}"/>
    <cellStyle name="Normal 21 3" xfId="72" xr:uid="{00000000-0005-0000-0000-000046000000}"/>
    <cellStyle name="Normal 21 4" xfId="73" xr:uid="{00000000-0005-0000-0000-000047000000}"/>
    <cellStyle name="Normal 21 5" xfId="74" xr:uid="{00000000-0005-0000-0000-000048000000}"/>
    <cellStyle name="Normal 23" xfId="75" xr:uid="{00000000-0005-0000-0000-000049000000}"/>
    <cellStyle name="Normal 23 2" xfId="76" xr:uid="{00000000-0005-0000-0000-00004A000000}"/>
    <cellStyle name="Normal 23 3" xfId="77" xr:uid="{00000000-0005-0000-0000-00004B000000}"/>
    <cellStyle name="Normal 23 4" xfId="78" xr:uid="{00000000-0005-0000-0000-00004C000000}"/>
    <cellStyle name="Normal 23 5" xfId="79" xr:uid="{00000000-0005-0000-0000-00004D000000}"/>
    <cellStyle name="Normal 24" xfId="80" xr:uid="{00000000-0005-0000-0000-00004E000000}"/>
    <cellStyle name="Normal 24 2" xfId="81" xr:uid="{00000000-0005-0000-0000-00004F000000}"/>
    <cellStyle name="Normal 24 3" xfId="82" xr:uid="{00000000-0005-0000-0000-000050000000}"/>
    <cellStyle name="Normal 24 4" xfId="83" xr:uid="{00000000-0005-0000-0000-000051000000}"/>
    <cellStyle name="Normal 24 5" xfId="84" xr:uid="{00000000-0005-0000-0000-000052000000}"/>
    <cellStyle name="Normal 25" xfId="85" xr:uid="{00000000-0005-0000-0000-000053000000}"/>
    <cellStyle name="Normal 25 2" xfId="86" xr:uid="{00000000-0005-0000-0000-000054000000}"/>
    <cellStyle name="Normal 25 3" xfId="87" xr:uid="{00000000-0005-0000-0000-000055000000}"/>
    <cellStyle name="Normal 25 4" xfId="88" xr:uid="{00000000-0005-0000-0000-000056000000}"/>
    <cellStyle name="Normal 25 5" xfId="89" xr:uid="{00000000-0005-0000-0000-000057000000}"/>
    <cellStyle name="Normal 26" xfId="90" xr:uid="{00000000-0005-0000-0000-000058000000}"/>
    <cellStyle name="Normal 26 2" xfId="91" xr:uid="{00000000-0005-0000-0000-000059000000}"/>
    <cellStyle name="Normal 26 3" xfId="92" xr:uid="{00000000-0005-0000-0000-00005A000000}"/>
    <cellStyle name="Normal 26 4" xfId="93" xr:uid="{00000000-0005-0000-0000-00005B000000}"/>
    <cellStyle name="Normal 26 5" xfId="94" xr:uid="{00000000-0005-0000-0000-00005C000000}"/>
    <cellStyle name="Normal 27" xfId="95" xr:uid="{00000000-0005-0000-0000-00005D000000}"/>
    <cellStyle name="Normal 27 2" xfId="96" xr:uid="{00000000-0005-0000-0000-00005E000000}"/>
    <cellStyle name="Normal 27 3" xfId="97" xr:uid="{00000000-0005-0000-0000-00005F000000}"/>
    <cellStyle name="Normal 27 4" xfId="98" xr:uid="{00000000-0005-0000-0000-000060000000}"/>
    <cellStyle name="Normal 27 5" xfId="99" xr:uid="{00000000-0005-0000-0000-000061000000}"/>
    <cellStyle name="Normal 28 2" xfId="100" xr:uid="{00000000-0005-0000-0000-000062000000}"/>
    <cellStyle name="Normal 28 3" xfId="101" xr:uid="{00000000-0005-0000-0000-000063000000}"/>
    <cellStyle name="Normal 28 4" xfId="102" xr:uid="{00000000-0005-0000-0000-000064000000}"/>
    <cellStyle name="Normal 29" xfId="103" xr:uid="{00000000-0005-0000-0000-000065000000}"/>
    <cellStyle name="Normal 3" xfId="12" xr:uid="{00000000-0005-0000-0000-000066000000}"/>
    <cellStyle name="Normal 3 2" xfId="104" xr:uid="{00000000-0005-0000-0000-000067000000}"/>
    <cellStyle name="Normal 3 3" xfId="105" xr:uid="{00000000-0005-0000-0000-000068000000}"/>
    <cellStyle name="Normal 3 4" xfId="106" xr:uid="{00000000-0005-0000-0000-000069000000}"/>
    <cellStyle name="Normal 3 5" xfId="107" xr:uid="{00000000-0005-0000-0000-00006A000000}"/>
    <cellStyle name="Normal 30" xfId="108" xr:uid="{00000000-0005-0000-0000-00006B000000}"/>
    <cellStyle name="Normal 32" xfId="109" xr:uid="{00000000-0005-0000-0000-00006C000000}"/>
    <cellStyle name="Normal 4" xfId="13" xr:uid="{00000000-0005-0000-0000-00006D000000}"/>
    <cellStyle name="Normal 4 2" xfId="110" xr:uid="{00000000-0005-0000-0000-00006E000000}"/>
    <cellStyle name="Normal 4 3" xfId="111" xr:uid="{00000000-0005-0000-0000-00006F000000}"/>
    <cellStyle name="Normal 4 4" xfId="112" xr:uid="{00000000-0005-0000-0000-000070000000}"/>
    <cellStyle name="Normal 4 5" xfId="113" xr:uid="{00000000-0005-0000-0000-000071000000}"/>
    <cellStyle name="Normal 5" xfId="139" xr:uid="{800F61AB-3829-4A8A-A3A9-0D3639B5EA4F}"/>
    <cellStyle name="Normal 5 2" xfId="114" xr:uid="{00000000-0005-0000-0000-000072000000}"/>
    <cellStyle name="Normal 5 3" xfId="115" xr:uid="{00000000-0005-0000-0000-000073000000}"/>
    <cellStyle name="Normal 5 4" xfId="116" xr:uid="{00000000-0005-0000-0000-000074000000}"/>
    <cellStyle name="Normal 5 5" xfId="117" xr:uid="{00000000-0005-0000-0000-000075000000}"/>
    <cellStyle name="Normal 6" xfId="118" xr:uid="{00000000-0005-0000-0000-000076000000}"/>
    <cellStyle name="Normal 6 2" xfId="119" xr:uid="{00000000-0005-0000-0000-000077000000}"/>
    <cellStyle name="Normal 6 3" xfId="120" xr:uid="{00000000-0005-0000-0000-000078000000}"/>
    <cellStyle name="Normal 6 4" xfId="121" xr:uid="{00000000-0005-0000-0000-000079000000}"/>
    <cellStyle name="Normal 6 5" xfId="122" xr:uid="{00000000-0005-0000-0000-00007A000000}"/>
    <cellStyle name="Normal 7" xfId="141" xr:uid="{287406FD-AB55-4D81-9BCC-BF7F7AE170CB}"/>
    <cellStyle name="Normal 7 2" xfId="123" xr:uid="{00000000-0005-0000-0000-00007B000000}"/>
    <cellStyle name="Normal 7 3" xfId="124" xr:uid="{00000000-0005-0000-0000-00007C000000}"/>
    <cellStyle name="Normal 7 4" xfId="125" xr:uid="{00000000-0005-0000-0000-00007D000000}"/>
    <cellStyle name="Normal 7 5" xfId="126" xr:uid="{00000000-0005-0000-0000-00007E000000}"/>
    <cellStyle name="Normal 8 2" xfId="127" xr:uid="{00000000-0005-0000-0000-00007F000000}"/>
    <cellStyle name="Normal 8 3" xfId="128" xr:uid="{00000000-0005-0000-0000-000080000000}"/>
    <cellStyle name="Normal 8 4" xfId="129" xr:uid="{00000000-0005-0000-0000-000081000000}"/>
    <cellStyle name="Normal 8 5" xfId="130" xr:uid="{00000000-0005-0000-0000-000082000000}"/>
    <cellStyle name="Normal 9" xfId="131" xr:uid="{00000000-0005-0000-0000-000083000000}"/>
    <cellStyle name="Normal 9 2" xfId="132" xr:uid="{00000000-0005-0000-0000-000084000000}"/>
    <cellStyle name="Normal 9 3" xfId="133" xr:uid="{00000000-0005-0000-0000-000085000000}"/>
    <cellStyle name="Normal 9 4" xfId="134" xr:uid="{00000000-0005-0000-0000-000086000000}"/>
    <cellStyle name="Normal 9 5" xfId="135" xr:uid="{00000000-0005-0000-0000-000087000000}"/>
    <cellStyle name="Normal_Sheet1" xfId="142" xr:uid="{82D65F6F-EDDC-425D-93B9-8DB1BA0AF298}"/>
    <cellStyle name="Percent" xfId="137" builtinId="5"/>
    <cellStyle name="Percent 2" xfId="14" xr:uid="{00000000-0005-0000-0000-000089000000}"/>
    <cellStyle name="Percent 3" xfId="15" xr:uid="{00000000-0005-0000-0000-00008A000000}"/>
  </cellStyles>
  <dxfs count="0"/>
  <tableStyles count="0" defaultTableStyle="TableStyleMedium2" defaultPivotStyle="PivotStyleLight16"/>
  <colors>
    <mruColors>
      <color rgb="FFB4C9E2"/>
      <color rgb="FF6DCBED"/>
      <color rgb="FF008FD6"/>
      <color rgb="FFAEC5E0"/>
      <color rgb="FF006699"/>
      <color rgb="FF0000FF"/>
      <color rgb="FF54C3EA"/>
      <color rgb="FF32B7E6"/>
      <color rgb="FFFB721D"/>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A - SD 73 &amp; SD 248 BCA Workbook.xlsx]Existing &amp; Diversion Crashes!PivotTable18</c:name>
    <c:fmtId val="0"/>
  </c:pivotSource>
  <c:chart>
    <c:autoTitleDeleted val="0"/>
    <c:pivotFmts>
      <c:pivotFmt>
        <c:idx val="0"/>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'Existing &amp; Diversion Crashes'!$Y$5:$Y$6</c:f>
              <c:strCache>
                <c:ptCount val="1"/>
                <c:pt idx="0">
                  <c:v>B</c:v>
                </c:pt>
              </c:strCache>
            </c:strRef>
          </c:tx>
          <c:spPr>
            <a:solidFill>
              <a:srgbClr val="FFFF00"/>
            </a:solidFill>
            <a:ln>
              <a:noFill/>
            </a:ln>
            <a:effectLst/>
          </c:spPr>
          <c:invertIfNegative val="0"/>
          <c:cat>
            <c:strRef>
              <c:f>'Existing &amp; Diversion Crashes'!$X$7:$X$19</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'Existing &amp; Diversion Crashes'!$Y$7:$Y$19</c:f>
              <c:numCache>
                <c:formatCode>General</c:formatCode>
                <c:ptCount val="12"/>
                <c:pt idx="0">
                  <c:v>71</c:v>
                </c:pt>
                <c:pt idx="1">
                  <c:v>89</c:v>
                </c:pt>
                <c:pt idx="2">
                  <c:v>33</c:v>
                </c:pt>
                <c:pt idx="3">
                  <c:v>6</c:v>
                </c:pt>
                <c:pt idx="4">
                  <c:v>10</c:v>
                </c:pt>
                <c:pt idx="5">
                  <c:v>38</c:v>
                </c:pt>
                <c:pt idx="6">
                  <c:v>63</c:v>
                </c:pt>
                <c:pt idx="7">
                  <c:v>61</c:v>
                </c:pt>
                <c:pt idx="8">
                  <c:v>32</c:v>
                </c:pt>
                <c:pt idx="9">
                  <c:v>3</c:v>
                </c:pt>
                <c:pt idx="10">
                  <c:v>8</c:v>
                </c:pt>
                <c:pt idx="11">
                  <c:v>36</c:v>
                </c:pt>
              </c:numCache>
            </c:numRef>
          </c:val>
          <c:extLst>
            <c:ext xmlns:c16="http://schemas.microsoft.com/office/drawing/2014/chart" uri="{C3380CC4-5D6E-409C-BE32-E72D297353CC}">
              <c16:uniqueId val="{00000000-1A42-46AA-8E49-710E3284B459}"/>
            </c:ext>
          </c:extLst>
        </c:ser>
        <c:ser>
          <c:idx val="1"/>
          <c:order val="1"/>
          <c:tx>
            <c:strRef>
              <c:f>'Existing &amp; Diversion Crashes'!$Z$5:$Z$6</c:f>
              <c:strCache>
                <c:ptCount val="1"/>
                <c:pt idx="0">
                  <c:v>A</c:v>
                </c:pt>
              </c:strCache>
            </c:strRef>
          </c:tx>
          <c:spPr>
            <a:solidFill>
              <a:srgbClr val="FFC000"/>
            </a:solidFill>
            <a:ln>
              <a:noFill/>
            </a:ln>
            <a:effectLst/>
          </c:spPr>
          <c:invertIfNegative val="0"/>
          <c:cat>
            <c:strRef>
              <c:f>'Existing &amp; Diversion Crashes'!$X$7:$X$19</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'Existing &amp; Diversion Crashes'!$Z$7:$Z$19</c:f>
              <c:numCache>
                <c:formatCode>General</c:formatCode>
                <c:ptCount val="12"/>
                <c:pt idx="0">
                  <c:v>37</c:v>
                </c:pt>
                <c:pt idx="1">
                  <c:v>48</c:v>
                </c:pt>
                <c:pt idx="2">
                  <c:v>13</c:v>
                </c:pt>
                <c:pt idx="3">
                  <c:v>5</c:v>
                </c:pt>
                <c:pt idx="4">
                  <c:v>5</c:v>
                </c:pt>
                <c:pt idx="5">
                  <c:v>17</c:v>
                </c:pt>
                <c:pt idx="6">
                  <c:v>33</c:v>
                </c:pt>
                <c:pt idx="7">
                  <c:v>31</c:v>
                </c:pt>
                <c:pt idx="8">
                  <c:v>12</c:v>
                </c:pt>
                <c:pt idx="9">
                  <c:v>5</c:v>
                </c:pt>
                <c:pt idx="10">
                  <c:v>4</c:v>
                </c:pt>
                <c:pt idx="11">
                  <c:v>19</c:v>
                </c:pt>
              </c:numCache>
            </c:numRef>
          </c:val>
          <c:extLst>
            <c:ext xmlns:c16="http://schemas.microsoft.com/office/drawing/2014/chart" uri="{C3380CC4-5D6E-409C-BE32-E72D297353CC}">
              <c16:uniqueId val="{00000001-1A42-46AA-8E49-710E3284B459}"/>
            </c:ext>
          </c:extLst>
        </c:ser>
        <c:ser>
          <c:idx val="2"/>
          <c:order val="2"/>
          <c:tx>
            <c:strRef>
              <c:f>'Existing &amp; Diversion Crashes'!$AA$5:$AA$6</c:f>
              <c:strCache>
                <c:ptCount val="1"/>
                <c:pt idx="0">
                  <c:v>K</c:v>
                </c:pt>
              </c:strCache>
            </c:strRef>
          </c:tx>
          <c:spPr>
            <a:solidFill>
              <a:srgbClr val="FF0000"/>
            </a:solidFill>
            <a:ln>
              <a:noFill/>
            </a:ln>
            <a:effectLst/>
          </c:spPr>
          <c:invertIfNegative val="0"/>
          <c:cat>
            <c:strRef>
              <c:f>'Existing &amp; Diversion Crashes'!$X$7:$X$19</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'Existing &amp; Diversion Crashes'!$AA$7:$AA$19</c:f>
              <c:numCache>
                <c:formatCode>General</c:formatCode>
                <c:ptCount val="12"/>
                <c:pt idx="0">
                  <c:v>9</c:v>
                </c:pt>
                <c:pt idx="1">
                  <c:v>23</c:v>
                </c:pt>
                <c:pt idx="2">
                  <c:v>5</c:v>
                </c:pt>
                <c:pt idx="3">
                  <c:v>1</c:v>
                </c:pt>
                <c:pt idx="4">
                  <c:v>3</c:v>
                </c:pt>
                <c:pt idx="5">
                  <c:v>2</c:v>
                </c:pt>
                <c:pt idx="6">
                  <c:v>6</c:v>
                </c:pt>
                <c:pt idx="7">
                  <c:v>5</c:v>
                </c:pt>
                <c:pt idx="8">
                  <c:v>3</c:v>
                </c:pt>
                <c:pt idx="9">
                  <c:v>2</c:v>
                </c:pt>
                <c:pt idx="10">
                  <c:v>2</c:v>
                </c:pt>
                <c:pt idx="11">
                  <c:v>5</c:v>
                </c:pt>
              </c:numCache>
            </c:numRef>
          </c:val>
          <c:extLst>
            <c:ext xmlns:c16="http://schemas.microsoft.com/office/drawing/2014/chart" uri="{C3380CC4-5D6E-409C-BE32-E72D297353CC}">
              <c16:uniqueId val="{00000002-1A42-46AA-8E49-710E3284B459}"/>
            </c:ext>
          </c:extLst>
        </c:ser>
        <c:dLbls>
          <c:showLegendKey val="0"/>
          <c:showVal val="0"/>
          <c:showCatName val="0"/>
          <c:showSerName val="0"/>
          <c:showPercent val="0"/>
          <c:showBubbleSize val="0"/>
        </c:dLbls>
        <c:gapWidth val="150"/>
        <c:overlap val="100"/>
        <c:axId val="664470856"/>
        <c:axId val="664468232"/>
      </c:barChart>
      <c:catAx>
        <c:axId val="66447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468232"/>
        <c:crosses val="autoZero"/>
        <c:auto val="1"/>
        <c:lblAlgn val="ctr"/>
        <c:lblOffset val="100"/>
        <c:noMultiLvlLbl val="0"/>
      </c:catAx>
      <c:valAx>
        <c:axId val="664468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470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9</xdr:col>
      <xdr:colOff>1314450</xdr:colOff>
      <xdr:row>26</xdr:row>
      <xdr:rowOff>180152</xdr:rowOff>
    </xdr:to>
    <xdr:pic>
      <xdr:nvPicPr>
        <xdr:cNvPr id="3" name="Picture 2" descr="Diagram&#10;&#10;Description automatically generated">
          <a:extLst>
            <a:ext uri="{FF2B5EF4-FFF2-40B4-BE49-F238E27FC236}">
              <a16:creationId xmlns:a16="http://schemas.microsoft.com/office/drawing/2014/main" id="{E669E918-BAC4-41EE-8C3F-FF68930C53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762750" y="1057275"/>
          <a:ext cx="6067425" cy="417112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408214</xdr:colOff>
      <xdr:row>129</xdr:row>
      <xdr:rowOff>54130</xdr:rowOff>
    </xdr:from>
    <xdr:to>
      <xdr:col>2</xdr:col>
      <xdr:colOff>5402036</xdr:colOff>
      <xdr:row>142</xdr:row>
      <xdr:rowOff>89404</xdr:rowOff>
    </xdr:to>
    <xdr:pic>
      <xdr:nvPicPr>
        <xdr:cNvPr id="8" name="Picture 7">
          <a:extLst>
            <a:ext uri="{FF2B5EF4-FFF2-40B4-BE49-F238E27FC236}">
              <a16:creationId xmlns:a16="http://schemas.microsoft.com/office/drawing/2014/main" id="{268B76A7-E4E0-C6F4-39C6-A315A0BE3547}"/>
            </a:ext>
          </a:extLst>
        </xdr:cNvPr>
        <xdr:cNvPicPr>
          <a:picLocks noChangeAspect="1"/>
        </xdr:cNvPicPr>
      </xdr:nvPicPr>
      <xdr:blipFill>
        <a:blip xmlns:r="http://schemas.openxmlformats.org/officeDocument/2006/relationships" r:embed="rId1"/>
        <a:stretch>
          <a:fillRect/>
        </a:stretch>
      </xdr:blipFill>
      <xdr:spPr>
        <a:xfrm>
          <a:off x="1796143" y="24737487"/>
          <a:ext cx="4993822" cy="2511774"/>
        </a:xfrm>
        <a:prstGeom prst="rect">
          <a:avLst/>
        </a:prstGeom>
      </xdr:spPr>
    </xdr:pic>
    <xdr:clientData/>
  </xdr:twoCellAnchor>
  <xdr:twoCellAnchor editAs="oneCell">
    <xdr:from>
      <xdr:col>2</xdr:col>
      <xdr:colOff>5442856</xdr:colOff>
      <xdr:row>129</xdr:row>
      <xdr:rowOff>27214</xdr:rowOff>
    </xdr:from>
    <xdr:to>
      <xdr:col>5</xdr:col>
      <xdr:colOff>918613</xdr:colOff>
      <xdr:row>142</xdr:row>
      <xdr:rowOff>65314</xdr:rowOff>
    </xdr:to>
    <xdr:pic>
      <xdr:nvPicPr>
        <xdr:cNvPr id="9" name="Picture 8">
          <a:extLst>
            <a:ext uri="{FF2B5EF4-FFF2-40B4-BE49-F238E27FC236}">
              <a16:creationId xmlns:a16="http://schemas.microsoft.com/office/drawing/2014/main" id="{5E5B2465-DA9B-EA44-1DCE-B74C9E3F370A}"/>
            </a:ext>
          </a:extLst>
        </xdr:cNvPr>
        <xdr:cNvPicPr>
          <a:picLocks noChangeAspect="1"/>
        </xdr:cNvPicPr>
      </xdr:nvPicPr>
      <xdr:blipFill>
        <a:blip xmlns:r="http://schemas.openxmlformats.org/officeDocument/2006/relationships" r:embed="rId2"/>
        <a:stretch>
          <a:fillRect/>
        </a:stretch>
      </xdr:blipFill>
      <xdr:spPr>
        <a:xfrm>
          <a:off x="6830785" y="24710571"/>
          <a:ext cx="4837471" cy="2514600"/>
        </a:xfrm>
        <a:prstGeom prst="rect">
          <a:avLst/>
        </a:prstGeom>
      </xdr:spPr>
    </xdr:pic>
    <xdr:clientData/>
  </xdr:twoCellAnchor>
  <xdr:twoCellAnchor editAs="oneCell">
    <xdr:from>
      <xdr:col>2</xdr:col>
      <xdr:colOff>503466</xdr:colOff>
      <xdr:row>111</xdr:row>
      <xdr:rowOff>136072</xdr:rowOff>
    </xdr:from>
    <xdr:to>
      <xdr:col>2</xdr:col>
      <xdr:colOff>5095345</xdr:colOff>
      <xdr:row>124</xdr:row>
      <xdr:rowOff>174172</xdr:rowOff>
    </xdr:to>
    <xdr:pic>
      <xdr:nvPicPr>
        <xdr:cNvPr id="10" name="Picture 9">
          <a:extLst>
            <a:ext uri="{FF2B5EF4-FFF2-40B4-BE49-F238E27FC236}">
              <a16:creationId xmlns:a16="http://schemas.microsoft.com/office/drawing/2014/main" id="{37A6B2EA-E818-DADF-5333-97CE972220FE}"/>
            </a:ext>
          </a:extLst>
        </xdr:cNvPr>
        <xdr:cNvPicPr>
          <a:picLocks noChangeAspect="1"/>
        </xdr:cNvPicPr>
      </xdr:nvPicPr>
      <xdr:blipFill>
        <a:blip xmlns:r="http://schemas.openxmlformats.org/officeDocument/2006/relationships" r:embed="rId3"/>
        <a:stretch>
          <a:fillRect/>
        </a:stretch>
      </xdr:blipFill>
      <xdr:spPr>
        <a:xfrm>
          <a:off x="1891395" y="21390429"/>
          <a:ext cx="4591879" cy="2514600"/>
        </a:xfrm>
        <a:prstGeom prst="rect">
          <a:avLst/>
        </a:prstGeom>
      </xdr:spPr>
    </xdr:pic>
    <xdr:clientData/>
  </xdr:twoCellAnchor>
  <xdr:twoCellAnchor editAs="oneCell">
    <xdr:from>
      <xdr:col>2</xdr:col>
      <xdr:colOff>5510893</xdr:colOff>
      <xdr:row>111</xdr:row>
      <xdr:rowOff>122464</xdr:rowOff>
    </xdr:from>
    <xdr:to>
      <xdr:col>5</xdr:col>
      <xdr:colOff>625727</xdr:colOff>
      <xdr:row>124</xdr:row>
      <xdr:rowOff>78268</xdr:rowOff>
    </xdr:to>
    <xdr:pic>
      <xdr:nvPicPr>
        <xdr:cNvPr id="11" name="Picture 10">
          <a:extLst>
            <a:ext uri="{FF2B5EF4-FFF2-40B4-BE49-F238E27FC236}">
              <a16:creationId xmlns:a16="http://schemas.microsoft.com/office/drawing/2014/main" id="{A986DC88-D3E4-F7EB-E518-27B47BE709BF}"/>
            </a:ext>
          </a:extLst>
        </xdr:cNvPr>
        <xdr:cNvPicPr>
          <a:picLocks noChangeAspect="1"/>
        </xdr:cNvPicPr>
      </xdr:nvPicPr>
      <xdr:blipFill>
        <a:blip xmlns:r="http://schemas.openxmlformats.org/officeDocument/2006/relationships" r:embed="rId4"/>
        <a:stretch>
          <a:fillRect/>
        </a:stretch>
      </xdr:blipFill>
      <xdr:spPr>
        <a:xfrm>
          <a:off x="6898822" y="21376821"/>
          <a:ext cx="4476548" cy="24323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0</xdr:colOff>
      <xdr:row>1</xdr:row>
      <xdr:rowOff>0</xdr:rowOff>
    </xdr:from>
    <xdr:to>
      <xdr:col>58</xdr:col>
      <xdr:colOff>435141</xdr:colOff>
      <xdr:row>58</xdr:row>
      <xdr:rowOff>114300</xdr:rowOff>
    </xdr:to>
    <xdr:pic>
      <xdr:nvPicPr>
        <xdr:cNvPr id="11" name="Picture 10">
          <a:extLst>
            <a:ext uri="{FF2B5EF4-FFF2-40B4-BE49-F238E27FC236}">
              <a16:creationId xmlns:a16="http://schemas.microsoft.com/office/drawing/2014/main" id="{98C628BE-E20A-457E-9FBB-9ECC81200983}"/>
            </a:ext>
          </a:extLst>
        </xdr:cNvPr>
        <xdr:cNvPicPr>
          <a:picLocks noChangeAspect="1"/>
        </xdr:cNvPicPr>
      </xdr:nvPicPr>
      <xdr:blipFill>
        <a:blip xmlns:r="http://schemas.openxmlformats.org/officeDocument/2006/relationships" r:embed="rId1"/>
        <a:stretch>
          <a:fillRect/>
        </a:stretch>
      </xdr:blipFill>
      <xdr:spPr>
        <a:xfrm>
          <a:off x="18184091" y="190500"/>
          <a:ext cx="16800823" cy="109728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0</xdr:colOff>
      <xdr:row>1</xdr:row>
      <xdr:rowOff>0</xdr:rowOff>
    </xdr:from>
    <xdr:to>
      <xdr:col>29</xdr:col>
      <xdr:colOff>512485</xdr:colOff>
      <xdr:row>58</xdr:row>
      <xdr:rowOff>114300</xdr:rowOff>
    </xdr:to>
    <xdr:pic>
      <xdr:nvPicPr>
        <xdr:cNvPr id="12" name="Picture 11">
          <a:extLst>
            <a:ext uri="{FF2B5EF4-FFF2-40B4-BE49-F238E27FC236}">
              <a16:creationId xmlns:a16="http://schemas.microsoft.com/office/drawing/2014/main" id="{2709E38A-6EE8-4628-95ED-518E45C89DA5}"/>
            </a:ext>
          </a:extLst>
        </xdr:cNvPr>
        <xdr:cNvPicPr>
          <a:picLocks noChangeAspect="1"/>
        </xdr:cNvPicPr>
      </xdr:nvPicPr>
      <xdr:blipFill>
        <a:blip xmlns:r="http://schemas.openxmlformats.org/officeDocument/2006/relationships" r:embed="rId1"/>
        <a:stretch>
          <a:fillRect/>
        </a:stretch>
      </xdr:blipFill>
      <xdr:spPr>
        <a:xfrm>
          <a:off x="606136" y="190500"/>
          <a:ext cx="16878167" cy="109728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60</xdr:col>
      <xdr:colOff>0</xdr:colOff>
      <xdr:row>1</xdr:row>
      <xdr:rowOff>0</xdr:rowOff>
    </xdr:from>
    <xdr:to>
      <xdr:col>87</xdr:col>
      <xdr:colOff>438604</xdr:colOff>
      <xdr:row>58</xdr:row>
      <xdr:rowOff>114300</xdr:rowOff>
    </xdr:to>
    <xdr:pic>
      <xdr:nvPicPr>
        <xdr:cNvPr id="13" name="Picture 12">
          <a:extLst>
            <a:ext uri="{FF2B5EF4-FFF2-40B4-BE49-F238E27FC236}">
              <a16:creationId xmlns:a16="http://schemas.microsoft.com/office/drawing/2014/main" id="{42D8355E-F29F-4CA5-ACD4-58450DF55DE9}"/>
            </a:ext>
          </a:extLst>
        </xdr:cNvPr>
        <xdr:cNvPicPr>
          <a:picLocks noChangeAspect="1"/>
        </xdr:cNvPicPr>
      </xdr:nvPicPr>
      <xdr:blipFill>
        <a:blip xmlns:r="http://schemas.openxmlformats.org/officeDocument/2006/relationships" r:embed="rId2"/>
        <a:stretch>
          <a:fillRect/>
        </a:stretch>
      </xdr:blipFill>
      <xdr:spPr>
        <a:xfrm>
          <a:off x="35762045" y="190500"/>
          <a:ext cx="16804286" cy="109728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38</xdr:col>
      <xdr:colOff>0</xdr:colOff>
      <xdr:row>14</xdr:row>
      <xdr:rowOff>0</xdr:rowOff>
    </xdr:from>
    <xdr:to>
      <xdr:col>42</xdr:col>
      <xdr:colOff>1452464</xdr:colOff>
      <xdr:row>106</xdr:row>
      <xdr:rowOff>38100</xdr:rowOff>
    </xdr:to>
    <xdr:pic>
      <xdr:nvPicPr>
        <xdr:cNvPr id="7" name="Picture 6">
          <a:extLst>
            <a:ext uri="{FF2B5EF4-FFF2-40B4-BE49-F238E27FC236}">
              <a16:creationId xmlns:a16="http://schemas.microsoft.com/office/drawing/2014/main" id="{27A92E2D-C2F0-43CE-AA1F-EE6E7BA8B7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778" b="14637"/>
        <a:stretch/>
      </xdr:blipFill>
      <xdr:spPr bwMode="auto">
        <a:xfrm>
          <a:off x="29146500" y="2857500"/>
          <a:ext cx="9986862" cy="1756410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12</xdr:col>
      <xdr:colOff>456951</xdr:colOff>
      <xdr:row>60</xdr:row>
      <xdr:rowOff>122857</xdr:rowOff>
    </xdr:to>
    <xdr:pic>
      <xdr:nvPicPr>
        <xdr:cNvPr id="4" name="Picture 3">
          <a:extLst>
            <a:ext uri="{FF2B5EF4-FFF2-40B4-BE49-F238E27FC236}">
              <a16:creationId xmlns:a16="http://schemas.microsoft.com/office/drawing/2014/main" id="{ECB56F77-326C-451C-B535-5948871904A8}"/>
            </a:ext>
          </a:extLst>
        </xdr:cNvPr>
        <xdr:cNvPicPr>
          <a:picLocks noChangeAspect="1"/>
        </xdr:cNvPicPr>
      </xdr:nvPicPr>
      <xdr:blipFill>
        <a:blip xmlns:r="http://schemas.openxmlformats.org/officeDocument/2006/relationships" r:embed="rId1"/>
        <a:stretch>
          <a:fillRect/>
        </a:stretch>
      </xdr:blipFill>
      <xdr:spPr>
        <a:xfrm>
          <a:off x="609600" y="4191000"/>
          <a:ext cx="12876190" cy="7742857"/>
        </a:xfrm>
        <a:prstGeom prst="rect">
          <a:avLst/>
        </a:prstGeom>
      </xdr:spPr>
    </xdr:pic>
    <xdr:clientData/>
  </xdr:twoCellAnchor>
  <xdr:twoCellAnchor editAs="oneCell">
    <xdr:from>
      <xdr:col>2</xdr:col>
      <xdr:colOff>0</xdr:colOff>
      <xdr:row>65</xdr:row>
      <xdr:rowOff>0</xdr:rowOff>
    </xdr:from>
    <xdr:to>
      <xdr:col>13</xdr:col>
      <xdr:colOff>62495</xdr:colOff>
      <xdr:row>100</xdr:row>
      <xdr:rowOff>161925</xdr:rowOff>
    </xdr:to>
    <xdr:pic>
      <xdr:nvPicPr>
        <xdr:cNvPr id="5" name="Picture 4">
          <a:extLst>
            <a:ext uri="{FF2B5EF4-FFF2-40B4-BE49-F238E27FC236}">
              <a16:creationId xmlns:a16="http://schemas.microsoft.com/office/drawing/2014/main" id="{01F0B04B-76F3-6692-A6D0-21172964F56A}"/>
            </a:ext>
          </a:extLst>
        </xdr:cNvPr>
        <xdr:cNvPicPr>
          <a:picLocks noChangeAspect="1"/>
        </xdr:cNvPicPr>
      </xdr:nvPicPr>
      <xdr:blipFill>
        <a:blip xmlns:r="http://schemas.openxmlformats.org/officeDocument/2006/relationships" r:embed="rId2"/>
        <a:stretch>
          <a:fillRect/>
        </a:stretch>
      </xdr:blipFill>
      <xdr:spPr>
        <a:xfrm>
          <a:off x="609600" y="12763500"/>
          <a:ext cx="13091334" cy="6829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23</xdr:col>
      <xdr:colOff>433119</xdr:colOff>
      <xdr:row>56</xdr:row>
      <xdr:rowOff>179976</xdr:rowOff>
    </xdr:to>
    <xdr:pic>
      <xdr:nvPicPr>
        <xdr:cNvPr id="8" name="Picture 7">
          <a:extLst>
            <a:ext uri="{FF2B5EF4-FFF2-40B4-BE49-F238E27FC236}">
              <a16:creationId xmlns:a16="http://schemas.microsoft.com/office/drawing/2014/main" id="{EE43CD7C-E51A-489C-B316-497217C3321C}"/>
            </a:ext>
          </a:extLst>
        </xdr:cNvPr>
        <xdr:cNvPicPr>
          <a:picLocks noChangeAspect="1"/>
        </xdr:cNvPicPr>
      </xdr:nvPicPr>
      <xdr:blipFill>
        <a:blip xmlns:r="http://schemas.openxmlformats.org/officeDocument/2006/relationships" r:embed="rId1"/>
        <a:stretch>
          <a:fillRect/>
        </a:stretch>
      </xdr:blipFill>
      <xdr:spPr>
        <a:xfrm>
          <a:off x="612321" y="2286000"/>
          <a:ext cx="14847619" cy="7990476"/>
        </a:xfrm>
        <a:prstGeom prst="rect">
          <a:avLst/>
        </a:prstGeom>
      </xdr:spPr>
    </xdr:pic>
    <xdr:clientData/>
  </xdr:twoCellAnchor>
  <xdr:twoCellAnchor editAs="oneCell">
    <xdr:from>
      <xdr:col>2</xdr:col>
      <xdr:colOff>0</xdr:colOff>
      <xdr:row>67</xdr:row>
      <xdr:rowOff>0</xdr:rowOff>
    </xdr:from>
    <xdr:to>
      <xdr:col>23</xdr:col>
      <xdr:colOff>433832</xdr:colOff>
      <xdr:row>115</xdr:row>
      <xdr:rowOff>35830</xdr:rowOff>
    </xdr:to>
    <xdr:pic>
      <xdr:nvPicPr>
        <xdr:cNvPr id="3" name="Picture 2">
          <a:extLst>
            <a:ext uri="{FF2B5EF4-FFF2-40B4-BE49-F238E27FC236}">
              <a16:creationId xmlns:a16="http://schemas.microsoft.com/office/drawing/2014/main" id="{0445E320-C425-4E98-8CF3-D410006D5B6D}"/>
            </a:ext>
          </a:extLst>
        </xdr:cNvPr>
        <xdr:cNvPicPr>
          <a:picLocks noChangeAspect="1"/>
        </xdr:cNvPicPr>
      </xdr:nvPicPr>
      <xdr:blipFill>
        <a:blip xmlns:r="http://schemas.openxmlformats.org/officeDocument/2006/relationships" r:embed="rId2"/>
        <a:stretch>
          <a:fillRect/>
        </a:stretch>
      </xdr:blipFill>
      <xdr:spPr>
        <a:xfrm>
          <a:off x="603250" y="12573000"/>
          <a:ext cx="14657832" cy="9179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17317</xdr:colOff>
      <xdr:row>10</xdr:row>
      <xdr:rowOff>48491</xdr:rowOff>
    </xdr:from>
    <xdr:to>
      <xdr:col>22</xdr:col>
      <xdr:colOff>149087</xdr:colOff>
      <xdr:row>41</xdr:row>
      <xdr:rowOff>74543</xdr:rowOff>
    </xdr:to>
    <xdr:graphicFrame macro="">
      <xdr:nvGraphicFramePr>
        <xdr:cNvPr id="8" name="Chart 7">
          <a:extLst>
            <a:ext uri="{FF2B5EF4-FFF2-40B4-BE49-F238E27FC236}">
              <a16:creationId xmlns:a16="http://schemas.microsoft.com/office/drawing/2014/main" id="{9AC1245B-FEEA-6574-A890-B6176C9B7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8</xdr:col>
      <xdr:colOff>0</xdr:colOff>
      <xdr:row>3</xdr:row>
      <xdr:rowOff>0</xdr:rowOff>
    </xdr:from>
    <xdr:ext cx="2209800" cy="1228725"/>
    <xdr:pic>
      <xdr:nvPicPr>
        <xdr:cNvPr id="2" name="Picture 2">
          <a:extLst>
            <a:ext uri="{FF2B5EF4-FFF2-40B4-BE49-F238E27FC236}">
              <a16:creationId xmlns:a16="http://schemas.microsoft.com/office/drawing/2014/main" id="{8F1379A8-685C-4807-A4CE-92A26122A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485775"/>
          <a:ext cx="22098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C:\Users\local_mflanagan\INetCache\Content.Outlook\71TN3B6R\08EH.xlsx" TargetMode="External"/><Relationship Id="rId1" Type="http://schemas.openxmlformats.org/officeDocument/2006/relationships/externalLinkPath" Target="file:///C:\Users\local_mflanagan\INetCache\Content.Outlook\71TN3B6R\08E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fgroup.loc\DFSMapK\Trans\Grant%20Applications\2020%20Grants\INFRA\TH%2010%20Rum%20River\BCA\Copy%20of%20TH%2010%20Rum%20River%20BCA%20Workbook_updated%20cost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K:\Trans\Grant%20Applications\2023%20Grants\RAISE\Standing%20Rock%20Sioux%20Tribe\BCA\BCA%20Workbook%20-%20BIA%206.xlsx" TargetMode="External"/><Relationship Id="rId1" Type="http://schemas.openxmlformats.org/officeDocument/2006/relationships/externalLinkPath" Target="file:///\\srfgroup.loc\DFSMapK\Trans\Grant%20Applications\2023%20Grants\RAISE\Standing%20Rock%20Sioux%20Tribe\BCA\BCA%20Workbook%20-%20BIA%2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JunBAK\Atlanta\FINAL%20RUNS\Atlanta%20Optimization%202016\AMPK_fixtoll25_sellink\Create%20Summaries\AMPK_OD%20Markets_v2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terValues"/>
    </sheetNames>
    <sheetDataSet>
      <sheetData sheetId="0">
        <row r="12">
          <cell r="G12">
            <v>2</v>
          </cell>
        </row>
        <row r="13">
          <cell r="G13">
            <v>15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Safety Benefits"/>
      <sheetName val="Travel Time Savings (Summary)"/>
      <sheetName val="Travel Time Savings (Ferry St)"/>
      <sheetName val="Travel Time Savings (TH 10)"/>
      <sheetName val="Travel Time Savings (4th Ave)"/>
      <sheetName val="Capital Cost and RCV Calc"/>
      <sheetName val="Operation and Maintenance"/>
      <sheetName val="RCV Calculator"/>
    </sheetNames>
    <sheetDataSet>
      <sheetData sheetId="0">
        <row r="5">
          <cell r="D5">
            <v>2020</v>
          </cell>
        </row>
      </sheetData>
      <sheetData sheetId="1"/>
      <sheetData sheetId="2"/>
      <sheetData sheetId="3"/>
      <sheetData sheetId="4"/>
      <sheetData sheetId="5"/>
      <sheetData sheetId="6"/>
      <sheetData sheetId="7"/>
      <sheetData sheetId="8"/>
      <sheetData sheetId="9">
        <row r="15">
          <cell r="N15">
            <v>0.99668901533542642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BCA Summary "/>
      <sheetName val="Operations Calculations"/>
      <sheetName val="VMT &amp; Crash Data by Route"/>
      <sheetName val="VOC Savings"/>
      <sheetName val="Travel Time Savings"/>
      <sheetName val="Safety Improvements"/>
      <sheetName val="Safety Impacts of Alt Routes"/>
      <sheetName val="Air Quality"/>
      <sheetName val="Gravel Road VOC Impacts"/>
      <sheetName val="Construction Travel Time Impact"/>
      <sheetName val="Capital Cost + RCV"/>
      <sheetName val="O&amp;M + Rehab"/>
      <sheetName val="Traffic Patterns"/>
      <sheetName val="Existing BIA 6 AADT Data"/>
      <sheetName val="Gravel Road VOC Cita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
      <sheetName val="Operations Calculations"/>
      <sheetName val="VOC Savings"/>
      <sheetName val="Travel Time Savings"/>
      <sheetName val="Safety Improvements"/>
      <sheetName val="Safety Impacts of Alt Routes"/>
      <sheetName val="Air Quality"/>
      <sheetName val="Construction Travel Time Impact"/>
      <sheetName val="Capital Cost + RCV"/>
      <sheetName val="O&amp;M + Rehab"/>
      <sheetName val="Traffic Patterns"/>
      <sheetName val="Existing TH 11 AADT Data"/>
      <sheetName val="VMT &amp; Crash Data by Route"/>
      <sheetName val="Traffic Forecast Data"/>
      <sheetName val="SETUP"/>
      <sheetName val="Input"/>
      <sheetName val="Summary"/>
    </sheetNames>
    <sheetDataSet>
      <sheetData sheetId="0">
        <row r="3">
          <cell r="B3"/>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8">
          <cell r="B28" t="str">
            <v>AM Peak</v>
          </cell>
        </row>
      </sheetData>
      <sheetData sheetId="16">
        <row r="1">
          <cell r="C1" t="str">
            <v>TRIP</v>
          </cell>
        </row>
      </sheetData>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 Flanagan" refreshedDate="44975.839547337964" createdVersion="8" refreshedVersion="8" minRefreshableVersion="3" recordCount="6110" xr:uid="{12C43392-0849-4DF6-819C-248C99245D95}">
  <cacheSource type="worksheet">
    <worksheetSource ref="AJ3:BJ6113" sheet="Existing &amp; Diversion Crashes"/>
  </cacheSource>
  <cacheFields count="27">
    <cacheField name="OID_" numFmtId="0">
      <sharedItems containsSemiMixedTypes="0" containsString="0" containsNumber="1" containsInteger="1" minValue="104" maxValue="3760"/>
    </cacheField>
    <cacheField name="AccidentNbr" numFmtId="0">
      <sharedItems containsSemiMixedTypes="0" containsString="0" containsNumber="1" containsInteger="1" minValue="1800002" maxValue="2219197"/>
    </cacheField>
    <cacheField name="AccidentDateTime" numFmtId="22">
      <sharedItems containsSemiMixedTypes="0" containsNonDate="0" containsDate="1" containsString="0" minDate="2018-01-01T18:20:00" maxDate="2022-12-28T07:00:00"/>
    </cacheField>
    <cacheField name="County" numFmtId="0">
      <sharedItems/>
    </cacheField>
    <cacheField name="PedOrCycle" numFmtId="0">
      <sharedItems/>
    </cacheField>
    <cacheField name="SafetyEquip" numFmtId="0">
      <sharedItems containsBlank="1"/>
    </cacheField>
    <cacheField name="VehicleManeuver" numFmtId="0">
      <sharedItems containsBlank="1"/>
    </cacheField>
    <cacheField name="IsWildAnimalHitInd" numFmtId="0">
      <sharedItems containsSemiMixedTypes="0" containsString="0" containsNumber="1" containsInteger="1" minValue="-1" maxValue="0"/>
    </cacheField>
    <cacheField name="PrimaryHwyNbr" numFmtId="0">
      <sharedItems containsBlank="1" containsMixedTypes="1" containsNumber="1" containsInteger="1" minValue="16" maxValue="248"/>
    </cacheField>
    <cacheField name="Evnts" numFmtId="0">
      <sharedItems/>
    </cacheField>
    <cacheField name="Weather" numFmtId="0">
      <sharedItems containsBlank="1"/>
    </cacheField>
    <cacheField name="OverCrct" numFmtId="0">
      <sharedItems/>
    </cacheField>
    <cacheField name="Fatigue" numFmtId="0">
      <sharedItems/>
    </cacheField>
    <cacheField name="Distract" numFmtId="0">
      <sharedItems/>
    </cacheField>
    <cacheField name="Illness" numFmtId="0">
      <sharedItems/>
    </cacheField>
    <cacheField name="Latitudevalue" numFmtId="0">
      <sharedItems containsSemiMixedTypes="0" containsString="0" containsNumber="1" minValue="43.025652000000001" maxValue="44.118391000000003"/>
    </cacheField>
    <cacheField name="Longitudevalue" numFmtId="0">
      <sharedItems containsSemiMixedTypes="0" containsString="0" containsNumber="1" minValue="-103.410939999999" maxValue="-100.677166"/>
    </cacheField>
    <cacheField name="VehicleConfiguration" numFmtId="0">
      <sharedItems/>
    </cacheField>
    <cacheField name="TravelDirection" numFmtId="0">
      <sharedItems/>
    </cacheField>
    <cacheField name="DriverContribCircum" numFmtId="0">
      <sharedItems/>
    </cacheField>
    <cacheField name="RoadContribCircum" numFmtId="0">
      <sharedItems/>
    </cacheField>
    <cacheField name="Citation" numFmtId="0">
      <sharedItems containsBlank="1"/>
    </cacheField>
    <cacheField name="VehContribCirc" numFmtId="0">
      <sharedItems/>
    </cacheField>
    <cacheField name="VisionContribCirc" numFmtId="0">
      <sharedItems/>
    </cacheField>
    <cacheField name="BAC" numFmtId="0">
      <sharedItems/>
    </cacheField>
    <cacheField name="Route Number:" numFmtId="0">
      <sharedItems containsSemiMixedTypes="0" containsString="0" containsNumber="1" containsInteger="1" minValue="1" maxValue="12" count="12">
        <n v="1"/>
        <n v="2"/>
        <n v="3"/>
        <n v="4"/>
        <n v="5"/>
        <n v="6"/>
        <n v="7"/>
        <n v="8"/>
        <n v="9"/>
        <n v="10"/>
        <n v="11"/>
        <n v="12"/>
      </sharedItems>
    </cacheField>
    <cacheField name="KABCO" numFmtId="0">
      <sharedItems count="5">
        <s v="PD"/>
        <s v="B"/>
        <s v="C"/>
        <s v="A"/>
        <s v="K"/>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10">
  <r>
    <n v="1803"/>
    <n v="1800331"/>
    <d v="2018-01-01T21:10:00"/>
    <s v="PENNINGTON"/>
    <s v="N"/>
    <m/>
    <m/>
    <n v="-1"/>
    <n v="90"/>
    <s v="Animal  - wild"/>
    <s v="Clear"/>
    <s v="N"/>
    <s v="N"/>
    <s v="N"/>
    <s v="N"/>
    <n v="44.118302999999898"/>
    <n v="-102.940783999999"/>
    <s v="SUV ( sport utility/suburban )"/>
    <s v="Westbound"/>
    <s v="Wild animal hit - damage only"/>
    <s v="Animal in roadway"/>
    <m/>
    <s v="Wild animal hit"/>
    <s v="Wild animal hit - damage only"/>
    <s v="Wild animal hit"/>
    <x v="0"/>
    <x v="0"/>
  </r>
  <r>
    <n v="1806"/>
    <n v="1800318"/>
    <d v="2018-01-05T17:15:00"/>
    <s v="PENNINGTON"/>
    <s v="N"/>
    <m/>
    <m/>
    <n v="-1"/>
    <n v="90"/>
    <s v="Animal  - wild"/>
    <s v="Cloudy, Fog, smog, smoke"/>
    <s v="N"/>
    <s v="N"/>
    <s v="N"/>
    <s v="N"/>
    <n v="44.021096"/>
    <n v="-102.300912999999"/>
    <s v="Light truck (2 axles, 4 tires)"/>
    <s v="Eastbound"/>
    <s v="Wild animal hit - damage only"/>
    <s v="Animal in roadway"/>
    <m/>
    <s v="Wild animal hit"/>
    <s v="Wild animal hit - damage only"/>
    <s v="Wild animal hit"/>
    <x v="0"/>
    <x v="0"/>
  </r>
  <r>
    <n v="1809"/>
    <n v="1800370"/>
    <d v="2018-01-05T17:20:00"/>
    <s v="PENNINGTON"/>
    <s v="N"/>
    <m/>
    <m/>
    <n v="-1"/>
    <n v="90"/>
    <s v="Animal  - wild"/>
    <s v="Cloudy, Fog, smog, smoke"/>
    <s v="N"/>
    <s v="N"/>
    <s v="N"/>
    <s v="N"/>
    <n v="44.103976000000003"/>
    <n v="-102.852754"/>
    <s v="SUV ( sport utility/suburban )"/>
    <s v="Westbound"/>
    <s v="Wild animal hit - damage only"/>
    <s v="Animal in roadway"/>
    <m/>
    <s v="Wild animal hit"/>
    <s v="Wild animal hit - damage only"/>
    <s v="Wild animal hit"/>
    <x v="0"/>
    <x v="0"/>
  </r>
  <r>
    <n v="1811"/>
    <n v="1800541"/>
    <d v="2018-01-14T09:30:00"/>
    <s v="PENNINGTON"/>
    <s v="N"/>
    <s v="Lap belt and shoulder harness used"/>
    <s v="Straight ahead"/>
    <n v="0"/>
    <n v="90"/>
    <s v="Embankment, Ran off road right"/>
    <s v="Cloudy"/>
    <s v="N"/>
    <s v="N"/>
    <s v="N"/>
    <s v="N"/>
    <n v="44.063811999999899"/>
    <n v="-102.43486900000001"/>
    <s v="SUV ( sport utility/suburban )"/>
    <s v="Eastbound"/>
    <s v="Driving too fast for conditions; None"/>
    <s v="Road surface condition ( wet, icy, snow, slush, etc. )"/>
    <m/>
    <s v="None"/>
    <s v="None"/>
    <s v="Test not given"/>
    <x v="0"/>
    <x v="0"/>
  </r>
  <r>
    <n v="1812"/>
    <n v="1800098"/>
    <d v="2018-01-05T16:30:00"/>
    <s v="PENNINGTON"/>
    <s v="N"/>
    <m/>
    <m/>
    <n v="-1"/>
    <n v="90"/>
    <s v="Animal  - wild"/>
    <s v="Fog, smog, smoke"/>
    <s v="N"/>
    <s v="N"/>
    <s v="N"/>
    <s v="N"/>
    <n v="44.082852000000003"/>
    <n v="-102.482275"/>
    <s v="Light truck (2 axles, 4 tires)"/>
    <s v="Westbound"/>
    <s v="Wild animal hit - damage only"/>
    <s v="Animal in roadway"/>
    <m/>
    <s v="Wild animal hit"/>
    <s v="Wild animal hit - damage only"/>
    <s v="Wild animal hit"/>
    <x v="0"/>
    <x v="0"/>
  </r>
  <r>
    <n v="1813"/>
    <n v="1800660"/>
    <d v="2018-01-15T09:38:00"/>
    <s v="PENNINGTON"/>
    <s v="N"/>
    <s v="Lap belt and shoulder harness used"/>
    <s v="Straight ahead"/>
    <n v="0"/>
    <n v="90"/>
    <s v="Fence, Ran off road right"/>
    <s v="Severe crosswinds"/>
    <s v="Y"/>
    <s v="N"/>
    <s v="N"/>
    <s v="N"/>
    <n v="44.099702000000001"/>
    <n v="-103.168744"/>
    <s v="SUV ( sport utility/suburban )"/>
    <s v="Westbound"/>
    <s v="None; Over-correcting/over-steering"/>
    <s v="Road surface condition ( wet, icy, snow, slush, etc. )"/>
    <s v="FINANCIAL RESPONSIBILITY - OWNER"/>
    <s v="None"/>
    <s v="None"/>
    <s v="Test not given"/>
    <x v="0"/>
    <x v="0"/>
  </r>
  <r>
    <n v="1814"/>
    <n v="1800661"/>
    <d v="2018-01-09T15:57:00"/>
    <s v="PENNINGTON"/>
    <s v="N"/>
    <s v="Lap belt and shoulder harness used"/>
    <s v="Straight ahead"/>
    <n v="0"/>
    <n v="90"/>
    <s v="Bridge rail, Ran off road left"/>
    <s v="Clear"/>
    <s v="N"/>
    <s v="N"/>
    <s v="N"/>
    <s v="N"/>
    <n v="44.107517000000001"/>
    <n v="-103.131263"/>
    <s v="Light truck (2 axles, 4 tires)"/>
    <s v="Westbound"/>
    <s v="Drinking; Failure to keep in proper lane"/>
    <s v="None"/>
    <s v="POSSESSION OF MARIJUANA, POSSESSION OF DRUG PARAPHERNALIA BY DRIVER OF VEHICLE, DUI, OPEN CONTAINER IN VEHICLE"/>
    <s v="None"/>
    <s v="Glare"/>
    <s v="0.22 BAC"/>
    <x v="0"/>
    <x v="0"/>
  </r>
  <r>
    <n v="1815"/>
    <n v="1800705"/>
    <d v="2018-01-14T07:10:00"/>
    <s v="PENNINGTON"/>
    <s v="N"/>
    <s v="Lap belt and shoulder harness used"/>
    <s v="Changing lanes, Straight ahead"/>
    <n v="0"/>
    <n v="90"/>
    <s v="Motor vehicle in transport"/>
    <s v="Cloudy"/>
    <s v="N"/>
    <s v="N"/>
    <s v="N"/>
    <s v="N"/>
    <n v="43.940187000000002"/>
    <n v="-102.155767999999"/>
    <s v="Passenger car; Tractor/semi-trailer"/>
    <s v="Eastbound"/>
    <s v="Improper lane change; None"/>
    <s v="Road surface condition ( wet, icy, snow, slush, etc. )"/>
    <m/>
    <s v="None"/>
    <s v="None"/>
    <s v="Test not given, Test not given"/>
    <x v="0"/>
    <x v="0"/>
  </r>
  <r>
    <n v="1816"/>
    <n v="1800724"/>
    <d v="2018-01-13T18:02:00"/>
    <s v="PENNINGTON"/>
    <s v="N"/>
    <s v="Lap belt and shoulder harness used"/>
    <s v="Straight ahead"/>
    <n v="0"/>
    <n v="90"/>
    <s v="Highway traffic sign post/sign, Ran off road left"/>
    <s v="Snow"/>
    <s v="N"/>
    <s v="N"/>
    <s v="N"/>
    <s v="N"/>
    <n v="43.987352000000001"/>
    <n v="-102.217195"/>
    <s v="Light truck (2 axles, 4 tires)"/>
    <s v="Westbound"/>
    <s v="Running off road; Swerving or avoiding due to wind, slippery surface, vehicle, object, non-motorist, etc."/>
    <s v="Road surface condition ( wet, icy, snow, slush, etc. )"/>
    <m/>
    <s v="None"/>
    <s v="None"/>
    <s v="0.00 BAC"/>
    <x v="0"/>
    <x v="0"/>
  </r>
  <r>
    <n v="1817"/>
    <n v="1800725"/>
    <d v="2018-01-13T19:29:00"/>
    <s v="PENNINGTON"/>
    <s v="N"/>
    <s v="Lap belt and shoulder harness used"/>
    <s v="Straight ahead"/>
    <n v="0"/>
    <n v="90"/>
    <s v="Highway traffic sign post/sign, Ran off road right"/>
    <s v="Snow"/>
    <s v="N"/>
    <s v="N"/>
    <s v="N"/>
    <s v="N"/>
    <n v="44.075740000000003"/>
    <n v="-102.471485999999"/>
    <s v="Light truck (2 axles, 4 tires)"/>
    <s v="Westbound"/>
    <s v="Driving too fast for conditions; None"/>
    <s v="Road surface condition ( wet, icy, snow, slush, etc. )"/>
    <m/>
    <s v="None"/>
    <s v="None"/>
    <s v="0.00 BAC"/>
    <x v="0"/>
    <x v="0"/>
  </r>
  <r>
    <n v="1818"/>
    <n v="1800342"/>
    <d v="2018-01-06T04:02:00"/>
    <s v="PENNINGTON"/>
    <s v="N"/>
    <m/>
    <m/>
    <n v="-1"/>
    <n v="90"/>
    <s v="Animal  - wild"/>
    <s v="Clear"/>
    <s v="N"/>
    <s v="N"/>
    <s v="N"/>
    <s v="N"/>
    <n v="44.103409999999897"/>
    <n v="-102.83458400000001"/>
    <s v="SUV ( sport utility/suburban )"/>
    <s v="Eastbound"/>
    <s v="Wild animal hit - damage only"/>
    <s v="Animal in roadway"/>
    <m/>
    <s v="Wild animal hit"/>
    <s v="Wild animal hit - damage only"/>
    <s v="Wild animal hit"/>
    <x v="0"/>
    <x v="0"/>
  </r>
  <r>
    <n v="1821"/>
    <n v="1800966"/>
    <d v="2018-01-18T02:00:00"/>
    <s v="JACKSON"/>
    <s v="N"/>
    <s v="Lap belt and shoulder harness used"/>
    <s v="Straight ahead"/>
    <n v="0"/>
    <n v="90"/>
    <s v="Guardrail face, Ran off road right"/>
    <s v="Clear"/>
    <s v="N"/>
    <s v="N"/>
    <s v="N"/>
    <s v="N"/>
    <n v="43.836201000000003"/>
    <n v="-101.71291600000001"/>
    <s v="Light truck (2 axles, 4 tires)"/>
    <s v="Westbound"/>
    <s v="Drinking; Running off road"/>
    <s v="None"/>
    <s v="DUI, CARELESS DRIVING."/>
    <s v="None"/>
    <s v="None"/>
    <s v="0.12 BAC"/>
    <x v="0"/>
    <x v="0"/>
  </r>
  <r>
    <n v="1822"/>
    <n v="1800967"/>
    <d v="2018-01-19T19:56:00"/>
    <s v="PENNINGTON"/>
    <s v="N"/>
    <m/>
    <m/>
    <n v="-1"/>
    <n v="90"/>
    <s v="Animal  - wild"/>
    <s v="Clear"/>
    <s v="N"/>
    <s v="N"/>
    <s v="N"/>
    <s v="N"/>
    <n v="44.113537000000001"/>
    <n v="-102.920992999999"/>
    <s v="Passenger car"/>
    <s v="Westbound"/>
    <s v="Wild animal hit - damage only"/>
    <s v="Animal in roadway"/>
    <m/>
    <s v="Wild animal hit"/>
    <s v="Wild animal hit - damage only"/>
    <s v="Wild animal hit"/>
    <x v="0"/>
    <x v="0"/>
  </r>
  <r>
    <n v="1824"/>
    <n v="1800456"/>
    <d v="2018-01-07T18:03:00"/>
    <s v="PENNINGTON"/>
    <s v="N"/>
    <m/>
    <m/>
    <n v="-1"/>
    <n v="90"/>
    <s v="Animal  - wild"/>
    <s v="Clear"/>
    <s v="N"/>
    <s v="N"/>
    <s v="N"/>
    <s v="N"/>
    <n v="44.022903999999897"/>
    <n v="-102.30449900000001"/>
    <s v="Light truck (2 axles, 4 tires)"/>
    <s v="Westbound"/>
    <s v="Wild animal hit - damage only"/>
    <s v="Animal in roadway"/>
    <m/>
    <s v="Wild animal hit"/>
    <s v="Wild animal hit - damage only"/>
    <s v="Wild animal hit"/>
    <x v="0"/>
    <x v="0"/>
  </r>
  <r>
    <n v="1825"/>
    <n v="1800455"/>
    <d v="2018-01-14T14:57:00"/>
    <s v="PENNINGTON"/>
    <s v="N"/>
    <s v="Lap belt and shoulder harness used"/>
    <s v="Straight ahead"/>
    <n v="0"/>
    <n v="90"/>
    <s v="Guardrail face, Ran off road left"/>
    <s v="Snow"/>
    <s v="N"/>
    <s v="N"/>
    <s v="N"/>
    <s v="N"/>
    <n v="44.067306000000002"/>
    <n v="-102.381756999999"/>
    <s v="Passenger car"/>
    <s v="Westbound"/>
    <s v="Driving too fast for conditions; None"/>
    <s v="Road surface condition ( wet, icy, snow, slush, etc. )"/>
    <m/>
    <s v="None"/>
    <s v="Weather conditions"/>
    <s v="Test not given"/>
    <x v="0"/>
    <x v="0"/>
  </r>
  <r>
    <n v="1827"/>
    <n v="1800471"/>
    <d v="2018-01-14T16:16:00"/>
    <s v="PENNINGTON"/>
    <s v="N"/>
    <s v="Lap belt and shoulder harness used"/>
    <s v="Straight ahead"/>
    <n v="0"/>
    <n v="90"/>
    <s v="Guardrail face, Ran off road left"/>
    <s v="Sleet, hail ( freezing rain or drizzle ), Snow"/>
    <s v="Y"/>
    <s v="N"/>
    <s v="N"/>
    <s v="N"/>
    <n v="44.100329000000002"/>
    <n v="-103.151691"/>
    <s v="Passenger car"/>
    <s v="Eastbound"/>
    <s v="Driving too fast for conditions; Over-correcting/over-steering"/>
    <s v="Road surface condition ( wet, icy, snow, slush, etc. )"/>
    <m/>
    <s v="None"/>
    <s v="None"/>
    <s v="Test not given"/>
    <x v="0"/>
    <x v="0"/>
  </r>
  <r>
    <n v="1830"/>
    <n v="1800942"/>
    <d v="2018-01-14T07:29:00"/>
    <s v="PENNINGTON"/>
    <s v="N"/>
    <s v="Lap belt and shoulder harness used"/>
    <s v="Changing lanes, Straight ahead"/>
    <n v="0"/>
    <n v="90"/>
    <s v="Delineator post, Motor vehicle in transport, Ran off road left"/>
    <s v="Cloudy"/>
    <s v="N"/>
    <s v="N"/>
    <s v="N"/>
    <s v="N"/>
    <n v="44.101509999999898"/>
    <n v="-103.145447"/>
    <s v="Light truck (2 axles, 4 tires); SUV ( sport utility/suburban )"/>
    <s v="Eastbound"/>
    <s v="Driving too fast for conditions; Failed to yield to vehicle; Improper lane change; None"/>
    <s v="Road surface condition ( wet, icy, snow, slush, etc. )"/>
    <s v="OVERDRIVING ROAD CONDITIONS, FINANCIAL RESPONSIBILITY - OWNER"/>
    <s v="None"/>
    <s v="None"/>
    <s v="Test not given, Test not given"/>
    <x v="0"/>
    <x v="0"/>
  </r>
  <r>
    <n v="1836"/>
    <n v="1801207"/>
    <d v="2018-01-26T09:05:00"/>
    <s v="PENNINGTON"/>
    <s v="N"/>
    <s v="Lap belt and shoulder harness used"/>
    <s v="Changing lanes, Straight ahead"/>
    <n v="0"/>
    <n v="90"/>
    <s v="Cross median/centerline, Motor vehicle in transport, Ran off road left"/>
    <s v="Clear"/>
    <s v="N"/>
    <s v="N"/>
    <s v="N"/>
    <s v="N"/>
    <n v="44.117339000000001"/>
    <n v="-103.092991999999"/>
    <s v="Cargo van - GVWR 10,000 lbs or less; Tractor/semi-trailer"/>
    <s v="Eastbound"/>
    <s v="Improper lane change; None"/>
    <s v="None"/>
    <s v="LANE DRIVING REQUIRED / ILLEGAL LANE CHANGE"/>
    <s v="None"/>
    <s v="None"/>
    <s v="0.00 BAC, 0.00 BAC"/>
    <x v="0"/>
    <x v="0"/>
  </r>
  <r>
    <n v="1840"/>
    <n v="1801523"/>
    <d v="2018-01-23T17:18:00"/>
    <s v="PENNINGTON"/>
    <s v="N"/>
    <m/>
    <m/>
    <n v="-1"/>
    <n v="90"/>
    <s v="Animal  - wild"/>
    <s v="Clear"/>
    <s v="N"/>
    <s v="N"/>
    <s v="N"/>
    <s v="N"/>
    <n v="44.025931"/>
    <n v="-102.318696"/>
    <s v="Passenger car"/>
    <s v="Westbound"/>
    <s v="Wild animal hit - damage only"/>
    <s v="Animal in roadway"/>
    <m/>
    <s v="Wild animal hit"/>
    <s v="Wild animal hit - damage only"/>
    <s v="Wild animal hit"/>
    <x v="0"/>
    <x v="0"/>
  </r>
  <r>
    <n v="1843"/>
    <n v="1801702"/>
    <d v="2018-01-28T06:45:00"/>
    <s v="PENNINGTON"/>
    <s v="N"/>
    <m/>
    <m/>
    <n v="-1"/>
    <n v="90"/>
    <s v="Animal  - wild"/>
    <s v="Snow"/>
    <s v="N"/>
    <s v="N"/>
    <s v="N"/>
    <s v="N"/>
    <n v="44.072161000000001"/>
    <n v="-102.467732999999"/>
    <s v="Passenger car"/>
    <s v="Eastbound"/>
    <s v="Wild animal hit - damage only"/>
    <s v="Animal in roadway"/>
    <m/>
    <s v="Wild animal hit"/>
    <s v="Wild animal hit - damage only"/>
    <s v="Wild animal hit"/>
    <x v="0"/>
    <x v="0"/>
  </r>
  <r>
    <n v="1845"/>
    <n v="1801906"/>
    <d v="2018-02-01T07:55:00"/>
    <s v="PENNINGTON"/>
    <s v="N"/>
    <s v="Lap belt and shoulder harness used"/>
    <s v="Straight ahead"/>
    <n v="0"/>
    <n v="90"/>
    <s v="Fire/explosion"/>
    <s v="Clear"/>
    <s v="N"/>
    <s v="N"/>
    <s v="N"/>
    <s v="N"/>
    <n v="44.092295999999898"/>
    <n v="-102.49684600000001"/>
    <s v="SUV ( sport utility/suburban )"/>
    <s v="Westbound"/>
    <s v="None"/>
    <s v="None"/>
    <m/>
    <s v="None"/>
    <s v="None"/>
    <s v="Test not given"/>
    <x v="0"/>
    <x v="0"/>
  </r>
  <r>
    <n v="1846"/>
    <n v="1801917"/>
    <d v="2018-02-09T18:00:00"/>
    <s v="PENNINGTON"/>
    <s v="N"/>
    <s v="Lap belt and shoulder harness used"/>
    <s v="Overtaking/passing, Straight ahead"/>
    <n v="0"/>
    <n v="90"/>
    <s v="Motor vehicle in transport, Rock"/>
    <s v="Clear"/>
    <s v="N"/>
    <s v="N"/>
    <s v="N"/>
    <s v="N"/>
    <n v="44.101891000000002"/>
    <n v="-103.143469999999"/>
    <s v="Passenger car; Tractor/semi-trailer"/>
    <s v="Eastbound"/>
    <s v="Improper lane change; None"/>
    <s v="Road surface condition ( wet, icy, snow, slush, etc. )"/>
    <s v="ILLEGAL FOLLOWING, OVERTAKING AND PASSING., EXPIRED VALADIATION STICKER"/>
    <s v="None"/>
    <s v="None"/>
    <s v="0.00 BAC, 0.00 BAC"/>
    <x v="0"/>
    <x v="0"/>
  </r>
  <r>
    <n v="1847"/>
    <n v="1802349"/>
    <d v="2018-02-13T12:30:00"/>
    <s v="JACKSON"/>
    <s v="N"/>
    <s v="Lap belt and shoulder harness used"/>
    <s v="Straight ahead"/>
    <n v="0"/>
    <n v="90"/>
    <s v="Delineator post, Ran off road left"/>
    <s v="Clear"/>
    <s v="N"/>
    <s v="Y"/>
    <s v="N"/>
    <s v="N"/>
    <n v="43.836157"/>
    <n v="-101.764268"/>
    <s v="Mini-van/passenger van with seats for 8 or less, including driver"/>
    <s v="Westbound"/>
    <s v="Fatigued/asleep; Running off road"/>
    <s v="None"/>
    <s v="CARELESS DRIVING."/>
    <s v="None"/>
    <s v="None"/>
    <s v="0.00 BAC"/>
    <x v="0"/>
    <x v="0"/>
  </r>
  <r>
    <n v="1848"/>
    <n v="1802374"/>
    <d v="2018-02-14T20:51:00"/>
    <s v="JACKSON"/>
    <s v="N"/>
    <m/>
    <m/>
    <n v="-1"/>
    <n v="90"/>
    <s v="Animal  - wild"/>
    <s v="Clear"/>
    <s v="N"/>
    <s v="N"/>
    <s v="N"/>
    <s v="N"/>
    <n v="43.840175000000002"/>
    <n v="-101.526949999999"/>
    <s v="Mini-van/passenger van with seats for 8 or less, including driver"/>
    <s v="Westbound"/>
    <s v="Wild animal hit - damage only"/>
    <s v="Animal in roadway"/>
    <m/>
    <s v="Wild animal hit"/>
    <s v="Wild animal hit - damage only"/>
    <s v="Wild animal hit"/>
    <x v="0"/>
    <x v="0"/>
  </r>
  <r>
    <n v="1857"/>
    <n v="1802699"/>
    <d v="2018-02-18T12:30:00"/>
    <s v="PENNINGTON"/>
    <s v="N"/>
    <s v="Lap belt and shoulder harness used"/>
    <s v="Straight ahead"/>
    <n v="0"/>
    <n v="90"/>
    <s v="Overturn/rollover, Ran off road right, Separation of units"/>
    <s v="Snow, Blowing snow"/>
    <s v="N"/>
    <s v="N"/>
    <s v="N"/>
    <s v="N"/>
    <n v="44.118037000000001"/>
    <n v="-103.017222"/>
    <s v="Light truck (2 axles, 4 tires)"/>
    <s v="Westbound"/>
    <s v="None"/>
    <s v="Road surface condition ( wet, icy, snow, slush, etc. )"/>
    <m/>
    <s v="None"/>
    <s v="None"/>
    <s v="Test not given"/>
    <x v="0"/>
    <x v="0"/>
  </r>
  <r>
    <n v="1858"/>
    <n v="1802701"/>
    <d v="2018-02-05T13:30:00"/>
    <s v="PENNINGTON"/>
    <s v="N"/>
    <s v="Shoulder harness only used"/>
    <s v="Straight ahead"/>
    <n v="0"/>
    <n v="90"/>
    <s v="Culvert, Ran off road left"/>
    <s v="Cloudy"/>
    <s v="N"/>
    <s v="N"/>
    <s v="N"/>
    <s v="N"/>
    <n v="44.108051000000003"/>
    <n v="-103.129763999999"/>
    <s v="Passenger car"/>
    <s v="Eastbound"/>
    <s v="Failure to keep in proper lane; Running off road"/>
    <s v="None"/>
    <m/>
    <s v="None"/>
    <s v="None"/>
    <s v="0.00 BAC"/>
    <x v="0"/>
    <x v="0"/>
  </r>
  <r>
    <n v="1860"/>
    <n v="1802832"/>
    <d v="2018-02-24T21:04:00"/>
    <s v="PENNINGTON"/>
    <s v="N"/>
    <s v="Lap belt and shoulder harness used"/>
    <s v="Straight ahead"/>
    <n v="0"/>
    <n v="90"/>
    <s v="Overturn/rollover, Ran off road left"/>
    <s v="Clear"/>
    <s v="N"/>
    <s v="N"/>
    <s v="N"/>
    <s v="N"/>
    <n v="44.103380999999899"/>
    <n v="-102.528570999999"/>
    <s v="Light truck (2 axles, 4 tires)"/>
    <s v="Westbound"/>
    <s v="None"/>
    <s v="Road surface condition ( wet, icy, snow, slush, etc. )"/>
    <m/>
    <s v="None"/>
    <s v="None"/>
    <s v="Test not given"/>
    <x v="0"/>
    <x v="1"/>
  </r>
  <r>
    <n v="1861"/>
    <n v="1802837"/>
    <d v="2018-02-25T19:00:00"/>
    <s v="PENNINGTON"/>
    <s v="N"/>
    <m/>
    <m/>
    <n v="-1"/>
    <n v="90"/>
    <s v="Animal  - wild"/>
    <s v="Clear"/>
    <s v="N"/>
    <s v="N"/>
    <s v="N"/>
    <s v="N"/>
    <n v="43.997394"/>
    <n v="-102.262562"/>
    <s v="Passenger car"/>
    <s v="Westbound"/>
    <s v="Wild animal hit - damage only"/>
    <s v="Animal in roadway"/>
    <m/>
    <s v="Wild animal hit"/>
    <s v="Wild animal hit - damage only"/>
    <s v="Wild animal hit"/>
    <x v="0"/>
    <x v="0"/>
  </r>
  <r>
    <n v="1863"/>
    <n v="1802901"/>
    <d v="2018-02-14T21:00:00"/>
    <s v="PENNINGTON"/>
    <s v="N"/>
    <m/>
    <m/>
    <n v="-1"/>
    <n v="90"/>
    <s v="Animal  - wild"/>
    <s v="Clear"/>
    <s v="N"/>
    <s v="N"/>
    <s v="N"/>
    <s v="N"/>
    <n v="44.118329000000003"/>
    <n v="-102.949939999999"/>
    <s v="Passenger car"/>
    <s v="Westbound"/>
    <s v="Wild animal hit - damage only"/>
    <s v="Animal in roadway"/>
    <m/>
    <s v="Wild animal hit"/>
    <s v="Wild animal hit - damage only"/>
    <s v="Wild animal hit"/>
    <x v="0"/>
    <x v="0"/>
  </r>
  <r>
    <n v="1865"/>
    <n v="1803081"/>
    <d v="2018-02-18T11:03:00"/>
    <s v="PENNINGTON"/>
    <s v="N"/>
    <s v="Lap belt and shoulder harness used"/>
    <s v="Straight ahead"/>
    <n v="0"/>
    <n v="90"/>
    <s v="Cross median/centerline, Overturn/rollover, Separation of units"/>
    <s v="Blowing snow, Severe crosswinds"/>
    <s v="N"/>
    <s v="N"/>
    <s v="N"/>
    <s v="N"/>
    <n v="44.118008000000003"/>
    <n v="-103.058353999999"/>
    <s v="Light truck (2 axles, 4 tires)"/>
    <s v="Westbound"/>
    <s v="None"/>
    <s v="Road surface condition ( wet, icy, snow, slush, etc. )"/>
    <m/>
    <s v="None"/>
    <s v="Weather conditions"/>
    <s v="Test not given"/>
    <x v="0"/>
    <x v="0"/>
  </r>
  <r>
    <n v="1866"/>
    <n v="1803083"/>
    <d v="2018-03-01T17:00:00"/>
    <s v="PENNINGTON"/>
    <s v="N"/>
    <s v="Lap belt and shoulder harness used"/>
    <s v="Changing lanes, Straight ahead"/>
    <n v="0"/>
    <n v="90"/>
    <s v="Motor vehicle in transport"/>
    <s v="Clear"/>
    <s v="N"/>
    <s v="N"/>
    <s v="N"/>
    <s v="N"/>
    <n v="44.101509999999898"/>
    <n v="-103.145447"/>
    <s v="Light truck (2 axles, 4 tires); Passenger car"/>
    <s v="Eastbound"/>
    <s v="Failed to yield to vehicle; None"/>
    <s v="None"/>
    <s v="CARELESS DRIVING."/>
    <s v="None"/>
    <s v="None"/>
    <s v="0.00 BAC, 0.00 BAC, 0.00 BAC"/>
    <x v="0"/>
    <x v="0"/>
  </r>
  <r>
    <n v="1867"/>
    <n v="1803088"/>
    <d v="2018-03-04T07:30:00"/>
    <s v="PENNINGTON"/>
    <s v="N"/>
    <s v="Lap belt and shoulder harness used"/>
    <s v="Straight ahead"/>
    <n v="0"/>
    <n v="90"/>
    <s v="Delineator post, Jackknife, Ran off road left"/>
    <s v="Sleet, hail ( freezing rain or drizzle )"/>
    <s v="N"/>
    <s v="N"/>
    <s v="N"/>
    <s v="N"/>
    <n v="43.987330999999898"/>
    <n v="-102.224523"/>
    <s v="Tractor/semi-trailer"/>
    <s v="Westbound"/>
    <s v="Driving too fast for conditions; None"/>
    <s v="Road surface condition ( wet, icy, snow, slush, etc. )"/>
    <m/>
    <s v="None"/>
    <s v="None"/>
    <s v="0.00 BAC"/>
    <x v="0"/>
    <x v="0"/>
  </r>
  <r>
    <n v="1868"/>
    <n v="1802924"/>
    <d v="2018-03-03T17:45:00"/>
    <s v="BENNETT"/>
    <s v="N"/>
    <m/>
    <m/>
    <n v="-1"/>
    <n v="73"/>
    <s v="Animal  - wild"/>
    <s v="Clear"/>
    <s v="N"/>
    <s v="N"/>
    <s v="N"/>
    <s v="N"/>
    <n v="43.249433000000003"/>
    <n v="-101.513813999999"/>
    <s v="Passenger car"/>
    <s v="Northbound"/>
    <s v="Wild animal hit - damage only"/>
    <s v="Animal in roadway"/>
    <m/>
    <s v="Wild animal hit"/>
    <s v="Wild animal hit - damage only"/>
    <s v="Wild animal hit"/>
    <x v="0"/>
    <x v="0"/>
  </r>
  <r>
    <n v="1869"/>
    <n v="1802988"/>
    <d v="2018-03-04T07:50:00"/>
    <s v="PENNINGTON"/>
    <s v="N"/>
    <s v="Lap belt and shoulder harness used"/>
    <s v="Straight ahead"/>
    <n v="0"/>
    <n v="90"/>
    <s v="Motor vehicle in transport"/>
    <s v="Sleet, hail ( freezing rain or drizzle )"/>
    <s v="N"/>
    <s v="N"/>
    <s v="N"/>
    <s v="N"/>
    <n v="44.106192"/>
    <n v="-102.633022999999"/>
    <s v="SUV ( sport utility/suburban )"/>
    <s v="Eastbound"/>
    <s v="None"/>
    <s v="Road surface condition ( wet, icy, snow, slush, etc. )"/>
    <m/>
    <s v="None"/>
    <s v="None"/>
    <s v="Test not given, Test not given"/>
    <x v="0"/>
    <x v="0"/>
  </r>
  <r>
    <n v="1872"/>
    <n v="1803256"/>
    <d v="2018-03-03T08:11:00"/>
    <s v="PENNINGTON"/>
    <s v="N"/>
    <s v="Lap belt and shoulder harness used"/>
    <s v="Straight ahead"/>
    <n v="0"/>
    <n v="90"/>
    <s v="Guardrail face, Ran off road left"/>
    <s v="Clear"/>
    <s v="N"/>
    <s v="Y"/>
    <s v="N"/>
    <s v="N"/>
    <n v="44.025931"/>
    <n v="-102.318696"/>
    <s v="Passenger car"/>
    <s v="Westbound"/>
    <s v="Fatigued/asleep; Running off road"/>
    <s v="None"/>
    <m/>
    <s v="None"/>
    <s v="None"/>
    <s v="Test not given"/>
    <x v="0"/>
    <x v="0"/>
  </r>
  <r>
    <n v="1873"/>
    <n v="1803259"/>
    <d v="2018-03-04T07:30:00"/>
    <s v="PENNINGTON"/>
    <s v="N"/>
    <s v="Lap belt and shoulder harness used"/>
    <s v="Straight ahead"/>
    <n v="0"/>
    <n v="90"/>
    <s v="Guardrail face, Ran off road right"/>
    <s v="Rain, Sleet, hail ( freezing rain or drizzle )"/>
    <s v="N"/>
    <s v="N"/>
    <s v="N"/>
    <s v="N"/>
    <n v="44.020975"/>
    <n v="-102.311087999999"/>
    <s v="Passenger car"/>
    <s v="Eastbound"/>
    <s v="Driving too fast for conditions; None"/>
    <s v="Road surface condition ( wet, icy, snow, slush, etc. )"/>
    <m/>
    <s v="None"/>
    <s v="None"/>
    <s v="Test not given"/>
    <x v="0"/>
    <x v="0"/>
  </r>
  <r>
    <n v="1874"/>
    <n v="1803217"/>
    <d v="2018-03-01T01:54:00"/>
    <s v="JACKSON"/>
    <s v="N"/>
    <s v="Lap belt and shoulder harness used"/>
    <s v="Straight ahead"/>
    <n v="0"/>
    <n v="73"/>
    <s v="Animal - domestic"/>
    <s v="Clear"/>
    <s v="N"/>
    <s v="N"/>
    <s v="N"/>
    <s v="N"/>
    <n v="43.736482000000002"/>
    <n v="-101.532471"/>
    <s v="SUV ( sport utility/suburban )"/>
    <s v="Northbound"/>
    <s v="None"/>
    <s v="Animal in roadway"/>
    <m/>
    <s v="None"/>
    <s v="Other"/>
    <s v="Test not given"/>
    <x v="0"/>
    <x v="2"/>
  </r>
  <r>
    <n v="1880"/>
    <n v="1803568"/>
    <d v="2018-03-18T21:59:00"/>
    <s v="PENNINGTON"/>
    <s v="N"/>
    <s v="Lap belt and shoulder harness used"/>
    <s v="Straight ahead"/>
    <n v="0"/>
    <n v="90"/>
    <s v="Guardrail face, Overturn/rollover, Ran off road right"/>
    <s v="Sleet, hail ( freezing rain or drizzle )"/>
    <s v="N"/>
    <s v="N"/>
    <s v="N"/>
    <s v="N"/>
    <n v="44.118327999999899"/>
    <n v="-102.948404999999"/>
    <s v="Light truck (2 axles, 4 tires)"/>
    <s v="Westbound"/>
    <s v="None"/>
    <s v="Road surface condition ( wet, icy, snow, slush, etc. )"/>
    <m/>
    <s v="None"/>
    <s v="None"/>
    <s v="0.00 BAC"/>
    <x v="0"/>
    <x v="0"/>
  </r>
  <r>
    <n v="1882"/>
    <n v="1803609"/>
    <d v="2018-03-18T22:25:00"/>
    <s v="JACKSON"/>
    <s v="N"/>
    <s v="Lap belt and shoulder harness used"/>
    <s v="Straight ahead"/>
    <n v="0"/>
    <n v="90"/>
    <s v="Delineator post, Jackknife, Ran off road right"/>
    <s v="Snow"/>
    <s v="N"/>
    <s v="N"/>
    <s v="N"/>
    <s v="N"/>
    <n v="43.8724449999999"/>
    <n v="-101.97203"/>
    <s v="Tractor/semi-trailer"/>
    <s v="Eastbound"/>
    <s v="None; Swerving or avoiding due to wind, slippery surface, vehicle, object, non-motorist, etc."/>
    <s v="Road surface condition ( wet, icy, snow, slush, etc. )"/>
    <m/>
    <s v="None"/>
    <s v="None"/>
    <s v="0.00 BAC"/>
    <x v="0"/>
    <x v="0"/>
  </r>
  <r>
    <n v="1883"/>
    <n v="1803610"/>
    <d v="2018-03-18T22:00:00"/>
    <s v="JACKSON"/>
    <s v="N"/>
    <s v="Lap belt and shoulder harness used"/>
    <s v="Straight ahead"/>
    <n v="0"/>
    <n v="90"/>
    <s v="Delineator post, Ran off road right"/>
    <s v="Snow"/>
    <s v="N"/>
    <s v="N"/>
    <s v="N"/>
    <s v="N"/>
    <n v="43.855307000000003"/>
    <n v="-101.930757"/>
    <s v="Passenger car"/>
    <s v="Eastbound"/>
    <s v="Driving too fast for conditions; None"/>
    <s v="Road surface condition ( wet, icy, snow, slush, etc. )"/>
    <m/>
    <s v="None"/>
    <s v="Weather conditions"/>
    <s v="0.00 BAC"/>
    <x v="0"/>
    <x v="0"/>
  </r>
  <r>
    <n v="1884"/>
    <n v="1803634"/>
    <d v="2018-03-19T11:43:00"/>
    <s v="PENNINGTON"/>
    <s v="N"/>
    <s v="Lap belt and shoulder harness used"/>
    <s v="Straight ahead"/>
    <n v="0"/>
    <n v="90"/>
    <s v="Ditch, Ran off road right"/>
    <s v="Cloudy"/>
    <s v="N"/>
    <s v="N"/>
    <s v="N"/>
    <s v="N"/>
    <n v="44.118234000000001"/>
    <n v="-102.999602999999"/>
    <s v="Passenger car"/>
    <s v="Westbound"/>
    <s v="None"/>
    <s v="Road surface condition ( wet, icy, snow, slush, etc. )"/>
    <m/>
    <s v="None"/>
    <s v="None"/>
    <s v="0.00 BAC"/>
    <x v="0"/>
    <x v="0"/>
  </r>
  <r>
    <n v="1885"/>
    <n v="1803758"/>
    <d v="2018-03-20T15:30:00"/>
    <s v="BENNETT"/>
    <s v="N"/>
    <s v="Lap belt and shoulder harness used"/>
    <s v="Straight ahead"/>
    <n v="0"/>
    <n v="18"/>
    <s v="Motor vehicle in transport"/>
    <s v="Clear"/>
    <s v="N"/>
    <s v="N"/>
    <s v="N"/>
    <s v="N"/>
    <n v="43.172170000000001"/>
    <n v="-101.734391"/>
    <s v="Light truck (2 axles, 4 tires); Passenger car"/>
    <s v="Eastbound; Southbound"/>
    <s v="Failed to yield to vehicle; None"/>
    <s v="None"/>
    <m/>
    <s v="None"/>
    <s v="None"/>
    <s v="Test not given, Test not given"/>
    <x v="0"/>
    <x v="0"/>
  </r>
  <r>
    <n v="1887"/>
    <n v="1803843"/>
    <d v="2018-03-27T20:58:00"/>
    <s v="JACKSON"/>
    <s v="N"/>
    <m/>
    <m/>
    <n v="-1"/>
    <n v="73"/>
    <s v="Animal  - wild"/>
    <s v="Clear"/>
    <s v="N"/>
    <s v="N"/>
    <s v="N"/>
    <s v="N"/>
    <n v="43.583858999999897"/>
    <n v="-101.520989999999"/>
    <s v="Passenger car"/>
    <s v="Southbound"/>
    <s v="Wild animal hit - damage only"/>
    <s v="Animal in roadway"/>
    <m/>
    <s v="Wild animal hit"/>
    <s v="Wild animal hit - damage only"/>
    <s v="Wild animal hit"/>
    <x v="0"/>
    <x v="0"/>
  </r>
  <r>
    <n v="1888"/>
    <n v="1803968"/>
    <d v="2018-03-19T11:43:00"/>
    <s v="PENNINGTON"/>
    <s v="N"/>
    <s v="Lap belt and shoulder harness used"/>
    <s v="Straight ahead"/>
    <n v="0"/>
    <n v="90"/>
    <s v="Ditch, Ran off road right"/>
    <s v="Cloudy"/>
    <s v="N"/>
    <s v="N"/>
    <s v="N"/>
    <s v="N"/>
    <n v="44.118346000000003"/>
    <n v="-102.992181"/>
    <s v="Passenger car"/>
    <s v="Westbound"/>
    <s v="None"/>
    <s v="Road surface condition ( wet, icy, snow, slush, etc. )"/>
    <m/>
    <s v="None"/>
    <s v="None"/>
    <s v="0.00 BAC"/>
    <x v="0"/>
    <x v="0"/>
  </r>
  <r>
    <n v="1889"/>
    <n v="1803861"/>
    <d v="2018-03-29T08:15:00"/>
    <s v="PENNINGTON"/>
    <s v="N"/>
    <s v="Lap belt and shoulder harness used"/>
    <s v="Straight ahead"/>
    <n v="0"/>
    <n v="90"/>
    <s v="Equipment failure ( tires, brakes, etc. ), Guardrail face"/>
    <s v="Cloudy, Snow"/>
    <s v="N"/>
    <s v="N"/>
    <s v="N"/>
    <s v="N"/>
    <n v="44.031984999999899"/>
    <n v="-102.335536"/>
    <s v="Passenger car"/>
    <s v="Westbound"/>
    <s v="Driving too fast for conditions; None"/>
    <s v="Road surface condition ( wet, icy, snow, slush, etc. )"/>
    <m/>
    <s v="Tires"/>
    <s v="None"/>
    <s v="Test not given"/>
    <x v="0"/>
    <x v="0"/>
  </r>
  <r>
    <n v="1890"/>
    <n v="1804123"/>
    <d v="2018-04-02T18:44:00"/>
    <s v="PENNINGTON"/>
    <s v="N"/>
    <s v="Lap belt and shoulder harness used"/>
    <s v="Straight ahead"/>
    <n v="0"/>
    <n v="90"/>
    <s v="Overturn/rollover, Ran off road right"/>
    <s v="Sleet, hail ( freezing rain or drizzle ), Blowing snow"/>
    <s v="Y"/>
    <s v="N"/>
    <s v="N"/>
    <s v="N"/>
    <n v="44.103641000000003"/>
    <n v="-102.76945000000001"/>
    <s v="Light truck (2 axles, 4 tires)"/>
    <s v="Westbound"/>
    <s v="None; Over-correcting/over-steering"/>
    <s v="Road surface condition ( wet, icy, snow, slush, etc. )"/>
    <m/>
    <s v="None"/>
    <s v="None"/>
    <s v="Test not given"/>
    <x v="0"/>
    <x v="0"/>
  </r>
  <r>
    <n v="1891"/>
    <n v="1804125"/>
    <d v="2018-04-05T07:25:00"/>
    <s v="PENNINGTON"/>
    <s v="N"/>
    <s v="Lap belt and shoulder harness used"/>
    <s v="Straight ahead"/>
    <n v="0"/>
    <n v="90"/>
    <s v="Motor vehicle in transport"/>
    <s v="Cloudy"/>
    <s v="N"/>
    <s v="N"/>
    <s v="N"/>
    <s v="N"/>
    <n v="44.102145999999898"/>
    <n v="-103.143362999999"/>
    <s v="Passenger car"/>
    <s v="Westbound"/>
    <s v="Driving too fast for conditions; Failure to keep in proper lane; None"/>
    <s v="Road surface condition ( wet, icy, snow, slush, etc. )"/>
    <s v="OVERDRIVING ROAD CONDITIONS"/>
    <s v="None"/>
    <s v="None"/>
    <s v="Test not given, Test not given"/>
    <x v="0"/>
    <x v="2"/>
  </r>
  <r>
    <n v="1893"/>
    <n v="1804129"/>
    <d v="2018-03-30T19:57:00"/>
    <s v="PENNINGTON"/>
    <s v="N"/>
    <s v="Lap belt and shoulder harness used"/>
    <s v="Straight ahead"/>
    <n v="0"/>
    <n v="90"/>
    <s v="Overturn/rollover, Ran off road left"/>
    <s v="Severe crosswinds"/>
    <s v="N"/>
    <s v="N"/>
    <s v="N"/>
    <s v="N"/>
    <n v="44.118029999999898"/>
    <n v="-103.02715600000001"/>
    <s v="Tractor/semi-trailer"/>
    <s v="Westbound"/>
    <s v="None"/>
    <s v="None"/>
    <m/>
    <s v="None"/>
    <s v="None"/>
    <s v="Test not given"/>
    <x v="0"/>
    <x v="0"/>
  </r>
  <r>
    <n v="1896"/>
    <n v="1804219"/>
    <d v="2018-04-03T04:20:00"/>
    <s v="PENNINGTON"/>
    <s v="N"/>
    <s v="Lap belt and shoulder harness used"/>
    <s v="Straight ahead"/>
    <n v="0"/>
    <n v="90"/>
    <s v="Overturn/rollover, Ran off road right"/>
    <s v="Blowing snow"/>
    <s v="N"/>
    <s v="N"/>
    <s v="N"/>
    <s v="N"/>
    <n v="44.030866000000003"/>
    <n v="-102.338162999999"/>
    <s v="Tractor/semi-trailer"/>
    <s v="Eastbound"/>
    <s v="Failure to keep in proper lane; None"/>
    <s v="Road surface condition ( wet, icy, snow, slush, etc. )"/>
    <m/>
    <s v="None"/>
    <s v="None"/>
    <s v="Test not given"/>
    <x v="0"/>
    <x v="3"/>
  </r>
  <r>
    <n v="1897"/>
    <n v="1804220"/>
    <d v="2018-04-05T05:51:00"/>
    <s v="PENNINGTON"/>
    <s v="N"/>
    <s v="Lap belt and shoulder harness used"/>
    <s v="Straight ahead"/>
    <n v="0"/>
    <n v="90"/>
    <s v="Motor vehicle in transport"/>
    <s v="Snow"/>
    <s v="N"/>
    <s v="N"/>
    <s v="N"/>
    <s v="N"/>
    <n v="44.107523999999898"/>
    <n v="-103.130719999999"/>
    <s v="Passenger car; Tractor/doubles"/>
    <s v="Eastbound"/>
    <s v="Driving too fast for conditions; Failure to keep in proper lane; None"/>
    <s v="None; Road surface condition ( wet, icy, snow, slush, etc. )"/>
    <s v="CARELESS DRIVING."/>
    <s v="None"/>
    <s v="None"/>
    <s v="Test not given, Test not given"/>
    <x v="0"/>
    <x v="0"/>
  </r>
  <r>
    <n v="1898"/>
    <n v="1804171"/>
    <d v="2018-04-05T05:41:00"/>
    <s v="PENNINGTON"/>
    <s v="N"/>
    <s v="Lap belt and shoulder harness used"/>
    <s v="Straight ahead"/>
    <n v="0"/>
    <n v="90"/>
    <s v="Other traffic barrier, Ran off road right"/>
    <s v="Clear"/>
    <s v="N"/>
    <s v="N"/>
    <s v="N"/>
    <s v="N"/>
    <n v="44.108316000000002"/>
    <n v="-103.12982100000001"/>
    <s v="Passenger car"/>
    <s v="Westbound"/>
    <s v="None"/>
    <s v="Road surface condition ( wet, icy, snow, slush, etc. )"/>
    <m/>
    <s v="None"/>
    <s v="None"/>
    <s v="Test not given"/>
    <x v="0"/>
    <x v="0"/>
  </r>
  <r>
    <n v="1899"/>
    <n v="1804175"/>
    <d v="2018-04-07T08:48:00"/>
    <s v="PENNINGTON"/>
    <s v="N"/>
    <s v="Lap belt and shoulder harness used"/>
    <s v="Straight ahead"/>
    <n v="0"/>
    <n v="90"/>
    <s v="Cross median/centerline, Ditch, Ran off road left"/>
    <s v="Clear"/>
    <s v="N"/>
    <s v="Y"/>
    <s v="N"/>
    <s v="N"/>
    <n v="44.041384999999899"/>
    <n v="-102.351551"/>
    <s v="SUV ( sport utility/suburban )"/>
    <s v="Eastbound"/>
    <s v="Fatigued/asleep; None"/>
    <s v="None"/>
    <m/>
    <s v="None"/>
    <s v="None"/>
    <s v="Test not given"/>
    <x v="0"/>
    <x v="3"/>
  </r>
  <r>
    <n v="1902"/>
    <n v="1804418"/>
    <d v="2018-03-30T08:55:00"/>
    <s v="BENNETT"/>
    <s v="N"/>
    <s v="Lap belt and shoulder harness used, None used"/>
    <s v="Straight ahead, Turning right"/>
    <n v="0"/>
    <n v="73"/>
    <s v="Motor vehicle in transport"/>
    <s v="Clear"/>
    <s v="N"/>
    <s v="N"/>
    <s v="N"/>
    <s v="N"/>
    <n v="43.225296"/>
    <n v="-101.513835"/>
    <s v="Light truck (2 axles, 4 tires); Tractor/semi-trailer"/>
    <s v="Southbound"/>
    <s v="Exceeded posted speed limit; None"/>
    <s v="None"/>
    <m/>
    <s v="None"/>
    <s v="None"/>
    <s v="0.00 BAC, Not reported, 0.00 BAC"/>
    <x v="0"/>
    <x v="4"/>
  </r>
  <r>
    <n v="1904"/>
    <n v="1804554"/>
    <d v="2018-04-10T20:54:00"/>
    <s v="PENNINGTON"/>
    <s v="N"/>
    <m/>
    <m/>
    <n v="-1"/>
    <n v="90"/>
    <s v="Animal  - wild"/>
    <s v="Clear"/>
    <s v="N"/>
    <s v="N"/>
    <s v="N"/>
    <s v="N"/>
    <n v="44.022689999999898"/>
    <n v="-102.302617999999"/>
    <s v="SUV ( sport utility/suburban )"/>
    <s v="Westbound"/>
    <s v="Wild animal hit - damage only"/>
    <s v="Animal in roadway"/>
    <m/>
    <s v="Wild animal hit"/>
    <s v="Wild animal hit - damage only"/>
    <s v="Wild animal hit"/>
    <x v="0"/>
    <x v="0"/>
  </r>
  <r>
    <n v="1910"/>
    <n v="1804973"/>
    <d v="2018-04-20T19:52:00"/>
    <s v="PENNINGTON"/>
    <s v="N"/>
    <m/>
    <m/>
    <n v="-1"/>
    <n v="90"/>
    <s v="Animal  - wild"/>
    <s v="Clear"/>
    <s v="N"/>
    <s v="N"/>
    <s v="N"/>
    <s v="N"/>
    <n v="44.068314999999899"/>
    <n v="-102.412172999999"/>
    <s v="Truck pulling trailer(s) - GCWR 10,001 lbs or more"/>
    <s v="Eastbound"/>
    <s v="Wild animal hit - damage only"/>
    <s v="Animal in roadway"/>
    <m/>
    <s v="Wild animal hit"/>
    <s v="Wild animal hit - damage only"/>
    <s v="Wild animal hit"/>
    <x v="0"/>
    <x v="0"/>
  </r>
  <r>
    <n v="1911"/>
    <n v="1804974"/>
    <d v="2018-04-29T20:42:00"/>
    <s v="PENNINGTON"/>
    <s v="N"/>
    <m/>
    <m/>
    <n v="-1"/>
    <n v="90"/>
    <s v="Animal  - wild"/>
    <s v="Cloudy"/>
    <s v="N"/>
    <s v="N"/>
    <s v="N"/>
    <s v="N"/>
    <n v="44.104435000000002"/>
    <n v="-102.613185"/>
    <s v="SUV ( sport utility/suburban )"/>
    <s v="Westbound"/>
    <s v="Wild animal hit - damage only"/>
    <s v="Animal in roadway"/>
    <m/>
    <s v="Wild animal hit"/>
    <s v="Wild animal hit - damage only"/>
    <s v="Wild animal hit"/>
    <x v="0"/>
    <x v="0"/>
  </r>
  <r>
    <n v="1912"/>
    <n v="1804958"/>
    <d v="2018-03-16T14:15:00"/>
    <s v="JACKSON"/>
    <s v="N"/>
    <s v="Lap belt and shoulder harness used"/>
    <s v="Straight ahead, Turning right"/>
    <n v="0"/>
    <n v="73"/>
    <s v="Cross median/centerline, Motor vehicle in transport"/>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0"/>
    <x v="0"/>
  </r>
  <r>
    <n v="1917"/>
    <n v="1805069"/>
    <d v="2018-05-01T20:17:00"/>
    <s v="PENNINGTON"/>
    <s v="N"/>
    <m/>
    <m/>
    <n v="-1"/>
    <n v="90"/>
    <s v="Animal  - wild"/>
    <s v="Cloudy"/>
    <s v="N"/>
    <s v="N"/>
    <s v="N"/>
    <s v="N"/>
    <n v="44.075077999999898"/>
    <n v="-102.470586999999"/>
    <s v="Cargo van - GVWR 10,001 lbs or more"/>
    <s v="Westbound"/>
    <s v="Wild animal hit - damage only"/>
    <s v="Animal in roadway"/>
    <m/>
    <s v="Wild animal hit"/>
    <s v="Wild animal hit - damage only"/>
    <s v="Wild animal hit"/>
    <x v="0"/>
    <x v="0"/>
  </r>
  <r>
    <n v="1918"/>
    <n v="1805276"/>
    <d v="2018-05-03T17:48:00"/>
    <s v="JACKSON"/>
    <s v="N"/>
    <s v="Lap belt and shoulder harness used"/>
    <s v="Straight ahead"/>
    <n v="0"/>
    <n v="90"/>
    <s v="Guardrail face, Ran off road left"/>
    <s v="Clear"/>
    <s v="N"/>
    <s v="Y"/>
    <s v="N"/>
    <s v="N"/>
    <n v="43.839939999999899"/>
    <n v="-101.526820999999"/>
    <s v="SUV ( sport utility/suburban )"/>
    <s v="Eastbound"/>
    <s v="Fatigued/asleep; Running off road"/>
    <s v="None"/>
    <m/>
    <s v="None"/>
    <s v="None"/>
    <s v="0.00 BAC"/>
    <x v="0"/>
    <x v="0"/>
  </r>
  <r>
    <n v="1920"/>
    <n v="1805370"/>
    <d v="2018-05-09T00:15:00"/>
    <s v="PENNINGTON"/>
    <s v="N"/>
    <m/>
    <m/>
    <n v="-1"/>
    <n v="90"/>
    <s v="Animal  - wild"/>
    <s v="Clear"/>
    <s v="N"/>
    <s v="N"/>
    <s v="N"/>
    <s v="N"/>
    <n v="44.065852"/>
    <n v="-102.450467"/>
    <s v="Mini-van/passenger van with seats for 8 or less, including driver"/>
    <s v="Westbound"/>
    <s v="Wild animal hit - damage only"/>
    <s v="Animal in roadway"/>
    <m/>
    <s v="Wild animal hit"/>
    <s v="Wild animal hit - damage only"/>
    <s v="Wild animal hit"/>
    <x v="0"/>
    <x v="0"/>
  </r>
  <r>
    <n v="1922"/>
    <n v="1805452"/>
    <d v="2018-05-05T12:21:00"/>
    <s v="PENNINGTON"/>
    <s v="N"/>
    <s v="Lap belt and shoulder harness used"/>
    <s v="Straight ahead"/>
    <n v="0"/>
    <n v="90"/>
    <s v="Fire/explosion"/>
    <s v="Clear"/>
    <s v="N"/>
    <s v="N"/>
    <s v="N"/>
    <s v="N"/>
    <n v="44.041541000000002"/>
    <n v="-102.351738999999"/>
    <s v="Passenger car"/>
    <s v="Eastbound"/>
    <s v="None"/>
    <s v="None"/>
    <m/>
    <s v="Other"/>
    <s v="None"/>
    <s v="0.00 BAC"/>
    <x v="0"/>
    <x v="0"/>
  </r>
  <r>
    <n v="1923"/>
    <n v="1805586"/>
    <d v="2018-05-18T20:15:00"/>
    <s v="PENNINGTON"/>
    <s v="N"/>
    <m/>
    <m/>
    <n v="-1"/>
    <n v="90"/>
    <s v="Animal  - wild"/>
    <s v="Rain"/>
    <s v="N"/>
    <s v="N"/>
    <s v="N"/>
    <s v="N"/>
    <n v="43.967807999999899"/>
    <n v="-102.184978999999"/>
    <s v="Passenger car"/>
    <s v="Eastbound"/>
    <s v="Wild animal hit - damage only"/>
    <s v="Animal in roadway"/>
    <m/>
    <s v="Wild animal hit"/>
    <s v="Wild animal hit - damage only"/>
    <s v="Wild animal hit"/>
    <x v="0"/>
    <x v="0"/>
  </r>
  <r>
    <n v="1924"/>
    <n v="1805639"/>
    <d v="2018-05-16T17:49:00"/>
    <s v="PENNINGTON"/>
    <s v="N"/>
    <s v="Lap belt and shoulder harness used"/>
    <s v="Changing lanes, Straight ahead"/>
    <n v="0"/>
    <n v="90"/>
    <s v="Motor vehicle in transport"/>
    <s v="Clear"/>
    <s v="N"/>
    <s v="N"/>
    <s v="N"/>
    <s v="N"/>
    <n v="44.068576999999898"/>
    <n v="-102.423197"/>
    <s v="Light truck (2 axles, 4 tires); SUV ( sport utility/suburban )"/>
    <s v="Westbound"/>
    <s v="Failure to keep in proper lane; Improper lane change; Improper passing; Swerving or avoiding due to wind, slippery surface, vehicle, object, non-motorist, etc."/>
    <s v="None"/>
    <m/>
    <s v="None"/>
    <s v="None"/>
    <s v="0.00 BAC, 0.00 BAC"/>
    <x v="0"/>
    <x v="0"/>
  </r>
  <r>
    <n v="1929"/>
    <n v="1805930"/>
    <d v="2018-05-25T20:15:00"/>
    <s v="PENNINGTON"/>
    <s v="N"/>
    <s v="Lap belt and shoulder harness used"/>
    <s v="Straight ahead"/>
    <n v="0"/>
    <n v="90"/>
    <s v="Overturn/rollover, Ran off road left, Ran off road right"/>
    <s v="Clear"/>
    <s v="N"/>
    <s v="N"/>
    <s v="N"/>
    <s v="N"/>
    <n v="43.987102999999898"/>
    <n v="-102.21440800000001"/>
    <s v="SUV ( sport utility/suburban )"/>
    <s v="Eastbound"/>
    <s v="Failure to keep in proper lane; None"/>
    <s v="None"/>
    <s v="NO VALID DL, LANE DRIVING REQUIRED / ILLEGAL LANE CHANGE"/>
    <s v="None"/>
    <s v="None"/>
    <s v="0.00 BAC, Not reported"/>
    <x v="0"/>
    <x v="1"/>
  </r>
  <r>
    <n v="1932"/>
    <n v="1806153"/>
    <d v="2018-06-02T14:30:00"/>
    <s v="PENNINGTON"/>
    <s v="N"/>
    <s v="Lap belt and shoulder harness used"/>
    <s v="Straight ahead"/>
    <n v="0"/>
    <n v="90"/>
    <s v="Equipment failure ( tires, brakes, etc. ), Other non-collision, Ran off road left"/>
    <s v="Clear"/>
    <s v="N"/>
    <s v="N"/>
    <s v="N"/>
    <s v="N"/>
    <n v="44.118028000000002"/>
    <n v="-103.036012999999"/>
    <s v="Passenger car"/>
    <s v="Westbound"/>
    <s v="None"/>
    <s v="None"/>
    <m/>
    <s v="Tires"/>
    <s v="None"/>
    <s v="Test not given"/>
    <x v="0"/>
    <x v="0"/>
  </r>
  <r>
    <n v="1933"/>
    <n v="1806155"/>
    <d v="2018-05-30T23:58:00"/>
    <s v="PENNINGTON"/>
    <s v="N"/>
    <m/>
    <m/>
    <n v="-1"/>
    <n v="90"/>
    <s v="Animal  - wild"/>
    <s v="Clear"/>
    <s v="N"/>
    <s v="N"/>
    <s v="N"/>
    <s v="N"/>
    <n v="44.068156000000002"/>
    <n v="-102.423832"/>
    <s v="Tractor/semi-trailer"/>
    <s v="Eastbound"/>
    <s v="Wild animal hit - damage only"/>
    <s v="Animal in roadway"/>
    <m/>
    <s v="Wild animal hit"/>
    <s v="Wild animal hit - damage only"/>
    <s v="Wild animal hit"/>
    <x v="0"/>
    <x v="0"/>
  </r>
  <r>
    <n v="1934"/>
    <n v="1806091"/>
    <d v="2018-06-02T00:43:00"/>
    <s v="PENNINGTON"/>
    <s v="N"/>
    <m/>
    <m/>
    <n v="-1"/>
    <n v="90"/>
    <s v="Animal  - wild"/>
    <s v="Clear"/>
    <s v="N"/>
    <s v="N"/>
    <s v="N"/>
    <s v="N"/>
    <n v="44.103385000000003"/>
    <n v="-102.692188"/>
    <s v="SUV ( sport utility/suburban )"/>
    <s v="Eastbound"/>
    <s v="Wild animal hit - damage only"/>
    <s v="Animal in roadway"/>
    <m/>
    <s v="Wild animal hit"/>
    <s v="Wild animal hit - damage only"/>
    <s v="Wild animal hit"/>
    <x v="0"/>
    <x v="0"/>
  </r>
  <r>
    <n v="1935"/>
    <n v="1806249"/>
    <d v="2018-05-24T10:32:00"/>
    <s v="PENNINGTON"/>
    <s v="N"/>
    <s v="Lap belt and shoulder harness used"/>
    <s v="Straight ahead"/>
    <n v="0"/>
    <n v="90"/>
    <s v="Fire/explosion"/>
    <s v="Clear"/>
    <s v="N"/>
    <s v="N"/>
    <s v="N"/>
    <s v="N"/>
    <n v="44.103422000000002"/>
    <n v="-102.553943"/>
    <s v="Truck pulling trailer(s) - GCWR 10,001 lbs or more"/>
    <s v="Westbound"/>
    <s v="None"/>
    <s v="None"/>
    <m/>
    <s v="None"/>
    <s v="None"/>
    <s v="0.00 BAC"/>
    <x v="0"/>
    <x v="0"/>
  </r>
  <r>
    <n v="1936"/>
    <n v="1806250"/>
    <d v="2018-06-01T21:41:00"/>
    <s v="PENNINGTON"/>
    <s v="N"/>
    <m/>
    <m/>
    <n v="-1"/>
    <n v="90"/>
    <s v="Animal  - wild"/>
    <s v="Clear"/>
    <s v="N"/>
    <s v="N"/>
    <s v="N"/>
    <s v="N"/>
    <n v="44.037367000000003"/>
    <n v="-102.346248"/>
    <s v="Passenger car"/>
    <s v="Westbound"/>
    <s v="Wild animal hit - damage only"/>
    <s v="Animal in roadway"/>
    <m/>
    <s v="Wild animal hit"/>
    <s v="Wild animal hit - damage only"/>
    <s v="Wild animal hit"/>
    <x v="0"/>
    <x v="0"/>
  </r>
  <r>
    <n v="1937"/>
    <n v="1806302"/>
    <d v="2018-06-01T17:08:00"/>
    <s v="PENNINGTON"/>
    <s v="N"/>
    <s v="Lap belt and shoulder harness used"/>
    <s v="Straight ahead"/>
    <n v="0"/>
    <n v="90"/>
    <s v="Equipment failure ( tires, brakes, etc. ), Guardrail face"/>
    <s v="Clear, Severe crosswinds"/>
    <s v="N"/>
    <s v="N"/>
    <s v="N"/>
    <s v="N"/>
    <n v="44.103413000000003"/>
    <n v="-102.548081999999"/>
    <s v="Passenger car"/>
    <s v="Westbound"/>
    <s v="None"/>
    <s v="None"/>
    <s v="FINANCIAL RESPONSIBILITY - OWNER"/>
    <s v="Steering"/>
    <s v="None"/>
    <s v="Test not given"/>
    <x v="0"/>
    <x v="0"/>
  </r>
  <r>
    <n v="1940"/>
    <n v="1806360"/>
    <d v="2018-06-05T12:11:00"/>
    <s v="PENNINGTON"/>
    <s v="N"/>
    <s v="Lap belt and shoulder harness used"/>
    <s v="Overtaking/passing, Straight ahead"/>
    <n v="0"/>
    <n v="90"/>
    <s v="Motor vehicle in transport"/>
    <s v="Clear"/>
    <s v="N"/>
    <s v="N"/>
    <s v="N"/>
    <s v="N"/>
    <n v="43.997770000000003"/>
    <n v="-102.263091"/>
    <s v="Passenger car; SUV ( sport utility/suburban )"/>
    <s v="Westbound"/>
    <s v="Improper lane change; None"/>
    <s v="None"/>
    <s v="LANE DRIVING REQUIRED / ILLEGAL LANE CHANGE"/>
    <s v="None"/>
    <s v="None"/>
    <s v="0.00 BAC, 0.00 BAC"/>
    <x v="0"/>
    <x v="0"/>
  </r>
  <r>
    <n v="1942"/>
    <n v="1806375"/>
    <d v="2018-05-30T17:13:00"/>
    <s v="PENNINGTON"/>
    <s v="N"/>
    <m/>
    <m/>
    <n v="-1"/>
    <n v="90"/>
    <s v="Animal  - wild"/>
    <s v="Clear"/>
    <s v="N"/>
    <s v="N"/>
    <s v="N"/>
    <s v="N"/>
    <n v="44.118014000000002"/>
    <n v="-103.053545"/>
    <s v="Mini-van/passenger van with seats for 8 or less, including driver"/>
    <s v="Westbound"/>
    <s v="Wild animal hit - damage only"/>
    <s v="Animal in roadway"/>
    <m/>
    <s v="Wild animal hit"/>
    <s v="Wild animal hit - damage only"/>
    <s v="Wild animal hit"/>
    <x v="0"/>
    <x v="0"/>
  </r>
  <r>
    <n v="1943"/>
    <n v="1806458"/>
    <d v="2018-05-26T22:20:00"/>
    <s v="PENNINGTON"/>
    <s v="N"/>
    <m/>
    <m/>
    <n v="-1"/>
    <n v="90"/>
    <s v="Animal  - wild"/>
    <s v="Clear"/>
    <s v="N"/>
    <s v="N"/>
    <s v="N"/>
    <s v="N"/>
    <n v="44.104216999999899"/>
    <n v="-102.61318900000001"/>
    <s v="Passenger car"/>
    <s v="Eastbound"/>
    <s v="Wild animal hit - damage only"/>
    <s v="Animal in roadway"/>
    <m/>
    <s v="Wild animal hit"/>
    <s v="Wild animal hit - damage only"/>
    <s v="Wild animal hit"/>
    <x v="0"/>
    <x v="0"/>
  </r>
  <r>
    <n v="1944"/>
    <n v="1806406"/>
    <d v="2018-06-08T21:25:00"/>
    <s v="PENNINGTON"/>
    <s v="N"/>
    <m/>
    <m/>
    <n v="-1"/>
    <n v="90"/>
    <s v="Animal  - wild"/>
    <s v="Rain"/>
    <s v="N"/>
    <s v="N"/>
    <s v="N"/>
    <s v="N"/>
    <n v="44.11833"/>
    <n v="-102.95222800000001"/>
    <s v="SUV ( sport utility/suburban )"/>
    <s v="Westbound"/>
    <s v="Wild animal hit - damage only"/>
    <s v="Animal in roadway"/>
    <m/>
    <s v="Wild animal hit"/>
    <s v="Wild animal hit - damage only"/>
    <s v="Wild animal hit"/>
    <x v="0"/>
    <x v="0"/>
  </r>
  <r>
    <n v="1945"/>
    <n v="1806718"/>
    <d v="2018-06-14T08:19:00"/>
    <s v="JACKSON"/>
    <s v="N"/>
    <s v="Lap belt and shoulder harness used"/>
    <s v="Straight ahead"/>
    <n v="0"/>
    <n v="90"/>
    <s v="Overturn/rollover"/>
    <s v="Cloudy, Severe crosswinds"/>
    <s v="N"/>
    <s v="N"/>
    <s v="N"/>
    <s v="N"/>
    <n v="43.836399999999898"/>
    <n v="-101.80946400000001"/>
    <s v="Light truck (2 axles, 4 tires)"/>
    <s v="Westbound"/>
    <s v="None"/>
    <s v="None"/>
    <m/>
    <s v="None"/>
    <s v="None"/>
    <s v="0.00 BAC"/>
    <x v="0"/>
    <x v="0"/>
  </r>
  <r>
    <n v="1946"/>
    <n v="1806741"/>
    <d v="2018-06-14T07:50:00"/>
    <s v="JACKSON"/>
    <s v="N"/>
    <s v="Lap belt and shoulder harness used"/>
    <s v="Straight ahead"/>
    <n v="0"/>
    <n v="90"/>
    <s v="Overturn/rollover, Ran off road right"/>
    <s v="Severe crosswinds"/>
    <s v="N"/>
    <s v="N"/>
    <s v="N"/>
    <s v="N"/>
    <n v="43.836364000000003"/>
    <n v="-101.826599"/>
    <s v="Tractor/semi-trailer"/>
    <s v="Westbound"/>
    <s v="None; Swerving or avoiding due to wind, slippery surface, vehicle, object, non-motorist, etc."/>
    <s v="None"/>
    <m/>
    <s v="None"/>
    <s v="None"/>
    <s v="0.00 BAC"/>
    <x v="0"/>
    <x v="2"/>
  </r>
  <r>
    <n v="1947"/>
    <n v="1806742"/>
    <d v="2018-06-14T08:16:00"/>
    <s v="JACKSON"/>
    <s v="N"/>
    <s v="Lap belt and shoulder harness used"/>
    <s v="Stopped in traffic lane"/>
    <n v="0"/>
    <n v="90"/>
    <s v="Overturn/rollover"/>
    <s v="Severe crosswinds"/>
    <s v="N"/>
    <s v="N"/>
    <s v="N"/>
    <s v="N"/>
    <n v="43.836365000000001"/>
    <n v="-101.823522999999"/>
    <s v="Single-unit truck (2 axle, 6 tires) GVWR 10,000 lbs or less"/>
    <s v="Westbound"/>
    <s v="None"/>
    <s v="None"/>
    <m/>
    <s v="None"/>
    <s v="None"/>
    <s v="0.00 BAC"/>
    <x v="0"/>
    <x v="0"/>
  </r>
  <r>
    <n v="1948"/>
    <n v="1806743"/>
    <d v="2018-06-15T22:20:00"/>
    <s v="PENNINGTON"/>
    <s v="N"/>
    <m/>
    <m/>
    <n v="-1"/>
    <n v="90"/>
    <s v="Animal  - wild"/>
    <s v="Clear"/>
    <s v="N"/>
    <s v="N"/>
    <s v="N"/>
    <s v="N"/>
    <n v="44.104219999999899"/>
    <n v="-102.875429999999"/>
    <s v="Passenger car"/>
    <s v="Westbound"/>
    <s v="Wild animal hit - damage only"/>
    <s v="Animal in roadway"/>
    <m/>
    <s v="Wild animal hit"/>
    <s v="Wild animal hit - damage only"/>
    <s v="Wild animal hit"/>
    <x v="0"/>
    <x v="0"/>
  </r>
  <r>
    <n v="1949"/>
    <n v="1806746"/>
    <d v="2018-05-22T01:07:00"/>
    <s v="PENNINGTON"/>
    <s v="N"/>
    <s v="Lap belt and shoulder harness used"/>
    <s v="Straight ahead"/>
    <n v="0"/>
    <n v="90"/>
    <s v="Animal  - wild, Fire/explosion"/>
    <s v="Clear"/>
    <s v="N"/>
    <s v="N"/>
    <s v="N"/>
    <s v="N"/>
    <n v="44.022461"/>
    <n v="-102.300901999999"/>
    <s v="SUV ( sport utility/suburban )"/>
    <s v="Westbound"/>
    <s v="None"/>
    <s v="Animal in roadway"/>
    <m/>
    <s v="None"/>
    <s v="None"/>
    <s v="Test not given"/>
    <x v="0"/>
    <x v="2"/>
  </r>
  <r>
    <n v="1950"/>
    <n v="1806748"/>
    <d v="2018-06-16T22:55:00"/>
    <s v="PENNINGTON"/>
    <s v="N"/>
    <m/>
    <m/>
    <n v="-1"/>
    <n v="90"/>
    <s v="Animal  - wild"/>
    <s v="Clear"/>
    <s v="N"/>
    <s v="N"/>
    <s v="N"/>
    <s v="N"/>
    <n v="44.077523999999897"/>
    <n v="-102.473911"/>
    <s v="Passenger car"/>
    <s v="Westbound"/>
    <s v="Wild animal hit - damage only"/>
    <s v="Animal in roadway"/>
    <m/>
    <s v="Wild animal hit"/>
    <s v="Wild animal hit - damage only"/>
    <s v="Wild animal hit"/>
    <x v="0"/>
    <x v="0"/>
  </r>
  <r>
    <n v="1951"/>
    <n v="1806754"/>
    <d v="2018-06-10T10:37:00"/>
    <s v="PENNINGTON"/>
    <s v="N"/>
    <s v="Lap belt and shoulder harness used"/>
    <s v="Straight ahead"/>
    <n v="0"/>
    <n v="90"/>
    <s v="Other non-collision"/>
    <s v="Clear"/>
    <s v="N"/>
    <s v="N"/>
    <s v="N"/>
    <s v="N"/>
    <n v="44.103668999999897"/>
    <n v="-102.753032"/>
    <s v="Passenger car"/>
    <s v="Westbound"/>
    <s v="None"/>
    <s v="None"/>
    <m/>
    <s v="None"/>
    <s v="None"/>
    <s v="Test not given"/>
    <x v="0"/>
    <x v="0"/>
  </r>
  <r>
    <n v="1952"/>
    <n v="1806755"/>
    <d v="2018-06-07T13:18:00"/>
    <s v="PENNINGTON"/>
    <s v="N"/>
    <s v="Lap belt and shoulder harness used"/>
    <s v="Straight ahead"/>
    <n v="0"/>
    <n v="90"/>
    <s v="Motor vehicle in transport"/>
    <s v="Clear"/>
    <s v="N"/>
    <s v="N"/>
    <s v="N"/>
    <s v="N"/>
    <n v="44.117353999999899"/>
    <n v="-103.088779"/>
    <s v="Passenger car; Tractor/semi-trailer"/>
    <s v="Eastbound"/>
    <s v="Improper lane change; None"/>
    <s v="None"/>
    <s v="LANE DRIVING REQUIRED / ILLEGAL LANE CHANGE"/>
    <s v="None"/>
    <s v="None"/>
    <s v="0.00 BAC, 0.00 BAC"/>
    <x v="0"/>
    <x v="0"/>
  </r>
  <r>
    <n v="1953"/>
    <n v="1806588"/>
    <d v="2018-06-10T14:18:00"/>
    <s v="PENNINGTON"/>
    <s v="N"/>
    <s v="Lap belt and shoulder harness used"/>
    <s v="Straight ahead"/>
    <n v="0"/>
    <n v="90"/>
    <s v="Guardrail face, Overturn/rollover, Ran off road right"/>
    <s v="Clear"/>
    <s v="N"/>
    <s v="N"/>
    <s v="Y"/>
    <s v="N"/>
    <n v="44.117314"/>
    <n v="-103.109345"/>
    <s v="SUV ( sport utility/suburban )"/>
    <s v="Eastbound"/>
    <s v="Cell phone; Running off road"/>
    <s v="None"/>
    <s v="DUI, CARELESS DRIVING."/>
    <s v="None"/>
    <s v="None"/>
    <s v="0.08 BAC"/>
    <x v="0"/>
    <x v="1"/>
  </r>
  <r>
    <n v="1954"/>
    <n v="1806792"/>
    <d v="2018-05-23T15:26:00"/>
    <s v="PENNINGTON"/>
    <s v="N"/>
    <s v="Lap belt and shoulder harness used"/>
    <s v="Straight ahead"/>
    <n v="0"/>
    <n v="90"/>
    <s v="Fence, Other fixed object ( wall, building, tunnel, etc. ), Ran off road right"/>
    <s v="Clear"/>
    <s v="N"/>
    <s v="N"/>
    <s v="N"/>
    <s v="N"/>
    <n v="44.112184999999897"/>
    <n v="-103.12232400000001"/>
    <s v="Light truck (2 axles, 4 tires)"/>
    <s v="Eastbound"/>
    <s v="None; Running off road"/>
    <s v="None"/>
    <m/>
    <s v="None"/>
    <s v="None"/>
    <s v="Test not given"/>
    <x v="0"/>
    <x v="2"/>
  </r>
  <r>
    <n v="1955"/>
    <n v="1806853"/>
    <d v="2018-06-15T14:30:00"/>
    <s v="PENNINGTON"/>
    <s v="N"/>
    <m/>
    <m/>
    <n v="-1"/>
    <n v="90"/>
    <s v="Animal  - wild"/>
    <s v="Clear"/>
    <s v="N"/>
    <s v="N"/>
    <s v="N"/>
    <s v="N"/>
    <n v="44.023032000000001"/>
    <n v="-102.305627"/>
    <s v="Light truck (2 axles, 4 tires)"/>
    <s v="Westbound"/>
    <s v="Wild animal hit - damage only"/>
    <s v="Animal in roadway"/>
    <m/>
    <s v="Wild animal hit"/>
    <s v="Wild animal hit - damage only"/>
    <s v="Wild animal hit"/>
    <x v="0"/>
    <x v="0"/>
  </r>
  <r>
    <n v="1956"/>
    <n v="1806988"/>
    <d v="2018-06-20T05:32:00"/>
    <s v="PENNINGTON"/>
    <s v="N"/>
    <s v="Lap belt and shoulder harness used"/>
    <s v="Straight ahead"/>
    <n v="0"/>
    <n v="90"/>
    <s v="Guardrail face, Ran off road left"/>
    <s v="Cloudy, Rain"/>
    <s v="N"/>
    <s v="N"/>
    <s v="N"/>
    <s v="N"/>
    <n v="43.986320999999897"/>
    <n v="-102.242851999999"/>
    <s v="Passenger car"/>
    <s v="Eastbound"/>
    <s v="Driving too fast for conditions; None"/>
    <s v="Road surface condition ( wet, icy, snow, slush, etc. )"/>
    <m/>
    <s v="None"/>
    <s v="None"/>
    <s v="0.00 BAC"/>
    <x v="0"/>
    <x v="0"/>
  </r>
  <r>
    <n v="1957"/>
    <n v="1807117"/>
    <d v="2018-06-15T16:23:00"/>
    <s v="PENNINGTON"/>
    <s v="N"/>
    <s v="Lap belt and shoulder harness used"/>
    <s v="Overtaking/passing"/>
    <n v="0"/>
    <n v="90"/>
    <s v="Other movable object"/>
    <s v="Clear"/>
    <s v="N"/>
    <s v="N"/>
    <s v="N"/>
    <s v="N"/>
    <n v="44.103034000000001"/>
    <n v="-103.139432999999"/>
    <s v="Light truck (2 axles, 4 tires)"/>
    <s v="Eastbound"/>
    <s v="Followed too closely; None"/>
    <s v="None"/>
    <s v="FOLLOWING TOO CLOSELY"/>
    <s v="Brakes"/>
    <s v="None"/>
    <s v="Test not given"/>
    <x v="0"/>
    <x v="0"/>
  </r>
  <r>
    <n v="1958"/>
    <n v="1807119"/>
    <d v="2018-06-22T22:39:00"/>
    <s v="PENNINGTON"/>
    <s v="N"/>
    <m/>
    <m/>
    <n v="-1"/>
    <n v="90"/>
    <s v="Animal  - wild"/>
    <s v="Clear"/>
    <s v="N"/>
    <s v="N"/>
    <s v="N"/>
    <s v="N"/>
    <n v="44.100763000000001"/>
    <n v="-102.512539"/>
    <s v="Mini-van/passenger van with seats for 8 or less, including driver"/>
    <s v="Westbound"/>
    <s v="Wild animal hit - damage only"/>
    <s v="Animal in roadway"/>
    <m/>
    <s v="Wild animal hit"/>
    <s v="Wild animal hit - damage only"/>
    <s v="Wild animal hit"/>
    <x v="0"/>
    <x v="0"/>
  </r>
  <r>
    <n v="1961"/>
    <n v="1807351"/>
    <d v="2018-06-26T22:54:00"/>
    <s v="PENNINGTON"/>
    <s v="N"/>
    <m/>
    <m/>
    <n v="-1"/>
    <n v="90"/>
    <s v="Animal  - wild"/>
    <s v="Clear"/>
    <s v="N"/>
    <s v="N"/>
    <s v="N"/>
    <s v="N"/>
    <n v="44.110967000000002"/>
    <n v="-103.12451900000001"/>
    <s v="Light truck (2 axles, 4 tires)"/>
    <s v="Eastbound"/>
    <s v="Wild animal hit - damage only"/>
    <s v="Animal in roadway"/>
    <m/>
    <s v="Wild animal hit"/>
    <s v="Wild animal hit - damage only"/>
    <s v="Wild animal hit"/>
    <x v="0"/>
    <x v="0"/>
  </r>
  <r>
    <n v="1962"/>
    <n v="1807259"/>
    <d v="2018-06-26T13:16:00"/>
    <s v="PENNINGTON"/>
    <s v="N"/>
    <s v="Helmet and eye protection"/>
    <s v="Straight ahead"/>
    <n v="0"/>
    <n v="90"/>
    <s v="Equipment failure ( tires, brakes, etc. ), Jackknife, Other non-collision, Overturn/rollover"/>
    <s v="Clear"/>
    <s v="N"/>
    <s v="N"/>
    <s v="N"/>
    <s v="N"/>
    <n v="43.9870769999999"/>
    <n v="-102.225481"/>
    <s v="Motorcycle"/>
    <s v="Eastbound"/>
    <s v="None"/>
    <s v="None"/>
    <m/>
    <s v="Tires"/>
    <s v="None"/>
    <s v="Test not given, Not reported"/>
    <x v="0"/>
    <x v="2"/>
  </r>
  <r>
    <n v="1963"/>
    <n v="1807413"/>
    <d v="2018-06-27T23:25:00"/>
    <s v="PENNINGTON"/>
    <s v="N"/>
    <m/>
    <m/>
    <n v="-1"/>
    <n v="90"/>
    <s v="Animal  - wild"/>
    <s v="Clear"/>
    <s v="N"/>
    <s v="N"/>
    <s v="N"/>
    <s v="N"/>
    <n v="44.103391000000002"/>
    <n v="-102.693259999999"/>
    <s v="Passenger car"/>
    <s v="Eastbound"/>
    <s v="Wild animal hit - damage only"/>
    <s v="Animal in roadway"/>
    <m/>
    <s v="Wild animal hit"/>
    <s v="Wild animal hit - damage only"/>
    <s v="Wild animal hit"/>
    <x v="0"/>
    <x v="0"/>
  </r>
  <r>
    <n v="1964"/>
    <n v="1807422"/>
    <d v="2018-06-24T09:54:00"/>
    <s v="PENNINGTON"/>
    <s v="N"/>
    <s v="Lap belt and shoulder harness used"/>
    <s v="Straight ahead"/>
    <n v="0"/>
    <n v="90"/>
    <s v="Motor vehicle in transport"/>
    <s v="Cloudy, Rain"/>
    <s v="N"/>
    <s v="N"/>
    <s v="N"/>
    <s v="N"/>
    <n v="44.110965999999898"/>
    <n v="-102.913781999999"/>
    <s v="Light truck (2 axles, 4 tires); SUV ( sport utility/suburban )"/>
    <s v="Eastbound"/>
    <s v="Driving too fast for conditions; Failure to keep in proper lane; None"/>
    <s v="Road surface condition ( wet, icy, snow, slush, etc. )"/>
    <m/>
    <s v="None"/>
    <s v="None"/>
    <s v="Test not given, Test not given"/>
    <x v="0"/>
    <x v="0"/>
  </r>
  <r>
    <n v="1965"/>
    <n v="1807426"/>
    <d v="2018-06-29T20:30:00"/>
    <s v="JACKSON"/>
    <s v="N"/>
    <m/>
    <m/>
    <n v="-1"/>
    <n v="90"/>
    <s v="Animal  - wild"/>
    <s v="Cloudy, Rain"/>
    <s v="N"/>
    <s v="N"/>
    <s v="N"/>
    <s v="N"/>
    <n v="43.893399000000002"/>
    <n v="-102.017893999999"/>
    <s v="Passenger car"/>
    <s v="Eastbound"/>
    <s v="Wild animal hit - damage only"/>
    <s v="Animal in roadway"/>
    <m/>
    <s v="Wild animal hit"/>
    <s v="Wild animal hit - damage only"/>
    <s v="Wild animal hit"/>
    <x v="0"/>
    <x v="0"/>
  </r>
  <r>
    <n v="1966"/>
    <n v="1807428"/>
    <d v="2018-06-18T21:40:00"/>
    <s v="PENNINGTON"/>
    <s v="N"/>
    <m/>
    <m/>
    <n v="-1"/>
    <n v="90"/>
    <s v="Animal  - wild"/>
    <s v="Clear"/>
    <s v="N"/>
    <s v="N"/>
    <s v="N"/>
    <s v="N"/>
    <n v="44.103594000000001"/>
    <n v="-102.660726999999"/>
    <s v="Van/Bus with seats for 9 - 15 people, including driver"/>
    <s v="Westbound"/>
    <s v="Wild animal hit - damage only"/>
    <s v="Animal in roadway"/>
    <m/>
    <s v="Wild animal hit"/>
    <s v="Wild animal hit - damage only"/>
    <s v="Wild animal hit"/>
    <x v="0"/>
    <x v="0"/>
  </r>
  <r>
    <n v="1967"/>
    <n v="1807696"/>
    <d v="2018-07-02T01:08:00"/>
    <s v="PENNINGTON"/>
    <s v="N"/>
    <m/>
    <m/>
    <n v="-1"/>
    <n v="90"/>
    <s v="Animal  - wild"/>
    <s v="Clear"/>
    <s v="N"/>
    <s v="N"/>
    <s v="N"/>
    <s v="N"/>
    <n v="43.980186000000003"/>
    <n v="-102.201168999999"/>
    <s v="SUV ( sport utility/suburban )"/>
    <s v="Eastbound"/>
    <s v="Wild animal hit - damage only"/>
    <s v="Animal in roadway"/>
    <m/>
    <s v="Wild animal hit"/>
    <s v="Wild animal hit - damage only"/>
    <s v="Wild animal hit"/>
    <x v="0"/>
    <x v="0"/>
  </r>
  <r>
    <n v="1969"/>
    <n v="1807801"/>
    <d v="2018-06-28T17:00:00"/>
    <s v="PENNINGTON"/>
    <s v="N"/>
    <s v="Lap belt and shoulder harness used"/>
    <s v="Slowing in traffic lane, Straight ahead"/>
    <n v="0"/>
    <n v="90"/>
    <s v="Motor vehicle in transport"/>
    <s v="Clear"/>
    <s v="N"/>
    <s v="N"/>
    <s v="Y"/>
    <s v="N"/>
    <n v="44.100757000000002"/>
    <n v="-103.149484999999"/>
    <s v="Passenger car; SUV ( sport utility/suburban )"/>
    <s v="Eastbound"/>
    <s v="Distracted (list distraction in narrative); Followed too closely; None"/>
    <s v="None"/>
    <s v="FINANCIAL RESPONSIBILITY - OWNER, FINANCIAL RESPONSIBILITY - OWNER"/>
    <s v="None"/>
    <s v="None"/>
    <s v="0.00 BAC, 0.00 BAC, 0.00 BAC, 0.00 BAC"/>
    <x v="0"/>
    <x v="2"/>
  </r>
  <r>
    <n v="1971"/>
    <n v="1807866"/>
    <d v="2018-07-01T10:55:00"/>
    <s v="PENNINGTON"/>
    <s v="N"/>
    <m/>
    <m/>
    <n v="-1"/>
    <n v="90"/>
    <s v="Animal  - wild"/>
    <s v="Clear"/>
    <s v="N"/>
    <s v="N"/>
    <s v="N"/>
    <s v="N"/>
    <n v="44.081997999999899"/>
    <n v="-102.48257700000001"/>
    <s v="SUV ( sport utility/suburban )"/>
    <s v="Eastbound"/>
    <s v="Wild animal hit - damage only"/>
    <s v="Animal in roadway"/>
    <m/>
    <s v="Wild animal hit"/>
    <s v="Wild animal hit - damage only"/>
    <s v="Wild animal hit"/>
    <x v="0"/>
    <x v="0"/>
  </r>
  <r>
    <n v="1972"/>
    <n v="1807868"/>
    <d v="2018-07-04T21:25:00"/>
    <s v="PENNINGTON"/>
    <s v="N"/>
    <m/>
    <m/>
    <n v="-1"/>
    <n v="90"/>
    <s v="Animal  - wild"/>
    <s v="Clear"/>
    <s v="N"/>
    <s v="N"/>
    <s v="N"/>
    <s v="N"/>
    <n v="44.103380999999899"/>
    <n v="-102.532275999999"/>
    <s v="Light truck (2 axles, 4 tires)"/>
    <s v="Westbound"/>
    <s v="Wild animal hit - damage only"/>
    <s v="Animal in roadway"/>
    <m/>
    <s v="Wild animal hit"/>
    <s v="Wild animal hit - damage only"/>
    <s v="Wild animal hit"/>
    <x v="0"/>
    <x v="0"/>
  </r>
  <r>
    <n v="1973"/>
    <n v="1807869"/>
    <d v="2018-06-29T13:20:00"/>
    <s v="PENNINGTON"/>
    <s v="N"/>
    <s v="Lap belt and shoulder harness used"/>
    <s v="Stopped in traffic lane, Straight ahead"/>
    <n v="0"/>
    <n v="90"/>
    <s v="Motor vehicle in transport"/>
    <s v="Clear"/>
    <s v="N"/>
    <s v="N"/>
    <s v="N"/>
    <s v="N"/>
    <n v="44.101148000000002"/>
    <n v="-103.147379"/>
    <s v="Light truck (2 axles, 4 tires); Passenger car; SUV ( sport utility/suburban )"/>
    <s v="Eastbound"/>
    <s v="None"/>
    <s v="Work zone ( construction/maintenance/utility )"/>
    <m/>
    <s v="None"/>
    <s v="None"/>
    <s v="0.00 BAC, 0.00 BAC, Not reported, 0.00 BAC, Not reported, 0.00 BAC"/>
    <x v="0"/>
    <x v="1"/>
  </r>
  <r>
    <n v="1974"/>
    <n v="1807870"/>
    <d v="2018-06-29T12:45:00"/>
    <s v="PENNINGTON"/>
    <s v="N"/>
    <s v="Lap belt and shoulder harness used"/>
    <s v="Straight ahead"/>
    <n v="0"/>
    <n v="90"/>
    <s v="Motor vehicle in transport"/>
    <s v="Clear"/>
    <s v="N"/>
    <s v="N"/>
    <s v="N"/>
    <s v="N"/>
    <n v="44.101647999999898"/>
    <n v="-103.144733"/>
    <s v="Light truck (2 axles, 4 tires); Passenger car"/>
    <s v="Eastbound"/>
    <s v="None"/>
    <s v="Work zone ( construction/maintenance/utility )"/>
    <m/>
    <s v="None"/>
    <s v="None"/>
    <s v="0.00 BAC, 0.00 BAC"/>
    <x v="0"/>
    <x v="0"/>
  </r>
  <r>
    <n v="1975"/>
    <n v="1807639"/>
    <d v="2018-06-29T20:45:00"/>
    <s v="PENNINGTON"/>
    <s v="N"/>
    <m/>
    <m/>
    <n v="-1"/>
    <n v="90"/>
    <s v="Animal  - wild"/>
    <s v="Severe crosswinds"/>
    <s v="N"/>
    <s v="N"/>
    <s v="N"/>
    <s v="N"/>
    <n v="43.913687000000003"/>
    <n v="-102.077787"/>
    <s v="Passenger car"/>
    <s v="Westbound"/>
    <s v="Wild animal hit - damage only"/>
    <s v="Animal in roadway"/>
    <m/>
    <s v="Wild animal hit"/>
    <s v="Wild animal hit - damage only"/>
    <s v="Wild animal hit"/>
    <x v="0"/>
    <x v="0"/>
  </r>
  <r>
    <n v="1976"/>
    <n v="1807976"/>
    <d v="2018-07-08T15:30:00"/>
    <s v="JACKSON"/>
    <s v="N"/>
    <s v="Eye protection only"/>
    <s v="Straight ahead"/>
    <n v="0"/>
    <n v="90"/>
    <s v="Equipment failure ( tires, brakes, etc. ), Overturn/rollover, Ran off road left"/>
    <s v="Clear"/>
    <s v="N"/>
    <s v="N"/>
    <s v="N"/>
    <s v="N"/>
    <n v="43.880485"/>
    <n v="-101.989221"/>
    <s v="Motorcycle"/>
    <s v="Eastbound"/>
    <s v="None"/>
    <s v="None"/>
    <s v="NO ENDORSEMENT"/>
    <s v="Tires"/>
    <s v="None"/>
    <s v="0.00 BAC"/>
    <x v="0"/>
    <x v="2"/>
  </r>
  <r>
    <n v="1977"/>
    <n v="1808034"/>
    <d v="2018-07-13T10:10:00"/>
    <s v="JACKSON"/>
    <s v="N"/>
    <m/>
    <m/>
    <n v="-1"/>
    <n v="90"/>
    <s v="Animal  - wild"/>
    <s v="Clear"/>
    <s v="N"/>
    <s v="N"/>
    <s v="N"/>
    <s v="N"/>
    <n v="43.837049999999898"/>
    <n v="-101.53582900000001"/>
    <s v="SUV ( sport utility/suburban )"/>
    <s v="Eastbound"/>
    <s v="Wild animal hit - damage only"/>
    <s v="Animal in roadway"/>
    <m/>
    <s v="Wild animal hit"/>
    <s v="Wild animal hit - damage only"/>
    <s v="Wild animal hit"/>
    <x v="0"/>
    <x v="0"/>
  </r>
  <r>
    <n v="1978"/>
    <n v="1808045"/>
    <d v="2018-06-29T16:30:00"/>
    <s v="PENNINGTON"/>
    <s v="N"/>
    <s v="Lap belt and shoulder harness used"/>
    <s v="Straight ahead"/>
    <n v="0"/>
    <n v="90"/>
    <s v="Motor vehicle in transport, Ran off road left"/>
    <s v="Clear"/>
    <s v="N"/>
    <s v="N"/>
    <s v="N"/>
    <s v="N"/>
    <n v="44.106192"/>
    <n v="-102.633022999999"/>
    <s v="Tractor/semi-trailer"/>
    <s v="Eastbound"/>
    <s v="Failure to keep in proper lane; None"/>
    <s v="None"/>
    <m/>
    <s v="None"/>
    <s v="None"/>
    <s v="Test not given, Test not given"/>
    <x v="0"/>
    <x v="0"/>
  </r>
  <r>
    <n v="1981"/>
    <n v="1808024"/>
    <d v="2018-07-13T22:08:00"/>
    <s v="PENNINGTON"/>
    <s v="N"/>
    <m/>
    <m/>
    <n v="-1"/>
    <n v="90"/>
    <s v="Animal  - wild"/>
    <s v="Clear"/>
    <s v="N"/>
    <s v="N"/>
    <s v="N"/>
    <s v="N"/>
    <n v="44.100591000000001"/>
    <n v="-102.51287600000001"/>
    <s v="Mini-van/passenger van with seats for 8 or less, including driver"/>
    <s v="Eastbound"/>
    <s v="Wild animal hit - damage only"/>
    <s v="Animal in roadway"/>
    <m/>
    <s v="Wild animal hit"/>
    <s v="Wild animal hit - damage only"/>
    <s v="Wild animal hit"/>
    <x v="0"/>
    <x v="0"/>
  </r>
  <r>
    <n v="1983"/>
    <n v="1808168"/>
    <d v="2018-07-05T20:36:00"/>
    <s v="PENNINGTON"/>
    <s v="N"/>
    <m/>
    <m/>
    <n v="-1"/>
    <n v="90"/>
    <s v="Animal  - wild"/>
    <s v="Clear"/>
    <s v="N"/>
    <s v="N"/>
    <s v="N"/>
    <s v="N"/>
    <n v="44.085751000000002"/>
    <n v="-102.486350999999"/>
    <s v="Passenger car"/>
    <s v="Westbound"/>
    <s v="Wild animal hit - damage only"/>
    <s v="Animal in roadway"/>
    <m/>
    <s v="Wild animal hit"/>
    <s v="Wild animal hit - damage only"/>
    <s v="Wild animal hit"/>
    <x v="0"/>
    <x v="0"/>
  </r>
  <r>
    <n v="1984"/>
    <n v="1808243"/>
    <d v="2018-07-13T08:17:00"/>
    <s v="PENNINGTON"/>
    <s v="N"/>
    <s v="Lap belt and shoulder harness used"/>
    <s v="Changing lanes, Straight ahead"/>
    <n v="0"/>
    <n v="90"/>
    <s v="Motor vehicle in transport"/>
    <s v="Clear"/>
    <s v="N"/>
    <s v="N"/>
    <s v="N"/>
    <s v="N"/>
    <n v="44.065430999999897"/>
    <n v="-102.449505"/>
    <s v="Passenger car; Tractor/semi-trailer"/>
    <s v="Eastbound"/>
    <s v="Improper lane change; None"/>
    <s v="None"/>
    <s v="LANE DRIVING REQUIRED / ILLEGAL LANE CHANGE"/>
    <s v="None"/>
    <s v="None"/>
    <s v="0.00 BAC, 0.00 BAC"/>
    <x v="0"/>
    <x v="2"/>
  </r>
  <r>
    <n v="1988"/>
    <n v="1808368"/>
    <d v="2018-07-20T20:57:00"/>
    <s v="BENNETT"/>
    <s v="N"/>
    <m/>
    <s v="Straight ahead"/>
    <n v="0"/>
    <n v="18"/>
    <s v="Animal  - wild"/>
    <s v="Clear"/>
    <s v="N"/>
    <s v="N"/>
    <s v="N"/>
    <s v="N"/>
    <n v="43.215238999999897"/>
    <n v="-101.529905999999"/>
    <s v="Passenger car"/>
    <s v="Westbound"/>
    <s v="None"/>
    <s v="Animal in roadway"/>
    <m/>
    <s v="None"/>
    <s v="None"/>
    <s v="Test not given"/>
    <x v="0"/>
    <x v="2"/>
  </r>
  <r>
    <n v="1990"/>
    <n v="1808390"/>
    <d v="2018-07-21T19:42:00"/>
    <s v="PENNINGTON"/>
    <s v="N"/>
    <m/>
    <m/>
    <n v="-1"/>
    <n v="90"/>
    <s v="Animal  - wild"/>
    <s v="Cloudy, Rain"/>
    <s v="N"/>
    <s v="N"/>
    <s v="N"/>
    <s v="N"/>
    <n v="44.103378999999897"/>
    <n v="-102.70361800000001"/>
    <s v="SUV ( sport utility/suburban )"/>
    <s v="Eastbound"/>
    <s v="Wild animal hit - damage only"/>
    <s v="Animal in roadway"/>
    <m/>
    <s v="Wild animal hit"/>
    <s v="Wild animal hit - damage only"/>
    <s v="Wild animal hit"/>
    <x v="0"/>
    <x v="0"/>
  </r>
  <r>
    <n v="1991"/>
    <n v="1808602"/>
    <d v="2018-07-18T16:30:00"/>
    <s v="PENNINGTON"/>
    <s v="N"/>
    <s v="None used"/>
    <s v="Changing lanes, Straight ahead"/>
    <n v="0"/>
    <n v="90"/>
    <s v="Motor vehicle in transport"/>
    <s v="Clear"/>
    <s v="N"/>
    <s v="N"/>
    <s v="N"/>
    <s v="N"/>
    <n v="44.109448999999898"/>
    <n v="-103.127257"/>
    <s v="Passenger car; SUV ( sport utility/suburban )"/>
    <s v="Eastbound"/>
    <s v="Failed to yield to vehicle; None"/>
    <s v="None"/>
    <s v="ILLEGAL FOLLOWING, OVERTAKING AND PASSING."/>
    <s v="None"/>
    <s v="None"/>
    <s v="Test not given, Test not given"/>
    <x v="0"/>
    <x v="0"/>
  </r>
  <r>
    <n v="1995"/>
    <n v="1808720"/>
    <d v="2018-07-24T20:46:00"/>
    <s v="PENNINGTON"/>
    <s v="N"/>
    <m/>
    <m/>
    <n v="-1"/>
    <n v="90"/>
    <s v="Animal  - wild"/>
    <s v="Clear"/>
    <s v="N"/>
    <s v="N"/>
    <s v="N"/>
    <s v="N"/>
    <n v="44.100569"/>
    <n v="-102.512794999999"/>
    <s v="SUV ( sport utility/suburban )"/>
    <s v="Eastbound"/>
    <s v="Wild animal hit - damage only"/>
    <s v="Animal in roadway"/>
    <m/>
    <s v="Wild animal hit"/>
    <s v="Wild animal hit - damage only"/>
    <s v="Wild animal hit"/>
    <x v="0"/>
    <x v="0"/>
  </r>
  <r>
    <n v="1996"/>
    <n v="1808820"/>
    <d v="2018-07-25T20:55:00"/>
    <s v="PENNINGTON"/>
    <s v="N"/>
    <m/>
    <m/>
    <n v="-1"/>
    <n v="90"/>
    <s v="Animal  - wild"/>
    <s v="Clear"/>
    <s v="N"/>
    <s v="N"/>
    <s v="N"/>
    <s v="N"/>
    <n v="44.031305000000003"/>
    <n v="-102.330027"/>
    <s v="SUV ( sport utility/suburban )"/>
    <s v="Westbound"/>
    <s v="Wild animal hit - damage only"/>
    <s v="Animal in roadway"/>
    <m/>
    <s v="Wild animal hit"/>
    <s v="Wild animal hit - damage only"/>
    <s v="Wild animal hit"/>
    <x v="0"/>
    <x v="0"/>
  </r>
  <r>
    <n v="1997"/>
    <n v="1808821"/>
    <d v="2018-07-25T21:30:00"/>
    <s v="PENNINGTON"/>
    <s v="N"/>
    <m/>
    <m/>
    <n v="-1"/>
    <n v="90"/>
    <s v="Animal  - wild"/>
    <s v="Clear"/>
    <s v="N"/>
    <s v="N"/>
    <s v="N"/>
    <s v="N"/>
    <n v="44.066021999999897"/>
    <n v="-102.452764999999"/>
    <s v="Light truck (2 axles, 4 tires)"/>
    <s v="Eastbound"/>
    <s v="Wild animal hit - damage only"/>
    <s v="Animal in roadway"/>
    <m/>
    <s v="Wild animal hit"/>
    <s v="Wild animal hit - damage only"/>
    <s v="Wild animal hit"/>
    <x v="0"/>
    <x v="0"/>
  </r>
  <r>
    <n v="1999"/>
    <n v="1809134"/>
    <d v="2018-08-01T09:00:00"/>
    <s v="JACKSON"/>
    <s v="N"/>
    <s v="Lap belt and shoulder harness used"/>
    <s v="Straight ahead"/>
    <n v="0"/>
    <n v="90"/>
    <s v="Overturn/rollover, Ran off road left"/>
    <s v="Clear"/>
    <s v="N"/>
    <s v="N"/>
    <s v="N"/>
    <s v="N"/>
    <n v="43.887445999999898"/>
    <n v="-102.004058"/>
    <s v="SUV ( sport utility/suburban )"/>
    <s v="Eastbound"/>
    <s v="None; Running off road"/>
    <s v="None"/>
    <m/>
    <s v="None"/>
    <s v="None"/>
    <s v="0.00 BAC, Not reported"/>
    <x v="0"/>
    <x v="2"/>
  </r>
  <r>
    <n v="2000"/>
    <n v="1808869"/>
    <d v="2018-07-29T04:30:00"/>
    <s v="BENNETT"/>
    <s v="N"/>
    <s v="Lap belt and shoulder harness used"/>
    <s v="Straight ahead"/>
    <n v="0"/>
    <n v="18"/>
    <s v="Cross median/centerline, Culvert, Overturn/rollover, Ran off road left"/>
    <s v="Cloudy, Fog, smog, smoke"/>
    <s v="N"/>
    <s v="N"/>
    <s v="N"/>
    <s v="N"/>
    <n v="43.215246999999898"/>
    <n v="-101.577325999999"/>
    <s v="Light truck (2 axles, 4 tires)"/>
    <s v="Westbound"/>
    <s v="None; Swerving or avoiding due to wind, slippery surface, vehicle, object, non-motorist, etc."/>
    <s v="Animal in roadway"/>
    <m/>
    <s v="None"/>
    <s v="None"/>
    <s v="Test not given"/>
    <x v="0"/>
    <x v="0"/>
  </r>
  <r>
    <n v="2003"/>
    <n v="1809094"/>
    <d v="2018-07-31T01:33:00"/>
    <s v="PENNINGTON"/>
    <s v="N"/>
    <m/>
    <m/>
    <n v="-1"/>
    <n v="90"/>
    <s v="Animal  - wild"/>
    <s v="Clear"/>
    <s v="N"/>
    <s v="N"/>
    <s v="N"/>
    <s v="N"/>
    <n v="43.947138000000002"/>
    <n v="-102.163044999999"/>
    <s v="Passenger car"/>
    <s v="Eastbound"/>
    <s v="Wild animal hit - damage only"/>
    <s v="Animal in roadway"/>
    <m/>
    <s v="Wild animal hit"/>
    <s v="Wild animal hit - damage only"/>
    <s v="Wild animal hit"/>
    <x v="0"/>
    <x v="0"/>
  </r>
  <r>
    <n v="2004"/>
    <n v="1809331"/>
    <d v="2018-07-27T09:35:00"/>
    <s v="JACKSON"/>
    <s v="N"/>
    <m/>
    <m/>
    <n v="-1"/>
    <n v="90"/>
    <s v="Animal  - wild"/>
    <s v="Clear"/>
    <s v="N"/>
    <s v="N"/>
    <s v="N"/>
    <s v="N"/>
    <n v="43.835959000000003"/>
    <n v="-101.644695999999"/>
    <s v="Light truck (2 axles, 4 tires)"/>
    <s v="Eastbound"/>
    <s v="Wild animal hit - damage only"/>
    <s v="Animal in roadway"/>
    <m/>
    <s v="Wild animal hit"/>
    <s v="Wild animal hit - damage only"/>
    <s v="Wild animal hit"/>
    <x v="0"/>
    <x v="0"/>
  </r>
  <r>
    <n v="2006"/>
    <n v="1809272"/>
    <d v="2018-08-05T21:06:00"/>
    <s v="PENNINGTON"/>
    <s v="N"/>
    <m/>
    <m/>
    <n v="-1"/>
    <n v="90"/>
    <s v="Animal  - wild"/>
    <s v="Clear"/>
    <s v="N"/>
    <s v="N"/>
    <s v="N"/>
    <s v="N"/>
    <n v="44.022938000000003"/>
    <n v="-102.320763999999"/>
    <s v="SUV ( sport utility/suburban )"/>
    <s v="Eastbound"/>
    <s v="Wild animal hit - damage only"/>
    <s v="Animal in roadway"/>
    <m/>
    <s v="Wild animal hit"/>
    <s v="Wild animal hit - damage only"/>
    <s v="Wild animal hit"/>
    <x v="0"/>
    <x v="0"/>
  </r>
  <r>
    <n v="2008"/>
    <n v="1809521"/>
    <d v="2018-08-10T21:30:00"/>
    <s v="PENNINGTON"/>
    <s v="N"/>
    <m/>
    <m/>
    <n v="-1"/>
    <n v="90"/>
    <s v="Animal  - wild"/>
    <s v="Clear"/>
    <s v="N"/>
    <s v="N"/>
    <s v="N"/>
    <s v="N"/>
    <n v="44.103603"/>
    <n v="-102.692375999999"/>
    <s v="Passenger car"/>
    <s v="Westbound"/>
    <s v="Wild animal hit - damage only"/>
    <s v="Animal in roadway"/>
    <m/>
    <s v="Wild animal hit"/>
    <s v="Wild animal hit - damage only"/>
    <s v="Wild animal hit"/>
    <x v="0"/>
    <x v="0"/>
  </r>
  <r>
    <n v="2013"/>
    <n v="1809739"/>
    <d v="2018-07-12T12:34:00"/>
    <s v="PENNINGTON"/>
    <s v="N"/>
    <s v="Lap belt and shoulder harness used"/>
    <s v="Straight ahead, Turning left"/>
    <n v="0"/>
    <n v="90"/>
    <s v="Motor vehicle in transport"/>
    <s v="Clear"/>
    <s v="N"/>
    <s v="N"/>
    <s v="N"/>
    <s v="N"/>
    <n v="44.106019000000003"/>
    <n v="-103.133441"/>
    <s v="Passenger car; SUV ( sport utility/suburban )"/>
    <s v="Eastbound"/>
    <s v="Disregarded traffic signs or signals; None"/>
    <s v="None"/>
    <s v="UNLAWFUL USE OF CONTROLLED ACCESS FACILITIES"/>
    <s v="None"/>
    <s v="None"/>
    <s v="0.00 BAC, Test not given"/>
    <x v="0"/>
    <x v="0"/>
  </r>
  <r>
    <n v="2015"/>
    <n v="1809836"/>
    <d v="2018-08-16T22:15:00"/>
    <s v="PENNINGTON"/>
    <s v="N"/>
    <s v="None used"/>
    <s v="Straight ahead"/>
    <n v="0"/>
    <n v="90"/>
    <s v="Guardrail face, Ran off road right"/>
    <s v="Clear"/>
    <s v="N"/>
    <s v="N"/>
    <s v="N"/>
    <s v="N"/>
    <n v="44.104208"/>
    <n v="-102.872011999999"/>
    <s v="Passenger car"/>
    <s v="Westbound"/>
    <s v="Exceeded posted speed limit; None"/>
    <s v="None"/>
    <s v="DRIVING WITHOUT HEADLIGHTS, SPEEDING INTERSTATE HIGHWAYS 75MPH, UNSAFE LANE CHANGE, AGGRAVATED ELUDING"/>
    <s v="None"/>
    <s v="None"/>
    <s v="Test not given"/>
    <x v="0"/>
    <x v="0"/>
  </r>
  <r>
    <n v="2016"/>
    <n v="1809837"/>
    <d v="2018-08-12T03:25:00"/>
    <s v="PENNINGTON"/>
    <s v="N"/>
    <s v="Lap belt and shoulder harness used"/>
    <s v="Straight ahead"/>
    <n v="0"/>
    <n v="90"/>
    <s v="Animal  - wild"/>
    <s v="Clear"/>
    <s v="N"/>
    <s v="N"/>
    <s v="N"/>
    <s v="N"/>
    <n v="44.068815999999899"/>
    <n v="-102.41764000000001"/>
    <s v="Passenger car"/>
    <s v="Eastbound"/>
    <s v="None"/>
    <s v="Animal in roadway"/>
    <m/>
    <s v="None"/>
    <s v="None"/>
    <s v="Test not given"/>
    <x v="0"/>
    <x v="0"/>
  </r>
  <r>
    <n v="2017"/>
    <n v="1809942"/>
    <d v="2018-08-19T11:22:00"/>
    <s v="JACKSON"/>
    <s v="N"/>
    <s v="Lap belt and shoulder harness used"/>
    <s v="Straight ahead"/>
    <n v="0"/>
    <n v="90"/>
    <s v="Motor vehicle in transport"/>
    <s v="Rain"/>
    <s v="N"/>
    <s v="N"/>
    <s v="N"/>
    <s v="N"/>
    <n v="43.835977"/>
    <n v="-101.627438999999"/>
    <s v="Light truck (2 axles, 4 tires); Motor home"/>
    <s v="Eastbound"/>
    <s v="Failure to keep in proper lane; None"/>
    <s v="None"/>
    <m/>
    <s v="None"/>
    <s v="None"/>
    <s v="0.00 BAC, Test not given"/>
    <x v="0"/>
    <x v="0"/>
  </r>
  <r>
    <n v="2018"/>
    <n v="1809943"/>
    <d v="2018-08-19T13:10:00"/>
    <s v="JACKSON"/>
    <s v="N"/>
    <s v="Lap belt and shoulder harness used"/>
    <s v="Straight ahead"/>
    <n v="0"/>
    <n v="90"/>
    <s v="Overturn/rollover, Ran off road left"/>
    <s v="Rain, Severe crosswinds"/>
    <s v="N"/>
    <s v="N"/>
    <s v="N"/>
    <s v="N"/>
    <n v="43.835782000000002"/>
    <n v="-101.887992999999"/>
    <s v="Light truck (2 axles, 4 tires)"/>
    <s v="Westbound"/>
    <s v="None"/>
    <s v="None"/>
    <m/>
    <s v="None"/>
    <s v="None"/>
    <s v="0.00 BAC"/>
    <x v="0"/>
    <x v="0"/>
  </r>
  <r>
    <n v="2019"/>
    <n v="1809950"/>
    <d v="2018-08-06T08:14:00"/>
    <s v="PENNINGTON"/>
    <s v="N"/>
    <s v="Eye protection only"/>
    <s v="Straight ahead"/>
    <n v="0"/>
    <n v="90"/>
    <s v="Overturn/rollover, Ran off road left"/>
    <s v="Clear"/>
    <s v="N"/>
    <s v="N"/>
    <s v="N"/>
    <s v="N"/>
    <n v="44.020314999999897"/>
    <n v="-102.296019"/>
    <s v="Motorcycle"/>
    <s v="Eastbound"/>
    <s v="None"/>
    <s v="None"/>
    <m/>
    <s v="Tires"/>
    <s v="None"/>
    <s v="0.00 BAC"/>
    <x v="0"/>
    <x v="3"/>
  </r>
  <r>
    <n v="2020"/>
    <n v="1810039"/>
    <d v="2018-08-20T21:45:00"/>
    <s v="PENNINGTON"/>
    <s v="N"/>
    <m/>
    <m/>
    <n v="-1"/>
    <n v="90"/>
    <s v="Animal  - wild"/>
    <s v="Clear"/>
    <s v="N"/>
    <s v="N"/>
    <s v="N"/>
    <s v="N"/>
    <n v="44.067419000000001"/>
    <n v="-102.396168"/>
    <s v="Passenger car"/>
    <s v="Eastbound"/>
    <s v="Wild animal hit - damage only"/>
    <s v="Animal in roadway"/>
    <m/>
    <s v="Wild animal hit"/>
    <s v="Wild animal hit - damage only"/>
    <s v="Wild animal hit"/>
    <x v="0"/>
    <x v="0"/>
  </r>
  <r>
    <n v="2023"/>
    <n v="1810388"/>
    <d v="2018-08-15T20:36:00"/>
    <s v="PENNINGTON"/>
    <s v="N"/>
    <s v="Lap belt and shoulder harness used, None used"/>
    <s v="Straight ahead"/>
    <n v="0"/>
    <n v="90"/>
    <s v="Guardrail face, Overturn/rollover, Ran off road right"/>
    <s v="Cloudy"/>
    <s v="N"/>
    <s v="N"/>
    <s v="N"/>
    <s v="N"/>
    <n v="44.031785999999897"/>
    <n v="-102.332736999999"/>
    <s v="Tractor/semi-trailer"/>
    <s v="Westbound"/>
    <s v="Failure to keep in proper lane; Running off road"/>
    <s v="None"/>
    <m/>
    <s v="Tires"/>
    <s v="None"/>
    <s v="0.00 BAC, Not reported"/>
    <x v="0"/>
    <x v="3"/>
  </r>
  <r>
    <n v="2024"/>
    <n v="1810415"/>
    <d v="2018-08-25T02:20:00"/>
    <s v="JACKSON"/>
    <s v="N"/>
    <s v="Lap belt and shoulder harness used"/>
    <s v="Straight ahead"/>
    <n v="0"/>
    <n v="90"/>
    <s v="Animal - domestic"/>
    <s v="Clear"/>
    <s v="N"/>
    <s v="N"/>
    <s v="N"/>
    <s v="N"/>
    <n v="43.836236999999898"/>
    <n v="-101.67874500000001"/>
    <s v="Tractor/semi-trailer"/>
    <s v="Westbound"/>
    <s v="None"/>
    <s v="Animal in roadway"/>
    <m/>
    <s v="None"/>
    <s v="None"/>
    <s v="0.00 BAC"/>
    <x v="0"/>
    <x v="0"/>
  </r>
  <r>
    <n v="2025"/>
    <n v="1810424"/>
    <d v="2018-08-25T02:24:00"/>
    <s v="JACKSON"/>
    <s v="N"/>
    <s v="Lap belt and shoulder harness used"/>
    <s v="Straight ahead"/>
    <n v="0"/>
    <n v="90"/>
    <s v="Animal - domestic"/>
    <s v="Clear"/>
    <s v="N"/>
    <s v="N"/>
    <s v="N"/>
    <s v="N"/>
    <n v="43.836258999999899"/>
    <n v="-101.67069600000001"/>
    <s v="Light truck (2 axles, 4 tires)"/>
    <s v="Westbound"/>
    <s v="None"/>
    <s v="Animal in roadway"/>
    <m/>
    <s v="None"/>
    <s v="None"/>
    <s v="0.00 BAC"/>
    <x v="0"/>
    <x v="0"/>
  </r>
  <r>
    <n v="2026"/>
    <n v="1810444"/>
    <d v="2018-08-25T02:20:00"/>
    <s v="JACKSON"/>
    <s v="N"/>
    <s v="Lap belt and shoulder harness used"/>
    <s v="Straight ahead"/>
    <n v="0"/>
    <n v="90"/>
    <s v="Animal - domestic"/>
    <s v="Clear"/>
    <s v="N"/>
    <s v="N"/>
    <s v="N"/>
    <s v="N"/>
    <n v="43.836258999999899"/>
    <n v="-101.669364"/>
    <s v="Tractor/semi-trailer"/>
    <s v="Westbound"/>
    <s v="None"/>
    <s v="Animal in roadway"/>
    <m/>
    <s v="None"/>
    <s v="None"/>
    <s v="0.00 BAC"/>
    <x v="0"/>
    <x v="0"/>
  </r>
  <r>
    <n v="2027"/>
    <n v="1810450"/>
    <d v="2018-08-25T02:25:00"/>
    <s v="JACKSON"/>
    <s v="N"/>
    <s v="Lap belt and shoulder harness used"/>
    <s v="Straight ahead"/>
    <n v="0"/>
    <n v="90"/>
    <s v="Animal - domestic"/>
    <s v="Clear"/>
    <s v="N"/>
    <s v="N"/>
    <s v="N"/>
    <s v="N"/>
    <n v="43.835965000000002"/>
    <n v="-101.668323"/>
    <s v="SUV ( sport utility/suburban )"/>
    <s v="Eastbound"/>
    <s v="None"/>
    <s v="Animal in roadway"/>
    <m/>
    <s v="None"/>
    <s v="None"/>
    <s v="0.00 BAC"/>
    <x v="0"/>
    <x v="1"/>
  </r>
  <r>
    <n v="2028"/>
    <n v="1810467"/>
    <d v="2018-09-01T02:56:00"/>
    <s v="JACKSON"/>
    <s v="N"/>
    <m/>
    <m/>
    <n v="-1"/>
    <n v="90"/>
    <s v="Animal  - wild"/>
    <s v="Clear"/>
    <s v="N"/>
    <s v="N"/>
    <s v="N"/>
    <s v="N"/>
    <n v="43.8923279999999"/>
    <n v="-102.014061999999"/>
    <s v="Mini-van/passenger van with seats for 8 or less, including driver"/>
    <s v="Westbound"/>
    <s v="Wild animal hit - damage only"/>
    <s v="Animal in roadway"/>
    <m/>
    <s v="Wild animal hit"/>
    <s v="Wild animal hit - damage only"/>
    <s v="Wild animal hit"/>
    <x v="0"/>
    <x v="0"/>
  </r>
  <r>
    <n v="2029"/>
    <n v="1810320"/>
    <d v="2018-08-27T21:39:00"/>
    <s v="PENNINGTON"/>
    <s v="N"/>
    <m/>
    <m/>
    <n v="-1"/>
    <n v="90"/>
    <s v="Animal  - wild"/>
    <s v="Clear"/>
    <s v="N"/>
    <s v="N"/>
    <s v="N"/>
    <s v="N"/>
    <n v="44.065078999999898"/>
    <n v="-102.372241"/>
    <s v="Light truck (2 axles, 4 tires)"/>
    <s v="Westbound"/>
    <s v="Wild animal hit - damage only"/>
    <s v="Animal in roadway"/>
    <m/>
    <s v="Wild animal hit"/>
    <s v="Wild animal hit - damage only"/>
    <s v="Wild animal hit"/>
    <x v="0"/>
    <x v="0"/>
  </r>
  <r>
    <n v="2030"/>
    <n v="1811089"/>
    <d v="2018-09-06T07:29:00"/>
    <s v="PENNINGTON"/>
    <s v="N"/>
    <s v="Lap belt and shoulder harness used"/>
    <s v="Straight ahead, Turning left"/>
    <n v="0"/>
    <n v="90"/>
    <s v="Motor vehicle in transport, Ran off road left"/>
    <s v="Clear"/>
    <s v="N"/>
    <s v="N"/>
    <s v="N"/>
    <s v="N"/>
    <n v="44.117324000000004"/>
    <n v="-102.933618999999"/>
    <s v="Light truck (2 axles, 4 tires); Passenger car"/>
    <s v="Eastbound"/>
    <s v="None; Other"/>
    <s v="None"/>
    <s v="ILLEGAL BARRIER OR MEDIAN CROSSING"/>
    <s v="None"/>
    <s v="None"/>
    <s v="Test not given, 0.00 BAC"/>
    <x v="0"/>
    <x v="2"/>
  </r>
  <r>
    <n v="2032"/>
    <n v="1811185"/>
    <d v="2018-09-08T15:20:00"/>
    <s v="PENNINGTON"/>
    <s v="N"/>
    <s v="Lap belt and shoulder harness used"/>
    <s v="Straight ahead"/>
    <n v="0"/>
    <n v="90"/>
    <s v="Fire/explosion"/>
    <s v="Clear"/>
    <s v="N"/>
    <s v="N"/>
    <s v="N"/>
    <s v="N"/>
    <n v="44.103634"/>
    <n v="-102.717618"/>
    <s v="Truck pulling trailer(s) - GCWR 10,001 lbs or more"/>
    <s v="Westbound"/>
    <s v="None"/>
    <s v="None"/>
    <m/>
    <s v="Fuel system"/>
    <s v="None"/>
    <s v="Test not given"/>
    <x v="0"/>
    <x v="0"/>
  </r>
  <r>
    <n v="2033"/>
    <n v="1811192"/>
    <d v="2018-09-06T20:10:00"/>
    <s v="PENNINGTON"/>
    <s v="N"/>
    <m/>
    <m/>
    <n v="-1"/>
    <n v="90"/>
    <s v="Animal  - wild"/>
    <s v="Cloudy"/>
    <s v="N"/>
    <s v="N"/>
    <s v="N"/>
    <s v="N"/>
    <n v="44.103247000000003"/>
    <n v="-102.576262"/>
    <s v="Light truck (2 axles, 4 tires)"/>
    <s v="Eastbound"/>
    <s v="Wild animal hit - damage only"/>
    <s v="Animal in roadway"/>
    <m/>
    <s v="Wild animal hit"/>
    <s v="Wild animal hit - damage only"/>
    <s v="Wild animal hit"/>
    <x v="0"/>
    <x v="0"/>
  </r>
  <r>
    <n v="2041"/>
    <n v="1811525"/>
    <d v="2018-09-22T15:05:00"/>
    <s v="PENNINGTON"/>
    <s v="N"/>
    <s v="Lap belt and shoulder harness used"/>
    <s v="Overtaking/passing"/>
    <n v="0"/>
    <n v="90"/>
    <s v="Guardrail face, Ran off road left"/>
    <s v="Clear"/>
    <s v="N"/>
    <s v="N"/>
    <s v="N"/>
    <s v="N"/>
    <n v="43.986457999999899"/>
    <n v="-102.24050800000001"/>
    <s v="Passenger car"/>
    <s v="Westbound"/>
    <s v="None; Swerving or avoiding due to wind, slippery surface, vehicle, object, non-motorist, etc."/>
    <s v="None"/>
    <m/>
    <s v="None"/>
    <s v="None"/>
    <s v="0.00 BAC"/>
    <x v="0"/>
    <x v="0"/>
  </r>
  <r>
    <n v="2051"/>
    <n v="1812009"/>
    <d v="2018-10-03T03:00:00"/>
    <s v="PENNINGTON"/>
    <s v="N"/>
    <m/>
    <m/>
    <n v="-1"/>
    <n v="90"/>
    <s v="Animal  - wild"/>
    <s v="Clear"/>
    <s v="N"/>
    <s v="N"/>
    <s v="N"/>
    <s v="N"/>
    <n v="44.064469000000003"/>
    <n v="-102.371424"/>
    <s v="Mini-van/passenger van with seats for 8 or less, including driver"/>
    <s v="Westbound"/>
    <s v="Wild animal hit - damage only"/>
    <s v="Animal in roadway"/>
    <m/>
    <s v="Wild animal hit"/>
    <s v="Wild animal hit - damage only"/>
    <s v="Wild animal hit"/>
    <x v="0"/>
    <x v="0"/>
  </r>
  <r>
    <n v="2053"/>
    <n v="1812079"/>
    <d v="2018-09-28T22:00:00"/>
    <s v="JACKSON"/>
    <s v="N"/>
    <m/>
    <m/>
    <n v="-1"/>
    <n v="90"/>
    <s v="Animal  - wild"/>
    <s v="Clear"/>
    <s v="N"/>
    <s v="N"/>
    <s v="N"/>
    <s v="N"/>
    <n v="43.846806999999899"/>
    <n v="-101.912364999999"/>
    <s v="SUV ( sport utility/suburban )"/>
    <s v="Westbound"/>
    <s v="Wild animal hit - damage only"/>
    <s v="Animal in roadway"/>
    <m/>
    <s v="Wild animal hit"/>
    <s v="Wild animal hit - damage only"/>
    <s v="Wild animal hit"/>
    <x v="0"/>
    <x v="0"/>
  </r>
  <r>
    <n v="2054"/>
    <n v="1812081"/>
    <d v="2018-10-01T02:11:00"/>
    <s v="PENNINGTON"/>
    <s v="N"/>
    <s v="Lap belt and shoulder harness used"/>
    <s v="Straight ahead"/>
    <n v="0"/>
    <n v="90"/>
    <s v="Fence, Ran off road right"/>
    <s v="Clear"/>
    <s v="N"/>
    <s v="Y"/>
    <s v="N"/>
    <s v="N"/>
    <n v="44.067605"/>
    <n v="-102.39447800000001"/>
    <s v="Passenger car"/>
    <s v="Westbound"/>
    <s v="Fatigued/asleep; Running off road"/>
    <s v="None"/>
    <m/>
    <s v="None"/>
    <s v="None"/>
    <s v="Test not given"/>
    <x v="0"/>
    <x v="0"/>
  </r>
  <r>
    <n v="2056"/>
    <n v="1812208"/>
    <d v="2018-10-04T13:42:00"/>
    <s v="JACKSON"/>
    <s v="N"/>
    <s v="Lap belt and shoulder harness used"/>
    <s v="Straight ahead"/>
    <n v="0"/>
    <n v="90"/>
    <s v="Overturn/rollover, Ran off road right"/>
    <s v="Rain, Severe crosswinds"/>
    <s v="N"/>
    <s v="N"/>
    <s v="N"/>
    <s v="N"/>
    <n v="43.836094000000003"/>
    <n v="-101.825941"/>
    <s v="Light truck (2 axles, 4 tires)"/>
    <s v="Eastbound"/>
    <s v="None; Swerving or avoiding due to wind, slippery surface, vehicle, object, non-motorist, etc."/>
    <s v="None"/>
    <m/>
    <s v="None"/>
    <s v="None"/>
    <s v="0.00 BAC"/>
    <x v="0"/>
    <x v="0"/>
  </r>
  <r>
    <n v="2058"/>
    <n v="1812588"/>
    <d v="2018-10-13T19:25:00"/>
    <s v="PENNINGTON"/>
    <s v="N"/>
    <s v="Lap belt and shoulder harness used"/>
    <s v="Straight ahead"/>
    <n v="0"/>
    <n v="90"/>
    <s v="Guardrail face, Ran off road right"/>
    <s v="Snow"/>
    <s v="N"/>
    <s v="N"/>
    <s v="N"/>
    <s v="N"/>
    <n v="44.118029999999898"/>
    <n v="-103.032876999999"/>
    <s v="Light truck (2 axles, 4 tires)"/>
    <s v="Westbound"/>
    <s v="None"/>
    <s v="Road surface condition ( wet, icy, snow, slush, etc. )"/>
    <m/>
    <s v="None"/>
    <s v="None"/>
    <s v="Test not given"/>
    <x v="0"/>
    <x v="0"/>
  </r>
  <r>
    <n v="2061"/>
    <n v="1812667"/>
    <d v="2018-10-13T06:18:00"/>
    <s v="PENNINGTON"/>
    <s v="N"/>
    <s v="Lap belt and shoulder harness used"/>
    <s v="Straight ahead"/>
    <n v="0"/>
    <n v="90"/>
    <s v="Overturn/rollover, Ran off road left, Ran off road right"/>
    <s v="Clear"/>
    <s v="Y"/>
    <s v="N"/>
    <s v="N"/>
    <s v="N"/>
    <n v="44.1034229999999"/>
    <n v="-102.794561999999"/>
    <s v="SUV ( sport utility/suburban )"/>
    <s v="Eastbound"/>
    <s v="Over-correcting/over-steering; Running off road"/>
    <s v="None"/>
    <s v="CARELESS DRIVING."/>
    <s v="None"/>
    <s v="None"/>
    <s v="0.00 BAC"/>
    <x v="0"/>
    <x v="1"/>
  </r>
  <r>
    <n v="2062"/>
    <n v="1812672"/>
    <d v="2018-10-14T06:30:00"/>
    <s v="JACKSON"/>
    <s v="N"/>
    <s v="Lap belt and shoulder harness used"/>
    <s v="Straight ahead"/>
    <n v="0"/>
    <n v="90"/>
    <s v="Guardrail face, Ran off road right"/>
    <s v="Clear"/>
    <s v="N"/>
    <s v="N"/>
    <s v="N"/>
    <s v="N"/>
    <n v="43.837406000000001"/>
    <n v="-101.893326"/>
    <s v="Cargo van - GVWR 10,000 lbs or less"/>
    <s v="Westbound"/>
    <s v="Driving too fast for conditions; None"/>
    <s v="Road surface condition ( wet, icy, snow, slush, etc. )"/>
    <m/>
    <s v="None"/>
    <s v="None"/>
    <s v="0.00 BAC"/>
    <x v="0"/>
    <x v="0"/>
  </r>
  <r>
    <n v="2064"/>
    <n v="1812444"/>
    <d v="2018-10-09T05:33:00"/>
    <s v="PENNINGTON"/>
    <s v="N"/>
    <s v="Lap belt and shoulder harness used"/>
    <s v="Straight ahead"/>
    <n v="0"/>
    <n v="90"/>
    <s v="Embankment, Other post, pole, or support, Ran off road left"/>
    <s v="Sleet, hail ( freezing rain or drizzle ), Snow"/>
    <s v="N"/>
    <s v="N"/>
    <s v="N"/>
    <s v="N"/>
    <n v="44.1088629999999"/>
    <n v="-103.128828999999"/>
    <s v="Passenger car"/>
    <s v="Eastbound"/>
    <s v="Driving too fast for conditions; None"/>
    <s v="Road surface condition ( wet, icy, snow, slush, etc. )"/>
    <s v="NO VALID DL"/>
    <s v="None"/>
    <s v="None"/>
    <s v="0.00 BAC"/>
    <x v="0"/>
    <x v="2"/>
  </r>
  <r>
    <n v="2065"/>
    <n v="1812751"/>
    <d v="2018-10-10T07:51:00"/>
    <s v="PENNINGTON"/>
    <s v="N"/>
    <s v="Lap belt and shoulder harness used"/>
    <s v="Straight ahead"/>
    <n v="0"/>
    <n v="90"/>
    <s v="Bridge rail, Ran off road right"/>
    <s v="Clear"/>
    <s v="N"/>
    <s v="N"/>
    <s v="N"/>
    <s v="N"/>
    <n v="44.117772000000002"/>
    <n v="-103.070960999999"/>
    <s v="Light truck (2 axles, 4 tires)"/>
    <s v="Eastbound"/>
    <s v="Driving too fast for conditions; None"/>
    <s v="None"/>
    <m/>
    <s v="None"/>
    <s v="None"/>
    <s v="Test not given"/>
    <x v="0"/>
    <x v="2"/>
  </r>
  <r>
    <n v="2066"/>
    <n v="1812752"/>
    <d v="2018-10-10T09:35:00"/>
    <s v="PENNINGTON"/>
    <s v="N"/>
    <s v="Lap belt and shoulder harness used"/>
    <s v="Straight ahead"/>
    <n v="0"/>
    <n v="90"/>
    <s v="Jackknife"/>
    <s v="Clear"/>
    <s v="N"/>
    <s v="N"/>
    <s v="N"/>
    <s v="N"/>
    <n v="44.118012999999898"/>
    <n v="-103.069219"/>
    <s v="Light truck (2 axles, 4 tires)"/>
    <s v="Westbound"/>
    <s v="Driving too fast for conditions; None"/>
    <s v="None"/>
    <m/>
    <s v="None"/>
    <s v="None"/>
    <s v="Test not given"/>
    <x v="0"/>
    <x v="0"/>
  </r>
  <r>
    <n v="2067"/>
    <n v="1812753"/>
    <d v="2018-10-12T07:36:00"/>
    <s v="PENNINGTON"/>
    <s v="N"/>
    <s v="Lap belt and shoulder harness used"/>
    <s v="Straight ahead"/>
    <n v="0"/>
    <n v="90"/>
    <s v="Bridge rail, Fence, Ran off road left"/>
    <s v="Clear"/>
    <s v="N"/>
    <s v="N"/>
    <s v="N"/>
    <s v="N"/>
    <n v="44.117778000000001"/>
    <n v="-103.080883999999"/>
    <s v="Light truck (2 axles, 4 tires)"/>
    <s v="Westbound"/>
    <s v="None"/>
    <s v="None"/>
    <m/>
    <s v="None"/>
    <s v="None"/>
    <s v="Test not given"/>
    <x v="0"/>
    <x v="0"/>
  </r>
  <r>
    <n v="2071"/>
    <n v="1812954"/>
    <d v="2018-10-20T19:45:00"/>
    <s v="PENNINGTON"/>
    <s v="N"/>
    <m/>
    <m/>
    <n v="-1"/>
    <n v="90"/>
    <s v="Animal  - wild"/>
    <s v="Clear"/>
    <s v="N"/>
    <s v="N"/>
    <s v="N"/>
    <s v="N"/>
    <n v="44.103672000000003"/>
    <n v="-102.801299999999"/>
    <s v="Passenger car"/>
    <s v="Westbound"/>
    <s v="Wild animal hit - damage only"/>
    <s v="Animal in roadway"/>
    <m/>
    <s v="Wild animal hit"/>
    <s v="Wild animal hit - damage only"/>
    <s v="Wild animal hit"/>
    <x v="0"/>
    <x v="0"/>
  </r>
  <r>
    <n v="2073"/>
    <n v="1813110"/>
    <d v="2018-10-21T18:43:00"/>
    <s v="PENNINGTON"/>
    <s v="N"/>
    <m/>
    <m/>
    <n v="-1"/>
    <n v="90"/>
    <s v="Animal  - wild"/>
    <s v="Clear"/>
    <s v="N"/>
    <s v="N"/>
    <s v="N"/>
    <s v="N"/>
    <n v="44.065587999999899"/>
    <n v="-102.45035"/>
    <s v="Passenger car"/>
    <s v="Eastbound"/>
    <s v="Wild animal hit - damage only"/>
    <s v="Animal in roadway"/>
    <m/>
    <s v="Wild animal hit"/>
    <s v="Wild animal hit - damage only"/>
    <s v="Wild animal hit"/>
    <x v="0"/>
    <x v="0"/>
  </r>
  <r>
    <n v="2074"/>
    <n v="1813342"/>
    <d v="2018-10-14T07:38:00"/>
    <s v="PENNINGTON"/>
    <s v="N"/>
    <s v="Lap belt and shoulder harness used"/>
    <s v="Straight ahead"/>
    <n v="0"/>
    <n v="90"/>
    <s v="Jackknife, Ran off road left"/>
    <s v="Clear"/>
    <s v="N"/>
    <s v="N"/>
    <s v="N"/>
    <s v="N"/>
    <n v="43.939892999999898"/>
    <n v="-102.154617"/>
    <s v="Single-unit truck (2 axle, 6 tires) GVWR 10,000 lbs or less"/>
    <s v="Westbound"/>
    <s v="Driving too fast for conditions; None"/>
    <s v="Road surface condition ( wet, icy, snow, slush, etc. )"/>
    <m/>
    <s v="None"/>
    <s v="None"/>
    <s v="0.00 BAC"/>
    <x v="0"/>
    <x v="0"/>
  </r>
  <r>
    <n v="2076"/>
    <n v="1813364"/>
    <d v="2018-10-27T00:27:00"/>
    <s v="PENNINGTON"/>
    <s v="N"/>
    <m/>
    <m/>
    <n v="-1"/>
    <n v="90"/>
    <s v="Animal  - wild"/>
    <s v="Clear"/>
    <s v="N"/>
    <s v="N"/>
    <s v="N"/>
    <s v="N"/>
    <n v="44.108131"/>
    <n v="-103.13015300000001"/>
    <s v="Passenger car"/>
    <s v="Westbound"/>
    <s v="Wild animal hit - damage only"/>
    <s v="Animal in roadway"/>
    <m/>
    <s v="Wild animal hit"/>
    <s v="Wild animal hit - damage only"/>
    <s v="Wild animal hit"/>
    <x v="0"/>
    <x v="0"/>
  </r>
  <r>
    <n v="2077"/>
    <n v="1813315"/>
    <d v="2018-10-28T17:47:00"/>
    <s v="PENNINGTON"/>
    <s v="N"/>
    <m/>
    <m/>
    <n v="-1"/>
    <n v="90"/>
    <s v="Animal  - wild"/>
    <s v="Clear"/>
    <s v="N"/>
    <s v="N"/>
    <s v="N"/>
    <s v="N"/>
    <n v="44.065081999999897"/>
    <n v="-102.372243999999"/>
    <s v="SUV ( sport utility/suburban )"/>
    <s v="Westbound"/>
    <s v="Wild animal hit - damage only"/>
    <s v="Animal in roadway"/>
    <m/>
    <s v="Wild animal hit"/>
    <s v="Wild animal hit - damage only"/>
    <s v="Wild animal hit"/>
    <x v="0"/>
    <x v="0"/>
  </r>
  <r>
    <n v="2078"/>
    <n v="1813662"/>
    <d v="2018-10-20T21:52:00"/>
    <s v="PENNINGTON"/>
    <s v="N"/>
    <s v="Lap belt and shoulder harness used, None used"/>
    <s v="Straight ahead"/>
    <n v="0"/>
    <n v="90"/>
    <s v="Motor vehicle in transport"/>
    <s v="Clear"/>
    <s v="N"/>
    <s v="N"/>
    <s v="N"/>
    <s v="N"/>
    <n v="44.103608000000001"/>
    <n v="-102.695494999999"/>
    <s v="Passenger car; Tractor/semi-trailer"/>
    <s v="Westbound"/>
    <s v="Improper lane change; None"/>
    <s v="None"/>
    <s v="POSSESSION OF MARIJUANA, POSSESSION OF DRUG PARAPHERNALIA BY DRIVER OF VEHICLE, HIT/RUN PROPERTY DAMAGE, ADULT SEATBELT VIOLATION ---- AFTER 9/1/73"/>
    <s v="None"/>
    <s v="None"/>
    <s v="Test not given, Test not given"/>
    <x v="0"/>
    <x v="0"/>
  </r>
  <r>
    <n v="2079"/>
    <n v="1813859"/>
    <d v="2018-10-31T18:15:00"/>
    <s v="PENNINGTON"/>
    <s v="N"/>
    <m/>
    <m/>
    <n v="-1"/>
    <n v="90"/>
    <s v="Animal  - wild"/>
    <s v="Cloudy"/>
    <s v="N"/>
    <s v="N"/>
    <s v="N"/>
    <s v="N"/>
    <n v="44.026609000000001"/>
    <n v="-102.331513"/>
    <s v="Passenger car"/>
    <s v="Eastbound"/>
    <s v="Wild animal hit - damage only"/>
    <s v="Animal in roadway"/>
    <m/>
    <s v="Wild animal hit"/>
    <s v="Wild animal hit - damage only"/>
    <s v="Wild animal hit"/>
    <x v="0"/>
    <x v="0"/>
  </r>
  <r>
    <n v="2080"/>
    <n v="1814080"/>
    <d v="2018-11-03T01:00:00"/>
    <s v="JACKSON"/>
    <s v="N"/>
    <m/>
    <m/>
    <n v="-1"/>
    <n v="90"/>
    <s v="Animal  - wild"/>
    <s v="Cloudy"/>
    <s v="N"/>
    <s v="N"/>
    <s v="N"/>
    <s v="N"/>
    <n v="43.836303999999899"/>
    <n v="-101.784903999999"/>
    <s v="SUV ( sport utility/suburban )"/>
    <s v="Westbound"/>
    <s v="Wild animal hit - damage only"/>
    <s v="Animal in roadway"/>
    <m/>
    <s v="Wild animal hit"/>
    <s v="Wild animal hit - damage only"/>
    <s v="Wild animal hit"/>
    <x v="0"/>
    <x v="0"/>
  </r>
  <r>
    <n v="2083"/>
    <n v="1814082"/>
    <d v="2018-10-25T20:00:00"/>
    <s v="PENNINGTON"/>
    <s v="N"/>
    <s v="Lap belt and shoulder harness used"/>
    <s v="Changing lanes"/>
    <n v="0"/>
    <n v="90"/>
    <s v="Motor vehicle in transport"/>
    <s v="Clear"/>
    <s v="N"/>
    <s v="N"/>
    <s v="N"/>
    <s v="N"/>
    <n v="44.118355000000001"/>
    <n v="-102.961686"/>
    <s v="Passenger car; Tractor/semi-trailer"/>
    <s v="Westbound"/>
    <s v="Failure to keep in proper lane; None"/>
    <s v="None"/>
    <m/>
    <s v="None"/>
    <s v="None"/>
    <s v="Test not given, Test not given"/>
    <x v="0"/>
    <x v="0"/>
  </r>
  <r>
    <n v="2086"/>
    <n v="1814209"/>
    <d v="2018-10-29T10:40:00"/>
    <s v="PENNINGTON"/>
    <s v="N"/>
    <s v="Lap belt and shoulder harness used"/>
    <s v="Straight ahead"/>
    <n v="0"/>
    <n v="90"/>
    <s v="Motor vehicle in transport"/>
    <s v="Clear"/>
    <s v="N"/>
    <s v="N"/>
    <s v="N"/>
    <s v="N"/>
    <n v="44.100558999999897"/>
    <n v="-103.150516999999"/>
    <s v="Passenger car; Tractor/semi-trailer"/>
    <s v="Eastbound"/>
    <s v="Improper lane change; None"/>
    <s v="None"/>
    <s v="LANE DRIVING REQUIRED / ILLEGAL LANE CHANGE"/>
    <s v="None"/>
    <s v="None"/>
    <s v="Test not given, Test not given"/>
    <x v="0"/>
    <x v="0"/>
  </r>
  <r>
    <n v="2094"/>
    <n v="1814666"/>
    <d v="2018-11-14T18:20:00"/>
    <s v="PENNINGTON"/>
    <s v="N"/>
    <m/>
    <m/>
    <n v="-1"/>
    <n v="90"/>
    <s v="Animal  - wild"/>
    <s v="Clear"/>
    <s v="N"/>
    <s v="N"/>
    <s v="N"/>
    <s v="N"/>
    <n v="44.106183999999899"/>
    <n v="-102.623677999999"/>
    <s v="SUV ( sport utility/suburban )"/>
    <s v="Eastbound"/>
    <s v="Wild animal hit - damage only"/>
    <s v="Animal in roadway"/>
    <m/>
    <s v="Wild animal hit"/>
    <s v="Wild animal hit - damage only"/>
    <s v="Wild animal hit"/>
    <x v="0"/>
    <x v="0"/>
  </r>
  <r>
    <n v="2095"/>
    <n v="1814295"/>
    <d v="2018-11-10T05:26:00"/>
    <s v="PENNINGTON"/>
    <s v="N"/>
    <m/>
    <m/>
    <n v="-1"/>
    <n v="90"/>
    <s v="Animal  - wild"/>
    <s v="Clear"/>
    <s v="N"/>
    <s v="N"/>
    <s v="N"/>
    <s v="N"/>
    <n v="44.0655819999999"/>
    <n v="-102.450318999999"/>
    <s v="SUV ( sport utility/suburban )"/>
    <s v="Eastbound"/>
    <s v="Wild animal hit - damage only"/>
    <s v="Animal in roadway"/>
    <m/>
    <s v="Wild animal hit"/>
    <s v="Wild animal hit - damage only"/>
    <s v="Wild animal hit"/>
    <x v="0"/>
    <x v="0"/>
  </r>
  <r>
    <n v="2096"/>
    <n v="1814851"/>
    <d v="2018-11-16T22:00:00"/>
    <s v="PENNINGTON"/>
    <s v="N"/>
    <s v="Lap belt and shoulder harness used"/>
    <s v="Straight ahead"/>
    <n v="0"/>
    <n v="90"/>
    <s v="Overturn/rollover, Ran off road left"/>
    <s v="Sleet, hail ( freezing rain or drizzle )"/>
    <s v="N"/>
    <s v="N"/>
    <s v="N"/>
    <s v="N"/>
    <n v="44.118143000000003"/>
    <n v="-102.989577999999"/>
    <s v="Light truck (2 axles, 4 tires)"/>
    <s v="Eastbound"/>
    <s v="Failure to keep in proper lane; Running off road"/>
    <s v="Road surface condition ( wet, icy, snow, slush, etc. )"/>
    <m/>
    <s v="None"/>
    <s v="None"/>
    <s v="Test not given"/>
    <x v="0"/>
    <x v="0"/>
  </r>
  <r>
    <n v="2097"/>
    <n v="1814952"/>
    <d v="2018-11-14T19:00:00"/>
    <s v="JACKSON"/>
    <s v="N"/>
    <s v="Lap belt and shoulder harness used"/>
    <s v="Overtaking/passing"/>
    <n v="0"/>
    <n v="90"/>
    <s v="Embankment, Ran off road left"/>
    <s v="Clear"/>
    <s v="N"/>
    <s v="N"/>
    <s v="N"/>
    <s v="N"/>
    <n v="43.835984000000003"/>
    <n v="-101.605408999999"/>
    <s v="Tractor/semi-trailer"/>
    <s v="Eastbound"/>
    <s v="Failure to keep in proper lane; Running off road"/>
    <s v="None"/>
    <s v="LANE DRIVING REQUIRED / ILLEGAL LANE CHANGE"/>
    <s v="None"/>
    <s v="None"/>
    <s v="0.00 BAC"/>
    <x v="0"/>
    <x v="0"/>
  </r>
  <r>
    <n v="2099"/>
    <n v="1814573"/>
    <d v="2018-11-14T23:30:00"/>
    <s v="PENNINGTON"/>
    <s v="N"/>
    <m/>
    <m/>
    <n v="-1"/>
    <n v="90"/>
    <s v="Animal  - wild"/>
    <s v="Clear"/>
    <s v="N"/>
    <s v="N"/>
    <s v="N"/>
    <s v="N"/>
    <n v="44.0650809999999"/>
    <n v="-102.372241"/>
    <s v="Light truck (2 axles, 4 tires)"/>
    <s v="Westbound"/>
    <s v="Wild animal hit - damage only"/>
    <s v="Animal in roadway"/>
    <m/>
    <s v="Wild animal hit"/>
    <s v="Wild animal hit - damage only"/>
    <s v="Wild animal hit"/>
    <x v="0"/>
    <x v="0"/>
  </r>
  <r>
    <n v="2101"/>
    <n v="1815261"/>
    <d v="2018-11-12T00:55:00"/>
    <s v="PENNINGTON"/>
    <s v="N"/>
    <m/>
    <m/>
    <n v="-1"/>
    <n v="90"/>
    <s v="Animal  - wild"/>
    <s v="Cloudy, Snow"/>
    <s v="N"/>
    <s v="N"/>
    <s v="N"/>
    <s v="N"/>
    <n v="44.118045000000002"/>
    <n v="-103.010910999999"/>
    <s v="Passenger car"/>
    <s v="Westbound"/>
    <s v="Wild animal hit - damage only"/>
    <s v="Animal in roadway"/>
    <m/>
    <s v="Wild animal hit"/>
    <s v="Wild animal hit - damage only"/>
    <s v="Wild animal hit"/>
    <x v="0"/>
    <x v="0"/>
  </r>
  <r>
    <n v="2102"/>
    <n v="1815262"/>
    <d v="2018-11-12T17:20:00"/>
    <s v="PENNINGTON"/>
    <s v="N"/>
    <m/>
    <m/>
    <n v="-1"/>
    <n v="90"/>
    <s v="Animal  - wild"/>
    <s v="Clear"/>
    <s v="N"/>
    <s v="N"/>
    <s v="N"/>
    <s v="N"/>
    <n v="44.100819999999899"/>
    <n v="-102.512766999999"/>
    <s v="SUV ( sport utility/suburban )"/>
    <s v="Westbound"/>
    <s v="Wild animal hit - damage only"/>
    <s v="Animal in roadway"/>
    <m/>
    <s v="Wild animal hit"/>
    <s v="Wild animal hit - damage only"/>
    <s v="Wild animal hit"/>
    <x v="0"/>
    <x v="0"/>
  </r>
  <r>
    <n v="2103"/>
    <n v="1815265"/>
    <d v="2018-11-16T21:44:00"/>
    <s v="PENNINGTON"/>
    <s v="N"/>
    <s v="Lap belt and shoulder harness used"/>
    <s v="Straight ahead"/>
    <n v="0"/>
    <n v="90"/>
    <s v="Bridge rail, Ran off road right, Separation of units"/>
    <s v="Sleet, hail ( freezing rain or drizzle ), Snow"/>
    <s v="N"/>
    <s v="N"/>
    <s v="N"/>
    <s v="N"/>
    <n v="44.1180319999999"/>
    <n v="-103.030141999999"/>
    <s v="Truck pulling trailer(s) - GCWR 10,001 lbs or more"/>
    <s v="Westbound"/>
    <s v="None"/>
    <s v="Road surface condition ( wet, icy, snow, slush, etc. )"/>
    <s v="NO VALID DL"/>
    <s v="None"/>
    <s v="Weather conditions"/>
    <s v="0.00 BAC"/>
    <x v="0"/>
    <x v="0"/>
  </r>
  <r>
    <n v="2104"/>
    <n v="1815266"/>
    <d v="2018-11-16T21:44:00"/>
    <s v="PENNINGTON"/>
    <s v="N"/>
    <s v="Lap belt and shoulder harness used"/>
    <s v="Straight ahead"/>
    <n v="0"/>
    <n v="90"/>
    <s v="Ditch, Guardrail face, Jackknife"/>
    <s v="Sleet, hail ( freezing rain or drizzle ), Snow"/>
    <s v="N"/>
    <s v="N"/>
    <s v="N"/>
    <s v="N"/>
    <n v="44.1180319999999"/>
    <n v="-103.030141999999"/>
    <s v="Tractor/semi-trailer"/>
    <s v="Westbound"/>
    <s v="None"/>
    <s v="Road surface condition ( wet, icy, snow, slush, etc. )"/>
    <m/>
    <s v="None"/>
    <s v="Weather conditions"/>
    <s v="0.00 BAC"/>
    <x v="0"/>
    <x v="2"/>
  </r>
  <r>
    <n v="2106"/>
    <n v="1814717"/>
    <d v="2018-11-14T18:46:00"/>
    <s v="BENNETT"/>
    <s v="N"/>
    <m/>
    <m/>
    <n v="-1"/>
    <n v="18"/>
    <s v="Animal  - wild"/>
    <s v="Clear"/>
    <s v="N"/>
    <s v="N"/>
    <s v="N"/>
    <s v="N"/>
    <n v="43.202236999999897"/>
    <n v="-101.63045200000001"/>
    <s v="SUV ( sport utility/suburban )"/>
    <s v="Westbound"/>
    <s v="Wild animal hit - damage only"/>
    <s v="Animal in roadway"/>
    <m/>
    <s v="Wild animal hit"/>
    <s v="Wild animal hit - damage only"/>
    <s v="Wild animal hit"/>
    <x v="0"/>
    <x v="0"/>
  </r>
  <r>
    <n v="2107"/>
    <n v="1815390"/>
    <d v="2018-11-24T21:00:00"/>
    <s v="PENNINGTON"/>
    <s v="N"/>
    <s v="Lap belt and shoulder harness used"/>
    <s v="Straight ahead"/>
    <n v="0"/>
    <n v="90"/>
    <s v="Guardrail face, Ran off road right"/>
    <s v="Snow"/>
    <s v="N"/>
    <s v="N"/>
    <s v="N"/>
    <s v="N"/>
    <n v="44.067472000000002"/>
    <n v="-102.387524999999"/>
    <s v="Passenger car"/>
    <s v="Westbound"/>
    <s v="Driving too fast for conditions; Swerving or avoiding due to wind, slippery surface, vehicle, object, non-motorist, etc."/>
    <s v="Road surface condition ( wet, icy, snow, slush, etc. )"/>
    <m/>
    <s v="None"/>
    <s v="None"/>
    <s v="0.00 BAC"/>
    <x v="0"/>
    <x v="1"/>
  </r>
  <r>
    <n v="2108"/>
    <n v="1815401"/>
    <d v="2018-11-21T08:05:00"/>
    <s v="PENNINGTON"/>
    <s v="N"/>
    <m/>
    <m/>
    <n v="-1"/>
    <n v="90"/>
    <s v="Animal  - wild"/>
    <s v="Clear"/>
    <s v="N"/>
    <s v="N"/>
    <s v="N"/>
    <s v="N"/>
    <n v="44.0049309999999"/>
    <n v="-102.273696"/>
    <s v="SUV ( sport utility/suburban )"/>
    <s v="Eastbound"/>
    <s v="Wild animal hit - damage only"/>
    <s v="Animal in roadway"/>
    <m/>
    <s v="Wild animal hit"/>
    <s v="Wild animal hit - damage only"/>
    <s v="Wild animal hit"/>
    <x v="0"/>
    <x v="0"/>
  </r>
  <r>
    <n v="2109"/>
    <n v="1815402"/>
    <d v="2018-11-18T11:30:00"/>
    <s v="PENNINGTON"/>
    <s v="N"/>
    <m/>
    <m/>
    <n v="-1"/>
    <n v="90"/>
    <s v="Animal  - wild"/>
    <s v="Clear"/>
    <s v="N"/>
    <s v="N"/>
    <s v="N"/>
    <s v="N"/>
    <n v="44.001573999999898"/>
    <n v="-102.268445"/>
    <s v="SUV ( sport utility/suburban )"/>
    <s v="Westbound"/>
    <s v="Wild animal hit - damage only"/>
    <s v="Animal in roadway"/>
    <m/>
    <s v="Wild animal hit"/>
    <s v="Wild animal hit - damage only"/>
    <s v="Wild animal hit"/>
    <x v="0"/>
    <x v="0"/>
  </r>
  <r>
    <n v="2111"/>
    <n v="1814841"/>
    <d v="2018-11-18T17:21:00"/>
    <s v="PENNINGTON"/>
    <s v="N"/>
    <m/>
    <m/>
    <n v="-1"/>
    <n v="90"/>
    <s v="Animal  - wild"/>
    <s v="Cloudy"/>
    <s v="N"/>
    <s v="N"/>
    <s v="N"/>
    <s v="N"/>
    <n v="44.092337000000001"/>
    <n v="-102.496905999999"/>
    <s v="Passenger car"/>
    <s v="Westbound"/>
    <s v="Wild animal hit - damage only"/>
    <s v="Animal in roadway"/>
    <m/>
    <s v="Wild animal hit"/>
    <s v="Wild animal hit - damage only"/>
    <s v="Wild animal hit"/>
    <x v="0"/>
    <x v="0"/>
  </r>
  <r>
    <n v="2114"/>
    <n v="1815086"/>
    <d v="2018-11-24T06:15:00"/>
    <s v="PENNINGTON"/>
    <s v="N"/>
    <m/>
    <m/>
    <n v="-1"/>
    <n v="90"/>
    <s v="Animal  - wild"/>
    <s v="Cloudy"/>
    <s v="N"/>
    <s v="N"/>
    <s v="N"/>
    <s v="N"/>
    <n v="44.065336000000002"/>
    <n v="-102.431274"/>
    <s v="Passenger car"/>
    <s v="Westbound"/>
    <s v="Wild animal hit - damage only"/>
    <s v="Animal in roadway"/>
    <m/>
    <s v="Wild animal hit"/>
    <s v="Wild animal hit - damage only"/>
    <s v="Wild animal hit"/>
    <x v="0"/>
    <x v="0"/>
  </r>
  <r>
    <n v="2115"/>
    <n v="1815080"/>
    <d v="2018-11-20T17:23:00"/>
    <s v="PENNINGTON"/>
    <s v="N"/>
    <m/>
    <m/>
    <n v="-1"/>
    <n v="90"/>
    <s v="Animal  - wild"/>
    <s v="Clear"/>
    <s v="N"/>
    <s v="N"/>
    <s v="N"/>
    <s v="N"/>
    <n v="44.021095000000003"/>
    <n v="-102.300973999999"/>
    <s v="SUV ( sport utility/suburban )"/>
    <s v="Eastbound"/>
    <s v="Wild animal hit - damage only"/>
    <s v="Animal in roadway"/>
    <m/>
    <s v="Wild animal hit"/>
    <s v="Wild animal hit - damage only"/>
    <s v="Wild animal hit"/>
    <x v="0"/>
    <x v="0"/>
  </r>
  <r>
    <n v="2116"/>
    <n v="1815290"/>
    <d v="2018-11-26T07:15:00"/>
    <s v="BENNETT"/>
    <s v="N"/>
    <m/>
    <m/>
    <n v="-1"/>
    <n v="18"/>
    <s v="Animal  - wild"/>
    <s v="Cloudy, Fog, smog, smoke"/>
    <s v="N"/>
    <s v="N"/>
    <s v="N"/>
    <s v="N"/>
    <n v="43.171878"/>
    <n v="-101.697256999999"/>
    <s v="Light truck (2 axles, 4 tires)"/>
    <s v="Westbound"/>
    <s v="Wild animal hit - damage only"/>
    <s v="Animal in roadway"/>
    <m/>
    <s v="Wild animal hit"/>
    <s v="Wild animal hit - damage only"/>
    <s v="Wild animal hit"/>
    <x v="0"/>
    <x v="0"/>
  </r>
  <r>
    <n v="2117"/>
    <n v="1815622"/>
    <d v="2018-11-21T19:40:00"/>
    <s v="PENNINGTON"/>
    <s v="N"/>
    <m/>
    <m/>
    <n v="-1"/>
    <n v="90"/>
    <s v="Animal  - wild"/>
    <s v="Clear"/>
    <s v="N"/>
    <s v="N"/>
    <s v="N"/>
    <s v="N"/>
    <n v="44.103611000000001"/>
    <n v="-102.69977400000001"/>
    <s v="Mini-van/passenger van with seats for 8 or less, including driver"/>
    <s v="Westbound"/>
    <s v="Wild animal hit - damage only"/>
    <s v="Animal in roadway"/>
    <m/>
    <s v="Wild animal hit"/>
    <s v="Wild animal hit - damage only"/>
    <s v="Wild animal hit"/>
    <x v="0"/>
    <x v="0"/>
  </r>
  <r>
    <n v="2118"/>
    <n v="1815619"/>
    <d v="2018-11-27T17:35:00"/>
    <s v="PENNINGTON"/>
    <s v="N"/>
    <s v="Lap belt and shoulder harness used"/>
    <s v="Straight ahead"/>
    <n v="0"/>
    <n v="90"/>
    <s v="Motor vehicle in transport"/>
    <s v="Clear"/>
    <s v="N"/>
    <s v="N"/>
    <s v="N"/>
    <s v="N"/>
    <n v="44.112166000000002"/>
    <n v="-103.122889999999"/>
    <s v="Passenger car; Tractor/semi-trailer"/>
    <s v="Westbound"/>
    <s v="Failed to yield to vehicle; None"/>
    <s v="None"/>
    <s v="EMERGING FROM ALLEY/PRIVATE DRIVE/LOT"/>
    <s v="None"/>
    <s v="None"/>
    <s v="Test not given, Test not given"/>
    <x v="0"/>
    <x v="0"/>
  </r>
  <r>
    <n v="2119"/>
    <n v="1815612"/>
    <d v="2018-11-24T22:43:00"/>
    <s v="PENNINGTON"/>
    <s v="N"/>
    <s v="Lap belt and shoulder harness used"/>
    <s v="Straight ahead"/>
    <n v="0"/>
    <n v="90"/>
    <s v="Bridge pier or support, Ran off road right"/>
    <s v="Snow"/>
    <s v="Y"/>
    <s v="N"/>
    <s v="N"/>
    <s v="N"/>
    <n v="44.100394999999899"/>
    <n v="-103.151330999999"/>
    <s v="Passenger car"/>
    <s v="Eastbound"/>
    <s v="None; Over-correcting/over-steering"/>
    <s v="None"/>
    <m/>
    <s v="None"/>
    <s v="None"/>
    <s v="Test not given"/>
    <x v="0"/>
    <x v="0"/>
  </r>
  <r>
    <n v="2124"/>
    <n v="1815962"/>
    <d v="2018-11-24T14:54:00"/>
    <s v="PENNINGTON"/>
    <s v="N"/>
    <s v="Child/Youth restraint system used properly, Lap belt and shoulder harness used"/>
    <s v="Straight ahead"/>
    <n v="0"/>
    <n v="90"/>
    <s v="Light/luminaire support, Ran off road left"/>
    <s v="Sleet, hail ( freezing rain or drizzle ), Snow"/>
    <s v="Y"/>
    <s v="N"/>
    <s v="N"/>
    <s v="N"/>
    <n v="44.099694999999898"/>
    <n v="-103.16574900000001"/>
    <s v="Passenger car"/>
    <s v="Westbound"/>
    <s v="Over-correcting/over-steering; Swerving or avoiding due to wind, slippery surface, vehicle, object, non-motorist, etc."/>
    <s v="Road surface condition ( wet, icy, snow, slush, etc. )"/>
    <s v="DRIVERS LICENSE SUSPENDED"/>
    <s v="None"/>
    <s v="None"/>
    <s v="Test not given, Not reported"/>
    <x v="0"/>
    <x v="2"/>
  </r>
  <r>
    <n v="2125"/>
    <n v="1815961"/>
    <d v="2018-11-18T18:34:00"/>
    <s v="PENNINGTON"/>
    <s v="N"/>
    <s v="Lap belt and shoulder harness used"/>
    <s v="Straight ahead"/>
    <n v="0"/>
    <n v="90"/>
    <s v="Highway traffic sign post/sign, Overturn/rollover, Ran off road right"/>
    <s v="Clear"/>
    <s v="Y"/>
    <s v="N"/>
    <s v="N"/>
    <s v="N"/>
    <n v="44.107671000000003"/>
    <n v="-103.130454"/>
    <s v="SUV ( sport utility/suburban )"/>
    <s v="Eastbound"/>
    <s v="Exceeded posted speed limit; Over-correcting/over-steering"/>
    <s v="None"/>
    <s v="DRIVERS LICENSE REVOKED, DUI, AGGRAVATED ELUDING"/>
    <s v="None"/>
    <s v="None"/>
    <s v="0.28 BAC"/>
    <x v="0"/>
    <x v="3"/>
  </r>
  <r>
    <n v="2126"/>
    <n v="1815957"/>
    <d v="2018-12-01T05:45:00"/>
    <s v="PENNINGTON"/>
    <s v="N"/>
    <s v="Lap belt and shoulder harness used"/>
    <s v="Straight ahead"/>
    <n v="0"/>
    <n v="90"/>
    <s v="Guardrail face, Ran off road right"/>
    <s v="Snow"/>
    <s v="N"/>
    <s v="N"/>
    <s v="N"/>
    <s v="N"/>
    <n v="44.111626000000001"/>
    <n v="-103.123863999999"/>
    <s v="Mini-van/passenger van with seats for 8 or less, including driver"/>
    <s v="Westbound"/>
    <s v="Driving too fast for conditions; None"/>
    <s v="Road surface condition ( wet, icy, snow, slush, etc. )"/>
    <m/>
    <s v="None"/>
    <s v="None"/>
    <s v="Test not given"/>
    <x v="0"/>
    <x v="0"/>
  </r>
  <r>
    <n v="2127"/>
    <n v="1815944"/>
    <d v="2018-11-30T23:30:00"/>
    <s v="PENNINGTON"/>
    <s v="N"/>
    <m/>
    <m/>
    <n v="-1"/>
    <n v="90"/>
    <s v="Animal  - wild"/>
    <s v="Clear"/>
    <s v="N"/>
    <s v="N"/>
    <s v="N"/>
    <s v="N"/>
    <n v="44.111606000000002"/>
    <n v="-102.915689999999"/>
    <s v="SUV ( sport utility/suburban )"/>
    <s v="Eastbound"/>
    <s v="Wild animal hit - damage only"/>
    <s v="Animal in roadway"/>
    <m/>
    <s v="Wild animal hit"/>
    <s v="Wild animal hit - damage only"/>
    <s v="Wild animal hit"/>
    <x v="0"/>
    <x v="0"/>
  </r>
  <r>
    <n v="2128"/>
    <n v="1816110"/>
    <d v="2018-12-02T18:55:00"/>
    <s v="JACKSON"/>
    <s v="N"/>
    <m/>
    <m/>
    <n v="-1"/>
    <n v="73"/>
    <s v="Animal  - wild"/>
    <s v="Cloudy"/>
    <s v="N"/>
    <s v="N"/>
    <s v="N"/>
    <s v="N"/>
    <n v="43.750695"/>
    <n v="-101.525074"/>
    <s v="SUV ( sport utility/suburban )"/>
    <s v="Northbound"/>
    <s v="Wild animal hit - damage only"/>
    <s v="Animal in roadway"/>
    <m/>
    <s v="Wild animal hit"/>
    <s v="Wild animal hit - damage only"/>
    <s v="Wild animal hit"/>
    <x v="0"/>
    <x v="0"/>
  </r>
  <r>
    <n v="2129"/>
    <n v="1816111"/>
    <d v="2018-12-09T18:30:00"/>
    <s v="PENNINGTON"/>
    <s v="N"/>
    <m/>
    <m/>
    <n v="-1"/>
    <n v="90"/>
    <s v="Animal  - wild"/>
    <s v="Clear"/>
    <s v="N"/>
    <s v="N"/>
    <s v="N"/>
    <s v="N"/>
    <n v="44.117787999999898"/>
    <n v="-103.057518"/>
    <s v="SUV ( sport utility/suburban )"/>
    <s v="Eastbound"/>
    <s v="Wild animal hit - damage only"/>
    <s v="Animal in roadway"/>
    <m/>
    <s v="Wild animal hit"/>
    <s v="Wild animal hit - damage only"/>
    <s v="Wild animal hit"/>
    <x v="0"/>
    <x v="0"/>
  </r>
  <r>
    <n v="2130"/>
    <n v="1816119"/>
    <d v="2018-12-05T18:02:00"/>
    <s v="JACKSON"/>
    <s v="N"/>
    <m/>
    <m/>
    <n v="-1"/>
    <n v="90"/>
    <s v="Animal  - wild"/>
    <s v="Clear"/>
    <s v="N"/>
    <s v="N"/>
    <s v="N"/>
    <s v="N"/>
    <n v="43.836317000000001"/>
    <n v="-101.845029999999"/>
    <s v="Passenger car"/>
    <s v="Westbound"/>
    <s v="Wild animal hit - damage only"/>
    <s v="Animal in roadway"/>
    <m/>
    <s v="Wild animal hit"/>
    <s v="Wild animal hit - damage only"/>
    <s v="Wild animal hit"/>
    <x v="0"/>
    <x v="0"/>
  </r>
  <r>
    <n v="2135"/>
    <n v="1816162"/>
    <d v="2018-06-23T23:00:00"/>
    <s v="JACKSON"/>
    <s v="N"/>
    <m/>
    <m/>
    <n v="-1"/>
    <n v="90"/>
    <s v="Animal  - wild"/>
    <s v="Clear"/>
    <s v="N"/>
    <s v="N"/>
    <s v="N"/>
    <s v="N"/>
    <n v="43.836146999999897"/>
    <n v="-101.756816"/>
    <s v="Mini-van/passenger van with seats for 8 or less, including driver"/>
    <s v="Westbound"/>
    <s v="Wild animal hit - damage only"/>
    <s v="Animal in roadway"/>
    <m/>
    <s v="Wild animal hit"/>
    <s v="Wild animal hit - damage only"/>
    <s v="Wild animal hit"/>
    <x v="0"/>
    <x v="0"/>
  </r>
  <r>
    <n v="2136"/>
    <n v="1816160"/>
    <d v="2018-11-15T17:39:00"/>
    <s v="JACKSON"/>
    <s v="N"/>
    <m/>
    <m/>
    <n v="-1"/>
    <n v="90"/>
    <s v="Animal  - wild"/>
    <s v="Clear"/>
    <s v="N"/>
    <s v="N"/>
    <s v="N"/>
    <s v="N"/>
    <n v="43.836367000000003"/>
    <n v="-101.827338999999"/>
    <s v="SUV ( sport utility/suburban )"/>
    <s v="Westbound"/>
    <s v="Wild animal hit - damage only"/>
    <s v="Animal in roadway"/>
    <m/>
    <s v="Wild animal hit"/>
    <s v="Wild animal hit - damage only"/>
    <s v="Wild animal hit"/>
    <x v="0"/>
    <x v="0"/>
  </r>
  <r>
    <n v="2137"/>
    <n v="1816172"/>
    <d v="2018-12-12T06:31:00"/>
    <s v="PENNINGTON"/>
    <s v="N"/>
    <m/>
    <m/>
    <n v="-1"/>
    <n v="90"/>
    <s v="Animal  - wild"/>
    <s v="Cloudy"/>
    <s v="N"/>
    <s v="N"/>
    <s v="N"/>
    <s v="N"/>
    <n v="44.082022000000002"/>
    <n v="-102.48261100000001"/>
    <s v="Passenger car"/>
    <s v="Eastbound"/>
    <s v="Wild animal hit - damage only"/>
    <s v="Animal in roadway"/>
    <m/>
    <s v="Wild animal hit"/>
    <s v="Wild animal hit - damage only"/>
    <s v="Wild animal hit"/>
    <x v="0"/>
    <x v="0"/>
  </r>
  <r>
    <n v="2138"/>
    <n v="1816158"/>
    <d v="2018-05-25T21:35:00"/>
    <s v="JACKSON"/>
    <s v="N"/>
    <m/>
    <m/>
    <n v="-1"/>
    <n v="73"/>
    <s v="Animal  - wild"/>
    <s v="Clear"/>
    <s v="N"/>
    <s v="N"/>
    <s v="N"/>
    <s v="N"/>
    <n v="43.540965"/>
    <n v="-101.50564300000001"/>
    <s v="Passenger car"/>
    <s v="Northbound"/>
    <s v="Wild animal hit - damage only"/>
    <s v="Animal in roadway"/>
    <m/>
    <s v="Wild animal hit"/>
    <s v="Wild animal hit - damage only"/>
    <s v="Wild animal hit"/>
    <x v="0"/>
    <x v="0"/>
  </r>
  <r>
    <n v="2139"/>
    <n v="1816323"/>
    <d v="2018-12-14T17:00:00"/>
    <s v="PENNINGTON"/>
    <s v="N"/>
    <m/>
    <m/>
    <n v="-1"/>
    <n v="90"/>
    <s v="Animal  - wild"/>
    <s v="Clear"/>
    <s v="N"/>
    <s v="N"/>
    <s v="N"/>
    <s v="N"/>
    <n v="44.117784999999898"/>
    <n v="-103.062246999999"/>
    <s v="SUV ( sport utility/suburban )"/>
    <s v="Eastbound"/>
    <s v="Wild animal hit - damage only"/>
    <s v="Animal in roadway"/>
    <m/>
    <s v="Wild animal hit"/>
    <s v="Wild animal hit - damage only"/>
    <s v="Wild animal hit"/>
    <x v="0"/>
    <x v="0"/>
  </r>
  <r>
    <n v="2140"/>
    <n v="1816337"/>
    <d v="2018-11-25T08:48:00"/>
    <s v="PENNINGTON"/>
    <s v="N"/>
    <s v="Lap belt and shoulder harness used"/>
    <s v="Straight ahead"/>
    <n v="0"/>
    <n v="90"/>
    <s v="Ditch, Ran off road right"/>
    <s v="Cloudy"/>
    <s v="N"/>
    <s v="N"/>
    <s v="Y"/>
    <s v="N"/>
    <n v="44.1035889999999"/>
    <n v="-102.668774999999"/>
    <s v="Tractor/semi-trailer"/>
    <s v="Westbound"/>
    <s v="Other electronic device (list in narrative); Running off road"/>
    <s v="None"/>
    <m/>
    <s v="None"/>
    <s v="None"/>
    <s v="0.00 BAC"/>
    <x v="0"/>
    <x v="0"/>
  </r>
  <r>
    <n v="2141"/>
    <n v="1816338"/>
    <d v="2018-12-05T19:30:00"/>
    <s v="PENNINGTON"/>
    <s v="N"/>
    <m/>
    <m/>
    <n v="-1"/>
    <n v="90"/>
    <s v="Animal  - wild"/>
    <s v="Clear"/>
    <s v="N"/>
    <s v="N"/>
    <s v="N"/>
    <s v="N"/>
    <n v="44.106485999999897"/>
    <n v="-102.626137999999"/>
    <s v="SUV ( sport utility/suburban )"/>
    <s v="Eastbound"/>
    <s v="Wild animal hit - damage only"/>
    <s v="Animal in roadway"/>
    <m/>
    <s v="Wild animal hit"/>
    <s v="Wild animal hit - damage only"/>
    <s v="Wild animal hit"/>
    <x v="0"/>
    <x v="0"/>
  </r>
  <r>
    <n v="2142"/>
    <n v="1816254"/>
    <d v="2018-12-07T02:40:00"/>
    <s v="PENNINGTON"/>
    <s v="N"/>
    <s v="Lap belt and shoulder harness used"/>
    <s v="Straight ahead"/>
    <n v="0"/>
    <n v="90"/>
    <s v="Highway traffic sign post/sign, Ran off road right"/>
    <s v="Clear"/>
    <s v="N"/>
    <s v="N"/>
    <s v="N"/>
    <s v="N"/>
    <n v="44.0999219999999"/>
    <n v="-103.153886999999"/>
    <s v="Passenger car"/>
    <s v="Eastbound"/>
    <s v="Drinking; Running off road"/>
    <s v="None"/>
    <s v="DUI, CARELESS DRIVING."/>
    <s v="None"/>
    <s v="None"/>
    <s v="Test given, but unobtainable at time report filed"/>
    <x v="0"/>
    <x v="0"/>
  </r>
  <r>
    <n v="2143"/>
    <n v="1816161"/>
    <d v="2018-12-01T21:05:00"/>
    <s v="JACKSON"/>
    <s v="N"/>
    <s v="Lap belt and shoulder harness used"/>
    <s v="Straight ahead"/>
    <n v="0"/>
    <n v="90"/>
    <s v="Jackknife, Motor vehicle in transport, Ran off road right"/>
    <s v="Snow"/>
    <s v="N"/>
    <s v="N"/>
    <s v="N"/>
    <s v="N"/>
    <n v="43.836261999999898"/>
    <n v="-101.636927999999"/>
    <s v="Passenger car; Tractor/semi-trailer"/>
    <s v="Westbound"/>
    <s v="None; Unknown"/>
    <s v="Road surface condition ( wet, icy, snow, slush, etc. )"/>
    <m/>
    <s v="Brakes; Unknown"/>
    <s v="Weather conditions"/>
    <s v="Test not given, Test not given"/>
    <x v="0"/>
    <x v="2"/>
  </r>
  <r>
    <n v="2144"/>
    <n v="1816765"/>
    <d v="2018-12-21T12:53:00"/>
    <s v="PENNINGTON"/>
    <s v="N"/>
    <s v="Lap belt and shoulder harness used"/>
    <s v="Straight ahead"/>
    <n v="0"/>
    <n v="90"/>
    <s v="Overturn/rollover"/>
    <s v="Severe crosswinds"/>
    <s v="N"/>
    <s v="N"/>
    <s v="N"/>
    <s v="N"/>
    <n v="44.118028000000002"/>
    <n v="-103.03605"/>
    <s v="Light truck (2 axles, 4 tires)"/>
    <s v="Westbound"/>
    <s v="None"/>
    <s v="None"/>
    <m/>
    <s v="None"/>
    <s v="None"/>
    <s v="Test not given"/>
    <x v="0"/>
    <x v="0"/>
  </r>
  <r>
    <n v="2146"/>
    <n v="1816884"/>
    <d v="2018-12-26T13:10:00"/>
    <s v="PENNINGTON"/>
    <s v="N"/>
    <s v="Lap belt and shoulder harness used"/>
    <s v="Straight ahead"/>
    <n v="0"/>
    <n v="90"/>
    <s v="Delineator post, Ran off road right"/>
    <s v="Blowing snow"/>
    <s v="N"/>
    <s v="N"/>
    <s v="N"/>
    <s v="N"/>
    <n v="44.103290999999899"/>
    <n v="-102.59989"/>
    <s v="Mini-van/passenger van with seats for 8 or less, including driver"/>
    <s v="Eastbound"/>
    <s v="Driving too fast for conditions; Failure to keep in proper lane"/>
    <s v="Road surface condition ( wet, icy, snow, slush, etc. )"/>
    <m/>
    <s v="None"/>
    <s v="None"/>
    <s v="Test not given"/>
    <x v="0"/>
    <x v="0"/>
  </r>
  <r>
    <n v="2147"/>
    <n v="1816886"/>
    <d v="2018-12-25T16:40:00"/>
    <s v="PENNINGTON"/>
    <s v="N"/>
    <m/>
    <m/>
    <n v="-1"/>
    <n v="90"/>
    <s v="Animal  - wild"/>
    <s v="Cloudy"/>
    <s v="N"/>
    <s v="N"/>
    <s v="N"/>
    <s v="N"/>
    <n v="44.012005000000002"/>
    <n v="-102.283137999999"/>
    <s v="SUV ( sport utility/suburban )"/>
    <s v="Westbound"/>
    <s v="Wild animal hit - damage only"/>
    <s v="Animal in roadway"/>
    <m/>
    <s v="Wild animal hit"/>
    <s v="Wild animal hit - damage only"/>
    <s v="Wild animal hit"/>
    <x v="0"/>
    <x v="0"/>
  </r>
  <r>
    <n v="2148"/>
    <n v="1816727"/>
    <d v="2018-12-21T13:39:00"/>
    <s v="PENNINGTON"/>
    <s v="N"/>
    <s v="Lap belt and shoulder harness used"/>
    <s v="Straight ahead"/>
    <n v="0"/>
    <n v="90"/>
    <s v="Overturn/rollover"/>
    <s v="Severe crosswinds"/>
    <s v="N"/>
    <s v="N"/>
    <s v="N"/>
    <s v="N"/>
    <n v="44.067549999999898"/>
    <n v="-102.391981999999"/>
    <s v="Light truck (2 axles, 4 tires)"/>
    <s v="Westbound"/>
    <s v="None"/>
    <s v="None"/>
    <m/>
    <s v="None"/>
    <s v="None"/>
    <s v="Test not given"/>
    <x v="0"/>
    <x v="0"/>
  </r>
  <r>
    <n v="2150"/>
    <n v="1817209"/>
    <d v="2018-12-29T20:20:00"/>
    <s v="PENNINGTON"/>
    <s v="N"/>
    <m/>
    <m/>
    <n v="-1"/>
    <n v="90"/>
    <s v="Animal  - wild"/>
    <s v="Clear"/>
    <s v="N"/>
    <s v="N"/>
    <s v="N"/>
    <s v="N"/>
    <n v="43.990129000000003"/>
    <n v="-102.25205200000001"/>
    <s v="Passenger car"/>
    <s v="Westbound"/>
    <s v="Wild animal hit - damage only"/>
    <s v="Animal in roadway"/>
    <m/>
    <s v="Wild animal hit"/>
    <s v="Wild animal hit - damage only"/>
    <s v="Wild animal hit"/>
    <x v="0"/>
    <x v="0"/>
  </r>
  <r>
    <n v="2151"/>
    <n v="1900018"/>
    <d v="2019-01-01T12:10:00"/>
    <s v="PENNINGTON"/>
    <s v="N"/>
    <s v="Lap belt and shoulder harness used"/>
    <s v="Straight ahead"/>
    <n v="0"/>
    <n v="90"/>
    <s v="Guardrail face, Ran off road right"/>
    <s v="Clear, Blowing snow"/>
    <s v="N"/>
    <s v="N"/>
    <s v="N"/>
    <s v="N"/>
    <n v="44.024859999999897"/>
    <n v="-102.315764999999"/>
    <s v="Passenger car"/>
    <s v="Westbound"/>
    <s v="Driving too fast for conditions; None"/>
    <s v="Road surface condition ( wet, icy, snow, slush, etc. )"/>
    <m/>
    <s v="None"/>
    <s v="None"/>
    <s v="0.00 BAC"/>
    <x v="0"/>
    <x v="0"/>
  </r>
  <r>
    <n v="2154"/>
    <n v="1817251"/>
    <d v="2018-12-31T12:14:00"/>
    <s v="PENNINGTON"/>
    <s v="N"/>
    <s v="Lap belt and shoulder harness used"/>
    <s v="Straight ahead"/>
    <n v="0"/>
    <n v="90"/>
    <s v="Guardrail face, Jackknife"/>
    <s v="Blowing snow"/>
    <s v="N"/>
    <s v="N"/>
    <s v="N"/>
    <s v="N"/>
    <n v="44.032479000000002"/>
    <n v="-102.338286999999"/>
    <s v="Tractor/semi-trailer"/>
    <s v="Westbound"/>
    <s v="None; Swerving or avoiding due to wind, slippery surface, vehicle, object, non-motorist, etc."/>
    <s v="Road surface condition ( wet, icy, snow, slush, etc. )"/>
    <m/>
    <s v="None"/>
    <s v="Weather conditions"/>
    <s v="Test not given"/>
    <x v="0"/>
    <x v="1"/>
  </r>
  <r>
    <n v="2155"/>
    <n v="1900023"/>
    <d v="2019-01-01T13:51:00"/>
    <s v="PENNINGTON"/>
    <s v="N"/>
    <s v="Lap belt and shoulder harness used"/>
    <s v="Straight ahead"/>
    <n v="0"/>
    <n v="90"/>
    <s v="Motor vehicle in transport"/>
    <s v="Clear"/>
    <s v="N"/>
    <s v="N"/>
    <s v="N"/>
    <s v="N"/>
    <n v="44.103490999999899"/>
    <n v="-102.58611500000001"/>
    <s v="Mini-van/passenger van with seats for 8 or less, including driver; Truck pulling trailer(s) - GCWR 10,001 lbs or more"/>
    <s v="Westbound"/>
    <s v="None; Swerving or avoiding due to wind, slippery surface, vehicle, object, non-motorist, etc."/>
    <s v="None; Road surface condition ( wet, icy, snow, slush, etc. )"/>
    <m/>
    <s v="None"/>
    <s v="None"/>
    <s v="0.00 BAC, 0.00 BAC"/>
    <x v="0"/>
    <x v="0"/>
  </r>
  <r>
    <n v="2156"/>
    <n v="1817326"/>
    <d v="2018-12-22T07:04:00"/>
    <s v="PENNINGTON"/>
    <s v="N"/>
    <m/>
    <m/>
    <n v="-1"/>
    <n v="90"/>
    <s v="Animal  - wild"/>
    <s v="Clear"/>
    <s v="N"/>
    <s v="N"/>
    <s v="N"/>
    <s v="N"/>
    <n v="44.109122999999897"/>
    <n v="-102.908556"/>
    <s v="Light truck (2 axles, 4 tires)"/>
    <s v="Westbound"/>
    <s v="Wild animal hit - damage only"/>
    <s v="Animal in roadway"/>
    <m/>
    <s v="Wild animal hit"/>
    <s v="Wild animal hit - damage only"/>
    <s v="Wild animal hit"/>
    <x v="0"/>
    <x v="0"/>
  </r>
  <r>
    <n v="2157"/>
    <n v="1817338"/>
    <d v="2018-12-27T05:19:00"/>
    <s v="JACKSON"/>
    <s v="N"/>
    <s v="Lap belt and shoulder harness used"/>
    <s v="Straight ahead"/>
    <n v="0"/>
    <n v="90"/>
    <s v="Overturn/rollover, Ran off road left"/>
    <s v="Snow, Blowing snow"/>
    <s v="N"/>
    <s v="N"/>
    <s v="N"/>
    <s v="N"/>
    <n v="43.836033999999898"/>
    <n v="-101.846947"/>
    <s v="Light truck (2 axles, 4 tires)"/>
    <s v="Eastbound"/>
    <s v="None"/>
    <s v="None"/>
    <m/>
    <s v="None"/>
    <s v="Weather conditions"/>
    <s v="0.00 BAC"/>
    <x v="0"/>
    <x v="0"/>
  </r>
  <r>
    <n v="2158"/>
    <n v="1817339"/>
    <d v="2018-12-31T11:05:00"/>
    <s v="PENNINGTON"/>
    <s v="N"/>
    <s v="Lap belt and shoulder harness used"/>
    <s v="Straight ahead"/>
    <n v="0"/>
    <n v="90"/>
    <s v="Guardrail face, Ran off road left, Ran off road right"/>
    <s v="Snow"/>
    <s v="N"/>
    <s v="N"/>
    <s v="N"/>
    <s v="N"/>
    <n v="44.111626000000001"/>
    <n v="-103.123863999999"/>
    <s v="SUV ( sport utility/suburban )"/>
    <s v="Westbound"/>
    <s v="None; Running off road"/>
    <s v="None"/>
    <s v="CARELESS DRIVING."/>
    <s v="None"/>
    <s v="None"/>
    <s v="0.00 BAC"/>
    <x v="0"/>
    <x v="0"/>
  </r>
  <r>
    <n v="2159"/>
    <n v="1900079"/>
    <d v="2019-01-02T07:19:00"/>
    <s v="PENNINGTON"/>
    <s v="N"/>
    <s v="Lap belt and shoulder harness used"/>
    <s v="Straight ahead"/>
    <n v="0"/>
    <n v="90"/>
    <s v="Delineator post, Overturn/rollover, Ran off road right"/>
    <s v="Clear"/>
    <s v="N"/>
    <s v="N"/>
    <s v="N"/>
    <s v="N"/>
    <n v="44.103461000000003"/>
    <n v="-102.565138"/>
    <s v="Mini-van/passenger van with seats for 8 or less, including driver"/>
    <s v="Westbound"/>
    <s v="Driving too fast for conditions; None"/>
    <s v="Road surface condition ( wet, icy, snow, slush, etc. )"/>
    <s v="OVERDRIVING ROAD CONDITIONS"/>
    <s v="None"/>
    <s v="None"/>
    <s v="0.00 BAC"/>
    <x v="0"/>
    <x v="0"/>
  </r>
  <r>
    <n v="2164"/>
    <n v="1816986"/>
    <d v="2018-12-27T14:48:00"/>
    <s v="PENNINGTON"/>
    <s v="N"/>
    <s v="Shoulder harness only used"/>
    <s v="Straight ahead"/>
    <n v="0"/>
    <n v="90"/>
    <s v="Guardrail face, Ran off road left"/>
    <s v="Sleet, hail ( freezing rain or drizzle ), Blowing snow"/>
    <s v="N"/>
    <s v="N"/>
    <s v="N"/>
    <s v="N"/>
    <n v="44.114497999999898"/>
    <n v="-103.11868200000001"/>
    <s v="Passenger car"/>
    <s v="Westbound"/>
    <s v="Followed too closely; None"/>
    <s v="Road surface condition ( wet, icy, snow, slush, etc. )"/>
    <m/>
    <s v="None"/>
    <s v="Weather conditions"/>
    <s v="Test not given"/>
    <x v="0"/>
    <x v="0"/>
  </r>
  <r>
    <n v="2172"/>
    <n v="1900225"/>
    <d v="2019-01-01T15:47:00"/>
    <s v="PENNINGTON"/>
    <s v="N"/>
    <s v="Lap belt and shoulder harness used"/>
    <s v="Changing lanes, Stopped in traffic lane"/>
    <n v="0"/>
    <n v="90"/>
    <s v="Guardrail face, Motor vehicle in transport"/>
    <s v="Blowing snow, Severe crosswinds"/>
    <s v="N"/>
    <s v="N"/>
    <s v="N"/>
    <s v="N"/>
    <n v="44.0256609999999"/>
    <n v="-102.317965"/>
    <s v="SUV ( sport utility/suburban ); Van/Bus with seats for 16 or more people, including driver"/>
    <s v="Westbound"/>
    <s v="Improper parking; None; Swerving or avoiding due to wind, slippery surface, vehicle, object, non-motorist, etc."/>
    <s v="Road surface condition ( wet, icy, snow, slush, etc. )"/>
    <m/>
    <s v="None"/>
    <s v="Weather conditions"/>
    <s v="Test not given, Test not given"/>
    <x v="0"/>
    <x v="3"/>
  </r>
  <r>
    <n v="2173"/>
    <n v="1900220"/>
    <d v="2019-01-01T13:32:00"/>
    <s v="PENNINGTON"/>
    <s v="N"/>
    <s v="Lap belt and shoulder harness used"/>
    <s v="Straight ahead"/>
    <n v="0"/>
    <n v="90"/>
    <s v="Delineator post, Ran off road right"/>
    <s v="Cloudy"/>
    <s v="N"/>
    <s v="N"/>
    <s v="N"/>
    <s v="N"/>
    <n v="44.103430000000003"/>
    <n v="-102.55888400000001"/>
    <s v="Passenger car"/>
    <s v="Westbound"/>
    <s v="Driving too fast for conditions; None"/>
    <s v="Road surface condition ( wet, icy, snow, slush, etc. )"/>
    <m/>
    <s v="None"/>
    <s v="None"/>
    <s v="0.00 BAC"/>
    <x v="0"/>
    <x v="0"/>
  </r>
  <r>
    <n v="2174"/>
    <n v="1900219"/>
    <d v="2019-01-01T11:31:00"/>
    <s v="PENNINGTON"/>
    <s v="N"/>
    <s v="Lap belt and shoulder harness used"/>
    <s v="Straight ahead"/>
    <n v="0"/>
    <n v="90"/>
    <s v="Fence, Ran off road right"/>
    <s v="Cloudy"/>
    <s v="N"/>
    <s v="N"/>
    <s v="N"/>
    <s v="N"/>
    <n v="44.11759"/>
    <n v="-102.935738"/>
    <s v="Light truck (2 axles, 4 tires)"/>
    <s v="Eastbound"/>
    <s v="Driving too fast for conditions; None"/>
    <s v="Road surface condition ( wet, icy, snow, slush, etc. )"/>
    <m/>
    <s v="None"/>
    <s v="None"/>
    <s v="0.00 BAC"/>
    <x v="0"/>
    <x v="0"/>
  </r>
  <r>
    <n v="2175"/>
    <n v="1900218"/>
    <d v="2019-01-01T05:43:00"/>
    <s v="PENNINGTON"/>
    <s v="N"/>
    <s v="Lap belt and shoulder harness used"/>
    <s v="Straight ahead"/>
    <n v="0"/>
    <n v="90"/>
    <s v="Overturn/rollover, Ran off road left"/>
    <s v="Cloudy"/>
    <s v="N"/>
    <s v="N"/>
    <s v="N"/>
    <s v="N"/>
    <n v="44.103464000000002"/>
    <n v="-102.563552999999"/>
    <s v="Light truck (2 axles, 4 tires)"/>
    <s v="Westbound"/>
    <s v="Driving too fast for conditions; None"/>
    <s v="Road surface condition ( wet, icy, snow, slush, etc. )"/>
    <m/>
    <s v="None"/>
    <s v="None"/>
    <s v="0.00 BAC"/>
    <x v="0"/>
    <x v="0"/>
  </r>
  <r>
    <n v="2178"/>
    <n v="1900082"/>
    <d v="2019-01-06T17:28:00"/>
    <s v="BENNETT"/>
    <s v="N"/>
    <s v="Lap belt and shoulder harness used"/>
    <s v="Slowing in traffic lane, Straight ahead"/>
    <n v="0"/>
    <n v="73"/>
    <s v="Motor vehicle in transport"/>
    <s v="Clear"/>
    <s v="N"/>
    <s v="N"/>
    <s v="N"/>
    <s v="N"/>
    <n v="43.288027"/>
    <n v="-101.513780999999"/>
    <s v="SUV ( sport utility/suburban )"/>
    <s v="Northbound"/>
    <s v="Followed too closely; None"/>
    <s v="Animal in roadway"/>
    <m/>
    <s v="None"/>
    <s v="None"/>
    <s v="Test not given, Test not given"/>
    <x v="0"/>
    <x v="1"/>
  </r>
  <r>
    <n v="2179"/>
    <n v="1900399"/>
    <d v="2019-01-19T15:50:00"/>
    <s v="PENNINGTON"/>
    <s v="N"/>
    <s v="Lap belt and shoulder harness used"/>
    <s v="Overtaking/passing, Straight ahead"/>
    <n v="0"/>
    <n v="90"/>
    <s v="Equipment failure ( tires, brakes, etc. ), Motor vehicle in transport"/>
    <s v="Fog, smog, smoke"/>
    <s v="N"/>
    <s v="N"/>
    <s v="N"/>
    <s v="N"/>
    <n v="44.042357000000003"/>
    <n v="-102.35224100000001"/>
    <s v="Light truck (2 axles, 4 tires); SUV ( sport utility/suburban )"/>
    <s v="Westbound"/>
    <s v="None; Other"/>
    <s v="Road surface condition ( wet, icy, snow, slush, etc. )"/>
    <m/>
    <s v="None; Tires"/>
    <s v="None"/>
    <s v="Test not given, Test not given"/>
    <x v="0"/>
    <x v="0"/>
  </r>
  <r>
    <n v="2181"/>
    <n v="1900478"/>
    <d v="2019-01-15T17:40:00"/>
    <s v="JACKSON"/>
    <s v="N"/>
    <m/>
    <m/>
    <n v="-1"/>
    <n v="73"/>
    <s v="Animal  - wild"/>
    <s v="Clear"/>
    <s v="N"/>
    <s v="N"/>
    <s v="N"/>
    <s v="N"/>
    <n v="43.671061000000002"/>
    <n v="-101.522982999999"/>
    <s v="Light truck (2 axles, 4 tires)"/>
    <s v="Northbound"/>
    <s v="Wild animal hit - damage only"/>
    <s v="Animal in roadway"/>
    <m/>
    <s v="Wild animal hit"/>
    <s v="Wild animal hit - damage only"/>
    <s v="Wild animal hit"/>
    <x v="0"/>
    <x v="0"/>
  </r>
  <r>
    <n v="2182"/>
    <n v="1900485"/>
    <d v="2019-01-18T07:45:00"/>
    <s v="JACKSON"/>
    <s v="N"/>
    <s v="Lap belt and shoulder harness used"/>
    <s v="Straight ahead"/>
    <n v="0"/>
    <n v="90"/>
    <s v="Delineator post, Fence, Ran off road right"/>
    <s v="Snow, Blowing snow"/>
    <s v="N"/>
    <s v="N"/>
    <s v="N"/>
    <s v="N"/>
    <n v="43.835948000000002"/>
    <n v="-101.65455900000001"/>
    <s v="Passenger car"/>
    <s v="Eastbound"/>
    <s v="Driving too fast for conditions; None"/>
    <s v="Road surface condition ( wet, icy, snow, slush, etc. )"/>
    <m/>
    <s v="None"/>
    <s v="None"/>
    <s v="0.00 BAC"/>
    <x v="0"/>
    <x v="0"/>
  </r>
  <r>
    <n v="2183"/>
    <n v="1900450"/>
    <d v="2019-01-16T16:20:00"/>
    <s v="BENNETT"/>
    <s v="N"/>
    <s v="Lap belt and shoulder harness used"/>
    <s v="Straight ahead"/>
    <n v="0"/>
    <n v="18"/>
    <s v="Highway traffic sign post/sign, Ran off road right"/>
    <s v="Sleet, hail ( freezing rain or drizzle ), Snow"/>
    <s v="N"/>
    <s v="N"/>
    <s v="N"/>
    <s v="N"/>
    <n v="43.215229999999899"/>
    <n v="-101.512542999999"/>
    <s v="Passenger car"/>
    <s v="Eastbound"/>
    <s v="Driving too fast for conditions; None"/>
    <s v="Road surface condition ( wet, icy, snow, slush, etc. )"/>
    <m/>
    <s v="None"/>
    <s v="None"/>
    <s v="Test not given"/>
    <x v="0"/>
    <x v="0"/>
  </r>
  <r>
    <n v="2187"/>
    <n v="1900730"/>
    <d v="2019-01-25T11:10:00"/>
    <s v="PENNINGTON"/>
    <s v="N"/>
    <s v="Lap belt and shoulder harness used"/>
    <s v="Straight ahead"/>
    <n v="0"/>
    <n v="90"/>
    <s v="Delineator post, Ran off road right"/>
    <s v="Snow, Blowing snow"/>
    <s v="N"/>
    <s v="N"/>
    <s v="N"/>
    <s v="N"/>
    <n v="44.103205000000003"/>
    <n v="-102.562735"/>
    <s v="Passenger car"/>
    <s v="Eastbound"/>
    <s v="Failure to keep in proper lane; Running off road"/>
    <s v="None"/>
    <m/>
    <s v="None"/>
    <s v="None"/>
    <s v="Test not given"/>
    <x v="0"/>
    <x v="0"/>
  </r>
  <r>
    <n v="2188"/>
    <n v="1900729"/>
    <d v="2019-01-25T09:21:00"/>
    <s v="PENNINGTON"/>
    <s v="N"/>
    <s v="Lap belt and shoulder harness used"/>
    <s v="Straight ahead"/>
    <n v="0"/>
    <n v="90"/>
    <s v="Jackknife, Ran off road left"/>
    <s v="Snow, Blowing snow"/>
    <s v="N"/>
    <s v="N"/>
    <s v="N"/>
    <s v="N"/>
    <n v="44.103380999999899"/>
    <n v="-102.532259999999"/>
    <s v="Light truck (2 axles, 4 tires)"/>
    <s v="Westbound"/>
    <s v="Failure to keep in proper lane; None"/>
    <s v="Road surface condition ( wet, icy, snow, slush, etc. )"/>
    <m/>
    <s v="None"/>
    <s v="None"/>
    <s v="Test not given"/>
    <x v="0"/>
    <x v="0"/>
  </r>
  <r>
    <n v="2189"/>
    <n v="1900728"/>
    <d v="2019-01-25T08:13:00"/>
    <s v="PENNINGTON"/>
    <s v="N"/>
    <s v="Lap belt and shoulder harness used"/>
    <s v="Straight ahead"/>
    <n v="0"/>
    <n v="90"/>
    <s v="Guardrail face, Ran off road left"/>
    <s v="Snow, Blowing snow"/>
    <s v="N"/>
    <s v="N"/>
    <s v="N"/>
    <s v="N"/>
    <n v="43.986885000000001"/>
    <n v="-102.234054"/>
    <s v="Passenger car"/>
    <s v="Westbound"/>
    <s v="Failure to keep in proper lane; None"/>
    <s v="None"/>
    <m/>
    <s v="Tires"/>
    <s v="None"/>
    <s v="Test not given"/>
    <x v="0"/>
    <x v="0"/>
  </r>
  <r>
    <n v="2191"/>
    <n v="1817931"/>
    <d v="2018-12-31T10:24:00"/>
    <s v="JACKSON"/>
    <s v="N"/>
    <s v="Lap belt and shoulder harness used"/>
    <s v="Straight ahead"/>
    <n v="0"/>
    <n v="90"/>
    <s v="Motor vehicle in transport"/>
    <s v="Snow, Blowing snow"/>
    <s v="N"/>
    <s v="N"/>
    <s v="N"/>
    <s v="N"/>
    <n v="43.872712"/>
    <n v="-101.972617"/>
    <s v="Light truck (2 axles, 4 tires); SUV ( sport utility/suburban )"/>
    <s v="Eastbound"/>
    <s v="None; Unknown"/>
    <s v="Road surface condition ( wet, icy, snow, slush, etc. )"/>
    <m/>
    <s v="None"/>
    <s v="Weather conditions"/>
    <s v="Test not given, Test not given"/>
    <x v="0"/>
    <x v="2"/>
  </r>
  <r>
    <n v="2196"/>
    <n v="1900961"/>
    <d v="2019-02-02T17:40:00"/>
    <s v="PENNINGTON"/>
    <s v="N"/>
    <m/>
    <m/>
    <n v="-1"/>
    <n v="90"/>
    <s v="Animal  - wild"/>
    <s v="Cloudy"/>
    <s v="N"/>
    <s v="N"/>
    <s v="N"/>
    <s v="N"/>
    <n v="44.065314000000001"/>
    <n v="-102.447433"/>
    <s v="Passenger car"/>
    <s v="Westbound"/>
    <s v="Wild animal hit - damage only"/>
    <s v="Animal in roadway"/>
    <m/>
    <s v="Wild animal hit"/>
    <s v="Wild animal hit - damage only"/>
    <s v="Wild animal hit"/>
    <x v="0"/>
    <x v="0"/>
  </r>
  <r>
    <n v="2197"/>
    <n v="1900962"/>
    <d v="2019-02-02T17:40:00"/>
    <s v="PENNINGTON"/>
    <s v="N"/>
    <m/>
    <m/>
    <n v="-1"/>
    <n v="90"/>
    <s v="Animal  - wild"/>
    <s v="Cloudy"/>
    <s v="N"/>
    <s v="N"/>
    <s v="N"/>
    <s v="N"/>
    <n v="44.065314000000001"/>
    <n v="-102.447433"/>
    <s v="Mini-van/passenger van with seats for 8 or less, including driver"/>
    <s v="Westbound"/>
    <s v="Wild animal hit - damage only"/>
    <s v="Animal in roadway"/>
    <m/>
    <s v="Wild animal hit"/>
    <s v="Wild animal hit - damage only"/>
    <s v="Wild animal hit"/>
    <x v="0"/>
    <x v="0"/>
  </r>
  <r>
    <n v="2199"/>
    <n v="1901015"/>
    <d v="2019-01-01T15:47:00"/>
    <s v="PENNINGTON"/>
    <s v="N"/>
    <s v="Lap belt and shoulder harness used"/>
    <s v="Changing lanes, Straight ahead"/>
    <n v="0"/>
    <n v="90"/>
    <s v="Guardrail face, Motor vehicle in transport"/>
    <s v="Snow, Blowing snow"/>
    <s v="N"/>
    <s v="N"/>
    <s v="N"/>
    <s v="N"/>
    <n v="44.024560000000001"/>
    <n v="-102.314858999999"/>
    <s v="Passenger car; SUV ( sport utility/suburban )"/>
    <s v="Westbound"/>
    <s v="Driving too fast for conditions; None"/>
    <s v="Road surface condition ( wet, icy, snow, slush, etc. )"/>
    <m/>
    <s v="None"/>
    <s v="None; Weather conditions"/>
    <s v="0.00 BAC, Not reported, 0.00 BAC, Not reported, 0.00 BAC"/>
    <x v="0"/>
    <x v="4"/>
  </r>
  <r>
    <n v="2200"/>
    <n v="1901287"/>
    <d v="2019-01-31T18:00:00"/>
    <s v="PENNINGTON"/>
    <s v="N"/>
    <s v="Lap belt and shoulder harness used"/>
    <s v="Straight ahead, Turning left"/>
    <n v="0"/>
    <n v="90"/>
    <s v="Motor vehicle in transport"/>
    <s v="Clear"/>
    <s v="N"/>
    <s v="N"/>
    <s v="N"/>
    <s v="N"/>
    <n v="44.100518999999899"/>
    <n v="-103.151387"/>
    <s v="Passenger car; SUV ( sport utility/suburban )"/>
    <s v="Southbound"/>
    <s v="Disregarded traffic signs or signals; None"/>
    <s v="None"/>
    <m/>
    <s v="None"/>
    <s v="None"/>
    <s v="Test not given, Test not given"/>
    <x v="0"/>
    <x v="0"/>
  </r>
  <r>
    <n v="2202"/>
    <n v="1901344"/>
    <d v="2019-02-09T19:04:00"/>
    <s v="PENNINGTON"/>
    <s v="N"/>
    <m/>
    <m/>
    <n v="-1"/>
    <n v="90"/>
    <s v="Animal  - wild"/>
    <s v="Clear"/>
    <s v="N"/>
    <s v="N"/>
    <s v="N"/>
    <s v="N"/>
    <n v="43.987492000000003"/>
    <n v="-102.246386999999"/>
    <s v="Light truck (2 axles, 4 tires)"/>
    <s v="Westbound"/>
    <s v="Wild animal hit - damage only"/>
    <s v="Animal in roadway"/>
    <m/>
    <s v="Wild animal hit"/>
    <s v="Wild animal hit - damage only"/>
    <s v="Wild animal hit"/>
    <x v="0"/>
    <x v="0"/>
  </r>
  <r>
    <n v="2205"/>
    <n v="1901630"/>
    <d v="2019-02-06T08:45:00"/>
    <s v="PENNINGTON"/>
    <s v="N"/>
    <s v="Lap belt and shoulder harness used"/>
    <s v="Straight ahead"/>
    <n v="0"/>
    <n v="90"/>
    <s v="Highway traffic sign post/sign, Ran off road right"/>
    <s v="Cloudy"/>
    <s v="N"/>
    <s v="N"/>
    <s v="N"/>
    <s v="N"/>
    <n v="44.109976000000003"/>
    <n v="-103.126823"/>
    <s v="SUV ( sport utility/suburban )"/>
    <s v="Westbound"/>
    <s v="Driving too fast for conditions; None"/>
    <s v="Road surface condition ( wet, icy, snow, slush, etc. )"/>
    <m/>
    <s v="None"/>
    <s v="None"/>
    <s v="Test not given"/>
    <x v="0"/>
    <x v="0"/>
  </r>
  <r>
    <n v="2207"/>
    <n v="1901857"/>
    <d v="2019-02-21T09:46:00"/>
    <s v="JACKSON"/>
    <s v="N"/>
    <m/>
    <m/>
    <n v="-1"/>
    <n v="90"/>
    <s v="Animal  - wild"/>
    <s v="Snow"/>
    <s v="N"/>
    <s v="N"/>
    <s v="N"/>
    <s v="N"/>
    <n v="43.839136000000003"/>
    <n v="-101.53019"/>
    <s v="Truck pulling trailer(s) - GCWR 10,001 lbs or more"/>
    <s v="Westbound"/>
    <s v="Wild animal hit - damage only"/>
    <s v="Animal in roadway"/>
    <m/>
    <s v="Wild animal hit"/>
    <s v="Wild animal hit - damage only"/>
    <s v="Wild animal hit"/>
    <x v="0"/>
    <x v="0"/>
  </r>
  <r>
    <n v="2208"/>
    <n v="1901858"/>
    <d v="2019-02-18T13:07:00"/>
    <s v="JACKSON"/>
    <s v="N"/>
    <m/>
    <m/>
    <n v="-1"/>
    <n v="90"/>
    <s v="Animal  - wild"/>
    <s v="Clear"/>
    <s v="N"/>
    <s v="N"/>
    <s v="N"/>
    <s v="N"/>
    <n v="43.8373729999999"/>
    <n v="-101.534825999999"/>
    <s v="Passenger car"/>
    <s v="Eastbound"/>
    <s v="Wild animal hit - damage only"/>
    <s v="Animal in roadway"/>
    <m/>
    <s v="Wild animal hit"/>
    <s v="Wild animal hit - damage only"/>
    <s v="Wild animal hit"/>
    <x v="0"/>
    <x v="0"/>
  </r>
  <r>
    <n v="2209"/>
    <n v="1901203"/>
    <d v="2019-02-07T04:44:00"/>
    <s v="PENNINGTON"/>
    <s v="N"/>
    <m/>
    <s v="Straight ahead"/>
    <n v="0"/>
    <n v="90"/>
    <s v="Guardrail face, Ran off road left"/>
    <s v="Cloudy"/>
    <s v="N"/>
    <s v="N"/>
    <s v="N"/>
    <s v="N"/>
    <n v="44.100766999999898"/>
    <n v="-103.150650999999"/>
    <s v="Passenger car"/>
    <s v="Westbound"/>
    <s v="Unknown"/>
    <s v="Unknown"/>
    <m/>
    <s v="Unknown"/>
    <s v="Unknown"/>
    <s v="Test not given"/>
    <x v="0"/>
    <x v="0"/>
  </r>
  <r>
    <n v="2213"/>
    <n v="1901923"/>
    <d v="2019-02-19T05:30:00"/>
    <s v="PENNINGTON"/>
    <s v="N"/>
    <s v="Lap belt and shoulder harness used"/>
    <s v="Straight ahead"/>
    <n v="0"/>
    <n v="90"/>
    <s v="Other movable object"/>
    <s v="Clear"/>
    <s v="N"/>
    <s v="N"/>
    <s v="N"/>
    <s v="N"/>
    <n v="44.0802049999999"/>
    <n v="-102.479865"/>
    <s v="Cargo van - GVWR 10,000 lbs or less"/>
    <s v="Eastbound"/>
    <s v="None"/>
    <s v="None"/>
    <m/>
    <s v="None"/>
    <s v="None"/>
    <s v="Test not given"/>
    <x v="0"/>
    <x v="0"/>
  </r>
  <r>
    <n v="2214"/>
    <n v="1901933"/>
    <d v="2019-02-22T07:50:00"/>
    <s v="PENNINGTON"/>
    <s v="N"/>
    <s v="Lap belt and shoulder harness used"/>
    <s v="Straight ahead"/>
    <n v="0"/>
    <n v="90"/>
    <s v="Highway traffic sign post/sign, Ran off road right"/>
    <s v="Snow"/>
    <s v="N"/>
    <s v="N"/>
    <s v="N"/>
    <s v="N"/>
    <n v="44.099688"/>
    <n v="-103.164359"/>
    <s v="Passenger car"/>
    <s v="Westbound"/>
    <s v="None; Running off road"/>
    <s v="Road surface condition ( wet, icy, snow, slush, etc. )"/>
    <m/>
    <s v="None"/>
    <s v="None"/>
    <s v="Test not given"/>
    <x v="0"/>
    <x v="0"/>
  </r>
  <r>
    <n v="2219"/>
    <n v="1902206"/>
    <d v="2019-03-01T08:26:00"/>
    <s v="PENNINGTON"/>
    <s v="N"/>
    <s v="Lap belt and shoulder harness used"/>
    <s v="Straight ahead"/>
    <n v="0"/>
    <n v="90"/>
    <s v="Overturn/rollover, Ran off road left"/>
    <s v="Snow"/>
    <s v="N"/>
    <s v="N"/>
    <s v="N"/>
    <s v="N"/>
    <n v="44.103175999999898"/>
    <n v="-102.544850999999"/>
    <s v="Light truck (2 axles, 4 tires)"/>
    <s v="Eastbound"/>
    <s v="Driving too fast for conditions; None"/>
    <s v="Road surface condition ( wet, icy, snow, slush, etc. )"/>
    <m/>
    <s v="None"/>
    <s v="None"/>
    <s v="0.00 BAC"/>
    <x v="0"/>
    <x v="0"/>
  </r>
  <r>
    <n v="2222"/>
    <n v="1902498"/>
    <d v="2019-03-01T08:01:00"/>
    <s v="PENNINGTON"/>
    <s v="N"/>
    <s v="Lap belt and shoulder harness used"/>
    <s v="Straight ahead"/>
    <n v="0"/>
    <n v="90"/>
    <s v="Guardrail face, Ran off road right"/>
    <s v="Blowing snow"/>
    <s v="N"/>
    <s v="N"/>
    <s v="N"/>
    <s v="N"/>
    <n v="43.985551999999899"/>
    <n v="-102.20828"/>
    <s v="Light truck (2 axles, 4 tires)"/>
    <s v="Eastbound"/>
    <s v="Driving too fast for conditions; None"/>
    <s v="Road surface condition ( wet, icy, snow, slush, etc. )"/>
    <m/>
    <s v="None"/>
    <s v="None"/>
    <s v="0.00 BAC"/>
    <x v="0"/>
    <x v="0"/>
  </r>
  <r>
    <n v="2223"/>
    <n v="1902757"/>
    <d v="2019-03-09T12:39:00"/>
    <s v="PENNINGTON"/>
    <s v="N"/>
    <s v="Lap belt and shoulder harness used"/>
    <s v="Straight ahead"/>
    <n v="0"/>
    <n v="90"/>
    <s v="Bridge rail, Fence, Guardrail face, Jackknife"/>
    <s v="Cloudy"/>
    <s v="Y"/>
    <s v="N"/>
    <s v="N"/>
    <s v="N"/>
    <n v="44.066924999999898"/>
    <n v="-102.457781999999"/>
    <s v="Tractor/semi-trailer"/>
    <s v="Eastbound"/>
    <s v="Driving too fast for conditions; Over-correcting/over-steering"/>
    <s v="Road surface condition ( wet, icy, snow, slush, etc. )"/>
    <s v="OVERDRIVING ROAD CONDITIONS"/>
    <s v="None"/>
    <s v="None"/>
    <s v="Test not given"/>
    <x v="0"/>
    <x v="0"/>
  </r>
  <r>
    <n v="2224"/>
    <n v="1902760"/>
    <d v="2019-02-23T19:34:00"/>
    <s v="PENNINGTON"/>
    <s v="N"/>
    <s v="Lap belt and shoulder harness used"/>
    <s v="Straight ahead"/>
    <n v="0"/>
    <n v="90"/>
    <s v="Overturn/rollover, Ran off road right"/>
    <s v="Blowing snow, Severe crosswinds"/>
    <s v="N"/>
    <s v="N"/>
    <s v="N"/>
    <s v="N"/>
    <n v="44.118330999999898"/>
    <n v="-102.952288999999"/>
    <s v="Light truck (2 axles, 4 tires)"/>
    <s v="Westbound"/>
    <s v="Running off road; Swerving or avoiding due to wind, slippery surface, vehicle, object, non-motorist, etc."/>
    <s v="Road surface condition ( wet, icy, snow, slush, etc. )"/>
    <m/>
    <s v="None"/>
    <s v="Weather conditions"/>
    <s v="Test not given"/>
    <x v="0"/>
    <x v="2"/>
  </r>
  <r>
    <n v="2225"/>
    <n v="1902763"/>
    <d v="2019-03-09T09:30:00"/>
    <s v="PENNINGTON"/>
    <s v="N"/>
    <s v="Lap belt and shoulder harness used"/>
    <s v="Straight ahead"/>
    <n v="0"/>
    <n v="90"/>
    <s v="Motor vehicle in transport"/>
    <s v="Blowing snow, Severe crosswinds"/>
    <s v="N"/>
    <s v="N"/>
    <s v="N"/>
    <s v="N"/>
    <n v="44.103250000000003"/>
    <n v="-102.577338999999"/>
    <s v="Light truck (2 axles, 4 tires); Tractor/semi-trailer"/>
    <s v="Eastbound"/>
    <s v="None; Unknown"/>
    <s v="Road surface condition ( wet, icy, snow, slush, etc. )"/>
    <m/>
    <s v="None"/>
    <s v="Weather conditions"/>
    <s v="Test not given, Test not given"/>
    <x v="0"/>
    <x v="0"/>
  </r>
  <r>
    <n v="2226"/>
    <n v="1902764"/>
    <d v="2019-03-09T22:00:00"/>
    <s v="PENNINGTON"/>
    <s v="N"/>
    <s v="Lap belt and shoulder harness used"/>
    <s v="Straight ahead"/>
    <n v="0"/>
    <n v="90"/>
    <s v="Highway traffic sign post/sign, Ran off road right, Snow bank"/>
    <s v="Snow"/>
    <s v="N"/>
    <s v="N"/>
    <s v="N"/>
    <s v="N"/>
    <n v="44.103250000000003"/>
    <n v="-102.577338999999"/>
    <s v="Passenger car"/>
    <s v="Eastbound"/>
    <s v="Driving too fast for conditions; Swerving or avoiding due to wind, slippery surface, vehicle, object, non-motorist, etc."/>
    <s v="Road surface condition ( wet, icy, snow, slush, etc. )"/>
    <s v="FAIL TO REPORT ACCIDENT (&gt;$1000/$2000)"/>
    <s v="None"/>
    <s v="Unknown"/>
    <s v="Test not given"/>
    <x v="0"/>
    <x v="0"/>
  </r>
  <r>
    <n v="2227"/>
    <n v="1902765"/>
    <d v="2019-03-09T07:32:00"/>
    <s v="PENNINGTON"/>
    <s v="N"/>
    <s v="Lap belt and shoulder harness used"/>
    <s v="Overtaking/passing, Straight ahead"/>
    <n v="0"/>
    <n v="90"/>
    <s v="Motor vehicle in transport, Motor vehicle used as equipment ( snowplow plowing )"/>
    <s v="Blowing snow, Severe crosswinds"/>
    <s v="N"/>
    <s v="N"/>
    <s v="N"/>
    <s v="N"/>
    <n v="43.941789"/>
    <n v="-102.156575"/>
    <s v="Single-unit truck (3 or more axles); Tractor/semi-trailer"/>
    <s v="Westbound"/>
    <s v="Failure to keep in proper lane; Improper lane change; None"/>
    <s v="Road surface condition ( wet, icy, snow, slush, etc. )"/>
    <s v="CARELESS DRIVING."/>
    <s v="None"/>
    <s v="Weather conditions"/>
    <s v="Test not given, Test not given"/>
    <x v="0"/>
    <x v="0"/>
  </r>
  <r>
    <n v="2229"/>
    <n v="1902823"/>
    <d v="2019-03-10T09:37:00"/>
    <s v="PENNINGTON"/>
    <s v="N"/>
    <s v="Lap belt and shoulder harness used"/>
    <s v="Straight ahead"/>
    <n v="0"/>
    <n v="90"/>
    <s v="Guardrail face, Ran off road left"/>
    <s v="Clear"/>
    <s v="N"/>
    <s v="N"/>
    <s v="N"/>
    <s v="N"/>
    <n v="44.023055999999897"/>
    <n v="-102.30583300000001"/>
    <s v="SUV ( sport utility/suburban )"/>
    <s v="Westbound"/>
    <s v="Driving too fast for conditions; Swerving or avoiding due to wind, slippery surface, vehicle, object, non-motorist, etc."/>
    <s v="Road surface condition ( wet, icy, snow, slush, etc. )"/>
    <m/>
    <s v="None"/>
    <s v="None"/>
    <s v="Test not given"/>
    <x v="0"/>
    <x v="0"/>
  </r>
  <r>
    <n v="2231"/>
    <n v="1902871"/>
    <d v="2019-03-08T23:30:00"/>
    <s v="PENNINGTON"/>
    <s v="N"/>
    <s v="Lap belt and shoulder harness used"/>
    <s v="Straight ahead"/>
    <n v="0"/>
    <n v="90"/>
    <s v="Overturn/rollover, Ran off road left"/>
    <s v="Snow, Blowing snow"/>
    <s v="N"/>
    <s v="N"/>
    <s v="N"/>
    <s v="N"/>
    <n v="44.118330999999898"/>
    <n v="-102.952288999999"/>
    <s v="Light truck (2 axles, 4 tires)"/>
    <s v="Westbound"/>
    <s v="Running off road; Swerving or avoiding due to wind, slippery surface, vehicle, object, non-motorist, etc."/>
    <s v="Road surface condition ( wet, icy, snow, slush, etc. )"/>
    <m/>
    <s v="None"/>
    <s v="Weather conditions"/>
    <s v="Test not given"/>
    <x v="0"/>
    <x v="0"/>
  </r>
  <r>
    <n v="2237"/>
    <n v="1818635"/>
    <d v="2018-12-16T02:06:00"/>
    <s v="JACKSON"/>
    <s v="N"/>
    <s v="None used"/>
    <s v="Straight ahead"/>
    <n v="0"/>
    <n v="73"/>
    <s v="Cross median/centerline, Fire/explosion, Overturn/rollover, Ran off road left"/>
    <s v="Cloudy"/>
    <s v="N"/>
    <s v="N"/>
    <s v="N"/>
    <s v="N"/>
    <n v="43.743786999999898"/>
    <n v="-101.525632999999"/>
    <s v="Passenger car"/>
    <s v="Northbound"/>
    <s v="Failure to keep in proper lane; Running off road"/>
    <s v="None"/>
    <m/>
    <s v="None"/>
    <s v="None"/>
    <s v="Test not given"/>
    <x v="0"/>
    <x v="4"/>
  </r>
  <r>
    <n v="2241"/>
    <n v="1903046"/>
    <d v="2019-02-07T16:57:00"/>
    <s v="JACKSON"/>
    <s v="N"/>
    <m/>
    <m/>
    <n v="-1"/>
    <n v="90"/>
    <s v="Animal  - wild"/>
    <s v="Clear"/>
    <s v="N"/>
    <s v="N"/>
    <s v="N"/>
    <s v="N"/>
    <n v="43.839286000000001"/>
    <n v="-101.529742999999"/>
    <s v="SUV ( sport utility/suburban )"/>
    <s v="Westbound"/>
    <s v="Wild animal hit - damage only"/>
    <s v="Animal in roadway"/>
    <m/>
    <s v="Wild animal hit"/>
    <s v="Wild animal hit - damage only"/>
    <s v="Wild animal hit"/>
    <x v="0"/>
    <x v="0"/>
  </r>
  <r>
    <n v="2244"/>
    <n v="1903325"/>
    <d v="2019-03-14T13:45:00"/>
    <s v="PENNINGTON"/>
    <s v="N"/>
    <s v="Lap belt and shoulder harness used"/>
    <s v="Straight ahead"/>
    <n v="0"/>
    <n v="90"/>
    <s v="Other traffic barrier"/>
    <s v="Clear"/>
    <s v="N"/>
    <s v="N"/>
    <s v="N"/>
    <s v="N"/>
    <n v="43.986418999999898"/>
    <n v="-102.243624999999"/>
    <s v="SUV ( sport utility/suburban )"/>
    <s v="Eastbound"/>
    <s v="Disregarded traffic signs or signals; None"/>
    <s v="None"/>
    <m/>
    <s v="None"/>
    <s v="None"/>
    <s v="Test not given"/>
    <x v="0"/>
    <x v="0"/>
  </r>
  <r>
    <n v="2245"/>
    <n v="1903328"/>
    <d v="2019-03-30T00:05:00"/>
    <s v="PENNINGTON"/>
    <s v="N"/>
    <m/>
    <m/>
    <n v="-1"/>
    <n v="90"/>
    <s v="Animal  - wild"/>
    <s v="Clear"/>
    <s v="N"/>
    <s v="N"/>
    <s v="N"/>
    <s v="N"/>
    <n v="44.108302000000002"/>
    <n v="-103.129317"/>
    <s v="Passenger car"/>
    <s v="Eastbound"/>
    <s v="Wild animal hit - damage only"/>
    <s v="Animal in roadway"/>
    <m/>
    <s v="Wild animal hit"/>
    <s v="Wild animal hit - damage only"/>
    <s v="Wild animal hit"/>
    <x v="0"/>
    <x v="0"/>
  </r>
  <r>
    <n v="2246"/>
    <n v="1903316"/>
    <d v="2019-04-01T04:43:00"/>
    <s v="PENNINGTON"/>
    <s v="N"/>
    <s v="Lap belt and shoulder harness used"/>
    <s v="Straight ahead"/>
    <n v="0"/>
    <n v="90"/>
    <s v="Guardrail face, Ran off road right"/>
    <s v="Clear"/>
    <s v="N"/>
    <s v="N"/>
    <s v="N"/>
    <s v="N"/>
    <n v="44.031984999999899"/>
    <n v="-102.335536"/>
    <s v="Passenger car"/>
    <s v="Westbound"/>
    <s v="None"/>
    <s v="None"/>
    <m/>
    <s v="Steering"/>
    <s v="None"/>
    <s v="Test not given"/>
    <x v="0"/>
    <x v="0"/>
  </r>
  <r>
    <n v="2247"/>
    <n v="1903381"/>
    <d v="2019-03-22T14:22:00"/>
    <s v="PENNINGTON"/>
    <s v="N"/>
    <s v="Lap belt and shoulder harness used"/>
    <s v="Straight ahead"/>
    <n v="0"/>
    <n v="90"/>
    <s v="Cross median/centerline, Guardrail face, Ran off road left"/>
    <s v="Clear"/>
    <s v="N"/>
    <s v="N"/>
    <s v="N"/>
    <s v="N"/>
    <n v="44.117753999999898"/>
    <n v="-103.07441"/>
    <s v="SUV ( sport utility/suburban )"/>
    <s v="Eastbound"/>
    <s v="None"/>
    <s v="None"/>
    <m/>
    <s v="None"/>
    <s v="None"/>
    <s v="Test not given"/>
    <x v="0"/>
    <x v="2"/>
  </r>
  <r>
    <n v="2248"/>
    <n v="1818810"/>
    <d v="2018-05-18T21:30:00"/>
    <s v="JACKSON"/>
    <s v="N"/>
    <m/>
    <m/>
    <n v="-1"/>
    <n v="90"/>
    <s v="Animal  - wild"/>
    <s v="Cloudy"/>
    <s v="N"/>
    <s v="N"/>
    <s v="N"/>
    <s v="N"/>
    <n v="43.836267999999897"/>
    <n v="-101.66294000000001"/>
    <s v="Passenger car"/>
    <s v="Westbound"/>
    <s v="Wild animal hit - damage only"/>
    <s v="Animal in roadway"/>
    <m/>
    <s v="Wild animal hit"/>
    <s v="Wild animal hit - damage only"/>
    <s v="Wild animal hit"/>
    <x v="0"/>
    <x v="0"/>
  </r>
  <r>
    <n v="2249"/>
    <n v="1818811"/>
    <d v="2018-01-13T22:46:00"/>
    <s v="JACKSON"/>
    <s v="N"/>
    <s v="Lap belt and shoulder harness used"/>
    <s v="Straight ahead"/>
    <n v="0"/>
    <n v="90"/>
    <s v="Guardrail face, Ran off road left"/>
    <s v="Snow"/>
    <s v="N"/>
    <s v="N"/>
    <s v="N"/>
    <s v="N"/>
    <n v="43.843085000000002"/>
    <n v="-101.904827999999"/>
    <s v="SUV ( sport utility/suburban )"/>
    <s v="Westbound"/>
    <s v="None"/>
    <s v="Road surface condition ( wet, icy, snow, slush, etc. )"/>
    <m/>
    <s v="None"/>
    <s v="None"/>
    <s v="Test not given"/>
    <x v="0"/>
    <x v="0"/>
  </r>
  <r>
    <n v="2250"/>
    <n v="1818812"/>
    <d v="2018-01-13T23:30:00"/>
    <s v="JACKSON"/>
    <s v="N"/>
    <s v="Lap belt and shoulder harness used"/>
    <s v="Straight ahead"/>
    <n v="0"/>
    <n v="90"/>
    <s v="Fence, Guardrail face, Ran off road right"/>
    <s v="Snow"/>
    <s v="N"/>
    <s v="N"/>
    <s v="N"/>
    <s v="N"/>
    <n v="43.843583000000002"/>
    <n v="-101.905824999999"/>
    <s v="SUV ( sport utility/suburban )"/>
    <s v="Westbound"/>
    <s v="Driving too fast for conditions; None"/>
    <s v="Road surface condition ( wet, icy, snow, slush, etc. )"/>
    <m/>
    <s v="None"/>
    <s v="None"/>
    <s v="Test not given"/>
    <x v="0"/>
    <x v="0"/>
  </r>
  <r>
    <n v="2251"/>
    <n v="1818814"/>
    <d v="2018-03-27T07:30:00"/>
    <s v="JACKSON"/>
    <s v="N"/>
    <s v="Lap belt and shoulder harness used"/>
    <s v="Straight ahead"/>
    <n v="0"/>
    <n v="90"/>
    <s v="Fence, Ran off road right"/>
    <s v="Clear"/>
    <s v="N"/>
    <s v="N"/>
    <s v="N"/>
    <s v="N"/>
    <n v="43.8949929999999"/>
    <n v="-102.02174100000001"/>
    <s v="Light truck (2 axles, 4 tires)"/>
    <s v="Eastbound"/>
    <s v="None"/>
    <s v="Road surface condition ( wet, icy, snow, slush, etc. )"/>
    <m/>
    <s v="None"/>
    <s v="None"/>
    <s v="Test not given"/>
    <x v="0"/>
    <x v="0"/>
  </r>
  <r>
    <n v="2252"/>
    <n v="1903445"/>
    <d v="2019-03-31T20:46:00"/>
    <s v="PENNINGTON"/>
    <s v="N"/>
    <m/>
    <m/>
    <n v="-1"/>
    <n v="90"/>
    <s v="Animal  - wild"/>
    <s v="Clear"/>
    <s v="N"/>
    <s v="N"/>
    <s v="N"/>
    <s v="N"/>
    <n v="44.022970999999899"/>
    <n v="-102.305087999999"/>
    <s v="Passenger car"/>
    <s v="Westbound"/>
    <s v="Wild animal hit - damage only"/>
    <s v="Animal in roadway"/>
    <m/>
    <s v="Wild animal hit"/>
    <s v="Wild animal hit - damage only"/>
    <s v="Wild animal hit"/>
    <x v="0"/>
    <x v="0"/>
  </r>
  <r>
    <n v="2253"/>
    <n v="1903409"/>
    <d v="2019-04-04T09:05:00"/>
    <s v="PENNINGTON"/>
    <s v="N"/>
    <s v="Lap belt and shoulder harness used"/>
    <s v="Straight ahead"/>
    <n v="0"/>
    <n v="90"/>
    <s v="Other movable object"/>
    <s v="Cloudy"/>
    <s v="N"/>
    <s v="N"/>
    <s v="N"/>
    <s v="N"/>
    <n v="44.103436000000002"/>
    <n v="-102.81994400000001"/>
    <s v="Passenger car"/>
    <s v="Eastbound"/>
    <s v="None"/>
    <s v="Obstruction in roadway"/>
    <m/>
    <s v="None"/>
    <s v="None"/>
    <s v="Test not given"/>
    <x v="0"/>
    <x v="0"/>
  </r>
  <r>
    <n v="2254"/>
    <n v="1903470"/>
    <d v="2019-04-07T20:00:00"/>
    <s v="PENNINGTON"/>
    <s v="N"/>
    <m/>
    <m/>
    <n v="-1"/>
    <n v="90"/>
    <s v="Animal  - wild"/>
    <s v="Clear"/>
    <s v="N"/>
    <s v="N"/>
    <s v="N"/>
    <s v="N"/>
    <n v="44.106085999999898"/>
    <n v="-103.13384600000001"/>
    <s v="SUV ( sport utility/suburban )"/>
    <s v="Westbound"/>
    <s v="Wild animal hit - damage only"/>
    <s v="Animal in roadway"/>
    <m/>
    <s v="Wild animal hit"/>
    <s v="Wild animal hit - damage only"/>
    <s v="Wild animal hit"/>
    <x v="0"/>
    <x v="0"/>
  </r>
  <r>
    <n v="2257"/>
    <n v="1903824"/>
    <d v="2019-04-05T22:50:00"/>
    <s v="PENNINGTON"/>
    <s v="N"/>
    <s v="Lap belt and shoulder harness used"/>
    <s v="Straight ahead"/>
    <n v="0"/>
    <n v="90"/>
    <s v="Overturn/rollover, Ran off road left"/>
    <s v="Clear"/>
    <s v="N"/>
    <s v="N"/>
    <s v="N"/>
    <s v="N"/>
    <n v="44.068541000000003"/>
    <n v="-102.462214"/>
    <s v="Light truck (2 axles, 4 tires)"/>
    <s v="Westbound"/>
    <s v="None"/>
    <s v="None"/>
    <s v="FINANCIAL RESPONSIBILITY - OWNER"/>
    <s v="Steering"/>
    <s v="None"/>
    <s v="0.00 BAC"/>
    <x v="0"/>
    <x v="0"/>
  </r>
  <r>
    <n v="2260"/>
    <n v="1904120"/>
    <d v="2019-04-27T06:00:00"/>
    <s v="PENNINGTON"/>
    <s v="N"/>
    <s v="Lap belt and shoulder harness used"/>
    <s v="Straight ahead"/>
    <n v="0"/>
    <n v="90"/>
    <s v="Culvert, Ran off road left"/>
    <s v="Rain"/>
    <s v="N"/>
    <s v="Y"/>
    <s v="N"/>
    <s v="N"/>
    <n v="44.103507999999898"/>
    <n v="-102.59661800000001"/>
    <s v="SUV ( sport utility/suburban )"/>
    <s v="Westbound"/>
    <s v="Fatigued/asleep; Running off road"/>
    <s v="None"/>
    <m/>
    <s v="None"/>
    <s v="None"/>
    <s v="0.00 BAC"/>
    <x v="0"/>
    <x v="0"/>
  </r>
  <r>
    <n v="2261"/>
    <n v="1904126"/>
    <d v="2019-04-26T23:10:00"/>
    <s v="PENNINGTON"/>
    <s v="N"/>
    <m/>
    <m/>
    <n v="-1"/>
    <n v="90"/>
    <s v="Animal  - wild"/>
    <s v="Cloudy, Rain"/>
    <s v="N"/>
    <s v="N"/>
    <s v="N"/>
    <s v="N"/>
    <n v="44.117812000000001"/>
    <n v="-103.01391700000001"/>
    <s v="SUV ( sport utility/suburban )"/>
    <s v="Eastbound"/>
    <s v="Wild animal hit - damage only"/>
    <s v="Animal in roadway"/>
    <m/>
    <s v="Wild animal hit"/>
    <s v="Wild animal hit - damage only"/>
    <s v="Wild animal hit"/>
    <x v="0"/>
    <x v="0"/>
  </r>
  <r>
    <n v="2263"/>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0"/>
    <x v="0"/>
  </r>
  <r>
    <n v="2264"/>
    <n v="1904800"/>
    <d v="2019-05-09T19:18:00"/>
    <s v="PENNINGTON"/>
    <s v="N"/>
    <s v="Lap belt and shoulder harness used"/>
    <s v="Straight ahead"/>
    <n v="0"/>
    <n v="90"/>
    <s v="Cross median/centerline, Guardrail end, Ran off road left"/>
    <s v="Clear"/>
    <s v="N"/>
    <s v="Y"/>
    <s v="N"/>
    <s v="N"/>
    <n v="44.103422000000002"/>
    <n v="-102.829920999999"/>
    <s v="Passenger car"/>
    <s v="Eastbound"/>
    <s v="Fatigued/asleep; None"/>
    <s v="None"/>
    <m/>
    <s v="None"/>
    <s v="None"/>
    <s v="0.00 BAC"/>
    <x v="0"/>
    <x v="0"/>
  </r>
  <r>
    <n v="2265"/>
    <n v="1904801"/>
    <d v="2019-04-29T08:23:00"/>
    <s v="PENNINGTON"/>
    <s v="N"/>
    <m/>
    <m/>
    <n v="-1"/>
    <n v="90"/>
    <s v="Animal  - wild"/>
    <s v="Clear"/>
    <s v="N"/>
    <s v="N"/>
    <s v="N"/>
    <s v="N"/>
    <n v="44.020516999999899"/>
    <n v="-102.29656300000001"/>
    <s v="SUV ( sport utility/suburban )"/>
    <s v="Eastbound"/>
    <s v="Wild animal hit - damage only"/>
    <s v="Animal in roadway"/>
    <m/>
    <s v="Wild animal hit"/>
    <s v="Wild animal hit - damage only"/>
    <s v="Wild animal hit"/>
    <x v="0"/>
    <x v="0"/>
  </r>
  <r>
    <n v="2266"/>
    <n v="1905048"/>
    <d v="2019-05-07T12:35:00"/>
    <s v="PENNINGTON"/>
    <s v="N"/>
    <s v="Lap belt and shoulder harness used"/>
    <s v="Straight ahead"/>
    <n v="0"/>
    <n v="90"/>
    <s v="Motor vehicle in transport"/>
    <s v="Rain"/>
    <s v="N"/>
    <s v="N"/>
    <s v="N"/>
    <s v="N"/>
    <n v="44.1035889999999"/>
    <n v="-102.652225"/>
    <s v="SUV ( sport utility/suburban ); Tractor/semi-trailer"/>
    <s v="Westbound"/>
    <s v="Driving too fast for conditions; None; Other"/>
    <s v="None"/>
    <m/>
    <s v="None"/>
    <s v="None"/>
    <s v="Test not given, Test not given"/>
    <x v="0"/>
    <x v="0"/>
  </r>
  <r>
    <n v="2267"/>
    <n v="1905052"/>
    <d v="2019-05-13T05:58:00"/>
    <s v="PENNINGTON"/>
    <s v="N"/>
    <s v="Lap belt and shoulder harness used"/>
    <s v="Straight ahead"/>
    <n v="0"/>
    <n v="90"/>
    <s v="Other movable object"/>
    <s v="Clear"/>
    <s v="N"/>
    <s v="N"/>
    <s v="N"/>
    <s v="N"/>
    <n v="44.117947000000001"/>
    <n v="-103.075873"/>
    <s v="Passenger car"/>
    <s v="Westbound"/>
    <s v="None"/>
    <s v="Obstruction in roadway"/>
    <m/>
    <s v="None"/>
    <s v="None"/>
    <s v="Test not given"/>
    <x v="0"/>
    <x v="0"/>
  </r>
  <r>
    <n v="2268"/>
    <n v="1905055"/>
    <d v="2019-04-26T20:05:00"/>
    <s v="PENNINGTON"/>
    <s v="N"/>
    <s v="Lap belt and shoulder harness used"/>
    <s v="Straight ahead"/>
    <n v="0"/>
    <n v="90"/>
    <s v="Fire/explosion"/>
    <s v="Rain"/>
    <s v="N"/>
    <s v="N"/>
    <s v="N"/>
    <s v="N"/>
    <n v="44.103794000000001"/>
    <n v="-102.855289999999"/>
    <s v="Single-unit truck (2 axle, 6 tires) GVWR 10,000 lbs or less"/>
    <s v="Eastbound"/>
    <s v="None"/>
    <s v="None"/>
    <m/>
    <s v="Other"/>
    <s v="None"/>
    <s v="Test not given"/>
    <x v="0"/>
    <x v="0"/>
  </r>
  <r>
    <n v="2271"/>
    <n v="1905189"/>
    <d v="2019-05-12T05:30:00"/>
    <s v="PENNINGTON"/>
    <s v="N"/>
    <m/>
    <m/>
    <n v="-1"/>
    <n v="90"/>
    <s v="Animal  - wild"/>
    <s v="Clear"/>
    <s v="N"/>
    <s v="N"/>
    <s v="N"/>
    <s v="N"/>
    <n v="44.06456"/>
    <n v="-102.443224"/>
    <s v="Passenger car"/>
    <s v="Westbound"/>
    <s v="Wild animal hit - damage only"/>
    <s v="Animal in roadway"/>
    <m/>
    <s v="Wild animal hit"/>
    <s v="Wild animal hit - damage only"/>
    <s v="Wild animal hit"/>
    <x v="0"/>
    <x v="0"/>
  </r>
  <r>
    <n v="2279"/>
    <n v="1905753"/>
    <d v="2019-05-17T17:40:00"/>
    <s v="JACKSON"/>
    <s v="N"/>
    <s v="Lap belt and shoulder harness used"/>
    <s v="Straight ahead"/>
    <n v="0"/>
    <n v="90"/>
    <s v="Guardrail face, Ran off road left"/>
    <s v="Cloudy, Rain"/>
    <s v="N"/>
    <s v="N"/>
    <s v="N"/>
    <s v="N"/>
    <n v="43.836278"/>
    <n v="-101.55195000000001"/>
    <s v="SUV ( sport utility/suburban )"/>
    <s v="Westbound"/>
    <s v="Driving too fast for conditions; None"/>
    <s v="Road surface condition ( wet, icy, snow, slush, etc. )"/>
    <m/>
    <s v="None"/>
    <s v="None"/>
    <s v="0.00 BAC"/>
    <x v="0"/>
    <x v="0"/>
  </r>
  <r>
    <n v="2282"/>
    <n v="1905444"/>
    <d v="2019-05-22T10:33:00"/>
    <s v="JACKSON"/>
    <s v="N"/>
    <m/>
    <m/>
    <n v="-1"/>
    <n v="73"/>
    <s v="Animal  - wild"/>
    <s v="Rain, Sleet, hail ( freezing rain or drizzle )"/>
    <s v="N"/>
    <s v="N"/>
    <s v="N"/>
    <s v="N"/>
    <n v="43.461450999999897"/>
    <n v="-101.494900999999"/>
    <s v="SUV ( sport utility/suburban )"/>
    <s v="Northbound"/>
    <s v="Wild animal hit - damage only"/>
    <s v="Animal in roadway"/>
    <m/>
    <s v="Wild animal hit"/>
    <s v="Wild animal hit - damage only"/>
    <s v="Wild animal hit"/>
    <x v="0"/>
    <x v="0"/>
  </r>
  <r>
    <n v="2283"/>
    <n v="1906000"/>
    <d v="2019-05-30T21:15:00"/>
    <s v="PENNINGTON"/>
    <s v="N"/>
    <m/>
    <m/>
    <n v="-1"/>
    <n v="90"/>
    <s v="Animal  - wild"/>
    <s v="Clear"/>
    <s v="N"/>
    <s v="N"/>
    <s v="N"/>
    <s v="N"/>
    <n v="44.103794000000001"/>
    <n v="-102.855289999999"/>
    <s v="Passenger car"/>
    <s v="Eastbound"/>
    <s v="Wild animal hit - damage only"/>
    <s v="Animal in roadway"/>
    <m/>
    <s v="Wild animal hit"/>
    <s v="Wild animal hit - damage only"/>
    <s v="Wild animal hit"/>
    <x v="0"/>
    <x v="0"/>
  </r>
  <r>
    <n v="2284"/>
    <n v="1906019"/>
    <d v="2019-05-23T21:06:00"/>
    <s v="JACKSON"/>
    <s v="N"/>
    <m/>
    <m/>
    <n v="-1"/>
    <n v="90"/>
    <s v="Animal  - wild"/>
    <s v="Cloudy"/>
    <s v="N"/>
    <s v="N"/>
    <s v="N"/>
    <s v="N"/>
    <n v="43.835991999999898"/>
    <n v="-101.862652999999"/>
    <s v="Light truck (2 axles, 4 tires)"/>
    <s v="Eastbound"/>
    <s v="Wild animal hit - damage only"/>
    <s v="Animal in roadway"/>
    <m/>
    <s v="Wild animal hit"/>
    <s v="Wild animal hit - damage only"/>
    <s v="Wild animal hit"/>
    <x v="0"/>
    <x v="0"/>
  </r>
  <r>
    <n v="2289"/>
    <n v="1906009"/>
    <d v="2019-05-26T22:15:00"/>
    <s v="PENNINGTON"/>
    <s v="N"/>
    <m/>
    <m/>
    <n v="-1"/>
    <n v="90"/>
    <s v="Animal  - wild"/>
    <s v="Cloudy"/>
    <s v="N"/>
    <s v="N"/>
    <s v="N"/>
    <s v="N"/>
    <n v="43.945428999999898"/>
    <n v="-102.161236"/>
    <s v="Passenger car"/>
    <s v="Eastbound"/>
    <s v="Wild animal hit - damage only"/>
    <s v="Animal in roadway"/>
    <m/>
    <s v="Wild animal hit"/>
    <s v="Wild animal hit - damage only"/>
    <s v="Wild animal hit"/>
    <x v="0"/>
    <x v="0"/>
  </r>
  <r>
    <n v="2291"/>
    <n v="1906344"/>
    <d v="2019-05-30T21:10:00"/>
    <s v="PENNINGTON"/>
    <s v="N"/>
    <m/>
    <m/>
    <n v="-1"/>
    <n v="90"/>
    <s v="Animal  - wild"/>
    <s v="Clear"/>
    <s v="N"/>
    <s v="N"/>
    <s v="N"/>
    <s v="N"/>
    <n v="44.103651999999897"/>
    <n v="-102.821725"/>
    <s v="Passenger car"/>
    <s v="Westbound"/>
    <s v="Wild animal hit - damage only"/>
    <s v="Animal in roadway"/>
    <m/>
    <s v="Wild animal hit"/>
    <s v="Wild animal hit - damage only"/>
    <s v="Wild animal hit"/>
    <x v="0"/>
    <x v="0"/>
  </r>
  <r>
    <n v="2292"/>
    <n v="1906484"/>
    <d v="2019-06-06T21:33:00"/>
    <s v="PENNINGTON"/>
    <s v="N"/>
    <m/>
    <m/>
    <n v="-1"/>
    <n v="90"/>
    <s v="Animal  - wild"/>
    <s v="Clear"/>
    <s v="N"/>
    <s v="N"/>
    <s v="N"/>
    <s v="N"/>
    <n v="43.960124999999898"/>
    <n v="-102.17594200000001"/>
    <s v="SUV ( sport utility/suburban )"/>
    <s v="Westbound"/>
    <s v="Wild animal hit - damage only"/>
    <s v="Animal in roadway"/>
    <m/>
    <s v="Wild animal hit"/>
    <s v="Wild animal hit - damage only"/>
    <s v="Wild animal hit"/>
    <x v="0"/>
    <x v="0"/>
  </r>
  <r>
    <n v="2293"/>
    <n v="1906835"/>
    <d v="2019-06-11T20:45:00"/>
    <s v="PENNINGTON"/>
    <s v="N"/>
    <m/>
    <m/>
    <n v="-1"/>
    <n v="90"/>
    <s v="Animal  - wild"/>
    <s v="Rain"/>
    <s v="N"/>
    <s v="N"/>
    <s v="N"/>
    <s v="N"/>
    <n v="44.103653999999899"/>
    <n v="-102.817128999999"/>
    <s v="SUV ( sport utility/suburban )"/>
    <s v="Westbound"/>
    <s v="Wild animal hit - damage only"/>
    <s v="Animal in roadway"/>
    <m/>
    <s v="Wild animal hit"/>
    <s v="Wild animal hit - damage only"/>
    <s v="Wild animal hit"/>
    <x v="0"/>
    <x v="0"/>
  </r>
  <r>
    <n v="2297"/>
    <n v="1906862"/>
    <d v="2019-06-13T04:18:00"/>
    <s v="PENNINGTON"/>
    <s v="N"/>
    <m/>
    <m/>
    <n v="-1"/>
    <n v="90"/>
    <s v="Animal  - wild"/>
    <s v="Clear"/>
    <s v="N"/>
    <s v="N"/>
    <s v="N"/>
    <s v="N"/>
    <n v="44.068835999999898"/>
    <n v="-102.41817500000001"/>
    <s v="Passenger car"/>
    <s v="Eastbound"/>
    <s v="Wild animal hit - damage only"/>
    <s v="Animal in roadway"/>
    <m/>
    <s v="Wild animal hit"/>
    <s v="Wild animal hit - damage only"/>
    <s v="Wild animal hit"/>
    <x v="0"/>
    <x v="0"/>
  </r>
  <r>
    <n v="2298"/>
    <n v="1906955"/>
    <d v="2019-06-09T11:00:00"/>
    <s v="PENNINGTON"/>
    <s v="N"/>
    <s v="Lap belt and shoulder harness used"/>
    <s v="Straight ahead"/>
    <n v="0"/>
    <n v="90"/>
    <s v="Ditch, Guardrail face, Ran off road left"/>
    <s v="Clear"/>
    <s v="N"/>
    <s v="Y"/>
    <s v="N"/>
    <s v="N"/>
    <n v="44.103659999999898"/>
    <n v="-102.83288"/>
    <s v="Light truck (2 axles, 4 tires)"/>
    <s v="Westbound"/>
    <s v="Fatigued/asleep; None"/>
    <s v="None"/>
    <s v="CARELESS DRIVING."/>
    <s v="None"/>
    <s v="None"/>
    <s v="0.00 BAC"/>
    <x v="0"/>
    <x v="1"/>
  </r>
  <r>
    <n v="2299"/>
    <n v="1906909"/>
    <d v="2019-06-14T12:22:00"/>
    <s v="PENNINGTON"/>
    <s v="N"/>
    <m/>
    <m/>
    <n v="-1"/>
    <n v="90"/>
    <s v="Animal  - wild"/>
    <s v="Clear"/>
    <s v="N"/>
    <s v="N"/>
    <s v="N"/>
    <s v="N"/>
    <n v="44.012875999999899"/>
    <n v="-102.284882999999"/>
    <s v="Passenger car"/>
    <s v="Eastbound"/>
    <s v="Wild animal hit - damage only"/>
    <s v="Animal in roadway"/>
    <m/>
    <s v="Wild animal hit"/>
    <s v="Wild animal hit - damage only"/>
    <s v="Wild animal hit"/>
    <x v="0"/>
    <x v="0"/>
  </r>
  <r>
    <n v="2300"/>
    <n v="1906910"/>
    <d v="2019-06-15T12:06:00"/>
    <s v="PENNINGTON"/>
    <s v="N"/>
    <s v="Lap belt and shoulder harness used"/>
    <s v="Straight ahead"/>
    <n v="0"/>
    <n v="90"/>
    <s v="Cargo/equipment loss or shift, Motor vehicle in transport"/>
    <s v="Clear, Severe crosswinds"/>
    <s v="N"/>
    <s v="N"/>
    <s v="N"/>
    <s v="N"/>
    <n v="43.913688"/>
    <n v="-102.077789999999"/>
    <s v="Motor home; Passenger car"/>
    <s v="Westbound"/>
    <s v="None"/>
    <s v="None"/>
    <m/>
    <s v="None"/>
    <s v="None"/>
    <s v="Test not given, Test not given"/>
    <x v="0"/>
    <x v="0"/>
  </r>
  <r>
    <n v="2301"/>
    <n v="1906994"/>
    <d v="2019-06-15T21:15:00"/>
    <s v="PENNINGTON"/>
    <s v="N"/>
    <m/>
    <m/>
    <n v="-1"/>
    <n v="90"/>
    <s v="Animal  - wild"/>
    <s v="Clear"/>
    <s v="N"/>
    <s v="N"/>
    <s v="N"/>
    <s v="N"/>
    <n v="43.987112000000003"/>
    <n v="-102.221188999999"/>
    <s v="SUV ( sport utility/suburban )"/>
    <s v="Eastbound"/>
    <s v="Wild animal hit - damage only"/>
    <s v="Animal in roadway"/>
    <m/>
    <s v="Wild animal hit"/>
    <s v="Wild animal hit - damage only"/>
    <s v="Wild animal hit"/>
    <x v="0"/>
    <x v="0"/>
  </r>
  <r>
    <n v="2302"/>
    <n v="1906995"/>
    <d v="2019-06-15T21:20:00"/>
    <s v="PENNINGTON"/>
    <s v="N"/>
    <m/>
    <m/>
    <n v="-1"/>
    <n v="90"/>
    <s v="Animal  - wild"/>
    <s v="Clear"/>
    <s v="N"/>
    <s v="N"/>
    <s v="N"/>
    <s v="N"/>
    <n v="44.067484"/>
    <n v="-102.38825300000001"/>
    <s v="Passenger car"/>
    <s v="Westbound"/>
    <s v="Wild animal hit - damage only"/>
    <s v="Animal in roadway"/>
    <m/>
    <s v="Wild animal hit"/>
    <s v="Wild animal hit - damage only"/>
    <s v="Wild animal hit"/>
    <x v="0"/>
    <x v="0"/>
  </r>
  <r>
    <n v="2303"/>
    <n v="1906997"/>
    <d v="2019-05-22T05:50:00"/>
    <s v="PENNINGTON"/>
    <s v="N"/>
    <s v="Lap belt and shoulder harness used"/>
    <s v="Straight ahead"/>
    <n v="0"/>
    <n v="90"/>
    <s v="Cross median/centerline, Light/luminaire support"/>
    <s v="Cloudy, Rain"/>
    <s v="N"/>
    <s v="N"/>
    <s v="N"/>
    <s v="N"/>
    <n v="44.101509999999898"/>
    <n v="-103.145447"/>
    <s v="SUV ( sport utility/suburban )"/>
    <s v="Eastbound"/>
    <s v="Driving too fast for conditions; Swerving or avoiding due to wind, slippery surface, vehicle, object, non-motorist, etc."/>
    <s v="Road surface condition ( wet, icy, snow, slush, etc. )"/>
    <m/>
    <s v="None"/>
    <s v="Weather conditions"/>
    <s v="Test not given"/>
    <x v="0"/>
    <x v="0"/>
  </r>
  <r>
    <n v="2305"/>
    <n v="1907304"/>
    <d v="2019-06-22T09:19:00"/>
    <s v="PENNINGTON"/>
    <s v="N"/>
    <m/>
    <m/>
    <n v="-1"/>
    <n v="90"/>
    <s v="Animal  - wild"/>
    <s v="Clear"/>
    <s v="N"/>
    <s v="N"/>
    <s v="N"/>
    <s v="N"/>
    <n v="44.021095000000003"/>
    <n v="-102.300973999999"/>
    <s v="Passenger car"/>
    <s v="Eastbound"/>
    <s v="Wild animal hit - damage only"/>
    <s v="Animal in roadway"/>
    <m/>
    <s v="Wild animal hit"/>
    <s v="Wild animal hit - damage only"/>
    <s v="Wild animal hit"/>
    <x v="0"/>
    <x v="0"/>
  </r>
  <r>
    <n v="2306"/>
    <n v="1907385"/>
    <d v="2019-06-16T16:37:00"/>
    <s v="PENNINGTON"/>
    <s v="N"/>
    <m/>
    <m/>
    <n v="-1"/>
    <n v="90"/>
    <s v="Animal  - wild"/>
    <s v="Clear"/>
    <s v="N"/>
    <s v="N"/>
    <s v="N"/>
    <s v="N"/>
    <n v="44.101174999999898"/>
    <n v="-102.514015"/>
    <s v="Passenger car"/>
    <s v="Westbound"/>
    <s v="Wild animal hit - damage only"/>
    <s v="Animal in roadway"/>
    <m/>
    <s v="Wild animal hit"/>
    <s v="Wild animal hit - damage only"/>
    <s v="Wild animal hit"/>
    <x v="0"/>
    <x v="0"/>
  </r>
  <r>
    <n v="2307"/>
    <n v="1907605"/>
    <d v="2019-06-16T12:00:00"/>
    <s v="PENNINGTON"/>
    <s v="N"/>
    <s v="Helmet and eye protection"/>
    <s v="Straight ahead"/>
    <n v="0"/>
    <n v="90"/>
    <s v="Equipment failure ( tires, brakes, etc. ), Overturn/rollover"/>
    <s v="Clear"/>
    <s v="N"/>
    <s v="N"/>
    <s v="N"/>
    <s v="N"/>
    <n v="43.917842999999898"/>
    <n v="-102.097431"/>
    <s v="Motorcycle"/>
    <s v="Eastbound"/>
    <s v="None"/>
    <s v="None"/>
    <m/>
    <s v="Tires"/>
    <s v="None"/>
    <s v="0.00 BAC"/>
    <x v="0"/>
    <x v="1"/>
  </r>
  <r>
    <n v="2308"/>
    <n v="1907613"/>
    <d v="2019-06-24T06:48:00"/>
    <s v="PENNINGTON"/>
    <s v="N"/>
    <m/>
    <m/>
    <n v="-1"/>
    <n v="90"/>
    <s v="Animal  - wild"/>
    <s v="Clear"/>
    <s v="N"/>
    <s v="N"/>
    <s v="N"/>
    <s v="N"/>
    <n v="44.1034229999999"/>
    <n v="-102.794625999999"/>
    <s v="Light truck (2 axles, 4 tires)"/>
    <s v="Eastbound"/>
    <s v="Wild animal hit - damage only"/>
    <s v="Animal in roadway"/>
    <m/>
    <s v="Wild animal hit"/>
    <s v="Wild animal hit - damage only"/>
    <s v="Wild animal hit"/>
    <x v="0"/>
    <x v="0"/>
  </r>
  <r>
    <n v="2309"/>
    <n v="1907623"/>
    <d v="2019-06-15T20:11:00"/>
    <s v="PENNINGTON"/>
    <s v="N"/>
    <m/>
    <m/>
    <n v="-1"/>
    <n v="90"/>
    <s v="Animal  - wild"/>
    <s v="Clear"/>
    <s v="N"/>
    <s v="N"/>
    <s v="N"/>
    <s v="N"/>
    <n v="44.099679000000002"/>
    <n v="-103.162460999999"/>
    <s v="SUV ( sport utility/suburban )"/>
    <s v="Westbound"/>
    <s v="Wild animal hit - damage only"/>
    <s v="Animal in roadway"/>
    <m/>
    <s v="Wild animal hit"/>
    <s v="Wild animal hit - damage only"/>
    <s v="Wild animal hit"/>
    <x v="0"/>
    <x v="0"/>
  </r>
  <r>
    <n v="2310"/>
    <n v="1907625"/>
    <d v="2019-06-16T03:20:00"/>
    <s v="PENNINGTON"/>
    <s v="N"/>
    <m/>
    <m/>
    <n v="-1"/>
    <n v="90"/>
    <s v="Animal  - wild"/>
    <s v="Clear"/>
    <s v="N"/>
    <s v="N"/>
    <s v="N"/>
    <s v="N"/>
    <n v="44.118029"/>
    <n v="-103.040356"/>
    <s v="Truck pulling trailer(s) - GCWR 10,001 lbs or more"/>
    <s v="Westbound"/>
    <s v="Wild animal hit - damage only"/>
    <s v="Animal in roadway"/>
    <m/>
    <s v="Wild animal hit"/>
    <s v="Wild animal hit - damage only"/>
    <s v="Wild animal hit"/>
    <x v="0"/>
    <x v="0"/>
  </r>
  <r>
    <n v="2312"/>
    <n v="1907693"/>
    <d v="2019-06-26T06:15:00"/>
    <s v="PENNINGTON"/>
    <s v="N"/>
    <m/>
    <m/>
    <n v="-1"/>
    <n v="90"/>
    <s v="Animal  - wild"/>
    <s v="Clear"/>
    <s v="N"/>
    <s v="N"/>
    <s v="N"/>
    <s v="N"/>
    <n v="44.103614999999898"/>
    <n v="-102.647991"/>
    <s v="Light truck (2 axles, 4 tires)"/>
    <s v="Eastbound"/>
    <s v="Wild animal hit - damage only"/>
    <s v="Animal in roadway"/>
    <m/>
    <s v="Wild animal hit"/>
    <s v="Wild animal hit - damage only"/>
    <s v="Wild animal hit"/>
    <x v="0"/>
    <x v="0"/>
  </r>
  <r>
    <n v="2314"/>
    <n v="1907787"/>
    <d v="2019-06-27T04:00:00"/>
    <s v="JACKSON"/>
    <s v="N"/>
    <s v="Lap belt and shoulder harness used"/>
    <s v="Straight ahead"/>
    <n v="0"/>
    <n v="90"/>
    <s v="Delineator post, Ran off road left, Ran off road right"/>
    <s v="Clear"/>
    <s v="N"/>
    <s v="N"/>
    <s v="N"/>
    <s v="N"/>
    <n v="43.841942000000003"/>
    <n v="-101.902497999999"/>
    <s v="Passenger car"/>
    <s v="Westbound"/>
    <s v="None; Running off road"/>
    <s v="None"/>
    <m/>
    <s v="None"/>
    <s v="None"/>
    <s v="Test not given"/>
    <x v="0"/>
    <x v="0"/>
  </r>
  <r>
    <n v="2315"/>
    <n v="1907790"/>
    <d v="2019-06-26T08:14:00"/>
    <s v="PENNINGTON"/>
    <s v="N"/>
    <m/>
    <m/>
    <n v="-1"/>
    <n v="90"/>
    <s v="Animal  - wild"/>
    <s v="Clear"/>
    <s v="N"/>
    <s v="N"/>
    <s v="N"/>
    <s v="N"/>
    <n v="43.992629000000001"/>
    <n v="-102.256390999999"/>
    <s v="Passenger car"/>
    <s v="Eastbound"/>
    <s v="Wild animal hit - damage only"/>
    <s v="Animal in roadway"/>
    <m/>
    <s v="Wild animal hit"/>
    <s v="Wild animal hit - damage only"/>
    <s v="Wild animal hit"/>
    <x v="0"/>
    <x v="0"/>
  </r>
  <r>
    <n v="2320"/>
    <n v="1907843"/>
    <d v="2019-06-06T23:00:00"/>
    <s v="PENNINGTON"/>
    <s v="N"/>
    <m/>
    <m/>
    <n v="-1"/>
    <n v="90"/>
    <s v="Animal  - wild"/>
    <s v="Clear"/>
    <s v="N"/>
    <s v="N"/>
    <s v="N"/>
    <s v="N"/>
    <n v="44.103518000000001"/>
    <n v="-103.13820800000001"/>
    <s v="SUV ( sport utility/suburban )"/>
    <s v="Eastbound"/>
    <s v="Wild animal hit - damage only"/>
    <s v="Animal in roadway"/>
    <m/>
    <s v="Wild animal hit"/>
    <s v="Wild animal hit - damage only"/>
    <s v="Wild animal hit"/>
    <x v="0"/>
    <x v="0"/>
  </r>
  <r>
    <n v="2321"/>
    <n v="1908145"/>
    <d v="2019-07-01T09:20:00"/>
    <s v="PENNINGTON"/>
    <s v="N"/>
    <m/>
    <m/>
    <n v="-1"/>
    <n v="90"/>
    <s v="Animal  - wild"/>
    <s v="Clear"/>
    <s v="N"/>
    <s v="N"/>
    <s v="N"/>
    <s v="N"/>
    <n v="44.002763000000002"/>
    <n v="-102.27064"/>
    <s v="Passenger car"/>
    <s v="Eastbound"/>
    <s v="Wild animal hit - damage only"/>
    <s v="Animal in roadway"/>
    <m/>
    <s v="Wild animal hit"/>
    <s v="Wild animal hit - damage only"/>
    <s v="Wild animal hit"/>
    <x v="0"/>
    <x v="0"/>
  </r>
  <r>
    <n v="2322"/>
    <n v="1908171"/>
    <d v="2019-06-27T09:21:00"/>
    <s v="JACKSON"/>
    <s v="N"/>
    <s v="Lap belt and shoulder harness used"/>
    <s v="Straight ahead"/>
    <n v="0"/>
    <n v="90"/>
    <s v="Cargo/equipment loss or shift, Overturn/rollover, Ran off road right"/>
    <s v="Clear"/>
    <s v="Y"/>
    <s v="N"/>
    <s v="N"/>
    <s v="N"/>
    <n v="43.885205999999897"/>
    <n v="-101.998087999999"/>
    <s v="Cargo van - GVWR 10,000 lbs or less"/>
    <s v="Westbound"/>
    <s v="Over-correcting/over-steering; Swerving or avoiding due to wind, slippery surface, vehicle, object, non-motorist, etc."/>
    <s v="Rut, holes, bumps"/>
    <m/>
    <s v="None"/>
    <s v="None"/>
    <s v="0.00 BAC"/>
    <x v="0"/>
    <x v="0"/>
  </r>
  <r>
    <n v="2325"/>
    <n v="1908380"/>
    <d v="2019-07-08T21:30:00"/>
    <s v="PENNINGTON"/>
    <s v="N"/>
    <m/>
    <m/>
    <n v="-1"/>
    <n v="90"/>
    <s v="Animal  - wild"/>
    <s v="Cloudy"/>
    <s v="N"/>
    <s v="N"/>
    <s v="N"/>
    <s v="N"/>
    <n v="44.067421000000003"/>
    <n v="-102.396238999999"/>
    <s v="Mini-van/passenger van with seats for 8 or less, including driver"/>
    <s v="Westbound"/>
    <s v="Wild animal hit - damage only"/>
    <s v="Animal in roadway"/>
    <m/>
    <s v="Wild animal hit"/>
    <s v="Wild animal hit - damage only"/>
    <s v="Wild animal hit"/>
    <x v="0"/>
    <x v="0"/>
  </r>
  <r>
    <n v="2326"/>
    <n v="1908610"/>
    <d v="2019-07-01T09:30:00"/>
    <s v="PENNINGTON"/>
    <s v="N"/>
    <m/>
    <m/>
    <n v="-1"/>
    <n v="90"/>
    <s v="Animal  - wild"/>
    <s v="Clear"/>
    <s v="N"/>
    <s v="N"/>
    <s v="N"/>
    <s v="N"/>
    <n v="44.064363999999898"/>
    <n v="-102.44213000000001"/>
    <s v="SUV ( sport utility/suburban )"/>
    <s v="Westbound"/>
    <s v="Wild animal hit - damage only"/>
    <s v="Animal in roadway"/>
    <m/>
    <s v="Wild animal hit"/>
    <s v="Wild animal hit - damage only"/>
    <s v="Wild animal hit"/>
    <x v="0"/>
    <x v="0"/>
  </r>
  <r>
    <n v="2328"/>
    <n v="1908553"/>
    <d v="2019-07-11T04:20:00"/>
    <s v="PENNINGTON"/>
    <s v="N"/>
    <s v="Lap belt and shoulder harness used"/>
    <s v="Straight ahead"/>
    <n v="0"/>
    <n v="90"/>
    <s v="Guardrail face, Ran off road left"/>
    <s v="Clear"/>
    <s v="N"/>
    <s v="Y"/>
    <s v="N"/>
    <s v="N"/>
    <n v="44.023122999999899"/>
    <n v="-102.30642400000001"/>
    <s v="Passenger car"/>
    <s v="Westbound"/>
    <s v="Fatigued/asleep; None"/>
    <s v="None"/>
    <m/>
    <s v="None"/>
    <s v="None"/>
    <s v="Test not given"/>
    <x v="0"/>
    <x v="0"/>
  </r>
  <r>
    <n v="2330"/>
    <n v="1908721"/>
    <d v="2019-07-05T19:10:00"/>
    <s v="PENNINGTON"/>
    <s v="N"/>
    <s v="Lap belt and shoulder harness used"/>
    <s v="Straight ahead"/>
    <n v="0"/>
    <n v="90"/>
    <s v="Guardrail face, Ran off road left"/>
    <s v="Rain, Sleet, hail ( freezing rain or drizzle )"/>
    <s v="N"/>
    <s v="N"/>
    <s v="N"/>
    <s v="N"/>
    <n v="44.064373000000003"/>
    <n v="-102.442183999999"/>
    <s v="SUV ( sport utility/suburban )"/>
    <s v="Westbound"/>
    <s v="Driving too fast for conditions; Followed too closely"/>
    <s v="Road surface condition ( wet, icy, snow, slush, etc. )"/>
    <m/>
    <s v="None"/>
    <s v="None"/>
    <s v="Test not given"/>
    <x v="0"/>
    <x v="0"/>
  </r>
  <r>
    <n v="2331"/>
    <n v="1908722"/>
    <d v="2019-07-08T16:45:00"/>
    <s v="PENNINGTON"/>
    <s v="N"/>
    <m/>
    <m/>
    <n v="-1"/>
    <n v="90"/>
    <s v="Animal  - wild"/>
    <s v="Rain"/>
    <s v="N"/>
    <s v="N"/>
    <s v="N"/>
    <s v="N"/>
    <n v="44.118367999999897"/>
    <n v="-102.973799"/>
    <s v="Passenger car"/>
    <s v="Westbound"/>
    <s v="Wild animal hit - damage only"/>
    <s v="Animal in roadway"/>
    <m/>
    <s v="Wild animal hit"/>
    <s v="Wild animal hit - damage only"/>
    <s v="Wild animal hit"/>
    <x v="0"/>
    <x v="0"/>
  </r>
  <r>
    <n v="2332"/>
    <n v="1908723"/>
    <d v="2019-07-08T16:45:00"/>
    <s v="PENNINGTON"/>
    <s v="N"/>
    <m/>
    <m/>
    <n v="-1"/>
    <n v="90"/>
    <s v="Animal  - wild"/>
    <s v="Rain"/>
    <s v="N"/>
    <s v="N"/>
    <s v="N"/>
    <s v="N"/>
    <n v="44.107990000000001"/>
    <n v="-103.13040700000001"/>
    <s v="SUV ( sport utility/suburban )"/>
    <s v="Westbound"/>
    <s v="Wild animal hit - damage only"/>
    <s v="Animal in roadway"/>
    <m/>
    <s v="Wild animal hit"/>
    <s v="Wild animal hit - damage only"/>
    <s v="Wild animal hit"/>
    <x v="0"/>
    <x v="0"/>
  </r>
  <r>
    <n v="2333"/>
    <n v="1908738"/>
    <d v="2019-07-09T02:01:00"/>
    <s v="JACKSON"/>
    <s v="N"/>
    <s v="Lap belt and shoulder harness used"/>
    <s v="Stopped in traffic lane, Straight ahead"/>
    <n v="0"/>
    <n v="90"/>
    <s v="Motor vehicle in transport"/>
    <s v="Cloudy"/>
    <s v="N"/>
    <s v="N"/>
    <s v="N"/>
    <s v="N"/>
    <n v="43.859692000000003"/>
    <n v="-101.938750999999"/>
    <s v="Light truck (2 axles, 4 tires); Tractor/semi-trailer"/>
    <s v="Westbound"/>
    <s v="None"/>
    <s v="None; Obstruction in roadway"/>
    <m/>
    <s v="None"/>
    <s v="None"/>
    <s v="Not applicable, 0.00 BAC"/>
    <x v="0"/>
    <x v="0"/>
  </r>
  <r>
    <n v="2334"/>
    <n v="1908755"/>
    <d v="2019-07-13T21:43:00"/>
    <s v="PENNINGTON"/>
    <s v="N"/>
    <s v="Lap belt and shoulder harness used"/>
    <s v="Straight ahead"/>
    <n v="0"/>
    <n v="90"/>
    <s v="Immersion, Jackknife, Ran off road right"/>
    <s v="Clear"/>
    <s v="Y"/>
    <s v="N"/>
    <s v="N"/>
    <s v="N"/>
    <n v="44.000903000000001"/>
    <n v="-102.267500999999"/>
    <s v="Passenger car"/>
    <s v="Westbound"/>
    <s v="Over-correcting/over-steering; Running off road"/>
    <s v="None"/>
    <m/>
    <s v="None"/>
    <s v="None"/>
    <s v="Test not given"/>
    <x v="0"/>
    <x v="0"/>
  </r>
  <r>
    <n v="2335"/>
    <n v="1908797"/>
    <d v="2019-07-12T17:30:00"/>
    <s v="PENNINGTON"/>
    <s v="N"/>
    <m/>
    <m/>
    <n v="-1"/>
    <n v="90"/>
    <s v="Animal  - wild"/>
    <s v="Clear"/>
    <s v="N"/>
    <s v="N"/>
    <s v="N"/>
    <s v="N"/>
    <n v="44.118330999999898"/>
    <n v="-102.952544"/>
    <s v="Tractor/doubles"/>
    <s v="Westbound"/>
    <s v="Wild animal hit - damage only"/>
    <s v="Animal in roadway"/>
    <m/>
    <s v="Wild animal hit"/>
    <s v="Wild animal hit - damage only"/>
    <s v="Wild animal hit"/>
    <x v="0"/>
    <x v="0"/>
  </r>
  <r>
    <n v="2337"/>
    <n v="1908871"/>
    <d v="2019-06-23T02:10:00"/>
    <s v="PENNINGTON"/>
    <s v="N"/>
    <s v="Lap belt and shoulder harness used"/>
    <m/>
    <n v="0"/>
    <n v="90"/>
    <s v="Guardrail face, Ran off road right"/>
    <s v="Clear"/>
    <s v="N"/>
    <s v="N"/>
    <s v="N"/>
    <s v="N"/>
    <n v="44.117759"/>
    <n v="-103.074162999999"/>
    <s v="SUV ( sport utility/suburban )"/>
    <s v="Eastbound"/>
    <s v="Drinking; None"/>
    <s v="None"/>
    <s v="DUI, FINANCIAL RESPONSIBILITY - OWNER"/>
    <s v="None"/>
    <s v="None"/>
    <s v="Unknown"/>
    <x v="0"/>
    <x v="0"/>
  </r>
  <r>
    <n v="2340"/>
    <n v="1908805"/>
    <d v="2019-07-13T12:30:00"/>
    <s v="PENNINGTON"/>
    <s v="N"/>
    <s v="Lap belt and shoulder harness used"/>
    <s v="Straight ahead"/>
    <n v="0"/>
    <n v="90"/>
    <s v="Overturn/rollover, Ran off road left"/>
    <s v="Clear"/>
    <s v="N"/>
    <s v="N"/>
    <s v="N"/>
    <s v="N"/>
    <n v="44.0645209999999"/>
    <n v="-102.444423"/>
    <s v="Light truck (2 axles, 4 tires)"/>
    <s v="Eastbound"/>
    <s v="Failure to keep in proper lane; Running off road"/>
    <s v="None"/>
    <m/>
    <s v="None"/>
    <s v="None"/>
    <s v="Test not given"/>
    <x v="0"/>
    <x v="0"/>
  </r>
  <r>
    <n v="2342"/>
    <n v="1909132"/>
    <d v="2019-07-12T21:55:00"/>
    <s v="PENNINGTON"/>
    <s v="N"/>
    <m/>
    <m/>
    <n v="-1"/>
    <n v="90"/>
    <s v="Animal  - wild"/>
    <s v="Clear"/>
    <s v="N"/>
    <s v="N"/>
    <s v="N"/>
    <s v="N"/>
    <n v="44.118375"/>
    <n v="-102.976133"/>
    <s v="Light truck (2 axles, 4 tires)"/>
    <s v="Westbound"/>
    <s v="Wild animal hit - damage only"/>
    <s v="Animal in roadway"/>
    <m/>
    <s v="Wild animal hit"/>
    <s v="Wild animal hit - damage only"/>
    <s v="Wild animal hit"/>
    <x v="0"/>
    <x v="0"/>
  </r>
  <r>
    <n v="2343"/>
    <n v="1909137"/>
    <d v="2019-07-18T21:41:00"/>
    <s v="PENNINGTON"/>
    <s v="N"/>
    <m/>
    <m/>
    <n v="-1"/>
    <n v="90"/>
    <s v="Animal  - wild"/>
    <s v="Clear"/>
    <s v="N"/>
    <s v="N"/>
    <s v="N"/>
    <s v="N"/>
    <n v="44.111626000000001"/>
    <n v="-103.123863999999"/>
    <s v="Passenger car"/>
    <s v="Westbound"/>
    <s v="Wild animal hit - damage only"/>
    <s v="Animal in roadway"/>
    <m/>
    <s v="Wild animal hit"/>
    <s v="Wild animal hit - damage only"/>
    <s v="Wild animal hit"/>
    <x v="0"/>
    <x v="0"/>
  </r>
  <r>
    <n v="2346"/>
    <n v="1909191"/>
    <d v="2019-07-20T05:25:00"/>
    <s v="PENNINGTON"/>
    <s v="N"/>
    <m/>
    <m/>
    <n v="-1"/>
    <n v="90"/>
    <s v="Animal  - wild"/>
    <s v="Clear"/>
    <s v="N"/>
    <s v="N"/>
    <s v="N"/>
    <s v="N"/>
    <n v="44.030515000000001"/>
    <n v="-102.33762"/>
    <s v="Passenger car"/>
    <s v="Eastbound"/>
    <s v="Wild animal hit - damage only"/>
    <s v="Animal in roadway"/>
    <m/>
    <s v="Wild animal hit"/>
    <s v="Wild animal hit - damage only"/>
    <s v="Wild animal hit"/>
    <x v="0"/>
    <x v="0"/>
  </r>
  <r>
    <n v="2350"/>
    <n v="1909257"/>
    <d v="2019-07-17T15:09:00"/>
    <s v="JACKSON"/>
    <s v="N"/>
    <s v="Lap belt and shoulder harness used"/>
    <s v="Straight ahead"/>
    <n v="0"/>
    <n v="90"/>
    <s v="Guardrail face, Ran off road left, Ran off road right"/>
    <s v="Clear"/>
    <s v="N"/>
    <s v="Y"/>
    <s v="N"/>
    <s v="N"/>
    <n v="43.835968999999899"/>
    <n v="-101.664061"/>
    <s v="Light truck (2 axles, 4 tires)"/>
    <s v="Eastbound"/>
    <s v="Fatigued/asleep; Running off road"/>
    <s v="None"/>
    <s v="CARELESS DRIVING."/>
    <s v="None"/>
    <s v="None"/>
    <s v="0.00 BAC"/>
    <x v="0"/>
    <x v="0"/>
  </r>
  <r>
    <n v="2351"/>
    <n v="1909265"/>
    <d v="2019-07-09T20:50:00"/>
    <s v="JACKSON"/>
    <s v="N"/>
    <s v="None used"/>
    <s v="Straight ahead"/>
    <n v="0"/>
    <n v="90"/>
    <s v="Equipment failure ( tires, brakes, etc. ), Overturn/rollover, Ran off road left"/>
    <s v="Clear"/>
    <s v="N"/>
    <s v="N"/>
    <s v="N"/>
    <s v="N"/>
    <n v="43.869408"/>
    <n v="-101.963618999999"/>
    <s v="Cargo van - GVWR 10,000 lbs or less"/>
    <s v="Westbound"/>
    <s v="None; Running off road"/>
    <s v="None"/>
    <s v="NO VALID DL, FAIL TO REPORT ACCIDENT (&gt;$1000/$2000)"/>
    <s v="Tires"/>
    <s v="None"/>
    <s v="Test not given"/>
    <x v="0"/>
    <x v="2"/>
  </r>
  <r>
    <n v="2352"/>
    <n v="1909268"/>
    <d v="2019-06-28T21:43:00"/>
    <s v="JACKSON"/>
    <s v="N"/>
    <m/>
    <m/>
    <n v="-1"/>
    <n v="73"/>
    <s v="Animal  - wild"/>
    <s v="Clear"/>
    <s v="N"/>
    <s v="N"/>
    <s v="N"/>
    <s v="N"/>
    <n v="43.398927999999898"/>
    <n v="-101.499092"/>
    <s v="Passenger car"/>
    <s v="Southbound"/>
    <s v="Wild animal hit - damage only"/>
    <s v="Animal in roadway"/>
    <m/>
    <s v="Wild animal hit"/>
    <s v="Wild animal hit - damage only"/>
    <s v="Wild animal hit"/>
    <x v="0"/>
    <x v="0"/>
  </r>
  <r>
    <n v="2353"/>
    <n v="1909276"/>
    <d v="2019-07-21T21:20:00"/>
    <s v="PENNINGTON"/>
    <s v="N"/>
    <m/>
    <m/>
    <n v="-1"/>
    <n v="90"/>
    <s v="Animal  - wild"/>
    <s v="Clear"/>
    <s v="N"/>
    <s v="N"/>
    <s v="N"/>
    <s v="N"/>
    <n v="43.943942"/>
    <n v="-102.158801999999"/>
    <s v="Passenger car"/>
    <s v="Westbound"/>
    <s v="Wild animal hit - damage only"/>
    <s v="Animal in roadway"/>
    <m/>
    <s v="Wild animal hit"/>
    <s v="Wild animal hit - damage only"/>
    <s v="Wild animal hit"/>
    <x v="0"/>
    <x v="0"/>
  </r>
  <r>
    <n v="2358"/>
    <n v="1909976"/>
    <d v="2019-07-28T08:29:00"/>
    <s v="PENNINGTON"/>
    <s v="N"/>
    <s v="Lap belt and shoulder harness used"/>
    <s v="Straight ahead"/>
    <n v="0"/>
    <n v="90"/>
    <s v="Guardrail face, Ran off road left"/>
    <s v="Clear"/>
    <s v="N"/>
    <s v="N"/>
    <s v="N"/>
    <s v="N"/>
    <n v="44.118371000000003"/>
    <n v="-102.977723999999"/>
    <s v="Passenger car"/>
    <s v="Westbound"/>
    <s v="Failure to keep in proper lane; None"/>
    <s v="None"/>
    <s v="CARELESS DRIVING."/>
    <s v="None"/>
    <s v="None"/>
    <s v="Test not given"/>
    <x v="0"/>
    <x v="0"/>
  </r>
  <r>
    <n v="2359"/>
    <n v="1909979"/>
    <d v="2019-07-26T21:06:00"/>
    <s v="PENNINGTON"/>
    <s v="N"/>
    <m/>
    <m/>
    <n v="-1"/>
    <n v="90"/>
    <s v="Animal  - wild"/>
    <s v="Clear"/>
    <s v="N"/>
    <s v="N"/>
    <s v="N"/>
    <s v="N"/>
    <n v="44.104408999999897"/>
    <n v="-102.61300300000001"/>
    <s v="SUV ( sport utility/suburban )"/>
    <s v="Westbound"/>
    <s v="Wild animal hit - damage only"/>
    <s v="Animal in roadway"/>
    <m/>
    <s v="Wild animal hit"/>
    <s v="Wild animal hit - damage only"/>
    <s v="Wild animal hit"/>
    <x v="0"/>
    <x v="0"/>
  </r>
  <r>
    <n v="2360"/>
    <n v="1909982"/>
    <d v="2019-07-21T02:13:00"/>
    <s v="PENNINGTON"/>
    <s v="N"/>
    <s v="Lap belt and shoulder harness used"/>
    <s v="Straight ahead"/>
    <n v="0"/>
    <n v="90"/>
    <s v="Motor vehicle in transport"/>
    <s v="Clear"/>
    <s v="N"/>
    <s v="N"/>
    <s v="N"/>
    <s v="N"/>
    <n v="44.117489999999897"/>
    <n v="-103.110744999999"/>
    <s v="Passenger car; SUV ( sport utility/suburban )"/>
    <s v="Westbound"/>
    <s v="Followed too closely; None"/>
    <s v="None"/>
    <s v="CARELESS DRIVING., HIT/RUN PROPERTY DAMAGE, FINANCIAL RESPONSIBILITY - OWNER, OPEN CONTAINER IN VEHICLE"/>
    <s v="None"/>
    <s v="None"/>
    <s v="0.00 BAC, Unknown"/>
    <x v="0"/>
    <x v="0"/>
  </r>
  <r>
    <n v="2361"/>
    <n v="1910080"/>
    <d v="2019-08-03T12:18:00"/>
    <s v="PENNINGTON"/>
    <s v="N"/>
    <s v="Helmet and eye protection"/>
    <s v="Slowing in traffic lane, Straight ahead"/>
    <n v="0"/>
    <n v="90"/>
    <s v="Motor vehicle in transport"/>
    <s v="Clear"/>
    <s v="Y"/>
    <s v="N"/>
    <s v="N"/>
    <s v="N"/>
    <n v="44.072057000000001"/>
    <n v="-102.466448999999"/>
    <s v="Motorcycle"/>
    <s v="Westbound"/>
    <s v="None; Over-correcting/over-steering"/>
    <s v="None"/>
    <m/>
    <s v="None"/>
    <s v="None"/>
    <s v="0.00 BAC, 0.00 BAC"/>
    <x v="0"/>
    <x v="3"/>
  </r>
  <r>
    <n v="2368"/>
    <n v="1910453"/>
    <d v="2019-08-08T09:22:00"/>
    <s v="PENNINGTON"/>
    <s v="N"/>
    <s v="None used"/>
    <s v="Straight ahead"/>
    <n v="0"/>
    <n v="90"/>
    <s v="Equipment failure ( tires, brakes, etc. ), Overturn/rollover, Ran off road left"/>
    <s v="Clear"/>
    <s v="N"/>
    <s v="N"/>
    <s v="N"/>
    <s v="N"/>
    <n v="44.116871000000003"/>
    <n v="-102.932106"/>
    <s v="Motorcycle"/>
    <s v="Westbound"/>
    <s v="None"/>
    <s v="None"/>
    <m/>
    <s v="Steering"/>
    <s v="None"/>
    <s v="Test not given"/>
    <x v="0"/>
    <x v="3"/>
  </r>
  <r>
    <n v="2369"/>
    <n v="1910454"/>
    <d v="2019-08-09T14:33:00"/>
    <s v="PENNINGTON"/>
    <s v="N"/>
    <s v="Lap belt and shoulder harness used"/>
    <s v="Changing lanes, Straight ahead"/>
    <n v="0"/>
    <n v="90"/>
    <s v="Motor vehicle in transport"/>
    <s v="Clear"/>
    <s v="N"/>
    <s v="N"/>
    <s v="N"/>
    <s v="N"/>
    <n v="44.106172000000001"/>
    <n v="-103.133690999999"/>
    <s v="Passenger car; Tractor/semi-trailer"/>
    <s v="Westbound"/>
    <s v="Failed to yield to vehicle; None"/>
    <s v="None"/>
    <s v="ILLEGAL FOLLOWING, OVERTAKING AND PASSING."/>
    <s v="None"/>
    <s v="None"/>
    <s v="Test not given, Test not given"/>
    <x v="0"/>
    <x v="0"/>
  </r>
  <r>
    <n v="2370"/>
    <n v="1910294"/>
    <d v="2019-08-07T10:52:00"/>
    <s v="PENNINGTON"/>
    <s v="N"/>
    <s v="Eye protection only"/>
    <s v="Straight ahead"/>
    <n v="0"/>
    <n v="90"/>
    <s v="Overturn/rollover, Ran off road left"/>
    <s v="Clear"/>
    <s v="N"/>
    <s v="N"/>
    <s v="N"/>
    <s v="N"/>
    <n v="44.065793999999897"/>
    <n v="-102.45023"/>
    <s v="Motorcycle"/>
    <s v="Westbound"/>
    <s v="None; Swerving or avoiding due to wind, slippery surface, vehicle, object, non-motorist, etc."/>
    <s v="None"/>
    <m/>
    <s v="None"/>
    <s v="None"/>
    <s v="Test not given"/>
    <x v="0"/>
    <x v="0"/>
  </r>
  <r>
    <n v="2372"/>
    <n v="1910358"/>
    <d v="2019-07-26T07:45:00"/>
    <s v="PENNINGTON"/>
    <s v="N"/>
    <m/>
    <m/>
    <n v="-1"/>
    <n v="90"/>
    <s v="Animal  - wild"/>
    <s v="Clear"/>
    <s v="N"/>
    <s v="N"/>
    <s v="N"/>
    <s v="N"/>
    <n v="44.042695000000002"/>
    <n v="-102.353123999999"/>
    <s v="Passenger car"/>
    <s v="Eastbound"/>
    <s v="Wild animal hit - damage only"/>
    <s v="Animal in roadway"/>
    <m/>
    <s v="Wild animal hit"/>
    <s v="Wild animal hit - damage only"/>
    <s v="Wild animal hit"/>
    <x v="0"/>
    <x v="0"/>
  </r>
  <r>
    <n v="2373"/>
    <n v="1910360"/>
    <d v="2019-08-08T11:45:00"/>
    <s v="JACKSON"/>
    <s v="N"/>
    <s v="Lap belt and shoulder harness used"/>
    <s v="Straight ahead"/>
    <n v="0"/>
    <n v="90"/>
    <s v="Bridge rail, Guardrail face, Ran off road left, Ran off road right"/>
    <s v="Clear"/>
    <s v="N"/>
    <s v="N"/>
    <s v="N"/>
    <s v="N"/>
    <n v="43.83596"/>
    <n v="-101.662273999999"/>
    <s v="SUV ( sport utility/suburban )"/>
    <s v="Eastbound"/>
    <s v="None; Swerving or avoiding due to wind, slippery surface, vehicle, object, non-motorist, etc."/>
    <s v="None"/>
    <m/>
    <s v="None"/>
    <s v="None"/>
    <s v="0.00 BAC"/>
    <x v="0"/>
    <x v="0"/>
  </r>
  <r>
    <n v="2375"/>
    <n v="1910730"/>
    <d v="2019-08-11T07:45:00"/>
    <s v="PENNINGTON"/>
    <s v="N"/>
    <s v="Lap belt and shoulder harness used"/>
    <s v="Straight ahead"/>
    <n v="0"/>
    <n v="90"/>
    <s v="Jackknife, Overturn/rollover"/>
    <s v="Cloudy"/>
    <s v="Y"/>
    <s v="N"/>
    <s v="N"/>
    <s v="N"/>
    <n v="44.1147449999999"/>
    <n v="-102.926052999999"/>
    <s v="SUV ( sport utility/suburban )"/>
    <s v="Eastbound"/>
    <s v="None; Over-correcting/over-steering"/>
    <s v="None"/>
    <m/>
    <s v="None"/>
    <s v="None"/>
    <s v="0.00 BAC"/>
    <x v="0"/>
    <x v="0"/>
  </r>
  <r>
    <n v="2376"/>
    <n v="1910736"/>
    <d v="2019-08-11T10:30:00"/>
    <s v="PENNINGTON"/>
    <s v="N"/>
    <s v="Lap belt and shoulder harness used"/>
    <s v="Stopped in traffic lane, Straight ahead"/>
    <n v="0"/>
    <n v="90"/>
    <s v="Motor vehicle in transport"/>
    <s v="Clear"/>
    <s v="N"/>
    <s v="N"/>
    <s v="N"/>
    <s v="N"/>
    <n v="44.117944000000001"/>
    <n v="-103.003417999999"/>
    <s v="Light truck (2 axles, 4 tires); Passenger car"/>
    <s v="Eastbound"/>
    <s v="Failed to yield to vehicle; None; Other"/>
    <s v="None"/>
    <s v="CARELESS DRIVING."/>
    <s v="None"/>
    <s v="None"/>
    <s v="0.00 BAC, Not reported, Test not given, Not reported"/>
    <x v="0"/>
    <x v="1"/>
  </r>
  <r>
    <n v="2377"/>
    <n v="1910814"/>
    <d v="2019-08-09T08:34:00"/>
    <s v="JACKSON"/>
    <s v="N"/>
    <s v="Lap belt and shoulder harness used"/>
    <s v="Straight ahead"/>
    <n v="0"/>
    <n v="90"/>
    <s v="Approach, Ran off road left"/>
    <s v="Clear"/>
    <s v="N"/>
    <s v="N"/>
    <s v="N"/>
    <s v="N"/>
    <n v="43.835971000000001"/>
    <n v="-101.64104500000001"/>
    <s v="Light truck (2 axles, 4 tires)"/>
    <s v="Eastbound"/>
    <s v="Failure to keep in proper lane; None"/>
    <s v="None"/>
    <m/>
    <s v="None"/>
    <s v="None"/>
    <s v="0.00 BAC, Not reported"/>
    <x v="0"/>
    <x v="1"/>
  </r>
  <r>
    <n v="2378"/>
    <n v="1910916"/>
    <d v="2019-08-09T19:40:00"/>
    <s v="PENNINGTON"/>
    <s v="N"/>
    <s v="Helmet and eye protection"/>
    <s v="Straight ahead"/>
    <n v="0"/>
    <n v="90"/>
    <s v="Overturn/rollover, Ran off road left"/>
    <s v="Clear"/>
    <s v="N"/>
    <s v="N"/>
    <s v="N"/>
    <s v="N"/>
    <n v="44.118281000000003"/>
    <n v="-102.996951999999"/>
    <s v="Motorcycle"/>
    <s v="Westbound"/>
    <s v="Failure to keep in proper lane; Running off road"/>
    <s v="None"/>
    <s v="VEHICULAR BATTERY, DUI, RECKLESS DRIVING, FINANCIAL RESPONSIBILITY - OWNER"/>
    <s v="None"/>
    <s v="None"/>
    <s v="0.00 BAC, Not reported"/>
    <x v="0"/>
    <x v="3"/>
  </r>
  <r>
    <n v="2379"/>
    <n v="1910863"/>
    <d v="2019-08-18T20:26:00"/>
    <s v="PENNINGTON"/>
    <s v="N"/>
    <m/>
    <m/>
    <n v="-1"/>
    <n v="90"/>
    <s v="Animal  - wild"/>
    <s v="Clear"/>
    <s v="N"/>
    <s v="N"/>
    <s v="N"/>
    <s v="N"/>
    <n v="43.992922"/>
    <n v="-102.25628500000001"/>
    <s v="Passenger car"/>
    <s v="Westbound"/>
    <s v="Wild animal hit - damage only"/>
    <s v="Animal in roadway"/>
    <m/>
    <s v="Wild animal hit"/>
    <s v="Wild animal hit - damage only"/>
    <s v="Wild animal hit"/>
    <x v="0"/>
    <x v="0"/>
  </r>
  <r>
    <n v="2380"/>
    <n v="1910963"/>
    <d v="2019-08-14T11:31:00"/>
    <s v="JACKSON"/>
    <s v="N"/>
    <s v="None used"/>
    <s v="Straight ahead"/>
    <n v="0"/>
    <n v="73"/>
    <s v="Motor vehicle in transport, Overturn/rollover"/>
    <s v="Clear"/>
    <s v="N"/>
    <s v="N"/>
    <s v="N"/>
    <s v="N"/>
    <n v="43.570118999999899"/>
    <n v="-101.52088500000001"/>
    <s v="Farm machinery; Light truck (2 axles, 4 tires)"/>
    <s v="Southbound"/>
    <s v="None"/>
    <s v="None"/>
    <s v="ADULT SEATBELT VIOLATION ---- AFTER 9/1/73"/>
    <s v="None"/>
    <s v="None"/>
    <s v="0.00 BAC, 0.00 BAC"/>
    <x v="0"/>
    <x v="1"/>
  </r>
  <r>
    <n v="2381"/>
    <n v="1910864"/>
    <d v="2019-08-16T06:55:00"/>
    <s v="PENNINGTON"/>
    <s v="N"/>
    <m/>
    <m/>
    <n v="-1"/>
    <n v="90"/>
    <s v="Animal  - wild"/>
    <s v="Clear"/>
    <s v="N"/>
    <s v="N"/>
    <s v="N"/>
    <s v="N"/>
    <n v="44.021234999999898"/>
    <n v="-102.312912999999"/>
    <s v="Passenger car"/>
    <s v="Eastbound"/>
    <s v="Wild animal hit - damage only"/>
    <s v="Animal in roadway"/>
    <m/>
    <s v="Wild animal hit"/>
    <s v="Wild animal hit - damage only"/>
    <s v="Wild animal hit"/>
    <x v="0"/>
    <x v="0"/>
  </r>
  <r>
    <n v="2382"/>
    <n v="1819665"/>
    <d v="2018-08-09T20:33:00"/>
    <s v="JACKSON"/>
    <s v="N"/>
    <s v="Lap belt and shoulder harness used"/>
    <s v="Straight ahead"/>
    <n v="0"/>
    <n v="73"/>
    <s v="Animal - domestic"/>
    <s v="Clear"/>
    <s v="N"/>
    <s v="N"/>
    <s v="N"/>
    <s v="N"/>
    <n v="43.441296999999899"/>
    <n v="-101.49402000000001"/>
    <s v="Light truck (2 axles, 4 tires)"/>
    <s v="Southbound"/>
    <s v="None"/>
    <s v="Animal in roadway"/>
    <m/>
    <s v="None"/>
    <s v="None"/>
    <s v="0.00 BAC"/>
    <x v="0"/>
    <x v="2"/>
  </r>
  <r>
    <n v="2383"/>
    <n v="1911005"/>
    <d v="2019-08-19T20:15:00"/>
    <s v="PENNINGTON"/>
    <s v="N"/>
    <m/>
    <m/>
    <n v="-1"/>
    <n v="90"/>
    <s v="Animal  - wild"/>
    <s v="Clear"/>
    <s v="N"/>
    <s v="N"/>
    <s v="N"/>
    <s v="N"/>
    <n v="44.0311939999999"/>
    <n v="-102.329628999999"/>
    <s v="SUV ( sport utility/suburban )"/>
    <s v="Westbound"/>
    <s v="Wild animal hit - damage only"/>
    <s v="Animal in roadway"/>
    <m/>
    <s v="Wild animal hit"/>
    <s v="Wild animal hit - damage only"/>
    <s v="Wild animal hit"/>
    <x v="0"/>
    <x v="0"/>
  </r>
  <r>
    <n v="2384"/>
    <n v="1911006"/>
    <d v="2019-08-20T05:30:00"/>
    <s v="PENNINGTON"/>
    <s v="N"/>
    <m/>
    <m/>
    <n v="-1"/>
    <n v="90"/>
    <s v="Animal  - wild"/>
    <s v="Clear"/>
    <s v="N"/>
    <s v="N"/>
    <s v="N"/>
    <s v="N"/>
    <n v="44.103642000000001"/>
    <n v="-102.721355"/>
    <s v="Light truck (2 axles, 4 tires)"/>
    <s v="Westbound"/>
    <s v="Wild animal hit - damage only"/>
    <s v="Animal in roadway"/>
    <m/>
    <s v="Wild animal hit"/>
    <s v="Wild animal hit - damage only"/>
    <s v="Wild animal hit"/>
    <x v="0"/>
    <x v="0"/>
  </r>
  <r>
    <n v="2386"/>
    <n v="1911087"/>
    <d v="2019-08-20T05:30:00"/>
    <s v="PENNINGTON"/>
    <s v="N"/>
    <m/>
    <m/>
    <n v="-1"/>
    <n v="90"/>
    <s v="Animal  - wild"/>
    <s v="Clear"/>
    <s v="N"/>
    <s v="N"/>
    <s v="N"/>
    <s v="N"/>
    <n v="44.103409999999897"/>
    <n v="-102.713357999999"/>
    <s v="SUV ( sport utility/suburban )"/>
    <s v="Eastbound"/>
    <s v="Wild animal hit - damage only"/>
    <s v="Animal in roadway"/>
    <m/>
    <s v="Wild animal hit"/>
    <s v="Wild animal hit - damage only"/>
    <s v="Wild animal hit"/>
    <x v="0"/>
    <x v="0"/>
  </r>
  <r>
    <n v="2389"/>
    <n v="1911409"/>
    <d v="2019-08-27T06:00:00"/>
    <s v="PENNINGTON"/>
    <s v="N"/>
    <m/>
    <m/>
    <n v="-1"/>
    <n v="90"/>
    <s v="Animal  - wild"/>
    <s v="Clear"/>
    <s v="N"/>
    <s v="N"/>
    <s v="N"/>
    <s v="N"/>
    <n v="44.041699999999899"/>
    <n v="-102.35145"/>
    <s v="SUV ( sport utility/suburban )"/>
    <s v="Eastbound"/>
    <s v="Wild animal hit - damage only"/>
    <s v="Animal in roadway"/>
    <m/>
    <s v="Wild animal hit"/>
    <s v="Wild animal hit - damage only"/>
    <s v="Wild animal hit"/>
    <x v="0"/>
    <x v="0"/>
  </r>
  <r>
    <n v="2391"/>
    <n v="1911459"/>
    <d v="2019-08-28T05:01:00"/>
    <s v="PENNINGTON"/>
    <s v="N"/>
    <m/>
    <m/>
    <n v="-1"/>
    <n v="90"/>
    <s v="Animal  - wild"/>
    <s v="Clear"/>
    <s v="N"/>
    <s v="N"/>
    <s v="N"/>
    <s v="N"/>
    <n v="44.082214"/>
    <n v="-102.482882"/>
    <s v="Passenger car"/>
    <s v="Eastbound"/>
    <s v="Wild animal hit - damage only"/>
    <s v="Animal in roadway"/>
    <m/>
    <s v="Wild animal hit"/>
    <s v="Wild animal hit - damage only"/>
    <s v="Wild animal hit"/>
    <x v="0"/>
    <x v="0"/>
  </r>
  <r>
    <n v="2393"/>
    <n v="1911989"/>
    <d v="2019-09-05T20:10:00"/>
    <s v="JACKSON"/>
    <s v="N"/>
    <m/>
    <m/>
    <n v="-1"/>
    <n v="90"/>
    <s v="Animal  - wild"/>
    <s v="Clear"/>
    <s v="N"/>
    <s v="N"/>
    <s v="N"/>
    <s v="N"/>
    <n v="43.835991999999898"/>
    <n v="-101.590326"/>
    <s v="Light truck (2 axles, 4 tires)"/>
    <s v="Eastbound"/>
    <s v="Wild animal hit - damage only"/>
    <s v="Animal in roadway"/>
    <m/>
    <s v="Wild animal hit"/>
    <s v="Wild animal hit - damage only"/>
    <s v="Wild animal hit"/>
    <x v="0"/>
    <x v="0"/>
  </r>
  <r>
    <n v="2394"/>
    <n v="1912002"/>
    <d v="2019-09-06T05:45:00"/>
    <s v="PENNINGTON"/>
    <s v="N"/>
    <m/>
    <m/>
    <n v="-1"/>
    <n v="90"/>
    <s v="Animal  - wild"/>
    <s v="Clear"/>
    <s v="N"/>
    <s v="N"/>
    <s v="N"/>
    <s v="N"/>
    <n v="44.103631"/>
    <n v="-102.715699999999"/>
    <s v="Passenger car"/>
    <s v="Westbound"/>
    <s v="Wild animal hit - damage only"/>
    <s v="Animal in roadway"/>
    <m/>
    <s v="Wild animal hit"/>
    <s v="Wild animal hit - damage only"/>
    <s v="Wild animal hit"/>
    <x v="0"/>
    <x v="0"/>
  </r>
  <r>
    <n v="2395"/>
    <n v="1912004"/>
    <d v="2019-09-02T12:57:00"/>
    <s v="PENNINGTON"/>
    <s v="N"/>
    <s v="Lap belt and shoulder harness used"/>
    <s v="Straight ahead"/>
    <n v="0"/>
    <n v="90"/>
    <s v="Overturn/rollover, Ran off road left"/>
    <s v="Clear"/>
    <s v="N"/>
    <s v="N"/>
    <s v="N"/>
    <s v="N"/>
    <n v="44.057609999999897"/>
    <n v="-102.367401999999"/>
    <s v="Tractor/semi-trailer"/>
    <s v="Eastbound"/>
    <s v="None; Running off road"/>
    <s v="None"/>
    <m/>
    <s v="None"/>
    <s v="None"/>
    <s v="0.00 BAC"/>
    <x v="0"/>
    <x v="3"/>
  </r>
  <r>
    <n v="2396"/>
    <n v="1912024"/>
    <d v="2019-09-04T18:15:00"/>
    <s v="PENNINGTON"/>
    <s v="N"/>
    <s v="Lap belt and shoulder harness used, None used"/>
    <s v="Straight ahead"/>
    <n v="0"/>
    <n v="90"/>
    <s v="Embankment, Ran off road left"/>
    <s v="Clear"/>
    <s v="N"/>
    <s v="Y"/>
    <s v="N"/>
    <s v="N"/>
    <n v="44.071055999999899"/>
    <n v="-102.465063999999"/>
    <s v="Tractor/semi-trailer"/>
    <s v="Westbound"/>
    <s v="Fatigued/asleep; Improper lane change"/>
    <s v="None"/>
    <m/>
    <s v="None"/>
    <s v="None"/>
    <s v="0.00 BAC, Not reported"/>
    <x v="0"/>
    <x v="3"/>
  </r>
  <r>
    <n v="2397"/>
    <n v="1911584"/>
    <d v="2019-08-25T12:57:00"/>
    <s v="JACKSON"/>
    <s v="N"/>
    <s v="Lap belt and shoulder harness used"/>
    <s v="Straight ahead"/>
    <n v="0"/>
    <n v="90"/>
    <s v="Cargo/equipment loss or shift, Motor vehicle in transport"/>
    <s v="Clear"/>
    <s v="N"/>
    <s v="N"/>
    <s v="N"/>
    <s v="N"/>
    <n v="43.8824919999999"/>
    <n v="-101.99230300000001"/>
    <s v="Light truck (2 axles, 4 tires); Single-unit truck (2 axle, 6 tires) GVWR 10,000 lbs or less"/>
    <s v="Eastbound; Westbound"/>
    <s v="None"/>
    <s v="None"/>
    <m/>
    <s v="None; Wheels"/>
    <s v="None"/>
    <s v="Test not given, Test not given"/>
    <x v="0"/>
    <x v="0"/>
  </r>
  <r>
    <n v="2398"/>
    <n v="1912254"/>
    <d v="2019-09-12T15:43:00"/>
    <s v="PENNINGTON"/>
    <s v="N"/>
    <s v="None used"/>
    <s v="Straight ahead"/>
    <n v="0"/>
    <n v="90"/>
    <s v="Cross median/centerline, Overturn/rollover, Ran off road left"/>
    <s v="Severe crosswinds"/>
    <s v="Y"/>
    <s v="N"/>
    <s v="N"/>
    <s v="N"/>
    <n v="44.091642"/>
    <n v="-102.496853"/>
    <s v="Motorcycle"/>
    <s v="Eastbound"/>
    <s v="None; Over-correcting/over-steering"/>
    <s v="None"/>
    <s v="POSSESSION OF DRUG PARAPHERNALIA BY DRIVER OF VEHICLE, LANE DRIVING REQUIRED / ILLEGAL LANE CHANGE"/>
    <s v="None"/>
    <s v="None"/>
    <s v="0.07 BAC"/>
    <x v="0"/>
    <x v="1"/>
  </r>
  <r>
    <n v="2399"/>
    <n v="1912266"/>
    <d v="2019-07-26T18:47:00"/>
    <s v="PENNINGTON"/>
    <s v="N"/>
    <m/>
    <m/>
    <n v="-1"/>
    <n v="90"/>
    <s v="Animal  - wild"/>
    <s v="Clear"/>
    <s v="N"/>
    <s v="N"/>
    <s v="N"/>
    <s v="N"/>
    <n v="44.118014000000002"/>
    <n v="-103.053482"/>
    <s v="Light truck (2 axles, 4 tires)"/>
    <s v="Westbound"/>
    <s v="Wild animal hit - damage only"/>
    <s v="Animal in roadway"/>
    <m/>
    <s v="Wild animal hit"/>
    <s v="Wild animal hit - damage only"/>
    <s v="Wild animal hit"/>
    <x v="0"/>
    <x v="0"/>
  </r>
  <r>
    <n v="2409"/>
    <n v="1912702"/>
    <d v="2019-09-17T19:05:00"/>
    <s v="PENNINGTON"/>
    <s v="N"/>
    <m/>
    <m/>
    <n v="-1"/>
    <n v="90"/>
    <s v="Animal  - wild"/>
    <s v="Rain"/>
    <s v="N"/>
    <s v="N"/>
    <s v="N"/>
    <s v="N"/>
    <n v="44.079773000000003"/>
    <n v="-102.479203999999"/>
    <s v="Passenger car"/>
    <s v="Eastbound"/>
    <s v="Wild animal hit - damage only"/>
    <s v="Animal in roadway"/>
    <m/>
    <s v="Wild animal hit"/>
    <s v="Wild animal hit - damage only"/>
    <s v="Wild animal hit"/>
    <x v="0"/>
    <x v="0"/>
  </r>
  <r>
    <n v="2411"/>
    <n v="1912875"/>
    <d v="2019-09-14T20:47:00"/>
    <s v="PENNINGTON"/>
    <s v="N"/>
    <s v="Lap belt and shoulder harness used"/>
    <s v="Straight ahead"/>
    <n v="0"/>
    <n v="90"/>
    <s v="Guardrail face, Ran off road right"/>
    <s v="Clear"/>
    <s v="N"/>
    <s v="N"/>
    <s v="N"/>
    <s v="N"/>
    <n v="43.9862129999999"/>
    <n v="-102.240453"/>
    <s v="Passenger car"/>
    <s v="Eastbound"/>
    <s v="Failure to keep in proper lane; None"/>
    <s v="None"/>
    <s v="DUI"/>
    <s v="None"/>
    <s v="None"/>
    <s v="0.13 BAC"/>
    <x v="0"/>
    <x v="2"/>
  </r>
  <r>
    <n v="2415"/>
    <n v="1912323"/>
    <d v="2019-08-19T12:33:00"/>
    <s v="PENNINGTON"/>
    <s v="N"/>
    <m/>
    <m/>
    <n v="-1"/>
    <n v="90"/>
    <s v="Animal  - wild"/>
    <s v="Clear"/>
    <s v="N"/>
    <s v="N"/>
    <s v="N"/>
    <s v="N"/>
    <n v="44.031984999999899"/>
    <n v="-102.335536"/>
    <s v="SUV ( sport utility/suburban )"/>
    <s v="Westbound"/>
    <s v="Wild animal hit - damage only"/>
    <s v="Animal in roadway"/>
    <m/>
    <s v="Wild animal hit"/>
    <s v="Wild animal hit - damage only"/>
    <s v="Wild animal hit"/>
    <x v="0"/>
    <x v="0"/>
  </r>
  <r>
    <n v="2419"/>
    <n v="1913548"/>
    <d v="2019-09-18T05:11:00"/>
    <s v="PENNINGTON"/>
    <s v="N"/>
    <m/>
    <m/>
    <n v="-1"/>
    <n v="90"/>
    <s v="Animal  - wild"/>
    <s v="Clear"/>
    <s v="N"/>
    <s v="N"/>
    <s v="N"/>
    <s v="N"/>
    <n v="44.103344"/>
    <n v="-102.65318000000001"/>
    <s v="SUV ( sport utility/suburban )"/>
    <s v="Eastbound"/>
    <s v="Wild animal hit - damage only"/>
    <s v="Animal in roadway"/>
    <m/>
    <s v="Wild animal hit"/>
    <s v="Wild animal hit - damage only"/>
    <s v="Wild animal hit"/>
    <x v="0"/>
    <x v="0"/>
  </r>
  <r>
    <n v="2420"/>
    <n v="1913549"/>
    <d v="2019-09-18T07:38:00"/>
    <s v="PENNINGTON"/>
    <s v="N"/>
    <m/>
    <m/>
    <n v="-1"/>
    <n v="90"/>
    <s v="Animal  - wild"/>
    <s v="Clear"/>
    <s v="N"/>
    <s v="N"/>
    <s v="N"/>
    <s v="N"/>
    <n v="44.103388000000002"/>
    <n v="-102.693262"/>
    <s v="Light truck (2 axles, 4 tires)"/>
    <s v="Eastbound"/>
    <s v="Wild animal hit - damage only"/>
    <s v="Animal in roadway"/>
    <m/>
    <s v="Wild animal hit"/>
    <s v="Wild animal hit - damage only"/>
    <s v="Wild animal hit"/>
    <x v="0"/>
    <x v="0"/>
  </r>
  <r>
    <n v="2421"/>
    <n v="1913555"/>
    <d v="2019-09-23T12:50:00"/>
    <s v="PENNINGTON"/>
    <s v="N"/>
    <s v="Lap belt and shoulder harness used"/>
    <s v="Changing lanes, Straight ahead"/>
    <n v="0"/>
    <n v="90"/>
    <s v="Motor vehicle in transport"/>
    <s v="Cloudy"/>
    <s v="N"/>
    <s v="N"/>
    <s v="N"/>
    <s v="N"/>
    <n v="44.106293000000001"/>
    <n v="-103.133471999999"/>
    <s v="Light truck (2 axles, 4 tires); Tractor/semi-trailer"/>
    <s v="Westbound"/>
    <s v="Improper lane change; None"/>
    <s v="None"/>
    <s v="LANE DRIVING REQUIRED / ILLEGAL LANE CHANGE"/>
    <s v="None"/>
    <s v="None"/>
    <s v="0.00 BAC, 0.00 BAC"/>
    <x v="0"/>
    <x v="0"/>
  </r>
  <r>
    <n v="2423"/>
    <n v="1913564"/>
    <d v="2019-10-03T19:02:00"/>
    <s v="PENNINGTON"/>
    <s v="N"/>
    <m/>
    <m/>
    <n v="-1"/>
    <n v="90"/>
    <s v="Animal  - wild"/>
    <s v="Cloudy, Rain"/>
    <s v="N"/>
    <s v="N"/>
    <s v="N"/>
    <s v="N"/>
    <n v="44.1181389999999"/>
    <n v="-102.97312700000001"/>
    <s v="Passenger car"/>
    <s v="Eastbound"/>
    <s v="Wild animal hit - damage only"/>
    <s v="Animal in roadway"/>
    <m/>
    <s v="Wild animal hit"/>
    <s v="Wild animal hit - damage only"/>
    <s v="Wild animal hit"/>
    <x v="0"/>
    <x v="0"/>
  </r>
  <r>
    <n v="2427"/>
    <n v="1912891"/>
    <d v="2019-09-08T20:20:00"/>
    <s v="JACKSON"/>
    <s v="N"/>
    <m/>
    <m/>
    <n v="-1"/>
    <n v="73"/>
    <s v="Animal  - wild"/>
    <s v="Clear"/>
    <s v="N"/>
    <s v="N"/>
    <s v="N"/>
    <s v="N"/>
    <n v="43.615602000000003"/>
    <n v="-101.50550800000001"/>
    <s v="SUV ( sport utility/suburban )"/>
    <s v="Northbound"/>
    <s v="Wild animal hit - damage only"/>
    <s v="Animal in roadway"/>
    <m/>
    <s v="Wild animal hit"/>
    <s v="Wild animal hit - damage only"/>
    <s v="Wild animal hit"/>
    <x v="0"/>
    <x v="0"/>
  </r>
  <r>
    <n v="2435"/>
    <n v="1913871"/>
    <d v="2019-10-10T16:56:00"/>
    <s v="PENNINGTON"/>
    <s v="N"/>
    <s v="Lap belt and shoulder harness used"/>
    <s v="Straight ahead"/>
    <n v="0"/>
    <n v="90"/>
    <s v="Other movable object"/>
    <s v="Blowing snow, Severe crosswinds"/>
    <s v="N"/>
    <s v="N"/>
    <s v="N"/>
    <s v="N"/>
    <n v="44.032162999999898"/>
    <n v="-102.336882"/>
    <s v="Mini-van/passenger van with seats for 8 or less, including driver"/>
    <s v="Westbound"/>
    <s v="None"/>
    <s v="Debris"/>
    <m/>
    <s v="None"/>
    <s v="Weather conditions"/>
    <s v="Test not given"/>
    <x v="0"/>
    <x v="0"/>
  </r>
  <r>
    <n v="2436"/>
    <n v="1913873"/>
    <d v="2019-10-10T00:30:00"/>
    <s v="PENNINGTON"/>
    <s v="N"/>
    <s v="Lap belt and shoulder harness used"/>
    <s v="Straight ahead"/>
    <n v="0"/>
    <n v="90"/>
    <s v="Ditch, Ran off road right"/>
    <s v="Blowing snow, Severe crosswinds"/>
    <s v="N"/>
    <s v="N"/>
    <s v="N"/>
    <s v="N"/>
    <n v="44.107244999999899"/>
    <n v="-102.904141999999"/>
    <s v="Passenger car"/>
    <s v="Westbound"/>
    <s v="None"/>
    <s v="Road surface condition ( wet, icy, snow, slush, etc. )"/>
    <m/>
    <s v="None"/>
    <s v="Weather conditions"/>
    <s v="Test not given"/>
    <x v="0"/>
    <x v="1"/>
  </r>
  <r>
    <n v="2438"/>
    <n v="1914150"/>
    <d v="2019-10-06T18:32:00"/>
    <s v="PENNINGTON"/>
    <s v="N"/>
    <s v="Lap belt and shoulder harness used"/>
    <s v="Straight ahead"/>
    <n v="0"/>
    <n v="90"/>
    <s v="Concrete traffic barrier, Ran off road right"/>
    <s v="Clear"/>
    <s v="N"/>
    <s v="Y"/>
    <s v="N"/>
    <s v="N"/>
    <n v="44.0653989999999"/>
    <n v="-102.447873999999"/>
    <s v="Light truck (2 axles, 4 tires)"/>
    <s v="Westbound"/>
    <s v="Fatigued/asleep; None"/>
    <s v="None"/>
    <s v="CARELESS DRIVING."/>
    <s v="None"/>
    <s v="None"/>
    <s v="Test not given"/>
    <x v="0"/>
    <x v="2"/>
  </r>
  <r>
    <n v="2439"/>
    <n v="1914164"/>
    <d v="2019-10-10T10:32:00"/>
    <s v="PENNINGTON"/>
    <s v="N"/>
    <s v="Lap belt and shoulder harness used"/>
    <s v="Straight ahead"/>
    <n v="0"/>
    <n v="90"/>
    <s v="Overturn/rollover, Ran off road left"/>
    <s v="Snow, Blowing snow"/>
    <s v="Y"/>
    <s v="N"/>
    <s v="N"/>
    <s v="N"/>
    <n v="44.118029"/>
    <n v="-103.035461999999"/>
    <s v="Tractor/semi-trailer"/>
    <s v="Westbound"/>
    <s v="None; Over-correcting/over-steering"/>
    <s v="Road surface condition ( wet, icy, snow, slush, etc. )"/>
    <m/>
    <s v="None"/>
    <s v="Weather conditions"/>
    <s v="0.00 BAC"/>
    <x v="0"/>
    <x v="2"/>
  </r>
  <r>
    <n v="2441"/>
    <n v="1914176"/>
    <d v="2019-10-14T20:10:00"/>
    <s v="PENNINGTON"/>
    <s v="N"/>
    <m/>
    <m/>
    <n v="-1"/>
    <n v="90"/>
    <s v="Animal  - wild"/>
    <s v="Clear"/>
    <s v="N"/>
    <s v="N"/>
    <s v="N"/>
    <s v="N"/>
    <n v="44.103655000000003"/>
    <n v="-102.815926"/>
    <s v="Cargo van - GVWR 10,000 lbs or less"/>
    <s v="Westbound"/>
    <s v="Wild animal hit - damage only"/>
    <s v="Animal in roadway"/>
    <m/>
    <s v="Wild animal hit"/>
    <s v="Wild animal hit - damage only"/>
    <s v="Wild animal hit"/>
    <x v="0"/>
    <x v="0"/>
  </r>
  <r>
    <n v="2442"/>
    <n v="1914513"/>
    <d v="2019-10-14T12:56:00"/>
    <s v="PENNINGTON"/>
    <s v="N"/>
    <s v="None used"/>
    <s v="Straight ahead"/>
    <n v="0"/>
    <n v="90"/>
    <s v="Cross median/centerline, Ran off road left, Ran off road right"/>
    <s v="Clear"/>
    <s v="N"/>
    <s v="N"/>
    <s v="N"/>
    <s v="N"/>
    <n v="43.9873639999999"/>
    <n v="-102.219477999999"/>
    <s v="SUV ( sport utility/suburban )"/>
    <s v="Westbound"/>
    <s v="Drinking; Running off road"/>
    <s v="None"/>
    <s v="DUI, ADULT SEATBELT VIOLATION ---- AFTER 9/1/73"/>
    <s v="None"/>
    <s v="None"/>
    <s v="0.14 BAC"/>
    <x v="0"/>
    <x v="3"/>
  </r>
  <r>
    <n v="2444"/>
    <n v="1913450"/>
    <d v="2019-10-03T07:37:00"/>
    <s v="PENNINGTON"/>
    <s v="N"/>
    <s v="Shoulder harness only used"/>
    <s v="Straight ahead"/>
    <n v="0"/>
    <n v="90"/>
    <s v="Bridge rail, Ran off road right"/>
    <s v="Sleet, hail ( freezing rain or drizzle ), Fog, smog, smoke"/>
    <s v="N"/>
    <s v="N"/>
    <s v="N"/>
    <s v="N"/>
    <n v="44.117778000000001"/>
    <n v="-103.07055800000001"/>
    <s v="Passenger car"/>
    <s v="Eastbound"/>
    <s v="None"/>
    <s v="Road surface condition ( wet, icy, snow, slush, etc. )"/>
    <m/>
    <s v="None"/>
    <s v="None"/>
    <s v="Test not given"/>
    <x v="0"/>
    <x v="0"/>
  </r>
  <r>
    <n v="2445"/>
    <n v="1914558"/>
    <d v="2019-10-03T06:30:00"/>
    <s v="PENNINGTON"/>
    <s v="N"/>
    <s v="Lap belt and shoulder harness used"/>
    <s v="Parked, Straight ahead"/>
    <n v="0"/>
    <n v="90"/>
    <s v="Delineator post, Parked motor vehicle, Ran off road right"/>
    <s v="Sleet, hail ( freezing rain or drizzle ), Fog, smog, smoke"/>
    <s v="N"/>
    <s v="N"/>
    <s v="N"/>
    <s v="N"/>
    <n v="44.111320999999897"/>
    <n v="-103.124415999999"/>
    <s v="Light truck (2 axles, 4 tires); SUV ( sport utility/suburban )"/>
    <s v="Not on roadway ( also use for parked motor vehicle ); Westbound"/>
    <s v="Driving too fast for conditions; None; Not applicable; Swerving or avoiding due to wind, slippery surface, vehicle, object, non-motorist, etc."/>
    <s v="Not applicable; Road surface condition ( wet, icy, snow, slush, etc. )"/>
    <s v="DRIVERS LICENSE SUSPENDED, FAILURE TO MAINTAIN FINANCIAL RESPONSIBILITY"/>
    <s v="None; Not applicable"/>
    <s v="None; Not applicable"/>
    <s v="Test not given, Not applicable"/>
    <x v="0"/>
    <x v="0"/>
  </r>
  <r>
    <n v="2450"/>
    <n v="1914564"/>
    <d v="2019-10-03T07:02:00"/>
    <s v="PENNINGTON"/>
    <s v="N"/>
    <s v="Lap belt and shoulder harness used"/>
    <s v="Stopped in traffic lane, Straight ahead"/>
    <n v="0"/>
    <n v="90"/>
    <s v="Guardrail face, Motor vehicle in transport"/>
    <s v="Fog, smog, smoke"/>
    <s v="N"/>
    <s v="N"/>
    <s v="N"/>
    <s v="N"/>
    <n v="44.117536000000001"/>
    <n v="-103.081237999999"/>
    <s v="Light truck (2 axles, 4 tires); SUV ( sport utility/suburban )"/>
    <s v="Eastbound"/>
    <s v="Driving too fast for conditions; None"/>
    <s v="Road surface condition ( wet, icy, snow, slush, etc. )"/>
    <m/>
    <s v="None"/>
    <s v="Weather conditions"/>
    <s v="Test not given, Test not given"/>
    <x v="0"/>
    <x v="2"/>
  </r>
  <r>
    <n v="2451"/>
    <n v="1914566"/>
    <d v="2019-10-03T06:32:00"/>
    <s v="PENNINGTON"/>
    <s v="N"/>
    <s v="Lap belt and shoulder harness used"/>
    <s v="Straight ahead"/>
    <n v="0"/>
    <n v="90"/>
    <s v="Highway traffic sign post/sign, Ran off road left"/>
    <s v="Sleet, hail ( freezing rain or drizzle ), Fog, smog, smoke"/>
    <s v="N"/>
    <s v="N"/>
    <s v="N"/>
    <s v="N"/>
    <n v="44.100628999999898"/>
    <n v="-103.151387"/>
    <s v="Light truck (2 axles, 4 tires)"/>
    <s v="Westbound"/>
    <s v="Driving too fast for conditions; Swerving or avoiding due to wind, slippery surface, vehicle, object, non-motorist, etc."/>
    <s v="Road surface condition ( wet, icy, snow, slush, etc. )"/>
    <m/>
    <s v="None"/>
    <s v="None"/>
    <s v="Test not given"/>
    <x v="0"/>
    <x v="0"/>
  </r>
  <r>
    <n v="2452"/>
    <n v="1914567"/>
    <d v="2019-10-03T05:59:00"/>
    <s v="PENNINGTON"/>
    <s v="N"/>
    <s v="Lap belt and shoulder harness used"/>
    <s v="Straight ahead"/>
    <n v="0"/>
    <n v="90"/>
    <s v="Delineator post, Guardrail face, Ran off road right"/>
    <s v="Sleet, hail ( freezing rain or drizzle ), Fog, smog, smoke"/>
    <s v="N"/>
    <s v="N"/>
    <s v="N"/>
    <s v="N"/>
    <n v="44.111187999999899"/>
    <n v="-103.12412"/>
    <s v="Light truck (2 axles, 4 tires)"/>
    <s v="Westbound"/>
    <s v="Driving too fast for conditions; Swerving or avoiding due to wind, slippery surface, vehicle, object, non-motorist, etc."/>
    <s v="Road surface condition ( wet, icy, snow, slush, etc. )"/>
    <m/>
    <s v="None"/>
    <s v="None"/>
    <s v="Test not given"/>
    <x v="0"/>
    <x v="0"/>
  </r>
  <r>
    <n v="2453"/>
    <n v="1914568"/>
    <d v="2019-10-03T07:00:00"/>
    <s v="PENNINGTON"/>
    <s v="N"/>
    <s v="Lap belt and shoulder harness used"/>
    <s v="Straight ahead"/>
    <n v="0"/>
    <n v="90"/>
    <s v="Bridge rail, Ran off road left, Ran off road right"/>
    <s v="Fog, smog, smoke"/>
    <s v="N"/>
    <s v="N"/>
    <s v="N"/>
    <s v="N"/>
    <n v="44.117770999999898"/>
    <n v="-103.072733999999"/>
    <s v="Light truck (2 axles, 4 tires)"/>
    <s v="Eastbound"/>
    <s v="Driving too fast for conditions; None"/>
    <s v="Road surface condition ( wet, icy, snow, slush, etc. )"/>
    <s v="DRIVING WITHOUT VALID LICENSE OR PERMIT, FAILURE TO MAINTAIN FINANCIAL RESPONSIBILITY"/>
    <s v="None"/>
    <s v="Weather conditions"/>
    <s v="Test not given"/>
    <x v="0"/>
    <x v="0"/>
  </r>
  <r>
    <n v="2454"/>
    <n v="1914569"/>
    <d v="2019-10-03T07:02:00"/>
    <s v="PENNINGTON"/>
    <s v="N"/>
    <s v="Lap belt and shoulder harness used"/>
    <s v="Straight ahead"/>
    <n v="0"/>
    <n v="90"/>
    <s v="Bridge rail, Ran off road left"/>
    <s v="Fog, smog, smoke"/>
    <s v="N"/>
    <s v="N"/>
    <s v="N"/>
    <s v="N"/>
    <n v="44.118014000000002"/>
    <n v="-103.070398999999"/>
    <s v="Passenger car"/>
    <s v="Eastbound"/>
    <s v="None; Swerving or avoiding due to wind, slippery surface, vehicle, object, non-motorist, etc."/>
    <s v="Road surface condition ( wet, icy, snow, slush, etc. )"/>
    <m/>
    <s v="None"/>
    <s v="Weather conditions"/>
    <s v="Test not given"/>
    <x v="0"/>
    <x v="0"/>
  </r>
  <r>
    <n v="2456"/>
    <n v="1913632"/>
    <d v="2019-10-06T21:00:00"/>
    <s v="PENNINGTON"/>
    <s v="N"/>
    <m/>
    <m/>
    <n v="-1"/>
    <n v="90"/>
    <s v="Animal  - wild"/>
    <s v="Clear"/>
    <s v="N"/>
    <s v="N"/>
    <s v="N"/>
    <s v="N"/>
    <n v="44.002567999999897"/>
    <n v="-102.270364999999"/>
    <s v="Passenger car"/>
    <s v="Eastbound"/>
    <s v="Wild animal hit - damage only"/>
    <s v="Animal in roadway"/>
    <m/>
    <s v="Wild animal hit"/>
    <s v="Wild animal hit - damage only"/>
    <s v="Wild animal hit"/>
    <x v="0"/>
    <x v="0"/>
  </r>
  <r>
    <n v="2457"/>
    <n v="1913633"/>
    <d v="2019-10-06T21:00:00"/>
    <s v="PENNINGTON"/>
    <s v="N"/>
    <m/>
    <m/>
    <n v="-1"/>
    <n v="90"/>
    <s v="Animal  - wild"/>
    <s v="Clear"/>
    <s v="N"/>
    <s v="N"/>
    <s v="N"/>
    <s v="N"/>
    <n v="44.003397999999898"/>
    <n v="-102.271535999999"/>
    <s v="Passenger car"/>
    <s v="Eastbound"/>
    <s v="Wild animal hit - damage only"/>
    <s v="Animal in roadway"/>
    <m/>
    <s v="Wild animal hit"/>
    <s v="Wild animal hit - damage only"/>
    <s v="Wild animal hit"/>
    <x v="0"/>
    <x v="0"/>
  </r>
  <r>
    <n v="2460"/>
    <n v="1913867"/>
    <d v="2019-10-09T21:00:00"/>
    <s v="PENNINGTON"/>
    <s v="N"/>
    <m/>
    <m/>
    <n v="-1"/>
    <n v="90"/>
    <s v="Animal  - wild"/>
    <s v="Rain, Snow"/>
    <s v="N"/>
    <s v="N"/>
    <s v="N"/>
    <s v="N"/>
    <n v="44.103599000000003"/>
    <n v="-102.671785"/>
    <s v="SUV ( sport utility/suburban )"/>
    <s v="Westbound"/>
    <s v="Wild animal hit - damage only"/>
    <s v="Animal in roadway"/>
    <m/>
    <s v="Wild animal hit"/>
    <s v="Wild animal hit - damage only"/>
    <s v="Wild animal hit"/>
    <x v="0"/>
    <x v="0"/>
  </r>
  <r>
    <n v="2462"/>
    <n v="1913979"/>
    <d v="2019-10-13T00:35:00"/>
    <s v="PENNINGTON"/>
    <s v="N"/>
    <m/>
    <m/>
    <n v="-1"/>
    <n v="90"/>
    <s v="Animal  - wild"/>
    <s v="Clear"/>
    <s v="N"/>
    <s v="N"/>
    <s v="N"/>
    <s v="N"/>
    <n v="44.021104000000001"/>
    <n v="-102.300568999999"/>
    <s v="Passenger car"/>
    <s v="Eastbound"/>
    <s v="Wild animal hit - damage only"/>
    <s v="Animal in roadway"/>
    <m/>
    <s v="Wild animal hit"/>
    <s v="Wild animal hit - damage only"/>
    <s v="Wild animal hit"/>
    <x v="0"/>
    <x v="0"/>
  </r>
  <r>
    <n v="2463"/>
    <n v="1913976"/>
    <d v="2019-10-10T12:46:00"/>
    <s v="PENNINGTON"/>
    <s v="N"/>
    <s v="Lap belt and shoulder harness used"/>
    <s v="Straight ahead"/>
    <n v="0"/>
    <n v="90"/>
    <s v="Cross median/centerline, Jackknife"/>
    <s v="Snow, Severe crosswinds"/>
    <s v="N"/>
    <s v="N"/>
    <s v="N"/>
    <s v="N"/>
    <n v="44.0673549999999"/>
    <n v="-102.383735999999"/>
    <s v="Tractor/semi-trailer"/>
    <s v="Westbound"/>
    <s v="None"/>
    <s v="Road surface condition ( wet, icy, snow, slush, etc. )"/>
    <m/>
    <s v="None"/>
    <s v="None"/>
    <s v="Test not given"/>
    <x v="0"/>
    <x v="0"/>
  </r>
  <r>
    <n v="2464"/>
    <n v="1913925"/>
    <d v="2019-09-16T03:00:00"/>
    <s v="BENNETT"/>
    <s v="N"/>
    <m/>
    <s v="Straight ahead"/>
    <n v="0"/>
    <n v="73"/>
    <s v="Overturn/rollover, Ran off road left, Ran off road right"/>
    <s v="Clear"/>
    <s v="N"/>
    <s v="N"/>
    <s v="N"/>
    <s v="N"/>
    <n v="43.388845000000003"/>
    <n v="-101.502184"/>
    <s v="Passenger car"/>
    <s v="Southbound"/>
    <s v="Drinking; Running off road"/>
    <s v="None"/>
    <m/>
    <s v="None"/>
    <s v="None"/>
    <s v="Test not given, Not reported"/>
    <x v="0"/>
    <x v="2"/>
  </r>
  <r>
    <n v="2466"/>
    <n v="1915575"/>
    <d v="2019-10-29T11:30:00"/>
    <s v="PENNINGTON"/>
    <s v="N"/>
    <s v="Lap belt and shoulder harness used"/>
    <s v="Slowing in traffic lane"/>
    <n v="0"/>
    <n v="90"/>
    <s v="Highway traffic sign post/sign, Ran off road left"/>
    <s v="Clear"/>
    <s v="N"/>
    <s v="N"/>
    <s v="N"/>
    <s v="N"/>
    <n v="44.063578"/>
    <n v="-102.436971999999"/>
    <s v="Light truck (2 axles, 4 tires)"/>
    <s v="Eastbound"/>
    <s v="Driving too fast for conditions; None"/>
    <s v="Road surface condition ( wet, icy, snow, slush, etc. )"/>
    <m/>
    <s v="None"/>
    <s v="None"/>
    <s v="0.00 BAC"/>
    <x v="0"/>
    <x v="0"/>
  </r>
  <r>
    <n v="2468"/>
    <n v="1915582"/>
    <d v="2019-10-10T14:00:00"/>
    <s v="PENNINGTON"/>
    <s v="N"/>
    <s v="Lap belt and shoulder harness used"/>
    <s v="Straight ahead"/>
    <n v="0"/>
    <n v="90"/>
    <s v="Jackknife"/>
    <s v="Snow"/>
    <s v="N"/>
    <s v="N"/>
    <s v="N"/>
    <s v="N"/>
    <n v="44.104633"/>
    <n v="-102.641289999999"/>
    <s v="Tractor/semi-trailer"/>
    <s v="Eastbound"/>
    <s v="None"/>
    <s v="None"/>
    <m/>
    <s v="None"/>
    <s v="None"/>
    <s v="Test not given"/>
    <x v="0"/>
    <x v="0"/>
  </r>
  <r>
    <n v="2469"/>
    <n v="1915583"/>
    <d v="2019-10-20T00:18:00"/>
    <s v="PENNINGTON"/>
    <s v="N"/>
    <s v="Lap belt and shoulder harness used"/>
    <s v="Straight ahead"/>
    <n v="0"/>
    <n v="90"/>
    <s v="Motor vehicle in transport"/>
    <s v="Cloudy"/>
    <s v="N"/>
    <s v="Y"/>
    <s v="N"/>
    <s v="N"/>
    <n v="44.103372"/>
    <n v="-102.702569999999"/>
    <s v="Passenger car; Tractor/semi-trailer"/>
    <s v="Eastbound"/>
    <s v="Fatigued/asleep; None"/>
    <s v="None"/>
    <s v="CARELESS DRIVING."/>
    <s v="None"/>
    <s v="None"/>
    <s v="0.00 BAC, Not reported, Test not given"/>
    <x v="0"/>
    <x v="3"/>
  </r>
  <r>
    <n v="2470"/>
    <n v="1915584"/>
    <d v="2019-10-29T09:34:00"/>
    <s v="PENNINGTON"/>
    <s v="N"/>
    <s v="Lap belt and shoulder harness used"/>
    <s v="Straight ahead"/>
    <n v="0"/>
    <n v="90"/>
    <s v="Overturn/rollover, Ran off road right"/>
    <s v="Cloudy"/>
    <s v="N"/>
    <s v="N"/>
    <s v="N"/>
    <s v="N"/>
    <n v="43.970990999999898"/>
    <n v="-102.187642999999"/>
    <s v="Light truck (2 axles, 4 tires)"/>
    <s v="Westbound"/>
    <s v="None"/>
    <s v="None"/>
    <m/>
    <s v="None"/>
    <s v="None"/>
    <s v="Test not given"/>
    <x v="0"/>
    <x v="0"/>
  </r>
  <r>
    <n v="2471"/>
    <n v="1915587"/>
    <d v="2019-10-20T18:10:00"/>
    <s v="PENNINGTON"/>
    <s v="N"/>
    <s v="Lap belt and shoulder harness used"/>
    <s v="Straight ahead"/>
    <n v="0"/>
    <n v="90"/>
    <s v="Jackknife"/>
    <s v="Cloudy, Snow"/>
    <s v="N"/>
    <s v="N"/>
    <s v="N"/>
    <s v="N"/>
    <n v="44.108065000000003"/>
    <n v="-102.90610100000001"/>
    <s v="Light truck (2 axles, 4 tires)"/>
    <s v="Eastbound"/>
    <s v="None"/>
    <s v="None"/>
    <m/>
    <s v="None"/>
    <s v="None"/>
    <s v="0.00 BAC"/>
    <x v="0"/>
    <x v="0"/>
  </r>
  <r>
    <n v="2472"/>
    <n v="1915716"/>
    <d v="2019-10-29T08:22:00"/>
    <s v="PENNINGTON"/>
    <s v="N"/>
    <s v="Lap belt and shoulder harness used"/>
    <s v="Straight ahead"/>
    <n v="0"/>
    <n v="90"/>
    <s v="Delineator post, Jackknife, Overturn/rollover, Ran off road right"/>
    <s v="Clear"/>
    <s v="N"/>
    <s v="N"/>
    <s v="N"/>
    <s v="N"/>
    <n v="44.030493999999898"/>
    <n v="-102.327591999999"/>
    <s v="Tractor/semi-trailer"/>
    <s v="Westbound"/>
    <s v="Driving too fast for conditions; None"/>
    <s v="Road surface condition ( wet, icy, snow, slush, etc. )"/>
    <m/>
    <s v="None"/>
    <s v="None"/>
    <s v="0.00 BAC"/>
    <x v="0"/>
    <x v="0"/>
  </r>
  <r>
    <n v="2473"/>
    <n v="1915717"/>
    <d v="2019-10-29T07:55:00"/>
    <s v="PENNINGTON"/>
    <s v="N"/>
    <s v="Lap belt and shoulder harness used"/>
    <s v="Straight ahead"/>
    <n v="0"/>
    <n v="90"/>
    <s v="Overturn/rollover, Ran off road left"/>
    <s v="Clear"/>
    <s v="N"/>
    <s v="N"/>
    <s v="N"/>
    <s v="N"/>
    <n v="43.987367999999897"/>
    <n v="-102.220162"/>
    <s v="Mini-van/passenger van with seats for 8 or less, including driver"/>
    <s v="Westbound"/>
    <s v="Driving too fast for conditions; None"/>
    <s v="Road surface condition ( wet, icy, snow, slush, etc. )"/>
    <m/>
    <s v="None"/>
    <s v="None"/>
    <s v="0.00 BAC"/>
    <x v="0"/>
    <x v="0"/>
  </r>
  <r>
    <n v="2475"/>
    <n v="1914297"/>
    <d v="2019-10-16T18:38:00"/>
    <s v="PENNINGTON"/>
    <s v="N"/>
    <m/>
    <m/>
    <n v="-1"/>
    <n v="90"/>
    <s v="Animal  - wild"/>
    <s v="Clear"/>
    <s v="N"/>
    <s v="N"/>
    <s v="N"/>
    <s v="N"/>
    <n v="44.103414000000001"/>
    <n v="-102.548393"/>
    <s v="Light truck (2 axles, 4 tires)"/>
    <s v="Westbound"/>
    <s v="Wild animal hit - damage only"/>
    <s v="Animal in roadway"/>
    <m/>
    <s v="Wild animal hit"/>
    <s v="Wild animal hit - damage only"/>
    <s v="Wild animal hit"/>
    <x v="0"/>
    <x v="0"/>
  </r>
  <r>
    <n v="2476"/>
    <n v="1916316"/>
    <d v="2019-11-06T08:55:00"/>
    <s v="PENNINGTON"/>
    <s v="N"/>
    <s v="Lap belt and shoulder harness used"/>
    <s v="Straight ahead"/>
    <n v="0"/>
    <n v="90"/>
    <s v="Overturn/rollover, Separation of units"/>
    <s v="Cloudy, Snow"/>
    <s v="N"/>
    <s v="N"/>
    <s v="N"/>
    <s v="N"/>
    <n v="44.067157000000002"/>
    <n v="-102.384658"/>
    <s v="SUV ( sport utility/suburban )"/>
    <s v="Eastbound"/>
    <s v="None"/>
    <s v="Road surface condition ( wet, icy, snow, slush, etc. )"/>
    <m/>
    <s v="None"/>
    <s v="None"/>
    <s v="Test not given"/>
    <x v="0"/>
    <x v="0"/>
  </r>
  <r>
    <n v="2477"/>
    <n v="1915052"/>
    <d v="2019-10-10T17:49:00"/>
    <s v="JACKSON"/>
    <s v="N"/>
    <s v="Lap belt and shoulder harness used"/>
    <s v="Straight ahead"/>
    <n v="0"/>
    <n v="90"/>
    <s v="Guardrail face, Jackknife"/>
    <s v="Snow, Severe crosswinds"/>
    <s v="N"/>
    <s v="N"/>
    <s v="N"/>
    <s v="N"/>
    <n v="43.835869000000002"/>
    <n v="-101.741168999999"/>
    <s v="SUV ( sport utility/suburban )"/>
    <s v="Eastbound"/>
    <s v="None; Swerving or avoiding due to wind, slippery surface, vehicle, object, non-motorist, etc."/>
    <s v="Road surface condition ( wet, icy, snow, slush, etc. )"/>
    <m/>
    <s v="None"/>
    <s v="None"/>
    <s v="Test not given"/>
    <x v="0"/>
    <x v="0"/>
  </r>
  <r>
    <n v="2478"/>
    <n v="1916366"/>
    <d v="2019-11-06T11:20:00"/>
    <s v="JACKSON"/>
    <s v="N"/>
    <s v="Lap belt and shoulder harness used"/>
    <s v="Straight ahead"/>
    <n v="0"/>
    <n v="90"/>
    <s v="Cross median/centerline, Embankment, Fence, Ran off road left"/>
    <s v="Cloudy, Snow"/>
    <s v="N"/>
    <s v="N"/>
    <s v="N"/>
    <s v="N"/>
    <n v="43.836260000000003"/>
    <n v="-101.866141999999"/>
    <s v="Tractor/semi-trailer"/>
    <s v="Westbound"/>
    <s v="None; Running off road"/>
    <s v="None"/>
    <m/>
    <s v="Other"/>
    <s v="None"/>
    <s v="0.00 BAC"/>
    <x v="0"/>
    <x v="0"/>
  </r>
  <r>
    <n v="2479"/>
    <n v="1916374"/>
    <d v="2019-11-08T20:09:00"/>
    <s v="JACKSON"/>
    <s v="N"/>
    <m/>
    <m/>
    <n v="-1"/>
    <n v="90"/>
    <s v="Animal  - wild"/>
    <s v="Clear"/>
    <s v="N"/>
    <s v="N"/>
    <s v="N"/>
    <s v="N"/>
    <n v="43.835897000000003"/>
    <n v="-101.768564999999"/>
    <s v="Passenger car"/>
    <s v="Eastbound"/>
    <s v="Wild animal hit - damage only"/>
    <s v="Animal in roadway"/>
    <m/>
    <s v="Wild animal hit"/>
    <s v="Wild animal hit - damage only"/>
    <s v="Wild animal hit"/>
    <x v="0"/>
    <x v="0"/>
  </r>
  <r>
    <n v="2481"/>
    <n v="1916403"/>
    <d v="2019-11-11T17:50:00"/>
    <s v="PENNINGTON"/>
    <s v="N"/>
    <m/>
    <m/>
    <n v="-1"/>
    <n v="90"/>
    <s v="Animal  - wild"/>
    <s v="Clear"/>
    <s v="N"/>
    <s v="N"/>
    <s v="N"/>
    <s v="N"/>
    <n v="44.103879999999897"/>
    <n v="-102.849197"/>
    <s v="Passenger car"/>
    <s v="Westbound"/>
    <s v="Wild animal hit - damage only"/>
    <s v="Animal in roadway"/>
    <m/>
    <s v="Wild animal hit"/>
    <s v="Wild animal hit - damage only"/>
    <s v="Wild animal hit"/>
    <x v="0"/>
    <x v="0"/>
  </r>
  <r>
    <n v="2483"/>
    <n v="1915251"/>
    <d v="2019-10-22T19:00:00"/>
    <s v="PENNINGTON"/>
    <s v="N"/>
    <m/>
    <m/>
    <n v="-1"/>
    <n v="90"/>
    <s v="Animal  - wild"/>
    <s v="Clear"/>
    <s v="N"/>
    <s v="N"/>
    <s v="N"/>
    <s v="N"/>
    <n v="43.970616"/>
    <n v="-102.18807700000001"/>
    <s v="Passenger car"/>
    <s v="Eastbound"/>
    <s v="Wild animal hit - damage only"/>
    <s v="Animal in roadway"/>
    <m/>
    <s v="Wild animal hit"/>
    <s v="Wild animal hit - damage only"/>
    <s v="Wild animal hit"/>
    <x v="0"/>
    <x v="0"/>
  </r>
  <r>
    <n v="2485"/>
    <n v="1916657"/>
    <d v="2019-11-06T21:00:00"/>
    <s v="PENNINGTON"/>
    <s v="N"/>
    <m/>
    <m/>
    <n v="-1"/>
    <n v="90"/>
    <s v="Animal  - wild"/>
    <s v="Cloudy"/>
    <s v="N"/>
    <s v="N"/>
    <s v="N"/>
    <s v="N"/>
    <n v="43.988100000000003"/>
    <n v="-102.24785"/>
    <s v="SUV ( sport utility/suburban )"/>
    <s v="Westbound"/>
    <s v="Wild animal hit - damage only"/>
    <s v="Animal in roadway"/>
    <m/>
    <s v="Wild animal hit"/>
    <s v="Wild animal hit - damage only"/>
    <s v="Wild animal hit"/>
    <x v="0"/>
    <x v="0"/>
  </r>
  <r>
    <n v="2486"/>
    <n v="1916677"/>
    <d v="2019-11-10T15:42:00"/>
    <s v="PENNINGTON"/>
    <s v="N"/>
    <s v="Lap belt and shoulder harness used"/>
    <s v="Straight ahead"/>
    <n v="0"/>
    <n v="90"/>
    <s v="Ditch, Jackknife, Ran off road left"/>
    <s v="Snow"/>
    <s v="N"/>
    <s v="N"/>
    <s v="N"/>
    <s v="N"/>
    <n v="43.967348000000001"/>
    <n v="-102.184488999999"/>
    <s v="Light truck (2 axles, 4 tires)"/>
    <s v="Eastbound"/>
    <s v="None; Running off road"/>
    <s v="Road surface condition ( wet, icy, snow, slush, etc. )"/>
    <m/>
    <s v="None"/>
    <s v="None"/>
    <s v="0.00 BAC"/>
    <x v="0"/>
    <x v="0"/>
  </r>
  <r>
    <n v="2487"/>
    <n v="1916816"/>
    <d v="2019-11-13T18:08:00"/>
    <s v="PENNINGTON"/>
    <s v="N"/>
    <m/>
    <m/>
    <n v="-1"/>
    <n v="90"/>
    <s v="Animal  - wild"/>
    <s v="Cloudy"/>
    <s v="N"/>
    <s v="N"/>
    <s v="N"/>
    <s v="N"/>
    <n v="44.103409999999897"/>
    <n v="-102.714866999999"/>
    <s v="Light truck (2 axles, 4 tires)"/>
    <s v="Eastbound"/>
    <s v="Wild animal hit - damage only"/>
    <s v="Animal in roadway"/>
    <m/>
    <s v="Wild animal hit"/>
    <s v="Wild animal hit - damage only"/>
    <s v="Wild animal hit"/>
    <x v="0"/>
    <x v="0"/>
  </r>
  <r>
    <n v="2488"/>
    <n v="1916817"/>
    <d v="2019-11-13T20:38:00"/>
    <s v="PENNINGTON"/>
    <s v="N"/>
    <m/>
    <m/>
    <n v="-1"/>
    <n v="90"/>
    <s v="Animal  - wild"/>
    <s v="Cloudy"/>
    <s v="N"/>
    <s v="N"/>
    <s v="N"/>
    <s v="N"/>
    <n v="44.103419000000002"/>
    <n v="-102.722674999999"/>
    <s v="Light truck (2 axles, 4 tires)"/>
    <s v="Eastbound"/>
    <s v="Wild animal hit - damage only"/>
    <s v="Animal in roadway"/>
    <m/>
    <s v="Wild animal hit"/>
    <s v="Wild animal hit - damage only"/>
    <s v="Wild animal hit"/>
    <x v="0"/>
    <x v="0"/>
  </r>
  <r>
    <n v="2489"/>
    <n v="1916818"/>
    <d v="2019-11-13T20:30:00"/>
    <s v="PENNINGTON"/>
    <s v="N"/>
    <m/>
    <m/>
    <n v="-1"/>
    <n v="90"/>
    <s v="Animal  - wild"/>
    <s v="Clear"/>
    <s v="N"/>
    <s v="N"/>
    <s v="N"/>
    <s v="N"/>
    <n v="44.064514000000003"/>
    <n v="-102.44297"/>
    <s v="Light truck (2 axles, 4 tires)"/>
    <s v="Westbound"/>
    <s v="Wild animal hit - damage only"/>
    <s v="Animal in roadway"/>
    <m/>
    <s v="Wild animal hit"/>
    <s v="Wild animal hit - damage only"/>
    <s v="Wild animal hit"/>
    <x v="0"/>
    <x v="0"/>
  </r>
  <r>
    <n v="2490"/>
    <n v="1916824"/>
    <d v="2019-11-10T10:33:00"/>
    <s v="PENNINGTON"/>
    <s v="N"/>
    <s v="Lap belt and shoulder harness used"/>
    <s v="Straight ahead"/>
    <n v="0"/>
    <n v="90"/>
    <s v="Bridge rail, Ditch"/>
    <s v="Sleet, hail ( freezing rain or drizzle )"/>
    <s v="N"/>
    <s v="N"/>
    <s v="N"/>
    <s v="N"/>
    <n v="44.117784"/>
    <n v="-103.080707"/>
    <s v="Light truck (2 axles, 4 tires)"/>
    <s v="Westbound"/>
    <s v="Driving too fast for conditions; None"/>
    <s v="Road surface condition ( wet, icy, snow, slush, etc. )"/>
    <m/>
    <s v="None"/>
    <s v="Weather conditions"/>
    <s v="0.00 BAC"/>
    <x v="0"/>
    <x v="0"/>
  </r>
  <r>
    <n v="2492"/>
    <n v="1916830"/>
    <d v="2019-11-10T10:28:00"/>
    <s v="PENNINGTON"/>
    <s v="N"/>
    <s v="Lap belt and shoulder harness used"/>
    <s v="Straight ahead"/>
    <n v="0"/>
    <n v="90"/>
    <s v="Cross median/centerline, Overturn/rollover, Ran off road left"/>
    <s v="Sleet, hail ( freezing rain or drizzle )"/>
    <s v="N"/>
    <s v="N"/>
    <s v="N"/>
    <s v="N"/>
    <n v="44.103380999999899"/>
    <n v="-102.532298999999"/>
    <s v="Light truck (2 axles, 4 tires)"/>
    <s v="Westbound"/>
    <s v="Driving too fast for conditions; None"/>
    <s v="Road surface condition ( wet, icy, snow, slush, etc. )"/>
    <s v="DRIVERS LICENSE SUSPENDED, OVERDRIVING ROAD CONDITIONS, FINANCIAL RESPONSIBILITY - OWNER"/>
    <s v="None"/>
    <s v="None"/>
    <s v="0.01 BAC, Not reported"/>
    <x v="0"/>
    <x v="1"/>
  </r>
  <r>
    <n v="2494"/>
    <n v="1916834"/>
    <d v="2019-11-10T10:05:00"/>
    <s v="PENNINGTON"/>
    <s v="N"/>
    <s v="Lap belt and shoulder harness used"/>
    <s v="Straight ahead"/>
    <n v="0"/>
    <n v="90"/>
    <s v="Cross median/centerline, Overturn/rollover, Ran off road left"/>
    <s v="Sleet, hail ( freezing rain or drizzle )"/>
    <s v="N"/>
    <s v="N"/>
    <s v="N"/>
    <s v="N"/>
    <n v="44.103428999999899"/>
    <n v="-102.729005999999"/>
    <s v="Light truck (2 axles, 4 tires)"/>
    <s v="Eastbound"/>
    <s v="Driving too fast for conditions; None"/>
    <s v="Road surface condition ( wet, icy, snow, slush, etc. )"/>
    <m/>
    <s v="None"/>
    <s v="None"/>
    <s v="0.00 BAC"/>
    <x v="0"/>
    <x v="0"/>
  </r>
  <r>
    <n v="2495"/>
    <n v="1916835"/>
    <d v="2019-11-10T11:20:00"/>
    <s v="PENNINGTON"/>
    <s v="N"/>
    <s v="Lap belt and shoulder harness used"/>
    <s v="Straight ahead"/>
    <n v="0"/>
    <n v="90"/>
    <s v="Guardrail end, Ran off road right"/>
    <s v="Clear, Sleet, hail ( freezing rain or drizzle )"/>
    <s v="N"/>
    <s v="N"/>
    <s v="N"/>
    <s v="N"/>
    <n v="44.103427000000003"/>
    <n v="-102.730931999999"/>
    <s v="SUV ( sport utility/suburban )"/>
    <s v="Eastbound"/>
    <s v="Driving too fast for conditions; None"/>
    <s v="Road surface condition ( wet, icy, snow, slush, etc. )"/>
    <m/>
    <s v="None"/>
    <s v="None"/>
    <s v="0.00 BAC"/>
    <x v="0"/>
    <x v="0"/>
  </r>
  <r>
    <n v="2496"/>
    <n v="1916842"/>
    <d v="2019-11-16T06:20:00"/>
    <s v="JACKSON"/>
    <s v="N"/>
    <s v="Lap belt and shoulder harness used"/>
    <s v="Straight ahead"/>
    <n v="0"/>
    <n v="90"/>
    <s v="Fire/explosion"/>
    <s v="Clear"/>
    <s v="N"/>
    <s v="N"/>
    <s v="N"/>
    <s v="N"/>
    <n v="43.850855000000003"/>
    <n v="-101.920580999999"/>
    <s v="Tractor/semi-trailer"/>
    <s v="Westbound"/>
    <s v="None"/>
    <s v="None"/>
    <m/>
    <s v="Brakes"/>
    <s v="None"/>
    <s v="Test not given"/>
    <x v="0"/>
    <x v="0"/>
  </r>
  <r>
    <n v="2498"/>
    <n v="1917036"/>
    <d v="2019-11-10T12:35:00"/>
    <s v="PENNINGTON"/>
    <s v="N"/>
    <s v="Lap belt and shoulder harness used"/>
    <s v="Straight ahead"/>
    <n v="0"/>
    <n v="90"/>
    <s v="Motor vehicle in transport"/>
    <s v="Sleet, hail ( freezing rain or drizzle )"/>
    <s v="N"/>
    <s v="N"/>
    <s v="N"/>
    <s v="N"/>
    <n v="44.067714000000002"/>
    <n v="-102.460404999999"/>
    <s v="Passenger car; Tractor/semi-trailer"/>
    <s v="Eastbound"/>
    <s v="Driving too fast for conditions; None"/>
    <s v="None; Road surface condition ( wet, icy, snow, slush, etc. )"/>
    <s v="OVERDRIVING ROAD CONDITIONS"/>
    <s v="None"/>
    <s v="None"/>
    <s v="Test not given, Test not given, Not reported"/>
    <x v="0"/>
    <x v="2"/>
  </r>
  <r>
    <n v="2499"/>
    <n v="1915652"/>
    <d v="2019-10-29T22:15:00"/>
    <s v="PENNINGTON"/>
    <s v="N"/>
    <m/>
    <m/>
    <n v="-1"/>
    <n v="90"/>
    <s v="Animal  - wild"/>
    <s v="Snow"/>
    <s v="N"/>
    <s v="N"/>
    <s v="N"/>
    <s v="N"/>
    <n v="43.901302999999899"/>
    <n v="-102.035679999999"/>
    <s v="Passenger car"/>
    <s v="Westbound"/>
    <s v="Wild animal hit - damage only"/>
    <s v="Animal in roadway"/>
    <m/>
    <s v="Wild animal hit"/>
    <s v="Wild animal hit - damage only"/>
    <s v="Wild animal hit"/>
    <x v="0"/>
    <x v="0"/>
  </r>
  <r>
    <n v="2500"/>
    <n v="1915654"/>
    <d v="2019-11-04T17:32:00"/>
    <s v="PENNINGTON"/>
    <s v="N"/>
    <m/>
    <m/>
    <n v="-1"/>
    <n v="90"/>
    <s v="Animal  - wild"/>
    <s v="Clear"/>
    <s v="N"/>
    <s v="N"/>
    <s v="N"/>
    <s v="N"/>
    <n v="44.022641"/>
    <n v="-102.302183999999"/>
    <s v="Passenger car"/>
    <s v="Westbound"/>
    <s v="Wild animal hit - damage only"/>
    <s v="Animal in roadway"/>
    <m/>
    <s v="Wild animal hit"/>
    <s v="Wild animal hit - damage only"/>
    <s v="Wild animal hit"/>
    <x v="0"/>
    <x v="0"/>
  </r>
  <r>
    <n v="2502"/>
    <n v="1917309"/>
    <d v="2019-11-15T17:44:00"/>
    <s v="PENNINGTON"/>
    <s v="N"/>
    <m/>
    <m/>
    <n v="-1"/>
    <n v="90"/>
    <s v="Animal  - wild"/>
    <s v="Clear"/>
    <s v="N"/>
    <s v="N"/>
    <s v="N"/>
    <s v="N"/>
    <n v="44.065618000000001"/>
    <n v="-102.449145999999"/>
    <s v="Light truck (2 axles, 4 tires)"/>
    <s v="Westbound"/>
    <s v="Wild animal hit - damage only"/>
    <s v="Animal in roadway"/>
    <m/>
    <s v="Wild animal hit"/>
    <s v="Wild animal hit - damage only"/>
    <s v="Wild animal hit"/>
    <x v="0"/>
    <x v="0"/>
  </r>
  <r>
    <n v="2506"/>
    <n v="1917468"/>
    <d v="2019-11-21T07:34:00"/>
    <s v="PENNINGTON"/>
    <s v="N"/>
    <s v="Lap belt and shoulder harness used"/>
    <s v="Straight ahead"/>
    <n v="0"/>
    <n v="90"/>
    <s v="Concrete traffic barrier, Ran off road left"/>
    <s v="Clear"/>
    <s v="Y"/>
    <s v="N"/>
    <s v="N"/>
    <s v="N"/>
    <n v="44.108356999999899"/>
    <n v="-103.129762999999"/>
    <s v="Light truck (2 axles, 4 tires)"/>
    <s v="Westbound"/>
    <s v="None; Over-correcting/over-steering"/>
    <s v="Road surface condition ( wet, icy, snow, slush, etc. )"/>
    <m/>
    <s v="None"/>
    <s v="None"/>
    <s v="Test not given"/>
    <x v="0"/>
    <x v="0"/>
  </r>
  <r>
    <n v="2507"/>
    <n v="1917471"/>
    <d v="2019-11-10T15:15:00"/>
    <s v="JACKSON"/>
    <s v="N"/>
    <s v="Lap belt and shoulder harness used"/>
    <s v="Straight ahead"/>
    <n v="0"/>
    <n v="90"/>
    <s v="Guardrail face, Motor vehicle in transport, Ran off road left"/>
    <s v="Snow"/>
    <s v="N"/>
    <s v="N"/>
    <s v="N"/>
    <s v="N"/>
    <n v="43.872712"/>
    <n v="-101.972617"/>
    <s v="SUV ( sport utility/suburban ); Tractor/semi-trailer"/>
    <s v="Eastbound"/>
    <s v="Driving too fast for conditions; Failure to keep in proper lane; None"/>
    <s v="None; Road surface condition ( wet, icy, snow, slush, etc. )"/>
    <s v="CARELESS DRIVING., FAIL TO REPORT ACCIDENT (&gt;$1000/$2000)"/>
    <s v="None"/>
    <s v="None; Weather conditions"/>
    <s v="0.00 BAC, Test not given"/>
    <x v="0"/>
    <x v="0"/>
  </r>
  <r>
    <n v="2508"/>
    <n v="1917481"/>
    <d v="2019-11-14T16:40:00"/>
    <s v="PENNINGTON"/>
    <s v="N"/>
    <m/>
    <m/>
    <n v="-1"/>
    <n v="90"/>
    <s v="Animal  - wild"/>
    <s v="Clear"/>
    <s v="N"/>
    <s v="N"/>
    <s v="N"/>
    <s v="N"/>
    <n v="44.103639999999899"/>
    <n v="-102.724535"/>
    <s v="Passenger car"/>
    <s v="Westbound"/>
    <s v="Wild animal hit - damage only"/>
    <s v="Animal in roadway"/>
    <m/>
    <s v="Wild animal hit"/>
    <s v="Wild animal hit - damage only"/>
    <s v="Wild animal hit"/>
    <x v="0"/>
    <x v="0"/>
  </r>
  <r>
    <n v="2509"/>
    <n v="1917482"/>
    <d v="2019-11-20T05:38:00"/>
    <s v="PENNINGTON"/>
    <s v="N"/>
    <m/>
    <m/>
    <n v="-1"/>
    <n v="90"/>
    <s v="Animal  - wild"/>
    <s v="Clear"/>
    <s v="N"/>
    <s v="N"/>
    <s v="N"/>
    <s v="N"/>
    <n v="44.117556"/>
    <n v="-103.098403"/>
    <s v="Passenger car"/>
    <s v="Westbound"/>
    <s v="Wild animal hit - damage only"/>
    <s v="Animal in roadway"/>
    <m/>
    <s v="Wild animal hit"/>
    <s v="Wild animal hit - damage only"/>
    <s v="Wild animal hit"/>
    <x v="0"/>
    <x v="0"/>
  </r>
  <r>
    <n v="2511"/>
    <n v="1917707"/>
    <d v="2019-11-24T21:03:00"/>
    <s v="JACKSON"/>
    <s v="N"/>
    <m/>
    <m/>
    <n v="-1"/>
    <n v="90"/>
    <s v="Animal  - wild"/>
    <s v="Clear"/>
    <s v="N"/>
    <s v="N"/>
    <s v="N"/>
    <s v="N"/>
    <n v="43.883892000000003"/>
    <n v="-101.995283"/>
    <s v="SUV ( sport utility/suburban )"/>
    <s v="Westbound"/>
    <s v="Wild animal hit - damage only"/>
    <s v="Animal in roadway"/>
    <m/>
    <s v="Wild animal hit"/>
    <s v="Wild animal hit - damage only"/>
    <s v="Wild animal hit"/>
    <x v="0"/>
    <x v="0"/>
  </r>
  <r>
    <n v="2513"/>
    <n v="1916925"/>
    <d v="2019-11-16T06:42:00"/>
    <s v="PENNINGTON"/>
    <s v="N"/>
    <m/>
    <m/>
    <n v="-1"/>
    <n v="90"/>
    <s v="Animal  - wild"/>
    <s v="Cloudy"/>
    <s v="N"/>
    <s v="N"/>
    <s v="N"/>
    <s v="N"/>
    <n v="43.896276999999898"/>
    <n v="-102.023585999999"/>
    <s v="Passenger car"/>
    <s v="Eastbound"/>
    <s v="Wild animal hit - damage only"/>
    <s v="Animal in roadway"/>
    <m/>
    <s v="Wild animal hit"/>
    <s v="Wild animal hit - damage only"/>
    <s v="Wild animal hit"/>
    <x v="0"/>
    <x v="0"/>
  </r>
  <r>
    <n v="2514"/>
    <n v="1916923"/>
    <d v="2019-11-15T17:17:00"/>
    <s v="PENNINGTON"/>
    <s v="N"/>
    <m/>
    <m/>
    <n v="-1"/>
    <n v="90"/>
    <s v="Animal  - wild"/>
    <s v="Clear"/>
    <s v="N"/>
    <s v="N"/>
    <s v="N"/>
    <s v="N"/>
    <n v="44.101084"/>
    <n v="-102.514608999999"/>
    <s v="Light truck (2 axles, 4 tires)"/>
    <s v="Eastbound"/>
    <s v="Wild animal hit - damage only"/>
    <s v="Animal in roadway"/>
    <m/>
    <s v="Wild animal hit"/>
    <s v="Wild animal hit - damage only"/>
    <s v="Wild animal hit"/>
    <x v="0"/>
    <x v="0"/>
  </r>
  <r>
    <n v="2515"/>
    <n v="1917129"/>
    <d v="2019-11-15T21:00:00"/>
    <s v="PENNINGTON"/>
    <s v="N"/>
    <m/>
    <m/>
    <n v="-1"/>
    <n v="90"/>
    <s v="Animal  - wild"/>
    <s v="Clear"/>
    <s v="N"/>
    <s v="N"/>
    <s v="N"/>
    <s v="N"/>
    <n v="44.068807999999898"/>
    <n v="-102.41970000000001"/>
    <s v="Mini-van/passenger van with seats for 8 or less, including driver"/>
    <s v="Eastbound"/>
    <s v="Wild animal hit - damage only"/>
    <s v="Animal in roadway"/>
    <m/>
    <s v="Wild animal hit"/>
    <s v="Wild animal hit - damage only"/>
    <s v="Wild animal hit"/>
    <x v="0"/>
    <x v="0"/>
  </r>
  <r>
    <n v="2517"/>
    <n v="1917134"/>
    <d v="2019-11-18T16:53:00"/>
    <s v="PENNINGTON"/>
    <s v="N"/>
    <m/>
    <m/>
    <n v="-1"/>
    <n v="90"/>
    <s v="Animal  - wild"/>
    <s v="Clear"/>
    <s v="N"/>
    <s v="N"/>
    <s v="N"/>
    <s v="N"/>
    <n v="44.032259000000003"/>
    <n v="-102.337389"/>
    <s v="Passenger car"/>
    <s v="Westbound"/>
    <s v="Wild animal hit - damage only"/>
    <s v="Animal in roadway"/>
    <m/>
    <s v="Wild animal hit"/>
    <s v="Wild animal hit - damage only"/>
    <s v="Wild animal hit"/>
    <x v="0"/>
    <x v="0"/>
  </r>
  <r>
    <n v="2518"/>
    <n v="1917399"/>
    <d v="2019-11-03T18:09:00"/>
    <s v="JACKSON"/>
    <s v="N"/>
    <s v="Lap belt and shoulder harness used"/>
    <s v="Straight ahead"/>
    <n v="0"/>
    <n v="90"/>
    <s v="Highway traffic sign post/sign, Ran off road right"/>
    <s v="Clear"/>
    <s v="N"/>
    <s v="N"/>
    <s v="N"/>
    <s v="N"/>
    <n v="43.835904999999897"/>
    <n v="-101.882987999999"/>
    <s v="Light truck (2 axles, 4 tires)"/>
    <s v="Westbound"/>
    <s v="None"/>
    <s v="Animal in roadway"/>
    <m/>
    <s v="None"/>
    <s v="None"/>
    <s v="Test not given"/>
    <x v="0"/>
    <x v="0"/>
  </r>
  <r>
    <n v="2519"/>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0"/>
    <x v="0"/>
  </r>
  <r>
    <n v="2520"/>
    <n v="1917994"/>
    <d v="2019-11-20T03:30:00"/>
    <s v="PENNINGTON"/>
    <s v="N"/>
    <m/>
    <m/>
    <n v="-1"/>
    <n v="90"/>
    <s v="Animal  - wild"/>
    <s v="Clear"/>
    <s v="N"/>
    <s v="N"/>
    <s v="N"/>
    <s v="N"/>
    <n v="43.950136000000001"/>
    <n v="-102.166162999999"/>
    <s v="SUV ( sport utility/suburban )"/>
    <s v="Eastbound"/>
    <s v="Wild animal hit - damage only"/>
    <s v="Animal in roadway"/>
    <m/>
    <s v="Wild animal hit"/>
    <s v="Wild animal hit - damage only"/>
    <s v="Wild animal hit"/>
    <x v="0"/>
    <x v="0"/>
  </r>
  <r>
    <n v="2521"/>
    <n v="1917642"/>
    <d v="2019-11-19T08:00:00"/>
    <s v="BENNETT"/>
    <s v="N"/>
    <m/>
    <m/>
    <n v="-1"/>
    <n v="18"/>
    <s v="Animal  - wild"/>
    <s v="Clear"/>
    <s v="N"/>
    <s v="N"/>
    <s v="N"/>
    <s v="N"/>
    <n v="43.215240000000001"/>
    <n v="-101.532133"/>
    <s v="Van/Bus with seats for 16 or more people, including driver"/>
    <s v="Eastbound"/>
    <s v="Wild animal hit - damage only"/>
    <s v="Animal in roadway"/>
    <m/>
    <s v="Wild animal hit"/>
    <s v="Wild animal hit - damage only"/>
    <s v="Wild animal hit"/>
    <x v="0"/>
    <x v="0"/>
  </r>
  <r>
    <n v="2524"/>
    <n v="1918135"/>
    <d v="2019-11-29T08:20:00"/>
    <s v="PENNINGTON"/>
    <s v="N"/>
    <s v="Lap belt and shoulder harness used"/>
    <s v="Straight ahead"/>
    <n v="0"/>
    <n v="90"/>
    <s v="Ditch, Ran off road left"/>
    <s v="Sleet, hail ( freezing rain or drizzle )"/>
    <s v="N"/>
    <s v="N"/>
    <s v="N"/>
    <s v="N"/>
    <n v="44.117055000000001"/>
    <n v="-103.113264"/>
    <s v="Mini-van/passenger van with seats for 8 or less, including driver"/>
    <s v="Westbound"/>
    <s v="Driving too fast for conditions; None"/>
    <s v="Road surface condition ( wet, icy, snow, slush, etc. )"/>
    <m/>
    <s v="None"/>
    <s v="None"/>
    <s v="Test not given"/>
    <x v="0"/>
    <x v="2"/>
  </r>
  <r>
    <n v="2525"/>
    <n v="1918139"/>
    <d v="2019-11-18T15:56:00"/>
    <s v="PENNINGTON"/>
    <s v="N"/>
    <m/>
    <m/>
    <n v="-1"/>
    <n v="90"/>
    <s v="Animal  - wild"/>
    <s v="Clear"/>
    <s v="N"/>
    <s v="N"/>
    <s v="N"/>
    <s v="N"/>
    <n v="44.103440999999897"/>
    <n v="-102.776196999999"/>
    <s v="SUV ( sport utility/suburban )"/>
    <s v="Eastbound"/>
    <s v="Wild animal hit - damage only"/>
    <s v="Animal in roadway"/>
    <m/>
    <s v="Wild animal hit"/>
    <s v="Wild animal hit - damage only"/>
    <s v="Wild animal hit"/>
    <x v="0"/>
    <x v="0"/>
  </r>
  <r>
    <n v="2527"/>
    <n v="1918156"/>
    <d v="2019-11-26T20:01:00"/>
    <s v="PENNINGTON"/>
    <s v="N"/>
    <m/>
    <m/>
    <n v="-1"/>
    <n v="90"/>
    <s v="Animal  - wild"/>
    <s v="Clear"/>
    <s v="N"/>
    <s v="N"/>
    <s v="N"/>
    <s v="N"/>
    <n v="44.106098000000003"/>
    <n v="-102.633532"/>
    <s v="Light truck (2 axles, 4 tires)"/>
    <s v="Eastbound"/>
    <s v="Wild animal hit - damage only"/>
    <s v="Animal in roadway"/>
    <m/>
    <s v="Wild animal hit"/>
    <s v="Wild animal hit - damage only"/>
    <s v="Wild animal hit"/>
    <x v="0"/>
    <x v="0"/>
  </r>
  <r>
    <n v="2532"/>
    <n v="1918169"/>
    <d v="2019-11-18T22:09:00"/>
    <s v="PENNINGTON"/>
    <s v="N"/>
    <m/>
    <m/>
    <n v="-1"/>
    <n v="90"/>
    <s v="Animal  - wild"/>
    <s v="Clear"/>
    <s v="N"/>
    <s v="N"/>
    <s v="N"/>
    <s v="N"/>
    <n v="44.116501"/>
    <n v="-103.114228999999"/>
    <s v="Truck pulling trailer(s) - GCWR 10,001 lbs or more"/>
    <s v="Eastbound"/>
    <s v="Wild animal hit - damage only"/>
    <s v="Animal in roadway"/>
    <m/>
    <s v="Wild animal hit"/>
    <s v="Wild animal hit - damage only"/>
    <s v="Wild animal hit"/>
    <x v="0"/>
    <x v="0"/>
  </r>
  <r>
    <n v="2533"/>
    <n v="1917747"/>
    <d v="2019-11-22T20:30:00"/>
    <s v="PENNINGTON"/>
    <s v="N"/>
    <m/>
    <m/>
    <n v="-1"/>
    <n v="90"/>
    <s v="Animal  - wild"/>
    <s v="Clear"/>
    <s v="N"/>
    <s v="N"/>
    <s v="N"/>
    <s v="N"/>
    <n v="43.992317"/>
    <n v="-102.255433999999"/>
    <s v="Passenger car"/>
    <s v="Westbound"/>
    <s v="Wild animal hit - damage only"/>
    <s v="Animal in roadway"/>
    <m/>
    <s v="Wild animal hit"/>
    <s v="Wild animal hit - damage only"/>
    <s v="Wild animal hit"/>
    <x v="0"/>
    <x v="0"/>
  </r>
  <r>
    <n v="2534"/>
    <n v="1917843"/>
    <d v="2019-11-25T18:35:00"/>
    <s v="PENNINGTON"/>
    <s v="N"/>
    <m/>
    <m/>
    <n v="-1"/>
    <n v="90"/>
    <s v="Animal  - wild"/>
    <s v="Cloudy"/>
    <s v="N"/>
    <s v="N"/>
    <s v="N"/>
    <s v="N"/>
    <n v="43.992629000000001"/>
    <n v="-102.256390999999"/>
    <s v="Passenger car"/>
    <s v="Eastbound"/>
    <s v="Wild animal hit - damage only"/>
    <s v="Animal in roadway"/>
    <m/>
    <s v="Wild animal hit"/>
    <s v="Wild animal hit - damage only"/>
    <s v="Wild animal hit"/>
    <x v="0"/>
    <x v="0"/>
  </r>
  <r>
    <n v="2536"/>
    <n v="1918059"/>
    <d v="2019-11-29T08:25:00"/>
    <s v="PENNINGTON"/>
    <s v="N"/>
    <s v="Lap belt and shoulder harness used"/>
    <s v="Straight ahead"/>
    <n v="0"/>
    <n v="90"/>
    <s v="Guardrail face, Ran off road left"/>
    <s v="Cloudy"/>
    <s v="N"/>
    <s v="N"/>
    <s v="N"/>
    <s v="N"/>
    <n v="43.986449"/>
    <n v="-102.241032"/>
    <s v="Mini-van/passenger van with seats for 8 or less, including driver"/>
    <s v="Westbound"/>
    <s v="Driving too fast for conditions; None"/>
    <s v="Road surface condition ( wet, icy, snow, slush, etc. )"/>
    <m/>
    <s v="None"/>
    <s v="None"/>
    <s v="Test not given"/>
    <x v="0"/>
    <x v="0"/>
  </r>
  <r>
    <n v="2538"/>
    <n v="1918063"/>
    <d v="2019-11-29T19:00:00"/>
    <s v="PENNINGTON"/>
    <s v="N"/>
    <s v="Lap belt and shoulder harness used"/>
    <s v="Straight ahead"/>
    <n v="0"/>
    <n v="90"/>
    <s v="Jackknife, Ran off road right"/>
    <s v="Cloudy, Sleet, hail ( freezing rain or drizzle )"/>
    <s v="N"/>
    <s v="N"/>
    <s v="N"/>
    <s v="N"/>
    <n v="43.959964999999897"/>
    <n v="-102.175771999999"/>
    <s v="Tractor/semi-trailer"/>
    <s v="Westbound"/>
    <s v="Running off road; Swerving or avoiding due to wind, slippery surface, vehicle, object, non-motorist, etc."/>
    <s v="Road surface condition ( wet, icy, snow, slush, etc. )"/>
    <m/>
    <s v="None"/>
    <s v="Weather conditions"/>
    <s v="Test not given"/>
    <x v="0"/>
    <x v="0"/>
  </r>
  <r>
    <n v="2541"/>
    <n v="1918564"/>
    <d v="2019-11-26T16:55:00"/>
    <s v="JACKSON"/>
    <s v="N"/>
    <s v="Lap belt and shoulder harness used"/>
    <s v="Straight ahead"/>
    <n v="0"/>
    <n v="90"/>
    <s v="Delineator post, Fence, Overturn/rollover, Ran off road right"/>
    <s v="Snow"/>
    <s v="N"/>
    <s v="N"/>
    <s v="N"/>
    <s v="N"/>
    <n v="43.835985999999899"/>
    <n v="-101.600588999999"/>
    <s v="Cargo van - GVWR 10,000 lbs or less"/>
    <s v="Eastbound"/>
    <s v="Driving too fast for conditions; None"/>
    <s v="Road surface condition ( wet, icy, snow, slush, etc. )"/>
    <m/>
    <s v="None"/>
    <s v="None"/>
    <s v="0.00 BAC"/>
    <x v="0"/>
    <x v="0"/>
  </r>
  <r>
    <n v="2542"/>
    <n v="1918565"/>
    <d v="2019-11-29T18:15:00"/>
    <s v="PENNINGTON"/>
    <s v="N"/>
    <s v="Lap belt and shoulder harness used"/>
    <s v="Straight ahead"/>
    <n v="0"/>
    <n v="90"/>
    <s v="Jackknife, Ran off road right"/>
    <s v="Sleet, hail ( freezing rain or drizzle )"/>
    <s v="N"/>
    <s v="N"/>
    <s v="N"/>
    <s v="N"/>
    <n v="43.957897000000003"/>
    <n v="-102.173570999999"/>
    <s v="Tractor/semi-trailer"/>
    <s v="Westbound"/>
    <s v="Driving too fast for conditions; None"/>
    <s v="Road surface condition ( wet, icy, snow, slush, etc. )"/>
    <m/>
    <s v="None"/>
    <s v="None"/>
    <s v="0.00 BAC"/>
    <x v="0"/>
    <x v="0"/>
  </r>
  <r>
    <n v="2543"/>
    <n v="1918607"/>
    <d v="2019-11-29T07:48:00"/>
    <s v="PENNINGTON"/>
    <s v="N"/>
    <s v="Lap belt and shoulder harness used"/>
    <s v="Straight ahead"/>
    <n v="0"/>
    <n v="90"/>
    <s v="Jackknife, Ran off road left"/>
    <s v="Sleet, hail ( freezing rain or drizzle )"/>
    <s v="N"/>
    <s v="N"/>
    <s v="N"/>
    <s v="N"/>
    <n v="44.116742000000002"/>
    <n v="-103.114255"/>
    <s v="Tractor/semi-trailer"/>
    <s v="Westbound"/>
    <s v="Driving too fast for conditions; Failure to keep in proper lane"/>
    <s v="Road surface condition ( wet, icy, snow, slush, etc. )"/>
    <s v="OVERDRIVING ROAD CONDITIONS"/>
    <s v="None"/>
    <s v="None"/>
    <s v="Test not given"/>
    <x v="0"/>
    <x v="0"/>
  </r>
  <r>
    <n v="2544"/>
    <n v="1918620"/>
    <d v="2019-11-28T12:48:00"/>
    <s v="PENNINGTON"/>
    <s v="N"/>
    <s v="Lap belt and shoulder harness used"/>
    <s v="Straight ahead"/>
    <n v="0"/>
    <n v="90"/>
    <s v="Guardrail face, Ran off road left"/>
    <s v="Sleet, hail ( freezing rain or drizzle )"/>
    <s v="N"/>
    <s v="N"/>
    <s v="N"/>
    <s v="N"/>
    <n v="44.100385000000003"/>
    <n v="-103.151387"/>
    <s v="SUV ( sport utility/suburban )"/>
    <s v="Eastbound"/>
    <s v="Driving too fast for conditions; None"/>
    <s v="None"/>
    <m/>
    <s v="None"/>
    <s v="None"/>
    <s v="Test not given"/>
    <x v="0"/>
    <x v="0"/>
  </r>
  <r>
    <n v="2548"/>
    <n v="1918627"/>
    <d v="2019-12-02T15:00:00"/>
    <s v="PENNINGTON"/>
    <s v="N"/>
    <s v="Lap belt and shoulder harness used"/>
    <s v="Straight ahead"/>
    <n v="0"/>
    <n v="90"/>
    <s v="Fire/explosion"/>
    <s v="Clear"/>
    <s v="N"/>
    <s v="N"/>
    <s v="N"/>
    <s v="N"/>
    <n v="43.987237999999898"/>
    <n v="-102.227975"/>
    <s v="SUV ( sport utility/suburban )"/>
    <s v="Westbound"/>
    <s v="None"/>
    <s v="None"/>
    <m/>
    <s v="Unknown"/>
    <s v="None"/>
    <s v="0.00 BAC"/>
    <x v="0"/>
    <x v="0"/>
  </r>
  <r>
    <n v="2557"/>
    <n v="1918546"/>
    <d v="2019-12-01T12:00:00"/>
    <s v="JACKSON"/>
    <s v="N"/>
    <s v="Lap belt and shoulder harness used"/>
    <s v="Straight ahead"/>
    <n v="0"/>
    <n v="90"/>
    <s v="Overturn/rollover, Ran off road right"/>
    <s v="Clear"/>
    <s v="N"/>
    <s v="N"/>
    <s v="N"/>
    <s v="N"/>
    <n v="43.835704"/>
    <n v="-101.88136900000001"/>
    <s v="SUV ( sport utility/suburban )"/>
    <s v="Eastbound"/>
    <s v="None"/>
    <s v="Road surface condition ( wet, icy, snow, slush, etc. )"/>
    <m/>
    <s v="None"/>
    <s v="None"/>
    <s v="Test not given"/>
    <x v="0"/>
    <x v="0"/>
  </r>
  <r>
    <n v="2559"/>
    <n v="1918689"/>
    <d v="2019-12-06T19:55:00"/>
    <s v="PENNINGTON"/>
    <s v="N"/>
    <m/>
    <m/>
    <n v="-1"/>
    <n v="90"/>
    <s v="Animal  - wild"/>
    <s v="Clear"/>
    <s v="N"/>
    <s v="N"/>
    <s v="N"/>
    <s v="N"/>
    <n v="44.021048"/>
    <n v="-102.30204500000001"/>
    <s v="SUV ( sport utility/suburban )"/>
    <s v="Eastbound"/>
    <s v="Wild animal hit - damage only"/>
    <s v="Animal in roadway"/>
    <m/>
    <s v="Wild animal hit"/>
    <s v="Wild animal hit - damage only"/>
    <s v="Wild animal hit"/>
    <x v="0"/>
    <x v="0"/>
  </r>
  <r>
    <n v="2560"/>
    <n v="1919331"/>
    <d v="2019-12-15T10:14:00"/>
    <s v="JACKSON"/>
    <s v="N"/>
    <s v="Lap belt and shoulder harness used"/>
    <s v="Changing lanes, Overtaking/passing"/>
    <n v="0"/>
    <n v="90"/>
    <s v="Motor vehicle in transport"/>
    <s v="Cloudy"/>
    <s v="N"/>
    <s v="N"/>
    <s v="N"/>
    <s v="N"/>
    <n v="43.8358589999999"/>
    <n v="-101.75099400000001"/>
    <s v="Tractor/semi-trailer"/>
    <s v="Eastbound"/>
    <s v="Failure to keep in proper lane; None"/>
    <s v="None"/>
    <s v="LANE DRIVING REQUIRED / ILLEGAL LANE CHANGE"/>
    <s v="None"/>
    <s v="None"/>
    <s v="0.00 BAC, 0.00 BAC"/>
    <x v="0"/>
    <x v="0"/>
  </r>
  <r>
    <n v="2561"/>
    <n v="1919208"/>
    <d v="2019-12-14T17:35:00"/>
    <s v="PENNINGTON"/>
    <s v="N"/>
    <m/>
    <m/>
    <n v="-1"/>
    <n v="90"/>
    <s v="Animal  - wild"/>
    <s v="Cloudy, Fog, smog, smoke"/>
    <s v="N"/>
    <s v="N"/>
    <s v="N"/>
    <s v="N"/>
    <n v="44.0223119999999"/>
    <n v="-102.317891"/>
    <s v="SUV ( sport utility/suburban )"/>
    <s v="Eastbound"/>
    <s v="Wild animal hit - damage only"/>
    <s v="Animal in roadway"/>
    <m/>
    <s v="Wild animal hit"/>
    <s v="Wild animal hit - damage only"/>
    <s v="Wild animal hit"/>
    <x v="0"/>
    <x v="0"/>
  </r>
  <r>
    <n v="2564"/>
    <n v="1920167"/>
    <d v="2019-12-06T20:51:00"/>
    <s v="PENNINGTON"/>
    <s v="N"/>
    <s v="Lap belt and shoulder harness used"/>
    <s v="Straight ahead"/>
    <n v="0"/>
    <n v="90"/>
    <s v="Cross median/centerline, Overturn/rollover"/>
    <s v="Clear"/>
    <s v="Y"/>
    <s v="N"/>
    <s v="N"/>
    <s v="N"/>
    <n v="43.986583000000003"/>
    <n v="-102.210829"/>
    <s v="Tractor/semi-trailer"/>
    <s v="Eastbound"/>
    <s v="Over-correcting/over-steering; Running off road"/>
    <s v="None"/>
    <s v="CARELESS DRIVING., LOGBOOK &amp; SAFETY-RELATED EQUIPMENT VIOLATIONS"/>
    <s v="None"/>
    <s v="None"/>
    <s v="0.00 BAC"/>
    <x v="0"/>
    <x v="1"/>
  </r>
  <r>
    <n v="2565"/>
    <n v="1920166"/>
    <d v="2019-12-26T07:30:00"/>
    <s v="JACKSON"/>
    <s v="N"/>
    <s v="None used"/>
    <s v="Straight ahead"/>
    <n v="0"/>
    <n v="90"/>
    <s v="Fence, Overturn/rollover, Ran off road right"/>
    <s v="Cloudy"/>
    <s v="N"/>
    <s v="N"/>
    <s v="N"/>
    <s v="N"/>
    <n v="43.836095"/>
    <n v="-101.825322"/>
    <s v="Light truck (2 axles, 4 tires)"/>
    <s v="Eastbound"/>
    <s v="Driving too fast for conditions; None"/>
    <s v="Road surface condition ( wet, icy, snow, slush, etc. )"/>
    <s v="OVERDRIVING ROAD CONDITIONS, ADULT SEATBELT VIOLATION ---- AFTER 9/1/73"/>
    <s v="None"/>
    <s v="None"/>
    <s v="0.00 BAC, Not reported"/>
    <x v="0"/>
    <x v="3"/>
  </r>
  <r>
    <n v="2566"/>
    <n v="1920164"/>
    <d v="2019-12-28T07:30:00"/>
    <s v="PENNINGTON"/>
    <s v="N"/>
    <s v="Lap belt and shoulder harness used"/>
    <s v="Straight ahead"/>
    <n v="0"/>
    <n v="90"/>
    <s v="Guardrail face, Ran off road left"/>
    <s v="Sleet, hail ( freezing rain or drizzle ), Snow"/>
    <s v="N"/>
    <s v="N"/>
    <s v="N"/>
    <s v="N"/>
    <n v="44.031866000000001"/>
    <n v="-102.333732999999"/>
    <s v="Tractor/semi-trailer"/>
    <s v="Westbound"/>
    <s v="Failure to keep in proper lane; Running off road"/>
    <s v="Road surface condition ( wet, icy, snow, slush, etc. )"/>
    <m/>
    <s v="None"/>
    <s v="None"/>
    <s v="Test not given"/>
    <x v="0"/>
    <x v="0"/>
  </r>
  <r>
    <n v="2567"/>
    <n v="1919719"/>
    <d v="2019-12-23T08:25:00"/>
    <s v="PENNINGTON"/>
    <s v="N"/>
    <s v="Lap belt and shoulder harness used"/>
    <s v="Straight ahead"/>
    <n v="0"/>
    <n v="90"/>
    <s v="Bridge rail, Ran off road left"/>
    <s v="Clear"/>
    <s v="N"/>
    <s v="N"/>
    <s v="N"/>
    <s v="N"/>
    <n v="44.103372"/>
    <n v="-102.668566999999"/>
    <s v="Passenger car"/>
    <s v="Eastbound"/>
    <s v="None"/>
    <s v="None"/>
    <m/>
    <s v="Tires"/>
    <s v="None"/>
    <s v="Test not given"/>
    <x v="0"/>
    <x v="0"/>
  </r>
  <r>
    <n v="2569"/>
    <n v="1919766"/>
    <d v="2019-12-22T18:17:00"/>
    <s v="JACKSON"/>
    <s v="N"/>
    <s v="Lap belt and shoulder harness used"/>
    <s v="Straight ahead"/>
    <n v="0"/>
    <n v="90"/>
    <s v="Cross median/centerline, Highway traffic sign post/sign, Ran off road left"/>
    <s v="Clear"/>
    <s v="N"/>
    <s v="N"/>
    <s v="Y"/>
    <s v="N"/>
    <n v="43.836067"/>
    <n v="-101.889780999999"/>
    <s v="SUV ( sport utility/suburban )"/>
    <s v="Westbound"/>
    <s v="Distracted (list distraction in narrative); Failure to keep in proper lane"/>
    <s v="None"/>
    <s v="LANE DRIVING REQUIRED / ILLEGAL LANE CHANGE"/>
    <s v="None"/>
    <s v="None"/>
    <s v="0.00 BAC"/>
    <x v="0"/>
    <x v="0"/>
  </r>
  <r>
    <n v="2572"/>
    <n v="1919928"/>
    <d v="2019-12-21T21:19:00"/>
    <s v="PENNINGTON"/>
    <s v="N"/>
    <m/>
    <m/>
    <n v="-1"/>
    <n v="90"/>
    <s v="Animal  - wild"/>
    <s v="Clear"/>
    <s v="N"/>
    <s v="N"/>
    <s v="N"/>
    <s v="N"/>
    <n v="44.068657000000002"/>
    <n v="-102.415734999999"/>
    <s v="Mini-van/passenger van with seats for 8 or less, including driver"/>
    <s v="Eastbound"/>
    <s v="Wild animal hit - damage only"/>
    <s v="Animal in roadway"/>
    <m/>
    <s v="Wild animal hit"/>
    <s v="Wild animal hit - damage only"/>
    <s v="Wild animal hit"/>
    <x v="0"/>
    <x v="0"/>
  </r>
  <r>
    <n v="2573"/>
    <n v="1919927"/>
    <d v="2019-12-21T17:40:00"/>
    <s v="PENNINGTON"/>
    <s v="N"/>
    <s v="Lap belt and shoulder harness used"/>
    <s v="Straight ahead"/>
    <n v="0"/>
    <n v="90"/>
    <s v="Motor vehicle in transport"/>
    <s v="Clear"/>
    <s v="N"/>
    <s v="N"/>
    <s v="N"/>
    <s v="N"/>
    <n v="43.921377999999898"/>
    <n v="-102.11231600000001"/>
    <s v="Light truck (2 axles, 4 tires); Passenger car"/>
    <s v="Eastbound"/>
    <s v="None; Other"/>
    <s v="None"/>
    <m/>
    <s v="None; Tail lights"/>
    <s v="None"/>
    <s v="Test not given, 0.00 BAC"/>
    <x v="0"/>
    <x v="2"/>
  </r>
  <r>
    <n v="2576"/>
    <n v="1919933"/>
    <d v="2019-12-26T07:20:00"/>
    <s v="PENNINGTON"/>
    <s v="N"/>
    <s v="Lap belt and shoulder harness used"/>
    <s v="Straight ahead"/>
    <n v="0"/>
    <n v="90"/>
    <s v="Guardrail face, Ran off road right"/>
    <s v="Cloudy"/>
    <s v="N"/>
    <s v="N"/>
    <s v="N"/>
    <s v="N"/>
    <n v="43.9869869999999"/>
    <n v="-102.244951999999"/>
    <s v="Passenger car"/>
    <s v="Westbound"/>
    <s v="Driving too fast for conditions; None"/>
    <s v="Road surface condition ( wet, icy, snow, slush, etc. )"/>
    <m/>
    <s v="None"/>
    <s v="None"/>
    <s v="0.00 BAC"/>
    <x v="0"/>
    <x v="0"/>
  </r>
  <r>
    <n v="2577"/>
    <n v="1919999"/>
    <d v="2019-12-13T23:05:00"/>
    <s v="BENNETT"/>
    <s v="N"/>
    <m/>
    <m/>
    <n v="-1"/>
    <n v="18"/>
    <s v="Animal  - wild"/>
    <s v="Clear"/>
    <s v="N"/>
    <s v="N"/>
    <s v="N"/>
    <s v="N"/>
    <n v="43.2152379999999"/>
    <n v="-101.52777500000001"/>
    <s v="Van/Bus with seats for 16 or more people, including driver"/>
    <s v="Eastbound"/>
    <s v="Wild animal hit - damage only"/>
    <s v="Animal in roadway"/>
    <m/>
    <s v="Wild animal hit"/>
    <s v="Wild animal hit - damage only"/>
    <s v="Wild animal hit"/>
    <x v="0"/>
    <x v="0"/>
  </r>
  <r>
    <n v="2578"/>
    <n v="1920003"/>
    <d v="2019-12-24T07:00:00"/>
    <s v="JACKSON"/>
    <s v="N"/>
    <m/>
    <m/>
    <n v="-1"/>
    <n v="90"/>
    <s v="Animal  - wild"/>
    <s v="Cloudy"/>
    <s v="N"/>
    <s v="N"/>
    <s v="N"/>
    <s v="N"/>
    <n v="43.8362669999999"/>
    <n v="-101.649382"/>
    <s v="Passenger car"/>
    <s v="Westbound"/>
    <s v="Wild animal hit - damage only"/>
    <s v="Animal in roadway"/>
    <m/>
    <s v="Wild animal hit"/>
    <s v="Wild animal hit - damage only"/>
    <s v="Wild animal hit"/>
    <x v="0"/>
    <x v="0"/>
  </r>
  <r>
    <n v="2582"/>
    <n v="1920551"/>
    <d v="2019-12-24T23:09:00"/>
    <s v="BENNETT"/>
    <s v="N"/>
    <s v="Lap belt and shoulder harness used"/>
    <s v="Stopped in traffic lane, Straight ahead"/>
    <n v="0"/>
    <n v="18"/>
    <s v="Cross median/centerline, Motor vehicle in transport"/>
    <s v="Clear"/>
    <s v="N"/>
    <s v="Y"/>
    <s v="N"/>
    <s v="N"/>
    <n v="43.172074000000002"/>
    <n v="-101.722623999999"/>
    <s v="Mini-van/passenger van with seats for 8 or less, including driver; Passenger car"/>
    <s v="Eastbound; Westbound"/>
    <s v="Failure to keep in proper lane; Fatigued/asleep; None"/>
    <s v="None"/>
    <m/>
    <s v="None"/>
    <s v="None"/>
    <s v="Test not given, Test not given"/>
    <x v="0"/>
    <x v="2"/>
  </r>
  <r>
    <n v="2583"/>
    <n v="1920552"/>
    <d v="2019-11-10T03:40:00"/>
    <s v="BENNETT"/>
    <s v="N"/>
    <s v="Lap belt and shoulder harness used"/>
    <s v="Straight ahead"/>
    <n v="0"/>
    <n v="18"/>
    <s v="Animal  - wild, Cross median/centerline, Motor vehicle in transport"/>
    <s v="Clear"/>
    <s v="N"/>
    <s v="N"/>
    <s v="N"/>
    <s v="N"/>
    <n v="43.215240000000001"/>
    <n v="-101.550106999999"/>
    <s v="Light truck (2 axles, 4 tires); Tractor/semi-trailer"/>
    <s v="Eastbound; Westbound"/>
    <s v="None; Swerving or avoiding due to wind, slippery surface, vehicle, object, non-motorist, etc."/>
    <s v="Animal in roadway"/>
    <m/>
    <s v="None"/>
    <s v="None"/>
    <s v="0.00 BAC, Test not given"/>
    <x v="0"/>
    <x v="0"/>
  </r>
  <r>
    <n v="2584"/>
    <n v="2000215"/>
    <d v="2020-01-02T16:43:00"/>
    <s v="PENNINGTON"/>
    <s v="N"/>
    <s v="Lap belt and shoulder harness used, None used"/>
    <s v="Changing lanes, Straight ahead"/>
    <n v="0"/>
    <n v="90"/>
    <s v="Motor vehicle in transport"/>
    <s v="Clear"/>
    <s v="N"/>
    <s v="N"/>
    <s v="N"/>
    <s v="N"/>
    <n v="44.099674"/>
    <n v="-103.158699999999"/>
    <s v="SUV ( sport utility/suburban )"/>
    <s v="Westbound"/>
    <s v="Drinking; Improper lane change; None"/>
    <s v="None"/>
    <s v="DRIVERS LICENSE SUSPENDED, DUI, LANE DRIVING REQUIRED / ILLEGAL LANE CHANGE, FAIL TO REPORT ACCIDENT (&gt;$1000/$2000)"/>
    <s v="None"/>
    <s v="None"/>
    <s v="Test given, but unobtainable at time report filed, Test not given"/>
    <x v="0"/>
    <x v="0"/>
  </r>
  <r>
    <n v="2585"/>
    <n v="1920738"/>
    <d v="2019-09-12T15:00:00"/>
    <s v="BENNETT"/>
    <s v="N"/>
    <s v="Lap belt and shoulder harness used"/>
    <s v="Straight ahead"/>
    <n v="0"/>
    <n v="18"/>
    <s v="Approach, Cross median/centerline, Ran off road left"/>
    <s v="Clear"/>
    <s v="N"/>
    <s v="Y"/>
    <s v="N"/>
    <s v="N"/>
    <n v="43.215228000000003"/>
    <n v="-101.55350900000001"/>
    <s v="SUV ( sport utility/suburban )"/>
    <s v="Eastbound"/>
    <s v="Drinking; Fatigued/asleep"/>
    <s v="None"/>
    <m/>
    <s v="None"/>
    <s v="None"/>
    <s v="0.03 BAC"/>
    <x v="0"/>
    <x v="3"/>
  </r>
  <r>
    <n v="2586"/>
    <n v="2000356"/>
    <d v="2020-01-11T04:10:00"/>
    <s v="PENNINGTON"/>
    <s v="N"/>
    <m/>
    <m/>
    <n v="-1"/>
    <n v="90"/>
    <s v="Animal  - wild"/>
    <s v="Cloudy"/>
    <s v="N"/>
    <s v="N"/>
    <s v="N"/>
    <s v="N"/>
    <n v="44.065623000000002"/>
    <n v="-102.450546"/>
    <s v="Mini-van/passenger van with seats for 8 or less, including driver"/>
    <s v="Westbound"/>
    <s v="Wild animal hit - damage only"/>
    <s v="Animal in roadway"/>
    <m/>
    <s v="Wild animal hit"/>
    <s v="Wild animal hit - damage only"/>
    <s v="Wild animal hit"/>
    <x v="0"/>
    <x v="0"/>
  </r>
  <r>
    <n v="2587"/>
    <n v="2000786"/>
    <d v="2020-01-17T16:15:00"/>
    <s v="PENNINGTON"/>
    <s v="N"/>
    <s v="Lap belt and shoulder harness used"/>
    <s v="Straight ahead"/>
    <n v="0"/>
    <n v="90"/>
    <s v="Overturn/rollover"/>
    <s v="Severe crosswinds"/>
    <s v="N"/>
    <s v="N"/>
    <s v="N"/>
    <s v="N"/>
    <n v="44.1183529999999"/>
    <n v="-102.96100300000001"/>
    <s v="Tractor/semi-trailer"/>
    <s v="Westbound"/>
    <s v="None"/>
    <s v="None"/>
    <m/>
    <s v="None"/>
    <s v="None"/>
    <s v="Test not given"/>
    <x v="0"/>
    <x v="0"/>
  </r>
  <r>
    <n v="2588"/>
    <n v="2000787"/>
    <d v="2020-01-17T19:57:00"/>
    <s v="PENNINGTON"/>
    <s v="N"/>
    <s v="Lap belt and shoulder harness used"/>
    <s v="Straight ahead"/>
    <n v="0"/>
    <n v="90"/>
    <s v="Overturn/rollover"/>
    <s v="Cloudy"/>
    <s v="N"/>
    <s v="N"/>
    <s v="N"/>
    <s v="N"/>
    <n v="44.103389"/>
    <n v="-102.694772999999"/>
    <s v="Light truck (2 axles, 4 tires)"/>
    <s v="Eastbound"/>
    <s v="None"/>
    <s v="None"/>
    <m/>
    <s v="None"/>
    <s v="None"/>
    <s v="Test not given"/>
    <x v="0"/>
    <x v="0"/>
  </r>
  <r>
    <n v="2589"/>
    <n v="2001350"/>
    <d v="2020-01-23T07:30:00"/>
    <s v="BENNETT"/>
    <s v="N"/>
    <m/>
    <m/>
    <n v="-1"/>
    <n v="18"/>
    <s v="Animal  - wild"/>
    <s v="Clear"/>
    <s v="N"/>
    <s v="N"/>
    <s v="N"/>
    <s v="N"/>
    <n v="43.171880000000002"/>
    <n v="-101.697675"/>
    <s v="Van/Bus with seats for 16 or more people, including driver"/>
    <s v="Westbound"/>
    <s v="Wild animal hit - damage only"/>
    <s v="Animal in roadway"/>
    <m/>
    <s v="Wild animal hit"/>
    <s v="Wild animal hit - damage only"/>
    <s v="Wild animal hit"/>
    <x v="0"/>
    <x v="0"/>
  </r>
  <r>
    <n v="2590"/>
    <n v="2001597"/>
    <d v="2020-01-17T16:21:00"/>
    <s v="PENNINGTON"/>
    <s v="N"/>
    <s v="Lap belt and shoulder harness used"/>
    <s v="Straight ahead"/>
    <n v="0"/>
    <n v="90"/>
    <s v="Jackknife, Overturn/rollover, Ran off road right, Separation of units"/>
    <s v="Cloudy, Severe crosswinds"/>
    <s v="N"/>
    <s v="N"/>
    <s v="N"/>
    <s v="N"/>
    <n v="44.118108999999897"/>
    <n v="-102.992422"/>
    <s v="Light truck (2 axles, 4 tires)"/>
    <s v="Eastbound"/>
    <s v="None"/>
    <s v="None"/>
    <m/>
    <s v="None"/>
    <s v="None"/>
    <s v="0.00 BAC"/>
    <x v="0"/>
    <x v="0"/>
  </r>
  <r>
    <n v="2591"/>
    <n v="2001607"/>
    <d v="2020-01-28T14:50:00"/>
    <s v="PENNINGTON"/>
    <s v="N"/>
    <s v="Lap belt and shoulder harness used"/>
    <s v="Straight ahead"/>
    <n v="0"/>
    <n v="90"/>
    <s v="Delineator post, Jackknife, Motor vehicle in transport, Separation of units"/>
    <s v="Clear"/>
    <s v="N"/>
    <s v="N"/>
    <s v="N"/>
    <s v="N"/>
    <n v="44.110823000000003"/>
    <n v="-102.912644999999"/>
    <s v="SUV ( sport utility/suburban ); Tractor/doubles"/>
    <s v="Westbound"/>
    <s v="Followed too closely; None"/>
    <s v="None"/>
    <s v="FOLLOWING TOO CLOSELY"/>
    <s v="None"/>
    <s v="None"/>
    <s v="Test not given, Test not given"/>
    <x v="0"/>
    <x v="0"/>
  </r>
  <r>
    <n v="2592"/>
    <n v="2001682"/>
    <d v="2020-02-05T18:50:00"/>
    <s v="PENNINGTON"/>
    <s v="N"/>
    <m/>
    <m/>
    <n v="-1"/>
    <n v="90"/>
    <s v="Animal  - wild"/>
    <s v="Clear"/>
    <s v="N"/>
    <s v="N"/>
    <s v="N"/>
    <s v="N"/>
    <n v="44.019559000000001"/>
    <n v="-102.29441300000001"/>
    <s v="Passenger car"/>
    <s v="Eastbound"/>
    <s v="Wild animal hit - damage only"/>
    <s v="Animal in roadway"/>
    <m/>
    <s v="Wild animal hit"/>
    <s v="Wild animal hit - damage only"/>
    <s v="Wild animal hit"/>
    <x v="0"/>
    <x v="0"/>
  </r>
  <r>
    <n v="2593"/>
    <n v="2001934"/>
    <d v="2020-02-10T06:45:00"/>
    <s v="PENNINGTON"/>
    <s v="N"/>
    <m/>
    <m/>
    <n v="-1"/>
    <n v="90"/>
    <s v="Animal  - wild"/>
    <s v="Clear"/>
    <s v="N"/>
    <s v="N"/>
    <s v="N"/>
    <s v="N"/>
    <n v="44.019274000000003"/>
    <n v="-102.293375999999"/>
    <s v="Passenger car"/>
    <s v="Westbound"/>
    <s v="Wild animal hit - damage only"/>
    <s v="Animal in roadway"/>
    <m/>
    <s v="Wild animal hit"/>
    <s v="Wild animal hit - damage only"/>
    <s v="Wild animal hit"/>
    <x v="0"/>
    <x v="0"/>
  </r>
  <r>
    <n v="2594"/>
    <n v="2002084"/>
    <d v="2020-02-09T22:05:00"/>
    <s v="PENNINGTON"/>
    <s v="N"/>
    <m/>
    <m/>
    <n v="-1"/>
    <n v="90"/>
    <s v="Animal  - wild"/>
    <s v="Clear"/>
    <s v="N"/>
    <s v="N"/>
    <s v="N"/>
    <s v="N"/>
    <n v="43.935881000000002"/>
    <n v="-102.150402999999"/>
    <s v="Passenger car"/>
    <s v="Westbound"/>
    <s v="Wild animal hit - damage only"/>
    <s v="Animal in roadway"/>
    <m/>
    <s v="Wild animal hit"/>
    <s v="Wild animal hit - damage only"/>
    <s v="Wild animal hit"/>
    <x v="0"/>
    <x v="0"/>
  </r>
  <r>
    <n v="2595"/>
    <n v="2001805"/>
    <d v="2020-02-06T20:21:00"/>
    <s v="PENNINGTON"/>
    <s v="N"/>
    <s v="Lap belt and shoulder harness used"/>
    <s v="Straight ahead"/>
    <n v="0"/>
    <n v="90"/>
    <s v="Delineator post, Ran off road right"/>
    <s v="Snow"/>
    <s v="N"/>
    <s v="N"/>
    <s v="N"/>
    <s v="N"/>
    <n v="44.032127000000003"/>
    <n v="-102.336727999999"/>
    <s v="Passenger car"/>
    <s v="Westbound"/>
    <s v="Driving too fast for conditions; None"/>
    <s v="Road surface condition ( wet, icy, snow, slush, etc. )"/>
    <m/>
    <s v="None"/>
    <s v="Weather conditions"/>
    <s v="Test not given"/>
    <x v="0"/>
    <x v="0"/>
  </r>
  <r>
    <n v="2596"/>
    <n v="2001809"/>
    <d v="2020-02-07T09:17:00"/>
    <s v="PENNINGTON"/>
    <s v="N"/>
    <s v="Lap belt and shoulder harness used"/>
    <s v="Straight ahead"/>
    <n v="0"/>
    <n v="90"/>
    <s v="Cross median/centerline, Guardrail face, Ran off road right"/>
    <s v="Snow"/>
    <s v="N"/>
    <s v="N"/>
    <s v="N"/>
    <s v="N"/>
    <n v="44.032409000000001"/>
    <n v="-102.338027999999"/>
    <s v="Tractor/semi-trailer"/>
    <s v="Westbound"/>
    <s v="None; Swerving or avoiding due to wind, slippery surface, vehicle, object, non-motorist, etc."/>
    <s v="Road surface condition ( wet, icy, snow, slush, etc. )"/>
    <m/>
    <s v="None"/>
    <s v="None"/>
    <s v="Test not given"/>
    <x v="0"/>
    <x v="2"/>
  </r>
  <r>
    <n v="2598"/>
    <n v="2002534"/>
    <d v="2020-02-07T16:26:00"/>
    <s v="PENNINGTON"/>
    <s v="N"/>
    <s v="Lap belt and shoulder harness used"/>
    <s v="Straight ahead"/>
    <n v="0"/>
    <n v="90"/>
    <s v="Bridge rail, Embankment, Ran off road right"/>
    <s v="Clear"/>
    <s v="N"/>
    <s v="N"/>
    <s v="N"/>
    <s v="N"/>
    <n v="44.112166000000002"/>
    <n v="-103.122889999999"/>
    <s v="Passenger car"/>
    <s v="Westbound"/>
    <s v="Drinking; Running off road"/>
    <s v="None"/>
    <s v="DUI, CARELESS DRIVING., UNDERAGE POSS. / CONSUMP OF ALCOHOL, &lt; 18 CHINS OFFENSE"/>
    <s v="None"/>
    <s v="None"/>
    <s v="0.12 BAC"/>
    <x v="0"/>
    <x v="0"/>
  </r>
  <r>
    <n v="2605"/>
    <n v="1920961"/>
    <d v="2019-12-13T17:00:00"/>
    <s v="BENNETT"/>
    <s v="N"/>
    <s v="Lap belt and shoulder harness used"/>
    <s v="Straight ahead, Turning left"/>
    <n v="0"/>
    <n v="18"/>
    <s v="Motor vehicle in transport"/>
    <s v="Clear"/>
    <s v="N"/>
    <s v="N"/>
    <s v="N"/>
    <s v="N"/>
    <n v="43.172131999999898"/>
    <n v="-101.728747999999"/>
    <s v="Light truck (2 axles, 4 tires); SUV ( sport utility/suburban )"/>
    <s v="Eastbound; Westbound"/>
    <s v="Failed to yield to vehicle; None"/>
    <s v="None"/>
    <m/>
    <s v="None"/>
    <s v="None"/>
    <s v="Test not given, Test not given"/>
    <x v="0"/>
    <x v="2"/>
  </r>
  <r>
    <n v="2608"/>
    <n v="2002484"/>
    <d v="2020-02-22T20:40:00"/>
    <s v="PENNINGTON"/>
    <s v="N"/>
    <m/>
    <m/>
    <n v="-1"/>
    <n v="90"/>
    <s v="Animal  - wild"/>
    <s v="Clear"/>
    <s v="N"/>
    <s v="N"/>
    <s v="N"/>
    <s v="N"/>
    <n v="43.997694000000003"/>
    <n v="-102.263470999999"/>
    <s v="SUV ( sport utility/suburban )"/>
    <s v="Eastbound"/>
    <s v="Wild animal hit - damage only"/>
    <s v="Animal in roadway"/>
    <m/>
    <s v="Wild animal hit"/>
    <s v="Wild animal hit - damage only"/>
    <s v="Wild animal hit"/>
    <x v="0"/>
    <x v="0"/>
  </r>
  <r>
    <n v="2614"/>
    <n v="2002926"/>
    <d v="2020-03-01T20:30:00"/>
    <s v="PENNINGTON"/>
    <s v="N"/>
    <m/>
    <m/>
    <n v="-1"/>
    <n v="90"/>
    <s v="Animal  - wild"/>
    <s v="Clear"/>
    <s v="N"/>
    <s v="N"/>
    <s v="N"/>
    <s v="N"/>
    <n v="44.068987"/>
    <n v="-102.416686999999"/>
    <s v="SUV ( sport utility/suburban )"/>
    <s v="Westbound"/>
    <s v="Wild animal hit - damage only"/>
    <s v="Animal in roadway"/>
    <m/>
    <s v="Wild animal hit"/>
    <s v="Wild animal hit - damage only"/>
    <s v="Wild animal hit"/>
    <x v="0"/>
    <x v="0"/>
  </r>
  <r>
    <n v="2615"/>
    <n v="2002927"/>
    <d v="2020-03-02T19:30:00"/>
    <s v="PENNINGTON"/>
    <s v="N"/>
    <m/>
    <m/>
    <n v="-1"/>
    <n v="90"/>
    <s v="Animal  - wild"/>
    <s v="Clear"/>
    <s v="N"/>
    <s v="N"/>
    <s v="N"/>
    <s v="N"/>
    <n v="44.03069"/>
    <n v="-102.33789"/>
    <s v="Light truck (2 axles, 4 tires)"/>
    <s v="Eastbound"/>
    <s v="Wild animal hit - damage only"/>
    <s v="Animal in roadway"/>
    <m/>
    <s v="Wild animal hit"/>
    <s v="Wild animal hit - damage only"/>
    <s v="Wild animal hit"/>
    <x v="0"/>
    <x v="0"/>
  </r>
  <r>
    <n v="2619"/>
    <n v="2003079"/>
    <d v="2020-02-23T08:50:00"/>
    <s v="PENNINGTON"/>
    <s v="N"/>
    <m/>
    <m/>
    <n v="-1"/>
    <n v="90"/>
    <s v="Animal  - wild"/>
    <s v="Clear"/>
    <s v="N"/>
    <s v="N"/>
    <s v="N"/>
    <s v="N"/>
    <n v="44.117787"/>
    <n v="-103.058216"/>
    <s v="Passenger car"/>
    <s v="Eastbound"/>
    <s v="Wild animal hit - damage only"/>
    <s v="Animal in roadway"/>
    <m/>
    <s v="Wild animal hit"/>
    <s v="Wild animal hit - damage only"/>
    <s v="Wild animal hit"/>
    <x v="0"/>
    <x v="0"/>
  </r>
  <r>
    <n v="2620"/>
    <n v="2003082"/>
    <d v="2020-02-23T17:40:00"/>
    <s v="JACKSON"/>
    <s v="N"/>
    <s v="Lap belt and shoulder harness used"/>
    <s v="Straight ahead"/>
    <n v="0"/>
    <n v="90"/>
    <s v="Highway traffic sign post/sign, Overturn/rollover, Ran off road left"/>
    <s v="Clear"/>
    <s v="N"/>
    <s v="Y"/>
    <s v="N"/>
    <s v="N"/>
    <n v="43.835900000000002"/>
    <n v="-101.888875999999"/>
    <s v="SUV ( sport utility/suburban )"/>
    <s v="Westbound"/>
    <s v="Fatigued/asleep; Running off road"/>
    <s v="None"/>
    <m/>
    <s v="None"/>
    <s v="None"/>
    <s v="0.00 BAC, Not reported"/>
    <x v="0"/>
    <x v="1"/>
  </r>
  <r>
    <n v="2621"/>
    <n v="2003084"/>
    <d v="2020-03-04T17:57:00"/>
    <s v="JACKSON"/>
    <s v="N"/>
    <s v="Lap belt and shoulder harness used"/>
    <s v="Straight ahead"/>
    <n v="0"/>
    <n v="90"/>
    <s v="Overturn/rollover"/>
    <s v="Severe crosswinds"/>
    <s v="N"/>
    <s v="N"/>
    <s v="N"/>
    <s v="N"/>
    <n v="43.836260000000003"/>
    <n v="-101.869544"/>
    <s v="Truck pulling trailer(s) - GCWR 10,001 lbs or more"/>
    <s v="Westbound"/>
    <s v="None"/>
    <s v="None"/>
    <m/>
    <s v="None"/>
    <s v="None"/>
    <s v="0.00 BAC"/>
    <x v="0"/>
    <x v="0"/>
  </r>
  <r>
    <n v="2622"/>
    <n v="2003087"/>
    <d v="2020-02-23T09:00:00"/>
    <s v="PENNINGTON"/>
    <s v="N"/>
    <m/>
    <m/>
    <n v="-1"/>
    <n v="90"/>
    <s v="Animal  - wild"/>
    <s v="Clear"/>
    <s v="N"/>
    <s v="N"/>
    <s v="N"/>
    <s v="N"/>
    <n v="44.001852"/>
    <n v="-102.269356"/>
    <s v="Passenger car"/>
    <s v="Eastbound"/>
    <s v="Wild animal hit - damage only"/>
    <s v="Animal in roadway"/>
    <m/>
    <s v="Wild animal hit"/>
    <s v="Wild animal hit - damage only"/>
    <s v="Wild animal hit"/>
    <x v="0"/>
    <x v="0"/>
  </r>
  <r>
    <n v="2624"/>
    <n v="2003090"/>
    <d v="2020-02-27T07:45:00"/>
    <s v="PENNINGTON"/>
    <s v="N"/>
    <s v="Lap belt and shoulder harness used"/>
    <s v="Straight ahead"/>
    <n v="0"/>
    <n v="90"/>
    <s v="Bridge rail, Ran off road left"/>
    <s v="Snow"/>
    <s v="N"/>
    <s v="N"/>
    <s v="N"/>
    <s v="N"/>
    <n v="44.116737000000001"/>
    <n v="-103.11427"/>
    <s v="SUV ( sport utility/suburban )"/>
    <s v="Westbound"/>
    <s v="None"/>
    <s v="Road surface condition ( wet, icy, snow, slush, etc. )"/>
    <m/>
    <s v="None"/>
    <s v="None"/>
    <s v="Test not given"/>
    <x v="0"/>
    <x v="0"/>
  </r>
  <r>
    <n v="2627"/>
    <n v="2003395"/>
    <d v="2020-03-14T10:11:00"/>
    <s v="PENNINGTON"/>
    <s v="N"/>
    <s v="Lap belt and shoulder harness used"/>
    <s v="Straight ahead"/>
    <n v="0"/>
    <n v="90"/>
    <s v="Guardrail end, Guardrail face, Ran off road left"/>
    <s v="Snow"/>
    <s v="Y"/>
    <s v="N"/>
    <s v="N"/>
    <s v="N"/>
    <n v="44.116233000000001"/>
    <n v="-103.11490000000001"/>
    <s v="Cargo van - GVWR 10,000 lbs or less"/>
    <s v="Eastbound"/>
    <s v="None; Over-correcting/over-steering"/>
    <s v="Road surface condition ( wet, icy, snow, slush, etc. )"/>
    <m/>
    <s v="None"/>
    <s v="None"/>
    <s v="Test not given"/>
    <x v="0"/>
    <x v="0"/>
  </r>
  <r>
    <n v="2628"/>
    <n v="2003343"/>
    <d v="2020-03-12T19:40:00"/>
    <s v="PENNINGTON"/>
    <s v="N"/>
    <m/>
    <m/>
    <n v="-1"/>
    <n v="90"/>
    <s v="Animal  - wild"/>
    <s v="Clear"/>
    <s v="N"/>
    <s v="N"/>
    <s v="N"/>
    <s v="N"/>
    <n v="44.021371000000002"/>
    <n v="-102.297048"/>
    <s v="Passenger car"/>
    <s v="Westbound"/>
    <s v="Wild animal hit - damage only"/>
    <s v="Animal in roadway"/>
    <m/>
    <s v="Wild animal hit"/>
    <s v="Wild animal hit - damage only"/>
    <s v="Wild animal hit"/>
    <x v="0"/>
    <x v="0"/>
  </r>
  <r>
    <n v="2629"/>
    <n v="2003391"/>
    <d v="2020-03-10T21:40:00"/>
    <s v="PENNINGTON"/>
    <s v="N"/>
    <m/>
    <m/>
    <n v="-1"/>
    <n v="90"/>
    <s v="Animal  - wild"/>
    <s v="Clear"/>
    <s v="N"/>
    <s v="N"/>
    <s v="N"/>
    <s v="N"/>
    <n v="44.008125"/>
    <n v="-102.278200999999"/>
    <s v="SUV ( sport utility/suburban )"/>
    <s v="Eastbound"/>
    <s v="Wild animal hit - damage only"/>
    <s v="Animal in roadway"/>
    <m/>
    <s v="Wild animal hit"/>
    <s v="Wild animal hit - damage only"/>
    <s v="Wild animal hit"/>
    <x v="0"/>
    <x v="0"/>
  </r>
  <r>
    <n v="2630"/>
    <n v="2003495"/>
    <d v="2020-03-13T20:38:00"/>
    <s v="PENNINGTON"/>
    <s v="N"/>
    <s v="Lap belt and shoulder harness used"/>
    <s v="Straight ahead"/>
    <n v="0"/>
    <n v="90"/>
    <s v="Culvert, Ran off road right"/>
    <s v="Snow"/>
    <s v="N"/>
    <s v="N"/>
    <s v="N"/>
    <s v="N"/>
    <n v="44.103605000000002"/>
    <n v="-102.689656999999"/>
    <s v="SUV ( sport utility/suburban )"/>
    <s v="Westbound"/>
    <s v="Driving too fast for conditions; Failure to keep in proper lane"/>
    <s v="None"/>
    <m/>
    <s v="None"/>
    <s v="Weather conditions"/>
    <s v="0.00 BAC, Not reported"/>
    <x v="0"/>
    <x v="1"/>
  </r>
  <r>
    <n v="2631"/>
    <n v="2003524"/>
    <d v="2020-03-19T07:15:00"/>
    <s v="PENNINGTON"/>
    <s v="N"/>
    <m/>
    <m/>
    <n v="-1"/>
    <n v="90"/>
    <s v="Animal  - wild"/>
    <s v="Fog, smog, smoke"/>
    <s v="N"/>
    <s v="N"/>
    <s v="N"/>
    <s v="N"/>
    <n v="44.009658000000002"/>
    <n v="-102.280359"/>
    <s v="Van/Bus with seats for 16 or more people, including driver"/>
    <s v="Eastbound"/>
    <s v="Wild animal hit - damage only"/>
    <s v="Animal in roadway"/>
    <m/>
    <s v="Wild animal hit"/>
    <s v="Wild animal hit - damage only"/>
    <s v="Wild animal hit"/>
    <x v="0"/>
    <x v="0"/>
  </r>
  <r>
    <n v="2632"/>
    <n v="2003528"/>
    <d v="2020-03-26T06:35:00"/>
    <s v="PENNINGTON"/>
    <s v="N"/>
    <s v="Lap belt and shoulder harness used"/>
    <s v="Straight ahead"/>
    <n v="0"/>
    <n v="90"/>
    <s v="Concrete traffic barrier, Ran off road right"/>
    <s v="Sleet, hail ( freezing rain or drizzle ), Fog, smog, smoke"/>
    <s v="N"/>
    <s v="N"/>
    <s v="N"/>
    <s v="N"/>
    <n v="44.117845000000003"/>
    <n v="-103.078913"/>
    <s v="Light truck (2 axles, 4 tires)"/>
    <s v="Westbound"/>
    <s v="Driving too fast for conditions; None"/>
    <s v="Road surface condition ( wet, icy, snow, slush, etc. )"/>
    <m/>
    <s v="None"/>
    <s v="None"/>
    <s v="Test not given"/>
    <x v="0"/>
    <x v="0"/>
  </r>
  <r>
    <n v="2633"/>
    <n v="2003529"/>
    <d v="2020-03-26T06:50:00"/>
    <s v="PENNINGTON"/>
    <s v="N"/>
    <s v="Lap belt and shoulder harness used"/>
    <s v="Straight ahead"/>
    <n v="0"/>
    <n v="90"/>
    <s v="Bridge rail, Ran off road right"/>
    <s v="Sleet, hail ( freezing rain or drizzle ), Fog, smog, smoke"/>
    <s v="N"/>
    <s v="N"/>
    <s v="N"/>
    <s v="N"/>
    <n v="44.117773999999898"/>
    <n v="-103.080821"/>
    <s v="SUV ( sport utility/suburban )"/>
    <s v="Westbound"/>
    <s v="Driving too fast for conditions; None"/>
    <s v="Road surface condition ( wet, icy, snow, slush, etc. )"/>
    <m/>
    <s v="None"/>
    <s v="None"/>
    <s v="Test not given"/>
    <x v="0"/>
    <x v="0"/>
  </r>
  <r>
    <n v="2634"/>
    <n v="2003532"/>
    <d v="2020-03-23T14:05:00"/>
    <s v="PENNINGTON"/>
    <s v="N"/>
    <s v="Lap belt and shoulder harness used"/>
    <s v="Straight ahead"/>
    <n v="0"/>
    <n v="90"/>
    <s v="Cross median/centerline, Guardrail face, Ran off road left"/>
    <s v="Clear"/>
    <s v="N"/>
    <s v="N"/>
    <s v="N"/>
    <s v="Y"/>
    <n v="44.118343000000003"/>
    <n v="-102.992493999999"/>
    <s v="Light truck (2 axles, 4 tires)"/>
    <s v="Eastbound"/>
    <s v="Illness (heart attack, stroke, etc.); None"/>
    <s v="None"/>
    <m/>
    <s v="None"/>
    <s v="None"/>
    <s v="0.00 BAC"/>
    <x v="0"/>
    <x v="0"/>
  </r>
  <r>
    <n v="2635"/>
    <n v="2003537"/>
    <d v="2020-03-14T11:17:00"/>
    <s v="JACKSON"/>
    <s v="N"/>
    <s v="Lap belt and shoulder harness used"/>
    <s v="Straight ahead"/>
    <n v="0"/>
    <n v="90"/>
    <s v="Cross median/centerline, Culvert"/>
    <s v="Snow"/>
    <s v="N"/>
    <s v="N"/>
    <s v="N"/>
    <s v="N"/>
    <n v="43.835839999999898"/>
    <n v="-101.88963200000001"/>
    <s v="Passenger car"/>
    <s v="Eastbound"/>
    <s v="Driving too fast for conditions; None"/>
    <s v="None"/>
    <m/>
    <s v="None"/>
    <s v="None"/>
    <s v="Test not given"/>
    <x v="0"/>
    <x v="0"/>
  </r>
  <r>
    <n v="2636"/>
    <n v="2003658"/>
    <d v="2020-03-16T08:31:00"/>
    <s v="PENNINGTON"/>
    <s v="N"/>
    <s v="Lap belt and shoulder harness used"/>
    <s v="Overtaking/passing"/>
    <n v="0"/>
    <n v="90"/>
    <s v="Overturn/rollover, Ran off road right"/>
    <s v="Cloudy, Sleet, hail ( freezing rain or drizzle )"/>
    <s v="N"/>
    <s v="N"/>
    <s v="N"/>
    <s v="N"/>
    <n v="44.103453000000002"/>
    <n v="-102.567655999999"/>
    <s v="Light truck (2 axles, 4 tires)"/>
    <s v="Westbound"/>
    <s v="Driving too fast for conditions; None"/>
    <s v="Road surface condition ( wet, icy, snow, slush, etc. )"/>
    <s v="OVERDRIVING ROAD CONDITIONS"/>
    <s v="None"/>
    <s v="None"/>
    <s v="Test not given"/>
    <x v="0"/>
    <x v="1"/>
  </r>
  <r>
    <n v="2637"/>
    <n v="2003653"/>
    <d v="2020-03-14T19:54:00"/>
    <s v="PENNINGTON"/>
    <s v="N"/>
    <m/>
    <m/>
    <n v="-1"/>
    <n v="90"/>
    <s v="Animal  - wild"/>
    <s v="Sleet, hail ( freezing rain or drizzle )"/>
    <s v="N"/>
    <s v="N"/>
    <s v="N"/>
    <s v="N"/>
    <n v="44.010494000000001"/>
    <n v="-102.281024"/>
    <s v="Passenger car"/>
    <s v="Westbound"/>
    <s v="Wild animal hit - damage only"/>
    <s v="Animal in roadway"/>
    <m/>
    <s v="Wild animal hit"/>
    <s v="Wild animal hit - damage only"/>
    <s v="Wild animal hit"/>
    <x v="0"/>
    <x v="0"/>
  </r>
  <r>
    <n v="2639"/>
    <n v="2003649"/>
    <d v="2020-03-14T09:35:00"/>
    <s v="PENNINGTON"/>
    <s v="N"/>
    <s v="Lap belt and shoulder harness used"/>
    <s v="Overtaking/passing, Straight ahead"/>
    <n v="0"/>
    <n v="90"/>
    <s v="Motor vehicle in transport"/>
    <s v="Cloudy, Blowing snow"/>
    <s v="N"/>
    <s v="N"/>
    <s v="N"/>
    <s v="N"/>
    <n v="44.003287"/>
    <n v="-102.270855999999"/>
    <s v="Tractor/semi-trailer; Truck tractor only (bobtail)"/>
    <s v="Westbound"/>
    <s v="Driving too fast for conditions; Failure to keep in proper lane; Improper passing; Swerving or avoiding due to wind, slippery surface, vehicle, object, non-motorist, etc."/>
    <s v="Road surface condition ( wet, icy, snow, slush, etc. )"/>
    <m/>
    <s v="None"/>
    <s v="Weather conditions"/>
    <s v="Test not given, Test not given"/>
    <x v="0"/>
    <x v="0"/>
  </r>
  <r>
    <n v="2642"/>
    <n v="2003939"/>
    <d v="2020-03-26T18:45:00"/>
    <s v="PENNINGTON"/>
    <s v="N"/>
    <s v="Lap belt and shoulder harness used"/>
    <s v="Changing lanes, Straight ahead"/>
    <n v="0"/>
    <n v="90"/>
    <s v="Motor vehicle in transport"/>
    <s v="Cloudy, Rain"/>
    <s v="N"/>
    <s v="N"/>
    <s v="N"/>
    <s v="N"/>
    <n v="44.117780000000003"/>
    <n v="-103.065442"/>
    <s v="SUV ( sport utility/suburban ); Tractor/semi-trailer"/>
    <s v="Eastbound"/>
    <s v="Improper lane change; None"/>
    <s v="None"/>
    <s v="CARELESS DRIVING."/>
    <s v="None"/>
    <s v="None"/>
    <s v="0.00 BAC, 0.00 BAC"/>
    <x v="0"/>
    <x v="0"/>
  </r>
  <r>
    <n v="2644"/>
    <n v="2004092"/>
    <d v="2020-04-02T07:00:00"/>
    <s v="PENNINGTON"/>
    <s v="N"/>
    <s v="Lap belt and shoulder harness used"/>
    <s v="Straight ahead"/>
    <n v="0"/>
    <n v="90"/>
    <s v="Overturn/rollover, Ran off road right"/>
    <s v="Snow, Blowing snow"/>
    <s v="N"/>
    <s v="N"/>
    <s v="N"/>
    <s v="N"/>
    <n v="44.054071999999898"/>
    <n v="-102.363314"/>
    <s v="Cargo van - GVWR 10,000 lbs or less"/>
    <s v="Westbound"/>
    <s v="Running off road; Swerving or avoiding due to wind, slippery surface, vehicle, object, non-motorist, etc."/>
    <s v="Road surface condition ( wet, icy, snow, slush, etc. )"/>
    <m/>
    <s v="None"/>
    <s v="Weather conditions"/>
    <s v="Test not given, Not reported"/>
    <x v="0"/>
    <x v="2"/>
  </r>
  <r>
    <n v="2646"/>
    <n v="2004097"/>
    <d v="2020-04-02T18:00:00"/>
    <s v="PENNINGTON"/>
    <s v="N"/>
    <s v="Lap belt and shoulder harness used"/>
    <s v="Changing lanes"/>
    <n v="0"/>
    <n v="90"/>
    <s v="Fence, Ran off road right"/>
    <s v="Blowing snow"/>
    <s v="N"/>
    <s v="N"/>
    <s v="N"/>
    <s v="N"/>
    <n v="43.973121999999897"/>
    <n v="-102.19041300000001"/>
    <s v="Passenger car"/>
    <s v="Westbound"/>
    <s v="Driving too fast for conditions; None"/>
    <s v="Road surface condition ( wet, icy, snow, slush, etc. )"/>
    <m/>
    <s v="None"/>
    <s v="None"/>
    <s v="0.00 BAC"/>
    <x v="0"/>
    <x v="0"/>
  </r>
  <r>
    <n v="2647"/>
    <n v="2004187"/>
    <d v="2020-04-01T23:34:00"/>
    <s v="PENNINGTON"/>
    <s v="N"/>
    <s v="Lap belt and shoulder harness used"/>
    <s v="Straight ahead"/>
    <n v="0"/>
    <n v="90"/>
    <s v="Cargo/equipment loss or shift, Overturn/rollover, Ran off road right"/>
    <s v="Snow"/>
    <s v="N"/>
    <s v="N"/>
    <s v="N"/>
    <s v="N"/>
    <n v="44.069318000000003"/>
    <n v="-102.463447"/>
    <s v="Tractor/semi-trailer"/>
    <s v="Eastbound"/>
    <s v="None; Running off road"/>
    <s v="Road surface condition ( wet, icy, snow, slush, etc. )"/>
    <m/>
    <s v="None"/>
    <s v="Weather conditions"/>
    <s v="Test not given"/>
    <x v="0"/>
    <x v="0"/>
  </r>
  <r>
    <n v="2648"/>
    <n v="2004446"/>
    <d v="2020-04-16T20:30:00"/>
    <s v="PENNINGTON"/>
    <s v="N"/>
    <m/>
    <m/>
    <n v="-1"/>
    <n v="90"/>
    <s v="Animal  - wild"/>
    <s v="Clear"/>
    <s v="N"/>
    <s v="N"/>
    <s v="N"/>
    <s v="N"/>
    <n v="44.020955000000001"/>
    <n v="-102.310862"/>
    <s v="Passenger car"/>
    <s v="Eastbound"/>
    <s v="Wild animal hit - damage only"/>
    <s v="Animal in roadway"/>
    <m/>
    <s v="Wild animal hit"/>
    <s v="Wild animal hit - damage only"/>
    <s v="Wild animal hit"/>
    <x v="0"/>
    <x v="0"/>
  </r>
  <r>
    <n v="2649"/>
    <n v="2004445"/>
    <d v="2020-04-10T13:54:00"/>
    <s v="PENNINGTON"/>
    <s v="N"/>
    <s v="Lap belt and shoulder harness used"/>
    <s v="Straight ahead"/>
    <n v="0"/>
    <n v="90"/>
    <s v="Animal  - wild"/>
    <s v="Clear"/>
    <s v="N"/>
    <s v="N"/>
    <s v="N"/>
    <s v="N"/>
    <n v="44.065297000000001"/>
    <n v="-102.43079"/>
    <s v="SUV ( sport utility/suburban )"/>
    <s v="Eastbound"/>
    <s v="None"/>
    <s v="Animal in roadway"/>
    <m/>
    <s v="None"/>
    <s v="None"/>
    <s v="Test not given"/>
    <x v="0"/>
    <x v="2"/>
  </r>
  <r>
    <n v="2651"/>
    <n v="2004565"/>
    <d v="2020-04-19T12:40:00"/>
    <s v="PENNINGTON"/>
    <s v="N"/>
    <m/>
    <m/>
    <n v="-1"/>
    <n v="90"/>
    <s v="Animal  - wild"/>
    <s v="Cloudy, Rain"/>
    <s v="N"/>
    <s v="N"/>
    <s v="N"/>
    <s v="N"/>
    <n v="44.068302000000003"/>
    <n v="-102.412013999999"/>
    <s v="Light truck (2 axles, 4 tires)"/>
    <s v="Eastbound"/>
    <s v="Wild animal hit - damage only"/>
    <s v="Animal in roadway"/>
    <m/>
    <s v="Wild animal hit"/>
    <s v="Wild animal hit - damage only"/>
    <s v="Wild animal hit"/>
    <x v="0"/>
    <x v="0"/>
  </r>
  <r>
    <n v="2652"/>
    <n v="2004593"/>
    <d v="2020-04-21T07:05:00"/>
    <s v="PENNINGTON"/>
    <s v="N"/>
    <s v="Lap belt and shoulder harness used"/>
    <s v="Straight ahead"/>
    <n v="0"/>
    <n v="90"/>
    <s v="Fire/explosion"/>
    <s v="Clear"/>
    <s v="N"/>
    <s v="N"/>
    <s v="N"/>
    <s v="N"/>
    <n v="44.100540000000002"/>
    <n v="-102.512694999999"/>
    <s v="Tractor/semi-trailer"/>
    <s v="Eastbound"/>
    <s v="None"/>
    <s v="None"/>
    <m/>
    <s v="None"/>
    <s v="None"/>
    <s v="0.00 BAC"/>
    <x v="0"/>
    <x v="0"/>
  </r>
  <r>
    <n v="2654"/>
    <n v="2004691"/>
    <d v="2020-04-25T06:28:00"/>
    <s v="PENNINGTON"/>
    <s v="N"/>
    <s v="Lap belt and shoulder harness used"/>
    <s v="Straight ahead"/>
    <n v="0"/>
    <n v="90"/>
    <s v="Guardrail face, Ran off road left"/>
    <s v="Clear"/>
    <s v="N"/>
    <s v="Y"/>
    <s v="N"/>
    <s v="N"/>
    <n v="44.103276999999899"/>
    <n v="-102.591188"/>
    <s v="Light truck (2 axles, 4 tires)"/>
    <s v="Eastbound"/>
    <s v="Fatigued/asleep; None"/>
    <s v="None"/>
    <s v="CARELESS DRIVING."/>
    <s v="None"/>
    <s v="None"/>
    <s v="0.00 BAC"/>
    <x v="0"/>
    <x v="0"/>
  </r>
  <r>
    <n v="2655"/>
    <n v="1921016"/>
    <d v="2019-12-23T06:45:00"/>
    <s v="JACKSON"/>
    <s v="N"/>
    <m/>
    <m/>
    <n v="-1"/>
    <n v="73"/>
    <s v="Animal  - wild"/>
    <s v="Clear"/>
    <s v="N"/>
    <s v="N"/>
    <s v="N"/>
    <s v="N"/>
    <n v="43.715091999999899"/>
    <n v="-101.541708"/>
    <s v="Tractor/semi-trailer"/>
    <s v="Northbound"/>
    <s v="Wild animal hit - damage only"/>
    <s v="Animal in roadway"/>
    <m/>
    <s v="Wild animal hit"/>
    <s v="Wild animal hit - damage only"/>
    <s v="Wild animal hit"/>
    <x v="0"/>
    <x v="0"/>
  </r>
  <r>
    <n v="2656"/>
    <n v="2004793"/>
    <d v="2020-05-03T17:47:00"/>
    <s v="PENNINGTON"/>
    <s v="N"/>
    <s v="Lap belt and shoulder harness used"/>
    <s v="Straight ahead"/>
    <n v="0"/>
    <n v="90"/>
    <s v="Delineator post, Jackknife, Ran off road right"/>
    <s v="Rain, Sleet, hail ( freezing rain or drizzle )"/>
    <s v="N"/>
    <s v="N"/>
    <s v="N"/>
    <s v="N"/>
    <n v="44.103611000000001"/>
    <n v="-102.703479999999"/>
    <s v="Tractor/semi-trailer"/>
    <s v="Westbound"/>
    <s v="None"/>
    <s v="Road surface condition ( wet, icy, snow, slush, etc. )"/>
    <m/>
    <s v="None"/>
    <s v="None"/>
    <s v="0.00 BAC"/>
    <x v="0"/>
    <x v="0"/>
  </r>
  <r>
    <n v="2658"/>
    <n v="2004779"/>
    <d v="2020-04-11T20:00:00"/>
    <s v="JACKSON"/>
    <s v="N"/>
    <s v="Lap belt and shoulder harness used"/>
    <s v="Straight ahead"/>
    <n v="0"/>
    <n v="90"/>
    <s v="Cross median/centerline, Jackknife"/>
    <s v="Snow"/>
    <s v="N"/>
    <s v="N"/>
    <s v="N"/>
    <s v="N"/>
    <n v="43.836407000000001"/>
    <n v="-101.800511999999"/>
    <s v="Tractor/semi-trailer"/>
    <s v="Westbound"/>
    <s v="Driving too fast for conditions; None"/>
    <s v="Road surface condition ( wet, icy, snow, slush, etc. )"/>
    <s v="OVERDRIVING ROAD CONDITIONS"/>
    <s v="None"/>
    <s v="None"/>
    <s v="0.00 BAC"/>
    <x v="0"/>
    <x v="0"/>
  </r>
  <r>
    <n v="2662"/>
    <n v="2004903"/>
    <d v="2020-05-05T19:25:00"/>
    <s v="PENNINGTON"/>
    <s v="N"/>
    <m/>
    <m/>
    <n v="-1"/>
    <n v="90"/>
    <s v="Animal  - wild"/>
    <s v="Clear"/>
    <s v="N"/>
    <s v="N"/>
    <s v="N"/>
    <s v="N"/>
    <n v="44.113937999999898"/>
    <n v="-102.922326999999"/>
    <s v="Passenger car"/>
    <s v="Westbound"/>
    <s v="Wild animal hit - damage only"/>
    <s v="Animal in roadway"/>
    <m/>
    <s v="Wild animal hit"/>
    <s v="Wild animal hit - damage only"/>
    <s v="Wild animal hit"/>
    <x v="0"/>
    <x v="0"/>
  </r>
  <r>
    <n v="2669"/>
    <n v="2005230"/>
    <d v="2020-05-14T20:00:00"/>
    <s v="PENNINGTON"/>
    <s v="N"/>
    <m/>
    <m/>
    <n v="-1"/>
    <n v="90"/>
    <s v="Animal  - wild"/>
    <s v="Clear"/>
    <s v="N"/>
    <s v="N"/>
    <s v="N"/>
    <s v="N"/>
    <n v="44.103461000000003"/>
    <n v="-102.57145300000001"/>
    <s v="SUV ( sport utility/suburban )"/>
    <s v="Westbound"/>
    <s v="Wild animal hit - damage only"/>
    <s v="Animal in roadway"/>
    <m/>
    <s v="Wild animal hit"/>
    <s v="Wild animal hit - damage only"/>
    <s v="Wild animal hit"/>
    <x v="0"/>
    <x v="0"/>
  </r>
  <r>
    <n v="2671"/>
    <n v="2005606"/>
    <d v="2020-05-18T21:06:00"/>
    <s v="JACKSON"/>
    <s v="N"/>
    <m/>
    <m/>
    <n v="-1"/>
    <n v="90"/>
    <s v="Animal  - wild"/>
    <s v="Clear"/>
    <s v="N"/>
    <s v="N"/>
    <s v="N"/>
    <s v="N"/>
    <n v="43.836643000000002"/>
    <n v="-101.89168100000001"/>
    <s v="SUV ( sport utility/suburban )"/>
    <s v="Westbound"/>
    <s v="Wild animal hit - damage only"/>
    <s v="Animal in roadway"/>
    <m/>
    <s v="Wild animal hit"/>
    <s v="Wild animal hit - damage only"/>
    <s v="Wild animal hit"/>
    <x v="0"/>
    <x v="0"/>
  </r>
  <r>
    <n v="2672"/>
    <n v="2005486"/>
    <d v="2020-05-16T22:00:00"/>
    <s v="PENNINGTON"/>
    <s v="N"/>
    <m/>
    <m/>
    <n v="-1"/>
    <n v="90"/>
    <s v="Animal  - wild"/>
    <s v="Clear"/>
    <s v="N"/>
    <s v="N"/>
    <s v="N"/>
    <s v="N"/>
    <n v="44.032172000000003"/>
    <n v="-102.33692600000001"/>
    <s v="Cargo van - GVWR 10,000 lbs or less"/>
    <s v="Westbound"/>
    <s v="Wild animal hit - damage only"/>
    <s v="Animal in roadway"/>
    <m/>
    <s v="Wild animal hit"/>
    <s v="Wild animal hit - damage only"/>
    <s v="Wild animal hit"/>
    <x v="0"/>
    <x v="0"/>
  </r>
  <r>
    <n v="2673"/>
    <n v="2005745"/>
    <d v="2020-05-23T18:17:00"/>
    <s v="PENNINGTON"/>
    <s v="N"/>
    <s v="Lap belt and shoulder harness used"/>
    <s v="Straight ahead"/>
    <n v="0"/>
    <n v="90"/>
    <s v="Ditch, Ran off road left"/>
    <s v="Rain"/>
    <s v="N"/>
    <s v="N"/>
    <s v="N"/>
    <s v="N"/>
    <n v="44.022589000000004"/>
    <n v="-102.319170999999"/>
    <s v="Light truck (2 axles, 4 tires)"/>
    <s v="Eastbound"/>
    <s v="None; Swerving or avoiding due to wind, slippery surface, vehicle, object, non-motorist, etc."/>
    <s v="Road surface condition ( wet, icy, snow, slush, etc. )"/>
    <s v="FINANCIAL RESPONSIBILITY - OWNER"/>
    <s v="None"/>
    <s v="Weather conditions"/>
    <s v="Test not given"/>
    <x v="0"/>
    <x v="0"/>
  </r>
  <r>
    <n v="2674"/>
    <n v="2005756"/>
    <d v="2020-05-16T19:50:00"/>
    <s v="PENNINGTON"/>
    <s v="N"/>
    <m/>
    <m/>
    <n v="-1"/>
    <n v="90"/>
    <s v="Animal  - wild"/>
    <s v="Cloudy"/>
    <s v="N"/>
    <s v="N"/>
    <s v="N"/>
    <s v="N"/>
    <n v="44.103659"/>
    <n v="-102.811346"/>
    <s v="Light truck (2 axles, 4 tires)"/>
    <s v="Westbound"/>
    <s v="Wild animal hit - damage only"/>
    <s v="Animal in roadway"/>
    <m/>
    <s v="Wild animal hit"/>
    <s v="Wild animal hit - damage only"/>
    <s v="Wild animal hit"/>
    <x v="0"/>
    <x v="0"/>
  </r>
  <r>
    <n v="2678"/>
    <n v="2005514"/>
    <d v="2020-05-23T04:55:00"/>
    <s v="PENNINGTON"/>
    <s v="N"/>
    <m/>
    <m/>
    <n v="-1"/>
    <n v="90"/>
    <s v="Animal  - wild"/>
    <s v="Cloudy"/>
    <s v="N"/>
    <s v="N"/>
    <s v="N"/>
    <s v="N"/>
    <n v="43.980266999999898"/>
    <n v="-102.200318999999"/>
    <s v="Passenger car"/>
    <s v="Westbound"/>
    <s v="Wild animal hit - damage only"/>
    <s v="Animal in roadway"/>
    <m/>
    <s v="Wild animal hit"/>
    <s v="Wild animal hit - damage only"/>
    <s v="Wild animal hit"/>
    <x v="0"/>
    <x v="0"/>
  </r>
  <r>
    <n v="2679"/>
    <n v="2005670"/>
    <d v="2020-05-23T01:00:00"/>
    <s v="PENNINGTON"/>
    <s v="N"/>
    <m/>
    <m/>
    <n v="-1"/>
    <n v="90"/>
    <s v="Animal  - wild"/>
    <s v="Clear"/>
    <s v="N"/>
    <s v="N"/>
    <s v="N"/>
    <s v="N"/>
    <n v="44.0687339999999"/>
    <n v="-102.420677999999"/>
    <s v="SUV ( sport utility/suburban )"/>
    <s v="Eastbound"/>
    <s v="Wild animal hit - damage only"/>
    <s v="Animal in roadway"/>
    <m/>
    <s v="Wild animal hit"/>
    <s v="Wild animal hit - damage only"/>
    <s v="Wild animal hit"/>
    <x v="0"/>
    <x v="0"/>
  </r>
  <r>
    <n v="2680"/>
    <n v="2005671"/>
    <d v="2020-05-23T02:40:00"/>
    <s v="PENNINGTON"/>
    <s v="N"/>
    <m/>
    <m/>
    <n v="-1"/>
    <n v="90"/>
    <s v="Animal  - wild"/>
    <s v="Clear"/>
    <s v="N"/>
    <s v="N"/>
    <s v="N"/>
    <s v="N"/>
    <n v="44.103205000000003"/>
    <n v="-102.562726999999"/>
    <s v="SUV ( sport utility/suburban )"/>
    <s v="Eastbound"/>
    <s v="Wild animal hit - damage only"/>
    <s v="Animal in roadway"/>
    <m/>
    <s v="Wild animal hit"/>
    <s v="Wild animal hit - damage only"/>
    <s v="Wild animal hit"/>
    <x v="0"/>
    <x v="0"/>
  </r>
  <r>
    <n v="2682"/>
    <n v="2005985"/>
    <d v="2020-05-28T20:40:00"/>
    <s v="PENNINGTON"/>
    <s v="N"/>
    <m/>
    <m/>
    <n v="-1"/>
    <n v="90"/>
    <s v="Animal  - wild"/>
    <s v="Clear"/>
    <s v="N"/>
    <s v="N"/>
    <s v="N"/>
    <s v="N"/>
    <n v="44.0685509999999"/>
    <n v="-102.41211800000001"/>
    <s v="Light truck (2 axles, 4 tires)"/>
    <s v="Westbound"/>
    <s v="Wild animal hit - damage only"/>
    <s v="Animal in roadway"/>
    <m/>
    <s v="Wild animal hit"/>
    <s v="Wild animal hit - damage only"/>
    <s v="Wild animal hit"/>
    <x v="0"/>
    <x v="0"/>
  </r>
  <r>
    <n v="2683"/>
    <n v="2005993"/>
    <d v="2020-05-28T08:45:00"/>
    <s v="PENNINGTON"/>
    <s v="N"/>
    <s v="Lap belt and shoulder harness used"/>
    <s v="Straight ahead"/>
    <n v="0"/>
    <n v="90"/>
    <s v="Motor vehicle in transport"/>
    <s v="Clear"/>
    <s v="N"/>
    <s v="N"/>
    <s v="N"/>
    <s v="N"/>
    <n v="44.070473999999898"/>
    <n v="-102.464296"/>
    <s v="Passenger car; Tractor/semi-trailer"/>
    <s v="Westbound"/>
    <s v="Failure to keep in proper lane; None"/>
    <s v="None"/>
    <s v="CARELESS DRIVING."/>
    <s v="None"/>
    <s v="None"/>
    <s v="0.00 BAC, 0.00 BAC"/>
    <x v="0"/>
    <x v="0"/>
  </r>
  <r>
    <n v="2684"/>
    <n v="2005994"/>
    <d v="2020-05-28T06:45:00"/>
    <s v="PENNINGTON"/>
    <s v="N"/>
    <s v="Lap belt and shoulder harness used"/>
    <s v="Straight ahead"/>
    <n v="0"/>
    <n v="90"/>
    <s v="Fire/explosion"/>
    <s v="Cloudy"/>
    <s v="N"/>
    <s v="N"/>
    <s v="N"/>
    <s v="N"/>
    <n v="44.079169999999898"/>
    <n v="-102.47629000000001"/>
    <s v="Single-unit truck (2 axle, 6 tires) GVWR 10,001 lbs or more"/>
    <s v="Westbound"/>
    <s v="None"/>
    <s v="None"/>
    <m/>
    <s v="Brakes"/>
    <s v="None"/>
    <s v="0.00 BAC"/>
    <x v="0"/>
    <x v="0"/>
  </r>
  <r>
    <n v="2685"/>
    <n v="2005996"/>
    <d v="2020-05-26T05:47:00"/>
    <s v="PENNINGTON"/>
    <s v="N"/>
    <s v="Lap belt and shoulder harness used"/>
    <s v="Straight ahead"/>
    <n v="0"/>
    <n v="90"/>
    <s v="Equipment failure ( tires, brakes, etc. ), Fence, Motor vehicle in transport, Separation of units"/>
    <s v="Clear"/>
    <s v="N"/>
    <s v="N"/>
    <s v="N"/>
    <s v="N"/>
    <n v="44.040675"/>
    <n v="-102.350697999999"/>
    <s v="Passenger car; Single-unit truck (2 axle, 6 tires) GVWR 10,000 lbs or less"/>
    <s v="Eastbound"/>
    <s v="None"/>
    <s v="None"/>
    <m/>
    <s v="None; Other"/>
    <s v="None"/>
    <s v="0.00 BAC, 0.00 BAC"/>
    <x v="0"/>
    <x v="0"/>
  </r>
  <r>
    <n v="2689"/>
    <n v="2006232"/>
    <d v="2020-05-26T12:50:00"/>
    <s v="PENNINGTON"/>
    <s v="N"/>
    <s v="Lap belt and shoulder harness used"/>
    <s v="Changing lanes, Straight ahead"/>
    <n v="0"/>
    <n v="90"/>
    <s v="Motor vehicle in transport"/>
    <s v="Clear"/>
    <s v="N"/>
    <s v="N"/>
    <s v="N"/>
    <s v="N"/>
    <n v="44.100662"/>
    <n v="-103.151201"/>
    <s v="Passenger car"/>
    <s v="Southbound"/>
    <s v="Disregarded traffic signs or signals; Failed to yield to vehicle; None"/>
    <s v="None"/>
    <s v="FAILURE TO YIELD RIGHT OF WAY AT INTERSECTION"/>
    <s v="None"/>
    <s v="None"/>
    <s v="Test not given, Test not given"/>
    <x v="0"/>
    <x v="0"/>
  </r>
  <r>
    <n v="2691"/>
    <n v="2006295"/>
    <d v="2020-05-23T20:32:00"/>
    <s v="JACKSON"/>
    <s v="N"/>
    <s v="Lap belt and shoulder harness used"/>
    <s v="Straight ahead"/>
    <n v="0"/>
    <n v="90"/>
    <s v="Ditch, Jackknife, Ran off road right"/>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0"/>
    <x v="0"/>
  </r>
  <r>
    <n v="2692"/>
    <n v="1819715"/>
    <d v="2018-01-26T09:05:00"/>
    <s v="PENNINGTON"/>
    <s v="N"/>
    <s v="Lap belt and shoulder harness used"/>
    <s v="Changing lanes, Straight ahead"/>
    <n v="0"/>
    <n v="90"/>
    <s v="Motor vehicle in transport, Ran off road left"/>
    <s v="Clear"/>
    <s v="N"/>
    <s v="N"/>
    <s v="N"/>
    <s v="N"/>
    <n v="44.117339999999899"/>
    <n v="-103.092995999999"/>
    <s v="Cargo van - GVWR 10,000 lbs or less; Tractor/semi-trailer"/>
    <s v="Eastbound"/>
    <s v="Improper lane change; None"/>
    <s v="None"/>
    <s v="LANE DRIVING REQUIRED / ILLEGAL LANE CHANGE"/>
    <s v="None"/>
    <s v="None"/>
    <s v="0.00 BAC, 0.00 BAC"/>
    <x v="0"/>
    <x v="0"/>
  </r>
  <r>
    <n v="2693"/>
    <n v="2006096"/>
    <d v="2020-06-05T05:12:00"/>
    <s v="PENNINGTON"/>
    <s v="N"/>
    <m/>
    <m/>
    <n v="-1"/>
    <n v="90"/>
    <s v="Animal  - wild"/>
    <s v="Clear"/>
    <s v="N"/>
    <s v="N"/>
    <s v="N"/>
    <s v="N"/>
    <n v="44.106039000000003"/>
    <n v="-102.63524700000001"/>
    <s v="Light truck (2 axles, 4 tires)"/>
    <s v="Westbound"/>
    <s v="Wild animal hit - damage only"/>
    <s v="Animal in roadway"/>
    <m/>
    <s v="Wild animal hit"/>
    <s v="Wild animal hit - damage only"/>
    <s v="Wild animal hit"/>
    <x v="0"/>
    <x v="0"/>
  </r>
  <r>
    <n v="2695"/>
    <n v="2006423"/>
    <d v="2020-06-14T15:30:00"/>
    <s v="PENNINGTON"/>
    <s v="N"/>
    <m/>
    <m/>
    <n v="-1"/>
    <n v="90"/>
    <s v="Animal  - wild"/>
    <s v="Clear"/>
    <s v="N"/>
    <s v="N"/>
    <s v="N"/>
    <s v="N"/>
    <n v="44.1036649999999"/>
    <n v="-102.755036"/>
    <s v="Mini-van/passenger van with seats for 8 or less, including driver"/>
    <s v="Westbound"/>
    <s v="Wild animal hit - damage only"/>
    <s v="Animal in roadway"/>
    <m/>
    <s v="Wild animal hit"/>
    <s v="Wild animal hit - damage only"/>
    <s v="Wild animal hit"/>
    <x v="0"/>
    <x v="0"/>
  </r>
  <r>
    <n v="2697"/>
    <n v="2006429"/>
    <d v="2020-06-11T15:58:00"/>
    <s v="PENNINGTON"/>
    <s v="N"/>
    <m/>
    <m/>
    <n v="-1"/>
    <n v="90"/>
    <s v="Animal  - wild"/>
    <s v="Clear"/>
    <s v="N"/>
    <s v="N"/>
    <s v="N"/>
    <s v="N"/>
    <n v="44.104005999999899"/>
    <n v="-102.882137999999"/>
    <s v="SUV ( sport utility/suburban )"/>
    <s v="Eastbound"/>
    <s v="Wild animal hit - damage only"/>
    <s v="Animal in roadway"/>
    <m/>
    <s v="Wild animal hit"/>
    <s v="Wild animal hit - damage only"/>
    <s v="Wild animal hit"/>
    <x v="0"/>
    <x v="0"/>
  </r>
  <r>
    <n v="2698"/>
    <n v="2006430"/>
    <d v="2020-06-12T21:56:00"/>
    <s v="PENNINGTON"/>
    <s v="N"/>
    <m/>
    <m/>
    <n v="-1"/>
    <n v="90"/>
    <s v="Animal  - wild"/>
    <s v="Clear"/>
    <s v="N"/>
    <s v="N"/>
    <s v="N"/>
    <s v="N"/>
    <n v="44.105263999999899"/>
    <n v="-102.637972"/>
    <s v="SUV ( sport utility/suburban )"/>
    <s v="Eastbound"/>
    <s v="Wild animal hit - damage only"/>
    <s v="Animal in roadway"/>
    <m/>
    <s v="Wild animal hit"/>
    <s v="Wild animal hit - damage only"/>
    <s v="Wild animal hit"/>
    <x v="0"/>
    <x v="0"/>
  </r>
  <r>
    <n v="2701"/>
    <n v="2006686"/>
    <d v="2020-06-19T15:19:00"/>
    <s v="PENNINGTON"/>
    <s v="N"/>
    <s v="Lap belt and shoulder harness used"/>
    <s v="Straight ahead"/>
    <n v="0"/>
    <n v="90"/>
    <s v="Guardrail end, Ran off road left"/>
    <s v="Clear"/>
    <s v="N"/>
    <s v="Y"/>
    <s v="N"/>
    <s v="N"/>
    <n v="44.118112000000004"/>
    <n v="-102.963244"/>
    <s v="Passenger car"/>
    <s v="Eastbound"/>
    <s v="Fatigued/asleep; Running off road"/>
    <s v="None"/>
    <m/>
    <s v="None"/>
    <s v="None"/>
    <s v="Test not given"/>
    <x v="0"/>
    <x v="0"/>
  </r>
  <r>
    <n v="2704"/>
    <n v="2006806"/>
    <d v="2020-06-06T19:50:00"/>
    <s v="PENNINGTON"/>
    <s v="N"/>
    <s v="Lap belt and shoulder harness used"/>
    <s v="Straight ahead"/>
    <n v="0"/>
    <n v="90"/>
    <s v="Overturn/rollover, Ran off road right"/>
    <s v="Rain, Severe crosswinds"/>
    <s v="N"/>
    <s v="N"/>
    <s v="N"/>
    <s v="N"/>
    <n v="43.903191"/>
    <n v="-102.040228999999"/>
    <s v="Tractor/semi-trailer"/>
    <s v="Westbound"/>
    <s v="None"/>
    <s v="None"/>
    <m/>
    <s v="None"/>
    <s v="None"/>
    <s v="Test not given"/>
    <x v="0"/>
    <x v="0"/>
  </r>
  <r>
    <n v="2707"/>
    <n v="2007137"/>
    <d v="2020-06-06T20:00:00"/>
    <s v="JACKSON"/>
    <s v="N"/>
    <s v="Lap belt and shoulder harness used"/>
    <s v="Straight ahead"/>
    <n v="0"/>
    <n v="90"/>
    <s v="Bridge rail, Cargo/equipment loss or shift, Overturn/rollover, Ran off road left"/>
    <s v="Rain, Severe crosswinds"/>
    <s v="N"/>
    <s v="N"/>
    <s v="N"/>
    <s v="N"/>
    <n v="43.836154999999899"/>
    <n v="-101.740960999999"/>
    <s v="Single-unit truck (2 axle, 6 tires) GVWR 10,001 lbs or more"/>
    <s v="Westbound"/>
    <s v="None; Swerving or avoiding due to wind, slippery surface, vehicle, object, non-motorist, etc."/>
    <s v="None"/>
    <m/>
    <s v="None"/>
    <s v="None"/>
    <s v="0.00 BAC"/>
    <x v="0"/>
    <x v="0"/>
  </r>
  <r>
    <n v="2708"/>
    <n v="2007221"/>
    <d v="2020-06-24T14:11:00"/>
    <s v="JACKSON"/>
    <s v="N"/>
    <s v="Lap belt and shoulder harness used"/>
    <s v="Changing lanes, Straight ahead"/>
    <n v="0"/>
    <n v="90"/>
    <s v="Motor vehicle in transport"/>
    <s v="Clear"/>
    <s v="N"/>
    <s v="N"/>
    <s v="N"/>
    <s v="N"/>
    <n v="43.836269999999899"/>
    <n v="-101.587439"/>
    <s v="Passenger car; SUV ( sport utility/suburban )"/>
    <s v="Westbound"/>
    <s v="Failure to keep in proper lane; None"/>
    <s v="None"/>
    <s v="UNSAFE LANE CHANGE"/>
    <s v="None"/>
    <s v="None"/>
    <s v="0.00 BAC, 0.00 BAC"/>
    <x v="0"/>
    <x v="0"/>
  </r>
  <r>
    <n v="2709"/>
    <n v="2006998"/>
    <d v="2020-06-27T06:15:00"/>
    <s v="PENNINGTON"/>
    <s v="N"/>
    <m/>
    <m/>
    <n v="-1"/>
    <n v="90"/>
    <s v="Animal  - wild"/>
    <s v="Clear"/>
    <s v="N"/>
    <s v="N"/>
    <s v="N"/>
    <s v="N"/>
    <n v="43.987358"/>
    <n v="-102.218414999999"/>
    <s v="SUV ( sport utility/suburban )"/>
    <s v="Westbound"/>
    <s v="Wild animal hit - damage only"/>
    <s v="Animal in roadway"/>
    <m/>
    <s v="Wild animal hit"/>
    <s v="Wild animal hit - damage only"/>
    <s v="Wild animal hit"/>
    <x v="0"/>
    <x v="0"/>
  </r>
  <r>
    <n v="2711"/>
    <n v="2007290"/>
    <d v="2020-06-27T19:53:00"/>
    <s v="PENNINGTON"/>
    <s v="N"/>
    <m/>
    <m/>
    <n v="-1"/>
    <n v="90"/>
    <s v="Animal  - wild"/>
    <s v="Clear"/>
    <s v="N"/>
    <s v="N"/>
    <s v="N"/>
    <s v="N"/>
    <n v="44.103510999999898"/>
    <n v="-102.843732"/>
    <s v="SUV ( sport utility/suburban )"/>
    <s v="Eastbound"/>
    <s v="Wild animal hit - damage only"/>
    <s v="Animal in roadway"/>
    <m/>
    <s v="Wild animal hit"/>
    <s v="Wild animal hit - damage only"/>
    <s v="Wild animal hit"/>
    <x v="0"/>
    <x v="0"/>
  </r>
  <r>
    <n v="2712"/>
    <n v="2007295"/>
    <d v="2020-06-28T20:42:00"/>
    <s v="PENNINGTON"/>
    <s v="N"/>
    <s v="Lap belt and shoulder harness used"/>
    <s v="Straight ahead"/>
    <n v="0"/>
    <n v="90"/>
    <s v="Cross median/centerline, Equipment failure ( tires, brakes, etc. ), Overturn/rollover, Ran off road left"/>
    <s v="Rain"/>
    <s v="N"/>
    <s v="N"/>
    <s v="N"/>
    <s v="N"/>
    <n v="44.111058"/>
    <n v="-102.914029999999"/>
    <s v="SUV ( sport utility/suburban )"/>
    <s v="Eastbound"/>
    <s v="None"/>
    <s v="None"/>
    <m/>
    <s v="Wheels"/>
    <s v="None"/>
    <s v="0.00 BAC, Not reported, Not reported"/>
    <x v="0"/>
    <x v="1"/>
  </r>
  <r>
    <n v="2713"/>
    <n v="2007325"/>
    <d v="2020-06-29T19:25:00"/>
    <s v="PENNINGTON"/>
    <s v="N"/>
    <s v="Helmet and eye protection, Lap belt and shoulder harness used"/>
    <s v="Changing lanes, Straight ahead"/>
    <n v="0"/>
    <n v="90"/>
    <s v="Motor vehicle in transport, Overturn/rollover"/>
    <s v="Clear"/>
    <s v="N"/>
    <s v="N"/>
    <s v="N"/>
    <s v="N"/>
    <n v="44.099733000000001"/>
    <n v="-103.157337999999"/>
    <s v="Cargo van - GVWR 10,001 lbs or more; Motorcycle"/>
    <s v="Westbound"/>
    <s v="Followed too closely; Improper lane change; None"/>
    <s v="None"/>
    <s v="DRIVERS LICENSE SUSPENDED, CARELESS DRIVING."/>
    <s v="None"/>
    <s v="None"/>
    <s v="0.00 BAC, 0.00 BAC"/>
    <x v="0"/>
    <x v="3"/>
  </r>
  <r>
    <n v="2714"/>
    <n v="1921026"/>
    <d v="2019-10-10T15:26:00"/>
    <s v="PENNINGTON"/>
    <s v="N"/>
    <s v="Lap belt and shoulder harness used"/>
    <s v="Changing lanes"/>
    <n v="0"/>
    <n v="90"/>
    <s v="Guardrail face, Ran off road left"/>
    <s v="Blowing snow, Severe crosswinds"/>
    <s v="N"/>
    <s v="N"/>
    <s v="N"/>
    <s v="N"/>
    <n v="44.032186000000003"/>
    <n v="-102.337001999999"/>
    <s v="SUV ( sport utility/suburban )"/>
    <s v="Westbound"/>
    <s v="None"/>
    <s v="Road surface condition ( wet, icy, snow, slush, etc. )"/>
    <m/>
    <s v="None"/>
    <s v="Weather conditions"/>
    <s v="Test not given"/>
    <x v="0"/>
    <x v="0"/>
  </r>
  <r>
    <n v="2716"/>
    <n v="2007572"/>
    <d v="2020-05-30T00:00:00"/>
    <s v="PENNINGTON"/>
    <s v="N"/>
    <s v="Lap belt and shoulder harness used"/>
    <s v="Straight ahead"/>
    <n v="0"/>
    <n v="90"/>
    <s v="Animal  - wild"/>
    <s v="Rain"/>
    <s v="N"/>
    <s v="N"/>
    <s v="N"/>
    <s v="N"/>
    <n v="44.10595"/>
    <n v="-102.62106"/>
    <s v="SUV ( sport utility/suburban )"/>
    <s v="Westbound"/>
    <s v="None"/>
    <s v="Animal in roadway"/>
    <m/>
    <s v="None"/>
    <s v="None"/>
    <s v="Test not given"/>
    <x v="0"/>
    <x v="2"/>
  </r>
  <r>
    <n v="2717"/>
    <n v="2007573"/>
    <d v="2020-05-30T21:43:00"/>
    <s v="PENNINGTON"/>
    <s v="N"/>
    <m/>
    <m/>
    <n v="-1"/>
    <n v="90"/>
    <s v="Animal  - wild"/>
    <s v="Clear"/>
    <s v="N"/>
    <s v="N"/>
    <s v="N"/>
    <s v="N"/>
    <n v="44.118014000000002"/>
    <n v="-103.060276999999"/>
    <s v="Passenger car"/>
    <s v="Westbound"/>
    <s v="Wild animal hit - damage only"/>
    <s v="Animal in roadway"/>
    <m/>
    <s v="Wild animal hit"/>
    <s v="Wild animal hit - damage only"/>
    <s v="Wild animal hit"/>
    <x v="0"/>
    <x v="0"/>
  </r>
  <r>
    <n v="2718"/>
    <n v="2007577"/>
    <d v="2020-06-18T08:40:00"/>
    <s v="PENNINGTON"/>
    <s v="N"/>
    <m/>
    <m/>
    <n v="-1"/>
    <n v="90"/>
    <s v="Animal  - wild"/>
    <s v="Clear"/>
    <s v="N"/>
    <s v="N"/>
    <s v="N"/>
    <s v="N"/>
    <n v="44.075679999999899"/>
    <n v="-102.471405"/>
    <s v="SUV ( sport utility/suburban )"/>
    <s v="Westbound"/>
    <s v="Wild animal hit - damage only"/>
    <s v="Animal in roadway"/>
    <m/>
    <s v="Wild animal hit"/>
    <s v="Wild animal hit - damage only"/>
    <s v="Wild animal hit"/>
    <x v="0"/>
    <x v="0"/>
  </r>
  <r>
    <n v="2719"/>
    <n v="2007581"/>
    <d v="2020-06-28T12:30:00"/>
    <s v="PENNINGTON"/>
    <s v="N"/>
    <s v="Lap belt and shoulder harness used"/>
    <s v="Straight ahead"/>
    <n v="0"/>
    <n v="90"/>
    <s v="Motor vehicle in transport"/>
    <s v="Clear"/>
    <s v="N"/>
    <s v="N"/>
    <s v="N"/>
    <s v="N"/>
    <n v="44.118335000000002"/>
    <n v="-102.954212999999"/>
    <s v="Motor home; Passenger car"/>
    <s v="Westbound"/>
    <s v="Followed too closely; Improper lane change; None"/>
    <s v="None"/>
    <s v="LANE DRIVING REQUIRED / ILLEGAL LANE CHANGE"/>
    <s v="None"/>
    <s v="None"/>
    <s v="Test not given, Test not given"/>
    <x v="0"/>
    <x v="0"/>
  </r>
  <r>
    <n v="2721"/>
    <n v="2007672"/>
    <d v="2020-07-10T02:15:00"/>
    <s v="PENNINGTON"/>
    <s v="N"/>
    <s v="Lap belt and shoulder harness used"/>
    <s v="Straight ahead"/>
    <n v="0"/>
    <n v="90"/>
    <s v="Guardrail end, Ran off road right"/>
    <s v="Clear"/>
    <s v="N"/>
    <s v="Y"/>
    <s v="N"/>
    <s v="N"/>
    <n v="44.022444999999898"/>
    <n v="-102.300798"/>
    <s v="Light truck (2 axles, 4 tires)"/>
    <s v="Westbound"/>
    <s v="Fatigued/asleep; None"/>
    <s v="None"/>
    <m/>
    <s v="None"/>
    <s v="None"/>
    <s v="Test not given"/>
    <x v="0"/>
    <x v="0"/>
  </r>
  <r>
    <n v="2722"/>
    <n v="2007392"/>
    <d v="2020-07-01T04:55:00"/>
    <s v="PENNINGTON"/>
    <s v="N"/>
    <m/>
    <m/>
    <n v="-1"/>
    <n v="90"/>
    <s v="Animal  - wild"/>
    <s v="Clear"/>
    <s v="N"/>
    <s v="N"/>
    <s v="N"/>
    <s v="N"/>
    <n v="44.118063999999897"/>
    <n v="-103.009698999999"/>
    <s v="Light truck (2 axles, 4 tires)"/>
    <s v="Westbound"/>
    <s v="Wild animal hit - damage only"/>
    <s v="Animal in roadway"/>
    <m/>
    <s v="Wild animal hit"/>
    <s v="Wild animal hit - damage only"/>
    <s v="Wild animal hit"/>
    <x v="0"/>
    <x v="0"/>
  </r>
  <r>
    <n v="2726"/>
    <n v="2007395"/>
    <d v="2020-07-01T16:52:00"/>
    <s v="PENNINGTON"/>
    <s v="N"/>
    <s v="Lap belt and shoulder harness used"/>
    <s v="Straight ahead"/>
    <n v="0"/>
    <n v="90"/>
    <s v="Cargo/equipment loss or shift, Motor vehicle in transport"/>
    <s v="Severe crosswinds"/>
    <s v="N"/>
    <s v="N"/>
    <s v="N"/>
    <s v="N"/>
    <n v="43.943198000000002"/>
    <n v="-102.158028999999"/>
    <s v="Light truck (2 axles, 4 tires); Passenger car"/>
    <s v="Westbound"/>
    <s v="None; Swerving or avoiding due to wind, slippery surface, vehicle, object, non-motorist, etc."/>
    <s v="None"/>
    <s v="DRIVERS LICENSE SUSPENDED"/>
    <s v="None"/>
    <s v="None"/>
    <s v="0.00 BAC, 0.00 BAC"/>
    <x v="0"/>
    <x v="0"/>
  </r>
  <r>
    <n v="2729"/>
    <n v="2007936"/>
    <d v="2020-07-09T20:59:00"/>
    <s v="PENNINGTON"/>
    <s v="N"/>
    <m/>
    <m/>
    <n v="-1"/>
    <n v="90"/>
    <s v="Animal  - wild"/>
    <s v="Clear"/>
    <s v="N"/>
    <s v="N"/>
    <s v="N"/>
    <s v="N"/>
    <n v="44.107470999999897"/>
    <n v="-103.131343999999"/>
    <s v="Passenger car"/>
    <s v="Westbound"/>
    <s v="Wild animal hit - damage only"/>
    <s v="Animal in roadway"/>
    <m/>
    <s v="Wild animal hit"/>
    <s v="Wild animal hit - damage only"/>
    <s v="Wild animal hit"/>
    <x v="0"/>
    <x v="0"/>
  </r>
  <r>
    <n v="2730"/>
    <n v="2007941"/>
    <d v="2020-06-16T13:46:00"/>
    <s v="JACKSON"/>
    <s v="N"/>
    <s v="Lap belt only used"/>
    <s v="Straight ahead"/>
    <n v="0"/>
    <n v="90"/>
    <s v="Ditch, Fence, Ran off road right"/>
    <s v="Clear"/>
    <s v="N"/>
    <s v="N"/>
    <s v="N"/>
    <s v="Y"/>
    <n v="43.835985000000001"/>
    <n v="-101.565186999999"/>
    <s v="SUV ( sport utility/suburban )"/>
    <s v="Eastbound"/>
    <s v="Illness (heart attack, stroke, etc.); None"/>
    <s v="None"/>
    <m/>
    <s v="None"/>
    <s v="None"/>
    <s v="Test not given"/>
    <x v="0"/>
    <x v="0"/>
  </r>
  <r>
    <n v="2731"/>
    <n v="2007954"/>
    <d v="2020-07-15T14:39:00"/>
    <s v="PENNINGTON"/>
    <s v="N"/>
    <s v="Lap belt and shoulder harness used"/>
    <s v="Straight ahead"/>
    <n v="0"/>
    <n v="90"/>
    <s v="Guardrail face, Ran off road left"/>
    <s v="Clear"/>
    <s v="N"/>
    <s v="Y"/>
    <s v="N"/>
    <s v="N"/>
    <n v="44.115184999999897"/>
    <n v="-103.117445"/>
    <s v="Passenger car"/>
    <s v="Westbound"/>
    <s v="Fatigued/asleep; None"/>
    <s v="None"/>
    <s v="LANE DRIVING REQUIRED / ILLEGAL LANE CHANGE"/>
    <s v="None"/>
    <s v="None"/>
    <s v="0.00 BAC"/>
    <x v="0"/>
    <x v="0"/>
  </r>
  <r>
    <n v="2732"/>
    <n v="2008086"/>
    <d v="2020-07-19T22:25:00"/>
    <s v="PENNINGTON"/>
    <s v="N"/>
    <s v="Lap belt and shoulder harness used"/>
    <s v="Straight ahead"/>
    <n v="0"/>
    <n v="90"/>
    <s v="Cross median/centerline, Motor vehicle in transport, Ran off road left"/>
    <s v="Cloudy, Rain"/>
    <s v="N"/>
    <s v="N"/>
    <s v="N"/>
    <s v="N"/>
    <n v="43.912292999999899"/>
    <n v="-102.074043"/>
    <s v="SUV ( sport utility/suburban )"/>
    <s v="Eastbound"/>
    <s v="Drinking; Exceeded posted speed limit; None"/>
    <s v="None"/>
    <s v="CARELESS DRIVING, FOLLOWING TOO CLOSELY"/>
    <s v="None"/>
    <s v="None"/>
    <s v="0.20 BAC, Test not given, Not reported"/>
    <x v="0"/>
    <x v="1"/>
  </r>
  <r>
    <n v="2733"/>
    <n v="2008188"/>
    <d v="2020-07-20T23:20:00"/>
    <s v="PENNINGTON"/>
    <s v="N"/>
    <s v="Lap belt and shoulder harness used"/>
    <s v="Changing lanes, Straight ahead"/>
    <n v="0"/>
    <n v="90"/>
    <s v="Motor vehicle in transport"/>
    <s v="Clear"/>
    <s v="N"/>
    <s v="N"/>
    <s v="N"/>
    <s v="N"/>
    <n v="44.1020609999999"/>
    <n v="-103.142640999999"/>
    <s v="Passenger car; SUV ( sport utility/suburban )"/>
    <s v="Eastbound"/>
    <s v="Improper lane change; None"/>
    <s v="None"/>
    <s v="LANE DRIVING REQUIRED / ILLEGAL LANE CHANGE, VIOLATION OF RESTRICTED DL"/>
    <s v="None"/>
    <s v="None"/>
    <s v="Test not given, Test not given"/>
    <x v="0"/>
    <x v="0"/>
  </r>
  <r>
    <n v="2736"/>
    <n v="2008587"/>
    <d v="2020-07-29T17:30:00"/>
    <s v="JACKSON"/>
    <s v="N"/>
    <s v="Lap belt and shoulder harness used"/>
    <s v="Straight ahead"/>
    <n v="0"/>
    <n v="90"/>
    <s v="Highway traffic sign post/sign, Overturn/rollover, Ran off road left"/>
    <s v="Cloudy, Rain"/>
    <s v="N"/>
    <s v="N"/>
    <s v="N"/>
    <s v="N"/>
    <n v="43.835782000000002"/>
    <n v="-101.887992999999"/>
    <s v="Light truck (2 axles, 4 tires)"/>
    <s v="Westbound"/>
    <s v="None; Swerving or avoiding due to wind, slippery surface, vehicle, object, non-motorist, etc."/>
    <s v="Road surface condition ( wet, icy, snow, slush, etc. )"/>
    <m/>
    <s v="None"/>
    <s v="None"/>
    <s v="0.00 BAC, Not reported"/>
    <x v="0"/>
    <x v="1"/>
  </r>
  <r>
    <n v="2737"/>
    <n v="2008589"/>
    <d v="2020-07-25T15:15:00"/>
    <s v="PENNINGTON"/>
    <s v="N"/>
    <s v="Lap belt only used"/>
    <s v="Changing lanes, Straight ahead"/>
    <n v="0"/>
    <n v="90"/>
    <s v="Motor vehicle in transport"/>
    <s v="Clear"/>
    <s v="N"/>
    <s v="N"/>
    <s v="N"/>
    <s v="N"/>
    <n v="44.0102329999999"/>
    <n v="-102.281165999999"/>
    <s v="Light truck (2 axles, 4 tires); Passenger car"/>
    <s v="Eastbound"/>
    <s v="None"/>
    <s v="None"/>
    <s v="FAIL TO STOP INJURY ACCIDENT"/>
    <s v="None"/>
    <s v="None"/>
    <s v="0.00 BAC, Not reported, 0.00 BAC"/>
    <x v="0"/>
    <x v="1"/>
  </r>
  <r>
    <n v="2738"/>
    <n v="2008789"/>
    <d v="2020-07-29T12:55:00"/>
    <s v="PENNINGTON"/>
    <s v="N"/>
    <s v="Lap belt and shoulder harness used"/>
    <s v="Straight ahead"/>
    <n v="0"/>
    <n v="90"/>
    <s v="Guardrail face, Motor vehicle in transport, Ran off road right"/>
    <s v="Rain"/>
    <s v="N"/>
    <s v="N"/>
    <s v="N"/>
    <s v="N"/>
    <n v="44.1033639999999"/>
    <n v="-102.668993999999"/>
    <s v="SUV ( sport utility/suburban ); Tractor/semi-trailer"/>
    <s v="Eastbound"/>
    <s v="Driving too fast for conditions; None"/>
    <s v="None; Road surface condition ( wet, icy, snow, slush, etc. )"/>
    <s v="OVERDRIVING ROAD CONDITIONS"/>
    <s v="None"/>
    <s v="None"/>
    <s v="Test not given, 0.00 BAC"/>
    <x v="0"/>
    <x v="3"/>
  </r>
  <r>
    <n v="2742"/>
    <n v="2008839"/>
    <d v="2020-06-02T00:53:00"/>
    <s v="JACKSON"/>
    <s v="N"/>
    <m/>
    <m/>
    <n v="-1"/>
    <n v="73"/>
    <s v="Animal  - wild"/>
    <s v="Clear"/>
    <s v="N"/>
    <s v="N"/>
    <s v="N"/>
    <s v="N"/>
    <n v="43.548184999999897"/>
    <n v="-101.511697999999"/>
    <s v="Light truck (2 axles, 4 tires)"/>
    <s v="Southbound"/>
    <s v="Wild animal hit - damage only"/>
    <s v="Animal in roadway"/>
    <m/>
    <s v="Wild animal hit"/>
    <s v="Wild animal hit - damage only"/>
    <s v="Wild animal hit"/>
    <x v="0"/>
    <x v="0"/>
  </r>
  <r>
    <n v="2743"/>
    <n v="2008995"/>
    <d v="2020-07-19T14:17:00"/>
    <s v="PENNINGTON"/>
    <s v="N"/>
    <m/>
    <m/>
    <n v="-1"/>
    <n v="90"/>
    <s v="Animal  - wild"/>
    <s v="Clear"/>
    <s v="N"/>
    <s v="N"/>
    <s v="N"/>
    <s v="N"/>
    <n v="44.118014000000002"/>
    <n v="-103.05353700000001"/>
    <s v="SUV ( sport utility/suburban )"/>
    <s v="Westbound"/>
    <s v="Wild animal hit - damage only"/>
    <s v="Animal in roadway"/>
    <m/>
    <s v="Wild animal hit"/>
    <s v="Wild animal hit - damage only"/>
    <s v="Wild animal hit"/>
    <x v="0"/>
    <x v="0"/>
  </r>
  <r>
    <n v="2744"/>
    <n v="2009065"/>
    <d v="2020-07-30T15:50:00"/>
    <s v="JACKSON"/>
    <s v="N"/>
    <s v="Helmet and eye protection"/>
    <s v="Straight ahead"/>
    <n v="0"/>
    <n v="90"/>
    <s v="Equipment failure ( tires, brakes, etc. ), Overturn/rollover"/>
    <s v="Clear"/>
    <s v="N"/>
    <s v="N"/>
    <s v="N"/>
    <s v="N"/>
    <n v="43.836154000000001"/>
    <n v="-101.742418999999"/>
    <s v="Motorcycle"/>
    <s v="Westbound"/>
    <s v="None"/>
    <s v="None"/>
    <m/>
    <s v="Tires"/>
    <s v="None"/>
    <s v="Test not given, Not reported"/>
    <x v="0"/>
    <x v="1"/>
  </r>
  <r>
    <n v="2746"/>
    <n v="2009073"/>
    <d v="2020-08-07T16:10:00"/>
    <s v="PENNINGTON"/>
    <s v="N"/>
    <s v="Lap belt and shoulder harness used"/>
    <s v="Straight ahead"/>
    <n v="0"/>
    <n v="90"/>
    <s v="Equipment failure ( tires, brakes, etc. ), Motor vehicle in transport"/>
    <s v="Clear"/>
    <s v="N"/>
    <s v="N"/>
    <s v="N"/>
    <s v="N"/>
    <n v="44.099701000000003"/>
    <n v="-103.168424999999"/>
    <s v="Light truck (2 axles, 4 tires)"/>
    <s v="Westbound"/>
    <s v="None"/>
    <s v="None"/>
    <m/>
    <s v="None; Tires"/>
    <s v="None"/>
    <s v="Test not given, Test not given"/>
    <x v="0"/>
    <x v="0"/>
  </r>
  <r>
    <n v="2747"/>
    <n v="2009078"/>
    <d v="2020-08-03T20:42:00"/>
    <s v="PENNINGTON"/>
    <s v="N"/>
    <m/>
    <m/>
    <n v="-1"/>
    <n v="90"/>
    <s v="Animal  - wild"/>
    <s v="Clear"/>
    <s v="N"/>
    <s v="N"/>
    <s v="N"/>
    <s v="N"/>
    <n v="44.118369000000001"/>
    <n v="-102.978313"/>
    <s v="Mini-van/passenger van with seats for 8 or less, including driver"/>
    <s v="Westbound"/>
    <s v="Wild animal hit - damage only"/>
    <s v="Animal in roadway"/>
    <m/>
    <s v="Wild animal hit"/>
    <s v="Wild animal hit - damage only"/>
    <s v="Wild animal hit"/>
    <x v="0"/>
    <x v="0"/>
  </r>
  <r>
    <n v="2748"/>
    <n v="2009080"/>
    <d v="2020-07-29T20:40:00"/>
    <s v="PENNINGTON"/>
    <s v="N"/>
    <s v="Lap belt and shoulder harness used"/>
    <s v="Straight ahead"/>
    <n v="0"/>
    <n v="90"/>
    <s v="Delineator post, Overturn/rollover, Ran off road right"/>
    <s v="Clear"/>
    <s v="Y"/>
    <s v="N"/>
    <s v="N"/>
    <s v="N"/>
    <n v="44.103589999999897"/>
    <n v="-102.660178999999"/>
    <s v="Light truck (2 axles, 4 tires)"/>
    <s v="Westbound"/>
    <s v="None; Over-correcting/over-steering"/>
    <s v="Animal in roadway"/>
    <m/>
    <s v="None"/>
    <s v="None"/>
    <s v="Test not given"/>
    <x v="0"/>
    <x v="0"/>
  </r>
  <r>
    <n v="2749"/>
    <n v="2009171"/>
    <d v="2020-08-06T20:45:00"/>
    <s v="JACKSON"/>
    <s v="N"/>
    <s v="None used"/>
    <s v="Straight ahead"/>
    <n v="0"/>
    <n v="90"/>
    <s v="Equipment failure ( tires, brakes, etc. ), Overturn/rollover"/>
    <s v="Clear"/>
    <s v="N"/>
    <s v="N"/>
    <s v="N"/>
    <s v="N"/>
    <n v="43.836277000000003"/>
    <n v="-101.549510999999"/>
    <s v="Motorcycle"/>
    <s v="Westbound"/>
    <s v="None; Swerving or avoiding due to wind, slippery surface, vehicle, object, non-motorist, etc."/>
    <s v="None"/>
    <m/>
    <s v="Tires"/>
    <s v="None"/>
    <s v="0.00 BAC"/>
    <x v="0"/>
    <x v="0"/>
  </r>
  <r>
    <n v="2750"/>
    <n v="2009105"/>
    <d v="2020-08-07T14:54:00"/>
    <s v="PENNINGTON"/>
    <s v="N"/>
    <s v="Helmet and eye protection"/>
    <s v="Slowing in traffic lane"/>
    <n v="0"/>
    <n v="90"/>
    <s v="Motor vehicle in transport, Overturn/rollover, Ran off road left"/>
    <s v="Clear"/>
    <s v="N"/>
    <s v="N"/>
    <s v="Y"/>
    <s v="N"/>
    <n v="44.063991999999899"/>
    <n v="-102.440005999999"/>
    <s v="Motorcycle"/>
    <s v="Westbound"/>
    <s v="Distracted (list distraction in narrative); None; Running off road; Swerving or avoiding due to wind, slippery surface, vehicle, object, non-motorist, etc."/>
    <s v="None"/>
    <m/>
    <s v="None"/>
    <s v="None"/>
    <s v="Test not given, Test not given"/>
    <x v="0"/>
    <x v="3"/>
  </r>
  <r>
    <n v="2751"/>
    <n v="2008569"/>
    <d v="2020-07-28T06:00:00"/>
    <s v="PENNINGTON"/>
    <s v="N"/>
    <m/>
    <m/>
    <n v="-1"/>
    <n v="90"/>
    <s v="Animal  - wild"/>
    <s v="Clear"/>
    <s v="N"/>
    <s v="N"/>
    <s v="N"/>
    <s v="N"/>
    <n v="44.052548000000002"/>
    <n v="-102.36368400000001"/>
    <s v="Passenger car"/>
    <s v="Eastbound"/>
    <s v="Wild animal hit - damage only"/>
    <s v="Animal in roadway"/>
    <m/>
    <s v="Wild animal hit"/>
    <s v="Wild animal hit - damage only"/>
    <s v="Wild animal hit"/>
    <x v="0"/>
    <x v="0"/>
  </r>
  <r>
    <n v="2752"/>
    <n v="2009205"/>
    <d v="2020-08-07T14:21:00"/>
    <s v="PENNINGTON"/>
    <s v="N"/>
    <s v="Helmet and eye protection"/>
    <s v="Straight ahead"/>
    <n v="0"/>
    <n v="90"/>
    <s v="Overturn/rollover, Ran off road left"/>
    <s v="Clear"/>
    <s v="N"/>
    <s v="N"/>
    <s v="N"/>
    <s v="N"/>
    <n v="44.069592"/>
    <n v="-102.463115"/>
    <s v="Motorcycle"/>
    <s v="Westbound"/>
    <s v="Failure to keep in proper lane; Running off road"/>
    <s v="None"/>
    <m/>
    <s v="None"/>
    <s v="None"/>
    <s v="0.00 BAC"/>
    <x v="0"/>
    <x v="1"/>
  </r>
  <r>
    <n v="2753"/>
    <n v="2009206"/>
    <d v="2020-08-07T14:54:00"/>
    <s v="PENNINGTON"/>
    <s v="N"/>
    <s v="Helmet and eye protection"/>
    <s v="Straight ahead"/>
    <n v="0"/>
    <n v="90"/>
    <s v="Motor vehicle in transport, Overturn/rollover, Ran off road left"/>
    <s v="Clear"/>
    <s v="N"/>
    <s v="N"/>
    <s v="N"/>
    <s v="N"/>
    <n v="44.064380999999898"/>
    <n v="-102.442228"/>
    <s v="Motorcycle"/>
    <s v="Westbound"/>
    <s v="Failed to yield to vehicle; None"/>
    <s v="None"/>
    <m/>
    <s v="None"/>
    <s v="None"/>
    <s v="Test not given, Test not given"/>
    <x v="0"/>
    <x v="3"/>
  </r>
  <r>
    <n v="2755"/>
    <n v="2009356"/>
    <d v="2020-08-12T10:26:00"/>
    <s v="JACKSON"/>
    <s v="N"/>
    <s v="Lap belt and shoulder harness used"/>
    <s v="Straight ahead"/>
    <n v="0"/>
    <n v="73"/>
    <s v="Overturn/rollover, Ran off road left"/>
    <s v="Clear"/>
    <s v="N"/>
    <s v="N"/>
    <s v="N"/>
    <s v="N"/>
    <n v="43.730027"/>
    <n v="-101.541077"/>
    <s v="SUV ( sport utility/suburban )"/>
    <s v="Northbound"/>
    <s v="Failure to keep in proper lane; Running off road"/>
    <s v="None"/>
    <m/>
    <s v="None"/>
    <s v="None"/>
    <s v="0.00 BAC"/>
    <x v="0"/>
    <x v="0"/>
  </r>
  <r>
    <n v="2756"/>
    <n v="2009434"/>
    <d v="2020-07-28T17:18:00"/>
    <s v="PENNINGTON"/>
    <s v="N"/>
    <s v="Lap belt and shoulder harness used"/>
    <s v="Stopped in traffic lane, Straight ahead"/>
    <n v="0"/>
    <n v="90"/>
    <s v="Motor vehicle in transport"/>
    <s v="Rain"/>
    <s v="N"/>
    <s v="N"/>
    <s v="N"/>
    <s v="N"/>
    <n v="44.099468000000002"/>
    <n v="-103.166877999999"/>
    <s v="Cargo van - GVWR 10,001 lbs or more; SUV ( sport utility/suburban )"/>
    <s v="Eastbound"/>
    <s v="None"/>
    <s v="None; Road surface condition ( wet, icy, snow, slush, etc. )"/>
    <m/>
    <s v="None"/>
    <s v="None"/>
    <s v="Test not given, Test not given"/>
    <x v="0"/>
    <x v="0"/>
  </r>
  <r>
    <n v="2759"/>
    <n v="2009306"/>
    <d v="2020-08-11T13:08:00"/>
    <s v="PENNINGTON"/>
    <s v="N"/>
    <s v="Helmet and eye protection"/>
    <s v="Straight ahead"/>
    <n v="0"/>
    <n v="90"/>
    <s v="Other movable object, Overturn/rollover, Ran off road left"/>
    <s v="Clear"/>
    <s v="N"/>
    <s v="N"/>
    <s v="N"/>
    <s v="N"/>
    <n v="44.0208119999999"/>
    <n v="-102.308627999999"/>
    <s v="Motorcycle"/>
    <s v="Eastbound"/>
    <s v="None"/>
    <s v="Debris"/>
    <s v="DRIVING WITHOUT VALID LICENSE OR PERMIT"/>
    <s v="None"/>
    <s v="None"/>
    <s v="0.00 BAC"/>
    <x v="0"/>
    <x v="3"/>
  </r>
  <r>
    <n v="2760"/>
    <n v="2009454"/>
    <d v="2020-08-14T19:37:00"/>
    <s v="JACKSON"/>
    <s v="N"/>
    <s v="Helmet and eye protection"/>
    <s v="Straight ahead"/>
    <n v="0"/>
    <n v="90"/>
    <s v="Equipment failure ( tires, brakes, etc. ), Overturn/rollover, Ran off road right"/>
    <s v="Clear"/>
    <s v="N"/>
    <s v="N"/>
    <s v="N"/>
    <s v="N"/>
    <n v="43.836069000000002"/>
    <n v="-101.89054"/>
    <s v="Motorcycle"/>
    <s v="Eastbound"/>
    <s v="None"/>
    <s v="None"/>
    <s v="DRIVERS LICENSE SUSPENDED"/>
    <s v="Tires"/>
    <s v="None"/>
    <s v="0.00 BAC, Not reported"/>
    <x v="0"/>
    <x v="1"/>
  </r>
  <r>
    <n v="2761"/>
    <n v="2009455"/>
    <d v="2020-08-14T21:41:00"/>
    <s v="PENNINGTON"/>
    <s v="N"/>
    <m/>
    <m/>
    <n v="-1"/>
    <n v="90"/>
    <s v="Animal  - wild"/>
    <s v="Clear"/>
    <s v="N"/>
    <s v="N"/>
    <s v="N"/>
    <s v="N"/>
    <n v="43.901595"/>
    <n v="-102.036382"/>
    <s v="Light truck (2 axles, 4 tires)"/>
    <s v="Westbound"/>
    <s v="Wild animal hit - damage only"/>
    <s v="Animal in roadway"/>
    <m/>
    <s v="Wild animal hit"/>
    <s v="Wild animal hit - damage only"/>
    <s v="Wild animal hit"/>
    <x v="0"/>
    <x v="0"/>
  </r>
  <r>
    <n v="2766"/>
    <n v="2009110"/>
    <d v="2020-08-08T05:40:00"/>
    <s v="PENNINGTON"/>
    <s v="N"/>
    <m/>
    <m/>
    <n v="-1"/>
    <n v="90"/>
    <s v="Animal  - wild"/>
    <s v="Clear"/>
    <s v="N"/>
    <s v="N"/>
    <s v="N"/>
    <s v="N"/>
    <n v="44.020648000000001"/>
    <n v="-102.297025"/>
    <s v="Passenger car"/>
    <s v="Eastbound"/>
    <s v="Wild animal hit - damage only"/>
    <s v="Animal in roadway"/>
    <m/>
    <s v="Wild animal hit"/>
    <s v="Wild animal hit - damage only"/>
    <s v="Wild animal hit"/>
    <x v="0"/>
    <x v="0"/>
  </r>
  <r>
    <n v="2767"/>
    <n v="2009229"/>
    <d v="2020-08-11T06:30:00"/>
    <s v="PENNINGTON"/>
    <s v="N"/>
    <m/>
    <m/>
    <n v="-1"/>
    <n v="90"/>
    <s v="Animal  - wild"/>
    <s v="Clear"/>
    <s v="N"/>
    <s v="N"/>
    <s v="N"/>
    <s v="N"/>
    <n v="44.118029999999898"/>
    <n v="-103.02573700000001"/>
    <s v="Light truck (2 axles, 4 tires)"/>
    <s v="Westbound"/>
    <s v="Wild animal hit - damage only"/>
    <s v="Animal in roadway"/>
    <m/>
    <s v="Wild animal hit"/>
    <s v="Wild animal hit - damage only"/>
    <s v="Wild animal hit"/>
    <x v="0"/>
    <x v="0"/>
  </r>
  <r>
    <n v="2768"/>
    <n v="2009778"/>
    <d v="2020-08-24T08:01:00"/>
    <s v="PENNINGTON"/>
    <s v="N"/>
    <s v="Lap belt and shoulder harness used"/>
    <s v="Straight ahead"/>
    <n v="0"/>
    <n v="90"/>
    <s v="Cross median/centerline, Delineator post, Overturn/rollover"/>
    <s v="Clear"/>
    <s v="N"/>
    <s v="N"/>
    <s v="Y"/>
    <s v="N"/>
    <n v="44.103290000000001"/>
    <n v="-102.594362"/>
    <s v="Light truck (2 axles, 4 tires)"/>
    <s v="Eastbound"/>
    <s v="Distracted (list distraction in narrative); Swerving or avoiding due to wind, slippery surface, vehicle, object, non-motorist, etc."/>
    <s v="None"/>
    <s v="DRIVING WHILE SUSPENDED, FAILURE TO MAINTAIN FINANCIAL RESPONSIBILITY"/>
    <s v="None"/>
    <s v="None"/>
    <s v="0.00 BAC"/>
    <x v="0"/>
    <x v="2"/>
  </r>
  <r>
    <n v="2771"/>
    <n v="2009523"/>
    <d v="2020-08-17T22:25:00"/>
    <s v="PENNINGTON"/>
    <s v="N"/>
    <m/>
    <m/>
    <n v="-1"/>
    <n v="90"/>
    <s v="Animal  - wild"/>
    <s v="Cloudy"/>
    <s v="N"/>
    <s v="N"/>
    <s v="N"/>
    <s v="N"/>
    <n v="44.039655000000003"/>
    <n v="-102.349474"/>
    <s v="Mini-van/passenger van with seats for 8 or less, including driver"/>
    <s v="Eastbound"/>
    <s v="Wild animal hit - damage only"/>
    <s v="Animal in roadway"/>
    <m/>
    <s v="Wild animal hit"/>
    <s v="Wild animal hit - damage only"/>
    <s v="Wild animal hit"/>
    <x v="0"/>
    <x v="0"/>
  </r>
  <r>
    <n v="2772"/>
    <n v="2009586"/>
    <d v="2020-08-09T07:44:00"/>
    <s v="PENNINGTON"/>
    <s v="N"/>
    <s v="Helmet and eye protection"/>
    <s v="Straight ahead"/>
    <n v="0"/>
    <n v="90"/>
    <s v="Animal  - wild, Ran off road left"/>
    <s v="Clear"/>
    <s v="N"/>
    <s v="N"/>
    <s v="N"/>
    <s v="N"/>
    <n v="44.075287000000003"/>
    <n v="-102.472463"/>
    <s v="Motorcycle"/>
    <s v="Eastbound"/>
    <s v="None"/>
    <s v="Animal in roadway"/>
    <m/>
    <s v="None"/>
    <s v="None"/>
    <s v="Test not given, Not reported"/>
    <x v="0"/>
    <x v="1"/>
  </r>
  <r>
    <n v="2773"/>
    <n v="2009591"/>
    <d v="2020-08-18T03:44:00"/>
    <s v="JACKSON"/>
    <s v="N"/>
    <s v="Lap belt and shoulder harness used"/>
    <s v="Straight ahead"/>
    <n v="0"/>
    <n v="90"/>
    <s v="Cross median/centerline, Guardrail end"/>
    <s v="Clear"/>
    <s v="N"/>
    <s v="N"/>
    <s v="N"/>
    <s v="N"/>
    <n v="43.836258999999899"/>
    <n v="-101.869917999999"/>
    <s v="Passenger car"/>
    <s v="Westbound"/>
    <s v="None; Running off road"/>
    <s v="None"/>
    <m/>
    <s v="None"/>
    <s v="None"/>
    <s v="Test not given"/>
    <x v="0"/>
    <x v="0"/>
  </r>
  <r>
    <n v="2774"/>
    <n v="2010024"/>
    <d v="2020-08-27T09:30:00"/>
    <s v="PENNINGTON"/>
    <s v="N"/>
    <s v="Lap belt and shoulder harness used"/>
    <s v="Changing lanes, Overtaking/passing"/>
    <n v="0"/>
    <n v="90"/>
    <s v="Delineator post, Motor vehicle in transport, Ran off road left"/>
    <s v="Clear"/>
    <s v="N"/>
    <s v="N"/>
    <s v="N"/>
    <s v="N"/>
    <n v="44.104219000000001"/>
    <n v="-102.875153999999"/>
    <s v="Light truck (2 axles, 4 tires)"/>
    <s v="Westbound"/>
    <s v="Failed to yield to vehicle; None"/>
    <s v="None"/>
    <s v="LANE DRIVING REQUIRED / ILLEGAL LANE CHANGE"/>
    <s v="None"/>
    <s v="None"/>
    <s v="0.00 BAC, 0.00 BAC"/>
    <x v="0"/>
    <x v="0"/>
  </r>
  <r>
    <n v="2775"/>
    <n v="2010047"/>
    <d v="2020-08-20T22:11:00"/>
    <s v="PENNINGTON"/>
    <s v="N"/>
    <s v="Lap belt and shoulder harness used"/>
    <s v="Straight ahead"/>
    <n v="0"/>
    <n v="90"/>
    <s v="Overturn/rollover, Ran off road left"/>
    <s v="Clear"/>
    <s v="N"/>
    <s v="N"/>
    <s v="N"/>
    <s v="N"/>
    <n v="43.987082999999899"/>
    <n v="-102.213949999999"/>
    <s v="Truck pulling trailer(s) - GCWR 10,001 lbs or more"/>
    <s v="Eastbound"/>
    <s v="Failure to keep in proper lane; None"/>
    <s v="None"/>
    <s v="LANE DRIVING REQUIRED / ILLEGAL LANE CHANGE, SEATBELT FOR PASSENGERS 5-17 (TICKET DRIVER)"/>
    <s v="None"/>
    <s v="None"/>
    <s v="Test not given"/>
    <x v="0"/>
    <x v="2"/>
  </r>
  <r>
    <n v="2776"/>
    <n v="2010049"/>
    <d v="2020-08-29T20:00:00"/>
    <s v="JACKSON"/>
    <s v="N"/>
    <m/>
    <m/>
    <n v="-1"/>
    <n v="73"/>
    <s v="Animal  - wild"/>
    <s v="Clear"/>
    <s v="N"/>
    <s v="N"/>
    <s v="N"/>
    <s v="N"/>
    <n v="43.741669000000002"/>
    <n v="-101.526668"/>
    <s v="Light truck (2 axles, 4 tires)"/>
    <s v="Southbound"/>
    <s v="Wild animal hit - damage only"/>
    <s v="Animal in roadway"/>
    <m/>
    <s v="Wild animal hit"/>
    <s v="Wild animal hit - damage only"/>
    <s v="Wild animal hit"/>
    <x v="0"/>
    <x v="0"/>
  </r>
  <r>
    <n v="2777"/>
    <n v="2010264"/>
    <d v="2020-07-31T23:11:00"/>
    <s v="PENNINGTON"/>
    <s v="Y"/>
    <s v="Lap belt and shoulder harness used, None used"/>
    <s v="Straight ahead"/>
    <n v="0"/>
    <n v="90"/>
    <s v="Pedestrian"/>
    <s v="Clear"/>
    <s v="N"/>
    <s v="N"/>
    <s v="N"/>
    <s v="N"/>
    <n v="44.118020000000001"/>
    <n v="-103.050707"/>
    <s v="Not applicable; SUV ( sport utility/suburban )"/>
    <s v="Northbound; Not applicable ( immobile from previous accident, stuck, etc )"/>
    <s v="None; Not applicable; Swerving or avoiding due to wind, slippery surface, vehicle, object, non-motorist, etc."/>
    <s v="Not applicable; Pedestrian, bicyclist, other non-occupants in road"/>
    <m/>
    <s v="None; Not applicable"/>
    <s v="None; Not applicable"/>
    <s v="0.00 BAC, Test not given"/>
    <x v="0"/>
    <x v="1"/>
  </r>
  <r>
    <n v="2778"/>
    <n v="2010266"/>
    <d v="2020-07-24T12:43:00"/>
    <s v="PENNINGTON"/>
    <s v="N"/>
    <m/>
    <m/>
    <n v="-1"/>
    <n v="90"/>
    <s v="Animal  - wild"/>
    <s v="Cloudy"/>
    <s v="N"/>
    <s v="N"/>
    <s v="N"/>
    <s v="N"/>
    <n v="44.109209"/>
    <n v="-103.127689"/>
    <s v="SUV ( sport utility/suburban )"/>
    <s v="Westbound"/>
    <s v="Wild animal hit - damage only"/>
    <s v="Animal in roadway"/>
    <m/>
    <s v="Wild animal hit"/>
    <s v="Wild animal hit - damage only"/>
    <s v="Wild animal hit"/>
    <x v="0"/>
    <x v="0"/>
  </r>
  <r>
    <n v="2779"/>
    <n v="2009716"/>
    <d v="2020-08-24T06:15:00"/>
    <s v="PENNINGTON"/>
    <s v="N"/>
    <s v="Lap belt and shoulder harness used"/>
    <s v="Straight ahead"/>
    <n v="0"/>
    <n v="90"/>
    <s v="Cross median/centerline, Guardrail face"/>
    <s v="Clear"/>
    <s v="N"/>
    <s v="N"/>
    <s v="N"/>
    <s v="N"/>
    <n v="44.118009999999899"/>
    <n v="-103.070590999999"/>
    <s v="Light truck (2 axles, 4 tires)"/>
    <s v="Westbound"/>
    <s v="None"/>
    <s v="Unknown"/>
    <m/>
    <s v="Tires"/>
    <s v="None"/>
    <s v="Test not given"/>
    <x v="0"/>
    <x v="0"/>
  </r>
  <r>
    <n v="2780"/>
    <n v="2010356"/>
    <d v="2020-08-27T21:00:00"/>
    <s v="PENNINGTON"/>
    <s v="N"/>
    <s v="Lap belt and shoulder harness used"/>
    <s v="Straight ahead"/>
    <n v="0"/>
    <n v="90"/>
    <s v="Guardrail face, Overturn/rollover, Ran off road right"/>
    <s v="Severe crosswinds"/>
    <s v="N"/>
    <s v="N"/>
    <s v="N"/>
    <s v="N"/>
    <n v="44.103653000000001"/>
    <n v="-102.818342"/>
    <s v="Light truck (2 axles, 4 tires)"/>
    <s v="Westbound"/>
    <s v="None"/>
    <s v="None"/>
    <m/>
    <s v="None"/>
    <s v="None"/>
    <s v="Test not given"/>
    <x v="0"/>
    <x v="0"/>
  </r>
  <r>
    <n v="2781"/>
    <n v="2009702"/>
    <d v="2020-08-14T14:07:00"/>
    <s v="PENNINGTON"/>
    <s v="N"/>
    <s v="Eye protection only, Lap belt and shoulder harness used"/>
    <s v="Straight ahead"/>
    <n v="0"/>
    <n v="90"/>
    <s v="Cargo/equipment loss or shift, Motor vehicle in transport"/>
    <s v="Clear"/>
    <s v="N"/>
    <s v="N"/>
    <s v="N"/>
    <s v="N"/>
    <n v="44.103641000000003"/>
    <n v="-102.723434999999"/>
    <s v="Motorcycle; Tractor/doubles"/>
    <s v="Westbound"/>
    <s v="None"/>
    <s v="None"/>
    <s v="DROPING, SIFTING, OR LEAKING LOAD."/>
    <s v="None"/>
    <s v="None"/>
    <s v="0.00 BAC, Test not given, Not reported"/>
    <x v="0"/>
    <x v="3"/>
  </r>
  <r>
    <n v="2782"/>
    <n v="2010366"/>
    <d v="2020-08-31T21:48:00"/>
    <s v="PENNINGTON"/>
    <s v="N"/>
    <m/>
    <m/>
    <n v="-1"/>
    <n v="90"/>
    <s v="Animal  - wild"/>
    <s v="Cloudy"/>
    <s v="N"/>
    <s v="N"/>
    <s v="N"/>
    <s v="N"/>
    <n v="44.118012999999898"/>
    <n v="-103.069610999999"/>
    <s v="Passenger car"/>
    <s v="Westbound"/>
    <s v="Wild animal hit - damage only"/>
    <s v="Animal in roadway"/>
    <m/>
    <s v="Wild animal hit"/>
    <s v="Wild animal hit - damage only"/>
    <s v="Wild animal hit"/>
    <x v="0"/>
    <x v="0"/>
  </r>
  <r>
    <n v="2783"/>
    <n v="2010474"/>
    <d v="2020-09-03T05:45:00"/>
    <s v="PENNINGTON"/>
    <s v="N"/>
    <m/>
    <m/>
    <n v="-1"/>
    <n v="90"/>
    <s v="Animal  - wild"/>
    <s v="Clear"/>
    <s v="N"/>
    <s v="N"/>
    <s v="N"/>
    <s v="N"/>
    <n v="44.103611999999899"/>
    <n v="-102.703125999999"/>
    <s v="SUV ( sport utility/suburban )"/>
    <s v="Westbound"/>
    <s v="Wild animal hit - damage only"/>
    <s v="Animal in roadway"/>
    <m/>
    <s v="Wild animal hit"/>
    <s v="Wild animal hit - damage only"/>
    <s v="Wild animal hit"/>
    <x v="0"/>
    <x v="0"/>
  </r>
  <r>
    <n v="2786"/>
    <n v="2010593"/>
    <d v="2020-09-10T10:00:00"/>
    <s v="PENNINGTON"/>
    <s v="N"/>
    <m/>
    <m/>
    <n v="-1"/>
    <n v="90"/>
    <s v="Animal  - wild"/>
    <s v="Clear"/>
    <s v="N"/>
    <s v="N"/>
    <s v="N"/>
    <s v="N"/>
    <n v="44.118309000000004"/>
    <n v="-102.99541600000001"/>
    <s v="Light truck (2 axles, 4 tires)"/>
    <s v="Westbound"/>
    <s v="Wild animal hit - damage only"/>
    <s v="Animal in roadway"/>
    <m/>
    <s v="Wild animal hit"/>
    <s v="Wild animal hit - damage only"/>
    <s v="Wild animal hit"/>
    <x v="0"/>
    <x v="0"/>
  </r>
  <r>
    <n v="2788"/>
    <n v="2010622"/>
    <d v="2020-09-12T10:28:00"/>
    <s v="PENNINGTON"/>
    <s v="N"/>
    <s v="Lap belt and shoulder harness used"/>
    <s v="Changing lanes, Straight ahead"/>
    <n v="0"/>
    <n v="90"/>
    <s v="Motor vehicle in transport"/>
    <s v="Clear"/>
    <s v="N"/>
    <s v="N"/>
    <s v="N"/>
    <s v="N"/>
    <n v="44.106243999999897"/>
    <n v="-103.13356"/>
    <s v="Light truck (2 axles, 4 tires); SUV ( sport utility/suburban )"/>
    <s v="Westbound"/>
    <s v="Improper lane change; None"/>
    <s v="None"/>
    <s v="LANE DRIVING REQUIRED / ILLEGAL LANE CHANGE"/>
    <s v="None"/>
    <s v="None"/>
    <s v="0.00 BAC, Not reported, 0.00 BAC"/>
    <x v="0"/>
    <x v="2"/>
  </r>
  <r>
    <n v="2789"/>
    <n v="2010096"/>
    <d v="2020-08-31T21:15:00"/>
    <s v="PENNINGTON"/>
    <s v="N"/>
    <m/>
    <m/>
    <n v="-1"/>
    <n v="90"/>
    <s v="Animal  - wild"/>
    <s v="Cloudy"/>
    <s v="N"/>
    <s v="N"/>
    <s v="N"/>
    <s v="N"/>
    <n v="43.942230000000002"/>
    <n v="-102.15703000000001"/>
    <s v="Passenger car"/>
    <s v="Westbound"/>
    <s v="Wild animal hit - damage only"/>
    <s v="Animal in roadway"/>
    <m/>
    <s v="Wild animal hit"/>
    <s v="Wild animal hit - damage only"/>
    <s v="Wild animal hit"/>
    <x v="0"/>
    <x v="0"/>
  </r>
  <r>
    <n v="2794"/>
    <n v="2010233"/>
    <d v="2020-08-22T14:38:00"/>
    <s v="BENNETT"/>
    <s v="N"/>
    <s v="None used"/>
    <s v="Straight ahead"/>
    <n v="0"/>
    <n v="73"/>
    <s v="Cross median/centerline, Overturn/rollover, Ran off road left, Ran off road right"/>
    <s v="Clear"/>
    <s v="N"/>
    <s v="N"/>
    <s v="N"/>
    <s v="N"/>
    <n v="43.233150000000002"/>
    <n v="-101.513819999999"/>
    <s v="SUV ( sport utility/suburban )"/>
    <s v="Northbound"/>
    <s v="Drinking; Running off road"/>
    <s v="None"/>
    <s v="DUI"/>
    <s v="None"/>
    <s v="None"/>
    <s v="Test given, but unobtainable at time report filed"/>
    <x v="0"/>
    <x v="2"/>
  </r>
  <r>
    <n v="2795"/>
    <n v="2010999"/>
    <d v="2020-09-07T18:32:00"/>
    <s v="PENNINGTON"/>
    <s v="N"/>
    <s v="Lap belt and shoulder harness used"/>
    <s v="Changing lanes, Straight ahead"/>
    <n v="0"/>
    <n v="90"/>
    <s v="Motor vehicle in transport"/>
    <s v="Cloudy, Rain"/>
    <s v="N"/>
    <s v="N"/>
    <s v="N"/>
    <s v="N"/>
    <n v="44.105344000000002"/>
    <n v="-102.61789"/>
    <s v="Light truck (2 axles, 4 tires); SUV ( sport utility/suburban )"/>
    <s v="Westbound"/>
    <s v="Driving too fast for conditions; None"/>
    <s v="None"/>
    <s v="OVERDRIVING ROAD CONDITIONS"/>
    <s v="None"/>
    <s v="None"/>
    <s v="Test not given, Test not given"/>
    <x v="0"/>
    <x v="0"/>
  </r>
  <r>
    <n v="2796"/>
    <n v="2011000"/>
    <d v="2020-09-13T01:31:00"/>
    <s v="PENNINGTON"/>
    <s v="N"/>
    <s v="Lap belt and shoulder harness used"/>
    <s v="Straight ahead"/>
    <n v="0"/>
    <n v="90"/>
    <s v="Other movable object"/>
    <s v="Clear"/>
    <s v="N"/>
    <s v="N"/>
    <s v="N"/>
    <s v="N"/>
    <n v="44.103414000000001"/>
    <n v="-102.832519"/>
    <s v="Tractor/semi-trailer"/>
    <s v="Eastbound"/>
    <s v="None"/>
    <s v="Debris"/>
    <m/>
    <s v="None"/>
    <s v="None"/>
    <s v="Test not given"/>
    <x v="0"/>
    <x v="0"/>
  </r>
  <r>
    <n v="2797"/>
    <n v="2011002"/>
    <d v="2020-09-15T18:08:00"/>
    <s v="PENNINGTON"/>
    <s v="N"/>
    <s v="Lap belt and shoulder harness used"/>
    <s v="Straight ahead"/>
    <n v="0"/>
    <n v="90"/>
    <s v="Overturn/rollover"/>
    <s v="Clear"/>
    <s v="Y"/>
    <s v="N"/>
    <s v="N"/>
    <s v="N"/>
    <n v="44.103141999999899"/>
    <n v="-102.529256"/>
    <s v="Tractor/doubles"/>
    <s v="Eastbound"/>
    <s v="None; Over-correcting/over-steering"/>
    <s v="None"/>
    <s v="CARELESS DRIVING."/>
    <s v="None"/>
    <s v="None"/>
    <s v="0.00 BAC"/>
    <x v="0"/>
    <x v="0"/>
  </r>
  <r>
    <n v="2801"/>
    <n v="2010531"/>
    <d v="2020-09-05T16:00:00"/>
    <s v="PENNINGTON"/>
    <s v="N"/>
    <s v="Lap belt and shoulder harness used"/>
    <s v="Straight ahead"/>
    <n v="0"/>
    <n v="90"/>
    <s v="Cross median/centerline, Embankment"/>
    <s v="Clear"/>
    <s v="N"/>
    <s v="N"/>
    <s v="Y"/>
    <s v="N"/>
    <n v="44.067723999999899"/>
    <n v="-102.459430999999"/>
    <s v="Mini-van/passenger van with seats for 8 or less, including driver"/>
    <s v="Westbound"/>
    <s v="Distracted (list distraction in narrative); Running off road"/>
    <s v="None"/>
    <m/>
    <s v="None"/>
    <s v="None"/>
    <s v="Test not given"/>
    <x v="0"/>
    <x v="0"/>
  </r>
  <r>
    <n v="2802"/>
    <n v="2011399"/>
    <d v="2020-09-24T19:35:00"/>
    <s v="PENNINGTON"/>
    <s v="N"/>
    <m/>
    <m/>
    <n v="-1"/>
    <n v="90"/>
    <s v="Animal  - wild"/>
    <s v="Clear"/>
    <s v="N"/>
    <s v="N"/>
    <s v="N"/>
    <s v="N"/>
    <n v="44.118360000000003"/>
    <n v="-102.971660999999"/>
    <s v="Light truck (2 axles, 4 tires)"/>
    <s v="Westbound"/>
    <s v="Wild animal hit - damage only"/>
    <s v="Animal in roadway"/>
    <m/>
    <s v="Wild animal hit"/>
    <s v="Wild animal hit - damage only"/>
    <s v="Wild animal hit"/>
    <x v="0"/>
    <x v="0"/>
  </r>
  <r>
    <n v="2804"/>
    <n v="2011419"/>
    <d v="2020-09-26T20:40:00"/>
    <s v="PENNINGTON"/>
    <s v="N"/>
    <m/>
    <m/>
    <n v="-1"/>
    <n v="90"/>
    <s v="Animal  - wild"/>
    <s v="Clear"/>
    <s v="N"/>
    <s v="N"/>
    <s v="N"/>
    <s v="N"/>
    <n v="44.103807000000003"/>
    <n v="-102.846138999999"/>
    <s v="SUV ( sport utility/suburban )"/>
    <s v="Westbound"/>
    <s v="Wild animal hit - damage only"/>
    <s v="Animal in roadway"/>
    <m/>
    <s v="Wild animal hit"/>
    <s v="Wild animal hit - damage only"/>
    <s v="Wild animal hit"/>
    <x v="0"/>
    <x v="0"/>
  </r>
  <r>
    <n v="2806"/>
    <n v="2010649"/>
    <d v="2020-09-12T18:25:00"/>
    <s v="PENNINGTON"/>
    <s v="N"/>
    <s v="Lap belt and shoulder harness used"/>
    <s v="Changing lanes, Overtaking/passing"/>
    <n v="0"/>
    <n v="90"/>
    <s v="Motor vehicle in transport"/>
    <s v="Cloudy"/>
    <s v="N"/>
    <s v="N"/>
    <s v="N"/>
    <s v="N"/>
    <n v="44.065525000000001"/>
    <n v="-102.45000400000001"/>
    <s v="Light truck (2 axles, 4 tires); Passenger car"/>
    <s v="Eastbound"/>
    <s v="Improper lane change; None"/>
    <s v="None"/>
    <s v="LANE DRIVING REQUIRED / ILLEGAL LANE CHANGE"/>
    <s v="None"/>
    <s v="None"/>
    <s v="Test not given, Test not given"/>
    <x v="0"/>
    <x v="0"/>
  </r>
  <r>
    <n v="2808"/>
    <n v="2011629"/>
    <d v="2020-07-31T22:25:00"/>
    <s v="JACKSON"/>
    <s v="N"/>
    <m/>
    <m/>
    <n v="-1"/>
    <n v="90"/>
    <s v="Animal  - wild"/>
    <s v="Clear"/>
    <s v="N"/>
    <s v="N"/>
    <s v="N"/>
    <s v="N"/>
    <n v="43.836269999999899"/>
    <n v="-101.58716200000001"/>
    <s v="Passenger car"/>
    <s v="Westbound"/>
    <s v="Wild animal hit - damage only"/>
    <s v="Animal in roadway"/>
    <m/>
    <s v="Wild animal hit"/>
    <s v="Wild animal hit - damage only"/>
    <s v="Wild animal hit"/>
    <x v="0"/>
    <x v="0"/>
  </r>
  <r>
    <n v="2810"/>
    <n v="2011632"/>
    <d v="2020-08-30T08:40:00"/>
    <s v="JACKSON"/>
    <s v="N"/>
    <m/>
    <m/>
    <n v="-1"/>
    <n v="90"/>
    <s v="Animal  - wild"/>
    <s v="Clear"/>
    <s v="N"/>
    <s v="N"/>
    <s v="N"/>
    <s v="N"/>
    <n v="43.846409999999899"/>
    <n v="-101.912424999999"/>
    <s v="Mini-van/passenger van with seats for 8 or less, including driver"/>
    <s v="Eastbound"/>
    <s v="Wild animal hit - damage only"/>
    <s v="Animal in roadway"/>
    <m/>
    <s v="Wild animal hit"/>
    <s v="Wild animal hit - damage only"/>
    <s v="Wild animal hit"/>
    <x v="0"/>
    <x v="0"/>
  </r>
  <r>
    <n v="2815"/>
    <n v="2011826"/>
    <d v="2020-09-30T18:10:00"/>
    <s v="PENNINGTON"/>
    <s v="N"/>
    <s v="Lap belt and shoulder harness used"/>
    <s v="Changing lanes, Straight ahead"/>
    <n v="0"/>
    <n v="90"/>
    <s v="Motor vehicle in transport"/>
    <s v="Clear"/>
    <s v="N"/>
    <s v="N"/>
    <s v="N"/>
    <s v="N"/>
    <n v="44.099469999999897"/>
    <n v="-103.16974"/>
    <s v="Light truck (2 axles, 4 tires); Passenger car"/>
    <s v="Westbound"/>
    <s v="Failure to keep in proper lane; None"/>
    <s v="None"/>
    <m/>
    <s v="None"/>
    <s v="None"/>
    <s v="Test not given, Test not given"/>
    <x v="0"/>
    <x v="0"/>
  </r>
  <r>
    <n v="2816"/>
    <n v="2011836"/>
    <d v="2020-09-30T15:30:00"/>
    <s v="PENNINGTON"/>
    <s v="N"/>
    <s v="Lap belt only used"/>
    <s v="Straight ahead"/>
    <n v="0"/>
    <n v="90"/>
    <s v="Ditch, Ran off road left"/>
    <s v="Clear"/>
    <s v="N"/>
    <s v="N"/>
    <s v="N"/>
    <s v="N"/>
    <n v="44.029738000000002"/>
    <n v="-102.336416999999"/>
    <s v="Light truck (2 axles, 4 tires)"/>
    <s v="Eastbound"/>
    <s v="None"/>
    <s v="Non-contact vehicle caused evasive action"/>
    <m/>
    <s v="None"/>
    <s v="None"/>
    <s v="0.00 BAC"/>
    <x v="0"/>
    <x v="0"/>
  </r>
  <r>
    <n v="2817"/>
    <n v="2011837"/>
    <d v="2020-09-30T21:10:00"/>
    <s v="JACKSON"/>
    <s v="N"/>
    <m/>
    <m/>
    <n v="-1"/>
    <n v="90"/>
    <s v="Animal  - wild"/>
    <s v="Clear"/>
    <s v="N"/>
    <s v="N"/>
    <s v="N"/>
    <s v="N"/>
    <n v="43.835839999999898"/>
    <n v="-101.758155"/>
    <s v="Passenger car"/>
    <s v="Eastbound"/>
    <s v="Wild animal hit - damage only"/>
    <s v="Animal in roadway"/>
    <m/>
    <s v="Wild animal hit"/>
    <s v="Wild animal hit - damage only"/>
    <s v="Wild animal hit"/>
    <x v="0"/>
    <x v="0"/>
  </r>
  <r>
    <n v="2818"/>
    <n v="2011838"/>
    <d v="2020-10-03T22:58:00"/>
    <s v="JACKSON"/>
    <s v="N"/>
    <m/>
    <m/>
    <n v="-1"/>
    <n v="90"/>
    <s v="Animal  - wild"/>
    <s v="Clear"/>
    <s v="N"/>
    <s v="N"/>
    <s v="N"/>
    <s v="N"/>
    <n v="43.835880000000003"/>
    <n v="-101.736914999999"/>
    <s v="SUV ( sport utility/suburban )"/>
    <s v="Eastbound"/>
    <s v="Wild animal hit - damage only"/>
    <s v="Animal in roadway"/>
    <m/>
    <s v="Wild animal hit"/>
    <s v="Wild animal hit - damage only"/>
    <s v="Wild animal hit"/>
    <x v="0"/>
    <x v="0"/>
  </r>
  <r>
    <n v="2820"/>
    <n v="2011485"/>
    <d v="2020-09-26T22:15:00"/>
    <s v="PENNINGTON"/>
    <s v="N"/>
    <m/>
    <m/>
    <n v="-1"/>
    <n v="90"/>
    <s v="Animal  - wild"/>
    <s v="Cloudy"/>
    <s v="N"/>
    <s v="N"/>
    <s v="N"/>
    <s v="N"/>
    <n v="43.96134"/>
    <n v="-102.177235999999"/>
    <s v="Mini-van/passenger van with seats for 8 or less, including driver"/>
    <s v="Westbound"/>
    <s v="Wild animal hit - damage only"/>
    <s v="Animal in roadway"/>
    <m/>
    <s v="Wild animal hit"/>
    <s v="Wild animal hit - damage only"/>
    <s v="Wild animal hit"/>
    <x v="0"/>
    <x v="0"/>
  </r>
  <r>
    <n v="2821"/>
    <n v="2012048"/>
    <d v="2020-08-27T07:10:00"/>
    <s v="PENNINGTON"/>
    <s v="N"/>
    <s v="Lap belt and shoulder harness used"/>
    <s v="Straight ahead"/>
    <n v="0"/>
    <n v="90"/>
    <s v="Immersion, Ran off road left"/>
    <s v="Rain"/>
    <s v="Y"/>
    <s v="N"/>
    <s v="N"/>
    <s v="N"/>
    <n v="44.026401"/>
    <n v="-102.33116800000001"/>
    <s v="Light truck (2 axles, 4 tires)"/>
    <s v="Eastbound"/>
    <s v="None; Over-correcting/over-steering"/>
    <s v="Road surface condition ( wet, icy, snow, slush, etc. )"/>
    <m/>
    <s v="None"/>
    <s v="None"/>
    <s v="0.00 BAC"/>
    <x v="0"/>
    <x v="0"/>
  </r>
  <r>
    <n v="2822"/>
    <n v="2012051"/>
    <d v="2020-10-08T00:43:00"/>
    <s v="PENNINGTON"/>
    <s v="N"/>
    <m/>
    <m/>
    <n v="-1"/>
    <n v="90"/>
    <s v="Animal  - wild"/>
    <s v="Clear"/>
    <s v="N"/>
    <s v="N"/>
    <s v="N"/>
    <s v="N"/>
    <n v="44.031894999999899"/>
    <n v="-102.33417300000001"/>
    <s v="Light truck (2 axles, 4 tires)"/>
    <s v="Westbound"/>
    <s v="Wild animal hit - damage only"/>
    <s v="Animal in roadway"/>
    <m/>
    <s v="Wild animal hit"/>
    <s v="Wild animal hit - damage only"/>
    <s v="Wild animal hit"/>
    <x v="0"/>
    <x v="0"/>
  </r>
  <r>
    <n v="2824"/>
    <n v="2012137"/>
    <d v="2020-10-02T12:40:00"/>
    <s v="PENNINGTON"/>
    <s v="N"/>
    <s v="Lap belt and shoulder harness used"/>
    <s v="Straight ahead, Turning left"/>
    <n v="0"/>
    <n v="90"/>
    <s v="Light/luminaire support, Motor vehicle in transport"/>
    <s v="Clear"/>
    <s v="N"/>
    <s v="N"/>
    <s v="N"/>
    <s v="N"/>
    <n v="44.099469999999897"/>
    <n v="-103.169105"/>
    <s v="SUV ( sport utility/suburban ); Tractor/semi-trailer"/>
    <s v="Eastbound"/>
    <s v="Failed to yield to vehicle; Improper turn; None"/>
    <s v="None"/>
    <s v="UNLAWFUL USE OF CONTROLLED ACCESS FACILITIES"/>
    <s v="None"/>
    <s v="None"/>
    <s v="0.00 BAC, 0.00 BAC"/>
    <x v="0"/>
    <x v="1"/>
  </r>
  <r>
    <n v="2828"/>
    <n v="2012409"/>
    <d v="2020-10-08T06:15:00"/>
    <s v="PENNINGTON"/>
    <s v="N"/>
    <m/>
    <m/>
    <n v="-1"/>
    <n v="90"/>
    <s v="Animal  - wild"/>
    <s v="Clear"/>
    <s v="N"/>
    <s v="N"/>
    <s v="N"/>
    <s v="N"/>
    <n v="44.103785000000002"/>
    <n v="-102.854849"/>
    <s v="Light truck (2 axles, 4 tires)"/>
    <s v="Eastbound"/>
    <s v="Wild animal hit - damage only"/>
    <s v="Animal in roadway"/>
    <m/>
    <s v="Wild animal hit"/>
    <s v="Wild animal hit - damage only"/>
    <s v="Wild animal hit"/>
    <x v="0"/>
    <x v="0"/>
  </r>
  <r>
    <n v="2829"/>
    <n v="2012418"/>
    <d v="2020-10-06T14:30:00"/>
    <s v="PENNINGTON"/>
    <s v="N"/>
    <s v="Lap belt and shoulder harness used"/>
    <s v="Changing lanes, Straight ahead"/>
    <n v="0"/>
    <n v="90"/>
    <s v="Motor vehicle in transport"/>
    <s v="Clear"/>
    <s v="N"/>
    <s v="N"/>
    <s v="N"/>
    <s v="N"/>
    <n v="44.099733000000001"/>
    <n v="-103.157337999999"/>
    <s v="Light truck (2 axles, 4 tires); Passenger car"/>
    <s v="Westbound"/>
    <s v="Improper lane change; Improper passing; None"/>
    <s v="None"/>
    <m/>
    <s v="None"/>
    <s v="None"/>
    <s v="0.00 BAC, Test not given"/>
    <x v="0"/>
    <x v="0"/>
  </r>
  <r>
    <n v="2831"/>
    <n v="2012652"/>
    <d v="2020-10-18T07:28:00"/>
    <s v="PENNINGTON"/>
    <s v="N"/>
    <s v="Lap belt and shoulder harness used"/>
    <s v="Stopped in traffic lane, Straight ahead"/>
    <n v="0"/>
    <n v="90"/>
    <s v="Motor vehicle in transport"/>
    <s v="Clear"/>
    <s v="N"/>
    <s v="N"/>
    <s v="N"/>
    <s v="N"/>
    <n v="44.064414999999897"/>
    <n v="-102.442413999999"/>
    <s v="SUV ( sport utility/suburban ); Tractor/semi-trailer"/>
    <s v="Westbound"/>
    <s v="Driving too fast for conditions; None"/>
    <s v="Road surface condition ( wet, icy, snow, slush, etc. )"/>
    <s v="OVERDRIVING ROAD CONDITIONS"/>
    <s v="None"/>
    <s v="None"/>
    <s v="Test not given, Test not given"/>
    <x v="0"/>
    <x v="1"/>
  </r>
  <r>
    <n v="2834"/>
    <n v="2012367"/>
    <d v="2020-10-14T18:30:00"/>
    <s v="PENNINGTON"/>
    <s v="N"/>
    <s v="Lap belt and shoulder harness used"/>
    <s v="Straight ahead"/>
    <n v="0"/>
    <n v="90"/>
    <s v="Ditch, Ran off road left, Ran off road right"/>
    <s v="Clear"/>
    <s v="N"/>
    <s v="N"/>
    <s v="N"/>
    <s v="N"/>
    <n v="43.987082999999899"/>
    <n v="-102.213949999999"/>
    <s v="SUV ( sport utility/suburban )"/>
    <s v="Eastbound"/>
    <s v="None"/>
    <s v="None"/>
    <m/>
    <s v="None"/>
    <s v="None"/>
    <s v="Test not given"/>
    <x v="0"/>
    <x v="0"/>
  </r>
  <r>
    <n v="2839"/>
    <n v="2013030"/>
    <d v="2020-10-21T10:20:00"/>
    <s v="JACKSON"/>
    <s v="N"/>
    <s v="Lap belt and shoulder harness used"/>
    <s v="Straight ahead"/>
    <n v="0"/>
    <n v="90"/>
    <s v="Fence, Ran off road right"/>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0"/>
    <x v="0"/>
  </r>
  <r>
    <n v="2840"/>
    <n v="2012711"/>
    <d v="2020-10-18T05:27:00"/>
    <s v="PENNINGTON"/>
    <s v="N"/>
    <s v="Lap belt and shoulder harness used"/>
    <s v="Straight ahead"/>
    <n v="0"/>
    <n v="90"/>
    <s v="Jackknife"/>
    <s v="Clear"/>
    <s v="Y"/>
    <s v="N"/>
    <s v="N"/>
    <s v="N"/>
    <n v="44.064537999999899"/>
    <n v="-102.443100999999"/>
    <s v="Single-unit truck (2 axle, 6 tires) GVWR 10,000 lbs or less"/>
    <s v="Westbound"/>
    <s v="Driving too fast for conditions; Over-correcting/over-steering"/>
    <s v="Road surface condition ( wet, icy, snow, slush, etc. )"/>
    <m/>
    <s v="None"/>
    <s v="None"/>
    <s v="Test not given"/>
    <x v="0"/>
    <x v="0"/>
  </r>
  <r>
    <n v="2841"/>
    <n v="2013055"/>
    <d v="2020-10-21T07:00:00"/>
    <s v="PENNINGTON"/>
    <s v="N"/>
    <s v="Lap belt and shoulder harness used"/>
    <s v="Straight ahead"/>
    <n v="0"/>
    <n v="90"/>
    <s v="Bridge rail, Guardrail face, Ran off road right"/>
    <s v="Snow"/>
    <s v="N"/>
    <s v="N"/>
    <s v="N"/>
    <s v="N"/>
    <n v="44.103271999999897"/>
    <n v="-102.589657"/>
    <s v="Passenger car"/>
    <s v="Eastbound"/>
    <s v="Driving too fast for conditions; None"/>
    <s v="None"/>
    <m/>
    <s v="None"/>
    <s v="None"/>
    <s v="0.00 BAC"/>
    <x v="0"/>
    <x v="0"/>
  </r>
  <r>
    <n v="2845"/>
    <n v="2012835"/>
    <d v="2020-10-20T05:42:00"/>
    <s v="PENNINGTON"/>
    <s v="N"/>
    <m/>
    <m/>
    <n v="-1"/>
    <n v="90"/>
    <s v="Animal  - wild"/>
    <s v="Rain"/>
    <s v="N"/>
    <s v="N"/>
    <s v="N"/>
    <s v="N"/>
    <n v="44.103794000000001"/>
    <n v="-102.855289999999"/>
    <s v="Passenger car"/>
    <s v="Eastbound"/>
    <s v="Wild animal hit - damage only"/>
    <s v="Animal in roadway"/>
    <m/>
    <s v="Wild animal hit"/>
    <s v="Wild animal hit - damage only"/>
    <s v="Wild animal hit"/>
    <x v="0"/>
    <x v="0"/>
  </r>
  <r>
    <n v="2846"/>
    <n v="2012881"/>
    <d v="2020-10-21T07:59:00"/>
    <s v="PENNINGTON"/>
    <s v="N"/>
    <s v="Lap belt and shoulder harness used"/>
    <s v="Overtaking/passing, Straight ahead"/>
    <n v="0"/>
    <n v="90"/>
    <s v="Motor vehicle in transport"/>
    <s v="Cloudy, Snow"/>
    <s v="N"/>
    <s v="N"/>
    <s v="N"/>
    <s v="N"/>
    <n v="43.970230999999899"/>
    <n v="-102.18761600000001"/>
    <s v="Passenger car; Tractor/semi-trailer"/>
    <s v="Westbound"/>
    <s v="None; Swerving or avoiding due to wind, slippery surface, vehicle, object, non-motorist, etc."/>
    <s v="Road surface condition ( wet, icy, snow, slush, etc. )"/>
    <m/>
    <s v="None"/>
    <s v="None"/>
    <s v="Test not given, Test not given"/>
    <x v="0"/>
    <x v="0"/>
  </r>
  <r>
    <n v="2847"/>
    <n v="2013112"/>
    <d v="2020-10-24T11:00:00"/>
    <s v="PENNINGTON"/>
    <s v="N"/>
    <s v="Lap belt and shoulder harness used"/>
    <s v="Straight ahead"/>
    <n v="0"/>
    <n v="90"/>
    <s v="Other post, pole, or support, Ran off road right"/>
    <s v="Cloudy, Snow"/>
    <s v="N"/>
    <s v="N"/>
    <s v="N"/>
    <s v="N"/>
    <n v="43.986829999999898"/>
    <n v="-102.210697999999"/>
    <s v="Passenger car"/>
    <s v="Westbound"/>
    <s v="Driving too fast for conditions; None"/>
    <s v="Road surface condition ( wet, icy, snow, slush, etc. )"/>
    <m/>
    <s v="None"/>
    <s v="None"/>
    <s v="Test not given"/>
    <x v="0"/>
    <x v="0"/>
  </r>
  <r>
    <n v="2848"/>
    <n v="2013113"/>
    <d v="2020-10-24T11:12:00"/>
    <s v="PENNINGTON"/>
    <s v="N"/>
    <s v="Lap belt and shoulder harness used"/>
    <s v="Straight ahead"/>
    <n v="0"/>
    <n v="90"/>
    <s v="Guardrail face, Ran off road left"/>
    <s v="Cloudy, Snow"/>
    <s v="N"/>
    <s v="N"/>
    <s v="N"/>
    <s v="N"/>
    <n v="43.986384000000001"/>
    <n v="-102.237797"/>
    <s v="Light truck (2 axles, 4 tires)"/>
    <s v="Eastbound"/>
    <s v="None"/>
    <s v="Road surface condition ( wet, icy, snow, slush, etc. )"/>
    <m/>
    <s v="None"/>
    <s v="None"/>
    <s v="Test not given"/>
    <x v="0"/>
    <x v="0"/>
  </r>
  <r>
    <n v="2849"/>
    <n v="2013416"/>
    <d v="2020-10-02T00:24:00"/>
    <s v="JACKSON"/>
    <s v="N"/>
    <m/>
    <m/>
    <n v="-1"/>
    <n v="90"/>
    <s v="Animal  - wild"/>
    <s v="Clear"/>
    <s v="N"/>
    <s v="N"/>
    <s v="N"/>
    <s v="N"/>
    <n v="43.835894000000003"/>
    <n v="-101.729332999999"/>
    <s v="SUV ( sport utility/suburban )"/>
    <s v="Eastbound"/>
    <s v="Wild animal hit - damage only"/>
    <s v="Animal in roadway"/>
    <m/>
    <s v="Wild animal hit"/>
    <s v="Wild animal hit - damage only"/>
    <s v="Wild animal hit"/>
    <x v="0"/>
    <x v="0"/>
  </r>
  <r>
    <n v="2851"/>
    <n v="2013566"/>
    <d v="2020-10-30T18:30:00"/>
    <s v="PENNINGTON"/>
    <s v="N"/>
    <m/>
    <m/>
    <n v="-1"/>
    <n v="90"/>
    <s v="Animal  - wild"/>
    <s v="Clear"/>
    <s v="N"/>
    <s v="N"/>
    <s v="N"/>
    <s v="N"/>
    <n v="44.117727000000002"/>
    <n v="-102.936391"/>
    <s v="Passenger car"/>
    <s v="Westbound"/>
    <s v="Wild animal hit - damage only"/>
    <s v="Animal in roadway"/>
    <m/>
    <s v="Wild animal hit"/>
    <s v="Wild animal hit - damage only"/>
    <s v="Wild animal hit"/>
    <x v="0"/>
    <x v="0"/>
  </r>
  <r>
    <n v="2852"/>
    <n v="2013584"/>
    <d v="2020-10-18T06:30:00"/>
    <s v="PENNINGTON"/>
    <s v="N"/>
    <s v="Lap belt and shoulder harness used"/>
    <s v="Straight ahead"/>
    <n v="0"/>
    <n v="90"/>
    <s v="Jackknife, Overturn/rollover, Ran off road right"/>
    <s v="Clear"/>
    <s v="N"/>
    <s v="N"/>
    <s v="N"/>
    <s v="N"/>
    <n v="44.082362000000003"/>
    <n v="-102.481523999999"/>
    <s v="Light truck (2 axles, 4 tires)"/>
    <s v="Westbound"/>
    <s v="None"/>
    <s v="Road surface condition ( wet, icy, snow, slush, etc. )"/>
    <m/>
    <s v="None"/>
    <s v="None"/>
    <s v="Test not given"/>
    <x v="0"/>
    <x v="0"/>
  </r>
  <r>
    <n v="2853"/>
    <n v="2013585"/>
    <d v="2020-10-18T05:15:00"/>
    <s v="PENNINGTON"/>
    <s v="N"/>
    <s v="Lap belt and shoulder harness used"/>
    <s v="Straight ahead"/>
    <n v="0"/>
    <n v="90"/>
    <s v="Bridge rail, Motor vehicle in transport"/>
    <s v="Sleet, hail ( freezing rain or drizzle )"/>
    <s v="N"/>
    <s v="N"/>
    <s v="N"/>
    <s v="N"/>
    <n v="44.064450000000001"/>
    <n v="-102.442611999999"/>
    <s v="Passenger car; SUV ( sport utility/suburban )"/>
    <s v="Westbound"/>
    <s v="None; Unknown"/>
    <s v="Road surface condition ( wet, icy, snow, slush, etc. )"/>
    <m/>
    <s v="None"/>
    <s v="None"/>
    <s v="Test not given, Test not given"/>
    <x v="0"/>
    <x v="0"/>
  </r>
  <r>
    <n v="2854"/>
    <n v="2013586"/>
    <d v="2020-10-18T07:40:00"/>
    <s v="PENNINGTON"/>
    <s v="N"/>
    <s v="Lap belt and shoulder harness used"/>
    <s v="Stopped in traffic lane, Straight ahead"/>
    <n v="0"/>
    <n v="90"/>
    <s v="Motor vehicle in transport, Ran off road right"/>
    <s v="Sleet, hail ( freezing rain or drizzle )"/>
    <s v="N"/>
    <s v="N"/>
    <s v="N"/>
    <s v="N"/>
    <n v="44.064149999999898"/>
    <n v="-102.43442400000001"/>
    <s v="Light truck (2 axles, 4 tires); Tractor/semi-trailer"/>
    <s v="Westbound"/>
    <s v="Driving too fast for conditions; Followed too closely; None"/>
    <s v="Road surface condition ( wet, icy, snow, slush, etc. )"/>
    <m/>
    <s v="None"/>
    <s v="None"/>
    <s v="Test not given, Test not given"/>
    <x v="0"/>
    <x v="0"/>
  </r>
  <r>
    <n v="2855"/>
    <n v="2013587"/>
    <d v="2020-10-18T08:25:00"/>
    <s v="PENNINGTON"/>
    <s v="N"/>
    <s v="Lap belt and shoulder harness used"/>
    <s v="Straight ahead"/>
    <n v="0"/>
    <n v="90"/>
    <s v="Bridge rail, Ran off road right"/>
    <s v="Sleet, hail ( freezing rain or drizzle )"/>
    <s v="N"/>
    <s v="N"/>
    <s v="N"/>
    <s v="N"/>
    <n v="44.064228"/>
    <n v="-102.442808999999"/>
    <s v="Light truck (2 axles, 4 tires)"/>
    <s v="Eastbound"/>
    <s v="Driving too fast for conditions; Failure to keep in proper lane"/>
    <s v="Road surface condition ( wet, icy, snow, slush, etc. )"/>
    <m/>
    <s v="None"/>
    <s v="None"/>
    <s v="Test not given"/>
    <x v="0"/>
    <x v="0"/>
  </r>
  <r>
    <n v="2856"/>
    <n v="2013588"/>
    <d v="2020-10-18T08:30:00"/>
    <s v="PENNINGTON"/>
    <s v="N"/>
    <s v="Lap belt and shoulder harness used"/>
    <s v="Straight ahead"/>
    <n v="0"/>
    <n v="90"/>
    <s v="Fence, Ran off road right"/>
    <s v="Sleet, hail ( freezing rain or drizzle )"/>
    <s v="N"/>
    <s v="N"/>
    <s v="N"/>
    <s v="N"/>
    <n v="44.067484"/>
    <n v="-102.388256999999"/>
    <s v="Passenger car"/>
    <s v="Westbound"/>
    <s v="Driving too fast for conditions; Failure to keep in proper lane"/>
    <s v="Road surface condition ( wet, icy, snow, slush, etc. )"/>
    <m/>
    <s v="None"/>
    <s v="None"/>
    <s v="Test not given"/>
    <x v="0"/>
    <x v="0"/>
  </r>
  <r>
    <n v="2857"/>
    <n v="2013594"/>
    <d v="2020-10-23T21:25:00"/>
    <s v="PENNINGTON"/>
    <s v="N"/>
    <s v="Lap belt and shoulder harness used"/>
    <s v="Straight ahead"/>
    <n v="0"/>
    <n v="90"/>
    <s v="Other movable object"/>
    <s v="Clear"/>
    <s v="N"/>
    <s v="N"/>
    <s v="N"/>
    <s v="N"/>
    <n v="44.111846999999898"/>
    <n v="-103.123468"/>
    <s v="Light truck (2 axles, 4 tires)"/>
    <s v="Westbound"/>
    <s v="None"/>
    <s v="None"/>
    <m/>
    <s v="None"/>
    <s v="None"/>
    <s v="Test not given"/>
    <x v="0"/>
    <x v="0"/>
  </r>
  <r>
    <n v="2858"/>
    <n v="2013596"/>
    <d v="2020-10-30T18:44:00"/>
    <s v="PENNINGTON"/>
    <s v="N"/>
    <s v="Lap belt and shoulder harness used"/>
    <s v="Straight ahead"/>
    <n v="0"/>
    <n v="90"/>
    <s v="Overturn/rollover, Ran off road right"/>
    <s v="Clear"/>
    <s v="N"/>
    <s v="N"/>
    <s v="N"/>
    <s v="N"/>
    <n v="44.113131000000003"/>
    <n v="-102.919641999999"/>
    <s v="Light truck (2 axles, 4 tires)"/>
    <s v="Westbound"/>
    <s v="Followed too closely; Swerving or avoiding due to wind, slippery surface, vehicle, object, non-motorist, etc."/>
    <s v="None"/>
    <s v="CARELESS DRIVING."/>
    <s v="None"/>
    <s v="None"/>
    <s v="Test not given"/>
    <x v="0"/>
    <x v="0"/>
  </r>
  <r>
    <n v="2859"/>
    <n v="2013603"/>
    <d v="2020-10-22T01:22:00"/>
    <s v="PENNINGTON"/>
    <s v="N"/>
    <s v="Lap belt and shoulder harness used"/>
    <s v="Straight ahead"/>
    <n v="0"/>
    <n v="90"/>
    <s v="Bridge rail, Overturn/rollover"/>
    <s v="Snow"/>
    <s v="N"/>
    <s v="N"/>
    <s v="N"/>
    <s v="N"/>
    <n v="44.117772000000002"/>
    <n v="-103.070592"/>
    <s v="SUV ( sport utility/suburban )"/>
    <s v="Eastbound"/>
    <s v="None"/>
    <s v="Road surface condition ( wet, icy, snow, slush, etc. )"/>
    <m/>
    <s v="None"/>
    <s v="None"/>
    <s v="0.00 BAC"/>
    <x v="0"/>
    <x v="0"/>
  </r>
  <r>
    <n v="2860"/>
    <n v="2013604"/>
    <d v="2020-10-23T00:57:00"/>
    <s v="PENNINGTON"/>
    <s v="N"/>
    <s v="Lap belt and shoulder harness used"/>
    <s v="Straight ahead"/>
    <n v="0"/>
    <n v="90"/>
    <s v="Guardrail face, Ran off road right"/>
    <s v="Snow"/>
    <s v="N"/>
    <s v="N"/>
    <s v="N"/>
    <s v="N"/>
    <n v="44.022938000000003"/>
    <n v="-102.320763999999"/>
    <s v="Passenger car"/>
    <s v="Eastbound"/>
    <s v="Drinking; None"/>
    <s v="Road surface condition ( wet, icy, snow, slush, etc. )"/>
    <s v="DUI"/>
    <s v="None"/>
    <s v="Weather conditions"/>
    <s v="0.17 BAC"/>
    <x v="0"/>
    <x v="0"/>
  </r>
  <r>
    <n v="2861"/>
    <n v="2013657"/>
    <d v="2020-10-18T08:00:00"/>
    <s v="PENNINGTON"/>
    <s v="N"/>
    <s v="Lap belt and shoulder harness used"/>
    <s v="Straight ahead"/>
    <n v="0"/>
    <n v="90"/>
    <s v="Jackknife, Ran off road left"/>
    <s v="Clear"/>
    <s v="N"/>
    <s v="N"/>
    <s v="N"/>
    <s v="N"/>
    <n v="44.103403"/>
    <n v="-102.606347999999"/>
    <s v="Tractor/semi-trailer"/>
    <s v="Eastbound"/>
    <s v="Driving too fast for conditions; Failure to keep in proper lane"/>
    <s v="Road surface condition ( wet, icy, snow, slush, etc. )"/>
    <s v="OVERDRIVING ROAD CONDITIONS"/>
    <s v="None"/>
    <s v="None"/>
    <s v="0.00 BAC"/>
    <x v="0"/>
    <x v="0"/>
  </r>
  <r>
    <n v="2862"/>
    <n v="2013419"/>
    <d v="2020-10-22T15:19:00"/>
    <s v="JACKSON"/>
    <s v="N"/>
    <s v="Lap belt and shoulder harness used"/>
    <s v="Straight ahead"/>
    <n v="0"/>
    <n v="90"/>
    <s v="Cross median/centerline, Jackknife"/>
    <s v="Cloudy, Snow"/>
    <s v="N"/>
    <s v="N"/>
    <s v="N"/>
    <s v="N"/>
    <n v="43.857335999999897"/>
    <n v="-101.933730999999"/>
    <s v="Light truck (2 axles, 4 tires)"/>
    <s v="Eastbound"/>
    <s v="None"/>
    <s v="Road surface condition ( wet, icy, snow, slush, etc. )"/>
    <m/>
    <s v="None"/>
    <s v="Weather conditions"/>
    <s v="Test not given"/>
    <x v="0"/>
    <x v="0"/>
  </r>
  <r>
    <n v="2863"/>
    <n v="2013420"/>
    <d v="2020-10-24T21:40:00"/>
    <s v="JACKSON"/>
    <s v="N"/>
    <s v="Lap belt and shoulder harness used"/>
    <s v="Straight ahead"/>
    <n v="0"/>
    <n v="90"/>
    <s v="Culvert, Fence, Ran off road right"/>
    <s v="Snow"/>
    <s v="N"/>
    <s v="N"/>
    <s v="N"/>
    <s v="N"/>
    <n v="43.836112999999898"/>
    <n v="-101.81590300000001"/>
    <s v="Light truck (2 axles, 4 tires)"/>
    <s v="Eastbound"/>
    <s v="Driving too fast for conditions; Running off road"/>
    <s v="Road surface condition ( wet, icy, snow, slush, etc. )"/>
    <m/>
    <s v="Tires"/>
    <s v="Weather conditions"/>
    <s v="Test not given"/>
    <x v="0"/>
    <x v="0"/>
  </r>
  <r>
    <n v="2864"/>
    <n v="2013421"/>
    <d v="2020-10-25T15:12:00"/>
    <s v="JACKSON"/>
    <s v="N"/>
    <s v="Lap belt and shoulder harness used"/>
    <s v="Straight ahead"/>
    <n v="0"/>
    <n v="90"/>
    <s v="Jackknife, Ran off road right"/>
    <s v="Blowing snow"/>
    <s v="N"/>
    <s v="N"/>
    <s v="N"/>
    <s v="N"/>
    <n v="43.848658999999898"/>
    <n v="-101.916122999999"/>
    <s v="SUV ( sport utility/suburban )"/>
    <s v="Westbound"/>
    <s v="None; Running off road"/>
    <s v="Road surface condition ( wet, icy, snow, slush, etc. )"/>
    <m/>
    <s v="None"/>
    <s v="None"/>
    <s v="Test not given"/>
    <x v="0"/>
    <x v="0"/>
  </r>
  <r>
    <n v="2865"/>
    <n v="2013422"/>
    <d v="2020-10-27T12:00:00"/>
    <s v="JACKSON"/>
    <s v="N"/>
    <s v="Lap belt and shoulder harness used"/>
    <s v="Straight ahead"/>
    <n v="0"/>
    <n v="90"/>
    <s v="Jackknife, Overturn/rollover, Ran off road left"/>
    <s v="Clear"/>
    <s v="N"/>
    <s v="N"/>
    <s v="N"/>
    <s v="N"/>
    <n v="43.866802"/>
    <n v="-101.956721"/>
    <s v="Light truck (2 axles, 4 tires)"/>
    <s v="Westbound"/>
    <s v="None"/>
    <s v="Road surface condition ( wet, icy, snow, slush, etc. )"/>
    <m/>
    <s v="None"/>
    <s v="None"/>
    <s v="Test not given"/>
    <x v="0"/>
    <x v="0"/>
  </r>
  <r>
    <n v="2867"/>
    <n v="2013714"/>
    <d v="2020-10-30T18:25:00"/>
    <s v="PENNINGTON"/>
    <s v="N"/>
    <m/>
    <m/>
    <n v="-1"/>
    <n v="90"/>
    <s v="Animal  - wild"/>
    <s v="Clear"/>
    <s v="N"/>
    <s v="N"/>
    <s v="N"/>
    <s v="N"/>
    <n v="44.1036819999999"/>
    <n v="-102.85033300000001"/>
    <s v="Light truck (2 axles, 4 tires)"/>
    <s v="Eastbound"/>
    <s v="Wild animal hit - damage only"/>
    <s v="Animal in roadway"/>
    <m/>
    <s v="Wild animal hit"/>
    <s v="Wild animal hit - damage only"/>
    <s v="Wild animal hit"/>
    <x v="0"/>
    <x v="0"/>
  </r>
  <r>
    <n v="2870"/>
    <n v="2014019"/>
    <d v="2020-10-23T15:40:00"/>
    <s v="PENNINGTON"/>
    <s v="N"/>
    <m/>
    <m/>
    <n v="-1"/>
    <n v="90"/>
    <s v="Animal  - wild"/>
    <s v="Cloudy"/>
    <s v="N"/>
    <s v="N"/>
    <s v="N"/>
    <s v="N"/>
    <n v="44.022291000000003"/>
    <n v="-102.300042"/>
    <s v="Passenger car"/>
    <s v="Westbound"/>
    <s v="Wild animal hit - damage only"/>
    <s v="Animal in roadway"/>
    <m/>
    <s v="Wild animal hit"/>
    <s v="Wild animal hit - damage only"/>
    <s v="Wild animal hit"/>
    <x v="0"/>
    <x v="0"/>
  </r>
  <r>
    <n v="2871"/>
    <n v="2014024"/>
    <d v="2020-10-24T15:29:00"/>
    <s v="PENNINGTON"/>
    <s v="N"/>
    <m/>
    <s v="Straight ahead"/>
    <n v="0"/>
    <n v="90"/>
    <s v="Light/luminaire support, Ran off road left"/>
    <s v="Snow, Blowing snow"/>
    <s v="N"/>
    <s v="N"/>
    <s v="N"/>
    <s v="N"/>
    <n v="44.099471000000001"/>
    <n v="-103.168690999999"/>
    <s v="Light truck (2 axles, 4 tires)"/>
    <s v="Westbound"/>
    <s v="Failure to keep in proper lane; Running off road"/>
    <s v="Road surface condition ( wet, icy, snow, slush, etc. )"/>
    <m/>
    <s v="None"/>
    <s v="None"/>
    <s v="Test not given"/>
    <x v="0"/>
    <x v="0"/>
  </r>
  <r>
    <n v="2872"/>
    <n v="2013853"/>
    <d v="2020-11-04T21:27:00"/>
    <s v="PENNINGTON"/>
    <s v="N"/>
    <m/>
    <m/>
    <n v="-1"/>
    <n v="90"/>
    <s v="Animal  - wild"/>
    <s v="Clear"/>
    <s v="N"/>
    <s v="N"/>
    <s v="N"/>
    <s v="N"/>
    <n v="44.011316999999899"/>
    <n v="-102.282167999999"/>
    <s v="SUV ( sport utility/suburban )"/>
    <s v="Westbound"/>
    <s v="Wild animal hit - damage only"/>
    <s v="Animal in roadway"/>
    <m/>
    <s v="Wild animal hit"/>
    <s v="Wild animal hit - damage only"/>
    <s v="Wild animal hit"/>
    <x v="0"/>
    <x v="0"/>
  </r>
  <r>
    <n v="2874"/>
    <n v="2013919"/>
    <d v="2020-11-05T06:05:00"/>
    <s v="PENNINGTON"/>
    <s v="N"/>
    <m/>
    <m/>
    <n v="-1"/>
    <n v="90"/>
    <s v="Animal  - wild"/>
    <s v="Clear"/>
    <s v="N"/>
    <s v="N"/>
    <s v="N"/>
    <s v="N"/>
    <n v="44.103392999999897"/>
    <n v="-102.65115900000001"/>
    <s v="Passenger car"/>
    <s v="Eastbound"/>
    <s v="Wild animal hit - damage only"/>
    <s v="Animal in roadway"/>
    <m/>
    <s v="Wild animal hit"/>
    <s v="Wild animal hit - damage only"/>
    <s v="Wild animal hit"/>
    <x v="0"/>
    <x v="0"/>
  </r>
  <r>
    <n v="2875"/>
    <n v="2014397"/>
    <d v="2020-10-31T20:10:00"/>
    <s v="PENNINGTON"/>
    <s v="N"/>
    <m/>
    <m/>
    <n v="-1"/>
    <n v="90"/>
    <s v="Animal  - wild"/>
    <s v="Clear"/>
    <s v="N"/>
    <s v="N"/>
    <s v="N"/>
    <s v="N"/>
    <n v="44.103668999999897"/>
    <n v="-102.794636999999"/>
    <s v="Light truck (2 axles, 4 tires)"/>
    <s v="Westbound"/>
    <s v="Wild animal hit - damage only"/>
    <s v="Animal in roadway"/>
    <m/>
    <s v="Wild animal hit"/>
    <s v="Wild animal hit - damage only"/>
    <s v="Wild animal hit"/>
    <x v="0"/>
    <x v="0"/>
  </r>
  <r>
    <n v="2876"/>
    <n v="2014399"/>
    <d v="2020-11-06T20:43:00"/>
    <s v="PENNINGTON"/>
    <s v="N"/>
    <s v="Lap belt and shoulder harness used"/>
    <s v="Straight ahead"/>
    <n v="0"/>
    <n v="90"/>
    <s v="Fire/explosion"/>
    <s v="Clear"/>
    <s v="N"/>
    <s v="N"/>
    <s v="N"/>
    <s v="N"/>
    <n v="44.1177759999999"/>
    <n v="-103.06721400000001"/>
    <s v="Tractor/semi-trailer"/>
    <s v="Eastbound"/>
    <s v="None"/>
    <s v="None"/>
    <m/>
    <s v="Brakes"/>
    <s v="None"/>
    <s v="0.00 BAC"/>
    <x v="0"/>
    <x v="0"/>
  </r>
  <r>
    <n v="2877"/>
    <n v="2014404"/>
    <d v="2020-11-13T19:20:00"/>
    <s v="PENNINGTON"/>
    <s v="N"/>
    <m/>
    <m/>
    <n v="-1"/>
    <n v="90"/>
    <s v="Animal  - wild"/>
    <s v="Clear"/>
    <s v="N"/>
    <s v="N"/>
    <s v="N"/>
    <s v="N"/>
    <n v="44.103369999999899"/>
    <n v="-102.651527999999"/>
    <s v="SUV ( sport utility/suburban )"/>
    <s v="Eastbound"/>
    <s v="Wild animal hit - damage only"/>
    <s v="Animal in roadway"/>
    <m/>
    <s v="Wild animal hit"/>
    <s v="Wild animal hit - damage only"/>
    <s v="Wild animal hit"/>
    <x v="0"/>
    <x v="0"/>
  </r>
  <r>
    <n v="2878"/>
    <n v="2014077"/>
    <d v="2020-11-06T01:20:00"/>
    <s v="PENNINGTON"/>
    <s v="N"/>
    <m/>
    <m/>
    <n v="-1"/>
    <n v="90"/>
    <s v="Animal  - wild"/>
    <s v="Clear"/>
    <s v="N"/>
    <s v="N"/>
    <s v="N"/>
    <s v="N"/>
    <n v="44.103386999999898"/>
    <n v="-102.692787999999"/>
    <s v="Passenger car"/>
    <s v="Eastbound"/>
    <s v="Wild animal hit - damage only"/>
    <s v="Animal in roadway"/>
    <m/>
    <s v="Wild animal hit"/>
    <s v="Wild animal hit - damage only"/>
    <s v="Wild animal hit"/>
    <x v="0"/>
    <x v="0"/>
  </r>
  <r>
    <n v="2879"/>
    <n v="2014078"/>
    <d v="2020-11-06T17:10:00"/>
    <s v="PENNINGTON"/>
    <s v="N"/>
    <m/>
    <m/>
    <n v="-1"/>
    <n v="90"/>
    <s v="Animal  - wild"/>
    <s v="Cloudy"/>
    <s v="N"/>
    <s v="N"/>
    <s v="N"/>
    <s v="N"/>
    <n v="44.026577000000003"/>
    <n v="-102.331458999999"/>
    <s v="SUV ( sport utility/suburban )"/>
    <s v="Eastbound"/>
    <s v="Wild animal hit - damage only"/>
    <s v="Animal in roadway"/>
    <m/>
    <s v="Wild animal hit"/>
    <s v="Wild animal hit - damage only"/>
    <s v="Wild animal hit"/>
    <x v="0"/>
    <x v="0"/>
  </r>
  <r>
    <n v="2882"/>
    <n v="2014714"/>
    <d v="2020-11-11T21:15:00"/>
    <s v="PENNINGTON"/>
    <s v="N"/>
    <s v="Lap belt and shoulder harness used"/>
    <s v="Straight ahead"/>
    <n v="0"/>
    <n v="90"/>
    <s v="Concrete traffic barrier, Ran off road left"/>
    <s v="Snow, Blowing snow"/>
    <s v="N"/>
    <s v="N"/>
    <s v="N"/>
    <s v="N"/>
    <n v="44.112046999999897"/>
    <n v="-103.123104999999"/>
    <s v="Passenger car"/>
    <s v="Westbound"/>
    <s v="Driving too fast for conditions; None"/>
    <s v="Road surface condition ( wet, icy, snow, slush, etc. )"/>
    <s v="OVERDRIVING ROAD CONDITIONS"/>
    <s v="None"/>
    <s v="Weather conditions"/>
    <s v="0.00 BAC"/>
    <x v="0"/>
    <x v="0"/>
  </r>
  <r>
    <n v="2883"/>
    <n v="2014745"/>
    <d v="2020-11-06T05:30:00"/>
    <s v="JACKSON"/>
    <s v="N"/>
    <m/>
    <m/>
    <n v="-1"/>
    <n v="90"/>
    <s v="Animal  - wild"/>
    <s v="Clear"/>
    <s v="N"/>
    <s v="N"/>
    <s v="N"/>
    <s v="N"/>
    <n v="43.836416"/>
    <n v="-101.805001"/>
    <s v="Passenger car"/>
    <s v="Westbound"/>
    <s v="Wild animal hit - damage only"/>
    <s v="Animal in roadway"/>
    <m/>
    <s v="Wild animal hit"/>
    <s v="Wild animal hit - damage only"/>
    <s v="Wild animal hit"/>
    <x v="0"/>
    <x v="0"/>
  </r>
  <r>
    <n v="2885"/>
    <n v="2014304"/>
    <d v="2020-10-30T20:30:00"/>
    <s v="PENNINGTON"/>
    <s v="N"/>
    <m/>
    <m/>
    <n v="-1"/>
    <n v="90"/>
    <s v="Animal  - wild"/>
    <s v="Cloudy"/>
    <s v="N"/>
    <s v="N"/>
    <s v="N"/>
    <s v="N"/>
    <n v="44.004252999999899"/>
    <n v="-102.272216"/>
    <s v="SUV ( sport utility/suburban )"/>
    <s v="Westbound"/>
    <s v="Wild animal hit - damage only"/>
    <s v="Animal in roadway"/>
    <m/>
    <s v="Wild animal hit"/>
    <s v="Wild animal hit - damage only"/>
    <s v="Wild animal hit"/>
    <x v="0"/>
    <x v="0"/>
  </r>
  <r>
    <n v="2886"/>
    <n v="2014375"/>
    <d v="2020-11-12T08:15:00"/>
    <s v="PENNINGTON"/>
    <s v="N"/>
    <s v="Lap belt and shoulder harness used"/>
    <s v="Straight ahead"/>
    <n v="0"/>
    <n v="90"/>
    <s v="Jackknife, Overturn/rollover, Ran off road right, Separation of units"/>
    <s v="Cloudy, Snow"/>
    <s v="N"/>
    <s v="N"/>
    <s v="N"/>
    <s v="N"/>
    <n v="43.976886999999898"/>
    <n v="-102.196573999999"/>
    <s v="Light truck (2 axles, 4 tires)"/>
    <s v="Eastbound"/>
    <s v="None; Unknown"/>
    <s v="Road surface condition ( wet, icy, snow, slush, etc. )"/>
    <m/>
    <s v="None"/>
    <s v="None"/>
    <s v="Test not given"/>
    <x v="0"/>
    <x v="0"/>
  </r>
  <r>
    <n v="2889"/>
    <n v="2014436"/>
    <d v="2020-11-15T17:30:00"/>
    <s v="PENNINGTON"/>
    <s v="N"/>
    <m/>
    <m/>
    <n v="-1"/>
    <n v="90"/>
    <s v="Animal  - wild"/>
    <s v="Cloudy"/>
    <s v="N"/>
    <s v="N"/>
    <s v="N"/>
    <s v="N"/>
    <n v="44.022291000000003"/>
    <n v="-102.300042"/>
    <s v="Light truck (2 axles, 4 tires)"/>
    <s v="Westbound"/>
    <s v="Wild animal hit - damage only"/>
    <s v="Animal in roadway"/>
    <m/>
    <s v="Wild animal hit"/>
    <s v="Wild animal hit - damage only"/>
    <s v="Wild animal hit"/>
    <x v="0"/>
    <x v="0"/>
  </r>
  <r>
    <n v="2890"/>
    <n v="2014437"/>
    <d v="2020-10-29T08:02:00"/>
    <s v="PENNINGTON"/>
    <s v="N"/>
    <m/>
    <m/>
    <n v="-1"/>
    <n v="90"/>
    <s v="Animal  - wild"/>
    <s v="Clear"/>
    <s v="N"/>
    <s v="N"/>
    <s v="N"/>
    <s v="N"/>
    <n v="44.118343000000003"/>
    <n v="-102.956451"/>
    <s v="SUV ( sport utility/suburban )"/>
    <s v="Westbound"/>
    <s v="Wild animal hit - damage only"/>
    <s v="Animal in roadway"/>
    <m/>
    <s v="Wild animal hit"/>
    <s v="Wild animal hit - damage only"/>
    <s v="Wild animal hit"/>
    <x v="0"/>
    <x v="0"/>
  </r>
  <r>
    <n v="2894"/>
    <n v="2015005"/>
    <d v="2020-11-20T17:20:00"/>
    <s v="JACKSON"/>
    <s v="N"/>
    <m/>
    <m/>
    <n v="-1"/>
    <n v="90"/>
    <s v="Animal  - wild"/>
    <s v="Clear"/>
    <s v="N"/>
    <s v="N"/>
    <s v="N"/>
    <s v="N"/>
    <n v="43.887999999999899"/>
    <n v="-102.00524"/>
    <s v="SUV ( sport utility/suburban )"/>
    <s v="Eastbound"/>
    <s v="Wild animal hit - damage only"/>
    <s v="Animal in roadway"/>
    <m/>
    <s v="Wild animal hit"/>
    <s v="Wild animal hit - damage only"/>
    <s v="Wild animal hit"/>
    <x v="0"/>
    <x v="0"/>
  </r>
  <r>
    <n v="2895"/>
    <n v="2015015"/>
    <d v="2020-11-12T08:27:00"/>
    <s v="PENNINGTON"/>
    <s v="N"/>
    <s v="Lap belt and shoulder harness used"/>
    <s v="Straight ahead"/>
    <n v="0"/>
    <n v="90"/>
    <s v="Cross median/centerline, Motor vehicle in transport"/>
    <s v="Clear"/>
    <s v="N"/>
    <s v="N"/>
    <s v="N"/>
    <s v="N"/>
    <n v="44.103976000000003"/>
    <n v="-102.872844999999"/>
    <s v="Light truck (2 axles, 4 tires); Passenger car; SUV ( sport utility/suburban ); Tractor/semi-trailer"/>
    <s v="Eastbound; Westbound"/>
    <s v="Failure to keep in proper lane; None"/>
    <s v="None"/>
    <s v="LANE DRIVING REQUIRED / ILLEGAL LANE CHANGE"/>
    <s v="None"/>
    <s v="None"/>
    <s v="Test not given, Test not given, Test not given, Test not given"/>
    <x v="0"/>
    <x v="0"/>
  </r>
  <r>
    <n v="2897"/>
    <n v="2015018"/>
    <d v="2020-11-15T17:37:00"/>
    <s v="PENNINGTON"/>
    <s v="N"/>
    <m/>
    <m/>
    <n v="-1"/>
    <n v="90"/>
    <s v="Animal  - wild"/>
    <s v="Clear"/>
    <s v="N"/>
    <s v="N"/>
    <s v="N"/>
    <s v="N"/>
    <n v="44.073191000000001"/>
    <n v="-102.46927700000001"/>
    <s v="Passenger car"/>
    <s v="Eastbound"/>
    <s v="Wild animal hit - damage only"/>
    <s v="Animal in roadway"/>
    <m/>
    <s v="Wild animal hit"/>
    <s v="Wild animal hit - damage only"/>
    <s v="Wild animal hit"/>
    <x v="0"/>
    <x v="0"/>
  </r>
  <r>
    <n v="2898"/>
    <n v="2014589"/>
    <d v="2020-11-17T02:06:00"/>
    <s v="PENNINGTON"/>
    <s v="N"/>
    <s v="Lap belt and shoulder harness used"/>
    <s v="Straight ahead"/>
    <n v="0"/>
    <n v="90"/>
    <s v="Overturn/rollover, Ran off road right"/>
    <s v="Clear"/>
    <s v="N"/>
    <s v="N"/>
    <s v="Y"/>
    <s v="N"/>
    <n v="43.98657"/>
    <n v="-102.210773"/>
    <s v="Light truck (2 axles, 4 tires)"/>
    <s v="Eastbound"/>
    <s v="Cell phone; Drinking"/>
    <s v="None"/>
    <m/>
    <s v="None"/>
    <s v="None"/>
    <s v="Test not given"/>
    <x v="0"/>
    <x v="2"/>
  </r>
  <r>
    <n v="2899"/>
    <n v="2014658"/>
    <d v="2020-11-17T13:50:00"/>
    <s v="PENNINGTON"/>
    <s v="N"/>
    <s v="Lap belt and shoulder harness used"/>
    <s v="Straight ahead"/>
    <n v="0"/>
    <n v="90"/>
    <s v="Other movable object"/>
    <s v="Clear"/>
    <s v="N"/>
    <s v="N"/>
    <s v="N"/>
    <s v="N"/>
    <n v="44.103406999999898"/>
    <n v="-102.743728"/>
    <s v="Light truck (2 axles, 4 tires)"/>
    <s v="Eastbound"/>
    <s v="None"/>
    <s v="Debris"/>
    <m/>
    <s v="None"/>
    <s v="None"/>
    <s v="0.00 BAC"/>
    <x v="0"/>
    <x v="0"/>
  </r>
  <r>
    <n v="2900"/>
    <n v="2014664"/>
    <d v="2020-11-16T22:17:00"/>
    <s v="JACKSON"/>
    <s v="N"/>
    <m/>
    <m/>
    <n v="-1"/>
    <n v="90"/>
    <s v="Animal  - wild"/>
    <s v="Clear"/>
    <s v="N"/>
    <s v="N"/>
    <s v="N"/>
    <s v="N"/>
    <n v="43.8388279999999"/>
    <n v="-101.531154999999"/>
    <s v="Truck pulling trailer(s) - GCWR 10,001 lbs or more"/>
    <s v="Westbound"/>
    <s v="Wild animal hit - damage only"/>
    <s v="Animal in roadway"/>
    <m/>
    <s v="Wild animal hit"/>
    <s v="Wild animal hit - damage only"/>
    <s v="Wild animal hit"/>
    <x v="0"/>
    <x v="0"/>
  </r>
  <r>
    <n v="2902"/>
    <n v="2014919"/>
    <d v="2020-11-19T18:58:00"/>
    <s v="PENNINGTON"/>
    <s v="N"/>
    <m/>
    <m/>
    <n v="-1"/>
    <n v="90"/>
    <s v="Animal  - wild"/>
    <s v="Clear"/>
    <s v="N"/>
    <s v="N"/>
    <s v="N"/>
    <s v="N"/>
    <n v="44.066696"/>
    <n v="-102.456653"/>
    <s v="SUV ( sport utility/suburban )"/>
    <s v="Eastbound"/>
    <s v="Wild animal hit - damage only"/>
    <s v="Animal in roadway"/>
    <m/>
    <s v="Wild animal hit"/>
    <s v="Wild animal hit - damage only"/>
    <s v="Wild animal hit"/>
    <x v="0"/>
    <x v="0"/>
  </r>
  <r>
    <n v="2903"/>
    <n v="2014921"/>
    <d v="2020-11-18T06:50:00"/>
    <s v="PENNINGTON"/>
    <s v="N"/>
    <s v="Lap belt and shoulder harness used"/>
    <s v="Straight ahead"/>
    <n v="0"/>
    <n v="90"/>
    <s v="Guardrail face, Ran off road right"/>
    <s v="Clear"/>
    <s v="N"/>
    <s v="N"/>
    <s v="N"/>
    <s v="N"/>
    <n v="43.986508999999899"/>
    <n v="-102.244174"/>
    <s v="Light truck (2 axles, 4 tires)"/>
    <s v="Eastbound"/>
    <s v="None; Running off road"/>
    <s v="None"/>
    <m/>
    <s v="None"/>
    <s v="Glare"/>
    <s v="Test not given"/>
    <x v="0"/>
    <x v="0"/>
  </r>
  <r>
    <n v="2904"/>
    <n v="2014923"/>
    <d v="2020-11-19T02:05:00"/>
    <s v="PENNINGTON"/>
    <s v="N"/>
    <m/>
    <m/>
    <n v="-1"/>
    <n v="90"/>
    <s v="Animal  - wild"/>
    <s v="Clear"/>
    <s v="N"/>
    <s v="N"/>
    <s v="N"/>
    <s v="N"/>
    <n v="44.030397999999899"/>
    <n v="-102.337439"/>
    <s v="Light truck (2 axles, 4 tires)"/>
    <s v="Eastbound"/>
    <s v="Wild animal hit - damage only"/>
    <s v="Animal in roadway"/>
    <m/>
    <s v="Wild animal hit"/>
    <s v="Wild animal hit - damage only"/>
    <s v="Wild animal hit"/>
    <x v="0"/>
    <x v="0"/>
  </r>
  <r>
    <n v="2905"/>
    <n v="2015551"/>
    <d v="2020-11-26T06:48:00"/>
    <s v="PENNINGTON"/>
    <s v="N"/>
    <m/>
    <m/>
    <n v="-1"/>
    <n v="90"/>
    <s v="Animal  - wild"/>
    <s v="Clear"/>
    <s v="N"/>
    <s v="N"/>
    <s v="N"/>
    <s v="N"/>
    <n v="44.06888"/>
    <n v="-102.462772"/>
    <s v="Passenger car"/>
    <s v="Eastbound"/>
    <s v="Wild animal hit - damage only"/>
    <s v="Animal in roadway"/>
    <m/>
    <s v="Wild animal hit"/>
    <s v="Wild animal hit - damage only"/>
    <s v="Wild animal hit"/>
    <x v="0"/>
    <x v="0"/>
  </r>
  <r>
    <n v="2906"/>
    <n v="2015556"/>
    <d v="2020-11-30T19:00:00"/>
    <s v="PENNINGTON"/>
    <s v="N"/>
    <m/>
    <m/>
    <n v="-1"/>
    <n v="90"/>
    <s v="Animal  - wild"/>
    <s v="Clear"/>
    <s v="N"/>
    <s v="N"/>
    <s v="N"/>
    <s v="N"/>
    <n v="44.103594999999899"/>
    <n v="-102.674406"/>
    <s v="Tractor/semi-trailer"/>
    <s v="Westbound"/>
    <s v="Wild animal hit - damage only"/>
    <s v="Animal in roadway"/>
    <m/>
    <s v="Wild animal hit"/>
    <s v="Wild animal hit - damage only"/>
    <s v="Wild animal hit"/>
    <x v="0"/>
    <x v="0"/>
  </r>
  <r>
    <n v="2907"/>
    <n v="2015581"/>
    <d v="2020-11-25T21:10:00"/>
    <s v="PENNINGTON"/>
    <s v="N"/>
    <m/>
    <m/>
    <n v="-1"/>
    <n v="90"/>
    <s v="Animal  - wild"/>
    <s v="Clear"/>
    <s v="N"/>
    <s v="N"/>
    <s v="N"/>
    <s v="N"/>
    <n v="44.104205999999898"/>
    <n v="-102.871489999999"/>
    <s v="Passenger car"/>
    <s v="Westbound"/>
    <s v="Wild animal hit - damage only"/>
    <s v="Animal in roadway"/>
    <m/>
    <s v="Wild animal hit"/>
    <s v="Wild animal hit - damage only"/>
    <s v="Wild animal hit"/>
    <x v="0"/>
    <x v="0"/>
  </r>
  <r>
    <n v="2909"/>
    <n v="2015590"/>
    <d v="2020-11-29T17:17:00"/>
    <s v="PENNINGTON"/>
    <s v="N"/>
    <s v="Lap belt and shoulder harness used"/>
    <s v="Straight ahead"/>
    <n v="0"/>
    <n v="90"/>
    <s v="Animal  - wild, Ditch, Overturn/rollover, Ran off road right"/>
    <s v="Clear"/>
    <s v="N"/>
    <s v="N"/>
    <s v="N"/>
    <s v="N"/>
    <n v="44.110585999999898"/>
    <n v="-102.912779999999"/>
    <s v="Light truck (2 axles, 4 tires)"/>
    <s v="Eastbound"/>
    <s v="None; Swerving or avoiding due to wind, slippery surface, vehicle, object, non-motorist, etc."/>
    <s v="Animal in roadway"/>
    <m/>
    <s v="None"/>
    <s v="None"/>
    <s v="0.00 BAC"/>
    <x v="0"/>
    <x v="1"/>
  </r>
  <r>
    <n v="2910"/>
    <n v="2015345"/>
    <d v="2020-11-28T16:51:00"/>
    <s v="PENNINGTON"/>
    <s v="N"/>
    <m/>
    <m/>
    <n v="-1"/>
    <n v="90"/>
    <s v="Animal  - wild"/>
    <s v="Clear"/>
    <s v="N"/>
    <s v="N"/>
    <s v="N"/>
    <s v="N"/>
    <n v="44.1034229999999"/>
    <n v="-102.794625999999"/>
    <s v="SUV ( sport utility/suburban )"/>
    <s v="Eastbound"/>
    <s v="Wild animal hit - damage only"/>
    <s v="Animal in roadway"/>
    <m/>
    <s v="Wild animal hit"/>
    <s v="Wild animal hit - damage only"/>
    <s v="Wild animal hit"/>
    <x v="0"/>
    <x v="0"/>
  </r>
  <r>
    <n v="2912"/>
    <n v="2015597"/>
    <d v="2020-11-20T18:53:00"/>
    <s v="JACKSON"/>
    <s v="N"/>
    <m/>
    <m/>
    <n v="-1"/>
    <n v="90"/>
    <s v="Animal  - wild"/>
    <s v="Clear"/>
    <s v="N"/>
    <s v="N"/>
    <s v="N"/>
    <s v="N"/>
    <n v="43.839505000000003"/>
    <n v="-101.52905800000001"/>
    <s v="Single-unit truck (2 axle, 6 tires) GVWR 10,000 lbs or less"/>
    <s v="Eastbound"/>
    <s v="Wild animal hit - damage only"/>
    <s v="Animal in roadway"/>
    <m/>
    <s v="Wild animal hit"/>
    <s v="Wild animal hit - damage only"/>
    <s v="Wild animal hit"/>
    <x v="0"/>
    <x v="0"/>
  </r>
  <r>
    <n v="2913"/>
    <n v="2015599"/>
    <d v="2020-11-25T20:00:00"/>
    <s v="JACKSON"/>
    <s v="N"/>
    <m/>
    <m/>
    <n v="-1"/>
    <n v="73"/>
    <s v="Animal  - wild"/>
    <s v="Clear"/>
    <s v="N"/>
    <s v="N"/>
    <s v="N"/>
    <s v="N"/>
    <n v="43.734051000000001"/>
    <n v="-101.536742"/>
    <s v="SUV ( sport utility/suburban )"/>
    <s v="Northbound"/>
    <s v="Wild animal hit - damage only"/>
    <s v="Animal in roadway"/>
    <m/>
    <s v="Wild animal hit"/>
    <s v="Wild animal hit - damage only"/>
    <s v="Wild animal hit"/>
    <x v="0"/>
    <x v="0"/>
  </r>
  <r>
    <n v="2914"/>
    <n v="2015600"/>
    <d v="2020-11-28T06:08:00"/>
    <s v="JACKSON"/>
    <s v="N"/>
    <m/>
    <m/>
    <n v="-1"/>
    <n v="90"/>
    <s v="Animal  - wild"/>
    <s v="Clear"/>
    <s v="N"/>
    <s v="N"/>
    <s v="N"/>
    <s v="N"/>
    <n v="43.836641"/>
    <n v="-101.537460999999"/>
    <s v="SUV ( sport utility/suburban )"/>
    <s v="Westbound"/>
    <s v="Wild animal hit - damage only"/>
    <s v="Animal in roadway"/>
    <m/>
    <s v="Wild animal hit"/>
    <s v="Wild animal hit - damage only"/>
    <s v="Wild animal hit"/>
    <x v="0"/>
    <x v="0"/>
  </r>
  <r>
    <n v="2916"/>
    <n v="2015680"/>
    <d v="2020-12-02T19:49:00"/>
    <s v="PENNINGTON"/>
    <s v="N"/>
    <m/>
    <m/>
    <n v="-1"/>
    <n v="90"/>
    <s v="Animal  - wild"/>
    <s v="Clear"/>
    <s v="N"/>
    <s v="N"/>
    <s v="N"/>
    <s v="N"/>
    <n v="44.1034229999999"/>
    <n v="-102.794854999999"/>
    <s v="Passenger car"/>
    <s v="Eastbound"/>
    <s v="Wild animal hit - damage only"/>
    <s v="Animal in roadway"/>
    <m/>
    <s v="Wild animal hit"/>
    <s v="Wild animal hit - damage only"/>
    <s v="Wild animal hit"/>
    <x v="0"/>
    <x v="0"/>
  </r>
  <r>
    <n v="2917"/>
    <n v="2016070"/>
    <d v="2020-12-05T17:30:00"/>
    <s v="PENNINGTON"/>
    <s v="N"/>
    <m/>
    <m/>
    <n v="-1"/>
    <n v="90"/>
    <s v="Animal  - wild"/>
    <s v="Clear"/>
    <s v="N"/>
    <s v="N"/>
    <s v="N"/>
    <s v="N"/>
    <n v="44.103603"/>
    <n v="-102.693314999999"/>
    <s v="Passenger car"/>
    <s v="Westbound"/>
    <s v="Wild animal hit - damage only"/>
    <s v="Animal in roadway"/>
    <m/>
    <s v="Wild animal hit"/>
    <s v="Wild animal hit - damage only"/>
    <s v="Wild animal hit"/>
    <x v="0"/>
    <x v="0"/>
  </r>
  <r>
    <n v="2919"/>
    <n v="2016276"/>
    <d v="2020-10-30T18:59:00"/>
    <s v="PENNINGTON"/>
    <s v="N"/>
    <s v="Lap belt and shoulder harness used"/>
    <s v="Turning left"/>
    <n v="0"/>
    <n v="90"/>
    <s v="Motor vehicle in transport"/>
    <s v="Blowing snow"/>
    <s v="N"/>
    <s v="N"/>
    <s v="N"/>
    <s v="N"/>
    <n v="44.100662"/>
    <n v="-103.151201"/>
    <s v="Passenger car"/>
    <s v="Northbound"/>
    <s v="None; Other"/>
    <s v="None"/>
    <m/>
    <s v="None"/>
    <s v="None"/>
    <s v="Test not given, Test not given"/>
    <x v="0"/>
    <x v="2"/>
  </r>
  <r>
    <n v="2921"/>
    <n v="2016434"/>
    <d v="2020-10-21T23:31:00"/>
    <s v="PENNINGTON"/>
    <s v="N"/>
    <s v="Lap belt and shoulder harness used"/>
    <s v="Straight ahead"/>
    <n v="0"/>
    <n v="90"/>
    <s v="Bridge rail, Ran off road right"/>
    <s v="Sleet, hail ( freezing rain or drizzle )"/>
    <s v="N"/>
    <s v="N"/>
    <s v="N"/>
    <s v="N"/>
    <n v="44.117764999999899"/>
    <n v="-103.073656999999"/>
    <s v="SUV ( sport utility/suburban )"/>
    <s v="Eastbound"/>
    <s v="None"/>
    <s v="Road surface condition ( wet, icy, snow, slush, etc. )"/>
    <m/>
    <s v="None"/>
    <s v="None"/>
    <s v="Test not given"/>
    <x v="0"/>
    <x v="0"/>
  </r>
  <r>
    <n v="2923"/>
    <n v="2015759"/>
    <d v="2020-12-04T09:49:00"/>
    <s v="PENNINGTON"/>
    <s v="N"/>
    <s v="Lap belt and shoulder harness used"/>
    <s v="Changing lanes"/>
    <n v="0"/>
    <n v="90"/>
    <s v="Equipment failure ( tires, brakes, etc. ), Guardrail face, Ran off road left"/>
    <s v="Clear"/>
    <s v="N"/>
    <s v="N"/>
    <s v="N"/>
    <s v="N"/>
    <n v="44.020879000000001"/>
    <n v="-102.298023999999"/>
    <s v="Passenger car"/>
    <s v="Eastbound"/>
    <s v="None"/>
    <s v="None"/>
    <m/>
    <s v="Tires"/>
    <s v="None"/>
    <s v="Test not given"/>
    <x v="0"/>
    <x v="0"/>
  </r>
  <r>
    <n v="2924"/>
    <n v="2015761"/>
    <d v="2020-12-04T10:00:00"/>
    <s v="PENNINGTON"/>
    <s v="N"/>
    <s v="Lap belt and shoulder harness used"/>
    <s v="Straight ahead"/>
    <n v="0"/>
    <n v="90"/>
    <s v="Other movable object"/>
    <s v="Clear"/>
    <s v="N"/>
    <s v="N"/>
    <s v="N"/>
    <s v="N"/>
    <n v="44.020671999999898"/>
    <n v="-102.297116"/>
    <s v="Passenger car"/>
    <s v="Eastbound"/>
    <s v="None"/>
    <s v="Debris"/>
    <s v="FAILURE TO MAINTAIN FINANCIAL RESPONSIBILITY"/>
    <s v="None"/>
    <s v="Motor Vehicle ( including load ) not parked"/>
    <s v="Test not given"/>
    <x v="0"/>
    <x v="0"/>
  </r>
  <r>
    <n v="2928"/>
    <n v="2016515"/>
    <d v="2020-12-15T07:50:00"/>
    <s v="PENNINGTON"/>
    <s v="N"/>
    <s v="Lap belt and shoulder harness used"/>
    <s v="Straight ahead"/>
    <n v="0"/>
    <n v="90"/>
    <s v="Guardrail face, Ran off road left, Ran off road right"/>
    <s v="Cloudy"/>
    <s v="N"/>
    <s v="N"/>
    <s v="N"/>
    <s v="N"/>
    <n v="44.109371000000003"/>
    <n v="-103.127911999999"/>
    <s v="Passenger car"/>
    <s v="Westbound"/>
    <s v="Driving too fast for conditions; None"/>
    <s v="Road surface condition ( wet, icy, snow, slush, etc. )"/>
    <m/>
    <s v="None"/>
    <s v="None"/>
    <s v="Test not given"/>
    <x v="0"/>
    <x v="0"/>
  </r>
  <r>
    <n v="2930"/>
    <n v="2016631"/>
    <d v="2020-12-15T07:55:00"/>
    <s v="PENNINGTON"/>
    <s v="N"/>
    <s v="Lap belt and shoulder harness used"/>
    <s v="Straight ahead"/>
    <n v="0"/>
    <n v="90"/>
    <s v="Approach, Ran off road left"/>
    <s v="Cloudy"/>
    <s v="Y"/>
    <s v="N"/>
    <s v="N"/>
    <s v="N"/>
    <n v="44.103771000000002"/>
    <n v="-103.137638999999"/>
    <s v="Light truck (2 axles, 4 tires)"/>
    <s v="Eastbound"/>
    <s v="None; Over-correcting/over-steering"/>
    <s v="Road surface condition ( wet, icy, snow, slush, etc. )"/>
    <m/>
    <s v="None"/>
    <s v="None"/>
    <s v="Test not given"/>
    <x v="0"/>
    <x v="0"/>
  </r>
  <r>
    <n v="2931"/>
    <n v="2016632"/>
    <d v="2020-12-15T07:50:00"/>
    <s v="PENNINGTON"/>
    <s v="N"/>
    <s v="Lap belt and shoulder harness used"/>
    <s v="Stopped in traffic lane, Straight ahead"/>
    <n v="0"/>
    <n v="90"/>
    <s v="Motor vehicle in transport"/>
    <s v="Cloudy"/>
    <s v="Y"/>
    <s v="N"/>
    <s v="N"/>
    <s v="N"/>
    <n v="44.108550000000001"/>
    <n v="-103.129395"/>
    <s v="Light truck (2 axles, 4 tires); Mini-van/passenger van with seats for 8 or less, including driver"/>
    <s v="Westbound"/>
    <s v="None; Over-correcting/over-steering"/>
    <s v="Road surface condition ( wet, icy, snow, slush, etc. )"/>
    <m/>
    <s v="None"/>
    <s v="None"/>
    <s v="Test not given, Test not given"/>
    <x v="0"/>
    <x v="0"/>
  </r>
  <r>
    <n v="2932"/>
    <n v="2016730"/>
    <d v="2020-11-17T23:18:00"/>
    <s v="PENNINGTON"/>
    <s v="N"/>
    <m/>
    <m/>
    <n v="-1"/>
    <n v="90"/>
    <s v="Animal  - wild"/>
    <s v="Clear"/>
    <s v="N"/>
    <s v="N"/>
    <s v="N"/>
    <s v="N"/>
    <n v="44.101070999999898"/>
    <n v="-103.147811"/>
    <s v="SUV ( sport utility/suburban )"/>
    <s v="Eastbound"/>
    <s v="Wild animal hit - damage only"/>
    <s v="Animal in roadway"/>
    <m/>
    <s v="Wild animal hit"/>
    <s v="Wild animal hit - damage only"/>
    <s v="Wild animal hit"/>
    <x v="0"/>
    <x v="0"/>
  </r>
  <r>
    <n v="2934"/>
    <n v="2016222"/>
    <d v="2020-12-09T18:08:00"/>
    <s v="PENNINGTON"/>
    <s v="N"/>
    <m/>
    <m/>
    <n v="-1"/>
    <n v="90"/>
    <s v="Animal  - wild"/>
    <s v="Clear"/>
    <s v="N"/>
    <s v="N"/>
    <s v="N"/>
    <s v="N"/>
    <n v="44.081364999999899"/>
    <n v="-102.481634999999"/>
    <s v="SUV ( sport utility/suburban )"/>
    <s v="Eastbound"/>
    <s v="Wild animal hit - damage only"/>
    <s v="Animal in roadway"/>
    <m/>
    <s v="Wild animal hit"/>
    <s v="Wild animal hit - damage only"/>
    <s v="Wild animal hit"/>
    <x v="0"/>
    <x v="0"/>
  </r>
  <r>
    <n v="2937"/>
    <n v="2016473"/>
    <d v="2020-12-14T06:15:00"/>
    <s v="PENNINGTON"/>
    <s v="N"/>
    <m/>
    <m/>
    <n v="-1"/>
    <n v="90"/>
    <s v="Animal  - wild"/>
    <s v="Clear"/>
    <s v="N"/>
    <s v="N"/>
    <s v="N"/>
    <s v="N"/>
    <n v="44.103794000000001"/>
    <n v="-102.855289999999"/>
    <s v="Single-unit truck (2 axle, 6 tires) GVWR 10,000 lbs or less"/>
    <s v="Eastbound"/>
    <s v="Wild animal hit - damage only"/>
    <s v="Animal in roadway"/>
    <m/>
    <s v="Wild animal hit"/>
    <s v="Wild animal hit - damage only"/>
    <s v="Wild animal hit"/>
    <x v="0"/>
    <x v="0"/>
  </r>
  <r>
    <n v="2939"/>
    <n v="2016474"/>
    <d v="2020-12-15T07:22:00"/>
    <s v="PENNINGTON"/>
    <s v="N"/>
    <s v="Lap belt and shoulder harness used"/>
    <s v="Straight ahead"/>
    <n v="0"/>
    <n v="90"/>
    <s v="Cross median/centerline, Guardrail face, Motor vehicle in transport"/>
    <s v="Clear"/>
    <s v="N"/>
    <s v="N"/>
    <s v="N"/>
    <s v="N"/>
    <n v="44.117489999999897"/>
    <n v="-103.110744999999"/>
    <s v="Passenger car; SUV ( sport utility/suburban )"/>
    <s v="Westbound"/>
    <s v="None; Swerving or avoiding due to wind, slippery surface, vehicle, object, non-motorist, etc."/>
    <s v="Road surface condition ( wet, icy, snow, slush, etc. )"/>
    <m/>
    <s v="None"/>
    <s v="None"/>
    <s v="Test not given, Test not given"/>
    <x v="0"/>
    <x v="0"/>
  </r>
  <r>
    <n v="2941"/>
    <n v="2016926"/>
    <d v="2020-12-23T12:26:00"/>
    <s v="JACKSON"/>
    <s v="N"/>
    <s v="Lap belt and shoulder harness used"/>
    <s v="Straight ahead"/>
    <n v="0"/>
    <n v="90"/>
    <s v="Jackknife, Ran off road right"/>
    <s v="Blowing snow"/>
    <s v="N"/>
    <s v="N"/>
    <s v="N"/>
    <s v="N"/>
    <n v="43.835984000000003"/>
    <n v="-101.60471800000001"/>
    <s v="Tractor/semi-trailer"/>
    <s v="Eastbound"/>
    <s v="Driving too fast for conditions; None"/>
    <s v="Road surface condition ( wet, icy, snow, slush, etc. )"/>
    <m/>
    <s v="None"/>
    <s v="Weather conditions"/>
    <s v="Test not given"/>
    <x v="0"/>
    <x v="0"/>
  </r>
  <r>
    <n v="2942"/>
    <n v="2016971"/>
    <d v="2020-12-23T07:39:00"/>
    <s v="PENNINGTON"/>
    <s v="N"/>
    <s v="Lap belt and shoulder harness used"/>
    <s v="Straight ahead"/>
    <n v="0"/>
    <n v="90"/>
    <s v="Cross median/centerline, Ditch, Embankment, Overturn/rollover"/>
    <s v="Blowing snow, Severe crosswinds"/>
    <s v="N"/>
    <s v="N"/>
    <s v="N"/>
    <s v="N"/>
    <n v="44.019410000000001"/>
    <n v="-102.29417100000001"/>
    <s v="Light truck (2 axles, 4 tires)"/>
    <s v="Eastbound"/>
    <s v="Driving too fast for conditions; None"/>
    <s v="Road surface condition ( wet, icy, snow, slush, etc. )"/>
    <m/>
    <s v="Not applicable"/>
    <s v="Weather conditions"/>
    <s v="Test not given, Not reported"/>
    <x v="0"/>
    <x v="1"/>
  </r>
  <r>
    <n v="2943"/>
    <n v="2017032"/>
    <d v="2020-12-26T18:41:00"/>
    <s v="PENNINGTON"/>
    <s v="N"/>
    <s v="Lap belt and shoulder harness used"/>
    <s v="Straight ahead"/>
    <n v="0"/>
    <n v="90"/>
    <s v="Overturn/rollover, Ran off road right"/>
    <s v="Clear"/>
    <s v="Y"/>
    <s v="N"/>
    <s v="N"/>
    <s v="N"/>
    <n v="44.099679000000002"/>
    <n v="-103.162239"/>
    <s v="SUV ( sport utility/suburban )"/>
    <s v="Westbound"/>
    <s v="Improper lane change; Over-correcting/over-steering"/>
    <s v="None"/>
    <m/>
    <s v="None"/>
    <s v="None"/>
    <s v="Test not given, Not reported"/>
    <x v="0"/>
    <x v="1"/>
  </r>
  <r>
    <n v="2944"/>
    <n v="2017033"/>
    <d v="2020-12-27T17:30:00"/>
    <s v="PENNINGTON"/>
    <s v="N"/>
    <m/>
    <m/>
    <n v="-1"/>
    <n v="90"/>
    <s v="Animal  - wild"/>
    <s v="Clear"/>
    <s v="N"/>
    <s v="N"/>
    <s v="N"/>
    <s v="N"/>
    <n v="44.118386000000001"/>
    <n v="-102.98791300000001"/>
    <s v="SUV ( sport utility/suburban )"/>
    <s v="Westbound"/>
    <s v="Wild animal hit - damage only"/>
    <s v="Animal in roadway"/>
    <m/>
    <s v="Wild animal hit"/>
    <s v="Wild animal hit - damage only"/>
    <s v="Wild animal hit"/>
    <x v="0"/>
    <x v="0"/>
  </r>
  <r>
    <n v="2945"/>
    <n v="2017040"/>
    <d v="2020-12-15T15:20:00"/>
    <s v="PENNINGTON"/>
    <s v="N"/>
    <s v="Lap belt and shoulder harness used"/>
    <s v="Overtaking/passing, Straight ahead"/>
    <n v="0"/>
    <n v="90"/>
    <s v="Cargo/equipment loss or shift, Motor vehicle in transport"/>
    <s v="Cloudy"/>
    <s v="N"/>
    <s v="N"/>
    <s v="N"/>
    <s v="N"/>
    <n v="44.111165999999898"/>
    <n v="-103.124692999999"/>
    <s v="Light truck (2 axles, 4 tires); Passenger car"/>
    <s v="Westbound"/>
    <s v="None; Other"/>
    <s v="None; Obstruction in roadway"/>
    <s v="DRIVERS LICENSE SUSPENDED, DROPING, SIFTING, OR LEAKING LOAD."/>
    <s v="Cargo; None"/>
    <s v="None"/>
    <s v="0.00 BAC, 0.00 BAC"/>
    <x v="0"/>
    <x v="0"/>
  </r>
  <r>
    <n v="2947"/>
    <n v="2017230"/>
    <d v="2020-10-27T18:46:00"/>
    <s v="JACKSON"/>
    <s v="N"/>
    <s v="Lap belt and shoulder harness used"/>
    <s v="Straight ahead"/>
    <n v="0"/>
    <n v="90"/>
    <s v="Jackknife, Ran off road right"/>
    <s v="Clear"/>
    <s v="N"/>
    <s v="N"/>
    <s v="N"/>
    <s v="N"/>
    <n v="43.889778999999898"/>
    <n v="-102.009208999999"/>
    <s v="Light truck (2 axles, 4 tires)"/>
    <s v="Eastbound"/>
    <s v="None"/>
    <s v="Road surface condition ( wet, icy, snow, slush, etc. )"/>
    <m/>
    <s v="None"/>
    <s v="None"/>
    <s v="Test not given"/>
    <x v="0"/>
    <x v="0"/>
  </r>
  <r>
    <n v="2948"/>
    <n v="2017483"/>
    <d v="2020-12-29T05:17:00"/>
    <s v="PENNINGTON"/>
    <s v="N"/>
    <s v="Lap belt and shoulder harness used"/>
    <s v="Straight ahead"/>
    <n v="0"/>
    <n v="90"/>
    <s v="Other traffic barrier, Ran off road left"/>
    <s v="Snow"/>
    <s v="N"/>
    <s v="N"/>
    <s v="N"/>
    <s v="N"/>
    <n v="44.116852000000002"/>
    <n v="-103.113951"/>
    <s v="Passenger car"/>
    <s v="Westbound"/>
    <s v="None"/>
    <s v="Road surface condition ( wet, icy, snow, slush, etc. )"/>
    <m/>
    <s v="None"/>
    <s v="Weather conditions"/>
    <s v="Test not given"/>
    <x v="0"/>
    <x v="0"/>
  </r>
  <r>
    <n v="2949"/>
    <n v="2017516"/>
    <d v="2020-10-28T03:19:00"/>
    <s v="JACKSON"/>
    <s v="N"/>
    <s v="Lap belt and shoulder harness used"/>
    <s v="Straight ahead"/>
    <n v="0"/>
    <n v="90"/>
    <s v="Animal  - wild, Ditch, Ran off road left"/>
    <s v="Blowing snow"/>
    <s v="N"/>
    <s v="N"/>
    <s v="N"/>
    <s v="N"/>
    <n v="43.880530999999898"/>
    <n v="-101.989321"/>
    <s v="Light truck (2 axles, 4 tires)"/>
    <s v="Eastbound"/>
    <s v="None"/>
    <s v="Animal in roadway"/>
    <m/>
    <s v="None"/>
    <s v="Weather conditions"/>
    <s v="Test not given"/>
    <x v="0"/>
    <x v="0"/>
  </r>
  <r>
    <n v="2950"/>
    <n v="2017559"/>
    <d v="2020-12-31T08:32:00"/>
    <s v="PENNINGTON"/>
    <s v="N"/>
    <m/>
    <m/>
    <n v="-1"/>
    <n v="90"/>
    <s v="Animal  - wild"/>
    <s v="Clear"/>
    <s v="N"/>
    <s v="N"/>
    <s v="N"/>
    <s v="N"/>
    <n v="44.118008000000003"/>
    <n v="-103.064667"/>
    <s v="SUV ( sport utility/suburban )"/>
    <s v="Westbound"/>
    <s v="Wild animal hit - damage only"/>
    <s v="Animal in roadway"/>
    <m/>
    <s v="Wild animal hit"/>
    <s v="Wild animal hit - damage only"/>
    <s v="Wild animal hit"/>
    <x v="0"/>
    <x v="0"/>
  </r>
  <r>
    <n v="2951"/>
    <n v="2100017"/>
    <d v="2021-01-03T23:29:00"/>
    <s v="JACKSON"/>
    <s v="N"/>
    <s v="Lap belt and shoulder harness used"/>
    <s v="Straight ahead"/>
    <n v="0"/>
    <n v="90"/>
    <s v="Delineator post, Overturn/rollover, Ran off road right"/>
    <s v="Clear"/>
    <s v="N"/>
    <s v="N"/>
    <s v="N"/>
    <s v="N"/>
    <n v="43.8355409999999"/>
    <n v="-101.885991"/>
    <s v="Tractor/semi-trailer"/>
    <s v="Eastbound"/>
    <s v="Drinking; Running off road"/>
    <s v="None"/>
    <s v="DUI"/>
    <s v="None"/>
    <s v="None"/>
    <s v="0.25 BAC"/>
    <x v="0"/>
    <x v="0"/>
  </r>
  <r>
    <n v="2953"/>
    <n v="2017793"/>
    <d v="2020-12-14T18:42:00"/>
    <s v="PENNINGTON"/>
    <s v="N"/>
    <s v="Lap belt and shoulder harness used"/>
    <s v="Straight ahead"/>
    <n v="0"/>
    <n v="90"/>
    <s v="Guardrail face, Ran off road right"/>
    <s v="Snow"/>
    <s v="N"/>
    <s v="N"/>
    <s v="N"/>
    <s v="N"/>
    <n v="44.111320999999897"/>
    <n v="-103.124415999999"/>
    <s v="Light truck (2 axles, 4 tires)"/>
    <s v="Westbound"/>
    <s v="None"/>
    <s v="None"/>
    <s v="FINANCIAL RESPONSIBILITY - OWNER"/>
    <s v="None"/>
    <s v="Weather conditions"/>
    <s v="Test not given"/>
    <x v="0"/>
    <x v="0"/>
  </r>
  <r>
    <n v="2954"/>
    <n v="2017796"/>
    <d v="2020-12-22T17:08:00"/>
    <s v="PENNINGTON"/>
    <s v="N"/>
    <s v="Lap belt and shoulder harness used"/>
    <s v="Straight ahead"/>
    <n v="0"/>
    <n v="90"/>
    <s v="Overturn/rollover"/>
    <s v="Cloudy, Severe crosswinds"/>
    <s v="N"/>
    <s v="N"/>
    <s v="N"/>
    <s v="N"/>
    <n v="44.1183219999999"/>
    <n v="-102.994544"/>
    <s v="Light truck (2 axles, 4 tires)"/>
    <s v="Westbound"/>
    <s v="None"/>
    <s v="None"/>
    <m/>
    <s v="None"/>
    <s v="None"/>
    <s v="0.00 BAC"/>
    <x v="0"/>
    <x v="0"/>
  </r>
  <r>
    <n v="2955"/>
    <n v="2017798"/>
    <d v="2020-12-02T16:54:00"/>
    <s v="PENNINGTON"/>
    <s v="N"/>
    <s v="Lap belt and shoulder harness used, None used"/>
    <s v="Straight ahead"/>
    <n v="0"/>
    <n v="90"/>
    <s v="Animal  - wild"/>
    <s v="Clear"/>
    <s v="N"/>
    <s v="N"/>
    <s v="N"/>
    <s v="N"/>
    <n v="44.083571999999897"/>
    <n v="-102.484956999999"/>
    <s v="Passenger car"/>
    <s v="Eastbound"/>
    <s v="None"/>
    <s v="Animal in roadway"/>
    <m/>
    <s v="None"/>
    <s v="None"/>
    <s v="0.00 BAC, Not reported"/>
    <x v="0"/>
    <x v="1"/>
  </r>
  <r>
    <n v="2957"/>
    <n v="2100077"/>
    <d v="2021-01-05T18:13:00"/>
    <s v="PENNINGTON"/>
    <s v="N"/>
    <m/>
    <m/>
    <n v="-1"/>
    <n v="90"/>
    <s v="Animal  - wild"/>
    <s v="Severe crosswinds"/>
    <s v="N"/>
    <s v="N"/>
    <s v="N"/>
    <s v="N"/>
    <n v="44.104261000000001"/>
    <n v="-102.895089999999"/>
    <s v="SUV ( sport utility/suburban )"/>
    <s v="Eastbound"/>
    <s v="Wild animal hit - damage only"/>
    <s v="Animal in roadway"/>
    <m/>
    <s v="Wild animal hit"/>
    <s v="Wild animal hit - damage only"/>
    <s v="Wild animal hit"/>
    <x v="0"/>
    <x v="0"/>
  </r>
  <r>
    <n v="2958"/>
    <n v="2100074"/>
    <d v="2021-01-02T18:30:00"/>
    <s v="PENNINGTON"/>
    <s v="N"/>
    <m/>
    <m/>
    <n v="-1"/>
    <n v="90"/>
    <s v="Animal  - wild"/>
    <s v="Clear"/>
    <s v="N"/>
    <s v="N"/>
    <s v="N"/>
    <s v="N"/>
    <n v="44.103661000000002"/>
    <n v="-102.838255"/>
    <s v="Tractor/semi-trailer"/>
    <s v="Westbound"/>
    <s v="Wild animal hit - damage only"/>
    <s v="Animal in roadway"/>
    <m/>
    <s v="Wild animal hit"/>
    <s v="Wild animal hit - damage only"/>
    <s v="Wild animal hit"/>
    <x v="0"/>
    <x v="0"/>
  </r>
  <r>
    <n v="2959"/>
    <n v="2100368"/>
    <d v="2021-01-09T07:29:00"/>
    <s v="JACKSON"/>
    <s v="N"/>
    <s v="Lap belt and shoulder harness used, None used"/>
    <s v="Straight ahead"/>
    <n v="0"/>
    <n v="90"/>
    <s v="Overturn/rollover, Ran off road left"/>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0"/>
    <x v="2"/>
  </r>
  <r>
    <n v="2960"/>
    <n v="2100532"/>
    <d v="2021-01-14T12:10:00"/>
    <s v="PENNINGTON"/>
    <s v="N"/>
    <s v="Lap belt and shoulder harness used"/>
    <s v="Straight ahead"/>
    <n v="0"/>
    <n v="90"/>
    <s v="Overturn/rollover"/>
    <s v="Severe crosswinds"/>
    <s v="N"/>
    <s v="N"/>
    <s v="N"/>
    <s v="N"/>
    <n v="44.118372000000001"/>
    <n v="-102.97707800000001"/>
    <s v="Tractor/semi-trailer"/>
    <s v="Westbound"/>
    <s v="None"/>
    <s v="None"/>
    <m/>
    <s v="None"/>
    <s v="None"/>
    <s v="Test not given"/>
    <x v="0"/>
    <x v="0"/>
  </r>
  <r>
    <n v="2961"/>
    <n v="2100533"/>
    <d v="2021-01-14T12:37:00"/>
    <s v="PENNINGTON"/>
    <s v="N"/>
    <s v="Lap belt and shoulder harness used"/>
    <s v="Straight ahead"/>
    <n v="0"/>
    <n v="90"/>
    <s v="Overturn/rollover"/>
    <s v="Severe crosswinds"/>
    <s v="N"/>
    <s v="N"/>
    <s v="N"/>
    <s v="N"/>
    <n v="44.103597000000001"/>
    <n v="-102.66985200000001"/>
    <s v="Tractor/semi-trailer"/>
    <s v="Westbound"/>
    <s v="None"/>
    <s v="None"/>
    <m/>
    <s v="None"/>
    <s v="None"/>
    <s v="Test not given"/>
    <x v="0"/>
    <x v="0"/>
  </r>
  <r>
    <n v="2962"/>
    <n v="2100536"/>
    <d v="2021-01-08T23:38:00"/>
    <s v="PENNINGTON"/>
    <s v="N"/>
    <s v="Lap belt and shoulder harness used"/>
    <s v="Straight ahead"/>
    <n v="0"/>
    <n v="90"/>
    <s v="Cross median/centerline, Ditch, Overturn/rollover, Ran off road left"/>
    <s v="Fog, smog, smoke"/>
    <s v="N"/>
    <s v="N"/>
    <s v="N"/>
    <s v="N"/>
    <n v="44.103611000000001"/>
    <n v="-102.698792999999"/>
    <s v="Tractor/semi-trailer"/>
    <s v="Westbound"/>
    <s v="None; Swerving or avoiding due to wind, slippery surface, vehicle, object, non-motorist, etc."/>
    <s v="Road surface condition ( wet, icy, snow, slush, etc. )"/>
    <m/>
    <s v="None"/>
    <s v="Weather conditions"/>
    <s v="0.00 BAC"/>
    <x v="0"/>
    <x v="0"/>
  </r>
  <r>
    <n v="2963"/>
    <n v="2100539"/>
    <d v="2021-01-09T02:18:00"/>
    <s v="PENNINGTON"/>
    <s v="N"/>
    <s v="Lap belt and shoulder harness used"/>
    <s v="Straight ahead"/>
    <n v="0"/>
    <n v="90"/>
    <s v="Jackknife, Ran off road right, Tree/shrubbery"/>
    <s v="Sleet, hail ( freezing rain or drizzle )"/>
    <s v="Y"/>
    <s v="N"/>
    <s v="N"/>
    <s v="N"/>
    <n v="44.103611000000001"/>
    <n v="-102.70125"/>
    <s v="Light truck (2 axles, 4 tires)"/>
    <s v="Westbound"/>
    <s v="None; Over-correcting/over-steering"/>
    <s v="Road surface condition ( wet, icy, snow, slush, etc. )"/>
    <m/>
    <s v="None"/>
    <s v="None"/>
    <s v="0.00 BAC"/>
    <x v="0"/>
    <x v="0"/>
  </r>
  <r>
    <n v="2964"/>
    <n v="2100541"/>
    <d v="2021-01-14T12:32:00"/>
    <s v="PENNINGTON"/>
    <s v="N"/>
    <s v="Lap belt and shoulder harness used"/>
    <s v="Straight ahead"/>
    <n v="0"/>
    <n v="90"/>
    <s v="Overturn/rollover, Ran off road left"/>
    <s v="Severe crosswinds"/>
    <s v="N"/>
    <s v="N"/>
    <s v="N"/>
    <s v="N"/>
    <n v="44.117578000000002"/>
    <n v="-103.087847999999"/>
    <s v="Light truck (2 axles, 4 tires)"/>
    <s v="Westbound"/>
    <s v="None"/>
    <s v="None"/>
    <m/>
    <s v="None"/>
    <s v="None"/>
    <s v="0.00 BAC"/>
    <x v="0"/>
    <x v="0"/>
  </r>
  <r>
    <n v="2965"/>
    <n v="2100574"/>
    <d v="2021-01-18T17:00:00"/>
    <s v="JACKSON"/>
    <s v="N"/>
    <m/>
    <m/>
    <n v="-1"/>
    <n v="73"/>
    <s v="Animal  - wild"/>
    <s v="Clear"/>
    <s v="N"/>
    <s v="N"/>
    <s v="N"/>
    <s v="N"/>
    <n v="43.753982999999899"/>
    <n v="-101.524173"/>
    <s v="SUV ( sport utility/suburban )"/>
    <s v="Southbound"/>
    <s v="Wild animal hit - damage only"/>
    <s v="Animal in roadway"/>
    <m/>
    <s v="Wild animal hit"/>
    <s v="Wild animal hit - damage only"/>
    <s v="Wild animal hit"/>
    <x v="0"/>
    <x v="0"/>
  </r>
  <r>
    <n v="2966"/>
    <n v="2100576"/>
    <d v="2021-01-14T11:30:00"/>
    <s v="PENNINGTON"/>
    <s v="N"/>
    <s v="Lap belt and shoulder harness used"/>
    <s v="Straight ahead"/>
    <n v="0"/>
    <n v="90"/>
    <s v="Overturn/rollover"/>
    <s v="Cloudy, Severe crosswinds"/>
    <s v="N"/>
    <s v="N"/>
    <s v="N"/>
    <s v="N"/>
    <n v="44.118330999999898"/>
    <n v="-102.952551"/>
    <s v="Light truck (2 axles, 4 tires)"/>
    <s v="Westbound"/>
    <s v="None"/>
    <s v="None"/>
    <m/>
    <s v="None"/>
    <s v="None"/>
    <s v="0.00 BAC"/>
    <x v="0"/>
    <x v="0"/>
  </r>
  <r>
    <n v="2968"/>
    <n v="2018102"/>
    <d v="2020-12-31T09:06:00"/>
    <s v="JACKSON"/>
    <s v="N"/>
    <s v="Lap belt and shoulder harness used, Lap belt only used"/>
    <s v="Making U-turn, Straight ahead"/>
    <n v="0"/>
    <n v="73"/>
    <s v="Motor vehicle in transport, Ran off road left"/>
    <s v="Clear"/>
    <s v="N"/>
    <s v="N"/>
    <s v="N"/>
    <s v="N"/>
    <n v="43.564518"/>
    <n v="-101.520887999999"/>
    <s v="Light truck (2 axles, 4 tires); Passenger car"/>
    <s v="Southbound"/>
    <s v="Failed to yield to vehicle; Improper turn; None"/>
    <s v="None"/>
    <s v="RECKLESS DRIVING"/>
    <s v="None"/>
    <s v="None"/>
    <s v="Test not given, Test not given"/>
    <x v="0"/>
    <x v="0"/>
  </r>
  <r>
    <n v="2969"/>
    <n v="2100125"/>
    <d v="2021-01-10T13:23:00"/>
    <s v="JACKSON"/>
    <s v="N"/>
    <s v="Lap belt and shoulder harness used"/>
    <s v="Changing lanes, Straight ahead"/>
    <n v="0"/>
    <n v="90"/>
    <s v="Motor vehicle in transport"/>
    <s v="Clear"/>
    <s v="N"/>
    <s v="N"/>
    <s v="N"/>
    <s v="N"/>
    <n v="43.836151000000001"/>
    <n v="-101.747426"/>
    <s v="Light truck (2 axles, 4 tires)"/>
    <s v="Westbound"/>
    <s v="Failed to yield to vehicle; Improper lane change; None"/>
    <s v="None"/>
    <s v="LANE DRIVING REQUIRED / ILLEGAL LANE CHANGE"/>
    <s v="None"/>
    <s v="None"/>
    <s v="Test not given, Test not given"/>
    <x v="0"/>
    <x v="0"/>
  </r>
  <r>
    <n v="2971"/>
    <n v="2100451"/>
    <d v="2021-01-14T01:56:00"/>
    <s v="PENNINGTON"/>
    <s v="N"/>
    <s v="Lap belt and shoulder harness used"/>
    <s v="Straight ahead"/>
    <n v="0"/>
    <n v="90"/>
    <s v="Overturn/rollover, Ran off road left"/>
    <s v="Severe crosswinds"/>
    <s v="N"/>
    <s v="N"/>
    <s v="N"/>
    <s v="N"/>
    <n v="44.103608999999899"/>
    <n v="-102.696437"/>
    <s v="Tractor/doubles"/>
    <s v="Westbound"/>
    <s v="None"/>
    <s v="None"/>
    <m/>
    <s v="None"/>
    <s v="None"/>
    <s v="0.00 BAC, Not reported"/>
    <x v="0"/>
    <x v="3"/>
  </r>
  <r>
    <n v="2972"/>
    <n v="2100594"/>
    <d v="2021-01-14T04:25:00"/>
    <s v="PENNINGTON"/>
    <s v="N"/>
    <s v="Lap belt and shoulder harness used"/>
    <s v="Parked, Straight ahead"/>
    <n v="0"/>
    <n v="90"/>
    <s v="Parked motor vehicle"/>
    <s v="Cloudy, Severe crosswinds"/>
    <s v="N"/>
    <s v="N"/>
    <s v="N"/>
    <s v="N"/>
    <n v="43.948860000000003"/>
    <n v="-102.164833"/>
    <s v="SUV ( sport utility/suburban ); Tractor/semi-trailer"/>
    <s v="Eastbound; Not on roadway ( also use for parked motor vehicle )"/>
    <s v="None; Not applicable"/>
    <s v="None; Not applicable"/>
    <m/>
    <s v="None; Not applicable"/>
    <s v="None; Not applicable"/>
    <s v="Not applicable, Test not given"/>
    <x v="0"/>
    <x v="0"/>
  </r>
  <r>
    <n v="2973"/>
    <n v="2100940"/>
    <d v="2021-01-25T11:47:00"/>
    <s v="PENNINGTON"/>
    <s v="N"/>
    <s v="Lap belt and shoulder harness used"/>
    <s v="Changing lanes"/>
    <n v="0"/>
    <n v="90"/>
    <s v="Overturn/rollover, Ran off road left"/>
    <s v="Cloudy, Fog, smog, smoke"/>
    <s v="N"/>
    <s v="N"/>
    <s v="N"/>
    <s v="N"/>
    <n v="44.103287000000002"/>
    <n v="-102.597731999999"/>
    <s v="Cargo van - GVWR 10,000 lbs or less"/>
    <s v="Eastbound"/>
    <s v="None"/>
    <s v="Road surface condition ( wet, icy, snow, slush, etc. )"/>
    <m/>
    <s v="None"/>
    <s v="Weather conditions"/>
    <s v="0.00 BAC, Not reported"/>
    <x v="0"/>
    <x v="1"/>
  </r>
  <r>
    <n v="2974"/>
    <n v="2100943"/>
    <d v="2021-01-16T23:21:00"/>
    <s v="PENNINGTON"/>
    <s v="N"/>
    <s v="Lap belt and shoulder harness used"/>
    <s v="Straight ahead"/>
    <n v="0"/>
    <n v="90"/>
    <s v="Motor vehicle in transport"/>
    <s v="Clear"/>
    <s v="N"/>
    <s v="N"/>
    <s v="N"/>
    <s v="N"/>
    <n v="44.111958000000001"/>
    <n v="-103.122733999999"/>
    <s v="SUV ( sport utility/suburban )"/>
    <s v="Eastbound; Westbound"/>
    <s v="None; Wrong side or wrong way"/>
    <s v="None"/>
    <s v="UNLAWFUL USE OF CONTROLLED ACCESS FACILITIES, DUI, RECKLESS DRIVING"/>
    <s v="None"/>
    <s v="None"/>
    <s v="0.22 BAC, Test not given, Test not given"/>
    <x v="0"/>
    <x v="0"/>
  </r>
  <r>
    <n v="2975"/>
    <n v="2100836"/>
    <d v="2021-01-25T11:06:00"/>
    <s v="PENNINGTON"/>
    <s v="N"/>
    <s v="Lap belt and shoulder harness used"/>
    <s v="Straight ahead"/>
    <n v="0"/>
    <n v="90"/>
    <s v="Overturn/rollover, Ran off road left"/>
    <s v="Cloudy, Fog, smog, smoke"/>
    <s v="N"/>
    <s v="N"/>
    <s v="N"/>
    <s v="N"/>
    <n v="44.031091000000004"/>
    <n v="-102.329262"/>
    <s v="SUV ( sport utility/suburban )"/>
    <s v="Westbound"/>
    <s v="None; Swerving or avoiding due to wind, slippery surface, vehicle, object, non-motorist, etc."/>
    <s v="Road surface condition ( wet, icy, snow, slush, etc. )"/>
    <m/>
    <s v="None"/>
    <s v="Weather conditions"/>
    <s v="Test not given"/>
    <x v="0"/>
    <x v="0"/>
  </r>
  <r>
    <n v="2976"/>
    <n v="2100485"/>
    <d v="2021-01-18T13:25:00"/>
    <s v="PENNINGTON"/>
    <s v="N"/>
    <s v="Lap belt and shoulder harness used"/>
    <s v="Straight ahead"/>
    <n v="0"/>
    <n v="90"/>
    <s v="Other post, pole, or support, Ran off road right"/>
    <s v="Cloudy, Blowing snow"/>
    <s v="N"/>
    <s v="N"/>
    <s v="N"/>
    <s v="N"/>
    <n v="43.986508000000001"/>
    <n v="-102.244170999999"/>
    <s v="SUV ( sport utility/suburban )"/>
    <s v="Eastbound"/>
    <s v="Driving too fast for conditions; None"/>
    <s v="Road surface condition ( wet, icy, snow, slush, etc. )"/>
    <m/>
    <s v="None"/>
    <s v="Weather conditions"/>
    <s v="Test not given"/>
    <x v="0"/>
    <x v="0"/>
  </r>
  <r>
    <n v="2978"/>
    <n v="2101202"/>
    <d v="2021-01-27T21:13:00"/>
    <s v="PENNINGTON"/>
    <s v="N"/>
    <m/>
    <m/>
    <n v="-1"/>
    <n v="90"/>
    <s v="Animal  - wild"/>
    <s v="Clear"/>
    <s v="N"/>
    <s v="N"/>
    <s v="N"/>
    <s v="N"/>
    <n v="44.103639000000001"/>
    <n v="-102.824652"/>
    <s v="Mini-van/passenger van with seats for 8 or less, including driver"/>
    <s v="Westbound"/>
    <s v="Wild animal hit - damage only"/>
    <s v="Animal in roadway"/>
    <m/>
    <s v="Wild animal hit"/>
    <s v="Wild animal hit - damage only"/>
    <s v="Wild animal hit"/>
    <x v="0"/>
    <x v="0"/>
  </r>
  <r>
    <n v="2980"/>
    <n v="2100837"/>
    <d v="2021-01-09T05:45:00"/>
    <s v="PENNINGTON"/>
    <s v="N"/>
    <s v="Lap belt and shoulder harness used"/>
    <s v="Overtaking/passing, Straight ahead"/>
    <n v="0"/>
    <n v="90"/>
    <s v="Cross median/centerline, Jackknife, Motor vehicle in transport, Overturn/rollover"/>
    <s v="Cloudy, Fog, smog, smoke"/>
    <s v="N"/>
    <s v="N"/>
    <s v="N"/>
    <s v="N"/>
    <n v="44.103425000000001"/>
    <n v="-102.733225"/>
    <s v="Light truck (2 axles, 4 tires); Tractor/semi-trailer"/>
    <s v="Eastbound; Westbound"/>
    <s v="Driving too fast for conditions; None"/>
    <s v="Road surface condition ( wet, icy, snow, slush, etc. )"/>
    <m/>
    <s v="None"/>
    <s v="None"/>
    <s v="Test not given, Test not given"/>
    <x v="0"/>
    <x v="2"/>
  </r>
  <r>
    <n v="2981"/>
    <n v="2100838"/>
    <d v="2021-01-09T05:45:00"/>
    <s v="PENNINGTON"/>
    <s v="N"/>
    <s v="Lap belt and shoulder harness used"/>
    <s v="Immobile from previous accident, Straight ahead"/>
    <n v="0"/>
    <n v="90"/>
    <s v="Cross median/centerline, Delineator post, Motor vehicle in transport, Ran off road left"/>
    <s v="Cloudy, Fog, smog, smoke"/>
    <s v="N"/>
    <s v="N"/>
    <s v="N"/>
    <s v="N"/>
    <n v="44.103425000000001"/>
    <n v="-102.733249999999"/>
    <s v="Light truck (2 axles, 4 tires); Passenger car"/>
    <s v="Eastbound; Not applicable ( immobile from previous accident, stuck, etc )"/>
    <s v="None; Not applicable"/>
    <s v="Road surface condition ( wet, icy, snow, slush, etc. )"/>
    <m/>
    <s v="None; Other"/>
    <s v="None; Not applicable"/>
    <s v="Test not given, Not applicable"/>
    <x v="0"/>
    <x v="0"/>
  </r>
  <r>
    <n v="2982"/>
    <n v="2100963"/>
    <d v="2021-01-28T02:49:00"/>
    <s v="PENNINGTON"/>
    <s v="N"/>
    <m/>
    <m/>
    <n v="-1"/>
    <n v="90"/>
    <s v="Animal  - wild"/>
    <s v="Clear"/>
    <s v="N"/>
    <s v="N"/>
    <s v="N"/>
    <s v="N"/>
    <n v="44.103653000000001"/>
    <n v="-102.818848"/>
    <s v="SUV ( sport utility/suburban )"/>
    <s v="Westbound"/>
    <s v="Wild animal hit - damage only"/>
    <s v="Animal in roadway"/>
    <m/>
    <s v="Wild animal hit"/>
    <s v="Wild animal hit - damage only"/>
    <s v="Wild animal hit"/>
    <x v="0"/>
    <x v="0"/>
  </r>
  <r>
    <n v="2984"/>
    <n v="2101450"/>
    <d v="2021-02-06T09:35:00"/>
    <s v="PENNINGTON"/>
    <s v="N"/>
    <m/>
    <m/>
    <n v="-1"/>
    <n v="90"/>
    <s v="Animal  - wild"/>
    <s v="Cloudy"/>
    <s v="N"/>
    <s v="N"/>
    <s v="N"/>
    <s v="N"/>
    <n v="44.10342"/>
    <n v="-102.812517"/>
    <s v="Single-unit truck (2 axle, 6 tires) GVWR 10,000 lbs or less"/>
    <s v="Eastbound"/>
    <s v="Wild animal hit - damage only"/>
    <s v="Animal in roadway"/>
    <m/>
    <s v="Wild animal hit"/>
    <s v="Wild animal hit - damage only"/>
    <s v="Wild animal hit"/>
    <x v="0"/>
    <x v="0"/>
  </r>
  <r>
    <n v="2985"/>
    <n v="2101081"/>
    <d v="2021-01-28T19:00:00"/>
    <s v="PENNINGTON"/>
    <s v="N"/>
    <m/>
    <m/>
    <n v="-1"/>
    <n v="90"/>
    <s v="Animal  - wild"/>
    <s v="Clear"/>
    <s v="N"/>
    <s v="N"/>
    <s v="N"/>
    <s v="N"/>
    <n v="44.118358000000001"/>
    <n v="-102.970831"/>
    <s v="Passenger car"/>
    <s v="Westbound"/>
    <s v="Wild animal hit - damage only"/>
    <s v="Animal in roadway"/>
    <m/>
    <s v="Wild animal hit"/>
    <s v="Wild animal hit - damage only"/>
    <s v="Wild animal hit"/>
    <x v="0"/>
    <x v="0"/>
  </r>
  <r>
    <n v="2993"/>
    <n v="2101897"/>
    <d v="2021-01-09T05:54:00"/>
    <s v="PENNINGTON"/>
    <s v="N"/>
    <s v="Lap belt and shoulder harness used"/>
    <s v="Straight ahead"/>
    <n v="0"/>
    <n v="90"/>
    <s v="Bridge rail, Jackknife, Ran off road right"/>
    <s v="Sleet, hail ( freezing rain or drizzle ), Fog, smog, smoke"/>
    <s v="N"/>
    <s v="N"/>
    <s v="N"/>
    <s v="N"/>
    <n v="44.117750000000001"/>
    <n v="-103.081654999999"/>
    <s v="Light truck (2 axles, 4 tires)"/>
    <s v="Westbound"/>
    <s v="Driving too fast for conditions; Other"/>
    <s v="Road surface condition ( wet, icy, snow, slush, etc. )"/>
    <m/>
    <s v="None"/>
    <s v="None"/>
    <s v="Test not given"/>
    <x v="0"/>
    <x v="0"/>
  </r>
  <r>
    <n v="2995"/>
    <n v="2102012"/>
    <d v="2021-01-09T05:54:00"/>
    <s v="PENNINGTON"/>
    <s v="N"/>
    <s v="Lap belt and shoulder harness used"/>
    <s v="Straight ahead"/>
    <n v="0"/>
    <n v="90"/>
    <s v="Bridge rail, Ran off road left, Ran off road right"/>
    <s v="Sleet, hail ( freezing rain or drizzle ), Fog, smog, smoke"/>
    <s v="N"/>
    <s v="N"/>
    <s v="N"/>
    <s v="N"/>
    <n v="44.117992000000001"/>
    <n v="-103.073785999999"/>
    <s v="Passenger car"/>
    <s v="Westbound"/>
    <s v="None; Swerving or avoiding due to wind, slippery surface, vehicle, object, non-motorist, etc."/>
    <s v="Road surface condition ( wet, icy, snow, slush, etc. )"/>
    <m/>
    <s v="None"/>
    <s v="None"/>
    <s v="Test not given"/>
    <x v="0"/>
    <x v="0"/>
  </r>
  <r>
    <n v="2998"/>
    <n v="2101602"/>
    <d v="2021-02-11T09:07:00"/>
    <s v="JACKSON"/>
    <s v="N"/>
    <s v="Lap belt and shoulder harness used"/>
    <s v="Straight ahead"/>
    <n v="0"/>
    <n v="90"/>
    <s v="Culvert, Delineator post, Ran off road left"/>
    <s v="Snow"/>
    <s v="N"/>
    <s v="N"/>
    <s v="N"/>
    <s v="N"/>
    <n v="43.836154000000001"/>
    <n v="-101.762148999999"/>
    <s v="Mini-van/passenger van with seats for 8 or less, including driver"/>
    <s v="Westbound"/>
    <s v="Driving too fast for conditions; None"/>
    <s v="Road surface condition ( wet, icy, snow, slush, etc. )"/>
    <m/>
    <s v="None"/>
    <s v="None"/>
    <s v="0.00 BAC"/>
    <x v="0"/>
    <x v="0"/>
  </r>
  <r>
    <n v="2999"/>
    <n v="2101816"/>
    <d v="2021-02-10T22:40:00"/>
    <s v="JACKSON"/>
    <s v="N"/>
    <s v="Lap belt and shoulder harness used"/>
    <s v="Straight ahead"/>
    <n v="0"/>
    <n v="90"/>
    <s v="Overturn/rollover, Ran off road left"/>
    <s v="Snow, Blowing snow"/>
    <s v="N"/>
    <s v="N"/>
    <s v="N"/>
    <s v="N"/>
    <n v="43.836148999999899"/>
    <n v="-101.75791700000001"/>
    <s v="Tractor/semi-trailer"/>
    <s v="Westbound"/>
    <s v="None"/>
    <s v="Road surface condition ( wet, icy, snow, slush, etc. )"/>
    <m/>
    <s v="None"/>
    <s v="Weather conditions"/>
    <s v="Test not given"/>
    <x v="0"/>
    <x v="0"/>
  </r>
  <r>
    <n v="3000"/>
    <n v="2101817"/>
    <d v="2021-02-12T20:19:00"/>
    <s v="JACKSON"/>
    <s v="N"/>
    <m/>
    <m/>
    <n v="-1"/>
    <n v="90"/>
    <s v="Animal  - wild"/>
    <s v="Cloudy"/>
    <s v="N"/>
    <s v="N"/>
    <s v="N"/>
    <s v="N"/>
    <n v="43.839505000000003"/>
    <n v="-101.52905800000001"/>
    <s v="SUV ( sport utility/suburban )"/>
    <s v="Westbound"/>
    <s v="Wild animal hit - damage only"/>
    <s v="Animal in roadway"/>
    <m/>
    <s v="Wild animal hit"/>
    <s v="Wild animal hit - damage only"/>
    <s v="Wild animal hit"/>
    <x v="0"/>
    <x v="0"/>
  </r>
  <r>
    <n v="3001"/>
    <n v="2101801"/>
    <d v="2021-02-11T06:56:00"/>
    <s v="PENNINGTON"/>
    <s v="N"/>
    <s v="Lap belt and shoulder harness used"/>
    <s v="Straight ahead"/>
    <n v="0"/>
    <n v="90"/>
    <s v="Delineator post, Ditch, Highway traffic sign post/sign, Light/luminaire support"/>
    <s v="Snow, Blowing snow"/>
    <s v="N"/>
    <s v="N"/>
    <s v="N"/>
    <s v="N"/>
    <n v="43.986908"/>
    <n v="-102.233712999999"/>
    <s v="Passenger car"/>
    <s v="Eastbound"/>
    <s v="Drinking; Driving too fast for conditions"/>
    <s v="Road surface condition ( wet, icy, snow, slush, etc. )"/>
    <s v="DUI, OVERDRIVING ROAD CONDITIONS"/>
    <s v="None"/>
    <s v="Weather conditions"/>
    <s v="0.16 BAC"/>
    <x v="0"/>
    <x v="2"/>
  </r>
  <r>
    <n v="3002"/>
    <n v="2101819"/>
    <d v="2021-02-14T15:34:00"/>
    <s v="JACKSON"/>
    <s v="N"/>
    <s v="Lap belt and shoulder harness used"/>
    <s v="Straight ahead"/>
    <n v="0"/>
    <n v="90"/>
    <s v="Highway traffic sign post/sign, Ran off road left"/>
    <s v="Cloudy"/>
    <s v="N"/>
    <s v="N"/>
    <s v="N"/>
    <s v="N"/>
    <n v="43.838926000000001"/>
    <n v="-101.529999"/>
    <s v="SUV ( sport utility/suburban )"/>
    <s v="Eastbound"/>
    <s v="None"/>
    <s v="Road surface condition ( wet, icy, snow, slush, etc. )"/>
    <m/>
    <s v="Steering"/>
    <s v="None"/>
    <s v="Test not given"/>
    <x v="0"/>
    <x v="0"/>
  </r>
  <r>
    <n v="3005"/>
    <n v="2102100"/>
    <d v="2021-02-18T23:36:00"/>
    <s v="PENNINGTON"/>
    <s v="N"/>
    <m/>
    <m/>
    <n v="-1"/>
    <n v="90"/>
    <s v="Animal  - wild"/>
    <s v="Clear"/>
    <s v="N"/>
    <s v="N"/>
    <s v="N"/>
    <s v="N"/>
    <n v="44.103651999999897"/>
    <n v="-102.82339"/>
    <s v="Light truck (2 axles, 4 tires)"/>
    <s v="Westbound"/>
    <s v="Wild animal hit - damage only"/>
    <s v="Animal in roadway"/>
    <m/>
    <s v="Wild animal hit"/>
    <s v="Wild animal hit - damage only"/>
    <s v="Wild animal hit"/>
    <x v="0"/>
    <x v="0"/>
  </r>
  <r>
    <n v="3006"/>
    <n v="2102181"/>
    <d v="2021-02-12T08:40:00"/>
    <s v="PENNINGTON"/>
    <s v="N"/>
    <s v="Lap belt and shoulder harness used, None used"/>
    <s v="Changing lanes, Straight ahead"/>
    <n v="0"/>
    <n v="90"/>
    <s v="Cross median/centerline, Guardrail end, Guardrail face, Motor vehicle in transport, Ran off road left, Ran off road right"/>
    <s v="Snow, Blowing snow"/>
    <s v="N"/>
    <s v="N"/>
    <s v="N"/>
    <s v="N"/>
    <n v="44.099469999999897"/>
    <n v="-103.16974"/>
    <s v="Light truck (2 axles, 4 tires)"/>
    <s v="Eastbound; Westbound"/>
    <s v="Driving too fast for conditions; Failure to keep in proper lane; None"/>
    <s v="None; Road surface condition ( wet, icy, snow, slush, etc. )"/>
    <s v="OVERDRIVING ROAD CONDITIONS, ADULT SEATBELT VIOLATION ---- AFTER 9/1/73"/>
    <s v="None"/>
    <s v="None"/>
    <s v="Test not given, Test not given"/>
    <x v="0"/>
    <x v="0"/>
  </r>
  <r>
    <n v="3007"/>
    <n v="2102185"/>
    <d v="2021-02-19T19:00:00"/>
    <s v="PENNINGTON"/>
    <s v="N"/>
    <m/>
    <m/>
    <n v="-1"/>
    <n v="90"/>
    <s v="Animal  - wild"/>
    <s v="Clear"/>
    <s v="N"/>
    <s v="N"/>
    <s v="N"/>
    <s v="N"/>
    <n v="44.1036679999999"/>
    <n v="-102.793232"/>
    <s v="Light truck (2 axles, 4 tires)"/>
    <s v="Westbound"/>
    <s v="Wild animal hit - damage only"/>
    <s v="Animal in roadway"/>
    <m/>
    <s v="Wild animal hit"/>
    <s v="Wild animal hit - damage only"/>
    <s v="Wild animal hit"/>
    <x v="0"/>
    <x v="0"/>
  </r>
  <r>
    <n v="3008"/>
    <n v="2102186"/>
    <d v="2021-02-20T18:15:00"/>
    <s v="PENNINGTON"/>
    <s v="N"/>
    <m/>
    <m/>
    <n v="-1"/>
    <n v="90"/>
    <s v="Animal  - wild"/>
    <s v="Clear"/>
    <s v="N"/>
    <s v="N"/>
    <s v="N"/>
    <s v="N"/>
    <n v="44.103670000000001"/>
    <n v="-102.796665"/>
    <s v="SUV ( sport utility/suburban )"/>
    <s v="Westbound"/>
    <s v="Wild animal hit - damage only"/>
    <s v="Animal in roadway"/>
    <m/>
    <s v="Wild animal hit"/>
    <s v="Wild animal hit - damage only"/>
    <s v="Wild animal hit"/>
    <x v="0"/>
    <x v="0"/>
  </r>
  <r>
    <n v="3009"/>
    <n v="2102189"/>
    <d v="2021-02-13T08:48:00"/>
    <s v="PENNINGTON"/>
    <s v="N"/>
    <s v="Lap belt and shoulder harness used"/>
    <s v="Overtaking/passing"/>
    <n v="0"/>
    <n v="90"/>
    <s v="Guardrail face, Ran off road left"/>
    <s v="Clear"/>
    <s v="Y"/>
    <s v="N"/>
    <s v="N"/>
    <s v="N"/>
    <n v="44.1036679999999"/>
    <n v="-102.753743"/>
    <s v="Passenger car"/>
    <s v="Westbound"/>
    <s v="None; Over-correcting/over-steering"/>
    <s v="Road surface condition ( wet, icy, snow, slush, etc. )"/>
    <m/>
    <s v="None"/>
    <s v="None"/>
    <s v="Test not given"/>
    <x v="0"/>
    <x v="0"/>
  </r>
  <r>
    <n v="3010"/>
    <n v="2102191"/>
    <d v="2021-02-11T10:34:00"/>
    <s v="PENNINGTON"/>
    <s v="N"/>
    <s v="Lap belt and shoulder harness used"/>
    <s v="Straight ahead"/>
    <n v="0"/>
    <n v="90"/>
    <s v="Bridge rail, Ran off road left"/>
    <s v="Snow"/>
    <s v="N"/>
    <s v="N"/>
    <s v="N"/>
    <s v="N"/>
    <n v="44.117776999999897"/>
    <n v="-103.080912999999"/>
    <s v="Light truck (2 axles, 4 tires)"/>
    <s v="Westbound"/>
    <s v="Driving too fast for conditions; None"/>
    <s v="None"/>
    <m/>
    <s v="None"/>
    <s v="None"/>
    <s v="Test not given"/>
    <x v="0"/>
    <x v="0"/>
  </r>
  <r>
    <n v="3012"/>
    <n v="2102195"/>
    <d v="2021-02-05T22:08:00"/>
    <s v="PENNINGTON"/>
    <s v="N"/>
    <s v="Lap belt and shoulder harness used"/>
    <s v="Straight ahead"/>
    <n v="0"/>
    <n v="90"/>
    <s v="Cross median/centerline, Guardrail face, Ran off road left"/>
    <s v="Blowing snow"/>
    <s v="Y"/>
    <s v="N"/>
    <s v="N"/>
    <s v="N"/>
    <n v="44.103427000000003"/>
    <n v="-102.72518100000001"/>
    <s v="Light truck (2 axles, 4 tires)"/>
    <s v="Westbound"/>
    <s v="None; Over-correcting/over-steering"/>
    <s v="Road surface condition ( wet, icy, snow, slush, etc. )"/>
    <m/>
    <s v="None"/>
    <s v="Weather conditions"/>
    <s v="Test not given, Not reported"/>
    <x v="0"/>
    <x v="2"/>
  </r>
  <r>
    <n v="3016"/>
    <n v="2102551"/>
    <d v="2021-02-25T19:45:00"/>
    <s v="PENNINGTON"/>
    <s v="N"/>
    <m/>
    <m/>
    <n v="-1"/>
    <n v="90"/>
    <s v="Animal  - wild"/>
    <s v="Clear"/>
    <s v="N"/>
    <s v="N"/>
    <s v="N"/>
    <s v="N"/>
    <n v="44.053173999999899"/>
    <n v="-102.362872999999"/>
    <s v="SUV ( sport utility/suburban )"/>
    <s v="Westbound"/>
    <s v="Wild animal hit - damage only"/>
    <s v="Animal in roadway"/>
    <m/>
    <s v="Wild animal hit"/>
    <s v="Wild animal hit - damage only"/>
    <s v="Wild animal hit"/>
    <x v="0"/>
    <x v="0"/>
  </r>
  <r>
    <n v="3017"/>
    <n v="2102553"/>
    <d v="2021-02-27T22:10:00"/>
    <s v="PENNINGTON"/>
    <s v="N"/>
    <s v="Lap belt and shoulder harness used"/>
    <s v="Straight ahead"/>
    <n v="0"/>
    <n v="90"/>
    <s v="Jackknife, Ran off road right"/>
    <s v="Blowing snow"/>
    <s v="N"/>
    <s v="N"/>
    <s v="N"/>
    <s v="N"/>
    <n v="44.118375"/>
    <n v="-102.975982"/>
    <s v="Single-unit truck (2 axle, 6 tires) GVWR 10,000 lbs or less"/>
    <s v="Westbound"/>
    <s v="None"/>
    <s v="Road surface condition ( wet, icy, snow, slush, etc. )"/>
    <m/>
    <s v="None"/>
    <s v="Weather conditions"/>
    <s v="0.00 BAC"/>
    <x v="0"/>
    <x v="0"/>
  </r>
  <r>
    <n v="3018"/>
    <n v="2102300"/>
    <d v="2021-02-17T20:20:00"/>
    <s v="JACKSON"/>
    <s v="N"/>
    <s v="Lap belt and shoulder harness used"/>
    <s v="Straight ahead"/>
    <n v="0"/>
    <n v="90"/>
    <s v="Other movable object"/>
    <s v="Clear"/>
    <s v="N"/>
    <s v="N"/>
    <s v="N"/>
    <s v="N"/>
    <n v="43.8390249999999"/>
    <n v="-101.530546999999"/>
    <s v="Passenger car"/>
    <s v="Westbound"/>
    <s v="None"/>
    <s v="Animal in roadway"/>
    <m/>
    <s v="None"/>
    <s v="None"/>
    <s v="0.00 BAC"/>
    <x v="0"/>
    <x v="0"/>
  </r>
  <r>
    <n v="3026"/>
    <n v="2102824"/>
    <d v="2021-02-16T17:15:00"/>
    <s v="PENNINGTON"/>
    <s v="N"/>
    <m/>
    <s v="Changing lanes, Straight ahead"/>
    <n v="0"/>
    <n v="90"/>
    <s v="Motor vehicle in transport"/>
    <s v="Snow"/>
    <s v="N"/>
    <s v="N"/>
    <s v="N"/>
    <s v="N"/>
    <n v="44.118360000000003"/>
    <n v="-102.971660999999"/>
    <s v="SUV ( sport utility/suburban ); Tractor/semi-trailer"/>
    <s v="Southbound"/>
    <s v="None; Unknown"/>
    <s v="None; Unknown"/>
    <m/>
    <s v="None; Unknown"/>
    <s v="None; Unknown"/>
    <s v="Test not given, Test not given"/>
    <x v="0"/>
    <x v="0"/>
  </r>
  <r>
    <n v="3027"/>
    <n v="2102837"/>
    <d v="2021-02-07T13:40:00"/>
    <s v="BENNETT"/>
    <s v="N"/>
    <s v="Lap belt and shoulder harness used, None used"/>
    <s v="Overtaking/passing, Turning left"/>
    <n v="0"/>
    <n v="18"/>
    <s v="Fence, Motor vehicle in transport, Motor vehicle used as equipment ( snowplow plowing ), Overturn/rollover, Ran off road left"/>
    <s v="Cloudy"/>
    <s v="N"/>
    <s v="N"/>
    <s v="N"/>
    <s v="N"/>
    <n v="43.215232"/>
    <n v="-101.513834"/>
    <s v="Single-unit truck (3 or more axles); Tractor/semi-trailer"/>
    <s v="Eastbound"/>
    <s v="Improper passing; None"/>
    <s v="None"/>
    <s v="PASSING IN A NO PASSING ZONE"/>
    <s v="None"/>
    <s v="None"/>
    <s v="0.00 BAC, Not reported, 0.00 BAC"/>
    <x v="0"/>
    <x v="1"/>
  </r>
  <r>
    <n v="3029"/>
    <n v="2102614"/>
    <d v="2021-02-26T23:30:00"/>
    <s v="PENNINGTON"/>
    <s v="N"/>
    <m/>
    <m/>
    <n v="-1"/>
    <n v="90"/>
    <s v="Animal  - wild"/>
    <s v="Clear"/>
    <s v="N"/>
    <s v="N"/>
    <s v="N"/>
    <s v="N"/>
    <n v="44.118330999999898"/>
    <n v="-102.952288999999"/>
    <s v="SUV ( sport utility/suburban )"/>
    <s v="Westbound"/>
    <s v="Wild animal hit - damage only"/>
    <s v="Animal in roadway"/>
    <m/>
    <s v="Wild animal hit"/>
    <s v="Wild animal hit - damage only"/>
    <s v="Wild animal hit"/>
    <x v="0"/>
    <x v="0"/>
  </r>
  <r>
    <n v="3031"/>
    <n v="2102835"/>
    <d v="2021-03-01T17:51:00"/>
    <s v="JACKSON"/>
    <s v="N"/>
    <s v="Lap belt and shoulder harness used"/>
    <s v="Straight ahead"/>
    <n v="0"/>
    <n v="90"/>
    <s v="Bridge rail, Ran off road left"/>
    <s v="Clear"/>
    <s v="N"/>
    <s v="N"/>
    <s v="N"/>
    <s v="N"/>
    <n v="43.836114000000002"/>
    <n v="-101.800467999999"/>
    <s v="Mini-van/passenger van with seats for 8 or less, including driver"/>
    <s v="Eastbound"/>
    <s v="Running off road; Swerving or avoiding due to wind, slippery surface, vehicle, object, non-motorist, etc."/>
    <s v="None"/>
    <m/>
    <s v="None"/>
    <s v="None"/>
    <s v="0.00 BAC"/>
    <x v="0"/>
    <x v="3"/>
  </r>
  <r>
    <n v="3034"/>
    <n v="2103488"/>
    <d v="2021-03-14T13:35:00"/>
    <s v="JACKSON"/>
    <s v="N"/>
    <s v="Lap belt and shoulder harness used"/>
    <s v="Straight ahead"/>
    <n v="0"/>
    <n v="90"/>
    <s v="Embankment, Ran off road left"/>
    <s v="Sleet, hail ( freezing rain or drizzle ), Snow"/>
    <s v="N"/>
    <s v="N"/>
    <s v="N"/>
    <s v="N"/>
    <n v="43.837046000000001"/>
    <n v="-101.536940999999"/>
    <s v="SUV ( sport utility/suburban )"/>
    <s v="Eastbound"/>
    <s v="None"/>
    <s v="Road surface condition ( wet, icy, snow, slush, etc. )"/>
    <m/>
    <s v="None"/>
    <s v="Weather conditions"/>
    <s v="Test not given"/>
    <x v="0"/>
    <x v="2"/>
  </r>
  <r>
    <n v="3035"/>
    <n v="2103505"/>
    <d v="2021-02-18T06:55:00"/>
    <s v="PENNINGTON"/>
    <s v="N"/>
    <s v="Lap belt and shoulder harness used"/>
    <s v="Stopped in traffic lane, Straight ahead"/>
    <n v="0"/>
    <n v="90"/>
    <s v="Motor vehicle in transport"/>
    <s v="Cloudy"/>
    <s v="N"/>
    <s v="N"/>
    <s v="Y"/>
    <s v="N"/>
    <n v="44.117798000000001"/>
    <n v="-103.080821"/>
    <s v="Light truck (2 axles, 4 tires); SUV ( sport utility/suburban )"/>
    <s v="Northbound"/>
    <s v="Distracted (list distraction in narrative); Followed too closely; None"/>
    <s v="None"/>
    <s v="FOLLOWING TOO CLOSELY"/>
    <s v="None"/>
    <s v="None"/>
    <s v="Test not given, Test not given"/>
    <x v="0"/>
    <x v="2"/>
  </r>
  <r>
    <n v="3038"/>
    <n v="2102759"/>
    <d v="2021-02-28T08:15:00"/>
    <s v="PENNINGTON"/>
    <s v="N"/>
    <s v="Lap belt and shoulder harness used"/>
    <s v="Slowing in traffic lane, Straight ahead"/>
    <n v="0"/>
    <n v="90"/>
    <s v="Motor vehicle in transport, Ran off road left"/>
    <s v="Clear"/>
    <s v="N"/>
    <s v="N"/>
    <s v="N"/>
    <s v="N"/>
    <n v="44.117358000000003"/>
    <n v="-103.087254"/>
    <s v="Light truck (2 axles, 4 tires); SUV ( sport utility/suburban )"/>
    <s v="Eastbound"/>
    <s v="Driving too fast for conditions; None"/>
    <s v="None"/>
    <m/>
    <s v="None"/>
    <s v="None"/>
    <s v="0.00 BAC, 0.00 BAC"/>
    <x v="0"/>
    <x v="0"/>
  </r>
  <r>
    <n v="3039"/>
    <n v="2103037"/>
    <d v="2021-02-28T11:07:00"/>
    <s v="PENNINGTON"/>
    <s v="N"/>
    <s v="Lap belt and shoulder harness used"/>
    <s v="Changing lanes, Straight ahead"/>
    <n v="0"/>
    <n v="90"/>
    <s v="Motor vehicle in transport"/>
    <s v="Clear"/>
    <s v="N"/>
    <s v="N"/>
    <s v="N"/>
    <s v="N"/>
    <n v="44.064675999999899"/>
    <n v="-102.445311"/>
    <s v="Light truck (2 axles, 4 tires)"/>
    <s v="Eastbound"/>
    <s v="Improper lane change; None"/>
    <s v="None"/>
    <s v="LANE DRIVING REQUIRED / ILLEGAL LANE CHANGE"/>
    <s v="None"/>
    <s v="None"/>
    <s v="0.00 BAC, 0.00 BAC"/>
    <x v="0"/>
    <x v="0"/>
  </r>
  <r>
    <n v="3040"/>
    <n v="2103039"/>
    <d v="2021-03-07T14:02:00"/>
    <s v="PENNINGTON"/>
    <s v="N"/>
    <s v="Lap belt and shoulder harness used, None used"/>
    <s v="Straight ahead"/>
    <n v="0"/>
    <n v="90"/>
    <s v="Cross median/centerline, Motor vehicle in transport, Overturn/rollover, Ran off road left, Ran off road right"/>
    <s v="Clear"/>
    <s v="N"/>
    <s v="N"/>
    <s v="N"/>
    <s v="N"/>
    <n v="44.084834000000001"/>
    <n v="-102.486851"/>
    <s v="Passenger car; SUV ( sport utility/suburban )"/>
    <s v="Eastbound; Westbound"/>
    <s v="None; Wrong side or wrong way"/>
    <s v="None"/>
    <s v="UNLAWFUL USE OF CONTROLLED ACCESS FACILITIES, RECKLESS DRIVING"/>
    <s v="None"/>
    <s v="None"/>
    <s v="0.00 BAC, 0.00 BAC, Not reported, Not reported"/>
    <x v="0"/>
    <x v="3"/>
  </r>
  <r>
    <n v="3042"/>
    <n v="2103179"/>
    <d v="2021-03-02T00:47:00"/>
    <s v="PENNINGTON"/>
    <s v="N"/>
    <m/>
    <m/>
    <n v="-1"/>
    <n v="90"/>
    <s v="Animal  - wild"/>
    <s v="Clear"/>
    <s v="N"/>
    <s v="N"/>
    <s v="N"/>
    <s v="N"/>
    <n v="44.103942000000004"/>
    <n v="-102.851647"/>
    <s v="SUV ( sport utility/suburban )"/>
    <s v="Westbound"/>
    <s v="Wild animal hit - damage only"/>
    <s v="Animal in roadway"/>
    <m/>
    <s v="Wild animal hit"/>
    <s v="Wild animal hit - damage only"/>
    <s v="Wild animal hit"/>
    <x v="0"/>
    <x v="0"/>
  </r>
  <r>
    <n v="3044"/>
    <n v="2103549"/>
    <d v="2021-03-12T18:23:00"/>
    <s v="PENNINGTON"/>
    <s v="N"/>
    <m/>
    <m/>
    <n v="-1"/>
    <n v="90"/>
    <s v="Animal  - wild"/>
    <s v="Cloudy"/>
    <s v="N"/>
    <s v="N"/>
    <s v="N"/>
    <s v="N"/>
    <n v="44.0190699999999"/>
    <n v="-102.293688"/>
    <s v="Passenger car"/>
    <s v="Westbound"/>
    <s v="Wild animal hit - damage only"/>
    <s v="Animal in roadway"/>
    <m/>
    <s v="Wild animal hit"/>
    <s v="Wild animal hit - damage only"/>
    <s v="Wild animal hit"/>
    <x v="0"/>
    <x v="0"/>
  </r>
  <r>
    <n v="3045"/>
    <n v="2103548"/>
    <d v="2021-03-12T18:22:00"/>
    <s v="PENNINGTON"/>
    <s v="N"/>
    <m/>
    <m/>
    <n v="-1"/>
    <n v="90"/>
    <s v="Animal  - wild"/>
    <s v="Cloudy"/>
    <s v="N"/>
    <s v="N"/>
    <s v="N"/>
    <s v="N"/>
    <n v="44.019070999999897"/>
    <n v="-102.293689"/>
    <s v="Light truck (2 axles, 4 tires)"/>
    <s v="Westbound"/>
    <s v="Wild animal hit - damage only"/>
    <s v="Animal in roadway"/>
    <m/>
    <s v="Wild animal hit"/>
    <s v="Wild animal hit - damage only"/>
    <s v="Wild animal hit"/>
    <x v="0"/>
    <x v="0"/>
  </r>
  <r>
    <n v="3047"/>
    <n v="2103237"/>
    <d v="2021-03-14T17:25:00"/>
    <s v="PENNINGTON"/>
    <s v="N"/>
    <s v="Lap belt and shoulder harness used"/>
    <s v="Straight ahead"/>
    <n v="0"/>
    <n v="90"/>
    <s v="Delineator post, Fence, Ran off road right"/>
    <s v="Snow, Blowing snow"/>
    <s v="N"/>
    <s v="N"/>
    <s v="N"/>
    <s v="N"/>
    <n v="43.926192999999898"/>
    <n v="-102.132705"/>
    <s v="Tractor/semi-trailer"/>
    <s v="Eastbound"/>
    <s v="Driving too fast for conditions; None"/>
    <s v="Road surface condition ( wet, icy, snow, slush, etc. )"/>
    <m/>
    <s v="None"/>
    <s v="None"/>
    <s v="0.00 BAC"/>
    <x v="0"/>
    <x v="0"/>
  </r>
  <r>
    <n v="3048"/>
    <n v="2103547"/>
    <d v="2021-03-12T18:20:00"/>
    <s v="PENNINGTON"/>
    <s v="N"/>
    <m/>
    <m/>
    <n v="-1"/>
    <n v="90"/>
    <s v="Animal  - wild"/>
    <s v="Cloudy"/>
    <s v="N"/>
    <s v="N"/>
    <s v="N"/>
    <s v="N"/>
    <n v="44.019119000000003"/>
    <n v="-102.293756999999"/>
    <s v="Passenger car"/>
    <s v="Westbound"/>
    <s v="Wild animal hit - damage only"/>
    <s v="Animal in roadway"/>
    <m/>
    <s v="Wild animal hit"/>
    <s v="Wild animal hit - damage only"/>
    <s v="Wild animal hit"/>
    <x v="0"/>
    <x v="0"/>
  </r>
  <r>
    <n v="3049"/>
    <n v="2102773"/>
    <d v="2021-02-13T08:25:00"/>
    <s v="JACKSON"/>
    <s v="N"/>
    <s v="Lap belt and shoulder harness used"/>
    <s v="Straight ahead, Turning right"/>
    <n v="0"/>
    <n v="73"/>
    <s v="Cross median/centerline, Motor vehicle in transport, Ran off road left"/>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0"/>
    <x v="0"/>
  </r>
  <r>
    <n v="3055"/>
    <n v="2103546"/>
    <d v="2021-03-20T02:40:00"/>
    <s v="PENNINGTON"/>
    <s v="N"/>
    <m/>
    <m/>
    <n v="-1"/>
    <n v="90"/>
    <s v="Animal  - wild"/>
    <s v="Clear"/>
    <s v="N"/>
    <s v="N"/>
    <s v="N"/>
    <s v="N"/>
    <n v="44.118029999999898"/>
    <n v="-103.032899999999"/>
    <s v="Passenger car"/>
    <s v="Westbound"/>
    <s v="Wild animal hit - damage only"/>
    <s v="Animal in roadway"/>
    <m/>
    <s v="Wild animal hit"/>
    <s v="Wild animal hit - damage only"/>
    <s v="Wild animal hit"/>
    <x v="0"/>
    <x v="0"/>
  </r>
  <r>
    <n v="3056"/>
    <n v="2103605"/>
    <d v="2021-03-20T08:00:00"/>
    <s v="PENNINGTON"/>
    <s v="N"/>
    <s v="Lap belt and shoulder harness used"/>
    <s v="Straight ahead"/>
    <n v="0"/>
    <n v="90"/>
    <s v="Cargo/equipment loss or shift, Equipment failure ( tires, brakes, etc. ), Motor vehicle in transport"/>
    <s v="Clear"/>
    <s v="N"/>
    <s v="N"/>
    <s v="N"/>
    <s v="N"/>
    <n v="44.104754999999898"/>
    <n v="-102.896536999999"/>
    <s v="Passenger car; Tractor/semi-trailer"/>
    <s v="Westbound"/>
    <s v="None"/>
    <s v="None"/>
    <m/>
    <s v="None; Wheels"/>
    <s v="None"/>
    <s v="Test not given, Test not given"/>
    <x v="0"/>
    <x v="0"/>
  </r>
  <r>
    <n v="3060"/>
    <n v="2104101"/>
    <d v="2021-03-18T17:50:00"/>
    <s v="PENNINGTON"/>
    <s v="N"/>
    <s v="Lap belt and shoulder harness used"/>
    <s v="Parked, Straight ahead"/>
    <n v="0"/>
    <n v="90"/>
    <s v="Delineator post, Parked motor vehicle"/>
    <s v="Clear"/>
    <s v="N"/>
    <s v="N"/>
    <s v="N"/>
    <s v="N"/>
    <n v="43.9137559999999"/>
    <n v="-102.078073"/>
    <s v="Light truck (2 axles, 4 tires); Single-unit truck (2 axle, 6 tires) GVWR 10,001 lbs or more"/>
    <s v="Not on roadway ( also use for parked motor vehicle ); Westbound"/>
    <s v="Failed to yield to vehicle; None; Not applicable"/>
    <s v="None; Not applicable"/>
    <m/>
    <s v="None; Not applicable"/>
    <s v="None; Not applicable"/>
    <s v="0.00 BAC, Not applicable"/>
    <x v="0"/>
    <x v="0"/>
  </r>
  <r>
    <n v="3061"/>
    <n v="2103849"/>
    <d v="2021-02-28T08:55:00"/>
    <s v="PENNINGTON"/>
    <s v="N"/>
    <s v="Lap belt and shoulder harness used"/>
    <s v="Straight ahead"/>
    <n v="0"/>
    <n v="90"/>
    <s v="Motor vehicle in transport, Motor vehicle used as equipment ( snowplow plowing )"/>
    <s v="Clear"/>
    <s v="N"/>
    <s v="N"/>
    <s v="N"/>
    <s v="N"/>
    <n v="44.048974999999899"/>
    <n v="-102.36064"/>
    <s v="Single-unit truck (3 or more axles); Tractor/semi-trailer"/>
    <s v="Eastbound"/>
    <s v="Driving too fast for conditions; None"/>
    <s v="None"/>
    <s v="OVERDRIVING ROAD CONDITIONS"/>
    <s v="None"/>
    <s v="None"/>
    <s v="0.00 BAC, Test not given"/>
    <x v="0"/>
    <x v="0"/>
  </r>
  <r>
    <n v="3062"/>
    <n v="2103487"/>
    <d v="2021-02-28T13:40:00"/>
    <s v="JACKSON"/>
    <s v="N"/>
    <s v="Lap belt and shoulder harness used"/>
    <s v="Slowing in traffic lane, Straight ahead"/>
    <n v="0"/>
    <n v="90"/>
    <s v="Motor vehicle in transport, Ran off road left"/>
    <s v="Clear"/>
    <s v="N"/>
    <s v="N"/>
    <s v="N"/>
    <s v="N"/>
    <n v="43.835864000000001"/>
    <n v="-101.764510999999"/>
    <s v="Mini-van/passenger van with seats for 8 or less, including driver; SUV ( sport utility/suburban )"/>
    <s v="Eastbound"/>
    <s v="Failed to yield to vehicle; Followed too closely; None; Other"/>
    <s v="Road surface condition ( wet, icy, snow, slush, etc. )"/>
    <m/>
    <s v="None"/>
    <s v="None"/>
    <s v="Test not given, Test not given"/>
    <x v="0"/>
    <x v="0"/>
  </r>
  <r>
    <n v="3063"/>
    <n v="2103569"/>
    <d v="2021-02-28T14:30:00"/>
    <s v="JACKSON"/>
    <s v="N"/>
    <s v="Lap belt and shoulder harness used"/>
    <s v="Straight ahead"/>
    <n v="0"/>
    <n v="90"/>
    <s v="Fence, Overturn/rollover, Ran off road right"/>
    <s v="Clear"/>
    <s v="N"/>
    <s v="N"/>
    <s v="N"/>
    <s v="N"/>
    <n v="43.8359939999999"/>
    <n v="-101.547450999999"/>
    <s v="SUV ( sport utility/suburban )"/>
    <s v="Eastbound"/>
    <s v="None; Running off road"/>
    <s v="Road surface condition ( wet, icy, snow, slush, etc. )"/>
    <m/>
    <s v="None"/>
    <s v="None"/>
    <s v="Test not given"/>
    <x v="0"/>
    <x v="0"/>
  </r>
  <r>
    <n v="3064"/>
    <n v="2104299"/>
    <d v="2021-04-01T21:03:00"/>
    <s v="JACKSON"/>
    <s v="N"/>
    <m/>
    <m/>
    <n v="-1"/>
    <n v="90"/>
    <s v="Animal  - wild"/>
    <s v="Clear"/>
    <s v="N"/>
    <s v="N"/>
    <s v="N"/>
    <s v="N"/>
    <n v="43.836272000000001"/>
    <n v="-101.546610999999"/>
    <s v="Cargo van - GVWR 10,000 lbs or less"/>
    <s v="Westbound"/>
    <s v="Wild animal hit - damage only"/>
    <s v="Animal in roadway"/>
    <m/>
    <s v="Wild animal hit"/>
    <s v="Wild animal hit - damage only"/>
    <s v="Wild animal hit"/>
    <x v="0"/>
    <x v="0"/>
  </r>
  <r>
    <n v="3065"/>
    <n v="2103843"/>
    <d v="2021-03-19T11:55:00"/>
    <s v="PENNINGTON"/>
    <s v="N"/>
    <m/>
    <s v="Straight ahead"/>
    <n v="0"/>
    <n v="90"/>
    <s v="Guardrail face, Ran off road left"/>
    <s v="Clear"/>
    <s v="N"/>
    <s v="Y"/>
    <s v="N"/>
    <s v="Y"/>
    <n v="44.031927000000003"/>
    <n v="-102.334664"/>
    <s v="Passenger car"/>
    <s v="Westbound"/>
    <s v="Drugs-medication; Fatigued/asleep"/>
    <s v="None"/>
    <s v="POSSESSION OF DRUG PARAPHERNALIA BY DRIVER OF VEHICLE, DUI, FINANCIAL RESPONSIBILITY - OWNER"/>
    <s v="None"/>
    <s v="None"/>
    <s v="0.00 BAC"/>
    <x v="0"/>
    <x v="0"/>
  </r>
  <r>
    <n v="3066"/>
    <n v="2103844"/>
    <d v="2021-03-26T16:56:00"/>
    <s v="PENNINGTON"/>
    <s v="N"/>
    <s v="Lap belt and shoulder harness used"/>
    <s v="Overtaking/passing"/>
    <n v="0"/>
    <n v="90"/>
    <s v="Highway traffic sign post/sign, Ran off road right"/>
    <s v="Clear"/>
    <s v="N"/>
    <s v="N"/>
    <s v="N"/>
    <s v="N"/>
    <n v="44.0996969999999"/>
    <n v="-103.16727"/>
    <s v="Passenger car"/>
    <s v="Westbound"/>
    <s v="None; Unknown"/>
    <s v="None"/>
    <s v="FINANCIAL RESPONSIBILITY - OWNER"/>
    <s v="Other"/>
    <s v="None"/>
    <s v="Test not given"/>
    <x v="0"/>
    <x v="0"/>
  </r>
  <r>
    <n v="3068"/>
    <n v="2104236"/>
    <d v="2021-04-04T05:55:00"/>
    <s v="PENNINGTON"/>
    <s v="N"/>
    <m/>
    <m/>
    <n v="-1"/>
    <n v="90"/>
    <s v="Animal  - wild"/>
    <s v="Clear"/>
    <s v="N"/>
    <s v="N"/>
    <s v="N"/>
    <s v="N"/>
    <n v="44.090426999999899"/>
    <n v="-102.495198"/>
    <s v="SUV ( sport utility/suburban )"/>
    <s v="Eastbound"/>
    <s v="Wild animal hit - damage only"/>
    <s v="Animal in roadway"/>
    <m/>
    <s v="Wild animal hit"/>
    <s v="Wild animal hit - damage only"/>
    <s v="Wild animal hit"/>
    <x v="0"/>
    <x v="0"/>
  </r>
  <r>
    <n v="3070"/>
    <n v="2104234"/>
    <d v="2021-04-02T06:00:00"/>
    <s v="PENNINGTON"/>
    <s v="N"/>
    <m/>
    <m/>
    <n v="-1"/>
    <n v="90"/>
    <s v="Animal  - wild"/>
    <s v="Clear"/>
    <s v="N"/>
    <s v="N"/>
    <s v="N"/>
    <s v="N"/>
    <n v="44.105358000000003"/>
    <n v="-102.63747600000001"/>
    <s v="Light truck (2 axles, 4 tires)"/>
    <s v="Eastbound"/>
    <s v="Wild animal hit - damage only"/>
    <s v="Animal in roadway"/>
    <m/>
    <s v="Wild animal hit"/>
    <s v="Wild animal hit - damage only"/>
    <s v="Wild animal hit"/>
    <x v="0"/>
    <x v="0"/>
  </r>
  <r>
    <n v="3072"/>
    <n v="2104425"/>
    <d v="2021-04-07T16:50:00"/>
    <s v="PENNINGTON"/>
    <s v="N"/>
    <s v="Lap belt and shoulder harness used"/>
    <s v="Straight ahead"/>
    <n v="0"/>
    <n v="90"/>
    <s v="Guardrail face, Jackknife, Overturn/rollover"/>
    <s v="Clear"/>
    <s v="Y"/>
    <s v="N"/>
    <s v="N"/>
    <s v="N"/>
    <n v="43.986750000000001"/>
    <n v="-102.236058"/>
    <s v="Single-unit truck (2 axle, 6 tires) GVWR 10,000 lbs or less"/>
    <s v="Westbound"/>
    <s v="Over-correcting/over-steering; Swerving or avoiding due to wind, slippery surface, vehicle, object, non-motorist, etc."/>
    <s v="None"/>
    <m/>
    <s v="Steering"/>
    <s v="None"/>
    <s v="Test not given"/>
    <x v="0"/>
    <x v="0"/>
  </r>
  <r>
    <n v="3073"/>
    <n v="2104426"/>
    <d v="2021-04-08T20:04:00"/>
    <s v="PENNINGTON"/>
    <s v="N"/>
    <m/>
    <m/>
    <n v="-1"/>
    <n v="90"/>
    <s v="Animal  - wild"/>
    <s v="Clear"/>
    <s v="N"/>
    <s v="N"/>
    <s v="N"/>
    <s v="N"/>
    <n v="44.103383000000001"/>
    <n v="-102.533708"/>
    <s v="Passenger car"/>
    <s v="Westbound"/>
    <s v="Wild animal hit - damage only"/>
    <s v="Animal in roadway"/>
    <m/>
    <s v="Wild animal hit"/>
    <s v="Wild animal hit - damage only"/>
    <s v="Wild animal hit"/>
    <x v="0"/>
    <x v="0"/>
  </r>
  <r>
    <n v="3074"/>
    <n v="2104484"/>
    <d v="2021-04-10T16:19:00"/>
    <s v="PENNINGTON"/>
    <s v="N"/>
    <s v="Lap belt and shoulder harness used"/>
    <s v="Straight ahead"/>
    <n v="0"/>
    <n v="90"/>
    <s v="Guardrail face, Ran off road right"/>
    <s v="Clear"/>
    <s v="N"/>
    <s v="N"/>
    <s v="Y"/>
    <s v="N"/>
    <n v="44.117690000000003"/>
    <n v="-102.934916999999"/>
    <s v="Light truck (2 axles, 4 tires)"/>
    <s v="Westbound"/>
    <s v="Cell phone; Drinking"/>
    <s v="None"/>
    <s v="DUI, CARELESS DRIVING."/>
    <s v="None"/>
    <s v="None"/>
    <s v="0.31 BAC"/>
    <x v="0"/>
    <x v="0"/>
  </r>
  <r>
    <n v="3077"/>
    <n v="2105333"/>
    <d v="2021-05-03T23:10:00"/>
    <s v="PENNINGTON"/>
    <s v="N"/>
    <m/>
    <m/>
    <n v="-1"/>
    <n v="90"/>
    <s v="Animal  - wild"/>
    <s v="Clear"/>
    <s v="N"/>
    <s v="N"/>
    <s v="N"/>
    <s v="N"/>
    <n v="44.090696999999899"/>
    <n v="-102.495581999999"/>
    <s v="Tractor/semi-trailer"/>
    <s v="Eastbound"/>
    <s v="Wild animal hit - damage only"/>
    <s v="Animal in roadway"/>
    <m/>
    <s v="Wild animal hit"/>
    <s v="Wild animal hit - damage only"/>
    <s v="Wild animal hit"/>
    <x v="0"/>
    <x v="0"/>
  </r>
  <r>
    <n v="3078"/>
    <n v="2105329"/>
    <d v="2021-04-25T22:20:00"/>
    <s v="PENNINGTON"/>
    <s v="N"/>
    <s v="Lap belt and shoulder harness used"/>
    <s v="Straight ahead"/>
    <n v="0"/>
    <n v="90"/>
    <s v="Guardrail face, Overturn/rollover, Ran off road left"/>
    <s v="Clear"/>
    <s v="N"/>
    <s v="N"/>
    <s v="N"/>
    <s v="N"/>
    <n v="44.117764000000001"/>
    <n v="-103.073746"/>
    <s v="Cargo van - GVWR 10,001 lbs or more"/>
    <s v="Eastbound"/>
    <s v="None"/>
    <s v="None"/>
    <m/>
    <s v="Steering"/>
    <s v="None"/>
    <s v="Test not given"/>
    <x v="0"/>
    <x v="0"/>
  </r>
  <r>
    <n v="3080"/>
    <n v="2105433"/>
    <d v="2021-04-19T07:29:00"/>
    <s v="JACKSON"/>
    <s v="N"/>
    <s v="Lap belt only used"/>
    <s v="Overtaking/passing, Straight ahead"/>
    <n v="0"/>
    <n v="90"/>
    <s v="Motor vehicle in transport"/>
    <s v="Sleet, hail ( freezing rain or drizzle )"/>
    <s v="N"/>
    <s v="N"/>
    <s v="N"/>
    <s v="N"/>
    <n v="43.843553"/>
    <n v="-101.906255999999"/>
    <s v="Light truck (2 axles, 4 tires); SUV ( sport utility/suburban )"/>
    <s v="Eastbound"/>
    <s v="Driving too fast for conditions; Failure to keep in proper lane; None"/>
    <s v="Road surface condition ( wet, icy, snow, slush, etc. )"/>
    <s v="LANE DRIVING REQUIRED / ILLEGAL LANE CHANGE"/>
    <s v="None"/>
    <s v="None"/>
    <s v="0.00 BAC, 0.00 BAC"/>
    <x v="0"/>
    <x v="0"/>
  </r>
  <r>
    <n v="3081"/>
    <n v="2104249"/>
    <d v="2021-03-28T20:50:00"/>
    <s v="PENNINGTON"/>
    <s v="N"/>
    <m/>
    <m/>
    <n v="-1"/>
    <n v="90"/>
    <s v="Animal  - wild"/>
    <s v="Clear"/>
    <s v="N"/>
    <s v="N"/>
    <s v="N"/>
    <s v="N"/>
    <n v="44.090029999999899"/>
    <n v="-102.492863"/>
    <s v="Light truck (2 axles, 4 tires)"/>
    <s v="Eastbound"/>
    <s v="Wild animal hit - damage only"/>
    <s v="Animal in roadway"/>
    <m/>
    <s v="Wild animal hit"/>
    <s v="Wild animal hit - damage only"/>
    <s v="Wild animal hit"/>
    <x v="0"/>
    <x v="0"/>
  </r>
  <r>
    <n v="3088"/>
    <n v="2106139"/>
    <d v="2021-04-20T20:13:00"/>
    <s v="PENNINGTON"/>
    <s v="N"/>
    <s v="None used"/>
    <s v="Straight ahead"/>
    <n v="0"/>
    <n v="90"/>
    <s v="Guardrail face, Overturn/rollover, Ran off road right"/>
    <s v="Rain"/>
    <s v="N"/>
    <s v="N"/>
    <s v="N"/>
    <s v="N"/>
    <n v="44.023966999999899"/>
    <n v="-102.325327"/>
    <s v="Passenger car"/>
    <s v="Eastbound"/>
    <s v="Failure to keep in proper lane; None"/>
    <s v="None"/>
    <m/>
    <s v="None"/>
    <s v="None"/>
    <s v="0.24 BAC"/>
    <x v="0"/>
    <x v="4"/>
  </r>
  <r>
    <n v="3090"/>
    <n v="2104847"/>
    <d v="2021-03-29T11:46:00"/>
    <s v="PENNINGTON"/>
    <s v="N"/>
    <s v="Lap belt and shoulder harness used"/>
    <s v="Straight ahead"/>
    <n v="0"/>
    <n v="90"/>
    <s v="Overturn/rollover"/>
    <s v="Clear"/>
    <s v="N"/>
    <s v="N"/>
    <s v="N"/>
    <s v="N"/>
    <n v="44.103661000000002"/>
    <n v="-102.810412999999"/>
    <s v="Tractor/semi-trailer"/>
    <s v="Westbound"/>
    <s v="None"/>
    <s v="None"/>
    <m/>
    <s v="None"/>
    <s v="None"/>
    <s v="Test not given"/>
    <x v="0"/>
    <x v="2"/>
  </r>
  <r>
    <n v="3091"/>
    <n v="2104850"/>
    <d v="2021-04-02T14:30:00"/>
    <s v="PENNINGTON"/>
    <s v="N"/>
    <s v="Lap belt and shoulder harness used"/>
    <s v="Straight ahead"/>
    <n v="0"/>
    <n v="90"/>
    <s v="Ditch, Ran off road left"/>
    <s v="Clear"/>
    <s v="N"/>
    <s v="N"/>
    <s v="N"/>
    <s v="N"/>
    <n v="44.118099999999899"/>
    <n v="-102.952280999999"/>
    <s v="Passenger car"/>
    <s v="Eastbound"/>
    <s v="None"/>
    <s v="None"/>
    <m/>
    <s v="None"/>
    <s v="None"/>
    <s v="0.00 BAC"/>
    <x v="0"/>
    <x v="0"/>
  </r>
  <r>
    <n v="3093"/>
    <n v="2105277"/>
    <d v="2021-04-28T21:17:00"/>
    <s v="PENNINGTON"/>
    <s v="N"/>
    <s v="Lap belt and shoulder harness used"/>
    <s v="Straight ahead"/>
    <n v="0"/>
    <n v="90"/>
    <s v="Fire/explosion, Ran off road left"/>
    <s v="Clear"/>
    <s v="N"/>
    <s v="N"/>
    <s v="N"/>
    <s v="N"/>
    <n v="43.967007000000002"/>
    <n v="-102.183263999999"/>
    <s v="Light truck (2 axles, 4 tires)"/>
    <s v="Westbound"/>
    <s v="None"/>
    <s v="None"/>
    <m/>
    <s v="Cargo"/>
    <s v="None"/>
    <s v="Test not given"/>
    <x v="0"/>
    <x v="1"/>
  </r>
  <r>
    <n v="3098"/>
    <n v="2104984"/>
    <d v="2021-04-20T12:13:00"/>
    <s v="PENNINGTON"/>
    <s v="N"/>
    <s v="Lap belt and shoulder harness used"/>
    <s v="Straight ahead"/>
    <n v="0"/>
    <n v="90"/>
    <s v="Cargo/equipment loss or shift, Jackknife, Ran off road right"/>
    <s v="Cloudy"/>
    <s v="N"/>
    <s v="N"/>
    <s v="N"/>
    <s v="N"/>
    <n v="44.104239999999898"/>
    <n v="-103.136662"/>
    <s v="Light truck (2 axles, 4 tires)"/>
    <s v="Eastbound"/>
    <s v="None"/>
    <s v="None"/>
    <m/>
    <s v="Steering"/>
    <s v="None"/>
    <s v="0.00 BAC"/>
    <x v="0"/>
    <x v="0"/>
  </r>
  <r>
    <n v="3101"/>
    <n v="2105124"/>
    <d v="2021-04-20T16:30:00"/>
    <s v="PENNINGTON"/>
    <s v="N"/>
    <s v="Lap belt and shoulder harness used"/>
    <s v="Straight ahead"/>
    <n v="0"/>
    <n v="90"/>
    <s v="Cargo/equipment loss or shift, Motor vehicle in transport"/>
    <s v="Clear, Severe crosswinds"/>
    <s v="N"/>
    <s v="N"/>
    <s v="N"/>
    <s v="N"/>
    <n v="44.099688"/>
    <n v="-103.164585"/>
    <s v="Light truck (2 axles, 4 tires); SUV ( sport utility/suburban )"/>
    <s v="Westbound"/>
    <s v="None"/>
    <s v="None"/>
    <m/>
    <s v="None"/>
    <s v="None"/>
    <s v="0.00 BAC, Test not given"/>
    <x v="0"/>
    <x v="0"/>
  </r>
  <r>
    <n v="3103"/>
    <n v="2105170"/>
    <d v="2021-04-17T20:13:00"/>
    <s v="PENNINGTON"/>
    <s v="N"/>
    <m/>
    <m/>
    <n v="-1"/>
    <n v="90"/>
    <s v="Animal  - wild"/>
    <s v="Clear"/>
    <s v="N"/>
    <s v="N"/>
    <s v="N"/>
    <s v="N"/>
    <n v="44.067093999999898"/>
    <n v="-102.382171999999"/>
    <s v="Passenger car"/>
    <s v="Eastbound"/>
    <s v="Wild animal hit - damage only"/>
    <s v="Animal in roadway"/>
    <m/>
    <s v="Wild animal hit"/>
    <s v="Wild animal hit - damage only"/>
    <s v="Wild animal hit"/>
    <x v="0"/>
    <x v="0"/>
  </r>
  <r>
    <n v="3104"/>
    <n v="2106313"/>
    <d v="2021-05-09T15:18:00"/>
    <s v="PENNINGTON"/>
    <s v="N"/>
    <s v="Lap belt and shoulder harness used"/>
    <s v="Parked, Straight ahead"/>
    <n v="0"/>
    <n v="90"/>
    <s v="Ditch, Motor vehicle in transport, Parked motor vehicle, Ran off road right"/>
    <s v="Cloudy, Sleet, hail ( freezing rain or drizzle )"/>
    <s v="N"/>
    <s v="N"/>
    <s v="N"/>
    <s v="N"/>
    <n v="44.104576000000002"/>
    <n v="-102.895477"/>
    <s v="Light truck (2 axles, 4 tires); Passenger car"/>
    <s v="Westbound"/>
    <s v="Drinking; None"/>
    <s v="Road surface condition ( wet, icy, snow, slush, etc. )"/>
    <s v="DRIVERS LICENSE SUSPENDED, DUI"/>
    <s v="None"/>
    <s v="Other; Weather conditions"/>
    <s v="0.11 BAC, 0.00 BAC, 0.00 BAC"/>
    <x v="0"/>
    <x v="0"/>
  </r>
  <r>
    <n v="3105"/>
    <n v="2105276"/>
    <d v="2021-04-28T20:31:00"/>
    <s v="PENNINGTON"/>
    <s v="N"/>
    <m/>
    <m/>
    <n v="-1"/>
    <n v="90"/>
    <s v="Animal  - wild"/>
    <s v="Clear"/>
    <s v="N"/>
    <s v="N"/>
    <s v="N"/>
    <s v="N"/>
    <n v="44.105331"/>
    <n v="-102.619038"/>
    <s v="Light truck (2 axles, 4 tires)"/>
    <s v="Eastbound"/>
    <s v="Wild animal hit - damage only"/>
    <s v="Animal in roadway"/>
    <m/>
    <s v="Wild animal hit"/>
    <s v="Wild animal hit - damage only"/>
    <s v="Wild animal hit"/>
    <x v="0"/>
    <x v="0"/>
  </r>
  <r>
    <n v="3106"/>
    <n v="2105432"/>
    <d v="2021-04-09T22:11:00"/>
    <s v="PENNINGTON"/>
    <s v="N"/>
    <m/>
    <m/>
    <n v="-1"/>
    <n v="90"/>
    <s v="Animal  - wild"/>
    <s v="Clear"/>
    <s v="N"/>
    <s v="N"/>
    <s v="N"/>
    <s v="N"/>
    <n v="44.028530000000003"/>
    <n v="-102.334547"/>
    <s v="Light truck (2 axles, 4 tires)"/>
    <s v="Eastbound"/>
    <s v="Wild animal hit - damage only"/>
    <s v="Animal in roadway"/>
    <m/>
    <s v="Wild animal hit"/>
    <s v="Wild animal hit - damage only"/>
    <s v="Wild animal hit"/>
    <x v="0"/>
    <x v="0"/>
  </r>
  <r>
    <n v="3109"/>
    <n v="2105660"/>
    <d v="2021-04-28T10:15:00"/>
    <s v="PENNINGTON"/>
    <s v="N"/>
    <s v="Lap belt and shoulder harness used"/>
    <s v="Straight ahead"/>
    <n v="0"/>
    <n v="90"/>
    <s v="Equipment failure ( tires, brakes, etc. ), Overturn/rollover, Ran off road left"/>
    <s v="Clear"/>
    <s v="N"/>
    <s v="N"/>
    <s v="N"/>
    <s v="N"/>
    <n v="44.103788000000002"/>
    <n v="-102.845388"/>
    <s v="Cargo van - GVWR 10,000 lbs or less"/>
    <s v="Westbound"/>
    <s v="None"/>
    <s v="None"/>
    <m/>
    <s v="Wheels"/>
    <s v="None"/>
    <s v="0.00 BAC, Not reported"/>
    <x v="0"/>
    <x v="3"/>
  </r>
  <r>
    <n v="3110"/>
    <n v="2105827"/>
    <d v="2021-05-09T15:10:00"/>
    <s v="PENNINGTON"/>
    <s v="N"/>
    <s v="Lap belt and shoulder harness used"/>
    <s v="Slowing in traffic lane"/>
    <n v="0"/>
    <n v="90"/>
    <s v="Guardrail face, Ran off road right"/>
    <s v="Clear"/>
    <s v="Y"/>
    <s v="N"/>
    <s v="N"/>
    <s v="N"/>
    <n v="44.114564000000001"/>
    <n v="-102.925450999999"/>
    <s v="Passenger car"/>
    <s v="Eastbound"/>
    <s v="Over-correcting/over-steering; Running off road"/>
    <s v="Road surface condition ( wet, icy, snow, slush, etc. )"/>
    <s v="POSSESSION OF DRUG PARAPHERNALIA BY DRIVER OF VEHICLE"/>
    <s v="None"/>
    <s v="None"/>
    <s v="0.00 BAC"/>
    <x v="0"/>
    <x v="1"/>
  </r>
  <r>
    <n v="3111"/>
    <n v="2105829"/>
    <d v="2021-05-11T21:31:00"/>
    <s v="PENNINGTON"/>
    <s v="N"/>
    <m/>
    <m/>
    <n v="-1"/>
    <n v="90"/>
    <s v="Animal  - wild"/>
    <s v="Clear"/>
    <s v="N"/>
    <s v="N"/>
    <s v="N"/>
    <s v="N"/>
    <n v="44.004390000000001"/>
    <n v="-102.272932999999"/>
    <s v="Light truck (2 axles, 4 tires)"/>
    <s v="Eastbound"/>
    <s v="Wild animal hit - damage only"/>
    <s v="Animal in roadway"/>
    <m/>
    <s v="Wild animal hit"/>
    <s v="Wild animal hit - damage only"/>
    <s v="Wild animal hit"/>
    <x v="0"/>
    <x v="0"/>
  </r>
  <r>
    <n v="3112"/>
    <n v="2105891"/>
    <d v="2021-05-13T11:32:00"/>
    <s v="PENNINGTON"/>
    <s v="N"/>
    <s v="Lap belt and shoulder harness used"/>
    <s v="Straight ahead"/>
    <n v="0"/>
    <n v="90"/>
    <s v="Bridge pier or support, Motor vehicle in transport, Ran off road right"/>
    <s v="Clear"/>
    <s v="N"/>
    <s v="Y"/>
    <s v="N"/>
    <s v="N"/>
    <n v="44.067197999999898"/>
    <n v="-102.38706000000001"/>
    <s v="Light truck (2 axles, 4 tires); Passenger car"/>
    <s v="Eastbound"/>
    <s v="Fatigued/asleep; Followed too closely; None"/>
    <s v="None"/>
    <s v="NO VALID DL"/>
    <s v="None; Other"/>
    <s v="None"/>
    <s v="Test not given, Test not given"/>
    <x v="0"/>
    <x v="2"/>
  </r>
  <r>
    <n v="3114"/>
    <n v="2105426"/>
    <d v="2021-04-19T08:20:00"/>
    <s v="JACKSON"/>
    <s v="N"/>
    <s v="Lap belt and shoulder harness used"/>
    <s v="Straight ahead"/>
    <n v="0"/>
    <n v="90"/>
    <s v="Bridge rail, Ran off road right"/>
    <s v="Snow"/>
    <s v="N"/>
    <s v="N"/>
    <s v="N"/>
    <s v="N"/>
    <n v="43.83596"/>
    <n v="-101.66187600000001"/>
    <s v="SUV ( sport utility/suburban )"/>
    <s v="Eastbound"/>
    <s v="None; Swerving or avoiding due to wind, slippery surface, vehicle, object, non-motorist, etc."/>
    <s v="Road surface condition ( wet, icy, snow, slush, etc. )"/>
    <m/>
    <s v="None"/>
    <s v="None"/>
    <s v="0.00 BAC"/>
    <x v="0"/>
    <x v="0"/>
  </r>
  <r>
    <n v="3115"/>
    <n v="2106026"/>
    <d v="2021-05-19T08:20:00"/>
    <s v="PENNINGTON"/>
    <s v="N"/>
    <s v="Lap belt and shoulder harness used"/>
    <s v="Overtaking/passing, Straight ahead"/>
    <n v="0"/>
    <n v="90"/>
    <s v="Motor vehicle in transport"/>
    <s v="Clear"/>
    <s v="N"/>
    <s v="N"/>
    <s v="N"/>
    <s v="N"/>
    <n v="44.068247999999898"/>
    <n v="-102.408834999999"/>
    <s v="Tractor/semi-trailer"/>
    <s v="Westbound"/>
    <s v="Failure to keep in proper lane; None"/>
    <s v="None"/>
    <s v="LANE DRIVING REQUIRED / ILLEGAL LANE CHANGE, LOGBOOK &amp; SAFETY-RELATED EQUIPMENT VIOLATIONS"/>
    <s v="None"/>
    <s v="None"/>
    <s v="Test not given, Test not given"/>
    <x v="0"/>
    <x v="0"/>
  </r>
  <r>
    <n v="3116"/>
    <n v="2106181"/>
    <d v="2021-05-13T15:52:00"/>
    <s v="PENNINGTON"/>
    <s v="N"/>
    <s v="Lap belt and shoulder harness used"/>
    <s v="Changing lanes, Slowing in traffic lane"/>
    <n v="0"/>
    <n v="90"/>
    <s v="Motor vehicle in transport, Other post, pole, or support, Ran off road left"/>
    <s v="Cloudy"/>
    <s v="N"/>
    <s v="N"/>
    <s v="N"/>
    <s v="N"/>
    <n v="44.110233999999899"/>
    <n v="-103.126358999999"/>
    <s v="Light truck (2 axles, 4 tires); Mini-van/passenger van with seats for 8 or less, including driver"/>
    <s v="Westbound"/>
    <s v="Followed too closely; None"/>
    <s v="None"/>
    <s v="NO VALID DL, CARELESS DRIVING., FINANCIAL RESPONSIBILITY - OWNER"/>
    <s v="None"/>
    <s v="None"/>
    <s v="0.00 BAC, 0.00 BAC"/>
    <x v="0"/>
    <x v="0"/>
  </r>
  <r>
    <n v="3117"/>
    <n v="2106220"/>
    <d v="2021-05-17T15:45:00"/>
    <s v="PENNINGTON"/>
    <s v="N"/>
    <s v="Lap belt and shoulder harness used"/>
    <s v="Backing"/>
    <n v="0"/>
    <n v="90"/>
    <s v="Light/luminaire support"/>
    <s v="Clear"/>
    <s v="N"/>
    <s v="N"/>
    <s v="N"/>
    <s v="N"/>
    <n v="44.100662"/>
    <n v="-103.151201"/>
    <s v="Motor home"/>
    <s v="Southbound"/>
    <s v="None"/>
    <s v="None"/>
    <s v="NO PROPER REGISTRATION, NO VALID DL, FINANCIAL RESPONSIBILITY - OWNER"/>
    <s v="Other"/>
    <s v="None"/>
    <s v="Test not given"/>
    <x v="0"/>
    <x v="0"/>
  </r>
  <r>
    <n v="3118"/>
    <n v="2108203"/>
    <d v="2021-05-30T04:50:00"/>
    <s v="PENNINGTON"/>
    <s v="N"/>
    <m/>
    <m/>
    <n v="-1"/>
    <n v="90"/>
    <s v="Animal  - wild"/>
    <m/>
    <s v="N"/>
    <s v="N"/>
    <s v="N"/>
    <s v="N"/>
    <n v="44.118048000000002"/>
    <n v="-103.011088999999"/>
    <s v="Passenger car"/>
    <s v="Westbound"/>
    <s v="Wild animal hit - damage only"/>
    <s v="Animal in roadway"/>
    <m/>
    <s v="Wild animal hit"/>
    <s v="Wild animal hit - damage only"/>
    <s v="Wild animal hit"/>
    <x v="0"/>
    <x v="0"/>
  </r>
  <r>
    <n v="3119"/>
    <n v="2108204"/>
    <d v="2021-06-03T05:35:00"/>
    <s v="PENNINGTON"/>
    <s v="N"/>
    <s v="Lap belt and shoulder harness used"/>
    <s v="Straight ahead"/>
    <n v="0"/>
    <n v="90"/>
    <s v="Guardrail face, Ran off road right"/>
    <s v="Clear"/>
    <s v="N"/>
    <s v="Y"/>
    <s v="N"/>
    <s v="N"/>
    <n v="44.107990000000001"/>
    <n v="-103.13040700000001"/>
    <s v="SUV ( sport utility/suburban )"/>
    <s v="Westbound"/>
    <s v="Fatigued/asleep; None"/>
    <s v="None"/>
    <s v="CARELESS DRIVING"/>
    <s v="None"/>
    <s v="None"/>
    <s v="Test not given"/>
    <x v="0"/>
    <x v="0"/>
  </r>
  <r>
    <n v="3122"/>
    <n v="2106180"/>
    <d v="2021-05-05T21:07:00"/>
    <s v="PENNINGTON"/>
    <s v="N"/>
    <s v="Lap belt and shoulder harness used"/>
    <s v="Straight ahead"/>
    <n v="0"/>
    <n v="90"/>
    <s v="Guardrail face, Ran off road right"/>
    <s v="Clear"/>
    <s v="N"/>
    <s v="N"/>
    <s v="N"/>
    <s v="N"/>
    <n v="44.067365000000002"/>
    <n v="-102.384148999999"/>
    <s v="Tractor/semi-trailer"/>
    <s v="Westbound"/>
    <s v="Failure to keep in proper lane; None"/>
    <s v="None"/>
    <s v="LANE DRIVING REQUIRED / ILLEGAL LANE CHANGE"/>
    <s v="None"/>
    <s v="None"/>
    <s v="0.00 BAC"/>
    <x v="0"/>
    <x v="0"/>
  </r>
  <r>
    <n v="3124"/>
    <n v="2106236"/>
    <d v="2021-05-23T18:00:00"/>
    <s v="PENNINGTON"/>
    <s v="N"/>
    <s v="None used"/>
    <s v="Straight ahead"/>
    <n v="0"/>
    <n v="90"/>
    <s v="Other non-collision"/>
    <s v="Cloudy, Rain"/>
    <s v="N"/>
    <s v="N"/>
    <s v="N"/>
    <s v="N"/>
    <n v="44.103668999999897"/>
    <n v="-102.794636999999"/>
    <s v="SUV ( sport utility/suburban )"/>
    <s v="Westbound"/>
    <s v="None; Swerving or avoiding due to wind, slippery surface, vehicle, object, non-motorist, etc."/>
    <s v="Debris"/>
    <m/>
    <s v="None"/>
    <s v="Weather conditions"/>
    <s v="Test not given"/>
    <x v="0"/>
    <x v="0"/>
  </r>
  <r>
    <n v="3125"/>
    <n v="2106362"/>
    <d v="2021-05-24T14:30:00"/>
    <s v="PENNINGTON"/>
    <s v="N"/>
    <s v="Lap belt and shoulder harness used"/>
    <s v="Straight ahead"/>
    <n v="0"/>
    <n v="90"/>
    <s v="Delineator post, Overturn/rollover, Ran off road right"/>
    <s v="Severe crosswinds"/>
    <s v="N"/>
    <s v="N"/>
    <s v="N"/>
    <s v="N"/>
    <n v="44.077502000000003"/>
    <n v="-102.47388100000001"/>
    <s v="Light truck (2 axles, 4 tires)"/>
    <s v="Westbound"/>
    <s v="None"/>
    <s v="None"/>
    <m/>
    <s v="None"/>
    <s v="None"/>
    <s v="0.00 BAC"/>
    <x v="0"/>
    <x v="0"/>
  </r>
  <r>
    <n v="3126"/>
    <n v="2106363"/>
    <d v="2021-05-24T21:33:00"/>
    <s v="PENNINGTON"/>
    <s v="N"/>
    <m/>
    <m/>
    <n v="-1"/>
    <n v="90"/>
    <s v="Animal  - wild"/>
    <s v="Clear"/>
    <s v="N"/>
    <s v="N"/>
    <s v="N"/>
    <s v="N"/>
    <n v="43.987166000000002"/>
    <n v="-102.245549999999"/>
    <s v="Passenger car"/>
    <s v="Westbound"/>
    <s v="Wild animal hit - damage only"/>
    <s v="Animal in roadway"/>
    <m/>
    <s v="Wild animal hit"/>
    <s v="Wild animal hit - damage only"/>
    <s v="Wild animal hit"/>
    <x v="0"/>
    <x v="0"/>
  </r>
  <r>
    <n v="3127"/>
    <n v="2106368"/>
    <d v="2021-05-25T21:30:00"/>
    <s v="PENNINGTON"/>
    <s v="N"/>
    <m/>
    <m/>
    <n v="-1"/>
    <n v="90"/>
    <s v="Animal  - wild"/>
    <s v="Cloudy"/>
    <s v="N"/>
    <s v="N"/>
    <s v="N"/>
    <s v="N"/>
    <n v="43.971532000000003"/>
    <n v="-102.188281"/>
    <s v="Passenger car"/>
    <s v="Westbound"/>
    <s v="Wild animal hit - damage only"/>
    <s v="Animal in roadway"/>
    <m/>
    <s v="Wild animal hit"/>
    <s v="Wild animal hit - damage only"/>
    <s v="Wild animal hit"/>
    <x v="0"/>
    <x v="0"/>
  </r>
  <r>
    <n v="3129"/>
    <n v="2105723"/>
    <d v="2021-04-13T22:00:00"/>
    <s v="JACKSON"/>
    <s v="N"/>
    <s v="Lap belt and shoulder harness used"/>
    <s v="Straight ahead"/>
    <n v="0"/>
    <n v="90"/>
    <s v="Bridge rail, Ran off road left"/>
    <s v="Clear, Severe crosswinds"/>
    <s v="Y"/>
    <s v="N"/>
    <s v="N"/>
    <s v="N"/>
    <n v="43.835872000000002"/>
    <n v="-101.741041999999"/>
    <s v="Passenger car"/>
    <s v="Eastbound"/>
    <s v="Over-correcting/over-steering; Running off road"/>
    <s v="None"/>
    <s v="LANE DRIVING REQUIRED / ILLEGAL LANE CHANGE, FAIL TO REPORT ACCIDENT (&gt;$1000/$2000)"/>
    <s v="None"/>
    <s v="None"/>
    <s v="Test not given"/>
    <x v="0"/>
    <x v="0"/>
  </r>
  <r>
    <n v="3130"/>
    <n v="2106607"/>
    <d v="2021-05-30T20:49:00"/>
    <s v="PENNINGTON"/>
    <s v="N"/>
    <m/>
    <m/>
    <n v="-1"/>
    <n v="90"/>
    <s v="Animal  - wild"/>
    <s v="Clear"/>
    <s v="N"/>
    <s v="N"/>
    <s v="N"/>
    <s v="N"/>
    <n v="44.001573"/>
    <n v="-102.268444"/>
    <s v="Passenger car"/>
    <s v="Westbound"/>
    <s v="Wild animal hit - damage only"/>
    <s v="Animal in roadway"/>
    <m/>
    <s v="Wild animal hit"/>
    <s v="Wild animal hit - damage only"/>
    <s v="Wild animal hit"/>
    <x v="0"/>
    <x v="0"/>
  </r>
  <r>
    <n v="3134"/>
    <n v="2106698"/>
    <d v="2021-05-23T17:42:00"/>
    <s v="PENNINGTON"/>
    <s v="N"/>
    <s v="Lap belt and shoulder harness used"/>
    <s v="Straight ahead"/>
    <n v="0"/>
    <n v="90"/>
    <s v="Overturn/rollover, Ran off road right"/>
    <s v="Rain, Severe crosswinds"/>
    <s v="N"/>
    <s v="N"/>
    <s v="N"/>
    <s v="N"/>
    <n v="43.941938"/>
    <n v="-102.156728999999"/>
    <s v="Truck pulling trailer(s) - GCWR 10,001 lbs or more"/>
    <s v="Westbound"/>
    <s v="Failure to keep in proper lane; None"/>
    <s v="None"/>
    <m/>
    <s v="None"/>
    <s v="Weather conditions"/>
    <s v="Test not given"/>
    <x v="0"/>
    <x v="2"/>
  </r>
  <r>
    <n v="3135"/>
    <n v="2105722"/>
    <d v="2021-05-06T16:08:00"/>
    <s v="BENNETT"/>
    <s v="N"/>
    <s v="Lap belt and shoulder harness used"/>
    <s v="Straight ahead, Turning left"/>
    <n v="0"/>
    <n v="18"/>
    <s v="Motor vehicle in transport"/>
    <s v="Clear"/>
    <s v="N"/>
    <s v="N"/>
    <s v="N"/>
    <s v="N"/>
    <n v="43.171930000000003"/>
    <n v="-101.705372999999"/>
    <s v="SUV ( sport utility/suburban )"/>
    <s v="Northbound; Westbound"/>
    <s v="Failed to yield to vehicle; None"/>
    <s v="None"/>
    <m/>
    <s v="None"/>
    <s v="None"/>
    <s v="Test not given, Test not given"/>
    <x v="0"/>
    <x v="0"/>
  </r>
  <r>
    <n v="3136"/>
    <n v="2105724"/>
    <d v="2021-04-20T13:41:00"/>
    <s v="JACKSON"/>
    <s v="N"/>
    <s v="Lap belt and shoulder harness used"/>
    <s v="Straight ahead"/>
    <n v="0"/>
    <n v="90"/>
    <s v="Cargo/equipment loss or shift, Motor vehicle in transport"/>
    <s v="Clear"/>
    <s v="N"/>
    <s v="N"/>
    <s v="N"/>
    <s v="N"/>
    <n v="43.837437000000001"/>
    <n v="-101.534627"/>
    <s v="Passenger car; Tractor/semi-trailer"/>
    <s v="Eastbound"/>
    <s v="None"/>
    <s v="None"/>
    <m/>
    <s v="None; Power train"/>
    <s v="None"/>
    <s v="Test not given, Test not given"/>
    <x v="0"/>
    <x v="0"/>
  </r>
  <r>
    <n v="3137"/>
    <n v="2106266"/>
    <d v="2021-05-18T08:15:00"/>
    <s v="BENNETT"/>
    <s v="N"/>
    <m/>
    <m/>
    <n v="-1"/>
    <n v="73"/>
    <s v="Animal  - wild"/>
    <s v="Clear"/>
    <s v="N"/>
    <s v="N"/>
    <s v="N"/>
    <s v="N"/>
    <n v="43.388005"/>
    <n v="-101.503243999999"/>
    <s v="Light truck (2 axles, 4 tires)"/>
    <s v="Southbound"/>
    <s v="Wild animal hit - damage only"/>
    <s v="Animal in roadway"/>
    <m/>
    <s v="Wild animal hit"/>
    <s v="Wild animal hit - damage only"/>
    <s v="Wild animal hit"/>
    <x v="0"/>
    <x v="0"/>
  </r>
  <r>
    <n v="3138"/>
    <n v="2106704"/>
    <d v="2021-05-29T23:50:00"/>
    <s v="PENNINGTON"/>
    <s v="N"/>
    <m/>
    <m/>
    <n v="-1"/>
    <n v="90"/>
    <s v="Animal  - wild"/>
    <s v="Clear"/>
    <s v="N"/>
    <s v="N"/>
    <s v="N"/>
    <s v="N"/>
    <n v="44.117955000000002"/>
    <n v="-103.002765999999"/>
    <s v="Light truck (2 axles, 4 tires)"/>
    <s v="Eastbound"/>
    <s v="Wild animal hit - damage only"/>
    <s v="Animal in roadway"/>
    <m/>
    <s v="Wild animal hit"/>
    <s v="Wild animal hit - damage only"/>
    <s v="Wild animal hit"/>
    <x v="0"/>
    <x v="0"/>
  </r>
  <r>
    <n v="3139"/>
    <n v="2106705"/>
    <d v="2021-05-27T13:02:00"/>
    <s v="PENNINGTON"/>
    <s v="N"/>
    <s v="Lap belt and shoulder harness used"/>
    <s v="Straight ahead"/>
    <n v="0"/>
    <n v="90"/>
    <s v="Cross median/centerline, Ditch, Fence, Ran off road left"/>
    <s v="Clear"/>
    <s v="N"/>
    <s v="Y"/>
    <s v="N"/>
    <s v="N"/>
    <n v="44.06494"/>
    <n v="-102.37254"/>
    <s v="Light truck (2 axles, 4 tires)"/>
    <s v="Eastbound"/>
    <s v="Fatigued/asleep; None"/>
    <s v="None"/>
    <s v="CARELESS DRIVING."/>
    <s v="None"/>
    <s v="None"/>
    <s v="0.00 BAC"/>
    <x v="0"/>
    <x v="2"/>
  </r>
  <r>
    <n v="3141"/>
    <n v="2106955"/>
    <d v="2021-05-30T14:46:00"/>
    <s v="JACKSON"/>
    <s v="N"/>
    <s v="Lap belt and shoulder harness used"/>
    <s v="Straight ahead"/>
    <n v="0"/>
    <n v="73"/>
    <s v="Cross median/centerline, Overturn/rollover, Ran off road right"/>
    <s v="Clear"/>
    <s v="Y"/>
    <s v="N"/>
    <s v="N"/>
    <s v="N"/>
    <n v="43.668241000000002"/>
    <n v="-101.517786"/>
    <s v="SUV ( sport utility/suburban )"/>
    <s v="Southbound"/>
    <s v="Drugs-Other; Over-correcting/over-steering"/>
    <s v="None"/>
    <s v="DUI, CARELESS DRIVING."/>
    <s v="None"/>
    <s v="None"/>
    <s v="0.01 BAC, Not reported"/>
    <x v="0"/>
    <x v="2"/>
  </r>
  <r>
    <n v="3142"/>
    <n v="2106969"/>
    <d v="2021-06-05T21:58:00"/>
    <s v="PENNINGTON"/>
    <s v="N"/>
    <m/>
    <m/>
    <n v="-1"/>
    <n v="90"/>
    <s v="Animal  - wild"/>
    <s v="Clear"/>
    <s v="N"/>
    <s v="N"/>
    <s v="N"/>
    <s v="N"/>
    <n v="44.118012"/>
    <n v="-103.054885999999"/>
    <s v="SUV ( sport utility/suburban )"/>
    <s v="Westbound"/>
    <s v="Wild animal hit - damage only"/>
    <s v="Animal in roadway"/>
    <m/>
    <s v="Wild animal hit"/>
    <s v="Wild animal hit - damage only"/>
    <s v="Wild animal hit"/>
    <x v="0"/>
    <x v="0"/>
  </r>
  <r>
    <n v="3143"/>
    <n v="2107069"/>
    <d v="2021-06-06T21:30:00"/>
    <s v="BENNETT"/>
    <s v="N"/>
    <m/>
    <m/>
    <n v="-1"/>
    <n v="18"/>
    <s v="Animal  - wild"/>
    <s v="Clear"/>
    <s v="N"/>
    <s v="N"/>
    <s v="N"/>
    <s v="N"/>
    <n v="43.215240000000001"/>
    <n v="-101.543978999999"/>
    <s v="Other"/>
    <s v="Eastbound"/>
    <s v="Wild animal hit - damage only"/>
    <s v="Animal in roadway"/>
    <m/>
    <s v="Wild animal hit"/>
    <s v="Wild animal hit - damage only"/>
    <s v="Wild animal hit"/>
    <x v="0"/>
    <x v="0"/>
  </r>
  <r>
    <n v="3144"/>
    <n v="2106681"/>
    <d v="2021-05-31T01:30:00"/>
    <s v="JACKSON"/>
    <s v="N"/>
    <s v="None used"/>
    <s v="Straight ahead"/>
    <n v="0"/>
    <n v="90"/>
    <s v="Delineator post, Fence, Guardrail face, Ran off road left"/>
    <s v="Clear"/>
    <s v="N"/>
    <s v="Y"/>
    <s v="N"/>
    <s v="N"/>
    <n v="43.835985999999899"/>
    <n v="-101.601207"/>
    <s v="Single-unit truck (2 axle, 6 tires) GVWR 10,000 lbs or less"/>
    <s v="Eastbound"/>
    <s v="Failure to keep in proper lane; Fatigued/asleep"/>
    <s v="None"/>
    <s v="ADULT SEATBELT VIOLATION ---- AFTER 9/1/73"/>
    <s v="None"/>
    <s v="None"/>
    <s v="Test not given"/>
    <x v="0"/>
    <x v="1"/>
  </r>
  <r>
    <n v="3145"/>
    <n v="2106965"/>
    <d v="2021-05-28T11:38:00"/>
    <s v="PENNINGTON"/>
    <s v="N"/>
    <m/>
    <m/>
    <n v="-1"/>
    <n v="90"/>
    <s v="Animal  - wild"/>
    <s v="Clear"/>
    <s v="N"/>
    <s v="N"/>
    <s v="N"/>
    <s v="N"/>
    <n v="44.118031000000002"/>
    <n v="-103.033113999999"/>
    <s v="SUV ( sport utility/suburban )"/>
    <s v="Westbound"/>
    <s v="Wild animal hit - damage only"/>
    <s v="Animal in roadway"/>
    <m/>
    <s v="Wild animal hit"/>
    <s v="Wild animal hit - damage only"/>
    <s v="Wild animal hit"/>
    <x v="0"/>
    <x v="0"/>
  </r>
  <r>
    <n v="3146"/>
    <n v="2106713"/>
    <d v="2021-05-22T22:30:00"/>
    <s v="JACKSON"/>
    <s v="N"/>
    <m/>
    <m/>
    <n v="-1"/>
    <n v="90"/>
    <s v="Animal  - wild"/>
    <m/>
    <s v="N"/>
    <s v="N"/>
    <s v="N"/>
    <s v="N"/>
    <n v="43.837791000000003"/>
    <n v="-101.533528"/>
    <s v="Passenger car"/>
    <s v="Eastbound"/>
    <s v="Wild animal hit - damage only"/>
    <s v="Animal in roadway"/>
    <m/>
    <s v="Wild animal hit"/>
    <s v="Wild animal hit - damage only"/>
    <s v="Wild animal hit"/>
    <x v="0"/>
    <x v="0"/>
  </r>
  <r>
    <n v="3147"/>
    <n v="2106680"/>
    <d v="2021-05-23T17:57:00"/>
    <s v="JACKSON"/>
    <s v="N"/>
    <s v="None used"/>
    <s v="Straight ahead"/>
    <n v="0"/>
    <n v="90"/>
    <s v="Fence, Overturn/rollover, Ran off road right"/>
    <s v="Cloudy, Severe crosswinds"/>
    <s v="N"/>
    <s v="N"/>
    <s v="N"/>
    <s v="N"/>
    <n v="43.836402"/>
    <n v="-101.811013"/>
    <s v="Motor home"/>
    <s v="Westbound"/>
    <s v="None"/>
    <s v="None"/>
    <m/>
    <s v="None"/>
    <s v="None"/>
    <s v="Test not given"/>
    <x v="0"/>
    <x v="2"/>
  </r>
  <r>
    <n v="3148"/>
    <n v="2106690"/>
    <d v="2021-05-27T09:50:00"/>
    <s v="JACKSON"/>
    <s v="N"/>
    <s v="Lap belt and shoulder harness used"/>
    <s v="Straight ahead"/>
    <n v="0"/>
    <n v="90"/>
    <s v="Fence, Overturn/rollover, Ran off road right"/>
    <s v="Clear"/>
    <s v="N"/>
    <s v="Y"/>
    <s v="Y"/>
    <s v="N"/>
    <n v="43.8359179999999"/>
    <n v="-101.711046999999"/>
    <s v="Passenger car"/>
    <s v="Eastbound"/>
    <s v="Distracted (list distraction in narrative); Fatigued/asleep"/>
    <s v="None"/>
    <s v="CARELESS DRIVING."/>
    <s v="None"/>
    <s v="None"/>
    <s v="0.00 BAC"/>
    <x v="0"/>
    <x v="1"/>
  </r>
  <r>
    <n v="3149"/>
    <n v="2107334"/>
    <d v="2021-06-13T04:53:00"/>
    <s v="PENNINGTON"/>
    <s v="N"/>
    <m/>
    <m/>
    <n v="-1"/>
    <n v="90"/>
    <s v="Animal  - wild"/>
    <s v="Clear"/>
    <s v="N"/>
    <s v="N"/>
    <s v="N"/>
    <s v="N"/>
    <n v="44.021095000000003"/>
    <n v="-102.299863999999"/>
    <s v="Passenger car"/>
    <s v="Eastbound"/>
    <s v="Wild animal hit - damage only"/>
    <s v="Animal in roadway"/>
    <m/>
    <s v="Wild animal hit"/>
    <s v="Wild animal hit - damage only"/>
    <s v="Wild animal hit"/>
    <x v="0"/>
    <x v="0"/>
  </r>
  <r>
    <n v="3151"/>
    <n v="2108904"/>
    <d v="2021-06-27T19:22:00"/>
    <s v="PENNINGTON"/>
    <s v="N"/>
    <m/>
    <m/>
    <n v="-1"/>
    <n v="90"/>
    <s v="Animal  - wild"/>
    <s v="Cloudy"/>
    <s v="N"/>
    <s v="N"/>
    <s v="N"/>
    <s v="N"/>
    <n v="44.022835999999899"/>
    <n v="-102.303895999999"/>
    <s v="SUV ( sport utility/suburban )"/>
    <s v="Westbound"/>
    <s v="Wild animal hit - damage only"/>
    <s v="Animal in roadway"/>
    <m/>
    <s v="Wild animal hit"/>
    <s v="Wild animal hit - damage only"/>
    <s v="Wild animal hit"/>
    <x v="0"/>
    <x v="0"/>
  </r>
  <r>
    <n v="3152"/>
    <n v="2108719"/>
    <d v="2021-07-05T21:30:00"/>
    <s v="PENNINGTON"/>
    <s v="N"/>
    <m/>
    <m/>
    <n v="-1"/>
    <n v="90"/>
    <s v="Animal  - wild"/>
    <s v="Rain"/>
    <s v="N"/>
    <s v="N"/>
    <s v="N"/>
    <s v="N"/>
    <n v="44.023891999999897"/>
    <n v="-102.312254999999"/>
    <s v="SUV ( sport utility/suburban )"/>
    <s v="Westbound"/>
    <s v="Wild animal hit - damage only"/>
    <s v="Animal in roadway"/>
    <m/>
    <s v="Wild animal hit"/>
    <s v="Wild animal hit - damage only"/>
    <s v="Wild animal hit"/>
    <x v="0"/>
    <x v="0"/>
  </r>
  <r>
    <n v="3153"/>
    <n v="2108718"/>
    <d v="2021-07-05T04:22:00"/>
    <s v="PENNINGTON"/>
    <s v="N"/>
    <m/>
    <m/>
    <n v="-1"/>
    <n v="90"/>
    <s v="Animal  - wild"/>
    <s v="Clear"/>
    <s v="N"/>
    <s v="N"/>
    <s v="N"/>
    <s v="N"/>
    <n v="44.103427000000003"/>
    <n v="-102.768997999999"/>
    <s v="Passenger car"/>
    <s v="Eastbound"/>
    <s v="Wild animal hit - damage only"/>
    <s v="Animal in roadway"/>
    <m/>
    <s v="Wild animal hit"/>
    <s v="Wild animal hit - damage only"/>
    <s v="Wild animal hit"/>
    <x v="0"/>
    <x v="0"/>
  </r>
  <r>
    <n v="3154"/>
    <n v="2108591"/>
    <d v="2021-06-27T00:35:00"/>
    <s v="PENNINGTON"/>
    <s v="N"/>
    <m/>
    <m/>
    <n v="-1"/>
    <n v="90"/>
    <s v="Animal  - wild"/>
    <s v="Clear"/>
    <s v="N"/>
    <s v="N"/>
    <s v="N"/>
    <s v="N"/>
    <n v="44.103076999999899"/>
    <n v="-103.139994"/>
    <s v="Passenger car"/>
    <s v="Westbound"/>
    <s v="Wild animal hit - damage only"/>
    <s v="Animal in roadway"/>
    <m/>
    <s v="Wild animal hit"/>
    <s v="Wild animal hit - damage only"/>
    <s v="Wild animal hit"/>
    <x v="0"/>
    <x v="0"/>
  </r>
  <r>
    <n v="3155"/>
    <n v="2108590"/>
    <d v="2021-06-23T02:46:00"/>
    <s v="PENNINGTON"/>
    <s v="N"/>
    <m/>
    <m/>
    <n v="-1"/>
    <n v="90"/>
    <s v="Animal  - wild"/>
    <s v="Clear"/>
    <s v="N"/>
    <s v="N"/>
    <s v="N"/>
    <s v="N"/>
    <n v="44.0683259999999"/>
    <n v="-102.41232100000001"/>
    <s v="Passenger car"/>
    <s v="Eastbound"/>
    <s v="Wild animal hit - damage only"/>
    <s v="Animal in roadway"/>
    <m/>
    <s v="Wild animal hit"/>
    <s v="Wild animal hit - damage only"/>
    <s v="Wild animal hit"/>
    <x v="0"/>
    <x v="0"/>
  </r>
  <r>
    <n v="3156"/>
    <n v="2108587"/>
    <d v="2021-06-25T05:25:00"/>
    <s v="PENNINGTON"/>
    <s v="N"/>
    <m/>
    <m/>
    <n v="-1"/>
    <n v="90"/>
    <s v="Animal  - wild"/>
    <s v="Clear"/>
    <s v="N"/>
    <s v="N"/>
    <s v="N"/>
    <s v="N"/>
    <n v="44.065302000000003"/>
    <n v="-102.448818"/>
    <s v="Light truck (2 axles, 4 tires)"/>
    <s v="Eastbound"/>
    <s v="Wild animal hit - damage only"/>
    <s v="Animal in roadway"/>
    <m/>
    <s v="Wild animal hit"/>
    <s v="Wild animal hit - damage only"/>
    <s v="Wild animal hit"/>
    <x v="0"/>
    <x v="0"/>
  </r>
  <r>
    <n v="3157"/>
    <n v="2108534"/>
    <d v="2021-06-25T02:40:00"/>
    <s v="PENNINGTON"/>
    <s v="N"/>
    <m/>
    <m/>
    <n v="-1"/>
    <n v="90"/>
    <s v="Animal  - wild"/>
    <s v="Cloudy"/>
    <s v="N"/>
    <s v="N"/>
    <s v="N"/>
    <s v="N"/>
    <n v="44.111846999999898"/>
    <n v="-103.123468"/>
    <s v="SUV ( sport utility/suburban )"/>
    <s v="Westbound"/>
    <s v="Wild animal hit - damage only"/>
    <s v="Animal in roadway"/>
    <m/>
    <s v="Wild animal hit"/>
    <s v="Wild animal hit - damage only"/>
    <s v="Wild animal hit"/>
    <x v="0"/>
    <x v="0"/>
  </r>
  <r>
    <n v="3158"/>
    <n v="2108343"/>
    <d v="2021-06-29T20:37:00"/>
    <s v="PENNINGTON"/>
    <s v="N"/>
    <m/>
    <m/>
    <n v="-1"/>
    <n v="90"/>
    <s v="Animal  - wild"/>
    <s v="Clear"/>
    <s v="N"/>
    <s v="N"/>
    <s v="N"/>
    <s v="N"/>
    <n v="44.103420999999898"/>
    <n v="-102.55287300000001"/>
    <s v="Passenger car"/>
    <s v="Westbound"/>
    <s v="Wild animal hit - damage only"/>
    <s v="Animal in roadway"/>
    <m/>
    <s v="Wild animal hit"/>
    <s v="Wild animal hit - damage only"/>
    <s v="Wild animal hit"/>
    <x v="0"/>
    <x v="0"/>
  </r>
  <r>
    <n v="3159"/>
    <n v="2108324"/>
    <d v="2021-06-27T21:20:00"/>
    <s v="PENNINGTON"/>
    <s v="N"/>
    <m/>
    <m/>
    <n v="-1"/>
    <n v="90"/>
    <s v="Animal  - wild"/>
    <s v="Clear"/>
    <s v="N"/>
    <s v="N"/>
    <s v="N"/>
    <s v="N"/>
    <n v="44.118343000000003"/>
    <n v="-102.968007"/>
    <s v="SUV ( sport utility/suburban )"/>
    <s v="Westbound"/>
    <s v="Wild animal hit - damage only"/>
    <s v="Animal in roadway"/>
    <m/>
    <s v="Wild animal hit"/>
    <s v="Wild animal hit - damage only"/>
    <s v="Wild animal hit"/>
    <x v="0"/>
    <x v="0"/>
  </r>
  <r>
    <n v="3161"/>
    <n v="2106954"/>
    <d v="2021-06-05T10:13:00"/>
    <s v="JACKSON"/>
    <s v="N"/>
    <s v="Lap belt and shoulder harness used"/>
    <s v="Changing lanes, Straight ahead"/>
    <n v="0"/>
    <n v="90"/>
    <s v="Motor vehicle in transport"/>
    <s v="Clear"/>
    <s v="N"/>
    <s v="N"/>
    <s v="N"/>
    <s v="N"/>
    <n v="43.835984000000003"/>
    <n v="-101.5776"/>
    <s v="Passenger car; Tractor/semi-trailer"/>
    <s v="Eastbound"/>
    <s v="Followed too closely; None"/>
    <s v="None"/>
    <m/>
    <s v="None"/>
    <s v="None"/>
    <s v="0.00 BAC, 0.00 BAC"/>
    <x v="0"/>
    <x v="0"/>
  </r>
  <r>
    <n v="3164"/>
    <n v="2107719"/>
    <d v="2021-06-16T21:48:00"/>
    <s v="PENNINGTON"/>
    <s v="N"/>
    <m/>
    <m/>
    <n v="-1"/>
    <n v="90"/>
    <s v="Animal  - wild"/>
    <s v="Clear"/>
    <s v="N"/>
    <s v="N"/>
    <s v="N"/>
    <s v="N"/>
    <n v="44.041581000000001"/>
    <n v="-102.351786"/>
    <s v="Passenger car"/>
    <s v="Eastbound"/>
    <s v="Wild animal hit - damage only"/>
    <s v="Animal in roadway"/>
    <m/>
    <s v="Wild animal hit"/>
    <s v="Wild animal hit - damage only"/>
    <s v="Wild animal hit"/>
    <x v="0"/>
    <x v="0"/>
  </r>
  <r>
    <n v="3165"/>
    <n v="2107203"/>
    <d v="2021-06-07T15:48:00"/>
    <s v="PENNINGTON"/>
    <s v="N"/>
    <s v="Helmet and eye protection"/>
    <s v="Straight ahead"/>
    <n v="0"/>
    <n v="90"/>
    <s v="Cross median/centerline, Overturn/rollover, Ran off road left"/>
    <s v="Clear"/>
    <s v="N"/>
    <s v="N"/>
    <s v="N"/>
    <s v="N"/>
    <n v="44.103212999999897"/>
    <n v="-102.56655600000001"/>
    <s v="Motorcycle"/>
    <s v="Eastbound"/>
    <s v="None; Running off road"/>
    <s v="None"/>
    <m/>
    <s v="None"/>
    <s v="None"/>
    <s v="Test not given"/>
    <x v="0"/>
    <x v="1"/>
  </r>
  <r>
    <n v="3167"/>
    <n v="2107467"/>
    <d v="2021-05-23T17:40:00"/>
    <s v="PENNINGTON"/>
    <s v="N"/>
    <s v="Lap belt and shoulder harness used"/>
    <s v="Straight ahead"/>
    <n v="0"/>
    <n v="90"/>
    <s v="Overturn/rollover, Ran off road right"/>
    <s v="Rain, Severe crosswinds"/>
    <s v="N"/>
    <s v="N"/>
    <s v="N"/>
    <s v="N"/>
    <n v="44.055259999999898"/>
    <n v="-102.36389800000001"/>
    <s v="Tractor/semi-trailer"/>
    <s v="Westbound"/>
    <s v="Failure to keep in proper lane; None"/>
    <s v="None"/>
    <m/>
    <s v="None"/>
    <s v="Weather conditions"/>
    <s v="Test not given"/>
    <x v="0"/>
    <x v="1"/>
  </r>
  <r>
    <n v="3168"/>
    <n v="2107645"/>
    <d v="2021-06-14T19:33:00"/>
    <s v="PENNINGTON"/>
    <s v="N"/>
    <s v="Lap belt and shoulder harness used"/>
    <s v="Straight ahead"/>
    <n v="0"/>
    <n v="90"/>
    <s v="Animal  - wild"/>
    <s v="Clear"/>
    <s v="N"/>
    <s v="N"/>
    <s v="N"/>
    <s v="N"/>
    <n v="44.048651999999898"/>
    <n v="-102.359696"/>
    <s v="Passenger car"/>
    <s v="Westbound"/>
    <s v="None"/>
    <s v="Animal in roadway"/>
    <m/>
    <s v="None"/>
    <s v="None"/>
    <s v="Test not given, Not reported"/>
    <x v="0"/>
    <x v="1"/>
  </r>
  <r>
    <n v="3169"/>
    <n v="2107649"/>
    <d v="2021-06-10T22:54:00"/>
    <s v="PENNINGTON"/>
    <s v="N"/>
    <s v="Lap belt and shoulder harness used"/>
    <s v="Straight ahead"/>
    <n v="0"/>
    <n v="90"/>
    <s v="Cross median/centerline, Overturn/rollover, Ran off road left"/>
    <s v="Severe crosswinds"/>
    <s v="N"/>
    <s v="N"/>
    <s v="N"/>
    <s v="N"/>
    <n v="44.091977"/>
    <n v="-102.497236"/>
    <s v="Tractor/semi-trailer"/>
    <s v="Eastbound"/>
    <s v="None"/>
    <s v="None"/>
    <m/>
    <s v="None"/>
    <s v="Weather conditions"/>
    <s v="0.00 BAC"/>
    <x v="0"/>
    <x v="0"/>
  </r>
  <r>
    <n v="3171"/>
    <n v="2107720"/>
    <d v="2021-06-17T08:47:00"/>
    <s v="PENNINGTON"/>
    <s v="N"/>
    <s v="None used"/>
    <s v="Straight ahead"/>
    <n v="0"/>
    <n v="90"/>
    <s v="Overturn/rollover"/>
    <s v="Clear"/>
    <s v="Y"/>
    <s v="N"/>
    <s v="N"/>
    <s v="N"/>
    <n v="44.018320000000003"/>
    <n v="-102.292621999999"/>
    <s v="All terrain vehicle / 4 wheeler"/>
    <s v="Northbound"/>
    <s v="None; Over-correcting/over-steering"/>
    <s v="None"/>
    <m/>
    <s v="None"/>
    <s v="None"/>
    <s v="Test not given"/>
    <x v="0"/>
    <x v="1"/>
  </r>
  <r>
    <n v="3172"/>
    <n v="2107748"/>
    <d v="2021-06-10T23:27:00"/>
    <s v="JACKSON"/>
    <s v="N"/>
    <s v="Lap belt and shoulder harness used"/>
    <s v="Straight ahead"/>
    <n v="0"/>
    <n v="90"/>
    <s v="Cargo/equipment loss or shift, Overturn/rollover, Ran off road left, Separation of units"/>
    <s v="Rain, Severe crosswinds"/>
    <s v="N"/>
    <s v="N"/>
    <s v="N"/>
    <s v="N"/>
    <n v="43.866013000000002"/>
    <n v="-101.956113"/>
    <s v="Light truck (2 axles, 4 tires)"/>
    <s v="Eastbound"/>
    <s v="None"/>
    <s v="Not applicable"/>
    <m/>
    <s v="None"/>
    <s v="Weather conditions"/>
    <s v="Test not given"/>
    <x v="0"/>
    <x v="0"/>
  </r>
  <r>
    <n v="3173"/>
    <n v="2109711"/>
    <d v="2021-07-01T18:40:00"/>
    <s v="BENNETT"/>
    <s v="N"/>
    <m/>
    <m/>
    <n v="-1"/>
    <n v="18"/>
    <s v="Animal  - wild"/>
    <s v="Clear"/>
    <s v="N"/>
    <s v="N"/>
    <s v="N"/>
    <s v="N"/>
    <n v="43.215240000000001"/>
    <n v="-101.548261999999"/>
    <s v="SUV ( sport utility/suburban )"/>
    <s v="Westbound"/>
    <s v="Wild animal hit - damage only"/>
    <s v="Animal in roadway"/>
    <m/>
    <s v="Wild animal hit"/>
    <s v="Wild animal hit - damage only"/>
    <s v="Wild animal hit"/>
    <x v="0"/>
    <x v="0"/>
  </r>
  <r>
    <n v="3175"/>
    <n v="2109344"/>
    <d v="2021-07-12T11:55:00"/>
    <s v="BENNETT"/>
    <s v="N"/>
    <m/>
    <s v="Slowing in traffic lane, Straight ahead"/>
    <n v="0"/>
    <n v="18"/>
    <s v="Motor vehicle in transport"/>
    <s v="Clear"/>
    <s v="N"/>
    <s v="N"/>
    <s v="N"/>
    <s v="N"/>
    <n v="43.172037000000003"/>
    <n v="-101.71855100000001"/>
    <s v="Light truck (2 axles, 4 tires); Tractor/semi-trailer"/>
    <s v="Westbound"/>
    <s v="Failed to yield to vehicle; None"/>
    <s v="None"/>
    <m/>
    <s v="None"/>
    <s v="None"/>
    <s v="Test not given, Test not given"/>
    <x v="0"/>
    <x v="2"/>
  </r>
  <r>
    <n v="3176"/>
    <n v="2107867"/>
    <d v="2021-06-03T06:19:00"/>
    <s v="JACKSON"/>
    <s v="N"/>
    <s v="None used"/>
    <s v="Straight ahead"/>
    <n v="0"/>
    <n v="73"/>
    <s v="Ditch, Overturn/rollover, Ran off road right"/>
    <s v="Clear"/>
    <s v="N"/>
    <s v="N"/>
    <s v="N"/>
    <s v="N"/>
    <n v="43.679665"/>
    <n v="-101.541550999999"/>
    <s v="Passenger car"/>
    <s v="Southbound"/>
    <s v="Failure to keep in proper lane; Running off road"/>
    <s v="None"/>
    <m/>
    <s v="Unknown"/>
    <s v="None"/>
    <s v="Test not given"/>
    <x v="0"/>
    <x v="3"/>
  </r>
  <r>
    <n v="3183"/>
    <n v="2109699"/>
    <d v="2021-07-25T04:57:00"/>
    <s v="PENNINGTON"/>
    <s v="N"/>
    <m/>
    <m/>
    <n v="-1"/>
    <n v="90"/>
    <s v="Animal  - wild"/>
    <s v="Clear"/>
    <s v="N"/>
    <s v="N"/>
    <s v="N"/>
    <s v="N"/>
    <n v="44.079678000000001"/>
    <n v="-102.47906"/>
    <s v="Passenger car"/>
    <s v="Eastbound"/>
    <s v="Wild animal hit - damage only"/>
    <s v="Animal in roadway"/>
    <m/>
    <s v="Wild animal hit"/>
    <s v="Wild animal hit - damage only"/>
    <s v="Wild animal hit"/>
    <x v="0"/>
    <x v="0"/>
  </r>
  <r>
    <n v="3184"/>
    <n v="2109368"/>
    <d v="2021-07-05T18:10:00"/>
    <s v="PENNINGTON"/>
    <s v="N"/>
    <s v="Lap belt and shoulder harness used"/>
    <s v="Straight ahead"/>
    <n v="0"/>
    <n v="90"/>
    <s v="Guardrail face, Ran off road right"/>
    <s v="Rain, Severe crosswinds"/>
    <s v="N"/>
    <s v="N"/>
    <s v="N"/>
    <s v="N"/>
    <n v="44.103665999999897"/>
    <n v="-102.754424"/>
    <s v="SUV ( sport utility/suburban )"/>
    <s v="Westbound"/>
    <s v="Driving too fast for conditions; None"/>
    <s v="Road surface condition ( wet, icy, snow, slush, etc. )"/>
    <m/>
    <s v="None"/>
    <s v="Weather conditions"/>
    <s v="Test not given"/>
    <x v="0"/>
    <x v="0"/>
  </r>
  <r>
    <n v="3185"/>
    <n v="2110318"/>
    <d v="2021-07-22T13:32:00"/>
    <s v="PENNINGTON"/>
    <s v="N"/>
    <s v="Lap belt and shoulder harness used, None used"/>
    <s v="Straight ahead"/>
    <n v="0"/>
    <n v="90"/>
    <s v="Motor vehicle in transport, Overturn/rollover, Ran off road left, Ran off road right"/>
    <s v="Clear"/>
    <s v="N"/>
    <s v="N"/>
    <s v="N"/>
    <s v="N"/>
    <n v="44.103456999999899"/>
    <n v="-102.840620999999"/>
    <s v="Passenger car; Tractor/semi-trailer"/>
    <s v="Eastbound"/>
    <s v="Failure to keep in proper lane; Improper passing; None"/>
    <s v="None"/>
    <s v="CARELESS DRIVING., ADULT SEATBELT VIOLATION ---- AFTER 9/1/73"/>
    <s v="None"/>
    <s v="None"/>
    <s v="0.00 BAC, Not reported, 0.00 BAC, Test not given"/>
    <x v="0"/>
    <x v="1"/>
  </r>
  <r>
    <n v="3186"/>
    <n v="2109571"/>
    <d v="2021-07-16T15:52:00"/>
    <s v="PENNINGTON"/>
    <s v="N"/>
    <s v="Lap belt and shoulder harness used"/>
    <s v="Straight ahead"/>
    <n v="0"/>
    <n v="90"/>
    <s v="Equipment failure ( tires, brakes, etc. ), Motor vehicle in transport"/>
    <s v="Clear"/>
    <s v="N"/>
    <s v="N"/>
    <s v="N"/>
    <s v="N"/>
    <n v="44.0107649999999"/>
    <n v="-102.28191200000001"/>
    <s v="SUV ( sport utility/suburban ); Tractor/semi-trailer"/>
    <s v="Eastbound"/>
    <s v="None"/>
    <s v="None"/>
    <m/>
    <s v="None; Power train"/>
    <s v="None"/>
    <s v="Test not given, Test not given"/>
    <x v="0"/>
    <x v="0"/>
  </r>
  <r>
    <n v="3187"/>
    <n v="2108513"/>
    <d v="2021-06-27T07:10:00"/>
    <s v="PENNINGTON"/>
    <s v="N"/>
    <s v="Lap belt and shoulder harness used"/>
    <s v="Straight ahead"/>
    <n v="0"/>
    <n v="90"/>
    <s v="Guardrail face, Ran off road right, Separation of units"/>
    <s v="Clear"/>
    <s v="N"/>
    <s v="N"/>
    <s v="N"/>
    <s v="N"/>
    <n v="44.117693000000003"/>
    <n v="-103.076877999999"/>
    <s v="Single-unit truck (2 axle, 6 tires) GVWR 10,001 lbs or more"/>
    <s v="Eastbound"/>
    <s v="None"/>
    <s v="None"/>
    <m/>
    <s v="None"/>
    <s v="None"/>
    <s v="Test not given"/>
    <x v="0"/>
    <x v="0"/>
  </r>
  <r>
    <n v="3190"/>
    <n v="2109163"/>
    <d v="2021-07-14T05:43:00"/>
    <s v="PENNINGTON"/>
    <s v="N"/>
    <m/>
    <m/>
    <n v="-1"/>
    <n v="90"/>
    <s v="Animal  - wild"/>
    <s v="Cloudy"/>
    <s v="N"/>
    <s v="N"/>
    <s v="N"/>
    <s v="N"/>
    <n v="44.104255000000002"/>
    <n v="-102.886549"/>
    <s v="SUV ( sport utility/suburban )"/>
    <s v="Westbound"/>
    <s v="Wild animal hit - damage only"/>
    <s v="Animal in roadway"/>
    <m/>
    <s v="Wild animal hit"/>
    <s v="Wild animal hit - damage only"/>
    <s v="Wild animal hit"/>
    <x v="0"/>
    <x v="0"/>
  </r>
  <r>
    <n v="3191"/>
    <n v="2109358"/>
    <d v="2021-07-07T20:50:00"/>
    <s v="PENNINGTON"/>
    <s v="N"/>
    <m/>
    <m/>
    <n v="-1"/>
    <n v="90"/>
    <s v="Animal  - wild"/>
    <s v="Clear"/>
    <s v="N"/>
    <s v="N"/>
    <s v="N"/>
    <s v="N"/>
    <n v="43.980645000000003"/>
    <n v="-102.200839999999"/>
    <s v="SUV ( sport utility/suburban )"/>
    <s v="Westbound"/>
    <s v="Wild animal hit - damage only"/>
    <s v="Animal in roadway"/>
    <m/>
    <s v="Wild animal hit"/>
    <s v="Wild animal hit - damage only"/>
    <s v="Wild animal hit"/>
    <x v="0"/>
    <x v="0"/>
  </r>
  <r>
    <n v="3192"/>
    <n v="2109366"/>
    <d v="2021-07-01T22:20:00"/>
    <s v="PENNINGTON"/>
    <s v="N"/>
    <m/>
    <m/>
    <n v="-1"/>
    <n v="90"/>
    <s v="Animal  - wild"/>
    <s v="Clear"/>
    <s v="N"/>
    <s v="N"/>
    <s v="N"/>
    <s v="N"/>
    <n v="44.118146000000003"/>
    <n v="-103.004491999999"/>
    <s v="Van/Bus with seats for 9 - 15 people, including driver"/>
    <s v="Westbound"/>
    <s v="Wild animal hit - damage only"/>
    <s v="Animal in roadway"/>
    <m/>
    <s v="Wild animal hit"/>
    <s v="Wild animal hit - damage only"/>
    <s v="Wild animal hit"/>
    <x v="0"/>
    <x v="0"/>
  </r>
  <r>
    <n v="3193"/>
    <n v="2109369"/>
    <d v="2021-07-07T15:30:00"/>
    <s v="PENNINGTON"/>
    <s v="N"/>
    <s v="Lap belt and shoulder harness used"/>
    <s v="Straight ahead"/>
    <n v="0"/>
    <n v="90"/>
    <s v="Equipment failure ( tires, brakes, etc. ), Jackknife, Ran off road right"/>
    <s v="Clear"/>
    <s v="N"/>
    <s v="N"/>
    <s v="N"/>
    <s v="N"/>
    <n v="44.103299999999898"/>
    <n v="-102.602200999999"/>
    <s v="SUV ( sport utility/suburban )"/>
    <s v="Eastbound"/>
    <s v="None"/>
    <s v="None"/>
    <s v="NO VALID DL"/>
    <s v="Tires"/>
    <s v="None"/>
    <s v="Test not given"/>
    <x v="0"/>
    <x v="0"/>
  </r>
  <r>
    <n v="3194"/>
    <n v="2109370"/>
    <d v="2021-07-07T21:40:00"/>
    <s v="PENNINGTON"/>
    <s v="N"/>
    <m/>
    <m/>
    <n v="-1"/>
    <n v="90"/>
    <s v="Animal  - wild"/>
    <s v="Rain"/>
    <s v="N"/>
    <s v="N"/>
    <s v="N"/>
    <s v="N"/>
    <n v="44.020822000000003"/>
    <n v="-102.297764"/>
    <s v="Light truck (2 axles, 4 tires)"/>
    <s v="Westbound"/>
    <s v="Wild animal hit - damage only"/>
    <s v="Animal in roadway"/>
    <m/>
    <s v="Wild animal hit"/>
    <s v="Wild animal hit - damage only"/>
    <s v="Wild animal hit"/>
    <x v="0"/>
    <x v="0"/>
  </r>
  <r>
    <n v="3195"/>
    <n v="2109377"/>
    <d v="2021-07-07T02:13:00"/>
    <s v="PENNINGTON"/>
    <s v="N"/>
    <m/>
    <m/>
    <n v="-1"/>
    <n v="90"/>
    <s v="Animal  - wild"/>
    <s v="Clear"/>
    <s v="N"/>
    <s v="N"/>
    <s v="N"/>
    <s v="N"/>
    <n v="43.895401"/>
    <n v="-102.02147600000001"/>
    <s v="SUV ( sport utility/suburban )"/>
    <s v="Westbound"/>
    <s v="Wild animal hit - damage only"/>
    <s v="Animal in roadway"/>
    <m/>
    <s v="Wild animal hit"/>
    <s v="Wild animal hit - damage only"/>
    <s v="Wild animal hit"/>
    <x v="0"/>
    <x v="0"/>
  </r>
  <r>
    <n v="3198"/>
    <n v="2109595"/>
    <d v="2021-07-17T04:55:00"/>
    <s v="PENNINGTON"/>
    <s v="N"/>
    <m/>
    <m/>
    <n v="-1"/>
    <n v="90"/>
    <s v="Animal  - wild"/>
    <s v="Clear"/>
    <s v="N"/>
    <s v="N"/>
    <s v="N"/>
    <s v="N"/>
    <n v="44.1036649999999"/>
    <n v="-102.808863"/>
    <s v="Light truck (2 axles, 4 tires)"/>
    <s v="Westbound"/>
    <s v="Wild animal hit - damage only"/>
    <s v="Animal in roadway"/>
    <m/>
    <s v="Wild animal hit"/>
    <s v="Wild animal hit - damage only"/>
    <s v="Wild animal hit"/>
    <x v="0"/>
    <x v="0"/>
  </r>
  <r>
    <n v="3199"/>
    <n v="2111213"/>
    <d v="2021-08-20T13:14:00"/>
    <s v="PENNINGTON"/>
    <s v="N"/>
    <m/>
    <m/>
    <n v="-1"/>
    <n v="90"/>
    <s v="Animal  - wild"/>
    <s v="Clear"/>
    <s v="N"/>
    <s v="N"/>
    <s v="N"/>
    <s v="N"/>
    <n v="44.006326999999899"/>
    <n v="-102.275143999999"/>
    <s v="Passenger car"/>
    <s v="Eastbound"/>
    <s v="Wild animal hit - damage only"/>
    <s v="Animal in roadway"/>
    <m/>
    <s v="Wild animal hit"/>
    <s v="Wild animal hit - damage only"/>
    <s v="Wild animal hit"/>
    <x v="0"/>
    <x v="0"/>
  </r>
  <r>
    <n v="3201"/>
    <n v="2110893"/>
    <d v="2021-08-17T21:20:00"/>
    <s v="PENNINGTON"/>
    <s v="N"/>
    <m/>
    <m/>
    <n v="-1"/>
    <n v="90"/>
    <s v="Animal  - wild"/>
    <s v="Clear"/>
    <s v="N"/>
    <s v="N"/>
    <s v="N"/>
    <s v="N"/>
    <n v="44.104222999999898"/>
    <n v="-102.87616800000001"/>
    <s v="Passenger car"/>
    <s v="Westbound"/>
    <s v="Wild animal hit - damage only"/>
    <s v="Animal in roadway"/>
    <m/>
    <s v="Wild animal hit"/>
    <s v="Wild animal hit - damage only"/>
    <s v="Wild animal hit"/>
    <x v="0"/>
    <x v="0"/>
  </r>
  <r>
    <n v="3202"/>
    <n v="2110424"/>
    <d v="2021-08-08T21:00:00"/>
    <s v="PENNINGTON"/>
    <s v="N"/>
    <m/>
    <m/>
    <n v="-1"/>
    <n v="90"/>
    <s v="Animal  - wild"/>
    <s v="Clear"/>
    <s v="N"/>
    <s v="N"/>
    <s v="N"/>
    <s v="N"/>
    <n v="44.118122999999898"/>
    <n v="-102.99120000000001"/>
    <s v="SUV ( sport utility/suburban )"/>
    <s v="Eastbound"/>
    <s v="Wild animal hit - damage only"/>
    <s v="Animal in roadway"/>
    <m/>
    <s v="Wild animal hit"/>
    <s v="Wild animal hit - damage only"/>
    <s v="Wild animal hit"/>
    <x v="0"/>
    <x v="0"/>
  </r>
  <r>
    <n v="3203"/>
    <n v="2110046"/>
    <d v="2021-07-29T06:45:00"/>
    <s v="PENNINGTON"/>
    <s v="N"/>
    <m/>
    <m/>
    <n v="-1"/>
    <n v="90"/>
    <s v="Animal  - wild"/>
    <s v="Clear"/>
    <s v="N"/>
    <s v="N"/>
    <s v="N"/>
    <s v="N"/>
    <n v="44.067312999999899"/>
    <n v="-102.392053"/>
    <s v="Passenger car"/>
    <s v="Eastbound"/>
    <s v="Wild animal hit - damage only"/>
    <s v="Animal in roadway"/>
    <m/>
    <s v="Wild animal hit"/>
    <s v="Wild animal hit - damage only"/>
    <s v="Wild animal hit"/>
    <x v="0"/>
    <x v="0"/>
  </r>
  <r>
    <n v="3205"/>
    <n v="2111009"/>
    <d v="2021-08-06T11:00:00"/>
    <s v="JACKSON"/>
    <s v="N"/>
    <s v="Eye protection only"/>
    <s v="Straight ahead"/>
    <n v="0"/>
    <n v="90"/>
    <s v="Cross median/centerline, Highway traffic sign post/sign"/>
    <s v="Clear"/>
    <s v="N"/>
    <s v="N"/>
    <s v="N"/>
    <s v="N"/>
    <n v="43.835757999999899"/>
    <n v="-101.886842999999"/>
    <s v="Motorcycle"/>
    <s v="Westbound"/>
    <s v="None; Running off road"/>
    <s v="None"/>
    <m/>
    <s v="None"/>
    <s v="None"/>
    <s v="0.00 BAC"/>
    <x v="0"/>
    <x v="4"/>
  </r>
  <r>
    <n v="3208"/>
    <n v="2110484"/>
    <d v="2021-08-07T11:50:00"/>
    <s v="PENNINGTON"/>
    <s v="N"/>
    <s v="Eye protection only"/>
    <s v="Overtaking/passing"/>
    <n v="0"/>
    <n v="90"/>
    <s v="Guardrail face, Ran off road left"/>
    <s v="Clear"/>
    <s v="N"/>
    <s v="N"/>
    <s v="N"/>
    <s v="N"/>
    <n v="43.986849999999897"/>
    <n v="-102.244497999999"/>
    <s v="Motorcycle"/>
    <s v="Westbound"/>
    <s v="None; Swerving or avoiding due to wind, slippery surface, vehicle, object, non-motorist, etc."/>
    <s v="None"/>
    <m/>
    <s v="None"/>
    <s v="None"/>
    <s v="0.00 BAC"/>
    <x v="0"/>
    <x v="4"/>
  </r>
  <r>
    <n v="3210"/>
    <n v="2109593"/>
    <d v="2021-07-17T14:10:00"/>
    <s v="PENNINGTON"/>
    <s v="N"/>
    <s v="Lap belt and shoulder harness used"/>
    <s v="Parked, Straight ahead"/>
    <n v="0"/>
    <n v="90"/>
    <s v="Fence, Parked motor vehicle, Ran off road right"/>
    <s v="Clear"/>
    <s v="N"/>
    <s v="N"/>
    <s v="Y"/>
    <s v="N"/>
    <n v="44.103805000000001"/>
    <n v="-102.855772999999"/>
    <s v="Mini-van/passenger van with seats for 8 or less, including driver; Tractor/semi-trailer"/>
    <s v="Eastbound; Not on roadway ( also use for parked motor vehicle )"/>
    <s v="Distracted (list distraction in narrative); Failure to keep in proper lane; None; Not applicable"/>
    <s v="None; Not applicable"/>
    <s v="UNSAFE LANE CHANGE"/>
    <s v="None; Not applicable"/>
    <s v="Not applicable; Physical obstruction"/>
    <s v="Not applicable, Test not given"/>
    <x v="0"/>
    <x v="0"/>
  </r>
  <r>
    <n v="3211"/>
    <n v="2110577"/>
    <d v="2021-08-10T13:40:00"/>
    <s v="JACKSON"/>
    <s v="N"/>
    <s v="Lap belt and shoulder harness used"/>
    <s v="Straight ahead"/>
    <n v="0"/>
    <n v="90"/>
    <s v="Cargo/equipment loss or shift, Fence, Ran off road right, Utility pole"/>
    <s v="Clear"/>
    <s v="N"/>
    <s v="N"/>
    <s v="N"/>
    <s v="N"/>
    <n v="43.885176999999899"/>
    <n v="-101.998024999999"/>
    <s v="Light truck (2 axles, 4 tires)"/>
    <s v="Westbound"/>
    <s v="None"/>
    <s v="None"/>
    <m/>
    <s v="None"/>
    <s v="None"/>
    <s v="0.00 BAC"/>
    <x v="0"/>
    <x v="0"/>
  </r>
  <r>
    <n v="3214"/>
    <n v="2111456"/>
    <d v="2021-08-05T00:45:00"/>
    <s v="PENNINGTON"/>
    <s v="N"/>
    <s v="Lap belt and shoulder harness used"/>
    <s v="Straight ahead"/>
    <n v="0"/>
    <n v="90"/>
    <s v="Embankment, Ran off road right"/>
    <s v="Cloudy"/>
    <s v="N"/>
    <s v="Y"/>
    <s v="N"/>
    <s v="N"/>
    <n v="44.101058000000002"/>
    <n v="-103.147882999999"/>
    <s v="Passenger car"/>
    <s v="Eastbound"/>
    <s v="Fatigued/asleep; Running off road"/>
    <s v="None"/>
    <m/>
    <s v="None"/>
    <s v="None"/>
    <s v="Test not given"/>
    <x v="0"/>
    <x v="1"/>
  </r>
  <r>
    <n v="3219"/>
    <n v="2110197"/>
    <d v="2021-07-25T22:45:00"/>
    <s v="JACKSON"/>
    <s v="N"/>
    <m/>
    <m/>
    <n v="-1"/>
    <n v="90"/>
    <s v="Animal  - wild"/>
    <s v="Clear"/>
    <s v="N"/>
    <s v="N"/>
    <s v="N"/>
    <s v="N"/>
    <n v="43.836266000000002"/>
    <n v="-101.646815"/>
    <s v="Light truck (2 axles, 4 tires)"/>
    <s v="Westbound"/>
    <s v="Wild animal hit - damage only"/>
    <s v="Animal in roadway"/>
    <m/>
    <s v="Wild animal hit"/>
    <s v="Wild animal hit - damage only"/>
    <s v="Wild animal hit"/>
    <x v="0"/>
    <x v="0"/>
  </r>
  <r>
    <n v="3220"/>
    <n v="2110834"/>
    <d v="2021-08-15T06:30:00"/>
    <s v="JACKSON"/>
    <s v="N"/>
    <m/>
    <m/>
    <n v="-1"/>
    <n v="73"/>
    <s v="Animal  - wild"/>
    <s v="Clear"/>
    <s v="N"/>
    <s v="N"/>
    <s v="N"/>
    <s v="N"/>
    <n v="43.746532000000002"/>
    <n v="-101.525509999999"/>
    <s v="Passenger car"/>
    <s v="Northbound"/>
    <s v="Wild animal hit - damage only"/>
    <s v="Animal in roadway"/>
    <m/>
    <s v="Wild animal hit"/>
    <s v="Wild animal hit - damage only"/>
    <s v="Wild animal hit"/>
    <x v="0"/>
    <x v="0"/>
  </r>
  <r>
    <n v="3221"/>
    <n v="2109304"/>
    <d v="2021-07-15T09:40:00"/>
    <s v="PENNINGTON"/>
    <s v="N"/>
    <s v="Lap belt and shoulder harness used"/>
    <s v="Making U-turn, Straight ahead"/>
    <n v="0"/>
    <n v="90"/>
    <s v="Motor vehicle in transport, Ran off road left"/>
    <s v="Clear"/>
    <s v="N"/>
    <s v="N"/>
    <s v="N"/>
    <s v="N"/>
    <n v="44.070317000000003"/>
    <n v="-102.464095"/>
    <s v="Passenger car; Single-unit truck (2 axle, 6 tires) GVWR 10,001 lbs or more"/>
    <s v="Westbound"/>
    <s v="Followed too closely; None"/>
    <s v="None"/>
    <s v="FOLLOWING TOO CLOSELY"/>
    <s v="None"/>
    <s v="None"/>
    <s v="0.01 BAC, 0.00 BAC"/>
    <x v="0"/>
    <x v="3"/>
  </r>
  <r>
    <n v="3223"/>
    <n v="2109545"/>
    <d v="2021-07-22T15:29:00"/>
    <s v="PENNINGTON"/>
    <s v="N"/>
    <s v="Lap belt and shoulder harness used"/>
    <s v="Straight ahead"/>
    <n v="0"/>
    <n v="90"/>
    <s v="Fire/explosion"/>
    <s v="Clear"/>
    <s v="N"/>
    <s v="N"/>
    <s v="N"/>
    <s v="N"/>
    <n v="44.103651999999897"/>
    <n v="-102.772561999999"/>
    <s v="Light truck (2 axles, 4 tires)"/>
    <s v="Westbound"/>
    <s v="None"/>
    <s v="None"/>
    <m/>
    <s v="Other"/>
    <s v="None"/>
    <s v="Test not given"/>
    <x v="0"/>
    <x v="0"/>
  </r>
  <r>
    <n v="3225"/>
    <n v="2112004"/>
    <d v="2021-08-06T13:01:00"/>
    <s v="JACKSON"/>
    <s v="N"/>
    <s v="Lap belt and shoulder harness used"/>
    <s v="Slowing in traffic lane, Stopped in traffic lane, Straight ahead"/>
    <n v="0"/>
    <n v="90"/>
    <s v="Motor vehicle in transport"/>
    <s v="Clear"/>
    <s v="N"/>
    <s v="N"/>
    <s v="N"/>
    <s v="N"/>
    <n v="43.836345000000001"/>
    <n v="-101.837996"/>
    <s v="SUV ( sport utility/suburban ); Tractor/semi-trailer"/>
    <s v="Westbound"/>
    <s v="Failed to yield to vehicle; Followed too closely; None"/>
    <s v="None; Obstruction in roadway"/>
    <s v="CARELESS DRIVING."/>
    <s v="None"/>
    <s v="None"/>
    <s v="Test not given, Test not given, Test not given"/>
    <x v="0"/>
    <x v="2"/>
  </r>
  <r>
    <n v="3228"/>
    <n v="2112084"/>
    <d v="2021-08-25T04:00:00"/>
    <s v="BENNETT"/>
    <s v="N"/>
    <m/>
    <m/>
    <n v="-1"/>
    <n v="18"/>
    <s v="Animal  - wild"/>
    <s v="Clear"/>
    <s v="N"/>
    <s v="N"/>
    <s v="N"/>
    <s v="N"/>
    <n v="43.215246999999898"/>
    <n v="-101.580524999999"/>
    <s v="Truck pulling trailer(s) - GCWR 10,001 lbs or more"/>
    <s v="Eastbound"/>
    <s v="Wild animal hit - damage only"/>
    <s v="Animal in roadway"/>
    <m/>
    <s v="Wild animal hit"/>
    <s v="Wild animal hit - damage only"/>
    <s v="Wild animal hit"/>
    <x v="0"/>
    <x v="0"/>
  </r>
  <r>
    <n v="3231"/>
    <n v="2109938"/>
    <d v="2021-07-21T15:19:00"/>
    <s v="PENNINGTON"/>
    <s v="N"/>
    <s v="Lap belt and shoulder harness used"/>
    <s v="Straight ahead"/>
    <n v="0"/>
    <n v="90"/>
    <s v="Other movable object"/>
    <s v="Clear"/>
    <s v="N"/>
    <s v="N"/>
    <s v="N"/>
    <s v="N"/>
    <n v="44.103257999999897"/>
    <n v="-102.579595999999"/>
    <s v="Passenger car"/>
    <s v="Eastbound"/>
    <s v="None"/>
    <s v="Pedestrian, bicyclist, other non-occupants in road"/>
    <m/>
    <s v="None"/>
    <s v="None"/>
    <s v="0.00 BAC"/>
    <x v="0"/>
    <x v="0"/>
  </r>
  <r>
    <n v="3232"/>
    <n v="2112900"/>
    <d v="2021-08-18T22:25:00"/>
    <s v="PENNINGTON"/>
    <s v="N"/>
    <s v="Lap belt and shoulder harness used"/>
    <s v="Turning left"/>
    <n v="0"/>
    <n v="90"/>
    <s v="Motor vehicle in transport"/>
    <s v="Clear"/>
    <s v="N"/>
    <s v="N"/>
    <s v="N"/>
    <s v="N"/>
    <n v="44.100662"/>
    <n v="-103.151201"/>
    <s v="Motor home; Passenger car"/>
    <s v="Westbound"/>
    <s v="Improper lane change; Improper turn; None"/>
    <s v="None"/>
    <s v="TURNING FROM THE WRONG LANE"/>
    <s v="None"/>
    <s v="None"/>
    <s v="Test not given, Test not given"/>
    <x v="0"/>
    <x v="0"/>
  </r>
  <r>
    <n v="3235"/>
    <n v="2110196"/>
    <d v="2021-08-01T22:50:00"/>
    <s v="PENNINGTON"/>
    <s v="N"/>
    <s v="Lap belt and shoulder harness used"/>
    <s v="Straight ahead"/>
    <n v="0"/>
    <n v="90"/>
    <s v="Overturn/rollover, Ran off road left, Separation of units"/>
    <s v="Clear"/>
    <s v="N"/>
    <s v="Y"/>
    <s v="N"/>
    <s v="N"/>
    <n v="43.963697000000003"/>
    <n v="-102.180592"/>
    <s v="Light truck (2 axles, 4 tires)"/>
    <s v="Eastbound"/>
    <s v="Fatigued/asleep; None"/>
    <s v="None"/>
    <s v="NO SAFETY CHAIN, LANE DRIVING REQUIRED / ILLEGAL LANE CHANGE"/>
    <s v="None"/>
    <s v="None"/>
    <s v="0.00 BAC"/>
    <x v="0"/>
    <x v="0"/>
  </r>
  <r>
    <n v="3236"/>
    <n v="2110322"/>
    <d v="2021-08-01T23:04:00"/>
    <s v="PENNINGTON"/>
    <s v="N"/>
    <s v="Lap belt and shoulder harness used"/>
    <s v="Straight ahead"/>
    <n v="0"/>
    <n v="90"/>
    <s v="Other movable object"/>
    <s v="Clear"/>
    <s v="N"/>
    <s v="N"/>
    <s v="N"/>
    <s v="N"/>
    <n v="44.103456000000001"/>
    <n v="-102.562758"/>
    <s v="Passenger car"/>
    <s v="Westbound"/>
    <s v="None"/>
    <s v="Debris"/>
    <m/>
    <s v="None"/>
    <s v="None"/>
    <s v="Test not given"/>
    <x v="0"/>
    <x v="0"/>
  </r>
  <r>
    <n v="3237"/>
    <n v="2110379"/>
    <d v="2021-08-05T09:20:00"/>
    <s v="PENNINGTON"/>
    <s v="N"/>
    <s v="Lap belt and shoulder harness used"/>
    <s v="Changing lanes"/>
    <n v="0"/>
    <n v="90"/>
    <s v="Fire/explosion, Other movable object"/>
    <s v="Clear"/>
    <s v="N"/>
    <s v="N"/>
    <s v="N"/>
    <s v="N"/>
    <n v="44.113236999999899"/>
    <n v="-102.919994"/>
    <s v="Single-unit truck (2 axle, 6 tires) GVWR 10,000 lbs or less"/>
    <s v="Eastbound"/>
    <s v="None"/>
    <s v="Debris"/>
    <s v="DRIVERS LICENSE SUSPENDED"/>
    <s v="None"/>
    <s v="None"/>
    <s v="0.00 BAC"/>
    <x v="0"/>
    <x v="0"/>
  </r>
  <r>
    <n v="3238"/>
    <n v="2112821"/>
    <d v="2021-09-13T12:08:00"/>
    <s v="PENNINGTON"/>
    <s v="N"/>
    <s v="Lap belt and shoulder harness used"/>
    <s v="Changing lanes, Straight ahead"/>
    <n v="0"/>
    <n v="90"/>
    <s v="Motor vehicle in transport, Overturn/rollover"/>
    <s v="Cloudy"/>
    <s v="N"/>
    <s v="N"/>
    <s v="N"/>
    <s v="N"/>
    <n v="44.061140000000002"/>
    <n v="-102.369034999999"/>
    <s v="Light truck (2 axles, 4 tires); Passenger car"/>
    <s v="Eastbound"/>
    <s v="Drinking; Failure to keep in proper lane; None"/>
    <s v="None"/>
    <s v="DRIVERS LICENSE SUSPENDED, DUI, RECKLESS DRIVING"/>
    <s v="None"/>
    <s v="None"/>
    <s v="0.17 BAC, Test not given, Not reported"/>
    <x v="0"/>
    <x v="2"/>
  </r>
  <r>
    <n v="3239"/>
    <n v="2110477"/>
    <d v="2021-08-09T08:25:00"/>
    <s v="PENNINGTON"/>
    <s v="N"/>
    <s v="Eye protection only"/>
    <s v="Straight ahead"/>
    <n v="0"/>
    <n v="90"/>
    <s v="Animal  - wild"/>
    <s v="Clear"/>
    <s v="N"/>
    <s v="N"/>
    <s v="N"/>
    <s v="N"/>
    <n v="44.117795999999899"/>
    <n v="-103.043239999999"/>
    <s v="Motorcycle"/>
    <s v="Eastbound"/>
    <s v="None"/>
    <s v="Animal in roadway"/>
    <m/>
    <s v="None"/>
    <s v="None"/>
    <s v="0.00 BAC"/>
    <x v="0"/>
    <x v="3"/>
  </r>
  <r>
    <n v="3240"/>
    <n v="2110485"/>
    <d v="2021-08-06T14:08:00"/>
    <s v="JACKSON"/>
    <s v="N"/>
    <s v="Eye protection only"/>
    <s v="Slowing in traffic lane"/>
    <n v="0"/>
    <n v="90"/>
    <s v="Overturn/rollover"/>
    <s v="Clear"/>
    <s v="N"/>
    <s v="N"/>
    <s v="N"/>
    <s v="N"/>
    <n v="43.836261"/>
    <n v="-101.65831300000001"/>
    <s v="Motorcycle"/>
    <s v="Westbound"/>
    <s v="Followed too closely; None"/>
    <s v="None"/>
    <s v="NO ENDORSEMENT"/>
    <s v="None"/>
    <s v="None"/>
    <s v="0.00 BAC"/>
    <x v="0"/>
    <x v="2"/>
  </r>
  <r>
    <n v="3242"/>
    <n v="2110525"/>
    <d v="2021-06-27T04:03:00"/>
    <s v="PENNINGTON"/>
    <s v="N"/>
    <m/>
    <m/>
    <n v="-1"/>
    <n v="90"/>
    <s v="Animal  - wild"/>
    <s v="Clear"/>
    <s v="N"/>
    <s v="N"/>
    <s v="N"/>
    <s v="N"/>
    <n v="44.11833"/>
    <n v="-102.951009999999"/>
    <s v="Passenger car"/>
    <s v="Westbound"/>
    <s v="Wild animal hit - damage only"/>
    <s v="Animal in roadway"/>
    <m/>
    <s v="Wild animal hit"/>
    <s v="Wild animal hit - damage only"/>
    <s v="Wild animal hit"/>
    <x v="0"/>
    <x v="0"/>
  </r>
  <r>
    <n v="3243"/>
    <n v="2110586"/>
    <d v="2021-08-06T12:31:00"/>
    <s v="JACKSON"/>
    <s v="N"/>
    <s v="Lap belt and shoulder harness used"/>
    <s v="Straight ahead"/>
    <n v="0"/>
    <n v="90"/>
    <s v="Motor vehicle in transport"/>
    <s v="Clear"/>
    <s v="N"/>
    <s v="N"/>
    <s v="N"/>
    <s v="N"/>
    <n v="43.836241999999899"/>
    <n v="-101.77673900000001"/>
    <s v="Mini-van/passenger van with seats for 8 or less, including driver; Passenger car"/>
    <s v="Westbound"/>
    <s v="Followed too closely; None"/>
    <s v="None"/>
    <m/>
    <s v="None"/>
    <s v="None"/>
    <s v="0.00 BAC, 0.00 BAC"/>
    <x v="0"/>
    <x v="0"/>
  </r>
  <r>
    <n v="3244"/>
    <n v="2110587"/>
    <d v="2021-08-06T12:31:00"/>
    <s v="JACKSON"/>
    <s v="N"/>
    <m/>
    <s v="Straight ahead"/>
    <n v="0"/>
    <n v="90"/>
    <s v="Motor vehicle in transport"/>
    <s v="Clear"/>
    <s v="N"/>
    <s v="N"/>
    <s v="N"/>
    <s v="N"/>
    <n v="43.836241999999899"/>
    <n v="-101.776679"/>
    <s v="Motorcycle"/>
    <s v="Westbound"/>
    <s v="Followed too closely; None"/>
    <s v="None"/>
    <m/>
    <s v="None"/>
    <s v="None"/>
    <s v="0.00 BAC, 0.00 BAC, 0.00 BAC"/>
    <x v="0"/>
    <x v="1"/>
  </r>
  <r>
    <n v="3245"/>
    <n v="2110592"/>
    <d v="2021-08-13T12:23:00"/>
    <s v="PENNINGTON"/>
    <s v="N"/>
    <s v="Lap belt and shoulder harness used"/>
    <s v="Straight ahead"/>
    <n v="0"/>
    <n v="90"/>
    <s v="Ditch, Equipment failure ( tires, brakes, etc. ), Fence, Ran off road right"/>
    <s v="Cloudy"/>
    <s v="N"/>
    <s v="N"/>
    <s v="N"/>
    <s v="N"/>
    <n v="43.917783999999898"/>
    <n v="-102.097183"/>
    <s v="Motor home"/>
    <s v="Eastbound"/>
    <s v="None; Swerving or avoiding due to wind, slippery surface, vehicle, object, non-motorist, etc."/>
    <s v="None"/>
    <m/>
    <s v="Tires"/>
    <s v="None"/>
    <s v="0.00 BAC"/>
    <x v="0"/>
    <x v="2"/>
  </r>
  <r>
    <n v="3248"/>
    <n v="2110935"/>
    <d v="2021-08-15T13:00:00"/>
    <s v="PENNINGTON"/>
    <s v="N"/>
    <s v="Helmet only"/>
    <s v="Changing lanes"/>
    <n v="0"/>
    <n v="90"/>
    <s v="Highway traffic sign post/sign, Ran off road left"/>
    <s v="Cloudy"/>
    <s v="N"/>
    <s v="N"/>
    <s v="N"/>
    <s v="N"/>
    <n v="43.986559999999898"/>
    <n v="-102.244439"/>
    <s v="Motorcycle"/>
    <s v="Eastbound"/>
    <s v="None; Other"/>
    <s v="None"/>
    <m/>
    <s v="Brakes"/>
    <s v="None"/>
    <s v="Test not given"/>
    <x v="0"/>
    <x v="2"/>
  </r>
  <r>
    <n v="3251"/>
    <n v="2111141"/>
    <d v="2021-08-20T08:24:00"/>
    <s v="PENNINGTON"/>
    <s v="N"/>
    <s v="Lap belt and shoulder harness used"/>
    <s v="Straight ahead"/>
    <n v="0"/>
    <n v="90"/>
    <s v="Fence, Ran off road right"/>
    <s v="Rain"/>
    <s v="N"/>
    <s v="N"/>
    <s v="N"/>
    <s v="N"/>
    <n v="44.104216000000001"/>
    <n v="-102.874246999999"/>
    <s v="SUV ( sport utility/suburban )"/>
    <s v="Westbound"/>
    <s v="Failure to keep in proper lane; None"/>
    <s v="Road surface condition ( wet, icy, snow, slush, etc. )"/>
    <m/>
    <s v="None"/>
    <s v="Weather conditions"/>
    <s v="Test not given"/>
    <x v="0"/>
    <x v="1"/>
  </r>
  <r>
    <n v="3252"/>
    <n v="2111209"/>
    <d v="2021-06-29T20:45:00"/>
    <s v="PENNINGTON"/>
    <s v="N"/>
    <s v="Lap belt and shoulder harness used"/>
    <s v="Straight ahead"/>
    <n v="0"/>
    <n v="90"/>
    <s v="Animal  - wild"/>
    <s v="Cloudy"/>
    <s v="N"/>
    <s v="N"/>
    <s v="N"/>
    <s v="N"/>
    <n v="44.103509000000003"/>
    <n v="-102.598179999999"/>
    <s v="Passenger car"/>
    <s v="Westbound"/>
    <s v="None"/>
    <s v="Animal in roadway"/>
    <m/>
    <s v="None"/>
    <s v="None"/>
    <s v="Test not given, Not reported"/>
    <x v="0"/>
    <x v="2"/>
  </r>
  <r>
    <n v="3253"/>
    <n v="2111406"/>
    <d v="2021-08-22T20:17:00"/>
    <s v="PENNINGTON"/>
    <s v="N"/>
    <m/>
    <m/>
    <n v="-1"/>
    <n v="90"/>
    <s v="Animal  - wild"/>
    <s v="Clear"/>
    <s v="N"/>
    <s v="N"/>
    <s v="N"/>
    <s v="N"/>
    <n v="43.971532000000003"/>
    <n v="-102.188281"/>
    <s v="Passenger car"/>
    <s v="Westbound"/>
    <s v="Wild animal hit - damage only"/>
    <s v="Animal in roadway"/>
    <m/>
    <s v="Wild animal hit"/>
    <s v="Wild animal hit - damage only"/>
    <s v="Wild animal hit"/>
    <x v="0"/>
    <x v="0"/>
  </r>
  <r>
    <n v="3254"/>
    <n v="2111615"/>
    <d v="2021-08-31T19:55:00"/>
    <s v="PENNINGTON"/>
    <s v="N"/>
    <m/>
    <m/>
    <n v="-1"/>
    <n v="90"/>
    <s v="Animal  - wild"/>
    <s v="Clear"/>
    <s v="N"/>
    <s v="N"/>
    <s v="N"/>
    <s v="N"/>
    <n v="44.105392000000002"/>
    <n v="-102.637298"/>
    <s v="Light truck (2 axles, 4 tires)"/>
    <s v="Eastbound"/>
    <s v="Wild animal hit - damage only"/>
    <s v="Animal in roadway"/>
    <m/>
    <s v="Wild animal hit"/>
    <s v="Wild animal hit - damage only"/>
    <s v="Wild animal hit"/>
    <x v="0"/>
    <x v="0"/>
  </r>
  <r>
    <n v="3255"/>
    <n v="2114292"/>
    <d v="2021-10-12T10:35:00"/>
    <s v="PENNINGTON"/>
    <s v="N"/>
    <s v="Lap belt and shoulder harness used"/>
    <s v="Straight ahead"/>
    <n v="0"/>
    <n v="90"/>
    <s v="Motor vehicle in transport, Overturn/rollover, Ran off road right, Separation of units"/>
    <s v="Rain"/>
    <s v="N"/>
    <s v="Y"/>
    <s v="N"/>
    <s v="N"/>
    <n v="44.103150999999897"/>
    <n v="-102.532921"/>
    <s v="Passenger car; SUV ( sport utility/suburban )"/>
    <s v="Eastbound"/>
    <s v="Failure to keep in proper lane; Fatigued/asleep; None"/>
    <s v="None"/>
    <s v="CARELESS DRIVING., LANE DRIVING REQUIRED / ILLEGAL LANE CHANGE"/>
    <s v="None"/>
    <s v="None"/>
    <s v="0.00 BAC, Test not given"/>
    <x v="0"/>
    <x v="0"/>
  </r>
  <r>
    <n v="3256"/>
    <n v="2111781"/>
    <d v="2021-09-01T09:27:00"/>
    <s v="PENNINGTON"/>
    <s v="N"/>
    <s v="Lap belt and shoulder harness used"/>
    <s v="Straight ahead"/>
    <n v="0"/>
    <n v="90"/>
    <s v="Fire/explosion"/>
    <s v="Cloudy"/>
    <s v="N"/>
    <s v="N"/>
    <s v="N"/>
    <s v="N"/>
    <n v="43.986825000000003"/>
    <n v="-102.231071999999"/>
    <s v="Light truck (2 axles, 4 tires)"/>
    <s v="Eastbound"/>
    <s v="None"/>
    <s v="None"/>
    <m/>
    <s v="None"/>
    <s v="None"/>
    <s v="Test not given"/>
    <x v="0"/>
    <x v="0"/>
  </r>
  <r>
    <n v="3258"/>
    <n v="2111778"/>
    <d v="2021-09-01T04:26:00"/>
    <s v="PENNINGTON"/>
    <s v="N"/>
    <s v="Lap belt and shoulder harness used"/>
    <s v="Straight ahead"/>
    <n v="0"/>
    <n v="90"/>
    <s v="Overturn/rollover, Ran off road right"/>
    <s v="Clear"/>
    <s v="N"/>
    <s v="Y"/>
    <s v="N"/>
    <s v="N"/>
    <n v="44.1036679999999"/>
    <n v="-102.792220999999"/>
    <s v="SUV ( sport utility/suburban )"/>
    <s v="Eastbound"/>
    <s v="Fatigued/asleep; Running off road"/>
    <s v="None"/>
    <m/>
    <s v="None"/>
    <s v="None"/>
    <s v="Test not given"/>
    <x v="0"/>
    <x v="0"/>
  </r>
  <r>
    <n v="3259"/>
    <n v="2112006"/>
    <d v="2021-08-17T23:20:00"/>
    <s v="PENNINGTON"/>
    <s v="N"/>
    <s v="Lap belt and shoulder harness used"/>
    <s v="Straight ahead"/>
    <n v="0"/>
    <n v="90"/>
    <s v="Fire/explosion"/>
    <s v="Clear"/>
    <s v="N"/>
    <s v="N"/>
    <s v="N"/>
    <s v="N"/>
    <n v="44.082362000000003"/>
    <n v="-102.481523999999"/>
    <s v="Tractor/semi-trailer"/>
    <s v="Westbound"/>
    <s v="None"/>
    <s v="None"/>
    <m/>
    <s v="None"/>
    <s v="None"/>
    <s v="0.00 BAC"/>
    <x v="0"/>
    <x v="0"/>
  </r>
  <r>
    <n v="3260"/>
    <n v="2112607"/>
    <d v="2021-09-19T21:00:00"/>
    <s v="PENNINGTON"/>
    <s v="N"/>
    <s v="Lap belt and shoulder harness used"/>
    <s v="Straight ahead"/>
    <n v="0"/>
    <n v="90"/>
    <s v="Overturn/rollover"/>
    <s v="Rain, Severe crosswinds"/>
    <s v="N"/>
    <s v="N"/>
    <s v="N"/>
    <s v="N"/>
    <n v="44.067377"/>
    <n v="-102.384541999999"/>
    <s v="Light truck (2 axles, 4 tires)"/>
    <s v="Westbound"/>
    <s v="None"/>
    <s v="None"/>
    <m/>
    <s v="None"/>
    <s v="Weather conditions"/>
    <s v="Test not given"/>
    <x v="0"/>
    <x v="0"/>
  </r>
  <r>
    <n v="3261"/>
    <n v="2111849"/>
    <d v="2021-07-02T21:30:00"/>
    <s v="JACKSON"/>
    <s v="N"/>
    <s v="Lap belt and shoulder harness used"/>
    <s v="Straight ahead"/>
    <n v="0"/>
    <n v="90"/>
    <s v="Animal  - wild"/>
    <s v="Clear"/>
    <s v="N"/>
    <s v="N"/>
    <s v="N"/>
    <s v="N"/>
    <n v="43.835985000000001"/>
    <n v="-101.559944999999"/>
    <s v="SUV ( sport utility/suburban )"/>
    <s v="Eastbound"/>
    <s v="None"/>
    <s v="Animal in roadway"/>
    <m/>
    <s v="None"/>
    <s v="None"/>
    <s v="Test not given"/>
    <x v="0"/>
    <x v="0"/>
  </r>
  <r>
    <n v="3263"/>
    <n v="2112905"/>
    <d v="2021-09-16T21:20:00"/>
    <s v="PENNINGTON"/>
    <s v="N"/>
    <m/>
    <m/>
    <n v="-1"/>
    <n v="90"/>
    <s v="Animal  - wild"/>
    <s v="Clear"/>
    <s v="N"/>
    <s v="N"/>
    <s v="N"/>
    <s v="N"/>
    <n v="44.110308000000003"/>
    <n v="-102.911383"/>
    <s v="Passenger car"/>
    <s v="Westbound"/>
    <s v="Wild animal hit - damage only"/>
    <s v="Animal in roadway"/>
    <m/>
    <s v="Wild animal hit"/>
    <s v="Wild animal hit - damage only"/>
    <s v="Wild animal hit"/>
    <x v="0"/>
    <x v="0"/>
  </r>
  <r>
    <n v="3265"/>
    <n v="2113253"/>
    <d v="2021-10-02T20:40:00"/>
    <s v="PENNINGTON"/>
    <s v="N"/>
    <m/>
    <m/>
    <n v="-1"/>
    <n v="90"/>
    <s v="Animal  - wild"/>
    <s v="Clear"/>
    <s v="N"/>
    <s v="N"/>
    <s v="N"/>
    <s v="N"/>
    <n v="44.118098000000003"/>
    <n v="-102.950748"/>
    <s v="Mini-van/passenger van with seats for 8 or less, including driver"/>
    <s v="Eastbound"/>
    <s v="Wild animal hit - damage only"/>
    <s v="Animal in roadway"/>
    <m/>
    <s v="Wild animal hit"/>
    <s v="Wild animal hit - damage only"/>
    <s v="Wild animal hit"/>
    <x v="0"/>
    <x v="0"/>
  </r>
  <r>
    <n v="3266"/>
    <n v="2113277"/>
    <d v="2021-09-28T00:06:00"/>
    <s v="PENNINGTON"/>
    <s v="N"/>
    <s v="Lap belt and shoulder harness used"/>
    <s v="Straight ahead"/>
    <n v="0"/>
    <n v="90"/>
    <s v="Equipment failure ( tires, brakes, etc. ), Overturn/rollover, Ran off road right, Separation of units"/>
    <s v="Clear"/>
    <s v="N"/>
    <s v="N"/>
    <s v="N"/>
    <s v="N"/>
    <n v="43.988928999999899"/>
    <n v="-102.25035800000001"/>
    <s v="Tractor/semi-trailer"/>
    <s v="Eastbound"/>
    <s v="Failure to keep in proper lane; Running off road"/>
    <s v="None"/>
    <s v="CARELESS DRIVING."/>
    <s v="None"/>
    <s v="None"/>
    <s v="0.00 BAC, Not reported"/>
    <x v="0"/>
    <x v="3"/>
  </r>
  <r>
    <n v="3268"/>
    <n v="2113383"/>
    <d v="2021-09-19T20:12:00"/>
    <s v="PENNINGTON"/>
    <s v="N"/>
    <s v="Lap belt and shoulder harness used"/>
    <s v="Straight ahead"/>
    <n v="0"/>
    <n v="90"/>
    <s v="Overturn/rollover"/>
    <s v="Severe crosswinds"/>
    <s v="N"/>
    <s v="N"/>
    <s v="N"/>
    <s v="N"/>
    <n v="44.103594999999899"/>
    <n v="-102.662002"/>
    <s v="SUV ( sport utility/suburban )"/>
    <s v="Westbound"/>
    <s v="None"/>
    <s v="None"/>
    <m/>
    <s v="None"/>
    <s v="None"/>
    <s v="Test not given"/>
    <x v="0"/>
    <x v="0"/>
  </r>
  <r>
    <n v="3269"/>
    <n v="2113387"/>
    <d v="2021-09-30T06:45:00"/>
    <s v="PENNINGTON"/>
    <s v="N"/>
    <m/>
    <m/>
    <n v="-1"/>
    <n v="90"/>
    <s v="Animal  - wild"/>
    <s v="Cloudy"/>
    <s v="N"/>
    <s v="N"/>
    <s v="N"/>
    <s v="N"/>
    <n v="44.089506999999898"/>
    <n v="-102.493864"/>
    <s v="Light truck (2 axles, 4 tires)"/>
    <s v="Eastbound"/>
    <s v="Wild animal hit - damage only"/>
    <s v="Animal in roadway"/>
    <m/>
    <s v="Wild animal hit"/>
    <s v="Wild animal hit - damage only"/>
    <s v="Wild animal hit"/>
    <x v="0"/>
    <x v="0"/>
  </r>
  <r>
    <n v="3270"/>
    <n v="2113394"/>
    <d v="2021-09-26T09:09:00"/>
    <s v="PENNINGTON"/>
    <s v="N"/>
    <m/>
    <m/>
    <n v="-1"/>
    <n v="90"/>
    <s v="Animal  - wild"/>
    <s v="Clear"/>
    <s v="N"/>
    <s v="N"/>
    <s v="N"/>
    <s v="N"/>
    <n v="44.103757000000002"/>
    <n v="-102.853565"/>
    <s v="Light truck (2 axles, 4 tires)"/>
    <s v="Eastbound"/>
    <s v="Wild animal hit - damage only"/>
    <s v="Animal in roadway"/>
    <m/>
    <s v="Wild animal hit"/>
    <s v="Wild animal hit - damage only"/>
    <s v="Wild animal hit"/>
    <x v="0"/>
    <x v="0"/>
  </r>
  <r>
    <n v="3271"/>
    <n v="2115243"/>
    <d v="2021-09-18T20:36:00"/>
    <s v="PENNINGTON"/>
    <s v="N"/>
    <s v="None used"/>
    <s v="Straight ahead"/>
    <n v="0"/>
    <n v="90"/>
    <s v="Overturn/rollover, Ran off road right"/>
    <s v="Clear"/>
    <s v="N"/>
    <s v="N"/>
    <s v="N"/>
    <s v="N"/>
    <n v="44.103408000000002"/>
    <n v="-102.711178"/>
    <s v="Passenger car"/>
    <s v="Eastbound"/>
    <s v="None; Running off road"/>
    <s v="None"/>
    <s v="VEHICULAR HOMICIDE, DUI, RECKLESS DRIVING, UNDERAGE POSS. / CONSUMP OF ALCOHOL, &lt; 18 CHINS OFFENSE"/>
    <s v="Unknown"/>
    <s v="None"/>
    <s v="0.00 BAC, Not reported, Not reported"/>
    <x v="0"/>
    <x v="4"/>
  </r>
  <r>
    <n v="3275"/>
    <n v="2112661"/>
    <d v="2021-09-08T21:48:00"/>
    <s v="JACKSON"/>
    <s v="N"/>
    <m/>
    <m/>
    <n v="-1"/>
    <n v="90"/>
    <s v="Animal  - wild"/>
    <s v="Clear"/>
    <s v="N"/>
    <s v="N"/>
    <s v="N"/>
    <s v="N"/>
    <n v="43.836267999999897"/>
    <n v="-101.864638999999"/>
    <s v="SUV ( sport utility/suburban )"/>
    <s v="Eastbound"/>
    <s v="Wild animal hit - damage only"/>
    <s v="Animal in roadway"/>
    <m/>
    <s v="Wild animal hit"/>
    <s v="Wild animal hit - damage only"/>
    <s v="Wild animal hit"/>
    <x v="0"/>
    <x v="0"/>
  </r>
  <r>
    <n v="3276"/>
    <n v="2112663"/>
    <d v="2021-09-01T19:00:00"/>
    <s v="BENNETT"/>
    <s v="N"/>
    <s v="Child/Youth restraint system used properly, Lap belt and shoulder harness used"/>
    <s v="Straight ahead"/>
    <n v="0"/>
    <n v="73"/>
    <s v="Overturn/rollover, Ran off road right"/>
    <s v="Clear"/>
    <s v="N"/>
    <s v="N"/>
    <s v="N"/>
    <s v="N"/>
    <n v="43.380575"/>
    <n v="-101.509891999999"/>
    <s v="Passenger car"/>
    <s v="Northbound"/>
    <s v="Drinking; Failure to keep in proper lane"/>
    <s v="None"/>
    <s v="DRIVERS LICENSE SUSPENDED, DUI, LANE DRIVING REQUIRED / ILLEGAL LANE CHANGE, OPEN CONTAINER IN VEHICLE"/>
    <s v="None"/>
    <s v="None"/>
    <s v="0.20 BAC, Not reported"/>
    <x v="0"/>
    <x v="2"/>
  </r>
  <r>
    <n v="3281"/>
    <n v="2116266"/>
    <d v="2021-11-09T14:40:00"/>
    <s v="PENNINGTON"/>
    <s v="N"/>
    <s v="Lap belt and shoulder harness used"/>
    <s v="Straight ahead"/>
    <n v="0"/>
    <n v="90"/>
    <s v="Ditch, Motor vehicle in transport, Overturn/rollover, Ran off road left, Ran off road right"/>
    <s v="Clear"/>
    <s v="Y"/>
    <s v="N"/>
    <s v="Y"/>
    <s v="N"/>
    <n v="44.076908000000003"/>
    <n v="-102.474885999999"/>
    <s v="Light truck (2 axles, 4 tires)"/>
    <s v="Eastbound"/>
    <s v="Distracted (list distraction in narrative); None; Over-correcting/over-steering"/>
    <s v="None"/>
    <s v="CARELESS DRIVING."/>
    <s v="None"/>
    <s v="None"/>
    <s v="0.00 BAC, Test not given"/>
    <x v="0"/>
    <x v="0"/>
  </r>
  <r>
    <n v="3282"/>
    <n v="2113276"/>
    <d v="2021-09-27T22:50:00"/>
    <s v="PENNINGTON"/>
    <s v="N"/>
    <s v="Lap belt and shoulder harness used"/>
    <s v="Straight ahead"/>
    <n v="0"/>
    <n v="90"/>
    <s v="Motor vehicle in transport, Other movable object"/>
    <s v="Clear"/>
    <s v="N"/>
    <s v="N"/>
    <s v="N"/>
    <s v="N"/>
    <n v="44.118343000000003"/>
    <n v="-102.992493999999"/>
    <s v="Passenger car"/>
    <s v="Westbound"/>
    <s v="None"/>
    <s v="None"/>
    <s v="FINANCIAL RESPONSIBILITY - OWNER"/>
    <s v="None"/>
    <s v="None"/>
    <s v="0.00 BAC, 0.00 BAC"/>
    <x v="0"/>
    <x v="0"/>
  </r>
  <r>
    <n v="3283"/>
    <n v="2113381"/>
    <d v="2021-09-17T19:31:00"/>
    <s v="PENNINGTON"/>
    <s v="N"/>
    <s v="Lap belt and shoulder harness used"/>
    <s v="Changing lanes, Straight ahead"/>
    <n v="0"/>
    <n v="90"/>
    <s v="Motor vehicle in transport"/>
    <s v="Clear"/>
    <s v="N"/>
    <s v="N"/>
    <s v="Y"/>
    <s v="N"/>
    <n v="44.117784999999898"/>
    <n v="-103.059308"/>
    <s v="Passenger car; SUV ( sport utility/suburban )"/>
    <s v="Eastbound"/>
    <s v="Distracted (list distraction in narrative); None"/>
    <s v="None"/>
    <s v="CARELESS DRIVING."/>
    <s v="None"/>
    <s v="None"/>
    <s v="Test not given, Test not given"/>
    <x v="0"/>
    <x v="0"/>
  </r>
  <r>
    <n v="3285"/>
    <n v="2113506"/>
    <d v="2021-09-18T22:00:00"/>
    <s v="PENNINGTON"/>
    <s v="N"/>
    <s v="Lap belt and shoulder harness used"/>
    <s v="Straight ahead"/>
    <n v="0"/>
    <n v="90"/>
    <s v="Animal - domestic"/>
    <s v="Clear"/>
    <s v="N"/>
    <s v="N"/>
    <s v="N"/>
    <s v="N"/>
    <n v="44.106037999999899"/>
    <n v="-102.633904"/>
    <s v="Tractor/semi-trailer"/>
    <s v="Eastbound"/>
    <s v="None"/>
    <s v="Animal in roadway"/>
    <m/>
    <s v="None"/>
    <s v="None"/>
    <s v="Test not given"/>
    <x v="0"/>
    <x v="0"/>
  </r>
  <r>
    <n v="3286"/>
    <n v="2113577"/>
    <d v="2021-09-26T15:47:00"/>
    <s v="PENNINGTON"/>
    <s v="N"/>
    <s v="Lap belt and shoulder harness used"/>
    <s v="Straight ahead"/>
    <n v="0"/>
    <n v="90"/>
    <s v="Fire/explosion"/>
    <s v="Clear"/>
    <s v="N"/>
    <s v="N"/>
    <s v="N"/>
    <s v="N"/>
    <n v="44.103490999999899"/>
    <n v="-102.588444999999"/>
    <s v="SUV ( sport utility/suburban )"/>
    <s v="Westbound"/>
    <s v="None"/>
    <s v="None"/>
    <m/>
    <s v="None"/>
    <s v="None"/>
    <s v="Test not given"/>
    <x v="0"/>
    <x v="0"/>
  </r>
  <r>
    <n v="3287"/>
    <n v="2115832"/>
    <d v="2021-10-20T06:00:00"/>
    <s v="JACKSON"/>
    <s v="N"/>
    <s v="Lap belt and shoulder harness used"/>
    <s v="Slowing in traffic lane"/>
    <n v="0"/>
    <n v="90"/>
    <s v="Jackknife, Ran off road right"/>
    <s v="Sleet, hail ( freezing rain or drizzle ), Snow"/>
    <s v="N"/>
    <s v="N"/>
    <s v="N"/>
    <s v="N"/>
    <n v="43.836202"/>
    <n v="-101.697148999999"/>
    <s v="Tractor/semi-trailer"/>
    <s v="Westbound"/>
    <s v="None"/>
    <s v="Road surface condition ( wet, icy, snow, slush, etc. )"/>
    <m/>
    <s v="None"/>
    <s v="Weather conditions"/>
    <s v="Test not given"/>
    <x v="0"/>
    <x v="0"/>
  </r>
  <r>
    <n v="3288"/>
    <n v="2113600"/>
    <d v="2021-09-30T07:35:00"/>
    <s v="PENNINGTON"/>
    <s v="N"/>
    <s v="Lap belt and shoulder harness used"/>
    <s v="Straight ahead"/>
    <n v="0"/>
    <n v="90"/>
    <s v="Cross median/centerline, Guardrail face, Overturn/rollover, Separation of units"/>
    <s v="Cloudy"/>
    <s v="N"/>
    <s v="N"/>
    <s v="N"/>
    <s v="N"/>
    <n v="44.118015999999898"/>
    <n v="-103.062105"/>
    <s v="Light truck (2 axles, 4 tires)"/>
    <s v="Westbound"/>
    <s v="None; Other"/>
    <s v="None"/>
    <s v="NO SAFETY CHAIN"/>
    <s v="Truck coupling / trailer hitch / safety chains"/>
    <s v="None"/>
    <s v="Test not given"/>
    <x v="0"/>
    <x v="0"/>
  </r>
  <r>
    <n v="3289"/>
    <n v="2115238"/>
    <d v="2021-10-14T09:30:00"/>
    <s v="PENNINGTON"/>
    <s v="N"/>
    <s v="Lap belt and shoulder harness used"/>
    <s v="Straight ahead"/>
    <n v="0"/>
    <n v="90"/>
    <s v="Motor vehicle in transport"/>
    <s v="Clear"/>
    <s v="N"/>
    <s v="N"/>
    <s v="N"/>
    <s v="N"/>
    <n v="44.099446"/>
    <n v="-103.16418"/>
    <s v="Motor home; Passenger car"/>
    <s v="Eastbound"/>
    <s v="None; Unknown"/>
    <s v="None"/>
    <m/>
    <s v="None"/>
    <s v="None"/>
    <s v="Test not given, Test not given"/>
    <x v="0"/>
    <x v="0"/>
  </r>
  <r>
    <n v="3292"/>
    <n v="2113717"/>
    <d v="2021-10-02T13:21:00"/>
    <s v="PENNINGTON"/>
    <s v="N"/>
    <s v="Lap belt and shoulder harness used"/>
    <s v="Straight ahead"/>
    <n v="0"/>
    <n v="90"/>
    <s v="Fire/explosion"/>
    <s v="Clear"/>
    <s v="N"/>
    <s v="N"/>
    <s v="N"/>
    <s v="N"/>
    <n v="44.081623"/>
    <n v="-102.48028100000001"/>
    <s v="Tractor/semi-trailer"/>
    <s v="Westbound"/>
    <s v="None"/>
    <s v="None"/>
    <m/>
    <s v="None"/>
    <s v="None"/>
    <s v="Test not given"/>
    <x v="0"/>
    <x v="0"/>
  </r>
  <r>
    <n v="3293"/>
    <n v="2113731"/>
    <d v="2021-10-05T19:09:00"/>
    <s v="PENNINGTON"/>
    <s v="N"/>
    <m/>
    <m/>
    <n v="-1"/>
    <n v="90"/>
    <s v="Animal  - wild"/>
    <s v="Clear"/>
    <s v="N"/>
    <s v="N"/>
    <s v="N"/>
    <s v="N"/>
    <n v="44.105221999999898"/>
    <n v="-102.61725300000001"/>
    <s v="SUV ( sport utility/suburban )"/>
    <s v="Westbound"/>
    <s v="Wild animal hit - damage only"/>
    <s v="Animal in roadway"/>
    <m/>
    <s v="Wild animal hit"/>
    <s v="Wild animal hit - damage only"/>
    <s v="Wild animal hit"/>
    <x v="0"/>
    <x v="0"/>
  </r>
  <r>
    <n v="3294"/>
    <n v="2113732"/>
    <d v="2021-10-05T19:38:00"/>
    <s v="PENNINGTON"/>
    <s v="N"/>
    <m/>
    <m/>
    <n v="-1"/>
    <n v="90"/>
    <s v="Animal  - wild"/>
    <s v="Clear"/>
    <s v="N"/>
    <s v="N"/>
    <s v="N"/>
    <s v="N"/>
    <n v="44.118112000000004"/>
    <n v="-102.96220700000001"/>
    <s v="Light truck (2 axles, 4 tires)"/>
    <s v="Eastbound"/>
    <s v="Wild animal hit - damage only"/>
    <s v="Animal in roadway"/>
    <m/>
    <s v="Wild animal hit"/>
    <s v="Wild animal hit - damage only"/>
    <s v="Wild animal hit"/>
    <x v="0"/>
    <x v="0"/>
  </r>
  <r>
    <n v="3295"/>
    <n v="2113746"/>
    <d v="2021-10-01T07:15:00"/>
    <s v="PENNINGTON"/>
    <s v="N"/>
    <s v="Lap belt and shoulder harness used"/>
    <s v="Straight ahead"/>
    <n v="0"/>
    <n v="90"/>
    <s v="Overturn/rollover, Ran off road right"/>
    <s v="Clear"/>
    <s v="N"/>
    <s v="N"/>
    <s v="N"/>
    <s v="N"/>
    <n v="44.068826000000001"/>
    <n v="-102.417902999999"/>
    <s v="Passenger car"/>
    <s v="Eastbound"/>
    <s v="Driving too fast for conditions; Running off road"/>
    <s v="None"/>
    <m/>
    <s v="None"/>
    <s v="Glare"/>
    <s v="0.00 BAC"/>
    <x v="0"/>
    <x v="1"/>
  </r>
  <r>
    <n v="3296"/>
    <n v="2113747"/>
    <d v="2021-10-05T08:30:00"/>
    <s v="PENNINGTON"/>
    <s v="N"/>
    <m/>
    <m/>
    <n v="-1"/>
    <n v="90"/>
    <s v="Animal  - wild"/>
    <s v="Clear"/>
    <s v="N"/>
    <s v="N"/>
    <s v="N"/>
    <s v="N"/>
    <n v="44.087941999999899"/>
    <n v="-102.489294"/>
    <s v="Passenger car"/>
    <s v="Westbound"/>
    <s v="Wild animal hit - damage only"/>
    <s v="Animal in roadway"/>
    <m/>
    <s v="Wild animal hit"/>
    <s v="Wild animal hit - damage only"/>
    <s v="Wild animal hit"/>
    <x v="0"/>
    <x v="0"/>
  </r>
  <r>
    <n v="3298"/>
    <n v="2113846"/>
    <d v="2021-10-08T05:40:00"/>
    <s v="PENNINGTON"/>
    <s v="N"/>
    <m/>
    <m/>
    <n v="-1"/>
    <n v="90"/>
    <s v="Animal  - wild"/>
    <s v="Cloudy"/>
    <s v="N"/>
    <s v="N"/>
    <s v="N"/>
    <s v="N"/>
    <n v="43.988177"/>
    <n v="-102.24873700000001"/>
    <s v="SUV ( sport utility/suburban )"/>
    <s v="Eastbound"/>
    <s v="Wild animal hit - damage only"/>
    <s v="Animal in roadway"/>
    <m/>
    <s v="Wild animal hit"/>
    <s v="Wild animal hit - damage only"/>
    <s v="Wild animal hit"/>
    <x v="0"/>
    <x v="0"/>
  </r>
  <r>
    <n v="3299"/>
    <n v="2116267"/>
    <d v="2021-11-10T17:44:00"/>
    <s v="PENNINGTON"/>
    <s v="N"/>
    <s v="Lap belt and shoulder harness used"/>
    <s v="Straight ahead"/>
    <n v="0"/>
    <n v="90"/>
    <s v="Ditch, Guardrail end, Guardrail face, Overturn/rollover"/>
    <s v="Clear"/>
    <s v="N"/>
    <s v="Y"/>
    <s v="N"/>
    <s v="N"/>
    <n v="44.116168000000002"/>
    <n v="-102.92975800000001"/>
    <s v="Light truck (2 axles, 4 tires)"/>
    <s v="Westbound"/>
    <s v="Fatigued/asleep; None"/>
    <s v="None"/>
    <s v="CARELESS DRIVING."/>
    <s v="None"/>
    <s v="None"/>
    <s v="Test not given"/>
    <x v="0"/>
    <x v="0"/>
  </r>
  <r>
    <n v="3300"/>
    <n v="2114084"/>
    <d v="2021-10-12T13:17:00"/>
    <s v="PENNINGTON"/>
    <s v="N"/>
    <s v="Lap belt and shoulder harness used"/>
    <s v="Straight ahead"/>
    <n v="0"/>
    <n v="90"/>
    <s v="Ditch, Fence, Ran off road right"/>
    <s v="Snow"/>
    <s v="N"/>
    <s v="N"/>
    <s v="N"/>
    <s v="N"/>
    <n v="44.117552000000003"/>
    <n v="-103.101016"/>
    <s v="Light truck (2 axles, 4 tires)"/>
    <s v="Westbound"/>
    <s v="Driving too fast for conditions; None"/>
    <s v="Road surface condition ( wet, icy, snow, slush, etc. )"/>
    <m/>
    <s v="None"/>
    <s v="Weather conditions"/>
    <s v="Test not given"/>
    <x v="0"/>
    <x v="0"/>
  </r>
  <r>
    <n v="3303"/>
    <n v="2114382"/>
    <d v="2021-10-13T11:08:00"/>
    <s v="PENNINGTON"/>
    <s v="N"/>
    <s v="Lap belt and shoulder harness used"/>
    <s v="Straight ahead"/>
    <n v="0"/>
    <n v="90"/>
    <s v="Overturn/rollover, Ran off road left"/>
    <s v="Cloudy, Rain"/>
    <s v="N"/>
    <s v="N"/>
    <s v="N"/>
    <s v="N"/>
    <n v="44.103651999999897"/>
    <n v="-102.821422999999"/>
    <s v="Single-unit truck (2 axle, 6 tires) GVWR 10,000 lbs or less"/>
    <s v="Westbound"/>
    <s v="None"/>
    <s v="None"/>
    <m/>
    <s v="None"/>
    <s v="None"/>
    <s v="Test not given"/>
    <x v="0"/>
    <x v="0"/>
  </r>
  <r>
    <n v="3306"/>
    <n v="2114111"/>
    <d v="2021-10-07T18:25:00"/>
    <s v="PENNINGTON"/>
    <s v="N"/>
    <s v="Lap belt and shoulder harness used"/>
    <s v="Changing lanes, Straight ahead"/>
    <n v="0"/>
    <n v="90"/>
    <s v="Motor vehicle in transport"/>
    <s v="Clear"/>
    <s v="N"/>
    <s v="N"/>
    <s v="N"/>
    <s v="N"/>
    <n v="44.110840000000003"/>
    <n v="-103.125277999999"/>
    <s v="Cargo van - GVWR 10,000 lbs or less; SUV ( sport utility/suburban )"/>
    <s v="Westbound"/>
    <s v="Improper lane change; None"/>
    <s v="None"/>
    <s v="LANE DRIVING REQUIRED / ILLEGAL LANE CHANGE"/>
    <s v="None"/>
    <s v="None"/>
    <s v="0.00 BAC, 0.00 BAC"/>
    <x v="0"/>
    <x v="0"/>
  </r>
  <r>
    <n v="3309"/>
    <n v="2114500"/>
    <d v="2021-10-15T21:41:00"/>
    <s v="PENNINGTON"/>
    <s v="N"/>
    <m/>
    <m/>
    <n v="-1"/>
    <n v="90"/>
    <s v="Animal  - wild"/>
    <s v="Clear"/>
    <s v="N"/>
    <s v="N"/>
    <s v="N"/>
    <s v="N"/>
    <n v="43.987333999999898"/>
    <n v="-102.213949"/>
    <s v="Passenger car"/>
    <s v="Westbound"/>
    <s v="Wild animal hit - damage only"/>
    <s v="Animal in roadway"/>
    <m/>
    <s v="Wild animal hit"/>
    <s v="Wild animal hit - damage only"/>
    <s v="Wild animal hit"/>
    <x v="0"/>
    <x v="0"/>
  </r>
  <r>
    <n v="3310"/>
    <n v="2115828"/>
    <d v="2021-09-30T17:33:00"/>
    <s v="BENNETT"/>
    <s v="N"/>
    <m/>
    <m/>
    <n v="-1"/>
    <n v="18"/>
    <s v="Animal  - wild"/>
    <s v="Clear"/>
    <s v="N"/>
    <s v="N"/>
    <s v="N"/>
    <s v="N"/>
    <n v="43.171838000000001"/>
    <n v="-101.689415999999"/>
    <s v="SUV ( sport utility/suburban )"/>
    <s v="Westbound"/>
    <s v="Wild animal hit - damage only"/>
    <s v="Animal in roadway"/>
    <m/>
    <s v="Wild animal hit"/>
    <s v="Wild animal hit - damage only"/>
    <s v="Wild animal hit"/>
    <x v="0"/>
    <x v="0"/>
  </r>
  <r>
    <n v="3311"/>
    <n v="2115829"/>
    <d v="2021-11-06T16:58:00"/>
    <s v="BENNETT"/>
    <s v="N"/>
    <m/>
    <m/>
    <n v="-1"/>
    <n v="18"/>
    <s v="Animal  - wild"/>
    <s v="Clear"/>
    <s v="N"/>
    <s v="N"/>
    <s v="N"/>
    <s v="N"/>
    <n v="43.171802"/>
    <n v="-101.68330400000001"/>
    <s v="Light truck (2 axles, 4 tires)"/>
    <s v="Westbound"/>
    <s v="Wild animal hit - damage only"/>
    <s v="Animal in roadway"/>
    <m/>
    <s v="Wild animal hit"/>
    <s v="Wild animal hit - damage only"/>
    <s v="Wild animal hit"/>
    <x v="0"/>
    <x v="0"/>
  </r>
  <r>
    <n v="3312"/>
    <n v="2115830"/>
    <d v="2021-10-21T05:00:00"/>
    <s v="BENNETT"/>
    <s v="N"/>
    <m/>
    <m/>
    <n v="-1"/>
    <n v="18"/>
    <s v="Animal  - wild"/>
    <s v="Clear"/>
    <s v="N"/>
    <s v="N"/>
    <s v="N"/>
    <s v="N"/>
    <n v="43.215245000000003"/>
    <n v="-101.571320999999"/>
    <s v="SUV ( sport utility/suburban )"/>
    <s v="Eastbound"/>
    <s v="Wild animal hit - damage only"/>
    <s v="Animal in roadway"/>
    <m/>
    <s v="Wild animal hit"/>
    <s v="Wild animal hit - damage only"/>
    <s v="Wild animal hit"/>
    <x v="0"/>
    <x v="0"/>
  </r>
  <r>
    <n v="3313"/>
    <n v="2116329"/>
    <d v="2021-11-12T05:00:00"/>
    <s v="BENNETT"/>
    <s v="N"/>
    <m/>
    <m/>
    <n v="-1"/>
    <n v="18"/>
    <s v="Animal  - wild"/>
    <s v="Clear"/>
    <s v="N"/>
    <s v="N"/>
    <s v="N"/>
    <s v="N"/>
    <n v="43.171872999999898"/>
    <n v="-101.696084999999"/>
    <s v="SUV ( sport utility/suburban )"/>
    <s v="Eastbound"/>
    <s v="Wild animal hit - damage only"/>
    <s v="Animal in roadway"/>
    <m/>
    <s v="Wild animal hit"/>
    <s v="Wild animal hit - damage only"/>
    <s v="Wild animal hit"/>
    <x v="0"/>
    <x v="0"/>
  </r>
  <r>
    <n v="3314"/>
    <n v="2116513"/>
    <d v="2021-11-15T00:39:00"/>
    <s v="BENNETT"/>
    <s v="N"/>
    <m/>
    <m/>
    <n v="-1"/>
    <n v="73"/>
    <s v="Animal  - wild"/>
    <s v="Clear"/>
    <s v="N"/>
    <s v="N"/>
    <s v="N"/>
    <s v="N"/>
    <n v="43.273625000000003"/>
    <n v="-101.513784999999"/>
    <s v="Passenger car"/>
    <s v="Southbound"/>
    <s v="Wild animal hit - damage only"/>
    <s v="Animal in roadway"/>
    <m/>
    <s v="Wild animal hit"/>
    <s v="Wild animal hit - damage only"/>
    <s v="Wild animal hit"/>
    <x v="0"/>
    <x v="0"/>
  </r>
  <r>
    <n v="3315"/>
    <n v="2117877"/>
    <d v="2021-11-27T17:30:00"/>
    <s v="BENNETT"/>
    <s v="N"/>
    <m/>
    <m/>
    <n v="-1"/>
    <n v="18"/>
    <s v="Animal  - wild"/>
    <s v="Clear"/>
    <s v="N"/>
    <s v="N"/>
    <s v="N"/>
    <s v="N"/>
    <n v="43.215240000000001"/>
    <n v="-101.553495999999"/>
    <s v="SUV ( sport utility/suburban )"/>
    <s v="Eastbound"/>
    <s v="Wild animal hit - damage only"/>
    <s v="Animal in roadway"/>
    <m/>
    <s v="Wild animal hit"/>
    <s v="Wild animal hit - damage only"/>
    <s v="Wild animal hit"/>
    <x v="0"/>
    <x v="0"/>
  </r>
  <r>
    <n v="3316"/>
    <n v="2114830"/>
    <d v="2021-09-27T21:55:00"/>
    <s v="JACKSON"/>
    <s v="N"/>
    <m/>
    <m/>
    <n v="-1"/>
    <n v="73"/>
    <s v="Animal  - wild"/>
    <s v="Clear"/>
    <s v="N"/>
    <s v="N"/>
    <s v="N"/>
    <s v="N"/>
    <n v="43.660955999999899"/>
    <n v="-101.511617999999"/>
    <s v="SUV ( sport utility/suburban )"/>
    <s v="Northbound"/>
    <s v="Wild animal hit - damage only"/>
    <s v="Animal in roadway"/>
    <m/>
    <s v="Wild animal hit"/>
    <s v="Wild animal hit - damage only"/>
    <s v="Wild animal hit"/>
    <x v="0"/>
    <x v="0"/>
  </r>
  <r>
    <n v="3319"/>
    <n v="2114901"/>
    <d v="2021-10-22T19:29:00"/>
    <s v="PENNINGTON"/>
    <s v="N"/>
    <m/>
    <m/>
    <n v="-1"/>
    <n v="90"/>
    <s v="Animal  - wild"/>
    <s v="Clear"/>
    <s v="N"/>
    <s v="N"/>
    <s v="N"/>
    <s v="N"/>
    <n v="44.067414999999897"/>
    <n v="-102.395993"/>
    <s v="Passenger car"/>
    <s v="Eastbound"/>
    <s v="Wild animal hit - damage only"/>
    <s v="Animal in roadway"/>
    <m/>
    <s v="Wild animal hit"/>
    <s v="Wild animal hit - damage only"/>
    <s v="Wild animal hit"/>
    <x v="0"/>
    <x v="0"/>
  </r>
  <r>
    <n v="3321"/>
    <n v="2117577"/>
    <d v="2021-11-23T11:44:00"/>
    <s v="JACKSON"/>
    <s v="N"/>
    <s v="Lap belt and shoulder harness used, None used"/>
    <s v="Straight ahead"/>
    <n v="0"/>
    <n v="90"/>
    <s v="Overturn/rollover, Ran off road right"/>
    <s v="Clear"/>
    <s v="N"/>
    <s v="N"/>
    <s v="N"/>
    <s v="N"/>
    <n v="43.8359179999999"/>
    <n v="-101.710409999999"/>
    <s v="Passenger car"/>
    <s v="Eastbound"/>
    <s v="Improper lane change; None"/>
    <s v="None"/>
    <m/>
    <s v="None"/>
    <s v="None"/>
    <s v="Test not given, Not reported, Not reported, Not reported"/>
    <x v="0"/>
    <x v="3"/>
  </r>
  <r>
    <n v="3322"/>
    <n v="2115436"/>
    <d v="2021-10-29T20:03:00"/>
    <s v="PENNINGTON"/>
    <s v="N"/>
    <m/>
    <m/>
    <n v="-1"/>
    <n v="90"/>
    <s v="Animal  - wild"/>
    <s v="Clear"/>
    <s v="N"/>
    <s v="N"/>
    <s v="N"/>
    <s v="N"/>
    <n v="44.1059389999999"/>
    <n v="-102.900943999999"/>
    <s v="Passenger car"/>
    <s v="Westbound"/>
    <s v="Wild animal hit - damage only"/>
    <s v="Animal in roadway"/>
    <m/>
    <s v="Wild animal hit"/>
    <s v="Wild animal hit - damage only"/>
    <s v="Wild animal hit"/>
    <x v="0"/>
    <x v="0"/>
  </r>
  <r>
    <n v="3324"/>
    <n v="2116097"/>
    <d v="2021-11-05T20:11:00"/>
    <s v="JACKSON"/>
    <s v="N"/>
    <m/>
    <m/>
    <n v="-1"/>
    <n v="90"/>
    <s v="Animal  - wild"/>
    <s v="Clear"/>
    <s v="N"/>
    <s v="N"/>
    <s v="N"/>
    <s v="N"/>
    <n v="43.835873999999897"/>
    <n v="-101.740253999999"/>
    <s v="SUV ( sport utility/suburban )"/>
    <s v="Eastbound"/>
    <s v="Wild animal hit - damage only"/>
    <s v="Animal in roadway"/>
    <m/>
    <s v="Wild animal hit"/>
    <s v="Wild animal hit - damage only"/>
    <s v="Wild animal hit"/>
    <x v="0"/>
    <x v="0"/>
  </r>
  <r>
    <n v="3326"/>
    <n v="2116265"/>
    <d v="2021-11-11T20:30:00"/>
    <s v="JACKSON"/>
    <s v="N"/>
    <m/>
    <m/>
    <n v="-1"/>
    <n v="90"/>
    <s v="Animal  - wild"/>
    <s v="Clear"/>
    <s v="N"/>
    <s v="N"/>
    <s v="N"/>
    <s v="N"/>
    <n v="43.885986000000003"/>
    <n v="-101.999756"/>
    <s v="Light truck (2 axles, 4 tires)"/>
    <s v="Westbound"/>
    <s v="Wild animal hit - damage only"/>
    <s v="Animal in roadway"/>
    <m/>
    <s v="Wild animal hit"/>
    <s v="Wild animal hit - damage only"/>
    <s v="Wild animal hit"/>
    <x v="0"/>
    <x v="0"/>
  </r>
  <r>
    <n v="3327"/>
    <n v="2117310"/>
    <d v="2021-11-15T18:00:00"/>
    <s v="JACKSON"/>
    <s v="N"/>
    <m/>
    <m/>
    <n v="-1"/>
    <n v="90"/>
    <s v="Animal  - wild"/>
    <s v="Clear"/>
    <s v="N"/>
    <s v="N"/>
    <s v="N"/>
    <s v="N"/>
    <n v="43.836233"/>
    <n v="-101.681392"/>
    <s v="Light truck (2 axles, 4 tires)"/>
    <s v="Westbound"/>
    <s v="Wild animal hit - damage only"/>
    <s v="Animal in roadway"/>
    <m/>
    <s v="Wild animal hit"/>
    <s v="Wild animal hit - damage only"/>
    <s v="Wild animal hit"/>
    <x v="0"/>
    <x v="0"/>
  </r>
  <r>
    <n v="3328"/>
    <n v="2117311"/>
    <d v="2021-11-21T05:40:00"/>
    <s v="JACKSON"/>
    <s v="N"/>
    <m/>
    <m/>
    <n v="-1"/>
    <n v="90"/>
    <s v="Animal  - wild"/>
    <s v="Clear"/>
    <s v="N"/>
    <s v="N"/>
    <s v="N"/>
    <s v="N"/>
    <n v="43.836269999999899"/>
    <n v="-101.588032999999"/>
    <s v="SUV ( sport utility/suburban )"/>
    <s v="Westbound"/>
    <s v="Wild animal hit - damage only"/>
    <s v="Animal in roadway"/>
    <m/>
    <s v="Wild animal hit"/>
    <s v="Wild animal hit - damage only"/>
    <s v="Wild animal hit"/>
    <x v="0"/>
    <x v="0"/>
  </r>
  <r>
    <n v="3330"/>
    <n v="2118827"/>
    <d v="2021-12-09T20:46:00"/>
    <s v="JACKSON"/>
    <s v="N"/>
    <m/>
    <m/>
    <n v="-1"/>
    <n v="73"/>
    <s v="Animal  - wild"/>
    <s v="Cloudy"/>
    <s v="N"/>
    <s v="N"/>
    <s v="N"/>
    <s v="N"/>
    <n v="43.486552000000003"/>
    <n v="-101.501023"/>
    <s v="Light truck (2 axles, 4 tires)"/>
    <s v="Southbound"/>
    <s v="Wild animal hit - damage only"/>
    <s v="Animal in roadway"/>
    <m/>
    <s v="Wild animal hit"/>
    <s v="Wild animal hit - damage only"/>
    <s v="Wild animal hit"/>
    <x v="0"/>
    <x v="0"/>
  </r>
  <r>
    <n v="3331"/>
    <n v="2111454"/>
    <d v="2021-07-31T05:40:00"/>
    <s v="PENNINGTON"/>
    <s v="N"/>
    <s v="Lap belt and shoulder harness used"/>
    <s v="Slowing in traffic lane, Straight ahead"/>
    <n v="0"/>
    <n v="90"/>
    <s v="Motor vehicle in transport"/>
    <s v="Fog, smog, smoke"/>
    <s v="N"/>
    <s v="N"/>
    <s v="N"/>
    <s v="N"/>
    <n v="44.101090999999897"/>
    <n v="-103.147699"/>
    <s v="Light truck (2 axles, 4 tires); Passenger car"/>
    <s v="Eastbound"/>
    <s v="Followed too closely; None; Other"/>
    <s v="None"/>
    <s v="CARELESS DRIVING, FAILURE TO MAINTAIN FINANCIAL RESPONSIBILITY"/>
    <s v="None"/>
    <s v="None"/>
    <s v="Test not given, Test not given"/>
    <x v="0"/>
    <x v="0"/>
  </r>
  <r>
    <n v="3332"/>
    <n v="2116515"/>
    <d v="2021-11-13T22:34:00"/>
    <s v="JACKSON"/>
    <s v="N"/>
    <m/>
    <m/>
    <n v="-1"/>
    <n v="90"/>
    <s v="Animal  - wild"/>
    <s v="Clear"/>
    <s v="N"/>
    <s v="N"/>
    <s v="N"/>
    <s v="N"/>
    <n v="43.870091000000002"/>
    <n v="-101.96665400000001"/>
    <s v="Light truck (2 axles, 4 tires)"/>
    <s v="Eastbound"/>
    <s v="Wild animal hit - damage only"/>
    <s v="Animal in roadway"/>
    <m/>
    <s v="Wild animal hit"/>
    <s v="Wild animal hit - damage only"/>
    <s v="Wild animal hit"/>
    <x v="0"/>
    <x v="0"/>
  </r>
  <r>
    <n v="3338"/>
    <n v="2119279"/>
    <d v="2021-12-15T12:53:00"/>
    <s v="PENNINGTON"/>
    <s v="N"/>
    <s v="Lap belt and shoulder harness used, None used"/>
    <s v="Straight ahead"/>
    <n v="0"/>
    <n v="90"/>
    <s v="Overturn/rollover"/>
    <s v="Cloudy, Severe crosswinds"/>
    <s v="N"/>
    <s v="N"/>
    <s v="N"/>
    <s v="N"/>
    <n v="44.103641000000003"/>
    <n v="-102.722678"/>
    <s v="Tractor/semi-trailer"/>
    <s v="Westbound"/>
    <s v="None"/>
    <s v="None"/>
    <m/>
    <s v="None"/>
    <s v="None"/>
    <s v="Test not given, Not reported, Not reported"/>
    <x v="0"/>
    <x v="1"/>
  </r>
  <r>
    <n v="3340"/>
    <n v="2116396"/>
    <d v="2021-11-14T17:11:00"/>
    <s v="PENNINGTON"/>
    <s v="N"/>
    <m/>
    <m/>
    <n v="-1"/>
    <n v="90"/>
    <s v="Animal  - wild"/>
    <s v="Clear"/>
    <s v="N"/>
    <s v="N"/>
    <s v="N"/>
    <s v="N"/>
    <n v="44.036575999999897"/>
    <n v="-102.345297"/>
    <s v="Mini-van/passenger van with seats for 8 or less, including driver"/>
    <s v="Westbound"/>
    <s v="Wild animal hit - damage only"/>
    <s v="Animal in roadway"/>
    <m/>
    <s v="Wild animal hit"/>
    <s v="Wild animal hit - damage only"/>
    <s v="Wild animal hit"/>
    <x v="0"/>
    <x v="0"/>
  </r>
  <r>
    <n v="3341"/>
    <n v="2116360"/>
    <d v="2021-11-08T22:30:00"/>
    <s v="JACKSON"/>
    <s v="N"/>
    <s v="None used"/>
    <s v="Straight ahead"/>
    <n v="0"/>
    <n v="73"/>
    <s v="Ditch, Fence, Ran off road right"/>
    <s v="Cloudy"/>
    <s v="N"/>
    <s v="N"/>
    <s v="N"/>
    <s v="N"/>
    <n v="43.490856999999899"/>
    <n v="-101.501014999999"/>
    <s v="Light truck (2 axles, 4 tires)"/>
    <s v="Westbound"/>
    <s v="None; Running off road"/>
    <s v="None"/>
    <s v="SEAT BELT REQUIRED-DRIVER &amp; ADULT FRONT SEAT PASSENGERS"/>
    <s v="None"/>
    <s v="None"/>
    <s v="Test not given"/>
    <x v="0"/>
    <x v="0"/>
  </r>
  <r>
    <n v="3343"/>
    <n v="2116622"/>
    <d v="2021-11-16T19:24:00"/>
    <s v="PENNINGTON"/>
    <s v="N"/>
    <m/>
    <m/>
    <n v="-1"/>
    <n v="90"/>
    <s v="Animal  - wild"/>
    <s v="Cloudy"/>
    <s v="N"/>
    <s v="N"/>
    <s v="N"/>
    <s v="N"/>
    <n v="44.103966999999898"/>
    <n v="-102.85257900000001"/>
    <s v="SUV ( sport utility/suburban )"/>
    <s v="Westbound"/>
    <s v="Wild animal hit - damage only"/>
    <s v="Animal in roadway"/>
    <m/>
    <s v="Wild animal hit"/>
    <s v="Wild animal hit - damage only"/>
    <s v="Wild animal hit"/>
    <x v="0"/>
    <x v="0"/>
  </r>
  <r>
    <n v="3344"/>
    <n v="2116485"/>
    <d v="2021-11-13T19:47:00"/>
    <s v="PENNINGTON"/>
    <s v="N"/>
    <m/>
    <m/>
    <n v="-1"/>
    <n v="90"/>
    <s v="Animal  - wild"/>
    <s v="Cloudy, Severe crosswinds"/>
    <s v="N"/>
    <s v="N"/>
    <s v="N"/>
    <s v="N"/>
    <n v="44.104590000000002"/>
    <n v="-102.897035"/>
    <s v="SUV ( sport utility/suburban )"/>
    <s v="Eastbound"/>
    <s v="Wild animal hit - damage only"/>
    <s v="Animal in roadway"/>
    <m/>
    <s v="Wild animal hit"/>
    <s v="Wild animal hit - damage only"/>
    <s v="Wild animal hit"/>
    <x v="0"/>
    <x v="0"/>
  </r>
  <r>
    <n v="3345"/>
    <n v="2116756"/>
    <d v="2021-11-11T15:20:00"/>
    <s v="BENNETT"/>
    <s v="N"/>
    <s v="Lap belt and shoulder harness used"/>
    <s v="Straight ahead"/>
    <n v="0"/>
    <n v="18"/>
    <s v="Overturn/rollover"/>
    <s v="Severe crosswinds"/>
    <s v="N"/>
    <s v="N"/>
    <s v="N"/>
    <s v="N"/>
    <n v="43.179684000000002"/>
    <n v="-101.667084"/>
    <s v="Tractor/semi-trailer"/>
    <s v="Eastbound"/>
    <s v="None"/>
    <s v="None"/>
    <m/>
    <s v="None"/>
    <s v="None"/>
    <s v="Test not given"/>
    <x v="0"/>
    <x v="0"/>
  </r>
  <r>
    <n v="3347"/>
    <n v="2117188"/>
    <d v="2021-11-24T21:12:00"/>
    <s v="PENNINGTON"/>
    <s v="N"/>
    <m/>
    <m/>
    <n v="-1"/>
    <n v="90"/>
    <s v="Animal  - wild"/>
    <s v="Clear"/>
    <s v="N"/>
    <s v="N"/>
    <s v="N"/>
    <s v="N"/>
    <n v="44.108556"/>
    <n v="-102.907234"/>
    <s v="Passenger car"/>
    <s v="Westbound"/>
    <s v="Wild animal hit - damage only"/>
    <s v="Animal in roadway"/>
    <m/>
    <s v="Wild animal hit"/>
    <s v="Wild animal hit - damage only"/>
    <s v="Wild animal hit"/>
    <x v="0"/>
    <x v="0"/>
  </r>
  <r>
    <n v="3348"/>
    <n v="2117194"/>
    <d v="2021-11-19T18:50:00"/>
    <s v="PENNINGTON"/>
    <s v="N"/>
    <s v="Lap belt and shoulder harness used"/>
    <s v="Straight ahead"/>
    <n v="0"/>
    <n v="90"/>
    <s v="Cross median/centerline, Overturn/rollover, Ran off road left"/>
    <s v="Clear"/>
    <s v="Y"/>
    <s v="N"/>
    <s v="Y"/>
    <s v="N"/>
    <n v="44.103464000000002"/>
    <n v="-102.572756999999"/>
    <s v="Passenger car"/>
    <s v="Westbound"/>
    <s v="Cell phone; Over-correcting/over-steering"/>
    <s v="None"/>
    <s v="CARELESS DRIVING."/>
    <s v="None"/>
    <s v="None"/>
    <s v="0.00 BAC"/>
    <x v="0"/>
    <x v="0"/>
  </r>
  <r>
    <n v="3349"/>
    <n v="2117196"/>
    <d v="2021-11-19T20:16:00"/>
    <s v="PENNINGTON"/>
    <s v="N"/>
    <s v="Lap belt and shoulder harness used"/>
    <s v="Straight ahead"/>
    <n v="0"/>
    <n v="90"/>
    <s v="Guardrail face, Ran off road left"/>
    <s v="Clear"/>
    <s v="N"/>
    <s v="Y"/>
    <s v="N"/>
    <s v="N"/>
    <n v="44.103437999999898"/>
    <n v="-102.774270999999"/>
    <s v="Passenger car"/>
    <s v="Eastbound"/>
    <s v="Fatigued/asleep; None"/>
    <s v="None"/>
    <s v="CARELESS DRIVING., FINANCIAL RESPONSIBILITY - OWNER"/>
    <s v="None"/>
    <s v="None"/>
    <s v="0.02 BAC"/>
    <x v="0"/>
    <x v="0"/>
  </r>
  <r>
    <n v="3350"/>
    <n v="2116826"/>
    <d v="2021-11-15T05:30:00"/>
    <s v="PENNINGTON"/>
    <s v="N"/>
    <m/>
    <m/>
    <n v="-1"/>
    <n v="90"/>
    <s v="Animal  - wild"/>
    <s v="Clear"/>
    <s v="N"/>
    <s v="N"/>
    <s v="N"/>
    <s v="N"/>
    <n v="44.0466529999999"/>
    <n v="-102.357877"/>
    <s v="Light truck (2 axles, 4 tires)"/>
    <s v="Eastbound"/>
    <s v="Wild animal hit - damage only"/>
    <s v="Animal in roadway"/>
    <m/>
    <s v="Wild animal hit"/>
    <s v="Wild animal hit - damage only"/>
    <s v="Wild animal hit"/>
    <x v="0"/>
    <x v="0"/>
  </r>
  <r>
    <n v="3351"/>
    <n v="2116843"/>
    <d v="2021-11-14T17:12:00"/>
    <s v="PENNINGTON"/>
    <s v="N"/>
    <m/>
    <m/>
    <n v="-1"/>
    <n v="90"/>
    <s v="Animal  - wild"/>
    <s v="Clear"/>
    <s v="N"/>
    <s v="N"/>
    <s v="N"/>
    <s v="N"/>
    <n v="44.036589999999897"/>
    <n v="-102.345314"/>
    <s v="Tractor/semi-trailer"/>
    <s v="Westbound"/>
    <s v="Wild animal hit - damage only"/>
    <s v="Animal in roadway"/>
    <m/>
    <s v="Wild animal hit"/>
    <s v="Wild animal hit - damage only"/>
    <s v="Wild animal hit"/>
    <x v="0"/>
    <x v="0"/>
  </r>
  <r>
    <n v="3352"/>
    <n v="2116823"/>
    <d v="2021-11-19T06:13:00"/>
    <s v="PENNINGTON"/>
    <s v="N"/>
    <m/>
    <m/>
    <n v="-1"/>
    <n v="90"/>
    <s v="Animal  - wild"/>
    <s v="Clear"/>
    <s v="N"/>
    <s v="N"/>
    <s v="N"/>
    <s v="N"/>
    <n v="44.103445000000001"/>
    <n v="-102.561699"/>
    <s v="Tractor/semi-trailer"/>
    <s v="Westbound"/>
    <s v="Wild animal hit - damage only"/>
    <s v="Animal in roadway"/>
    <m/>
    <s v="Wild animal hit"/>
    <s v="Wild animal hit - damage only"/>
    <s v="Wild animal hit"/>
    <x v="0"/>
    <x v="0"/>
  </r>
  <r>
    <n v="3353"/>
    <n v="2116971"/>
    <d v="2021-11-19T16:09:00"/>
    <s v="PENNINGTON"/>
    <s v="N"/>
    <m/>
    <m/>
    <n v="-1"/>
    <n v="90"/>
    <s v="Animal  - wild"/>
    <s v="Clear"/>
    <s v="N"/>
    <s v="N"/>
    <s v="N"/>
    <s v="N"/>
    <n v="44.103361"/>
    <n v="-102.673171999999"/>
    <s v="Motor home"/>
    <s v="Eastbound"/>
    <s v="Wild animal hit - damage only"/>
    <s v="Animal in roadway"/>
    <m/>
    <s v="Wild animal hit"/>
    <s v="Wild animal hit - damage only"/>
    <s v="Wild animal hit"/>
    <x v="0"/>
    <x v="0"/>
  </r>
  <r>
    <n v="3356"/>
    <n v="2117059"/>
    <d v="2021-11-21T21:05:00"/>
    <s v="PENNINGTON"/>
    <s v="N"/>
    <m/>
    <s v="Straight ahead"/>
    <n v="0"/>
    <n v="90"/>
    <s v="Highway traffic sign post/sign, Light/luminaire support, Ran off road left"/>
    <s v="Clear"/>
    <s v="N"/>
    <s v="N"/>
    <s v="N"/>
    <s v="N"/>
    <n v="44.099471000000001"/>
    <n v="-103.16829300000001"/>
    <s v="Light truck (2 axles, 4 tires)"/>
    <s v="Westbound"/>
    <s v="Drinking; Running off road"/>
    <s v="None"/>
    <s v="NO VALID DL, DUI, FINANCIAL RESPONSIBILITY - OWNER, OPEN CONTAINER IN VEHICLE"/>
    <s v="None"/>
    <s v="None"/>
    <s v="0.24 BAC"/>
    <x v="0"/>
    <x v="2"/>
  </r>
  <r>
    <n v="3357"/>
    <n v="2117060"/>
    <d v="2021-11-23T04:24:00"/>
    <s v="PENNINGTON"/>
    <s v="N"/>
    <m/>
    <m/>
    <n v="-1"/>
    <n v="90"/>
    <s v="Animal  - wild"/>
    <s v="Clear"/>
    <s v="N"/>
    <s v="N"/>
    <s v="N"/>
    <s v="N"/>
    <n v="44.103254"/>
    <n v="-102.582785"/>
    <s v="Passenger car"/>
    <s v="Eastbound"/>
    <s v="Wild animal hit - damage only"/>
    <s v="Animal in roadway"/>
    <m/>
    <s v="Wild animal hit"/>
    <s v="Wild animal hit - damage only"/>
    <s v="Wild animal hit"/>
    <x v="0"/>
    <x v="0"/>
  </r>
  <r>
    <n v="3358"/>
    <n v="2116958"/>
    <d v="2021-11-20T22:33:00"/>
    <s v="PENNINGTON"/>
    <s v="N"/>
    <m/>
    <m/>
    <n v="-1"/>
    <n v="90"/>
    <s v="Animal  - wild"/>
    <s v="Cloudy"/>
    <s v="N"/>
    <s v="N"/>
    <s v="N"/>
    <s v="N"/>
    <n v="44.064407000000003"/>
    <n v="-102.443787"/>
    <s v="Single-unit truck (2 axle, 6 tires) GVWR 10,000 lbs or less"/>
    <s v="Eastbound"/>
    <s v="Wild animal hit - damage only"/>
    <s v="Animal in roadway"/>
    <m/>
    <s v="Wild animal hit"/>
    <s v="Wild animal hit - damage only"/>
    <s v="Wild animal hit"/>
    <x v="0"/>
    <x v="0"/>
  </r>
  <r>
    <n v="3360"/>
    <n v="2117264"/>
    <d v="2021-11-20T05:05:00"/>
    <s v="PENNINGTON"/>
    <s v="N"/>
    <m/>
    <m/>
    <n v="-1"/>
    <n v="90"/>
    <s v="Animal  - wild"/>
    <s v="Cloudy, Rain"/>
    <s v="N"/>
    <s v="N"/>
    <s v="N"/>
    <s v="N"/>
    <n v="44.103422000000002"/>
    <n v="-102.793548"/>
    <s v="Light truck (2 axles, 4 tires)"/>
    <s v="Eastbound"/>
    <s v="Wild animal hit - damage only"/>
    <s v="Animal in roadway"/>
    <m/>
    <s v="Wild animal hit"/>
    <s v="Wild animal hit - damage only"/>
    <s v="Wild animal hit"/>
    <x v="0"/>
    <x v="0"/>
  </r>
  <r>
    <n v="3361"/>
    <n v="2117265"/>
    <d v="2021-11-20T14:15:00"/>
    <s v="PENNINGTON"/>
    <s v="N"/>
    <s v="Lap belt and shoulder harness used"/>
    <s v="Straight ahead"/>
    <n v="0"/>
    <n v="90"/>
    <s v="Guardrail face, Ran off road left"/>
    <s v="Cloudy"/>
    <s v="N"/>
    <s v="Y"/>
    <s v="N"/>
    <s v="N"/>
    <n v="44.030119999999897"/>
    <n v="-102.326780999999"/>
    <s v="Light truck (2 axles, 4 tires)"/>
    <s v="Westbound"/>
    <s v="Fatigued/asleep; None"/>
    <s v="None"/>
    <m/>
    <s v="None"/>
    <s v="None"/>
    <s v="Test not given"/>
    <x v="0"/>
    <x v="2"/>
  </r>
  <r>
    <n v="3362"/>
    <n v="2117403"/>
    <d v="2021-11-23T16:22:00"/>
    <s v="PENNINGTON"/>
    <s v="N"/>
    <m/>
    <m/>
    <n v="-1"/>
    <n v="90"/>
    <s v="Animal  - wild"/>
    <s v="Clear"/>
    <s v="N"/>
    <s v="N"/>
    <s v="N"/>
    <s v="N"/>
    <n v="44.024658000000002"/>
    <n v="-102.315190999999"/>
    <s v="Truck pulling trailer(s) - GCWR 10,001 lbs or more"/>
    <s v="Westbound"/>
    <s v="Wild animal hit - damage only"/>
    <s v="Animal in roadway"/>
    <m/>
    <s v="Wild animal hit"/>
    <s v="Wild animal hit - damage only"/>
    <s v="Wild animal hit"/>
    <x v="0"/>
    <x v="0"/>
  </r>
  <r>
    <n v="3363"/>
    <n v="2117407"/>
    <d v="2021-11-24T20:31:00"/>
    <s v="PENNINGTON"/>
    <s v="N"/>
    <m/>
    <m/>
    <n v="-1"/>
    <n v="90"/>
    <s v="Animal  - wild"/>
    <s v="Clear"/>
    <s v="N"/>
    <s v="N"/>
    <s v="N"/>
    <s v="N"/>
    <n v="44.067658000000002"/>
    <n v="-102.396861"/>
    <s v="SUV ( sport utility/suburban )"/>
    <s v="Westbound"/>
    <s v="Wild animal hit - damage only"/>
    <s v="Animal in roadway"/>
    <m/>
    <s v="Wild animal hit"/>
    <s v="Wild animal hit - damage only"/>
    <s v="Wild animal hit"/>
    <x v="0"/>
    <x v="0"/>
  </r>
  <r>
    <n v="3364"/>
    <n v="2117368"/>
    <d v="2021-11-28T07:25:00"/>
    <s v="PENNINGTON"/>
    <s v="N"/>
    <m/>
    <m/>
    <n v="-1"/>
    <n v="90"/>
    <s v="Animal  - wild"/>
    <s v="Clear"/>
    <s v="N"/>
    <s v="N"/>
    <s v="N"/>
    <s v="N"/>
    <n v="44.068807"/>
    <n v="-102.414669"/>
    <s v="Light truck (2 axles, 4 tires)"/>
    <s v="Westbound"/>
    <s v="Wild animal hit - damage only"/>
    <s v="Animal in roadway"/>
    <m/>
    <s v="Wild animal hit"/>
    <s v="Wild animal hit - damage only"/>
    <s v="Wild animal hit"/>
    <x v="0"/>
    <x v="0"/>
  </r>
  <r>
    <n v="3365"/>
    <n v="2117373"/>
    <d v="2021-11-15T06:23:00"/>
    <s v="PENNINGTON"/>
    <s v="N"/>
    <s v="Lap belt and shoulder harness used"/>
    <s v="Straight ahead"/>
    <n v="0"/>
    <n v="90"/>
    <s v="Light/luminaire support, Overturn/rollover, Ran off road left"/>
    <s v="Clear"/>
    <s v="N"/>
    <s v="Y"/>
    <s v="N"/>
    <s v="N"/>
    <n v="44.0994379999999"/>
    <n v="-103.162025"/>
    <s v="SUV ( sport utility/suburban )"/>
    <s v="Westbound"/>
    <s v="Fatigued/asleep; None"/>
    <s v="None"/>
    <s v="CARELESS DRIVING."/>
    <s v="None"/>
    <s v="None"/>
    <s v="Test not given"/>
    <x v="0"/>
    <x v="0"/>
  </r>
  <r>
    <n v="3366"/>
    <n v="2117376"/>
    <d v="2021-11-26T12:30:00"/>
    <s v="PENNINGTON"/>
    <s v="N"/>
    <m/>
    <m/>
    <n v="-1"/>
    <n v="90"/>
    <s v="Animal  - wild"/>
    <s v="Clear"/>
    <s v="N"/>
    <s v="N"/>
    <s v="N"/>
    <s v="N"/>
    <n v="44.002398999999897"/>
    <n v="-102.269605999999"/>
    <s v="Cargo van - GVWR 10,000 lbs or less"/>
    <s v="Westbound"/>
    <s v="Wild animal hit - damage only"/>
    <s v="Animal in roadway"/>
    <m/>
    <s v="Wild animal hit"/>
    <s v="Wild animal hit - damage only"/>
    <s v="Wild animal hit"/>
    <x v="0"/>
    <x v="0"/>
  </r>
  <r>
    <n v="3367"/>
    <n v="2200687"/>
    <d v="2022-01-21T06:30:00"/>
    <s v="JACKSON"/>
    <s v="N"/>
    <s v="Lap belt and shoulder harness used"/>
    <s v="Straight ahead"/>
    <n v="0"/>
    <n v="90"/>
    <s v="Overturn/rollover, Ran off road right"/>
    <s v="Cloudy, Sleet, hail ( freezing rain or drizzle )"/>
    <s v="N"/>
    <s v="N"/>
    <s v="N"/>
    <s v="N"/>
    <n v="43.8362219999999"/>
    <n v="-101.68644500000001"/>
    <s v="Tractor/semi-trailer"/>
    <s v="Westbound"/>
    <s v="Failure to keep in proper lane; None"/>
    <s v="Road surface condition ( wet, icy, snow, slush, etc. )"/>
    <m/>
    <s v="None"/>
    <s v="Weather conditions"/>
    <s v="Test not given"/>
    <x v="0"/>
    <x v="0"/>
  </r>
  <r>
    <n v="3371"/>
    <n v="2200921"/>
    <d v="2022-01-17T07:41:00"/>
    <s v="PENNINGTON"/>
    <s v="N"/>
    <s v="Lap belt and shoulder harness used"/>
    <s v="Straight ahead"/>
    <n v="0"/>
    <n v="90"/>
    <s v="Cross median/centerline, Highway traffic sign post/sign, Motor vehicle in transport, Overturn/rollover, Ran off road left, Ran off road right"/>
    <s v="Clear"/>
    <s v="N"/>
    <s v="N"/>
    <s v="N"/>
    <s v="N"/>
    <n v="44.117562"/>
    <n v="-103.094301999999"/>
    <s v="Light truck (2 axles, 4 tires); SUV ( sport utility/suburban )"/>
    <s v="Westbound"/>
    <s v="Failure to keep in proper lane; None; Other"/>
    <s v="None"/>
    <m/>
    <s v="None"/>
    <s v="None"/>
    <s v="0.00 BAC, 0.00 BAC"/>
    <x v="0"/>
    <x v="1"/>
  </r>
  <r>
    <n v="3372"/>
    <n v="2118044"/>
    <d v="2021-11-22T22:00:00"/>
    <s v="PENNINGTON"/>
    <s v="N"/>
    <m/>
    <m/>
    <n v="-1"/>
    <n v="90"/>
    <s v="Animal  - wild"/>
    <s v="Clear"/>
    <s v="N"/>
    <s v="N"/>
    <s v="N"/>
    <s v="N"/>
    <n v="43.917656000000001"/>
    <n v="-102.094566"/>
    <s v="Light truck (2 axles, 4 tires)"/>
    <s v="Westbound"/>
    <s v="Wild animal hit - damage only"/>
    <s v="Animal in roadway"/>
    <m/>
    <s v="Wild animal hit"/>
    <s v="Wild animal hit - damage only"/>
    <s v="Wild animal hit"/>
    <x v="0"/>
    <x v="0"/>
  </r>
  <r>
    <n v="3374"/>
    <n v="2201200"/>
    <d v="2022-01-26T17:40:00"/>
    <s v="BENNETT"/>
    <s v="N"/>
    <m/>
    <m/>
    <n v="-1"/>
    <n v="18"/>
    <s v="Animal  - wild"/>
    <s v="Clear"/>
    <s v="N"/>
    <s v="N"/>
    <s v="N"/>
    <s v="N"/>
    <n v="43.215246"/>
    <n v="-101.586343999999"/>
    <s v="SUV ( sport utility/suburban )"/>
    <s v="Westbound"/>
    <s v="Wild animal hit - damage only"/>
    <s v="Animal in roadway"/>
    <m/>
    <s v="Wild animal hit"/>
    <s v="Wild animal hit - damage only"/>
    <s v="Wild animal hit"/>
    <x v="0"/>
    <x v="0"/>
  </r>
  <r>
    <n v="3375"/>
    <n v="2118253"/>
    <d v="2021-12-10T06:00:00"/>
    <s v="PENNINGTON"/>
    <s v="N"/>
    <s v="Lap belt and shoulder harness used"/>
    <s v="Changing lanes"/>
    <n v="0"/>
    <n v="90"/>
    <s v="Delineator post, Highway traffic sign post/sign, Ran off road right"/>
    <s v="Cloudy, Snow"/>
    <s v="N"/>
    <s v="N"/>
    <s v="N"/>
    <s v="N"/>
    <n v="43.991515"/>
    <n v="-102.254277"/>
    <s v="Passenger car"/>
    <s v="Westbound"/>
    <s v="Driving too fast for conditions; None"/>
    <s v="None"/>
    <m/>
    <s v="None"/>
    <s v="Weather conditions"/>
    <s v="Test not given"/>
    <x v="0"/>
    <x v="0"/>
  </r>
  <r>
    <n v="3377"/>
    <n v="2118503"/>
    <d v="2021-12-15T09:41:00"/>
    <s v="PENNINGTON"/>
    <s v="N"/>
    <s v="Lap belt and shoulder harness used"/>
    <s v="Straight ahead"/>
    <n v="0"/>
    <n v="90"/>
    <s v="Cross median/centerline, Overturn/rollover"/>
    <s v="Severe crosswinds"/>
    <s v="N"/>
    <s v="N"/>
    <s v="N"/>
    <s v="N"/>
    <n v="44.103611000000001"/>
    <n v="-102.700344"/>
    <s v="Truck pulling trailer(s) - GCWR 10,001 lbs or more"/>
    <s v="Westbound"/>
    <s v="None; Swerving or avoiding due to wind, slippery surface, vehicle, object, non-motorist, etc."/>
    <s v="None"/>
    <m/>
    <s v="None"/>
    <s v="None"/>
    <s v="0.00 BAC"/>
    <x v="0"/>
    <x v="0"/>
  </r>
  <r>
    <n v="3378"/>
    <n v="2118252"/>
    <d v="2021-12-09T17:29:00"/>
    <s v="PENNINGTON"/>
    <s v="N"/>
    <m/>
    <m/>
    <n v="-1"/>
    <n v="90"/>
    <s v="Animal  - wild"/>
    <s v="Cloudy"/>
    <s v="N"/>
    <s v="N"/>
    <s v="N"/>
    <s v="N"/>
    <n v="44.0191769999999"/>
    <n v="-102.293841"/>
    <s v="Mini-van/passenger van with seats for 8 or less, including driver"/>
    <s v="Eastbound"/>
    <s v="Wild animal hit - damage only"/>
    <s v="Animal in roadway"/>
    <m/>
    <s v="Wild animal hit"/>
    <s v="Wild animal hit - damage only"/>
    <s v="Wild animal hit"/>
    <x v="0"/>
    <x v="0"/>
  </r>
  <r>
    <n v="3379"/>
    <n v="2118151"/>
    <d v="2021-12-09T01:25:00"/>
    <s v="PENNINGTON"/>
    <s v="N"/>
    <s v="Lap belt and shoulder harness used, None used"/>
    <s v="Changing lanes, Slowing in traffic lane"/>
    <n v="0"/>
    <n v="90"/>
    <s v="Motor vehicle in transport"/>
    <s v="Severe crosswinds"/>
    <s v="N"/>
    <s v="N"/>
    <s v="N"/>
    <s v="N"/>
    <n v="44.103991000000001"/>
    <n v="-102.853785"/>
    <s v="Motor home; Single-unit truck (2 axle, 6 tires) GVWR 10,001 lbs or more"/>
    <s v="Westbound"/>
    <s v="Followed too closely; Improper lane change; None"/>
    <s v="None"/>
    <m/>
    <s v="None"/>
    <s v="None"/>
    <s v="Not applicable, Test not given, Not reported"/>
    <x v="0"/>
    <x v="2"/>
  </r>
  <r>
    <n v="3381"/>
    <n v="2118813"/>
    <d v="2021-12-15T12:28:00"/>
    <s v="PENNINGTON"/>
    <s v="N"/>
    <s v="Lap belt and shoulder harness used"/>
    <s v="Straight ahead"/>
    <n v="0"/>
    <n v="90"/>
    <s v="Highway traffic sign post/sign, Overturn/rollover, Ran off road left"/>
    <s v="Cloudy, Severe crosswinds"/>
    <s v="Y"/>
    <s v="N"/>
    <s v="N"/>
    <s v="N"/>
    <n v="44.103651999999897"/>
    <n v="-102.823903"/>
    <s v="Tractor/semi-trailer"/>
    <s v="Westbound"/>
    <s v="None; Over-correcting/over-steering"/>
    <s v="None"/>
    <m/>
    <s v="None"/>
    <s v="None"/>
    <s v="Test not given"/>
    <x v="0"/>
    <x v="1"/>
  </r>
  <r>
    <n v="3382"/>
    <n v="2118624"/>
    <d v="2021-12-15T11:41:00"/>
    <s v="PENNINGTON"/>
    <s v="N"/>
    <s v="Lap belt and shoulder harness used"/>
    <s v="Straight ahead"/>
    <n v="0"/>
    <n v="90"/>
    <s v="Overturn/rollover, Ran off road left"/>
    <s v="Severe crosswinds"/>
    <s v="N"/>
    <s v="N"/>
    <s v="N"/>
    <s v="N"/>
    <n v="44.103378999999897"/>
    <n v="-102.531122999999"/>
    <s v="Motor home"/>
    <s v="Westbound"/>
    <s v="None; Swerving or avoiding due to wind, slippery surface, vehicle, object, non-motorist, etc."/>
    <s v="None"/>
    <m/>
    <s v="None"/>
    <s v="None"/>
    <s v="0.00 BAC"/>
    <x v="0"/>
    <x v="0"/>
  </r>
  <r>
    <n v="3383"/>
    <n v="2118344"/>
    <d v="2021-12-10T12:16:00"/>
    <s v="PENNINGTON"/>
    <s v="N"/>
    <s v="None used"/>
    <s v="Straight ahead"/>
    <n v="0"/>
    <n v="90"/>
    <s v="Overturn/rollover, Ran off road left"/>
    <s v="Snow"/>
    <s v="Y"/>
    <s v="N"/>
    <s v="N"/>
    <s v="N"/>
    <n v="44.118367999999897"/>
    <n v="-102.978525"/>
    <s v="Tractor/semi-trailer"/>
    <s v="Eastbound"/>
    <s v="None; Over-correcting/over-steering"/>
    <s v="Road surface condition ( wet, icy, snow, slush, etc. )"/>
    <m/>
    <s v="None"/>
    <s v="None"/>
    <s v="0.00 BAC"/>
    <x v="0"/>
    <x v="0"/>
  </r>
  <r>
    <n v="3384"/>
    <n v="2118368"/>
    <d v="2021-12-11T09:35:00"/>
    <s v="PENNINGTON"/>
    <s v="N"/>
    <s v="Lap belt and shoulder harness used"/>
    <s v="Straight ahead"/>
    <n v="0"/>
    <n v="90"/>
    <s v="Concrete traffic barrier, Ran off road left"/>
    <s v="Cloudy"/>
    <s v="N"/>
    <s v="N"/>
    <s v="N"/>
    <s v="N"/>
    <n v="44.065367000000002"/>
    <n v="-102.447732"/>
    <s v="Light truck (2 axles, 4 tires)"/>
    <s v="Westbound"/>
    <s v="None"/>
    <s v="Road surface condition ( wet, icy, snow, slush, etc. )"/>
    <m/>
    <s v="None"/>
    <s v="None"/>
    <s v="Test not given"/>
    <x v="0"/>
    <x v="0"/>
  </r>
  <r>
    <n v="3385"/>
    <n v="2118451"/>
    <d v="2021-12-13T23:50:00"/>
    <s v="PENNINGTON"/>
    <s v="N"/>
    <m/>
    <m/>
    <n v="-1"/>
    <n v="90"/>
    <s v="Animal  - wild"/>
    <s v="Clear"/>
    <s v="N"/>
    <s v="N"/>
    <s v="N"/>
    <s v="N"/>
    <n v="44.105018999999899"/>
    <n v="-102.897880999999"/>
    <s v="SUV ( sport utility/suburban )"/>
    <s v="Westbound"/>
    <s v="Wild animal hit - damage only"/>
    <s v="Animal in roadway"/>
    <m/>
    <s v="Wild animal hit"/>
    <s v="Wild animal hit - damage only"/>
    <s v="Wild animal hit"/>
    <x v="0"/>
    <x v="0"/>
  </r>
  <r>
    <n v="3386"/>
    <n v="2118675"/>
    <d v="2021-12-15T08:10:00"/>
    <s v="PENNINGTON"/>
    <s v="N"/>
    <s v="Lap belt and shoulder harness used"/>
    <s v="Straight ahead"/>
    <n v="0"/>
    <n v="90"/>
    <s v="Guardrail face, Ran off road right"/>
    <s v="Cloudy"/>
    <s v="N"/>
    <s v="N"/>
    <s v="N"/>
    <s v="N"/>
    <n v="43.9880619999999"/>
    <n v="-102.248473"/>
    <s v="Light truck (2 axles, 4 tires)"/>
    <s v="Eastbound"/>
    <s v="None"/>
    <s v="None"/>
    <m/>
    <s v="None"/>
    <s v="Glare"/>
    <s v="Test not given"/>
    <x v="0"/>
    <x v="0"/>
  </r>
  <r>
    <n v="3387"/>
    <n v="2118625"/>
    <d v="2021-12-15T13:05:00"/>
    <s v="PENNINGTON"/>
    <s v="N"/>
    <s v="Lap belt and shoulder harness used"/>
    <s v="Straight ahead"/>
    <n v="0"/>
    <n v="90"/>
    <s v="Overturn/rollover"/>
    <s v="Severe crosswinds"/>
    <s v="N"/>
    <s v="N"/>
    <s v="N"/>
    <s v="N"/>
    <n v="44.117772000000002"/>
    <n v="-103.071147999999"/>
    <s v="Light truck (2 axles, 4 tires)"/>
    <s v="Eastbound"/>
    <s v="None"/>
    <s v="None"/>
    <m/>
    <s v="None"/>
    <s v="None"/>
    <s v="0.01 BAC"/>
    <x v="0"/>
    <x v="0"/>
  </r>
  <r>
    <n v="3389"/>
    <n v="2118721"/>
    <d v="2021-12-07T16:45:00"/>
    <s v="JACKSON"/>
    <s v="N"/>
    <s v="Lap belt and shoulder harness used"/>
    <s v="Straight ahead"/>
    <n v="0"/>
    <n v="90"/>
    <s v="Equipment failure ( tires, brakes, etc. ), Fire/explosion"/>
    <s v="Clear"/>
    <s v="N"/>
    <s v="N"/>
    <s v="N"/>
    <s v="N"/>
    <n v="43.836063000000003"/>
    <n v="-101.7886"/>
    <s v="Tractor/semi-trailer"/>
    <s v="Eastbound"/>
    <s v="None"/>
    <s v="None"/>
    <m/>
    <s v="Brakes"/>
    <s v="None"/>
    <s v="Test not given"/>
    <x v="0"/>
    <x v="0"/>
  </r>
  <r>
    <n v="3390"/>
    <n v="2118814"/>
    <d v="2021-12-15T13:30:00"/>
    <s v="PENNINGTON"/>
    <s v="N"/>
    <s v="Lap belt and shoulder harness used"/>
    <s v="Straight ahead"/>
    <n v="0"/>
    <n v="90"/>
    <s v="Jackknife, Overturn/rollover, Separation of units"/>
    <s v="Cloudy, Severe crosswinds"/>
    <s v="N"/>
    <s v="N"/>
    <s v="N"/>
    <s v="N"/>
    <n v="44.103583999999898"/>
    <n v="-102.653407"/>
    <s v="SUV ( sport utility/suburban )"/>
    <s v="Westbound"/>
    <s v="None"/>
    <s v="None"/>
    <m/>
    <s v="None"/>
    <s v="None"/>
    <s v="Test not given"/>
    <x v="0"/>
    <x v="0"/>
  </r>
  <r>
    <n v="3392"/>
    <n v="2118849"/>
    <d v="2021-12-18T21:35:00"/>
    <s v="PENNINGTON"/>
    <s v="N"/>
    <m/>
    <m/>
    <n v="-1"/>
    <n v="90"/>
    <s v="Animal  - wild"/>
    <s v="Clear"/>
    <s v="N"/>
    <s v="N"/>
    <s v="N"/>
    <s v="N"/>
    <n v="44.103481000000002"/>
    <n v="-102.582041"/>
    <s v="Passenger car"/>
    <s v="Westbound"/>
    <s v="Wild animal hit - damage only"/>
    <s v="Animal in roadway"/>
    <m/>
    <s v="Wild animal hit"/>
    <s v="Wild animal hit - damage only"/>
    <s v="Wild animal hit"/>
    <x v="0"/>
    <x v="0"/>
  </r>
  <r>
    <n v="3394"/>
    <n v="2118913"/>
    <d v="2021-12-10T17:31:00"/>
    <s v="PENNINGTON"/>
    <s v="N"/>
    <s v="Lap belt and shoulder harness used"/>
    <s v="Straight ahead"/>
    <n v="0"/>
    <n v="90"/>
    <s v="Bridge rail"/>
    <s v="Cloudy"/>
    <s v="N"/>
    <s v="N"/>
    <s v="N"/>
    <s v="N"/>
    <n v="44.064453999999898"/>
    <n v="-102.442635999999"/>
    <s v="Light truck (2 axles, 4 tires)"/>
    <s v="Westbound"/>
    <s v="None"/>
    <s v="Road surface condition ( wet, icy, snow, slush, etc. )"/>
    <m/>
    <s v="None"/>
    <s v="None"/>
    <s v="Test not given, Not reported"/>
    <x v="0"/>
    <x v="2"/>
  </r>
  <r>
    <n v="3396"/>
    <n v="2118921"/>
    <d v="2021-12-03T00:20:00"/>
    <s v="PENNINGTON"/>
    <s v="N"/>
    <m/>
    <m/>
    <n v="-1"/>
    <n v="90"/>
    <s v="Animal  - wild"/>
    <s v="Clear"/>
    <s v="N"/>
    <s v="N"/>
    <s v="N"/>
    <s v="N"/>
    <n v="43.997965000000001"/>
    <n v="-102.263857999999"/>
    <s v="Mini-van/passenger van with seats for 8 or less, including driver"/>
    <s v="Eastbound"/>
    <s v="Wild animal hit - damage only"/>
    <s v="Animal in roadway"/>
    <m/>
    <s v="Wild animal hit"/>
    <s v="Wild animal hit - damage only"/>
    <s v="Wild animal hit"/>
    <x v="0"/>
    <x v="0"/>
  </r>
  <r>
    <n v="3398"/>
    <n v="2119987"/>
    <d v="2021-11-11T11:18:00"/>
    <s v="BENNETT"/>
    <s v="N"/>
    <s v="None used"/>
    <s v="Straight ahead"/>
    <n v="0"/>
    <n v="73"/>
    <s v="Overturn/rollover, Separation of units"/>
    <s v="Severe crosswinds"/>
    <s v="N"/>
    <s v="N"/>
    <s v="N"/>
    <s v="N"/>
    <n v="43.361117999999898"/>
    <n v="-101.519109"/>
    <s v="SUV ( sport utility/suburban )"/>
    <s v="Northbound"/>
    <s v="None"/>
    <s v="None"/>
    <m/>
    <s v="None"/>
    <s v="None"/>
    <s v="Test not given"/>
    <x v="0"/>
    <x v="0"/>
  </r>
  <r>
    <n v="3401"/>
    <n v="2201596"/>
    <d v="2022-02-11T08:39:00"/>
    <s v="PENNINGTON"/>
    <s v="N"/>
    <s v="Lap belt and shoulder harness used"/>
    <s v="Straight ahead"/>
    <n v="0"/>
    <n v="90"/>
    <s v="Embankment, Fence, Guardrail face, Ran off road right"/>
    <s v="Snow, Severe crosswinds"/>
    <s v="N"/>
    <s v="N"/>
    <s v="N"/>
    <s v="N"/>
    <n v="44.104022999999899"/>
    <n v="-102.889439999999"/>
    <s v="Tractor/semi-trailer"/>
    <s v="Eastbound"/>
    <s v="Failure to keep in proper lane; None"/>
    <s v="None"/>
    <m/>
    <s v="None"/>
    <s v="Weather conditions"/>
    <s v="Test not given"/>
    <x v="0"/>
    <x v="0"/>
  </r>
  <r>
    <n v="3402"/>
    <n v="2119632"/>
    <d v="2021-12-16T15:36:00"/>
    <s v="PENNINGTON"/>
    <s v="N"/>
    <m/>
    <s v="Straight ahead"/>
    <n v="0"/>
    <n v="90"/>
    <s v="Guardrail face, Ran off road right"/>
    <s v="Clear"/>
    <s v="N"/>
    <s v="N"/>
    <s v="N"/>
    <s v="N"/>
    <n v="44.118018999999897"/>
    <n v="-103.051096"/>
    <s v="SUV ( sport utility/suburban )"/>
    <s v="Westbound"/>
    <s v="Failure to keep in proper lane; None"/>
    <s v="None"/>
    <s v="NO VALID DRIVERS LICENSE, IMPROPER LANE CHANGE"/>
    <s v="None"/>
    <s v="None"/>
    <s v="Test not given"/>
    <x v="0"/>
    <x v="0"/>
  </r>
  <r>
    <n v="3403"/>
    <n v="2119641"/>
    <d v="2021-12-31T02:00:00"/>
    <s v="PENNINGTON"/>
    <s v="N"/>
    <m/>
    <m/>
    <n v="-1"/>
    <n v="90"/>
    <s v="Animal  - wild"/>
    <s v="Cloudy"/>
    <s v="N"/>
    <s v="N"/>
    <s v="N"/>
    <s v="N"/>
    <n v="44.066913999999898"/>
    <n v="-102.457728"/>
    <s v="Tractor/semi-trailer"/>
    <s v="Eastbound"/>
    <s v="Wild animal hit - damage only"/>
    <s v="Animal in roadway"/>
    <m/>
    <s v="Wild animal hit"/>
    <s v="Wild animal hit - damage only"/>
    <s v="Wild animal hit"/>
    <x v="0"/>
    <x v="0"/>
  </r>
  <r>
    <n v="3404"/>
    <n v="2119642"/>
    <d v="2021-12-23T15:35:00"/>
    <s v="PENNINGTON"/>
    <s v="N"/>
    <s v="Lap belt and shoulder harness used"/>
    <s v="Straight ahead"/>
    <n v="0"/>
    <n v="90"/>
    <s v="Overturn/rollover, Ran off road left, Ran off road right"/>
    <s v="Clear"/>
    <s v="Y"/>
    <s v="Y"/>
    <s v="N"/>
    <s v="N"/>
    <n v="43.940271000000003"/>
    <n v="-102.155856"/>
    <s v="SUV ( sport utility/suburban )"/>
    <s v="Eastbound"/>
    <s v="Fatigued/asleep; Over-correcting/over-steering"/>
    <s v="None"/>
    <m/>
    <s v="None"/>
    <s v="None"/>
    <s v="0.00 BAC"/>
    <x v="0"/>
    <x v="0"/>
  </r>
  <r>
    <n v="3405"/>
    <n v="2119655"/>
    <d v="2021-12-27T17:49:00"/>
    <s v="PENNINGTON"/>
    <s v="N"/>
    <m/>
    <m/>
    <n v="-1"/>
    <n v="90"/>
    <s v="Animal  - wild"/>
    <s v="Clear"/>
    <s v="N"/>
    <s v="N"/>
    <s v="N"/>
    <s v="N"/>
    <n v="44.031277000000003"/>
    <n v="-102.33880000000001"/>
    <s v="Passenger car"/>
    <s v="Eastbound"/>
    <s v="Wild animal hit - damage only"/>
    <s v="Animal in roadway"/>
    <m/>
    <s v="Wild animal hit"/>
    <s v="Wild animal hit - damage only"/>
    <s v="Wild animal hit"/>
    <x v="0"/>
    <x v="0"/>
  </r>
  <r>
    <n v="3408"/>
    <n v="2200005"/>
    <d v="2022-01-02T17:30:00"/>
    <s v="PENNINGTON"/>
    <s v="N"/>
    <m/>
    <m/>
    <n v="-1"/>
    <n v="90"/>
    <s v="Animal  - wild"/>
    <s v="Clear"/>
    <s v="N"/>
    <s v="N"/>
    <s v="N"/>
    <s v="N"/>
    <n v="43.991956000000002"/>
    <n v="-102.254912"/>
    <s v="SUV ( sport utility/suburban )"/>
    <s v="Westbound"/>
    <s v="Wild animal hit - damage only"/>
    <s v="Animal in roadway"/>
    <m/>
    <s v="Wild animal hit"/>
    <s v="Wild animal hit - damage only"/>
    <s v="Wild animal hit"/>
    <x v="0"/>
    <x v="0"/>
  </r>
  <r>
    <n v="3411"/>
    <n v="2200083"/>
    <d v="2022-01-02T07:00:00"/>
    <s v="PENNINGTON"/>
    <s v="N"/>
    <m/>
    <m/>
    <n v="-1"/>
    <n v="90"/>
    <s v="Animal  - wild"/>
    <s v="Clear"/>
    <s v="N"/>
    <s v="N"/>
    <s v="N"/>
    <s v="N"/>
    <n v="44.111072"/>
    <n v="-102.914068"/>
    <s v="Passenger car"/>
    <s v="Eastbound"/>
    <s v="Wild animal hit - damage only"/>
    <s v="Animal in roadway"/>
    <m/>
    <s v="Wild animal hit"/>
    <s v="Wild animal hit - damage only"/>
    <s v="Wild animal hit"/>
    <x v="0"/>
    <x v="0"/>
  </r>
  <r>
    <n v="3412"/>
    <n v="2200132"/>
    <d v="2022-01-04T12:32:00"/>
    <s v="PENNINGTON"/>
    <s v="N"/>
    <s v="Lap belt and shoulder harness used"/>
    <s v="Straight ahead"/>
    <n v="0"/>
    <n v="90"/>
    <s v="Overturn/rollover"/>
    <s v="Cloudy"/>
    <s v="N"/>
    <s v="N"/>
    <s v="N"/>
    <s v="N"/>
    <n v="44.103651999999897"/>
    <n v="-102.8228"/>
    <s v="Light truck (2 axles, 4 tires)"/>
    <s v="Westbound"/>
    <s v="None"/>
    <s v="None"/>
    <m/>
    <s v="None"/>
    <s v="None"/>
    <s v="Test not given"/>
    <x v="0"/>
    <x v="0"/>
  </r>
  <r>
    <n v="3413"/>
    <n v="2202305"/>
    <d v="2022-03-05T11:45:00"/>
    <s v="PENNINGTON"/>
    <s v="N"/>
    <s v="Lap belt and shoulder harness used"/>
    <s v="Straight ahead"/>
    <n v="0"/>
    <n v="90"/>
    <s v="Fence, Ran off road right"/>
    <s v="Snow"/>
    <s v="N"/>
    <s v="N"/>
    <s v="N"/>
    <s v="N"/>
    <n v="44.117852999999897"/>
    <n v="-103.008955"/>
    <s v="SUV ( sport utility/suburban )"/>
    <s v="Eastbound"/>
    <s v="None"/>
    <s v="Road surface condition ( wet, icy, snow, slush, etc. )"/>
    <m/>
    <s v="None"/>
    <s v="Weather conditions"/>
    <s v="0.00 BAC"/>
    <x v="0"/>
    <x v="0"/>
  </r>
  <r>
    <n v="3414"/>
    <n v="2200156"/>
    <d v="2022-01-04T10:16:00"/>
    <s v="PENNINGTON"/>
    <s v="N"/>
    <s v="Lap belt and shoulder harness used"/>
    <s v="Straight ahead"/>
    <n v="0"/>
    <n v="90"/>
    <s v="Light/luminaire support, Other post, pole, or support, Overturn/rollover, Separation of units"/>
    <s v="Severe crosswinds"/>
    <s v="N"/>
    <s v="N"/>
    <s v="N"/>
    <s v="N"/>
    <n v="44.117787999999898"/>
    <n v="-103.057647"/>
    <s v="Single-unit truck (2 axle, 6 tires) GVWR 10,000 lbs or less"/>
    <s v="Eastbound"/>
    <s v="None"/>
    <s v="None"/>
    <m/>
    <s v="None"/>
    <s v="None"/>
    <s v="Test not given"/>
    <x v="0"/>
    <x v="0"/>
  </r>
  <r>
    <n v="3415"/>
    <n v="2200157"/>
    <d v="2022-01-04T14:22:00"/>
    <s v="PENNINGTON"/>
    <s v="N"/>
    <s v="Lap belt and shoulder harness used"/>
    <s v="Straight ahead"/>
    <n v="0"/>
    <n v="90"/>
    <s v="Jackknife, Overturn/rollover"/>
    <s v="Blowing snow, Severe crosswinds"/>
    <s v="Y"/>
    <s v="N"/>
    <s v="N"/>
    <s v="N"/>
    <n v="44.105001000000001"/>
    <n v="-102.640636"/>
    <s v="Tractor/semi-trailer"/>
    <s v="Westbound"/>
    <s v="None; Over-correcting/over-steering"/>
    <s v="None"/>
    <m/>
    <s v="None"/>
    <s v="None"/>
    <s v="Test not given"/>
    <x v="0"/>
    <x v="1"/>
  </r>
  <r>
    <n v="3416"/>
    <n v="2200953"/>
    <d v="2022-01-27T07:44:00"/>
    <s v="PENNINGTON"/>
    <s v="N"/>
    <s v="Lap belt and shoulder harness used"/>
    <s v="Straight ahead"/>
    <n v="0"/>
    <n v="90"/>
    <s v="Fence, Light/luminaire support, Ran off road left"/>
    <s v="Snow, Blowing snow"/>
    <s v="Y"/>
    <s v="N"/>
    <s v="N"/>
    <s v="N"/>
    <n v="43.991022000000001"/>
    <n v="-102.253568999999"/>
    <s v="Light truck (2 axles, 4 tires)"/>
    <s v="Eastbound"/>
    <s v="Driving too fast for conditions; Over-correcting/over-steering"/>
    <s v="Road surface condition ( wet, icy, snow, slush, etc. )"/>
    <m/>
    <s v="None"/>
    <s v="None"/>
    <s v="Test not given"/>
    <x v="0"/>
    <x v="0"/>
  </r>
  <r>
    <n v="3417"/>
    <n v="2201160"/>
    <d v="2022-01-27T07:57:00"/>
    <s v="PENNINGTON"/>
    <s v="N"/>
    <s v="Lap belt and shoulder harness used"/>
    <s v="Straight ahead"/>
    <n v="0"/>
    <n v="90"/>
    <s v="Cross median/centerline, Jackknife, Motor vehicle in transport, Ran off road left"/>
    <s v="Cloudy, Snow"/>
    <s v="N"/>
    <s v="N"/>
    <s v="N"/>
    <s v="N"/>
    <n v="44.103411000000001"/>
    <n v="-102.717866999999"/>
    <s v="Light truck (2 axles, 4 tires)"/>
    <s v="Eastbound; Westbound"/>
    <s v="None"/>
    <s v="None; Road surface condition ( wet, icy, snow, slush, etc. )"/>
    <m/>
    <s v="None"/>
    <s v="None"/>
    <s v="Test not given, Test not given"/>
    <x v="0"/>
    <x v="0"/>
  </r>
  <r>
    <n v="3419"/>
    <n v="2200347"/>
    <d v="2022-01-05T17:40:00"/>
    <s v="PENNINGTON"/>
    <s v="N"/>
    <s v="Lap belt and shoulder harness used"/>
    <s v="Straight ahead"/>
    <n v="0"/>
    <n v="90"/>
    <s v="Curb, Fire/explosion"/>
    <s v="Clear"/>
    <s v="N"/>
    <s v="N"/>
    <s v="N"/>
    <s v="N"/>
    <n v="44.117322999999899"/>
    <n v="-103.104947999999"/>
    <s v="Passenger car"/>
    <s v="Eastbound"/>
    <s v="None"/>
    <s v="None"/>
    <m/>
    <s v="Unknown"/>
    <s v="None"/>
    <s v="Test not given"/>
    <x v="0"/>
    <x v="0"/>
  </r>
  <r>
    <n v="3420"/>
    <n v="2202692"/>
    <d v="2022-03-04T21:40:00"/>
    <s v="PENNINGTON"/>
    <s v="N"/>
    <s v="Lap belt and shoulder harness used"/>
    <s v="Immobile from previous accident, Straight ahead"/>
    <n v="0"/>
    <n v="90"/>
    <s v="Motor vehicle in transport, Ran off road left"/>
    <m/>
    <s v="N"/>
    <s v="N"/>
    <s v="N"/>
    <s v="N"/>
    <n v="44.118332000000002"/>
    <n v="-102.99354200000001"/>
    <s v="Light truck (2 axles, 4 tires); SUV ( sport utility/suburban )"/>
    <s v="Not applicable ( immobile from previous accident, stuck, etc ); Westbound"/>
    <s v="None; Not applicable"/>
    <s v="None; Road surface condition ( wet, icy, snow, slush, etc. )"/>
    <m/>
    <s v="None"/>
    <s v="None; Not applicable"/>
    <s v="0.00 BAC, Not applicable"/>
    <x v="0"/>
    <x v="4"/>
  </r>
  <r>
    <n v="3421"/>
    <n v="2200391"/>
    <d v="2022-01-13T11:35:00"/>
    <s v="PENNINGTON"/>
    <s v="N"/>
    <s v="Lap belt and shoulder harness used"/>
    <s v="Overtaking/passing, Straight ahead"/>
    <n v="0"/>
    <n v="90"/>
    <s v="Motor vehicle in transport"/>
    <s v="Clear"/>
    <s v="N"/>
    <s v="N"/>
    <s v="N"/>
    <s v="N"/>
    <n v="44.065297000000001"/>
    <n v="-102.43079"/>
    <s v="Tractor/semi-trailer"/>
    <s v="Eastbound"/>
    <s v="Failed to yield to vehicle; None"/>
    <s v="None"/>
    <m/>
    <s v="None"/>
    <s v="None"/>
    <s v="Test not given, Test not given"/>
    <x v="0"/>
    <x v="0"/>
  </r>
  <r>
    <n v="3422"/>
    <n v="2200393"/>
    <d v="2022-01-14T17:38:00"/>
    <s v="PENNINGTON"/>
    <s v="N"/>
    <m/>
    <m/>
    <n v="-1"/>
    <n v="90"/>
    <s v="Animal  - wild"/>
    <s v="Clear"/>
    <s v="N"/>
    <s v="N"/>
    <s v="N"/>
    <s v="N"/>
    <n v="44.018262999999898"/>
    <n v="-102.291943"/>
    <s v="SUV ( sport utility/suburban )"/>
    <s v="Westbound"/>
    <s v="Wild animal hit - damage only"/>
    <s v="Animal in roadway"/>
    <m/>
    <s v="Wild animal hit"/>
    <s v="Wild animal hit - damage only"/>
    <s v="Wild animal hit"/>
    <x v="0"/>
    <x v="0"/>
  </r>
  <r>
    <n v="3423"/>
    <n v="2200394"/>
    <d v="2022-01-16T17:43:00"/>
    <s v="PENNINGTON"/>
    <s v="N"/>
    <m/>
    <m/>
    <n v="-1"/>
    <n v="90"/>
    <s v="Animal  - wild"/>
    <s v="Clear"/>
    <s v="N"/>
    <s v="N"/>
    <s v="N"/>
    <s v="N"/>
    <n v="43.959952999999899"/>
    <n v="-102.176597999999"/>
    <s v="Mini-van/passenger van with seats for 8 or less, including driver"/>
    <s v="Eastbound"/>
    <s v="Wild animal hit - damage only"/>
    <s v="Animal in roadway"/>
    <m/>
    <s v="Wild animal hit"/>
    <s v="Wild animal hit - damage only"/>
    <s v="Wild animal hit"/>
    <x v="0"/>
    <x v="0"/>
  </r>
  <r>
    <n v="3424"/>
    <n v="2202586"/>
    <d v="2022-03-04T22:03:00"/>
    <s v="PENNINGTON"/>
    <s v="N"/>
    <s v="Lap belt and shoulder harness used"/>
    <s v="Stopped in traffic lane, Straight ahead"/>
    <n v="0"/>
    <n v="90"/>
    <s v="Motor vehicle in transport"/>
    <s v="Cloudy"/>
    <s v="N"/>
    <s v="N"/>
    <s v="N"/>
    <s v="N"/>
    <n v="44.118338000000001"/>
    <n v="-102.992930999999"/>
    <s v="Passenger car; SUV ( sport utility/suburban )"/>
    <s v="Westbound"/>
    <s v="Drinking; None"/>
    <s v="Road surface condition ( wet, icy, snow, slush, etc. )"/>
    <m/>
    <s v="None"/>
    <s v="None"/>
    <s v="0.17 BAC, Test not given"/>
    <x v="0"/>
    <x v="0"/>
  </r>
  <r>
    <n v="3425"/>
    <n v="2200515"/>
    <d v="2022-01-07T18:09:00"/>
    <s v="PENNINGTON"/>
    <s v="N"/>
    <m/>
    <m/>
    <n v="-1"/>
    <n v="90"/>
    <s v="Animal  - wild"/>
    <s v="Clear"/>
    <s v="N"/>
    <s v="N"/>
    <s v="N"/>
    <s v="N"/>
    <n v="44.103658000000003"/>
    <n v="-102.811781999999"/>
    <s v="SUV ( sport utility/suburban )"/>
    <s v="Westbound"/>
    <s v="Wild animal hit - damage only"/>
    <s v="Animal in roadway"/>
    <m/>
    <s v="Wild animal hit"/>
    <s v="Wild animal hit - damage only"/>
    <s v="Wild animal hit"/>
    <x v="0"/>
    <x v="0"/>
  </r>
  <r>
    <n v="3426"/>
    <n v="2202691"/>
    <d v="2022-03-04T21:38:00"/>
    <s v="PENNINGTON"/>
    <s v="N"/>
    <s v="Lap belt and shoulder harness used"/>
    <s v="Straight ahead"/>
    <n v="0"/>
    <n v="90"/>
    <s v="Cross median/centerline, Overturn/rollover, Ran off road left"/>
    <s v="Sleet, hail ( freezing rain or drizzle )"/>
    <s v="N"/>
    <s v="N"/>
    <s v="N"/>
    <s v="N"/>
    <n v="44.118091"/>
    <n v="-102.993523999999"/>
    <s v="Light truck (2 axles, 4 tires)"/>
    <s v="Eastbound"/>
    <s v="Driving too fast for conditions; None"/>
    <s v="Road surface condition ( wet, icy, snow, slush, etc. )"/>
    <s v="OVERDRIVING ROAD CONDITIONS"/>
    <s v="None"/>
    <s v="None"/>
    <s v="0.00 BAC"/>
    <x v="0"/>
    <x v="0"/>
  </r>
  <r>
    <n v="3427"/>
    <n v="2202600"/>
    <d v="2022-03-06T12:37:00"/>
    <s v="PENNINGTON"/>
    <s v="N"/>
    <s v="Lap belt and shoulder harness used"/>
    <s v="Straight ahead"/>
    <n v="0"/>
    <n v="90"/>
    <s v="Fire/explosion"/>
    <s v="Clear"/>
    <s v="N"/>
    <s v="N"/>
    <s v="N"/>
    <s v="N"/>
    <n v="44.103979000000002"/>
    <n v="-102.873937999999"/>
    <s v="Passenger car"/>
    <s v="Eastbound"/>
    <s v="None"/>
    <s v="None"/>
    <m/>
    <s v="None"/>
    <s v="None"/>
    <s v="0.00 BAC"/>
    <x v="0"/>
    <x v="0"/>
  </r>
  <r>
    <n v="3431"/>
    <n v="2202948"/>
    <d v="2022-03-12T17:53:00"/>
    <s v="PENNINGTON"/>
    <s v="N"/>
    <s v="Lap belt and shoulder harness used"/>
    <s v="Straight ahead"/>
    <n v="0"/>
    <n v="90"/>
    <s v="Fence, Overturn/rollover, Ran off road right"/>
    <s v="Clear"/>
    <s v="N"/>
    <s v="N"/>
    <s v="N"/>
    <s v="N"/>
    <n v="43.895178999999899"/>
    <n v="-102.022192"/>
    <s v="Tractor/semi-trailer"/>
    <s v="Eastbound"/>
    <s v="Failure to keep in proper lane; None"/>
    <s v="None"/>
    <m/>
    <s v="None"/>
    <s v="None"/>
    <s v="0.00 BAC"/>
    <x v="0"/>
    <x v="0"/>
  </r>
  <r>
    <n v="3432"/>
    <n v="2202598"/>
    <d v="2022-03-05T06:06:00"/>
    <s v="PENNINGTON"/>
    <s v="N"/>
    <s v="Lap belt and shoulder harness used"/>
    <s v="Changing lanes"/>
    <n v="0"/>
    <n v="90"/>
    <s v="Delineator post, Jackknife, Overturn/rollover, Ran off road left"/>
    <s v="Fog, smog, smoke"/>
    <s v="N"/>
    <s v="N"/>
    <s v="N"/>
    <s v="N"/>
    <n v="44.103611000000001"/>
    <n v="-102.70096700000001"/>
    <s v="Tractor/semi-trailer"/>
    <s v="Westbound"/>
    <s v="None; Swerving or avoiding due to wind, slippery surface, vehicle, object, non-motorist, etc."/>
    <s v="Road surface condition ( wet, icy, snow, slush, etc. )"/>
    <m/>
    <s v="None"/>
    <s v="Weather conditions"/>
    <s v="0.00 BAC"/>
    <x v="0"/>
    <x v="0"/>
  </r>
  <r>
    <n v="3433"/>
    <n v="2202694"/>
    <d v="2022-03-11T11:12:00"/>
    <s v="PENNINGTON"/>
    <s v="N"/>
    <s v="Lap belt and shoulder harness used"/>
    <s v="Straight ahead"/>
    <n v="0"/>
    <n v="90"/>
    <s v="Delineator post, Ran off road right"/>
    <s v="Clear"/>
    <s v="N"/>
    <s v="N"/>
    <s v="N"/>
    <s v="N"/>
    <n v="44.118039000000003"/>
    <n v="-103.012135999999"/>
    <s v="Light truck (2 axles, 4 tires)"/>
    <s v="Westbound"/>
    <s v="None"/>
    <s v="Road surface condition ( wet, icy, snow, slush, etc. )"/>
    <m/>
    <s v="None"/>
    <s v="None"/>
    <s v="0.00 BAC"/>
    <x v="0"/>
    <x v="0"/>
  </r>
  <r>
    <n v="3434"/>
    <n v="2202592"/>
    <d v="2022-03-06T12:30:00"/>
    <s v="PENNINGTON"/>
    <s v="N"/>
    <s v="Lap belt and shoulder harness used"/>
    <s v="Straight ahead"/>
    <n v="0"/>
    <n v="90"/>
    <s v="Delineator post, Ran off road right"/>
    <s v="Blowing snow"/>
    <s v="N"/>
    <s v="N"/>
    <s v="N"/>
    <s v="N"/>
    <n v="44.118377000000002"/>
    <n v="-102.97553600000001"/>
    <s v="SUV ( sport utility/suburban )"/>
    <s v="Westbound"/>
    <s v="Driving too fast for conditions; None"/>
    <s v="Road surface condition ( wet, icy, snow, slush, etc. )"/>
    <m/>
    <s v="None"/>
    <s v="None"/>
    <s v="Test not given"/>
    <x v="0"/>
    <x v="0"/>
  </r>
  <r>
    <n v="3438"/>
    <n v="2200912"/>
    <d v="2022-01-04T16:57:00"/>
    <s v="PENNINGTON"/>
    <s v="N"/>
    <s v="Lap belt and shoulder harness used"/>
    <s v="Straight ahead"/>
    <n v="0"/>
    <n v="90"/>
    <s v="Overturn/rollover"/>
    <s v="Severe crosswinds"/>
    <s v="N"/>
    <s v="N"/>
    <s v="N"/>
    <s v="N"/>
    <n v="44.1034399999999"/>
    <n v="-102.783327999999"/>
    <s v="Truck pulling trailer(s) - GCWR 10,001 lbs or more"/>
    <s v="Eastbound"/>
    <s v="None"/>
    <s v="None"/>
    <m/>
    <s v="None"/>
    <s v="None"/>
    <s v="Test not given"/>
    <x v="0"/>
    <x v="0"/>
  </r>
  <r>
    <n v="3439"/>
    <n v="2200923"/>
    <d v="2022-01-07T18:00:00"/>
    <s v="PENNINGTON"/>
    <s v="N"/>
    <m/>
    <m/>
    <n v="-1"/>
    <n v="90"/>
    <s v="Animal  - wild"/>
    <s v="Clear"/>
    <s v="N"/>
    <s v="N"/>
    <s v="N"/>
    <s v="N"/>
    <n v="44.103425999999899"/>
    <n v="-102.811053999999"/>
    <s v="Passenger car"/>
    <s v="Eastbound"/>
    <s v="Wild animal hit - damage only"/>
    <s v="Animal in roadway"/>
    <m/>
    <s v="Wild animal hit"/>
    <s v="Wild animal hit - damage only"/>
    <s v="Wild animal hit"/>
    <x v="0"/>
    <x v="0"/>
  </r>
  <r>
    <n v="3443"/>
    <n v="2201185"/>
    <d v="2022-01-21T07:35:00"/>
    <s v="JACKSON"/>
    <s v="N"/>
    <s v="Lap belt and shoulder harness used"/>
    <s v="Straight ahead"/>
    <n v="0"/>
    <n v="90"/>
    <s v="Jackknife, Motor vehicle in transport"/>
    <s v="Sleet, hail ( freezing rain or drizzle )"/>
    <s v="N"/>
    <s v="N"/>
    <s v="N"/>
    <s v="N"/>
    <n v="43.836219"/>
    <n v="-101.693021"/>
    <s v="Tractor/semi-trailer; Unknown"/>
    <s v="Westbound"/>
    <s v="None; Unknown"/>
    <s v="Road surface condition ( wet, icy, snow, slush, etc. ); Unknown"/>
    <m/>
    <s v="None; Unknown"/>
    <s v="Unknown; Weather conditions"/>
    <s v="Unknown, Test not given"/>
    <x v="0"/>
    <x v="0"/>
  </r>
  <r>
    <n v="3445"/>
    <n v="2202256"/>
    <d v="2022-03-03T07:34:00"/>
    <s v="PENNINGTON"/>
    <s v="N"/>
    <s v="Lap belt and shoulder harness used"/>
    <s v="Changing lanes"/>
    <n v="0"/>
    <n v="90"/>
    <s v="Concrete traffic barrier, Ran off road right"/>
    <s v="Sleet, hail ( freezing rain or drizzle ), Fog, smog, smoke"/>
    <s v="N"/>
    <s v="N"/>
    <s v="N"/>
    <s v="N"/>
    <n v="44.116294000000003"/>
    <n v="-103.11474800000001"/>
    <s v="Passenger car"/>
    <s v="Eastbound"/>
    <s v="None"/>
    <s v="Road surface condition ( wet, icy, snow, slush, etc. )"/>
    <m/>
    <s v="None"/>
    <s v="None"/>
    <s v="0.00 BAC"/>
    <x v="0"/>
    <x v="0"/>
  </r>
  <r>
    <n v="3446"/>
    <n v="2203833"/>
    <d v="2022-03-30T10:30:00"/>
    <s v="PENNINGTON"/>
    <s v="N"/>
    <s v="Lap belt and shoulder harness used"/>
    <s v="Straight ahead"/>
    <n v="0"/>
    <n v="90"/>
    <s v="Cross median/centerline, Jackknife, Overturn/rollover, Ran off road left"/>
    <s v="Snow, Severe crosswinds"/>
    <s v="N"/>
    <s v="N"/>
    <s v="N"/>
    <s v="N"/>
    <n v="44.103658000000003"/>
    <n v="-102.77428"/>
    <s v="Tractor/semi-trailer"/>
    <s v="Eastbound"/>
    <s v="None"/>
    <s v="Road surface condition ( wet, icy, snow, slush, etc. )"/>
    <m/>
    <s v="None"/>
    <s v="Weather conditions"/>
    <s v="0.00 BAC"/>
    <x v="0"/>
    <x v="1"/>
  </r>
  <r>
    <n v="3450"/>
    <n v="2201377"/>
    <d v="2022-01-21T03:26:00"/>
    <s v="PENNINGTON"/>
    <s v="N"/>
    <s v="Lap belt and shoulder harness used"/>
    <s v="Straight ahead"/>
    <n v="0"/>
    <n v="90"/>
    <s v="Overturn/rollover, Ran off road right"/>
    <s v="Sleet, hail ( freezing rain or drizzle ), Snow"/>
    <s v="N"/>
    <s v="N"/>
    <s v="N"/>
    <s v="N"/>
    <n v="44.116871000000003"/>
    <n v="-102.932106"/>
    <s v="Tractor/semi-trailer"/>
    <s v="Westbound"/>
    <s v="None"/>
    <s v="Road surface condition ( wet, icy, snow, slush, etc. )"/>
    <m/>
    <s v="None"/>
    <s v="Weather conditions"/>
    <s v="0.00 BAC"/>
    <x v="0"/>
    <x v="0"/>
  </r>
  <r>
    <n v="3451"/>
    <n v="2201378"/>
    <d v="2022-01-26T19:33:00"/>
    <s v="PENNINGTON"/>
    <s v="N"/>
    <s v="Lap belt and shoulder harness used"/>
    <s v="Straight ahead"/>
    <n v="0"/>
    <n v="90"/>
    <s v="Ditch, Ran off road right"/>
    <s v="Clear"/>
    <s v="Y"/>
    <s v="N"/>
    <s v="N"/>
    <s v="N"/>
    <n v="44.103425999999899"/>
    <n v="-102.83049800000001"/>
    <s v="Passenger car"/>
    <s v="Eastbound"/>
    <s v="None; Over-correcting/over-steering"/>
    <s v="None"/>
    <m/>
    <s v="None"/>
    <s v="None"/>
    <s v="0.00 BAC"/>
    <x v="0"/>
    <x v="0"/>
  </r>
  <r>
    <n v="3452"/>
    <n v="2201379"/>
    <d v="2022-02-04T06:36:00"/>
    <s v="JACKSON"/>
    <s v="N"/>
    <m/>
    <m/>
    <n v="-1"/>
    <n v="90"/>
    <s v="Animal  - wild"/>
    <s v="Clear"/>
    <s v="N"/>
    <s v="N"/>
    <s v="N"/>
    <s v="N"/>
    <n v="43.865595999999897"/>
    <n v="-101.954999"/>
    <s v="SUV ( sport utility/suburban )"/>
    <s v="Eastbound"/>
    <s v="Wild animal hit - damage only"/>
    <s v="Animal in roadway"/>
    <m/>
    <s v="Wild animal hit"/>
    <s v="Wild animal hit - damage only"/>
    <s v="Wild animal hit"/>
    <x v="0"/>
    <x v="0"/>
  </r>
  <r>
    <n v="3453"/>
    <n v="2203537"/>
    <d v="2022-03-29T18:54:00"/>
    <s v="PENNINGTON"/>
    <s v="N"/>
    <s v="Lap belt and shoulder harness used"/>
    <s v="Straight ahead"/>
    <n v="0"/>
    <n v="90"/>
    <s v="Guardrail face, Ran off road left"/>
    <s v="Snow, Blowing snow"/>
    <s v="N"/>
    <s v="N"/>
    <s v="N"/>
    <s v="N"/>
    <n v="44.022979999999897"/>
    <n v="-102.30517"/>
    <s v="SUV ( sport utility/suburban )"/>
    <s v="Westbound"/>
    <s v="None"/>
    <s v="Road surface condition ( wet, icy, snow, slush, etc. )"/>
    <m/>
    <s v="None"/>
    <s v="Weather conditions"/>
    <s v="Test not given"/>
    <x v="0"/>
    <x v="0"/>
  </r>
  <r>
    <n v="3454"/>
    <n v="2203748"/>
    <d v="2022-03-30T06:10:00"/>
    <s v="PENNINGTON"/>
    <s v="N"/>
    <s v="Lap belt and shoulder harness used"/>
    <s v="Straight ahead"/>
    <n v="0"/>
    <n v="90"/>
    <s v="Light/luminaire support, Ran off road left"/>
    <s v="Sleet, hail ( freezing rain or drizzle ), Snow"/>
    <s v="N"/>
    <s v="N"/>
    <s v="N"/>
    <s v="N"/>
    <n v="44.099435999999898"/>
    <n v="-103.16124600000001"/>
    <s v="Light truck (2 axles, 4 tires); SUV ( sport utility/suburban )"/>
    <s v="Eastbound"/>
    <s v="Failure to keep in proper lane; None"/>
    <s v="None; Road surface condition ( wet, icy, snow, slush, etc. )"/>
    <m/>
    <s v="None"/>
    <s v="None"/>
    <s v="Test not given, Test not given"/>
    <x v="0"/>
    <x v="0"/>
  </r>
  <r>
    <n v="3455"/>
    <n v="2203745"/>
    <d v="2022-03-30T14:42:00"/>
    <s v="PENNINGTON"/>
    <s v="N"/>
    <s v="Lap belt and shoulder harness used"/>
    <s v="Straight ahead"/>
    <n v="0"/>
    <n v="90"/>
    <s v="Cross median/centerline, Motor vehicle in transport, Ran off road left"/>
    <s v="Cloudy, Blowing snow"/>
    <s v="N"/>
    <s v="N"/>
    <s v="N"/>
    <s v="N"/>
    <n v="44.103383000000001"/>
    <n v="-102.529577"/>
    <s v="SUV ( sport utility/suburban ); Tractor/semi-trailer"/>
    <s v="Westbound"/>
    <s v="None"/>
    <s v="None; Road surface condition ( wet, icy, snow, slush, etc. )"/>
    <m/>
    <s v="None"/>
    <s v="None"/>
    <s v="0.00 BAC, 0.00 BAC"/>
    <x v="0"/>
    <x v="0"/>
  </r>
  <r>
    <n v="3456"/>
    <n v="2201491"/>
    <d v="2022-02-11T08:09:00"/>
    <s v="PENNINGTON"/>
    <s v="N"/>
    <s v="Lap belt and shoulder harness used"/>
    <s v="Straight ahead"/>
    <n v="0"/>
    <n v="90"/>
    <s v="Jackknife, Ran off road left"/>
    <s v="Cloudy, Snow"/>
    <s v="N"/>
    <s v="N"/>
    <s v="N"/>
    <s v="N"/>
    <n v="44.103360000000002"/>
    <n v="-102.674875999999"/>
    <s v="Tractor/semi-trailer"/>
    <s v="Eastbound"/>
    <s v="None"/>
    <s v="Road surface condition ( wet, icy, snow, slush, etc. )"/>
    <m/>
    <s v="None"/>
    <s v="Weather conditions"/>
    <s v="Test not given"/>
    <x v="0"/>
    <x v="0"/>
  </r>
  <r>
    <n v="3457"/>
    <n v="2201425"/>
    <d v="2022-02-05T16:25:00"/>
    <s v="PENNINGTON"/>
    <s v="N"/>
    <s v="Lap belt and shoulder harness used"/>
    <s v="Straight ahead"/>
    <n v="0"/>
    <n v="90"/>
    <s v="Guardrail face, Ran off road right, Separation of units"/>
    <s v="Clear"/>
    <s v="N"/>
    <s v="N"/>
    <s v="N"/>
    <s v="N"/>
    <n v="44.117804999999898"/>
    <n v="-103.029797"/>
    <s v="Light truck (2 axles, 4 tires)"/>
    <s v="Eastbound"/>
    <s v="None"/>
    <s v="Rut, holes, bumps"/>
    <m/>
    <s v="None"/>
    <s v="None"/>
    <s v="Test not given"/>
    <x v="0"/>
    <x v="0"/>
  </r>
  <r>
    <n v="3458"/>
    <n v="2203551"/>
    <d v="2022-03-29T19:50:00"/>
    <s v="PENNINGTON"/>
    <s v="N"/>
    <s v="Lap belt and shoulder harness used"/>
    <s v="Straight ahead"/>
    <n v="0"/>
    <n v="90"/>
    <s v="Motor vehicle in transport, Ran off road right"/>
    <s v="Snow, Blowing snow"/>
    <s v="N"/>
    <s v="N"/>
    <s v="N"/>
    <s v="N"/>
    <n v="44.021037999999898"/>
    <n v="-102.299053"/>
    <s v="Passenger car; SUV ( sport utility/suburban )"/>
    <s v="Eastbound"/>
    <s v="None"/>
    <s v="Road surface condition ( wet, icy, snow, slush, etc. )"/>
    <m/>
    <s v="None"/>
    <s v="Weather conditions"/>
    <s v="0.00 BAC, 0.00 BAC"/>
    <x v="0"/>
    <x v="0"/>
  </r>
  <r>
    <n v="3460"/>
    <n v="2204313"/>
    <d v="2022-04-09T09:42:00"/>
    <s v="PENNINGTON"/>
    <s v="N"/>
    <s v="Lap belt and shoulder harness used"/>
    <s v="Straight ahead"/>
    <n v="0"/>
    <n v="90"/>
    <s v="Overturn/rollover"/>
    <s v="Clear, Severe crosswinds"/>
    <s v="N"/>
    <s v="N"/>
    <s v="N"/>
    <s v="N"/>
    <n v="44.118198999999898"/>
    <n v="-103.001549999999"/>
    <s v="Light truck (2 axles, 4 tires)"/>
    <s v="Westbound"/>
    <s v="None"/>
    <s v="None"/>
    <m/>
    <s v="None"/>
    <s v="None"/>
    <s v="0.00 BAC"/>
    <x v="0"/>
    <x v="0"/>
  </r>
  <r>
    <n v="3462"/>
    <n v="2201616"/>
    <d v="2022-01-31T14:35:00"/>
    <s v="PENNINGTON"/>
    <s v="N"/>
    <s v="None used"/>
    <s v="Straight ahead"/>
    <n v="0"/>
    <n v="90"/>
    <s v="Cross median/centerline, Guardrail face, Ran off road left"/>
    <s v="Clear"/>
    <s v="N"/>
    <s v="Y"/>
    <s v="N"/>
    <s v="N"/>
    <n v="44.067200999999898"/>
    <n v="-102.42748400000001"/>
    <s v="Light truck (2 axles, 4 tires)"/>
    <s v="Eastbound"/>
    <s v="Fatigued/asleep; None"/>
    <s v="None"/>
    <m/>
    <s v="None"/>
    <s v="None"/>
    <s v="Test not given"/>
    <x v="0"/>
    <x v="1"/>
  </r>
  <r>
    <n v="3463"/>
    <n v="2203552"/>
    <d v="2022-03-19T10:20:00"/>
    <s v="JACKSON"/>
    <s v="N"/>
    <s v="Lap belt and shoulder harness used"/>
    <s v="Straight ahead"/>
    <n v="0"/>
    <n v="90"/>
    <s v="Fence, Ran off road left, Ran off road right"/>
    <s v="Clear"/>
    <s v="Y"/>
    <s v="N"/>
    <s v="Y"/>
    <s v="N"/>
    <n v="43.835980999999897"/>
    <n v="-101.583483"/>
    <s v="SUV ( sport utility/suburban )"/>
    <s v="Eastbound"/>
    <s v="Distracted (list distraction in narrative); Over-correcting/over-steering"/>
    <s v="None"/>
    <m/>
    <s v="None"/>
    <s v="None"/>
    <s v="0.00 BAC"/>
    <x v="0"/>
    <x v="0"/>
  </r>
  <r>
    <n v="3464"/>
    <n v="2203554"/>
    <d v="2022-02-18T00:33:00"/>
    <s v="JACKSON"/>
    <s v="N"/>
    <s v="Lap belt and shoulder harness used"/>
    <s v="Straight ahead"/>
    <n v="0"/>
    <n v="90"/>
    <s v="Highway traffic sign post/sign, Ran off road right"/>
    <s v="Clear"/>
    <s v="N"/>
    <s v="N"/>
    <s v="N"/>
    <s v="N"/>
    <n v="43.838779000000002"/>
    <n v="-101.530456"/>
    <s v="SUV ( sport utility/suburban )"/>
    <s v="Eastbound"/>
    <s v="Failure to keep in proper lane; None"/>
    <s v="None"/>
    <s v="DUI"/>
    <s v="None"/>
    <s v="None"/>
    <s v="0.10 BAC"/>
    <x v="0"/>
    <x v="0"/>
  </r>
  <r>
    <n v="3465"/>
    <n v="2203749"/>
    <d v="2022-03-30T07:30:00"/>
    <s v="PENNINGTON"/>
    <s v="N"/>
    <s v="Lap belt and shoulder harness used"/>
    <s v="Straight ahead"/>
    <n v="0"/>
    <n v="90"/>
    <s v="Highway traffic sign post/sign, Ran off road right"/>
    <s v="Sleet, hail ( freezing rain or drizzle )"/>
    <s v="N"/>
    <s v="N"/>
    <s v="N"/>
    <s v="N"/>
    <n v="44.099468000000002"/>
    <n v="-103.168121999999"/>
    <s v="Tractor/semi-trailer"/>
    <s v="Eastbound"/>
    <s v="Failure to keep in proper lane; None"/>
    <s v="Road surface condition ( wet, icy, snow, slush, etc. )"/>
    <m/>
    <s v="None"/>
    <s v="None"/>
    <s v="Test not given"/>
    <x v="0"/>
    <x v="0"/>
  </r>
  <r>
    <n v="3466"/>
    <n v="2203545"/>
    <d v="2022-03-29T15:39:00"/>
    <s v="PENNINGTON"/>
    <s v="N"/>
    <s v="Lap belt and shoulder harness used"/>
    <s v="Straight ahead"/>
    <n v="0"/>
    <n v="90"/>
    <s v="Other post, pole, or support, Ran off road right"/>
    <s v="Cloudy, Sleet, hail ( freezing rain or drizzle )"/>
    <s v="N"/>
    <s v="N"/>
    <s v="N"/>
    <s v="N"/>
    <n v="44.102080999999899"/>
    <n v="-103.142556999999"/>
    <s v="Passenger car"/>
    <s v="Eastbound"/>
    <s v="None"/>
    <s v="Road surface condition ( wet, icy, snow, slush, etc. )"/>
    <m/>
    <s v="None"/>
    <s v="Weather conditions"/>
    <s v="0.00 BAC"/>
    <x v="0"/>
    <x v="0"/>
  </r>
  <r>
    <n v="3467"/>
    <n v="2201670"/>
    <d v="2022-02-10T06:45:00"/>
    <s v="PENNINGTON"/>
    <s v="N"/>
    <m/>
    <m/>
    <n v="-1"/>
    <n v="90"/>
    <s v="Animal  - wild"/>
    <s v="Cloudy, Sleet, hail ( freezing rain or drizzle )"/>
    <s v="N"/>
    <s v="N"/>
    <s v="N"/>
    <s v="N"/>
    <n v="44.104191"/>
    <n v="-102.894391999999"/>
    <s v="SUV ( sport utility/suburban )"/>
    <s v="Eastbound"/>
    <s v="Wild animal hit - damage only"/>
    <s v="Animal in roadway"/>
    <m/>
    <s v="Wild animal hit"/>
    <s v="Wild animal hit - damage only"/>
    <s v="Wild animal hit"/>
    <x v="0"/>
    <x v="0"/>
  </r>
  <r>
    <n v="3468"/>
    <n v="2201671"/>
    <d v="2022-02-05T18:31:00"/>
    <s v="PENNINGTON"/>
    <s v="N"/>
    <s v="Lap belt and shoulder harness used"/>
    <s v="Straight ahead"/>
    <n v="0"/>
    <n v="90"/>
    <s v="Motor vehicle in transport"/>
    <s v="Cloudy"/>
    <s v="N"/>
    <s v="N"/>
    <s v="N"/>
    <s v="N"/>
    <n v="44.118112000000004"/>
    <n v="-102.962518"/>
    <s v="SUV ( sport utility/suburban ); Tractor/semi-trailer"/>
    <s v="Eastbound"/>
    <s v="Failure to keep in proper lane; None"/>
    <s v="None"/>
    <s v="LANE DRIVING REQUIRED / ILLEGAL LANE CHANGE"/>
    <s v="None"/>
    <s v="None"/>
    <s v="Test not given, Test not given"/>
    <x v="0"/>
    <x v="0"/>
  </r>
  <r>
    <n v="3471"/>
    <n v="2205205"/>
    <d v="2022-04-22T15:34:00"/>
    <s v="PENNINGTON"/>
    <s v="N"/>
    <s v="Lap belt and shoulder harness used"/>
    <s v="Straight ahead"/>
    <n v="0"/>
    <n v="90"/>
    <s v="Cargo/equipment loss or shift, Other movable object"/>
    <s v="Clear"/>
    <s v="N"/>
    <s v="N"/>
    <s v="N"/>
    <s v="N"/>
    <n v="44.066443999999898"/>
    <n v="-102.455141999999"/>
    <s v="Passenger car; Tractor/semi-trailer"/>
    <s v="Eastbound"/>
    <s v="None; Not Reported; Unknown"/>
    <s v="None; Unknown"/>
    <m/>
    <s v="None; Unknown"/>
    <s v="None; Unknown"/>
    <s v="0.00 BAC, Test not given"/>
    <x v="0"/>
    <x v="0"/>
  </r>
  <r>
    <n v="3472"/>
    <n v="2205682"/>
    <d v="2022-05-14T05:47:00"/>
    <s v="JACKSON"/>
    <s v="N"/>
    <m/>
    <m/>
    <n v="-1"/>
    <n v="90"/>
    <s v="Animal  - wild"/>
    <s v="Clear"/>
    <s v="N"/>
    <s v="N"/>
    <s v="N"/>
    <s v="N"/>
    <n v="43.843516999999899"/>
    <n v="-101.906181"/>
    <s v="Passenger car"/>
    <s v="Eastbound"/>
    <s v="Wild animal hit - damage only"/>
    <s v="Animal in roadway"/>
    <m/>
    <s v="Wild animal hit"/>
    <s v="Wild animal hit - damage only"/>
    <s v="Wild animal hit"/>
    <x v="0"/>
    <x v="0"/>
  </r>
  <r>
    <n v="3473"/>
    <n v="2203654"/>
    <d v="2022-03-29T10:10:00"/>
    <s v="JACKSON"/>
    <s v="N"/>
    <m/>
    <m/>
    <n v="-1"/>
    <n v="73"/>
    <s v="Animal  - wild"/>
    <s v="Clear"/>
    <s v="N"/>
    <s v="N"/>
    <s v="N"/>
    <s v="N"/>
    <n v="43.423009"/>
    <n v="-101.494733999999"/>
    <s v="Single-unit truck (2 axle, 6 tires) GVWR 10,000 lbs or less"/>
    <s v="Southbound"/>
    <s v="Wild animal hit - damage only"/>
    <s v="Animal in roadway"/>
    <m/>
    <s v="Wild animal hit"/>
    <s v="Wild animal hit - damage only"/>
    <s v="Wild animal hit"/>
    <x v="0"/>
    <x v="0"/>
  </r>
  <r>
    <n v="3475"/>
    <n v="2204992"/>
    <d v="2022-04-23T13:33:00"/>
    <s v="PENNINGTON"/>
    <s v="N"/>
    <s v="Lap belt and shoulder harness used"/>
    <s v="Slowing in traffic lane, Stopped in traffic lane"/>
    <n v="0"/>
    <n v="90"/>
    <s v="Motor vehicle in transport"/>
    <s v="Blowing snow, Severe crosswinds"/>
    <s v="N"/>
    <s v="N"/>
    <s v="N"/>
    <s v="N"/>
    <n v="44.103428999999899"/>
    <n v="-102.769716"/>
    <s v="Passenger car; SUV ( sport utility/suburban )"/>
    <s v="Eastbound"/>
    <s v="Driving too fast for conditions; None"/>
    <s v="Road surface condition ( wet, icy, snow, slush, etc. )"/>
    <s v="OVERDRIVING ROAD CONDITIONS"/>
    <s v="None"/>
    <s v="Not applicable; Weather conditions"/>
    <s v="Test not given, Test not given"/>
    <x v="0"/>
    <x v="1"/>
  </r>
  <r>
    <n v="3479"/>
    <n v="2203422"/>
    <d v="2022-03-26T22:08:00"/>
    <s v="BENNETT"/>
    <s v="N"/>
    <s v="Lap belt and shoulder harness used"/>
    <s v="Straight ahead"/>
    <n v="0"/>
    <n v="73"/>
    <s v="Animal - domestic"/>
    <s v="Clear"/>
    <s v="N"/>
    <s v="N"/>
    <s v="N"/>
    <s v="N"/>
    <n v="43.287644"/>
    <n v="-101.513778"/>
    <s v="Mini-van/passenger van with seats for 8 or less, including driver"/>
    <s v="Southbound"/>
    <s v="None"/>
    <s v="Animal in roadway"/>
    <m/>
    <s v="None"/>
    <s v="None"/>
    <s v="Test not given"/>
    <x v="0"/>
    <x v="0"/>
  </r>
  <r>
    <n v="3481"/>
    <n v="2206138"/>
    <d v="2022-05-25T12:20:00"/>
    <s v="JACKSON"/>
    <s v="N"/>
    <s v="Lap belt and shoulder harness used"/>
    <s v="Straight ahead"/>
    <n v="0"/>
    <n v="90"/>
    <s v="Equipment failure ( tires, brakes, etc. ), Fence, Overturn/rollover, Ran off road right"/>
    <s v="Clear"/>
    <s v="N"/>
    <s v="N"/>
    <s v="N"/>
    <s v="N"/>
    <n v="43.888812000000001"/>
    <n v="-102.005773"/>
    <s v="Cargo van - GVWR 10,000 lbs or less"/>
    <s v="Westbound"/>
    <s v="None"/>
    <s v="None"/>
    <m/>
    <s v="Tires"/>
    <s v="None"/>
    <s v="Test not given"/>
    <x v="0"/>
    <x v="1"/>
  </r>
  <r>
    <n v="3482"/>
    <n v="2204304"/>
    <d v="2022-03-29T18:35:00"/>
    <s v="PENNINGTON"/>
    <s v="N"/>
    <s v="Lap belt and shoulder harness used"/>
    <s v="Changing lanes"/>
    <n v="0"/>
    <n v="90"/>
    <s v="Guardrail end, Guardrail face, Ran off road left"/>
    <s v="Snow"/>
    <s v="N"/>
    <s v="N"/>
    <s v="N"/>
    <s v="N"/>
    <n v="44.021287999999899"/>
    <n v="-102.296847"/>
    <s v="Passenger car"/>
    <s v="Westbound"/>
    <s v="None"/>
    <s v="Road surface condition ( wet, icy, snow, slush, etc. )"/>
    <m/>
    <s v="None"/>
    <s v="Weather conditions"/>
    <s v="0.00 BAC"/>
    <x v="0"/>
    <x v="0"/>
  </r>
  <r>
    <n v="3483"/>
    <n v="2205217"/>
    <d v="2022-04-23T15:20:00"/>
    <s v="PENNINGTON"/>
    <s v="N"/>
    <s v="Lap belt and shoulder harness used"/>
    <s v="Parked, Straight ahead"/>
    <n v="0"/>
    <n v="90"/>
    <s v="Parked motor vehicle, Ran off road left"/>
    <s v="Sleet, hail ( freezing rain or drizzle )"/>
    <s v="N"/>
    <s v="N"/>
    <s v="N"/>
    <s v="N"/>
    <n v="44.103383000000001"/>
    <n v="-102.533708"/>
    <s v="Passenger car; Truck pulling trailer(s) - GCWR 10,001 lbs or more"/>
    <s v="Not on roadway ( also use for parked motor vehicle ); Westbound"/>
    <s v="Failure to keep in proper lane; None; Not applicable"/>
    <s v="Not applicable; Road surface condition ( wet, icy, snow, slush, etc. )"/>
    <m/>
    <s v="None; Not applicable"/>
    <s v="Not applicable; Weather conditions"/>
    <s v="Test not given, Not applicable"/>
    <x v="0"/>
    <x v="0"/>
  </r>
  <r>
    <n v="3484"/>
    <n v="2204299"/>
    <d v="2022-04-06T10:51:00"/>
    <s v="PENNINGTON"/>
    <s v="N"/>
    <s v="Lap belt and shoulder harness used"/>
    <s v="Straight ahead"/>
    <n v="0"/>
    <n v="90"/>
    <s v="Fence, Ran off road right"/>
    <s v="Cloudy, Severe crosswinds"/>
    <s v="N"/>
    <s v="N"/>
    <s v="N"/>
    <s v="N"/>
    <n v="44.1034399999999"/>
    <n v="-102.775795"/>
    <s v="Tractor/semi-trailer"/>
    <s v="Eastbound"/>
    <s v="None"/>
    <s v="Road surface condition ( wet, icy, snow, slush, etc. )"/>
    <m/>
    <s v="None"/>
    <s v="None"/>
    <s v="Test not given"/>
    <x v="0"/>
    <x v="0"/>
  </r>
  <r>
    <n v="3485"/>
    <n v="2204298"/>
    <d v="2022-04-06T10:25:00"/>
    <s v="PENNINGTON"/>
    <s v="N"/>
    <s v="Lap belt and shoulder harness used"/>
    <s v="Straight ahead"/>
    <n v="0"/>
    <n v="90"/>
    <s v="Jackknife"/>
    <s v="Cloudy, Severe crosswinds"/>
    <s v="N"/>
    <s v="N"/>
    <s v="N"/>
    <s v="N"/>
    <n v="44.103425000000001"/>
    <n v="-102.796233"/>
    <s v="Tractor/semi-trailer"/>
    <s v="Eastbound"/>
    <s v="None"/>
    <s v="Road surface condition ( wet, icy, snow, slush, etc. )"/>
    <m/>
    <s v="None"/>
    <s v="None"/>
    <s v="Test not given"/>
    <x v="0"/>
    <x v="0"/>
  </r>
  <r>
    <n v="3486"/>
    <n v="2204880"/>
    <d v="2022-04-23T09:00:00"/>
    <s v="PENNINGTON"/>
    <s v="N"/>
    <s v="Lap belt and shoulder harness used"/>
    <s v="Straight ahead"/>
    <n v="0"/>
    <n v="90"/>
    <s v="Highway traffic sign post/sign, Ran off road right"/>
    <s v="Sleet, hail ( freezing rain or drizzle )"/>
    <s v="N"/>
    <s v="N"/>
    <s v="N"/>
    <s v="N"/>
    <n v="44.017516000000001"/>
    <n v="-102.291456999999"/>
    <s v="SUV ( sport utility/suburban )"/>
    <s v="Eastbound"/>
    <s v="Driving too fast for conditions; None"/>
    <s v="Road surface condition ( wet, icy, snow, slush, etc. )"/>
    <m/>
    <s v="None"/>
    <s v="Weather conditions"/>
    <s v="Test not given"/>
    <x v="0"/>
    <x v="2"/>
  </r>
  <r>
    <n v="3488"/>
    <n v="2206395"/>
    <d v="2022-05-27T20:20:00"/>
    <s v="JACKSON"/>
    <s v="N"/>
    <m/>
    <m/>
    <n v="-1"/>
    <n v="90"/>
    <s v="Animal  - wild"/>
    <s v="Clear"/>
    <s v="N"/>
    <s v="N"/>
    <s v="N"/>
    <s v="N"/>
    <n v="43.836261"/>
    <n v="-101.868441"/>
    <s v="Light truck (2 axles, 4 tires)"/>
    <s v="Westbound"/>
    <s v="Wild animal hit - damage only"/>
    <s v="Animal in roadway"/>
    <m/>
    <s v="Wild animal hit"/>
    <s v="Wild animal hit - damage only"/>
    <s v="Wild animal hit"/>
    <x v="0"/>
    <x v="0"/>
  </r>
  <r>
    <n v="3489"/>
    <n v="2202224"/>
    <d v="2022-02-18T18:14:00"/>
    <s v="JACKSON"/>
    <s v="N"/>
    <s v="Lap belt and shoulder harness used"/>
    <s v="Straight ahead"/>
    <n v="0"/>
    <n v="90"/>
    <s v="Motor vehicle in transport"/>
    <s v="Clear"/>
    <s v="N"/>
    <s v="N"/>
    <s v="N"/>
    <s v="N"/>
    <n v="43.839894999999899"/>
    <n v="-101.527832"/>
    <s v="Passenger car; Unknown"/>
    <s v="Westbound"/>
    <s v="None; Not Reported"/>
    <s v="None; Unknown"/>
    <m/>
    <s v="None; Unknown"/>
    <s v="None; Not reported"/>
    <s v="Not reported, Test not given"/>
    <x v="0"/>
    <x v="0"/>
  </r>
  <r>
    <n v="3492"/>
    <n v="2202512"/>
    <d v="2022-03-06T20:12:00"/>
    <s v="PENNINGTON"/>
    <s v="N"/>
    <s v="Lap belt and shoulder harness used"/>
    <s v="Straight ahead"/>
    <n v="0"/>
    <n v="90"/>
    <s v="Overturn/rollover, Ran off road left, Separation of units"/>
    <s v="Blowing snow"/>
    <s v="N"/>
    <s v="N"/>
    <s v="N"/>
    <s v="N"/>
    <n v="44.103451999999898"/>
    <n v="-102.567408999999"/>
    <s v="Light truck (2 axles, 4 tires)"/>
    <s v="Westbound"/>
    <s v="None"/>
    <s v="Road surface condition ( wet, icy, snow, slush, etc. )"/>
    <m/>
    <s v="None"/>
    <s v="None"/>
    <s v="0.00 BAC"/>
    <x v="0"/>
    <x v="0"/>
  </r>
  <r>
    <n v="3495"/>
    <n v="2202587"/>
    <d v="2022-03-05T04:03:00"/>
    <s v="PENNINGTON"/>
    <s v="N"/>
    <s v="Lap belt and shoulder harness used"/>
    <s v="Straight ahead"/>
    <n v="0"/>
    <n v="90"/>
    <s v="Ditch, Overturn/rollover, Ran off road left"/>
    <s v="Sleet, hail ( freezing rain or drizzle )"/>
    <s v="N"/>
    <s v="N"/>
    <s v="N"/>
    <s v="N"/>
    <n v="44.118031000000002"/>
    <n v="-103.033204999999"/>
    <s v="Light truck (2 axles, 4 tires)"/>
    <s v="Westbound"/>
    <s v="Driving too fast for conditions; None"/>
    <s v="Road surface condition ( wet, icy, snow, slush, etc. )"/>
    <s v="PROOF OF INSURANCE/FINANCIAL RESPONSIBILITY"/>
    <s v="None"/>
    <s v="Weather conditions"/>
    <s v="Test not given"/>
    <x v="0"/>
    <x v="0"/>
  </r>
  <r>
    <n v="3496"/>
    <n v="2202669"/>
    <d v="2022-03-08T18:49:00"/>
    <s v="PENNINGTON"/>
    <s v="N"/>
    <s v="Lap belt and shoulder harness used"/>
    <s v="Straight ahead"/>
    <n v="0"/>
    <n v="90"/>
    <s v="Overturn/rollover, Ran off road left"/>
    <s v="Clear"/>
    <s v="N"/>
    <s v="N"/>
    <s v="N"/>
    <s v="N"/>
    <n v="44.103668999999897"/>
    <n v="-102.753030999999"/>
    <s v="Light truck (2 axles, 4 tires)"/>
    <s v="Westbound"/>
    <s v="None"/>
    <s v="Road surface condition ( wet, icy, snow, slush, etc. )"/>
    <m/>
    <s v="None"/>
    <s v="None"/>
    <s v="0.00 BAC"/>
    <x v="0"/>
    <x v="0"/>
  </r>
  <r>
    <n v="3497"/>
    <n v="2202670"/>
    <d v="2022-03-06T13:55:00"/>
    <s v="PENNINGTON"/>
    <s v="N"/>
    <s v="Lap belt and shoulder harness used"/>
    <s v="Straight ahead"/>
    <n v="0"/>
    <n v="90"/>
    <s v="Motor vehicle in transport"/>
    <s v="Cloudy"/>
    <s v="N"/>
    <s v="N"/>
    <s v="N"/>
    <s v="N"/>
    <n v="44.104219000000001"/>
    <n v="-102.875153999999"/>
    <s v="Light truck (2 axles, 4 tires); Tractor/semi-trailer"/>
    <s v="Westbound"/>
    <s v="None"/>
    <s v="Road surface condition ( wet, icy, snow, slush, etc. )"/>
    <m/>
    <s v="None"/>
    <s v="None"/>
    <s v="0.00 BAC, 0.00 BAC"/>
    <x v="0"/>
    <x v="0"/>
  </r>
  <r>
    <n v="3498"/>
    <n v="2202763"/>
    <d v="2022-03-05T09:38:00"/>
    <s v="JACKSON"/>
    <s v="N"/>
    <s v="Lap belt and shoulder harness used"/>
    <s v="Straight ahead"/>
    <n v="0"/>
    <n v="90"/>
    <s v="Overturn/rollover, Ran off road left"/>
    <s v="Sleet, hail ( freezing rain or drizzle )"/>
    <s v="N"/>
    <s v="N"/>
    <s v="N"/>
    <s v="N"/>
    <n v="43.836381000000003"/>
    <n v="-101.540863999999"/>
    <s v="SUV ( sport utility/suburban )"/>
    <s v="Westbound"/>
    <s v="None"/>
    <s v="Road surface condition ( wet, icy, snow, slush, etc. )"/>
    <m/>
    <s v="None"/>
    <s v="Weather conditions"/>
    <s v="Test not given"/>
    <x v="0"/>
    <x v="2"/>
  </r>
  <r>
    <n v="3500"/>
    <n v="2202687"/>
    <d v="2022-03-05T10:56:00"/>
    <s v="PENNINGTON"/>
    <s v="N"/>
    <s v="Lap belt and shoulder harness used"/>
    <s v="Overtaking/passing"/>
    <n v="0"/>
    <n v="90"/>
    <s v="Overturn/rollover, Ran off road left"/>
    <s v="Snow"/>
    <s v="N"/>
    <s v="N"/>
    <s v="N"/>
    <s v="N"/>
    <n v="44.053134999999898"/>
    <n v="-102.362853999999"/>
    <s v="SUV ( sport utility/suburban )"/>
    <s v="Westbound"/>
    <s v="Driving too fast for conditions; Swerving or avoiding due to wind, slippery surface, vehicle, object, non-motorist, etc."/>
    <s v="Road surface condition ( wet, icy, snow, slush, etc. )"/>
    <s v="DRIVERS LICENSE SUSPENDED"/>
    <s v="None"/>
    <s v="Other"/>
    <s v="Test not given"/>
    <x v="0"/>
    <x v="0"/>
  </r>
  <r>
    <n v="3501"/>
    <n v="2202854"/>
    <d v="2022-03-03T07:30:00"/>
    <s v="PENNINGTON"/>
    <s v="N"/>
    <s v="None used"/>
    <s v="Straight ahead"/>
    <n v="0"/>
    <n v="90"/>
    <s v="Overturn/rollover, Ran off road right"/>
    <s v="Cloudy, Fog, smog, smoke"/>
    <s v="N"/>
    <s v="N"/>
    <s v="N"/>
    <s v="N"/>
    <n v="44.118141999999899"/>
    <n v="-102.976947999999"/>
    <s v="Light truck (2 axles, 4 tires)"/>
    <s v="Eastbound"/>
    <s v="Driving too fast for conditions; Swerving or avoiding due to wind, slippery surface, vehicle, object, non-motorist, etc."/>
    <s v="Road surface condition ( wet, icy, snow, slush, etc. )"/>
    <s v="ADULT SEATBELT VIOLATION ---- AFTER 9/1/73"/>
    <s v="None"/>
    <s v="None"/>
    <s v="0.00 BAC"/>
    <x v="0"/>
    <x v="0"/>
  </r>
  <r>
    <n v="3503"/>
    <n v="2203220"/>
    <d v="2022-03-20T19:53:00"/>
    <s v="PENNINGTON"/>
    <s v="N"/>
    <m/>
    <m/>
    <n v="-1"/>
    <n v="90"/>
    <s v="Animal  - wild"/>
    <s v="Clear"/>
    <s v="N"/>
    <s v="N"/>
    <s v="N"/>
    <s v="N"/>
    <n v="44.0228269999999"/>
    <n v="-102.303816999999"/>
    <s v="Passenger car"/>
    <s v="Westbound"/>
    <s v="Wild animal hit - damage only"/>
    <s v="Animal in roadway"/>
    <m/>
    <s v="Wild animal hit"/>
    <s v="Wild animal hit - damage only"/>
    <s v="Wild animal hit"/>
    <x v="0"/>
    <x v="0"/>
  </r>
  <r>
    <n v="3505"/>
    <n v="2203538"/>
    <d v="2022-03-29T16:35:00"/>
    <s v="PENNINGTON"/>
    <s v="N"/>
    <s v="Lap belt and shoulder harness used"/>
    <s v="Straight ahead"/>
    <n v="0"/>
    <n v="90"/>
    <s v="Overturn/rollover"/>
    <s v="Snow, Blowing snow"/>
    <s v="N"/>
    <s v="N"/>
    <s v="N"/>
    <s v="N"/>
    <n v="44.103405000000002"/>
    <n v="-102.54319700000001"/>
    <s v="Tractor/semi-trailer"/>
    <s v="Westbound"/>
    <s v="None"/>
    <s v="Road surface condition ( wet, icy, snow, slush, etc. )"/>
    <m/>
    <s v="None"/>
    <s v="Weather conditions"/>
    <s v="Test not given"/>
    <x v="0"/>
    <x v="0"/>
  </r>
  <r>
    <n v="3509"/>
    <n v="2203735"/>
    <d v="2022-03-29T13:37:00"/>
    <s v="PENNINGTON"/>
    <s v="N"/>
    <s v="Lap belt and shoulder harness used"/>
    <s v="Straight ahead"/>
    <n v="0"/>
    <n v="90"/>
    <s v="Jackknife, Overturn/rollover, Ran off road left"/>
    <s v="Sleet, hail ( freezing rain or drizzle )"/>
    <s v="N"/>
    <s v="N"/>
    <s v="N"/>
    <s v="N"/>
    <n v="44.118338999999899"/>
    <n v="-102.992828"/>
    <s v="Truck pulling trailer(s) - GCWR 10,001 lbs or more"/>
    <s v="Westbound"/>
    <s v="None"/>
    <s v="Road surface condition ( wet, icy, snow, slush, etc. )"/>
    <m/>
    <s v="None"/>
    <s v="None"/>
    <s v="Test not given"/>
    <x v="0"/>
    <x v="0"/>
  </r>
  <r>
    <n v="3510"/>
    <n v="2203736"/>
    <d v="2022-03-30T12:51:00"/>
    <s v="PENNINGTON"/>
    <s v="N"/>
    <s v="Lap belt and shoulder harness used"/>
    <s v="Straight ahead"/>
    <n v="0"/>
    <n v="90"/>
    <s v="Jackknife"/>
    <s v="Snow"/>
    <s v="N"/>
    <s v="N"/>
    <s v="N"/>
    <s v="N"/>
    <n v="44.103963999999898"/>
    <n v="-102.646922"/>
    <s v="SUV ( sport utility/suburban )"/>
    <s v="Westbound"/>
    <s v="Driving too fast for conditions; None"/>
    <s v="Road surface condition ( wet, icy, snow, slush, etc. )"/>
    <m/>
    <s v="None"/>
    <s v="None"/>
    <s v="Test not given"/>
    <x v="0"/>
    <x v="0"/>
  </r>
  <r>
    <n v="3511"/>
    <n v="2203741"/>
    <d v="2022-03-29T10:48:00"/>
    <s v="PENNINGTON"/>
    <s v="N"/>
    <s v="Lap belt and shoulder harness used"/>
    <s v="Straight ahead"/>
    <n v="0"/>
    <n v="90"/>
    <s v="Other non-collision"/>
    <s v="Severe crosswinds"/>
    <s v="N"/>
    <s v="N"/>
    <s v="N"/>
    <s v="N"/>
    <n v="44.115763999999899"/>
    <n v="-103.115887"/>
    <s v="Light truck (2 axles, 4 tires)"/>
    <s v="Eastbound"/>
    <s v="None"/>
    <s v="None"/>
    <m/>
    <s v="None"/>
    <s v="None"/>
    <s v="Test not given"/>
    <x v="0"/>
    <x v="0"/>
  </r>
  <r>
    <n v="3512"/>
    <n v="2203744"/>
    <d v="2022-03-29T10:43:00"/>
    <s v="PENNINGTON"/>
    <s v="N"/>
    <s v="Lap belt and shoulder harness used"/>
    <s v="Straight ahead"/>
    <n v="0"/>
    <n v="90"/>
    <s v="Overturn/rollover, Separation of units"/>
    <s v="Severe crosswinds"/>
    <s v="N"/>
    <s v="N"/>
    <s v="N"/>
    <s v="N"/>
    <n v="44.103611000000001"/>
    <n v="-102.698545999999"/>
    <s v="Tractor/semi-trailer"/>
    <s v="Westbound"/>
    <s v="None"/>
    <s v="None"/>
    <m/>
    <s v="None"/>
    <s v="None"/>
    <s v="0.00 BAC"/>
    <x v="0"/>
    <x v="0"/>
  </r>
  <r>
    <n v="3513"/>
    <n v="2203746"/>
    <d v="2022-03-29T12:32:00"/>
    <s v="PENNINGTON"/>
    <s v="N"/>
    <s v="Lap belt and shoulder harness used"/>
    <s v="Straight ahead"/>
    <n v="0"/>
    <n v="90"/>
    <s v="Overturn/rollover"/>
    <s v="Severe crosswinds"/>
    <s v="N"/>
    <s v="N"/>
    <s v="N"/>
    <s v="N"/>
    <n v="44.103651999999897"/>
    <n v="-102.823903"/>
    <s v="Light truck (2 axles, 4 tires)"/>
    <s v="Westbound"/>
    <s v="None"/>
    <s v="None"/>
    <m/>
    <s v="None"/>
    <s v="None"/>
    <s v="0.00 BAC"/>
    <x v="0"/>
    <x v="0"/>
  </r>
  <r>
    <n v="3515"/>
    <n v="2203827"/>
    <d v="2022-04-05T09:36:00"/>
    <s v="PENNINGTON"/>
    <s v="N"/>
    <s v="Lap belt and shoulder harness used"/>
    <s v="Straight ahead"/>
    <n v="0"/>
    <n v="90"/>
    <s v="Overturn/rollover"/>
    <s v="Severe crosswinds"/>
    <s v="N"/>
    <s v="N"/>
    <s v="N"/>
    <s v="N"/>
    <n v="44.103599000000003"/>
    <n v="-102.661400999999"/>
    <s v="SUV ( sport utility/suburban )"/>
    <s v="Westbound"/>
    <s v="None"/>
    <s v="None"/>
    <m/>
    <s v="None"/>
    <s v="None"/>
    <s v="Test not given"/>
    <x v="0"/>
    <x v="0"/>
  </r>
  <r>
    <n v="3518"/>
    <n v="2204139"/>
    <d v="2022-03-30T08:15:00"/>
    <s v="PENNINGTON"/>
    <s v="N"/>
    <s v="Lap belt and shoulder harness used"/>
    <s v="Straight ahead"/>
    <n v="0"/>
    <n v="90"/>
    <s v="Jackknife, Ran off road right"/>
    <s v="Snow, Blowing snow"/>
    <s v="N"/>
    <s v="N"/>
    <s v="N"/>
    <s v="N"/>
    <n v="44.067304999999898"/>
    <n v="-102.381705999999"/>
    <s v="Truck pulling trailer(s) - GCWR 10,001 lbs or more"/>
    <s v="Westbound"/>
    <s v="None"/>
    <s v="Road surface condition ( wet, icy, snow, slush, etc. )"/>
    <m/>
    <s v="None"/>
    <s v="None"/>
    <s v="Test not given"/>
    <x v="0"/>
    <x v="0"/>
  </r>
  <r>
    <n v="3520"/>
    <n v="2204275"/>
    <d v="2022-03-22T07:00:00"/>
    <s v="PENNINGTON"/>
    <s v="N"/>
    <m/>
    <m/>
    <n v="-1"/>
    <n v="90"/>
    <s v="Animal  - wild"/>
    <s v="Clear"/>
    <s v="N"/>
    <s v="N"/>
    <s v="N"/>
    <s v="N"/>
    <n v="44.023339999999898"/>
    <n v="-102.322625"/>
    <s v="SUV ( sport utility/suburban )"/>
    <s v="Eastbound"/>
    <s v="Wild animal hit - damage only"/>
    <s v="Animal in roadway"/>
    <m/>
    <s v="Wild animal hit"/>
    <s v="Wild animal hit - damage only"/>
    <s v="Wild animal hit"/>
    <x v="0"/>
    <x v="0"/>
  </r>
  <r>
    <n v="3521"/>
    <n v="2204303"/>
    <d v="2022-03-29T17:17:00"/>
    <s v="PENNINGTON"/>
    <s v="N"/>
    <s v="Lap belt and shoulder harness used"/>
    <s v="Straight ahead"/>
    <n v="0"/>
    <n v="90"/>
    <s v="Cargo/equipment loss or shift"/>
    <s v="Cloudy, Snow"/>
    <s v="N"/>
    <s v="N"/>
    <s v="N"/>
    <s v="N"/>
    <n v="44.103651999999897"/>
    <n v="-102.822033"/>
    <s v="Single-unit truck (2 axle, 6 tires) GVWR 10,001 lbs or more"/>
    <s v="Westbound"/>
    <s v="None"/>
    <s v="None"/>
    <m/>
    <s v="None"/>
    <s v="None"/>
    <s v="0.00 BAC"/>
    <x v="0"/>
    <x v="0"/>
  </r>
  <r>
    <n v="3523"/>
    <n v="2204277"/>
    <d v="2022-04-12T08:59:00"/>
    <s v="JACKSON"/>
    <s v="N"/>
    <m/>
    <m/>
    <n v="-1"/>
    <n v="90"/>
    <s v="Animal  - wild"/>
    <s v="Clear"/>
    <s v="N"/>
    <s v="N"/>
    <s v="N"/>
    <s v="N"/>
    <n v="43.844161"/>
    <n v="-101.907554"/>
    <s v="Passenger car"/>
    <s v="Eastbound"/>
    <s v="Wild animal hit - damage only"/>
    <s v="Animal in roadway"/>
    <m/>
    <s v="Wild animal hit"/>
    <s v="Wild animal hit - damage only"/>
    <s v="Wild animal hit"/>
    <x v="0"/>
    <x v="0"/>
  </r>
  <r>
    <n v="3528"/>
    <n v="2206105"/>
    <d v="2022-05-20T17:54:00"/>
    <s v="PENNINGTON"/>
    <s v="N"/>
    <m/>
    <m/>
    <n v="-1"/>
    <n v="90"/>
    <s v="Animal  - wild"/>
    <s v="Clear"/>
    <s v="N"/>
    <s v="N"/>
    <s v="N"/>
    <s v="N"/>
    <n v="44.103655000000003"/>
    <n v="-102.814503"/>
    <s v="Passenger car"/>
    <s v="Westbound"/>
    <s v="Wild animal hit - damage only"/>
    <s v="Animal in roadway"/>
    <m/>
    <s v="Wild animal hit"/>
    <s v="Wild animal hit - damage only"/>
    <s v="Wild animal hit"/>
    <x v="0"/>
    <x v="0"/>
  </r>
  <r>
    <n v="3530"/>
    <n v="2204652"/>
    <d v="2022-04-23T08:00:00"/>
    <s v="PENNINGTON"/>
    <s v="N"/>
    <s v="Lap belt and shoulder harness used"/>
    <s v="Straight ahead"/>
    <n v="0"/>
    <n v="90"/>
    <s v="Overturn/rollover, Ran off road right"/>
    <s v="Sleet, hail ( freezing rain or drizzle ), Severe crosswinds"/>
    <s v="N"/>
    <s v="N"/>
    <s v="N"/>
    <s v="N"/>
    <n v="44.116207000000003"/>
    <n v="-102.929886999999"/>
    <s v="Light truck (2 axles, 4 tires)"/>
    <s v="Westbound"/>
    <s v="None; Swerving or avoiding due to wind, slippery surface, vehicle, object, non-motorist, etc."/>
    <s v="Road surface condition ( wet, icy, snow, slush, etc. )"/>
    <m/>
    <s v="None"/>
    <s v="Weather conditions"/>
    <s v="Test not given"/>
    <x v="0"/>
    <x v="2"/>
  </r>
  <r>
    <n v="3531"/>
    <n v="2204738"/>
    <d v="2022-04-19T18:54:00"/>
    <s v="JACKSON"/>
    <s v="N"/>
    <s v="Lap belt and shoulder harness used"/>
    <s v="Straight ahead"/>
    <n v="0"/>
    <n v="73"/>
    <s v="Fire/explosion"/>
    <s v="Clear"/>
    <s v="N"/>
    <s v="N"/>
    <s v="N"/>
    <s v="N"/>
    <n v="43.836711000000001"/>
    <n v="-101.661236"/>
    <s v="Motor home"/>
    <s v="Northbound"/>
    <s v="None"/>
    <s v="None"/>
    <m/>
    <s v="None"/>
    <s v="None"/>
    <s v="Test not given"/>
    <x v="0"/>
    <x v="0"/>
  </r>
  <r>
    <n v="3532"/>
    <n v="2204862"/>
    <d v="2022-04-25T00:27:00"/>
    <s v="PENNINGTON"/>
    <s v="N"/>
    <s v="Lap belt and shoulder harness used"/>
    <s v="Straight ahead"/>
    <n v="0"/>
    <n v="90"/>
    <s v="Overturn/rollover, Ran off road right"/>
    <s v="Clear"/>
    <s v="Y"/>
    <s v="N"/>
    <s v="N"/>
    <s v="N"/>
    <n v="44.118150999999898"/>
    <n v="-102.981730999999"/>
    <s v="SUV ( sport utility/suburban )"/>
    <s v="Eastbound"/>
    <s v="Over-correcting/over-steering; Running off road"/>
    <s v="None"/>
    <s v="NO VALID DL, CARELESS DRIVING."/>
    <s v="None"/>
    <s v="None"/>
    <s v="0.00 BAC"/>
    <x v="0"/>
    <x v="0"/>
  </r>
  <r>
    <n v="3533"/>
    <n v="2204863"/>
    <d v="2022-04-21T21:05:00"/>
    <s v="PENNINGTON"/>
    <s v="N"/>
    <m/>
    <m/>
    <n v="-1"/>
    <n v="90"/>
    <s v="Animal  - wild"/>
    <s v="Clear"/>
    <s v="N"/>
    <s v="N"/>
    <s v="N"/>
    <s v="N"/>
    <n v="44.104098"/>
    <n v="-102.858175"/>
    <s v="Single-unit truck (2 axle, 6 tires) GVWR 10,001 lbs or more"/>
    <s v="Westbound"/>
    <s v="Wild animal hit - damage only"/>
    <s v="Animal in roadway"/>
    <m/>
    <s v="Wild animal hit"/>
    <s v="Wild animal hit - damage only"/>
    <s v="Wild animal hit"/>
    <x v="0"/>
    <x v="0"/>
  </r>
  <r>
    <n v="3536"/>
    <n v="2206409"/>
    <d v="2022-04-23T12:14:00"/>
    <s v="PENNINGTON"/>
    <s v="N"/>
    <s v="Lap belt and shoulder harness used"/>
    <s v="Straight ahead"/>
    <n v="0"/>
    <n v="90"/>
    <s v="Guardrail face, Motor vehicle in transport"/>
    <s v="Sleet, hail ( freezing rain or drizzle ), Blowing snow"/>
    <s v="N"/>
    <s v="N"/>
    <s v="N"/>
    <s v="N"/>
    <n v="44.103431999999898"/>
    <n v="-102.763795999999"/>
    <s v="Light truck (2 axles, 4 tires); Tractor/semi-trailer"/>
    <s v="Eastbound"/>
    <s v="Driving too fast for conditions; None"/>
    <s v="Road surface condition ( wet, icy, snow, slush, etc. )"/>
    <m/>
    <s v="None"/>
    <s v="Weather conditions"/>
    <s v="0.00 BAC, Not reported, Not reported, 0.00 BAC, 0.00 BAC"/>
    <x v="0"/>
    <x v="1"/>
  </r>
  <r>
    <n v="3537"/>
    <n v="2204968"/>
    <d v="2022-04-23T12:00:00"/>
    <s v="PENNINGTON"/>
    <s v="N"/>
    <s v="Lap belt and shoulder harness used"/>
    <s v="Immobile from previous accident, Straight ahead"/>
    <n v="0"/>
    <n v="90"/>
    <s v="Motor vehicle in transport, Ran off road left"/>
    <s v="Blowing snow, Severe crosswinds"/>
    <s v="N"/>
    <s v="N"/>
    <s v="N"/>
    <s v="N"/>
    <n v="44.103380000000001"/>
    <n v="-102.532188"/>
    <s v="Tractor/semi-trailer; Truck pulling trailer(s) - GCWR 10,001 lbs or more"/>
    <s v="Not on roadway ( also use for parked motor vehicle ); Westbound"/>
    <s v="None; Swerving or avoiding due to wind, slippery surface, vehicle, object, non-motorist, etc."/>
    <s v="Not applicable; Road surface condition ( wet, icy, snow, slush, etc. )"/>
    <m/>
    <s v="None"/>
    <s v="None"/>
    <s v="0.00 BAC, 0.00 BAC"/>
    <x v="0"/>
    <x v="0"/>
  </r>
  <r>
    <n v="3538"/>
    <n v="2205068"/>
    <d v="2022-04-30T21:18:00"/>
    <s v="PENNINGTON"/>
    <s v="N"/>
    <m/>
    <m/>
    <n v="-1"/>
    <n v="90"/>
    <s v="Animal  - wild"/>
    <s v="Clear"/>
    <s v="N"/>
    <s v="N"/>
    <s v="N"/>
    <s v="N"/>
    <n v="44.026321000000003"/>
    <n v="-102.31975300000001"/>
    <s v="SUV ( sport utility/suburban )"/>
    <s v="Eastbound"/>
    <s v="Wild animal hit - damage only"/>
    <s v="Animal in roadway"/>
    <m/>
    <s v="Wild animal hit"/>
    <s v="Wild animal hit - damage only"/>
    <s v="Wild animal hit"/>
    <x v="0"/>
    <x v="0"/>
  </r>
  <r>
    <n v="3539"/>
    <n v="2205193"/>
    <d v="2022-04-23T11:49:00"/>
    <s v="PENNINGTON"/>
    <s v="N"/>
    <s v="Lap belt and shoulder harness used"/>
    <s v="Straight ahead"/>
    <n v="0"/>
    <n v="90"/>
    <s v="Bridge rail, Ran off road left"/>
    <s v="Snow, Blowing snow"/>
    <s v="N"/>
    <s v="N"/>
    <s v="N"/>
    <s v="N"/>
    <n v="44.103335999999899"/>
    <n v="-102.665131"/>
    <s v="Single-unit truck (2 axle, 6 tires) GVWR 10,000 lbs or less"/>
    <s v="Eastbound"/>
    <s v="None"/>
    <s v="Road surface condition ( wet, icy, snow, slush, etc. )"/>
    <m/>
    <s v="None"/>
    <s v="Weather conditions"/>
    <s v="Test not given, Not reported"/>
    <x v="0"/>
    <x v="2"/>
  </r>
  <r>
    <n v="3540"/>
    <n v="2205208"/>
    <d v="2022-05-07T16:35:00"/>
    <s v="PENNINGTON"/>
    <s v="N"/>
    <s v="Lap belt and shoulder harness used"/>
    <s v="Straight ahead"/>
    <n v="0"/>
    <n v="90"/>
    <s v="Overturn/rollover, Separation of units"/>
    <s v="Cloudy, Severe crosswinds"/>
    <s v="N"/>
    <s v="N"/>
    <s v="N"/>
    <s v="N"/>
    <n v="44.0849639999999"/>
    <n v="-102.48531800000001"/>
    <s v="Truck pulling trailer(s) - GCWR 10,001 lbs or more"/>
    <s v="Westbound"/>
    <s v="None"/>
    <s v="None"/>
    <m/>
    <s v="None"/>
    <s v="None"/>
    <s v="Test not given"/>
    <x v="0"/>
    <x v="0"/>
  </r>
  <r>
    <n v="3541"/>
    <n v="2205211"/>
    <d v="2022-05-06T11:03:00"/>
    <s v="PENNINGTON"/>
    <s v="N"/>
    <m/>
    <m/>
    <n v="-1"/>
    <n v="90"/>
    <s v="Animal  - wild"/>
    <s v="Clear"/>
    <s v="N"/>
    <s v="N"/>
    <s v="N"/>
    <s v="N"/>
    <n v="43.996898000000002"/>
    <n v="-102.262350999999"/>
    <s v="SUV ( sport utility/suburban )"/>
    <s v="Eastbound"/>
    <s v="Wild animal hit - damage only"/>
    <s v="Animal in roadway"/>
    <m/>
    <s v="Wild animal hit"/>
    <s v="Wild animal hit - damage only"/>
    <s v="Wild animal hit"/>
    <x v="0"/>
    <x v="0"/>
  </r>
  <r>
    <n v="3543"/>
    <n v="2205304"/>
    <d v="2022-04-23T09:32:00"/>
    <s v="PENNINGTON"/>
    <s v="N"/>
    <s v="Lap belt and shoulder harness used"/>
    <s v="Straight ahead"/>
    <n v="0"/>
    <n v="90"/>
    <s v="Fence, Overturn/rollover, Ran off road right"/>
    <s v="Blowing snow"/>
    <s v="N"/>
    <s v="N"/>
    <s v="N"/>
    <s v="N"/>
    <n v="44.023578000000001"/>
    <n v="-102.31035"/>
    <s v="SUV ( sport utility/suburban )"/>
    <s v="Westbound"/>
    <s v="None; Swerving or avoiding due to wind, slippery surface, vehicle, object, non-motorist, etc."/>
    <s v="Road surface condition ( wet, icy, snow, slush, etc. )"/>
    <m/>
    <s v="None"/>
    <s v="None"/>
    <s v="0.00 BAC, Not reported"/>
    <x v="0"/>
    <x v="2"/>
  </r>
  <r>
    <n v="3544"/>
    <n v="2205414"/>
    <d v="2022-05-08T09:52:00"/>
    <s v="PENNINGTON"/>
    <s v="N"/>
    <s v="Lap belt and shoulder harness used"/>
    <s v="Straight ahead"/>
    <n v="0"/>
    <n v="90"/>
    <s v="Motor vehicle in transport"/>
    <s v="Clear"/>
    <s v="N"/>
    <s v="N"/>
    <s v="N"/>
    <s v="N"/>
    <n v="44.0996969999999"/>
    <n v="-103.167348"/>
    <s v="Light truck (2 axles, 4 tires); Passenger car"/>
    <s v="Westbound"/>
    <s v="Followed too closely; None"/>
    <s v="None"/>
    <s v="FOLLOWING TOO CLOSELY"/>
    <s v="None"/>
    <s v="None"/>
    <s v="0.00 BAC, 0.00 BAC"/>
    <x v="0"/>
    <x v="0"/>
  </r>
  <r>
    <n v="3545"/>
    <n v="2207269"/>
    <d v="2022-06-17T00:00:00"/>
    <s v="BENNETT"/>
    <s v="N"/>
    <s v="Lap belt and shoulder harness used"/>
    <s v="Straight ahead"/>
    <n v="0"/>
    <n v="73"/>
    <s v="Animal - domestic"/>
    <s v="Clear"/>
    <s v="N"/>
    <s v="N"/>
    <s v="N"/>
    <s v="N"/>
    <n v="43.345579999999899"/>
    <n v="-101.518647"/>
    <s v="Light truck (2 axles, 4 tires)"/>
    <s v="Southbound"/>
    <s v="None"/>
    <s v="Animal in roadway"/>
    <m/>
    <s v="None"/>
    <s v="None"/>
    <s v="Test not given"/>
    <x v="0"/>
    <x v="0"/>
  </r>
  <r>
    <n v="3546"/>
    <n v="2207114"/>
    <d v="2022-06-19T07:00:00"/>
    <s v="JACKSON"/>
    <s v="N"/>
    <m/>
    <m/>
    <n v="-1"/>
    <n v="90"/>
    <s v="Animal  - wild"/>
    <s v="Clear"/>
    <s v="N"/>
    <s v="N"/>
    <s v="N"/>
    <s v="N"/>
    <n v="43.835945000000002"/>
    <n v="-101.655327"/>
    <s v="Passenger car"/>
    <s v="Eastbound"/>
    <s v="Wild animal hit - damage only"/>
    <s v="Animal in roadway"/>
    <m/>
    <s v="Wild animal hit"/>
    <s v="Wild animal hit - damage only"/>
    <s v="Wild animal hit"/>
    <x v="0"/>
    <x v="0"/>
  </r>
  <r>
    <n v="3547"/>
    <n v="2207685"/>
    <d v="2022-06-18T21:14:00"/>
    <s v="JACKSON"/>
    <s v="N"/>
    <m/>
    <m/>
    <n v="-1"/>
    <n v="90"/>
    <s v="Animal  - wild"/>
    <s v="Clear"/>
    <s v="N"/>
    <s v="N"/>
    <s v="N"/>
    <s v="N"/>
    <n v="43.835873999999897"/>
    <n v="-101.746926"/>
    <s v="Passenger car"/>
    <s v="Eastbound"/>
    <s v="Wild animal hit - damage only"/>
    <s v="Animal in roadway"/>
    <m/>
    <s v="Wild animal hit"/>
    <s v="Wild animal hit - damage only"/>
    <s v="Wild animal hit"/>
    <x v="0"/>
    <x v="0"/>
  </r>
  <r>
    <n v="3549"/>
    <n v="2206027"/>
    <d v="2022-05-14T15:34:00"/>
    <s v="JACKSON"/>
    <s v="N"/>
    <s v="Lap belt and shoulder harness used"/>
    <s v="Straight ahead"/>
    <n v="0"/>
    <n v="90"/>
    <s v="Fire/explosion"/>
    <s v="Cloudy"/>
    <s v="N"/>
    <s v="N"/>
    <s v="N"/>
    <s v="N"/>
    <n v="43.836156000000003"/>
    <n v="-101.764015999999"/>
    <s v="Tractor/semi-trailer"/>
    <s v="Westbound"/>
    <s v="None"/>
    <s v="None"/>
    <m/>
    <s v="Wheels"/>
    <s v="None"/>
    <s v="0.00 BAC"/>
    <x v="0"/>
    <x v="0"/>
  </r>
  <r>
    <n v="3550"/>
    <n v="2207091"/>
    <d v="2022-06-15T18:38:00"/>
    <s v="PENNINGTON"/>
    <s v="N"/>
    <s v="Lap belt and shoulder harness used"/>
    <s v="Parked, Straight ahead"/>
    <n v="0"/>
    <n v="90"/>
    <s v="Parked motor vehicle"/>
    <s v="Clear"/>
    <s v="N"/>
    <s v="N"/>
    <s v="N"/>
    <s v="N"/>
    <n v="44.1042559999999"/>
    <n v="-102.88718900000001"/>
    <s v="Light truck (2 axles, 4 tires); Tractor/semi-trailer"/>
    <s v="Eastbound; Not on roadway ( also use for parked motor vehicle )"/>
    <s v="None; Not applicable; Other"/>
    <s v="None; Not applicable"/>
    <m/>
    <s v="None; Not applicable"/>
    <s v="None; Not applicable"/>
    <s v="0.00 BAC, Not applicable"/>
    <x v="0"/>
    <x v="0"/>
  </r>
  <r>
    <n v="3551"/>
    <n v="2208160"/>
    <d v="2022-06-16T17:00:00"/>
    <s v="PENNINGTON"/>
    <s v="N"/>
    <s v="Lap belt and shoulder harness used"/>
    <s v="Straight ahead"/>
    <n v="0"/>
    <n v="90"/>
    <s v="Motor vehicle in transport"/>
    <s v="Clear"/>
    <s v="N"/>
    <s v="N"/>
    <s v="N"/>
    <s v="N"/>
    <n v="44.100662"/>
    <n v="-103.151201"/>
    <s v="Light truck (2 axles, 4 tires); Passenger car"/>
    <s v="Southbound"/>
    <s v="Followed too closely; None"/>
    <s v="None"/>
    <m/>
    <s v="None"/>
    <s v="None"/>
    <s v="Test not given, Test not given"/>
    <x v="0"/>
    <x v="0"/>
  </r>
  <r>
    <n v="3553"/>
    <n v="2207769"/>
    <d v="2022-06-26T21:13:00"/>
    <s v="PENNINGTON"/>
    <s v="N"/>
    <m/>
    <m/>
    <n v="-1"/>
    <n v="90"/>
    <s v="Animal  - wild"/>
    <s v="Clear"/>
    <s v="N"/>
    <s v="N"/>
    <s v="N"/>
    <s v="N"/>
    <n v="44.002454"/>
    <n v="-102.269684999999"/>
    <s v="SUV ( sport utility/suburban )"/>
    <s v="Westbound"/>
    <s v="Wild animal hit - damage only"/>
    <s v="Animal in roadway"/>
    <m/>
    <s v="Wild animal hit"/>
    <s v="Wild animal hit - damage only"/>
    <s v="Wild animal hit"/>
    <x v="0"/>
    <x v="0"/>
  </r>
  <r>
    <n v="3554"/>
    <n v="2207904"/>
    <d v="2022-06-30T17:14:00"/>
    <s v="JACKSON"/>
    <s v="N"/>
    <s v="Lap belt and shoulder harness used"/>
    <s v="Straight ahead"/>
    <n v="0"/>
    <n v="90"/>
    <s v="Delineator post, Ran off road right"/>
    <s v="Clear"/>
    <s v="N"/>
    <s v="N"/>
    <s v="N"/>
    <s v="N"/>
    <n v="43.835957000000001"/>
    <n v="-101.647891"/>
    <s v="SUV ( sport utility/suburban )"/>
    <s v="Eastbound"/>
    <s v="Failure to keep in proper lane; Running off road"/>
    <s v="None"/>
    <m/>
    <s v="None"/>
    <s v="None"/>
    <s v="0.00 BAC"/>
    <x v="0"/>
    <x v="2"/>
  </r>
  <r>
    <n v="3555"/>
    <n v="2205757"/>
    <d v="2022-05-14T10:02:00"/>
    <s v="PENNINGTON"/>
    <s v="N"/>
    <s v="Lap belt and shoulder harness used"/>
    <s v="Changing lanes, Straight ahead"/>
    <n v="0"/>
    <n v="90"/>
    <s v="Motor vehicle in transport"/>
    <s v="Clear"/>
    <s v="N"/>
    <s v="N"/>
    <s v="N"/>
    <s v="N"/>
    <n v="44.110182000000002"/>
    <n v="-103.12594"/>
    <s v="SUV ( sport utility/suburban ); Tractor/semi-trailer"/>
    <s v="Eastbound"/>
    <s v="Improper lane change; None"/>
    <s v="None"/>
    <m/>
    <s v="None"/>
    <s v="None"/>
    <s v="Test not given, Test not given"/>
    <x v="0"/>
    <x v="0"/>
  </r>
  <r>
    <n v="3558"/>
    <n v="2207103"/>
    <d v="2022-06-18T14:50:00"/>
    <s v="PENNINGTON"/>
    <s v="N"/>
    <s v="Lap belt and shoulder harness used"/>
    <s v="Straight ahead"/>
    <n v="0"/>
    <n v="90"/>
    <s v="Cross median/centerline, Fence, Overturn/rollover, Ran off road left"/>
    <s v="Clear"/>
    <s v="N"/>
    <s v="N"/>
    <s v="Y"/>
    <s v="N"/>
    <n v="44.099446999999898"/>
    <n v="-103.164350999999"/>
    <s v="Mini-van/passenger van with seats for 8 or less, including driver"/>
    <s v="Eastbound"/>
    <s v="Distracted (list distraction in narrative); None"/>
    <s v="None"/>
    <s v="CARELESS DRIVING., FAIL TO REPORT ACCIDENT (&gt;$1000/$2000), FINANCIAL RESPONSIBILITY - OWNER"/>
    <s v="None"/>
    <s v="None"/>
    <s v="0.00 BAC"/>
    <x v="0"/>
    <x v="0"/>
  </r>
  <r>
    <n v="3559"/>
    <n v="2205982"/>
    <d v="2022-05-20T04:48:00"/>
    <s v="PENNINGTON"/>
    <s v="N"/>
    <m/>
    <m/>
    <n v="-1"/>
    <n v="90"/>
    <s v="Animal  - wild"/>
    <s v="Cloudy"/>
    <s v="N"/>
    <s v="N"/>
    <s v="N"/>
    <s v="N"/>
    <n v="44.023606999999899"/>
    <n v="-102.310596"/>
    <s v="Light truck (2 axles, 4 tires)"/>
    <s v="Westbound"/>
    <s v="Wild animal hit - damage only"/>
    <s v="Animal in roadway"/>
    <m/>
    <s v="Wild animal hit"/>
    <s v="Wild animal hit - damage only"/>
    <s v="Wild animal hit"/>
    <x v="0"/>
    <x v="0"/>
  </r>
  <r>
    <n v="3560"/>
    <n v="2205984"/>
    <d v="2022-05-20T21:00:00"/>
    <s v="PENNINGTON"/>
    <s v="N"/>
    <s v="Lap belt and shoulder harness used"/>
    <s v="Straight ahead"/>
    <n v="0"/>
    <n v="90"/>
    <s v="Guardrail face, Ran off road right"/>
    <s v="Cloudy"/>
    <s v="N"/>
    <s v="N"/>
    <s v="Y"/>
    <s v="N"/>
    <n v="43.986187999999899"/>
    <n v="-102.240916999999"/>
    <s v="Single-unit truck (2 axle, 6 tires) GVWR 10,000 lbs or less"/>
    <s v="Eastbound"/>
    <s v="Cell phone; Drinking"/>
    <s v="None"/>
    <s v="DUI"/>
    <s v="None"/>
    <s v="None"/>
    <s v="Test given, but unobtainable at time report filed"/>
    <x v="0"/>
    <x v="0"/>
  </r>
  <r>
    <n v="3562"/>
    <n v="2207081"/>
    <d v="2022-05-26T21:50:00"/>
    <s v="PENNINGTON"/>
    <s v="N"/>
    <m/>
    <m/>
    <n v="-1"/>
    <n v="90"/>
    <s v="Animal  - wild"/>
    <s v="Clear"/>
    <s v="N"/>
    <s v="N"/>
    <s v="N"/>
    <s v="N"/>
    <n v="44.047722"/>
    <n v="-102.358671"/>
    <s v="SUV ( sport utility/suburban )"/>
    <s v="Westbound"/>
    <s v="Wild animal hit - damage only"/>
    <s v="Animal in roadway"/>
    <m/>
    <s v="Wild animal hit"/>
    <s v="Wild animal hit - damage only"/>
    <s v="Wild animal hit"/>
    <x v="0"/>
    <x v="0"/>
  </r>
  <r>
    <n v="3563"/>
    <n v="2206604"/>
    <d v="2022-06-03T15:20:00"/>
    <s v="PENNINGTON"/>
    <s v="N"/>
    <s v="Lap belt and shoulder harness used"/>
    <s v="Straight ahead"/>
    <n v="0"/>
    <n v="90"/>
    <s v="Guardrail face, Ran off road left, Ran off road right"/>
    <s v="Cloudy"/>
    <s v="Y"/>
    <s v="N"/>
    <s v="N"/>
    <s v="N"/>
    <n v="43.909008"/>
    <n v="-102.058105999999"/>
    <s v="SUV ( sport utility/suburban )"/>
    <s v="Westbound"/>
    <s v="Over-correcting/over-steering; Running off road"/>
    <s v="None"/>
    <m/>
    <s v="None"/>
    <s v="None"/>
    <s v="0.00 BAC"/>
    <x v="0"/>
    <x v="0"/>
  </r>
  <r>
    <n v="3564"/>
    <n v="2206605"/>
    <d v="2022-06-04T05:20:00"/>
    <s v="JACKSON"/>
    <s v="N"/>
    <s v="Lap belt and shoulder harness used"/>
    <s v="Straight ahead"/>
    <n v="0"/>
    <n v="90"/>
    <s v="Embankment, Ran off road left"/>
    <s v="Rain, Fog, smog, smoke"/>
    <s v="N"/>
    <s v="Y"/>
    <s v="N"/>
    <s v="N"/>
    <n v="43.83596"/>
    <n v="-101.66651"/>
    <s v="Light truck (2 axles, 4 tires)"/>
    <s v="Eastbound"/>
    <s v="Fatigued/asleep; Running off road"/>
    <s v="None"/>
    <m/>
    <s v="None"/>
    <s v="None"/>
    <s v="0.00 BAC, Not reported, Not reported"/>
    <x v="0"/>
    <x v="3"/>
  </r>
  <r>
    <n v="3565"/>
    <n v="2205983"/>
    <d v="2022-05-23T07:23:00"/>
    <s v="PENNINGTON"/>
    <s v="N"/>
    <s v="Lap belt and shoulder harness used"/>
    <s v="Straight ahead"/>
    <n v="0"/>
    <n v="90"/>
    <s v="Equipment failure ( tires, brakes, etc. ), Jackknife, Ran off road left"/>
    <s v="Cloudy"/>
    <s v="N"/>
    <s v="N"/>
    <s v="N"/>
    <s v="N"/>
    <n v="43.987028000000002"/>
    <n v="-102.227102"/>
    <s v="Light truck (2 axles, 4 tires)"/>
    <s v="Eastbound"/>
    <s v="None"/>
    <s v="None"/>
    <m/>
    <s v="Other"/>
    <s v="None"/>
    <s v="Test not given"/>
    <x v="0"/>
    <x v="0"/>
  </r>
  <r>
    <n v="3566"/>
    <n v="2206200"/>
    <d v="2022-05-26T21:00:00"/>
    <s v="PENNINGTON"/>
    <s v="N"/>
    <s v="Lap belt and shoulder harness used"/>
    <s v="Straight ahead"/>
    <n v="0"/>
    <n v="90"/>
    <s v="Animal  - wild"/>
    <s v="Cloudy"/>
    <s v="N"/>
    <s v="N"/>
    <s v="N"/>
    <s v="N"/>
    <n v="44.002499999999898"/>
    <n v="-102.26974800000001"/>
    <s v="Passenger car"/>
    <s v="Westbound"/>
    <s v="None"/>
    <s v="Animal in roadway"/>
    <m/>
    <s v="None"/>
    <s v="None"/>
    <s v="Test not given, Not reported"/>
    <x v="0"/>
    <x v="2"/>
  </r>
  <r>
    <n v="3567"/>
    <n v="2206197"/>
    <d v="2022-05-26T20:52:00"/>
    <s v="PENNINGTON"/>
    <s v="N"/>
    <m/>
    <m/>
    <n v="-1"/>
    <n v="90"/>
    <s v="Animal  - wild"/>
    <s v="Clear"/>
    <s v="N"/>
    <s v="N"/>
    <s v="N"/>
    <s v="N"/>
    <n v="44.103974000000001"/>
    <n v="-102.852870999999"/>
    <s v="Single-unit truck (2 axle, 6 tires) GVWR 10,001 lbs or more"/>
    <s v="Westbound"/>
    <s v="Wild animal hit - damage only"/>
    <s v="Animal in roadway"/>
    <m/>
    <s v="Wild animal hit"/>
    <s v="Wild animal hit - damage only"/>
    <s v="Wild animal hit"/>
    <x v="0"/>
    <x v="0"/>
  </r>
  <r>
    <n v="3568"/>
    <n v="2209097"/>
    <d v="2022-07-18T13:18:00"/>
    <s v="PENNINGTON"/>
    <s v="N"/>
    <s v="Lap belt and shoulder harness used"/>
    <s v="Straight ahead"/>
    <n v="0"/>
    <n v="90"/>
    <s v="Equipment failure ( tires, brakes, etc. ), Highway traffic sign post/sign, Ran off road right"/>
    <s v="Clear"/>
    <s v="N"/>
    <s v="N"/>
    <s v="N"/>
    <s v="N"/>
    <n v="43.987361"/>
    <n v="-102.22157900000001"/>
    <s v="Motor home"/>
    <s v="Westbound"/>
    <s v="None"/>
    <s v="None"/>
    <m/>
    <s v="Tires"/>
    <s v="None"/>
    <s v="0.00 BAC, Not reported"/>
    <x v="0"/>
    <x v="2"/>
  </r>
  <r>
    <n v="3572"/>
    <n v="2208626"/>
    <d v="2022-07-10T09:16:00"/>
    <s v="JACKSON"/>
    <s v="N"/>
    <s v="Lap belt and shoulder harness used"/>
    <s v="Straight ahead"/>
    <n v="0"/>
    <n v="90"/>
    <s v="Overturn/rollover, Ran off road left"/>
    <s v="Clear"/>
    <s v="N"/>
    <s v="N"/>
    <s v="N"/>
    <s v="N"/>
    <n v="43.835844000000002"/>
    <n v="-101.760352999999"/>
    <s v="Light truck (2 axles, 4 tires)"/>
    <s v="Eastbound"/>
    <s v="None; Swerving or avoiding due to wind, slippery surface, vehicle, object, non-motorist, etc."/>
    <s v="None"/>
    <m/>
    <s v="None"/>
    <s v="None"/>
    <s v="0.00 BAC, Not reported"/>
    <x v="0"/>
    <x v="1"/>
  </r>
  <r>
    <n v="3573"/>
    <n v="2206478"/>
    <d v="2022-05-27T06:50:00"/>
    <s v="PENNINGTON"/>
    <s v="N"/>
    <s v="Lap belt and shoulder harness used"/>
    <s v="Straight ahead"/>
    <n v="0"/>
    <n v="90"/>
    <s v="Motor vehicle in transport"/>
    <s v="Clear"/>
    <s v="N"/>
    <s v="Y"/>
    <s v="N"/>
    <s v="N"/>
    <n v="43.998323999999897"/>
    <n v="-102.264371999999"/>
    <s v="Passenger car; Tractor/semi-trailer"/>
    <s v="Eastbound"/>
    <s v="Fatigued/asleep; None"/>
    <s v="None"/>
    <m/>
    <s v="None"/>
    <s v="None"/>
    <s v="Test not given, Test not given"/>
    <x v="0"/>
    <x v="0"/>
  </r>
  <r>
    <n v="3576"/>
    <n v="2206954"/>
    <d v="2022-05-29T20:10:00"/>
    <s v="PENNINGTON"/>
    <s v="N"/>
    <s v="None used"/>
    <s v="Straight ahead"/>
    <n v="0"/>
    <n v="90"/>
    <s v="Embankment, Fence, Other post, pole, or support, Ran off road right"/>
    <s v="Rain"/>
    <s v="N"/>
    <s v="N"/>
    <s v="N"/>
    <s v="N"/>
    <n v="44.117449000000001"/>
    <n v="-103.111203"/>
    <s v="SUV ( sport utility/suburban )"/>
    <s v="Westbound"/>
    <s v="None"/>
    <s v="Road surface condition ( wet, icy, snow, slush, etc. )"/>
    <m/>
    <s v="None"/>
    <s v="None"/>
    <s v="Test not given"/>
    <x v="0"/>
    <x v="0"/>
  </r>
  <r>
    <n v="3577"/>
    <n v="2207115"/>
    <d v="2022-06-07T21:50:00"/>
    <s v="PENNINGTON"/>
    <s v="N"/>
    <m/>
    <m/>
    <n v="-1"/>
    <n v="90"/>
    <s v="Animal  - wild"/>
    <s v="Clear"/>
    <s v="N"/>
    <s v="N"/>
    <s v="N"/>
    <s v="N"/>
    <n v="44.025063000000003"/>
    <n v="-102.316344"/>
    <s v="Van/Bus with seats for 9 - 15 people, including driver"/>
    <s v="Westbound"/>
    <s v="Wild animal hit - damage only"/>
    <s v="Animal in roadway"/>
    <m/>
    <s v="Wild animal hit"/>
    <s v="Wild animal hit - damage only"/>
    <s v="Wild animal hit"/>
    <x v="0"/>
    <x v="0"/>
  </r>
  <r>
    <n v="3578"/>
    <n v="2207116"/>
    <d v="2022-06-11T17:16:00"/>
    <s v="PENNINGTON"/>
    <s v="N"/>
    <s v="Lap belt only used"/>
    <s v="Straight ahead"/>
    <n v="0"/>
    <n v="90"/>
    <s v="Equipment failure ( tires, brakes, etc. ), Overturn/rollover, Ran off road left"/>
    <s v="Clear"/>
    <s v="N"/>
    <s v="N"/>
    <s v="N"/>
    <s v="N"/>
    <n v="43.923502999999897"/>
    <n v="-102.119175999999"/>
    <s v="Passenger car"/>
    <s v="Westbound"/>
    <s v="None"/>
    <s v="None"/>
    <m/>
    <s v="Tires"/>
    <s v="None"/>
    <s v="0.02 BAC, Not reported"/>
    <x v="0"/>
    <x v="3"/>
  </r>
  <r>
    <n v="3579"/>
    <n v="2209515"/>
    <d v="2022-05-29T15:43:00"/>
    <s v="PENNINGTON"/>
    <s v="N"/>
    <s v="Lap belt and shoulder harness used"/>
    <s v="Straight ahead"/>
    <n v="0"/>
    <n v="90"/>
    <s v="Motor vehicle in transport"/>
    <s v="Clear"/>
    <s v="N"/>
    <s v="N"/>
    <s v="N"/>
    <s v="Y"/>
    <n v="44.103385000000003"/>
    <n v="-102.696309999999"/>
    <s v="Passenger car"/>
    <s v="Eastbound"/>
    <s v="Drinking; None; Physical impairment"/>
    <s v="None"/>
    <s v="DUI, RECKLESS DRIVING, FAIL TO STOP INJURY ACCIDENT, OPEN CONTAINER IN VEHICLE"/>
    <s v="None"/>
    <s v="None"/>
    <s v="0.00 BAC, Not reported, 0.10 BAC"/>
    <x v="0"/>
    <x v="1"/>
  </r>
  <r>
    <n v="3581"/>
    <n v="2208168"/>
    <d v="2022-07-04T01:26:00"/>
    <s v="PENNINGTON"/>
    <s v="N"/>
    <s v="Helmet and eye protection"/>
    <s v="Straight ahead"/>
    <n v="0"/>
    <n v="90"/>
    <s v="Ditch, Ran off road right"/>
    <s v="Cloudy"/>
    <s v="N"/>
    <s v="N"/>
    <s v="N"/>
    <s v="N"/>
    <n v="44.103670999999899"/>
    <n v="-102.798202"/>
    <s v="Motorcycle"/>
    <s v="Westbound"/>
    <s v="None; Running off road"/>
    <s v="Animal in roadway"/>
    <m/>
    <s v="None"/>
    <s v="None"/>
    <s v="0.00 BAC"/>
    <x v="0"/>
    <x v="1"/>
  </r>
  <r>
    <n v="3582"/>
    <n v="2207768"/>
    <d v="2022-06-24T21:02:00"/>
    <s v="PENNINGTON"/>
    <s v="N"/>
    <m/>
    <m/>
    <n v="-1"/>
    <n v="90"/>
    <s v="Animal  - wild"/>
    <s v="Clear"/>
    <s v="N"/>
    <s v="N"/>
    <s v="N"/>
    <s v="N"/>
    <n v="44.103487999999899"/>
    <n v="-102.58524300000001"/>
    <s v="Mini-van/passenger van with seats for 8 or less, including driver"/>
    <s v="Westbound"/>
    <s v="Wild animal hit - damage only"/>
    <s v="Animal in roadway"/>
    <m/>
    <s v="Wild animal hit"/>
    <s v="Wild animal hit - damage only"/>
    <s v="Wild animal hit"/>
    <x v="0"/>
    <x v="0"/>
  </r>
  <r>
    <n v="3583"/>
    <n v="2207766"/>
    <d v="2022-06-27T15:45:00"/>
    <s v="PENNINGTON"/>
    <s v="N"/>
    <m/>
    <m/>
    <n v="-1"/>
    <n v="90"/>
    <s v="Animal  - wild"/>
    <s v="Clear"/>
    <s v="N"/>
    <s v="N"/>
    <s v="N"/>
    <s v="N"/>
    <n v="44.104849000000002"/>
    <n v="-102.89701700000001"/>
    <s v="Mini-van/passenger van with seats for 8 or less, including driver"/>
    <s v="Westbound"/>
    <s v="Wild animal hit - damage only"/>
    <s v="Animal in roadway"/>
    <m/>
    <s v="Wild animal hit"/>
    <s v="Wild animal hit - damage only"/>
    <s v="Wild animal hit"/>
    <x v="0"/>
    <x v="0"/>
  </r>
  <r>
    <n v="3585"/>
    <n v="2207386"/>
    <d v="2022-06-21T22:50:00"/>
    <s v="PENNINGTON"/>
    <s v="N"/>
    <m/>
    <m/>
    <n v="-1"/>
    <n v="90"/>
    <s v="Animal  - wild"/>
    <s v="Clear"/>
    <s v="N"/>
    <s v="N"/>
    <s v="N"/>
    <s v="N"/>
    <n v="44.023375999999899"/>
    <n v="-102.308612999999"/>
    <s v="Passenger car"/>
    <s v="Westbound"/>
    <s v="Wild animal hit - damage only"/>
    <s v="Animal in roadway"/>
    <m/>
    <s v="Wild animal hit"/>
    <s v="Wild animal hit - damage only"/>
    <s v="Wild animal hit"/>
    <x v="0"/>
    <x v="0"/>
  </r>
  <r>
    <n v="3586"/>
    <n v="2207908"/>
    <d v="2022-07-03T07:40:00"/>
    <s v="PENNINGTON"/>
    <s v="N"/>
    <m/>
    <m/>
    <n v="-1"/>
    <n v="90"/>
    <s v="Animal  - wild"/>
    <s v="Clear"/>
    <s v="N"/>
    <s v="N"/>
    <s v="N"/>
    <s v="N"/>
    <n v="44.106608999999899"/>
    <n v="-102.631855"/>
    <s v="Light truck (2 axles, 4 tires)"/>
    <s v="Westbound"/>
    <s v="Wild animal hit - damage only"/>
    <s v="Animal in roadway"/>
    <m/>
    <s v="Wild animal hit"/>
    <s v="Wild animal hit - damage only"/>
    <s v="Wild animal hit"/>
    <x v="0"/>
    <x v="0"/>
  </r>
  <r>
    <n v="3587"/>
    <n v="2208289"/>
    <d v="2022-06-30T04:42:00"/>
    <s v="PENNINGTON"/>
    <s v="N"/>
    <m/>
    <m/>
    <n v="-1"/>
    <n v="90"/>
    <s v="Animal  - wild"/>
    <s v="Clear"/>
    <s v="N"/>
    <s v="N"/>
    <s v="N"/>
    <s v="N"/>
    <n v="44.095979999999898"/>
    <n v="-102.50133700000001"/>
    <s v="Mini-van/passenger van with seats for 8 or less, including driver"/>
    <s v="Eastbound"/>
    <s v="Wild animal hit - damage only"/>
    <s v="Animal in roadway"/>
    <m/>
    <s v="Wild animal hit"/>
    <s v="Wild animal hit - damage only"/>
    <s v="Wild animal hit"/>
    <x v="0"/>
    <x v="0"/>
  </r>
  <r>
    <n v="3588"/>
    <n v="2206978"/>
    <d v="2022-06-12T19:45:00"/>
    <s v="PENNINGTON"/>
    <s v="N"/>
    <s v="Lap belt and shoulder harness used"/>
    <s v="Straight ahead"/>
    <n v="0"/>
    <n v="90"/>
    <s v="Overturn/rollover, Ran off road left"/>
    <s v="Rain, Severe crosswinds"/>
    <s v="Y"/>
    <s v="N"/>
    <s v="N"/>
    <s v="N"/>
    <n v="44.092032000000003"/>
    <n v="-102.496471999999"/>
    <s v="Light truck (2 axles, 4 tires)"/>
    <s v="Westbound"/>
    <s v="Over-correcting/over-steering; Swerving or avoiding due to wind, slippery surface, vehicle, object, non-motorist, etc."/>
    <s v="Road surface condition ( wet, icy, snow, slush, etc. )"/>
    <m/>
    <s v="None"/>
    <s v="None"/>
    <s v="Test not given"/>
    <x v="0"/>
    <x v="0"/>
  </r>
  <r>
    <n v="3589"/>
    <n v="2208153"/>
    <d v="2022-07-09T09:26:00"/>
    <s v="JACKSON"/>
    <s v="N"/>
    <s v="Lap belt and shoulder harness used"/>
    <s v="Straight ahead"/>
    <n v="0"/>
    <n v="90"/>
    <s v="Overturn/rollover, Ran off road left, Ran off road right"/>
    <s v="Clear"/>
    <s v="N"/>
    <s v="Y"/>
    <s v="N"/>
    <s v="N"/>
    <n v="43.873077000000002"/>
    <n v="-101.972264999999"/>
    <s v="Passenger car"/>
    <s v="Westbound"/>
    <s v="Fatigued/asleep; Improper lane change"/>
    <s v="None"/>
    <s v="LANE DRIVING REQUIRED / ILLEGAL LANE CHANGE"/>
    <s v="None"/>
    <s v="None"/>
    <s v="0.00 BAC"/>
    <x v="0"/>
    <x v="0"/>
  </r>
  <r>
    <n v="3592"/>
    <n v="2208302"/>
    <d v="2022-07-02T18:45:00"/>
    <s v="PENNINGTON"/>
    <s v="N"/>
    <m/>
    <m/>
    <n v="-1"/>
    <n v="90"/>
    <s v="Animal  - wild"/>
    <s v="Cloudy"/>
    <s v="N"/>
    <s v="N"/>
    <s v="N"/>
    <s v="N"/>
    <n v="44.104126999999899"/>
    <n v="-102.859787999999"/>
    <s v="SUV ( sport utility/suburban )"/>
    <s v="Eastbound"/>
    <s v="Wild animal hit - damage only"/>
    <s v="Animal in roadway"/>
    <m/>
    <s v="Wild animal hit"/>
    <s v="Wild animal hit - damage only"/>
    <s v="Wild animal hit"/>
    <x v="0"/>
    <x v="0"/>
  </r>
  <r>
    <n v="3594"/>
    <n v="2208705"/>
    <d v="2022-07-20T07:08:00"/>
    <s v="PENNINGTON"/>
    <s v="N"/>
    <m/>
    <m/>
    <n v="-1"/>
    <n v="90"/>
    <s v="Animal  - wild"/>
    <s v="Clear"/>
    <s v="N"/>
    <s v="N"/>
    <s v="N"/>
    <s v="N"/>
    <n v="44.117747999999899"/>
    <n v="-103.081721"/>
    <s v="SUV ( sport utility/suburban )"/>
    <s v="Westbound"/>
    <s v="Wild animal hit - damage only"/>
    <s v="Animal in roadway"/>
    <m/>
    <s v="Wild animal hit"/>
    <s v="Wild animal hit - damage only"/>
    <s v="Wild animal hit"/>
    <x v="0"/>
    <x v="0"/>
  </r>
  <r>
    <n v="3595"/>
    <n v="2208804"/>
    <d v="2022-07-19T00:35:00"/>
    <s v="PENNINGTON"/>
    <s v="N"/>
    <m/>
    <m/>
    <n v="-1"/>
    <n v="90"/>
    <s v="Animal  - wild"/>
    <s v="Clear"/>
    <s v="N"/>
    <s v="N"/>
    <s v="N"/>
    <s v="N"/>
    <n v="43.991290999999897"/>
    <n v="-102.254459999999"/>
    <s v="Passenger car"/>
    <s v="Eastbound"/>
    <s v="Wild animal hit - damage only"/>
    <s v="Animal in roadway"/>
    <m/>
    <s v="Wild animal hit"/>
    <s v="Wild animal hit - damage only"/>
    <s v="Wild animal hit"/>
    <x v="0"/>
    <x v="0"/>
  </r>
  <r>
    <n v="3596"/>
    <n v="2209096"/>
    <d v="2022-07-10T03:46:00"/>
    <s v="JACKSON"/>
    <s v="N"/>
    <m/>
    <m/>
    <n v="-1"/>
    <n v="90"/>
    <s v="Animal  - wild"/>
    <s v="Clear"/>
    <s v="N"/>
    <s v="N"/>
    <s v="N"/>
    <s v="N"/>
    <n v="43.870589000000002"/>
    <n v="-101.966553"/>
    <s v="Mini-van/passenger van with seats for 8 or less, including driver"/>
    <s v="Westbound"/>
    <s v="Wild animal hit - damage only"/>
    <s v="Animal in roadway"/>
    <m/>
    <s v="Wild animal hit"/>
    <s v="Wild animal hit - damage only"/>
    <s v="Wild animal hit"/>
    <x v="0"/>
    <x v="0"/>
  </r>
  <r>
    <n v="3598"/>
    <n v="2207213"/>
    <d v="2022-06-17T04:39:00"/>
    <s v="PENNINGTON"/>
    <s v="N"/>
    <m/>
    <m/>
    <n v="-1"/>
    <n v="90"/>
    <s v="Animal  - wild"/>
    <s v="Clear"/>
    <s v="N"/>
    <s v="N"/>
    <s v="N"/>
    <s v="N"/>
    <n v="44.118192999999899"/>
    <n v="-103.001864999999"/>
    <s v="Passenger car"/>
    <s v="Westbound"/>
    <s v="Wild animal hit - damage only"/>
    <s v="Animal in roadway"/>
    <m/>
    <s v="Wild animal hit"/>
    <s v="Wild animal hit - damage only"/>
    <s v="Wild animal hit"/>
    <x v="0"/>
    <x v="0"/>
  </r>
  <r>
    <n v="3604"/>
    <n v="2209325"/>
    <d v="2022-08-01T10:12:00"/>
    <s v="PENNINGTON"/>
    <s v="N"/>
    <s v="Lap belt and shoulder harness used"/>
    <s v="Straight ahead"/>
    <n v="0"/>
    <n v="90"/>
    <s v="Guardrail face, Ran off road right"/>
    <s v="Clear"/>
    <s v="N"/>
    <s v="N"/>
    <s v="N"/>
    <s v="N"/>
    <n v="44.064306000000002"/>
    <n v="-102.443235"/>
    <s v="SUV ( sport utility/suburban )"/>
    <s v="Eastbound"/>
    <s v="None"/>
    <s v="None"/>
    <m/>
    <s v="Steering"/>
    <s v="None"/>
    <s v="Test not given"/>
    <x v="0"/>
    <x v="0"/>
  </r>
  <r>
    <n v="3605"/>
    <n v="2209457"/>
    <d v="2022-08-01T11:40:00"/>
    <s v="PENNINGTON"/>
    <s v="N"/>
    <s v="Lap belt and shoulder harness used"/>
    <s v="Straight ahead"/>
    <n v="0"/>
    <n v="90"/>
    <s v="Guardrail face, Ran off road left, Ran off road right"/>
    <s v="Clear"/>
    <s v="N"/>
    <s v="Y"/>
    <s v="N"/>
    <s v="N"/>
    <n v="44.068832"/>
    <n v="-102.421898999999"/>
    <s v="SUV ( sport utility/suburban )"/>
    <s v="Westbound"/>
    <s v="Fatigued/asleep; Running off road"/>
    <s v="None"/>
    <s v="CARELESS DRIVING."/>
    <s v="None"/>
    <s v="None"/>
    <s v="0.00 BAC"/>
    <x v="0"/>
    <x v="0"/>
  </r>
  <r>
    <n v="3608"/>
    <n v="2209928"/>
    <d v="2022-08-12T11:29:00"/>
    <s v="JACKSON"/>
    <s v="N"/>
    <s v="Helmet and eye protection, Lap belt and shoulder harness used"/>
    <s v="Straight ahead"/>
    <n v="0"/>
    <n v="90"/>
    <s v="Motor vehicle in transport"/>
    <s v="Clear"/>
    <s v="N"/>
    <s v="N"/>
    <s v="N"/>
    <s v="N"/>
    <n v="43.8361009999999"/>
    <n v="-101.822873999999"/>
    <s v="Motorcycle; SUV ( sport utility/suburban )"/>
    <s v="Eastbound"/>
    <s v="Followed too closely; None"/>
    <s v="None"/>
    <m/>
    <s v="None"/>
    <s v="None"/>
    <s v="0.00 BAC, 0.00 BAC"/>
    <x v="0"/>
    <x v="0"/>
  </r>
  <r>
    <n v="3609"/>
    <n v="2209956"/>
    <d v="2022-08-10T07:20:00"/>
    <s v="PENNINGTON"/>
    <s v="N"/>
    <s v="Lap belt and shoulder harness used"/>
    <s v="Straight ahead"/>
    <n v="0"/>
    <n v="90"/>
    <s v="Cross median/centerline, Motor vehicle in transport"/>
    <s v="Clear"/>
    <s v="N"/>
    <s v="N"/>
    <s v="N"/>
    <s v="N"/>
    <n v="44.099471000000001"/>
    <n v="-103.16829300000001"/>
    <s v="Passenger car; Unknown"/>
    <s v="Eastbound"/>
    <s v="None; Unknown"/>
    <s v="None; Unknown"/>
    <m/>
    <s v="None; Unknown"/>
    <s v="None; Unknown"/>
    <s v="Test not given, Test not given"/>
    <x v="0"/>
    <x v="0"/>
  </r>
  <r>
    <n v="3611"/>
    <n v="2208290"/>
    <d v="2022-07-09T03:35:00"/>
    <s v="PENNINGTON"/>
    <s v="N"/>
    <s v="Lap belt and shoulder harness used"/>
    <s v="Starting in traffic lane"/>
    <n v="0"/>
    <n v="90"/>
    <s v="Guardrail face, Ran off road left"/>
    <s v="Clear"/>
    <s v="N"/>
    <s v="Y"/>
    <s v="N"/>
    <s v="N"/>
    <n v="44.031250999999898"/>
    <n v="-102.329831999999"/>
    <s v="Light truck (2 axles, 4 tires)"/>
    <s v="Westbound"/>
    <s v="Failure to keep in proper lane; Fatigued/asleep"/>
    <s v="None"/>
    <s v="FINANCIAL RESPONSIBILITY - OWNER"/>
    <s v="None"/>
    <s v="None"/>
    <s v="Test not given"/>
    <x v="0"/>
    <x v="0"/>
  </r>
  <r>
    <n v="3612"/>
    <n v="2208162"/>
    <d v="2022-06-24T12:22:00"/>
    <s v="PENNINGTON"/>
    <s v="N"/>
    <s v="Lap belt and shoulder harness used"/>
    <s v="Straight ahead"/>
    <n v="0"/>
    <n v="90"/>
    <s v="Cargo/equipment loss or shift, Motor vehicle in transport"/>
    <s v="Cloudy"/>
    <s v="N"/>
    <s v="N"/>
    <s v="N"/>
    <s v="N"/>
    <n v="44.103962000000003"/>
    <n v="-102.610026"/>
    <s v="Tractor/doubles; Unknown"/>
    <s v="Eastbound; Not reported"/>
    <s v="None; Not Reported"/>
    <s v="None; Unknown"/>
    <m/>
    <s v="None; Unknown"/>
    <s v="None; Not reported"/>
    <s v="0.00 BAC, Not reported"/>
    <x v="0"/>
    <x v="0"/>
  </r>
  <r>
    <n v="3613"/>
    <n v="2210042"/>
    <d v="2022-08-02T16:00:00"/>
    <s v="BENNETT"/>
    <s v="N"/>
    <m/>
    <m/>
    <n v="-1"/>
    <n v="73"/>
    <s v="Animal  - wild"/>
    <s v="Cloudy"/>
    <s v="N"/>
    <s v="N"/>
    <s v="N"/>
    <s v="N"/>
    <n v="43.373317"/>
    <n v="-101.513963"/>
    <s v="SUV ( sport utility/suburban )"/>
    <s v="Northbound"/>
    <s v="Wild animal hit - damage only"/>
    <s v="Animal in roadway"/>
    <m/>
    <s v="Wild animal hit"/>
    <s v="Wild animal hit - damage only"/>
    <s v="Wild animal hit"/>
    <x v="0"/>
    <x v="0"/>
  </r>
  <r>
    <n v="3616"/>
    <n v="2208513"/>
    <d v="2022-07-12T23:53:00"/>
    <s v="PENNINGTON"/>
    <s v="N"/>
    <s v="Lap belt and shoulder harness used"/>
    <s v="Straight ahead"/>
    <n v="0"/>
    <n v="90"/>
    <s v="Cross median/centerline, Ditch"/>
    <s v="Clear"/>
    <s v="N"/>
    <s v="N"/>
    <s v="N"/>
    <s v="N"/>
    <n v="44.107660000000003"/>
    <n v="-103.131004"/>
    <s v="Passenger car"/>
    <s v="Southbound"/>
    <s v="Disregarded traffic signs or signals; Drinking"/>
    <s v="None"/>
    <s v="DRIVERS LICENSE SUSPENDED, DUI, FAIL TO STOP FOR STOP SIGN / YIELD AFTER STOP, FAIL TO REPORT ACCIDENT (&gt;$1000/$2000)"/>
    <s v="None"/>
    <s v="None"/>
    <s v="0.23 BAC"/>
    <x v="0"/>
    <x v="0"/>
  </r>
  <r>
    <n v="3618"/>
    <n v="2208700"/>
    <d v="2022-07-12T14:51:00"/>
    <s v="PENNINGTON"/>
    <s v="N"/>
    <s v="Lap belt and shoulder harness used"/>
    <s v="Straight ahead"/>
    <n v="0"/>
    <n v="90"/>
    <s v="Equipment failure ( tires, brakes, etc. ), Other non-collision"/>
    <s v="Clear"/>
    <s v="N"/>
    <s v="N"/>
    <s v="N"/>
    <s v="N"/>
    <n v="44.103518000000001"/>
    <n v="-102.600677"/>
    <s v="Light truck (2 axles, 4 tires)"/>
    <s v="Westbound"/>
    <s v="None"/>
    <s v="Unknown"/>
    <m/>
    <s v="Unknown"/>
    <s v="None"/>
    <s v="Test not given"/>
    <x v="0"/>
    <x v="0"/>
  </r>
  <r>
    <n v="3621"/>
    <n v="2209293"/>
    <d v="2022-07-31T16:17:00"/>
    <s v="PENNINGTON"/>
    <s v="N"/>
    <s v="Lap belt and shoulder harness used"/>
    <s v="Straight ahead"/>
    <n v="0"/>
    <n v="90"/>
    <s v="Cargo/equipment loss or shift"/>
    <s v="Clear"/>
    <s v="N"/>
    <s v="N"/>
    <s v="N"/>
    <s v="N"/>
    <n v="44.116616999999898"/>
    <n v="-103.113890999999"/>
    <s v="Passenger car"/>
    <s v="Eastbound"/>
    <s v="None"/>
    <s v="None"/>
    <m/>
    <s v="Wheels"/>
    <s v="None"/>
    <s v="0.00 BAC"/>
    <x v="0"/>
    <x v="0"/>
  </r>
  <r>
    <n v="3623"/>
    <n v="2209158"/>
    <d v="2022-07-22T13:53:00"/>
    <s v="PENNINGTON"/>
    <s v="N"/>
    <s v="None used"/>
    <s v="Straight ahead"/>
    <n v="0"/>
    <n v="90"/>
    <s v="Guardrail face, Ran off road left"/>
    <s v="Clear"/>
    <s v="N"/>
    <s v="N"/>
    <s v="Y"/>
    <s v="N"/>
    <n v="44.026321000000003"/>
    <n v="-102.31975300000001"/>
    <s v="Light truck (2 axles, 4 tires)"/>
    <s v="Westbound"/>
    <s v="Cell phone; None"/>
    <s v="None"/>
    <m/>
    <s v="None"/>
    <s v="None"/>
    <s v="Test not given"/>
    <x v="0"/>
    <x v="1"/>
  </r>
  <r>
    <n v="3627"/>
    <n v="2208830"/>
    <d v="2022-07-18T21:05:00"/>
    <s v="PENNINGTON"/>
    <s v="N"/>
    <m/>
    <m/>
    <n v="-1"/>
    <n v="90"/>
    <s v="Animal  - wild"/>
    <s v="Cloudy"/>
    <s v="N"/>
    <s v="N"/>
    <s v="N"/>
    <s v="N"/>
    <n v="44.019030000000001"/>
    <n v="-102.293631"/>
    <s v="Single-unit truck (2 axle, 6 tires) GVWR 10,000 lbs or less"/>
    <s v="Eastbound"/>
    <s v="Wild animal hit - damage only"/>
    <s v="Animal in roadway"/>
    <m/>
    <s v="Wild animal hit"/>
    <s v="Wild animal hit - damage only"/>
    <s v="Wild animal hit"/>
    <x v="0"/>
    <x v="0"/>
  </r>
  <r>
    <n v="3628"/>
    <n v="2211056"/>
    <d v="2022-07-13T21:14:00"/>
    <s v="JACKSON"/>
    <s v="N"/>
    <m/>
    <m/>
    <n v="-1"/>
    <n v="73"/>
    <s v="Animal  - wild"/>
    <s v="Clear"/>
    <s v="N"/>
    <s v="N"/>
    <s v="N"/>
    <s v="N"/>
    <n v="43.743492000000003"/>
    <n v="-101.52571"/>
    <s v="Passenger car"/>
    <s v="Northbound"/>
    <s v="Wild animal hit - damage only"/>
    <s v="Animal in roadway"/>
    <m/>
    <s v="Wild animal hit"/>
    <s v="Wild animal hit - damage only"/>
    <s v="Wild animal hit"/>
    <x v="0"/>
    <x v="0"/>
  </r>
  <r>
    <n v="3629"/>
    <n v="2209098"/>
    <d v="2022-07-24T10:21:00"/>
    <s v="PENNINGTON"/>
    <s v="N"/>
    <s v="Lap belt and shoulder harness used"/>
    <s v="Straight ahead"/>
    <n v="0"/>
    <n v="90"/>
    <s v="Other movable object"/>
    <s v="Clear"/>
    <s v="N"/>
    <s v="N"/>
    <s v="N"/>
    <s v="N"/>
    <n v="44.103416000000003"/>
    <n v="-102.748442999999"/>
    <s v="SUV ( sport utility/suburban )"/>
    <s v="Eastbound"/>
    <s v="None"/>
    <s v="None"/>
    <m/>
    <s v="None"/>
    <s v="None"/>
    <s v="Test not given"/>
    <x v="0"/>
    <x v="0"/>
  </r>
  <r>
    <n v="3630"/>
    <n v="2209351"/>
    <d v="2022-08-01T11:56:00"/>
    <s v="PENNINGTON"/>
    <s v="N"/>
    <s v="Lap belt and shoulder harness used"/>
    <s v="Straight ahead"/>
    <n v="0"/>
    <n v="90"/>
    <s v="Guardrail face, Ran off road right"/>
    <s v="Clear"/>
    <s v="N"/>
    <s v="N"/>
    <s v="N"/>
    <s v="N"/>
    <n v="44.031820000000003"/>
    <n v="-102.333043"/>
    <s v="Light truck (2 axles, 4 tires)"/>
    <s v="Westbound"/>
    <s v="None; Swerving or avoiding due to wind, slippery surface, vehicle, object, non-motorist, etc."/>
    <s v="None"/>
    <m/>
    <s v="None"/>
    <s v="None"/>
    <s v="Test not given"/>
    <x v="0"/>
    <x v="0"/>
  </r>
  <r>
    <n v="3633"/>
    <n v="2210009"/>
    <d v="2022-08-04T04:30:00"/>
    <s v="PENNINGTON"/>
    <s v="N"/>
    <m/>
    <m/>
    <n v="-1"/>
    <n v="90"/>
    <s v="Animal  - wild"/>
    <s v="Clear"/>
    <s v="N"/>
    <s v="N"/>
    <s v="N"/>
    <s v="N"/>
    <n v="43.960416000000002"/>
    <n v="-102.17625200000001"/>
    <s v="Passenger car"/>
    <s v="Westbound"/>
    <s v="Wild animal hit - damage only"/>
    <s v="Animal in roadway"/>
    <m/>
    <s v="Wild animal hit"/>
    <s v="Wild animal hit - damage only"/>
    <s v="Wild animal hit"/>
    <x v="0"/>
    <x v="0"/>
  </r>
  <r>
    <n v="3634"/>
    <n v="2210010"/>
    <d v="2022-08-06T11:20:00"/>
    <s v="PENNINGTON"/>
    <s v="N"/>
    <s v="Lap belt and shoulder harness used"/>
    <s v="Straight ahead"/>
    <n v="0"/>
    <n v="90"/>
    <s v="Other post, pole, or support, Ran off road right"/>
    <s v="Clear"/>
    <s v="N"/>
    <s v="Y"/>
    <s v="N"/>
    <s v="N"/>
    <n v="44.044828000000003"/>
    <n v="-102.355684999999"/>
    <s v="Passenger car"/>
    <s v="Eastbound"/>
    <s v="Fatigued/asleep; None"/>
    <s v="None"/>
    <m/>
    <s v="None"/>
    <s v="None"/>
    <s v="Test not given"/>
    <x v="0"/>
    <x v="0"/>
  </r>
  <r>
    <n v="3636"/>
    <n v="2210259"/>
    <d v="2022-08-18T20:47:00"/>
    <s v="PENNINGTON"/>
    <s v="N"/>
    <m/>
    <m/>
    <n v="-1"/>
    <n v="90"/>
    <s v="Animal  - wild"/>
    <s v="Clear"/>
    <s v="N"/>
    <s v="N"/>
    <s v="N"/>
    <s v="N"/>
    <n v="44.103411000000001"/>
    <n v="-102.83658800000001"/>
    <s v="Mini-van/passenger van with seats for 8 or less, including driver"/>
    <s v="Eastbound"/>
    <s v="Wild animal hit - damage only"/>
    <s v="Animal in roadway"/>
    <m/>
    <s v="Wild animal hit"/>
    <s v="Wild animal hit - damage only"/>
    <s v="Wild animal hit"/>
    <x v="0"/>
    <x v="0"/>
  </r>
  <r>
    <n v="3637"/>
    <n v="2210624"/>
    <d v="2022-08-15T12:35:00"/>
    <s v="JACKSON"/>
    <s v="N"/>
    <s v="Lap belt and shoulder harness used"/>
    <s v="Straight ahead"/>
    <n v="0"/>
    <n v="90"/>
    <s v="Fire/explosion"/>
    <s v="Clear"/>
    <s v="N"/>
    <s v="N"/>
    <s v="N"/>
    <s v="N"/>
    <n v="43.885748"/>
    <n v="-101.999247999999"/>
    <s v="Motor home"/>
    <s v="Westbound"/>
    <s v="None"/>
    <s v="None"/>
    <m/>
    <s v="None"/>
    <s v="None"/>
    <s v="Test not given"/>
    <x v="0"/>
    <x v="0"/>
  </r>
  <r>
    <n v="3638"/>
    <n v="2210907"/>
    <d v="2022-08-27T23:47:00"/>
    <s v="PENNINGTON"/>
    <s v="N"/>
    <m/>
    <m/>
    <n v="-1"/>
    <n v="90"/>
    <s v="Animal  - wild"/>
    <s v="Clear"/>
    <s v="N"/>
    <s v="N"/>
    <s v="N"/>
    <s v="N"/>
    <n v="44.103425000000001"/>
    <n v="-102.823447"/>
    <s v="Light truck (2 axles, 4 tires)"/>
    <s v="Eastbound"/>
    <s v="Wild animal hit - damage only"/>
    <s v="Animal in roadway"/>
    <m/>
    <s v="Wild animal hit"/>
    <s v="Wild animal hit - damage only"/>
    <s v="Wild animal hit"/>
    <x v="0"/>
    <x v="0"/>
  </r>
  <r>
    <n v="3642"/>
    <n v="2212280"/>
    <d v="2022-07-17T07:42:00"/>
    <s v="PENNINGTON"/>
    <s v="N"/>
    <m/>
    <m/>
    <n v="-1"/>
    <n v="90"/>
    <s v="Animal  - wild"/>
    <s v="Clear"/>
    <s v="N"/>
    <s v="N"/>
    <s v="N"/>
    <s v="N"/>
    <n v="44.023051000000002"/>
    <n v="-102.321287999999"/>
    <s v="SUV ( sport utility/suburban )"/>
    <s v="Eastbound"/>
    <s v="Wild animal hit - damage only"/>
    <s v="Animal in roadway"/>
    <m/>
    <s v="Wild animal hit"/>
    <s v="Wild animal hit - damage only"/>
    <s v="Wild animal hit"/>
    <x v="0"/>
    <x v="0"/>
  </r>
  <r>
    <n v="3643"/>
    <n v="2211402"/>
    <d v="2022-08-30T20:08:00"/>
    <s v="PENNINGTON"/>
    <s v="N"/>
    <m/>
    <m/>
    <n v="-1"/>
    <n v="90"/>
    <s v="Animal  - wild"/>
    <s v="Clear"/>
    <s v="N"/>
    <s v="N"/>
    <s v="N"/>
    <s v="N"/>
    <n v="44.040311000000003"/>
    <n v="-102.349783"/>
    <s v="SUV ( sport utility/suburban )"/>
    <s v="Westbound"/>
    <s v="Wild animal hit - damage only"/>
    <s v="Animal in roadway"/>
    <m/>
    <s v="Wild animal hit"/>
    <s v="Wild animal hit - damage only"/>
    <s v="Wild animal hit"/>
    <x v="0"/>
    <x v="0"/>
  </r>
  <r>
    <n v="3646"/>
    <n v="2211199"/>
    <d v="2022-08-27T12:40:00"/>
    <s v="PENNINGTON"/>
    <s v="N"/>
    <s v="Lap belt and shoulder harness used"/>
    <s v="Straight ahead"/>
    <n v="0"/>
    <n v="90"/>
    <s v="Equipment failure ( tires, brakes, etc. ), Overturn/rollover, Ran off road left"/>
    <s v="Clear"/>
    <s v="N"/>
    <s v="N"/>
    <s v="N"/>
    <s v="N"/>
    <n v="44.104788999999897"/>
    <n v="-102.640467"/>
    <s v="Light truck (2 axles, 4 tires)"/>
    <s v="Eastbound"/>
    <s v="None"/>
    <s v="None"/>
    <m/>
    <s v="Tires"/>
    <s v="None"/>
    <s v="Test not given"/>
    <x v="0"/>
    <x v="0"/>
  </r>
  <r>
    <n v="3647"/>
    <n v="2210611"/>
    <d v="2022-08-19T20:53:00"/>
    <s v="PENNINGTON"/>
    <s v="N"/>
    <m/>
    <m/>
    <n v="-1"/>
    <n v="90"/>
    <s v="Animal  - wild"/>
    <s v="Clear"/>
    <s v="N"/>
    <s v="N"/>
    <s v="N"/>
    <s v="N"/>
    <n v="44.118020000000001"/>
    <n v="-103.047391"/>
    <s v="Passenger car"/>
    <s v="Westbound"/>
    <s v="Wild animal hit - damage only"/>
    <s v="Animal in roadway"/>
    <m/>
    <s v="Wild animal hit"/>
    <s v="Wild animal hit - damage only"/>
    <s v="Wild animal hit"/>
    <x v="0"/>
    <x v="0"/>
  </r>
  <r>
    <n v="3648"/>
    <n v="2212688"/>
    <d v="2022-09-28T21:16:00"/>
    <s v="PENNINGTON"/>
    <s v="N"/>
    <s v="Lap belt and shoulder harness used"/>
    <s v="Straight ahead"/>
    <n v="0"/>
    <n v="90"/>
    <s v="Guardrail end, Ran off road right"/>
    <s v="Clear"/>
    <s v="Y"/>
    <s v="N"/>
    <s v="Y"/>
    <s v="N"/>
    <n v="44.103403999999898"/>
    <n v="-102.710014999999"/>
    <s v="Passenger car"/>
    <s v="Eastbound"/>
    <s v="Distracted (list distraction in narrative); Over-correcting/over-steering"/>
    <s v="None"/>
    <s v="CARELESS DRIVING."/>
    <s v="None"/>
    <s v="None"/>
    <s v="0.00 BAC"/>
    <x v="0"/>
    <x v="0"/>
  </r>
  <r>
    <n v="3651"/>
    <n v="2211271"/>
    <d v="2022-09-03T23:45:00"/>
    <s v="PENNINGTON"/>
    <s v="N"/>
    <m/>
    <m/>
    <n v="-1"/>
    <n v="90"/>
    <s v="Animal  - wild"/>
    <s v="Clear"/>
    <s v="N"/>
    <s v="N"/>
    <s v="N"/>
    <s v="N"/>
    <n v="44.118099000000001"/>
    <n v="-102.951515999999"/>
    <s v="Passenger car"/>
    <s v="Eastbound"/>
    <s v="Wild animal hit - damage only"/>
    <s v="Animal in roadway"/>
    <m/>
    <s v="Wild animal hit"/>
    <s v="Wild animal hit - damage only"/>
    <s v="Wild animal hit"/>
    <x v="0"/>
    <x v="0"/>
  </r>
  <r>
    <n v="3652"/>
    <n v="2211867"/>
    <d v="2022-09-16T16:52:00"/>
    <s v="PENNINGTON"/>
    <s v="N"/>
    <s v="Lap belt and shoulder harness used"/>
    <s v="Straight ahead"/>
    <n v="0"/>
    <n v="90"/>
    <s v="Light/luminaire support, Ran off road left"/>
    <s v="Rain"/>
    <s v="N"/>
    <s v="N"/>
    <s v="N"/>
    <s v="N"/>
    <n v="44.100338999999899"/>
    <n v="-103.151635999999"/>
    <s v="SUV ( sport utility/suburban )"/>
    <s v="Eastbound"/>
    <s v="Driving too fast for conditions; None"/>
    <s v="Road surface condition ( wet, icy, snow, slush, etc. )"/>
    <s v="OVERDRIVING ROAD CONDITIONS"/>
    <s v="None"/>
    <s v="Weather conditions"/>
    <s v="0.00 BAC"/>
    <x v="0"/>
    <x v="2"/>
  </r>
  <r>
    <n v="3653"/>
    <n v="2212104"/>
    <d v="2022-09-13T19:40:00"/>
    <s v="JACKSON"/>
    <s v="N"/>
    <m/>
    <m/>
    <n v="-1"/>
    <n v="73"/>
    <s v="Animal  - wild"/>
    <s v="Cloudy"/>
    <s v="N"/>
    <s v="N"/>
    <s v="N"/>
    <s v="N"/>
    <n v="43.754130000000004"/>
    <n v="-101.524151"/>
    <s v="Passenger car"/>
    <s v="Northbound"/>
    <s v="Wild animal hit - damage only"/>
    <s v="Animal in roadway"/>
    <m/>
    <s v="Wild animal hit"/>
    <s v="Wild animal hit - damage only"/>
    <s v="Wild animal hit"/>
    <x v="0"/>
    <x v="0"/>
  </r>
  <r>
    <n v="3655"/>
    <n v="2211684"/>
    <d v="2022-09-10T20:50:00"/>
    <s v="JACKSON"/>
    <s v="N"/>
    <m/>
    <m/>
    <n v="-1"/>
    <n v="73"/>
    <s v="Animal  - wild"/>
    <s v="Clear"/>
    <s v="N"/>
    <s v="N"/>
    <s v="N"/>
    <s v="N"/>
    <n v="43.732643000000003"/>
    <n v="-101.538943"/>
    <s v="Passenger car"/>
    <s v="Southbound"/>
    <s v="Wild animal hit - damage only"/>
    <s v="Animal in roadway"/>
    <m/>
    <s v="Wild animal hit"/>
    <s v="Wild animal hit - damage only"/>
    <s v="Wild animal hit"/>
    <x v="0"/>
    <x v="0"/>
  </r>
  <r>
    <n v="3657"/>
    <n v="2211562"/>
    <d v="2022-09-10T17:05:00"/>
    <s v="PENNINGTON"/>
    <s v="N"/>
    <m/>
    <m/>
    <n v="-1"/>
    <n v="90"/>
    <s v="Animal  - wild"/>
    <s v="Clear"/>
    <s v="N"/>
    <s v="N"/>
    <s v="N"/>
    <s v="N"/>
    <n v="44.067380999999898"/>
    <n v="-102.459548999999"/>
    <s v="Passenger car"/>
    <s v="Eastbound"/>
    <s v="Wild animal hit - damage only"/>
    <s v="Animal in roadway"/>
    <m/>
    <s v="Wild animal hit"/>
    <s v="Wild animal hit - damage only"/>
    <s v="Wild animal hit"/>
    <x v="0"/>
    <x v="0"/>
  </r>
  <r>
    <n v="3658"/>
    <n v="2212708"/>
    <d v="2022-09-30T04:24:00"/>
    <s v="PENNINGTON"/>
    <s v="N"/>
    <m/>
    <m/>
    <n v="-1"/>
    <n v="90"/>
    <s v="Animal  - wild"/>
    <s v="Clear"/>
    <s v="N"/>
    <s v="N"/>
    <s v="N"/>
    <s v="N"/>
    <n v="43.999465000000001"/>
    <n v="-102.265991"/>
    <s v="SUV ( sport utility/suburban )"/>
    <s v="Eastbound"/>
    <s v="Wild animal hit - damage only"/>
    <s v="Animal in roadway"/>
    <m/>
    <s v="Wild animal hit"/>
    <s v="Wild animal hit - damage only"/>
    <s v="Wild animal hit"/>
    <x v="0"/>
    <x v="0"/>
  </r>
  <r>
    <n v="3660"/>
    <n v="2212872"/>
    <d v="2022-10-02T19:32:00"/>
    <s v="PENNINGTON"/>
    <s v="N"/>
    <m/>
    <m/>
    <n v="-1"/>
    <n v="90"/>
    <s v="Animal  - wild"/>
    <s v="Clear"/>
    <s v="N"/>
    <s v="N"/>
    <s v="N"/>
    <s v="N"/>
    <n v="43.993310999999899"/>
    <n v="-102.256826"/>
    <s v="Passenger car"/>
    <s v="Westbound"/>
    <s v="Wild animal hit - damage only"/>
    <s v="Animal in roadway"/>
    <m/>
    <s v="Wild animal hit"/>
    <s v="Wild animal hit - damage only"/>
    <s v="Wild animal hit"/>
    <x v="0"/>
    <x v="0"/>
  </r>
  <r>
    <n v="3661"/>
    <n v="2213251"/>
    <d v="2022-10-06T06:20:00"/>
    <s v="PENNINGTON"/>
    <s v="N"/>
    <m/>
    <m/>
    <n v="-1"/>
    <n v="90"/>
    <s v="Animal  - wild"/>
    <s v="Clear"/>
    <s v="N"/>
    <s v="N"/>
    <s v="N"/>
    <s v="N"/>
    <n v="44.099673000000003"/>
    <n v="-103.160630999999"/>
    <s v="Passenger car"/>
    <s v="Westbound"/>
    <s v="Wild animal hit - damage only"/>
    <s v="Animal in roadway"/>
    <m/>
    <s v="Wild animal hit"/>
    <s v="Wild animal hit - damage only"/>
    <s v="Wild animal hit"/>
    <x v="0"/>
    <x v="0"/>
  </r>
  <r>
    <n v="3662"/>
    <n v="2213466"/>
    <d v="2022-10-15T06:45:00"/>
    <s v="PENNINGTON"/>
    <s v="N"/>
    <m/>
    <m/>
    <n v="-1"/>
    <n v="90"/>
    <s v="Animal  - wild"/>
    <s v="Clear"/>
    <s v="N"/>
    <s v="N"/>
    <s v="N"/>
    <s v="N"/>
    <n v="44.067312999999899"/>
    <n v="-102.392053"/>
    <s v="Passenger car"/>
    <s v="Eastbound"/>
    <s v="Wild animal hit - damage only"/>
    <s v="Animal in roadway"/>
    <m/>
    <s v="Wild animal hit"/>
    <s v="Wild animal hit - damage only"/>
    <s v="Wild animal hit"/>
    <x v="0"/>
    <x v="0"/>
  </r>
  <r>
    <n v="3666"/>
    <n v="2212696"/>
    <d v="2022-09-29T18:56:00"/>
    <s v="PENNINGTON"/>
    <s v="N"/>
    <s v="None used"/>
    <s v="Straight ahead"/>
    <n v="0"/>
    <n v="90"/>
    <s v="Cross median/centerline, Guardrail face, Ran off road left, Ran off road right"/>
    <s v="Clear"/>
    <s v="N"/>
    <s v="Y"/>
    <s v="N"/>
    <s v="N"/>
    <n v="44.118391000000003"/>
    <n v="-102.982467"/>
    <s v="SUV ( sport utility/suburban )"/>
    <s v="Westbound"/>
    <s v="Failure to keep in proper lane; Fatigued/asleep"/>
    <s v="None"/>
    <s v="CARELESS DRIVING., ADULT SEATBELT VIOLATION ---- AFTER 9/1/73"/>
    <s v="None"/>
    <s v="None"/>
    <s v="0.00 BAC"/>
    <x v="0"/>
    <x v="0"/>
  </r>
  <r>
    <n v="3670"/>
    <n v="2213471"/>
    <d v="2022-09-22T16:40:00"/>
    <s v="JACKSON"/>
    <s v="N"/>
    <s v="Lap belt and shoulder harness used, None used"/>
    <s v="Straight ahead"/>
    <n v="0"/>
    <n v="73"/>
    <s v="Cargo/equipment loss or shift, Culvert, Overturn/rollover, Ran off road right"/>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0"/>
    <x v="4"/>
  </r>
  <r>
    <n v="3671"/>
    <n v="2213625"/>
    <d v="2022-10-01T08:55:00"/>
    <s v="PENNINGTON"/>
    <s v="N"/>
    <s v="Lap belt and shoulder harness used"/>
    <s v="Overtaking/passing, Straight ahead"/>
    <n v="0"/>
    <n v="90"/>
    <s v="Cross median/centerline, Guardrail face, Motor vehicle in transport, Ran off road left"/>
    <s v="Clear"/>
    <s v="N"/>
    <s v="Y"/>
    <s v="N"/>
    <s v="N"/>
    <n v="44.103653999999899"/>
    <n v="-102.772986"/>
    <s v="Passenger car; Tractor/semi-trailer"/>
    <s v="Westbound"/>
    <s v="Fatigued/asleep; None"/>
    <s v="None"/>
    <s v="CARELESS DRIVING"/>
    <s v="None"/>
    <s v="None"/>
    <s v="0.00 BAC, 0.00 BAC"/>
    <x v="0"/>
    <x v="0"/>
  </r>
  <r>
    <n v="3672"/>
    <n v="2213119"/>
    <d v="2022-10-09T14:57:00"/>
    <s v="PENNINGTON"/>
    <s v="N"/>
    <s v="Lap belt and shoulder harness used"/>
    <s v="Changing lanes, Straight ahead"/>
    <n v="0"/>
    <n v="90"/>
    <s v="Motor vehicle in transport"/>
    <s v="Clear"/>
    <s v="N"/>
    <s v="N"/>
    <s v="N"/>
    <s v="N"/>
    <n v="44.118084000000003"/>
    <n v="-102.993934999999"/>
    <s v="Passenger car; Tractor/semi-trailer"/>
    <s v="Eastbound"/>
    <s v="Improper lane change; None"/>
    <s v="None"/>
    <s v="LANE DRIVING REQUIRED / ILLEGAL LANE CHANGE, FINANCIAL RESPONSIBILITY - OWNER"/>
    <s v="None"/>
    <s v="None; Physical obstruction"/>
    <s v="0.00 BAC, 0.00 BAC"/>
    <x v="0"/>
    <x v="0"/>
  </r>
  <r>
    <n v="3673"/>
    <n v="2211683"/>
    <d v="2022-09-09T10:39:00"/>
    <s v="JACKSON"/>
    <s v="N"/>
    <s v="Lap belt and shoulder harness used"/>
    <s v="Straight ahead"/>
    <n v="0"/>
    <n v="90"/>
    <s v="Motor vehicle in transport, Separation of units"/>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0"/>
    <x v="1"/>
  </r>
  <r>
    <n v="3674"/>
    <n v="2213446"/>
    <d v="2022-09-30T15:24:00"/>
    <s v="PENNINGTON"/>
    <s v="N"/>
    <s v="Lap belt and shoulder harness used"/>
    <s v="Straight ahead"/>
    <n v="0"/>
    <n v="90"/>
    <s v="Motor vehicle in transport"/>
    <s v="Clear"/>
    <s v="N"/>
    <s v="N"/>
    <s v="N"/>
    <s v="N"/>
    <n v="44.106555"/>
    <n v="-102.627989999999"/>
    <s v="Passenger car; Tractor/semi-trailer"/>
    <s v="Eastbound"/>
    <s v="Failure to keep in proper lane; None"/>
    <s v="None"/>
    <s v="CARELESS DRIVING, PROOF OF INSURANCE/FINANCIAL RESPONSIBILITY"/>
    <s v="None"/>
    <s v="None"/>
    <s v="Test not given, Test not given"/>
    <x v="0"/>
    <x v="0"/>
  </r>
  <r>
    <n v="3675"/>
    <n v="2211563"/>
    <d v="2022-09-09T12:02:00"/>
    <s v="PENNINGTON"/>
    <s v="N"/>
    <s v="Helmet and eye protection"/>
    <s v="Straight ahead"/>
    <n v="0"/>
    <n v="90"/>
    <s v="Embankment, Ran off road left"/>
    <s v="Cloudy, Rain"/>
    <s v="N"/>
    <s v="N"/>
    <s v="N"/>
    <s v="Y"/>
    <n v="44.021095000000003"/>
    <n v="-102.300973999999"/>
    <s v="Motorcycle"/>
    <s v="Eastbound"/>
    <s v="Illness (heart attack, stroke, etc.); None"/>
    <s v="None"/>
    <m/>
    <s v="None"/>
    <s v="None"/>
    <s v="0.00 BAC"/>
    <x v="0"/>
    <x v="2"/>
  </r>
  <r>
    <n v="3676"/>
    <n v="2213552"/>
    <d v="2022-10-13T04:00:00"/>
    <s v="PENNINGTON"/>
    <s v="N"/>
    <m/>
    <s v="Straight ahead"/>
    <n v="0"/>
    <n v="90"/>
    <s v="Guardrail face, Ran off road left"/>
    <s v="Clear"/>
    <s v="N"/>
    <s v="N"/>
    <s v="N"/>
    <s v="N"/>
    <n v="44.028908000000001"/>
    <n v="-102.335132"/>
    <s v="Passenger car"/>
    <s v="Eastbound"/>
    <s v="None; Running off road"/>
    <s v="None"/>
    <m/>
    <s v="None"/>
    <s v="Unknown"/>
    <s v="Unknown"/>
    <x v="0"/>
    <x v="0"/>
  </r>
  <r>
    <n v="3678"/>
    <n v="2211642"/>
    <d v="2022-09-04T16:58:00"/>
    <s v="PENNINGTON"/>
    <s v="N"/>
    <s v="Helmet only, Lap belt and shoulder harness used"/>
    <s v="Straight ahead"/>
    <n v="0"/>
    <n v="90"/>
    <s v="Ditch, Motor vehicle in transport, Ran off road left"/>
    <s v="Clear"/>
    <s v="N"/>
    <s v="N"/>
    <s v="N"/>
    <s v="N"/>
    <n v="43.987105"/>
    <n v="-102.22268800000001"/>
    <s v="Motorcycle; Passenger car"/>
    <s v="Eastbound"/>
    <s v="Followed too closely; None"/>
    <s v="None"/>
    <s v="FOLLOWING TOO CLOSELY"/>
    <s v="None"/>
    <s v="None"/>
    <s v="0.00 BAC, Test not given"/>
    <x v="0"/>
    <x v="3"/>
  </r>
  <r>
    <n v="3680"/>
    <n v="2213173"/>
    <d v="2022-10-10T09:45:00"/>
    <s v="PENNINGTON"/>
    <s v="N"/>
    <s v="Lap belt and shoulder harness used"/>
    <m/>
    <n v="0"/>
    <n v="90"/>
    <s v="Overturn/rollover, Ran off road left, Ran off road right"/>
    <s v="Clear"/>
    <s v="N"/>
    <s v="N"/>
    <s v="N"/>
    <s v="N"/>
    <n v="43.98704"/>
    <n v="-102.226699999999"/>
    <s v="Single-unit truck (2 axle, 6 tires) GVWR 10,001 lbs or more"/>
    <s v="Eastbound"/>
    <s v="None; Swerving or avoiding due to wind, slippery surface, vehicle, object, non-motorist, etc."/>
    <s v="None"/>
    <m/>
    <s v="None"/>
    <s v="None"/>
    <s v="Test not given"/>
    <x v="0"/>
    <x v="1"/>
  </r>
  <r>
    <n v="3681"/>
    <n v="2213523"/>
    <d v="2022-10-09T20:22:00"/>
    <s v="JACKSON"/>
    <s v="N"/>
    <m/>
    <m/>
    <n v="-1"/>
    <n v="90"/>
    <s v="Animal  - wild"/>
    <s v="Clear"/>
    <s v="N"/>
    <s v="N"/>
    <s v="N"/>
    <s v="N"/>
    <n v="43.839823000000003"/>
    <n v="-101.898162999999"/>
    <s v="Passenger car"/>
    <s v="Westbound"/>
    <s v="Wild animal hit - damage only"/>
    <s v="Animal in roadway"/>
    <m/>
    <s v="Wild animal hit"/>
    <s v="Wild animal hit - damage only"/>
    <s v="Wild animal hit"/>
    <x v="0"/>
    <x v="0"/>
  </r>
  <r>
    <n v="3682"/>
    <n v="2213525"/>
    <d v="2022-10-12T07:40:00"/>
    <s v="JACKSON"/>
    <s v="N"/>
    <m/>
    <m/>
    <n v="-1"/>
    <n v="90"/>
    <s v="Animal  - wild"/>
    <s v="Clear"/>
    <s v="N"/>
    <s v="N"/>
    <s v="N"/>
    <s v="N"/>
    <n v="43.836281"/>
    <n v="-101.560241"/>
    <s v="Passenger car"/>
    <s v="Westbound"/>
    <s v="Wild animal hit - damage only"/>
    <s v="Animal in roadway"/>
    <m/>
    <s v="Wild animal hit"/>
    <s v="Wild animal hit - damage only"/>
    <s v="Wild animal hit"/>
    <x v="0"/>
    <x v="0"/>
  </r>
  <r>
    <n v="3686"/>
    <n v="2214311"/>
    <d v="2022-08-17T13:38:00"/>
    <s v="JACKSON"/>
    <s v="N"/>
    <s v="None used"/>
    <s v="Straight ahead, Turning right"/>
    <n v="0"/>
    <n v="73"/>
    <s v="Motor vehicle in transport"/>
    <s v="Clear"/>
    <s v="N"/>
    <s v="N"/>
    <s v="N"/>
    <s v="N"/>
    <n v="43.476343"/>
    <n v="-101.498959999999"/>
    <s v="Farm machinery; SUV ( sport utility/suburban )"/>
    <s v="Eastbound; Southbound"/>
    <s v="Failed to yield to vehicle; None"/>
    <s v="None"/>
    <m/>
    <s v="None"/>
    <s v="None"/>
    <s v="Test not given, Test not given"/>
    <x v="0"/>
    <x v="0"/>
  </r>
  <r>
    <n v="3692"/>
    <n v="2215446"/>
    <d v="2022-10-26T06:30:00"/>
    <s v="PENNINGTON"/>
    <s v="N"/>
    <m/>
    <m/>
    <n v="-1"/>
    <n v="90"/>
    <s v="Animal  - wild"/>
    <s v="Clear"/>
    <s v="N"/>
    <s v="N"/>
    <s v="N"/>
    <s v="N"/>
    <n v="44.071888000000001"/>
    <n v="-102.467316999999"/>
    <s v="SUV ( sport utility/suburban )"/>
    <s v="Eastbound"/>
    <s v="Wild animal hit - damage only"/>
    <s v="Animal in roadway"/>
    <m/>
    <s v="Wild animal hit"/>
    <s v="Wild animal hit - damage only"/>
    <s v="Wild animal hit"/>
    <x v="0"/>
    <x v="0"/>
  </r>
  <r>
    <n v="3696"/>
    <n v="2213626"/>
    <d v="2022-10-15T18:48:00"/>
    <s v="PENNINGTON"/>
    <s v="N"/>
    <s v="Lap belt and shoulder harness used, None used"/>
    <s v="Straight ahead"/>
    <n v="0"/>
    <n v="90"/>
    <s v="Motor vehicle in transport"/>
    <s v="Clear"/>
    <s v="N"/>
    <s v="N"/>
    <s v="N"/>
    <s v="N"/>
    <n v="44.099715000000003"/>
    <n v="-103.157646"/>
    <s v="Passenger car; Single-unit truck (2 axle, 6 tires) GVWR 10,000 lbs or less"/>
    <s v="Westbound"/>
    <s v="Failure to keep in proper lane; None"/>
    <s v="None"/>
    <s v="DRIVING WHILE INTOXICATED, RECKLESS DRIVING, SEAT BELT REQUIRED-DRIVER &amp; ADULT FRONT SEAT PASSENGERS"/>
    <s v="None"/>
    <s v="None"/>
    <s v="0.13 BAC, 0.00 BAC"/>
    <x v="0"/>
    <x v="3"/>
  </r>
  <r>
    <n v="3699"/>
    <n v="2214047"/>
    <d v="2022-10-24T18:44:00"/>
    <s v="PENNINGTON"/>
    <s v="N"/>
    <m/>
    <m/>
    <n v="-1"/>
    <n v="90"/>
    <s v="Animal  - wild"/>
    <s v="Clear"/>
    <s v="N"/>
    <s v="N"/>
    <s v="N"/>
    <s v="N"/>
    <n v="44.103209"/>
    <n v="-102.565414"/>
    <s v="Light truck (2 axles, 4 tires)"/>
    <s v="Eastbound"/>
    <s v="Wild animal hit - damage only"/>
    <s v="Animal in roadway"/>
    <m/>
    <s v="Wild animal hit"/>
    <s v="Wild animal hit - damage only"/>
    <s v="Wild animal hit"/>
    <x v="0"/>
    <x v="0"/>
  </r>
  <r>
    <n v="3701"/>
    <n v="2216914"/>
    <d v="2022-11-09T16:36:00"/>
    <s v="PENNINGTON"/>
    <s v="N"/>
    <s v="Lap belt and shoulder harness used"/>
    <s v="Stopped in traffic lane, Straight ahead"/>
    <n v="0"/>
    <n v="90"/>
    <s v="Jackknife, Motor vehicle in transport"/>
    <s v="Sleet, hail ( freezing rain or drizzle )"/>
    <s v="N"/>
    <s v="N"/>
    <s v="N"/>
    <s v="N"/>
    <n v="43.987340000000003"/>
    <n v="-102.214085999999"/>
    <s v="SUV ( sport utility/suburban ); Tractor/semi-trailer; Truck tractor only (bobtail)"/>
    <s v="Westbound"/>
    <s v="Followed too closely; None"/>
    <s v="Road surface condition ( wet, icy, snow, slush, etc. )"/>
    <m/>
    <s v="None"/>
    <s v="None"/>
    <s v="Test not given, Test not given, Test not given, Test not given"/>
    <x v="0"/>
    <x v="0"/>
  </r>
  <r>
    <n v="3702"/>
    <n v="2216596"/>
    <d v="2022-11-10T10:15:00"/>
    <s v="PENNINGTON"/>
    <s v="N"/>
    <s v="Lap belt only used"/>
    <s v="Straight ahead"/>
    <n v="0"/>
    <n v="90"/>
    <s v="Overturn/rollover, Ran off road left"/>
    <s v="Snow"/>
    <s v="Y"/>
    <s v="N"/>
    <s v="N"/>
    <s v="N"/>
    <n v="44.103409999999897"/>
    <n v="-102.713735999999"/>
    <s v="Tractor/semi-trailer"/>
    <s v="Westbound"/>
    <s v="None; Over-correcting/over-steering"/>
    <s v="Road surface condition ( wet, icy, snow, slush, etc. )"/>
    <m/>
    <s v="None"/>
    <s v="None"/>
    <s v="Test not given"/>
    <x v="0"/>
    <x v="0"/>
  </r>
  <r>
    <n v="3709"/>
    <n v="2215295"/>
    <d v="2022-11-09T14:50:00"/>
    <s v="PENNINGTON"/>
    <s v="N"/>
    <s v="Lap belt and shoulder harness used"/>
    <s v="Straight ahead"/>
    <n v="0"/>
    <n v="90"/>
    <s v="Motor vehicle in transport"/>
    <s v="Sleet, hail ( freezing rain or drizzle )"/>
    <s v="N"/>
    <s v="N"/>
    <s v="N"/>
    <s v="N"/>
    <n v="44.020730999999898"/>
    <n v="-102.297346"/>
    <s v="Passenger car; Tractor/semi-trailer"/>
    <s v="Eastbound"/>
    <s v="Driving too fast for conditions; None"/>
    <s v="Road surface condition ( wet, icy, snow, slush, etc. )"/>
    <m/>
    <s v="None"/>
    <s v="None"/>
    <s v="Test not given, Test not given"/>
    <x v="0"/>
    <x v="0"/>
  </r>
  <r>
    <n v="3710"/>
    <n v="2215540"/>
    <d v="2022-11-09T20:58:00"/>
    <s v="PENNINGTON"/>
    <s v="N"/>
    <s v="Lap belt and shoulder harness used"/>
    <s v="Straight ahead"/>
    <n v="0"/>
    <n v="90"/>
    <s v="Ran off road right, Tree/shrubbery"/>
    <s v="Sleet, hail ( freezing rain or drizzle )"/>
    <s v="N"/>
    <s v="N"/>
    <s v="N"/>
    <s v="N"/>
    <n v="44.1181559999999"/>
    <n v="-102.985528"/>
    <s v="Tractor/semi-trailer"/>
    <s v="Eastbound"/>
    <s v="Failure to keep in proper lane; None"/>
    <s v="None"/>
    <m/>
    <s v="None"/>
    <s v="None"/>
    <s v="0.00 BAC"/>
    <x v="0"/>
    <x v="0"/>
  </r>
  <r>
    <n v="3711"/>
    <n v="2217903"/>
    <d v="2022-12-12T21:30:00"/>
    <s v="JACKSON"/>
    <s v="N"/>
    <s v="Lap belt and shoulder harness used"/>
    <s v="Straight ahead"/>
    <n v="0"/>
    <n v="90"/>
    <s v="Jackknife, Motor vehicle in transport"/>
    <s v="Sleet, hail ( freezing rain or drizzle )"/>
    <s v="N"/>
    <s v="N"/>
    <s v="N"/>
    <s v="N"/>
    <n v="43.836067"/>
    <n v="-101.789124999999"/>
    <s v="Single-unit truck (2 axle, 6 tires) GVWR 10,001 lbs or more; Tractor/semi-trailer"/>
    <s v="Eastbound"/>
    <s v="Driving too fast for conditions; None"/>
    <s v="Road surface condition ( wet, icy, snow, slush, etc. )"/>
    <s v="OVERDRIVING ROAD CONDITIONS/SPEED OVER REASONABLE, OVERDRIVING ROAD CONDITIONS/SPEED OVER REASONABLE"/>
    <s v="None; Unknown"/>
    <s v="Weather conditions"/>
    <s v="Test not given, Test not given"/>
    <x v="0"/>
    <x v="0"/>
  </r>
  <r>
    <n v="3713"/>
    <n v="2216013"/>
    <d v="2022-11-09T14:46:00"/>
    <s v="JACKSON"/>
    <s v="N"/>
    <s v="Lap belt and shoulder harness used"/>
    <s v="Straight ahead"/>
    <n v="0"/>
    <n v="90"/>
    <s v="Overturn/rollover, Ran off road left"/>
    <s v="Cloudy"/>
    <s v="N"/>
    <s v="N"/>
    <s v="N"/>
    <s v="N"/>
    <n v="43.836407999999899"/>
    <n v="-101.806842"/>
    <s v="Tractor/semi-trailer"/>
    <s v="Westbound"/>
    <s v="Driving too fast for conditions; None"/>
    <s v="Road surface condition ( wet, icy, snow, slush, etc. )"/>
    <m/>
    <s v="None"/>
    <s v="Weather conditions"/>
    <s v="0.00 BAC"/>
    <x v="0"/>
    <x v="0"/>
  </r>
  <r>
    <n v="3714"/>
    <n v="2216166"/>
    <d v="2022-11-09T15:22:00"/>
    <s v="JACKSON"/>
    <s v="N"/>
    <s v="Lap belt only used"/>
    <s v="Straight ahead"/>
    <n v="0"/>
    <n v="90"/>
    <s v="Jackknife, Ran off road right"/>
    <s v="Sleet, hail ( freezing rain or drizzle )"/>
    <s v="N"/>
    <s v="N"/>
    <s v="N"/>
    <s v="N"/>
    <n v="43.8881149999999"/>
    <n v="-102.005482999999"/>
    <s v="Tractor/semi-trailer"/>
    <s v="Eastbound"/>
    <s v="Driving too fast for conditions; None"/>
    <s v="Road surface condition ( wet, icy, snow, slush, etc. )"/>
    <m/>
    <s v="None"/>
    <s v="None"/>
    <s v="Test not given"/>
    <x v="0"/>
    <x v="0"/>
  </r>
  <r>
    <n v="3715"/>
    <n v="2215530"/>
    <d v="2022-11-10T08:40:00"/>
    <s v="JACKSON"/>
    <s v="N"/>
    <s v="Lap belt and shoulder harness used"/>
    <s v="Straight ahead"/>
    <n v="0"/>
    <n v="90"/>
    <s v="Jackknife, Ran off road right"/>
    <s v="Cloudy"/>
    <s v="N"/>
    <s v="N"/>
    <s v="N"/>
    <s v="N"/>
    <n v="43.836117000000002"/>
    <n v="-101.805689"/>
    <s v="Tractor/semi-trailer"/>
    <s v="Eastbound"/>
    <s v="None; Running off road"/>
    <s v="Road surface condition ( wet, icy, snow, slush, etc. )"/>
    <m/>
    <s v="None"/>
    <s v="Weather conditions"/>
    <s v="Test not given"/>
    <x v="0"/>
    <x v="0"/>
  </r>
  <r>
    <n v="3716"/>
    <n v="2216025"/>
    <d v="2022-11-10T22:08:00"/>
    <s v="PENNINGTON"/>
    <s v="N"/>
    <s v="Lap belt and shoulder harness used"/>
    <s v="Straight ahead"/>
    <n v="0"/>
    <n v="90"/>
    <s v="Fence, Jackknife, Ran off road right"/>
    <s v="Sleet, hail ( freezing rain or drizzle )"/>
    <s v="N"/>
    <s v="N"/>
    <s v="N"/>
    <s v="N"/>
    <n v="44.117355000000003"/>
    <n v="-103.087520999999"/>
    <s v="Tractor/semi-trailer"/>
    <s v="Eastbound"/>
    <s v="None"/>
    <s v="Road surface condition ( wet, icy, snow, slush, etc. )"/>
    <m/>
    <s v="None"/>
    <s v="Weather conditions"/>
    <s v="0.00 BAC"/>
    <x v="0"/>
    <x v="0"/>
  </r>
  <r>
    <n v="3717"/>
    <n v="2216187"/>
    <d v="2022-11-10T12:22:00"/>
    <s v="JACKSON"/>
    <s v="N"/>
    <s v="Lap belt and shoulder harness used"/>
    <s v="Straight ahead"/>
    <n v="0"/>
    <n v="90"/>
    <s v="Motor vehicle in transport"/>
    <s v="Cloudy"/>
    <s v="N"/>
    <s v="N"/>
    <s v="N"/>
    <s v="N"/>
    <n v="43.836050999999898"/>
    <n v="-101.787018"/>
    <s v="Passenger car; Tractor/semi-trailer"/>
    <s v="Eastbound"/>
    <s v="None"/>
    <s v="Road surface condition ( wet, icy, snow, slush, etc. )"/>
    <m/>
    <s v="None"/>
    <s v="Weather conditions"/>
    <s v="0.00 BAC, Test not given"/>
    <x v="0"/>
    <x v="0"/>
  </r>
  <r>
    <n v="3720"/>
    <n v="2215753"/>
    <d v="2022-11-15T10:50:00"/>
    <s v="PENNINGTON"/>
    <s v="N"/>
    <s v="Lap belt and shoulder harness used"/>
    <s v="Straight ahead"/>
    <n v="0"/>
    <n v="90"/>
    <s v="Jackknife, Ran off road right"/>
    <s v="Snow"/>
    <s v="N"/>
    <s v="N"/>
    <s v="N"/>
    <s v="N"/>
    <n v="44.104734000000001"/>
    <n v="-102.896433999999"/>
    <s v="Tractor/semi-trailer"/>
    <s v="Westbound"/>
    <s v="Driving too fast for conditions; None"/>
    <s v="Road surface condition ( wet, icy, snow, slush, etc. )"/>
    <m/>
    <s v="None"/>
    <s v="None"/>
    <s v="Test not given"/>
    <x v="0"/>
    <x v="0"/>
  </r>
  <r>
    <n v="3721"/>
    <n v="2215947"/>
    <d v="2022-11-18T12:29:00"/>
    <s v="PENNINGTON"/>
    <s v="N"/>
    <s v="Lap belt and shoulder harness used"/>
    <s v="Straight ahead"/>
    <n v="0"/>
    <n v="90"/>
    <s v="Motor vehicle in transport"/>
    <s v="Clear"/>
    <s v="N"/>
    <s v="N"/>
    <s v="N"/>
    <s v="N"/>
    <n v="44.063599000000004"/>
    <n v="-102.436505999999"/>
    <s v="Mini-van/passenger van with seats for 8 or less, including driver; Tractor/semi-trailer"/>
    <s v="Eastbound"/>
    <s v="Followed too closely; None"/>
    <s v="None"/>
    <m/>
    <s v="None"/>
    <s v="None"/>
    <s v="Test not given, Test not given"/>
    <x v="0"/>
    <x v="0"/>
  </r>
  <r>
    <n v="3722"/>
    <n v="2217982"/>
    <d v="2022-12-12T16:06:00"/>
    <s v="PENNINGTON"/>
    <s v="N"/>
    <s v="Lap belt and shoulder harness used"/>
    <s v="Straight ahead"/>
    <n v="0"/>
    <n v="90"/>
    <s v="Motor vehicle in transport"/>
    <s v="Sleet, hail ( freezing rain or drizzle ), Blowing snow"/>
    <s v="N"/>
    <s v="N"/>
    <s v="N"/>
    <s v="N"/>
    <n v="43.9137559999999"/>
    <n v="-102.078073"/>
    <s v="Passenger car; SUV ( sport utility/suburban )"/>
    <s v="Westbound"/>
    <s v="Driving too fast for conditions; None"/>
    <s v="None"/>
    <s v="OVERDRIVING ROAD CONDITIONS/SPEED OVER REASONABLE"/>
    <s v="None"/>
    <s v="None"/>
    <s v="0.00 BAC, 0.00 BAC"/>
    <x v="0"/>
    <x v="0"/>
  </r>
  <r>
    <n v="3723"/>
    <n v="2218513"/>
    <d v="2022-12-21T12:24:00"/>
    <s v="PENNINGTON"/>
    <s v="N"/>
    <s v="Lap belt and shoulder harness used"/>
    <s v="Slowing in traffic lane"/>
    <n v="0"/>
    <n v="90"/>
    <s v="Motor vehicle in transport"/>
    <s v="Snow, Severe crosswinds"/>
    <s v="N"/>
    <s v="N"/>
    <s v="N"/>
    <s v="N"/>
    <n v="44.103665999999897"/>
    <n v="-102.750805"/>
    <s v="Light truck (2 axles, 4 tires)"/>
    <s v="Westbound"/>
    <s v="None"/>
    <s v="Road surface condition ( wet, icy, snow, slush, etc. )"/>
    <m/>
    <s v="None"/>
    <s v="None; Weather conditions"/>
    <s v="Test not given, Test not given, Test not given"/>
    <x v="0"/>
    <x v="1"/>
  </r>
  <r>
    <n v="3725"/>
    <n v="2217249"/>
    <d v="2022-12-03T17:00:00"/>
    <s v="PENNINGTON"/>
    <s v="N"/>
    <m/>
    <m/>
    <n v="-1"/>
    <n v="90"/>
    <s v="Animal  - wild"/>
    <s v="Clear"/>
    <s v="N"/>
    <s v="N"/>
    <s v="N"/>
    <s v="N"/>
    <n v="44.10398"/>
    <n v="-102.874267"/>
    <s v="Single-unit truck (2 axle, 6 tires) GVWR 10,000 lbs or less"/>
    <s v="Eastbound"/>
    <s v="Wild animal hit - damage only"/>
    <s v="Animal in roadway"/>
    <m/>
    <s v="Wild animal hit"/>
    <s v="Wild animal hit - damage only"/>
    <s v="Wild animal hit"/>
    <x v="0"/>
    <x v="0"/>
  </r>
  <r>
    <n v="3726"/>
    <n v="2217832"/>
    <d v="2022-12-09T22:40:00"/>
    <s v="JACKSON"/>
    <s v="N"/>
    <s v="None used"/>
    <s v="Straight ahead"/>
    <n v="0"/>
    <n v="90"/>
    <s v="Cross median/centerline, Highway traffic sign post/sign, Overturn/rollover, Ran off road left"/>
    <s v="Clear"/>
    <s v="N"/>
    <s v="N"/>
    <s v="N"/>
    <s v="N"/>
    <n v="43.836868000000003"/>
    <n v="-101.537735999999"/>
    <s v="Tractor/semi-trailer"/>
    <s v="Westbound"/>
    <s v="Failure to keep in proper lane; Running off road"/>
    <s v="None"/>
    <s v="IMPROPER LANE CHANGE, SEAT BELT REQUIRED-DRIVER &amp; ADULT FRONT SEAT PASSENGERS"/>
    <s v="None"/>
    <s v="None"/>
    <s v="0.00 BAC"/>
    <x v="0"/>
    <x v="3"/>
  </r>
  <r>
    <n v="3727"/>
    <n v="2218265"/>
    <d v="2022-12-11T12:43:00"/>
    <s v="PENNINGTON"/>
    <s v="N"/>
    <s v="Lap belt and shoulder harness used"/>
    <s v="Straight ahead"/>
    <n v="0"/>
    <n v="90"/>
    <s v="Motor vehicle in transport"/>
    <s v="Clear"/>
    <s v="N"/>
    <s v="N"/>
    <s v="Y"/>
    <s v="N"/>
    <n v="43.943750000000001"/>
    <n v="-102.159477999999"/>
    <s v="Light truck (2 axles, 4 tires); Single-unit truck (2 axle, 6 tires) GVWR 10,000 lbs or less"/>
    <s v="Eastbound"/>
    <s v="Distracted (list distraction in narrative); Improper lane change; None"/>
    <s v="None"/>
    <m/>
    <s v="None; Power train"/>
    <s v="None"/>
    <s v="Test not given, Test not given"/>
    <x v="0"/>
    <x v="0"/>
  </r>
  <r>
    <n v="3728"/>
    <n v="2217696"/>
    <d v="2022-12-12T15:18:00"/>
    <s v="PENNINGTON"/>
    <s v="N"/>
    <s v="Lap belt and shoulder harness used"/>
    <s v="Straight ahead"/>
    <n v="0"/>
    <n v="90"/>
    <s v="Jackknife, Ran off road left"/>
    <s v="Sleet, hail ( freezing rain or drizzle )"/>
    <s v="N"/>
    <s v="N"/>
    <s v="N"/>
    <s v="N"/>
    <n v="44.010106"/>
    <n v="-102.280483"/>
    <s v="Tractor/semi-trailer"/>
    <s v="Westbound"/>
    <s v="None"/>
    <s v="Road surface condition ( wet, icy, snow, slush, etc. )"/>
    <m/>
    <s v="None"/>
    <s v="None"/>
    <s v="Test not given"/>
    <x v="0"/>
    <x v="0"/>
  </r>
  <r>
    <n v="3729"/>
    <n v="2218541"/>
    <d v="2022-12-21T13:59:00"/>
    <s v="PENNINGTON"/>
    <s v="N"/>
    <s v="Lap belt and shoulder harness used"/>
    <s v="Straight ahead"/>
    <n v="0"/>
    <n v="90"/>
    <s v="Motor vehicle in transport"/>
    <s v="Snow, Blowing snow"/>
    <s v="N"/>
    <s v="N"/>
    <s v="N"/>
    <s v="N"/>
    <n v="44.118112000000004"/>
    <n v="-102.964287999999"/>
    <s v="Light truck (2 axles, 4 tires); Passenger car"/>
    <s v="Eastbound"/>
    <s v="Driving too fast for conditions; None"/>
    <s v="Road surface condition ( wet, icy, snow, slush, etc. )"/>
    <m/>
    <s v="None"/>
    <s v="Weather conditions"/>
    <s v="Test not given, Test not given, Not reported, Test not given"/>
    <x v="0"/>
    <x v="2"/>
  </r>
  <r>
    <n v="3731"/>
    <n v="2219197"/>
    <d v="2022-11-07T12:28:00"/>
    <s v="PENNINGTON"/>
    <s v="N"/>
    <s v="Lap belt and shoulder harness used"/>
    <s v="Straight ahead"/>
    <n v="0"/>
    <n v="90"/>
    <s v="Jackknife, Overturn/rollover"/>
    <s v="Severe crosswinds"/>
    <s v="N"/>
    <s v="N"/>
    <s v="N"/>
    <s v="N"/>
    <n v="44.117562999999897"/>
    <n v="-103.09389"/>
    <s v="Light truck (2 axles, 4 tires)"/>
    <s v="Westbound"/>
    <s v="None"/>
    <s v="None"/>
    <m/>
    <s v="None"/>
    <s v="None"/>
    <s v="Test not given"/>
    <x v="0"/>
    <x v="0"/>
  </r>
  <r>
    <n v="3732"/>
    <n v="2215396"/>
    <d v="2022-11-07T06:07:00"/>
    <s v="PENNINGTON"/>
    <s v="N"/>
    <m/>
    <m/>
    <n v="-1"/>
    <n v="90"/>
    <s v="Animal  - wild"/>
    <s v="Clear"/>
    <s v="N"/>
    <s v="N"/>
    <s v="N"/>
    <s v="N"/>
    <n v="44.066493000000001"/>
    <n v="-102.428477999999"/>
    <s v="Passenger car"/>
    <s v="Eastbound"/>
    <s v="Wild animal hit - damage only"/>
    <s v="Animal in roadway"/>
    <m/>
    <s v="Wild animal hit"/>
    <s v="Wild animal hit - damage only"/>
    <s v="Wild animal hit"/>
    <x v="0"/>
    <x v="0"/>
  </r>
  <r>
    <n v="3733"/>
    <n v="2215417"/>
    <d v="2022-11-06T18:15:00"/>
    <s v="JACKSON"/>
    <s v="N"/>
    <m/>
    <m/>
    <n v="-1"/>
    <n v="90"/>
    <s v="Animal  - wild"/>
    <s v="Clear"/>
    <s v="N"/>
    <s v="N"/>
    <s v="N"/>
    <s v="N"/>
    <n v="43.838543999999899"/>
    <n v="-101.532027999999"/>
    <s v="Mini-van/passenger van with seats for 8 or less, including driver"/>
    <s v="Westbound"/>
    <s v="Wild animal hit - damage only"/>
    <s v="Animal in roadway"/>
    <m/>
    <s v="Wild animal hit"/>
    <s v="Wild animal hit - damage only"/>
    <s v="Wild animal hit"/>
    <x v="0"/>
    <x v="0"/>
  </r>
  <r>
    <n v="3735"/>
    <n v="2215419"/>
    <d v="2022-11-05T22:10:00"/>
    <s v="JACKSON"/>
    <s v="N"/>
    <m/>
    <m/>
    <n v="-1"/>
    <n v="90"/>
    <s v="Animal  - wild"/>
    <s v="Clear"/>
    <s v="N"/>
    <s v="N"/>
    <s v="N"/>
    <s v="N"/>
    <n v="43.835883000000003"/>
    <n v="-101.766824999999"/>
    <s v="SUV ( sport utility/suburban )"/>
    <s v="Eastbound"/>
    <s v="Wild animal hit - damage only"/>
    <s v="Animal in roadway"/>
    <m/>
    <s v="Wild animal hit"/>
    <s v="Wild animal hit - damage only"/>
    <s v="Wild animal hit"/>
    <x v="0"/>
    <x v="0"/>
  </r>
  <r>
    <n v="3738"/>
    <n v="2215523"/>
    <d v="2022-11-15T05:37:00"/>
    <s v="PENNINGTON"/>
    <s v="N"/>
    <m/>
    <m/>
    <n v="-1"/>
    <n v="90"/>
    <s v="Animal  - wild"/>
    <s v="Snow"/>
    <s v="N"/>
    <s v="N"/>
    <s v="N"/>
    <s v="N"/>
    <n v="44.103400999999899"/>
    <n v="-102.745794"/>
    <s v="Light truck (2 axles, 4 tires)"/>
    <s v="Eastbound"/>
    <s v="Wild animal hit - damage only"/>
    <s v="Animal in roadway"/>
    <m/>
    <s v="Wild animal hit"/>
    <s v="Wild animal hit - damage only"/>
    <s v="Wild animal hit"/>
    <x v="0"/>
    <x v="0"/>
  </r>
  <r>
    <n v="3741"/>
    <n v="2215527"/>
    <d v="2022-11-09T16:03:00"/>
    <s v="PENNINGTON"/>
    <s v="N"/>
    <s v="Lap belt and shoulder harness used"/>
    <s v="Straight ahead"/>
    <n v="0"/>
    <n v="90"/>
    <s v="Mailbox, Overturn/rollover, Ran off road left, Ran off road right"/>
    <s v="Sleet, hail ( freezing rain or drizzle )"/>
    <s v="N"/>
    <s v="N"/>
    <s v="N"/>
    <s v="N"/>
    <n v="44.103307000000001"/>
    <n v="-102.603167999999"/>
    <s v="Light truck (2 axles, 4 tires)"/>
    <s v="Eastbound"/>
    <s v="Driving too fast for conditions; None"/>
    <s v="None"/>
    <s v="OVERDRIVING ROAD CONDITIONS/SPEED OVER REASONABLE"/>
    <s v="None"/>
    <s v="None"/>
    <s v="0.00 BAC"/>
    <x v="0"/>
    <x v="1"/>
  </r>
  <r>
    <n v="3742"/>
    <n v="2215529"/>
    <d v="2022-11-09T14:54:00"/>
    <s v="JACKSON"/>
    <s v="N"/>
    <s v="Lap belt and shoulder harness used"/>
    <s v="Straight ahead"/>
    <n v="0"/>
    <n v="90"/>
    <s v="Cross median/centerline, Fence, Overturn/rollover, Ran off road left"/>
    <s v="Sleet, hail ( freezing rain or drizzle )"/>
    <s v="N"/>
    <s v="N"/>
    <s v="N"/>
    <s v="N"/>
    <n v="43.865732999999899"/>
    <n v="-101.955365"/>
    <s v="Light truck (2 axles, 4 tires)"/>
    <s v="Eastbound"/>
    <s v="Driving too fast for conditions; None"/>
    <s v="Road surface condition ( wet, icy, snow, slush, etc. )"/>
    <m/>
    <s v="None"/>
    <s v="Weather conditions"/>
    <s v="Test not given"/>
    <x v="0"/>
    <x v="0"/>
  </r>
  <r>
    <n v="3743"/>
    <n v="2215531"/>
    <d v="2022-11-12T21:19:00"/>
    <s v="PENNINGTON"/>
    <s v="N"/>
    <s v="None used"/>
    <s v="Straight ahead"/>
    <n v="0"/>
    <n v="90"/>
    <s v="Overturn/rollover, Ran off road left"/>
    <s v="Clear"/>
    <s v="N"/>
    <s v="N"/>
    <s v="N"/>
    <s v="N"/>
    <n v="43.957787000000003"/>
    <n v="-102.173455"/>
    <s v="Light truck (2 axles, 4 tires)"/>
    <s v="Westbound"/>
    <s v="Drinking; None"/>
    <s v="None"/>
    <s v="DRIVING WHILE INTOXICATED, IMPROPER LANE CHANGE, SEAT BELT REQUIRED-DRIVER &amp; ADULT FRONT SEAT PASSENGERS, OPEN CONTAINER IN MOTOR VEHICLE"/>
    <s v="None"/>
    <s v="None"/>
    <s v="0.14 BAC"/>
    <x v="0"/>
    <x v="3"/>
  </r>
  <r>
    <n v="3744"/>
    <n v="2215533"/>
    <d v="2022-11-10T09:14:00"/>
    <s v="PENNINGTON"/>
    <s v="N"/>
    <s v="Lap belt and shoulder harness used"/>
    <s v="Straight ahead"/>
    <n v="0"/>
    <n v="90"/>
    <s v="Bridge rail, Jackknife"/>
    <s v="Clear"/>
    <s v="N"/>
    <s v="N"/>
    <s v="N"/>
    <s v="N"/>
    <n v="44.117784999999898"/>
    <n v="-103.058908"/>
    <s v="Light truck (2 axles, 4 tires)"/>
    <s v="Eastbound"/>
    <s v="None"/>
    <s v="Road surface condition ( wet, icy, snow, slush, etc. )"/>
    <m/>
    <s v="None"/>
    <s v="None"/>
    <s v="0.00 BAC"/>
    <x v="0"/>
    <x v="0"/>
  </r>
  <r>
    <n v="3746"/>
    <n v="1811410"/>
    <d v="2018-09-17T17:00:00"/>
    <s v="JACKSON"/>
    <s v="N"/>
    <s v="Lap belt and shoulder harness used"/>
    <s v="Straight ahead"/>
    <n v="0"/>
    <n v="73"/>
    <s v="Approach, Ran off road right"/>
    <s v="Clear"/>
    <s v="N"/>
    <s v="N"/>
    <s v="N"/>
    <s v="N"/>
    <n v="43.812880999999898"/>
    <n v="-101.522373999999"/>
    <s v="Passenger car"/>
    <s v="Southbound"/>
    <s v="None; Running off road"/>
    <s v="None"/>
    <s v="CARELESS DRIVING."/>
    <s v="None"/>
    <s v="None"/>
    <s v="0.00 BAC"/>
    <x v="0"/>
    <x v="0"/>
  </r>
  <r>
    <n v="3747"/>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0"/>
    <x v="0"/>
  </r>
  <r>
    <n v="3748"/>
    <n v="1911402"/>
    <d v="2019-08-19T21:15:00"/>
    <s v="JACKSON"/>
    <s v="Y"/>
    <s v="None used"/>
    <s v="Straight ahead"/>
    <n v="0"/>
    <n v="73"/>
    <s v="Pedestria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0"/>
    <x v="2"/>
  </r>
  <r>
    <n v="3749"/>
    <n v="1917398"/>
    <d v="2019-10-12T23:00:00"/>
    <s v="JACKSON"/>
    <s v="N"/>
    <s v="Lap belt and shoulder harness used"/>
    <s v="Straight ahead"/>
    <n v="0"/>
    <n v="73"/>
    <s v="Fence, Ran off road left"/>
    <s v="Clear"/>
    <s v="N"/>
    <s v="N"/>
    <s v="N"/>
    <s v="N"/>
    <n v="43.797232999999899"/>
    <n v="-101.53300900000001"/>
    <s v="Light truck (2 axles, 4 tires)"/>
    <s v="Northbound"/>
    <s v="None; Running off road"/>
    <s v="Animal in roadway"/>
    <m/>
    <s v="None"/>
    <s v="None"/>
    <s v="0.00 BAC"/>
    <x v="0"/>
    <x v="0"/>
  </r>
  <r>
    <n v="3750"/>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0"/>
    <x v="0"/>
  </r>
  <r>
    <n v="3751"/>
    <n v="2009453"/>
    <d v="2020-08-13T21:14:00"/>
    <s v="JACKSON"/>
    <s v="N"/>
    <s v="Lap belt only used"/>
    <s v="Straight ahead"/>
    <n v="0"/>
    <n v="73"/>
    <s v="Equipment failure ( tires, brakes, etc. ), Fire/explosion"/>
    <s v="Clear"/>
    <s v="N"/>
    <s v="N"/>
    <s v="N"/>
    <s v="N"/>
    <n v="43.819743000000003"/>
    <n v="-101.522385999999"/>
    <s v="Passenger car"/>
    <s v="Southbound"/>
    <s v="None"/>
    <s v="None"/>
    <s v="NO VALID DL, FINANCIAL RESPONSIBILITY - OWNER"/>
    <s v="Power train"/>
    <s v="None"/>
    <s v="0.00 BAC"/>
    <x v="0"/>
    <x v="0"/>
  </r>
  <r>
    <n v="3752"/>
    <n v="2014192"/>
    <d v="2020-11-02T16:14:00"/>
    <s v="JACKSON"/>
    <s v="N"/>
    <m/>
    <m/>
    <n v="-1"/>
    <n v="73"/>
    <s v="Animal  - wild"/>
    <s v="Clear"/>
    <s v="N"/>
    <s v="N"/>
    <s v="N"/>
    <s v="N"/>
    <n v="43.803899999999899"/>
    <n v="-101.527366"/>
    <s v="SUV ( sport utility/suburban )"/>
    <s v="Southbound"/>
    <s v="Wild animal hit - damage only"/>
    <s v="Animal in roadway"/>
    <m/>
    <s v="Wild animal hit"/>
    <s v="Wild animal hit - damage only"/>
    <s v="Wild animal hit"/>
    <x v="0"/>
    <x v="0"/>
  </r>
  <r>
    <n v="3753"/>
    <n v="2104342"/>
    <d v="2021-03-26T01:00:00"/>
    <s v="JACKSON"/>
    <s v="N"/>
    <s v="Lap belt and shoulder harness used"/>
    <s v="Straight ahead"/>
    <n v="0"/>
    <n v="73"/>
    <s v="Delineator post, Overturn/rollover, Ran off road right"/>
    <s v="Cloudy"/>
    <s v="Y"/>
    <s v="N"/>
    <s v="N"/>
    <s v="N"/>
    <n v="43.796765999999899"/>
    <n v="-101.533117"/>
    <s v="Passenger car"/>
    <s v="Southbound"/>
    <s v="Drinking; Over-correcting/over-steering"/>
    <s v="None"/>
    <s v="DUI, CARELESS DRIVING."/>
    <s v="None"/>
    <s v="None"/>
    <s v="0.18 BAC"/>
    <x v="0"/>
    <x v="1"/>
  </r>
  <r>
    <n v="3754"/>
    <n v="2105425"/>
    <d v="2021-04-17T03:50:00"/>
    <s v="JACKSON"/>
    <s v="N"/>
    <s v="Lap belt and shoulder harness used"/>
    <s v="Straight ahead"/>
    <n v="0"/>
    <n v="73"/>
    <s v="Overturn/rollover, Ran off road right"/>
    <s v="Clear"/>
    <s v="N"/>
    <s v="N"/>
    <s v="N"/>
    <s v="N"/>
    <n v="43.787804999999899"/>
    <n v="-101.531683999999"/>
    <s v="SUV ( sport utility/suburban )"/>
    <s v="Southbound"/>
    <s v="None; Running off road"/>
    <s v="None"/>
    <s v="NO VALID DL, DUI"/>
    <s v="None"/>
    <s v="None"/>
    <s v="Test given, but unobtainable at time report filed, Not reported"/>
    <x v="0"/>
    <x v="1"/>
  </r>
  <r>
    <n v="3755"/>
    <n v="2110195"/>
    <d v="2021-08-04T17:36:00"/>
    <s v="JACKSON"/>
    <s v="N"/>
    <s v="Helmet and eye protection"/>
    <s v="Straight ahead"/>
    <n v="0"/>
    <n v="73"/>
    <s v="Overturn/rollover"/>
    <s v="Clear"/>
    <s v="N"/>
    <s v="N"/>
    <s v="N"/>
    <s v="N"/>
    <n v="43.8232959999999"/>
    <n v="-101.522409999999"/>
    <s v="Motorcycle"/>
    <s v="Northbound"/>
    <s v="None"/>
    <s v="Debris"/>
    <s v="NO VALID DL"/>
    <s v="None"/>
    <s v="None"/>
    <s v="0.00 BAC"/>
    <x v="0"/>
    <x v="1"/>
  </r>
  <r>
    <n v="3757"/>
    <n v="2112911"/>
    <d v="2021-09-21T17:26:00"/>
    <s v="JACKSON"/>
    <s v="N"/>
    <s v="None used"/>
    <s v="Straight ahead"/>
    <n v="0"/>
    <n v="73"/>
    <s v="Cross median/centerline, Overturn/rollover"/>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0"/>
    <x v="3"/>
  </r>
  <r>
    <n v="3758"/>
    <n v="2116514"/>
    <d v="2021-11-11T11:33:00"/>
    <s v="JACKSON"/>
    <s v="N"/>
    <s v="Lap belt and shoulder harness used"/>
    <s v="Straight ahead"/>
    <n v="0"/>
    <n v="73"/>
    <s v="Overturn/rollover, Ran off road right"/>
    <s v="Clear"/>
    <s v="N"/>
    <s v="N"/>
    <s v="N"/>
    <s v="N"/>
    <n v="43.807099999999899"/>
    <n v="-101.524163999999"/>
    <s v="Tractor/semi-trailer"/>
    <s v="Northbound"/>
    <s v="None"/>
    <s v="None"/>
    <m/>
    <s v="None"/>
    <s v="None"/>
    <s v="Test not given"/>
    <x v="0"/>
    <x v="0"/>
  </r>
  <r>
    <n v="3759"/>
    <n v="2207350"/>
    <d v="2022-06-20T17:15:00"/>
    <s v="JACKSON"/>
    <s v="N"/>
    <s v="Lap belt and shoulder harness used"/>
    <s v="Straight ahead"/>
    <n v="0"/>
    <n v="73"/>
    <s v="Overturn/rollover"/>
    <s v="Rain"/>
    <s v="N"/>
    <s v="N"/>
    <s v="N"/>
    <s v="N"/>
    <n v="43.778695999999897"/>
    <n v="-101.529433999999"/>
    <s v="Light truck (2 axles, 4 tires)"/>
    <s v="Northbound"/>
    <s v="None"/>
    <s v="None"/>
    <m/>
    <s v="None"/>
    <s v="Weather conditions"/>
    <s v="Test not given"/>
    <x v="0"/>
    <x v="0"/>
  </r>
  <r>
    <n v="3760"/>
    <n v="2214312"/>
    <d v="2022-10-27T20:00:00"/>
    <s v="JACKSON"/>
    <s v="N"/>
    <m/>
    <m/>
    <n v="-1"/>
    <n v="73"/>
    <s v="Animal  - wild"/>
    <s v="Clear"/>
    <s v="N"/>
    <s v="N"/>
    <s v="N"/>
    <s v="N"/>
    <n v="43.781537999999898"/>
    <n v="-101.530162"/>
    <s v="Light truck (2 axles, 4 tires)"/>
    <s v="Northbound"/>
    <s v="Wild animal hit - damage only"/>
    <s v="Wild animal hit - damage only"/>
    <m/>
    <s v="Wild animal hit"/>
    <s v="Wild animal hit - damage only"/>
    <s v="Wild animal hit"/>
    <x v="0"/>
    <x v="0"/>
  </r>
  <r>
    <n v="1923"/>
    <n v="1800002"/>
    <d v="2018-01-01T18:20:00"/>
    <s v="PENNINGTON"/>
    <s v="N"/>
    <s v="Lap belt and shoulder harness used"/>
    <s v="Straight ahead"/>
    <n v="0"/>
    <n v="16"/>
    <s v="Light/luminaire support, Ran off road right"/>
    <s v="Cloudy"/>
    <s v="N"/>
    <s v="N"/>
    <s v="N"/>
    <s v="N"/>
    <n v="44.098410000000001"/>
    <n v="-103.151208999999"/>
    <s v="Passenger car"/>
    <s v="Northbound"/>
    <s v="Driving too fast for conditions; Running off road"/>
    <s v="Road surface condition ( wet, icy, snow, slush, etc. )"/>
    <s v="NO VALID DL, FINANCIAL RESPONSIBILITY - OWNER"/>
    <s v="None"/>
    <s v="None"/>
    <s v="Test not given"/>
    <x v="1"/>
    <x v="0"/>
  </r>
  <r>
    <n v="1924"/>
    <n v="1800102"/>
    <d v="2018-01-05T06:10:00"/>
    <s v="PENNINGTON"/>
    <s v="N"/>
    <s v="Lap belt and shoulder harness used"/>
    <s v="Straight ahead"/>
    <n v="0"/>
    <n v="16"/>
    <s v="Cross median/centerline, Ran off road left, Tree/shrubbery"/>
    <s v="Fog, smog, smoke"/>
    <s v="N"/>
    <s v="N"/>
    <s v="N"/>
    <s v="N"/>
    <n v="44.079202000000002"/>
    <n v="-103.151236999999"/>
    <s v="Passenger car"/>
    <s v="Southbound"/>
    <s v="Driving too fast for conditions; None"/>
    <s v="Road surface condition ( wet, icy, snow, slush, etc. )"/>
    <m/>
    <s v="None"/>
    <s v="Weather conditions"/>
    <s v="Test not given"/>
    <x v="1"/>
    <x v="0"/>
  </r>
  <r>
    <n v="1925"/>
    <n v="1800660"/>
    <d v="2018-01-15T09:38:00"/>
    <s v="PENNINGTON"/>
    <s v="N"/>
    <s v="Lap belt and shoulder harness used"/>
    <s v="Straight ahead"/>
    <n v="0"/>
    <n v="90"/>
    <s v="Fence, Ran off road right"/>
    <s v="Severe crosswinds"/>
    <s v="Y"/>
    <s v="N"/>
    <s v="N"/>
    <s v="N"/>
    <n v="44.099702000000001"/>
    <n v="-103.168744"/>
    <s v="SUV ( sport utility/suburban )"/>
    <s v="Westbound"/>
    <s v="None; Over-correcting/over-steering"/>
    <s v="Road surface condition ( wet, icy, snow, slush, etc. )"/>
    <s v="FINANCIAL RESPONSIBILITY - OWNER"/>
    <s v="None"/>
    <s v="None"/>
    <s v="Test not given"/>
    <x v="1"/>
    <x v="0"/>
  </r>
  <r>
    <n v="1926"/>
    <n v="1800664"/>
    <d v="2018-01-05T17:58:00"/>
    <s v="CUSTER"/>
    <s v="N"/>
    <s v="None used"/>
    <s v="Straight ahead"/>
    <n v="0"/>
    <n v="79"/>
    <s v="Fence, Ran off road right"/>
    <s v="Fog, smog, smoke"/>
    <s v="N"/>
    <s v="N"/>
    <s v="N"/>
    <s v="Y"/>
    <n v="43.583488000000003"/>
    <n v="-103.30184300000001"/>
    <s v="Light truck (2 axles, 4 tires)"/>
    <s v="Southbound"/>
    <s v="Illness (heart attack, stroke, etc.); None"/>
    <s v="None"/>
    <m/>
    <s v="None"/>
    <s v="None"/>
    <s v="0.00 BAC, Not reported"/>
    <x v="1"/>
    <x v="1"/>
  </r>
  <r>
    <n v="1928"/>
    <n v="1800426"/>
    <d v="2018-01-12T11:24:00"/>
    <s v="FALL RIVER"/>
    <s v="N"/>
    <s v="Lap belt and shoulder harness used"/>
    <s v="Straight ahead"/>
    <n v="0"/>
    <n v="79"/>
    <s v="Cross median/centerline, Fence, Ran off road left, Ran off road right"/>
    <s v="Clear"/>
    <s v="N"/>
    <s v="N"/>
    <s v="N"/>
    <s v="Y"/>
    <n v="43.450817999999899"/>
    <n v="-103.355638999999"/>
    <s v="Passenger car"/>
    <s v="Southbound"/>
    <s v="Illness (heart attack, stroke, etc.); Running off road"/>
    <s v="None"/>
    <s v="FAILURE TO MAINTAIN FINANCIAL RESPONSIBILITY"/>
    <s v="None"/>
    <s v="None"/>
    <s v="Test not given"/>
    <x v="1"/>
    <x v="0"/>
  </r>
  <r>
    <n v="1931"/>
    <n v="1800457"/>
    <d v="2018-01-15T17:50:00"/>
    <s v="PENNINGTON"/>
    <s v="N"/>
    <m/>
    <m/>
    <n v="-1"/>
    <n v="79"/>
    <s v="Animal  - wild"/>
    <s v="Clear"/>
    <s v="N"/>
    <s v="N"/>
    <s v="N"/>
    <s v="N"/>
    <n v="43.985146"/>
    <n v="-103.181072999999"/>
    <s v="Light truck (2 axles, 4 tires)"/>
    <s v="Southbound"/>
    <s v="Wild animal hit - damage only"/>
    <s v="Animal in roadway"/>
    <m/>
    <s v="Wild animal hit"/>
    <s v="Wild animal hit - damage only"/>
    <s v="Wild animal hit"/>
    <x v="1"/>
    <x v="0"/>
  </r>
  <r>
    <n v="1933"/>
    <n v="1800470"/>
    <d v="2018-01-13T13:36:00"/>
    <s v="PENNINGTON"/>
    <s v="N"/>
    <s v="Lap belt and shoulder harness used"/>
    <s v="Straight ahead, Turning left"/>
    <n v="0"/>
    <n v="16"/>
    <s v="Motor vehicle in transport"/>
    <s v="Cloudy, Snow"/>
    <s v="N"/>
    <s v="N"/>
    <s v="N"/>
    <s v="N"/>
    <n v="44.096257000000001"/>
    <n v="-103.151383999999"/>
    <s v="Light truck (2 axles, 4 tires); Passenger car"/>
    <s v="Northbound; Southbound"/>
    <s v="Disregarded traffic signs or signals; Driving too fast for conditions; None"/>
    <s v="None; Road surface condition ( wet, icy, snow, slush, etc. )"/>
    <s v="FAIL TO STOP AT RED LIGHT, FAIL TO REPORT ACCIDENT (&gt;$1000/$2000), NO VALID DL"/>
    <s v="None"/>
    <s v="None"/>
    <s v="Test not given, Test not given"/>
    <x v="1"/>
    <x v="0"/>
  </r>
  <r>
    <n v="1934"/>
    <n v="1800471"/>
    <d v="2018-01-14T16:16:00"/>
    <s v="PENNINGTON"/>
    <s v="N"/>
    <s v="Lap belt and shoulder harness used"/>
    <s v="Straight ahead"/>
    <n v="0"/>
    <n v="90"/>
    <s v="Guardrail face, Ran off road left"/>
    <s v="Sleet, hail ( freezing rain or drizzle ), Snow"/>
    <s v="Y"/>
    <s v="N"/>
    <s v="N"/>
    <s v="N"/>
    <n v="44.100329000000002"/>
    <n v="-103.151691"/>
    <s v="Passenger car"/>
    <s v="Eastbound"/>
    <s v="Driving too fast for conditions; Over-correcting/over-steering"/>
    <s v="Road surface condition ( wet, icy, snow, slush, etc. )"/>
    <m/>
    <s v="None"/>
    <s v="None"/>
    <s v="Test not given"/>
    <x v="1"/>
    <x v="0"/>
  </r>
  <r>
    <n v="1940"/>
    <n v="1801235"/>
    <d v="2018-01-28T14:00:00"/>
    <s v="FALL RIVER"/>
    <s v="N"/>
    <s v="Lap belt and shoulder harness used"/>
    <s v="Straight ahead"/>
    <n v="0"/>
    <n v="18"/>
    <s v="Delineator post, Fence, Ran off road right"/>
    <s v="Clear"/>
    <s v="Y"/>
    <s v="N"/>
    <s v="N"/>
    <s v="N"/>
    <n v="43.186281000000001"/>
    <n v="-103.061744"/>
    <s v="Passenger car"/>
    <s v="Eastbound"/>
    <s v="Drinking; Over-correcting/over-steering"/>
    <s v="None"/>
    <s v="DUI, CARELESS DRIVING., HIT/RUN PROPERTY DAMAGE, OPEN CONTAINER IN VEHICLE"/>
    <s v="None"/>
    <s v="None"/>
    <s v="0.31 BAC"/>
    <x v="1"/>
    <x v="0"/>
  </r>
  <r>
    <n v="1942"/>
    <n v="1800473"/>
    <d v="2018-01-14T15:52:00"/>
    <s v="PENNINGTON"/>
    <s v="N"/>
    <s v="Lap belt and shoulder harness used"/>
    <s v="Straight ahead"/>
    <n v="0"/>
    <n v="16"/>
    <s v="Light/luminaire support, Ran off road right"/>
    <s v="Snow, Blowing snow"/>
    <s v="N"/>
    <s v="N"/>
    <s v="N"/>
    <s v="N"/>
    <n v="44.094883000000003"/>
    <n v="-103.151224999999"/>
    <s v="Light truck (2 axles, 4 tires)"/>
    <s v="Northbound"/>
    <s v="Driving too fast for conditions; None"/>
    <s v="Road surface condition ( wet, icy, snow, slush, etc. )"/>
    <s v="DRIVERS LICENSE SUSPENDED, FINANCIAL RESPONSIBILITY - OWNER"/>
    <s v="None"/>
    <s v="Weather conditions"/>
    <s v="Test not given"/>
    <x v="1"/>
    <x v="1"/>
  </r>
  <r>
    <n v="1950"/>
    <n v="1801905"/>
    <d v="2018-02-09T10:00:00"/>
    <s v="CUSTER"/>
    <s v="N"/>
    <s v="Lap belt and shoulder harness used"/>
    <s v="Straight ahead"/>
    <n v="0"/>
    <n v="79"/>
    <s v="Motor vehicle in transport"/>
    <s v="Snow"/>
    <s v="N"/>
    <s v="N"/>
    <s v="N"/>
    <s v="N"/>
    <n v="43.700868"/>
    <n v="-103.24194300000001"/>
    <s v="Light truck (2 axles, 4 tires)"/>
    <s v="Southbound"/>
    <s v="Followed too closely; None"/>
    <s v="None"/>
    <s v="EXPIRED VALADIATION STICKER, FOLLOWING TOO CLOSELY"/>
    <s v="None"/>
    <s v="Weather conditions"/>
    <s v="0.00 BAC, 0.00 BAC"/>
    <x v="1"/>
    <x v="0"/>
  </r>
  <r>
    <n v="1951"/>
    <n v="1801909"/>
    <d v="2018-02-09T00:50:00"/>
    <s v="FALL RIVER"/>
    <s v="N"/>
    <s v="Lap belt and shoulder harness used"/>
    <s v="Straight ahead"/>
    <n v="0"/>
    <n v="18"/>
    <s v="Highway traffic sign post/sign, Ran off road right"/>
    <s v="Snow"/>
    <s v="N"/>
    <s v="N"/>
    <s v="N"/>
    <s v="N"/>
    <n v="43.187674000000001"/>
    <n v="-103.22155600000001"/>
    <s v="Passenger car"/>
    <s v="Westbound"/>
    <s v="Failure to keep in proper lane; None"/>
    <s v="None"/>
    <m/>
    <s v="None"/>
    <s v="None"/>
    <s v="Test not given"/>
    <x v="1"/>
    <x v="0"/>
  </r>
  <r>
    <n v="1953"/>
    <n v="1801804"/>
    <d v="2018-02-02T00:56:00"/>
    <s v="BENNETT"/>
    <s v="N"/>
    <m/>
    <m/>
    <n v="-1"/>
    <n v="18"/>
    <s v="Animal  - wild"/>
    <s v="Clear"/>
    <s v="N"/>
    <s v="N"/>
    <s v="N"/>
    <s v="N"/>
    <n v="43.172679000000002"/>
    <n v="-101.930325999999"/>
    <s v="Passenger car"/>
    <s v="Eastbound"/>
    <s v="Wild animal hit - damage only"/>
    <s v="Animal in roadway"/>
    <m/>
    <s v="Wild animal hit"/>
    <s v="Wild animal hit - damage only"/>
    <s v="Wild animal hit"/>
    <x v="1"/>
    <x v="0"/>
  </r>
  <r>
    <n v="1957"/>
    <n v="1802341"/>
    <d v="2018-02-11T03:30:00"/>
    <s v="CUSTER"/>
    <s v="N"/>
    <s v="Lap belt and shoulder harness used"/>
    <s v="Straight ahead"/>
    <n v="0"/>
    <n v="79"/>
    <s v="Embankment, Fence, Ran off road right"/>
    <s v="Blowing snow"/>
    <s v="N"/>
    <s v="N"/>
    <s v="N"/>
    <s v="N"/>
    <n v="43.526558000000001"/>
    <n v="-103.328733999999"/>
    <s v="Passenger car"/>
    <s v="Southbound"/>
    <s v="None"/>
    <s v="None"/>
    <m/>
    <s v="None"/>
    <s v="None"/>
    <s v="Test not given"/>
    <x v="1"/>
    <x v="0"/>
  </r>
  <r>
    <n v="1958"/>
    <n v="1802355"/>
    <d v="2018-02-16T18:44:00"/>
    <s v="PENNINGTON"/>
    <s v="N"/>
    <m/>
    <m/>
    <n v="-1"/>
    <n v="79"/>
    <s v="Animal  - wild"/>
    <s v="Clear"/>
    <s v="N"/>
    <s v="N"/>
    <s v="N"/>
    <s v="N"/>
    <n v="43.859203000000001"/>
    <n v="-103.199415"/>
    <s v="Passenger car"/>
    <s v="Southbound"/>
    <s v="Wild animal hit - damage only"/>
    <s v="Animal in roadway"/>
    <m/>
    <s v="Wild animal hit"/>
    <s v="Wild animal hit - damage only"/>
    <s v="Wild animal hit"/>
    <x v="1"/>
    <x v="0"/>
  </r>
  <r>
    <n v="1959"/>
    <n v="1802284"/>
    <d v="2018-02-15T18:51:00"/>
    <s v="FALL RIVER"/>
    <s v="N"/>
    <s v="Lap belt and shoulder harness used"/>
    <s v="Straight ahead"/>
    <n v="0"/>
    <n v="18"/>
    <s v="Fence, Ran off road right"/>
    <s v="Snow"/>
    <s v="N"/>
    <s v="N"/>
    <s v="N"/>
    <s v="N"/>
    <n v="43.357745000000001"/>
    <n v="-103.394234999999"/>
    <s v="SUV ( sport utility/suburban )"/>
    <s v="Northbound"/>
    <s v="None"/>
    <s v="Road surface condition ( wet, icy, snow, slush, etc. )"/>
    <m/>
    <s v="None"/>
    <s v="None"/>
    <s v="Test not given"/>
    <x v="1"/>
    <x v="0"/>
  </r>
  <r>
    <n v="1962"/>
    <n v="1802283"/>
    <d v="2018-02-14T06:23:00"/>
    <s v="FALL RIVER"/>
    <s v="N"/>
    <s v="Lap belt and shoulder harness used"/>
    <s v="Straight ahead"/>
    <n v="0"/>
    <n v="79"/>
    <s v="Fence, Jackknife, Ran off road right"/>
    <s v="Clear, Severe crosswinds"/>
    <s v="N"/>
    <s v="N"/>
    <s v="N"/>
    <s v="N"/>
    <n v="43.455170000000003"/>
    <n v="-103.351343999999"/>
    <s v="Tractor/semi-trailer"/>
    <s v="Northbound"/>
    <s v="None"/>
    <s v="None"/>
    <m/>
    <s v="None"/>
    <s v="None"/>
    <s v="Test not given"/>
    <x v="1"/>
    <x v="0"/>
  </r>
  <r>
    <n v="1964"/>
    <n v="1802700"/>
    <d v="2018-02-19T02:00:00"/>
    <s v="PENNINGTON"/>
    <s v="N"/>
    <s v="None used"/>
    <s v="Straight ahead"/>
    <n v="0"/>
    <n v="79"/>
    <s v="Ditch, Fence, Ran off road right"/>
    <s v="Cloudy"/>
    <s v="N"/>
    <s v="N"/>
    <s v="N"/>
    <s v="N"/>
    <n v="43.974980000000002"/>
    <n v="-103.181676999999"/>
    <s v="Mini-van/passenger van with seats for 8 or less, including driver"/>
    <s v="Northbound"/>
    <s v="None; Running off road"/>
    <s v="None"/>
    <m/>
    <s v="None"/>
    <s v="None"/>
    <s v="0.20 BAC"/>
    <x v="1"/>
    <x v="4"/>
  </r>
  <r>
    <n v="1965"/>
    <n v="1802471"/>
    <d v="2018-02-19T19:00:00"/>
    <s v="CUSTER"/>
    <s v="N"/>
    <s v="Lap belt and shoulder harness used"/>
    <s v="Straight ahead"/>
    <n v="0"/>
    <n v="79"/>
    <s v="Jackknife, Ran off road right"/>
    <s v="Snow"/>
    <s v="N"/>
    <s v="N"/>
    <s v="N"/>
    <s v="N"/>
    <n v="43.648200000000003"/>
    <n v="-103.283557"/>
    <s v="Tractor/semi-trailer"/>
    <s v="Northbound"/>
    <s v="None"/>
    <s v="Road surface condition ( wet, icy, snow, slush, etc. )"/>
    <m/>
    <s v="None"/>
    <s v="Weather conditions"/>
    <s v="0.00 BAC"/>
    <x v="1"/>
    <x v="0"/>
  </r>
  <r>
    <n v="1966"/>
    <n v="1802831"/>
    <d v="2018-02-24T18:05:00"/>
    <s v="CUSTER"/>
    <s v="N"/>
    <s v="Lap belt and shoulder harness used"/>
    <s v="Straight ahead"/>
    <n v="0"/>
    <n v="79"/>
    <s v="Overturn/rollover, Ran off road left"/>
    <s v="Blowing snow"/>
    <s v="Y"/>
    <s v="N"/>
    <s v="N"/>
    <s v="N"/>
    <n v="43.668038000000003"/>
    <n v="-103.265152999999"/>
    <s v="Light truck (2 axles, 4 tires)"/>
    <s v="Southbound"/>
    <s v="None; Over-correcting/over-steering"/>
    <s v="Road surface condition ( wet, icy, snow, slush, etc. )"/>
    <m/>
    <s v="None"/>
    <s v="None"/>
    <s v="Test not given"/>
    <x v="1"/>
    <x v="0"/>
  </r>
  <r>
    <n v="1967"/>
    <n v="1802527"/>
    <d v="2018-02-02T07:55:00"/>
    <s v="OGLALA LAKOTA"/>
    <s v="N"/>
    <s v="Child/Youth restraint system used properly, Lap belt and shoulder harness used"/>
    <s v="Straight ahead, Turning left"/>
    <n v="0"/>
    <n v="18"/>
    <s v="Motor vehicle in transport, Ran off road left, Ran off road right"/>
    <s v="Clear"/>
    <s v="N"/>
    <s v="N"/>
    <s v="N"/>
    <s v="N"/>
    <n v="43.092522000000002"/>
    <n v="-102.59845300000001"/>
    <s v="Light truck (2 axles, 4 tires); Passenger car"/>
    <s v="Northbound; Westbound"/>
    <s v="Failed to yield to vehicle; None"/>
    <s v="Road surface condition ( wet, icy, snow, slush, etc. )"/>
    <m/>
    <s v="None"/>
    <s v="Glare; None"/>
    <s v="0.00 BAC, 0.00 BAC, Not reported"/>
    <x v="1"/>
    <x v="1"/>
  </r>
  <r>
    <n v="1970"/>
    <n v="1802856"/>
    <d v="2018-02-20T18:11:00"/>
    <s v="OGLALA LAKOTA"/>
    <s v="N"/>
    <m/>
    <m/>
    <n v="-1"/>
    <n v="18"/>
    <s v="Animal  - wild"/>
    <s v="Cloudy"/>
    <s v="N"/>
    <s v="N"/>
    <s v="N"/>
    <s v="N"/>
    <n v="43.188209999999899"/>
    <n v="-102.784426999999"/>
    <s v="Light truck (2 axles, 4 tires)"/>
    <s v="Westbound"/>
    <s v="Wild animal hit - damage only"/>
    <s v="Animal in roadway"/>
    <m/>
    <s v="Wild animal hit"/>
    <s v="Wild animal hit - damage only"/>
    <s v="Wild animal hit"/>
    <x v="1"/>
    <x v="0"/>
  </r>
  <r>
    <n v="1971"/>
    <n v="1802857"/>
    <d v="2018-02-09T14:32:00"/>
    <s v="OGLALA LAKOTA"/>
    <s v="N"/>
    <s v="Lap belt and shoulder harness used"/>
    <s v="Stopped in traffic lane, Turning right"/>
    <n v="0"/>
    <n v="18"/>
    <s v="Cross median/centerline, Motor vehicle in transport"/>
    <s v="Snow"/>
    <s v="N"/>
    <s v="N"/>
    <s v="N"/>
    <s v="N"/>
    <n v="43.025657000000002"/>
    <n v="-102.556337999999"/>
    <s v="Passenger car"/>
    <s v="Northbound; Westbound"/>
    <s v="Driving too fast for conditions; None"/>
    <s v="Road surface condition ( wet, icy, snow, slush, etc. )"/>
    <s v="NO VALID DL, NO VALID DL"/>
    <s v="None"/>
    <s v="None"/>
    <s v="0.00 BAC, 0.00 BAC"/>
    <x v="1"/>
    <x v="0"/>
  </r>
  <r>
    <n v="1973"/>
    <n v="1802897"/>
    <d v="2018-02-28T06:50:00"/>
    <s v="PENNINGTON"/>
    <s v="N"/>
    <s v="Lap belt and shoulder harness used"/>
    <s v="Straight ahead, Turning left"/>
    <n v="0"/>
    <n v="16"/>
    <s v="Motor vehicle in transport"/>
    <s v="Cloudy"/>
    <s v="N"/>
    <s v="N"/>
    <s v="N"/>
    <s v="N"/>
    <n v="44.042659"/>
    <n v="-103.17162"/>
    <s v="Tractor/semi-trailer; Van/Bus with seats for 16 or more people, including driver"/>
    <s v="Northbound; Southbound"/>
    <s v="Disregarded traffic signs or signals; None"/>
    <s v="None"/>
    <s v="FAIL TO STOP AT RED LIGHT"/>
    <s v="None"/>
    <s v="None"/>
    <s v="Test not given, Test not given"/>
    <x v="1"/>
    <x v="0"/>
  </r>
  <r>
    <n v="1974"/>
    <n v="1803079"/>
    <d v="2018-02-12T04:55:00"/>
    <s v="FALL RIVER"/>
    <s v="N"/>
    <m/>
    <s v="Straight ahead"/>
    <n v="0"/>
    <n v="18"/>
    <s v="Fence, Overturn/rollover, Ran off road left"/>
    <s v="Blowing snow"/>
    <s v="Y"/>
    <s v="N"/>
    <s v="N"/>
    <s v="N"/>
    <n v="43.197358000000001"/>
    <n v="-103.026938999999"/>
    <s v="Light truck (2 axles, 4 tires)"/>
    <s v="Westbound"/>
    <s v="Over-correcting/over-steering; Running off road"/>
    <s v="Road surface condition ( wet, icy, snow, slush, etc. )"/>
    <m/>
    <s v="None"/>
    <s v="None"/>
    <s v="Test not given"/>
    <x v="1"/>
    <x v="0"/>
  </r>
  <r>
    <n v="1976"/>
    <n v="1803095"/>
    <d v="2018-03-02T00:30:00"/>
    <s v="OGLALA LAKOTA"/>
    <s v="N"/>
    <m/>
    <m/>
    <n v="-1"/>
    <n v="18"/>
    <s v="Animal  - wild"/>
    <s v="Clear"/>
    <s v="N"/>
    <s v="N"/>
    <s v="N"/>
    <s v="N"/>
    <n v="43.188308999999897"/>
    <n v="-102.845440999999"/>
    <s v="Light truck (2 axles, 4 tires)"/>
    <s v="Westbound"/>
    <s v="Wild animal hit - damage only"/>
    <s v="Animal in roadway"/>
    <m/>
    <s v="Wild animal hit"/>
    <s v="Wild animal hit - damage only"/>
    <s v="Wild animal hit"/>
    <x v="1"/>
    <x v="0"/>
  </r>
  <r>
    <n v="1977"/>
    <n v="1803097"/>
    <d v="2018-03-04T18:45:00"/>
    <s v="CUSTER"/>
    <s v="N"/>
    <m/>
    <m/>
    <n v="-1"/>
    <n v="79"/>
    <s v="Animal  - wild"/>
    <s v="Sleet, hail ( freezing rain or drizzle )"/>
    <s v="N"/>
    <s v="N"/>
    <s v="N"/>
    <s v="N"/>
    <n v="43.792608000000001"/>
    <n v="-103.220733999999"/>
    <s v="Mini-van/passenger van with seats for 8 or less, including driver"/>
    <s v="Northbound"/>
    <s v="Wild animal hit - damage only"/>
    <s v="Animal in roadway"/>
    <m/>
    <s v="Wild animal hit"/>
    <s v="Wild animal hit - damage only"/>
    <s v="Wild animal hit"/>
    <x v="1"/>
    <x v="0"/>
  </r>
  <r>
    <n v="1980"/>
    <n v="1803122"/>
    <d v="2018-03-05T14:26:00"/>
    <s v="PENNINGTON"/>
    <s v="N"/>
    <s v="Lap belt and shoulder harness used"/>
    <s v="Straight ahead"/>
    <n v="0"/>
    <n v="16"/>
    <s v="Equipment failure ( tires, brakes, etc. ), Fence, Other fixed object ( wall, building, tunnel, etc. ), Overturn/rollover"/>
    <s v="Cloudy"/>
    <s v="N"/>
    <s v="N"/>
    <s v="N"/>
    <s v="N"/>
    <n v="44.0769009999999"/>
    <n v="-103.151245"/>
    <s v="Light truck (2 axles, 4 tires)"/>
    <s v="Northbound"/>
    <s v="None"/>
    <s v="None"/>
    <s v="IMPROPERLY EQUIPPED VEHICLES ON HIGHWAY."/>
    <s v="Truck coupling / trailer hitch / safety chains"/>
    <s v="None"/>
    <s v="Test not given"/>
    <x v="1"/>
    <x v="0"/>
  </r>
  <r>
    <n v="1981"/>
    <n v="1803282"/>
    <d v="2018-03-09T18:10:00"/>
    <s v="PENNINGTON"/>
    <s v="N"/>
    <m/>
    <m/>
    <n v="-1"/>
    <n v="79"/>
    <s v="Animal  - wild"/>
    <s v="Clear"/>
    <s v="N"/>
    <s v="N"/>
    <s v="N"/>
    <s v="N"/>
    <n v="43.975774999999899"/>
    <n v="-103.181349999999"/>
    <s v="Light truck (2 axles, 4 tires)"/>
    <s v="Northbound"/>
    <s v="Wild animal hit - damage only"/>
    <s v="Animal in roadway"/>
    <m/>
    <s v="Wild animal hit"/>
    <s v="Wild animal hit - damage only"/>
    <s v="Wild animal hit"/>
    <x v="1"/>
    <x v="0"/>
  </r>
  <r>
    <n v="1982"/>
    <n v="1803285"/>
    <d v="2018-03-01T20:00:00"/>
    <s v="CUSTER"/>
    <s v="N"/>
    <m/>
    <m/>
    <n v="-1"/>
    <n v="79"/>
    <s v="Animal  - wild"/>
    <m/>
    <s v="N"/>
    <s v="N"/>
    <s v="N"/>
    <s v="N"/>
    <n v="43.683522000000004"/>
    <n v="-103.259631999999"/>
    <s v="Passenger car"/>
    <s v="Southbound"/>
    <s v="Wild animal hit - damage only"/>
    <s v="Animal in roadway"/>
    <m/>
    <s v="Wild animal hit"/>
    <s v="Wild animal hit - damage only"/>
    <s v="Wild animal hit"/>
    <x v="1"/>
    <x v="0"/>
  </r>
  <r>
    <n v="1984"/>
    <n v="1803385"/>
    <d v="2018-02-03T16:15:00"/>
    <s v="PENNINGTON"/>
    <s v="N"/>
    <s v="Lap belt and shoulder harness used"/>
    <s v="Straight ahead"/>
    <n v="0"/>
    <n v="16"/>
    <s v="Motor vehicle in transport"/>
    <s v="Snow"/>
    <s v="N"/>
    <s v="N"/>
    <s v="N"/>
    <s v="N"/>
    <n v="44.076082999999898"/>
    <n v="-103.151410999999"/>
    <s v="Passenger car"/>
    <s v="Southbound"/>
    <s v="Driving too fast for conditions; None"/>
    <s v="Other; Road surface condition ( wet, icy, snow, slush, etc. )"/>
    <m/>
    <s v="None"/>
    <s v="Weather conditions"/>
    <s v="Test not given, Test not given"/>
    <x v="1"/>
    <x v="0"/>
  </r>
  <r>
    <n v="1985"/>
    <n v="1803387"/>
    <d v="2018-03-14T15:40:00"/>
    <s v="PENNINGTON"/>
    <s v="N"/>
    <s v="Lap belt and shoulder harness used"/>
    <s v="Straight ahead"/>
    <n v="0"/>
    <n v="16"/>
    <s v="Motor vehicle in transport"/>
    <s v="Cloudy"/>
    <s v="N"/>
    <s v="N"/>
    <s v="N"/>
    <s v="N"/>
    <n v="44.096257000000001"/>
    <n v="-103.151383999999"/>
    <s v="Light truck (2 axles, 4 tires); SUV ( sport utility/suburban )"/>
    <s v="Eastbound; Southbound; Westbound"/>
    <s v="Disregarded traffic signs or signals; Failed to yield to vehicle; None"/>
    <s v="None"/>
    <s v="FAIL TO STOP AT RED LIGHT"/>
    <s v="None"/>
    <s v="None"/>
    <s v="Test not given, Test not given, Test not given"/>
    <x v="1"/>
    <x v="2"/>
  </r>
  <r>
    <n v="1987"/>
    <n v="1803559"/>
    <d v="2018-03-15T08:01:00"/>
    <s v="PENNINGTON"/>
    <s v="N"/>
    <s v="Lap belt and shoulder harness used"/>
    <s v="Straight ahead"/>
    <n v="0"/>
    <n v="16"/>
    <s v="Motor vehicle in transport"/>
    <s v="Fog, smog, smoke"/>
    <s v="N"/>
    <s v="N"/>
    <s v="N"/>
    <s v="N"/>
    <n v="44.095072000000002"/>
    <n v="-103.151383999999"/>
    <s v="Passenger car; SUV ( sport utility/suburban )"/>
    <s v="Southbound"/>
    <s v="Followed too closely; None"/>
    <s v="None"/>
    <s v="FOLLOWING TOO CLOSELY"/>
    <s v="None"/>
    <s v="None"/>
    <s v="0.00 BAC, 0.00 BAC, 0.00 BAC"/>
    <x v="1"/>
    <x v="0"/>
  </r>
  <r>
    <n v="1989"/>
    <n v="1803466"/>
    <d v="2018-03-15T15:45:00"/>
    <s v="PENNINGTON"/>
    <s v="N"/>
    <s v="Lap belt and shoulder harness used"/>
    <s v="Changing lanes, Straight ahead"/>
    <n v="0"/>
    <n v="16"/>
    <s v="Motor vehicle in transport"/>
    <s v="Cloudy"/>
    <s v="N"/>
    <s v="N"/>
    <s v="N"/>
    <s v="N"/>
    <n v="44.038379999999897"/>
    <n v="-103.186212999999"/>
    <s v="Light truck (2 axles, 4 tires)"/>
    <s v="Eastbound"/>
    <s v="Failed to yield to vehicle; Improper lane change; None"/>
    <s v="None"/>
    <s v="LANE DRIVING REQUIRED / ILLEGAL LANE CHANGE"/>
    <s v="None"/>
    <s v="None"/>
    <s v="Test not given, Test not given"/>
    <x v="1"/>
    <x v="0"/>
  </r>
  <r>
    <n v="1993"/>
    <n v="1803758"/>
    <d v="2018-03-20T15:30:00"/>
    <s v="BENNETT"/>
    <s v="N"/>
    <s v="Lap belt and shoulder harness used"/>
    <s v="Straight ahead"/>
    <n v="0"/>
    <n v="18"/>
    <s v="Motor vehicle in transport"/>
    <s v="Clear"/>
    <s v="N"/>
    <s v="N"/>
    <s v="N"/>
    <s v="N"/>
    <n v="43.172170000000001"/>
    <n v="-101.734391"/>
    <s v="Light truck (2 axles, 4 tires); Passenger car"/>
    <s v="Eastbound; Southbound"/>
    <s v="Failed to yield to vehicle; None"/>
    <s v="None"/>
    <m/>
    <s v="None"/>
    <s v="None"/>
    <s v="Test not given, Test not given"/>
    <x v="1"/>
    <x v="0"/>
  </r>
  <r>
    <n v="1994"/>
    <n v="1803800"/>
    <d v="2018-03-01T18:36:00"/>
    <s v="BENNETT"/>
    <s v="N"/>
    <m/>
    <m/>
    <n v="-1"/>
    <n v="18"/>
    <s v="Animal  - wild"/>
    <s v="Clear"/>
    <s v="N"/>
    <s v="N"/>
    <s v="N"/>
    <s v="N"/>
    <n v="43.172657999999899"/>
    <n v="-101.925798"/>
    <s v="Passenger car"/>
    <s v="Eastbound"/>
    <s v="Wild animal hit - damage only"/>
    <s v="Animal in roadway"/>
    <m/>
    <s v="Wild animal hit"/>
    <s v="Wild animal hit - damage only"/>
    <s v="Wild animal hit"/>
    <x v="1"/>
    <x v="0"/>
  </r>
  <r>
    <n v="1998"/>
    <n v="1803899"/>
    <d v="2018-04-02T18:15:00"/>
    <s v="PENNINGTON"/>
    <s v="N"/>
    <s v="Lap belt and shoulder harness used"/>
    <s v="Straight ahead"/>
    <n v="0"/>
    <n v="79"/>
    <s v="Overturn/rollover, Ran off road right"/>
    <s v="Sleet, hail ( freezing rain or drizzle ), Snow"/>
    <s v="N"/>
    <s v="N"/>
    <s v="N"/>
    <s v="N"/>
    <n v="43.975119999999897"/>
    <n v="-103.182023"/>
    <s v="Light truck (2 axles, 4 tires)"/>
    <s v="Southbound"/>
    <s v="None"/>
    <s v="Road surface condition ( wet, icy, snow, slush, etc. )"/>
    <m/>
    <s v="None"/>
    <s v="Unknown"/>
    <s v="Test not given"/>
    <x v="1"/>
    <x v="1"/>
  </r>
  <r>
    <n v="1999"/>
    <n v="1803952"/>
    <d v="2018-04-02T04:46:00"/>
    <s v="FALL RIVER"/>
    <s v="N"/>
    <s v="Lap belt and shoulder harness used"/>
    <s v="Straight ahead"/>
    <n v="0"/>
    <n v="18"/>
    <s v="Fence, Ran off road right"/>
    <s v="Cloudy"/>
    <s v="N"/>
    <s v="N"/>
    <s v="N"/>
    <s v="N"/>
    <n v="43.230482000000002"/>
    <n v="-103.285325"/>
    <s v="Passenger car"/>
    <s v="Southbound"/>
    <s v="None"/>
    <s v="None"/>
    <m/>
    <s v="Tires"/>
    <s v="None"/>
    <s v="Test not given"/>
    <x v="1"/>
    <x v="0"/>
  </r>
  <r>
    <n v="2002"/>
    <n v="1803996"/>
    <d v="2018-04-02T19:19:00"/>
    <s v="PENNINGTON"/>
    <s v="N"/>
    <s v="Lap belt and shoulder harness used"/>
    <s v="Straight ahead"/>
    <n v="0"/>
    <n v="16"/>
    <s v="Motor vehicle in transport"/>
    <s v="Snow"/>
    <s v="N"/>
    <s v="N"/>
    <s v="N"/>
    <s v="N"/>
    <n v="44.069225000000003"/>
    <n v="-103.158551"/>
    <s v="Light truck (2 axles, 4 tires); Passenger car"/>
    <s v="Eastbound; Southbound"/>
    <s v="Disregarded traffic signs or signals; None"/>
    <s v="Road surface condition ( wet, icy, snow, slush, etc. )"/>
    <m/>
    <s v="None"/>
    <s v="None"/>
    <s v="Test not given, Test not given"/>
    <x v="1"/>
    <x v="2"/>
  </r>
  <r>
    <n v="2003"/>
    <n v="1804130"/>
    <d v="2018-04-02T18:31:00"/>
    <s v="PENNINGTON"/>
    <s v="N"/>
    <s v="Lap belt and shoulder harness used"/>
    <s v="Straight ahead"/>
    <n v="0"/>
    <n v="79"/>
    <s v="Motor vehicle in transport"/>
    <s v="Snow"/>
    <s v="N"/>
    <s v="N"/>
    <s v="N"/>
    <s v="N"/>
    <n v="43.872155999999897"/>
    <n v="-103.19945800000001"/>
    <s v="Light truck (2 axles, 4 tires); Passenger car"/>
    <s v="Southbound"/>
    <s v="Failed to yield to vehicle; None"/>
    <s v="Road surface condition ( wet, icy, snow, slush, etc. )"/>
    <s v="CARELESS DRIVING."/>
    <s v="None"/>
    <s v="None"/>
    <s v="Test not given, Test not given"/>
    <x v="1"/>
    <x v="0"/>
  </r>
  <r>
    <n v="2004"/>
    <n v="1804059"/>
    <d v="2018-04-02T18:39:00"/>
    <s v="PENNINGTON"/>
    <s v="N"/>
    <s v="Lap belt and shoulder harness used"/>
    <s v="Straight ahead, Turning left"/>
    <n v="0"/>
    <n v="16"/>
    <s v="Motor vehicle in transport"/>
    <s v="Snow"/>
    <s v="N"/>
    <s v="N"/>
    <s v="N"/>
    <s v="N"/>
    <n v="44.096257000000001"/>
    <n v="-103.15122700000001"/>
    <s v="Passenger car"/>
    <s v="Northbound; Westbound"/>
    <s v="Disregarded traffic signs or signals; Driving too fast for conditions; None"/>
    <s v="Road surface condition ( wet, icy, snow, slush, etc. )"/>
    <m/>
    <s v="None"/>
    <s v="None"/>
    <s v="Test not given, Test not given"/>
    <x v="1"/>
    <x v="0"/>
  </r>
  <r>
    <n v="2009"/>
    <n v="1804301"/>
    <d v="2018-01-30T11:55:00"/>
    <s v="OGLALA LAKOTA"/>
    <s v="N"/>
    <s v="None used"/>
    <s v="Straight ahead"/>
    <n v="0"/>
    <n v="18"/>
    <s v="Cross median/centerline, Overturn/rollover, Ran off road right"/>
    <s v="Clear"/>
    <s v="N"/>
    <s v="N"/>
    <s v="N"/>
    <s v="N"/>
    <n v="43.068838999999898"/>
    <n v="-102.57289400000001"/>
    <s v="SUV ( sport utility/suburban )"/>
    <s v="Westbound"/>
    <s v="Drinking; Exceeded posted speed limit"/>
    <s v="None"/>
    <m/>
    <s v="None"/>
    <s v="None"/>
    <s v="Test given, contaminated sample/unusable, Not reported, Not reported"/>
    <x v="1"/>
    <x v="4"/>
  </r>
  <r>
    <n v="2010"/>
    <n v="1804322"/>
    <d v="2018-04-02T22:25:00"/>
    <s v="CUSTER"/>
    <s v="N"/>
    <s v="Lap belt and shoulder harness used"/>
    <s v="Straight ahead"/>
    <n v="0"/>
    <n v="79"/>
    <s v="Highway traffic sign post/sign, Ran off road right"/>
    <s v="Snow, Blowing snow"/>
    <s v="N"/>
    <s v="N"/>
    <s v="N"/>
    <s v="N"/>
    <n v="43.717695999999897"/>
    <n v="-103.219092"/>
    <s v="SUV ( sport utility/suburban )"/>
    <s v="Southbound"/>
    <s v="None"/>
    <s v="Road surface condition ( wet, icy, snow, slush, etc. )"/>
    <m/>
    <s v="None"/>
    <s v="None"/>
    <s v="Test not given"/>
    <x v="1"/>
    <x v="0"/>
  </r>
  <r>
    <n v="2011"/>
    <n v="1804303"/>
    <d v="2018-03-13T20:08:00"/>
    <s v="OGLALA LAKOTA"/>
    <s v="N"/>
    <m/>
    <m/>
    <n v="-1"/>
    <n v="18"/>
    <s v="Animal  - wild"/>
    <s v="Clear"/>
    <s v="N"/>
    <s v="N"/>
    <s v="N"/>
    <s v="N"/>
    <n v="43.1306119999999"/>
    <n v="-102.668469999999"/>
    <s v="Passenger car"/>
    <s v="Westbound"/>
    <s v="Wild animal hit - damage only"/>
    <s v="Animal in roadway"/>
    <m/>
    <s v="Wild animal hit"/>
    <s v="Wild animal hit - damage only"/>
    <s v="Wild animal hit"/>
    <x v="1"/>
    <x v="0"/>
  </r>
  <r>
    <n v="2012"/>
    <n v="1804304"/>
    <d v="2018-04-04T19:57:00"/>
    <s v="OGLALA LAKOTA"/>
    <s v="N"/>
    <s v="Lap belt and shoulder harness used"/>
    <s v="Straight ahead"/>
    <n v="0"/>
    <n v="18"/>
    <s v="Animal - domestic"/>
    <s v="Clear"/>
    <s v="N"/>
    <s v="N"/>
    <s v="N"/>
    <s v="N"/>
    <n v="43.094486000000003"/>
    <n v="-102.167749999999"/>
    <s v="SUV ( sport utility/suburban )"/>
    <s v="Westbound"/>
    <s v="None"/>
    <s v="Animal in roadway"/>
    <m/>
    <s v="None"/>
    <s v="None"/>
    <s v="0.00 BAC, Not reported"/>
    <x v="1"/>
    <x v="2"/>
  </r>
  <r>
    <n v="2014"/>
    <n v="1804363"/>
    <d v="2018-04-11T17:00:00"/>
    <s v="PENNINGTON"/>
    <s v="N"/>
    <s v="Lap belt and shoulder harness used, None used"/>
    <s v="Stopped in traffic lane, Straight ahead"/>
    <n v="0"/>
    <n v="16"/>
    <s v="Motor vehicle in transport"/>
    <s v="Clear"/>
    <s v="N"/>
    <s v="N"/>
    <s v="N"/>
    <s v="N"/>
    <n v="44.076709000000001"/>
    <n v="-103.151409999999"/>
    <s v="Passenger car; SUV ( sport utility/suburban )"/>
    <s v="Southbound"/>
    <s v="Failed to yield to vehicle; None"/>
    <s v="None"/>
    <s v="CARELESS DRIVING."/>
    <s v="None"/>
    <s v="None"/>
    <s v="Test not given, Not reported, Test not given, Test not given"/>
    <x v="1"/>
    <x v="3"/>
  </r>
  <r>
    <n v="2015"/>
    <n v="1804373"/>
    <d v="2018-04-12T15:30:00"/>
    <s v="FALL RIVER"/>
    <s v="N"/>
    <s v="Lap belt and shoulder harness used"/>
    <s v="Straight ahead"/>
    <n v="0"/>
    <n v="18"/>
    <s v="Jackknife, Overturn/rollover, Ran off road right, Separation of units"/>
    <s v="Clear"/>
    <s v="N"/>
    <s v="N"/>
    <s v="N"/>
    <s v="N"/>
    <n v="43.2863469999999"/>
    <n v="-103.317905999999"/>
    <s v="Light truck (2 axles, 4 tires)"/>
    <s v="Westbound"/>
    <s v="None"/>
    <s v="None"/>
    <m/>
    <s v="None"/>
    <s v="None"/>
    <s v="Test not given"/>
    <x v="1"/>
    <x v="0"/>
  </r>
  <r>
    <n v="2016"/>
    <n v="1804549"/>
    <d v="2018-04-12T15:22:00"/>
    <s v="FALL RIVER"/>
    <s v="N"/>
    <s v="Lap belt and shoulder harness used"/>
    <s v="Straight ahead"/>
    <n v="0"/>
    <n v="18"/>
    <s v="Overturn/rollover, Ran off road right"/>
    <s v="Severe crosswinds"/>
    <s v="N"/>
    <s v="N"/>
    <s v="N"/>
    <s v="N"/>
    <n v="43.189841999999899"/>
    <n v="-103.05809600000001"/>
    <s v="Tractor/semi-trailer"/>
    <s v="Westbound"/>
    <s v="None"/>
    <s v="None"/>
    <m/>
    <s v="None"/>
    <s v="None"/>
    <s v="Test not given"/>
    <x v="1"/>
    <x v="0"/>
  </r>
  <r>
    <n v="2019"/>
    <n v="1804560"/>
    <d v="2018-04-17T21:07:00"/>
    <s v="FALL RIVER"/>
    <s v="N"/>
    <m/>
    <m/>
    <n v="-1"/>
    <n v="79"/>
    <s v="Animal  - wild"/>
    <s v="Rain"/>
    <s v="N"/>
    <s v="N"/>
    <s v="N"/>
    <s v="N"/>
    <n v="43.464475999999898"/>
    <n v="-103.349783"/>
    <s v="SUV ( sport utility/suburban )"/>
    <s v="Northbound"/>
    <s v="Wild animal hit - damage only"/>
    <s v="Animal in roadway"/>
    <m/>
    <s v="Wild animal hit"/>
    <s v="Wild animal hit - damage only"/>
    <s v="Wild animal hit"/>
    <x v="1"/>
    <x v="0"/>
  </r>
  <r>
    <n v="2021"/>
    <n v="1804706"/>
    <d v="2018-04-21T05:20:00"/>
    <s v="CUSTER"/>
    <s v="N"/>
    <s v="Lap belt and shoulder harness used"/>
    <s v="Straight ahead"/>
    <n v="0"/>
    <n v="79"/>
    <s v="Overturn/rollover, Ran off road right"/>
    <s v="Cloudy"/>
    <s v="N"/>
    <s v="N"/>
    <s v="N"/>
    <s v="N"/>
    <n v="43.699227999999898"/>
    <n v="-103.248885"/>
    <s v="Mini-van/passenger van with seats for 8 or less, including driver"/>
    <s v="Northbound"/>
    <s v="Failure to keep in proper lane; None"/>
    <s v="Road surface condition ( wet, icy, snow, slush, etc. )"/>
    <s v="NO VALID DL"/>
    <s v="None"/>
    <s v="None"/>
    <s v="Test not given"/>
    <x v="1"/>
    <x v="0"/>
  </r>
  <r>
    <n v="2027"/>
    <n v="1804965"/>
    <d v="2018-04-30T11:35:00"/>
    <s v="PENNINGTON"/>
    <s v="N"/>
    <s v="Lap belt and shoulder harness used"/>
    <s v="Stopped in traffic lane, Straight ahead"/>
    <n v="0"/>
    <n v="16"/>
    <s v="Motor vehicle in transport"/>
    <s v="Cloudy"/>
    <s v="N"/>
    <s v="N"/>
    <s v="N"/>
    <s v="N"/>
    <n v="44.096238"/>
    <n v="-103.151324"/>
    <s v="SUV ( sport utility/suburban )"/>
    <s v="Eastbound"/>
    <s v="Followed too closely; None"/>
    <s v="None"/>
    <m/>
    <s v="None"/>
    <s v="None"/>
    <s v="Test not given, Test not given"/>
    <x v="1"/>
    <x v="0"/>
  </r>
  <r>
    <n v="2029"/>
    <n v="1805099"/>
    <d v="2018-04-19T00:40:00"/>
    <s v="BENNETT"/>
    <s v="N"/>
    <s v="None used"/>
    <s v="Straight ahead"/>
    <n v="0"/>
    <n v="18"/>
    <s v="Overturn/rollover, Ran off road right"/>
    <s v="Clear"/>
    <s v="N"/>
    <s v="N"/>
    <s v="N"/>
    <s v="N"/>
    <n v="43.143723999999899"/>
    <n v="-102.029933999999"/>
    <s v="Passenger car"/>
    <s v="Eastbound"/>
    <s v="Drinking; Running off road"/>
    <s v="None"/>
    <s v="DUI"/>
    <s v="None"/>
    <s v="None"/>
    <s v="Test not given"/>
    <x v="1"/>
    <x v="1"/>
  </r>
  <r>
    <n v="2031"/>
    <n v="1805179"/>
    <d v="2018-05-06T21:30:00"/>
    <s v="CUSTER"/>
    <s v="N"/>
    <m/>
    <m/>
    <n v="-1"/>
    <n v="79"/>
    <s v="Animal  - wild"/>
    <s v="Clear"/>
    <s v="N"/>
    <s v="N"/>
    <s v="N"/>
    <s v="N"/>
    <n v="43.5994069999999"/>
    <n v="-103.29874100000001"/>
    <s v="Light truck (2 axles, 4 tires)"/>
    <s v="Northbound"/>
    <s v="Wild animal hit - damage only"/>
    <s v="Animal in roadway"/>
    <m/>
    <s v="Wild animal hit"/>
    <s v="Wild animal hit - damage only"/>
    <s v="Wild animal hit"/>
    <x v="1"/>
    <x v="0"/>
  </r>
  <r>
    <n v="2032"/>
    <n v="1805180"/>
    <d v="2018-05-06T21:55:00"/>
    <s v="CUSTER"/>
    <s v="N"/>
    <m/>
    <m/>
    <n v="-1"/>
    <n v="79"/>
    <s v="Animal  - wild"/>
    <s v="Clear"/>
    <s v="N"/>
    <s v="N"/>
    <s v="N"/>
    <s v="N"/>
    <n v="43.599280999999898"/>
    <n v="-103.298750999999"/>
    <s v="Tractor/semi-trailer"/>
    <s v="Northbound"/>
    <s v="Wild animal hit - damage only"/>
    <s v="Animal in roadway"/>
    <m/>
    <s v="Wild animal hit"/>
    <s v="Wild animal hit - damage only"/>
    <s v="Wild animal hit"/>
    <x v="1"/>
    <x v="0"/>
  </r>
  <r>
    <n v="2034"/>
    <n v="1805219"/>
    <d v="2018-05-07T09:45:00"/>
    <s v="PENNINGTON"/>
    <s v="N"/>
    <s v="Lap belt and shoulder harness used"/>
    <s v="Straight ahead, Turning left"/>
    <n v="0"/>
    <n v="79"/>
    <s v="Motor vehicle in transport"/>
    <s v="Clear"/>
    <s v="N"/>
    <s v="N"/>
    <s v="N"/>
    <s v="N"/>
    <n v="44.030104000000001"/>
    <n v="-103.191907"/>
    <s v="Light truck (2 axles, 4 tires); Passenger car"/>
    <s v="Eastbound; Southbound"/>
    <s v="Disregarded traffic signs or signals; None"/>
    <s v="None"/>
    <s v="FAIL TO STOP FOR STOP SIGN / YIELD AFTER STOP, FINANCIAL RESPONSIBILITY - OWNER"/>
    <s v="None"/>
    <s v="None"/>
    <s v="Test not given, Test not given"/>
    <x v="1"/>
    <x v="1"/>
  </r>
  <r>
    <n v="2035"/>
    <n v="1805349"/>
    <d v="2018-05-10T04:40:00"/>
    <s v="BENNETT"/>
    <s v="N"/>
    <m/>
    <m/>
    <n v="-1"/>
    <n v="18"/>
    <s v="Animal  - wild"/>
    <s v="Clear"/>
    <s v="N"/>
    <s v="N"/>
    <s v="N"/>
    <s v="N"/>
    <n v="43.172466999999898"/>
    <n v="-101.828445"/>
    <s v="SUV ( sport utility/suburban )"/>
    <s v="Westbound"/>
    <s v="Wild animal hit - damage only"/>
    <s v="Animal in roadway"/>
    <m/>
    <s v="Wild animal hit"/>
    <s v="Wild animal hit - damage only"/>
    <s v="Wild animal hit"/>
    <x v="1"/>
    <x v="0"/>
  </r>
  <r>
    <n v="2036"/>
    <n v="1805382"/>
    <d v="2018-05-12T20:56:00"/>
    <s v="PENNINGTON"/>
    <s v="N"/>
    <m/>
    <m/>
    <n v="-1"/>
    <n v="16"/>
    <s v="Animal  - wild"/>
    <s v="Clear"/>
    <s v="N"/>
    <s v="N"/>
    <s v="N"/>
    <s v="N"/>
    <n v="44.0489859999999"/>
    <n v="-103.167036999999"/>
    <s v="SUV ( sport utility/suburban )"/>
    <s v="Northbound"/>
    <s v="Wild animal hit - damage only"/>
    <s v="Animal in roadway"/>
    <m/>
    <s v="Wild animal hit"/>
    <s v="Wild animal hit - damage only"/>
    <s v="Wild animal hit"/>
    <x v="1"/>
    <x v="0"/>
  </r>
  <r>
    <n v="2037"/>
    <n v="1805443"/>
    <d v="2018-04-29T02:15:00"/>
    <s v="CUSTER"/>
    <s v="N"/>
    <m/>
    <m/>
    <n v="-1"/>
    <n v="79"/>
    <s v="Animal  - wild"/>
    <s v="Clear"/>
    <s v="N"/>
    <s v="N"/>
    <s v="N"/>
    <s v="N"/>
    <n v="43.685226999999898"/>
    <n v="-103.259630999999"/>
    <s v="Light truck (2 axles, 4 tires)"/>
    <s v="Southbound"/>
    <s v="Wild animal hit - damage only"/>
    <s v="Animal in roadway"/>
    <m/>
    <s v="Wild animal hit"/>
    <s v="Wild animal hit - damage only"/>
    <s v="Wild animal hit"/>
    <x v="1"/>
    <x v="0"/>
  </r>
  <r>
    <n v="2038"/>
    <n v="1805454"/>
    <d v="2018-05-05T06:10:00"/>
    <s v="CUSTER"/>
    <s v="N"/>
    <m/>
    <m/>
    <n v="-1"/>
    <n v="79"/>
    <s v="Animal  - wild"/>
    <s v="Clear"/>
    <s v="N"/>
    <s v="N"/>
    <s v="N"/>
    <s v="N"/>
    <n v="43.534568999999898"/>
    <n v="-103.327206"/>
    <s v="SUV ( sport utility/suburban )"/>
    <s v="Southbound"/>
    <s v="Wild animal hit - damage only"/>
    <s v="Animal in roadway"/>
    <m/>
    <s v="Wild animal hit"/>
    <s v="Wild animal hit - damage only"/>
    <s v="Wild animal hit"/>
    <x v="1"/>
    <x v="0"/>
  </r>
  <r>
    <n v="2040"/>
    <n v="1805444"/>
    <d v="2018-03-02T21:17:00"/>
    <s v="CUSTER"/>
    <s v="N"/>
    <m/>
    <m/>
    <n v="-1"/>
    <n v="79"/>
    <s v="Animal  - wild"/>
    <s v="Clear"/>
    <s v="N"/>
    <s v="N"/>
    <s v="N"/>
    <s v="N"/>
    <n v="43.596908999999897"/>
    <n v="-103.299313999999"/>
    <s v="Mini-van/passenger van with seats for 8 or less, including driver"/>
    <s v="Southbound"/>
    <s v="Wild animal hit - damage only"/>
    <s v="Animal in roadway"/>
    <m/>
    <s v="Wild animal hit"/>
    <s v="Wild animal hit - damage only"/>
    <s v="Wild animal hit"/>
    <x v="1"/>
    <x v="0"/>
  </r>
  <r>
    <n v="2041"/>
    <n v="1805446"/>
    <d v="2018-05-03T11:09:00"/>
    <s v="CUSTER"/>
    <s v="N"/>
    <s v="Lap belt and shoulder harness used"/>
    <s v="Straight ahead, Turning left"/>
    <n v="0"/>
    <n v="79"/>
    <s v="Motor vehicle in transport"/>
    <s v="Clear"/>
    <s v="N"/>
    <s v="N"/>
    <s v="N"/>
    <s v="N"/>
    <n v="43.818218000000002"/>
    <n v="-103.201601999999"/>
    <s v="Light truck (2 axles, 4 tires); SUV ( sport utility/suburban )"/>
    <s v="Northbound; Southbound"/>
    <s v="Failed to yield to vehicle; None"/>
    <s v="None"/>
    <s v="RIGHT OF WAY AT INTERSECTIONS"/>
    <s v="None"/>
    <s v="None"/>
    <s v="Test not given, Test not given"/>
    <x v="1"/>
    <x v="0"/>
  </r>
  <r>
    <n v="2042"/>
    <n v="1805447"/>
    <d v="2018-05-11T20:51:00"/>
    <s v="CUSTER"/>
    <s v="N"/>
    <m/>
    <m/>
    <n v="-1"/>
    <n v="79"/>
    <s v="Animal  - wild"/>
    <s v="Rain, Fog, smog, smoke"/>
    <s v="N"/>
    <s v="N"/>
    <s v="N"/>
    <s v="N"/>
    <n v="43.535333000000001"/>
    <n v="-103.32701"/>
    <s v="SUV ( sport utility/suburban )"/>
    <s v="Southbound"/>
    <s v="Wild animal hit - damage only"/>
    <s v="Animal in roadway"/>
    <m/>
    <s v="Wild animal hit"/>
    <s v="Wild animal hit - damage only"/>
    <s v="Wild animal hit"/>
    <x v="1"/>
    <x v="0"/>
  </r>
  <r>
    <n v="2046"/>
    <n v="1805580"/>
    <d v="2018-05-11T08:00:00"/>
    <s v="CUSTER"/>
    <s v="N"/>
    <m/>
    <m/>
    <n v="-1"/>
    <n v="79"/>
    <s v="Animal  - wild"/>
    <s v="Cloudy"/>
    <s v="N"/>
    <s v="N"/>
    <s v="N"/>
    <s v="N"/>
    <n v="43.532724000000002"/>
    <n v="-103.327293999999"/>
    <s v="Passenger car"/>
    <s v="Northbound"/>
    <s v="Wild animal hit - damage only"/>
    <s v="Animal in roadway"/>
    <m/>
    <s v="Wild animal hit"/>
    <s v="Wild animal hit - damage only"/>
    <s v="Wild animal hit"/>
    <x v="1"/>
    <x v="0"/>
  </r>
  <r>
    <n v="2047"/>
    <n v="1805604"/>
    <d v="2018-05-20T15:09:00"/>
    <s v="PENNINGTON"/>
    <s v="N"/>
    <s v="Lap belt and shoulder harness used"/>
    <s v="Slowing in traffic lane, Straight ahead"/>
    <n v="0"/>
    <n v="79"/>
    <s v="Motor vehicle in transport"/>
    <s v="Cloudy"/>
    <s v="N"/>
    <s v="N"/>
    <s v="N"/>
    <s v="N"/>
    <n v="43.890042000000001"/>
    <n v="-103.199522"/>
    <s v="Light truck (2 axles, 4 tires); Passenger car"/>
    <s v="Southbound"/>
    <s v="Followed too closely; None"/>
    <s v="None"/>
    <s v="FOLLOWING TOO CLOSELY"/>
    <s v="None"/>
    <s v="None"/>
    <s v="Test not given, Test not given"/>
    <x v="1"/>
    <x v="0"/>
  </r>
  <r>
    <n v="2049"/>
    <n v="1805686"/>
    <d v="2018-04-25T09:11:00"/>
    <s v="OGLALA LAKOTA"/>
    <s v="N"/>
    <m/>
    <s v="Straight ahead"/>
    <n v="0"/>
    <n v="18"/>
    <s v="Animal - domestic"/>
    <s v="Clear"/>
    <s v="N"/>
    <s v="N"/>
    <s v="N"/>
    <s v="N"/>
    <n v="43.118991999999899"/>
    <n v="-102.648177"/>
    <s v="Mini-van/passenger van with seats for 8 or less, including driver"/>
    <s v="Eastbound"/>
    <s v="None"/>
    <s v="Animal in roadway"/>
    <m/>
    <s v="None"/>
    <s v="None"/>
    <s v="0.00 BAC"/>
    <x v="1"/>
    <x v="0"/>
  </r>
  <r>
    <n v="2051"/>
    <n v="1805690"/>
    <d v="2018-05-15T23:30:00"/>
    <s v="OGLALA LAKOTA"/>
    <s v="N"/>
    <m/>
    <m/>
    <n v="-1"/>
    <n v="18"/>
    <s v="Animal  - wild"/>
    <s v="Clear"/>
    <s v="N"/>
    <s v="N"/>
    <s v="N"/>
    <s v="N"/>
    <n v="43.046461999999899"/>
    <n v="-102.41976200000001"/>
    <s v="Passenger car"/>
    <s v="Eastbound"/>
    <s v="Wild animal hit - damage only"/>
    <s v="Animal in roadway"/>
    <m/>
    <s v="Wild animal hit"/>
    <s v="Wild animal hit - damage only"/>
    <s v="Wild animal hit"/>
    <x v="1"/>
    <x v="0"/>
  </r>
  <r>
    <n v="2052"/>
    <n v="1805692"/>
    <d v="2018-05-19T19:20:00"/>
    <s v="OGLALA LAKOTA"/>
    <s v="N"/>
    <s v="Lap belt and shoulder harness used"/>
    <s v="Straight ahead"/>
    <n v="0"/>
    <n v="18"/>
    <s v="Cross median/centerline, Motor vehicle in transport"/>
    <s v="Cloudy"/>
    <s v="N"/>
    <s v="N"/>
    <s v="N"/>
    <s v="N"/>
    <n v="43.027341"/>
    <n v="-102.544912999999"/>
    <s v="Passenger car"/>
    <s v="Eastbound; Westbound"/>
    <s v="None; Unknown"/>
    <s v="None; Unknown"/>
    <m/>
    <s v="None; Unknown"/>
    <s v="None; Unknown"/>
    <s v="Test not given, Test not given"/>
    <x v="1"/>
    <x v="0"/>
  </r>
  <r>
    <n v="2054"/>
    <n v="1805913"/>
    <d v="2018-05-22T18:46:00"/>
    <s v="CUSTER"/>
    <s v="N"/>
    <s v="Lap belt and shoulder harness used"/>
    <s v="Straight ahead"/>
    <n v="0"/>
    <n v="79"/>
    <s v="Fire/explosion"/>
    <s v="Cloudy, Rain"/>
    <s v="N"/>
    <s v="N"/>
    <s v="N"/>
    <s v="N"/>
    <n v="43.787326999999898"/>
    <n v="-103.219587"/>
    <s v="Passenger car"/>
    <s v="Northbound"/>
    <s v="None"/>
    <s v="None"/>
    <m/>
    <s v="Power train"/>
    <s v="Weather conditions"/>
    <s v="Test not given"/>
    <x v="1"/>
    <x v="0"/>
  </r>
  <r>
    <n v="2055"/>
    <n v="1805915"/>
    <d v="2018-05-15T21:03:00"/>
    <s v="PENNINGTON"/>
    <s v="N"/>
    <s v="Lap belt and shoulder harness used"/>
    <s v="Straight ahead"/>
    <n v="0"/>
    <n v="16"/>
    <s v="Overturn/rollover, Ran off road right"/>
    <s v="Clear"/>
    <s v="N"/>
    <s v="N"/>
    <s v="N"/>
    <s v="N"/>
    <n v="44.055836999999897"/>
    <n v="-103.165200999999"/>
    <s v="Passenger car"/>
    <s v="Eastbound"/>
    <s v="Drinking; Running off road"/>
    <s v="None"/>
    <s v="DUI"/>
    <s v="None"/>
    <s v="None"/>
    <s v="0.21 BAC"/>
    <x v="1"/>
    <x v="1"/>
  </r>
  <r>
    <n v="2057"/>
    <n v="1805980"/>
    <d v="2018-05-22T05:52:00"/>
    <s v="PENNINGTON"/>
    <s v="N"/>
    <m/>
    <m/>
    <n v="-1"/>
    <n v="79"/>
    <s v="Animal  - wild"/>
    <s v="Clear"/>
    <s v="N"/>
    <s v="N"/>
    <s v="N"/>
    <s v="N"/>
    <n v="44.018715"/>
    <n v="-103.189651999999"/>
    <s v="Passenger car"/>
    <s v="Southbound"/>
    <s v="Wild animal hit - damage only"/>
    <s v="Animal in roadway"/>
    <m/>
    <s v="Wild animal hit"/>
    <s v="Wild animal hit - damage only"/>
    <s v="Wild animal hit"/>
    <x v="1"/>
    <x v="0"/>
  </r>
  <r>
    <n v="2058"/>
    <n v="1805984"/>
    <d v="2018-05-24T13:55:00"/>
    <s v="CUSTER"/>
    <s v="N"/>
    <s v="Lap belt and shoulder harness used"/>
    <s v="Straight ahead"/>
    <n v="0"/>
    <n v="79"/>
    <s v="Motor vehicle in transport"/>
    <s v="Clear"/>
    <s v="N"/>
    <s v="N"/>
    <s v="N"/>
    <s v="N"/>
    <n v="43.839697999999899"/>
    <n v="-103.199551999999"/>
    <s v="SUV ( sport utility/suburban )"/>
    <s v="Eastbound; Southbound"/>
    <s v="Failed to yield to vehicle; None"/>
    <s v="None"/>
    <s v="FAIL TO STOP FOR STOP SIGN / YIELD AFTER STOP"/>
    <s v="None"/>
    <s v="None"/>
    <s v="0.00 BAC, Test not given, Not reported"/>
    <x v="1"/>
    <x v="3"/>
  </r>
  <r>
    <n v="2059"/>
    <n v="1805986"/>
    <d v="2018-05-25T15:57:00"/>
    <s v="PENNINGTON"/>
    <s v="N"/>
    <s v="Lap belt and shoulder harness used"/>
    <s v="Straight ahead"/>
    <n v="0"/>
    <n v="79"/>
    <s v="Motor vehicle in transport, Ran off road right"/>
    <s v="Clear"/>
    <s v="N"/>
    <s v="N"/>
    <s v="Y"/>
    <s v="N"/>
    <n v="43.876933999999899"/>
    <n v="-103.199079999999"/>
    <s v="Light truck (2 axles, 4 tires); Tractor/semi-trailer"/>
    <s v="Northbound"/>
    <s v="Distracted (list distraction in narrative); Exceeded posted speed limit; None"/>
    <s v="None"/>
    <s v="CARELESS DRIVING."/>
    <s v="None"/>
    <s v="None"/>
    <s v="Test not given, Test not given"/>
    <x v="1"/>
    <x v="0"/>
  </r>
  <r>
    <n v="2064"/>
    <n v="1806099"/>
    <d v="2018-06-02T06:23:00"/>
    <s v="PENNINGTON"/>
    <s v="N"/>
    <s v="Lap belt and shoulder harness used"/>
    <s v="Turning right"/>
    <n v="0"/>
    <n v="16"/>
    <s v="Equipment failure ( tires, brakes, etc. ), Highway traffic sign post/sign"/>
    <s v="Clear"/>
    <s v="N"/>
    <s v="N"/>
    <s v="N"/>
    <s v="N"/>
    <n v="44.038379999999897"/>
    <n v="-103.187130999999"/>
    <s v="Passenger car"/>
    <s v="Northbound"/>
    <s v="None"/>
    <s v="None"/>
    <m/>
    <s v="Brakes"/>
    <s v="None"/>
    <s v="Test not given"/>
    <x v="1"/>
    <x v="0"/>
  </r>
  <r>
    <n v="2066"/>
    <n v="1806106"/>
    <d v="2018-06-03T10:45:00"/>
    <s v="PENNINGTON"/>
    <s v="N"/>
    <s v="Lap belt and shoulder harness used"/>
    <s v="Changing lanes, Straight ahead"/>
    <n v="0"/>
    <n v="16"/>
    <s v="Motor vehicle in transport"/>
    <s v="Clear"/>
    <s v="N"/>
    <s v="N"/>
    <s v="N"/>
    <s v="N"/>
    <n v="44.076129000000002"/>
    <n v="-103.15124900000001"/>
    <s v="Passenger car"/>
    <s v="Northbound"/>
    <s v="Improper lane change; None"/>
    <s v="None"/>
    <s v="LANE DRIVING REQUIRED / ILLEGAL LANE CHANGE"/>
    <s v="None"/>
    <s v="None"/>
    <s v="Test not given, Test not given"/>
    <x v="1"/>
    <x v="0"/>
  </r>
  <r>
    <n v="2070"/>
    <n v="1806332"/>
    <d v="2018-06-05T15:55:00"/>
    <s v="OGLALA LAKOTA"/>
    <s v="N"/>
    <s v="Lap belt and shoulder harness used"/>
    <s v="Straight ahead, Turning right"/>
    <n v="0"/>
    <n v="18"/>
    <s v="Motor vehicle in transport"/>
    <s v="Clear"/>
    <s v="N"/>
    <s v="N"/>
    <s v="N"/>
    <s v="N"/>
    <n v="43.026384999999898"/>
    <n v="-102.551598999999"/>
    <s v="SUV ( sport utility/suburban )"/>
    <s v="Eastbound; Northbound"/>
    <s v="Failed to yield to vehicle; Improper turn; None"/>
    <s v="None"/>
    <m/>
    <s v="None"/>
    <s v="None"/>
    <s v="Test not given, Test not given"/>
    <x v="1"/>
    <x v="0"/>
  </r>
  <r>
    <n v="2071"/>
    <n v="1806383"/>
    <d v="2018-06-09T10:26:00"/>
    <s v="FALL RIVER"/>
    <s v="N"/>
    <m/>
    <m/>
    <n v="-1"/>
    <n v="18"/>
    <s v="Animal  - wild"/>
    <s v="Clear"/>
    <s v="N"/>
    <s v="N"/>
    <s v="N"/>
    <s v="N"/>
    <n v="43.234265999999899"/>
    <n v="-103.289447999999"/>
    <s v="Passenger car"/>
    <s v="Northbound"/>
    <s v="Wild animal hit - damage only"/>
    <s v="Animal in roadway"/>
    <m/>
    <s v="Wild animal hit"/>
    <s v="Wild animal hit - damage only"/>
    <s v="Wild animal hit"/>
    <x v="1"/>
    <x v="0"/>
  </r>
  <r>
    <n v="2074"/>
    <n v="1806737"/>
    <d v="2018-06-06T19:22:00"/>
    <s v="PENNINGTON"/>
    <s v="N"/>
    <s v="None used"/>
    <s v="Straight ahead"/>
    <n v="0"/>
    <n v="79"/>
    <s v="Cross median/centerline, Highway traffic sign post/sign, Ran off road left"/>
    <s v="Clear"/>
    <s v="N"/>
    <s v="N"/>
    <s v="N"/>
    <s v="N"/>
    <n v="43.945453999999899"/>
    <n v="-103.18926"/>
    <s v="Passenger car"/>
    <s v="Southbound"/>
    <s v="Drinking; Failure to keep in proper lane"/>
    <s v="None"/>
    <s v="DRIVERS LICENSE SUSPENDED, DUI, HIT/RUN PROPERTY DAMAGE, OPEN CONTAINER IN VEHICLE"/>
    <s v="None"/>
    <s v="None"/>
    <s v="0.25 BAC"/>
    <x v="1"/>
    <x v="1"/>
  </r>
  <r>
    <n v="2075"/>
    <n v="1806759"/>
    <d v="2018-06-06T13:19:00"/>
    <s v="FALL RIVER"/>
    <s v="N"/>
    <s v="Lap belt and shoulder harness used"/>
    <s v="Straight ahead"/>
    <n v="0"/>
    <n v="79"/>
    <s v="Equipment failure ( tires, brakes, etc. ), Motor vehicle in transport, Ran off road left"/>
    <s v="Clear"/>
    <s v="N"/>
    <s v="N"/>
    <s v="N"/>
    <s v="N"/>
    <n v="43.401097"/>
    <n v="-103.395966999999"/>
    <s v="SUV ( sport utility/suburban ); Tractor/semi-trailer"/>
    <s v="Northbound"/>
    <s v="Failed to yield to vehicle; None"/>
    <s v="None"/>
    <s v="FAIL TO STOP FOR STOP SIGN / YIELD AFTER STOP"/>
    <s v="None"/>
    <s v="None"/>
    <s v="Test not given, Test not given"/>
    <x v="1"/>
    <x v="0"/>
  </r>
  <r>
    <n v="2076"/>
    <n v="1806533"/>
    <d v="2018-06-11T16:19:00"/>
    <s v="PENNINGTON"/>
    <s v="N"/>
    <s v="Lap belt and shoulder harness used"/>
    <s v="Stopped in traffic lane, Straight ahead"/>
    <n v="0"/>
    <n v="16"/>
    <s v="Motor vehicle in transport"/>
    <s v="Clear"/>
    <s v="N"/>
    <s v="N"/>
    <s v="N"/>
    <s v="N"/>
    <n v="44.038525"/>
    <n v="-103.189161999999"/>
    <s v="Light truck (2 axles, 4 tires); SUV ( sport utility/suburban )"/>
    <s v="Westbound"/>
    <s v="Followed too closely; None"/>
    <s v="None"/>
    <s v="FOLLOWING TOO CLOSELY"/>
    <s v="None"/>
    <s v="None"/>
    <s v="Test not given, Test not given"/>
    <x v="1"/>
    <x v="0"/>
  </r>
  <r>
    <n v="2080"/>
    <n v="1806668"/>
    <d v="2018-06-14T14:17:00"/>
    <s v="PENNINGTON"/>
    <s v="N"/>
    <s v="Lap belt and shoulder harness used"/>
    <s v="Straight ahead"/>
    <n v="0"/>
    <n v="16"/>
    <s v="Jackknife, Ran off road left, Ran off road right"/>
    <s v="Clear"/>
    <s v="N"/>
    <s v="N"/>
    <s v="N"/>
    <s v="N"/>
    <n v="44.039157000000003"/>
    <n v="-103.17660600000001"/>
    <s v="Light truck (2 axles, 4 tires)"/>
    <s v="Northbound"/>
    <s v="None; Running off road"/>
    <s v="None"/>
    <m/>
    <s v="Cargo"/>
    <s v="None"/>
    <s v="Test not given"/>
    <x v="1"/>
    <x v="0"/>
  </r>
  <r>
    <n v="2087"/>
    <n v="1806906"/>
    <d v="2018-06-18T14:45:00"/>
    <s v="PENNINGTON"/>
    <s v="N"/>
    <s v="Lap belt and shoulder harness used"/>
    <s v="Straight ahead"/>
    <n v="0"/>
    <n v="16"/>
    <s v="Equipment failure ( tires, brakes, etc. ), Ran off road left, Traffic signal support/signal"/>
    <s v="Cloudy, Rain"/>
    <s v="N"/>
    <s v="N"/>
    <s v="N"/>
    <s v="N"/>
    <n v="44.069138000000002"/>
    <n v="-103.15845400000001"/>
    <s v="Single-unit truck (2 axle, 6 tires) GVWR 10,001 lbs or more"/>
    <s v="Southbound"/>
    <s v="None"/>
    <s v="Road surface condition ( wet, icy, snow, slush, etc. )"/>
    <m/>
    <s v="Brakes"/>
    <s v="None"/>
    <s v="Test not given"/>
    <x v="1"/>
    <x v="0"/>
  </r>
  <r>
    <n v="2088"/>
    <n v="1806975"/>
    <d v="2018-06-19T18:25:00"/>
    <s v="OGLALA LAKOTA"/>
    <s v="N"/>
    <s v="Lap belt and shoulder harness used, None used"/>
    <s v="Slowing in traffic lane, Straight ahead"/>
    <n v="0"/>
    <n v="18"/>
    <s v="Motor vehicle in transport"/>
    <s v="Cloudy, Rain"/>
    <s v="N"/>
    <s v="N"/>
    <s v="N"/>
    <s v="N"/>
    <n v="43.030310999999898"/>
    <n v="-102.497686"/>
    <s v="Mini-van/passenger van with seats for 8 or less, including driver; SUV ( sport utility/suburban )"/>
    <s v="Westbound"/>
    <s v="Followed too closely; None; Other"/>
    <s v="Road surface condition ( wet, icy, snow, slush, etc. )"/>
    <m/>
    <s v="None; Unknown"/>
    <s v="Weather conditions"/>
    <s v="0.00 BAC, 0.00 BAC"/>
    <x v="1"/>
    <x v="2"/>
  </r>
  <r>
    <n v="2091"/>
    <n v="1807085"/>
    <d v="2018-06-21T16:20:00"/>
    <s v="BENNETT"/>
    <s v="N"/>
    <s v="Lap belt and shoulder harness used"/>
    <s v="Straight ahead"/>
    <n v="0"/>
    <n v="18"/>
    <s v="Ditch, Fence, Overturn/rollover, Ran off road right"/>
    <s v="Clear"/>
    <s v="N"/>
    <s v="N"/>
    <s v="N"/>
    <s v="Y"/>
    <n v="43.172313000000003"/>
    <n v="-101.766441"/>
    <s v="Mini-van/passenger van with seats for 8 or less, including driver"/>
    <s v="Eastbound"/>
    <s v="Illness (heart attack, stroke, etc.); None"/>
    <s v="None"/>
    <m/>
    <s v="None"/>
    <s v="None"/>
    <s v="0.00 BAC"/>
    <x v="1"/>
    <x v="1"/>
  </r>
  <r>
    <n v="2095"/>
    <n v="1807543"/>
    <d v="2018-06-22T23:20:00"/>
    <s v="FALL RIVER"/>
    <s v="N"/>
    <s v="Lap belt and shoulder harness used, None used"/>
    <s v="Straight ahead"/>
    <n v="0"/>
    <n v="79"/>
    <s v="Cross median/centerline, Motor vehicle in transport"/>
    <s v="Clear"/>
    <s v="N"/>
    <s v="N"/>
    <s v="N"/>
    <s v="N"/>
    <n v="43.401246999999898"/>
    <n v="-103.395882"/>
    <s v="Mini-van/passenger van with seats for 8 or less, including driver; Tractor/semi-trailer"/>
    <s v="Northbound; Southbound"/>
    <s v="Drinking; None; Wrong side or wrong way"/>
    <s v="None"/>
    <s v="DUI, DRIVING ON WRONG SIDE OF ROAD, ADULT SEATBELT VIOLATION ---- AFTER 9/1/73, OPEN CONTAINER IN VEHICLE"/>
    <s v="None"/>
    <s v="None"/>
    <s v="0.18 BAC, 0.00 BAC"/>
    <x v="1"/>
    <x v="3"/>
  </r>
  <r>
    <n v="2097"/>
    <n v="1807574"/>
    <d v="2018-06-28T22:30:00"/>
    <s v="BENNETT"/>
    <s v="N"/>
    <m/>
    <m/>
    <n v="-1"/>
    <n v="18"/>
    <s v="Animal  - wild"/>
    <s v="Clear"/>
    <s v="N"/>
    <s v="N"/>
    <s v="N"/>
    <s v="N"/>
    <n v="43.172471000000002"/>
    <n v="-101.829791"/>
    <s v="Mini-van/passenger van with seats for 8 or less, including driver"/>
    <s v="Eastbound"/>
    <s v="Wild animal hit - damage only"/>
    <s v="Animal in roadway"/>
    <m/>
    <s v="Wild animal hit"/>
    <s v="Wild animal hit - damage only"/>
    <s v="Wild animal hit"/>
    <x v="1"/>
    <x v="0"/>
  </r>
  <r>
    <n v="2098"/>
    <n v="1807575"/>
    <d v="2018-07-04T22:44:00"/>
    <s v="BENNETT"/>
    <s v="N"/>
    <m/>
    <m/>
    <n v="-1"/>
    <n v="18"/>
    <s v="Animal  - wild"/>
    <s v="Clear"/>
    <s v="N"/>
    <s v="N"/>
    <s v="N"/>
    <s v="N"/>
    <n v="43.17248"/>
    <n v="-101.83228800000001"/>
    <s v="Passenger car"/>
    <s v="Westbound"/>
    <s v="Wild animal hit - damage only"/>
    <s v="Animal in roadway"/>
    <m/>
    <s v="Wild animal hit"/>
    <s v="Wild animal hit - damage only"/>
    <s v="Wild animal hit"/>
    <x v="1"/>
    <x v="0"/>
  </r>
  <r>
    <n v="2099"/>
    <n v="1807713"/>
    <d v="2018-07-05T08:30:00"/>
    <s v="CUSTER"/>
    <s v="N"/>
    <s v="Lap belt and shoulder harness used"/>
    <s v="Straight ahead"/>
    <n v="0"/>
    <n v="79"/>
    <s v="Overturn/rollover, Ran off road left"/>
    <s v="Clear"/>
    <s v="N"/>
    <s v="Y"/>
    <s v="N"/>
    <s v="N"/>
    <n v="43.721497999999897"/>
    <n v="-103.218987999999"/>
    <s v="Light truck (2 axles, 4 tires)"/>
    <s v="Northbound"/>
    <s v="Fatigued/asleep; Running off road"/>
    <s v="None"/>
    <m/>
    <s v="None"/>
    <s v="None"/>
    <s v="0.00 BAC, Not reported"/>
    <x v="1"/>
    <x v="1"/>
  </r>
  <r>
    <n v="2101"/>
    <n v="1807813"/>
    <d v="2018-07-04T21:25:00"/>
    <s v="CUSTER"/>
    <s v="N"/>
    <m/>
    <m/>
    <n v="-1"/>
    <n v="79"/>
    <s v="Animal  - wild"/>
    <s v="Clear"/>
    <s v="N"/>
    <s v="N"/>
    <s v="N"/>
    <s v="N"/>
    <n v="43.799103000000002"/>
    <n v="-103.21864600000001"/>
    <s v="SUV ( sport utility/suburban )"/>
    <s v="Northbound"/>
    <s v="Wild animal hit - damage only"/>
    <s v="Animal in roadway"/>
    <m/>
    <s v="Wild animal hit"/>
    <s v="Wild animal hit - damage only"/>
    <s v="Wild animal hit"/>
    <x v="1"/>
    <x v="0"/>
  </r>
  <r>
    <n v="2102"/>
    <n v="1807845"/>
    <d v="2018-03-08T13:56:00"/>
    <s v="OGLALA LAKOTA"/>
    <s v="N"/>
    <s v="Lap belt and shoulder harness used, None used"/>
    <s v="Straight ahead"/>
    <n v="0"/>
    <n v="18"/>
    <s v="Cross median/centerline, Motor vehicle in transport, Ran off road right"/>
    <s v="Clear"/>
    <s v="N"/>
    <s v="N"/>
    <s v="N"/>
    <s v="N"/>
    <n v="43.046477000000003"/>
    <n v="-102.400278"/>
    <s v="Light truck (2 axles, 4 tires); Passenger car"/>
    <s v="Eastbound; Westbound"/>
    <s v="Failure to keep in proper lane; None; Wrong side or wrong way"/>
    <s v="None"/>
    <m/>
    <s v="None"/>
    <s v="None"/>
    <s v="0.00 BAC, Not reported, 0.00 BAC"/>
    <x v="1"/>
    <x v="4"/>
  </r>
  <r>
    <n v="2107"/>
    <n v="1807954"/>
    <d v="2018-05-14T14:33:00"/>
    <s v="OGLALA LAKOTA"/>
    <s v="N"/>
    <s v="None used"/>
    <s v="Straight ahead"/>
    <n v="0"/>
    <n v="18"/>
    <s v="Cross median/centerline, Overturn/rollover, Ran off road right"/>
    <s v="Clear"/>
    <s v="N"/>
    <s v="N"/>
    <s v="N"/>
    <s v="N"/>
    <n v="43.02769"/>
    <n v="-102.507992"/>
    <s v="Mini-van/passenger van with seats for 8 or less, including driver"/>
    <s v="Westbound"/>
    <s v="Drinking; Exceeded posted speed limit"/>
    <s v="None"/>
    <m/>
    <s v="None"/>
    <s v="None"/>
    <s v="0.16 BAC, Not reported, Not reported, Not reported"/>
    <x v="1"/>
    <x v="4"/>
  </r>
  <r>
    <n v="2108"/>
    <n v="1807955"/>
    <d v="2018-05-21T04:38:00"/>
    <s v="OGLALA LAKOTA"/>
    <s v="N"/>
    <s v="None used"/>
    <s v="Straight ahead"/>
    <n v="0"/>
    <n v="18"/>
    <s v="Curb, Fire/explosion, Overturn/rollover, Ran off road left"/>
    <s v="Clear"/>
    <s v="N"/>
    <s v="N"/>
    <s v="N"/>
    <s v="N"/>
    <n v="43.028956999999899"/>
    <n v="-102.55689700000001"/>
    <s v="SUV ( sport utility/suburban )"/>
    <s v="Eastbound"/>
    <s v="Drinking; Exceeded posted speed limit"/>
    <s v="None"/>
    <m/>
    <s v="None"/>
    <s v="None"/>
    <s v="0.16 BAC"/>
    <x v="1"/>
    <x v="4"/>
  </r>
  <r>
    <n v="2109"/>
    <n v="1807914"/>
    <d v="2018-07-11T22:00:00"/>
    <s v="PENNINGTON"/>
    <s v="N"/>
    <m/>
    <m/>
    <n v="-1"/>
    <n v="79"/>
    <s v="Animal  - wild"/>
    <s v="Clear"/>
    <s v="N"/>
    <s v="N"/>
    <s v="N"/>
    <s v="N"/>
    <n v="43.966887999999898"/>
    <n v="-103.184566"/>
    <s v="Motor home"/>
    <s v="Northbound"/>
    <s v="Wild animal hit - damage only"/>
    <s v="Animal in roadway"/>
    <m/>
    <s v="Wild animal hit"/>
    <s v="Wild animal hit - damage only"/>
    <s v="Wild animal hit"/>
    <x v="1"/>
    <x v="0"/>
  </r>
  <r>
    <n v="2110"/>
    <n v="1807957"/>
    <d v="2018-06-02T13:54:00"/>
    <s v="OGLALA LAKOTA"/>
    <s v="N"/>
    <s v="None used"/>
    <s v="Straight ahead"/>
    <n v="0"/>
    <n v="18"/>
    <s v="Overturn/rollover"/>
    <s v="Clear"/>
    <s v="N"/>
    <s v="N"/>
    <s v="N"/>
    <s v="N"/>
    <n v="43.188042000000003"/>
    <n v="-102.76912"/>
    <s v="SUV ( sport utility/suburban )"/>
    <s v="Westbound"/>
    <s v="None"/>
    <s v="None"/>
    <m/>
    <s v="Brakes"/>
    <s v="None"/>
    <s v="Test not given"/>
    <x v="1"/>
    <x v="1"/>
  </r>
  <r>
    <n v="2113"/>
    <n v="1808364"/>
    <d v="2018-07-10T15:30:00"/>
    <s v="FALL RIVER"/>
    <s v="N"/>
    <s v="Lap belt and shoulder harness used"/>
    <s v="Turning left, Turning right"/>
    <n v="0"/>
    <n v="18"/>
    <s v="Motor vehicle in transport"/>
    <s v="Clear"/>
    <s v="N"/>
    <s v="N"/>
    <s v="N"/>
    <s v="N"/>
    <n v="43.399645"/>
    <n v="-103.39704500000001"/>
    <s v="Light truck (2 axles, 4 tires); Tractor/semi-trailer"/>
    <s v="Northbound; Southbound"/>
    <s v="Improper turn; None"/>
    <s v="None"/>
    <m/>
    <s v="None"/>
    <s v="None"/>
    <s v="Test not given, Test not given"/>
    <x v="1"/>
    <x v="0"/>
  </r>
  <r>
    <n v="2114"/>
    <n v="1808365"/>
    <d v="2018-07-11T15:25:00"/>
    <s v="CUSTER"/>
    <s v="N"/>
    <m/>
    <m/>
    <n v="-1"/>
    <n v="79"/>
    <s v="Animal  - wild"/>
    <s v="Clear"/>
    <s v="N"/>
    <s v="N"/>
    <s v="N"/>
    <s v="N"/>
    <n v="43.499167"/>
    <n v="-103.33303600000001"/>
    <s v="SUV ( sport utility/suburban )"/>
    <s v="Southbound"/>
    <s v="Wild animal hit - damage only"/>
    <s v="Animal in roadway"/>
    <m/>
    <s v="Wild animal hit"/>
    <s v="Wild animal hit - damage only"/>
    <s v="Wild animal hit"/>
    <x v="1"/>
    <x v="0"/>
  </r>
  <r>
    <n v="2115"/>
    <n v="1808366"/>
    <d v="2018-07-14T23:30:00"/>
    <s v="FALL RIVER"/>
    <s v="N"/>
    <m/>
    <m/>
    <n v="-1"/>
    <n v="79"/>
    <s v="Animal  - wild"/>
    <s v="Clear"/>
    <s v="N"/>
    <s v="N"/>
    <s v="N"/>
    <s v="N"/>
    <n v="43.474848999999899"/>
    <n v="-103.343673999999"/>
    <s v="Light truck (2 axles, 4 tires)"/>
    <s v="Northbound"/>
    <s v="Wild animal hit - damage only"/>
    <s v="Animal in roadway"/>
    <m/>
    <s v="Wild animal hit"/>
    <s v="Wild animal hit - damage only"/>
    <s v="Wild animal hit"/>
    <x v="1"/>
    <x v="0"/>
  </r>
  <r>
    <n v="2116"/>
    <n v="1808367"/>
    <d v="2018-07-09T13:00:00"/>
    <s v="CUSTER"/>
    <s v="N"/>
    <s v="Lap belt and shoulder harness used"/>
    <s v="Straight ahead"/>
    <n v="0"/>
    <n v="79"/>
    <s v="Motor vehicle in transport"/>
    <s v="Clear"/>
    <s v="N"/>
    <s v="N"/>
    <s v="N"/>
    <s v="Y"/>
    <n v="43.526000000000003"/>
    <n v="-103.328693"/>
    <s v="Light truck (2 axles, 4 tires); SUV ( sport utility/suburban )"/>
    <s v="Southbound"/>
    <s v="Drugs-medication; Followed too closely; None"/>
    <s v="None"/>
    <s v="DUI, FOLLOWING TOO CLOSELY"/>
    <s v="None"/>
    <s v="None"/>
    <s v="0.00 BAC, Test not given"/>
    <x v="1"/>
    <x v="0"/>
  </r>
  <r>
    <n v="2117"/>
    <n v="1808314"/>
    <d v="2018-07-18T21:32:00"/>
    <s v="OGLALA LAKOTA"/>
    <s v="N"/>
    <m/>
    <m/>
    <n v="-1"/>
    <n v="18"/>
    <s v="Animal  - wild"/>
    <s v="Clear"/>
    <s v="N"/>
    <s v="N"/>
    <s v="N"/>
    <s v="N"/>
    <n v="43.111587"/>
    <n v="-102.14356600000001"/>
    <s v="SUV ( sport utility/suburban )"/>
    <s v="Westbound"/>
    <s v="Wild animal hit - damage only"/>
    <s v="Animal in roadway"/>
    <m/>
    <s v="Wild animal hit"/>
    <s v="Wild animal hit - damage only"/>
    <s v="Wild animal hit"/>
    <x v="1"/>
    <x v="0"/>
  </r>
  <r>
    <n v="2119"/>
    <n v="1808359"/>
    <d v="2018-07-19T13:00:00"/>
    <s v="PENNINGTON"/>
    <s v="N"/>
    <s v="Lap belt and shoulder harness used"/>
    <s v="Changing lanes, Straight ahead"/>
    <n v="0"/>
    <n v="16"/>
    <s v="Motor vehicle in transport"/>
    <s v="Clear"/>
    <s v="N"/>
    <s v="N"/>
    <s v="N"/>
    <s v="N"/>
    <n v="44.091638000000003"/>
    <n v="-103.15124900000001"/>
    <s v="SUV ( sport utility/suburban ); Tractor/doubles"/>
    <s v="Northbound"/>
    <s v="Failed to yield to vehicle; Improper lane change; None"/>
    <s v="None"/>
    <m/>
    <s v="None"/>
    <s v="None"/>
    <s v="Test not given, Test not given"/>
    <x v="1"/>
    <x v="0"/>
  </r>
  <r>
    <n v="2120"/>
    <n v="1808362"/>
    <d v="2018-07-17T15:10:00"/>
    <s v="PENNINGTON"/>
    <s v="N"/>
    <s v="Lap belt and shoulder harness used"/>
    <s v="Stopped in traffic lane, Straight ahead"/>
    <n v="0"/>
    <n v="16"/>
    <s v="Motor vehicle in transport"/>
    <s v="Clear"/>
    <s v="N"/>
    <s v="N"/>
    <s v="N"/>
    <s v="N"/>
    <n v="44.076064000000002"/>
    <n v="-103.15141300000001"/>
    <s v="Light truck (2 axles, 4 tires); Mini-van/passenger van with seats for 8 or less, including driver"/>
    <s v="Southbound"/>
    <s v="Disregarded traffic signs or signals; Followed too closely; None"/>
    <s v="None"/>
    <s v="FOLLOWING TOO CLOSELY"/>
    <s v="None"/>
    <s v="None"/>
    <s v="Test not given, Test not given"/>
    <x v="1"/>
    <x v="0"/>
  </r>
  <r>
    <n v="2121"/>
    <n v="1808623"/>
    <d v="2018-07-21T10:53:00"/>
    <s v="PENNINGTON"/>
    <s v="N"/>
    <s v="Lap belt and shoulder harness used"/>
    <s v="Stopped in traffic lane, Straight ahead"/>
    <n v="0"/>
    <n v="16"/>
    <s v="Equipment failure ( tires, brakes, etc. ), Motor vehicle in transport"/>
    <s v="Clear"/>
    <s v="N"/>
    <s v="N"/>
    <s v="N"/>
    <s v="N"/>
    <n v="44.096218999999898"/>
    <n v="-103.151224999999"/>
    <s v="Tractor/semi-trailer; Truck tractor only (bobtail)"/>
    <s v="Northbound"/>
    <s v="None"/>
    <s v="None"/>
    <m/>
    <s v="Brakes; None"/>
    <s v="None"/>
    <s v="Test not given, Test not given"/>
    <x v="1"/>
    <x v="0"/>
  </r>
  <r>
    <n v="2122"/>
    <n v="1808900"/>
    <d v="2018-07-28T13:37:00"/>
    <s v="PENNINGTON"/>
    <s v="N"/>
    <m/>
    <m/>
    <n v="-1"/>
    <n v="16"/>
    <s v="Animal  - wild"/>
    <s v="Clear"/>
    <s v="N"/>
    <s v="N"/>
    <s v="N"/>
    <s v="N"/>
    <n v="44.056283999999899"/>
    <n v="-103.165098"/>
    <s v="SUV ( sport utility/suburban )"/>
    <s v="Northbound"/>
    <s v="Wild animal hit - damage only"/>
    <s v="Animal in roadway"/>
    <m/>
    <s v="Wild animal hit"/>
    <s v="Wild animal hit - damage only"/>
    <s v="Wild animal hit"/>
    <x v="1"/>
    <x v="0"/>
  </r>
  <r>
    <n v="2124"/>
    <n v="1808807"/>
    <d v="2018-07-28T22:25:00"/>
    <s v="PENNINGTON"/>
    <s v="N"/>
    <s v="Helmet and eye protection"/>
    <s v="Straight ahead"/>
    <n v="0"/>
    <n v="16"/>
    <s v="Overturn/rollover"/>
    <s v="Clear"/>
    <s v="Y"/>
    <s v="N"/>
    <s v="N"/>
    <s v="N"/>
    <n v="44.096257000000001"/>
    <n v="-103.15122700000001"/>
    <s v="Motorcycle"/>
    <s v="Northbound"/>
    <s v="None; Over-correcting/over-steering"/>
    <s v="None"/>
    <m/>
    <s v="None"/>
    <s v="None"/>
    <s v="Test not given"/>
    <x v="1"/>
    <x v="1"/>
  </r>
  <r>
    <n v="2125"/>
    <n v="1808798"/>
    <d v="2018-07-27T17:40:00"/>
    <s v="PENNINGTON"/>
    <s v="N"/>
    <s v="Lap belt and shoulder harness used, Shoulder harness only used"/>
    <s v="Straight ahead"/>
    <n v="0"/>
    <n v="16"/>
    <s v="Motor vehicle in transport"/>
    <s v="Cloudy, Rain"/>
    <s v="N"/>
    <s v="N"/>
    <s v="N"/>
    <s v="N"/>
    <n v="44.098446000000003"/>
    <n v="-103.151386"/>
    <s v="Passenger car; SUV ( sport utility/suburban )"/>
    <s v="Southbound; Westbound"/>
    <s v="Failed to yield to vehicle; None"/>
    <s v="None"/>
    <m/>
    <s v="None"/>
    <s v="None"/>
    <s v="Test not given, Test not given"/>
    <x v="1"/>
    <x v="0"/>
  </r>
  <r>
    <n v="2127"/>
    <n v="1809229"/>
    <d v="2018-08-05T12:32:00"/>
    <s v="CUSTER"/>
    <s v="N"/>
    <s v="Lap belt and shoulder harness used"/>
    <s v="Overtaking/passing, Straight ahead"/>
    <n v="0"/>
    <n v="79"/>
    <s v="Motor vehicle in transport"/>
    <s v="Clear"/>
    <s v="N"/>
    <s v="N"/>
    <s v="N"/>
    <s v="N"/>
    <n v="43.818016"/>
    <n v="-103.201695999999"/>
    <s v="Light truck (2 axles, 4 tires); Passenger car"/>
    <s v="Northbound"/>
    <s v="Failure to keep in proper lane; None"/>
    <s v="None"/>
    <s v="CARELESS DRIVING."/>
    <s v="None"/>
    <s v="None"/>
    <s v="Test not given, Test not given"/>
    <x v="1"/>
    <x v="0"/>
  </r>
  <r>
    <n v="2128"/>
    <n v="1809231"/>
    <d v="2018-07-29T15:10:00"/>
    <s v="CUSTER"/>
    <s v="N"/>
    <s v="Eye protection only"/>
    <s v="Straight ahead"/>
    <n v="0"/>
    <n v="79"/>
    <s v="Overturn/rollover, Ran off road left"/>
    <s v="Cloudy, Rain"/>
    <s v="N"/>
    <s v="N"/>
    <s v="N"/>
    <s v="N"/>
    <n v="43.547224"/>
    <n v="-103.323036999999"/>
    <s v="Motorcycle"/>
    <s v="Northbound"/>
    <s v="Driving too fast for conditions; Exceeded posted speed limit"/>
    <s v="Road surface condition ( wet, icy, snow, slush, etc. )"/>
    <s v="NO ENDORSEMENT, FINANCIAL RESPONSIBILITY - OWNER"/>
    <s v="None"/>
    <s v="None"/>
    <s v="0.00 BAC"/>
    <x v="1"/>
    <x v="3"/>
  </r>
  <r>
    <n v="2130"/>
    <n v="1809414"/>
    <d v="2018-08-07T16:20:00"/>
    <s v="CUSTER"/>
    <s v="N"/>
    <s v="Eye protection only"/>
    <s v="Straight ahead"/>
    <n v="0"/>
    <n v="79"/>
    <s v="Overturn/rollover, Ran off road left"/>
    <s v="Clear"/>
    <s v="N"/>
    <s v="N"/>
    <s v="N"/>
    <s v="N"/>
    <n v="43.547300999999898"/>
    <n v="-103.322971999999"/>
    <s v="Motorcycle"/>
    <s v="Northbound"/>
    <s v="Failure to keep in proper lane; Running off road"/>
    <s v="None"/>
    <m/>
    <s v="None"/>
    <s v="None"/>
    <s v="Test not given"/>
    <x v="1"/>
    <x v="1"/>
  </r>
  <r>
    <n v="2132"/>
    <n v="1809528"/>
    <d v="2018-08-07T11:46:00"/>
    <s v="PENNINGTON"/>
    <s v="N"/>
    <s v="Lap belt and shoulder harness used"/>
    <s v="Overtaking/passing, Straight ahead"/>
    <n v="0"/>
    <n v="79"/>
    <s v="Cross median/centerline, Motor vehicle in transport, Ran off road left"/>
    <s v="Clear"/>
    <s v="Y"/>
    <s v="N"/>
    <s v="N"/>
    <s v="N"/>
    <n v="43.964266000000002"/>
    <n v="-103.18502100000001"/>
    <s v="SUV ( sport utility/suburban ); Tractor/doubles"/>
    <s v="Northbound"/>
    <s v="Failure to keep in proper lane; None; Over-correcting/over-steering"/>
    <s v="None"/>
    <s v="FINANCIAL RESPONSIBILITY - OWNER"/>
    <s v="None; Tires"/>
    <s v="None"/>
    <s v="Test not given, Test not given, Not reported"/>
    <x v="1"/>
    <x v="1"/>
  </r>
  <r>
    <n v="2133"/>
    <n v="1809535"/>
    <d v="2018-08-09T12:14:00"/>
    <s v="FALL RIVER"/>
    <s v="N"/>
    <s v="Lap belt and shoulder harness used"/>
    <s v="Straight ahead"/>
    <n v="0"/>
    <n v="18"/>
    <s v="Delineator post, Overturn/rollover, Ran off road right"/>
    <s v="Clear"/>
    <s v="N"/>
    <s v="N"/>
    <s v="N"/>
    <s v="N"/>
    <n v="43.331162999999897"/>
    <n v="-103.368684"/>
    <s v="Passenger car"/>
    <s v="Westbound"/>
    <s v="Failure to keep in proper lane; None"/>
    <s v="None"/>
    <m/>
    <s v="None"/>
    <s v="None"/>
    <s v="Test not given, Not reported"/>
    <x v="1"/>
    <x v="3"/>
  </r>
  <r>
    <n v="2134"/>
    <n v="1809395"/>
    <d v="2018-07-29T11:30:00"/>
    <s v="PENNINGTON"/>
    <s v="N"/>
    <s v="Lap belt and shoulder harness used"/>
    <s v="Changing lanes, Straight ahead"/>
    <n v="0"/>
    <n v="16"/>
    <s v="Motor vehicle in transport"/>
    <s v="Clear"/>
    <s v="N"/>
    <s v="N"/>
    <s v="N"/>
    <s v="N"/>
    <n v="44.081327000000002"/>
    <n v="-103.151234"/>
    <s v="Light truck (2 axles, 4 tires); SUV ( sport utility/suburban )"/>
    <s v="Northbound"/>
    <s v="Failed to yield to vehicle; None"/>
    <s v="None"/>
    <s v="CARELESS DRIVING."/>
    <s v="None"/>
    <s v="None"/>
    <s v="Test not given, Test not given"/>
    <x v="1"/>
    <x v="0"/>
  </r>
  <r>
    <n v="2135"/>
    <n v="1809684"/>
    <d v="2018-08-08T05:15:00"/>
    <s v="FALL RIVER"/>
    <s v="N"/>
    <m/>
    <m/>
    <n v="-1"/>
    <n v="79"/>
    <s v="Animal  - wild"/>
    <s v="Clear"/>
    <s v="N"/>
    <s v="N"/>
    <s v="N"/>
    <s v="N"/>
    <n v="43.456195999999899"/>
    <n v="-103.350668999999"/>
    <s v="Passenger car"/>
    <s v="Northbound"/>
    <s v="Wild animal hit - damage only"/>
    <s v="Animal in roadway"/>
    <m/>
    <s v="Wild animal hit"/>
    <s v="Wild animal hit - damage only"/>
    <s v="Wild animal hit"/>
    <x v="1"/>
    <x v="0"/>
  </r>
  <r>
    <n v="2138"/>
    <n v="1809487"/>
    <d v="2018-08-10T07:12:00"/>
    <s v="PENNINGTON"/>
    <s v="N"/>
    <s v="Helmet and eye protection, Lap belt and shoulder harness used"/>
    <s v="Straight ahead"/>
    <n v="0"/>
    <n v="16"/>
    <s v="Motor vehicle in transport"/>
    <s v="Clear"/>
    <s v="N"/>
    <s v="N"/>
    <s v="N"/>
    <s v="N"/>
    <n v="44.096291000000001"/>
    <n v="-103.151224999999"/>
    <s v="Motorcycle; SUV ( sport utility/suburban )"/>
    <s v="Northbound"/>
    <s v="Failed to yield to vehicle; None"/>
    <s v="None"/>
    <s v="VIOLATION OF RESTRICTED DL, FAIL TO STOP AT RED LIGHT"/>
    <s v="None"/>
    <s v="None"/>
    <s v="Test not given, Test not given, Not reported"/>
    <x v="1"/>
    <x v="3"/>
  </r>
  <r>
    <n v="2139"/>
    <n v="1809493"/>
    <d v="2018-08-11T10:16:00"/>
    <s v="PENNINGTON"/>
    <s v="N"/>
    <s v="None used"/>
    <s v="Slowing in traffic lane, Straight ahead"/>
    <n v="0"/>
    <n v="16"/>
    <s v="Motor vehicle in transport"/>
    <s v="Clear"/>
    <s v="N"/>
    <s v="N"/>
    <s v="N"/>
    <s v="N"/>
    <n v="44.0383789999999"/>
    <n v="-103.191918"/>
    <s v="Motorcycle"/>
    <s v="Eastbound"/>
    <s v="Followed too closely; None"/>
    <s v="None"/>
    <m/>
    <s v="None"/>
    <s v="None"/>
    <s v="Test not given, Test not given"/>
    <x v="1"/>
    <x v="3"/>
  </r>
  <r>
    <n v="2144"/>
    <n v="1809828"/>
    <d v="2018-08-15T22:56:00"/>
    <s v="BENNETT"/>
    <s v="N"/>
    <s v="Lap belt and shoulder harness used"/>
    <s v="Straight ahead"/>
    <n v="0"/>
    <n v="18"/>
    <s v="Animal - domestic"/>
    <s v="Clear"/>
    <s v="N"/>
    <s v="N"/>
    <s v="N"/>
    <s v="N"/>
    <n v="43.172511999999898"/>
    <n v="-101.837884"/>
    <s v="Passenger car"/>
    <s v="Westbound"/>
    <s v="None"/>
    <s v="Animal in roadway"/>
    <m/>
    <s v="None"/>
    <s v="None"/>
    <s v="Test not given"/>
    <x v="1"/>
    <x v="0"/>
  </r>
  <r>
    <n v="2145"/>
    <n v="1809829"/>
    <d v="2018-08-15T22:43:00"/>
    <s v="BENNETT"/>
    <s v="N"/>
    <s v="Lap belt and shoulder harness used"/>
    <s v="Straight ahead"/>
    <n v="0"/>
    <n v="18"/>
    <s v="Animal - domestic"/>
    <s v="Clear"/>
    <s v="N"/>
    <s v="N"/>
    <s v="N"/>
    <s v="N"/>
    <n v="43.172511999999898"/>
    <n v="-101.837884"/>
    <s v="Mini-van/passenger van with seats for 8 or less, including driver"/>
    <s v="Eastbound"/>
    <s v="None"/>
    <s v="Animal in roadway"/>
    <m/>
    <s v="None"/>
    <s v="None"/>
    <s v="Test not given"/>
    <x v="1"/>
    <x v="0"/>
  </r>
  <r>
    <n v="2146"/>
    <n v="1809843"/>
    <d v="2018-08-17T10:00:00"/>
    <s v="PENNINGTON"/>
    <s v="N"/>
    <s v="Lap belt and shoulder harness used"/>
    <s v="Straight ahead, Turning left"/>
    <n v="0"/>
    <n v="16"/>
    <s v="Motor vehicle in transport"/>
    <s v="Clear"/>
    <s v="N"/>
    <s v="N"/>
    <s v="N"/>
    <s v="N"/>
    <n v="44.038547000000001"/>
    <n v="-103.180081"/>
    <s v="Light truck (2 axles, 4 tires); Tractor/semi-trailer"/>
    <s v="Northbound; Westbound"/>
    <s v="Failed to yield to vehicle; None"/>
    <s v="None"/>
    <m/>
    <s v="None"/>
    <s v="None"/>
    <s v="Test not given, Test not given"/>
    <x v="1"/>
    <x v="0"/>
  </r>
  <r>
    <n v="2147"/>
    <n v="1810092"/>
    <d v="2018-08-18T11:25:00"/>
    <s v="CUSTER"/>
    <s v="N"/>
    <m/>
    <m/>
    <n v="-1"/>
    <n v="79"/>
    <s v="Animal  - wild"/>
    <s v="Clear"/>
    <s v="N"/>
    <s v="N"/>
    <s v="N"/>
    <s v="N"/>
    <n v="43.532589000000002"/>
    <n v="-103.327714999999"/>
    <s v="SUV ( sport utility/suburban )"/>
    <s v="Northbound"/>
    <s v="Wild animal hit - damage only"/>
    <s v="Animal in roadway"/>
    <m/>
    <s v="Wild animal hit"/>
    <s v="Wild animal hit - damage only"/>
    <s v="Wild animal hit"/>
    <x v="1"/>
    <x v="0"/>
  </r>
  <r>
    <n v="2150"/>
    <n v="1810177"/>
    <d v="2018-08-23T12:45:00"/>
    <s v="PENNINGTON"/>
    <s v="N"/>
    <s v="Lap belt and shoulder harness used, None used"/>
    <s v="Stopped in traffic lane, Straight ahead"/>
    <n v="0"/>
    <n v="16"/>
    <s v="Motor vehicle in transport"/>
    <s v="Cloudy"/>
    <s v="N"/>
    <s v="N"/>
    <s v="N"/>
    <s v="N"/>
    <n v="44.042700000000004"/>
    <n v="-103.17158000000001"/>
    <s v="Light truck (2 axles, 4 tires); SUV ( sport utility/suburban )"/>
    <s v="Southbound"/>
    <s v="Failed to yield to vehicle; None"/>
    <s v="None"/>
    <s v="DRIVERS LICENSE SUSPENDED, CARELESS DRIVING., HIT/RUN PROPERTY DAMAGE, FINANCIAL RESPONSIBILITY - OWNER"/>
    <s v="None"/>
    <s v="None"/>
    <s v="Test not given, Test not given"/>
    <x v="1"/>
    <x v="2"/>
  </r>
  <r>
    <n v="2155"/>
    <n v="1810600"/>
    <d v="2018-08-02T15:30:00"/>
    <s v="FALL RIVER"/>
    <s v="N"/>
    <s v="Lap belt and shoulder harness used"/>
    <s v="Straight ahead"/>
    <n v="0"/>
    <n v="18"/>
    <s v="Embankment, Equipment failure ( tires, brakes, etc. ), Fence, Other non-collision"/>
    <s v="Clear"/>
    <s v="N"/>
    <s v="N"/>
    <s v="N"/>
    <s v="N"/>
    <n v="43.353783"/>
    <n v="-103.391407"/>
    <s v="Motor home"/>
    <s v="Northbound"/>
    <s v="None"/>
    <s v="None"/>
    <m/>
    <s v="Tires"/>
    <s v="None"/>
    <s v="Test not given"/>
    <x v="1"/>
    <x v="0"/>
  </r>
  <r>
    <n v="2162"/>
    <n v="1811191"/>
    <d v="2018-09-03T21:49:00"/>
    <s v="CUSTER"/>
    <s v="Y"/>
    <s v="Lap belt and shoulder harness used, None used"/>
    <s v="Straight ahead"/>
    <n v="0"/>
    <n v="79"/>
    <s v="Pedestrian"/>
    <s v="Clear"/>
    <s v="N"/>
    <s v="N"/>
    <s v="N"/>
    <s v="N"/>
    <n v="43.827919000000001"/>
    <n v="-103.19942"/>
    <s v="Not applicable; Passenger car"/>
    <s v="Not applicable ( immobile from previous accident, stuck, etc ); Southbound"/>
    <s v="None; Not applicable"/>
    <s v="Not applicable; Pedestrian, bicyclist, other non-occupants in road"/>
    <m/>
    <s v="None; Not applicable"/>
    <s v="None; Not applicable"/>
    <s v="0.00 BAC, 0.20 BAC"/>
    <x v="1"/>
    <x v="4"/>
  </r>
  <r>
    <n v="2167"/>
    <n v="1811395"/>
    <d v="2018-09-19T12:00:00"/>
    <s v="PENNINGTON"/>
    <s v="N"/>
    <s v="None used"/>
    <s v="Straight ahead"/>
    <n v="0"/>
    <n v="16"/>
    <s v="Approach, Cross median/centerline, Fence, Ran off road left"/>
    <s v="Cloudy, Rain"/>
    <s v="N"/>
    <s v="N"/>
    <s v="N"/>
    <s v="N"/>
    <n v="44.084857"/>
    <n v="-103.151382999999"/>
    <s v="Passenger car"/>
    <s v="Southbound"/>
    <s v="Drugs-Other; Running off road"/>
    <s v="None"/>
    <s v="POSSESSION OF DRUG PARAPHERNALIA BY DRIVER OF VEHICLE, NO VALID DL, DUI, FINANCIAL RESPONSIBILITY - OWNER"/>
    <s v="None"/>
    <s v="None"/>
    <s v="Test given, but unobtainable at time report filed"/>
    <x v="1"/>
    <x v="3"/>
  </r>
  <r>
    <n v="2168"/>
    <n v="1811383"/>
    <d v="2018-09-19T19:22:00"/>
    <s v="OGLALA LAKOTA"/>
    <s v="N"/>
    <s v="Lap belt and shoulder harness used"/>
    <s v="Straight ahead"/>
    <n v="0"/>
    <n v="18"/>
    <s v="Animal - domestic"/>
    <s v="Cloudy, Rain"/>
    <s v="N"/>
    <s v="N"/>
    <s v="N"/>
    <s v="N"/>
    <n v="43.120128999999899"/>
    <n v="-102.650032999999"/>
    <s v="Light truck (2 axles, 4 tires)"/>
    <s v="Westbound"/>
    <s v="None"/>
    <s v="Animal in roadway"/>
    <m/>
    <s v="None"/>
    <s v="Weather conditions"/>
    <s v="0.00 BAC"/>
    <x v="1"/>
    <x v="0"/>
  </r>
  <r>
    <n v="2169"/>
    <n v="1811598"/>
    <d v="2018-09-21T10:40:00"/>
    <s v="PENNINGTON"/>
    <s v="N"/>
    <s v="Lap belt and shoulder harness used"/>
    <s v="Straight ahead"/>
    <n v="0"/>
    <n v="79"/>
    <s v="Animal - domestic"/>
    <s v="Clear"/>
    <s v="N"/>
    <s v="N"/>
    <s v="N"/>
    <s v="N"/>
    <n v="43.922052000000001"/>
    <n v="-103.199112999999"/>
    <s v="SUV ( sport utility/suburban )"/>
    <s v="Northbound"/>
    <s v="None"/>
    <s v="Animal in roadway"/>
    <m/>
    <s v="None"/>
    <s v="None"/>
    <s v="Test not given"/>
    <x v="1"/>
    <x v="0"/>
  </r>
  <r>
    <n v="2170"/>
    <n v="1811599"/>
    <d v="2018-09-21T10:40:00"/>
    <s v="PENNINGTON"/>
    <s v="N"/>
    <s v="Lap belt and shoulder harness used"/>
    <s v="Straight ahead"/>
    <n v="0"/>
    <n v="79"/>
    <s v="Animal - domestic"/>
    <s v="Clear"/>
    <s v="N"/>
    <s v="N"/>
    <s v="N"/>
    <s v="N"/>
    <n v="43.922052000000001"/>
    <n v="-103.199112999999"/>
    <s v="Light truck (2 axles, 4 tires)"/>
    <s v="Northbound"/>
    <s v="None"/>
    <s v="Animal in roadway"/>
    <m/>
    <s v="None"/>
    <s v="None"/>
    <s v="Test not given"/>
    <x v="1"/>
    <x v="0"/>
  </r>
  <r>
    <n v="2171"/>
    <n v="1811604"/>
    <d v="2018-09-14T20:38:00"/>
    <s v="FALL RIVER"/>
    <s v="N"/>
    <s v="None used"/>
    <s v="Straight ahead"/>
    <n v="0"/>
    <n v="18"/>
    <s v="Overturn/rollover, Ran off road right"/>
    <s v="Clear"/>
    <s v="N"/>
    <s v="N"/>
    <s v="N"/>
    <s v="N"/>
    <n v="43.390107999999898"/>
    <n v="-103.403362"/>
    <s v="Passenger car"/>
    <s v="Eastbound"/>
    <s v="Failure to keep in proper lane; None"/>
    <s v="None"/>
    <s v="DRIVERS LICENSE SUSPENDED, DUI, CARELESS DRIVING., FINANCIAL RESPONSIBILITY - SUMMONS TO NONDRIVER OWNER"/>
    <s v="None"/>
    <s v="None"/>
    <s v="0.10 BAC"/>
    <x v="1"/>
    <x v="3"/>
  </r>
  <r>
    <n v="2178"/>
    <n v="1811712"/>
    <d v="2018-09-27T14:01:00"/>
    <s v="PENNINGTON"/>
    <s v="N"/>
    <s v="Lap belt and shoulder harness used"/>
    <s v="Stopped in traffic lane, Straight ahead"/>
    <n v="0"/>
    <n v="16"/>
    <s v="Motor vehicle in transport"/>
    <s v="Cloudy, Rain"/>
    <s v="N"/>
    <s v="N"/>
    <s v="N"/>
    <s v="N"/>
    <n v="44.038550000000001"/>
    <n v="-103.191970999999"/>
    <s v="Light truck (2 axles, 4 tires)"/>
    <s v="Southbound"/>
    <s v="Failed to yield to vehicle; Followed too closely; None"/>
    <s v="None"/>
    <s v="FOLLOWING TOO CLOSELY"/>
    <s v="None"/>
    <s v="None"/>
    <s v="Test not given, Test not given"/>
    <x v="1"/>
    <x v="2"/>
  </r>
  <r>
    <n v="2179"/>
    <n v="1811765"/>
    <d v="2018-09-27T15:55:00"/>
    <s v="PENNINGTON"/>
    <s v="N"/>
    <s v="Lap belt and shoulder harness used"/>
    <s v="Slowing in traffic lane, Stopped in traffic lane, Straight ahead"/>
    <n v="0"/>
    <n v="16"/>
    <s v="Motor vehicle in transport"/>
    <s v="Cloudy"/>
    <s v="N"/>
    <s v="N"/>
    <s v="N"/>
    <s v="N"/>
    <n v="44.097366999999899"/>
    <n v="-103.151385"/>
    <s v="Light truck (2 axles, 4 tires); Passenger car"/>
    <s v="Southbound"/>
    <s v="Followed too closely; None"/>
    <s v="None"/>
    <s v="FOLLOWING TOO CLOSELY"/>
    <s v="None"/>
    <s v="None"/>
    <s v="Test not given, Test not given, Test not given, Test not given"/>
    <x v="1"/>
    <x v="0"/>
  </r>
  <r>
    <n v="2180"/>
    <n v="1812082"/>
    <d v="2018-09-16T10:50:00"/>
    <s v="PENNINGTON"/>
    <s v="N"/>
    <s v="Lap belt and shoulder harness used"/>
    <s v="Straight ahead"/>
    <n v="0"/>
    <n v="16"/>
    <s v="Motor vehicle in transport"/>
    <s v="Clear"/>
    <s v="N"/>
    <s v="N"/>
    <s v="N"/>
    <s v="N"/>
    <n v="44.096122000000001"/>
    <n v="-103.151223"/>
    <s v="Light truck (2 axles, 4 tires); SUV ( sport utility/suburban )"/>
    <s v="Northbound"/>
    <s v="Followed too closely; None"/>
    <s v="None"/>
    <s v="FOLLOWING TOO CLOSELY"/>
    <s v="None"/>
    <s v="None"/>
    <s v="Test not given, Test not given"/>
    <x v="1"/>
    <x v="2"/>
  </r>
  <r>
    <n v="2182"/>
    <n v="1812141"/>
    <d v="2018-10-06T18:40:00"/>
    <s v="BENNETT"/>
    <s v="N"/>
    <m/>
    <m/>
    <n v="-1"/>
    <n v="18"/>
    <s v="Animal  - wild"/>
    <s v="Clear"/>
    <s v="N"/>
    <s v="N"/>
    <s v="N"/>
    <s v="N"/>
    <n v="43.172576999999897"/>
    <n v="-101.853354999999"/>
    <s v="Passenger car"/>
    <s v="Eastbound"/>
    <s v="Wild animal hit - damage only"/>
    <s v="Animal in roadway"/>
    <m/>
    <s v="Wild animal hit"/>
    <s v="Wild animal hit - damage only"/>
    <s v="Wild animal hit"/>
    <x v="1"/>
    <x v="0"/>
  </r>
  <r>
    <n v="2183"/>
    <n v="1812177"/>
    <d v="2018-10-08T11:40:00"/>
    <s v="PENNINGTON"/>
    <s v="N"/>
    <s v="Lap belt and shoulder harness used"/>
    <s v="Slowing in traffic lane, Straight ahead"/>
    <n v="0"/>
    <n v="16"/>
    <s v="Motor vehicle in transport"/>
    <s v="Sleet, hail ( freezing rain or drizzle )"/>
    <s v="N"/>
    <s v="N"/>
    <s v="N"/>
    <s v="N"/>
    <n v="44.069130000000001"/>
    <n v="-103.158473"/>
    <s v="Mini-van/passenger van with seats for 8 or less, including driver; SUV ( sport utility/suburban )"/>
    <s v="Northbound"/>
    <s v="Followed too closely; None"/>
    <s v="None; Road surface condition ( wet, icy, snow, slush, etc. )"/>
    <s v="EXPIRED VALADIATION STICKER, FOLLOWING TOO CLOSELY"/>
    <s v="None"/>
    <s v="None"/>
    <s v="Test not given, Test not given"/>
    <x v="1"/>
    <x v="0"/>
  </r>
  <r>
    <n v="2187"/>
    <n v="1812338"/>
    <d v="2018-10-10T18:39:00"/>
    <s v="PENNINGTON"/>
    <s v="N"/>
    <s v="Lap belt and shoulder harness used"/>
    <s v="Straight ahead"/>
    <n v="0"/>
    <n v="16"/>
    <s v="Motor vehicle in transport"/>
    <s v="Cloudy"/>
    <s v="N"/>
    <s v="N"/>
    <s v="N"/>
    <s v="N"/>
    <n v="44.098446000000003"/>
    <n v="-103.151386"/>
    <s v="Passenger car; SUV ( sport utility/suburban )"/>
    <s v="Southbound; Westbound"/>
    <s v="Failed to yield to vehicle; None"/>
    <s v="None"/>
    <s v="FAIL TO STOP FOR STOP SIGN / YIELD AFTER STOP, FINANCIAL RESPONSIBILITY - OWNER"/>
    <s v="None"/>
    <s v="None"/>
    <s v="Test not given, Test not given"/>
    <x v="1"/>
    <x v="0"/>
  </r>
  <r>
    <n v="2188"/>
    <n v="1812675"/>
    <d v="2018-09-28T17:16:00"/>
    <s v="FALL RIVER"/>
    <s v="N"/>
    <s v="None used"/>
    <s v="Straight ahead"/>
    <n v="0"/>
    <n v="18"/>
    <s v="Delineator post, Overturn/rollover, Ran off road left, Ran off road right"/>
    <s v="Cloudy"/>
    <s v="N"/>
    <s v="N"/>
    <s v="N"/>
    <s v="N"/>
    <n v="43.2254679999999"/>
    <n v="-103.279186999999"/>
    <s v="Cargo van - GVWR 10,000 lbs or less"/>
    <s v="Westbound"/>
    <s v="Drinking; Failure to keep in proper lane"/>
    <s v="None"/>
    <s v="DUI, CARELESS DRIVING., ADULT SEATBELT VIOLATION ---- AFTER 9/1/73"/>
    <s v="None"/>
    <s v="None"/>
    <s v="0.21 BAC"/>
    <x v="1"/>
    <x v="3"/>
  </r>
  <r>
    <n v="2189"/>
    <n v="1812442"/>
    <d v="2018-10-12T17:29:00"/>
    <s v="PENNINGTON"/>
    <s v="N"/>
    <s v="Lap belt and shoulder harness used"/>
    <s v="Stopped in traffic lane, Straight ahead"/>
    <n v="0"/>
    <n v="16"/>
    <s v="Motor vehicle in transport"/>
    <s v="Clear"/>
    <s v="N"/>
    <s v="N"/>
    <s v="N"/>
    <s v="N"/>
    <n v="44.076577"/>
    <n v="-103.151410999999"/>
    <s v="Passenger car; SUV ( sport utility/suburban )"/>
    <s v="Southbound"/>
    <s v="Exceeded posted speed limit; None"/>
    <s v="None"/>
    <m/>
    <s v="Brakes; None"/>
    <s v="None"/>
    <s v="Test not given, Test not given"/>
    <x v="1"/>
    <x v="0"/>
  </r>
  <r>
    <n v="2192"/>
    <n v="1812732"/>
    <d v="2018-10-17T22:40:00"/>
    <s v="PENNINGTON"/>
    <s v="N"/>
    <s v="Lap belt and shoulder harness used"/>
    <s v="Straight ahead"/>
    <n v="0"/>
    <n v="16"/>
    <s v="Cross median/centerline, Highway traffic sign post/sign"/>
    <s v="Clear"/>
    <s v="N"/>
    <s v="N"/>
    <s v="N"/>
    <s v="N"/>
    <n v="44.096232999999899"/>
    <n v="-103.151386"/>
    <s v="Passenger car"/>
    <s v="Southbound"/>
    <s v="None; Running off road"/>
    <s v="None"/>
    <m/>
    <s v="None"/>
    <s v="None"/>
    <s v="Test not given"/>
    <x v="1"/>
    <x v="0"/>
  </r>
  <r>
    <n v="2196"/>
    <n v="1812894"/>
    <d v="2018-10-20T17:00:00"/>
    <s v="PENNINGTON"/>
    <s v="N"/>
    <s v="Lap belt and shoulder harness used"/>
    <s v="Straight ahead"/>
    <n v="0"/>
    <n v="16"/>
    <s v="Motor vehicle in transport"/>
    <s v="Clear"/>
    <s v="N"/>
    <s v="N"/>
    <s v="N"/>
    <s v="N"/>
    <n v="44.085157000000002"/>
    <n v="-103.151240999999"/>
    <s v="Mini-van/passenger van with seats for 8 or less, including driver; SUV ( sport utility/suburban )"/>
    <s v="Northbound"/>
    <s v="Followed too closely; None"/>
    <s v="None"/>
    <s v="FOLLOWING TOO CLOSELY, FINANCIAL RESPONSIBILITY - OWNER"/>
    <s v="None"/>
    <s v="None"/>
    <s v="Test not given, Test not given"/>
    <x v="1"/>
    <x v="0"/>
  </r>
  <r>
    <n v="2198"/>
    <n v="1813126"/>
    <d v="2018-10-16T19:10:00"/>
    <s v="CUSTER"/>
    <s v="N"/>
    <m/>
    <m/>
    <n v="-1"/>
    <n v="79"/>
    <s v="Animal  - wild"/>
    <s v="Clear"/>
    <s v="N"/>
    <s v="N"/>
    <s v="N"/>
    <s v="N"/>
    <n v="43.489142999999899"/>
    <n v="-103.332928999999"/>
    <s v="Passenger car"/>
    <s v="Southbound"/>
    <s v="Wild animal hit - damage only"/>
    <s v="Animal in roadway"/>
    <m/>
    <s v="Wild animal hit"/>
    <s v="Wild animal hit - damage only"/>
    <s v="Wild animal hit"/>
    <x v="1"/>
    <x v="0"/>
  </r>
  <r>
    <n v="2199"/>
    <n v="1813355"/>
    <d v="2018-10-20T16:40:00"/>
    <s v="PENNINGTON"/>
    <s v="N"/>
    <s v="Helmet only, Lap belt and shoulder harness used, None used"/>
    <s v="Straight ahead"/>
    <n v="0"/>
    <n v="16"/>
    <s v="Motor vehicle in transport"/>
    <s v="Clear"/>
    <s v="N"/>
    <s v="N"/>
    <s v="N"/>
    <s v="N"/>
    <n v="44.089426000000003"/>
    <n v="-103.151242999999"/>
    <s v="Motorcycle; Passenger car"/>
    <s v="Eastbound"/>
    <s v="Followed too closely; None"/>
    <s v="None"/>
    <s v="NO ENDORSEMENT, CARELESS DRIVING., FINANCIAL RESPONSIBILITY - OWNER"/>
    <s v="None"/>
    <s v="None"/>
    <s v="0.00 BAC, 0.00 BAC, Not reported"/>
    <x v="1"/>
    <x v="1"/>
  </r>
  <r>
    <n v="2200"/>
    <n v="1813363"/>
    <d v="2018-10-26T06:57:00"/>
    <s v="PENNINGTON"/>
    <s v="N"/>
    <m/>
    <m/>
    <n v="-1"/>
    <n v="79"/>
    <s v="Animal  - wild"/>
    <s v="Clear"/>
    <s v="N"/>
    <s v="N"/>
    <s v="N"/>
    <s v="N"/>
    <n v="43.975189"/>
    <n v="-103.181583"/>
    <s v="Passenger car"/>
    <s v="Northbound"/>
    <s v="Wild animal hit - damage only"/>
    <s v="Animal in roadway"/>
    <m/>
    <s v="Wild animal hit"/>
    <s v="Wild animal hit - damage only"/>
    <s v="Wild animal hit"/>
    <x v="1"/>
    <x v="0"/>
  </r>
  <r>
    <n v="2201"/>
    <n v="1813601"/>
    <d v="2018-10-27T21:41:00"/>
    <s v="CUSTER"/>
    <s v="N"/>
    <m/>
    <m/>
    <n v="-1"/>
    <n v="79"/>
    <s v="Animal  - wild"/>
    <s v="Clear"/>
    <s v="N"/>
    <s v="N"/>
    <s v="N"/>
    <s v="N"/>
    <n v="43.556010000000001"/>
    <n v="-103.313073"/>
    <s v="Light truck (2 axles, 4 tires)"/>
    <s v="Southbound"/>
    <s v="Wild animal hit - damage only"/>
    <s v="Animal in roadway"/>
    <m/>
    <s v="Wild animal hit"/>
    <s v="Wild animal hit - damage only"/>
    <s v="Wild animal hit"/>
    <x v="1"/>
    <x v="0"/>
  </r>
  <r>
    <n v="2202"/>
    <n v="1813602"/>
    <d v="2018-10-28T20:00:00"/>
    <s v="PENNINGTON"/>
    <s v="N"/>
    <m/>
    <m/>
    <n v="-1"/>
    <n v="79"/>
    <s v="Animal  - wild"/>
    <s v="Clear"/>
    <s v="N"/>
    <s v="N"/>
    <s v="N"/>
    <s v="N"/>
    <n v="43.963043999999897"/>
    <n v="-103.185451"/>
    <s v="Light truck (2 axles, 4 tires)"/>
    <s v="Southbound"/>
    <s v="Wild animal hit - damage only"/>
    <s v="Animal in roadway"/>
    <m/>
    <s v="Wild animal hit"/>
    <s v="Wild animal hit - damage only"/>
    <s v="Wild animal hit"/>
    <x v="1"/>
    <x v="0"/>
  </r>
  <r>
    <n v="2204"/>
    <n v="1813858"/>
    <d v="2018-11-01T19:21:00"/>
    <s v="CUSTER"/>
    <s v="N"/>
    <s v="Lap belt and shoulder harness used"/>
    <s v="Straight ahead"/>
    <n v="0"/>
    <n v="79"/>
    <s v="Animal  - wild"/>
    <s v="Clear"/>
    <s v="N"/>
    <s v="N"/>
    <s v="N"/>
    <s v="N"/>
    <n v="43.600541999999898"/>
    <n v="-103.298652"/>
    <s v="SUV ( sport utility/suburban )"/>
    <s v="Northbound"/>
    <s v="None"/>
    <s v="Animal in roadway"/>
    <m/>
    <s v="None"/>
    <s v="None"/>
    <s v="Test not given, Not reported"/>
    <x v="1"/>
    <x v="1"/>
  </r>
  <r>
    <n v="2205"/>
    <n v="1813974"/>
    <d v="2018-10-24T06:55:00"/>
    <s v="PENNINGTON"/>
    <s v="N"/>
    <s v="Lap belt and shoulder harness used"/>
    <s v="Changing lanes, Straight ahead"/>
    <n v="0"/>
    <n v="16"/>
    <s v="Motor vehicle in transport"/>
    <s v="Cloudy"/>
    <s v="N"/>
    <s v="N"/>
    <s v="N"/>
    <s v="N"/>
    <n v="44.076079999999898"/>
    <n v="-103.151410999999"/>
    <s v="Light truck (2 axles, 4 tires); SUV ( sport utility/suburban )"/>
    <s v="Southbound"/>
    <s v="Improper lane change; None"/>
    <s v="None"/>
    <m/>
    <s v="None"/>
    <s v="None"/>
    <s v="Test not given, Test not given"/>
    <x v="1"/>
    <x v="0"/>
  </r>
  <r>
    <n v="2212"/>
    <n v="1814267"/>
    <d v="2018-11-12T16:39:00"/>
    <s v="FALL RIVER"/>
    <s v="N"/>
    <m/>
    <m/>
    <n v="-1"/>
    <n v="18"/>
    <s v="Animal  - wild"/>
    <s v="Clear"/>
    <s v="N"/>
    <s v="N"/>
    <s v="N"/>
    <s v="N"/>
    <n v="43.24635"/>
    <n v="-103.302915999999"/>
    <s v="Light truck (2 axles, 4 tires)"/>
    <s v="Northbound"/>
    <s v="Wild animal hit - damage only"/>
    <s v="Animal in roadway"/>
    <m/>
    <s v="Wild animal hit"/>
    <s v="Wild animal hit - damage only"/>
    <s v="Wild animal hit"/>
    <x v="1"/>
    <x v="0"/>
  </r>
  <r>
    <n v="2217"/>
    <n v="1814327"/>
    <d v="2018-11-08T15:31:00"/>
    <s v="PENNINGTON"/>
    <s v="N"/>
    <s v="Lap belt and shoulder harness used"/>
    <s v="Stopped in traffic lane, Straight ahead"/>
    <n v="0"/>
    <n v="16"/>
    <s v="Motor vehicle in transport"/>
    <s v="Clear"/>
    <s v="N"/>
    <s v="N"/>
    <s v="Y"/>
    <s v="N"/>
    <n v="44.076076"/>
    <n v="-103.151414"/>
    <s v="Light truck (2 axles, 4 tires); Passenger car"/>
    <s v="Southbound"/>
    <s v="Cell phone; None"/>
    <s v="None"/>
    <s v="USE OF HANDHELD ELECTRONIC WIRELESS COMMUNICATION DEVICE, FINANCIAL RESPONSIBILITY - OWNER"/>
    <s v="None"/>
    <s v="None"/>
    <s v="Test not given, Test not given"/>
    <x v="1"/>
    <x v="0"/>
  </r>
  <r>
    <n v="2218"/>
    <n v="1814863"/>
    <d v="2018-11-02T20:52:00"/>
    <s v="PENNINGTON"/>
    <s v="N"/>
    <m/>
    <m/>
    <n v="-1"/>
    <n v="79"/>
    <s v="Animal  - wild"/>
    <s v="Clear"/>
    <s v="N"/>
    <s v="N"/>
    <s v="N"/>
    <s v="N"/>
    <n v="43.956974000000002"/>
    <n v="-103.18622000000001"/>
    <s v="SUV ( sport utility/suburban )"/>
    <s v="Southbound"/>
    <s v="Wild animal hit - damage only"/>
    <s v="Animal in roadway"/>
    <m/>
    <s v="Wild animal hit"/>
    <s v="Wild animal hit - damage only"/>
    <s v="Wild animal hit"/>
    <x v="1"/>
    <x v="0"/>
  </r>
  <r>
    <n v="2219"/>
    <n v="1815178"/>
    <d v="2018-11-21T20:25:00"/>
    <s v="CUSTER"/>
    <s v="N"/>
    <m/>
    <m/>
    <n v="-1"/>
    <n v="79"/>
    <s v="Animal  - wild"/>
    <s v="Clear"/>
    <s v="N"/>
    <s v="N"/>
    <s v="N"/>
    <s v="N"/>
    <n v="43.8332219999999"/>
    <n v="-103.199439999999"/>
    <s v="SUV ( sport utility/suburban )"/>
    <s v="Northbound"/>
    <s v="Wild animal hit - damage only"/>
    <s v="Animal in roadway"/>
    <m/>
    <s v="Wild animal hit"/>
    <s v="Wild animal hit - damage only"/>
    <s v="Wild animal hit"/>
    <x v="1"/>
    <x v="0"/>
  </r>
  <r>
    <n v="2220"/>
    <n v="1815177"/>
    <d v="2018-11-21T19:20:00"/>
    <s v="PENNINGTON"/>
    <s v="N"/>
    <m/>
    <m/>
    <n v="-1"/>
    <n v="79"/>
    <s v="Animal  - wild"/>
    <s v="Clear"/>
    <s v="N"/>
    <s v="N"/>
    <s v="N"/>
    <s v="N"/>
    <n v="43.982292000000001"/>
    <n v="-103.181174999999"/>
    <s v="Mini-van/passenger van with seats for 8 or less, including driver"/>
    <s v="Southbound"/>
    <s v="Wild animal hit - damage only"/>
    <s v="Animal in roadway"/>
    <m/>
    <s v="Wild animal hit"/>
    <s v="Wild animal hit - damage only"/>
    <s v="Wild animal hit"/>
    <x v="1"/>
    <x v="0"/>
  </r>
  <r>
    <n v="2221"/>
    <n v="1815228"/>
    <d v="2018-11-11T16:16:00"/>
    <s v="CUSTER"/>
    <s v="N"/>
    <s v="Lap belt and shoulder harness used"/>
    <s v="Straight ahead"/>
    <n v="0"/>
    <n v="79"/>
    <s v="Overturn/rollover, Ran off road left"/>
    <s v="Clear"/>
    <s v="Y"/>
    <s v="N"/>
    <s v="N"/>
    <s v="N"/>
    <n v="43.488999999999898"/>
    <n v="-103.332926999999"/>
    <s v="Passenger car"/>
    <s v="Southbound"/>
    <s v="None; Over-correcting/over-steering"/>
    <s v="None"/>
    <m/>
    <s v="None"/>
    <s v="None"/>
    <s v="Test not given"/>
    <x v="1"/>
    <x v="2"/>
  </r>
  <r>
    <n v="2223"/>
    <n v="1815239"/>
    <d v="2018-11-06T17:15:00"/>
    <s v="PENNINGTON"/>
    <s v="N"/>
    <m/>
    <m/>
    <n v="-1"/>
    <n v="79"/>
    <s v="Animal  - wild"/>
    <s v="Clear"/>
    <s v="N"/>
    <s v="N"/>
    <s v="N"/>
    <s v="N"/>
    <n v="43.950305"/>
    <n v="-103.187743999999"/>
    <s v="Passenger car"/>
    <s v="Southbound"/>
    <s v="Wild animal hit - damage only"/>
    <s v="Animal in roadway"/>
    <m/>
    <s v="Wild animal hit"/>
    <s v="Wild animal hit - damage only"/>
    <s v="Wild animal hit"/>
    <x v="1"/>
    <x v="0"/>
  </r>
  <r>
    <n v="2224"/>
    <n v="1815257"/>
    <d v="2018-11-08T03:42:00"/>
    <s v="CUSTER"/>
    <s v="N"/>
    <s v="Lap belt and shoulder harness used"/>
    <s v="Straight ahead"/>
    <n v="0"/>
    <n v="79"/>
    <s v="Fence, Jackknife, Ran off road right"/>
    <s v="Snow"/>
    <s v="N"/>
    <s v="N"/>
    <s v="N"/>
    <s v="N"/>
    <n v="43.675204999999899"/>
    <n v="-103.259704999999"/>
    <s v="Tractor/semi-trailer"/>
    <s v="Southbound"/>
    <s v="Driving too fast for conditions; None"/>
    <s v="None"/>
    <m/>
    <s v="None"/>
    <s v="None"/>
    <s v="Test not given"/>
    <x v="1"/>
    <x v="0"/>
  </r>
  <r>
    <n v="2225"/>
    <n v="1815258"/>
    <d v="2018-11-11T01:09:00"/>
    <s v="PENNINGTON"/>
    <s v="N"/>
    <m/>
    <m/>
    <n v="-1"/>
    <n v="79"/>
    <s v="Animal  - wild"/>
    <s v="Clear"/>
    <s v="N"/>
    <s v="N"/>
    <s v="N"/>
    <s v="N"/>
    <n v="43.923578999999897"/>
    <n v="-103.199494999999"/>
    <s v="Tractor/semi-trailer"/>
    <s v="Southbound"/>
    <s v="Wild animal hit - damage only"/>
    <s v="Animal in roadway"/>
    <m/>
    <s v="Wild animal hit"/>
    <s v="Wild animal hit - damage only"/>
    <s v="Wild animal hit"/>
    <x v="1"/>
    <x v="0"/>
  </r>
  <r>
    <n v="2226"/>
    <n v="1814648"/>
    <d v="2018-11-09T08:23:00"/>
    <s v="OGLALA LAKOTA"/>
    <s v="N"/>
    <m/>
    <m/>
    <n v="-1"/>
    <n v="18"/>
    <s v="Animal  - wild"/>
    <s v="Blowing snow"/>
    <s v="N"/>
    <s v="N"/>
    <s v="N"/>
    <s v="N"/>
    <n v="43.074328999999899"/>
    <n v="-102.188395999999"/>
    <s v="Passenger car"/>
    <s v="Eastbound"/>
    <s v="Wild animal hit - damage only"/>
    <s v="Animal in roadway"/>
    <m/>
    <s v="Wild animal hit"/>
    <s v="Wild animal hit - damage only"/>
    <s v="Wild animal hit"/>
    <x v="1"/>
    <x v="0"/>
  </r>
  <r>
    <n v="2227"/>
    <n v="1815269"/>
    <d v="2018-11-08T18:30:00"/>
    <s v="CUSTER"/>
    <s v="N"/>
    <m/>
    <m/>
    <n v="-1"/>
    <n v="79"/>
    <s v="Animal  - wild"/>
    <s v="Clear"/>
    <s v="N"/>
    <s v="N"/>
    <s v="N"/>
    <s v="N"/>
    <n v="43.511304000000003"/>
    <n v="-103.327648999999"/>
    <s v="SUV ( sport utility/suburban )"/>
    <s v="Northbound"/>
    <s v="Wild animal hit - damage only"/>
    <s v="Animal in roadway"/>
    <m/>
    <s v="Wild animal hit"/>
    <s v="Wild animal hit - damage only"/>
    <s v="Wild animal hit"/>
    <x v="1"/>
    <x v="0"/>
  </r>
  <r>
    <n v="2229"/>
    <n v="1814649"/>
    <d v="2018-10-04T21:58:00"/>
    <s v="OGLALA LAKOTA"/>
    <s v="N"/>
    <s v="Lap belt and shoulder harness used"/>
    <s v="Stopped in traffic lane, Straight ahead"/>
    <n v="0"/>
    <n v="18"/>
    <s v="Motor vehicle in transport, Ran off road left, Ran off road right"/>
    <s v="Cloudy, Rain"/>
    <s v="N"/>
    <s v="N"/>
    <s v="N"/>
    <s v="N"/>
    <n v="43.093988000000003"/>
    <n v="-102.168446"/>
    <s v="Light truck (2 axles, 4 tires); Passenger car"/>
    <s v="Westbound"/>
    <s v="Improper parking; None; Other"/>
    <s v="Road surface condition ( wet, icy, snow, slush, etc. )"/>
    <m/>
    <s v="None"/>
    <s v="None; Weather conditions"/>
    <s v="0.00 BAC, 0.00 BAC, Not reported, Not reported, Not reported"/>
    <x v="1"/>
    <x v="2"/>
  </r>
  <r>
    <n v="2230"/>
    <n v="1814731"/>
    <d v="2018-11-16T14:15:00"/>
    <s v="PENNINGTON"/>
    <s v="N"/>
    <s v="Lap belt and shoulder harness used"/>
    <s v="Straight ahead, Turning right"/>
    <n v="0"/>
    <n v="16"/>
    <s v="Motor vehicle in transport"/>
    <s v="Clear"/>
    <s v="N"/>
    <s v="N"/>
    <s v="N"/>
    <s v="N"/>
    <n v="44.096257000000001"/>
    <n v="-103.151383999999"/>
    <s v="Light truck (2 axles, 4 tires); Passenger car"/>
    <s v="Eastbound; Southbound"/>
    <s v="Failed to yield to vehicle; None"/>
    <s v="None"/>
    <s v="FAIL TO STOP AT RED LIGHT"/>
    <s v="None"/>
    <s v="None"/>
    <s v="Test not given, Test not given"/>
    <x v="1"/>
    <x v="0"/>
  </r>
  <r>
    <n v="2231"/>
    <n v="1814734"/>
    <d v="2018-11-16T21:27:00"/>
    <s v="PENNINGTON"/>
    <s v="N"/>
    <s v="Lap belt and shoulder harness used"/>
    <s v="Stopped in traffic lane, Straight ahead"/>
    <n v="0"/>
    <n v="16"/>
    <s v="Motor vehicle in transport"/>
    <s v="Snow"/>
    <s v="N"/>
    <s v="N"/>
    <s v="N"/>
    <s v="N"/>
    <n v="44.076079999999898"/>
    <n v="-103.15141300000001"/>
    <s v="Light truck (2 axles, 4 tires); Passenger car"/>
    <s v="Southbound"/>
    <s v="Driving too fast for conditions; Followed too closely; None"/>
    <s v="None; Road surface condition ( wet, icy, snow, slush, etc. )"/>
    <s v="FOLLOWING TOO CLOSELY"/>
    <s v="None"/>
    <s v="None"/>
    <s v="Test not given, Test not given"/>
    <x v="1"/>
    <x v="0"/>
  </r>
  <r>
    <n v="2233"/>
    <n v="1814845"/>
    <d v="2018-11-13T17:00:00"/>
    <s v="PENNINGTON"/>
    <s v="N"/>
    <m/>
    <m/>
    <n v="-1"/>
    <n v="79"/>
    <s v="Animal  - wild"/>
    <s v="Clear"/>
    <s v="N"/>
    <s v="N"/>
    <s v="N"/>
    <s v="N"/>
    <n v="43.968670000000003"/>
    <n v="-103.184657"/>
    <s v="SUV ( sport utility/suburban )"/>
    <s v="Southbound"/>
    <s v="Wild animal hit - damage only"/>
    <s v="Animal in roadway"/>
    <m/>
    <s v="Wild animal hit"/>
    <s v="Wild animal hit - damage only"/>
    <s v="Wild animal hit"/>
    <x v="1"/>
    <x v="0"/>
  </r>
  <r>
    <n v="2234"/>
    <n v="1814897"/>
    <d v="2018-11-20T06:30:00"/>
    <s v="FALL RIVER"/>
    <s v="N"/>
    <m/>
    <m/>
    <n v="-1"/>
    <n v="18"/>
    <s v="Animal  - wild"/>
    <s v="Clear"/>
    <s v="N"/>
    <s v="N"/>
    <s v="N"/>
    <s v="N"/>
    <n v="43.274957000000001"/>
    <n v="-103.308841"/>
    <s v="SUV ( sport utility/suburban )"/>
    <s v="Southbound"/>
    <s v="Wild animal hit - damage only"/>
    <s v="Animal in roadway"/>
    <m/>
    <s v="Wild animal hit"/>
    <s v="Wild animal hit - damage only"/>
    <s v="Wild animal hit"/>
    <x v="1"/>
    <x v="0"/>
  </r>
  <r>
    <n v="2235"/>
    <n v="1814922"/>
    <d v="2018-11-20T07:44:00"/>
    <s v="PENNINGTON"/>
    <s v="N"/>
    <m/>
    <m/>
    <n v="-1"/>
    <n v="16"/>
    <s v="Animal  - wild"/>
    <s v="Clear"/>
    <s v="N"/>
    <s v="N"/>
    <s v="N"/>
    <s v="N"/>
    <n v="44.056995000000001"/>
    <n v="-103.165148"/>
    <s v="Passenger car"/>
    <s v="Southbound"/>
    <s v="Wild animal hit - damage only"/>
    <s v="Animal in roadway"/>
    <m/>
    <s v="Wild animal hit"/>
    <s v="Wild animal hit - damage only"/>
    <s v="Wild animal hit"/>
    <x v="1"/>
    <x v="0"/>
  </r>
  <r>
    <n v="2236"/>
    <n v="1815027"/>
    <d v="2018-11-22T05:35:00"/>
    <s v="FALL RIVER"/>
    <s v="N"/>
    <m/>
    <m/>
    <n v="-1"/>
    <n v="18"/>
    <s v="Animal  - wild"/>
    <s v="Clear"/>
    <s v="N"/>
    <s v="N"/>
    <s v="N"/>
    <s v="N"/>
    <n v="43.373189000000004"/>
    <n v="-103.39939800000001"/>
    <s v="SUV ( sport utility/suburban )"/>
    <s v="Southbound"/>
    <s v="Wild animal hit - damage only"/>
    <s v="Animal in roadway"/>
    <m/>
    <s v="Wild animal hit"/>
    <s v="Wild animal hit - damage only"/>
    <s v="Wild animal hit"/>
    <x v="1"/>
    <x v="0"/>
  </r>
  <r>
    <n v="2237"/>
    <n v="1815029"/>
    <d v="2018-11-15T17:13:00"/>
    <s v="FALL RIVER"/>
    <s v="N"/>
    <m/>
    <m/>
    <n v="-1"/>
    <n v="18"/>
    <s v="Animal  - wild"/>
    <s v="Clear"/>
    <s v="N"/>
    <s v="N"/>
    <s v="N"/>
    <s v="N"/>
    <n v="43.242499000000002"/>
    <n v="-103.29996800000001"/>
    <s v="Passenger car"/>
    <s v="Southbound"/>
    <s v="Wild animal hit - damage only"/>
    <s v="Animal in roadway"/>
    <m/>
    <s v="Wild animal hit"/>
    <s v="Wild animal hit - damage only"/>
    <s v="Wild animal hit"/>
    <x v="1"/>
    <x v="0"/>
  </r>
  <r>
    <n v="2238"/>
    <n v="1815030"/>
    <d v="2018-11-16T23:56:00"/>
    <s v="FALL RIVER"/>
    <s v="N"/>
    <s v="Lap belt and shoulder harness used"/>
    <s v="Straight ahead"/>
    <n v="0"/>
    <n v="18"/>
    <s v="Overturn/rollover, Ran off road right"/>
    <s v="Sleet, hail ( freezing rain or drizzle ), Snow"/>
    <s v="N"/>
    <s v="N"/>
    <s v="N"/>
    <s v="N"/>
    <n v="43.186487"/>
    <n v="-103.061521999999"/>
    <s v="Light truck (2 axles, 4 tires)"/>
    <s v="Westbound"/>
    <s v="Driving too fast for conditions; None"/>
    <s v="Road surface condition ( wet, icy, snow, slush, etc. )"/>
    <m/>
    <s v="Steering"/>
    <s v="Weather conditions"/>
    <s v="0.07 BAC, Not reported"/>
    <x v="1"/>
    <x v="1"/>
  </r>
  <r>
    <n v="2240"/>
    <n v="1815082"/>
    <d v="2018-11-21T16:45:00"/>
    <s v="PENNINGTON"/>
    <s v="N"/>
    <m/>
    <m/>
    <n v="-1"/>
    <n v="79"/>
    <s v="Animal  - wild"/>
    <s v="Clear"/>
    <s v="N"/>
    <s v="N"/>
    <s v="N"/>
    <s v="N"/>
    <n v="43.950181999999899"/>
    <n v="-103.187791"/>
    <s v="Light truck (2 axles, 4 tires)"/>
    <s v="Southbound"/>
    <s v="Wild animal hit - damage only"/>
    <s v="Animal in roadway"/>
    <m/>
    <s v="Wild animal hit"/>
    <s v="Wild animal hit - damage only"/>
    <s v="Wild animal hit"/>
    <x v="1"/>
    <x v="0"/>
  </r>
  <r>
    <n v="2244"/>
    <n v="1815615"/>
    <d v="2018-11-19T17:40:00"/>
    <s v="CUSTER"/>
    <s v="N"/>
    <m/>
    <m/>
    <n v="-1"/>
    <n v="79"/>
    <s v="Animal  - wild"/>
    <s v="Clear"/>
    <s v="N"/>
    <s v="N"/>
    <s v="N"/>
    <s v="N"/>
    <n v="43.815826999999899"/>
    <n v="-103.20261600000001"/>
    <s v="Passenger car"/>
    <s v="Northbound"/>
    <s v="Wild animal hit - damage only"/>
    <s v="Animal in roadway"/>
    <m/>
    <s v="Wild animal hit"/>
    <s v="Wild animal hit - damage only"/>
    <s v="Wild animal hit"/>
    <x v="1"/>
    <x v="0"/>
  </r>
  <r>
    <n v="2246"/>
    <n v="1815625"/>
    <d v="2018-11-21T18:30:00"/>
    <s v="FALL RIVER"/>
    <s v="N"/>
    <m/>
    <m/>
    <n v="-1"/>
    <n v="18"/>
    <s v="Animal  - wild"/>
    <s v="Clear"/>
    <s v="N"/>
    <s v="N"/>
    <s v="N"/>
    <s v="N"/>
    <n v="43.394734"/>
    <n v="-103.400323"/>
    <s v="Light truck (2 axles, 4 tires)"/>
    <s v="Westbound"/>
    <s v="Wild animal hit - damage only"/>
    <s v="Animal in roadway"/>
    <m/>
    <s v="Wild animal hit"/>
    <s v="Wild animal hit - damage only"/>
    <s v="Wild animal hit"/>
    <x v="1"/>
    <x v="0"/>
  </r>
  <r>
    <n v="2247"/>
    <n v="1815618"/>
    <d v="2018-11-27T19:00:00"/>
    <s v="CUSTER"/>
    <s v="N"/>
    <m/>
    <m/>
    <n v="-1"/>
    <n v="79"/>
    <s v="Animal  - wild"/>
    <s v="Clear"/>
    <s v="N"/>
    <s v="N"/>
    <s v="N"/>
    <s v="N"/>
    <n v="43.662699000000003"/>
    <n v="-103.269659"/>
    <s v="Passenger car"/>
    <s v="Southbound"/>
    <s v="Wild animal hit - damage only"/>
    <s v="Animal in roadway"/>
    <m/>
    <s v="Wild animal hit"/>
    <s v="Wild animal hit - damage only"/>
    <s v="Wild animal hit"/>
    <x v="1"/>
    <x v="0"/>
  </r>
  <r>
    <n v="2251"/>
    <n v="1814924"/>
    <d v="2018-11-20T06:30:00"/>
    <s v="PENNINGTON"/>
    <s v="N"/>
    <m/>
    <s v="Straight ahead"/>
    <n v="0"/>
    <n v="16"/>
    <s v="Light/luminaire support, Ran off road right"/>
    <s v="Clear"/>
    <s v="N"/>
    <s v="N"/>
    <s v="N"/>
    <s v="N"/>
    <n v="44.068303999999898"/>
    <n v="-103.159446"/>
    <s v="Light truck (2 axles, 4 tires)"/>
    <s v="Southbound"/>
    <s v="Unknown"/>
    <s v="Unknown"/>
    <m/>
    <s v="Unknown"/>
    <s v="Unknown"/>
    <s v="Test not given"/>
    <x v="1"/>
    <x v="0"/>
  </r>
  <r>
    <n v="2252"/>
    <n v="1815763"/>
    <d v="2018-11-21T15:09:00"/>
    <s v="PENNINGTON"/>
    <s v="N"/>
    <s v="Lap belt and shoulder harness used, None used"/>
    <s v="Slowing in traffic lane"/>
    <n v="0"/>
    <n v="16"/>
    <s v="Motor vehicle in transport"/>
    <s v="Clear"/>
    <s v="N"/>
    <s v="N"/>
    <s v="N"/>
    <s v="N"/>
    <n v="44.074281999999897"/>
    <n v="-103.151596999999"/>
    <s v="Light truck (2 axles, 4 tires)"/>
    <s v="Southbound"/>
    <s v="Followed too closely; None; Other"/>
    <s v="None"/>
    <s v="CARELESS DRIVING"/>
    <s v="None"/>
    <s v="None"/>
    <s v="Test not given, Test not given, Test not given"/>
    <x v="1"/>
    <x v="0"/>
  </r>
  <r>
    <n v="2255"/>
    <n v="1815841"/>
    <d v="2018-12-05T14:25:00"/>
    <s v="PENNINGTON"/>
    <s v="N"/>
    <s v="Lap belt and shoulder harness used"/>
    <s v="Straight ahead"/>
    <n v="0"/>
    <n v="16"/>
    <s v="Light/luminaire support, Ran off road right"/>
    <s v="Clear"/>
    <s v="N"/>
    <s v="N"/>
    <s v="N"/>
    <s v="N"/>
    <n v="44.071513000000003"/>
    <n v="-103.153907"/>
    <s v="SUV ( sport utility/suburban )"/>
    <s v="Southbound"/>
    <s v="Driving too fast for conditions; None"/>
    <s v="Road surface condition ( wet, icy, snow, slush, etc. )"/>
    <s v="OVERDRIVING ROAD CONDITIONS, FINANCIAL RESPONSIBILITY - OWNER"/>
    <s v="None"/>
    <s v="None"/>
    <s v="Test not given"/>
    <x v="1"/>
    <x v="0"/>
  </r>
  <r>
    <n v="2256"/>
    <n v="1815830"/>
    <d v="2018-11-30T08:02:00"/>
    <s v="OGLALA LAKOTA"/>
    <s v="N"/>
    <s v="Lap belt and shoulder harness used"/>
    <s v="Stopped in traffic lane, Straight ahead"/>
    <n v="0"/>
    <n v="18"/>
    <s v="Motor vehicle in transport"/>
    <s v="Clear"/>
    <s v="N"/>
    <s v="N"/>
    <s v="N"/>
    <s v="N"/>
    <n v="43.026786000000001"/>
    <n v="-102.549879"/>
    <s v="Light truck (2 axles, 4 tires); SUV ( sport utility/suburban )"/>
    <s v="Westbound"/>
    <s v="Exceeded posted speed limit; None"/>
    <s v="Road surface condition ( wet, icy, snow, slush, etc. )"/>
    <m/>
    <s v="None"/>
    <s v="None"/>
    <s v="Test not given, Test not given"/>
    <x v="1"/>
    <x v="0"/>
  </r>
  <r>
    <n v="2257"/>
    <n v="1815860"/>
    <d v="2018-12-05T16:57:00"/>
    <s v="BENNETT"/>
    <s v="N"/>
    <m/>
    <m/>
    <n v="-1"/>
    <n v="18"/>
    <s v="Animal  - wild"/>
    <s v="Clear"/>
    <s v="N"/>
    <s v="N"/>
    <s v="N"/>
    <s v="N"/>
    <n v="43.172573999999898"/>
    <n v="-101.88221900000001"/>
    <s v="SUV ( sport utility/suburban )"/>
    <s v="Eastbound"/>
    <s v="Wild animal hit - damage only"/>
    <s v="Animal in roadway"/>
    <m/>
    <s v="Wild animal hit"/>
    <s v="Wild animal hit - damage only"/>
    <s v="Wild animal hit"/>
    <x v="1"/>
    <x v="0"/>
  </r>
  <r>
    <n v="2258"/>
    <n v="1815861"/>
    <d v="2018-11-29T17:30:00"/>
    <s v="BENNETT"/>
    <s v="N"/>
    <m/>
    <m/>
    <n v="-1"/>
    <n v="18"/>
    <s v="Animal  - wild"/>
    <s v="Clear"/>
    <s v="N"/>
    <s v="N"/>
    <s v="N"/>
    <s v="N"/>
    <n v="43.172367000000001"/>
    <n v="-101.78451800000001"/>
    <s v="SUV ( sport utility/suburban )"/>
    <s v="Eastbound"/>
    <s v="Wild animal hit - damage only"/>
    <s v="Animal in roadway"/>
    <m/>
    <s v="Wild animal hit"/>
    <s v="Wild animal hit - damage only"/>
    <s v="Wild animal hit"/>
    <x v="1"/>
    <x v="0"/>
  </r>
  <r>
    <n v="2259"/>
    <n v="1815862"/>
    <d v="2018-11-29T17:45:00"/>
    <s v="BENNETT"/>
    <s v="N"/>
    <m/>
    <m/>
    <n v="-1"/>
    <n v="18"/>
    <s v="Animal  - wild"/>
    <s v="Clear"/>
    <s v="N"/>
    <s v="N"/>
    <s v="N"/>
    <s v="N"/>
    <n v="43.172370000000001"/>
    <n v="-101.785449"/>
    <s v="SUV ( sport utility/suburban )"/>
    <s v="Eastbound"/>
    <s v="Wild animal hit - damage only"/>
    <s v="Animal in roadway"/>
    <m/>
    <s v="Wild animal hit"/>
    <s v="Wild animal hit - damage only"/>
    <s v="Wild animal hit"/>
    <x v="1"/>
    <x v="0"/>
  </r>
  <r>
    <n v="2260"/>
    <n v="1815976"/>
    <d v="2018-12-02T14:11:00"/>
    <s v="FALL RIVER"/>
    <s v="N"/>
    <s v="Lap belt and shoulder harness used, None used"/>
    <s v="Straight ahead"/>
    <n v="0"/>
    <n v="18"/>
    <s v="Cross median/centerline, Motor vehicle in transport"/>
    <s v="Cloudy"/>
    <s v="N"/>
    <s v="N"/>
    <s v="N"/>
    <s v="N"/>
    <n v="43.189557000000001"/>
    <n v="-103.007397999999"/>
    <s v="Light truck (2 axles, 4 tires); Mini-van/passenger van with seats for 8 or less, including driver"/>
    <s v="Eastbound; Westbound"/>
    <s v="Failure to keep in proper lane; None"/>
    <s v="None"/>
    <m/>
    <s v="None"/>
    <s v="None"/>
    <s v="0.00 BAC, 0.00 BAC, Not reported"/>
    <x v="1"/>
    <x v="4"/>
  </r>
  <r>
    <n v="2261"/>
    <n v="1815877"/>
    <d v="2018-12-04T14:05:00"/>
    <s v="FALL RIVER"/>
    <s v="N"/>
    <s v="Lap belt and shoulder harness used"/>
    <s v="Straight ahead"/>
    <n v="0"/>
    <n v="18"/>
    <s v="Cross median/centerline, Guardrail face, Ran off road left"/>
    <s v="Clear"/>
    <s v="N"/>
    <s v="Y"/>
    <s v="N"/>
    <s v="N"/>
    <n v="43.4024509999999"/>
    <n v="-103.410939999999"/>
    <s v="Passenger car"/>
    <s v="Westbound"/>
    <s v="Fatigued/asleep; None"/>
    <s v="None"/>
    <m/>
    <s v="None"/>
    <s v="None"/>
    <s v="Test not given"/>
    <x v="1"/>
    <x v="0"/>
  </r>
  <r>
    <n v="2262"/>
    <n v="1815962"/>
    <d v="2018-11-24T14:54:00"/>
    <s v="PENNINGTON"/>
    <s v="N"/>
    <s v="Child/Youth restraint system used properly, Lap belt and shoulder harness used"/>
    <s v="Straight ahead"/>
    <n v="0"/>
    <n v="90"/>
    <s v="Light/luminaire support, Ran off road left"/>
    <s v="Sleet, hail ( freezing rain or drizzle ), Snow"/>
    <s v="Y"/>
    <s v="N"/>
    <s v="N"/>
    <s v="N"/>
    <n v="44.099694999999898"/>
    <n v="-103.16574900000001"/>
    <s v="Passenger car"/>
    <s v="Westbound"/>
    <s v="Over-correcting/over-steering; Swerving or avoiding due to wind, slippery surface, vehicle, object, non-motorist, etc."/>
    <s v="Road surface condition ( wet, icy, snow, slush, etc. )"/>
    <s v="DRIVERS LICENSE SUSPENDED"/>
    <s v="None"/>
    <s v="None"/>
    <s v="Test not given, Not reported"/>
    <x v="1"/>
    <x v="2"/>
  </r>
  <r>
    <n v="2263"/>
    <n v="1815955"/>
    <d v="2018-12-03T17:10:00"/>
    <s v="CUSTER"/>
    <s v="N"/>
    <m/>
    <m/>
    <n v="-1"/>
    <n v="79"/>
    <s v="Animal  - wild"/>
    <s v="Clear"/>
    <s v="N"/>
    <s v="N"/>
    <s v="N"/>
    <s v="N"/>
    <n v="43.478223999999898"/>
    <n v="-103.341536"/>
    <s v="SUV ( sport utility/suburban )"/>
    <s v="Northbound"/>
    <s v="Wild animal hit - damage only"/>
    <s v="Animal in roadway"/>
    <m/>
    <s v="Wild animal hit"/>
    <s v="Wild animal hit - damage only"/>
    <s v="Wild animal hit"/>
    <x v="1"/>
    <x v="0"/>
  </r>
  <r>
    <n v="2264"/>
    <n v="1815937"/>
    <d v="2018-11-30T18:13:00"/>
    <s v="CUSTER"/>
    <s v="N"/>
    <m/>
    <m/>
    <n v="-1"/>
    <n v="79"/>
    <s v="Animal  - wild"/>
    <s v="Cloudy"/>
    <s v="N"/>
    <s v="N"/>
    <s v="N"/>
    <s v="N"/>
    <n v="43.848429000000003"/>
    <n v="-103.199465"/>
    <s v="Passenger car"/>
    <s v="Southbound"/>
    <s v="Wild animal hit - damage only"/>
    <s v="Animal in roadway"/>
    <m/>
    <s v="Wild animal hit"/>
    <s v="Wild animal hit - damage only"/>
    <s v="Wild animal hit"/>
    <x v="1"/>
    <x v="0"/>
  </r>
  <r>
    <n v="2267"/>
    <n v="1816115"/>
    <d v="2018-12-05T22:43:00"/>
    <s v="PENNINGTON"/>
    <s v="N"/>
    <m/>
    <m/>
    <n v="-1"/>
    <n v="79"/>
    <s v="Animal  - wild"/>
    <s v="Cloudy"/>
    <s v="N"/>
    <s v="N"/>
    <s v="N"/>
    <s v="N"/>
    <n v="43.9802409999999"/>
    <n v="-103.181251"/>
    <s v="Passenger car"/>
    <s v="Southbound"/>
    <s v="Wild animal hit - damage only"/>
    <s v="Animal in roadway"/>
    <m/>
    <s v="Wild animal hit"/>
    <s v="Wild animal hit - damage only"/>
    <s v="Wild animal hit"/>
    <x v="1"/>
    <x v="0"/>
  </r>
  <r>
    <n v="2268"/>
    <n v="1816254"/>
    <d v="2018-12-07T02:40:00"/>
    <s v="PENNINGTON"/>
    <s v="N"/>
    <s v="Lap belt and shoulder harness used"/>
    <s v="Straight ahead"/>
    <n v="0"/>
    <n v="90"/>
    <s v="Highway traffic sign post/sign, Ran off road right"/>
    <s v="Clear"/>
    <s v="N"/>
    <s v="N"/>
    <s v="N"/>
    <s v="N"/>
    <n v="44.0999219999999"/>
    <n v="-103.153886999999"/>
    <s v="Passenger car"/>
    <s v="Eastbound"/>
    <s v="Drinking; Running off road"/>
    <s v="None"/>
    <s v="DUI, CARELESS DRIVING."/>
    <s v="None"/>
    <s v="None"/>
    <s v="Test given, but unobtainable at time report filed"/>
    <x v="1"/>
    <x v="0"/>
  </r>
  <r>
    <n v="2269"/>
    <n v="1816764"/>
    <d v="2018-12-14T17:27:00"/>
    <s v="CUSTER"/>
    <s v="N"/>
    <m/>
    <m/>
    <n v="-1"/>
    <n v="79"/>
    <s v="Animal  - wild"/>
    <s v="Clear"/>
    <s v="N"/>
    <s v="N"/>
    <s v="N"/>
    <s v="N"/>
    <n v="43.831958"/>
    <n v="-103.199437"/>
    <s v="SUV ( sport utility/suburban )"/>
    <s v="Northbound"/>
    <s v="Wild animal hit - damage only"/>
    <s v="Animal in roadway"/>
    <m/>
    <s v="Wild animal hit"/>
    <s v="Wild animal hit - damage only"/>
    <s v="Wild animal hit"/>
    <x v="1"/>
    <x v="0"/>
  </r>
  <r>
    <n v="2271"/>
    <n v="1816454"/>
    <d v="2018-12-13T08:13:00"/>
    <s v="PENNINGTON"/>
    <s v="N"/>
    <s v="Lap belt and shoulder harness used"/>
    <s v="Stopped in traffic lane, Straight ahead"/>
    <n v="0"/>
    <n v="16"/>
    <s v="Motor vehicle in transport"/>
    <s v="Clear"/>
    <s v="N"/>
    <s v="N"/>
    <s v="N"/>
    <s v="N"/>
    <n v="44.042876999999898"/>
    <n v="-103.171389"/>
    <s v="SUV ( sport utility/suburban ); Tractor/semi-trailer"/>
    <s v="Westbound"/>
    <s v="Failed to yield to vehicle; Followed too closely; None"/>
    <s v="None"/>
    <m/>
    <s v="None"/>
    <s v="None"/>
    <s v="Test not given, Test not given"/>
    <x v="1"/>
    <x v="2"/>
  </r>
  <r>
    <n v="2275"/>
    <n v="1816888"/>
    <d v="2018-12-26T08:19:00"/>
    <s v="CUSTER"/>
    <s v="N"/>
    <s v="Lap belt and shoulder harness used"/>
    <s v="Straight ahead"/>
    <n v="0"/>
    <n v="79"/>
    <s v="Delineator post, Ditch, Fence, Other non-collision"/>
    <s v="Sleet, hail ( freezing rain or drizzle )"/>
    <s v="N"/>
    <s v="N"/>
    <s v="N"/>
    <s v="N"/>
    <n v="43.515087999999899"/>
    <n v="-103.326488999999"/>
    <s v="Passenger car"/>
    <s v="Southbound"/>
    <s v="Driving too fast for conditions; None"/>
    <s v="Road surface condition ( wet, icy, snow, slush, etc. )"/>
    <m/>
    <s v="None"/>
    <s v="None"/>
    <s v="0.00 BAC"/>
    <x v="1"/>
    <x v="0"/>
  </r>
  <r>
    <n v="2276"/>
    <n v="1816889"/>
    <d v="2018-12-26T12:28:00"/>
    <s v="CUSTER"/>
    <s v="N"/>
    <s v="Lap belt and shoulder harness used"/>
    <s v="Straight ahead"/>
    <n v="0"/>
    <n v="79"/>
    <s v="Ditch, Fence, Ran off road right"/>
    <s v="Sleet, hail ( freezing rain or drizzle )"/>
    <s v="N"/>
    <s v="N"/>
    <s v="N"/>
    <s v="N"/>
    <n v="43.7012649999999"/>
    <n v="-103.239969"/>
    <s v="Passenger car"/>
    <s v="Southbound"/>
    <s v="Driving too fast for conditions; None"/>
    <s v="Road surface condition ( wet, icy, snow, slush, etc. )"/>
    <s v="OVERDRIVING ROAD CONDITIONS"/>
    <s v="None"/>
    <s v="None"/>
    <s v="0.00 BAC"/>
    <x v="1"/>
    <x v="0"/>
  </r>
  <r>
    <n v="2278"/>
    <n v="1817068"/>
    <d v="2018-12-27T16:50:00"/>
    <s v="PENNINGTON"/>
    <s v="N"/>
    <s v="Lap belt and shoulder harness used"/>
    <s v="Straight ahead"/>
    <n v="0"/>
    <n v="90"/>
    <s v="Guardrail face, Light/luminaire support, Motor vehicle in transport, Ran off road left, Ran off road right"/>
    <s v="Snow"/>
    <s v="N"/>
    <s v="N"/>
    <s v="N"/>
    <s v="N"/>
    <n v="44.099463999999898"/>
    <n v="-103.170957"/>
    <s v="SUV ( sport utility/suburban )"/>
    <s v="Eastbound"/>
    <s v="Driving too fast for conditions; None"/>
    <s v="Road surface condition ( wet, icy, snow, slush, etc. )"/>
    <m/>
    <s v="None"/>
    <s v="None"/>
    <s v="Test not given, Test not given"/>
    <x v="1"/>
    <x v="0"/>
  </r>
  <r>
    <n v="2280"/>
    <n v="1817242"/>
    <d v="2018-12-30T15:17:00"/>
    <s v="PENNINGTON"/>
    <s v="N"/>
    <s v="Lap belt and shoulder harness used"/>
    <s v="Straight ahead"/>
    <n v="0"/>
    <n v="79"/>
    <s v="Fire/explosion"/>
    <s v="Rain"/>
    <s v="N"/>
    <s v="N"/>
    <s v="N"/>
    <s v="N"/>
    <n v="43.984766"/>
    <n v="-103.180689999999"/>
    <s v="Single-unit truck (2 axle, 6 tires) GVWR 10,001 lbs or more"/>
    <s v="Northbound"/>
    <s v="None"/>
    <s v="None"/>
    <m/>
    <s v="None"/>
    <s v="None"/>
    <s v="0.00 BAC"/>
    <x v="1"/>
    <x v="0"/>
  </r>
  <r>
    <n v="2281"/>
    <n v="1817340"/>
    <d v="2018-12-08T17:10:00"/>
    <s v="CUSTER"/>
    <s v="N"/>
    <m/>
    <m/>
    <n v="-1"/>
    <n v="79"/>
    <s v="Animal  - wild"/>
    <s v="Clear"/>
    <s v="N"/>
    <s v="N"/>
    <s v="N"/>
    <s v="N"/>
    <n v="43.815358000000003"/>
    <n v="-103.203170999999"/>
    <s v="SUV ( sport utility/suburban )"/>
    <s v="Southbound"/>
    <s v="Wild animal hit - damage only"/>
    <s v="Animal in roadway"/>
    <m/>
    <s v="Wild animal hit"/>
    <s v="Wild animal hit - damage only"/>
    <s v="Wild animal hit"/>
    <x v="1"/>
    <x v="0"/>
  </r>
  <r>
    <n v="2282"/>
    <n v="1900074"/>
    <d v="2019-01-02T14:17:00"/>
    <s v="PENNINGTON"/>
    <s v="N"/>
    <s v="Lap belt and shoulder harness used"/>
    <s v="Changing lanes, Overtaking/passing"/>
    <n v="0"/>
    <n v="79"/>
    <s v="Motor vehicle in transport"/>
    <s v="Clear"/>
    <s v="N"/>
    <s v="N"/>
    <s v="N"/>
    <s v="N"/>
    <n v="44.009852000000002"/>
    <n v="-103.183897"/>
    <s v="Light truck (2 axles, 4 tires); SUV ( sport utility/suburban )"/>
    <s v="Northbound"/>
    <s v="Improper lane change; None"/>
    <s v="Road surface condition ( wet, icy, snow, slush, etc. )"/>
    <s v="LANE DRIVING REQUIRED / ILLEGAL LANE CHANGE"/>
    <s v="None"/>
    <s v="None"/>
    <s v="Test not given, Test not given"/>
    <x v="1"/>
    <x v="0"/>
  </r>
  <r>
    <n v="2289"/>
    <n v="1817293"/>
    <d v="2018-12-19T06:22:00"/>
    <s v="BENNETT"/>
    <s v="N"/>
    <m/>
    <m/>
    <n v="-1"/>
    <n v="18"/>
    <s v="Animal  - wild"/>
    <s v="Clear"/>
    <s v="N"/>
    <s v="N"/>
    <s v="N"/>
    <s v="N"/>
    <n v="43.172491999999899"/>
    <n v="-101.834317999999"/>
    <s v="Passenger car"/>
    <s v="Eastbound"/>
    <s v="Wild animal hit - damage only"/>
    <s v="Animal in roadway"/>
    <m/>
    <s v="Wild animal hit"/>
    <s v="Wild animal hit - damage only"/>
    <s v="Wild animal hit"/>
    <x v="1"/>
    <x v="0"/>
  </r>
  <r>
    <n v="2291"/>
    <n v="1817390"/>
    <d v="2018-12-04T01:30:00"/>
    <s v="CUSTER"/>
    <s v="N"/>
    <m/>
    <m/>
    <n v="-1"/>
    <n v="79"/>
    <s v="Animal  - wild"/>
    <s v="Clear"/>
    <s v="N"/>
    <s v="N"/>
    <s v="N"/>
    <s v="N"/>
    <n v="43.525497999999899"/>
    <n v="-103.328261999999"/>
    <s v="Passenger car"/>
    <s v="Northbound"/>
    <s v="Wild animal hit - damage only"/>
    <s v="Animal in roadway"/>
    <m/>
    <s v="Wild animal hit"/>
    <s v="Wild animal hit - damage only"/>
    <s v="Wild animal hit"/>
    <x v="1"/>
    <x v="0"/>
  </r>
  <r>
    <n v="2292"/>
    <n v="1900004"/>
    <d v="2019-01-01T10:55:00"/>
    <s v="FALL RIVER"/>
    <s v="N"/>
    <s v="Lap belt and shoulder harness used"/>
    <s v="Straight ahead"/>
    <n v="0"/>
    <n v="18"/>
    <s v="Fence, Ran off road right"/>
    <s v="Clear"/>
    <s v="N"/>
    <s v="N"/>
    <s v="N"/>
    <s v="N"/>
    <n v="43.289068999999898"/>
    <n v="-103.320988999999"/>
    <s v="Light truck (2 axles, 4 tires)"/>
    <s v="Northbound"/>
    <s v="Driving too fast for conditions; None"/>
    <s v="Road surface condition ( wet, icy, snow, slush, etc. )"/>
    <m/>
    <s v="None"/>
    <s v="None"/>
    <s v="Test not given"/>
    <x v="1"/>
    <x v="0"/>
  </r>
  <r>
    <n v="2295"/>
    <n v="1817778"/>
    <d v="2018-10-27T19:10:00"/>
    <s v="FALL RIVER"/>
    <s v="N"/>
    <m/>
    <m/>
    <n v="-1"/>
    <n v="18"/>
    <s v="Animal  - wild"/>
    <s v="Clear"/>
    <s v="N"/>
    <s v="N"/>
    <s v="N"/>
    <s v="N"/>
    <n v="43.377809999999897"/>
    <n v="-103.40193600000001"/>
    <s v="Light truck (2 axles, 4 tires)"/>
    <s v="Northbound"/>
    <s v="Wild animal hit - damage only"/>
    <s v="Animal in roadway"/>
    <m/>
    <s v="Wild animal hit"/>
    <s v="Wild animal hit - damage only"/>
    <s v="Wild animal hit"/>
    <x v="1"/>
    <x v="0"/>
  </r>
  <r>
    <n v="2296"/>
    <n v="1817845"/>
    <d v="2018-12-01T02:50:00"/>
    <s v="OGLALA LAKOTA"/>
    <s v="Y"/>
    <s v="Lap belt and shoulder harness used, None used"/>
    <s v="Straight ahead"/>
    <n v="0"/>
    <n v="18"/>
    <s v="Cross median/centerline, Pedestrian"/>
    <s v="Rain"/>
    <s v="N"/>
    <s v="N"/>
    <s v="N"/>
    <s v="N"/>
    <n v="43.035378999999899"/>
    <n v="-102.560321"/>
    <s v="Light truck (2 axles, 4 tires); Not applicable"/>
    <s v="Not applicable ( immobile from previous accident, stuck, etc ); Westbound"/>
    <s v="Failure to keep in proper lane; None; Not applicable; Swerving or avoiding due to wind, slippery surface, vehicle, object, non-motorist, etc."/>
    <s v="Not applicable; Pedestrian, bicyclist, other non-occupants in road"/>
    <m/>
    <s v="None; Not applicable"/>
    <s v="Not applicable; Weather conditions"/>
    <s v="0.00 BAC, 0.11 BAC"/>
    <x v="1"/>
    <x v="4"/>
  </r>
  <r>
    <n v="2297"/>
    <n v="1817843"/>
    <d v="2018-12-26T16:17:00"/>
    <s v="OGLALA LAKOTA"/>
    <s v="N"/>
    <s v="Lap belt and shoulder harness used, None used"/>
    <s v="Stopped in traffic lane, Turning left"/>
    <n v="0"/>
    <n v="18"/>
    <s v="Motor vehicle in transport"/>
    <s v="Sleet, hail ( freezing rain or drizzle )"/>
    <s v="N"/>
    <s v="N"/>
    <s v="N"/>
    <s v="N"/>
    <n v="43.123503999999897"/>
    <n v="-102.655563999999"/>
    <s v="Passenger car; SUV ( sport utility/suburban )"/>
    <s v="Southbound; Westbound"/>
    <s v="Failed to yield to vehicle; None"/>
    <s v="Road surface condition ( wet, icy, snow, slush, etc. )"/>
    <m/>
    <s v="None; Other"/>
    <s v="Motor Vehicle ( including load ) parked; None"/>
    <s v="Test refused, 0.00 BAC"/>
    <x v="1"/>
    <x v="0"/>
  </r>
  <r>
    <n v="2300"/>
    <n v="1900448"/>
    <d v="2019-01-18T18:45:00"/>
    <s v="FALL RIVER"/>
    <s v="N"/>
    <s v="Lap belt and shoulder harness used"/>
    <s v="Straight ahead"/>
    <n v="0"/>
    <n v="18"/>
    <s v="Delineator post, Ran off road right"/>
    <s v="Clear"/>
    <s v="N"/>
    <s v="N"/>
    <s v="N"/>
    <s v="N"/>
    <n v="43.374181999999898"/>
    <n v="-103.399389999999"/>
    <s v="Passenger car"/>
    <s v="Northbound"/>
    <s v="Driving too fast for conditions; None"/>
    <s v="Road surface condition ( wet, icy, snow, slush, etc. )"/>
    <m/>
    <s v="None"/>
    <s v="None"/>
    <s v="Test not given"/>
    <x v="1"/>
    <x v="0"/>
  </r>
  <r>
    <n v="2301"/>
    <n v="1900445"/>
    <d v="2019-01-17T20:15:00"/>
    <s v="FALL RIVER"/>
    <s v="N"/>
    <s v="Lap belt and shoulder harness used"/>
    <s v="Straight ahead"/>
    <n v="0"/>
    <n v="18"/>
    <s v="Cross median/centerline, Jackknife"/>
    <s v="Sleet, hail ( freezing rain or drizzle )"/>
    <s v="N"/>
    <s v="N"/>
    <s v="N"/>
    <s v="N"/>
    <n v="43.280048999999899"/>
    <n v="-103.311306"/>
    <s v="Light truck (2 axles, 4 tires)"/>
    <s v="Northbound"/>
    <s v="Driving too fast for conditions; None"/>
    <s v="Road surface condition ( wet, icy, snow, slush, etc. )"/>
    <m/>
    <s v="None"/>
    <s v="None"/>
    <s v="0.00 BAC"/>
    <x v="1"/>
    <x v="0"/>
  </r>
  <r>
    <n v="2302"/>
    <n v="1900447"/>
    <d v="2019-01-18T16:35:00"/>
    <s v="FALL RIVER"/>
    <s v="N"/>
    <s v="Lap belt and shoulder harness used"/>
    <s v="Straight ahead"/>
    <n v="0"/>
    <n v="79"/>
    <s v="Ditch, Mailbox, Ran off road right"/>
    <s v="Cloudy"/>
    <s v="N"/>
    <s v="N"/>
    <s v="N"/>
    <s v="N"/>
    <n v="43.455860000000001"/>
    <n v="-103.351291"/>
    <s v="Passenger car"/>
    <s v="Southbound"/>
    <s v="Driving too fast for conditions; None"/>
    <s v="Road surface condition ( wet, icy, snow, slush, etc. )"/>
    <m/>
    <s v="None"/>
    <s v="None"/>
    <s v="Test not given"/>
    <x v="1"/>
    <x v="0"/>
  </r>
  <r>
    <n v="2303"/>
    <n v="1900204"/>
    <d v="2019-01-10T09:35:00"/>
    <s v="PENNINGTON"/>
    <s v="N"/>
    <s v="Lap belt and shoulder harness used"/>
    <s v="Stopped in traffic lane, Straight ahead"/>
    <n v="0"/>
    <n v="16"/>
    <s v="Motor vehicle in transport"/>
    <s v="Clear"/>
    <s v="N"/>
    <s v="N"/>
    <s v="N"/>
    <s v="N"/>
    <n v="44.096221999999898"/>
    <n v="-103.151229"/>
    <s v="Van/Bus with seats for 16 or more people, including driver"/>
    <s v="Northbound"/>
    <s v="Followed too closely; None"/>
    <s v="None"/>
    <s v="FOLLOWING TOO CLOSELY"/>
    <s v="None"/>
    <s v="None"/>
    <s v="Test not given, Test not given"/>
    <x v="1"/>
    <x v="0"/>
  </r>
  <r>
    <n v="2304"/>
    <n v="1900453"/>
    <d v="2019-01-18T08:45:00"/>
    <s v="FALL RIVER"/>
    <s v="N"/>
    <s v="Lap belt and shoulder harness used"/>
    <s v="Straight ahead"/>
    <n v="0"/>
    <n v="79"/>
    <s v="Highway traffic sign post/sign, Ran off road right"/>
    <s v="Cloudy"/>
    <s v="N"/>
    <s v="N"/>
    <s v="N"/>
    <s v="N"/>
    <n v="43.448495999999899"/>
    <n v="-103.357252"/>
    <s v="Light truck (2 axles, 4 tires)"/>
    <s v="Northbound"/>
    <s v="Driving too fast for conditions; None"/>
    <s v="Road surface condition ( wet, icy, snow, slush, etc. )"/>
    <m/>
    <s v="None"/>
    <s v="None"/>
    <s v="Test not given"/>
    <x v="1"/>
    <x v="0"/>
  </r>
  <r>
    <n v="2306"/>
    <n v="1900681"/>
    <d v="2019-01-18T11:00:00"/>
    <s v="CUSTER"/>
    <s v="N"/>
    <s v="Lap belt and shoulder harness used"/>
    <s v="Straight ahead"/>
    <n v="0"/>
    <n v="79"/>
    <s v="Cross median/centerline, Overturn/rollover"/>
    <s v="Sleet, hail ( freezing rain or drizzle ), Snow"/>
    <s v="N"/>
    <s v="N"/>
    <s v="N"/>
    <s v="N"/>
    <n v="43.483167000000002"/>
    <n v="-103.335171"/>
    <s v="Light truck (2 axles, 4 tires)"/>
    <s v="Southbound"/>
    <s v="Driving too fast for conditions; None"/>
    <s v="None"/>
    <s v="OVERDRIVING ROAD CONDITIONS"/>
    <s v="None"/>
    <s v="None"/>
    <s v="0.00 BAC"/>
    <x v="1"/>
    <x v="0"/>
  </r>
  <r>
    <n v="2308"/>
    <n v="1900354"/>
    <d v="2019-01-12T06:02:00"/>
    <s v="OGLALA LAKOTA"/>
    <s v="N"/>
    <s v="Lap belt and shoulder harness used, None used"/>
    <s v="Straight ahead"/>
    <n v="0"/>
    <n v="18"/>
    <s v="Cross median/centerline, Motor vehicle in transport, Ran off road right"/>
    <s v="Cloudy, Fog, smog, smoke"/>
    <s v="N"/>
    <s v="N"/>
    <s v="N"/>
    <s v="N"/>
    <n v="43.0604739999999"/>
    <n v="-102.56647700000001"/>
    <s v="Light truck (2 axles, 4 tires); Passenger car"/>
    <s v="Eastbound; Westbound"/>
    <s v="Drinking; Driving too fast for conditions; None; Unknown"/>
    <s v="Road surface condition ( wet, icy, snow, slush, etc. )"/>
    <m/>
    <s v="None; Tires"/>
    <s v="Weather conditions"/>
    <s v="0.16 BAC, Test not given"/>
    <x v="1"/>
    <x v="2"/>
  </r>
  <r>
    <n v="2309"/>
    <n v="1900615"/>
    <d v="2019-01-18T13:04:00"/>
    <s v="FALL RIVER"/>
    <s v="N"/>
    <s v="Lap belt and shoulder harness used"/>
    <s v="Straight ahead"/>
    <n v="0"/>
    <n v="79"/>
    <s v="Fence, Ran off road right"/>
    <s v="Cloudy"/>
    <s v="N"/>
    <s v="N"/>
    <s v="N"/>
    <s v="N"/>
    <n v="43.458244999999899"/>
    <n v="-103.350364999999"/>
    <s v="Passenger car"/>
    <s v="Southbound"/>
    <s v="None"/>
    <s v="Road surface condition ( wet, icy, snow, slush, etc. )"/>
    <m/>
    <s v="None"/>
    <s v="None"/>
    <s v="Test not given"/>
    <x v="1"/>
    <x v="0"/>
  </r>
  <r>
    <n v="2313"/>
    <n v="1900964"/>
    <d v="2019-01-28T17:40:00"/>
    <s v="CUSTER"/>
    <s v="N"/>
    <m/>
    <m/>
    <n v="-1"/>
    <n v="79"/>
    <s v="Animal  - wild"/>
    <s v="Clear"/>
    <s v="N"/>
    <s v="N"/>
    <s v="N"/>
    <s v="N"/>
    <n v="43.666201000000001"/>
    <n v="-103.266249"/>
    <s v="SUV ( sport utility/suburban )"/>
    <s v="Northbound"/>
    <s v="Wild animal hit - damage only"/>
    <s v="Animal in roadway"/>
    <m/>
    <s v="Wild animal hit"/>
    <s v="Wild animal hit - damage only"/>
    <s v="Wild animal hit"/>
    <x v="1"/>
    <x v="0"/>
  </r>
  <r>
    <n v="2325"/>
    <n v="1901369"/>
    <d v="2019-02-12T11:29:00"/>
    <s v="PENNINGTON"/>
    <s v="N"/>
    <s v="Lap belt and shoulder harness used"/>
    <s v="Stopped in traffic lane, Straight ahead"/>
    <n v="0"/>
    <n v="79"/>
    <s v="Motor vehicle in transport, Ran off road right"/>
    <s v="Clear"/>
    <s v="N"/>
    <s v="N"/>
    <s v="N"/>
    <s v="N"/>
    <n v="44.030104000000001"/>
    <n v="-103.191907"/>
    <s v="SUV ( sport utility/suburban )"/>
    <s v="Eastbound; Southbound"/>
    <s v="Drinking; Drugs-Other; None"/>
    <s v="None"/>
    <s v="DUI, HIT/RUN PROPERTY DAMAGE, FINANCIAL RESPONSIBILITY - OWNER"/>
    <s v="None"/>
    <s v="None"/>
    <s v="Test given, but unobtainable at time report filed, Test not given"/>
    <x v="1"/>
    <x v="0"/>
  </r>
  <r>
    <n v="2330"/>
    <n v="1901447"/>
    <d v="2019-02-14T06:27:00"/>
    <s v="PENNINGTON"/>
    <s v="N"/>
    <m/>
    <m/>
    <n v="-1"/>
    <n v="16"/>
    <s v="Animal  - wild"/>
    <s v="Clear"/>
    <s v="N"/>
    <s v="N"/>
    <s v="N"/>
    <s v="N"/>
    <n v="44.059148999999898"/>
    <n v="-103.16503400000001"/>
    <s v="Passenger car"/>
    <s v="Northbound"/>
    <s v="Wild animal hit - damage only"/>
    <s v="Animal in roadway"/>
    <m/>
    <s v="Wild animal hit"/>
    <s v="Wild animal hit - damage only"/>
    <s v="Wild animal hit"/>
    <x v="1"/>
    <x v="0"/>
  </r>
  <r>
    <n v="2331"/>
    <n v="1901633"/>
    <d v="2019-01-30T07:30:00"/>
    <s v="PENNINGTON"/>
    <s v="N"/>
    <m/>
    <m/>
    <n v="-1"/>
    <n v="79"/>
    <s v="Animal  - wild"/>
    <s v="Cloudy"/>
    <s v="N"/>
    <s v="N"/>
    <s v="N"/>
    <s v="N"/>
    <n v="43.9775449999999"/>
    <n v="-103.180966999999"/>
    <s v="Passenger car"/>
    <s v="Northbound"/>
    <s v="Wild animal hit - damage only"/>
    <s v="Animal in roadway"/>
    <m/>
    <s v="Wild animal hit"/>
    <s v="Wild animal hit - damage only"/>
    <s v="Wild animal hit"/>
    <x v="1"/>
    <x v="0"/>
  </r>
  <r>
    <n v="2332"/>
    <n v="1901637"/>
    <d v="2019-02-07T09:30:00"/>
    <s v="PENNINGTON"/>
    <s v="N"/>
    <s v="Lap belt and shoulder harness used"/>
    <s v="Straight ahead"/>
    <n v="0"/>
    <n v="79"/>
    <s v="Cross median/centerline, Delineator post, Ran off road left"/>
    <s v="Cloudy"/>
    <s v="Y"/>
    <s v="N"/>
    <s v="N"/>
    <s v="N"/>
    <n v="43.919376"/>
    <n v="-103.199516"/>
    <s v="Mini-van/passenger van with seats for 8 or less, including driver"/>
    <s v="Southbound"/>
    <s v="Driving too fast for conditions; Over-correcting/over-steering"/>
    <s v="Road surface condition ( wet, icy, snow, slush, etc. )"/>
    <m/>
    <s v="None"/>
    <s v="None"/>
    <s v="Test not given"/>
    <x v="1"/>
    <x v="0"/>
  </r>
  <r>
    <n v="2334"/>
    <n v="1901651"/>
    <d v="2019-02-15T22:50:00"/>
    <s v="PENNINGTON"/>
    <s v="N"/>
    <m/>
    <m/>
    <n v="-1"/>
    <n v="16"/>
    <s v="Animal  - wild"/>
    <s v="Clear"/>
    <s v="N"/>
    <s v="N"/>
    <s v="N"/>
    <s v="N"/>
    <n v="44.045276999999899"/>
    <n v="-103.168959999999"/>
    <s v="Passenger car"/>
    <s v="Westbound"/>
    <s v="Wild animal hit - damage only"/>
    <s v="Animal in roadway"/>
    <m/>
    <s v="Wild animal hit"/>
    <s v="Wild animal hit - damage only"/>
    <s v="Wild animal hit"/>
    <x v="1"/>
    <x v="0"/>
  </r>
  <r>
    <n v="2341"/>
    <n v="1901933"/>
    <d v="2019-02-22T07:50:00"/>
    <s v="PENNINGTON"/>
    <s v="N"/>
    <s v="Lap belt and shoulder harness used"/>
    <s v="Straight ahead"/>
    <n v="0"/>
    <n v="90"/>
    <s v="Highway traffic sign post/sign, Ran off road right"/>
    <s v="Snow"/>
    <s v="N"/>
    <s v="N"/>
    <s v="N"/>
    <s v="N"/>
    <n v="44.099688"/>
    <n v="-103.164359"/>
    <s v="Passenger car"/>
    <s v="Westbound"/>
    <s v="None; Running off road"/>
    <s v="Road surface condition ( wet, icy, snow, slush, etc. )"/>
    <m/>
    <s v="None"/>
    <s v="None"/>
    <s v="Test not given"/>
    <x v="1"/>
    <x v="0"/>
  </r>
  <r>
    <n v="2343"/>
    <n v="1901959"/>
    <d v="2019-02-24T18:17:00"/>
    <s v="PENNINGTON"/>
    <s v="N"/>
    <m/>
    <m/>
    <n v="-1"/>
    <n v="16"/>
    <s v="Animal  - wild"/>
    <s v="Clear"/>
    <s v="N"/>
    <s v="N"/>
    <s v="N"/>
    <s v="N"/>
    <n v="44.057116999999899"/>
    <n v="-103.165138999999"/>
    <s v="Passenger car"/>
    <s v="Southbound"/>
    <s v="Wild animal hit - damage only"/>
    <s v="Animal in roadway"/>
    <m/>
    <s v="Wild animal hit"/>
    <s v="Wild animal hit - damage only"/>
    <s v="Wild animal hit"/>
    <x v="1"/>
    <x v="0"/>
  </r>
  <r>
    <n v="2345"/>
    <n v="1902033"/>
    <d v="2019-02-22T19:45:00"/>
    <s v="CUSTER"/>
    <s v="N"/>
    <m/>
    <m/>
    <n v="-1"/>
    <n v="79"/>
    <s v="Animal  - wild"/>
    <s v="Cloudy"/>
    <s v="N"/>
    <s v="N"/>
    <s v="N"/>
    <s v="N"/>
    <n v="43.826560000000001"/>
    <n v="-103.199485999999"/>
    <s v="SUV ( sport utility/suburban )"/>
    <s v="Southbound"/>
    <s v="Wild animal hit - damage only"/>
    <s v="Animal in roadway"/>
    <m/>
    <s v="Wild animal hit"/>
    <s v="Wild animal hit - damage only"/>
    <s v="Wild animal hit"/>
    <x v="1"/>
    <x v="0"/>
  </r>
  <r>
    <n v="2346"/>
    <n v="1901748"/>
    <d v="2019-02-21T00:43:00"/>
    <s v="FALL RIVER"/>
    <s v="N"/>
    <m/>
    <s v="Straight ahead"/>
    <n v="0"/>
    <n v="18"/>
    <s v="Delineator post, Ran off road right"/>
    <s v="Clear"/>
    <s v="N"/>
    <s v="N"/>
    <s v="N"/>
    <s v="N"/>
    <n v="43.305413999999899"/>
    <n v="-103.339979999999"/>
    <s v="SUV ( sport utility/suburban )"/>
    <s v="Northbound"/>
    <s v="Driving too fast for conditions; Wrong side or wrong way"/>
    <s v="Unknown"/>
    <s v="OPEN CONTAINER IN VEHICLE"/>
    <s v="Brakes"/>
    <s v="None"/>
    <s v="0.06 BAC"/>
    <x v="1"/>
    <x v="0"/>
  </r>
  <r>
    <n v="2349"/>
    <n v="1902120"/>
    <d v="2019-02-21T07:46:00"/>
    <s v="PENNINGTON"/>
    <s v="N"/>
    <s v="Lap belt and shoulder harness used"/>
    <s v="Straight ahead"/>
    <n v="0"/>
    <n v="79"/>
    <s v="Delineator post, Ditch, Ran off road left"/>
    <s v="Clear"/>
    <s v="Y"/>
    <s v="N"/>
    <s v="N"/>
    <s v="N"/>
    <n v="43.988674000000003"/>
    <n v="-103.18048"/>
    <s v="Passenger car"/>
    <s v="Northbound"/>
    <s v="Over-correcting/over-steering; Running off road"/>
    <s v="None"/>
    <m/>
    <s v="None"/>
    <s v="None"/>
    <s v="Test not given"/>
    <x v="1"/>
    <x v="0"/>
  </r>
  <r>
    <n v="2350"/>
    <n v="1901828"/>
    <d v="2019-02-22T05:22:00"/>
    <s v="PENNINGTON"/>
    <s v="N"/>
    <s v="Lap belt and shoulder harness used"/>
    <s v="Straight ahead"/>
    <n v="0"/>
    <n v="16"/>
    <s v="Light/luminaire support, Ran off road right"/>
    <s v="Snow"/>
    <s v="Y"/>
    <s v="N"/>
    <s v="N"/>
    <s v="N"/>
    <n v="44.038373"/>
    <n v="-103.189374"/>
    <s v="SUV ( sport utility/suburban )"/>
    <s v="Eastbound"/>
    <s v="Driving too fast for conditions; Over-correcting/over-steering"/>
    <s v="Road surface condition ( wet, icy, snow, slush, etc. )"/>
    <s v="OVERDRIVING ROAD CONDITIONS"/>
    <s v="None"/>
    <s v="None"/>
    <s v="Test not given"/>
    <x v="1"/>
    <x v="0"/>
  </r>
  <r>
    <n v="2351"/>
    <n v="1901829"/>
    <d v="2019-02-23T09:45:00"/>
    <s v="PENNINGTON"/>
    <s v="N"/>
    <s v="Lap belt and shoulder harness used"/>
    <s v="Straight ahead, Turning right"/>
    <n v="0"/>
    <n v="79"/>
    <s v="Ditch, Motor vehicle in transport, Overturn/rollover, Ran off road right"/>
    <s v="Clear"/>
    <s v="N"/>
    <s v="N"/>
    <s v="N"/>
    <s v="Y"/>
    <n v="44.030222000000002"/>
    <n v="-103.191906"/>
    <s v="Light truck (2 axles, 4 tires)"/>
    <s v="Southbound"/>
    <s v="Illness (heart attack, stroke, etc.); None"/>
    <s v="None"/>
    <s v="CARELESS DRIVING., FINANCIAL RESPONSIBILITY - OWNER"/>
    <s v="None"/>
    <s v="None"/>
    <s v="Test not given, Test not given, Not reported"/>
    <x v="1"/>
    <x v="1"/>
  </r>
  <r>
    <n v="2352"/>
    <n v="1902448"/>
    <d v="2019-03-04T14:25:00"/>
    <s v="PENNINGTON"/>
    <s v="N"/>
    <s v="Lap belt and shoulder harness used"/>
    <s v="Straight ahead"/>
    <n v="0"/>
    <n v="16"/>
    <s v="Motor vehicle in transport"/>
    <s v="Clear"/>
    <s v="N"/>
    <s v="N"/>
    <s v="N"/>
    <s v="N"/>
    <n v="44.076039000000002"/>
    <n v="-103.15141300000001"/>
    <s v="Light truck (2 axles, 4 tires); Mini-van/passenger van with seats for 8 or less, including driver"/>
    <s v="Eastbound; Westbound"/>
    <s v="None"/>
    <s v="None"/>
    <m/>
    <s v="None"/>
    <s v="None"/>
    <s v="Test not given, Test not given"/>
    <x v="1"/>
    <x v="2"/>
  </r>
  <r>
    <n v="2353"/>
    <n v="1902340"/>
    <d v="2019-03-02T08:12:00"/>
    <s v="FALL RIVER"/>
    <s v="N"/>
    <s v="Lap belt and shoulder harness used"/>
    <s v="Turning right"/>
    <n v="0"/>
    <n v="79"/>
    <s v="Highway traffic sign post/sign, Ran off road left"/>
    <s v="Snow, Blowing snow"/>
    <s v="N"/>
    <s v="N"/>
    <s v="N"/>
    <s v="N"/>
    <n v="43.399656999999898"/>
    <n v="-103.396985999999"/>
    <s v="SUV ( sport utility/suburban )"/>
    <s v="Southbound"/>
    <s v="Driving too fast for conditions; None"/>
    <s v="Road surface condition ( wet, icy, snow, slush, etc. )"/>
    <m/>
    <s v="Brakes"/>
    <s v="Weather conditions"/>
    <s v="Test not given"/>
    <x v="1"/>
    <x v="0"/>
  </r>
  <r>
    <n v="2354"/>
    <n v="1902341"/>
    <d v="2019-02-28T23:53:00"/>
    <s v="FALL RIVER"/>
    <s v="N"/>
    <s v="Lap belt and shoulder harness used"/>
    <s v="Straight ahead"/>
    <n v="0"/>
    <n v="18"/>
    <s v="Fence, Other fixed object ( wall, building, tunnel, etc. )"/>
    <s v="Snow"/>
    <s v="N"/>
    <s v="N"/>
    <s v="N"/>
    <s v="N"/>
    <n v="43.187683999999898"/>
    <n v="-103.237562999999"/>
    <s v="SUV ( sport utility/suburban )"/>
    <s v="Westbound"/>
    <s v="Disregarded traffic signs or signals; Driving too fast for conditions"/>
    <s v="Road surface condition ( wet, icy, snow, slush, etc. )"/>
    <s v="DUI, OPEN CONTAINER IN VEHICLE"/>
    <s v="Brakes"/>
    <s v="None"/>
    <s v="0.18 BAC"/>
    <x v="1"/>
    <x v="0"/>
  </r>
  <r>
    <n v="2356"/>
    <n v="1902761"/>
    <d v="2019-03-09T20:05:00"/>
    <s v="CUSTER"/>
    <s v="N"/>
    <m/>
    <m/>
    <n v="-1"/>
    <n v="79"/>
    <s v="Animal  - wild"/>
    <s v="Clear"/>
    <s v="N"/>
    <s v="N"/>
    <s v="N"/>
    <s v="N"/>
    <n v="43.666144000000003"/>
    <n v="-103.266758999999"/>
    <s v="SUV ( sport utility/suburban )"/>
    <s v="Southbound"/>
    <s v="Wild animal hit - damage only"/>
    <s v="Animal in roadway"/>
    <m/>
    <s v="Wild animal hit"/>
    <s v="Wild animal hit - damage only"/>
    <s v="Wild animal hit"/>
    <x v="1"/>
    <x v="0"/>
  </r>
  <r>
    <n v="2360"/>
    <n v="1902872"/>
    <d v="2019-03-11T02:24:00"/>
    <s v="CUSTER"/>
    <s v="N"/>
    <s v="Lap belt and shoulder harness used"/>
    <s v="Straight ahead"/>
    <n v="0"/>
    <n v="79"/>
    <s v="Ditch, Ran off road left"/>
    <s v="Clear"/>
    <s v="Y"/>
    <s v="N"/>
    <s v="N"/>
    <s v="N"/>
    <n v="43.715502999999899"/>
    <n v="-103.218650999999"/>
    <s v="Passenger car"/>
    <s v="Northbound"/>
    <s v="Over-correcting/over-steering; Running off road"/>
    <s v="Road surface condition ( wet, icy, snow, slush, etc. )"/>
    <s v="FINANCIAL RESPONSIBILITY - OWNER, EXPIRED VALADIATION STICKER"/>
    <s v="None"/>
    <s v="None"/>
    <s v="0.00 BAC"/>
    <x v="1"/>
    <x v="0"/>
  </r>
  <r>
    <n v="2361"/>
    <n v="1902483"/>
    <d v="2019-03-07T14:38:00"/>
    <s v="PENNINGTON"/>
    <s v="N"/>
    <s v="Lap belt and shoulder harness used"/>
    <s v="Slowing in traffic lane"/>
    <n v="0"/>
    <n v="16"/>
    <s v="Motor vehicle in transport"/>
    <s v="Clear"/>
    <s v="N"/>
    <s v="N"/>
    <s v="N"/>
    <s v="N"/>
    <n v="44.093730000000001"/>
    <n v="-103.15122700000001"/>
    <s v="Light truck (2 axles, 4 tires); Passenger car"/>
    <s v="Northbound"/>
    <s v="Driving too fast for conditions; None; Unknown"/>
    <s v="Road surface condition ( wet, icy, snow, slush, etc. ); Unknown"/>
    <m/>
    <s v="None; Unknown"/>
    <s v="None; Unknown"/>
    <s v="Test not given, Test not given"/>
    <x v="1"/>
    <x v="0"/>
  </r>
  <r>
    <n v="2363"/>
    <n v="1902598"/>
    <d v="2019-03-09T09:30:00"/>
    <s v="PENNINGTON"/>
    <s v="N"/>
    <s v="Lap belt and shoulder harness used"/>
    <s v="Straight ahead"/>
    <n v="0"/>
    <n v="16"/>
    <s v="Highway traffic sign post/sign, Ran off road right"/>
    <s v="Blowing snow, Severe crosswinds"/>
    <s v="N"/>
    <s v="N"/>
    <s v="N"/>
    <s v="N"/>
    <n v="44.076217999999898"/>
    <n v="-103.151411999999"/>
    <s v="SUV ( sport utility/suburban )"/>
    <s v="Southbound"/>
    <s v="Driving too fast for conditions; Swerving or avoiding due to wind, slippery surface, vehicle, object, non-motorist, etc."/>
    <s v="Road surface condition ( wet, icy, snow, slush, etc. )"/>
    <m/>
    <s v="None"/>
    <s v="Weather conditions"/>
    <s v="Test not given"/>
    <x v="1"/>
    <x v="0"/>
  </r>
  <r>
    <n v="2370"/>
    <n v="1902469"/>
    <d v="2019-03-01T11:55:00"/>
    <s v="OGLALA LAKOTA"/>
    <s v="N"/>
    <s v="Lap belt and shoulder harness used"/>
    <s v="Making U-turn, Slowing in traffic lane"/>
    <n v="0"/>
    <n v="18"/>
    <s v="Fence, Motor vehicle in transport, Other movable object, Ran off road right"/>
    <s v="Clear"/>
    <s v="N"/>
    <s v="N"/>
    <s v="N"/>
    <s v="N"/>
    <n v="43.084983000000001"/>
    <n v="-102.59088800000001"/>
    <s v="Light truck (2 axles, 4 tires); SUV ( sport utility/suburban )"/>
    <s v="Eastbound; Westbound"/>
    <s v="Drinking; Improper turn; None; Other"/>
    <s v="None"/>
    <m/>
    <s v="None; Other"/>
    <s v="None"/>
    <s v="0.13 BAC, Test not given"/>
    <x v="1"/>
    <x v="2"/>
  </r>
  <r>
    <n v="2373"/>
    <n v="1903116"/>
    <d v="2019-03-22T15:50:00"/>
    <s v="FALL RIVER"/>
    <s v="N"/>
    <s v="Lap belt and shoulder harness used"/>
    <s v="Straight ahead"/>
    <n v="0"/>
    <n v="18"/>
    <s v="Motor vehicle in transport, Ran off road right"/>
    <s v="Cloudy, Rain"/>
    <s v="N"/>
    <s v="N"/>
    <s v="N"/>
    <s v="N"/>
    <n v="43.399633000000001"/>
    <n v="-103.397002999999"/>
    <s v="Passenger car; Tractor/semi-trailer"/>
    <s v="Eastbound; Southbound"/>
    <s v="Failed to yield to vehicle; None"/>
    <s v="None"/>
    <s v="FAIL TO STOP FOR STOP SIGN / YIELD AFTER STOP"/>
    <s v="None"/>
    <s v="None"/>
    <s v="0.00 BAC, 0.00 BAC"/>
    <x v="1"/>
    <x v="2"/>
  </r>
  <r>
    <n v="2377"/>
    <n v="1903308"/>
    <d v="2019-03-30T06:00:00"/>
    <s v="PENNINGTON"/>
    <s v="N"/>
    <m/>
    <m/>
    <n v="-1"/>
    <n v="16"/>
    <s v="Animal  - wild"/>
    <s v="Clear"/>
    <s v="N"/>
    <s v="N"/>
    <s v="N"/>
    <s v="N"/>
    <n v="44.038524000000002"/>
    <n v="-103.18980500000001"/>
    <s v="SUV ( sport utility/suburban )"/>
    <s v="Westbound"/>
    <s v="Wild animal hit - damage only"/>
    <s v="Animal in roadway"/>
    <m/>
    <s v="Wild animal hit"/>
    <s v="Wild animal hit - damage only"/>
    <s v="Wild animal hit"/>
    <x v="1"/>
    <x v="0"/>
  </r>
  <r>
    <n v="2378"/>
    <n v="1903279"/>
    <d v="2019-03-29T06:23:00"/>
    <s v="PENNINGTON"/>
    <s v="N"/>
    <m/>
    <m/>
    <n v="-1"/>
    <n v="16"/>
    <s v="Animal  - wild"/>
    <s v="Cloudy"/>
    <s v="N"/>
    <s v="N"/>
    <s v="N"/>
    <s v="N"/>
    <n v="44.065016999999898"/>
    <n v="-103.162057"/>
    <s v="Passenger car"/>
    <s v="Westbound"/>
    <s v="Wild animal hit - damage only"/>
    <s v="Animal in roadway"/>
    <m/>
    <s v="Wild animal hit"/>
    <s v="Wild animal hit - damage only"/>
    <s v="Wild animal hit"/>
    <x v="1"/>
    <x v="0"/>
  </r>
  <r>
    <n v="2379"/>
    <n v="1903266"/>
    <d v="2019-03-27T20:24:00"/>
    <s v="OGLALA LAKOTA"/>
    <s v="N"/>
    <s v="Lap belt and shoulder harness used"/>
    <s v="Straight ahead"/>
    <n v="0"/>
    <n v="18"/>
    <s v="Animal - domestic"/>
    <s v="Clear"/>
    <s v="N"/>
    <s v="N"/>
    <s v="N"/>
    <s v="N"/>
    <n v="43.182496999999898"/>
    <n v="-102.723253999999"/>
    <s v="Light truck (2 axles, 4 tires)"/>
    <s v="Westbound"/>
    <s v="None"/>
    <s v="Animal in roadway"/>
    <m/>
    <s v="None"/>
    <s v="None"/>
    <s v="0.00 BAC"/>
    <x v="1"/>
    <x v="2"/>
  </r>
  <r>
    <n v="2384"/>
    <n v="1903468"/>
    <d v="2019-04-06T03:30:00"/>
    <s v="FALL RIVER"/>
    <s v="N"/>
    <s v="Lap belt and shoulder harness used"/>
    <s v="Straight ahead"/>
    <n v="0"/>
    <n v="18"/>
    <s v="Equipment failure ( tires, brakes, etc. ), Fence"/>
    <s v="Clear"/>
    <s v="N"/>
    <s v="N"/>
    <s v="N"/>
    <s v="N"/>
    <n v="43.187683999999898"/>
    <n v="-103.237562999999"/>
    <s v="SUV ( sport utility/suburban )"/>
    <s v="Westbound"/>
    <s v="None; Running off road"/>
    <s v="None"/>
    <m/>
    <s v="Brakes"/>
    <s v="None"/>
    <s v="0.00 BAC"/>
    <x v="1"/>
    <x v="1"/>
  </r>
  <r>
    <n v="2391"/>
    <n v="1903825"/>
    <d v="2019-04-10T10:06:00"/>
    <s v="PENNINGTON"/>
    <s v="N"/>
    <s v="Lap belt and shoulder harness used"/>
    <s v="Straight ahead"/>
    <n v="0"/>
    <n v="79"/>
    <s v="Fence, Motor vehicle in transport, Ran off road right"/>
    <s v="Cloudy, Snow"/>
    <s v="N"/>
    <s v="N"/>
    <s v="N"/>
    <s v="N"/>
    <n v="43.878619"/>
    <n v="-103.199089999999"/>
    <s v="Light truck (2 axles, 4 tires); Passenger car"/>
    <s v="Northbound"/>
    <s v="Driving too fast for conditions; None"/>
    <s v="Road surface condition ( wet, icy, snow, slush, etc. )"/>
    <s v="OVERDRIVING ROAD CONDITIONS"/>
    <s v="None"/>
    <s v="Weather conditions; Windshield or other window obscured by frost, snow, mud, etc."/>
    <s v="0.00 BAC, 0.00 BAC"/>
    <x v="1"/>
    <x v="0"/>
  </r>
  <r>
    <n v="2392"/>
    <n v="1903826"/>
    <d v="2019-04-10T08:55:00"/>
    <s v="CUSTER"/>
    <s v="N"/>
    <s v="Lap belt and shoulder harness used"/>
    <s v="Straight ahead"/>
    <n v="0"/>
    <n v="79"/>
    <s v="Jackknife, Ran off road right"/>
    <s v="Sleet, hail ( freezing rain or drizzle )"/>
    <s v="Y"/>
    <s v="N"/>
    <s v="N"/>
    <s v="N"/>
    <n v="43.701368000000002"/>
    <n v="-103.237966999999"/>
    <s v="Tractor/semi-trailer"/>
    <s v="Northbound"/>
    <s v="None; Over-correcting/over-steering"/>
    <s v="Road surface condition ( wet, icy, snow, slush, etc. )"/>
    <m/>
    <s v="None"/>
    <s v="None"/>
    <s v="Test not given"/>
    <x v="1"/>
    <x v="0"/>
  </r>
  <r>
    <n v="2394"/>
    <n v="1903797"/>
    <d v="2019-04-12T17:08:00"/>
    <s v="PENNINGTON"/>
    <s v="N"/>
    <s v="Lap belt and shoulder harness used, None used"/>
    <s v="Straight ahead"/>
    <n v="0"/>
    <n v="16"/>
    <s v="Motor vehicle in transport"/>
    <s v="Clear"/>
    <s v="N"/>
    <s v="N"/>
    <s v="N"/>
    <s v="N"/>
    <n v="44.087882999999898"/>
    <n v="-103.151251"/>
    <s v="Heavy equipment; Light truck (2 axles, 4 tires)"/>
    <s v="Northbound"/>
    <s v="Followed too closely; None"/>
    <s v="None"/>
    <s v="CARELESS DRIVING."/>
    <s v="None"/>
    <s v="None"/>
    <s v="Test not given, Test not given"/>
    <x v="1"/>
    <x v="0"/>
  </r>
  <r>
    <n v="2400"/>
    <n v="1904125"/>
    <d v="2019-04-24T07:30:00"/>
    <s v="PENNINGTON"/>
    <s v="N"/>
    <s v="Lap belt and shoulder harness used"/>
    <s v="Changing lanes, Straight ahead"/>
    <n v="0"/>
    <n v="79"/>
    <s v="Motor vehicle in transport"/>
    <s v="Clear"/>
    <s v="N"/>
    <s v="N"/>
    <s v="N"/>
    <s v="N"/>
    <n v="43.902884"/>
    <n v="-103.199151999999"/>
    <s v="Light truck (2 axles, 4 tires); Passenger car"/>
    <s v="Northbound"/>
    <s v="None; Other"/>
    <s v="None"/>
    <s v="ILLEGAL FOLLOWING, OVERTAKING AND PASSING."/>
    <s v="None"/>
    <s v="None"/>
    <s v="Test not given, Test not given"/>
    <x v="1"/>
    <x v="0"/>
  </r>
  <r>
    <n v="2403"/>
    <n v="1904402"/>
    <d v="2019-05-04T17:45:00"/>
    <s v="CUSTER"/>
    <s v="N"/>
    <s v="Lap belt and shoulder harness used"/>
    <s v="Straight ahead, Turning right"/>
    <n v="0"/>
    <n v="79"/>
    <s v="Motor vehicle in transport"/>
    <s v="Clear"/>
    <s v="N"/>
    <s v="N"/>
    <s v="N"/>
    <s v="N"/>
    <n v="43.819935000000001"/>
    <n v="-103.200924"/>
    <s v="SUV ( sport utility/suburban )"/>
    <s v="Southbound"/>
    <s v="Failed to yield to vehicle; Improper lane change; None"/>
    <s v="None"/>
    <s v="CARELESS DRIVING."/>
    <s v="None"/>
    <s v="None"/>
    <s v="Test not given, Test not given"/>
    <x v="1"/>
    <x v="0"/>
  </r>
  <r>
    <n v="2404"/>
    <n v="1904245"/>
    <d v="2019-04-29T14:50:00"/>
    <s v="PENNINGTON"/>
    <s v="N"/>
    <s v="Lap belt and shoulder harness used"/>
    <s v="Stopped in traffic lane, Straight ahead"/>
    <n v="0"/>
    <n v="16"/>
    <s v="Motor vehicle in transport"/>
    <s v="Cloudy"/>
    <s v="N"/>
    <s v="N"/>
    <s v="N"/>
    <s v="N"/>
    <n v="44.0711119999999"/>
    <n v="-103.154353999999"/>
    <s v="Light truck (2 axles, 4 tires)"/>
    <s v="Eastbound"/>
    <s v="Followed too closely; None"/>
    <s v="None"/>
    <s v="FOLLOWING TOO CLOSELY"/>
    <s v="None"/>
    <s v="None"/>
    <s v="Test not given, Test not given"/>
    <x v="1"/>
    <x v="3"/>
  </r>
  <r>
    <n v="2406"/>
    <n v="1904719"/>
    <d v="2019-05-11T20:40:00"/>
    <s v="CUSTER"/>
    <s v="N"/>
    <m/>
    <m/>
    <n v="-1"/>
    <n v="79"/>
    <s v="Animal  - wild"/>
    <s v="Clear"/>
    <s v="N"/>
    <s v="N"/>
    <s v="N"/>
    <s v="N"/>
    <n v="43.799804000000002"/>
    <n v="-103.21823500000001"/>
    <s v="Light truck (2 axles, 4 tires)"/>
    <s v="Southbound"/>
    <s v="Wild animal hit - damage only"/>
    <s v="Animal in roadway"/>
    <m/>
    <s v="Wild animal hit"/>
    <s v="Wild animal hit - damage only"/>
    <s v="Wild animal hit"/>
    <x v="1"/>
    <x v="0"/>
  </r>
  <r>
    <n v="2409"/>
    <n v="1904618"/>
    <d v="2019-05-10T12:10:00"/>
    <s v="BENNETT"/>
    <s v="N"/>
    <s v="Lap belt and shoulder harness used"/>
    <s v="Slowing in traffic lane, Straight ahead"/>
    <n v="0"/>
    <n v="18"/>
    <s v="Ditch, Motor vehicle in transport, Ran off road right"/>
    <s v="Clear"/>
    <s v="N"/>
    <s v="N"/>
    <s v="N"/>
    <s v="N"/>
    <n v="43.172550999999899"/>
    <n v="-101.845298"/>
    <s v="Light truck (2 axles, 4 tires); Passenger car"/>
    <s v="Westbound"/>
    <s v="Failed to yield to vehicle; None"/>
    <s v="None"/>
    <m/>
    <s v="None"/>
    <s v="None"/>
    <s v="Test not given, Test not given"/>
    <x v="1"/>
    <x v="0"/>
  </r>
  <r>
    <n v="2412"/>
    <n v="1905051"/>
    <d v="2019-05-07T08:15:00"/>
    <s v="PENNINGTON"/>
    <s v="N"/>
    <s v="Lap belt and shoulder harness used"/>
    <s v="Straight ahead, Turning left"/>
    <n v="0"/>
    <n v="79"/>
    <s v="Fire/explosion, Motor vehicle in transport"/>
    <s v="Rain"/>
    <s v="N"/>
    <s v="N"/>
    <s v="N"/>
    <s v="N"/>
    <n v="43.957560000000001"/>
    <n v="-103.186138"/>
    <s v="Mini-van/passenger van with seats for 8 or less, including driver; SUV ( sport utility/suburban )"/>
    <s v="Eastbound; Southbound"/>
    <s v="Failed to yield to vehicle; None"/>
    <s v="None"/>
    <m/>
    <s v="None"/>
    <s v="None"/>
    <s v="Test not given, 0.00 BAC"/>
    <x v="1"/>
    <x v="4"/>
  </r>
  <r>
    <n v="2413"/>
    <n v="1905057"/>
    <d v="2019-05-15T18:00:00"/>
    <s v="CUSTER"/>
    <s v="N"/>
    <s v="Lap belt and shoulder harness used"/>
    <s v="Straight ahead"/>
    <n v="0"/>
    <n v="79"/>
    <s v="Motor vehicle in transport"/>
    <s v="Cloudy"/>
    <s v="N"/>
    <s v="N"/>
    <s v="N"/>
    <s v="N"/>
    <n v="43.839697999999899"/>
    <n v="-103.199551999999"/>
    <s v="Light truck (2 axles, 4 tires); SUV ( sport utility/suburban )"/>
    <s v="Eastbound; Northbound"/>
    <s v="Failed to yield to vehicle; None"/>
    <s v="None"/>
    <s v="FAIL TO STOP FOR STOP SIGN / YIELD AFTER STOP, FINANCIAL RESPONSIBILITY - OWNER"/>
    <s v="None"/>
    <s v="None"/>
    <s v="Test not given, 0.00 BAC"/>
    <x v="1"/>
    <x v="1"/>
  </r>
  <r>
    <n v="2414"/>
    <n v="1905066"/>
    <d v="2019-05-12T15:13:00"/>
    <s v="PENNINGTON"/>
    <s v="N"/>
    <s v="Lap belt and shoulder harness used"/>
    <s v="Changing lanes, Straight ahead"/>
    <n v="0"/>
    <n v="16"/>
    <s v="Motor vehicle in transport"/>
    <s v="Clear"/>
    <s v="N"/>
    <s v="N"/>
    <s v="N"/>
    <s v="N"/>
    <n v="44.096215000000001"/>
    <n v="-103.151224999999"/>
    <s v="Light truck (2 axles, 4 tires); SUV ( sport utility/suburban )"/>
    <s v="Northbound"/>
    <s v="Improper lane change; None"/>
    <s v="None"/>
    <s v="LANE DRIVING REQUIRED / ILLEGAL LANE CHANGE, FINANCIAL RESPONSIBILITY - OWNER"/>
    <s v="None"/>
    <s v="None"/>
    <s v="0.00 BAC, 0.00 BAC"/>
    <x v="1"/>
    <x v="0"/>
  </r>
  <r>
    <n v="2415"/>
    <n v="1904957"/>
    <d v="2019-05-17T12:16:00"/>
    <s v="PENNINGTON"/>
    <s v="N"/>
    <s v="Lap belt and shoulder harness used"/>
    <s v="Slowing in traffic lane, Straight ahead"/>
    <n v="0"/>
    <n v="16"/>
    <s v="Motor vehicle in transport"/>
    <s v="Cloudy"/>
    <s v="N"/>
    <s v="N"/>
    <s v="N"/>
    <s v="N"/>
    <n v="44.095039999999898"/>
    <n v="-103.151383999999"/>
    <s v="Light truck (2 axles, 4 tires); Passenger car"/>
    <s v="Southbound"/>
    <s v="Followed too closely; None"/>
    <s v="None"/>
    <s v="FOLLOWING TOO CLOSELY"/>
    <s v="None"/>
    <s v="None; Weather conditions"/>
    <s v="Test not given, Test not given"/>
    <x v="1"/>
    <x v="0"/>
  </r>
  <r>
    <n v="2417"/>
    <n v="1905774"/>
    <d v="2019-05-27T11:08:00"/>
    <s v="CUSTER"/>
    <s v="N"/>
    <s v="Lap belt and shoulder harness used"/>
    <s v="Stopped in traffic lane, Straight ahead"/>
    <n v="0"/>
    <n v="79"/>
    <s v="Motor vehicle in transport"/>
    <s v="Fog, smog, smoke"/>
    <s v="N"/>
    <s v="N"/>
    <s v="N"/>
    <s v="N"/>
    <n v="43.839697999999899"/>
    <n v="-103.199551999999"/>
    <s v="Light truck (2 axles, 4 tires); Passenger car; SUV ( sport utility/suburban )"/>
    <s v="Eastbound; Southbound; Westbound"/>
    <s v="None"/>
    <s v="None"/>
    <s v="VIOLATION OF RESTRICTED DL, NO SAFETY CHAIN, FINANCIAL RESPONSIBILITY - OWNER"/>
    <s v="None"/>
    <s v="None; Weather conditions"/>
    <s v="0.00 BAC, 0.00 BAC, 0.00 BAC"/>
    <x v="1"/>
    <x v="0"/>
  </r>
  <r>
    <n v="2418"/>
    <n v="1905216"/>
    <d v="2019-05-10T01:36:00"/>
    <s v="FALL RIVER"/>
    <s v="N"/>
    <s v="Lap belt and shoulder harness used"/>
    <s v="Straight ahead"/>
    <n v="0"/>
    <n v="79"/>
    <s v="Animal - domestic"/>
    <s v="Clear"/>
    <s v="N"/>
    <s v="N"/>
    <s v="N"/>
    <s v="N"/>
    <n v="43.423468999999898"/>
    <n v="-103.38396400000001"/>
    <s v="Passenger car"/>
    <s v="Southbound"/>
    <s v="Exceeded posted speed limit; None"/>
    <s v="Animal in roadway"/>
    <m/>
    <s v="None"/>
    <s v="None"/>
    <s v="Test not given, Not reported"/>
    <x v="1"/>
    <x v="1"/>
  </r>
  <r>
    <n v="2420"/>
    <n v="1905443"/>
    <d v="2019-04-10T17:22:00"/>
    <s v="OGLALA LAKOTA"/>
    <s v="N"/>
    <s v="Lap belt and shoulder harness used, None used"/>
    <s v="Straight ahead"/>
    <n v="0"/>
    <n v="18"/>
    <s v="Motor vehicle in transport"/>
    <s v="Sleet, hail ( freezing rain or drizzle ), Snow"/>
    <s v="N"/>
    <s v="N"/>
    <s v="N"/>
    <s v="N"/>
    <n v="43.026777000000003"/>
    <n v="-102.549920999999"/>
    <s v="Passenger car; SUV ( sport utility/suburban )"/>
    <s v="Northbound; Westbound"/>
    <s v="Disregarded traffic signs or signals; Failed to yield to vehicle; None"/>
    <s v="Road surface condition ( wet, icy, snow, slush, etc. )"/>
    <m/>
    <s v="None"/>
    <s v="None"/>
    <s v="0.35 BAC, 0.00 BAC"/>
    <x v="1"/>
    <x v="2"/>
  </r>
  <r>
    <n v="2429"/>
    <n v="1906499"/>
    <d v="2019-06-10T09:41:00"/>
    <s v="PENNINGTON"/>
    <s v="N"/>
    <s v="Lap belt and shoulder harness used"/>
    <s v="Changing lanes, Straight ahead"/>
    <n v="0"/>
    <n v="16"/>
    <s v="Motor vehicle in transport"/>
    <s v="Clear"/>
    <s v="N"/>
    <s v="N"/>
    <s v="N"/>
    <s v="N"/>
    <n v="44.075906000000003"/>
    <n v="-103.151246"/>
    <s v="Light truck (2 axles, 4 tires); Tractor/semi-trailer"/>
    <s v="Northbound"/>
    <s v="Improper lane change; None"/>
    <s v="None"/>
    <s v="LANE DRIVING REQUIRED / ILLEGAL LANE CHANGE"/>
    <s v="None"/>
    <s v="None"/>
    <s v="Test not given, Test not given"/>
    <x v="1"/>
    <x v="0"/>
  </r>
  <r>
    <n v="2433"/>
    <n v="1906828"/>
    <d v="2019-06-02T13:13:00"/>
    <s v="PENNINGTON"/>
    <s v="N"/>
    <s v="Lap belt and shoulder harness used"/>
    <s v="Straight ahead"/>
    <n v="0"/>
    <n v="79"/>
    <s v="Motor vehicle in transport"/>
    <s v="Sleet, hail ( freezing rain or drizzle )"/>
    <s v="N"/>
    <s v="N"/>
    <s v="N"/>
    <s v="N"/>
    <n v="43.987465"/>
    <n v="-103.180599"/>
    <s v="Light truck (2 axles, 4 tires); Passenger car"/>
    <s v="Northbound"/>
    <s v="None; Swerving or avoiding due to wind, slippery surface, vehicle, object, non-motorist, etc."/>
    <s v="Road surface condition ( wet, icy, snow, slush, etc. )"/>
    <m/>
    <s v="None"/>
    <s v="None"/>
    <s v="Test not given, Test not given"/>
    <x v="1"/>
    <x v="2"/>
  </r>
  <r>
    <n v="2434"/>
    <n v="1906829"/>
    <d v="2019-06-09T16:29:00"/>
    <s v="CUSTER"/>
    <s v="N"/>
    <s v="Lap belt and shoulder harness used"/>
    <s v="Straight ahead"/>
    <n v="0"/>
    <n v="79"/>
    <s v="Motor vehicle in transport"/>
    <s v="Clear"/>
    <s v="N"/>
    <s v="N"/>
    <s v="N"/>
    <s v="N"/>
    <n v="43.555089000000002"/>
    <n v="-103.314184999999"/>
    <s v="Light truck (2 axles, 4 tires); SUV ( sport utility/suburban )"/>
    <s v="Southbound"/>
    <s v="Failure to keep in proper lane; None"/>
    <s v="None"/>
    <m/>
    <s v="None; Tires"/>
    <s v="None"/>
    <s v="0.00 BAC, 0.00 BAC"/>
    <x v="1"/>
    <x v="0"/>
  </r>
  <r>
    <n v="2435"/>
    <n v="1906838"/>
    <d v="2019-06-03T14:53:00"/>
    <s v="PENNINGTON"/>
    <s v="N"/>
    <s v="Lap belt and shoulder harness used"/>
    <s v="Straight ahead"/>
    <n v="0"/>
    <n v="79"/>
    <s v="Fire/explosion"/>
    <s v="Clear"/>
    <s v="N"/>
    <s v="N"/>
    <s v="N"/>
    <s v="N"/>
    <n v="44.002316"/>
    <n v="-103.181056999999"/>
    <s v="Passenger car"/>
    <s v="Northbound"/>
    <s v="None"/>
    <s v="None"/>
    <m/>
    <s v="Unknown"/>
    <s v="None"/>
    <s v="0.00 BAC"/>
    <x v="1"/>
    <x v="0"/>
  </r>
  <r>
    <n v="2437"/>
    <n v="1906774"/>
    <d v="2019-06-13T21:00:00"/>
    <s v="FALL RIVER"/>
    <s v="N"/>
    <m/>
    <m/>
    <n v="-1"/>
    <n v="18"/>
    <s v="Animal  - wild"/>
    <s v="Clear"/>
    <s v="N"/>
    <s v="N"/>
    <s v="N"/>
    <s v="N"/>
    <n v="43.286574000000002"/>
    <n v="-103.318645"/>
    <s v="SUV ( sport utility/suburban )"/>
    <s v="Eastbound"/>
    <s v="Wild animal hit - damage only"/>
    <s v="Animal in roadway"/>
    <m/>
    <s v="Wild animal hit"/>
    <s v="Wild animal hit - damage only"/>
    <s v="Wild animal hit"/>
    <x v="1"/>
    <x v="0"/>
  </r>
  <r>
    <n v="2438"/>
    <n v="1906775"/>
    <d v="2019-06-12T04:43:00"/>
    <s v="FALL RIVER"/>
    <s v="N"/>
    <m/>
    <m/>
    <n v="-1"/>
    <n v="79"/>
    <s v="Animal  - wild"/>
    <s v="Clear"/>
    <s v="N"/>
    <s v="N"/>
    <s v="N"/>
    <s v="N"/>
    <n v="43.456570999999897"/>
    <n v="-103.350898999999"/>
    <s v="SUV ( sport utility/suburban )"/>
    <s v="Southbound"/>
    <s v="Wild animal hit - damage only"/>
    <s v="Animal in roadway"/>
    <m/>
    <s v="Wild animal hit"/>
    <s v="Wild animal hit - damage only"/>
    <s v="Wild animal hit"/>
    <x v="1"/>
    <x v="0"/>
  </r>
  <r>
    <n v="2441"/>
    <n v="1906954"/>
    <d v="2019-06-06T10:23:00"/>
    <s v="PENNINGTON"/>
    <s v="N"/>
    <s v="Lap belt and shoulder harness used"/>
    <s v="Straight ahead, Turning left"/>
    <n v="0"/>
    <n v="79"/>
    <s v="Delineator post, Motor vehicle in transport, Ran off road left"/>
    <s v="Clear"/>
    <s v="N"/>
    <s v="N"/>
    <s v="N"/>
    <s v="N"/>
    <n v="43.978797"/>
    <n v="-103.181303"/>
    <s v="Cargo van - GVWR 10,000 lbs or less; Passenger car"/>
    <s v="Southbound"/>
    <s v="Followed too closely; None"/>
    <s v="None"/>
    <s v="FOLLOWING TOO CLOSELY, EXPIRED VALIDATION STICKER"/>
    <s v="None"/>
    <s v="None"/>
    <s v="0.00 BAC, 0.00 BAC"/>
    <x v="1"/>
    <x v="0"/>
  </r>
  <r>
    <n v="2443"/>
    <n v="1906993"/>
    <d v="2019-06-16T22:41:00"/>
    <s v="PENNINGTON"/>
    <s v="N"/>
    <m/>
    <m/>
    <n v="-1"/>
    <n v="79"/>
    <s v="Animal  - wild"/>
    <s v="Clear"/>
    <s v="N"/>
    <s v="N"/>
    <s v="N"/>
    <s v="N"/>
    <n v="43.933472000000002"/>
    <n v="-103.19931800000001"/>
    <s v="SUV ( sport utility/suburban )"/>
    <s v="Southbound"/>
    <s v="Wild animal hit - damage only"/>
    <s v="Animal in roadway"/>
    <m/>
    <s v="Wild animal hit"/>
    <s v="Wild animal hit - damage only"/>
    <s v="Wild animal hit"/>
    <x v="1"/>
    <x v="0"/>
  </r>
  <r>
    <n v="2445"/>
    <n v="1907135"/>
    <d v="2019-06-15T14:10:00"/>
    <s v="CUSTER"/>
    <s v="N"/>
    <s v="Lap belt and shoulder harness used"/>
    <s v="Straight ahead"/>
    <n v="0"/>
    <n v="79"/>
    <s v="Fire/explosion"/>
    <s v="Clear"/>
    <s v="N"/>
    <s v="N"/>
    <s v="N"/>
    <s v="N"/>
    <n v="43.792054999999898"/>
    <n v="-103.220952999999"/>
    <s v="Single-unit truck (2 axle, 6 tires) GVWR 10,000 lbs or less"/>
    <s v="Southbound"/>
    <s v="None"/>
    <s v="None"/>
    <m/>
    <s v="None"/>
    <s v="None"/>
    <s v="Test not given"/>
    <x v="1"/>
    <x v="0"/>
  </r>
  <r>
    <n v="2447"/>
    <n v="1907308"/>
    <d v="2019-05-25T20:30:00"/>
    <s v="PENNINGTON"/>
    <s v="N"/>
    <m/>
    <m/>
    <n v="-1"/>
    <n v="79"/>
    <s v="Animal  - wild"/>
    <s v="Clear"/>
    <s v="N"/>
    <s v="N"/>
    <s v="N"/>
    <s v="N"/>
    <n v="43.974017000000003"/>
    <n v="-103.182627999999"/>
    <s v="Motorcycle"/>
    <s v="Southbound"/>
    <s v="Wild animal hit - damage only"/>
    <s v="Animal in roadway"/>
    <m/>
    <s v="Wild animal hit"/>
    <s v="Wild animal hit - damage only"/>
    <s v="Wild animal hit"/>
    <x v="1"/>
    <x v="0"/>
  </r>
  <r>
    <n v="2448"/>
    <n v="1907616"/>
    <d v="2019-06-24T01:31:00"/>
    <s v="PENNINGTON"/>
    <s v="N"/>
    <m/>
    <m/>
    <n v="-1"/>
    <n v="79"/>
    <s v="Animal  - wild"/>
    <s v="Clear"/>
    <s v="N"/>
    <s v="N"/>
    <s v="N"/>
    <s v="N"/>
    <n v="43.980372000000003"/>
    <n v="-103.181246"/>
    <s v="SUV ( sport utility/suburban )"/>
    <s v="Southbound"/>
    <s v="Wild animal hit - damage only"/>
    <s v="Animal in roadway"/>
    <m/>
    <s v="Wild animal hit"/>
    <s v="Wild animal hit - damage only"/>
    <s v="Wild animal hit"/>
    <x v="1"/>
    <x v="0"/>
  </r>
  <r>
    <n v="2449"/>
    <n v="1907623"/>
    <d v="2019-06-15T20:11:00"/>
    <s v="PENNINGTON"/>
    <s v="N"/>
    <m/>
    <m/>
    <n v="-1"/>
    <n v="90"/>
    <s v="Animal  - wild"/>
    <s v="Clear"/>
    <s v="N"/>
    <s v="N"/>
    <s v="N"/>
    <s v="N"/>
    <n v="44.099679000000002"/>
    <n v="-103.162460999999"/>
    <s v="SUV ( sport utility/suburban )"/>
    <s v="Westbound"/>
    <s v="Wild animal hit - damage only"/>
    <s v="Animal in roadway"/>
    <m/>
    <s v="Wild animal hit"/>
    <s v="Wild animal hit - damage only"/>
    <s v="Wild animal hit"/>
    <x v="1"/>
    <x v="0"/>
  </r>
  <r>
    <n v="2451"/>
    <n v="1907525"/>
    <d v="2019-06-24T04:17:00"/>
    <s v="PENNINGTON"/>
    <s v="N"/>
    <m/>
    <m/>
    <n v="-1"/>
    <n v="16"/>
    <s v="Animal  - wild"/>
    <s v="Cloudy"/>
    <s v="N"/>
    <s v="N"/>
    <s v="N"/>
    <s v="N"/>
    <n v="44.065085000000003"/>
    <n v="-103.161840999999"/>
    <s v="Passenger car"/>
    <s v="Eastbound"/>
    <s v="Wild animal hit - damage only"/>
    <s v="Animal in roadway"/>
    <m/>
    <s v="Wild animal hit"/>
    <s v="Wild animal hit - damage only"/>
    <s v="Wild animal hit"/>
    <x v="1"/>
    <x v="0"/>
  </r>
  <r>
    <n v="2453"/>
    <n v="1907913"/>
    <d v="2019-06-27T14:32:00"/>
    <s v="PENNINGTON"/>
    <s v="N"/>
    <s v="Lap belt and shoulder harness used"/>
    <s v="Stopped in traffic lane, Straight ahead"/>
    <n v="0"/>
    <n v="16"/>
    <s v="Motor vehicle in transport"/>
    <s v="Clear"/>
    <s v="N"/>
    <s v="N"/>
    <s v="N"/>
    <s v="N"/>
    <n v="44.066056000000003"/>
    <n v="-103.161063999999"/>
    <s v="Passenger car; SUV ( sport utility/suburban )"/>
    <s v="Northbound"/>
    <s v="Followed too closely; None"/>
    <s v="None"/>
    <s v="FOLLOWING TOO CLOSELY"/>
    <s v="None"/>
    <s v="None"/>
    <s v="Test not given, Test not given"/>
    <x v="1"/>
    <x v="0"/>
  </r>
  <r>
    <n v="2454"/>
    <n v="1907988"/>
    <d v="2019-06-28T22:00:00"/>
    <s v="CUSTER"/>
    <s v="N"/>
    <m/>
    <m/>
    <n v="-1"/>
    <n v="79"/>
    <s v="Animal  - wild"/>
    <s v="Clear"/>
    <s v="N"/>
    <s v="N"/>
    <s v="N"/>
    <s v="N"/>
    <n v="43.596172000000003"/>
    <n v="-103.299003999999"/>
    <s v="SUV ( sport utility/suburban )"/>
    <s v="Northbound"/>
    <s v="Wild animal hit - damage only"/>
    <s v="Animal in roadway"/>
    <m/>
    <s v="Wild animal hit"/>
    <s v="Wild animal hit - damage only"/>
    <s v="Wild animal hit"/>
    <x v="1"/>
    <x v="0"/>
  </r>
  <r>
    <n v="2455"/>
    <n v="1908054"/>
    <d v="2019-06-30T14:56:00"/>
    <s v="PENNINGTON"/>
    <s v="N"/>
    <s v="Lap belt and shoulder harness used"/>
    <s v="Straight ahead"/>
    <n v="0"/>
    <n v="79"/>
    <s v="Motor vehicle in transport"/>
    <s v="Clear"/>
    <s v="N"/>
    <s v="N"/>
    <s v="N"/>
    <s v="N"/>
    <n v="43.957560000000001"/>
    <n v="-103.186138"/>
    <s v="Passenger car; SUV ( sport utility/suburban )"/>
    <s v="Eastbound; Southbound"/>
    <s v="Failed to yield to vehicle; None"/>
    <s v="None"/>
    <m/>
    <s v="None"/>
    <s v="None"/>
    <s v="Test not given, Test not given"/>
    <x v="1"/>
    <x v="3"/>
  </r>
  <r>
    <n v="2458"/>
    <n v="1908332"/>
    <d v="2019-07-04T18:00:00"/>
    <s v="FALL RIVER"/>
    <s v="N"/>
    <s v="None used"/>
    <s v="Straight ahead"/>
    <n v="0"/>
    <n v="18"/>
    <s v="Cross median/centerline, Ditch, Fence, Ran off road left"/>
    <s v="Cloudy"/>
    <s v="N"/>
    <s v="N"/>
    <s v="N"/>
    <s v="N"/>
    <n v="43.2796039999999"/>
    <n v="-103.310891999999"/>
    <s v="Passenger car"/>
    <s v="Southbound"/>
    <s v="Drinking; Wrong side or wrong way"/>
    <s v="None"/>
    <s v="POSSESSION OF MARIJUANA, DUI, RECKLESS DRIVING, OPEN CONTAINER IN VEHICLE"/>
    <s v="None"/>
    <s v="None"/>
    <s v="0.19 BAC"/>
    <x v="1"/>
    <x v="0"/>
  </r>
  <r>
    <n v="2461"/>
    <n v="1908382"/>
    <d v="2019-07-09T21:23:00"/>
    <s v="PENNINGTON"/>
    <s v="N"/>
    <m/>
    <m/>
    <n v="-1"/>
    <n v="16"/>
    <s v="Animal  - wild"/>
    <s v="Clear"/>
    <s v="N"/>
    <s v="N"/>
    <s v="N"/>
    <s v="N"/>
    <n v="44.045977999999899"/>
    <n v="-103.168243"/>
    <s v="SUV ( sport utility/suburban )"/>
    <s v="Southbound"/>
    <s v="Wild animal hit - damage only"/>
    <s v="Animal in roadway"/>
    <m/>
    <s v="Wild animal hit"/>
    <s v="Wild animal hit - damage only"/>
    <s v="Wild animal hit"/>
    <x v="1"/>
    <x v="0"/>
  </r>
  <r>
    <n v="2462"/>
    <n v="1908602"/>
    <d v="2019-07-01T14:20:00"/>
    <s v="PENNINGTON"/>
    <s v="N"/>
    <s v="Lap belt and shoulder harness used"/>
    <s v="Changing lanes, Straight ahead"/>
    <n v="0"/>
    <n v="79"/>
    <s v="Motor vehicle in transport"/>
    <s v="Clear"/>
    <s v="N"/>
    <s v="N"/>
    <s v="N"/>
    <s v="N"/>
    <n v="44.016571999999897"/>
    <n v="-103.18837600000001"/>
    <s v="Light truck (2 axles, 4 tires); SUV ( sport utility/suburban )"/>
    <s v="Southbound"/>
    <s v="Failure to keep in proper lane; Improper lane change; None"/>
    <s v="None"/>
    <s v="DUI, RECKLESS DRIVING, LANE DRIVING REQUIRED / ILLEGAL LANE CHANGE, FINANCIAL RESPONSIBILITY - OWNER"/>
    <s v="None"/>
    <s v="None"/>
    <s v="Test not given, 0.10 BAC"/>
    <x v="1"/>
    <x v="0"/>
  </r>
  <r>
    <n v="2463"/>
    <n v="1908605"/>
    <d v="2019-07-04T15:44:00"/>
    <s v="PENNINGTON"/>
    <s v="N"/>
    <s v="Lap belt and shoulder harness used"/>
    <s v="Straight ahead"/>
    <n v="0"/>
    <n v="79"/>
    <s v="Jackknife, Overturn/rollover, Ran off road left"/>
    <s v="Cloudy"/>
    <s v="N"/>
    <s v="N"/>
    <s v="N"/>
    <s v="N"/>
    <n v="43.996634999999898"/>
    <n v="-103.180164"/>
    <s v="Motor home"/>
    <s v="Northbound"/>
    <s v="None; Running off road"/>
    <s v="None"/>
    <m/>
    <s v="None"/>
    <s v="None"/>
    <s v="Test not given"/>
    <x v="1"/>
    <x v="0"/>
  </r>
  <r>
    <n v="2464"/>
    <n v="1908608"/>
    <d v="2019-07-11T05:30:00"/>
    <s v="CUSTER"/>
    <s v="N"/>
    <s v="Lap belt and shoulder harness used"/>
    <s v="Straight ahead"/>
    <n v="0"/>
    <n v="79"/>
    <s v="Animal  - wild"/>
    <s v="Clear"/>
    <s v="N"/>
    <s v="N"/>
    <s v="N"/>
    <s v="N"/>
    <n v="43.667113999999899"/>
    <n v="-103.265472"/>
    <s v="SUV ( sport utility/suburban )"/>
    <s v="Northbound"/>
    <s v="None"/>
    <s v="Animal in roadway"/>
    <m/>
    <s v="None"/>
    <s v="None"/>
    <s v="Test not given"/>
    <x v="1"/>
    <x v="0"/>
  </r>
  <r>
    <n v="2465"/>
    <n v="1908495"/>
    <d v="2019-07-08T17:25:00"/>
    <s v="PENNINGTON"/>
    <s v="N"/>
    <s v="Lap belt and shoulder harness used"/>
    <s v="Stopped in traffic lane, Straight ahead"/>
    <n v="0"/>
    <n v="16"/>
    <s v="Motor vehicle in transport"/>
    <s v="Cloudy"/>
    <s v="N"/>
    <s v="N"/>
    <s v="N"/>
    <s v="N"/>
    <n v="44.096122999999899"/>
    <n v="-103.151218999999"/>
    <s v="Mini-van/passenger van with seats for 8 or less, including driver; Passenger car"/>
    <s v="Northbound"/>
    <s v="Followed too closely; None"/>
    <s v="None"/>
    <s v="FOLLOWING TOO CLOSELY"/>
    <s v="None"/>
    <s v="None"/>
    <s v="Test not given, Test not given"/>
    <x v="1"/>
    <x v="0"/>
  </r>
  <r>
    <n v="2468"/>
    <n v="1908725"/>
    <d v="2019-05-04T05:10:00"/>
    <s v="CUSTER"/>
    <s v="N"/>
    <m/>
    <m/>
    <n v="-1"/>
    <n v="79"/>
    <s v="Animal  - wild"/>
    <s v="Clear"/>
    <s v="N"/>
    <s v="N"/>
    <s v="N"/>
    <s v="N"/>
    <n v="43.533006999999898"/>
    <n v="-103.327218999999"/>
    <s v="Passenger car"/>
    <s v="Northbound"/>
    <s v="Wild animal hit - damage only"/>
    <s v="Animal in roadway"/>
    <m/>
    <s v="Wild animal hit"/>
    <s v="Wild animal hit - damage only"/>
    <s v="Wild animal hit"/>
    <x v="1"/>
    <x v="0"/>
  </r>
  <r>
    <n v="2469"/>
    <n v="1908821"/>
    <d v="2019-07-14T22:44:00"/>
    <s v="PENNINGTON"/>
    <s v="N"/>
    <m/>
    <m/>
    <n v="-1"/>
    <n v="79"/>
    <s v="Animal  - wild"/>
    <s v="Clear"/>
    <s v="N"/>
    <s v="N"/>
    <s v="N"/>
    <s v="N"/>
    <n v="43.945956000000002"/>
    <n v="-103.189054999999"/>
    <s v="SUV ( sport utility/suburban )"/>
    <s v="Northbound"/>
    <s v="Wild animal hit - damage only"/>
    <s v="Animal in roadway"/>
    <m/>
    <s v="Wild animal hit"/>
    <s v="Wild animal hit - damage only"/>
    <s v="Wild animal hit"/>
    <x v="1"/>
    <x v="0"/>
  </r>
  <r>
    <n v="2470"/>
    <n v="1908892"/>
    <d v="2019-07-16T14:50:00"/>
    <s v="PENNINGTON"/>
    <s v="N"/>
    <s v="Lap belt and shoulder harness used"/>
    <s v="Straight ahead"/>
    <n v="0"/>
    <n v="79"/>
    <s v="Motor vehicle in transport"/>
    <s v="Clear"/>
    <s v="N"/>
    <s v="N"/>
    <s v="N"/>
    <s v="N"/>
    <n v="44.003931999999899"/>
    <n v="-103.181320999999"/>
    <s v="Light truck (2 axles, 4 tires); Mini-van/passenger van with seats for 8 or less, including driver"/>
    <s v="Northbound"/>
    <s v="Unknown"/>
    <s v="None"/>
    <s v="NO VALID DL"/>
    <s v="None"/>
    <s v="None"/>
    <s v="Test not given, Test not given"/>
    <x v="1"/>
    <x v="0"/>
  </r>
  <r>
    <n v="2473"/>
    <n v="1909162"/>
    <d v="2019-07-13T15:05:00"/>
    <s v="CUSTER"/>
    <s v="N"/>
    <s v="Lap belt and shoulder harness used"/>
    <s v="Changing lanes, Straight ahead"/>
    <n v="0"/>
    <n v="79"/>
    <s v="Motor vehicle in transport"/>
    <s v="Clear"/>
    <s v="N"/>
    <s v="N"/>
    <s v="N"/>
    <s v="N"/>
    <n v="43.807996000000003"/>
    <n v="-103.20878500000001"/>
    <s v="SUV ( sport utility/suburban ); Tractor/semi-trailer"/>
    <s v="Southbound"/>
    <s v="Improper lane change; None"/>
    <s v="None"/>
    <s v="LANE DRIVING REQUIRED / ILLEGAL LANE CHANGE"/>
    <s v="None"/>
    <s v="None"/>
    <s v="0.00 BAC, 0.00 BAC"/>
    <x v="1"/>
    <x v="0"/>
  </r>
  <r>
    <n v="2474"/>
    <n v="1909186"/>
    <d v="2019-07-18T00:15:00"/>
    <s v="PENNINGTON"/>
    <s v="N"/>
    <m/>
    <m/>
    <n v="-1"/>
    <n v="79"/>
    <s v="Animal  - wild"/>
    <s v="Cloudy"/>
    <s v="N"/>
    <s v="N"/>
    <s v="N"/>
    <s v="N"/>
    <n v="43.992324000000004"/>
    <n v="-103.18017500000001"/>
    <s v="Light truck (2 axles, 4 tires)"/>
    <s v="Southbound"/>
    <s v="Wild animal hit - damage only"/>
    <s v="Animal in roadway"/>
    <m/>
    <s v="Wild animal hit"/>
    <s v="Wild animal hit - damage only"/>
    <s v="Wild animal hit"/>
    <x v="1"/>
    <x v="0"/>
  </r>
  <r>
    <n v="2475"/>
    <n v="1909193"/>
    <d v="2019-07-18T21:30:00"/>
    <s v="PENNINGTON"/>
    <s v="N"/>
    <s v="Lap belt and shoulder harness used"/>
    <s v="Straight ahead, Turning left"/>
    <n v="0"/>
    <n v="16"/>
    <s v="Motor vehicle in transport"/>
    <s v="Clear"/>
    <s v="N"/>
    <s v="N"/>
    <s v="N"/>
    <s v="N"/>
    <n v="44.096257000000001"/>
    <n v="-103.151383999999"/>
    <s v="SUV ( sport utility/suburban )"/>
    <s v="Eastbound; Westbound"/>
    <s v="Disregarded traffic signs or signals; Failed to yield to vehicle; None"/>
    <s v="None"/>
    <m/>
    <s v="None"/>
    <s v="None"/>
    <s v="Test not given, Test not given"/>
    <x v="1"/>
    <x v="0"/>
  </r>
  <r>
    <n v="2476"/>
    <n v="1909204"/>
    <d v="2019-07-19T22:00:00"/>
    <s v="PENNINGTON"/>
    <s v="N"/>
    <s v="Lap belt and shoulder harness used"/>
    <s v="Straight ahead"/>
    <n v="0"/>
    <n v="16"/>
    <s v="Motor vehicle in transport"/>
    <s v="Clear"/>
    <s v="N"/>
    <s v="N"/>
    <s v="N"/>
    <s v="N"/>
    <n v="44.076082"/>
    <n v="-103.151411999999"/>
    <s v="Light truck (2 axles, 4 tires); SUV ( sport utility/suburban )"/>
    <s v="Southbound"/>
    <s v="Followed too closely; None"/>
    <s v="None"/>
    <s v="NO VALID DL"/>
    <s v="None"/>
    <s v="None"/>
    <s v="Test not given, Test not given"/>
    <x v="1"/>
    <x v="0"/>
  </r>
  <r>
    <n v="2477"/>
    <n v="1909206"/>
    <d v="2019-07-20T12:32:00"/>
    <s v="PENNINGTON"/>
    <s v="N"/>
    <s v="Lap belt and shoulder harness used"/>
    <s v="Straight ahead, Turning left"/>
    <n v="0"/>
    <n v="16"/>
    <s v="Motor vehicle in transport"/>
    <s v="Clear"/>
    <s v="N"/>
    <s v="N"/>
    <s v="N"/>
    <s v="N"/>
    <n v="44.098446000000003"/>
    <n v="-103.151386"/>
    <s v="Passenger car; SUV ( sport utility/suburban )"/>
    <s v="Southbound; Westbound"/>
    <s v="Failed to yield to vehicle; None"/>
    <s v="None"/>
    <s v="FAIL TO STOP FOR STOP SIGN / YIELD AFTER STOP"/>
    <s v="None"/>
    <s v="None"/>
    <s v="Test not given, Test not given"/>
    <x v="1"/>
    <x v="1"/>
  </r>
  <r>
    <n v="2481"/>
    <n v="1909628"/>
    <d v="2019-07-26T15:03:00"/>
    <s v="PENNINGTON"/>
    <s v="N"/>
    <s v="Lap belt and shoulder harness used"/>
    <s v="Straight ahead, Turning left"/>
    <n v="0"/>
    <n v="16"/>
    <s v="Motor vehicle in transport"/>
    <s v="Clear"/>
    <s v="N"/>
    <s v="N"/>
    <s v="N"/>
    <s v="N"/>
    <n v="44.096257000000001"/>
    <n v="-103.151383999999"/>
    <s v="Light truck (2 axles, 4 tires); SUV ( sport utility/suburban )"/>
    <s v="Eastbound; Westbound"/>
    <s v="Failed to yield to vehicle; None"/>
    <s v="None"/>
    <s v="LEFT TURNING VEHICLE TO YIELD ROW"/>
    <s v="None"/>
    <s v="None"/>
    <s v="Test not given, Test not given"/>
    <x v="1"/>
    <x v="1"/>
  </r>
  <r>
    <n v="2484"/>
    <n v="1909975"/>
    <d v="2019-07-23T05:00:00"/>
    <s v="FALL RIVER"/>
    <s v="N"/>
    <m/>
    <m/>
    <n v="-1"/>
    <n v="79"/>
    <s v="Animal  - wild"/>
    <s v="Clear"/>
    <s v="N"/>
    <s v="N"/>
    <s v="N"/>
    <s v="N"/>
    <n v="43.441487000000002"/>
    <n v="-103.365054999999"/>
    <s v="SUV ( sport utility/suburban )"/>
    <s v="Northbound"/>
    <s v="Wild animal hit - damage only"/>
    <s v="Animal in roadway"/>
    <m/>
    <s v="Wild animal hit"/>
    <s v="Wild animal hit - damage only"/>
    <s v="Wild animal hit"/>
    <x v="1"/>
    <x v="0"/>
  </r>
  <r>
    <n v="2485"/>
    <n v="1909988"/>
    <d v="2019-08-01T05:05:00"/>
    <s v="FALL RIVER"/>
    <s v="N"/>
    <s v="Lap belt and shoulder harness used"/>
    <s v="Straight ahead"/>
    <n v="0"/>
    <n v="18"/>
    <s v="Overturn/rollover, Ran off road right"/>
    <s v="Clear, Rain"/>
    <s v="N"/>
    <s v="Y"/>
    <s v="N"/>
    <s v="N"/>
    <n v="43.278303000000001"/>
    <n v="-103.310006999999"/>
    <s v="Tractor/semi-trailer"/>
    <s v="Eastbound"/>
    <s v="Fatigued/asleep; Improper lane change"/>
    <s v="None"/>
    <m/>
    <s v="None"/>
    <s v="None"/>
    <s v="0.00 BAC"/>
    <x v="1"/>
    <x v="0"/>
  </r>
  <r>
    <n v="2498"/>
    <n v="1910844"/>
    <d v="2019-08-12T23:00:00"/>
    <s v="BENNETT"/>
    <s v="N"/>
    <m/>
    <m/>
    <n v="-1"/>
    <n v="18"/>
    <s v="Animal  - wild"/>
    <m/>
    <s v="N"/>
    <s v="N"/>
    <s v="N"/>
    <s v="N"/>
    <n v="43.172609000000001"/>
    <n v="-101.910979999999"/>
    <s v="Passenger car"/>
    <s v="Eastbound"/>
    <s v="Wild animal hit - damage only"/>
    <s v="Animal in roadway"/>
    <m/>
    <s v="Wild animal hit"/>
    <s v="Wild animal hit - damage only"/>
    <s v="Wild animal hit"/>
    <x v="1"/>
    <x v="0"/>
  </r>
  <r>
    <n v="2506"/>
    <n v="1911145"/>
    <d v="2019-07-25T16:35:00"/>
    <s v="OGLALA LAKOTA"/>
    <s v="N"/>
    <m/>
    <s v="Stopped in traffic lane, Straight ahead"/>
    <n v="0"/>
    <n v="18"/>
    <s v="Motor vehicle in transport"/>
    <s v="Clear"/>
    <s v="N"/>
    <s v="N"/>
    <s v="N"/>
    <s v="N"/>
    <n v="43.032848999999899"/>
    <n v="-102.478066999999"/>
    <s v="Passenger car; Single-unit truck (3 or more axles)"/>
    <s v="Eastbound"/>
    <s v="Disregarded traffic signs or signals; Followed too closely; None"/>
    <s v="None"/>
    <m/>
    <s v="None"/>
    <s v="None"/>
    <s v="0.00 BAC, 0.00 BAC"/>
    <x v="1"/>
    <x v="1"/>
  </r>
  <r>
    <n v="2508"/>
    <n v="1911226"/>
    <d v="2019-08-23T17:00:00"/>
    <s v="PENNINGTON"/>
    <s v="N"/>
    <s v="Lap belt and shoulder harness used"/>
    <s v="Straight ahead, Turning left"/>
    <n v="0"/>
    <n v="79"/>
    <s v="Delineator post, Motor vehicle in transport"/>
    <s v="Clear"/>
    <s v="N"/>
    <s v="N"/>
    <s v="N"/>
    <s v="N"/>
    <n v="43.957560000000001"/>
    <n v="-103.186138"/>
    <s v="SUV ( sport utility/suburban )"/>
    <s v="Northbound; Southbound"/>
    <s v="Failed to yield to vehicle; None"/>
    <s v="None"/>
    <s v="LEFT TURNING VEHICLE TO YIELD ROW"/>
    <s v="None"/>
    <s v="None"/>
    <s v="Test not given, Not reported, Not reported, Not reported, Test not given"/>
    <x v="1"/>
    <x v="3"/>
  </r>
  <r>
    <n v="2511"/>
    <n v="1911651"/>
    <d v="2019-08-20T12:53:00"/>
    <s v="PENNINGTON"/>
    <s v="N"/>
    <s v="Lap belt and shoulder harness used"/>
    <s v="Straight ahead, Turning left"/>
    <n v="0"/>
    <n v="16"/>
    <s v="Motor vehicle in transport"/>
    <s v="Clear"/>
    <s v="N"/>
    <s v="N"/>
    <s v="N"/>
    <s v="N"/>
    <n v="44.096257000000001"/>
    <n v="-103.151383999999"/>
    <s v="Light truck (2 axles, 4 tires); Passenger car; Single-unit truck (3 or more axles)"/>
    <s v="Eastbound; Northbound; Westbound"/>
    <s v="None"/>
    <s v="None"/>
    <s v="LOGBOOK &amp; SAFETY-RELATED EQUIPMENT VIOLATIONS"/>
    <s v="Brakes; None"/>
    <s v="None"/>
    <s v="0.00 BAC, 0.00 BAC, 0.00 BAC"/>
    <x v="1"/>
    <x v="2"/>
  </r>
  <r>
    <n v="2512"/>
    <n v="1911412"/>
    <d v="2019-08-25T16:48:00"/>
    <s v="PENNINGTON"/>
    <s v="N"/>
    <s v="Lap belt and shoulder harness used"/>
    <s v="Stopped in traffic lane, Straight ahead"/>
    <n v="0"/>
    <n v="16"/>
    <s v="Motor vehicle in transport"/>
    <s v="Cloudy"/>
    <s v="N"/>
    <s v="N"/>
    <s v="N"/>
    <s v="N"/>
    <n v="44.099268000000002"/>
    <n v="-103.151398999999"/>
    <s v="Light truck (2 axles, 4 tires); SUV ( sport utility/suburban )"/>
    <s v="Southbound"/>
    <s v="Followed too closely; None"/>
    <s v="None"/>
    <s v="FOLLOWING TOO CLOSELY"/>
    <s v="None"/>
    <s v="None"/>
    <s v="Test not given, Test not given"/>
    <x v="1"/>
    <x v="0"/>
  </r>
  <r>
    <n v="2516"/>
    <n v="1912023"/>
    <d v="2019-09-08T16:18:00"/>
    <s v="FALL RIVER"/>
    <s v="N"/>
    <m/>
    <m/>
    <n v="-1"/>
    <n v="18"/>
    <s v="Animal  - wild"/>
    <s v="Clear"/>
    <s v="N"/>
    <s v="N"/>
    <s v="N"/>
    <s v="N"/>
    <n v="43.2512639999999"/>
    <n v="-103.305661"/>
    <s v="SUV ( sport utility/suburban )"/>
    <s v="Eastbound"/>
    <s v="Wild animal hit - damage only"/>
    <s v="Animal in roadway"/>
    <m/>
    <s v="Wild animal hit"/>
    <s v="Wild animal hit - damage only"/>
    <s v="Wild animal hit"/>
    <x v="1"/>
    <x v="0"/>
  </r>
  <r>
    <n v="2517"/>
    <n v="1912035"/>
    <d v="2019-08-29T20:15:00"/>
    <s v="PENNINGTON"/>
    <s v="N"/>
    <m/>
    <m/>
    <n v="-1"/>
    <n v="79"/>
    <s v="Animal  - wild"/>
    <s v="Clear"/>
    <s v="N"/>
    <s v="N"/>
    <s v="N"/>
    <s v="N"/>
    <n v="43.949744000000003"/>
    <n v="-103.187915"/>
    <s v="SUV ( sport utility/suburban )"/>
    <s v="Northbound"/>
    <s v="Wild animal hit - damage only"/>
    <s v="Animal in roadway"/>
    <m/>
    <s v="Wild animal hit"/>
    <s v="Wild animal hit - damage only"/>
    <s v="Wild animal hit"/>
    <x v="1"/>
    <x v="0"/>
  </r>
  <r>
    <n v="2518"/>
    <n v="1912253"/>
    <d v="2019-09-08T16:22:00"/>
    <s v="FALL RIVER"/>
    <s v="N"/>
    <s v="Lap belt and shoulder harness used"/>
    <s v="Parked, Straight ahead"/>
    <n v="0"/>
    <n v="18"/>
    <s v="Fire/explosion, Parked motor vehicle, Ran off road right"/>
    <s v="Clear"/>
    <s v="N"/>
    <s v="N"/>
    <s v="N"/>
    <s v="N"/>
    <n v="43.187677000000001"/>
    <n v="-103.233812"/>
    <s v="Passenger car; SUV ( sport utility/suburban )"/>
    <s v="Eastbound; Not on roadway ( also use for parked motor vehicle )"/>
    <s v="Exceeded posted speed limit; None; Not applicable; Running off road"/>
    <s v="None; Not applicable"/>
    <s v="DRIVERS LICENSE REVOKED, LANE DRIVING REQUIRED / ILLEGAL LANE CHANGE, AGGRAVATED ELUDING, SUBSTITION OF PLATES"/>
    <s v="None; Not applicable"/>
    <s v="None; Not applicable"/>
    <s v="Test given, but unobtainable at time report filed, Not applicable"/>
    <x v="1"/>
    <x v="3"/>
  </r>
  <r>
    <n v="2519"/>
    <n v="1911815"/>
    <d v="2019-09-04T15:28:00"/>
    <s v="PENNINGTON"/>
    <s v="N"/>
    <s v="Helmet and eye protection"/>
    <s v="Straight ahead"/>
    <n v="0"/>
    <n v="16"/>
    <s v="Cross median/centerline, Curb, Overturn/rollover"/>
    <s v="Clear"/>
    <s v="N"/>
    <s v="N"/>
    <s v="N"/>
    <s v="N"/>
    <n v="44.040774999999897"/>
    <n v="-103.173717999999"/>
    <s v="Motorcycle"/>
    <s v="Southbound"/>
    <s v="Exceeded posted speed limit; Failure to keep in proper lane"/>
    <s v="None"/>
    <m/>
    <s v="None"/>
    <s v="None"/>
    <s v="0.00 BAC"/>
    <x v="1"/>
    <x v="3"/>
  </r>
  <r>
    <n v="2521"/>
    <n v="1911865"/>
    <d v="2019-09-03T16:30:00"/>
    <s v="OGLALA LAKOTA"/>
    <s v="N"/>
    <s v="Lap belt and shoulder harness used"/>
    <s v="Slowing in traffic lane, Straight ahead"/>
    <n v="0"/>
    <n v="18"/>
    <s v="Cross median/centerline, Motor vehicle in transport"/>
    <s v="Clear"/>
    <s v="Y"/>
    <s v="N"/>
    <s v="N"/>
    <s v="N"/>
    <n v="43.118505999999897"/>
    <n v="-102.647385"/>
    <s v="Light truck (2 axles, 4 tires); SUV ( sport utility/suburban )"/>
    <s v="Eastbound; Westbound"/>
    <s v="None; Over-correcting/over-steering"/>
    <s v="None"/>
    <m/>
    <s v="None"/>
    <s v="None"/>
    <s v="0.00 BAC, 0.00 BAC"/>
    <x v="1"/>
    <x v="0"/>
  </r>
  <r>
    <n v="2524"/>
    <n v="1911879"/>
    <d v="2019-09-02T19:36:00"/>
    <s v="PENNINGTON"/>
    <s v="N"/>
    <s v="Lap belt and shoulder harness used"/>
    <s v="Straight ahead, Turning left"/>
    <n v="0"/>
    <n v="16"/>
    <s v="Motor vehicle in transport"/>
    <s v="Clear"/>
    <s v="N"/>
    <s v="N"/>
    <s v="N"/>
    <s v="N"/>
    <n v="44.096257000000001"/>
    <n v="-103.151383999999"/>
    <s v="SUV ( sport utility/suburban )"/>
    <s v="Eastbound; Southbound"/>
    <s v="Disregarded traffic signs or signals; Drinking; None"/>
    <s v="None"/>
    <s v="DUI"/>
    <s v="None"/>
    <s v="None"/>
    <s v="Test given, but unobtainable at time report filed, Test not given"/>
    <x v="1"/>
    <x v="0"/>
  </r>
  <r>
    <n v="2530"/>
    <n v="1912337"/>
    <d v="2019-09-12T07:50:00"/>
    <s v="PENNINGTON"/>
    <s v="N"/>
    <s v="Lap belt and shoulder harness used"/>
    <s v="Slowing in traffic lane, Stopped in traffic lane"/>
    <n v="0"/>
    <n v="16"/>
    <s v="Motor vehicle in transport"/>
    <s v="Cloudy"/>
    <s v="N"/>
    <s v="N"/>
    <s v="N"/>
    <s v="N"/>
    <n v="44.076304999999898"/>
    <n v="-103.151411999999"/>
    <s v="Passenger car; SUV ( sport utility/suburban )"/>
    <s v="Southbound"/>
    <s v="Followed too closely; None"/>
    <s v="None"/>
    <s v="FOLLOWING TOO CLOSELY"/>
    <s v="Brakes; None"/>
    <s v="None"/>
    <s v="Test not given, Test not given"/>
    <x v="1"/>
    <x v="0"/>
  </r>
  <r>
    <n v="2531"/>
    <n v="1912955"/>
    <d v="2019-09-27T17:06:00"/>
    <s v="PENNINGTON"/>
    <s v="N"/>
    <s v="Lap belt and shoulder harness used"/>
    <s v="Slowing in traffic lane, Stopped in traffic lane"/>
    <n v="0"/>
    <n v="16"/>
    <s v="Motor vehicle in transport"/>
    <s v="Cloudy, Rain"/>
    <s v="N"/>
    <s v="N"/>
    <s v="N"/>
    <s v="N"/>
    <n v="44.096212000000001"/>
    <n v="-103.151228"/>
    <s v="Passenger car"/>
    <s v="Northbound"/>
    <s v="Driving too fast for conditions; None"/>
    <s v="None; Road surface condition ( wet, icy, snow, slush, etc. )"/>
    <s v="OVERDRIVING ROAD CONDITIONS"/>
    <s v="None"/>
    <s v="None"/>
    <s v="Test not given, Test not given"/>
    <x v="1"/>
    <x v="0"/>
  </r>
  <r>
    <n v="2532"/>
    <n v="1912545"/>
    <d v="2019-09-17T16:26:00"/>
    <s v="PENNINGTON"/>
    <s v="N"/>
    <s v="Lap belt and shoulder harness used"/>
    <s v="Straight ahead"/>
    <n v="0"/>
    <n v="79"/>
    <s v="Highway traffic sign post/sign"/>
    <s v="Cloudy"/>
    <s v="N"/>
    <s v="N"/>
    <s v="N"/>
    <s v="N"/>
    <n v="44.016485000000003"/>
    <n v="-103.188311999999"/>
    <s v="Mini-van/passenger van with seats for 8 or less, including driver"/>
    <s v="Southbound"/>
    <s v="None"/>
    <s v="Work zone ( construction/maintenance/utility )"/>
    <m/>
    <s v="None"/>
    <s v="Weather conditions"/>
    <s v="Test not given"/>
    <x v="1"/>
    <x v="0"/>
  </r>
  <r>
    <n v="2534"/>
    <n v="1913147"/>
    <d v="2019-09-29T23:55:00"/>
    <s v="PENNINGTON"/>
    <s v="N"/>
    <m/>
    <m/>
    <n v="-1"/>
    <n v="79"/>
    <s v="Animal  - wild"/>
    <s v="Clear"/>
    <s v="N"/>
    <s v="N"/>
    <s v="N"/>
    <s v="N"/>
    <n v="43.9273349999999"/>
    <n v="-103.199093"/>
    <s v="SUV ( sport utility/suburban )"/>
    <s v="Unknown"/>
    <s v="Wild animal hit - damage only"/>
    <s v="Animal in roadway"/>
    <m/>
    <s v="Wild animal hit"/>
    <s v="Wild animal hit - damage only"/>
    <s v="Wild animal hit"/>
    <x v="1"/>
    <x v="0"/>
  </r>
  <r>
    <n v="2535"/>
    <n v="1913238"/>
    <d v="2019-10-01T16:30:00"/>
    <s v="PENNINGTON"/>
    <s v="N"/>
    <s v="Lap belt and shoulder harness used"/>
    <s v="Stopped in traffic lane, Straight ahead"/>
    <n v="0"/>
    <n v="16"/>
    <s v="Motor vehicle in transport"/>
    <s v="Cloudy, Rain"/>
    <s v="N"/>
    <s v="N"/>
    <s v="N"/>
    <s v="N"/>
    <n v="44.085712000000001"/>
    <n v="-103.151241999999"/>
    <s v="Mini-van/passenger van with seats for 8 or less, including driver; SUV ( sport utility/suburban )"/>
    <s v="Northbound"/>
    <s v="Followed too closely; None"/>
    <s v="None"/>
    <s v="FOLLOWING TOO CLOSELY"/>
    <s v="None"/>
    <s v="None"/>
    <s v="Test not given, Test not given"/>
    <x v="1"/>
    <x v="0"/>
  </r>
  <r>
    <n v="2536"/>
    <n v="1912555"/>
    <d v="2019-09-16T15:14:00"/>
    <s v="PENNINGTON"/>
    <s v="N"/>
    <s v="Lap belt and shoulder harness used"/>
    <s v="Stopped in traffic lane, Straight ahead"/>
    <n v="0"/>
    <n v="16"/>
    <s v="Motor vehicle in transport"/>
    <s v="Clear"/>
    <s v="N"/>
    <s v="N"/>
    <s v="N"/>
    <s v="N"/>
    <n v="44.069225000000003"/>
    <n v="-103.158551"/>
    <s v="Light truck (2 axles, 4 tires)"/>
    <s v="Southbound"/>
    <s v="Followed too closely; None"/>
    <s v="None"/>
    <s v="FOLLOWING TOO CLOSELY, NO VALID DL"/>
    <s v="None"/>
    <s v="None"/>
    <s v="Test not given, Test not given"/>
    <x v="1"/>
    <x v="2"/>
  </r>
  <r>
    <n v="2538"/>
    <n v="1912563"/>
    <d v="2019-09-21T11:05:00"/>
    <s v="PENNINGTON"/>
    <s v="N"/>
    <s v="Child/Youth restraint system used properly, Lap belt and shoulder harness used"/>
    <s v="Straight ahead, Turning left"/>
    <n v="0"/>
    <n v="79"/>
    <s v="Motor vehicle in transport"/>
    <s v="Clear"/>
    <s v="N"/>
    <s v="N"/>
    <s v="N"/>
    <s v="N"/>
    <n v="44.030104000000001"/>
    <n v="-103.191907"/>
    <s v="Light truck (2 axles, 4 tires); SUV ( sport utility/suburban )"/>
    <s v="Eastbound; Southbound"/>
    <s v="Failed to yield to vehicle; Improper turn; None"/>
    <s v="None"/>
    <s v="EMERGING FROM ALLEY/PRIVATE DRIVE/LOT"/>
    <s v="None"/>
    <s v="None"/>
    <s v="Test not given, Test not given, Not reported"/>
    <x v="1"/>
    <x v="1"/>
  </r>
  <r>
    <n v="2540"/>
    <n v="1913544"/>
    <d v="2019-09-23T23:00:00"/>
    <s v="CUSTER"/>
    <s v="N"/>
    <m/>
    <m/>
    <n v="-1"/>
    <n v="79"/>
    <s v="Animal  - wild"/>
    <s v="Clear"/>
    <s v="N"/>
    <s v="N"/>
    <s v="N"/>
    <s v="N"/>
    <n v="43.820551000000002"/>
    <n v="-103.200717999999"/>
    <s v="SUV ( sport utility/suburban )"/>
    <s v="Southbound"/>
    <s v="Wild animal hit - damage only"/>
    <s v="Animal in roadway"/>
    <m/>
    <s v="Wild animal hit"/>
    <s v="Wild animal hit - damage only"/>
    <s v="Wild animal hit"/>
    <x v="1"/>
    <x v="0"/>
  </r>
  <r>
    <n v="2541"/>
    <n v="1913554"/>
    <d v="2019-09-10T16:30:00"/>
    <s v="PENNINGTON"/>
    <s v="N"/>
    <s v="Lap belt and shoulder harness used"/>
    <s v="Straight ahead"/>
    <n v="0"/>
    <n v="79"/>
    <s v="Motor vehicle in transport, Overturn/rollover, Ran off road right"/>
    <s v="Rain"/>
    <s v="N"/>
    <s v="N"/>
    <s v="N"/>
    <s v="N"/>
    <n v="43.866914000000001"/>
    <n v="-103.199456999999"/>
    <s v="Light truck (2 axles, 4 tires); SUV ( sport utility/suburban )"/>
    <s v="Southbound"/>
    <s v="Followed too closely; None"/>
    <s v="None"/>
    <s v="FOLLOWING TOO CLOSELY"/>
    <s v="None"/>
    <s v="None"/>
    <s v="0.00 BAC, 0.00 BAC"/>
    <x v="1"/>
    <x v="1"/>
  </r>
  <r>
    <n v="2543"/>
    <n v="1913557"/>
    <d v="2019-10-04T20:43:00"/>
    <s v="PENNINGTON"/>
    <s v="N"/>
    <m/>
    <m/>
    <n v="-1"/>
    <n v="79"/>
    <s v="Animal  - wild"/>
    <s v="Rain"/>
    <s v="N"/>
    <s v="N"/>
    <s v="N"/>
    <s v="N"/>
    <n v="44.013773"/>
    <n v="-103.186679999999"/>
    <s v="Light truck (2 axles, 4 tires)"/>
    <s v="Southbound"/>
    <s v="Wild animal hit - damage only"/>
    <s v="Animal in roadway"/>
    <m/>
    <s v="Wild animal hit"/>
    <s v="Wild animal hit - damage only"/>
    <s v="Wild animal hit"/>
    <x v="1"/>
    <x v="0"/>
  </r>
  <r>
    <n v="2544"/>
    <n v="1913559"/>
    <d v="2019-09-18T15:15:00"/>
    <s v="PENNINGTON"/>
    <s v="N"/>
    <m/>
    <m/>
    <n v="-1"/>
    <n v="16"/>
    <s v="Animal  - wild"/>
    <s v="Clear"/>
    <s v="N"/>
    <s v="N"/>
    <s v="N"/>
    <s v="N"/>
    <n v="44.086042999999897"/>
    <n v="-103.151242999999"/>
    <s v="SUV ( sport utility/suburban )"/>
    <s v="Eastbound"/>
    <s v="Wild animal hit - damage only"/>
    <s v="Animal in roadway"/>
    <m/>
    <s v="Wild animal hit"/>
    <s v="Wild animal hit - damage only"/>
    <s v="Wild animal hit"/>
    <x v="1"/>
    <x v="0"/>
  </r>
  <r>
    <n v="2545"/>
    <n v="1913562"/>
    <d v="2019-09-27T22:56:00"/>
    <s v="PENNINGTON"/>
    <s v="N"/>
    <m/>
    <m/>
    <n v="-1"/>
    <n v="79"/>
    <s v="Animal  - wild"/>
    <s v="Cloudy"/>
    <s v="N"/>
    <s v="N"/>
    <s v="N"/>
    <s v="N"/>
    <n v="43.983474999999899"/>
    <n v="-103.18074900000001"/>
    <s v="Mini-van/passenger van with seats for 8 or less, including driver"/>
    <s v="Northbound"/>
    <s v="Wild animal hit - damage only"/>
    <s v="Animal in roadway"/>
    <m/>
    <s v="Wild animal hit"/>
    <s v="Wild animal hit - damage only"/>
    <s v="Wild animal hit"/>
    <x v="1"/>
    <x v="0"/>
  </r>
  <r>
    <n v="2546"/>
    <n v="1913567"/>
    <d v="2019-10-02T16:54:00"/>
    <s v="CUSTER"/>
    <s v="N"/>
    <s v="Lap belt and shoulder harness used"/>
    <s v="Straight ahead"/>
    <n v="0"/>
    <n v="79"/>
    <s v="Motor vehicle in transport"/>
    <s v="Cloudy, Rain"/>
    <s v="N"/>
    <s v="Y"/>
    <s v="N"/>
    <s v="N"/>
    <n v="43.836675"/>
    <n v="-103.199521"/>
    <s v="Light truck (2 axles, 4 tires); Passenger car"/>
    <s v="Southbound"/>
    <s v="Fatigued/asleep; None"/>
    <s v="None"/>
    <s v="CARELESS DRIVING."/>
    <s v="None"/>
    <s v="None"/>
    <s v="0.00 BAC, 0.00 BAC"/>
    <x v="1"/>
    <x v="2"/>
  </r>
  <r>
    <n v="2547"/>
    <n v="1913360"/>
    <d v="2019-10-03T06:49:00"/>
    <s v="PENNINGTON"/>
    <s v="N"/>
    <s v="Lap belt and shoulder harness used"/>
    <s v="Changing lanes, Straight ahead"/>
    <n v="0"/>
    <n v="16"/>
    <s v="Cross median/centerline, Guardrail face, Motor vehicle in transport, Ran off road left"/>
    <s v="Fog, smog, smoke"/>
    <s v="N"/>
    <s v="N"/>
    <s v="N"/>
    <s v="N"/>
    <n v="44.064954999999898"/>
    <n v="-103.161945"/>
    <s v="Light truck (2 axles, 4 tires)"/>
    <s v="Eastbound"/>
    <s v="Driving too fast for conditions; None"/>
    <s v="None; Road surface condition ( wet, icy, snow, slush, etc. )"/>
    <m/>
    <s v="None"/>
    <s v="None"/>
    <s v="Test not given, Test not given"/>
    <x v="1"/>
    <x v="0"/>
  </r>
  <r>
    <n v="2548"/>
    <n v="1912746"/>
    <d v="2019-09-20T07:20:00"/>
    <s v="PENNINGTON"/>
    <s v="N"/>
    <s v="Lap belt and shoulder harness used"/>
    <s v="Stopped in traffic lane, Straight ahead, Turning left"/>
    <n v="0"/>
    <n v="16"/>
    <s v="Cross median/centerline, Motor vehicle in transport"/>
    <s v="Clear"/>
    <s v="N"/>
    <s v="N"/>
    <s v="N"/>
    <s v="N"/>
    <n v="44.069156"/>
    <n v="-103.158434999999"/>
    <s v="Passenger car"/>
    <s v="Northbound; Southbound"/>
    <s v="Disregarded traffic signs or signals; Failed to yield to vehicle; None"/>
    <s v="None"/>
    <m/>
    <s v="None; Unknown"/>
    <s v="None"/>
    <s v="Test not given, Not reported, Not reported, Test not given, Unknown"/>
    <x v="1"/>
    <x v="1"/>
  </r>
  <r>
    <n v="2549"/>
    <n v="1912888"/>
    <d v="2019-09-26T19:42:00"/>
    <s v="FALL RIVER"/>
    <s v="N"/>
    <m/>
    <m/>
    <n v="-1"/>
    <n v="18"/>
    <s v="Animal  - wild"/>
    <s v="Clear"/>
    <s v="N"/>
    <s v="N"/>
    <s v="N"/>
    <s v="N"/>
    <n v="43.33052"/>
    <n v="-103.368442"/>
    <s v="Passenger car"/>
    <s v="Eastbound"/>
    <s v="Wild animal hit - damage only"/>
    <s v="Animal in roadway"/>
    <m/>
    <s v="Wild animal hit"/>
    <s v="Wild animal hit - damage only"/>
    <s v="Wild animal hit"/>
    <x v="1"/>
    <x v="0"/>
  </r>
  <r>
    <n v="2551"/>
    <n v="1913636"/>
    <d v="2019-10-07T07:21:00"/>
    <s v="PENNINGTON"/>
    <s v="N"/>
    <s v="Lap belt and shoulder harness used"/>
    <s v="Stopped in traffic lane, Straight ahead"/>
    <n v="0"/>
    <n v="16"/>
    <s v="Motor vehicle in transport"/>
    <s v="Clear"/>
    <s v="N"/>
    <s v="N"/>
    <s v="N"/>
    <s v="N"/>
    <n v="44.095897999999899"/>
    <n v="-103.151383999999"/>
    <s v="Passenger car"/>
    <s v="Northbound"/>
    <s v="Followed too closely; None"/>
    <s v="None"/>
    <s v="FOLLOWING TOO CLOSELY"/>
    <s v="None"/>
    <s v="None"/>
    <s v="Test not given, Test not given, Test not given"/>
    <x v="1"/>
    <x v="0"/>
  </r>
  <r>
    <n v="2553"/>
    <n v="1913988"/>
    <d v="2019-10-11T21:30:00"/>
    <s v="PENNINGTON"/>
    <s v="N"/>
    <s v="Lap belt and shoulder harness used"/>
    <s v="Stopped in traffic lane, Straight ahead"/>
    <n v="0"/>
    <n v="16"/>
    <s v="Motor vehicle in transport"/>
    <s v="Clear"/>
    <s v="N"/>
    <s v="N"/>
    <s v="N"/>
    <s v="N"/>
    <n v="44.096224999999897"/>
    <n v="-103.15122700000001"/>
    <s v="SUV ( sport utility/suburban )"/>
    <s v="Northbound"/>
    <s v="Followed too closely; None"/>
    <s v="None"/>
    <s v="FOLLOWING TOO CLOSELY"/>
    <s v="None"/>
    <s v="None"/>
    <s v="Test not given, Test not given"/>
    <x v="1"/>
    <x v="0"/>
  </r>
  <r>
    <n v="2561"/>
    <n v="1914165"/>
    <d v="2019-10-13T18:10:00"/>
    <s v="CUSTER"/>
    <s v="N"/>
    <m/>
    <m/>
    <n v="-1"/>
    <n v="79"/>
    <s v="Animal  - wild"/>
    <s v="Clear"/>
    <s v="N"/>
    <s v="N"/>
    <s v="N"/>
    <s v="N"/>
    <n v="43.677294000000003"/>
    <n v="-103.259629"/>
    <s v="Light truck (2 axles, 4 tires)"/>
    <s v="Southbound"/>
    <s v="Wild animal hit - damage only"/>
    <s v="Animal in roadway"/>
    <m/>
    <s v="Wild animal hit"/>
    <s v="Wild animal hit - damage only"/>
    <s v="Wild animal hit"/>
    <x v="1"/>
    <x v="0"/>
  </r>
  <r>
    <n v="2562"/>
    <n v="1913354"/>
    <d v="2019-09-28T09:35:00"/>
    <s v="PENNINGTON"/>
    <s v="N"/>
    <s v="Lap belt and shoulder harness used"/>
    <s v="Straight ahead"/>
    <n v="0"/>
    <n v="79"/>
    <s v="Overturn/rollover, Ran off road left"/>
    <s v="Cloudy, Rain"/>
    <s v="N"/>
    <s v="N"/>
    <s v="N"/>
    <s v="N"/>
    <n v="43.971927999999899"/>
    <n v="-103.183862"/>
    <s v="Passenger car"/>
    <s v="Northbound"/>
    <s v="Driving too fast for conditions; None"/>
    <s v="Road surface condition ( wet, icy, snow, slush, etc. )"/>
    <m/>
    <s v="None"/>
    <s v="Weather conditions"/>
    <s v="Test not given, Not reported"/>
    <x v="1"/>
    <x v="2"/>
  </r>
  <r>
    <n v="2564"/>
    <n v="1913367"/>
    <d v="2019-10-03T07:01:00"/>
    <s v="PENNINGTON"/>
    <s v="N"/>
    <s v="Lap belt and shoulder harness used"/>
    <s v="Slowing in traffic lane"/>
    <n v="0"/>
    <n v="16"/>
    <s v="Light/luminaire support, Ran off road right"/>
    <s v="Clear"/>
    <s v="N"/>
    <s v="N"/>
    <s v="N"/>
    <s v="N"/>
    <n v="44.038376"/>
    <n v="-103.19117300000001"/>
    <s v="SUV ( sport utility/suburban )"/>
    <s v="Eastbound"/>
    <s v="Driving too fast for conditions; None"/>
    <s v="Road surface condition ( wet, icy, snow, slush, etc. )"/>
    <m/>
    <s v="None"/>
    <s v="None"/>
    <s v="Test not given"/>
    <x v="1"/>
    <x v="0"/>
  </r>
  <r>
    <n v="2565"/>
    <n v="1913370"/>
    <d v="2019-10-03T07:08:00"/>
    <s v="PENNINGTON"/>
    <s v="N"/>
    <s v="Lap belt and shoulder harness used"/>
    <s v="Slowing in traffic lane, Stopped in traffic lane"/>
    <n v="0"/>
    <n v="16"/>
    <s v="Motor vehicle in transport"/>
    <s v="Clear"/>
    <s v="N"/>
    <s v="N"/>
    <s v="N"/>
    <s v="N"/>
    <n v="44.0383789999999"/>
    <n v="-103.191642999999"/>
    <s v="SUV ( sport utility/suburban )"/>
    <s v="Eastbound"/>
    <s v="Driving too fast for conditions; None"/>
    <s v="None; Road surface condition ( wet, icy, snow, slush, etc. )"/>
    <s v="OVERDRIVING ROAD CONDITIONS"/>
    <s v="None"/>
    <s v="None"/>
    <s v="Test not given, Test not given"/>
    <x v="1"/>
    <x v="0"/>
  </r>
  <r>
    <n v="2566"/>
    <n v="1914512"/>
    <d v="2019-10-12T21:30:00"/>
    <s v="CUSTER"/>
    <s v="N"/>
    <m/>
    <m/>
    <n v="-1"/>
    <n v="79"/>
    <s v="Animal  - wild"/>
    <s v="Clear"/>
    <s v="N"/>
    <s v="N"/>
    <s v="N"/>
    <s v="N"/>
    <n v="43.590240000000001"/>
    <n v="-103.299460999999"/>
    <s v="Passenger car"/>
    <s v="Southbound"/>
    <s v="Wild animal hit - damage only"/>
    <s v="Animal in roadway"/>
    <m/>
    <s v="Wild animal hit"/>
    <s v="Wild animal hit - damage only"/>
    <s v="Wild animal hit"/>
    <x v="1"/>
    <x v="0"/>
  </r>
  <r>
    <n v="2571"/>
    <n v="1913587"/>
    <d v="2019-10-06T14:20:00"/>
    <s v="PENNINGTON"/>
    <s v="N"/>
    <s v="Lap belt and shoulder harness used"/>
    <s v="Slowing in traffic lane"/>
    <n v="0"/>
    <n v="16"/>
    <s v="Motor vehicle in transport"/>
    <s v="Clear"/>
    <s v="N"/>
    <s v="N"/>
    <s v="N"/>
    <s v="N"/>
    <n v="44.083886999999898"/>
    <n v="-103.151383999999"/>
    <s v="Light truck (2 axles, 4 tires); SUV ( sport utility/suburban )"/>
    <s v="Southbound"/>
    <s v="Followed too closely; None"/>
    <s v="None"/>
    <s v="FOLLOWING TOO CLOSELY"/>
    <s v="None"/>
    <s v="None"/>
    <s v="Test not given, Test not given"/>
    <x v="1"/>
    <x v="2"/>
  </r>
  <r>
    <n v="2573"/>
    <n v="1914961"/>
    <d v="2019-10-15T13:07:00"/>
    <s v="PENNINGTON"/>
    <s v="N"/>
    <s v="Lap belt and shoulder harness used"/>
    <s v="Straight ahead"/>
    <n v="0"/>
    <n v="79"/>
    <s v="Culvert, Motor vehicle in transport, Overturn/rollover, Ran off road right"/>
    <s v="Clear"/>
    <s v="N"/>
    <s v="N"/>
    <s v="N"/>
    <s v="N"/>
    <n v="43.875518999999898"/>
    <n v="-103.199460999999"/>
    <s v="Passenger car; SUV ( sport utility/suburban )"/>
    <s v="Southbound"/>
    <s v="Drinking; Exceeded posted speed limit; None"/>
    <s v="None"/>
    <s v="VEHICULAR BATTERY, DUI, RECKLESS DRIVING, FAIL TO STOP INJURY ACCIDENT"/>
    <s v="None"/>
    <s v="None"/>
    <s v="0.18 BAC, Test not given, Not reported"/>
    <x v="1"/>
    <x v="3"/>
  </r>
  <r>
    <n v="2574"/>
    <n v="1914963"/>
    <d v="2019-10-26T22:40:00"/>
    <s v="PENNINGTON"/>
    <s v="N"/>
    <s v="Lap belt and shoulder harness used"/>
    <s v="Straight ahead"/>
    <n v="0"/>
    <n v="79"/>
    <s v="Overturn/rollover, Ran off road right"/>
    <s v="Snow"/>
    <s v="Y"/>
    <s v="N"/>
    <s v="N"/>
    <s v="N"/>
    <n v="43.923040999999898"/>
    <n v="-103.199494"/>
    <s v="SUV ( sport utility/suburban )"/>
    <s v="Southbound"/>
    <s v="None; Over-correcting/over-steering"/>
    <s v="Road surface condition ( wet, icy, snow, slush, etc. )"/>
    <m/>
    <s v="None"/>
    <s v="None"/>
    <s v="Test not given, Not reported"/>
    <x v="1"/>
    <x v="1"/>
  </r>
  <r>
    <n v="2575"/>
    <n v="1914968"/>
    <d v="2019-10-25T19:30:00"/>
    <s v="CUSTER"/>
    <s v="N"/>
    <m/>
    <m/>
    <n v="-1"/>
    <n v="79"/>
    <s v="Animal  - wild"/>
    <s v="Clear"/>
    <s v="N"/>
    <s v="N"/>
    <s v="N"/>
    <s v="N"/>
    <n v="43.632950999999899"/>
    <n v="-103.294104"/>
    <s v="SUV ( sport utility/suburban )"/>
    <s v="Northbound"/>
    <s v="Wild animal hit - damage only"/>
    <s v="Animal in roadway"/>
    <m/>
    <s v="Wild animal hit"/>
    <s v="Wild animal hit - damage only"/>
    <s v="Wild animal hit"/>
    <x v="1"/>
    <x v="0"/>
  </r>
  <r>
    <n v="2577"/>
    <n v="1913723"/>
    <d v="2019-10-06T18:30:00"/>
    <s v="OGLALA LAKOTA"/>
    <s v="N"/>
    <s v="Lap belt and shoulder harness used"/>
    <s v="Straight ahead, Turning right"/>
    <n v="0"/>
    <n v="18"/>
    <s v="Motor vehicle in transport"/>
    <s v="Clear"/>
    <s v="N"/>
    <s v="N"/>
    <s v="N"/>
    <s v="N"/>
    <n v="43.026415"/>
    <n v="-102.551462"/>
    <s v="SUV ( sport utility/suburban ); Unknown"/>
    <s v="Eastbound"/>
    <s v="None; Not Reported"/>
    <s v="None"/>
    <m/>
    <s v="None; Unknown"/>
    <s v="None"/>
    <s v="Test not given, Test not given"/>
    <x v="1"/>
    <x v="0"/>
  </r>
  <r>
    <n v="2578"/>
    <n v="1913724"/>
    <d v="2019-10-08T06:31:00"/>
    <s v="PENNINGTON"/>
    <s v="N"/>
    <m/>
    <s v="Changing lanes, Turning left"/>
    <n v="0"/>
    <n v="79"/>
    <s v="Motor vehicle in transport"/>
    <s v="Clear"/>
    <s v="N"/>
    <s v="N"/>
    <s v="N"/>
    <s v="N"/>
    <n v="43.875701999999897"/>
    <n v="-103.199462999999"/>
    <s v="SUV ( sport utility/suburban )"/>
    <s v="Southbound; Westbound"/>
    <s v="Failed to yield to vehicle; None"/>
    <s v="None"/>
    <s v="FAILURE TO YIELD RIGHT OF WAY FROM DRIVEWAY OR ALLEY"/>
    <s v="None"/>
    <s v="None"/>
    <s v="Test not given, Test not given"/>
    <x v="1"/>
    <x v="0"/>
  </r>
  <r>
    <n v="2579"/>
    <n v="1913856"/>
    <d v="2019-10-08T21:10:00"/>
    <s v="CUSTER"/>
    <s v="N"/>
    <m/>
    <m/>
    <n v="-1"/>
    <n v="79"/>
    <s v="Animal  - wild"/>
    <s v="Clear"/>
    <s v="N"/>
    <s v="N"/>
    <s v="N"/>
    <s v="N"/>
    <n v="43.653619999999897"/>
    <n v="-103.27842200000001"/>
    <s v="Passenger car"/>
    <s v="Southbound"/>
    <s v="Wild animal hit - damage only"/>
    <s v="Animal in roadway"/>
    <m/>
    <s v="Wild animal hit"/>
    <s v="Wild animal hit - damage only"/>
    <s v="Wild animal hit"/>
    <x v="1"/>
    <x v="0"/>
  </r>
  <r>
    <n v="2580"/>
    <n v="1913858"/>
    <d v="2019-10-09T07:49:00"/>
    <s v="FALL RIVER"/>
    <s v="N"/>
    <m/>
    <m/>
    <n v="-1"/>
    <n v="79"/>
    <s v="Animal  - wild"/>
    <s v="Cloudy"/>
    <s v="N"/>
    <s v="N"/>
    <s v="N"/>
    <s v="N"/>
    <n v="43.403072000000002"/>
    <n v="-103.394634999999"/>
    <s v="Passenger car"/>
    <s v="Northbound"/>
    <s v="Wild animal hit - damage only"/>
    <s v="Animal in roadway"/>
    <m/>
    <s v="Wild animal hit"/>
    <s v="Wild animal hit - damage only"/>
    <s v="Wild animal hit"/>
    <x v="1"/>
    <x v="0"/>
  </r>
  <r>
    <n v="2582"/>
    <n v="1913940"/>
    <d v="2019-10-14T06:34:00"/>
    <s v="FALL RIVER"/>
    <s v="N"/>
    <s v="Lap belt and shoulder harness used"/>
    <s v="Straight ahead"/>
    <n v="0"/>
    <n v="18"/>
    <s v="Highway traffic sign post/sign, Motor vehicle in transport, Ran off road right"/>
    <s v="Clear"/>
    <s v="N"/>
    <s v="N"/>
    <s v="Y"/>
    <s v="N"/>
    <n v="43.397624"/>
    <n v="-103.39836200000001"/>
    <s v="Light truck (2 axles, 4 tires)"/>
    <s v="Northbound"/>
    <s v="Distracted (list distraction in narrative); Exceeded posted speed limit; None"/>
    <s v="None"/>
    <s v="CARELESS DRIVING"/>
    <s v="None"/>
    <s v="None"/>
    <s v="Test not given, Test not given"/>
    <x v="1"/>
    <x v="1"/>
  </r>
  <r>
    <n v="2583"/>
    <n v="1915283"/>
    <d v="2019-10-26T07:00:00"/>
    <s v="PENNINGTON"/>
    <s v="N"/>
    <s v="None used"/>
    <s v="Straight ahead"/>
    <n v="0"/>
    <n v="79"/>
    <s v="Cross median/centerline, Overturn/rollover"/>
    <s v="Clear"/>
    <s v="N"/>
    <s v="Y"/>
    <s v="N"/>
    <s v="N"/>
    <n v="43.992398000000001"/>
    <n v="-103.1798"/>
    <s v="SUV ( sport utility/suburban )"/>
    <s v="Northbound"/>
    <s v="Fatigued/asleep; None"/>
    <s v="None"/>
    <m/>
    <s v="None"/>
    <s v="None"/>
    <s v="0.00 BAC"/>
    <x v="1"/>
    <x v="3"/>
  </r>
  <r>
    <n v="2587"/>
    <n v="1914208"/>
    <d v="2019-10-10T02:29:00"/>
    <s v="CUSTER"/>
    <s v="N"/>
    <s v="Lap belt and shoulder harness used"/>
    <s v="Straight ahead"/>
    <n v="0"/>
    <n v="79"/>
    <s v="Fence, Ran off road right"/>
    <s v="Snow, Blowing snow"/>
    <s v="Y"/>
    <s v="N"/>
    <s v="N"/>
    <s v="N"/>
    <n v="43.697738000000001"/>
    <n v="-103.254102"/>
    <s v="SUV ( sport utility/suburban )"/>
    <s v="Southbound"/>
    <s v="Driving too fast for conditions; Over-correcting/over-steering"/>
    <s v="Road surface condition ( wet, icy, snow, slush, etc. )"/>
    <m/>
    <s v="None"/>
    <s v="Weather conditions"/>
    <s v="Test not given"/>
    <x v="1"/>
    <x v="0"/>
  </r>
  <r>
    <n v="2588"/>
    <n v="1914205"/>
    <d v="2019-10-13T05:26:00"/>
    <s v="CUSTER"/>
    <s v="N"/>
    <m/>
    <m/>
    <n v="-1"/>
    <n v="79"/>
    <s v="Animal  - wild"/>
    <s v="Clear"/>
    <s v="N"/>
    <s v="N"/>
    <s v="N"/>
    <s v="N"/>
    <n v="43.675189000000003"/>
    <n v="-103.25937"/>
    <s v="Passenger car"/>
    <s v="Northbound"/>
    <s v="Wild animal hit - damage only"/>
    <s v="Animal in roadway"/>
    <m/>
    <s v="Wild animal hit"/>
    <s v="Wild animal hit - damage only"/>
    <s v="Wild animal hit"/>
    <x v="1"/>
    <x v="0"/>
  </r>
  <r>
    <n v="2589"/>
    <n v="1915563"/>
    <d v="2019-10-22T19:04:00"/>
    <s v="PENNINGTON"/>
    <s v="N"/>
    <m/>
    <m/>
    <n v="-1"/>
    <n v="79"/>
    <s v="Animal  - wild"/>
    <s v="Clear"/>
    <s v="N"/>
    <s v="N"/>
    <s v="N"/>
    <s v="N"/>
    <n v="43.959186000000003"/>
    <n v="-103.185863999999"/>
    <s v="Passenger car"/>
    <s v="Southbound"/>
    <s v="Wild animal hit - damage only"/>
    <s v="Animal in roadway"/>
    <m/>
    <s v="Wild animal hit"/>
    <s v="Wild animal hit - damage only"/>
    <s v="Wild animal hit"/>
    <x v="1"/>
    <x v="0"/>
  </r>
  <r>
    <n v="2590"/>
    <n v="1915568"/>
    <d v="2019-11-02T07:50:00"/>
    <s v="PENNINGTON"/>
    <s v="N"/>
    <m/>
    <m/>
    <n v="-1"/>
    <n v="16"/>
    <s v="Animal  - wild"/>
    <s v="Clear"/>
    <s v="N"/>
    <s v="N"/>
    <s v="N"/>
    <s v="N"/>
    <n v="44.068398000000002"/>
    <n v="-103.159199999999"/>
    <s v="SUV ( sport utility/suburban )"/>
    <s v="Eastbound"/>
    <s v="Wild animal hit - damage only"/>
    <s v="Animal in roadway"/>
    <m/>
    <s v="Wild animal hit"/>
    <s v="Wild animal hit - damage only"/>
    <s v="Wild animal hit"/>
    <x v="1"/>
    <x v="0"/>
  </r>
  <r>
    <n v="2591"/>
    <n v="1915570"/>
    <d v="2019-10-19T19:00:00"/>
    <s v="PENNINGTON"/>
    <s v="N"/>
    <m/>
    <m/>
    <n v="-1"/>
    <n v="79"/>
    <s v="Animal  - wild"/>
    <s v="Clear"/>
    <s v="N"/>
    <s v="N"/>
    <s v="N"/>
    <s v="N"/>
    <n v="43.956561999999899"/>
    <n v="-103.186285999999"/>
    <s v="Passenger car"/>
    <s v="Southbound"/>
    <s v="Wild animal hit - damage only"/>
    <s v="Animal in roadway"/>
    <m/>
    <s v="Wild animal hit"/>
    <s v="Wild animal hit - damage only"/>
    <s v="Wild animal hit"/>
    <x v="1"/>
    <x v="0"/>
  </r>
  <r>
    <n v="2593"/>
    <n v="1915724"/>
    <d v="2019-11-03T19:00:00"/>
    <s v="CUSTER"/>
    <s v="N"/>
    <m/>
    <m/>
    <n v="-1"/>
    <n v="79"/>
    <s v="Animal  - wild"/>
    <s v="Clear"/>
    <s v="N"/>
    <s v="N"/>
    <s v="N"/>
    <s v="N"/>
    <n v="43.6050749999999"/>
    <n v="-103.298411999999"/>
    <s v="Passenger car"/>
    <s v="Northbound"/>
    <s v="Wild animal hit - damage only"/>
    <s v="Animal in roadway"/>
    <m/>
    <s v="Wild animal hit"/>
    <s v="Wild animal hit - damage only"/>
    <s v="Wild animal hit"/>
    <x v="1"/>
    <x v="0"/>
  </r>
  <r>
    <n v="2596"/>
    <n v="1914600"/>
    <d v="2019-10-09T22:15:00"/>
    <s v="CUSTER"/>
    <s v="N"/>
    <s v="None used"/>
    <s v="Straight ahead"/>
    <n v="0"/>
    <n v="79"/>
    <s v="Overturn/rollover, Ran off road right"/>
    <s v="Snow, Blowing snow"/>
    <s v="N"/>
    <s v="N"/>
    <s v="N"/>
    <s v="N"/>
    <n v="43.691847000000003"/>
    <n v="-103.259552999999"/>
    <s v="Light truck (2 axles, 4 tires)"/>
    <s v="Southbound"/>
    <s v="Driving too fast for conditions; Swerving or avoiding due to wind, slippery surface, vehicle, object, non-motorist, etc."/>
    <s v="Road surface condition ( wet, icy, snow, slush, etc. )"/>
    <m/>
    <s v="None"/>
    <s v="Weather conditions"/>
    <s v="Test not given"/>
    <x v="1"/>
    <x v="1"/>
  </r>
  <r>
    <n v="2598"/>
    <n v="1916336"/>
    <d v="2019-10-23T15:20:00"/>
    <s v="PENNINGTON"/>
    <s v="N"/>
    <s v="None used"/>
    <s v="Straight ahead"/>
    <n v="0"/>
    <n v="79"/>
    <s v="Highway traffic sign post/sign, Ran off road right"/>
    <s v="Clear"/>
    <s v="N"/>
    <s v="Y"/>
    <s v="N"/>
    <s v="N"/>
    <n v="43.994458000000002"/>
    <n v="-103.179827"/>
    <s v="Light truck (2 axles, 4 tires)"/>
    <s v="Northbound"/>
    <s v="Failure to keep in proper lane; Fatigued/asleep"/>
    <s v="None"/>
    <s v="CARELESS DRIVING., ADULT SEATBELT VIOLATION ---- AFTER 9/1/73"/>
    <s v="None"/>
    <s v="None"/>
    <s v="Test not given"/>
    <x v="1"/>
    <x v="0"/>
  </r>
  <r>
    <n v="2601"/>
    <n v="1916813"/>
    <d v="2019-11-15T17:00:00"/>
    <s v="PENNINGTON"/>
    <s v="N"/>
    <m/>
    <m/>
    <n v="-1"/>
    <n v="79"/>
    <s v="Animal  - wild"/>
    <s v="Clear"/>
    <s v="N"/>
    <s v="N"/>
    <s v="N"/>
    <s v="N"/>
    <n v="43.951206999999897"/>
    <n v="-103.187493"/>
    <s v="SUV ( sport utility/suburban )"/>
    <s v="Southbound"/>
    <s v="Wild animal hit - damage only"/>
    <s v="Animal in roadway"/>
    <m/>
    <s v="Wild animal hit"/>
    <s v="Wild animal hit - damage only"/>
    <s v="Wild animal hit"/>
    <x v="1"/>
    <x v="0"/>
  </r>
  <r>
    <n v="2605"/>
    <n v="1915499"/>
    <d v="2019-11-01T08:53:00"/>
    <s v="OGLALA LAKOTA"/>
    <s v="N"/>
    <s v="Lap belt and shoulder harness used, None used"/>
    <s v="Straight ahead, Turning left"/>
    <n v="0"/>
    <n v="18"/>
    <s v="Motor vehicle in transport"/>
    <s v="Snow"/>
    <s v="N"/>
    <s v="N"/>
    <s v="N"/>
    <s v="N"/>
    <n v="43.046461999999899"/>
    <n v="-102.435883"/>
    <s v="Passenger car"/>
    <s v="Eastbound; Northbound"/>
    <s v="Driving too fast for conditions; Failed to yield to vehicle; None"/>
    <s v="Road surface condition ( wet, icy, snow, slush, etc. )"/>
    <m/>
    <s v="None"/>
    <s v="None"/>
    <s v="0.00 BAC, Not reported, 0.00 BAC"/>
    <x v="1"/>
    <x v="2"/>
  </r>
  <r>
    <n v="2612"/>
    <n v="1917365"/>
    <d v="2019-11-20T21:27:00"/>
    <s v="PENNINGTON"/>
    <s v="Y"/>
    <s v="Lap belt and shoulder harness used"/>
    <s v="Straight ahead"/>
    <n v="0"/>
    <n v="79"/>
    <s v="Pedestrian"/>
    <s v="Snow, Blowing snow"/>
    <s v="N"/>
    <s v="N"/>
    <s v="N"/>
    <s v="N"/>
    <n v="43.962952000000001"/>
    <n v="-103.185332"/>
    <s v="Not applicable; Passenger car"/>
    <s v="Northbound; Not applicable ( immobile from previous accident, stuck, etc )"/>
    <s v="None; Not applicable"/>
    <s v="Not applicable; Pedestrian, bicyclist, other non-occupants in road"/>
    <m/>
    <s v="Brakes; Not applicable"/>
    <s v="None; Not applicable"/>
    <s v="Test not given, Test not given"/>
    <x v="1"/>
    <x v="3"/>
  </r>
  <r>
    <n v="2616"/>
    <n v="1917725"/>
    <d v="2019-11-21T18:38:00"/>
    <s v="OGLALA LAKOTA"/>
    <s v="N"/>
    <s v="Lap belt only used, None used"/>
    <s v="Straight ahead"/>
    <n v="0"/>
    <n v="18"/>
    <s v="Motor vehicle in transport, Ran off road right"/>
    <s v="Clear"/>
    <s v="N"/>
    <s v="N"/>
    <s v="N"/>
    <s v="N"/>
    <n v="43.187682000000002"/>
    <n v="-102.739541"/>
    <s v="Passenger car"/>
    <s v="Eastbound; Southbound"/>
    <s v="Disregarded traffic signs or signals; Failed to yield to vehicle; None"/>
    <s v="None"/>
    <m/>
    <s v="None"/>
    <s v="None"/>
    <s v="0.20 BAC, Test not given, Not reported"/>
    <x v="1"/>
    <x v="3"/>
  </r>
  <r>
    <n v="2623"/>
    <n v="1916909"/>
    <d v="2019-11-14T18:51:00"/>
    <s v="PENNINGTON"/>
    <s v="N"/>
    <m/>
    <m/>
    <n v="-1"/>
    <n v="16"/>
    <s v="Animal  - wild"/>
    <s v="Clear"/>
    <s v="N"/>
    <s v="N"/>
    <s v="N"/>
    <s v="N"/>
    <n v="44.038504000000003"/>
    <n v="-103.186212999999"/>
    <s v="SUV ( sport utility/suburban )"/>
    <s v="Westbound"/>
    <s v="Wild animal hit - damage only"/>
    <s v="Animal in roadway"/>
    <m/>
    <s v="Wild animal hit"/>
    <s v="Wild animal hit - damage only"/>
    <s v="Wild animal hit"/>
    <x v="1"/>
    <x v="0"/>
  </r>
  <r>
    <n v="2624"/>
    <n v="1916908"/>
    <d v="2019-11-15T08:05:00"/>
    <s v="PENNINGTON"/>
    <s v="N"/>
    <s v="Lap belt and shoulder harness used, None used"/>
    <s v="Stopped in traffic lane, Straight ahead"/>
    <n v="0"/>
    <n v="16"/>
    <s v="Motor vehicle in transport"/>
    <s v="Cloudy"/>
    <s v="N"/>
    <s v="N"/>
    <s v="N"/>
    <s v="N"/>
    <n v="44.069318000000003"/>
    <n v="-103.158418999999"/>
    <s v="Light truck (2 axles, 4 tires); SUV ( sport utility/suburban )"/>
    <s v="Westbound"/>
    <s v="Followed too closely; None"/>
    <s v="None"/>
    <s v="FOLLOWING TOO CLOSELY"/>
    <s v="None"/>
    <s v="None"/>
    <s v="Test not given, Test not given"/>
    <x v="1"/>
    <x v="2"/>
  </r>
  <r>
    <n v="2626"/>
    <n v="1917142"/>
    <d v="2019-11-17T17:16:00"/>
    <s v="CUSTER"/>
    <s v="N"/>
    <m/>
    <m/>
    <n v="-1"/>
    <n v="79"/>
    <s v="Animal  - wild"/>
    <s v="Clear"/>
    <s v="N"/>
    <s v="N"/>
    <s v="N"/>
    <s v="N"/>
    <n v="43.827703"/>
    <n v="-103.199431"/>
    <s v="Light truck (2 axles, 4 tires)"/>
    <s v="Northbound"/>
    <s v="Wild animal hit - damage only"/>
    <s v="Animal in roadway"/>
    <m/>
    <s v="Wild animal hit"/>
    <s v="Wild animal hit - damage only"/>
    <s v="Wild animal hit"/>
    <x v="1"/>
    <x v="0"/>
  </r>
  <r>
    <n v="2627"/>
    <n v="1917144"/>
    <d v="2019-11-18T18:18:00"/>
    <s v="FALL RIVER"/>
    <s v="N"/>
    <m/>
    <m/>
    <n v="-1"/>
    <n v="18"/>
    <s v="Animal  - wild"/>
    <s v="Clear"/>
    <s v="N"/>
    <s v="N"/>
    <s v="N"/>
    <s v="N"/>
    <n v="43.395228000000003"/>
    <n v="-103.399975999999"/>
    <s v="SUV ( sport utility/suburban )"/>
    <s v="Northbound"/>
    <s v="Wild animal hit - damage only"/>
    <s v="Animal in roadway"/>
    <m/>
    <s v="Wild animal hit"/>
    <s v="Wild animal hit - damage only"/>
    <s v="Wild animal hit"/>
    <x v="1"/>
    <x v="0"/>
  </r>
  <r>
    <n v="2628"/>
    <n v="1917216"/>
    <d v="2019-11-19T17:06:00"/>
    <s v="PENNINGTON"/>
    <s v="N"/>
    <s v="Lap belt and shoulder harness used"/>
    <s v="Straight ahead, Turning left"/>
    <n v="0"/>
    <n v="16"/>
    <s v="Motor vehicle in transport"/>
    <s v="Clear"/>
    <s v="N"/>
    <s v="N"/>
    <s v="N"/>
    <s v="N"/>
    <n v="44.069156"/>
    <n v="-103.158434999999"/>
    <s v="Passenger car"/>
    <s v="Eastbound; Westbound"/>
    <s v="Failed to yield to vehicle; None"/>
    <s v="None"/>
    <s v="LEFT TURNING VEHICLE TO YIELD ROW"/>
    <s v="None"/>
    <s v="None"/>
    <s v="Test not given, Test not given"/>
    <x v="1"/>
    <x v="1"/>
  </r>
  <r>
    <n v="2630"/>
    <n v="1917430"/>
    <d v="2019-11-20T23:35:00"/>
    <s v="PENNINGTON"/>
    <s v="N"/>
    <s v="None used"/>
    <s v="Straight ahead"/>
    <n v="0"/>
    <n v="79"/>
    <s v="Overturn/rollover, Ran off road right, Tree/shrubbery"/>
    <s v="Sleet, hail ( freezing rain or drizzle )"/>
    <s v="N"/>
    <s v="N"/>
    <s v="N"/>
    <s v="N"/>
    <n v="43.939613000000001"/>
    <n v="-103.194959999999"/>
    <s v="SUV ( sport utility/suburban )"/>
    <s v="Southbound"/>
    <s v="Driving too fast for conditions; None"/>
    <s v="Road surface condition ( wet, icy, snow, slush, etc. )"/>
    <m/>
    <s v="None"/>
    <s v="Weather conditions"/>
    <s v="Test not given"/>
    <x v="1"/>
    <x v="0"/>
  </r>
  <r>
    <n v="2633"/>
    <n v="1917571"/>
    <d v="2019-11-21T07:15:00"/>
    <s v="PENNINGTON"/>
    <s v="N"/>
    <s v="Lap belt and shoulder harness used"/>
    <s v="Slowing in traffic lane, Stopped in traffic lane"/>
    <n v="0"/>
    <n v="16"/>
    <s v="Motor vehicle in transport"/>
    <s v="Clear"/>
    <s v="N"/>
    <s v="N"/>
    <s v="N"/>
    <s v="N"/>
    <n v="44.064796000000001"/>
    <n v="-103.162059999999"/>
    <s v="Passenger car; SUV ( sport utility/suburban )"/>
    <s v="Northbound"/>
    <s v="Driving too fast for conditions; Failed to yield to vehicle; None"/>
    <s v="None; Road surface condition ( wet, icy, snow, slush, etc. )"/>
    <s v="OVERDRIVING ROAD CONDITIONS"/>
    <s v="None"/>
    <s v="None"/>
    <s v="Test not given, Test not given"/>
    <x v="1"/>
    <x v="0"/>
  </r>
  <r>
    <n v="2634"/>
    <n v="1917588"/>
    <d v="2019-11-20T03:20:00"/>
    <s v="PENNINGTON"/>
    <s v="N"/>
    <s v="Lap belt and shoulder harness used"/>
    <s v="Straight ahead"/>
    <n v="0"/>
    <n v="16"/>
    <s v="Curb, Guardrail face, Ran off road left, Ran off road right"/>
    <s v="Clear"/>
    <s v="N"/>
    <s v="Y"/>
    <s v="N"/>
    <s v="N"/>
    <n v="44.055416000000001"/>
    <n v="-103.165448999999"/>
    <s v="Passenger car"/>
    <s v="Southbound"/>
    <s v="Fatigued/asleep; Running off road"/>
    <s v="None"/>
    <m/>
    <s v="None"/>
    <s v="None"/>
    <s v="0.00 BAC"/>
    <x v="1"/>
    <x v="0"/>
  </r>
  <r>
    <n v="2637"/>
    <n v="1918006"/>
    <d v="2019-11-28T16:00:00"/>
    <s v="CUSTER"/>
    <s v="N"/>
    <s v="Lap belt and shoulder harness used"/>
    <s v="Straight ahead"/>
    <n v="0"/>
    <n v="79"/>
    <s v="Ditch, Ran off road right"/>
    <s v="Cloudy, Sleet, hail ( freezing rain or drizzle )"/>
    <s v="N"/>
    <s v="N"/>
    <s v="N"/>
    <s v="N"/>
    <n v="43.674947000000003"/>
    <n v="-103.259788999999"/>
    <s v="Passenger car"/>
    <s v="Southbound"/>
    <s v="Driving too fast for conditions; None"/>
    <s v="None"/>
    <m/>
    <s v="None"/>
    <s v="None"/>
    <s v="Test not given"/>
    <x v="1"/>
    <x v="0"/>
  </r>
  <r>
    <n v="2638"/>
    <n v="1918007"/>
    <d v="2019-11-28T22:23:00"/>
    <s v="CUSTER"/>
    <s v="N"/>
    <s v="Lap belt and shoulder harness used"/>
    <s v="Straight ahead"/>
    <n v="0"/>
    <n v="79"/>
    <s v="Overturn/rollover, Ran off road right"/>
    <s v="Sleet, hail ( freezing rain or drizzle )"/>
    <s v="N"/>
    <s v="N"/>
    <s v="N"/>
    <s v="N"/>
    <n v="43.5484119999999"/>
    <n v="-103.322247"/>
    <s v="SUV ( sport utility/suburban )"/>
    <s v="Southbound"/>
    <s v="None"/>
    <s v="None"/>
    <m/>
    <s v="None"/>
    <s v="None"/>
    <s v="0.00 BAC"/>
    <x v="1"/>
    <x v="0"/>
  </r>
  <r>
    <n v="2639"/>
    <n v="1918008"/>
    <d v="2019-11-29T01:08:00"/>
    <s v="FALL RIVER"/>
    <s v="N"/>
    <s v="Lap belt and shoulder harness used"/>
    <s v="Straight ahead"/>
    <n v="0"/>
    <n v="18"/>
    <s v="Overturn/rollover, Ran off road left"/>
    <s v="Cloudy, Sleet, hail ( freezing rain or drizzle )"/>
    <s v="N"/>
    <s v="N"/>
    <s v="N"/>
    <s v="N"/>
    <n v="43.385728999999898"/>
    <n v="-103.403886999999"/>
    <s v="SUV ( sport utility/suburban )"/>
    <s v="Westbound"/>
    <s v="None"/>
    <s v="None"/>
    <m/>
    <s v="None"/>
    <s v="None"/>
    <s v="0.00 BAC"/>
    <x v="1"/>
    <x v="0"/>
  </r>
  <r>
    <n v="2641"/>
    <n v="1918134"/>
    <d v="2019-11-28T13:51:00"/>
    <s v="PENNINGTON"/>
    <s v="N"/>
    <s v="Lap belt and shoulder harness used"/>
    <s v="Straight ahead"/>
    <n v="0"/>
    <n v="16"/>
    <s v="Fence, Ran off road right"/>
    <s v="Sleet, hail ( freezing rain or drizzle )"/>
    <s v="N"/>
    <s v="N"/>
    <s v="N"/>
    <s v="N"/>
    <n v="44.086064999999898"/>
    <n v="-103.151242999999"/>
    <s v="Passenger car"/>
    <s v="Northbound"/>
    <s v="Driving too fast for conditions; None"/>
    <s v="Road surface condition ( wet, icy, snow, slush, etc. )"/>
    <m/>
    <s v="None"/>
    <s v="Weather conditions"/>
    <s v="Test not given"/>
    <x v="1"/>
    <x v="0"/>
  </r>
  <r>
    <n v="2642"/>
    <n v="1918141"/>
    <d v="2019-11-21T17:30:00"/>
    <s v="PENNINGTON"/>
    <s v="N"/>
    <m/>
    <m/>
    <n v="-1"/>
    <n v="79"/>
    <s v="Animal  - wild"/>
    <s v="Clear"/>
    <s v="N"/>
    <s v="N"/>
    <s v="N"/>
    <s v="N"/>
    <n v="43.953862999999899"/>
    <n v="-103.186795"/>
    <s v="SUV ( sport utility/suburban )"/>
    <s v="Southbound"/>
    <s v="Wild animal hit - damage only"/>
    <s v="Animal in roadway"/>
    <m/>
    <s v="Wild animal hit"/>
    <s v="Wild animal hit - damage only"/>
    <s v="Wild animal hit"/>
    <x v="1"/>
    <x v="0"/>
  </r>
  <r>
    <n v="2646"/>
    <n v="1918166"/>
    <d v="2019-11-28T00:13:00"/>
    <s v="PENNINGTON"/>
    <s v="N"/>
    <m/>
    <m/>
    <n v="-1"/>
    <n v="16"/>
    <s v="Animal  - wild"/>
    <s v="Clear"/>
    <s v="N"/>
    <s v="N"/>
    <s v="N"/>
    <s v="N"/>
    <n v="44.042285999999898"/>
    <n v="-103.172011999999"/>
    <s v="SUV ( sport utility/suburban )"/>
    <s v="Westbound"/>
    <s v="Wild animal hit - damage only"/>
    <s v="Animal in roadway"/>
    <m/>
    <s v="Wild animal hit"/>
    <s v="Wild animal hit - damage only"/>
    <s v="Wild animal hit"/>
    <x v="1"/>
    <x v="0"/>
  </r>
  <r>
    <n v="2647"/>
    <n v="1917749"/>
    <d v="2019-11-25T17:04:00"/>
    <s v="FALL RIVER"/>
    <s v="N"/>
    <m/>
    <m/>
    <n v="-1"/>
    <n v="18"/>
    <s v="Animal  - wild"/>
    <s v="Clear"/>
    <s v="N"/>
    <s v="N"/>
    <s v="N"/>
    <s v="N"/>
    <n v="43.192208999999899"/>
    <n v="-103.23868"/>
    <s v="Passenger car"/>
    <s v="Northbound"/>
    <s v="Wild animal hit - damage only"/>
    <s v="Animal in roadway"/>
    <m/>
    <s v="Wild animal hit"/>
    <s v="Wild animal hit - damage only"/>
    <s v="Wild animal hit"/>
    <x v="1"/>
    <x v="0"/>
  </r>
  <r>
    <n v="2648"/>
    <n v="1917787"/>
    <d v="2019-11-24T01:22:00"/>
    <s v="CUSTER"/>
    <s v="N"/>
    <m/>
    <m/>
    <n v="-1"/>
    <n v="79"/>
    <s v="Animal  - wild"/>
    <s v="Clear"/>
    <s v="N"/>
    <s v="N"/>
    <s v="N"/>
    <s v="N"/>
    <n v="43.809505999999899"/>
    <n v="-103.207109"/>
    <s v="Mini-van/passenger van with seats for 8 or less, including driver"/>
    <s v="Southbound"/>
    <s v="Wild animal hit - damage only"/>
    <s v="Animal in roadway"/>
    <m/>
    <s v="Wild animal hit"/>
    <s v="Wild animal hit - damage only"/>
    <s v="Wild animal hit"/>
    <x v="1"/>
    <x v="0"/>
  </r>
  <r>
    <n v="2649"/>
    <n v="1918046"/>
    <d v="2019-11-28T13:24:00"/>
    <s v="PENNINGTON"/>
    <s v="N"/>
    <s v="Shoulder harness only used"/>
    <s v="Parked, Straight ahead"/>
    <n v="0"/>
    <n v="16"/>
    <s v="Cross median/centerline, Curb, Parked motor vehicle, Ran off road right"/>
    <s v="Sleet, hail ( freezing rain or drizzle )"/>
    <s v="N"/>
    <s v="N"/>
    <s v="N"/>
    <s v="N"/>
    <n v="44.092264"/>
    <n v="-103.15124400000001"/>
    <s v="Passenger car"/>
    <s v="Northbound; Not on roadway ( also use for parked motor vehicle )"/>
    <s v="Driving too fast for conditions; None; Not applicable"/>
    <s v="Not applicable; Road surface condition ( wet, icy, snow, slush, etc. )"/>
    <m/>
    <s v="None; Not applicable"/>
    <s v="Not applicable; Weather conditions"/>
    <s v="Test not given, Not applicable"/>
    <x v="1"/>
    <x v="0"/>
  </r>
  <r>
    <n v="2651"/>
    <n v="1918064"/>
    <d v="2019-11-29T06:54:00"/>
    <s v="PENNINGTON"/>
    <s v="N"/>
    <s v="Lap belt and shoulder harness used"/>
    <s v="Straight ahead"/>
    <n v="0"/>
    <n v="79"/>
    <s v="Culvert, Overturn/rollover, Ran off road left"/>
    <s v="Rain"/>
    <s v="N"/>
    <s v="N"/>
    <s v="N"/>
    <s v="N"/>
    <n v="43.946092999999898"/>
    <n v="-103.189007"/>
    <s v="SUV ( sport utility/suburban )"/>
    <s v="Northbound"/>
    <s v="None"/>
    <s v="Road surface condition ( wet, icy, snow, slush, etc. )"/>
    <m/>
    <s v="None"/>
    <s v="None"/>
    <s v="Test not given"/>
    <x v="1"/>
    <x v="0"/>
  </r>
  <r>
    <n v="2654"/>
    <n v="1918061"/>
    <d v="2019-11-29T05:38:00"/>
    <s v="PENNINGTON"/>
    <s v="N"/>
    <s v="Lap belt and shoulder harness used"/>
    <s v="Straight ahead"/>
    <n v="0"/>
    <n v="79"/>
    <s v="Delineator post, Jackknife, Motor vehicle in transport"/>
    <s v="Cloudy, Sleet, hail ( freezing rain or drizzle )"/>
    <s v="N"/>
    <s v="N"/>
    <s v="N"/>
    <s v="N"/>
    <n v="43.945605999999898"/>
    <n v="-103.1892"/>
    <s v="Tractor/semi-trailer"/>
    <s v="Northbound"/>
    <s v="None"/>
    <s v="Road surface condition ( wet, icy, snow, slush, etc. )"/>
    <m/>
    <s v="None"/>
    <s v="None"/>
    <s v="Test not given, Test not given"/>
    <x v="1"/>
    <x v="0"/>
  </r>
  <r>
    <n v="2655"/>
    <n v="1918062"/>
    <d v="2019-11-29T06:53:00"/>
    <s v="PENNINGTON"/>
    <s v="N"/>
    <s v="Lap belt and shoulder harness used"/>
    <s v="Parked, Straight ahead"/>
    <n v="0"/>
    <n v="79"/>
    <s v="Cross median/centerline, Parked motor vehicle"/>
    <s v="Cloudy, Sleet, hail ( freezing rain or drizzle )"/>
    <s v="N"/>
    <s v="N"/>
    <s v="N"/>
    <s v="N"/>
    <n v="43.945605999999898"/>
    <n v="-103.1892"/>
    <s v="Tractor/semi-trailer"/>
    <s v="Northbound; Not on roadway ( also use for parked motor vehicle )"/>
    <s v="Driving too fast for conditions; None; Not applicable"/>
    <s v="Not applicable; Road surface condition ( wet, icy, snow, slush, etc. )"/>
    <m/>
    <s v="None; Not applicable"/>
    <s v="None; Not applicable"/>
    <s v="Not applicable, Test not given"/>
    <x v="1"/>
    <x v="0"/>
  </r>
  <r>
    <n v="2656"/>
    <n v="1918567"/>
    <d v="2019-12-02T16:30:00"/>
    <s v="CUSTER"/>
    <s v="N"/>
    <m/>
    <m/>
    <n v="-1"/>
    <n v="79"/>
    <s v="Animal  - wild"/>
    <s v="Clear"/>
    <s v="N"/>
    <s v="N"/>
    <s v="N"/>
    <s v="N"/>
    <n v="43.491383999999897"/>
    <n v="-103.332583"/>
    <s v="SUV ( sport utility/suburban )"/>
    <s v="Northbound"/>
    <s v="Wild animal hit - damage only"/>
    <s v="Animal in roadway"/>
    <m/>
    <s v="Wild animal hit"/>
    <s v="Wild animal hit - damage only"/>
    <s v="Wild animal hit"/>
    <x v="1"/>
    <x v="0"/>
  </r>
  <r>
    <n v="2657"/>
    <n v="1918573"/>
    <d v="2019-11-24T18:40:00"/>
    <s v="PENNINGTON"/>
    <s v="N"/>
    <m/>
    <m/>
    <n v="-1"/>
    <n v="16"/>
    <s v="Animal  - wild"/>
    <s v="Clear"/>
    <s v="N"/>
    <s v="N"/>
    <s v="N"/>
    <s v="N"/>
    <n v="44.038499000000002"/>
    <n v="-103.182455"/>
    <s v="Passenger car"/>
    <s v="Westbound"/>
    <s v="Wild animal hit - damage only"/>
    <s v="Animal in roadway"/>
    <m/>
    <s v="Wild animal hit"/>
    <s v="Wild animal hit - damage only"/>
    <s v="Wild animal hit"/>
    <x v="1"/>
    <x v="0"/>
  </r>
  <r>
    <n v="2658"/>
    <n v="1918574"/>
    <d v="2019-11-25T20:18:00"/>
    <s v="CUSTER"/>
    <s v="N"/>
    <m/>
    <m/>
    <n v="-1"/>
    <n v="79"/>
    <s v="Animal  - wild"/>
    <s v="Clear"/>
    <s v="N"/>
    <s v="N"/>
    <s v="N"/>
    <s v="N"/>
    <n v="43.680002000000002"/>
    <n v="-103.259636999999"/>
    <s v="Cargo van - GVWR 10,000 lbs or less"/>
    <s v="Southbound"/>
    <s v="Wild animal hit - damage only"/>
    <s v="Animal in roadway"/>
    <m/>
    <s v="Wild animal hit"/>
    <s v="Wild animal hit - damage only"/>
    <s v="Wild animal hit"/>
    <x v="1"/>
    <x v="0"/>
  </r>
  <r>
    <n v="2660"/>
    <n v="1918209"/>
    <d v="2019-11-27T00:22:00"/>
    <s v="PENNINGTON"/>
    <s v="N"/>
    <m/>
    <m/>
    <n v="-1"/>
    <n v="79"/>
    <s v="Animal  - wild"/>
    <s v="Cloudy"/>
    <s v="N"/>
    <s v="N"/>
    <s v="N"/>
    <s v="N"/>
    <n v="43.862976000000003"/>
    <n v="-103.199437"/>
    <s v="SUV ( sport utility/suburban )"/>
    <s v="Southbound"/>
    <s v="Wild animal hit - damage only"/>
    <s v="Animal in roadway"/>
    <m/>
    <s v="Wild animal hit"/>
    <s v="Wild animal hit - damage only"/>
    <s v="Wild animal hit"/>
    <x v="1"/>
    <x v="0"/>
  </r>
  <r>
    <n v="2663"/>
    <n v="1918619"/>
    <d v="2019-11-28T10:30:00"/>
    <s v="PENNINGTON"/>
    <s v="N"/>
    <s v="Lap belt and shoulder harness used"/>
    <s v="Straight ahead"/>
    <n v="0"/>
    <n v="16"/>
    <s v="Motor vehicle in transport"/>
    <s v="Sleet, hail ( freezing rain or drizzle )"/>
    <s v="N"/>
    <s v="N"/>
    <s v="N"/>
    <s v="N"/>
    <n v="44.038381000000001"/>
    <n v="-103.191952"/>
    <s v="SUV ( sport utility/suburban )"/>
    <s v="Southbound"/>
    <s v="None"/>
    <s v="None"/>
    <m/>
    <s v="None"/>
    <s v="None"/>
    <s v="Test not given"/>
    <x v="1"/>
    <x v="0"/>
  </r>
  <r>
    <n v="2665"/>
    <n v="1918623"/>
    <d v="2019-11-28T10:35:00"/>
    <s v="PENNINGTON"/>
    <s v="N"/>
    <s v="Shoulder harness only used"/>
    <s v="Straight ahead"/>
    <n v="0"/>
    <n v="79"/>
    <s v="Overturn/rollover, Ran off road left"/>
    <s v="Clear"/>
    <s v="N"/>
    <s v="N"/>
    <s v="N"/>
    <s v="N"/>
    <n v="44.026004"/>
    <n v="-103.191734999999"/>
    <s v="Light truck (2 axles, 4 tires)"/>
    <s v="Southbound"/>
    <s v="Driving too fast for conditions; None"/>
    <s v="Road surface condition ( wet, icy, snow, slush, etc. )"/>
    <s v="FINANCIAL RESPONSIBILITY - OWNER"/>
    <s v="None"/>
    <s v="None"/>
    <s v="0.00 BAC"/>
    <x v="1"/>
    <x v="1"/>
  </r>
  <r>
    <n v="2667"/>
    <n v="1918625"/>
    <d v="2019-11-28T12:45:00"/>
    <s v="PENNINGTON"/>
    <s v="N"/>
    <s v="Lap belt and shoulder harness used"/>
    <s v="Straight ahead"/>
    <n v="0"/>
    <n v="16"/>
    <s v="Guardrail face, Ran off road right"/>
    <s v="Clear"/>
    <s v="N"/>
    <s v="N"/>
    <s v="N"/>
    <s v="N"/>
    <n v="44.090448000000002"/>
    <n v="-103.15124400000001"/>
    <s v="Passenger car"/>
    <s v="Eastbound"/>
    <s v="Driving too fast for conditions; None"/>
    <s v="Road surface condition ( wet, icy, snow, slush, etc. )"/>
    <m/>
    <s v="None"/>
    <s v="None"/>
    <s v="0.00 BAC"/>
    <x v="1"/>
    <x v="0"/>
  </r>
  <r>
    <n v="2668"/>
    <n v="1918626"/>
    <d v="2019-11-28T12:45:00"/>
    <s v="PENNINGTON"/>
    <s v="N"/>
    <s v="Lap belt and shoulder harness used"/>
    <s v="Straight ahead"/>
    <n v="0"/>
    <n v="16"/>
    <s v="Guardrail face, Ran off road right"/>
    <s v="Clear"/>
    <s v="N"/>
    <s v="N"/>
    <s v="N"/>
    <s v="N"/>
    <n v="44.090805000000003"/>
    <n v="-103.151246"/>
    <s v="SUV ( sport utility/suburban )"/>
    <s v="Eastbound"/>
    <s v="Driving too fast for conditions; None"/>
    <s v="Road surface condition ( wet, icy, snow, slush, etc. )"/>
    <m/>
    <s v="None"/>
    <s v="None"/>
    <s v="0.00 BAC"/>
    <x v="1"/>
    <x v="0"/>
  </r>
  <r>
    <n v="2669"/>
    <n v="1918211"/>
    <d v="2019-11-29T06:59:00"/>
    <s v="PENNINGTON"/>
    <s v="N"/>
    <s v="None used"/>
    <s v="Changing lanes, Straight ahead"/>
    <n v="0"/>
    <n v="79"/>
    <s v="Motor vehicle in transport"/>
    <s v="Sleet, hail ( freezing rain or drizzle )"/>
    <s v="N"/>
    <s v="N"/>
    <s v="N"/>
    <s v="N"/>
    <n v="43.947118000000003"/>
    <n v="-103.188633999999"/>
    <s v="Light truck (2 axles, 4 tires); Tractor/semi-trailer"/>
    <s v="Northbound"/>
    <s v="None; Unknown"/>
    <s v="Road surface condition ( wet, icy, snow, slush, etc. ); Unknown"/>
    <m/>
    <s v="None; Unknown"/>
    <s v="None; Unknown"/>
    <s v="Test not given, Test not given"/>
    <x v="1"/>
    <x v="1"/>
  </r>
  <r>
    <n v="2677"/>
    <n v="1918825"/>
    <d v="2019-11-29T07:00:00"/>
    <s v="PENNINGTON"/>
    <s v="N"/>
    <s v="Lap belt and shoulder harness used"/>
    <s v="Straight ahead"/>
    <n v="0"/>
    <n v="79"/>
    <s v="Fence, Ran off road right"/>
    <s v="Sleet, hail ( freezing rain or drizzle )"/>
    <s v="N"/>
    <s v="N"/>
    <s v="N"/>
    <s v="N"/>
    <n v="43.964118999999897"/>
    <n v="-103.185344"/>
    <s v="Passenger car"/>
    <s v="Southbound"/>
    <s v="Driving too fast for conditions; Failure to keep in proper lane"/>
    <s v="None"/>
    <s v="CARELESS DRIVING."/>
    <s v="None"/>
    <s v="None"/>
    <s v="Test not given"/>
    <x v="1"/>
    <x v="0"/>
  </r>
  <r>
    <n v="2678"/>
    <n v="1918901"/>
    <d v="2019-11-28T12:50:00"/>
    <s v="PENNINGTON"/>
    <s v="N"/>
    <s v="Lap belt and shoulder harness used, None used"/>
    <s v="Stopped in traffic lane, Straight ahead"/>
    <n v="0"/>
    <n v="16"/>
    <s v="Motor vehicle in transport"/>
    <s v="Sleet, hail ( freezing rain or drizzle )"/>
    <s v="N"/>
    <s v="N"/>
    <s v="N"/>
    <s v="N"/>
    <n v="44.098945000000001"/>
    <n v="-103.151393999999"/>
    <s v="Passenger car; SUV ( sport utility/suburban )"/>
    <s v="Southbound"/>
    <s v="Driving too fast for conditions; None"/>
    <s v="None; Road surface condition ( wet, icy, snow, slush, etc. )"/>
    <m/>
    <s v="None"/>
    <s v="None"/>
    <s v="Test not given, Test not given"/>
    <x v="1"/>
    <x v="0"/>
  </r>
  <r>
    <n v="2681"/>
    <n v="1919151"/>
    <d v="2019-12-07T02:15:00"/>
    <s v="FALL RIVER"/>
    <s v="N"/>
    <m/>
    <s v="Straight ahead"/>
    <n v="0"/>
    <n v="18"/>
    <s v="Fence, Overturn/rollover, Ran off road left"/>
    <s v="Clear"/>
    <s v="N"/>
    <s v="N"/>
    <s v="N"/>
    <s v="N"/>
    <n v="43.190897"/>
    <n v="-103.05493300000001"/>
    <s v="SUV ( sport utility/suburban )"/>
    <s v="Eastbound"/>
    <s v="Failure to keep in proper lane; None"/>
    <s v="None"/>
    <m/>
    <s v="None"/>
    <s v="None"/>
    <s v="Test not given, Not reported, Not reported, Not reported"/>
    <x v="1"/>
    <x v="2"/>
  </r>
  <r>
    <n v="2683"/>
    <n v="1918686"/>
    <d v="2019-11-27T00:22:00"/>
    <s v="CUSTER"/>
    <s v="N"/>
    <m/>
    <m/>
    <n v="-1"/>
    <n v="79"/>
    <s v="Animal  - wild"/>
    <s v="Cloudy"/>
    <s v="N"/>
    <s v="N"/>
    <s v="N"/>
    <s v="N"/>
    <n v="43.849065000000003"/>
    <n v="-103.199442"/>
    <s v="SUV ( sport utility/suburban )"/>
    <s v="Southbound"/>
    <s v="Wild animal hit - damage only"/>
    <s v="Animal in roadway"/>
    <m/>
    <s v="Wild animal hit"/>
    <s v="Wild animal hit - damage only"/>
    <s v="Wild animal hit"/>
    <x v="1"/>
    <x v="0"/>
  </r>
  <r>
    <n v="2685"/>
    <n v="1918903"/>
    <d v="2019-12-09T08:58:00"/>
    <s v="FALL RIVER"/>
    <s v="N"/>
    <s v="Lap belt and shoulder harness used"/>
    <s v="Straight ahead, Turning left"/>
    <n v="0"/>
    <n v="18"/>
    <s v="Motor vehicle in transport"/>
    <s v="Cloudy"/>
    <s v="N"/>
    <s v="N"/>
    <s v="N"/>
    <s v="N"/>
    <n v="43.187683999999898"/>
    <n v="-103.237281999999"/>
    <s v="Cargo van - GVWR 10,000 lbs or less; SUV ( sport utility/suburban )"/>
    <s v="Northbound; Southbound"/>
    <s v="Driving too fast for conditions; None"/>
    <s v="Road surface condition ( wet, icy, snow, slush, etc. )"/>
    <m/>
    <s v="None"/>
    <s v="None"/>
    <s v="Test not given, Not reported, Test not given"/>
    <x v="1"/>
    <x v="1"/>
  </r>
  <r>
    <n v="2686"/>
    <n v="1918987"/>
    <d v="2019-11-13T20:54:00"/>
    <s v="OGLALA LAKOTA"/>
    <s v="N"/>
    <m/>
    <m/>
    <n v="-1"/>
    <n v="18"/>
    <s v="Animal  - wild"/>
    <s v="Clear"/>
    <s v="N"/>
    <s v="N"/>
    <s v="N"/>
    <s v="N"/>
    <n v="43.091642"/>
    <n v="-102.171738"/>
    <s v="Passenger car"/>
    <s v="Eastbound"/>
    <s v="Wild animal hit - damage only"/>
    <s v="Animal in roadway"/>
    <m/>
    <s v="Wild animal hit"/>
    <s v="Wild animal hit - damage only"/>
    <s v="Wild animal hit"/>
    <x v="1"/>
    <x v="0"/>
  </r>
  <r>
    <n v="2687"/>
    <n v="1919001"/>
    <d v="2019-12-03T17:53:00"/>
    <s v="FALL RIVER"/>
    <s v="N"/>
    <m/>
    <m/>
    <n v="-1"/>
    <n v="18"/>
    <s v="Animal  - wild"/>
    <s v="Clear"/>
    <s v="N"/>
    <s v="N"/>
    <s v="N"/>
    <s v="N"/>
    <n v="43.298901999999899"/>
    <n v="-103.332133999999"/>
    <s v="Passenger car"/>
    <s v="Northbound"/>
    <s v="Wild animal hit - damage only"/>
    <s v="Animal in roadway"/>
    <m/>
    <s v="Wild animal hit"/>
    <s v="Wild animal hit - damage only"/>
    <s v="Wild animal hit"/>
    <x v="1"/>
    <x v="0"/>
  </r>
  <r>
    <n v="2688"/>
    <n v="1919002"/>
    <d v="2019-12-10T17:44:00"/>
    <s v="FALL RIVER"/>
    <s v="N"/>
    <m/>
    <m/>
    <n v="-1"/>
    <n v="18"/>
    <s v="Animal  - wild"/>
    <s v="Clear"/>
    <s v="N"/>
    <s v="N"/>
    <s v="N"/>
    <s v="N"/>
    <n v="43.384442"/>
    <n v="-103.403971999999"/>
    <s v="Passenger car"/>
    <s v="Northbound"/>
    <s v="Wild animal hit - damage only"/>
    <s v="Animal in roadway"/>
    <m/>
    <s v="Wild animal hit"/>
    <s v="Wild animal hit - damage only"/>
    <s v="Wild animal hit"/>
    <x v="1"/>
    <x v="0"/>
  </r>
  <r>
    <n v="2689"/>
    <n v="1919093"/>
    <d v="2019-11-29T05:10:00"/>
    <s v="CUSTER"/>
    <s v="N"/>
    <s v="Lap belt and shoulder harness used"/>
    <s v="Straight ahead"/>
    <n v="0"/>
    <n v="79"/>
    <s v="Ditch, Fence, Ran off road right"/>
    <s v="Rain, Sleet, hail ( freezing rain or drizzle )"/>
    <s v="N"/>
    <s v="N"/>
    <s v="N"/>
    <s v="N"/>
    <n v="43.714053999999898"/>
    <n v="-103.21938900000001"/>
    <s v="Passenger car"/>
    <s v="Southbound"/>
    <s v="Driving too fast for conditions; None"/>
    <s v="Road surface condition ( wet, icy, snow, slush, etc. )"/>
    <m/>
    <s v="None"/>
    <s v="None"/>
    <s v="Test not given"/>
    <x v="1"/>
    <x v="0"/>
  </r>
  <r>
    <n v="2690"/>
    <n v="1919092"/>
    <d v="2019-11-24T18:35:00"/>
    <s v="CUSTER"/>
    <s v="N"/>
    <m/>
    <m/>
    <n v="-1"/>
    <n v="79"/>
    <s v="Animal  - wild"/>
    <s v="Clear"/>
    <s v="N"/>
    <s v="N"/>
    <s v="N"/>
    <s v="N"/>
    <n v="43.826784000000004"/>
    <n v="-103.199482"/>
    <s v="Light truck (2 axles, 4 tires)"/>
    <s v="Southbound"/>
    <s v="Wild animal hit - damage only"/>
    <s v="Wild animal hit - damage only"/>
    <m/>
    <s v="Wild animal hit"/>
    <s v="Wild animal hit - damage only"/>
    <s v="Wild animal hit"/>
    <x v="1"/>
    <x v="0"/>
  </r>
  <r>
    <n v="2691"/>
    <n v="1919095"/>
    <d v="2019-11-25T18:00:00"/>
    <s v="CUSTER"/>
    <s v="N"/>
    <m/>
    <m/>
    <n v="-1"/>
    <n v="79"/>
    <s v="Animal  - wild"/>
    <s v="Clear"/>
    <s v="N"/>
    <s v="N"/>
    <s v="N"/>
    <s v="N"/>
    <n v="43.505668999999898"/>
    <n v="-103.33056000000001"/>
    <s v="SUV ( sport utility/suburban )"/>
    <s v="Southbound"/>
    <s v="Wild animal hit - damage only"/>
    <s v="Animal in roadway"/>
    <m/>
    <s v="Wild animal hit"/>
    <s v="Wild animal hit - damage only"/>
    <s v="Wild animal hit"/>
    <x v="1"/>
    <x v="0"/>
  </r>
  <r>
    <n v="2692"/>
    <n v="1919098"/>
    <d v="2019-11-28T08:00:00"/>
    <s v="CUSTER"/>
    <s v="N"/>
    <s v="Lap belt and shoulder harness used"/>
    <s v="Straight ahead"/>
    <n v="0"/>
    <n v="79"/>
    <s v="Animal  - wild"/>
    <s v="Snow"/>
    <s v="N"/>
    <s v="N"/>
    <s v="N"/>
    <s v="N"/>
    <n v="43.673586999999898"/>
    <n v="-103.26047800000001"/>
    <s v="Tractor/semi-trailer"/>
    <s v="Southbound"/>
    <s v="None"/>
    <s v="Animal in roadway"/>
    <m/>
    <s v="None"/>
    <s v="None"/>
    <s v="Test not given"/>
    <x v="1"/>
    <x v="0"/>
  </r>
  <r>
    <n v="2693"/>
    <n v="1919479"/>
    <d v="2019-12-14T09:26:00"/>
    <s v="CUSTER"/>
    <s v="N"/>
    <s v="Lap belt and shoulder harness used"/>
    <s v="Straight ahead"/>
    <n v="0"/>
    <n v="79"/>
    <s v="Cross median/centerline, Overturn/rollover, Ran off road left"/>
    <s v="Snow, Fog, smog, smoke"/>
    <s v="Y"/>
    <s v="N"/>
    <s v="N"/>
    <s v="N"/>
    <n v="43.768897000000003"/>
    <n v="-103.21927100000001"/>
    <s v="SUV ( sport utility/suburban )"/>
    <s v="Northbound"/>
    <s v="Driving too fast for conditions; Over-correcting/over-steering"/>
    <s v="Road surface condition ( wet, icy, snow, slush, etc. )"/>
    <s v="DRIVERS LICENSE REVOKED, OVERDRIVING ROAD CONDITIONS"/>
    <s v="None"/>
    <s v="None"/>
    <s v="Test not given"/>
    <x v="1"/>
    <x v="0"/>
  </r>
  <r>
    <n v="2698"/>
    <n v="1920165"/>
    <d v="2019-12-26T05:30:00"/>
    <s v="PENNINGTON"/>
    <s v="N"/>
    <m/>
    <m/>
    <n v="-1"/>
    <n v="79"/>
    <s v="Animal  - wild"/>
    <s v="Cloudy"/>
    <s v="N"/>
    <s v="N"/>
    <s v="N"/>
    <s v="N"/>
    <n v="43.976596000000001"/>
    <n v="-103.181511999999"/>
    <s v="Passenger car"/>
    <s v="Southbound"/>
    <s v="Wild animal hit - damage only"/>
    <s v="Animal in roadway"/>
    <m/>
    <s v="Wild animal hit"/>
    <s v="Wild animal hit - damage only"/>
    <s v="Wild animal hit"/>
    <x v="1"/>
    <x v="0"/>
  </r>
  <r>
    <n v="2700"/>
    <n v="1919762"/>
    <d v="2019-12-30T18:00:00"/>
    <s v="CUSTER"/>
    <s v="N"/>
    <m/>
    <m/>
    <n v="-1"/>
    <n v="79"/>
    <s v="Animal  - wild"/>
    <s v="Clear"/>
    <s v="N"/>
    <s v="N"/>
    <s v="N"/>
    <s v="N"/>
    <n v="43.828083999999897"/>
    <n v="-103.199410999999"/>
    <s v="Mini-van/passenger van with seats for 8 or less, including driver"/>
    <s v="Southbound"/>
    <s v="Wild animal hit - damage only"/>
    <s v="Animal in roadway"/>
    <m/>
    <s v="Wild animal hit"/>
    <s v="Wild animal hit - damage only"/>
    <s v="Wild animal hit"/>
    <x v="1"/>
    <x v="0"/>
  </r>
  <r>
    <n v="2701"/>
    <n v="1919763"/>
    <d v="2019-11-03T00:45:00"/>
    <s v="FALL RIVER"/>
    <s v="N"/>
    <s v="Lap belt and shoulder harness used, None used"/>
    <s v="Straight ahead"/>
    <n v="0"/>
    <n v="18"/>
    <s v="Overturn/rollover, Ran off road left"/>
    <s v="Cloudy"/>
    <s v="N"/>
    <s v="N"/>
    <s v="N"/>
    <s v="N"/>
    <n v="43.204687"/>
    <n v="-103.253259"/>
    <s v="Passenger car"/>
    <s v="Westbound"/>
    <s v="Drinking; Running off road"/>
    <s v="None"/>
    <s v="VEHICULAR HOMICIDE, DUI, LANE DRIVING REQUIRED / ILLEGAL LANE CHANGE, OPEN CONTAINER IN VEHICLE"/>
    <s v="None"/>
    <s v="None"/>
    <s v="0.23 BAC, Not reported"/>
    <x v="1"/>
    <x v="4"/>
  </r>
  <r>
    <n v="2706"/>
    <n v="1919924"/>
    <d v="2019-11-29T07:23:00"/>
    <s v="PENNINGTON"/>
    <s v="N"/>
    <s v="Lap belt and shoulder harness used"/>
    <s v="Parked, Straight ahead"/>
    <n v="0"/>
    <n v="79"/>
    <s v="Cross median/centerline, Parked motor vehicle"/>
    <s v="Rain"/>
    <s v="N"/>
    <s v="N"/>
    <s v="N"/>
    <s v="N"/>
    <n v="43.945951000000001"/>
    <n v="-103.189053999999"/>
    <s v="Passenger car; SUV ( sport utility/suburban )"/>
    <s v="Northbound; Not on roadway ( also use for parked motor vehicle )"/>
    <s v="Driving too fast for conditions; None; Not applicable"/>
    <s v="Not applicable; Road surface condition ( wet, icy, snow, slush, etc. )"/>
    <m/>
    <s v="None; Not applicable"/>
    <s v="None; Not applicable"/>
    <s v="Not applicable, Test not given"/>
    <x v="1"/>
    <x v="0"/>
  </r>
  <r>
    <n v="2708"/>
    <n v="2000005"/>
    <d v="2020-01-01T18:15:00"/>
    <s v="FALL RIVER"/>
    <s v="N"/>
    <m/>
    <m/>
    <n v="-1"/>
    <n v="79"/>
    <s v="Animal  - wild"/>
    <s v="Clear"/>
    <s v="N"/>
    <s v="N"/>
    <s v="N"/>
    <s v="N"/>
    <n v="43.400044999999899"/>
    <n v="-103.396704999999"/>
    <s v="SUV ( sport utility/suburban )"/>
    <s v="Northbound"/>
    <s v="Wild animal hit - damage only"/>
    <s v="Animal in roadway"/>
    <m/>
    <s v="Wild animal hit"/>
    <s v="Wild animal hit - damage only"/>
    <s v="Wild animal hit"/>
    <x v="1"/>
    <x v="0"/>
  </r>
  <r>
    <n v="2709"/>
    <n v="1920551"/>
    <d v="2019-12-24T23:09:00"/>
    <s v="BENNETT"/>
    <s v="N"/>
    <s v="Lap belt and shoulder harness used"/>
    <s v="Stopped in traffic lane, Straight ahead"/>
    <n v="0"/>
    <n v="18"/>
    <s v="Cross median/centerline, Motor vehicle in transport"/>
    <s v="Clear"/>
    <s v="N"/>
    <s v="Y"/>
    <s v="N"/>
    <s v="N"/>
    <n v="43.172074000000002"/>
    <n v="-101.722623999999"/>
    <s v="Mini-van/passenger van with seats for 8 or less, including driver; Passenger car"/>
    <s v="Eastbound; Westbound"/>
    <s v="Failure to keep in proper lane; Fatigued/asleep; None"/>
    <s v="None"/>
    <m/>
    <s v="None"/>
    <s v="None"/>
    <s v="Test not given, Test not given"/>
    <x v="1"/>
    <x v="2"/>
  </r>
  <r>
    <n v="2710"/>
    <n v="1920683"/>
    <d v="2019-12-28T12:53:00"/>
    <s v="CUSTER"/>
    <s v="N"/>
    <s v="Lap belt and shoulder harness used"/>
    <s v="Straight ahead"/>
    <n v="0"/>
    <n v="79"/>
    <s v="Ditch, Fence, Ran off road right"/>
    <s v="Snow"/>
    <s v="N"/>
    <s v="N"/>
    <s v="N"/>
    <s v="N"/>
    <n v="43.484017999999899"/>
    <n v="-103.334219"/>
    <s v="Mini-van/passenger van with seats for 8 or less, including driver"/>
    <s v="Southbound"/>
    <s v="Driving too fast for conditions; Running off road"/>
    <s v="Road surface condition ( wet, icy, snow, slush, etc. )"/>
    <m/>
    <s v="None"/>
    <s v="None"/>
    <s v="Test not given"/>
    <x v="1"/>
    <x v="0"/>
  </r>
  <r>
    <n v="2711"/>
    <n v="1920684"/>
    <d v="2019-12-28T13:27:00"/>
    <s v="CUSTER"/>
    <s v="N"/>
    <s v="Lap belt and shoulder harness used"/>
    <s v="Straight ahead"/>
    <n v="0"/>
    <n v="79"/>
    <s v="Ditch, Fence, Ran off road right"/>
    <s v="Snow"/>
    <s v="N"/>
    <s v="N"/>
    <s v="N"/>
    <s v="N"/>
    <n v="43.484448999999898"/>
    <n v="-103.333859"/>
    <s v="Cargo van - GVWR 10,000 lbs or less"/>
    <s v="Southbound"/>
    <s v="Driving too fast for conditions; Running off road"/>
    <s v="Road surface condition ( wet, icy, snow, slush, etc. )"/>
    <m/>
    <s v="None"/>
    <s v="None"/>
    <s v="Test not given"/>
    <x v="1"/>
    <x v="0"/>
  </r>
  <r>
    <n v="2712"/>
    <n v="2000215"/>
    <d v="2020-01-02T16:43:00"/>
    <s v="PENNINGTON"/>
    <s v="N"/>
    <s v="Lap belt and shoulder harness used, None used"/>
    <s v="Changing lanes, Straight ahead"/>
    <n v="0"/>
    <n v="90"/>
    <s v="Motor vehicle in transport"/>
    <s v="Clear"/>
    <s v="N"/>
    <s v="N"/>
    <s v="N"/>
    <s v="N"/>
    <n v="44.099674"/>
    <n v="-103.158699999999"/>
    <s v="SUV ( sport utility/suburban )"/>
    <s v="Westbound"/>
    <s v="Drinking; Improper lane change; None"/>
    <s v="None"/>
    <s v="DRIVERS LICENSE SUSPENDED, DUI, LANE DRIVING REQUIRED / ILLEGAL LANE CHANGE, FAIL TO REPORT ACCIDENT (&gt;$1000/$2000)"/>
    <s v="None"/>
    <s v="None"/>
    <s v="Test given, but unobtainable at time report filed, Test not given"/>
    <x v="1"/>
    <x v="0"/>
  </r>
  <r>
    <n v="2713"/>
    <n v="2000143"/>
    <d v="2020-01-08T07:35:00"/>
    <s v="PENNINGTON"/>
    <s v="N"/>
    <s v="Lap belt and shoulder harness used"/>
    <s v="Slowing in traffic lane, Stopped in traffic lane"/>
    <n v="0"/>
    <n v="16"/>
    <s v="Motor vehicle in transport"/>
    <s v="Cloudy"/>
    <s v="N"/>
    <s v="N"/>
    <s v="N"/>
    <s v="N"/>
    <n v="44.075996000000004"/>
    <n v="-103.151241999999"/>
    <s v="Cargo van - GVWR 10,000 lbs or less; Passenger car"/>
    <s v="Northbound"/>
    <s v="Followed too closely; None"/>
    <s v="None"/>
    <s v="FOLLOWING TOO CLOSELY"/>
    <s v="None"/>
    <s v="None"/>
    <s v="Test not given, Test not given"/>
    <x v="1"/>
    <x v="0"/>
  </r>
  <r>
    <n v="2715"/>
    <n v="2000213"/>
    <d v="2020-01-10T09:20:00"/>
    <s v="PENNINGTON"/>
    <s v="N"/>
    <s v="Lap belt and shoulder harness used"/>
    <s v="Straight ahead"/>
    <n v="0"/>
    <n v="79"/>
    <s v="Overturn/rollover, Ran off road right"/>
    <s v="Cloudy, Snow"/>
    <s v="N"/>
    <s v="N"/>
    <s v="N"/>
    <s v="N"/>
    <n v="43.997650999999898"/>
    <n v="-103.180723"/>
    <s v="Mini-van/passenger van with seats for 8 or less, including driver"/>
    <s v="Southbound"/>
    <s v="Driving too fast for conditions; None"/>
    <s v="Road surface condition ( wet, icy, snow, slush, etc. )"/>
    <m/>
    <s v="None"/>
    <s v="None"/>
    <s v="Test not given"/>
    <x v="1"/>
    <x v="0"/>
  </r>
  <r>
    <n v="2716"/>
    <n v="2000147"/>
    <d v="2020-01-08T07:34:00"/>
    <s v="FALL RIVER"/>
    <s v="N"/>
    <m/>
    <m/>
    <n v="-1"/>
    <n v="18"/>
    <s v="Animal  - wild"/>
    <s v="Fog, smog, smoke"/>
    <s v="N"/>
    <s v="N"/>
    <s v="N"/>
    <s v="N"/>
    <n v="43.225278000000003"/>
    <n v="-103.278958"/>
    <s v="SUV ( sport utility/suburban )"/>
    <s v="Eastbound"/>
    <s v="Wild animal hit - damage only"/>
    <s v="Animal in roadway"/>
    <m/>
    <s v="Wild animal hit"/>
    <s v="Wild animal hit - damage only"/>
    <s v="Wild animal hit"/>
    <x v="1"/>
    <x v="0"/>
  </r>
  <r>
    <n v="2717"/>
    <n v="2000243"/>
    <d v="2020-01-11T02:10:00"/>
    <s v="PENNINGTON"/>
    <s v="N"/>
    <s v="None used"/>
    <s v="Straight ahead"/>
    <n v="0"/>
    <n v="16"/>
    <s v="Ran off road right, Traffic signal support/signal"/>
    <s v="Clear"/>
    <s v="N"/>
    <s v="N"/>
    <s v="N"/>
    <s v="N"/>
    <n v="44.069212"/>
    <n v="-103.158569999999"/>
    <s v="SUV ( sport utility/suburban )"/>
    <s v="Southbound"/>
    <s v="Driving too fast for conditions; None"/>
    <s v="None"/>
    <s v="FINANCIAL RESPONSIBILITY - OWNER, OPEN CONTAINER IN VEHICLE"/>
    <s v="None"/>
    <s v="None"/>
    <s v="Test given, but unobtainable at time report filed"/>
    <x v="1"/>
    <x v="3"/>
  </r>
  <r>
    <n v="2719"/>
    <n v="1920770"/>
    <d v="2019-10-22T18:26:00"/>
    <s v="OGLALA LAKOTA"/>
    <s v="N"/>
    <m/>
    <m/>
    <n v="-1"/>
    <n v="18"/>
    <s v="Animal  - wild"/>
    <s v="Cloudy, Rain"/>
    <s v="N"/>
    <s v="N"/>
    <s v="N"/>
    <s v="N"/>
    <n v="43.049919000000003"/>
    <n v="-102.296284999999"/>
    <s v="Mini-van/passenger van with seats for 8 or less, including driver"/>
    <s v="Eastbound"/>
    <s v="Wild animal hit - damage only"/>
    <s v="Animal in roadway"/>
    <m/>
    <s v="Wild animal hit"/>
    <s v="Wild animal hit - damage only"/>
    <s v="Wild animal hit"/>
    <x v="1"/>
    <x v="0"/>
  </r>
  <r>
    <n v="2720"/>
    <n v="2000186"/>
    <d v="2020-01-09T16:42:00"/>
    <s v="PENNINGTON"/>
    <s v="N"/>
    <s v="Lap belt and shoulder harness used"/>
    <s v="Straight ahead, Turning left"/>
    <n v="0"/>
    <n v="16"/>
    <s v="Motor vehicle in transport"/>
    <s v="Cloudy"/>
    <s v="N"/>
    <s v="N"/>
    <s v="N"/>
    <s v="N"/>
    <n v="44.069156"/>
    <n v="-103.158434999999"/>
    <s v="Mini-van/passenger van with seats for 8 or less, including driver; SUV ( sport utility/suburban )"/>
    <s v="Eastbound; Westbound"/>
    <s v="Failed to yield to vehicle; None"/>
    <s v="None"/>
    <s v="LEFT TURNING VEHICLE TO YIELD ROW"/>
    <s v="None"/>
    <s v="None"/>
    <s v="Test not given, Test not given"/>
    <x v="1"/>
    <x v="0"/>
  </r>
  <r>
    <n v="2721"/>
    <n v="2000315"/>
    <d v="2020-01-13T15:03:00"/>
    <s v="PENNINGTON"/>
    <s v="N"/>
    <s v="Lap belt and shoulder harness used"/>
    <s v="Stopped in traffic lane, Straight ahead"/>
    <n v="0"/>
    <n v="16"/>
    <s v="Motor vehicle in transport"/>
    <s v="Cloudy"/>
    <s v="N"/>
    <s v="N"/>
    <s v="N"/>
    <s v="N"/>
    <n v="44.069119999999899"/>
    <n v="-103.158473"/>
    <s v="Passenger car"/>
    <s v="Northbound"/>
    <s v="Followed too closely; None"/>
    <s v="None"/>
    <m/>
    <s v="None; Unknown"/>
    <s v="None"/>
    <s v="Test not given, Test not given"/>
    <x v="1"/>
    <x v="2"/>
  </r>
  <r>
    <n v="2723"/>
    <n v="2000353"/>
    <d v="2020-01-14T07:06:00"/>
    <s v="PENNINGTON"/>
    <s v="N"/>
    <s v="Lap belt and shoulder harness used"/>
    <s v="Slowing in traffic lane, Stopped in traffic lane"/>
    <n v="0"/>
    <n v="16"/>
    <s v="Motor vehicle in transport"/>
    <s v="Cloudy"/>
    <s v="N"/>
    <s v="N"/>
    <s v="N"/>
    <s v="N"/>
    <n v="44.069059000000003"/>
    <n v="-103.158563"/>
    <s v="Light truck (2 axles, 4 tires); SUV ( sport utility/suburban )"/>
    <s v="Northbound"/>
    <s v="Failed to yield to vehicle; Followed too closely; None"/>
    <s v="None"/>
    <s v="FOLLOWING TOO CLOSELY"/>
    <s v="None"/>
    <s v="None"/>
    <s v="Test not given, Test not given"/>
    <x v="1"/>
    <x v="0"/>
  </r>
  <r>
    <n v="2724"/>
    <n v="2000422"/>
    <d v="2020-01-09T17:25:00"/>
    <s v="PENNINGTON"/>
    <s v="N"/>
    <m/>
    <m/>
    <n v="-1"/>
    <n v="79"/>
    <s v="Animal  - wild"/>
    <s v="Snow"/>
    <s v="N"/>
    <s v="N"/>
    <s v="N"/>
    <s v="N"/>
    <n v="43.934069000000001"/>
    <n v="-103.19917100000001"/>
    <s v="Passenger car"/>
    <s v="Southbound"/>
    <s v="Wild animal hit - damage only"/>
    <s v="Animal in roadway"/>
    <m/>
    <s v="Wild animal hit"/>
    <s v="Wild animal hit - damage only"/>
    <s v="Wild animal hit"/>
    <x v="1"/>
    <x v="0"/>
  </r>
  <r>
    <n v="2725"/>
    <n v="2000450"/>
    <d v="2020-01-10T06:00:00"/>
    <s v="OGLALA LAKOTA"/>
    <s v="N"/>
    <s v="Lap belt only used"/>
    <s v="Straight ahead"/>
    <n v="0"/>
    <n v="18"/>
    <s v="Overturn/rollover, Ran off road left"/>
    <s v="Sleet, hail ( freezing rain or drizzle ), Snow"/>
    <s v="N"/>
    <s v="N"/>
    <s v="N"/>
    <s v="N"/>
    <n v="43.188890000000001"/>
    <n v="-102.890709999999"/>
    <s v="Light truck (2 axles, 4 tires)"/>
    <s v="Westbound"/>
    <s v="None"/>
    <s v="Road surface condition ( wet, icy, snow, slush, etc. )"/>
    <m/>
    <s v="None"/>
    <s v="Weather conditions"/>
    <s v="0.00 BAC"/>
    <x v="1"/>
    <x v="0"/>
  </r>
  <r>
    <n v="2727"/>
    <n v="2000544"/>
    <d v="2020-01-09T23:26:00"/>
    <s v="PENNINGTON"/>
    <s v="N"/>
    <s v="Lap belt and shoulder harness used"/>
    <s v="Straight ahead"/>
    <n v="0"/>
    <n v="79"/>
    <s v="Ditch, Highway traffic sign post/sign, Ran off road right"/>
    <s v="Snow"/>
    <s v="Y"/>
    <s v="N"/>
    <s v="N"/>
    <s v="N"/>
    <n v="43.897685000000003"/>
    <n v="-103.199156"/>
    <s v="Passenger car"/>
    <s v="Southbound"/>
    <s v="Over-correcting/over-steering; Swerving or avoiding due to wind, slippery surface, vehicle, object, non-motorist, etc."/>
    <s v="Road surface condition ( wet, icy, snow, slush, etc. )"/>
    <m/>
    <s v="None"/>
    <s v="None"/>
    <s v="Test not given"/>
    <x v="1"/>
    <x v="0"/>
  </r>
  <r>
    <n v="2728"/>
    <n v="2000566"/>
    <d v="2020-01-13T06:27:00"/>
    <s v="PENNINGTON"/>
    <s v="N"/>
    <m/>
    <m/>
    <n v="-1"/>
    <n v="79"/>
    <s v="Animal  - wild"/>
    <s v="Clear"/>
    <s v="N"/>
    <s v="N"/>
    <s v="N"/>
    <s v="N"/>
    <n v="43.979703999999899"/>
    <n v="-103.181269999999"/>
    <s v="Passenger car"/>
    <s v="Southbound"/>
    <s v="Wild animal hit - damage only"/>
    <s v="Animal in roadway"/>
    <m/>
    <s v="Wild animal hit"/>
    <s v="Wild animal hit - damage only"/>
    <s v="Wild animal hit"/>
    <x v="1"/>
    <x v="0"/>
  </r>
  <r>
    <n v="2729"/>
    <n v="2000568"/>
    <d v="2020-01-10T08:34:00"/>
    <s v="PENNINGTON"/>
    <s v="N"/>
    <s v="Lap belt and shoulder harness used"/>
    <s v="Overtaking/passing, Straight ahead"/>
    <n v="0"/>
    <n v="16"/>
    <s v="Cross median/centerline, Motor vehicle in transport, Ran off road left"/>
    <s v="Snow"/>
    <s v="N"/>
    <s v="N"/>
    <s v="N"/>
    <s v="N"/>
    <n v="44.039135000000002"/>
    <n v="-103.17707"/>
    <s v="Light truck (2 axles, 4 tires); SUV ( sport utility/suburban )"/>
    <s v="Westbound"/>
    <s v="Driving too fast for conditions; None; Swerving or avoiding due to wind, slippery surface, vehicle, object, non-motorist, etc."/>
    <s v="Road surface condition ( wet, icy, snow, slush, etc. )"/>
    <s v="OVERDRIVING ROAD CONDITIONS"/>
    <s v="None"/>
    <s v="None"/>
    <s v="Test not given, Test not given"/>
    <x v="1"/>
    <x v="0"/>
  </r>
  <r>
    <n v="2730"/>
    <n v="2000583"/>
    <d v="2020-01-11T16:15:00"/>
    <s v="PENNINGTON"/>
    <s v="N"/>
    <s v="Lap belt and shoulder harness used"/>
    <s v="Straight ahead, Turning left"/>
    <n v="0"/>
    <n v="16"/>
    <s v="Motor vehicle in transport"/>
    <s v="Clear"/>
    <s v="N"/>
    <s v="N"/>
    <s v="N"/>
    <s v="N"/>
    <n v="44.069156"/>
    <n v="-103.158434999999"/>
    <s v="Light truck (2 axles, 4 tires); Mini-van/passenger van with seats for 8 or less, including driver; Passenger car"/>
    <s v="Eastbound; Southbound; Westbound"/>
    <s v="Disregarded traffic signs or signals; None"/>
    <s v="None"/>
    <s v="FLASHING RED LIGHT"/>
    <s v="None"/>
    <s v="None"/>
    <s v="Test not given, Test not given, Test not given"/>
    <x v="1"/>
    <x v="0"/>
  </r>
  <r>
    <n v="2735"/>
    <n v="2000891"/>
    <d v="2020-01-13T06:11:00"/>
    <s v="PENNINGTON"/>
    <s v="N"/>
    <s v="Lap belt and shoulder harness used"/>
    <s v="Straight ahead, Turning left"/>
    <n v="0"/>
    <n v="16"/>
    <s v="Motor vehicle in transport"/>
    <s v="Clear"/>
    <s v="N"/>
    <s v="N"/>
    <s v="N"/>
    <s v="N"/>
    <n v="44.069225000000003"/>
    <n v="-103.158551"/>
    <s v="Passenger car; Tractor/semi-trailer"/>
    <s v="Northbound; Southbound"/>
    <s v="Disregarded traffic signs or signals; None"/>
    <s v="None"/>
    <s v="FLASHING RED LIGHT"/>
    <s v="None"/>
    <s v="None"/>
    <s v="Test not given, Test not given"/>
    <x v="1"/>
    <x v="0"/>
  </r>
  <r>
    <n v="2739"/>
    <n v="2001627"/>
    <d v="2020-01-23T09:33:00"/>
    <s v="CUSTER"/>
    <s v="N"/>
    <m/>
    <s v="Changing lanes"/>
    <n v="0"/>
    <n v="79"/>
    <s v="Other movable object"/>
    <s v="Cloudy"/>
    <s v="N"/>
    <s v="N"/>
    <s v="N"/>
    <s v="N"/>
    <n v="43.490909000000002"/>
    <n v="-103.332953"/>
    <s v="Passenger car"/>
    <s v="Northbound"/>
    <s v="None"/>
    <s v="None"/>
    <m/>
    <s v="None"/>
    <s v="None"/>
    <s v="Test not given"/>
    <x v="1"/>
    <x v="0"/>
  </r>
  <r>
    <n v="2744"/>
    <n v="2001814"/>
    <d v="2020-02-07T07:09:00"/>
    <s v="FALL RIVER"/>
    <s v="N"/>
    <m/>
    <m/>
    <n v="-1"/>
    <n v="18"/>
    <s v="Animal  - wild"/>
    <s v="Clear"/>
    <s v="N"/>
    <s v="N"/>
    <s v="N"/>
    <s v="N"/>
    <n v="43.399898999999898"/>
    <n v="-103.397964"/>
    <s v="SUV ( sport utility/suburban )"/>
    <s v="Eastbound"/>
    <s v="Wild animal hit - damage only"/>
    <s v="Animal in roadway"/>
    <m/>
    <s v="Wild animal hit"/>
    <s v="Wild animal hit - damage only"/>
    <s v="Wild animal hit"/>
    <x v="1"/>
    <x v="0"/>
  </r>
  <r>
    <n v="2747"/>
    <n v="2002470"/>
    <d v="2020-02-16T15:12:00"/>
    <s v="CUSTER"/>
    <s v="N"/>
    <s v="Lap belt and shoulder harness used"/>
    <s v="Straight ahead, Turning right"/>
    <n v="0"/>
    <n v="79"/>
    <s v="Ditch, Fence, Motor vehicle in transport, Ran off road right"/>
    <s v="Clear"/>
    <s v="N"/>
    <s v="N"/>
    <s v="Y"/>
    <s v="N"/>
    <n v="43.767242000000003"/>
    <n v="-103.219633999999"/>
    <s v="Passenger car; SUV ( sport utility/suburban )"/>
    <s v="Southbound"/>
    <s v="Distracted (list distraction in narrative); Followed too closely; None"/>
    <s v="None"/>
    <s v="CARELESS DRIVING."/>
    <s v="None"/>
    <s v="None"/>
    <s v="Test not given, Test not given"/>
    <x v="1"/>
    <x v="2"/>
  </r>
  <r>
    <n v="2748"/>
    <n v="2002057"/>
    <d v="2020-02-06T19:45:00"/>
    <s v="PENNINGTON"/>
    <s v="N"/>
    <s v="Lap belt and shoulder harness used"/>
    <s v="Turning right"/>
    <n v="0"/>
    <n v="16"/>
    <s v="Motor vehicle in transport"/>
    <s v="Snow"/>
    <s v="N"/>
    <s v="N"/>
    <s v="N"/>
    <s v="N"/>
    <n v="44.038424999999897"/>
    <n v="-103.18006200000001"/>
    <s v="Mini-van/passenger van with seats for 8 or less, including driver; Passenger car"/>
    <s v="Eastbound"/>
    <s v="Driving too fast for conditions; Followed too closely; None"/>
    <s v="Road surface condition ( wet, icy, snow, slush, etc. )"/>
    <s v="OVERDRIVING ROAD CONDITIONS"/>
    <s v="None"/>
    <s v="Weather conditions"/>
    <s v="Test not given, Test not given"/>
    <x v="1"/>
    <x v="0"/>
  </r>
  <r>
    <n v="2749"/>
    <n v="2002234"/>
    <d v="2020-02-18T08:30:00"/>
    <s v="CUSTER"/>
    <s v="N"/>
    <s v="Lap belt and shoulder harness used"/>
    <s v="Straight ahead"/>
    <n v="0"/>
    <n v="79"/>
    <s v="Highway traffic sign post/sign, Ran off road right"/>
    <s v="Cloudy"/>
    <s v="N"/>
    <s v="N"/>
    <s v="N"/>
    <s v="N"/>
    <n v="43.478679"/>
    <n v="-103.341590999999"/>
    <s v="Light truck (2 axles, 4 tires)"/>
    <s v="Southbound"/>
    <s v="Driving too fast for conditions; None"/>
    <s v="Road surface condition ( wet, icy, snow, slush, etc. )"/>
    <m/>
    <s v="None"/>
    <s v="None"/>
    <s v="Test not given"/>
    <x v="1"/>
    <x v="0"/>
  </r>
  <r>
    <n v="2750"/>
    <n v="2002530"/>
    <d v="2020-02-17T05:26:00"/>
    <s v="PENNINGTON"/>
    <s v="N"/>
    <s v="Lap belt and shoulder harness used"/>
    <s v="Straight ahead"/>
    <n v="0"/>
    <n v="16"/>
    <s v="Curb, Ran off road left"/>
    <s v="Snow"/>
    <s v="N"/>
    <s v="N"/>
    <s v="N"/>
    <s v="N"/>
    <n v="44.0608229999999"/>
    <n v="-103.164940999999"/>
    <s v="Passenger car"/>
    <s v="Southbound"/>
    <s v="Driving too fast for conditions; None"/>
    <s v="Road surface condition ( wet, icy, snow, slush, etc. )"/>
    <m/>
    <s v="None"/>
    <s v="None"/>
    <s v="Test not given"/>
    <x v="1"/>
    <x v="0"/>
  </r>
  <r>
    <n v="2751"/>
    <n v="1920961"/>
    <d v="2019-12-13T17:00:00"/>
    <s v="BENNETT"/>
    <s v="N"/>
    <s v="Lap belt and shoulder harness used"/>
    <s v="Straight ahead, Turning left"/>
    <n v="0"/>
    <n v="18"/>
    <s v="Motor vehicle in transport"/>
    <s v="Clear"/>
    <s v="N"/>
    <s v="N"/>
    <s v="N"/>
    <s v="N"/>
    <n v="43.172131999999898"/>
    <n v="-101.728747999999"/>
    <s v="Light truck (2 axles, 4 tires); SUV ( sport utility/suburban )"/>
    <s v="Eastbound; Westbound"/>
    <s v="Failed to yield to vehicle; None"/>
    <s v="None"/>
    <m/>
    <s v="None"/>
    <s v="None"/>
    <s v="Test not given, Test not given"/>
    <x v="1"/>
    <x v="2"/>
  </r>
  <r>
    <n v="2753"/>
    <n v="2002397"/>
    <d v="2020-02-20T13:18:00"/>
    <s v="PENNINGTON"/>
    <s v="N"/>
    <s v="Lap belt and shoulder harness used"/>
    <s v="Slowing in traffic lane"/>
    <n v="0"/>
    <n v="16"/>
    <s v="Motor vehicle in transport"/>
    <s v="Clear"/>
    <s v="N"/>
    <s v="N"/>
    <s v="N"/>
    <s v="N"/>
    <n v="44.084034000000003"/>
    <n v="-103.151386"/>
    <s v="Light truck (2 axles, 4 tires); SUV ( sport utility/suburban )"/>
    <s v="Southbound"/>
    <s v="None; Other"/>
    <s v="None"/>
    <m/>
    <s v="None"/>
    <s v="None"/>
    <s v="Test not given, Test not given"/>
    <x v="1"/>
    <x v="0"/>
  </r>
  <r>
    <n v="2755"/>
    <n v="2002826"/>
    <d v="2020-02-12T10:38:00"/>
    <s v="PENNINGTON"/>
    <s v="N"/>
    <s v="Lap belt and shoulder harness used"/>
    <s v="Straight ahead"/>
    <n v="0"/>
    <n v="79"/>
    <s v="Highway traffic sign post/sign"/>
    <s v="Cloudy, Snow"/>
    <s v="N"/>
    <s v="N"/>
    <s v="N"/>
    <s v="N"/>
    <n v="44.030110000000001"/>
    <n v="-103.191743"/>
    <s v="Passenger car"/>
    <s v="Northbound"/>
    <s v="None"/>
    <s v="None"/>
    <m/>
    <s v="None"/>
    <s v="None"/>
    <s v="0.00 BAC"/>
    <x v="1"/>
    <x v="0"/>
  </r>
  <r>
    <n v="2756"/>
    <n v="2002763"/>
    <d v="2020-02-27T07:50:00"/>
    <s v="PENNINGTON"/>
    <s v="N"/>
    <m/>
    <m/>
    <n v="-1"/>
    <n v="79"/>
    <s v="Animal  - wild"/>
    <s v="Snow"/>
    <s v="N"/>
    <s v="N"/>
    <s v="N"/>
    <s v="N"/>
    <n v="43.986676000000003"/>
    <n v="-103.181021"/>
    <s v="Light truck (2 axles, 4 tires)"/>
    <s v="Southbound"/>
    <s v="Wild animal hit - damage only"/>
    <s v="Animal in roadway"/>
    <m/>
    <s v="Wild animal hit"/>
    <s v="Wild animal hit - damage only"/>
    <s v="Wild animal hit"/>
    <x v="1"/>
    <x v="0"/>
  </r>
  <r>
    <n v="2759"/>
    <n v="2002586"/>
    <d v="2020-02-24T15:44:00"/>
    <s v="FALL RIVER"/>
    <s v="N"/>
    <m/>
    <s v="Straight ahead"/>
    <n v="0"/>
    <n v="18"/>
    <s v="Highway traffic sign post/sign, Ran off road right"/>
    <s v="Snow"/>
    <s v="N"/>
    <s v="N"/>
    <s v="N"/>
    <s v="N"/>
    <n v="43.363829000000003"/>
    <n v="-103.397147"/>
    <s v="Light truck (2 axles, 4 tires)"/>
    <s v="Southbound"/>
    <s v="None"/>
    <s v="Road surface condition ( wet, icy, snow, slush, etc. )"/>
    <m/>
    <s v="None"/>
    <s v="Weather conditions"/>
    <s v="Test not given"/>
    <x v="1"/>
    <x v="0"/>
  </r>
  <r>
    <n v="2764"/>
    <n v="2002825"/>
    <d v="2020-02-27T17:48:00"/>
    <s v="FALL RIVER"/>
    <s v="N"/>
    <m/>
    <m/>
    <n v="-1"/>
    <n v="18"/>
    <s v="Animal  - wild"/>
    <s v="Clear"/>
    <s v="N"/>
    <s v="N"/>
    <s v="N"/>
    <s v="N"/>
    <n v="43.368220999999899"/>
    <n v="-103.396944"/>
    <s v="Light truck (2 axles, 4 tires)"/>
    <s v="Northbound"/>
    <s v="Wild animal hit - damage only"/>
    <s v="Animal in roadway"/>
    <m/>
    <s v="Wild animal hit"/>
    <s v="Wild animal hit - damage only"/>
    <s v="Wild animal hit"/>
    <x v="1"/>
    <x v="0"/>
  </r>
  <r>
    <n v="2767"/>
    <n v="2003089"/>
    <d v="2020-02-28T12:13:00"/>
    <s v="PENNINGTON"/>
    <s v="N"/>
    <s v="Lap belt and shoulder harness used"/>
    <s v="Overtaking/passing, Straight ahead"/>
    <n v="0"/>
    <n v="16"/>
    <s v="Motor vehicle in transport"/>
    <s v="Clear"/>
    <s v="N"/>
    <s v="N"/>
    <s v="N"/>
    <s v="N"/>
    <n v="44.090553"/>
    <n v="-103.151245"/>
    <s v="Light truck (2 axles, 4 tires); Passenger car"/>
    <s v="Northbound"/>
    <s v="Improper passing; None"/>
    <s v="None"/>
    <s v="CARELESS DRIVING."/>
    <s v="None"/>
    <s v="None"/>
    <s v="Test not given, Test not given"/>
    <x v="1"/>
    <x v="1"/>
  </r>
  <r>
    <n v="2769"/>
    <n v="2003037"/>
    <d v="2020-02-21T17:15:00"/>
    <s v="PENNINGTON"/>
    <s v="N"/>
    <s v="Eye protection only, Lap belt and shoulder harness used"/>
    <s v="Slowing in traffic lane, Straight ahead"/>
    <n v="0"/>
    <n v="16"/>
    <s v="Motor vehicle in transport"/>
    <s v="Clear"/>
    <s v="N"/>
    <s v="N"/>
    <s v="N"/>
    <s v="N"/>
    <n v="44.098478"/>
    <n v="-103.151207999999"/>
    <s v="Mini-van/passenger van with seats for 8 or less, including driver; Motorcycle"/>
    <s v="Southbound; Westbound"/>
    <s v="Drinking; Exceeded posted speed limit; Failed to yield to vehicle; None; Not Reported"/>
    <s v="None; Unknown"/>
    <s v="NO ENDORSEMENT, DUI"/>
    <s v="None; Unknown"/>
    <s v="None; Not reported"/>
    <s v="0.00 BAC, Not reported, Test given, but unobtainable at time report filed, Test not given"/>
    <x v="1"/>
    <x v="3"/>
  </r>
  <r>
    <n v="2770"/>
    <n v="2003253"/>
    <d v="2020-02-22T17:41:00"/>
    <s v="PENNINGTON"/>
    <s v="N"/>
    <s v="Lap belt and shoulder harness used"/>
    <s v="Stopped in traffic lane, Straight ahead"/>
    <n v="0"/>
    <n v="16"/>
    <s v="Motor vehicle in transport"/>
    <s v="Clear"/>
    <s v="N"/>
    <s v="N"/>
    <s v="Y"/>
    <s v="N"/>
    <n v="44.038524000000002"/>
    <n v="-103.190721999999"/>
    <s v="SUV ( sport utility/suburban )"/>
    <s v="Westbound"/>
    <s v="Distracted (list distraction in narrative); None"/>
    <s v="None"/>
    <s v="FAILURE TO OBEY TRAFFIC SIGNAL"/>
    <s v="None"/>
    <s v="None"/>
    <s v="Test not given, Test not given"/>
    <x v="1"/>
    <x v="2"/>
  </r>
  <r>
    <n v="2772"/>
    <n v="2003451"/>
    <d v="2020-03-19T16:21:00"/>
    <s v="OGLALA LAKOTA"/>
    <s v="N"/>
    <s v="Lap belt and shoulder harness used"/>
    <s v="Straight ahead"/>
    <n v="0"/>
    <n v="18"/>
    <s v="Overturn/rollover, Ran off road right"/>
    <s v="Cloudy, Sleet, hail ( freezing rain or drizzle )"/>
    <s v="N"/>
    <s v="N"/>
    <s v="N"/>
    <s v="N"/>
    <n v="43.047469"/>
    <n v="-102.278623999999"/>
    <s v="Passenger car"/>
    <s v="Westbound"/>
    <s v="Driving too fast for conditions; None"/>
    <s v="Road surface condition ( wet, icy, snow, slush, etc. )"/>
    <m/>
    <s v="None"/>
    <s v="None"/>
    <s v="0.00 BAC"/>
    <x v="1"/>
    <x v="2"/>
  </r>
  <r>
    <n v="2773"/>
    <n v="2003669"/>
    <d v="2020-03-14T11:32:00"/>
    <s v="FALL RIVER"/>
    <s v="N"/>
    <s v="Lap belt and shoulder harness used"/>
    <s v="Straight ahead"/>
    <n v="0"/>
    <n v="79"/>
    <s v="Fence, Ran off road right"/>
    <s v="Cloudy, Snow"/>
    <s v="N"/>
    <s v="N"/>
    <s v="N"/>
    <s v="N"/>
    <n v="43.404480999999898"/>
    <n v="-103.394108"/>
    <s v="Passenger car"/>
    <s v="Northbound"/>
    <s v="Driving too fast for conditions; None"/>
    <s v="Road surface condition ( wet, icy, snow, slush, etc. )"/>
    <m/>
    <s v="None"/>
    <s v="Weather conditions"/>
    <s v="Test not given"/>
    <x v="1"/>
    <x v="0"/>
  </r>
  <r>
    <n v="2779"/>
    <n v="2003755"/>
    <d v="2020-03-02T18:30:00"/>
    <s v="BENNETT"/>
    <s v="N"/>
    <m/>
    <m/>
    <n v="-1"/>
    <n v="18"/>
    <s v="Animal  - wild"/>
    <s v="Clear"/>
    <s v="N"/>
    <s v="N"/>
    <s v="N"/>
    <s v="N"/>
    <n v="43.172544000000002"/>
    <n v="-101.870920999999"/>
    <s v="Light truck (2 axles, 4 tires)"/>
    <s v="Eastbound"/>
    <s v="Wild animal hit - damage only"/>
    <s v="Animal in roadway"/>
    <m/>
    <s v="Wild animal hit"/>
    <s v="Wild animal hit - damage only"/>
    <s v="Wild animal hit"/>
    <x v="1"/>
    <x v="0"/>
  </r>
  <r>
    <n v="2780"/>
    <n v="2003944"/>
    <d v="2020-03-24T18:12:00"/>
    <s v="FALL RIVER"/>
    <s v="N"/>
    <s v="Lap belt and shoulder harness used"/>
    <s v="Straight ahead"/>
    <n v="0"/>
    <n v="18"/>
    <s v="Fire/explosion"/>
    <s v="Clear"/>
    <s v="N"/>
    <s v="N"/>
    <s v="N"/>
    <s v="N"/>
    <n v="43.190691000000001"/>
    <n v="-103.056094"/>
    <s v="Tractor/semi-trailer"/>
    <s v="Westbound"/>
    <s v="None"/>
    <s v="None"/>
    <m/>
    <s v="None"/>
    <s v="None"/>
    <s v="0.00 BAC"/>
    <x v="1"/>
    <x v="0"/>
  </r>
  <r>
    <n v="2781"/>
    <n v="2003960"/>
    <d v="2020-03-28T12:20:00"/>
    <s v="PENNINGTON"/>
    <s v="N"/>
    <s v="Lap belt and shoulder harness used"/>
    <s v="Stopped in traffic lane, Straight ahead"/>
    <n v="0"/>
    <n v="16"/>
    <s v="Motor vehicle in transport"/>
    <s v="Clear"/>
    <s v="N"/>
    <s v="N"/>
    <s v="N"/>
    <s v="N"/>
    <n v="44.076079"/>
    <n v="-103.15141300000001"/>
    <s v="Light truck (2 axles, 4 tires); Single-unit truck (2 axle, 6 tires) GVWR 10,000 lbs or less"/>
    <s v="Southbound"/>
    <s v="Followed too closely; None"/>
    <s v="None"/>
    <s v="FOLLOWING TOO CLOSELY"/>
    <s v="None"/>
    <s v="None"/>
    <s v="Test not given, Test not given"/>
    <x v="1"/>
    <x v="0"/>
  </r>
  <r>
    <n v="2783"/>
    <n v="2004299"/>
    <d v="2020-04-08T08:16:00"/>
    <s v="PENNINGTON"/>
    <s v="N"/>
    <m/>
    <s v="Straight ahead"/>
    <n v="0"/>
    <n v="79"/>
    <s v="Delineator post, Ditch, Ran off road right"/>
    <s v="Cloudy"/>
    <s v="N"/>
    <s v="N"/>
    <s v="N"/>
    <s v="N"/>
    <n v="43.889442000000003"/>
    <n v="-103.199123999999"/>
    <s v="Passenger car"/>
    <s v="Northbound"/>
    <s v="Exceeded posted speed limit; Running off road"/>
    <s v="None"/>
    <s v="POSSESSION OF MARIJUANA, POSSESSION OF DRUG PARAPHERNALIA BY DRIVER OF VEHICLE, NO VALID DL, ALL MUNICIPAL / COUNTY - SPEEDING (26 AND UP)"/>
    <s v="None"/>
    <s v="None"/>
    <s v="Test not given"/>
    <x v="1"/>
    <x v="0"/>
  </r>
  <r>
    <n v="2786"/>
    <n v="2004084"/>
    <d v="2020-04-02T14:43:00"/>
    <s v="PENNINGTON"/>
    <s v="N"/>
    <s v="Lap belt and shoulder harness used"/>
    <s v="Straight ahead, Turning left"/>
    <n v="0"/>
    <n v="16"/>
    <s v="Motor vehicle in transport"/>
    <s v="Cloudy"/>
    <s v="N"/>
    <s v="N"/>
    <s v="N"/>
    <s v="N"/>
    <n v="44.042580000000001"/>
    <n v="-103.171482999999"/>
    <s v="Light truck (2 axles, 4 tires); Passenger car"/>
    <s v="Northbound; Southbound"/>
    <s v="Disregarded traffic signs or signals; None"/>
    <s v="None"/>
    <s v="DRIVERS LICENSE SUSPENDED, FAIL TO STOP AT RED LIGHT"/>
    <s v="None"/>
    <s v="None"/>
    <s v="Test not given, Test not given"/>
    <x v="1"/>
    <x v="1"/>
  </r>
  <r>
    <n v="2791"/>
    <n v="2004411"/>
    <d v="2020-04-05T19:45:00"/>
    <s v="FALL RIVER"/>
    <s v="N"/>
    <s v="Lap belt and shoulder harness used, None used"/>
    <s v="Straight ahead"/>
    <n v="0"/>
    <n v="18"/>
    <s v="Overturn/rollover, Ran off road left, Ran off road right"/>
    <s v="Cloudy"/>
    <s v="N"/>
    <s v="N"/>
    <s v="N"/>
    <s v="N"/>
    <n v="43.184347000000002"/>
    <n v="-103.076582"/>
    <s v="Passenger car"/>
    <s v="Westbound"/>
    <s v="Failure to keep in proper lane; None"/>
    <s v="None"/>
    <m/>
    <s v="None"/>
    <s v="None"/>
    <s v="0.00 BAC, Not reported"/>
    <x v="1"/>
    <x v="4"/>
  </r>
  <r>
    <n v="2792"/>
    <n v="2004439"/>
    <d v="2020-04-15T12:25:00"/>
    <s v="PENNINGTON"/>
    <s v="N"/>
    <s v="Lap belt and shoulder harness used"/>
    <s v="Changing lanes, Straight ahead"/>
    <n v="0"/>
    <n v="16"/>
    <s v="Motor vehicle in transport"/>
    <s v="Clear"/>
    <s v="N"/>
    <s v="N"/>
    <s v="N"/>
    <s v="N"/>
    <n v="44.096257000000001"/>
    <n v="-103.15122700000001"/>
    <s v="Light truck (2 axles, 4 tires); Passenger car"/>
    <s v="Southbound"/>
    <s v="Improper lane change; None"/>
    <s v="None"/>
    <s v="LANE DRIVING REQUIRED / ILLEGAL LANE CHANGE"/>
    <s v="None"/>
    <s v="None"/>
    <s v="Test not given, Test not given"/>
    <x v="1"/>
    <x v="0"/>
  </r>
  <r>
    <n v="2793"/>
    <n v="2004588"/>
    <d v="2020-04-22T11:23:00"/>
    <s v="PENNINGTON"/>
    <s v="N"/>
    <s v="Lap belt and shoulder harness used"/>
    <s v="Slowing in traffic lane, Stopped in traffic lane"/>
    <n v="0"/>
    <n v="16"/>
    <s v="Motor vehicle in transport"/>
    <s v="Clear"/>
    <s v="N"/>
    <s v="N"/>
    <s v="N"/>
    <s v="N"/>
    <n v="44.068989000000002"/>
    <n v="-103.158849"/>
    <s v="Light truck (2 axles, 4 tires); SUV ( sport utility/suburban )"/>
    <s v="Northbound"/>
    <s v="Followed too closely; None"/>
    <s v="None"/>
    <s v="FOLLOWING TOO CLOSELY"/>
    <s v="None"/>
    <s v="None"/>
    <s v="Test not given, Test not given"/>
    <x v="1"/>
    <x v="0"/>
  </r>
  <r>
    <n v="2795"/>
    <n v="2004639"/>
    <d v="2020-04-25T21:24:00"/>
    <s v="CUSTER"/>
    <s v="N"/>
    <s v="Lap belt and shoulder harness used"/>
    <s v="Straight ahead"/>
    <n v="0"/>
    <n v="79"/>
    <s v="Animal  - wild"/>
    <s v="Clear"/>
    <s v="N"/>
    <s v="N"/>
    <s v="N"/>
    <s v="N"/>
    <n v="43.591109000000003"/>
    <n v="-103.29977700000001"/>
    <s v="Light truck (2 axles, 4 tires)"/>
    <s v="Southbound"/>
    <s v="None"/>
    <s v="Animal in roadway"/>
    <m/>
    <s v="None"/>
    <s v="None"/>
    <s v="Test not given"/>
    <x v="1"/>
    <x v="1"/>
  </r>
  <r>
    <n v="2796"/>
    <n v="2004644"/>
    <d v="2020-04-12T00:50:00"/>
    <s v="PENNINGTON"/>
    <s v="N"/>
    <s v="Lap belt and shoulder harness used"/>
    <s v="Straight ahead"/>
    <n v="0"/>
    <n v="79"/>
    <s v="Guardrail end, Ran off road right"/>
    <s v="Snow"/>
    <s v="N"/>
    <s v="N"/>
    <s v="N"/>
    <s v="N"/>
    <n v="43.950355000000002"/>
    <n v="-103.18774000000001"/>
    <s v="Passenger car"/>
    <s v="Northbound"/>
    <s v="Driving too fast for conditions; None"/>
    <s v="None"/>
    <m/>
    <s v="None"/>
    <s v="None"/>
    <s v="0.00 BAC"/>
    <x v="1"/>
    <x v="0"/>
  </r>
  <r>
    <n v="2800"/>
    <n v="2004759"/>
    <d v="2020-04-30T21:20:00"/>
    <s v="PENNINGTON"/>
    <s v="N"/>
    <s v="Lap belt and shoulder harness used"/>
    <s v="Straight ahead"/>
    <n v="0"/>
    <n v="16"/>
    <s v="Motor vehicle in transport"/>
    <s v="Rain"/>
    <s v="N"/>
    <s v="N"/>
    <s v="N"/>
    <s v="N"/>
    <n v="44.098478"/>
    <n v="-103.151207999999"/>
    <s v="Light truck (2 axles, 4 tires); Passenger car"/>
    <s v="Eastbound; Southbound"/>
    <s v="Disregarded traffic signs or signals; None"/>
    <s v="None"/>
    <s v="FAIL TO STOP FOR STOP SIGN / YIELD AFTER STOP, FINANCIAL RESPONSIBILITY - OWNER"/>
    <s v="None"/>
    <s v="None"/>
    <s v="Test not given, Test not given"/>
    <x v="1"/>
    <x v="2"/>
  </r>
  <r>
    <n v="2801"/>
    <n v="2004805"/>
    <d v="2020-05-01T19:35:00"/>
    <s v="PENNINGTON"/>
    <s v="N"/>
    <s v="Lap belt and shoulder harness used"/>
    <s v="Straight ahead"/>
    <n v="0"/>
    <n v="16"/>
    <s v="Motor vehicle in transport"/>
    <s v="Clear"/>
    <s v="N"/>
    <s v="N"/>
    <s v="N"/>
    <s v="N"/>
    <n v="44.076039000000002"/>
    <n v="-103.15141300000001"/>
    <s v="Light truck (2 axles, 4 tires); Passenger car"/>
    <s v="Eastbound; Southbound"/>
    <s v="Disregarded traffic signs or signals; Drinking; None"/>
    <s v="None"/>
    <s v="DUI"/>
    <s v="None"/>
    <s v="None"/>
    <s v="Test given, but unobtainable at time report filed, 0.00 BAC, Not reported"/>
    <x v="1"/>
    <x v="1"/>
  </r>
  <r>
    <n v="2802"/>
    <n v="2004898"/>
    <d v="2020-05-06T16:14:00"/>
    <s v="PENNINGTON"/>
    <s v="N"/>
    <s v="Lap belt and shoulder harness used"/>
    <s v="Straight ahead, Turning left"/>
    <n v="0"/>
    <n v="79"/>
    <s v="Motor vehicle in transport"/>
    <s v="Cloudy"/>
    <s v="N"/>
    <s v="N"/>
    <s v="N"/>
    <s v="N"/>
    <n v="44.030104000000001"/>
    <n v="-103.191907"/>
    <s v="Passenger car; SUV ( sport utility/suburban )"/>
    <s v="Eastbound; Southbound"/>
    <s v="Failed to yield to vehicle; None"/>
    <s v="None"/>
    <s v="FAIL TO STOP FOR STOP SIGN / YIELD AFTER STOP"/>
    <s v="None"/>
    <s v="Motor Vehicle ( including load ) not parked; None"/>
    <s v="Test not given, Test not given"/>
    <x v="1"/>
    <x v="0"/>
  </r>
  <r>
    <n v="2803"/>
    <n v="2005073"/>
    <d v="2020-05-03T23:50:00"/>
    <s v="CUSTER"/>
    <s v="N"/>
    <m/>
    <m/>
    <n v="-1"/>
    <n v="79"/>
    <s v="Animal  - wild"/>
    <s v="Clear"/>
    <s v="N"/>
    <s v="N"/>
    <s v="N"/>
    <s v="N"/>
    <n v="43.601405"/>
    <n v="-103.298991"/>
    <s v="Light truck (2 axles, 4 tires)"/>
    <s v="Southbound"/>
    <s v="Wild animal hit - damage only"/>
    <s v="Animal in roadway"/>
    <m/>
    <s v="Wild animal hit"/>
    <s v="Wild animal hit - damage only"/>
    <s v="Wild animal hit"/>
    <x v="1"/>
    <x v="0"/>
  </r>
  <r>
    <n v="2805"/>
    <n v="2005056"/>
    <d v="2020-05-07T11:06:00"/>
    <s v="PENNINGTON"/>
    <s v="N"/>
    <s v="Lap belt and shoulder harness used"/>
    <s v="Stopped in traffic lane, Straight ahead"/>
    <n v="0"/>
    <n v="16"/>
    <s v="Motor vehicle in transport"/>
    <s v="Clear"/>
    <s v="N"/>
    <s v="N"/>
    <s v="Y"/>
    <s v="N"/>
    <n v="44.0694149999999"/>
    <n v="-103.158287999999"/>
    <s v="Single-unit truck (2 axle, 6 tires) GVWR 10,000 lbs or less; Tractor/semi-trailer"/>
    <s v="Southbound"/>
    <s v="Distracted (list distraction in narrative); None; Other electronic device (list in narrative)"/>
    <s v="None"/>
    <s v="CARELESS DRIVING."/>
    <s v="None"/>
    <s v="None"/>
    <s v="Test not given, Test not given"/>
    <x v="1"/>
    <x v="2"/>
  </r>
  <r>
    <n v="2809"/>
    <n v="2004752"/>
    <d v="2020-03-18T00:00:00"/>
    <s v="OGLALA LAKOTA"/>
    <s v="N"/>
    <m/>
    <s v="Straight ahead"/>
    <n v="0"/>
    <n v="18"/>
    <s v="Cross median/centerline, Ditch, Ran off road left"/>
    <s v="Clear"/>
    <s v="N"/>
    <s v="Y"/>
    <s v="N"/>
    <s v="N"/>
    <n v="43.116520999999899"/>
    <n v="-102.136583999999"/>
    <s v="Passenger car"/>
    <s v="Eastbound"/>
    <s v="Fatigued/asleep; None"/>
    <s v="None"/>
    <m/>
    <s v="None"/>
    <s v="None"/>
    <s v="Test not given"/>
    <x v="1"/>
    <x v="2"/>
  </r>
  <r>
    <n v="2810"/>
    <n v="2005377"/>
    <d v="2020-05-19T05:15:00"/>
    <s v="FALL RIVER"/>
    <s v="N"/>
    <m/>
    <m/>
    <n v="-1"/>
    <n v="18"/>
    <s v="Animal  - wild"/>
    <s v="Clear"/>
    <s v="N"/>
    <s v="N"/>
    <s v="N"/>
    <s v="N"/>
    <n v="43.2405019999999"/>
    <n v="-103.297083999999"/>
    <s v="Mini-van/passenger van with seats for 8 or less, including driver"/>
    <s v="Northbound"/>
    <s v="Wild animal hit - damage only"/>
    <s v="Animal in roadway"/>
    <m/>
    <s v="Wild animal hit"/>
    <s v="Wild animal hit - damage only"/>
    <s v="Wild animal hit"/>
    <x v="1"/>
    <x v="0"/>
  </r>
  <r>
    <n v="2811"/>
    <n v="2005757"/>
    <d v="2020-05-25T21:14:00"/>
    <s v="CUSTER"/>
    <s v="N"/>
    <s v="Lap belt and shoulder harness used"/>
    <s v="Making U-turn"/>
    <n v="0"/>
    <n v="79"/>
    <s v="Tree/shrubbery"/>
    <s v="Clear"/>
    <s v="N"/>
    <s v="N"/>
    <s v="N"/>
    <s v="N"/>
    <n v="43.852429999999899"/>
    <n v="-103.199000999999"/>
    <s v="Passenger car"/>
    <s v="Northbound"/>
    <s v="Failure to keep in proper lane; None"/>
    <s v="None"/>
    <s v="DUI, CARELESS DRIVING."/>
    <s v="None"/>
    <s v="None"/>
    <s v="Test refused"/>
    <x v="1"/>
    <x v="0"/>
  </r>
  <r>
    <n v="2812"/>
    <n v="2005760"/>
    <d v="2020-05-16T21:33:00"/>
    <s v="CUSTER"/>
    <s v="N"/>
    <m/>
    <m/>
    <n v="-1"/>
    <n v="79"/>
    <s v="Animal  - wild"/>
    <s v="Clear"/>
    <s v="N"/>
    <s v="N"/>
    <s v="N"/>
    <s v="N"/>
    <n v="43.787734"/>
    <n v="-103.220035999999"/>
    <s v="Light truck (2 axles, 4 tires)"/>
    <s v="Southbound"/>
    <s v="Wild animal hit - damage only"/>
    <s v="Animal in roadway"/>
    <m/>
    <s v="Wild animal hit"/>
    <s v="Wild animal hit - damage only"/>
    <s v="Wild animal hit"/>
    <x v="1"/>
    <x v="0"/>
  </r>
  <r>
    <n v="2813"/>
    <n v="2005764"/>
    <d v="2020-05-24T00:45:00"/>
    <s v="CUSTER"/>
    <s v="N"/>
    <m/>
    <m/>
    <n v="-1"/>
    <n v="79"/>
    <s v="Animal  - wild"/>
    <s v="Clear"/>
    <s v="N"/>
    <s v="N"/>
    <s v="N"/>
    <s v="N"/>
    <n v="43.799492999999899"/>
    <n v="-103.21819000000001"/>
    <s v="Passenger car"/>
    <s v="Northbound"/>
    <s v="Wild animal hit - damage only"/>
    <s v="Animal in roadway"/>
    <m/>
    <s v="Wild animal hit"/>
    <s v="Wild animal hit - damage only"/>
    <s v="Wild animal hit"/>
    <x v="1"/>
    <x v="0"/>
  </r>
  <r>
    <n v="2818"/>
    <n v="2005587"/>
    <d v="2020-05-24T21:30:00"/>
    <s v="CUSTER"/>
    <s v="N"/>
    <m/>
    <m/>
    <n v="-1"/>
    <n v="79"/>
    <s v="Animal  - wild"/>
    <s v="Clear"/>
    <s v="N"/>
    <s v="N"/>
    <s v="N"/>
    <s v="N"/>
    <n v="43.589700000000001"/>
    <n v="-103.299888999999"/>
    <s v="SUV ( sport utility/suburban )"/>
    <s v="Southbound"/>
    <s v="Wild animal hit - damage only"/>
    <s v="Animal in roadway"/>
    <m/>
    <s v="Wild animal hit"/>
    <s v="Wild animal hit - damage only"/>
    <s v="Wild animal hit"/>
    <x v="1"/>
    <x v="0"/>
  </r>
  <r>
    <n v="2820"/>
    <n v="2005785"/>
    <d v="2020-05-29T18:39:00"/>
    <s v="FALL RIVER"/>
    <s v="N"/>
    <s v="Eye protection only"/>
    <s v="Straight ahead"/>
    <n v="0"/>
    <n v="18"/>
    <s v="Ditch, Ran off road right"/>
    <s v="Clear"/>
    <s v="N"/>
    <s v="N"/>
    <s v="N"/>
    <s v="N"/>
    <n v="43.369841999999899"/>
    <n v="-103.39702800000001"/>
    <s v="Motorcycle"/>
    <s v="Northbound"/>
    <s v="None; Running off road"/>
    <s v="None"/>
    <m/>
    <s v="Steering"/>
    <s v="None"/>
    <s v="Test not given"/>
    <x v="1"/>
    <x v="3"/>
  </r>
  <r>
    <n v="2821"/>
    <n v="2005988"/>
    <d v="2020-05-29T06:00:00"/>
    <s v="CUSTER"/>
    <s v="N"/>
    <s v="Lap belt and shoulder harness used"/>
    <s v="Straight ahead"/>
    <n v="0"/>
    <n v="79"/>
    <s v="Motor vehicle in transport, Ran off road left"/>
    <s v="Cloudy"/>
    <s v="N"/>
    <s v="N"/>
    <s v="Y"/>
    <s v="N"/>
    <n v="43.543359000000002"/>
    <n v="-103.324556"/>
    <s v="SUV ( sport utility/suburban ); Tractor/semi-trailer"/>
    <s v="Northbound"/>
    <s v="Distracted (list distraction in narrative); None; Swerving or avoiding due to wind, slippery surface, vehicle, object, non-motorist, etc."/>
    <s v="None"/>
    <s v="CARELESS DRIVING."/>
    <s v="None"/>
    <s v="None"/>
    <s v="Test not given, Test not given"/>
    <x v="1"/>
    <x v="2"/>
  </r>
  <r>
    <n v="2822"/>
    <n v="2005989"/>
    <d v="2020-06-05T14:24:00"/>
    <s v="CUSTER"/>
    <s v="N"/>
    <s v="Lap belt and shoulder harness used"/>
    <s v="Straight ahead"/>
    <n v="0"/>
    <n v="79"/>
    <s v="Fire/explosion"/>
    <s v="Clear"/>
    <s v="N"/>
    <s v="N"/>
    <s v="N"/>
    <s v="N"/>
    <n v="43.478543000000002"/>
    <n v="-103.341262999999"/>
    <s v="Tractor/semi-trailer"/>
    <s v="Northbound"/>
    <s v="None"/>
    <s v="None"/>
    <m/>
    <s v="None"/>
    <s v="None"/>
    <s v="Test not given"/>
    <x v="1"/>
    <x v="0"/>
  </r>
  <r>
    <n v="2825"/>
    <n v="2006230"/>
    <d v="2020-06-01T15:56:00"/>
    <s v="PENNINGTON"/>
    <s v="N"/>
    <s v="Lap belt and shoulder harness used"/>
    <s v="Straight ahead"/>
    <n v="0"/>
    <n v="16"/>
    <s v="Motor vehicle in transport"/>
    <s v="Clear"/>
    <s v="N"/>
    <s v="N"/>
    <s v="N"/>
    <s v="N"/>
    <n v="44.098446000000003"/>
    <n v="-103.151386"/>
    <s v="Mini-van/passenger van with seats for 8 or less, including driver; SUV ( sport utility/suburban )"/>
    <s v="Southbound; Westbound"/>
    <s v="Failed to yield to vehicle; None"/>
    <s v="None"/>
    <s v="STOP SIGN VIOLATION AND PROCEED WITHOUT SAFE PASSAGE, FAILURE TO MAINTAIN FINANCIAL RESPONSIBILITY"/>
    <s v="None"/>
    <s v="None"/>
    <s v="Test not given, Test not given"/>
    <x v="1"/>
    <x v="0"/>
  </r>
  <r>
    <n v="2828"/>
    <n v="2006240"/>
    <d v="2020-06-06T18:35:00"/>
    <s v="CUSTER"/>
    <s v="N"/>
    <s v="Lap belt and shoulder harness used"/>
    <s v="Straight ahead"/>
    <n v="0"/>
    <n v="79"/>
    <s v="Jackknife"/>
    <s v="Rain, Severe crosswinds"/>
    <s v="N"/>
    <s v="N"/>
    <s v="N"/>
    <s v="N"/>
    <n v="43.674751000000001"/>
    <n v="-103.259474999999"/>
    <s v="Tractor/semi-trailer"/>
    <s v="Northbound"/>
    <s v="None"/>
    <s v="Road surface condition ( wet, icy, snow, slush, etc. )"/>
    <m/>
    <s v="None"/>
    <s v="None"/>
    <s v="0.00 BAC"/>
    <x v="1"/>
    <x v="0"/>
  </r>
  <r>
    <n v="2830"/>
    <n v="2006333"/>
    <d v="2020-06-12T04:45:00"/>
    <s v="FALL RIVER"/>
    <s v="N"/>
    <m/>
    <m/>
    <n v="-1"/>
    <n v="18"/>
    <s v="Animal  - wild"/>
    <s v="Clear"/>
    <s v="N"/>
    <s v="N"/>
    <s v="N"/>
    <s v="N"/>
    <n v="43.316966000000001"/>
    <n v="-103.352587999999"/>
    <s v="Passenger car"/>
    <s v="Northbound"/>
    <s v="Wild animal hit - damage only"/>
    <s v="Animal in roadway"/>
    <m/>
    <s v="Wild animal hit"/>
    <s v="Wild animal hit - damage only"/>
    <s v="Wild animal hit"/>
    <x v="1"/>
    <x v="0"/>
  </r>
  <r>
    <n v="2831"/>
    <n v="2006422"/>
    <d v="2020-06-12T23:10:00"/>
    <s v="CUSTER"/>
    <s v="N"/>
    <m/>
    <m/>
    <n v="-1"/>
    <n v="79"/>
    <s v="Animal  - wild"/>
    <s v="Clear"/>
    <s v="N"/>
    <s v="N"/>
    <s v="N"/>
    <s v="N"/>
    <n v="43.488864999999898"/>
    <n v="-103.332925"/>
    <s v="Light truck (2 axles, 4 tires)"/>
    <s v="Southbound"/>
    <s v="Wild animal hit - damage only"/>
    <s v="Animal in roadway"/>
    <m/>
    <s v="Wild animal hit"/>
    <s v="Wild animal hit - damage only"/>
    <s v="Wild animal hit"/>
    <x v="1"/>
    <x v="0"/>
  </r>
  <r>
    <n v="2833"/>
    <n v="2006435"/>
    <d v="2020-06-11T21:19:00"/>
    <s v="PENNINGTON"/>
    <s v="N"/>
    <m/>
    <m/>
    <n v="-1"/>
    <n v="79"/>
    <s v="Animal  - wild"/>
    <s v="Clear"/>
    <s v="N"/>
    <s v="N"/>
    <s v="N"/>
    <s v="N"/>
    <n v="43.995635"/>
    <n v="-103.180387999999"/>
    <s v="Light truck (2 axles, 4 tires)"/>
    <s v="Southbound"/>
    <s v="Wild animal hit - damage only"/>
    <s v="Animal in roadway"/>
    <m/>
    <s v="Wild animal hit"/>
    <s v="Wild animal hit - damage only"/>
    <s v="Wild animal hit"/>
    <x v="1"/>
    <x v="0"/>
  </r>
  <r>
    <n v="2836"/>
    <n v="2006639"/>
    <d v="2020-06-18T21:17:00"/>
    <s v="FALL RIVER"/>
    <s v="N"/>
    <m/>
    <m/>
    <n v="-1"/>
    <n v="79"/>
    <s v="Animal  - wild"/>
    <s v="Clear"/>
    <s v="N"/>
    <s v="N"/>
    <s v="N"/>
    <s v="N"/>
    <n v="43.457678000000001"/>
    <n v="-103.350064"/>
    <s v="Passenger car"/>
    <s v="Northbound"/>
    <s v="Wild animal hit - damage only"/>
    <s v="Animal in roadway"/>
    <m/>
    <s v="Wild animal hit"/>
    <s v="Wild animal hit - damage only"/>
    <s v="Wild animal hit"/>
    <x v="1"/>
    <x v="0"/>
  </r>
  <r>
    <n v="2838"/>
    <n v="2006982"/>
    <d v="2020-06-07T17:10:00"/>
    <s v="PENNINGTON"/>
    <s v="N"/>
    <s v="None used"/>
    <s v="Straight ahead"/>
    <n v="0"/>
    <n v="79"/>
    <s v="Culvert, Embankment, Equipment failure ( tires, brakes, etc. ), Fence"/>
    <s v="Clear"/>
    <s v="N"/>
    <s v="N"/>
    <s v="N"/>
    <s v="N"/>
    <n v="43.868243"/>
    <n v="-103.199449999999"/>
    <s v="Light truck (2 axles, 4 tires)"/>
    <s v="Southbound"/>
    <s v="None; Other"/>
    <s v="None"/>
    <m/>
    <s v="Tires"/>
    <s v="None"/>
    <s v="0.00 BAC, Not reported"/>
    <x v="1"/>
    <x v="3"/>
  </r>
  <r>
    <n v="2840"/>
    <n v="2007325"/>
    <d v="2020-06-29T19:25:00"/>
    <s v="PENNINGTON"/>
    <s v="N"/>
    <s v="Helmet and eye protection, Lap belt and shoulder harness used"/>
    <s v="Changing lanes, Straight ahead"/>
    <n v="0"/>
    <n v="90"/>
    <s v="Motor vehicle in transport, Overturn/rollover"/>
    <s v="Clear"/>
    <s v="N"/>
    <s v="N"/>
    <s v="N"/>
    <s v="N"/>
    <n v="44.099733000000001"/>
    <n v="-103.157337999999"/>
    <s v="Cargo van - GVWR 10,001 lbs or more; Motorcycle"/>
    <s v="Westbound"/>
    <s v="Followed too closely; Improper lane change; None"/>
    <s v="None"/>
    <s v="DRIVERS LICENSE SUSPENDED, CARELESS DRIVING."/>
    <s v="None"/>
    <s v="None"/>
    <s v="0.00 BAC, 0.00 BAC"/>
    <x v="1"/>
    <x v="3"/>
  </r>
  <r>
    <n v="2842"/>
    <n v="2007254"/>
    <d v="2020-06-07T12:55:00"/>
    <s v="PENNINGTON"/>
    <s v="N"/>
    <s v="Lap belt and shoulder harness used"/>
    <s v="Straight ahead"/>
    <n v="0"/>
    <n v="16"/>
    <s v="Motor vehicle in transport"/>
    <s v="Clear"/>
    <s v="N"/>
    <s v="N"/>
    <s v="N"/>
    <s v="N"/>
    <n v="44.096257000000001"/>
    <n v="-103.151383999999"/>
    <s v="Passenger car"/>
    <s v="Northbound"/>
    <s v="Followed too closely; None"/>
    <s v="None"/>
    <s v="DRIVING WHILE SUSPENDED, FOLLOWING TOO CLOSELY, HIT AND RUN - FAILURE TO STOP &amp; GIVE INFO AFTER ACCIDENT, FINANCIAL RESPONSIBILITY - OWNER"/>
    <s v="None"/>
    <s v="None"/>
    <s v="Test not given, Test not given"/>
    <x v="1"/>
    <x v="0"/>
  </r>
  <r>
    <n v="2847"/>
    <n v="2006947"/>
    <d v="2020-06-19T08:13:00"/>
    <s v="FALL RIVER"/>
    <s v="N"/>
    <s v="Lap belt and shoulder harness used"/>
    <s v="Straight ahead, Turning left"/>
    <n v="0"/>
    <n v="18"/>
    <s v="Motor vehicle in transport"/>
    <s v="Clear"/>
    <s v="N"/>
    <s v="N"/>
    <s v="N"/>
    <s v="N"/>
    <n v="43.361533999999899"/>
    <n v="-103.396664999999"/>
    <s v="Light truck (2 axles, 4 tires); Mini-van/passenger van with seats for 8 or less, including driver"/>
    <s v="Eastbound; Northbound"/>
    <s v="Failed to yield to vehicle; None"/>
    <s v="None"/>
    <s v="FAIL TO STOP FOR STOP SIGN / YIELD AFTER STOP"/>
    <s v="None"/>
    <s v="None"/>
    <s v="0.00 BAC, Not reported, 0.00 BAC"/>
    <x v="1"/>
    <x v="3"/>
  </r>
  <r>
    <n v="2848"/>
    <n v="2006949"/>
    <d v="2020-06-08T11:17:00"/>
    <s v="PENNINGTON"/>
    <s v="N"/>
    <s v="Lap belt and shoulder harness used"/>
    <s v="Slowing in traffic lane, Straight ahead"/>
    <n v="0"/>
    <n v="79"/>
    <s v="Motor vehicle in transport"/>
    <s v="Clear"/>
    <s v="N"/>
    <s v="N"/>
    <s v="N"/>
    <s v="N"/>
    <n v="43.979013000000002"/>
    <n v="-103.18129500000001"/>
    <s v="Mini-van/passenger van with seats for 8 or less, including driver; Passenger car"/>
    <s v="Southbound"/>
    <s v="None; Other"/>
    <s v="None"/>
    <s v="DRIVERS LICENSE REVOKED, CARELESS DRIVING., HIT/RUN PROPERTY DAMAGE, FINANCIAL RESPONSIBILITY - OWNER"/>
    <s v="None"/>
    <s v="None"/>
    <s v="Test not given, 0.00 BAC"/>
    <x v="1"/>
    <x v="0"/>
  </r>
  <r>
    <n v="2849"/>
    <n v="2006993"/>
    <d v="2020-06-26T19:31:00"/>
    <s v="PENNINGTON"/>
    <s v="N"/>
    <s v="Lap belt and shoulder harness used"/>
    <s v="Stopped in traffic lane, Straight ahead"/>
    <n v="0"/>
    <n v="79"/>
    <s v="Motor vehicle in transport"/>
    <s v="Clear"/>
    <s v="N"/>
    <s v="N"/>
    <s v="Y"/>
    <s v="N"/>
    <n v="44.0384549999999"/>
    <n v="-103.191861"/>
    <s v="Light truck (2 axles, 4 tires); SUV ( sport utility/suburban )"/>
    <s v="Eastbound"/>
    <s v="Distracted (list distraction in narrative); None"/>
    <s v="None"/>
    <s v="HIT/RUN PROPERTY DAMAGE"/>
    <s v="None"/>
    <s v="None"/>
    <s v="Test not given, Test not given"/>
    <x v="1"/>
    <x v="2"/>
  </r>
  <r>
    <n v="2852"/>
    <n v="2007394"/>
    <d v="2020-07-06T19:30:00"/>
    <s v="PENNINGTON"/>
    <s v="N"/>
    <s v="Lap belt and shoulder harness used"/>
    <s v="Straight ahead"/>
    <n v="0"/>
    <n v="79"/>
    <s v="Fire/explosion"/>
    <s v="Rain"/>
    <s v="N"/>
    <s v="N"/>
    <s v="N"/>
    <s v="N"/>
    <n v="43.876081999999897"/>
    <n v="-103.199073999999"/>
    <s v="Light truck (2 axles, 4 tires)"/>
    <s v="Northbound"/>
    <s v="None"/>
    <s v="None"/>
    <m/>
    <s v="Fuel system"/>
    <s v="None"/>
    <s v="Test not given"/>
    <x v="1"/>
    <x v="0"/>
  </r>
  <r>
    <n v="2853"/>
    <n v="2007385"/>
    <d v="2020-07-05T21:16:00"/>
    <s v="PENNINGTON"/>
    <s v="N"/>
    <s v="Lap belt and shoulder harness used"/>
    <s v="Straight ahead, Turning left"/>
    <n v="0"/>
    <n v="16"/>
    <s v="Motor vehicle in transport"/>
    <s v="Rain"/>
    <s v="N"/>
    <s v="N"/>
    <s v="N"/>
    <s v="N"/>
    <n v="44.096257000000001"/>
    <n v="-103.15122700000001"/>
    <s v="SUV ( sport utility/suburban )"/>
    <s v="Eastbound; Westbound"/>
    <s v="None; Unknown"/>
    <s v="None; Unknown"/>
    <m/>
    <s v="None; Unknown"/>
    <s v="None; Unknown"/>
    <s v="Test not given, Test not given"/>
    <x v="1"/>
    <x v="0"/>
  </r>
  <r>
    <n v="2854"/>
    <n v="2007946"/>
    <d v="2020-07-10T06:55:00"/>
    <s v="PENNINGTON"/>
    <s v="N"/>
    <m/>
    <m/>
    <n v="-1"/>
    <n v="79"/>
    <s v="Animal  - wild"/>
    <s v="Clear"/>
    <s v="N"/>
    <s v="N"/>
    <s v="N"/>
    <s v="N"/>
    <n v="43.874504000000002"/>
    <n v="-103.199066999999"/>
    <s v="SUV ( sport utility/suburban )"/>
    <s v="Northbound"/>
    <s v="Wild animal hit - damage only"/>
    <s v="Animal in roadway"/>
    <m/>
    <s v="Wild animal hit"/>
    <s v="Wild animal hit - damage only"/>
    <s v="Wild animal hit"/>
    <x v="1"/>
    <x v="0"/>
  </r>
  <r>
    <n v="2855"/>
    <n v="2007950"/>
    <d v="2020-07-10T15:09:00"/>
    <s v="CUSTER"/>
    <s v="N"/>
    <s v="Lap belt and shoulder harness used, None used"/>
    <s v="Slowing in traffic lane, Straight ahead"/>
    <n v="0"/>
    <n v="79"/>
    <s v="Motor vehicle in transport"/>
    <s v="Clear"/>
    <s v="N"/>
    <s v="N"/>
    <s v="N"/>
    <s v="N"/>
    <n v="43.700691999999897"/>
    <n v="-103.241433999999"/>
    <s v="Light truck (2 axles, 4 tires); Tractor/doubles"/>
    <s v="Northbound"/>
    <s v="None"/>
    <s v="None; Other"/>
    <s v="ADULT SEATBELT VIOLATION ---- AFTER 9/1/73"/>
    <s v="None"/>
    <s v="Other"/>
    <s v="0.00 BAC, Test not given"/>
    <x v="1"/>
    <x v="0"/>
  </r>
  <r>
    <n v="2856"/>
    <n v="2007594"/>
    <d v="2020-07-09T16:45:00"/>
    <s v="PENNINGTON"/>
    <s v="N"/>
    <s v="Lap belt and shoulder harness used"/>
    <s v="Stopped in traffic lane, Straight ahead"/>
    <n v="0"/>
    <n v="16"/>
    <s v="Motor vehicle in transport"/>
    <s v="Cloudy"/>
    <s v="N"/>
    <s v="N"/>
    <s v="N"/>
    <s v="N"/>
    <n v="44.038370999999898"/>
    <n v="-103.190181999999"/>
    <s v="Passenger car"/>
    <s v="Eastbound"/>
    <s v="Followed too closely; None"/>
    <s v="None"/>
    <s v="FOLLOWING TOO CLOSELY"/>
    <s v="None"/>
    <s v="None"/>
    <s v="Test not given, Test not given"/>
    <x v="1"/>
    <x v="0"/>
  </r>
  <r>
    <n v="2862"/>
    <n v="2007798"/>
    <d v="2020-07-12T20:19:00"/>
    <s v="CUSTER"/>
    <s v="N"/>
    <s v="Lap belt and shoulder harness used"/>
    <s v="Straight ahead"/>
    <n v="0"/>
    <n v="79"/>
    <s v="Cross median/centerline, Embankment, Fence, Ran off road left"/>
    <s v="Clear"/>
    <s v="N"/>
    <s v="N"/>
    <s v="Y"/>
    <s v="N"/>
    <n v="43.486704000000003"/>
    <n v="-103.332928999999"/>
    <s v="SUV ( sport utility/suburban )"/>
    <s v="Southbound"/>
    <s v="Cell phone; Drinking"/>
    <s v="None"/>
    <s v="DUI, USE OF HANDHELD ELECTRONIC WIRELESS COMMUNICATION DEVICE"/>
    <s v="None"/>
    <s v="None"/>
    <s v="0.12 BAC"/>
    <x v="1"/>
    <x v="2"/>
  </r>
  <r>
    <n v="2864"/>
    <n v="2008252"/>
    <d v="2020-02-15T12:53:00"/>
    <s v="OGLALA LAKOTA"/>
    <s v="N"/>
    <s v="Lap belt and shoulder harness used"/>
    <s v="Straight ahead"/>
    <n v="0"/>
    <n v="18"/>
    <s v="Motor vehicle in transport"/>
    <s v="Clear"/>
    <s v="N"/>
    <s v="N"/>
    <s v="N"/>
    <s v="N"/>
    <n v="43.188015999999898"/>
    <n v="-102.763373"/>
    <s v="Passenger car; SUV ( sport utility/suburban )"/>
    <s v="Southbound; Westbound"/>
    <s v="Drinking; Failed to yield to vehicle; None"/>
    <s v="None"/>
    <s v="DUI, RECKLESS DRIVING, FAIL TO STOP FOR STOP SIGN / YIELD AFTER STOP"/>
    <s v="None"/>
    <s v="None"/>
    <s v="0.00 BAC, Test given, contaminated sample/unusable"/>
    <x v="1"/>
    <x v="2"/>
  </r>
  <r>
    <n v="2865"/>
    <n v="2007821"/>
    <d v="2020-07-15T00:59:00"/>
    <s v="PENNINGTON"/>
    <s v="N"/>
    <s v="Lap belt and shoulder harness used"/>
    <s v="Changing lanes, Straight ahead"/>
    <n v="0"/>
    <n v="16"/>
    <s v="Motor vehicle in transport"/>
    <s v="Clear"/>
    <s v="N"/>
    <s v="N"/>
    <s v="N"/>
    <s v="N"/>
    <n v="44.063023000000001"/>
    <n v="-103.163472999999"/>
    <s v="Passenger car; Tractor/semi-trailer"/>
    <s v="Northbound"/>
    <s v="Drugs-Other; Improper lane change; None"/>
    <s v="None"/>
    <s v="POSSESSION OF MARIJUANA, POSSESSION OF DRUG PARAPHERNALIA BY DRIVER OF VEHICLE, NO VALID DL, DUI"/>
    <s v="None"/>
    <s v="None"/>
    <s v="Test not given, Not reported, Test not given"/>
    <x v="1"/>
    <x v="3"/>
  </r>
  <r>
    <n v="2866"/>
    <n v="2008403"/>
    <d v="2020-07-26T12:04:00"/>
    <s v="PENNINGTON"/>
    <s v="N"/>
    <s v="Lap belt and shoulder harness used"/>
    <s v="Stopped in traffic lane, Straight ahead"/>
    <n v="0"/>
    <n v="79"/>
    <s v="Motor vehicle in transport"/>
    <s v="Clear"/>
    <s v="N"/>
    <s v="N"/>
    <s v="N"/>
    <s v="N"/>
    <n v="43.957560000000001"/>
    <n v="-103.186138"/>
    <s v="Motor home; SUV ( sport utility/suburban )"/>
    <s v="Eastbound"/>
    <s v="Followed too closely; None"/>
    <s v="None"/>
    <s v="FOLLOWING TOO CLOSELY"/>
    <s v="None"/>
    <s v="None"/>
    <s v="Test not given, Test not given"/>
    <x v="1"/>
    <x v="0"/>
  </r>
  <r>
    <n v="2868"/>
    <n v="2008699"/>
    <d v="2020-07-27T16:10:00"/>
    <s v="FALL RIVER"/>
    <s v="N"/>
    <s v="Lap belt and shoulder harness used"/>
    <s v="Straight ahead"/>
    <n v="0"/>
    <n v="18"/>
    <s v="Equipment failure ( tires, brakes, etc. ), Overturn/rollover"/>
    <s v="Clear"/>
    <s v="N"/>
    <s v="N"/>
    <s v="N"/>
    <s v="N"/>
    <n v="43.2411099999999"/>
    <n v="-103.29833000000001"/>
    <s v="Light truck (2 axles, 4 tires)"/>
    <s v="Northbound"/>
    <s v="None"/>
    <s v="None"/>
    <m/>
    <s v="Truck coupling / trailer hitch / safety chains"/>
    <s v="None"/>
    <s v="0.00 BAC"/>
    <x v="1"/>
    <x v="0"/>
  </r>
  <r>
    <n v="2869"/>
    <n v="2008794"/>
    <d v="2020-07-25T20:49:00"/>
    <s v="CUSTER"/>
    <s v="N"/>
    <m/>
    <m/>
    <n v="-1"/>
    <n v="79"/>
    <s v="Animal  - wild"/>
    <s v="Clear"/>
    <s v="N"/>
    <s v="N"/>
    <s v="N"/>
    <s v="N"/>
    <n v="43.514809"/>
    <n v="-103.32615300000001"/>
    <s v="Light truck (2 axles, 4 tires)"/>
    <s v="Northbound"/>
    <s v="Wild animal hit - damage only"/>
    <s v="Animal in roadway"/>
    <m/>
    <s v="Wild animal hit"/>
    <s v="Wild animal hit - damage only"/>
    <s v="Wild animal hit"/>
    <x v="1"/>
    <x v="0"/>
  </r>
  <r>
    <n v="2873"/>
    <n v="2009071"/>
    <d v="2020-08-07T23:58:00"/>
    <s v="PENNINGTON"/>
    <s v="N"/>
    <s v="Lap belt and shoulder harness used, None used"/>
    <s v="Stopped in traffic lane, Straight ahead"/>
    <n v="0"/>
    <n v="16"/>
    <s v="Ditch, Motor vehicle in transport, Ran off road right"/>
    <s v="Clear"/>
    <s v="N"/>
    <s v="N"/>
    <s v="N"/>
    <s v="N"/>
    <n v="44.096257000000001"/>
    <n v="-103.151383999999"/>
    <s v="Light truck (2 axles, 4 tires); Passenger car"/>
    <s v="Northbound"/>
    <s v="Disregarded traffic signs or signals; Drinking; None"/>
    <s v="None"/>
    <s v="DUI, RECKLESS DRIVING, FAIL TO STOP AT RED LIGHT, FINANCIAL RESPONSIBILITY - OWNER"/>
    <s v="None"/>
    <s v="None"/>
    <s v="0.16 BAC, Test not given"/>
    <x v="1"/>
    <x v="0"/>
  </r>
  <r>
    <n v="2874"/>
    <n v="2009073"/>
    <d v="2020-08-07T16:10:00"/>
    <s v="PENNINGTON"/>
    <s v="N"/>
    <s v="Lap belt and shoulder harness used"/>
    <s v="Straight ahead"/>
    <n v="0"/>
    <n v="90"/>
    <s v="Equipment failure ( tires, brakes, etc. ), Motor vehicle in transport"/>
    <s v="Clear"/>
    <s v="N"/>
    <s v="N"/>
    <s v="N"/>
    <s v="N"/>
    <n v="44.099701000000003"/>
    <n v="-103.168424999999"/>
    <s v="Light truck (2 axles, 4 tires)"/>
    <s v="Westbound"/>
    <s v="None"/>
    <s v="None"/>
    <m/>
    <s v="None; Tires"/>
    <s v="None"/>
    <s v="Test not given, Test not given"/>
    <x v="1"/>
    <x v="0"/>
  </r>
  <r>
    <n v="2875"/>
    <n v="2009085"/>
    <d v="2020-07-31T16:45:00"/>
    <s v="CUSTER"/>
    <s v="N"/>
    <s v="Lap belt and shoulder harness used"/>
    <s v="Straight ahead"/>
    <n v="0"/>
    <n v="79"/>
    <s v="Motor vehicle in transport"/>
    <s v="Clear"/>
    <s v="N"/>
    <s v="N"/>
    <s v="Y"/>
    <s v="N"/>
    <n v="43.571961000000002"/>
    <n v="-103.30636800000001"/>
    <s v="Light truck (2 axles, 4 tires); Single-unit truck (3 or more axles)"/>
    <s v="Northbound"/>
    <s v="Cell phone; Distracted (list distraction in narrative); None"/>
    <s v="None"/>
    <s v="CARELESS DRIVING."/>
    <s v="None"/>
    <s v="None"/>
    <s v="Test not given, Test not given"/>
    <x v="1"/>
    <x v="0"/>
  </r>
  <r>
    <n v="2877"/>
    <n v="2008564"/>
    <d v="2020-07-28T15:30:00"/>
    <s v="PENNINGTON"/>
    <s v="N"/>
    <s v="Lap belt and shoulder harness used"/>
    <s v="Changing lanes, Straight ahead"/>
    <n v="0"/>
    <n v="16"/>
    <s v="Motor vehicle in transport"/>
    <s v="Cloudy"/>
    <s v="N"/>
    <s v="N"/>
    <s v="N"/>
    <s v="N"/>
    <n v="44.068914999999897"/>
    <n v="-103.158912999999"/>
    <s v="Cargo van - GVWR 10,000 lbs or less; SUV ( sport utility/suburban )"/>
    <s v="Southbound"/>
    <s v="Failure to keep in proper lane; None"/>
    <s v="None"/>
    <s v="LANE DRIVING REQUIRED / ILLEGAL LANE CHANGE"/>
    <s v="None"/>
    <s v="None"/>
    <s v="Test not given, Test not given"/>
    <x v="1"/>
    <x v="0"/>
  </r>
  <r>
    <n v="2878"/>
    <n v="2009434"/>
    <d v="2020-07-28T17:18:00"/>
    <s v="PENNINGTON"/>
    <s v="N"/>
    <s v="Lap belt and shoulder harness used"/>
    <s v="Stopped in traffic lane, Straight ahead"/>
    <n v="0"/>
    <n v="90"/>
    <s v="Motor vehicle in transport"/>
    <s v="Rain"/>
    <s v="N"/>
    <s v="N"/>
    <s v="N"/>
    <s v="N"/>
    <n v="44.099468000000002"/>
    <n v="-103.166877999999"/>
    <s v="Cargo van - GVWR 10,001 lbs or more; SUV ( sport utility/suburban )"/>
    <s v="Eastbound"/>
    <s v="None"/>
    <s v="None; Road surface condition ( wet, icy, snow, slush, etc. )"/>
    <m/>
    <s v="None"/>
    <s v="None"/>
    <s v="Test not given, Test not given"/>
    <x v="1"/>
    <x v="0"/>
  </r>
  <r>
    <n v="2879"/>
    <n v="2009436"/>
    <d v="2020-08-16T08:35:00"/>
    <s v="CUSTER"/>
    <s v="N"/>
    <s v="Lap belt and shoulder harness used"/>
    <s v="Straight ahead"/>
    <n v="0"/>
    <n v="79"/>
    <s v="Motor vehicle in transport"/>
    <s v="Clear"/>
    <s v="N"/>
    <s v="N"/>
    <s v="N"/>
    <s v="N"/>
    <n v="43.776758999999899"/>
    <n v="-103.219269999999"/>
    <s v="Passenger car; SUV ( sport utility/suburban )"/>
    <s v="Northbound"/>
    <s v="Followed too closely; None"/>
    <s v="None"/>
    <s v="TEXTING WHILE DRIVING PROHIBITED, FOLLOWING TOO CLOSELY"/>
    <s v="None"/>
    <s v="None"/>
    <s v="Test not given, Test not given"/>
    <x v="1"/>
    <x v="0"/>
  </r>
  <r>
    <n v="2880"/>
    <n v="2009303"/>
    <d v="2020-08-12T08:52:00"/>
    <s v="PENNINGTON"/>
    <s v="N"/>
    <s v="Eye protection only"/>
    <s v="Turning right"/>
    <n v="0"/>
    <n v="16"/>
    <s v="Overturn/rollover"/>
    <s v="Clear"/>
    <s v="N"/>
    <s v="N"/>
    <s v="N"/>
    <s v="N"/>
    <n v="44.096212999999899"/>
    <n v="-103.151228"/>
    <s v="Motorcycle"/>
    <s v="Westbound"/>
    <s v="None; Other"/>
    <s v="None"/>
    <m/>
    <s v="None"/>
    <s v="None"/>
    <s v="Test not given"/>
    <x v="1"/>
    <x v="3"/>
  </r>
  <r>
    <n v="2884"/>
    <n v="2009028"/>
    <d v="2020-08-06T09:25:00"/>
    <s v="PENNINGTON"/>
    <s v="N"/>
    <s v="Lap belt and shoulder harness used"/>
    <s v="Changing lanes, Straight ahead"/>
    <n v="0"/>
    <n v="16"/>
    <s v="Motor vehicle in transport"/>
    <s v="Clear"/>
    <s v="N"/>
    <s v="N"/>
    <s v="N"/>
    <s v="N"/>
    <n v="44.093319000000001"/>
    <n v="-103.151382999999"/>
    <s v="SUV ( sport utility/suburban ); Tractor/semi-trailer"/>
    <s v="Westbound"/>
    <s v="Improper lane change; None"/>
    <s v="None"/>
    <s v="LANE DRIVING REQUIRED / ILLEGAL LANE CHANGE"/>
    <s v="None"/>
    <s v="None"/>
    <s v="Test not given, Test not given"/>
    <x v="1"/>
    <x v="0"/>
  </r>
  <r>
    <n v="2886"/>
    <n v="2009098"/>
    <d v="2020-08-07T13:44:00"/>
    <s v="PENNINGTON"/>
    <s v="N"/>
    <s v="Lap belt and shoulder harness used"/>
    <s v="Straight ahead"/>
    <n v="0"/>
    <n v="16"/>
    <s v="Delineator post, Ran off road right, Separation of units"/>
    <s v="Clear"/>
    <s v="N"/>
    <s v="N"/>
    <s v="N"/>
    <s v="N"/>
    <n v="44.038376"/>
    <n v="-103.18856100000001"/>
    <s v="Passenger car"/>
    <s v="Eastbound"/>
    <s v="None"/>
    <s v="None"/>
    <m/>
    <s v="Truck coupling / trailer hitch / safety chains"/>
    <s v="None"/>
    <s v="Test not given"/>
    <x v="1"/>
    <x v="0"/>
  </r>
  <r>
    <n v="2887"/>
    <n v="2009185"/>
    <d v="2020-08-09T11:45:00"/>
    <s v="PENNINGTON"/>
    <s v="N"/>
    <s v="Lap belt and shoulder harness used, None used"/>
    <s v="Stopped in traffic lane, Straight ahead"/>
    <n v="0"/>
    <n v="16"/>
    <s v="Motor vehicle in transport"/>
    <s v="Clear"/>
    <s v="N"/>
    <s v="N"/>
    <s v="N"/>
    <s v="N"/>
    <n v="44.069243999999898"/>
    <n v="-103.158525999999"/>
    <s v="Light truck (2 axles, 4 tires); Motorcycle; SUV ( sport utility/suburban )"/>
    <s v="Northbound; Southbound"/>
    <s v="Drinking; Followed too closely; None"/>
    <s v="None"/>
    <s v="DUI, FOLLOWING TOO CLOSELY, FINANCIAL RESPONSIBILITY - OWNER"/>
    <s v="None"/>
    <s v="None"/>
    <s v="Test given, but unobtainable at time report filed, Test not given, Not reported, Test not given"/>
    <x v="1"/>
    <x v="1"/>
  </r>
  <r>
    <n v="2888"/>
    <n v="2009225"/>
    <d v="2020-08-11T11:50:00"/>
    <s v="PENNINGTON"/>
    <s v="N"/>
    <s v="Lap belt and shoulder harness used"/>
    <s v="Slowing in traffic lane"/>
    <n v="0"/>
    <n v="16"/>
    <s v="Motor vehicle in transport"/>
    <s v="Clear"/>
    <s v="N"/>
    <s v="N"/>
    <s v="N"/>
    <s v="N"/>
    <n v="44.095894000000001"/>
    <n v="-103.151225999999"/>
    <s v="Passenger car; SUV ( sport utility/suburban )"/>
    <s v="Northbound"/>
    <s v="Followed too closely; None"/>
    <s v="None"/>
    <s v="FOLLOWING TOO CLOSELY, FINANCIAL RESPONSIBILITY - OWNER"/>
    <s v="None"/>
    <s v="None"/>
    <s v="Test not given, Test not given"/>
    <x v="1"/>
    <x v="0"/>
  </r>
  <r>
    <n v="2889"/>
    <n v="2009331"/>
    <d v="2020-08-13T20:48:00"/>
    <s v="PENNINGTON"/>
    <s v="N"/>
    <m/>
    <m/>
    <n v="-1"/>
    <n v="16"/>
    <s v="Animal  - wild"/>
    <s v="Clear"/>
    <s v="N"/>
    <s v="N"/>
    <s v="N"/>
    <s v="N"/>
    <n v="44.061720999999899"/>
    <n v="-103.164553999999"/>
    <s v="Single-unit truck (2 axle, 6 tires) GVWR 10,000 lbs or less"/>
    <s v="Southbound"/>
    <s v="Wild animal hit - damage only"/>
    <s v="Animal in roadway"/>
    <m/>
    <s v="Wild animal hit"/>
    <s v="Wild animal hit - damage only"/>
    <s v="Wild animal hit"/>
    <x v="1"/>
    <x v="0"/>
  </r>
  <r>
    <n v="2893"/>
    <n v="2009714"/>
    <d v="2020-08-20T21:40:00"/>
    <s v="CUSTER"/>
    <s v="N"/>
    <s v="Lap belt and shoulder harness used"/>
    <s v="Straight ahead"/>
    <n v="0"/>
    <n v="79"/>
    <s v="Animal - domestic"/>
    <s v="Clear"/>
    <s v="N"/>
    <s v="N"/>
    <s v="N"/>
    <s v="N"/>
    <n v="43.599378000000002"/>
    <n v="-103.298743"/>
    <s v="Passenger car"/>
    <s v="Northbound"/>
    <s v="None"/>
    <s v="Animal in roadway"/>
    <m/>
    <s v="None"/>
    <s v="None"/>
    <s v="Test not given"/>
    <x v="1"/>
    <x v="3"/>
  </r>
  <r>
    <n v="2894"/>
    <n v="2009699"/>
    <d v="2020-08-22T10:00:00"/>
    <s v="PENNINGTON"/>
    <s v="N"/>
    <s v="Lap belt and shoulder harness used"/>
    <s v="Changing lanes, Straight ahead"/>
    <n v="0"/>
    <n v="16"/>
    <s v="Motor vehicle in transport"/>
    <s v="Clear"/>
    <s v="N"/>
    <s v="N"/>
    <s v="N"/>
    <s v="N"/>
    <n v="44.054625000000001"/>
    <n v="-103.165668999999"/>
    <s v="Passenger car; SUV ( sport utility/suburban )"/>
    <s v="Westbound"/>
    <s v="Improper lane change; None"/>
    <s v="None"/>
    <s v="LANE DRIVING REQUIRED / ILLEGAL LANE CHANGE, FINANCIAL RESPONSIBILITY - OWNER"/>
    <s v="None"/>
    <s v="None"/>
    <s v="Test not given, Test not given"/>
    <x v="1"/>
    <x v="0"/>
  </r>
  <r>
    <n v="2895"/>
    <n v="2009703"/>
    <d v="2020-08-21T12:11:00"/>
    <s v="PENNINGTON"/>
    <s v="N"/>
    <s v="Lap belt and shoulder harness used"/>
    <s v="Straight ahead"/>
    <n v="0"/>
    <n v="79"/>
    <s v="Motor vehicle in transport"/>
    <s v="Clear"/>
    <s v="N"/>
    <s v="N"/>
    <s v="N"/>
    <s v="N"/>
    <n v="43.957560000000001"/>
    <n v="-103.186138"/>
    <s v="Passenger car; SUV ( sport utility/suburban )"/>
    <s v="Southbound"/>
    <s v="Failed to yield to vehicle; None"/>
    <s v="None"/>
    <s v="FAIL TO STOP FOR STOP SIGN / YIELD AFTER STOP, FINANCIAL RESPONSIBILITY - OWNER"/>
    <s v="None"/>
    <s v="None"/>
    <s v="Test not given, Test not given"/>
    <x v="1"/>
    <x v="0"/>
  </r>
  <r>
    <n v="2896"/>
    <n v="2010365"/>
    <d v="2020-08-20T13:44:00"/>
    <s v="CUSTER"/>
    <s v="N"/>
    <s v="Lap belt and shoulder harness used"/>
    <s v="Straight ahead"/>
    <n v="0"/>
    <n v="79"/>
    <s v="Motor vehicle in transport, Other movable object"/>
    <s v="Clear"/>
    <s v="N"/>
    <s v="N"/>
    <s v="N"/>
    <s v="N"/>
    <n v="43.780034000000001"/>
    <n v="-103.219268999999"/>
    <s v="Light truck (2 axles, 4 tires); Tractor/semi-trailer"/>
    <s v="Northbound"/>
    <s v="None"/>
    <s v="None; Work zone ( construction/maintenance/utility )"/>
    <m/>
    <s v="None"/>
    <s v="None"/>
    <s v="Test not given, Test not given"/>
    <x v="1"/>
    <x v="0"/>
  </r>
  <r>
    <n v="2897"/>
    <n v="2009901"/>
    <d v="2020-08-10T21:10:00"/>
    <s v="PENNINGTON"/>
    <s v="N"/>
    <m/>
    <m/>
    <n v="-1"/>
    <n v="79"/>
    <s v="Animal  - wild"/>
    <s v="Clear"/>
    <s v="N"/>
    <s v="N"/>
    <s v="N"/>
    <s v="N"/>
    <n v="43.956800999999899"/>
    <n v="-103.186245999999"/>
    <s v="Passenger car"/>
    <s v="Northbound"/>
    <s v="Wild animal hit - damage only"/>
    <s v="Animal in roadway"/>
    <m/>
    <s v="Wild animal hit"/>
    <s v="Wild animal hit - damage only"/>
    <s v="Wild animal hit"/>
    <x v="1"/>
    <x v="0"/>
  </r>
  <r>
    <n v="2898"/>
    <n v="2009906"/>
    <d v="2020-08-11T20:25:00"/>
    <s v="PENNINGTON"/>
    <s v="N"/>
    <m/>
    <m/>
    <n v="-1"/>
    <n v="16"/>
    <s v="Animal  - wild"/>
    <s v="Clear"/>
    <s v="N"/>
    <s v="N"/>
    <s v="N"/>
    <s v="N"/>
    <n v="44.045251"/>
    <n v="-103.168784"/>
    <s v="SUV ( sport utility/suburban )"/>
    <s v="Northbound"/>
    <s v="Wild animal hit - damage only"/>
    <s v="Animal in roadway"/>
    <m/>
    <s v="Wild animal hit"/>
    <s v="Wild animal hit - damage only"/>
    <s v="Wild animal hit"/>
    <x v="1"/>
    <x v="0"/>
  </r>
  <r>
    <n v="2902"/>
    <n v="2010490"/>
    <d v="2020-09-05T08:30:00"/>
    <s v="CUSTER"/>
    <s v="N"/>
    <s v="Lap belt and shoulder harness used"/>
    <s v="Straight ahead"/>
    <n v="0"/>
    <n v="79"/>
    <s v="Guardrail face, Ran off road left"/>
    <s v="Clear"/>
    <s v="Y"/>
    <s v="N"/>
    <s v="Y"/>
    <s v="N"/>
    <n v="43.678350000000002"/>
    <n v="-103.25928"/>
    <s v="Passenger car"/>
    <s v="Northbound"/>
    <s v="Distracted (list distraction in narrative); Over-correcting/over-steering"/>
    <s v="None"/>
    <s v="CARELESS DRIVING."/>
    <s v="None"/>
    <s v="None"/>
    <s v="0.00 BAC"/>
    <x v="1"/>
    <x v="0"/>
  </r>
  <r>
    <n v="2906"/>
    <n v="2011006"/>
    <d v="2020-09-07T20:12:00"/>
    <s v="PENNINGTON"/>
    <s v="N"/>
    <s v="Lap belt and shoulder harness used"/>
    <s v="Straight ahead"/>
    <n v="0"/>
    <n v="16"/>
    <s v="Motor vehicle in transport"/>
    <s v="Rain"/>
    <s v="N"/>
    <s v="N"/>
    <s v="N"/>
    <s v="N"/>
    <n v="44.099114"/>
    <n v="-103.15120400000001"/>
    <s v="Passenger car; SUV ( sport utility/suburban )"/>
    <s v="Southbound"/>
    <s v="Failed to yield to vehicle; None"/>
    <s v="None"/>
    <s v="FAIL TO YIELD AT YIELD SIGN"/>
    <s v="None"/>
    <s v="Weather conditions"/>
    <s v="0.00 BAC, 0.00 BAC"/>
    <x v="1"/>
    <x v="0"/>
  </r>
  <r>
    <n v="2910"/>
    <n v="2010391"/>
    <d v="2020-09-05T20:17:00"/>
    <s v="PENNINGTON"/>
    <s v="N"/>
    <s v="Lap belt and shoulder harness used"/>
    <s v="Stopped in traffic lane, Straight ahead"/>
    <n v="0"/>
    <n v="16"/>
    <s v="Motor vehicle in transport"/>
    <s v="Clear"/>
    <s v="N"/>
    <s v="N"/>
    <s v="N"/>
    <s v="N"/>
    <n v="44.096257000000001"/>
    <n v="-103.151383999999"/>
    <s v="Light truck (2 axles, 4 tires); SUV ( sport utility/suburban )"/>
    <s v="Westbound"/>
    <s v="Followed too closely; None"/>
    <s v="None"/>
    <s v="FOLLOWING TOO CLOSELY"/>
    <s v="None"/>
    <s v="None"/>
    <s v="Test not given, Test not given"/>
    <x v="1"/>
    <x v="2"/>
  </r>
  <r>
    <n v="2911"/>
    <n v="2011221"/>
    <d v="2020-09-22T19:30:00"/>
    <s v="PENNINGTON"/>
    <s v="N"/>
    <m/>
    <m/>
    <n v="-1"/>
    <n v="16"/>
    <s v="Animal  - wild"/>
    <s v="Clear"/>
    <s v="N"/>
    <s v="N"/>
    <s v="N"/>
    <s v="N"/>
    <n v="44.058933000000003"/>
    <n v="-103.165029"/>
    <s v="Light truck (2 axles, 4 tires)"/>
    <s v="Northbound"/>
    <s v="Wild animal hit - damage only"/>
    <s v="Animal in roadway"/>
    <m/>
    <s v="Wild animal hit"/>
    <s v="Wild animal hit - damage only"/>
    <s v="Wild animal hit"/>
    <x v="1"/>
    <x v="0"/>
  </r>
  <r>
    <n v="2914"/>
    <n v="2010652"/>
    <d v="2020-09-10T21:21:00"/>
    <s v="FALL RIVER"/>
    <s v="N"/>
    <m/>
    <m/>
    <n v="-1"/>
    <n v="18"/>
    <s v="Animal  - wild"/>
    <s v="Clear"/>
    <s v="N"/>
    <s v="N"/>
    <s v="N"/>
    <s v="N"/>
    <n v="43.400990999999898"/>
    <n v="-103.401884999999"/>
    <s v="Light truck (2 axles, 4 tires)"/>
    <s v="Westbound"/>
    <s v="Wild animal hit - damage only"/>
    <s v="Animal in roadway"/>
    <m/>
    <s v="Wild animal hit"/>
    <s v="Wild animal hit - damage only"/>
    <s v="Wild animal hit"/>
    <x v="1"/>
    <x v="0"/>
  </r>
  <r>
    <n v="2922"/>
    <n v="2011098"/>
    <d v="2020-09-20T19:17:00"/>
    <s v="PENNINGTON"/>
    <s v="N"/>
    <s v="Lap belt and shoulder harness used"/>
    <s v="Slowing in traffic lane, Straight ahead"/>
    <n v="0"/>
    <n v="16"/>
    <s v="Motor vehicle in transport"/>
    <s v="Clear"/>
    <s v="N"/>
    <s v="N"/>
    <s v="N"/>
    <s v="N"/>
    <n v="44.091346999999899"/>
    <n v="-103.151247999999"/>
    <s v="Light truck (2 axles, 4 tires); Passenger car"/>
    <s v="Northbound"/>
    <s v="Failed to yield to vehicle; None"/>
    <s v="None"/>
    <m/>
    <s v="None"/>
    <s v="None; Physical obstruction"/>
    <s v="Test not given, Test not given"/>
    <x v="1"/>
    <x v="0"/>
  </r>
  <r>
    <n v="2924"/>
    <n v="2011032"/>
    <d v="2020-09-16T21:32:00"/>
    <s v="PENNINGTON"/>
    <s v="N"/>
    <s v="Lap belt and shoulder harness used"/>
    <s v="Straight ahead"/>
    <n v="0"/>
    <n v="16"/>
    <s v="Motor vehicle in transport, Ran off road left"/>
    <s v="Clear"/>
    <s v="N"/>
    <s v="N"/>
    <s v="N"/>
    <s v="N"/>
    <n v="44.083550000000002"/>
    <n v="-103.151236999999"/>
    <s v="Passenger car; SUV ( sport utility/suburban )"/>
    <s v="Northbound"/>
    <s v="Exceeded posted speed limit; None"/>
    <s v="None"/>
    <m/>
    <s v="None"/>
    <s v="None"/>
    <s v="Not applicable, 0.00 BAC"/>
    <x v="1"/>
    <x v="0"/>
  </r>
  <r>
    <n v="2926"/>
    <n v="2011808"/>
    <d v="2020-10-04T19:50:00"/>
    <s v="CUSTER"/>
    <s v="N"/>
    <m/>
    <m/>
    <n v="-1"/>
    <n v="79"/>
    <s v="Animal  - wild"/>
    <s v="Clear"/>
    <s v="N"/>
    <s v="N"/>
    <s v="N"/>
    <s v="N"/>
    <n v="43.680146000000001"/>
    <n v="-103.25927"/>
    <s v="Passenger car"/>
    <s v="Northbound"/>
    <s v="Wild animal hit - damage only"/>
    <s v="Animal in roadway"/>
    <m/>
    <s v="Wild animal hit"/>
    <s v="Wild animal hit - damage only"/>
    <s v="Wild animal hit"/>
    <x v="1"/>
    <x v="0"/>
  </r>
  <r>
    <n v="2929"/>
    <n v="2011426"/>
    <d v="2020-09-22T02:45:00"/>
    <s v="PENNINGTON"/>
    <s v="N"/>
    <s v="Lap belt and shoulder harness used"/>
    <s v="Straight ahead"/>
    <n v="0"/>
    <n v="16"/>
    <s v="Cross median/centerline, Culvert, Curb, Ran off road left"/>
    <s v="Clear"/>
    <s v="N"/>
    <s v="N"/>
    <s v="N"/>
    <s v="N"/>
    <n v="44.068623000000002"/>
    <n v="-103.159013"/>
    <s v="Passenger car"/>
    <s v="Southbound"/>
    <s v="Improper turn; Running off road"/>
    <s v="None"/>
    <s v="DUI"/>
    <s v="None"/>
    <s v="None"/>
    <s v="Test given, but unobtainable at time report filed"/>
    <x v="1"/>
    <x v="0"/>
  </r>
  <r>
    <n v="2930"/>
    <n v="2011826"/>
    <d v="2020-09-30T18:10:00"/>
    <s v="PENNINGTON"/>
    <s v="N"/>
    <s v="Lap belt and shoulder harness used"/>
    <s v="Changing lanes, Straight ahead"/>
    <n v="0"/>
    <n v="90"/>
    <s v="Motor vehicle in transport"/>
    <s v="Clear"/>
    <s v="N"/>
    <s v="N"/>
    <s v="N"/>
    <s v="N"/>
    <n v="44.099469999999897"/>
    <n v="-103.16974"/>
    <s v="Light truck (2 axles, 4 tires); Passenger car"/>
    <s v="Westbound"/>
    <s v="Failure to keep in proper lane; None"/>
    <s v="None"/>
    <m/>
    <s v="None"/>
    <s v="None"/>
    <s v="Test not given, Test not given"/>
    <x v="1"/>
    <x v="0"/>
  </r>
  <r>
    <n v="2931"/>
    <n v="2011827"/>
    <d v="2020-09-30T20:45:00"/>
    <s v="PENNINGTON"/>
    <s v="N"/>
    <m/>
    <m/>
    <n v="-1"/>
    <n v="79"/>
    <s v="Animal  - wild"/>
    <s v="Clear"/>
    <s v="N"/>
    <s v="N"/>
    <s v="N"/>
    <s v="N"/>
    <n v="43.976788999999897"/>
    <n v="-103.181089999999"/>
    <s v="Passenger car"/>
    <s v="Northbound"/>
    <s v="Wild animal hit - damage only"/>
    <s v="Animal in roadway"/>
    <m/>
    <s v="Wild animal hit"/>
    <s v="Wild animal hit - damage only"/>
    <s v="Wild animal hit"/>
    <x v="1"/>
    <x v="0"/>
  </r>
  <r>
    <n v="2934"/>
    <n v="2011438"/>
    <d v="2020-09-27T10:20:00"/>
    <s v="PENNINGTON"/>
    <s v="N"/>
    <s v="Lap belt and shoulder harness used"/>
    <s v="Straight ahead, Turning left"/>
    <n v="0"/>
    <n v="16"/>
    <s v="Motor vehicle in transport"/>
    <s v="Clear"/>
    <s v="N"/>
    <s v="N"/>
    <s v="N"/>
    <s v="N"/>
    <n v="44.098478"/>
    <n v="-103.151207999999"/>
    <s v="Light truck (2 axles, 4 tires); Passenger car"/>
    <s v="Northbound; Southbound"/>
    <s v="Failed to yield to vehicle; None"/>
    <s v="None"/>
    <s v="LEFT TURNING VEHICLE TO YIELD ROW"/>
    <s v="None"/>
    <s v="None"/>
    <s v="Test not given, Test not given"/>
    <x v="1"/>
    <x v="1"/>
  </r>
  <r>
    <n v="2936"/>
    <n v="2012047"/>
    <d v="2020-09-29T19:15:00"/>
    <s v="PENNINGTON"/>
    <s v="N"/>
    <s v="Lap belt and shoulder harness used"/>
    <s v="Straight ahead"/>
    <n v="0"/>
    <n v="79"/>
    <s v="Cross median/centerline, Fence, Ran off road left, Tree/shrubbery"/>
    <s v="Clear"/>
    <s v="N"/>
    <s v="N"/>
    <s v="N"/>
    <s v="Y"/>
    <n v="43.9513409999999"/>
    <n v="-103.187456999999"/>
    <s v="SUV ( sport utility/suburban )"/>
    <s v="Southbound"/>
    <s v="Illness (heart attack, stroke, etc.); None"/>
    <s v="None"/>
    <m/>
    <s v="None"/>
    <s v="None"/>
    <s v="0.00 BAC"/>
    <x v="1"/>
    <x v="3"/>
  </r>
  <r>
    <n v="2939"/>
    <n v="2012137"/>
    <d v="2020-10-02T12:40:00"/>
    <s v="PENNINGTON"/>
    <s v="N"/>
    <s v="Lap belt and shoulder harness used"/>
    <s v="Straight ahead, Turning left"/>
    <n v="0"/>
    <n v="90"/>
    <s v="Light/luminaire support, Motor vehicle in transport"/>
    <s v="Clear"/>
    <s v="N"/>
    <s v="N"/>
    <s v="N"/>
    <s v="N"/>
    <n v="44.099469999999897"/>
    <n v="-103.169105"/>
    <s v="SUV ( sport utility/suburban ); Tractor/semi-trailer"/>
    <s v="Eastbound"/>
    <s v="Failed to yield to vehicle; Improper turn; None"/>
    <s v="None"/>
    <s v="UNLAWFUL USE OF CONTROLLED ACCESS FACILITIES"/>
    <s v="None"/>
    <s v="None"/>
    <s v="0.00 BAC, 0.00 BAC"/>
    <x v="1"/>
    <x v="1"/>
  </r>
  <r>
    <n v="2940"/>
    <n v="2012069"/>
    <d v="2020-10-03T20:05:00"/>
    <s v="PENNINGTON"/>
    <s v="N"/>
    <m/>
    <m/>
    <n v="-1"/>
    <n v="79"/>
    <s v="Animal  - wild"/>
    <s v="Clear"/>
    <s v="N"/>
    <s v="N"/>
    <s v="N"/>
    <s v="N"/>
    <n v="43.949097000000002"/>
    <n v="-103.188096999999"/>
    <s v="Passenger car"/>
    <s v="Southbound"/>
    <s v="Wild animal hit - damage only"/>
    <s v="Animal in roadway"/>
    <m/>
    <s v="Wild animal hit"/>
    <s v="Wild animal hit - damage only"/>
    <s v="Wild animal hit"/>
    <x v="1"/>
    <x v="0"/>
  </r>
  <r>
    <n v="2941"/>
    <n v="2012406"/>
    <d v="2020-09-28T07:40:00"/>
    <s v="PENNINGTON"/>
    <s v="N"/>
    <s v="Lap belt and shoulder harness used"/>
    <s v="Slowing in traffic lane, Straight ahead"/>
    <n v="0"/>
    <n v="16"/>
    <s v="Motor vehicle in transport"/>
    <s v="Clear"/>
    <s v="N"/>
    <s v="N"/>
    <s v="Y"/>
    <s v="N"/>
    <n v="44.093304000000003"/>
    <n v="-103.151382999999"/>
    <s v="SUV ( sport utility/suburban )"/>
    <s v="Southbound"/>
    <s v="Distracted (list distraction in narrative); Followed too closely; None"/>
    <s v="None"/>
    <m/>
    <s v="None"/>
    <s v="None"/>
    <s v="Test not given, Test not given"/>
    <x v="1"/>
    <x v="0"/>
  </r>
  <r>
    <n v="2942"/>
    <n v="2012414"/>
    <d v="2020-09-30T06:30:00"/>
    <s v="CUSTER"/>
    <s v="N"/>
    <m/>
    <m/>
    <n v="-1"/>
    <n v="79"/>
    <s v="Animal  - wild"/>
    <s v="Clear"/>
    <s v="N"/>
    <s v="N"/>
    <s v="N"/>
    <s v="N"/>
    <n v="43.560889000000003"/>
    <n v="-103.30900200000001"/>
    <s v="Light truck (2 axles, 4 tires)"/>
    <s v="Southbound"/>
    <s v="Wild animal hit - damage only"/>
    <s v="Animal in roadway"/>
    <m/>
    <s v="Wild animal hit"/>
    <s v="Wild animal hit - damage only"/>
    <s v="Wild animal hit"/>
    <x v="1"/>
    <x v="0"/>
  </r>
  <r>
    <n v="2943"/>
    <n v="2012418"/>
    <d v="2020-10-06T14:30:00"/>
    <s v="PENNINGTON"/>
    <s v="N"/>
    <s v="Lap belt and shoulder harness used"/>
    <s v="Changing lanes, Straight ahead"/>
    <n v="0"/>
    <n v="90"/>
    <s v="Motor vehicle in transport"/>
    <s v="Clear"/>
    <s v="N"/>
    <s v="N"/>
    <s v="N"/>
    <s v="N"/>
    <n v="44.099733000000001"/>
    <n v="-103.157337999999"/>
    <s v="Light truck (2 axles, 4 tires); Passenger car"/>
    <s v="Westbound"/>
    <s v="Improper lane change; Improper passing; None"/>
    <s v="None"/>
    <m/>
    <s v="None"/>
    <s v="None"/>
    <s v="0.00 BAC, Test not given"/>
    <x v="1"/>
    <x v="0"/>
  </r>
  <r>
    <n v="2944"/>
    <n v="2012165"/>
    <d v="2020-10-09T09:20:00"/>
    <s v="PENNINGTON"/>
    <s v="N"/>
    <s v="Lap belt and shoulder harness used"/>
    <s v="Straight ahead, Turning left"/>
    <n v="0"/>
    <n v="16"/>
    <s v="Motor vehicle in transport"/>
    <s v="Clear"/>
    <s v="N"/>
    <s v="N"/>
    <s v="N"/>
    <s v="N"/>
    <n v="44.038547000000001"/>
    <n v="-103.180081"/>
    <s v="Cargo van - GVWR 10,000 lbs or less; Tractor/doubles"/>
    <s v="Northbound; Westbound"/>
    <s v="Failed to yield to vehicle; None"/>
    <s v="None"/>
    <s v="FAIL TO STOP FOR STOP SIGN / YIELD AFTER STOP"/>
    <s v="None"/>
    <s v="None"/>
    <s v="Test not given, Test not given"/>
    <x v="1"/>
    <x v="0"/>
  </r>
  <r>
    <n v="2945"/>
    <n v="2012167"/>
    <d v="2020-10-09T21:45:00"/>
    <s v="PENNINGTON"/>
    <s v="N"/>
    <s v="Lap belt and shoulder harness used"/>
    <s v="Changing lanes, Straight ahead"/>
    <n v="0"/>
    <n v="16"/>
    <s v="Motor vehicle in transport"/>
    <s v="Clear"/>
    <s v="N"/>
    <s v="N"/>
    <s v="N"/>
    <s v="N"/>
    <n v="44.098478"/>
    <n v="-103.151207999999"/>
    <s v="SUV ( sport utility/suburban )"/>
    <s v="Northbound"/>
    <s v="None; Unknown"/>
    <s v="None; Unknown"/>
    <m/>
    <s v="None; Unknown"/>
    <s v="None; Not reported"/>
    <s v="Test not given, Test not given"/>
    <x v="1"/>
    <x v="0"/>
  </r>
  <r>
    <n v="2946"/>
    <n v="2012950"/>
    <d v="2020-10-09T18:05:00"/>
    <s v="FALL RIVER"/>
    <s v="N"/>
    <s v="Lap belt and shoulder harness used"/>
    <s v="Slowing in traffic lane, Straight ahead"/>
    <n v="0"/>
    <n v="18"/>
    <s v="Motor vehicle in transport"/>
    <s v="Clear"/>
    <s v="N"/>
    <s v="N"/>
    <s v="N"/>
    <s v="N"/>
    <n v="43.201996999999899"/>
    <n v="-103.249973999999"/>
    <s v="SUV ( sport utility/suburban )"/>
    <s v="Northbound"/>
    <s v="None; Unknown"/>
    <s v="None"/>
    <m/>
    <s v="None"/>
    <s v="None"/>
    <s v="Test not given, Test not given"/>
    <x v="1"/>
    <x v="1"/>
  </r>
  <r>
    <n v="2948"/>
    <n v="2013040"/>
    <d v="2020-10-22T04:20:00"/>
    <s v="PENNINGTON"/>
    <s v="N"/>
    <s v="Lap belt and shoulder harness used"/>
    <s v="Straight ahead"/>
    <n v="0"/>
    <n v="79"/>
    <s v="Cross median/centerline, Guardrail face, Ran off road left"/>
    <s v="Snow"/>
    <s v="N"/>
    <s v="N"/>
    <s v="N"/>
    <s v="N"/>
    <n v="43.951731000000002"/>
    <n v="-103.18735100000001"/>
    <s v="Light truck (2 axles, 4 tires)"/>
    <s v="Northbound"/>
    <s v="Driving too fast for conditions; Failure to keep in proper lane"/>
    <s v="Road surface condition ( wet, icy, snow, slush, etc. )"/>
    <s v="CARELESS DRIVING."/>
    <s v="None"/>
    <s v="None"/>
    <s v="Test not given"/>
    <x v="1"/>
    <x v="0"/>
  </r>
  <r>
    <n v="2949"/>
    <n v="2013051"/>
    <d v="2020-10-24T08:55:00"/>
    <s v="PENNINGTON"/>
    <s v="N"/>
    <s v="Lap belt and shoulder harness used"/>
    <s v="Straight ahead"/>
    <n v="0"/>
    <n v="79"/>
    <s v="Fence, Ran off road right"/>
    <s v="Snow"/>
    <s v="N"/>
    <s v="N"/>
    <s v="N"/>
    <s v="N"/>
    <n v="43.956453000000003"/>
    <n v="-103.18630400000001"/>
    <s v="Passenger car"/>
    <s v="Northbound"/>
    <s v="Driving too fast for conditions; None"/>
    <s v="None"/>
    <s v="OVERDRIVING ROAD CONDITIONS"/>
    <s v="None"/>
    <s v="None"/>
    <s v="Test not given"/>
    <x v="1"/>
    <x v="0"/>
  </r>
  <r>
    <n v="2950"/>
    <n v="2012708"/>
    <d v="2020-10-19T11:46:00"/>
    <s v="PENNINGTON"/>
    <s v="N"/>
    <s v="Lap belt and shoulder harness used"/>
    <s v="Changing lanes, Straight ahead"/>
    <n v="0"/>
    <n v="79"/>
    <s v="Motor vehicle in transport"/>
    <s v="Clear"/>
    <s v="N"/>
    <s v="N"/>
    <s v="N"/>
    <s v="N"/>
    <n v="44.035715000000003"/>
    <n v="-103.191861"/>
    <s v="Light truck (2 axles, 4 tires)"/>
    <s v="Southbound"/>
    <s v="Failed to yield to vehicle; None"/>
    <s v="None"/>
    <s v="FAIL TO YIELD AT YIELD SIGN"/>
    <s v="None"/>
    <s v="None"/>
    <s v="Test not given, Test not given"/>
    <x v="1"/>
    <x v="0"/>
  </r>
  <r>
    <n v="2953"/>
    <n v="2012993"/>
    <d v="2020-10-23T00:49:00"/>
    <s v="FALL RIVER"/>
    <s v="N"/>
    <s v="Lap belt and shoulder harness used"/>
    <s v="Straight ahead"/>
    <n v="0"/>
    <n v="18"/>
    <s v="Cross median/centerline, Highway traffic sign post/sign"/>
    <s v="Cloudy"/>
    <s v="N"/>
    <s v="N"/>
    <s v="N"/>
    <s v="N"/>
    <n v="43.382905000000001"/>
    <n v="-103.404049999999"/>
    <s v="Passenger car"/>
    <s v="Northbound"/>
    <s v="Driving too fast for conditions; None"/>
    <s v="Road surface condition ( wet, icy, snow, slush, etc. )"/>
    <m/>
    <s v="None"/>
    <s v="None"/>
    <s v="Test not given"/>
    <x v="1"/>
    <x v="0"/>
  </r>
  <r>
    <n v="2955"/>
    <n v="2013462"/>
    <d v="2020-05-05T20:30:00"/>
    <s v="OGLALA LAKOTA"/>
    <s v="Y"/>
    <s v="None used"/>
    <s v="Straight ahead"/>
    <n v="0"/>
    <n v="18"/>
    <s v="Pedestrian, Ran off road right"/>
    <s v="Clear"/>
    <s v="N"/>
    <s v="N"/>
    <s v="N"/>
    <s v="N"/>
    <n v="43.031010000000002"/>
    <n v="-102.493286999999"/>
    <s v="Not applicable; Passenger car"/>
    <s v="Not applicable ( immobile from previous accident, stuck, etc ); Westbound"/>
    <s v="Failure to keep in proper lane; None; Not applicable; Running off road"/>
    <s v="Not applicable; Pedestrian, bicyclist, other non-occupants in road"/>
    <m/>
    <s v="None; Not applicable"/>
    <s v="None; Not applicable"/>
    <s v="0.21 BAC, Test given, but unobtainable at time report filed"/>
    <x v="1"/>
    <x v="4"/>
  </r>
  <r>
    <n v="2956"/>
    <n v="2013022"/>
    <d v="2020-10-22T14:22:00"/>
    <s v="FALL RIVER"/>
    <s v="N"/>
    <s v="None used"/>
    <s v="Straight ahead"/>
    <n v="0"/>
    <n v="18"/>
    <s v="Cross median/centerline, Culvert"/>
    <s v="Snow"/>
    <s v="N"/>
    <s v="N"/>
    <s v="N"/>
    <s v="N"/>
    <n v="43.381317000000003"/>
    <n v="-103.40384"/>
    <s v="Light truck (2 axles, 4 tires)"/>
    <s v="Northbound"/>
    <s v="Driving too fast for conditions; None"/>
    <s v="Road surface condition ( wet, icy, snow, slush, etc. )"/>
    <m/>
    <s v="None"/>
    <s v="None"/>
    <s v="Test not given"/>
    <x v="1"/>
    <x v="1"/>
  </r>
  <r>
    <n v="2961"/>
    <n v="2013601"/>
    <d v="2020-10-30T18:09:00"/>
    <s v="CUSTER"/>
    <s v="N"/>
    <m/>
    <m/>
    <n v="-1"/>
    <n v="79"/>
    <s v="Animal  - wild"/>
    <s v="Clear"/>
    <s v="N"/>
    <s v="N"/>
    <s v="N"/>
    <s v="N"/>
    <n v="43.809448000000003"/>
    <n v="-103.206711999999"/>
    <s v="SUV ( sport utility/suburban )"/>
    <s v="Northbound"/>
    <s v="Wild animal hit - damage only"/>
    <s v="Animal in roadway"/>
    <m/>
    <s v="Wild animal hit"/>
    <s v="Wild animal hit - damage only"/>
    <s v="Wild animal hit"/>
    <x v="1"/>
    <x v="0"/>
  </r>
  <r>
    <n v="2967"/>
    <n v="2013711"/>
    <d v="2020-10-24T16:32:00"/>
    <s v="PENNINGTON"/>
    <s v="N"/>
    <s v="Lap belt and shoulder harness used"/>
    <s v="Straight ahead"/>
    <n v="0"/>
    <n v="79"/>
    <s v="Fence, Overturn/rollover, Ran off road right"/>
    <s v="Cloudy, Blowing snow"/>
    <s v="N"/>
    <s v="N"/>
    <s v="N"/>
    <s v="N"/>
    <n v="43.9415049999999"/>
    <n v="-103.192303999999"/>
    <s v="SUV ( sport utility/suburban )"/>
    <s v="Northbound"/>
    <s v="Driving too fast for conditions; None"/>
    <s v="Road surface condition ( wet, icy, snow, slush, etc. )"/>
    <m/>
    <s v="None"/>
    <s v="None"/>
    <s v="Test not given, Not reported"/>
    <x v="1"/>
    <x v="1"/>
  </r>
  <r>
    <n v="2969"/>
    <n v="2013821"/>
    <d v="2020-10-13T20:11:00"/>
    <s v="OGLALA LAKOTA"/>
    <s v="N"/>
    <s v="Lap belt and shoulder harness used"/>
    <s v="Straight ahead"/>
    <n v="0"/>
    <n v="18"/>
    <s v="Animal  - wild, Motor vehicle in transport"/>
    <s v="Clear"/>
    <s v="N"/>
    <s v="N"/>
    <s v="N"/>
    <s v="N"/>
    <n v="43.173982000000002"/>
    <n v="-102.707531"/>
    <s v="Passenger car"/>
    <s v="Eastbound"/>
    <s v="None"/>
    <s v="Animal in roadway"/>
    <m/>
    <s v="None"/>
    <s v="None"/>
    <s v="Test not given"/>
    <x v="1"/>
    <x v="2"/>
  </r>
  <r>
    <n v="2970"/>
    <n v="2013822"/>
    <d v="2020-10-28T23:01:00"/>
    <s v="OGLALA LAKOTA"/>
    <s v="N"/>
    <m/>
    <m/>
    <n v="-1"/>
    <n v="18"/>
    <s v="Animal  - wild"/>
    <s v="Clear"/>
    <s v="N"/>
    <s v="N"/>
    <s v="N"/>
    <s v="N"/>
    <n v="43.046550000000003"/>
    <n v="-102.237133999999"/>
    <s v="Light truck (2 axles, 4 tires)"/>
    <s v="Eastbound"/>
    <s v="Wild animal hit - damage only"/>
    <s v="Animal in roadway"/>
    <m/>
    <s v="Wild animal hit"/>
    <s v="Wild animal hit - damage only"/>
    <s v="Wild animal hit"/>
    <x v="1"/>
    <x v="0"/>
  </r>
  <r>
    <n v="2972"/>
    <n v="2014024"/>
    <d v="2020-10-24T15:29:00"/>
    <s v="PENNINGTON"/>
    <s v="N"/>
    <m/>
    <s v="Straight ahead"/>
    <n v="0"/>
    <n v="90"/>
    <s v="Light/luminaire support, Ran off road left"/>
    <s v="Snow, Blowing snow"/>
    <s v="N"/>
    <s v="N"/>
    <s v="N"/>
    <s v="N"/>
    <n v="44.099471000000001"/>
    <n v="-103.168690999999"/>
    <s v="Light truck (2 axles, 4 tires)"/>
    <s v="Westbound"/>
    <s v="Failure to keep in proper lane; Running off road"/>
    <s v="Road surface condition ( wet, icy, snow, slush, etc. )"/>
    <m/>
    <s v="None"/>
    <s v="None"/>
    <s v="Test not given"/>
    <x v="1"/>
    <x v="0"/>
  </r>
  <r>
    <n v="2973"/>
    <n v="2014403"/>
    <d v="2020-11-06T16:20:00"/>
    <s v="CUSTER"/>
    <s v="N"/>
    <m/>
    <m/>
    <n v="-1"/>
    <n v="79"/>
    <s v="Animal  - wild"/>
    <s v="Clear"/>
    <s v="N"/>
    <s v="N"/>
    <s v="N"/>
    <s v="N"/>
    <n v="43.553764000000001"/>
    <n v="-103.31528"/>
    <s v="Passenger car"/>
    <s v="Northbound"/>
    <s v="Wild animal hit - damage only"/>
    <s v="Animal in roadway"/>
    <m/>
    <s v="Wild animal hit"/>
    <s v="Wild animal hit - damage only"/>
    <s v="Wild animal hit"/>
    <x v="1"/>
    <x v="0"/>
  </r>
  <r>
    <n v="2974"/>
    <n v="2014405"/>
    <d v="2020-11-12T16:59:00"/>
    <s v="PENNINGTON"/>
    <s v="N"/>
    <m/>
    <m/>
    <n v="-1"/>
    <n v="16"/>
    <s v="Animal  - wild"/>
    <s v="Clear"/>
    <s v="N"/>
    <s v="N"/>
    <s v="N"/>
    <s v="N"/>
    <n v="44.060327000000001"/>
    <n v="-103.164939"/>
    <s v="SUV ( sport utility/suburban )"/>
    <s v="Eastbound"/>
    <s v="Wild animal hit - damage only"/>
    <s v="Animal in roadway"/>
    <m/>
    <s v="Wild animal hit"/>
    <s v="Wild animal hit - damage only"/>
    <s v="Wild animal hit"/>
    <x v="1"/>
    <x v="0"/>
  </r>
  <r>
    <n v="2975"/>
    <n v="2014408"/>
    <d v="2020-10-18T14:06:00"/>
    <s v="PENNINGTON"/>
    <s v="N"/>
    <s v="Lap belt and shoulder harness used"/>
    <s v="Straight ahead"/>
    <n v="0"/>
    <n v="79"/>
    <s v="Motor vehicle in transport"/>
    <s v="Cloudy, Blowing snow"/>
    <s v="N"/>
    <s v="N"/>
    <s v="N"/>
    <s v="N"/>
    <n v="43.988574999999898"/>
    <n v="-103.180492999999"/>
    <s v="Light truck (2 axles, 4 tires); Tractor/semi-trailer"/>
    <s v="Northbound"/>
    <s v="None"/>
    <s v="Road surface condition ( wet, icy, snow, slush, etc. )"/>
    <m/>
    <s v="None"/>
    <s v="Weather conditions"/>
    <s v="0.00 BAC, 0.00 BAC"/>
    <x v="1"/>
    <x v="0"/>
  </r>
  <r>
    <n v="2976"/>
    <n v="2014097"/>
    <d v="2020-10-22T15:15:00"/>
    <s v="BENNETT"/>
    <s v="N"/>
    <s v="Lap belt and shoulder harness used"/>
    <s v="Overtaking/passing"/>
    <n v="0"/>
    <n v="18"/>
    <s v="Overturn/rollover, Ran off road right"/>
    <s v="Cloudy"/>
    <s v="N"/>
    <s v="N"/>
    <s v="N"/>
    <s v="N"/>
    <n v="43.172392000000002"/>
    <n v="-101.795867"/>
    <s v="Light truck (2 axles, 4 tires)"/>
    <s v="Eastbound"/>
    <s v="Driving too fast for conditions; None"/>
    <s v="Road surface condition ( wet, icy, snow, slush, etc. )"/>
    <m/>
    <s v="None"/>
    <s v="None"/>
    <s v="Test not given"/>
    <x v="1"/>
    <x v="0"/>
  </r>
  <r>
    <n v="2977"/>
    <n v="2014207"/>
    <d v="2020-11-10T18:02:00"/>
    <s v="PENNINGTON"/>
    <s v="N"/>
    <m/>
    <m/>
    <n v="-1"/>
    <n v="79"/>
    <s v="Animal  - wild"/>
    <s v="Clear"/>
    <s v="N"/>
    <s v="N"/>
    <s v="N"/>
    <s v="N"/>
    <n v="43.861249000000001"/>
    <n v="-103.199022999999"/>
    <s v="SUV ( sport utility/suburban )"/>
    <s v="Northbound"/>
    <s v="Wild animal hit - damage only"/>
    <s v="Animal in roadway"/>
    <m/>
    <s v="Wild animal hit"/>
    <s v="Wild animal hit - damage only"/>
    <s v="Wild animal hit"/>
    <x v="1"/>
    <x v="0"/>
  </r>
  <r>
    <n v="2983"/>
    <n v="2014713"/>
    <d v="2020-11-16T06:13:00"/>
    <s v="PENNINGTON"/>
    <s v="N"/>
    <m/>
    <m/>
    <n v="-1"/>
    <n v="79"/>
    <s v="Animal  - wild"/>
    <s v="Clear"/>
    <s v="N"/>
    <s v="N"/>
    <s v="N"/>
    <s v="N"/>
    <n v="43.9569499999999"/>
    <n v="-103.186221"/>
    <s v="SUV ( sport utility/suburban )"/>
    <s v="Northbound"/>
    <s v="Wild animal hit - damage only"/>
    <s v="Animal in roadway"/>
    <m/>
    <s v="Wild animal hit"/>
    <s v="Wild animal hit - damage only"/>
    <s v="Wild animal hit"/>
    <x v="1"/>
    <x v="0"/>
  </r>
  <r>
    <n v="2987"/>
    <n v="2014433"/>
    <d v="2020-11-14T18:08:00"/>
    <s v="PENNINGTON"/>
    <s v="N"/>
    <s v="Lap belt and shoulder harness used"/>
    <s v="Straight ahead"/>
    <n v="0"/>
    <n v="16"/>
    <s v="Motor vehicle in transport"/>
    <s v="Cloudy"/>
    <s v="N"/>
    <s v="N"/>
    <s v="N"/>
    <s v="N"/>
    <n v="44.098478"/>
    <n v="-103.151207999999"/>
    <s v="Light truck (2 axles, 4 tires)"/>
    <s v="Southbound; Westbound"/>
    <s v="Failed to yield to vehicle; None"/>
    <s v="None"/>
    <s v="RIGHT OF WAY AT INTERSECTIONS"/>
    <s v="None"/>
    <s v="None"/>
    <s v="Test not given, Test not given"/>
    <x v="1"/>
    <x v="0"/>
  </r>
  <r>
    <n v="2990"/>
    <n v="2015552"/>
    <d v="2020-11-18T07:18:00"/>
    <s v="PENNINGTON"/>
    <s v="N"/>
    <s v="Lap belt and shoulder harness used"/>
    <s v="Straight ahead"/>
    <n v="0"/>
    <n v="79"/>
    <s v="Other non-collision, Separation of units"/>
    <s v="Severe crosswinds"/>
    <s v="N"/>
    <s v="N"/>
    <s v="N"/>
    <s v="N"/>
    <n v="43.860616999999898"/>
    <n v="-103.199421"/>
    <s v="Light truck (2 axles, 4 tires)"/>
    <s v="Southbound"/>
    <s v="None"/>
    <s v="None"/>
    <m/>
    <s v="None"/>
    <s v="None"/>
    <s v="Test not given"/>
    <x v="1"/>
    <x v="0"/>
  </r>
  <r>
    <n v="2991"/>
    <n v="2015583"/>
    <d v="2020-11-23T18:13:00"/>
    <s v="PENNINGTON"/>
    <s v="N"/>
    <m/>
    <m/>
    <n v="-1"/>
    <n v="79"/>
    <s v="Animal  - wild"/>
    <s v="Clear"/>
    <s v="N"/>
    <s v="N"/>
    <s v="N"/>
    <s v="N"/>
    <n v="43.884073999999899"/>
    <n v="-103.199513999999"/>
    <s v="Passenger car"/>
    <s v="Southbound"/>
    <s v="Wild animal hit - damage only"/>
    <s v="Animal in roadway"/>
    <m/>
    <s v="Wild animal hit"/>
    <s v="Wild animal hit - damage only"/>
    <s v="Wild animal hit"/>
    <x v="1"/>
    <x v="0"/>
  </r>
  <r>
    <n v="2992"/>
    <n v="2015586"/>
    <d v="2020-11-18T17:50:00"/>
    <s v="CUSTER"/>
    <s v="N"/>
    <s v="Lap belt and shoulder harness used"/>
    <s v="Straight ahead"/>
    <n v="0"/>
    <n v="79"/>
    <s v="Motor vehicle in transport"/>
    <s v="Clear"/>
    <s v="N"/>
    <s v="N"/>
    <s v="Y"/>
    <s v="N"/>
    <n v="43.698386999999897"/>
    <n v="-103.252842"/>
    <s v="Passenger car; Tractor/semi-trailer"/>
    <s v="Southbound"/>
    <s v="Cell phone; Improper lane change; None"/>
    <s v="None"/>
    <s v="USE OF HANDHELD ELECTRONIC WIRELESS COMMUNICATION DEVICE, LANE DRIVING REQUIRED / ILLEGAL LANE CHANGE"/>
    <s v="None"/>
    <s v="None"/>
    <s v="0.00 BAC, Test not given"/>
    <x v="1"/>
    <x v="1"/>
  </r>
  <r>
    <n v="2993"/>
    <n v="2015587"/>
    <d v="2020-11-21T23:22:00"/>
    <s v="PENNINGTON"/>
    <s v="N"/>
    <s v="Lap belt and shoulder harness used"/>
    <s v="Straight ahead"/>
    <n v="0"/>
    <n v="79"/>
    <s v="Cross median/centerline, Overturn/rollover"/>
    <s v="Clear"/>
    <s v="N"/>
    <s v="N"/>
    <s v="N"/>
    <s v="N"/>
    <n v="43.942301999999898"/>
    <n v="-103.191929999999"/>
    <s v="Light truck (2 axles, 4 tires)"/>
    <s v="Southbound"/>
    <s v="Drinking; None"/>
    <s v="None"/>
    <s v="DUI, CARELESS DRIVING."/>
    <s v="None"/>
    <s v="None"/>
    <s v="0.27 BAC"/>
    <x v="1"/>
    <x v="0"/>
  </r>
  <r>
    <n v="2996"/>
    <n v="2015239"/>
    <d v="2020-11-24T17:00:00"/>
    <s v="BENNETT"/>
    <s v="N"/>
    <m/>
    <m/>
    <n v="-1"/>
    <n v="18"/>
    <s v="Animal  - wild"/>
    <s v="Clear"/>
    <s v="N"/>
    <s v="N"/>
    <s v="N"/>
    <s v="N"/>
    <n v="43.172552000000003"/>
    <n v="-101.867431999999"/>
    <s v="Light truck (2 axles, 4 tires)"/>
    <s v="Westbound"/>
    <s v="Wild animal hit - damage only"/>
    <s v="Animal in roadway"/>
    <m/>
    <s v="Wild animal hit"/>
    <s v="Wild animal hit - damage only"/>
    <s v="Wild animal hit"/>
    <x v="1"/>
    <x v="0"/>
  </r>
  <r>
    <n v="2997"/>
    <n v="2015259"/>
    <d v="2020-11-21T13:09:00"/>
    <s v="PENNINGTON"/>
    <s v="N"/>
    <m/>
    <m/>
    <n v="-1"/>
    <n v="79"/>
    <s v="Animal  - wild"/>
    <s v="Clear"/>
    <s v="N"/>
    <s v="N"/>
    <s v="N"/>
    <s v="N"/>
    <n v="43.943227999999898"/>
    <n v="-103.19053700000001"/>
    <s v="SUV ( sport utility/suburban )"/>
    <s v="Northbound"/>
    <s v="Wild animal hit - damage only"/>
    <s v="Animal in roadway"/>
    <m/>
    <s v="Wild animal hit"/>
    <s v="Wild animal hit - damage only"/>
    <s v="Wild animal hit"/>
    <x v="1"/>
    <x v="0"/>
  </r>
  <r>
    <n v="2998"/>
    <n v="2015499"/>
    <d v="2020-11-19T19:00:00"/>
    <s v="BENNETT"/>
    <s v="N"/>
    <m/>
    <m/>
    <n v="-1"/>
    <n v="18"/>
    <s v="Animal  - wild"/>
    <s v="Clear"/>
    <s v="N"/>
    <s v="N"/>
    <s v="N"/>
    <s v="N"/>
    <n v="43.172552000000003"/>
    <n v="-101.867464999999"/>
    <s v="SUV ( sport utility/suburban )"/>
    <s v="Eastbound"/>
    <s v="Wild animal hit - damage only"/>
    <s v="Animal in roadway"/>
    <m/>
    <s v="Wild animal hit"/>
    <s v="Wild animal hit - damage only"/>
    <s v="Wild animal hit"/>
    <x v="1"/>
    <x v="0"/>
  </r>
  <r>
    <n v="3000"/>
    <n v="2015333"/>
    <d v="2020-11-20T08:00:00"/>
    <s v="PENNINGTON"/>
    <s v="N"/>
    <s v="Lap belt and shoulder harness used"/>
    <s v="Stopped in traffic lane, Straight ahead"/>
    <n v="0"/>
    <n v="16"/>
    <s v="Motor vehicle in transport"/>
    <s v="Cloudy"/>
    <s v="N"/>
    <s v="N"/>
    <s v="N"/>
    <s v="N"/>
    <n v="44.096257000000001"/>
    <n v="-103.151383999999"/>
    <s v="SUV ( sport utility/suburban )"/>
    <s v="Westbound"/>
    <s v="Followed too closely; None"/>
    <s v="None"/>
    <s v="FOLLOWING TOO CLOSELY"/>
    <s v="None"/>
    <s v="None"/>
    <s v="Test not given, Test not given"/>
    <x v="1"/>
    <x v="2"/>
  </r>
  <r>
    <n v="3002"/>
    <n v="2015490"/>
    <d v="2020-12-01T05:59:00"/>
    <s v="PENNINGTON"/>
    <s v="N"/>
    <s v="Lap belt and shoulder harness used"/>
    <s v="Straight ahead, Turning left"/>
    <n v="0"/>
    <n v="16"/>
    <s v="Motor vehicle in transport"/>
    <s v="Clear"/>
    <s v="N"/>
    <s v="N"/>
    <s v="N"/>
    <s v="N"/>
    <n v="44.0383789999999"/>
    <n v="-103.191642999999"/>
    <s v="Light truck (2 axles, 4 tires); Passenger car"/>
    <s v="Eastbound; Northbound"/>
    <s v="None"/>
    <s v="None"/>
    <s v="FINANCIAL RESPONSIBILITY - OWNER"/>
    <s v="None"/>
    <s v="None"/>
    <s v="Test not given, Test not given"/>
    <x v="1"/>
    <x v="1"/>
  </r>
  <r>
    <n v="3007"/>
    <n v="2015924"/>
    <d v="2020-12-03T08:47:00"/>
    <s v="PENNINGTON"/>
    <s v="N"/>
    <s v="Lap belt and shoulder harness used, None used"/>
    <s v="Making U-turn, Slowing in traffic lane"/>
    <n v="0"/>
    <n v="16"/>
    <s v="Motor vehicle in transport"/>
    <s v="Clear"/>
    <s v="N"/>
    <s v="N"/>
    <s v="N"/>
    <s v="N"/>
    <n v="44.069225000000003"/>
    <n v="-103.158551"/>
    <s v="Light truck (2 axles, 4 tires); SUV ( sport utility/suburban )"/>
    <s v="Southbound"/>
    <s v="Followed too closely; None"/>
    <s v="None"/>
    <s v="FOLLOWING TOO CLOSELY, HIT AND RUN - FAILURE TO STOP &amp; GIVE INFO AFTER ACCIDENT, FAILURE TO MAINTAIN FINANCIAL RESPONSIBILITY"/>
    <s v="None"/>
    <s v="None"/>
    <s v="Test not given, Test not given"/>
    <x v="1"/>
    <x v="0"/>
  </r>
  <r>
    <n v="3009"/>
    <n v="2015916"/>
    <d v="2020-11-18T19:00:00"/>
    <s v="PENNINGTON"/>
    <s v="N"/>
    <s v="Lap belt and shoulder harness used"/>
    <s v="Straight ahead, Turning left"/>
    <n v="0"/>
    <n v="16"/>
    <s v="Motor vehicle in transport"/>
    <s v="Clear"/>
    <s v="N"/>
    <s v="N"/>
    <s v="N"/>
    <s v="N"/>
    <n v="44.0760369999999"/>
    <n v="-103.151246"/>
    <s v="Passenger car; SUV ( sport utility/suburban )"/>
    <s v="Northbound; Westbound"/>
    <s v="Disregarded traffic signs or signals; Drinking; None"/>
    <s v="None"/>
    <s v="DUI, FAIL TO STOP AT RED LIGHT, FINANCIAL RESPONSIBILITY - OWNER"/>
    <s v="None"/>
    <s v="None"/>
    <s v="Test not given, 0.08 BAC"/>
    <x v="1"/>
    <x v="0"/>
  </r>
  <r>
    <n v="3011"/>
    <n v="2016646"/>
    <d v="2020-12-06T19:29:00"/>
    <s v="CUSTER"/>
    <s v="N"/>
    <s v="None used"/>
    <s v="Straight ahead"/>
    <n v="0"/>
    <n v="79"/>
    <s v="Overturn/rollover, Ran off road left"/>
    <s v="Clear"/>
    <s v="N"/>
    <s v="N"/>
    <s v="N"/>
    <s v="N"/>
    <n v="43.701053000000002"/>
    <n v="-103.239592999999"/>
    <s v="Light truck (2 axles, 4 tires)"/>
    <s v="Northbound"/>
    <s v="Drinking; Failure to keep in proper lane"/>
    <s v="None"/>
    <s v="VEHICULAR BATTERY, DUI, CARELESS DRIVING., SUBSTITION OF PLATES"/>
    <s v="None"/>
    <s v="None"/>
    <s v="0.28 BAC, Not reported"/>
    <x v="1"/>
    <x v="3"/>
  </r>
  <r>
    <n v="3012"/>
    <n v="2016647"/>
    <d v="2020-12-10T15:35:00"/>
    <s v="CUSTER"/>
    <s v="N"/>
    <m/>
    <m/>
    <n v="-1"/>
    <n v="79"/>
    <s v="Animal  - wild"/>
    <s v="Clear"/>
    <s v="N"/>
    <s v="N"/>
    <s v="N"/>
    <s v="N"/>
    <n v="43.679386000000001"/>
    <n v="-103.259635"/>
    <s v="Mini-van/passenger van with seats for 8 or less, including driver"/>
    <s v="Southbound"/>
    <s v="Wild animal hit - damage only"/>
    <s v="Animal in roadway"/>
    <m/>
    <s v="Wild animal hit"/>
    <s v="Wild animal hit - damage only"/>
    <s v="Wild animal hit"/>
    <x v="1"/>
    <x v="0"/>
  </r>
  <r>
    <n v="3015"/>
    <n v="2016322"/>
    <d v="2020-12-11T21:26:00"/>
    <s v="PENNINGTON"/>
    <s v="N"/>
    <s v="Lap belt and shoulder harness used, None used"/>
    <s v="Straight ahead"/>
    <n v="0"/>
    <n v="16"/>
    <s v="Motor vehicle in transport"/>
    <s v="Clear"/>
    <s v="N"/>
    <s v="N"/>
    <s v="N"/>
    <s v="N"/>
    <n v="44.098478"/>
    <n v="-103.151207999999"/>
    <s v="Passenger car; SUV ( sport utility/suburban )"/>
    <s v="Southbound; Westbound"/>
    <s v="Failed to yield to vehicle; None"/>
    <s v="None"/>
    <s v="CARELESS DRIVING."/>
    <s v="None"/>
    <s v="None"/>
    <s v="Test not given, Test not given"/>
    <x v="1"/>
    <x v="0"/>
  </r>
  <r>
    <n v="3020"/>
    <n v="2016865"/>
    <d v="2020-12-19T16:40:00"/>
    <s v="BENNETT"/>
    <s v="N"/>
    <m/>
    <m/>
    <n v="-1"/>
    <n v="18"/>
    <s v="Animal  - wild"/>
    <s v="Clear"/>
    <s v="N"/>
    <s v="N"/>
    <s v="N"/>
    <s v="N"/>
    <n v="43.134701"/>
    <n v="-102.060627999999"/>
    <s v="SUV ( sport utility/suburban )"/>
    <s v="Westbound"/>
    <s v="Wild animal hit - damage only"/>
    <s v="Animal in roadway"/>
    <m/>
    <s v="Wild animal hit"/>
    <s v="Wild animal hit - damage only"/>
    <s v="Wild animal hit"/>
    <x v="1"/>
    <x v="0"/>
  </r>
  <r>
    <n v="3021"/>
    <n v="2016868"/>
    <d v="2020-12-22T04:05:00"/>
    <s v="PENNINGTON"/>
    <s v="N"/>
    <m/>
    <m/>
    <n v="-1"/>
    <n v="16"/>
    <s v="Animal  - wild"/>
    <s v="Clear"/>
    <s v="N"/>
    <s v="N"/>
    <s v="N"/>
    <s v="N"/>
    <n v="44.0543529999999"/>
    <n v="-103.165589999999"/>
    <s v="SUV ( sport utility/suburban )"/>
    <s v="Northbound"/>
    <s v="Wild animal hit - damage only"/>
    <s v="Animal in roadway"/>
    <m/>
    <s v="Wild animal hit"/>
    <s v="Wild animal hit - damage only"/>
    <s v="Wild animal hit"/>
    <x v="1"/>
    <x v="0"/>
  </r>
  <r>
    <n v="3023"/>
    <n v="2016925"/>
    <d v="2020-12-21T06:31:00"/>
    <s v="PENNINGTON"/>
    <s v="N"/>
    <s v="Lap belt and shoulder harness used"/>
    <s v="Stopped in traffic lane, Straight ahead"/>
    <n v="0"/>
    <n v="16"/>
    <s v="Motor vehicle in transport"/>
    <s v="Clear"/>
    <s v="N"/>
    <s v="N"/>
    <s v="N"/>
    <s v="N"/>
    <n v="44.069156"/>
    <n v="-103.158434999999"/>
    <s v="SUV ( sport utility/suburban ); Tractor/semi-trailer"/>
    <s v="Eastbound"/>
    <s v="Followed too closely; None"/>
    <s v="None"/>
    <s v="FOLLOWING TOO CLOSELY"/>
    <s v="None"/>
    <s v="None"/>
    <s v="Test not given, Test not given"/>
    <x v="1"/>
    <x v="0"/>
  </r>
  <r>
    <n v="3025"/>
    <n v="2017032"/>
    <d v="2020-12-26T18:41:00"/>
    <s v="PENNINGTON"/>
    <s v="N"/>
    <s v="Lap belt and shoulder harness used"/>
    <s v="Straight ahead"/>
    <n v="0"/>
    <n v="90"/>
    <s v="Overturn/rollover, Ran off road right"/>
    <s v="Clear"/>
    <s v="Y"/>
    <s v="N"/>
    <s v="N"/>
    <s v="N"/>
    <n v="44.099679000000002"/>
    <n v="-103.162239"/>
    <s v="SUV ( sport utility/suburban )"/>
    <s v="Westbound"/>
    <s v="Improper lane change; Over-correcting/over-steering"/>
    <s v="None"/>
    <m/>
    <s v="None"/>
    <s v="None"/>
    <s v="Test not given, Not reported"/>
    <x v="1"/>
    <x v="1"/>
  </r>
  <r>
    <n v="3026"/>
    <n v="2017153"/>
    <d v="2020-12-28T07:00:00"/>
    <s v="PENNINGTON"/>
    <s v="N"/>
    <s v="Lap belt and shoulder harness used, None used"/>
    <s v="Straight ahead, Turning left"/>
    <n v="0"/>
    <n v="16"/>
    <s v="Motor vehicle in transport"/>
    <s v="Cloudy"/>
    <s v="N"/>
    <s v="N"/>
    <s v="N"/>
    <s v="N"/>
    <n v="44.038424999999897"/>
    <n v="-103.18006200000001"/>
    <s v="SUV ( sport utility/suburban )"/>
    <s v="Eastbound; Westbound"/>
    <s v="Failed to yield to vehicle; Improper turn; None; Other"/>
    <s v="None"/>
    <s v="LEFT TURNING VEHICLE TO YIELD ROW, OPERATING VEHICLE WITHOUT HEADLIGHTS, ADULT SEATBELT VIOLATION ---- AFTER 9/1/73"/>
    <s v="None"/>
    <s v="None"/>
    <s v="Test not given, Test not given"/>
    <x v="1"/>
    <x v="1"/>
  </r>
  <r>
    <n v="3027"/>
    <n v="2017379"/>
    <d v="2020-12-30T06:30:00"/>
    <s v="CUSTER"/>
    <s v="N"/>
    <m/>
    <m/>
    <n v="-1"/>
    <n v="79"/>
    <s v="Animal  - wild"/>
    <s v="Clear"/>
    <s v="N"/>
    <s v="N"/>
    <s v="N"/>
    <s v="N"/>
    <n v="43.828083999999897"/>
    <n v="-103.199410999999"/>
    <s v="Light truck (2 axles, 4 tires)"/>
    <s v="Southbound"/>
    <s v="Wild animal hit - damage only"/>
    <s v="Animal in roadway"/>
    <m/>
    <s v="Wild animal hit"/>
    <s v="Wild animal hit - damage only"/>
    <s v="Wild animal hit"/>
    <x v="1"/>
    <x v="0"/>
  </r>
  <r>
    <n v="3028"/>
    <n v="2017480"/>
    <d v="2020-12-30T17:46:00"/>
    <s v="PENNINGTON"/>
    <s v="N"/>
    <s v="Lap belt and shoulder harness used"/>
    <s v="Changing lanes, Stopped in traffic lane"/>
    <n v="0"/>
    <n v="16"/>
    <s v="Motor vehicle in transport"/>
    <s v="Clear"/>
    <s v="N"/>
    <s v="N"/>
    <s v="N"/>
    <s v="N"/>
    <n v="44.076039000000002"/>
    <n v="-103.15141300000001"/>
    <s v="Light truck (2 axles, 4 tires); Passenger car"/>
    <s v="Southbound"/>
    <s v="Followed too closely; None"/>
    <s v="None"/>
    <s v="FOLLOWING TOO CLOSELY"/>
    <s v="None"/>
    <s v="None"/>
    <s v="Test not given, Test not given"/>
    <x v="1"/>
    <x v="0"/>
  </r>
  <r>
    <n v="3030"/>
    <n v="2100045"/>
    <d v="2021-01-05T06:41:00"/>
    <s v="PENNINGTON"/>
    <s v="N"/>
    <s v="Lap belt and shoulder harness used"/>
    <s v="Straight ahead, Turning left"/>
    <n v="0"/>
    <n v="16"/>
    <s v="Motor vehicle in transport"/>
    <s v="Clear"/>
    <s v="N"/>
    <s v="N"/>
    <s v="N"/>
    <s v="N"/>
    <n v="44.096257000000001"/>
    <n v="-103.151383999999"/>
    <s v="Passenger car; SUV ( sport utility/suburban )"/>
    <s v="Eastbound; Westbound"/>
    <s v="Failed to yield to vehicle; Improper signal or failure to signal; None"/>
    <s v="None"/>
    <s v="FINANCIAL RESPONSIBILITY - OWNER"/>
    <s v="None"/>
    <s v="None"/>
    <s v="Test not given, Test not given"/>
    <x v="1"/>
    <x v="1"/>
  </r>
  <r>
    <n v="3031"/>
    <n v="2017794"/>
    <d v="2020-12-28T21:33:00"/>
    <s v="PENNINGTON"/>
    <s v="N"/>
    <m/>
    <m/>
    <n v="-1"/>
    <n v="79"/>
    <s v="Animal  - wild"/>
    <s v="Cloudy"/>
    <s v="N"/>
    <s v="N"/>
    <s v="N"/>
    <s v="N"/>
    <n v="43.971710000000002"/>
    <n v="-103.183533999999"/>
    <s v="SUV ( sport utility/suburban )"/>
    <s v="Northbound"/>
    <s v="Wild animal hit - damage only"/>
    <s v="Animal in roadway"/>
    <m/>
    <s v="Wild animal hit"/>
    <s v="Wild animal hit - damage only"/>
    <s v="Wild animal hit"/>
    <x v="1"/>
    <x v="0"/>
  </r>
  <r>
    <n v="3032"/>
    <n v="2017795"/>
    <d v="2020-12-20T20:13:00"/>
    <s v="CUSTER"/>
    <s v="N"/>
    <m/>
    <m/>
    <n v="-1"/>
    <n v="79"/>
    <s v="Animal  - wild"/>
    <s v="Clear"/>
    <s v="N"/>
    <s v="N"/>
    <s v="N"/>
    <s v="N"/>
    <n v="43.481202000000003"/>
    <n v="-103.33837800000001"/>
    <s v="Mini-van/passenger van with seats for 8 or less, including driver"/>
    <s v="Southbound"/>
    <s v="Wild animal hit - damage only"/>
    <s v="Animal in roadway"/>
    <m/>
    <s v="Wild animal hit"/>
    <s v="Wild animal hit - damage only"/>
    <s v="Wild animal hit"/>
    <x v="1"/>
    <x v="0"/>
  </r>
  <r>
    <n v="3034"/>
    <n v="2100169"/>
    <d v="2021-01-10T21:36:00"/>
    <s v="CUSTER"/>
    <s v="N"/>
    <s v="Lap belt and shoulder harness used"/>
    <s v="Straight ahead"/>
    <n v="0"/>
    <n v="79"/>
    <s v="Jackknife, Overturn/rollover, Ran off road right"/>
    <s v="Severe crosswinds"/>
    <s v="N"/>
    <s v="N"/>
    <s v="N"/>
    <s v="N"/>
    <n v="43.489206000000003"/>
    <n v="-103.332543"/>
    <s v="Light truck (2 axles, 4 tires)"/>
    <s v="Northbound"/>
    <s v="None"/>
    <s v="None"/>
    <m/>
    <s v="None"/>
    <s v="None"/>
    <s v="Test not given"/>
    <x v="1"/>
    <x v="0"/>
  </r>
  <r>
    <n v="3035"/>
    <n v="2100540"/>
    <d v="2021-01-13T11:26:00"/>
    <s v="CUSTER"/>
    <s v="N"/>
    <s v="Lap belt and shoulder harness used"/>
    <s v="Straight ahead"/>
    <n v="0"/>
    <n v="79"/>
    <s v="Overturn/rollover, Ran off road right"/>
    <s v="Severe crosswinds"/>
    <s v="N"/>
    <s v="N"/>
    <s v="N"/>
    <s v="N"/>
    <n v="43.507421000000001"/>
    <n v="-103.329401"/>
    <s v="Tractor/semi-trailer"/>
    <s v="Northbound"/>
    <s v="None"/>
    <s v="None"/>
    <m/>
    <s v="None"/>
    <s v="None"/>
    <s v="0.00 BAC"/>
    <x v="1"/>
    <x v="0"/>
  </r>
  <r>
    <n v="3038"/>
    <n v="2018070"/>
    <d v="2020-12-09T01:21:00"/>
    <s v="OGLALA LAKOTA"/>
    <s v="N"/>
    <s v="Lap belt and shoulder harness used"/>
    <s v="Straight ahead"/>
    <n v="0"/>
    <n v="18"/>
    <s v="Fence, Light/luminaire support, Overturn/rollover, Ran off road right"/>
    <s v="Clear"/>
    <s v="N"/>
    <s v="N"/>
    <s v="N"/>
    <s v="N"/>
    <n v="43.027144"/>
    <n v="-102.518186"/>
    <s v="SUV ( sport utility/suburban )"/>
    <s v="Westbound"/>
    <s v="None; Running off road"/>
    <s v="Debris"/>
    <m/>
    <s v="Unknown"/>
    <s v="Unknown"/>
    <s v="Test not given"/>
    <x v="1"/>
    <x v="2"/>
  </r>
  <r>
    <n v="3040"/>
    <n v="2018091"/>
    <d v="2020-12-17T12:12:00"/>
    <s v="OGLALA LAKOTA"/>
    <s v="N"/>
    <s v="Lap belt and shoulder harness used"/>
    <s v="Stopped in traffic lane, Straight ahead"/>
    <n v="0"/>
    <n v="18"/>
    <s v="Motor vehicle in transport"/>
    <s v="Clear"/>
    <s v="N"/>
    <s v="N"/>
    <s v="N"/>
    <s v="N"/>
    <n v="43.027265"/>
    <n v="-102.547045999999"/>
    <s v="Passenger car; SUV ( sport utility/suburban )"/>
    <s v="Eastbound"/>
    <s v="Followed too closely; None; Unknown"/>
    <s v="None"/>
    <m/>
    <s v="Unknown"/>
    <s v="None; Unknown"/>
    <s v="Unknown, Unknown"/>
    <x v="1"/>
    <x v="0"/>
  </r>
  <r>
    <n v="3042"/>
    <n v="2018111"/>
    <d v="2020-11-12T17:46:00"/>
    <s v="OGLALA LAKOTA"/>
    <s v="N"/>
    <s v="None used"/>
    <s v="Slowing in traffic lane, Straight ahead"/>
    <n v="0"/>
    <n v="18"/>
    <s v="Ditch, Motor vehicle in transport"/>
    <s v="Clear"/>
    <s v="N"/>
    <s v="N"/>
    <s v="N"/>
    <s v="N"/>
    <n v="43.043911000000001"/>
    <n v="-102.566580999999"/>
    <s v="SUV ( sport utility/suburban ); Tractor/semi-trailer"/>
    <s v="Northbound"/>
    <s v="Followed too closely; None"/>
    <s v="Animal in roadway; None"/>
    <m/>
    <s v="None"/>
    <s v="None"/>
    <s v="Test not given, Test not given"/>
    <x v="1"/>
    <x v="0"/>
  </r>
  <r>
    <n v="3044"/>
    <n v="2018161"/>
    <d v="2020-11-12T20:36:00"/>
    <s v="OGLALA LAKOTA"/>
    <s v="N"/>
    <m/>
    <m/>
    <n v="-1"/>
    <n v="18"/>
    <s v="Animal  - wild"/>
    <s v="Clear"/>
    <s v="N"/>
    <s v="N"/>
    <s v="N"/>
    <s v="N"/>
    <n v="43.055762999999899"/>
    <n v="-102.205196999999"/>
    <s v="Mini-van/passenger van with seats for 8 or less, including driver"/>
    <s v="Eastbound"/>
    <s v="Wild animal hit - damage only"/>
    <s v="Animal in roadway"/>
    <m/>
    <s v="Wild animal hit"/>
    <s v="Wild animal hit - damage only"/>
    <s v="Wild animal hit"/>
    <x v="1"/>
    <x v="0"/>
  </r>
  <r>
    <n v="3046"/>
    <n v="2100450"/>
    <d v="2021-01-17T20:30:00"/>
    <s v="PENNINGTON"/>
    <s v="N"/>
    <s v="Lap belt and shoulder harness used"/>
    <s v="Straight ahead"/>
    <n v="0"/>
    <n v="79"/>
    <s v="Overturn/rollover, Ran off road left"/>
    <s v="Clear"/>
    <s v="N"/>
    <s v="N"/>
    <s v="N"/>
    <s v="N"/>
    <n v="43.9407619999999"/>
    <n v="-103.193151999999"/>
    <s v="Passenger car"/>
    <s v="Northbound"/>
    <s v="None; Swerving or avoiding due to wind, slippery surface, vehicle, object, non-motorist, etc."/>
    <s v="None"/>
    <m/>
    <s v="None"/>
    <s v="None"/>
    <s v="0.00 BAC"/>
    <x v="1"/>
    <x v="0"/>
  </r>
  <r>
    <n v="3048"/>
    <n v="2100555"/>
    <d v="2021-01-19T17:19:00"/>
    <s v="PENNINGTON"/>
    <s v="N"/>
    <s v="Lap belt and shoulder harness used"/>
    <s v="Stopped in traffic lane, Straight ahead"/>
    <n v="0"/>
    <n v="16"/>
    <s v="Motor vehicle in transport"/>
    <s v="Clear"/>
    <s v="N"/>
    <s v="N"/>
    <s v="N"/>
    <s v="N"/>
    <n v="44.038535000000003"/>
    <n v="-103.191857999999"/>
    <s v="Passenger car; SUV ( sport utility/suburban )"/>
    <s v="Southbound"/>
    <s v="Failed to yield to vehicle; None"/>
    <s v="None"/>
    <s v="CARELESS DRIVING."/>
    <s v="None"/>
    <s v="None"/>
    <s v="Test not given, Test not given"/>
    <x v="1"/>
    <x v="0"/>
  </r>
  <r>
    <n v="3049"/>
    <n v="2101001"/>
    <d v="2021-01-12T21:30:00"/>
    <s v="OGLALA LAKOTA"/>
    <s v="N"/>
    <m/>
    <m/>
    <n v="-1"/>
    <n v="18"/>
    <s v="Animal  - wild"/>
    <s v="Clear"/>
    <s v="N"/>
    <s v="N"/>
    <s v="N"/>
    <s v="N"/>
    <n v="43.188285"/>
    <n v="-102.937849999999"/>
    <s v="Light truck (2 axles, 4 tires)"/>
    <s v="Eastbound"/>
    <s v="Wild animal hit - damage only"/>
    <s v="Animal in roadway"/>
    <m/>
    <s v="Wild animal hit"/>
    <s v="Wild animal hit - damage only"/>
    <s v="Wild animal hit"/>
    <x v="1"/>
    <x v="0"/>
  </r>
  <r>
    <n v="3050"/>
    <n v="2101002"/>
    <d v="2021-01-21T16:26:00"/>
    <s v="OGLALA LAKOTA"/>
    <s v="N"/>
    <s v="Lap belt and shoulder harness used"/>
    <s v="Turning left, Turning right"/>
    <n v="0"/>
    <n v="18"/>
    <s v="Motor vehicle in transport"/>
    <s v="Cloudy"/>
    <s v="N"/>
    <s v="N"/>
    <s v="N"/>
    <s v="N"/>
    <n v="43.025902000000002"/>
    <n v="-102.554075999999"/>
    <s v="Light truck (2 axles, 4 tires); Passenger car"/>
    <s v="Eastbound; Westbound"/>
    <s v="Failed to yield to vehicle; None"/>
    <s v="None"/>
    <m/>
    <s v="Brakes; None"/>
    <s v="None; Weather conditions"/>
    <s v="Test not given, Test not given"/>
    <x v="1"/>
    <x v="0"/>
  </r>
  <r>
    <n v="3051"/>
    <n v="2101200"/>
    <d v="2021-01-28T18:12:00"/>
    <s v="CUSTER"/>
    <s v="N"/>
    <m/>
    <m/>
    <n v="-1"/>
    <n v="79"/>
    <s v="Animal  - wild"/>
    <s v="Clear"/>
    <s v="N"/>
    <s v="N"/>
    <s v="N"/>
    <s v="N"/>
    <n v="43.682887999999899"/>
    <n v="-103.259258"/>
    <s v="Light truck (2 axles, 4 tires)"/>
    <s v="Northbound"/>
    <s v="Wild animal hit - damage only"/>
    <s v="Animal in roadway"/>
    <m/>
    <s v="Wild animal hit"/>
    <s v="Wild animal hit - damage only"/>
    <s v="Wild animal hit"/>
    <x v="1"/>
    <x v="0"/>
  </r>
  <r>
    <n v="3053"/>
    <n v="2100959"/>
    <d v="2021-01-27T19:09:00"/>
    <s v="PENNINGTON"/>
    <s v="N"/>
    <s v="Lap belt and shoulder harness used"/>
    <s v="Stopped in traffic lane, Straight ahead"/>
    <n v="0"/>
    <n v="16"/>
    <s v="Motor vehicle in transport"/>
    <s v="Clear"/>
    <s v="Y"/>
    <s v="N"/>
    <s v="N"/>
    <s v="N"/>
    <n v="44.096487000000003"/>
    <n v="-103.151383999999"/>
    <s v="Light truck (2 axles, 4 tires); Passenger car"/>
    <s v="Southbound"/>
    <s v="Followed too closely; None; Over-correcting/over-steering"/>
    <s v="None"/>
    <s v="FOLLOWING TOO CLOSELY"/>
    <s v="None"/>
    <s v="None"/>
    <s v="Test not given, Test not given, Test not given"/>
    <x v="1"/>
    <x v="0"/>
  </r>
  <r>
    <n v="3054"/>
    <n v="2101003"/>
    <d v="2021-01-25T12:02:00"/>
    <s v="OGLALA LAKOTA"/>
    <s v="N"/>
    <s v="Lap belt and shoulder harness used"/>
    <s v="Changing lanes, Turning left"/>
    <n v="0"/>
    <n v="18"/>
    <s v="Motor vehicle in transport"/>
    <s v="Cloudy"/>
    <s v="N"/>
    <s v="N"/>
    <s v="N"/>
    <s v="N"/>
    <n v="43.027265"/>
    <n v="-102.547045999999"/>
    <s v="Light truck (2 axles, 4 tires); Passenger car"/>
    <s v="Eastbound; Northbound"/>
    <s v="None; Unknown"/>
    <s v="Road surface condition ( wet, icy, snow, slush, etc. ); Unknown"/>
    <m/>
    <s v="None; Unknown"/>
    <s v="Not reported; Weather conditions"/>
    <s v="Test not given, Test not given"/>
    <x v="1"/>
    <x v="2"/>
  </r>
  <r>
    <n v="3061"/>
    <n v="2101757"/>
    <d v="2021-02-11T17:47:00"/>
    <s v="PENNINGTON"/>
    <s v="N"/>
    <s v="Lap belt and shoulder harness used"/>
    <s v="Straight ahead, Turning left"/>
    <n v="0"/>
    <n v="79"/>
    <s v="Motor vehicle in transport, Motor vehicle used as equipment ( snowplow plowing )"/>
    <s v="Snow"/>
    <s v="N"/>
    <s v="N"/>
    <s v="N"/>
    <s v="N"/>
    <n v="44.028441000000001"/>
    <n v="-103.191946"/>
    <s v="Single-unit truck (3 or more axles); SUV ( sport utility/suburban )"/>
    <s v="Southbound"/>
    <s v="Driving too fast for conditions; None"/>
    <s v="Road surface condition ( wet, icy, snow, slush, etc. )"/>
    <s v="OVERDRIVING ROAD CONDITIONS"/>
    <s v="None"/>
    <s v="None"/>
    <s v="Test not given, Test not given"/>
    <x v="1"/>
    <x v="0"/>
  </r>
  <r>
    <n v="3070"/>
    <n v="2101798"/>
    <d v="2021-02-15T17:44:00"/>
    <s v="PENNINGTON"/>
    <s v="N"/>
    <s v="Lap belt and shoulder harness used"/>
    <s v="Changing lanes, Straight ahead"/>
    <n v="0"/>
    <n v="16"/>
    <s v="Motor vehicle in transport"/>
    <s v="Cloudy"/>
    <s v="N"/>
    <s v="N"/>
    <s v="N"/>
    <s v="N"/>
    <n v="44.092748"/>
    <n v="-103.151381999999"/>
    <s v="Light truck (2 axles, 4 tires); Passenger car"/>
    <s v="Southbound"/>
    <s v="Improper lane change; None"/>
    <s v="Road surface condition ( wet, icy, snow, slush, etc. )"/>
    <s v="LANE DRIVING REQUIRED / ILLEGAL LANE CHANGE"/>
    <s v="None"/>
    <s v="None"/>
    <s v="Test not given, Test not given"/>
    <x v="1"/>
    <x v="0"/>
  </r>
  <r>
    <n v="3071"/>
    <n v="2101636"/>
    <d v="2021-02-11T10:52:00"/>
    <s v="PENNINGTON"/>
    <s v="N"/>
    <s v="Lap belt and shoulder harness used"/>
    <s v="Slowing in traffic lane"/>
    <n v="0"/>
    <n v="16"/>
    <s v="Motor vehicle in transport"/>
    <s v="Cloudy, Snow"/>
    <s v="N"/>
    <s v="N"/>
    <s v="N"/>
    <s v="N"/>
    <n v="44.069322999999898"/>
    <n v="-103.158413999999"/>
    <s v="Light truck (2 axles, 4 tires); Passenger car"/>
    <s v="Southbound"/>
    <s v="Driving too fast for conditions; None"/>
    <s v="None; Road surface condition ( wet, icy, snow, slush, etc. )"/>
    <s v="OVERDRIVING ROAD CONDITIONS"/>
    <s v="None"/>
    <s v="None"/>
    <s v="Test not given, Test not given"/>
    <x v="1"/>
    <x v="0"/>
  </r>
  <r>
    <n v="3072"/>
    <n v="2102188"/>
    <d v="2021-02-08T07:15:00"/>
    <s v="CUSTER"/>
    <s v="N"/>
    <s v="None used"/>
    <s v="Straight ahead"/>
    <n v="0"/>
    <n v="79"/>
    <s v="Ditch, Embankment, Highway traffic sign post/sign, Ran off road right"/>
    <s v="Clear"/>
    <s v="N"/>
    <s v="N"/>
    <s v="Y"/>
    <s v="N"/>
    <n v="43.793436999999898"/>
    <n v="-103.22124700000001"/>
    <s v="Light truck (2 axles, 4 tires)"/>
    <s v="Southbound"/>
    <s v="Cell phone; Running off road"/>
    <s v="Road surface condition ( wet, icy, snow, slush, etc. )"/>
    <s v="DROPING, SIFTING, OR LEAKING LOAD., CARELESS DRIVING., FAIL TO REPORT ACCIDENT (&gt;$1000/$2000), OPEN CONTAINER IN VEHICLE"/>
    <s v="None"/>
    <s v="None"/>
    <s v="Test not given"/>
    <x v="1"/>
    <x v="0"/>
  </r>
  <r>
    <n v="3076"/>
    <n v="2102181"/>
    <d v="2021-02-12T08:40:00"/>
    <s v="PENNINGTON"/>
    <s v="N"/>
    <s v="Lap belt and shoulder harness used, None used"/>
    <s v="Changing lanes, Straight ahead"/>
    <n v="0"/>
    <n v="90"/>
    <s v="Cross median/centerline, Guardrail end, Guardrail face, Motor vehicle in transport, Ran off road left, Ran off road right"/>
    <s v="Snow, Blowing snow"/>
    <s v="N"/>
    <s v="N"/>
    <s v="N"/>
    <s v="N"/>
    <n v="44.099469999999897"/>
    <n v="-103.16974"/>
    <s v="Light truck (2 axles, 4 tires)"/>
    <s v="Eastbound; Westbound"/>
    <s v="Driving too fast for conditions; Failure to keep in proper lane; None"/>
    <s v="None; Road surface condition ( wet, icy, snow, slush, etc. )"/>
    <s v="OVERDRIVING ROAD CONDITIONS, ADULT SEATBELT VIOLATION ---- AFTER 9/1/73"/>
    <s v="None"/>
    <s v="None"/>
    <s v="Test not given, Test not given"/>
    <x v="1"/>
    <x v="0"/>
  </r>
  <r>
    <n v="3077"/>
    <n v="2102192"/>
    <d v="2021-02-12T09:37:00"/>
    <s v="PENNINGTON"/>
    <s v="N"/>
    <s v="Lap belt and shoulder harness used"/>
    <s v="Changing lanes, Overtaking/passing"/>
    <n v="0"/>
    <n v="16"/>
    <s v="Motor vehicle in transport"/>
    <s v="Cloudy"/>
    <s v="N"/>
    <s v="N"/>
    <s v="N"/>
    <s v="N"/>
    <n v="44.086143999999898"/>
    <n v="-103.151385"/>
    <s v="SUV ( sport utility/suburban ); Tractor/semi-trailer"/>
    <s v="Westbound"/>
    <s v="Improper lane change; None"/>
    <s v="None"/>
    <m/>
    <s v="None"/>
    <s v="None"/>
    <s v="0.00 BAC, 0.00 BAC"/>
    <x v="1"/>
    <x v="0"/>
  </r>
  <r>
    <n v="3083"/>
    <n v="2102549"/>
    <d v="2021-02-19T16:33:00"/>
    <s v="PENNINGTON"/>
    <s v="N"/>
    <s v="None used"/>
    <s v="Changing lanes"/>
    <n v="0"/>
    <n v="79"/>
    <s v="Delineator post, Overturn/rollover, Ran off road right"/>
    <s v="Clear"/>
    <s v="N"/>
    <s v="N"/>
    <s v="N"/>
    <s v="N"/>
    <n v="43.861257000000002"/>
    <n v="-103.199421"/>
    <s v="Passenger car"/>
    <s v="Southbound"/>
    <s v="Failure to keep in proper lane; Running off road"/>
    <s v="None"/>
    <s v="NO VALID DL, IMPROPERLY EQUIPPED VEHICLES ON HIGHWAY., SEATBELT FOR PASSENGERS 5-17 (TICKET DRIVER), ADULT SEATBELT VIOLATION ---- AFTER 9/1/73"/>
    <s v="Suspension"/>
    <s v="None"/>
    <s v="0.00 BAC, Not reported, Not reported, Not reported"/>
    <x v="1"/>
    <x v="1"/>
  </r>
  <r>
    <n v="3084"/>
    <n v="2102429"/>
    <d v="2021-02-18T15:10:00"/>
    <s v="PENNINGTON"/>
    <s v="N"/>
    <s v="Lap belt and shoulder harness used"/>
    <s v="Stopped in traffic lane, Straight ahead"/>
    <n v="0"/>
    <n v="16"/>
    <s v="Motor vehicle in transport"/>
    <s v="Cloudy"/>
    <s v="N"/>
    <s v="N"/>
    <s v="N"/>
    <s v="N"/>
    <n v="44.038535000000003"/>
    <n v="-103.191857999999"/>
    <s v="Passenger car; SUV ( sport utility/suburban )"/>
    <s v="Southbound"/>
    <s v="Followed too closely; None"/>
    <s v="None"/>
    <s v="FOLLOWING TOO CLOSELY"/>
    <s v="None"/>
    <s v="None"/>
    <s v="Test not given, Test not given"/>
    <x v="1"/>
    <x v="2"/>
  </r>
  <r>
    <n v="3088"/>
    <n v="2102869"/>
    <d v="2021-03-06T11:11:00"/>
    <s v="PENNINGTON"/>
    <s v="N"/>
    <s v="Lap belt and shoulder harness used"/>
    <s v="Straight ahead, Turning left"/>
    <n v="0"/>
    <n v="79"/>
    <s v="Motor vehicle in transport"/>
    <s v="Clear"/>
    <s v="N"/>
    <s v="N"/>
    <s v="N"/>
    <s v="N"/>
    <n v="44.030301000000001"/>
    <n v="-103.191742"/>
    <s v="Light truck (2 axles, 4 tires)"/>
    <s v="Eastbound; Northbound"/>
    <s v="Improper lane change; None"/>
    <s v="None"/>
    <m/>
    <s v="None"/>
    <s v="None"/>
    <s v="Test not given, Test not given"/>
    <x v="1"/>
    <x v="0"/>
  </r>
  <r>
    <n v="3090"/>
    <n v="2102940"/>
    <d v="2021-03-06T20:45:00"/>
    <s v="PENNINGTON"/>
    <s v="N"/>
    <m/>
    <m/>
    <n v="-1"/>
    <n v="79"/>
    <s v="Animal  - wild"/>
    <s v="Clear"/>
    <s v="N"/>
    <s v="N"/>
    <s v="N"/>
    <s v="N"/>
    <n v="43.954732999999898"/>
    <n v="-103.186600999999"/>
    <s v="SUV ( sport utility/suburban )"/>
    <s v="Northbound"/>
    <s v="Wild animal hit - damage only"/>
    <s v="Animal in roadway"/>
    <m/>
    <s v="Wild animal hit"/>
    <s v="Wild animal hit - damage only"/>
    <s v="Wild animal hit"/>
    <x v="1"/>
    <x v="0"/>
  </r>
  <r>
    <n v="3092"/>
    <n v="2102548"/>
    <d v="2021-02-13T23:18:00"/>
    <s v="FALL RIVER"/>
    <s v="N"/>
    <s v="None used"/>
    <s v="Stopped in traffic lane, Straight ahead"/>
    <n v="0"/>
    <n v="18"/>
    <s v="Cross median/centerline, Motor vehicle in transport, Ran off road right"/>
    <s v="Clear"/>
    <s v="N"/>
    <s v="N"/>
    <s v="N"/>
    <s v="N"/>
    <n v="43.187553999999899"/>
    <n v="-103.10581500000001"/>
    <s v="Light truck (2 axles, 4 tires); Passenger car"/>
    <s v="Eastbound; Westbound"/>
    <s v="Improper parking; None; Unknown"/>
    <s v="None"/>
    <s v="VEHICULAR BATTERY, DRIVERS LICENSE SUSPENDED, DUI, PARKING ON HIGHWAY"/>
    <s v="None"/>
    <s v="None"/>
    <s v="0.14 BAC, Test given, but unobtainable at time report filed"/>
    <x v="1"/>
    <x v="3"/>
  </r>
  <r>
    <n v="3093"/>
    <n v="2103273"/>
    <d v="2021-03-10T18:30:00"/>
    <s v="BENNETT"/>
    <s v="N"/>
    <s v="Lap belt and shoulder harness used"/>
    <s v="Straight ahead"/>
    <n v="0"/>
    <n v="18"/>
    <s v="Overturn/rollover, Ran off road right"/>
    <s v="Snow"/>
    <s v="N"/>
    <s v="N"/>
    <s v="N"/>
    <s v="N"/>
    <n v="43.172280999999899"/>
    <n v="-101.761844999999"/>
    <s v="Light truck (2 axles, 4 tires)"/>
    <s v="Westbound"/>
    <s v="Driving too fast for conditions; None"/>
    <s v="Road surface condition ( wet, icy, snow, slush, etc. )"/>
    <m/>
    <s v="None"/>
    <s v="Weather conditions"/>
    <s v="0.00 BAC, Not reported"/>
    <x v="1"/>
    <x v="2"/>
  </r>
  <r>
    <n v="3094"/>
    <n v="2103272"/>
    <d v="2021-03-09T18:30:00"/>
    <s v="BENNETT"/>
    <s v="N"/>
    <m/>
    <m/>
    <n v="-1"/>
    <n v="18"/>
    <s v="Animal  - wild"/>
    <s v="Clear"/>
    <s v="N"/>
    <s v="N"/>
    <s v="N"/>
    <s v="N"/>
    <n v="43.172552000000003"/>
    <n v="-101.84540200000001"/>
    <s v="Passenger car"/>
    <s v="Eastbound"/>
    <s v="Wild animal hit - damage only"/>
    <s v="Animal in roadway"/>
    <m/>
    <s v="Wild animal hit"/>
    <s v="Wild animal hit - damage only"/>
    <s v="Wild animal hit"/>
    <x v="1"/>
    <x v="0"/>
  </r>
  <r>
    <n v="3095"/>
    <n v="2103143"/>
    <d v="2021-03-10T17:05:00"/>
    <s v="PENNINGTON"/>
    <s v="N"/>
    <s v="Lap belt and shoulder harness used"/>
    <s v="Slowing in traffic lane, Straight ahead"/>
    <n v="0"/>
    <n v="16"/>
    <s v="Motor vehicle in transport"/>
    <s v="Cloudy"/>
    <s v="N"/>
    <s v="N"/>
    <s v="N"/>
    <s v="N"/>
    <n v="44.09449"/>
    <n v="-103.151223999999"/>
    <s v="Light truck (2 axles, 4 tires); SUV ( sport utility/suburban )"/>
    <s v="Southbound"/>
    <s v="Followed too closely; None"/>
    <s v="None"/>
    <s v="FOLLOWING TOO CLOSELY, FINANCIAL RESPONSIBILITY - OWNER"/>
    <s v="Brakes; None"/>
    <s v="None"/>
    <s v="Test not given, Test not given"/>
    <x v="1"/>
    <x v="2"/>
  </r>
  <r>
    <n v="3096"/>
    <n v="2103036"/>
    <d v="2021-03-01T05:30:00"/>
    <s v="PENNINGTON"/>
    <s v="N"/>
    <m/>
    <m/>
    <n v="-1"/>
    <n v="79"/>
    <s v="Animal  - wild"/>
    <s v="Clear"/>
    <s v="N"/>
    <s v="N"/>
    <s v="N"/>
    <s v="N"/>
    <n v="43.979529999999897"/>
    <n v="-103.181275999999"/>
    <s v="SUV ( sport utility/suburban )"/>
    <s v="Southbound"/>
    <s v="Wild animal hit - damage only"/>
    <s v="Animal in roadway"/>
    <m/>
    <s v="Wild animal hit"/>
    <s v="Wild animal hit - damage only"/>
    <s v="Wild animal hit"/>
    <x v="1"/>
    <x v="0"/>
  </r>
  <r>
    <n v="3098"/>
    <n v="2102857"/>
    <d v="2021-03-04T15:46:00"/>
    <s v="PENNINGTON"/>
    <s v="N"/>
    <s v="Lap belt and shoulder harness used"/>
    <s v="Stopped in traffic lane, Straight ahead"/>
    <n v="0"/>
    <n v="16"/>
    <s v="Motor vehicle in transport"/>
    <s v="Clear"/>
    <s v="N"/>
    <s v="N"/>
    <s v="N"/>
    <s v="N"/>
    <n v="44.071137999999898"/>
    <n v="-103.154303999999"/>
    <s v="Light truck (2 axles, 4 tires); Passenger car"/>
    <s v="Westbound"/>
    <s v="Followed too closely; None"/>
    <s v="None"/>
    <s v="FOLLOWING TOO CLOSELY"/>
    <s v="None"/>
    <s v="None"/>
    <s v="Test not given, Test not given"/>
    <x v="1"/>
    <x v="2"/>
  </r>
  <r>
    <n v="3101"/>
    <n v="2103232"/>
    <d v="2021-03-14T19:35:00"/>
    <s v="PENNINGTON"/>
    <s v="N"/>
    <s v="Lap belt and shoulder harness used"/>
    <s v="Straight ahead"/>
    <n v="0"/>
    <n v="16"/>
    <s v="Motor vehicle in transport"/>
    <s v="Snow, Blowing snow"/>
    <s v="N"/>
    <s v="N"/>
    <s v="N"/>
    <s v="N"/>
    <n v="44.096257000000001"/>
    <n v="-103.151383999999"/>
    <s v="SUV ( sport utility/suburban )"/>
    <s v="Eastbound; Northbound"/>
    <s v="Disregarded traffic signs or signals; None"/>
    <s v="None; Road surface condition ( wet, icy, snow, slush, etc. )"/>
    <s v="FAIL TO STOP AT RED LIGHT"/>
    <s v="None"/>
    <s v="None"/>
    <s v="Test not given, Test not given"/>
    <x v="1"/>
    <x v="3"/>
  </r>
  <r>
    <n v="3106"/>
    <n v="2103544"/>
    <d v="2021-03-21T14:40:00"/>
    <s v="PENNINGTON"/>
    <s v="N"/>
    <m/>
    <m/>
    <n v="-1"/>
    <n v="16"/>
    <s v="Animal  - wild"/>
    <s v="Clear"/>
    <s v="N"/>
    <s v="N"/>
    <s v="N"/>
    <s v="N"/>
    <n v="44.059992000000001"/>
    <n v="-103.164993999999"/>
    <s v="Light truck (2 axles, 4 tires)"/>
    <s v="Northbound"/>
    <s v="Wild animal hit - damage only"/>
    <s v="Animal in roadway"/>
    <m/>
    <s v="Wild animal hit"/>
    <s v="Wild animal hit - damage only"/>
    <s v="Wild animal hit"/>
    <x v="1"/>
    <x v="0"/>
  </r>
  <r>
    <n v="3107"/>
    <n v="2103543"/>
    <d v="2021-03-19T05:06:00"/>
    <s v="PENNINGTON"/>
    <s v="N"/>
    <s v="Lap belt and shoulder harness used"/>
    <s v="Straight ahead"/>
    <n v="0"/>
    <n v="16"/>
    <s v="Guardrail face, Ran off road right"/>
    <s v="Clear"/>
    <s v="N"/>
    <s v="N"/>
    <s v="N"/>
    <s v="N"/>
    <n v="44.093635999999897"/>
    <n v="-103.151228"/>
    <s v="SUV ( sport utility/suburban )"/>
    <s v="Southbound"/>
    <s v="None; Wrong side or wrong way"/>
    <s v="None"/>
    <s v="DRIVING ON WRONG SIDE OF ROAD"/>
    <s v="None"/>
    <s v="None"/>
    <s v="0.00 BAC"/>
    <x v="1"/>
    <x v="0"/>
  </r>
  <r>
    <n v="3111"/>
    <n v="2103648"/>
    <d v="2021-03-23T16:15:00"/>
    <s v="PENNINGTON"/>
    <s v="N"/>
    <s v="Lap belt and shoulder harness used"/>
    <s v="Stopped in traffic lane, Straight ahead"/>
    <n v="0"/>
    <n v="16"/>
    <s v="Motor vehicle in transport"/>
    <s v="Cloudy"/>
    <s v="N"/>
    <s v="N"/>
    <s v="Y"/>
    <s v="N"/>
    <n v="44.038524000000002"/>
    <n v="-103.190721999999"/>
    <s v="Passenger car; SUV ( sport utility/suburban )"/>
    <s v="Westbound"/>
    <s v="Distracted (list distraction in narrative); None"/>
    <s v="None"/>
    <s v="NO VALID DL, CARELESS DRIVING."/>
    <s v="None"/>
    <s v="None"/>
    <s v="Test not given, Test not given"/>
    <x v="1"/>
    <x v="0"/>
  </r>
  <r>
    <n v="3113"/>
    <n v="2103178"/>
    <d v="2021-03-10T09:00:00"/>
    <s v="FALL RIVER"/>
    <s v="N"/>
    <s v="Lap belt and shoulder harness used"/>
    <s v="Straight ahead"/>
    <n v="0"/>
    <n v="18"/>
    <s v="Cross median/centerline, Delineator post"/>
    <s v="Snow"/>
    <s v="N"/>
    <s v="N"/>
    <s v="N"/>
    <s v="N"/>
    <n v="43.301191000000003"/>
    <n v="-103.335204"/>
    <s v="Mini-van/passenger van with seats for 8 or less, including driver"/>
    <s v="Eastbound"/>
    <s v="None"/>
    <s v="None"/>
    <m/>
    <s v="None"/>
    <s v="None"/>
    <s v="0.00 BAC"/>
    <x v="1"/>
    <x v="0"/>
  </r>
  <r>
    <n v="3114"/>
    <n v="2103181"/>
    <d v="2021-03-04T01:33:00"/>
    <s v="FALL RIVER"/>
    <s v="N"/>
    <s v="Lap belt and shoulder harness used"/>
    <s v="Straight ahead"/>
    <n v="0"/>
    <n v="79"/>
    <s v="Animal - domestic"/>
    <s v="Clear"/>
    <s v="N"/>
    <s v="N"/>
    <s v="N"/>
    <s v="N"/>
    <n v="43.415975000000003"/>
    <n v="-103.38885500000001"/>
    <s v="Tractor/semi-trailer"/>
    <s v="Northbound"/>
    <s v="None"/>
    <s v="Animal in roadway"/>
    <m/>
    <s v="None"/>
    <s v="None"/>
    <s v="0.00 BAC"/>
    <x v="1"/>
    <x v="0"/>
  </r>
  <r>
    <n v="3116"/>
    <n v="2103374"/>
    <d v="2021-03-03T19:30:00"/>
    <s v="BENNETT"/>
    <s v="N"/>
    <m/>
    <m/>
    <n v="-1"/>
    <n v="18"/>
    <s v="Animal  - wild"/>
    <s v="Clear"/>
    <s v="N"/>
    <s v="N"/>
    <s v="N"/>
    <s v="N"/>
    <n v="43.172369000000003"/>
    <n v="-101.785073999999"/>
    <s v="Passenger car"/>
    <s v="Eastbound"/>
    <s v="Wild animal hit - damage only"/>
    <s v="Animal in roadway"/>
    <m/>
    <s v="Wild animal hit"/>
    <s v="Wild animal hit - damage only"/>
    <s v="Wild animal hit"/>
    <x v="1"/>
    <x v="0"/>
  </r>
  <r>
    <n v="3117"/>
    <n v="2103850"/>
    <d v="2021-03-04T14:42:00"/>
    <s v="PENNINGTON"/>
    <s v="N"/>
    <s v="Lap belt and shoulder harness used, None used"/>
    <s v="Straight ahead, Turning right"/>
    <n v="0"/>
    <n v="79"/>
    <s v="Motor vehicle in transport"/>
    <s v="Clear"/>
    <s v="N"/>
    <s v="N"/>
    <s v="N"/>
    <s v="N"/>
    <n v="43.897685000000003"/>
    <n v="-103.199156"/>
    <s v="Single-unit truck (3 or more axles); SUV ( sport utility/suburban )"/>
    <s v="Northbound"/>
    <s v="Followed too closely; None"/>
    <s v="None"/>
    <m/>
    <s v="None"/>
    <s v="None"/>
    <s v="0.00 BAC, 0.00 BAC"/>
    <x v="1"/>
    <x v="4"/>
  </r>
  <r>
    <n v="3120"/>
    <n v="2103844"/>
    <d v="2021-03-26T16:56:00"/>
    <s v="PENNINGTON"/>
    <s v="N"/>
    <s v="Lap belt and shoulder harness used"/>
    <s v="Overtaking/passing"/>
    <n v="0"/>
    <n v="90"/>
    <s v="Highway traffic sign post/sign, Ran off road right"/>
    <s v="Clear"/>
    <s v="N"/>
    <s v="N"/>
    <s v="N"/>
    <s v="N"/>
    <n v="44.0996969999999"/>
    <n v="-103.16727"/>
    <s v="Passenger car"/>
    <s v="Westbound"/>
    <s v="None; Unknown"/>
    <s v="None"/>
    <s v="FINANCIAL RESPONSIBILITY - OWNER"/>
    <s v="Other"/>
    <s v="None"/>
    <s v="Test not given"/>
    <x v="1"/>
    <x v="0"/>
  </r>
  <r>
    <n v="3123"/>
    <n v="2104540"/>
    <d v="2021-01-23T01:25:00"/>
    <s v="OGLALA LAKOTA"/>
    <s v="Y"/>
    <s v="None used"/>
    <s v="Straight ahead"/>
    <n v="0"/>
    <n v="18"/>
    <s v="Pedestrian"/>
    <s v="Cloudy"/>
    <s v="N"/>
    <s v="Y"/>
    <s v="N"/>
    <s v="N"/>
    <n v="43.090249999999898"/>
    <n v="-102.595674"/>
    <s v="Light truck (2 axles, 4 tires); Not applicable"/>
    <s v="Not applicable ( immobile from previous accident, stuck, etc ); Westbound"/>
    <s v="Drinking; Fatigued/asleep; None; Not applicable"/>
    <s v="Not applicable; Pedestrian, bicyclist, other non-occupants in road"/>
    <m/>
    <s v="None; Not applicable"/>
    <s v="None; Not applicable"/>
    <s v="Test not given, 0.60 BAC"/>
    <x v="1"/>
    <x v="4"/>
  </r>
  <r>
    <n v="3125"/>
    <n v="2104500"/>
    <d v="2021-04-07T17:18:00"/>
    <s v="PENNINGTON"/>
    <s v="N"/>
    <s v="Lap belt and shoulder harness used"/>
    <s v="Stopped in traffic lane, Straight ahead"/>
    <n v="0"/>
    <n v="16"/>
    <s v="Motor vehicle in transport"/>
    <s v="Clear"/>
    <s v="N"/>
    <s v="N"/>
    <s v="N"/>
    <s v="N"/>
    <n v="44.042493"/>
    <n v="-103.171577999999"/>
    <s v="Passenger car; SUV ( sport utility/suburban )"/>
    <s v="Northbound"/>
    <s v="None; Unknown"/>
    <s v="None"/>
    <m/>
    <s v="None"/>
    <s v="None"/>
    <s v="Test not given, Test not given"/>
    <x v="1"/>
    <x v="0"/>
  </r>
  <r>
    <n v="3127"/>
    <n v="2103926"/>
    <d v="2021-03-29T05:15:00"/>
    <s v="CUSTER"/>
    <s v="N"/>
    <s v="Lap belt and shoulder harness used"/>
    <s v="Straight ahead"/>
    <n v="0"/>
    <n v="79"/>
    <s v="Jackknife, Overturn/rollover, Ran off road right"/>
    <s v="Severe crosswinds"/>
    <s v="N"/>
    <s v="N"/>
    <s v="N"/>
    <s v="N"/>
    <n v="43.618112000000004"/>
    <n v="-103.297235999999"/>
    <s v="Light truck (2 axles, 4 tires)"/>
    <s v="Northbound"/>
    <s v="None"/>
    <s v="None"/>
    <m/>
    <s v="None"/>
    <s v="None"/>
    <s v="Test not given"/>
    <x v="1"/>
    <x v="0"/>
  </r>
  <r>
    <n v="3128"/>
    <n v="2104105"/>
    <d v="2021-03-29T06:25:00"/>
    <s v="CUSTER"/>
    <s v="N"/>
    <s v="Lap belt and shoulder harness used"/>
    <s v="Straight ahead"/>
    <n v="0"/>
    <n v="79"/>
    <s v="Overturn/rollover"/>
    <s v="Severe crosswinds"/>
    <s v="N"/>
    <s v="N"/>
    <s v="N"/>
    <s v="N"/>
    <n v="43.751469"/>
    <n v="-103.21958100000001"/>
    <s v="Tractor/semi-trailer"/>
    <s v="Southbound"/>
    <s v="None"/>
    <s v="None"/>
    <m/>
    <s v="None"/>
    <s v="None"/>
    <s v="Test not given"/>
    <x v="1"/>
    <x v="0"/>
  </r>
  <r>
    <n v="3129"/>
    <n v="2105228"/>
    <d v="2021-04-10T13:43:00"/>
    <s v="PENNINGTON"/>
    <s v="N"/>
    <s v="Helmet and eye protection"/>
    <s v="Straight ahead"/>
    <n v="0"/>
    <n v="16"/>
    <s v="Overturn/rollover"/>
    <s v="Clear"/>
    <s v="N"/>
    <s v="N"/>
    <s v="N"/>
    <s v="N"/>
    <n v="44.098478"/>
    <n v="-103.151207999999"/>
    <s v="Motorcycle"/>
    <s v="Southbound"/>
    <s v="None"/>
    <s v="None"/>
    <m/>
    <s v="None"/>
    <s v="None"/>
    <s v="0.00 BAC"/>
    <x v="1"/>
    <x v="1"/>
  </r>
  <r>
    <n v="3131"/>
    <n v="2104372"/>
    <d v="2021-03-29T11:01:00"/>
    <s v="FALL RIVER"/>
    <s v="N"/>
    <s v="Lap belt and shoulder harness used"/>
    <s v="Straight ahead"/>
    <n v="0"/>
    <n v="18"/>
    <s v="Jackknife, Overturn/rollover"/>
    <s v="Clear"/>
    <s v="N"/>
    <s v="N"/>
    <s v="N"/>
    <s v="N"/>
    <n v="43.331831000000001"/>
    <n v="-103.369444"/>
    <s v="Single-unit truck (2 axle, 6 tires) GVWR 10,000 lbs or less"/>
    <s v="Northbound"/>
    <s v="None"/>
    <s v="None"/>
    <m/>
    <s v="None"/>
    <s v="None"/>
    <s v="Test not given"/>
    <x v="1"/>
    <x v="0"/>
  </r>
  <r>
    <n v="3133"/>
    <n v="2104649"/>
    <d v="2021-03-17T20:03:00"/>
    <s v="OGLALA LAKOTA"/>
    <s v="N"/>
    <s v="None used"/>
    <s v="Straight ahead"/>
    <n v="0"/>
    <n v="18"/>
    <s v="Animal - domestic"/>
    <s v="Clear"/>
    <s v="N"/>
    <s v="N"/>
    <s v="N"/>
    <s v="N"/>
    <n v="43.081755000000001"/>
    <n v="-102.58575500000001"/>
    <s v="Light truck (2 axles, 4 tires)"/>
    <s v="Eastbound"/>
    <s v="None"/>
    <s v="Animal in roadway"/>
    <m/>
    <s v="None"/>
    <s v="None"/>
    <s v="Test not given"/>
    <x v="1"/>
    <x v="2"/>
  </r>
  <r>
    <n v="3134"/>
    <n v="2106176"/>
    <d v="2021-04-16T15:30:00"/>
    <s v="PENNINGTON"/>
    <s v="N"/>
    <s v="Lap belt and shoulder harness used"/>
    <s v="Straight ahead"/>
    <n v="0"/>
    <n v="79"/>
    <s v="Motor vehicle in transport"/>
    <s v="Clear"/>
    <s v="N"/>
    <s v="N"/>
    <s v="N"/>
    <s v="N"/>
    <n v="43.978789999999897"/>
    <n v="-103.180915999999"/>
    <s v="Passenger car"/>
    <s v="Northbound; Westbound"/>
    <s v="Failed to yield to vehicle; None"/>
    <s v="None"/>
    <s v="NO VALID DL, FINANCIAL RESPONSIBILITY - OWNER, RIGHT OF WAY AT INTERSECTIONS"/>
    <s v="None"/>
    <s v="None"/>
    <s v="Test not given, Test not given"/>
    <x v="1"/>
    <x v="0"/>
  </r>
  <r>
    <n v="3135"/>
    <n v="2106177"/>
    <d v="2021-05-09T13:14:00"/>
    <s v="CUSTER"/>
    <s v="N"/>
    <s v="Lap belt and shoulder harness used"/>
    <s v="Straight ahead"/>
    <n v="0"/>
    <n v="79"/>
    <s v="Fence, Ran off road right"/>
    <m/>
    <s v="Y"/>
    <s v="N"/>
    <s v="N"/>
    <s v="N"/>
    <n v="43.811380999999898"/>
    <n v="-103.205477999999"/>
    <s v="Passenger car"/>
    <s v="Southbound"/>
    <s v="None; Over-correcting/over-steering"/>
    <s v="Road surface condition ( wet, icy, snow, slush, etc. )"/>
    <m/>
    <s v="None"/>
    <s v="None"/>
    <s v="Test not given"/>
    <x v="1"/>
    <x v="2"/>
  </r>
  <r>
    <n v="3136"/>
    <n v="2106308"/>
    <d v="2021-05-15T07:59:00"/>
    <s v="CUSTER"/>
    <s v="N"/>
    <m/>
    <m/>
    <n v="-1"/>
    <n v="79"/>
    <s v="Animal  - wild"/>
    <s v="Clear"/>
    <s v="N"/>
    <s v="N"/>
    <s v="N"/>
    <s v="N"/>
    <n v="43.821784999999899"/>
    <n v="-103.200361999999"/>
    <s v="SUV ( sport utility/suburban )"/>
    <s v="Southbound"/>
    <s v="Wild animal hit - damage only"/>
    <s v="Animal in roadway"/>
    <m/>
    <s v="Wild animal hit"/>
    <s v="Wild animal hit - damage only"/>
    <s v="Wild animal hit"/>
    <x v="1"/>
    <x v="0"/>
  </r>
  <r>
    <n v="3137"/>
    <n v="2106309"/>
    <d v="2021-05-20T06:34:00"/>
    <s v="CUSTER"/>
    <s v="N"/>
    <m/>
    <m/>
    <n v="-1"/>
    <n v="79"/>
    <s v="Animal  - wild"/>
    <s v="Clear"/>
    <s v="N"/>
    <s v="N"/>
    <s v="N"/>
    <s v="N"/>
    <n v="43.591934000000002"/>
    <n v="-103.299711"/>
    <s v="Passenger car"/>
    <s v="Southbound"/>
    <s v="Wild animal hit - damage only"/>
    <s v="Animal in roadway"/>
    <m/>
    <s v="Wild animal hit"/>
    <s v="Wild animal hit - damage only"/>
    <s v="Wild animal hit"/>
    <x v="1"/>
    <x v="0"/>
  </r>
  <r>
    <n v="3138"/>
    <n v="2104502"/>
    <d v="2021-04-10T07:20:00"/>
    <s v="FALL RIVER"/>
    <s v="N"/>
    <s v="Lap belt and shoulder harness used"/>
    <s v="Straight ahead, Turning right"/>
    <n v="0"/>
    <n v="18"/>
    <s v="Motor vehicle in transport"/>
    <s v="Clear"/>
    <s v="N"/>
    <s v="N"/>
    <s v="N"/>
    <s v="N"/>
    <n v="43.399633000000001"/>
    <n v="-103.397002999999"/>
    <s v="SUV ( sport utility/suburban )"/>
    <s v="Eastbound"/>
    <s v="Failed to yield to vehicle; None"/>
    <s v="None"/>
    <m/>
    <s v="None"/>
    <s v="None"/>
    <s v="Test not given, Test not given"/>
    <x v="1"/>
    <x v="0"/>
  </r>
  <r>
    <n v="3145"/>
    <n v="2104899"/>
    <d v="2021-04-20T14:53:00"/>
    <s v="PENNINGTON"/>
    <s v="N"/>
    <s v="Lap belt and shoulder harness used, None used"/>
    <s v="Slowing in traffic lane, Straight ahead"/>
    <n v="0"/>
    <n v="16"/>
    <s v="Motor vehicle in transport"/>
    <s v="Cloudy, Sleet, hail ( freezing rain or drizzle )"/>
    <s v="N"/>
    <s v="N"/>
    <s v="N"/>
    <s v="N"/>
    <n v="44.065016999999898"/>
    <n v="-103.162057"/>
    <s v="Light truck (2 axles, 4 tires); Passenger car"/>
    <s v="Eastbound"/>
    <s v="Followed too closely; None"/>
    <s v="None; Road surface condition ( wet, icy, snow, slush, etc. )"/>
    <s v="FOLLOWING TOO CLOSELY"/>
    <s v="Brakes"/>
    <s v="None"/>
    <s v="Test not given, Test not given"/>
    <x v="1"/>
    <x v="1"/>
  </r>
  <r>
    <n v="3148"/>
    <n v="2105020"/>
    <d v="2021-04-24T15:40:00"/>
    <s v="PENNINGTON"/>
    <s v="N"/>
    <s v="Lap belt and shoulder harness used"/>
    <s v="Straight ahead"/>
    <n v="0"/>
    <n v="16"/>
    <s v="Motor vehicle in transport"/>
    <s v="Clear"/>
    <s v="N"/>
    <s v="N"/>
    <s v="N"/>
    <s v="N"/>
    <n v="44.094938999999897"/>
    <n v="-103.151382999999"/>
    <s v="SUV ( sport utility/suburban )"/>
    <s v="Southbound"/>
    <s v="Followed too closely; None"/>
    <s v="None"/>
    <s v="FOLLOWING TOO CLOSELY"/>
    <s v="None"/>
    <s v="None"/>
    <s v="Test not given, Test not given, Not reported"/>
    <x v="1"/>
    <x v="1"/>
  </r>
  <r>
    <n v="3149"/>
    <n v="2105124"/>
    <d v="2021-04-20T16:30:00"/>
    <s v="PENNINGTON"/>
    <s v="N"/>
    <s v="Lap belt and shoulder harness used"/>
    <s v="Straight ahead"/>
    <n v="0"/>
    <n v="90"/>
    <s v="Cargo/equipment loss or shift, Motor vehicle in transport"/>
    <s v="Clear, Severe crosswinds"/>
    <s v="N"/>
    <s v="N"/>
    <s v="N"/>
    <s v="N"/>
    <n v="44.099688"/>
    <n v="-103.164585"/>
    <s v="Light truck (2 axles, 4 tires); SUV ( sport utility/suburban )"/>
    <s v="Westbound"/>
    <s v="None"/>
    <s v="None"/>
    <m/>
    <s v="None"/>
    <s v="None"/>
    <s v="0.00 BAC, Test not given"/>
    <x v="1"/>
    <x v="0"/>
  </r>
  <r>
    <n v="3154"/>
    <n v="2105517"/>
    <d v="2021-05-08T11:15:00"/>
    <s v="PENNINGTON"/>
    <s v="N"/>
    <s v="Lap belt and shoulder harness used"/>
    <s v="Slowing in traffic lane, Straight ahead"/>
    <n v="0"/>
    <n v="16"/>
    <s v="Motor vehicle in transport"/>
    <s v="Clear"/>
    <s v="N"/>
    <s v="N"/>
    <s v="N"/>
    <s v="N"/>
    <n v="44.059691999999899"/>
    <n v="-103.165160999999"/>
    <s v="SUV ( sport utility/suburban )"/>
    <s v="Southbound"/>
    <s v="Followed too closely; None"/>
    <s v="Work zone ( construction/maintenance/utility )"/>
    <s v="FOLLOWING TOO CLOSELY"/>
    <s v="None"/>
    <s v="None"/>
    <s v="Test not given, Test not given"/>
    <x v="1"/>
    <x v="0"/>
  </r>
  <r>
    <n v="3156"/>
    <n v="2105659"/>
    <d v="2021-04-28T18:47:00"/>
    <s v="PENNINGTON"/>
    <s v="N"/>
    <m/>
    <m/>
    <n v="-1"/>
    <n v="79"/>
    <s v="Animal  - wild"/>
    <s v="Clear"/>
    <s v="N"/>
    <s v="N"/>
    <s v="N"/>
    <s v="N"/>
    <n v="43.948321999999898"/>
    <n v="-103.18831400000001"/>
    <s v="SUV ( sport utility/suburban )"/>
    <s v="Southbound"/>
    <s v="Wild animal hit - damage only"/>
    <s v="Animal in roadway"/>
    <m/>
    <s v="Wild animal hit"/>
    <s v="Wild animal hit - damage only"/>
    <s v="Wild animal hit"/>
    <x v="1"/>
    <x v="0"/>
  </r>
  <r>
    <n v="3165"/>
    <n v="2106304"/>
    <d v="2021-05-17T11:29:00"/>
    <s v="PENNINGTON"/>
    <s v="N"/>
    <s v="Lap belt and shoulder harness used"/>
    <s v="Straight ahead"/>
    <n v="0"/>
    <n v="79"/>
    <s v="Motor vehicle in transport"/>
    <s v="Cloudy"/>
    <s v="N"/>
    <s v="N"/>
    <s v="N"/>
    <s v="N"/>
    <n v="43.859749999999899"/>
    <n v="-103.199417999999"/>
    <s v="Motor home; SUV ( sport utility/suburban )"/>
    <s v="Southbound"/>
    <s v="Followed too closely; None"/>
    <s v="None"/>
    <s v="FOLLOWING TOO CLOSELY"/>
    <s v="None"/>
    <s v="None"/>
    <s v="0.00 BAC, 0.00 BAC, Not reported"/>
    <x v="1"/>
    <x v="2"/>
  </r>
  <r>
    <n v="3166"/>
    <n v="2106228"/>
    <d v="2021-05-23T16:55:00"/>
    <s v="PENNINGTON"/>
    <s v="N"/>
    <s v="Lap belt and shoulder harness used"/>
    <s v="Stopped in traffic lane, Straight ahead"/>
    <n v="0"/>
    <n v="16"/>
    <s v="Motor vehicle in transport"/>
    <s v="Rain"/>
    <s v="N"/>
    <s v="N"/>
    <s v="N"/>
    <s v="N"/>
    <n v="44.096257000000001"/>
    <n v="-103.151383999999"/>
    <s v="Passenger car"/>
    <s v="Northbound"/>
    <s v="Followed too closely; None"/>
    <s v="Road surface condition ( wet, icy, snow, slush, etc. )"/>
    <s v="FOLLOWING TOO CLOSELY"/>
    <s v="None"/>
    <s v="None; Weather conditions"/>
    <s v="Test not given, Test not given"/>
    <x v="1"/>
    <x v="0"/>
  </r>
  <r>
    <n v="3168"/>
    <n v="2106233"/>
    <d v="2021-05-21T11:52:00"/>
    <s v="PENNINGTON"/>
    <s v="N"/>
    <s v="Lap belt and shoulder harness used"/>
    <s v="Slowing in traffic lane"/>
    <n v="0"/>
    <n v="79"/>
    <s v="Motor vehicle in transport"/>
    <s v="Cloudy"/>
    <s v="N"/>
    <s v="N"/>
    <s v="N"/>
    <s v="N"/>
    <n v="44.02955"/>
    <n v="-103.191907999999"/>
    <s v="Light truck (2 axles, 4 tires)"/>
    <s v="Southbound"/>
    <s v="None"/>
    <s v="None"/>
    <m/>
    <s v="None"/>
    <s v="None"/>
    <s v="Test not given, Test not given"/>
    <x v="1"/>
    <x v="0"/>
  </r>
  <r>
    <n v="3170"/>
    <n v="2108235"/>
    <d v="2021-06-04T00:48:00"/>
    <s v="CUSTER"/>
    <s v="N"/>
    <s v="Lap belt and shoulder harness used"/>
    <s v="Straight ahead"/>
    <n v="0"/>
    <n v="79"/>
    <s v="Cross median/centerline, Overturn/rollover"/>
    <s v="Clear"/>
    <s v="N"/>
    <s v="N"/>
    <s v="N"/>
    <s v="N"/>
    <n v="43.693992000000001"/>
    <n v="-103.258190999999"/>
    <s v="Tractor/semi-trailer"/>
    <s v="Northbound"/>
    <s v="None; Swerving or avoiding due to wind, slippery surface, vehicle, object, non-motorist, etc."/>
    <s v="None"/>
    <m/>
    <s v="None"/>
    <s v="None"/>
    <s v="0.00 BAC"/>
    <x v="1"/>
    <x v="1"/>
  </r>
  <r>
    <n v="3171"/>
    <n v="2106311"/>
    <d v="2021-05-20T14:20:00"/>
    <s v="CUSTER"/>
    <s v="N"/>
    <s v="Lap belt and shoulder harness used"/>
    <s v="Straight ahead"/>
    <n v="0"/>
    <n v="79"/>
    <s v="Motor vehicle in transport"/>
    <s v="Clear"/>
    <s v="N"/>
    <s v="N"/>
    <s v="N"/>
    <s v="Y"/>
    <n v="43.554738"/>
    <n v="-103.314103"/>
    <s v="Light truck (2 axles, 4 tires); Mini-van/passenger van with seats for 8 or less, including driver"/>
    <s v="Northbound"/>
    <s v="Illness (heart attack, stroke, etc.); None"/>
    <s v="None"/>
    <m/>
    <s v="None"/>
    <s v="None"/>
    <s v="0.00 BAC, Not reported, 0.00 BAC"/>
    <x v="1"/>
    <x v="1"/>
  </r>
  <r>
    <n v="3175"/>
    <n v="2107068"/>
    <d v="2021-06-07T21:15:00"/>
    <s v="BENNETT"/>
    <s v="N"/>
    <m/>
    <m/>
    <n v="-1"/>
    <n v="18"/>
    <s v="Animal  - wild"/>
    <s v="Clear"/>
    <s v="N"/>
    <s v="N"/>
    <s v="N"/>
    <s v="N"/>
    <n v="43.172553999999899"/>
    <n v="-101.875618"/>
    <s v="Tractor/semi-trailer"/>
    <s v="Westbound"/>
    <s v="Wild animal hit - damage only"/>
    <s v="Animal in roadway"/>
    <m/>
    <s v="Wild animal hit"/>
    <s v="Wild animal hit - damage only"/>
    <s v="Wild animal hit"/>
    <x v="1"/>
    <x v="0"/>
  </r>
  <r>
    <n v="3176"/>
    <n v="2106745"/>
    <d v="2021-05-27T21:18:00"/>
    <s v="CUSTER"/>
    <s v="N"/>
    <m/>
    <m/>
    <n v="-1"/>
    <n v="79"/>
    <s v="Animal  - wild"/>
    <s v="Clear"/>
    <s v="N"/>
    <s v="N"/>
    <s v="N"/>
    <s v="N"/>
    <n v="43.671312999999898"/>
    <n v="-103.262377"/>
    <s v="Passenger car"/>
    <s v="Southbound"/>
    <s v="Wild animal hit - damage only"/>
    <s v="Animal in roadway"/>
    <m/>
    <s v="Wild animal hit"/>
    <s v="Wild animal hit - damage only"/>
    <s v="Wild animal hit"/>
    <x v="1"/>
    <x v="0"/>
  </r>
  <r>
    <n v="3177"/>
    <n v="2106970"/>
    <d v="2021-06-07T00:15:00"/>
    <s v="CUSTER"/>
    <s v="N"/>
    <m/>
    <m/>
    <n v="-1"/>
    <n v="79"/>
    <s v="Animal  - wild"/>
    <s v="Clear"/>
    <s v="N"/>
    <s v="N"/>
    <s v="N"/>
    <s v="N"/>
    <n v="43.599738000000002"/>
    <n v="-103.298714"/>
    <s v="Light truck (2 axles, 4 tires)"/>
    <s v="Northbound"/>
    <s v="Wild animal hit - damage only"/>
    <s v="Animal in roadway"/>
    <m/>
    <s v="Wild animal hit"/>
    <s v="Wild animal hit - damage only"/>
    <s v="Wild animal hit"/>
    <x v="1"/>
    <x v="0"/>
  </r>
  <r>
    <n v="3183"/>
    <n v="2108589"/>
    <d v="2021-06-21T22:45:00"/>
    <s v="PENNINGTON"/>
    <s v="N"/>
    <m/>
    <m/>
    <n v="-1"/>
    <n v="16"/>
    <s v="Animal  - wild"/>
    <s v="Clear"/>
    <s v="N"/>
    <s v="N"/>
    <s v="N"/>
    <s v="N"/>
    <n v="44.058338999999897"/>
    <n v="-103.165013"/>
    <s v="Passenger car"/>
    <s v="Northbound"/>
    <s v="Wild animal hit - damage only"/>
    <s v="Animal in roadway"/>
    <m/>
    <s v="Wild animal hit"/>
    <s v="Wild animal hit - damage only"/>
    <s v="Wild animal hit"/>
    <x v="1"/>
    <x v="0"/>
  </r>
  <r>
    <n v="3185"/>
    <n v="2107721"/>
    <d v="2021-06-16T07:38:00"/>
    <s v="PENNINGTON"/>
    <s v="N"/>
    <m/>
    <m/>
    <n v="-1"/>
    <n v="79"/>
    <s v="Animal  - wild"/>
    <s v="Clear"/>
    <s v="N"/>
    <s v="N"/>
    <s v="N"/>
    <s v="N"/>
    <n v="43.857356000000003"/>
    <n v="-103.199404999999"/>
    <s v="SUV ( sport utility/suburban )"/>
    <s v="Southbound"/>
    <s v="Wild animal hit - damage only"/>
    <s v="Animal in roadway"/>
    <m/>
    <s v="Wild animal hit"/>
    <s v="Wild animal hit - damage only"/>
    <s v="Wild animal hit"/>
    <x v="1"/>
    <x v="0"/>
  </r>
  <r>
    <n v="3188"/>
    <n v="2107644"/>
    <d v="2021-06-11T22:54:00"/>
    <s v="PENNINGTON"/>
    <s v="N"/>
    <s v="Lap belt and shoulder harness used"/>
    <s v="Straight ahead"/>
    <n v="0"/>
    <n v="16"/>
    <s v="Bridge rail, Cross median/centerline, Ran off road left"/>
    <s v="Clear"/>
    <s v="N"/>
    <s v="N"/>
    <s v="N"/>
    <s v="N"/>
    <n v="44.0651119999999"/>
    <n v="-103.161985999999"/>
    <s v="Passenger car"/>
    <s v="Eastbound"/>
    <s v="Drinking; Wrong side or wrong way"/>
    <s v="None"/>
    <s v="DUI, DRIVING ON WRONG SIDE OF ROAD, OPEN CONTAINER IN VEHICLE, UNDERAGE POSS. / CONSUMP OF ALCOHOL, &lt; 18 CHINS OFFENSE"/>
    <s v="None"/>
    <s v="None"/>
    <s v="Test given, but unobtainable at time report filed"/>
    <x v="1"/>
    <x v="2"/>
  </r>
  <r>
    <n v="3189"/>
    <n v="2109381"/>
    <d v="2021-07-01T18:29:00"/>
    <s v="BENNETT"/>
    <s v="N"/>
    <s v="Lap belt and shoulder harness used, None used"/>
    <s v="Straight ahead"/>
    <n v="0"/>
    <n v="18"/>
    <s v="Cross median/centerline, Motor vehicle in transport, Ran off road right"/>
    <s v="Clear"/>
    <s v="N"/>
    <s v="N"/>
    <s v="N"/>
    <s v="N"/>
    <n v="43.1725759999999"/>
    <n v="-101.882627999999"/>
    <s v="SUV ( sport utility/suburban )"/>
    <s v="Eastbound; Westbound"/>
    <s v="Drinking; Improper lane change; None"/>
    <s v="None"/>
    <s v="VEHICULAR HOMICIDE, NO VALID DL, DUI"/>
    <s v="None"/>
    <s v="None"/>
    <s v="0.27 BAC, Not reported, 0.00 BAC"/>
    <x v="1"/>
    <x v="4"/>
  </r>
  <r>
    <n v="3190"/>
    <n v="2109462"/>
    <d v="2021-07-10T17:47:00"/>
    <s v="BENNETT"/>
    <s v="N"/>
    <s v="Lap belt and shoulder harness used, None used"/>
    <s v="Straight ahead"/>
    <n v="0"/>
    <n v="18"/>
    <s v="Cross median/centerline, Motor vehicle in transport, Ran off road right"/>
    <s v="Clear"/>
    <s v="N"/>
    <s v="N"/>
    <s v="N"/>
    <s v="N"/>
    <n v="43.1571649999999"/>
    <n v="-101.992655999999"/>
    <s v="Passenger car; Tractor/semi-trailer"/>
    <s v="Eastbound; Westbound"/>
    <s v="Failure to keep in proper lane; None; Wrong side or wrong way"/>
    <s v="None"/>
    <m/>
    <s v="None"/>
    <s v="None"/>
    <s v="0.00 BAC, Test given, but unobtainable at time report filed"/>
    <x v="1"/>
    <x v="4"/>
  </r>
  <r>
    <n v="3191"/>
    <n v="2109367"/>
    <d v="2021-06-28T21:25:00"/>
    <s v="CUSTER"/>
    <s v="N"/>
    <m/>
    <m/>
    <n v="-1"/>
    <n v="79"/>
    <s v="Animal  - wild"/>
    <s v="Clear"/>
    <s v="N"/>
    <s v="N"/>
    <s v="N"/>
    <s v="N"/>
    <n v="43.6275219999999"/>
    <n v="-103.295948999999"/>
    <s v="SUV ( sport utility/suburban )"/>
    <s v="Southbound"/>
    <s v="Wild animal hit - damage only"/>
    <s v="Animal in roadway"/>
    <m/>
    <s v="Wild animal hit"/>
    <s v="Wild animal hit - damage only"/>
    <s v="Wild animal hit"/>
    <x v="1"/>
    <x v="0"/>
  </r>
  <r>
    <n v="3192"/>
    <n v="2109572"/>
    <d v="2021-07-11T13:05:00"/>
    <s v="FALL RIVER"/>
    <s v="N"/>
    <s v="Lap belt and shoulder harness used"/>
    <s v="Straight ahead, Turning left"/>
    <n v="0"/>
    <n v="18"/>
    <s v="Motor vehicle in transport, Overturn/rollover"/>
    <s v="Clear"/>
    <s v="N"/>
    <s v="N"/>
    <s v="N"/>
    <s v="N"/>
    <n v="43.361533999999899"/>
    <n v="-103.396664999999"/>
    <s v="Light truck (2 axles, 4 tires)"/>
    <s v="Eastbound; Westbound"/>
    <s v="Drinking; Failed to yield to vehicle; None"/>
    <s v="None"/>
    <s v="NO VALID DL, DUI, LEFT TURNING VEHICLE TO YIELD ROW, FINANCIAL RESPONSIBILITY - OWNER"/>
    <s v="None"/>
    <s v="None"/>
    <s v="0.19 BAC, Not reported, Not reported, Test not given"/>
    <x v="1"/>
    <x v="1"/>
  </r>
  <r>
    <n v="3193"/>
    <n v="2107863"/>
    <d v="2021-06-12T14:22:00"/>
    <s v="OGLALA LAKOTA"/>
    <s v="N"/>
    <s v="Lap belt and shoulder harness used"/>
    <s v="Stopped in traffic lane, Straight ahead"/>
    <n v="0"/>
    <n v="18"/>
    <s v="Motor vehicle in transport"/>
    <s v="Clear"/>
    <s v="N"/>
    <s v="N"/>
    <s v="N"/>
    <s v="N"/>
    <n v="43.188296999999899"/>
    <n v="-102.961377999999"/>
    <s v="Passenger car; SUV ( sport utility/suburban )"/>
    <s v="Eastbound"/>
    <s v="Disregarded traffic signs or signals; Drinking; None"/>
    <s v="None"/>
    <m/>
    <s v="None"/>
    <s v="None"/>
    <s v="0.27 BAC, Test not given"/>
    <x v="1"/>
    <x v="0"/>
  </r>
  <r>
    <n v="3195"/>
    <n v="2107865"/>
    <d v="2021-06-12T13:50:00"/>
    <s v="OGLALA LAKOTA"/>
    <s v="N"/>
    <s v="Lap belt only used"/>
    <s v="Stopped in traffic lane, Straight ahead"/>
    <n v="0"/>
    <n v="18"/>
    <s v="Motor vehicle in transport"/>
    <s v="Clear"/>
    <s v="N"/>
    <s v="N"/>
    <s v="N"/>
    <s v="N"/>
    <n v="43.025652000000001"/>
    <n v="-102.556371999999"/>
    <s v="Light truck (2 axles, 4 tires); Passenger car"/>
    <s v="Westbound"/>
    <s v="None; Other"/>
    <s v="None"/>
    <m/>
    <s v="None"/>
    <s v="None"/>
    <s v="0.00 BAC, Test not given"/>
    <x v="1"/>
    <x v="2"/>
  </r>
  <r>
    <n v="3197"/>
    <n v="2107709"/>
    <d v="2021-06-17T16:11:00"/>
    <s v="PENNINGTON"/>
    <s v="N"/>
    <s v="Lap belt and shoulder harness used"/>
    <s v="Changing lanes, Stopped in traffic lane"/>
    <n v="0"/>
    <n v="16"/>
    <s v="Motor vehicle in transport"/>
    <s v="Clear"/>
    <s v="N"/>
    <s v="N"/>
    <s v="Y"/>
    <s v="N"/>
    <n v="44.096980000000002"/>
    <n v="-103.151231999999"/>
    <s v="Passenger car; SUV ( sport utility/suburban )"/>
    <s v="Southbound"/>
    <s v="Distracted (list distraction in narrative); None"/>
    <s v="None"/>
    <s v="CARELESS DRIVING."/>
    <s v="None"/>
    <s v="None"/>
    <s v="Test not given, Test not given, Test not given"/>
    <x v="1"/>
    <x v="1"/>
  </r>
  <r>
    <n v="3199"/>
    <n v="2107815"/>
    <d v="2021-06-13T16:47:00"/>
    <s v="BENNETT"/>
    <s v="N"/>
    <s v="Eye protection only"/>
    <s v="Straight ahead"/>
    <n v="0"/>
    <n v="18"/>
    <s v="Animal - domestic"/>
    <s v="Clear"/>
    <s v="N"/>
    <s v="N"/>
    <s v="N"/>
    <s v="N"/>
    <n v="43.172331"/>
    <n v="-101.769881999999"/>
    <s v="Motorcycle"/>
    <s v="Westbound"/>
    <s v="None"/>
    <s v="Animal in roadway"/>
    <m/>
    <s v="None"/>
    <s v="None"/>
    <s v="Test not given"/>
    <x v="1"/>
    <x v="3"/>
  </r>
  <r>
    <n v="3200"/>
    <n v="2109344"/>
    <d v="2021-07-12T11:55:00"/>
    <s v="BENNETT"/>
    <s v="N"/>
    <m/>
    <s v="Slowing in traffic lane, Straight ahead"/>
    <n v="0"/>
    <n v="18"/>
    <s v="Motor vehicle in transport"/>
    <s v="Clear"/>
    <s v="N"/>
    <s v="N"/>
    <s v="N"/>
    <s v="N"/>
    <n v="43.172037000000003"/>
    <n v="-101.71855100000001"/>
    <s v="Light truck (2 axles, 4 tires); Tractor/semi-trailer"/>
    <s v="Westbound"/>
    <s v="Failed to yield to vehicle; None"/>
    <s v="None"/>
    <m/>
    <s v="None"/>
    <s v="None"/>
    <s v="Test not given, Test not given"/>
    <x v="1"/>
    <x v="2"/>
  </r>
  <r>
    <n v="3201"/>
    <n v="2109302"/>
    <d v="2021-07-17T06:51:00"/>
    <s v="PENNINGTON"/>
    <s v="N"/>
    <s v="None used"/>
    <s v="Straight ahead"/>
    <n v="0"/>
    <n v="79"/>
    <s v="Delineator post, Mailbox, Overturn/rollover, Ran off road right"/>
    <s v="Clear"/>
    <s v="N"/>
    <s v="N"/>
    <s v="N"/>
    <s v="N"/>
    <n v="43.99736"/>
    <n v="-103.180279999999"/>
    <s v="Tractor/semi-trailer"/>
    <s v="Northbound"/>
    <s v="Failure to keep in proper lane; None"/>
    <s v="None"/>
    <s v="CARELESS DRIVING., LOGBOOK &amp; SAFETY-RELATED EQUIPMENT VIOLATIONS"/>
    <s v="None"/>
    <s v="None"/>
    <s v="0.00 BAC, Not reported"/>
    <x v="1"/>
    <x v="1"/>
  </r>
  <r>
    <n v="3202"/>
    <n v="2108032"/>
    <d v="2021-06-25T13:48:00"/>
    <s v="PENNINGTON"/>
    <s v="N"/>
    <s v="Lap belt and shoulder harness used"/>
    <s v="Straight ahead"/>
    <n v="0"/>
    <n v="16"/>
    <s v="Animal  - wild"/>
    <s v="Clear"/>
    <s v="N"/>
    <s v="N"/>
    <s v="N"/>
    <s v="N"/>
    <n v="44.075378999999899"/>
    <n v="-103.151426999999"/>
    <s v="Mini-van/passenger van with seats for 8 or less, including driver"/>
    <s v="Southbound"/>
    <s v="None"/>
    <s v="Animal in roadway"/>
    <m/>
    <s v="None"/>
    <s v="None"/>
    <s v="Test not given"/>
    <x v="1"/>
    <x v="0"/>
  </r>
  <r>
    <n v="3205"/>
    <n v="2110180"/>
    <d v="2021-07-25T07:20:00"/>
    <s v="PENNINGTON"/>
    <s v="N"/>
    <s v="Lap belt and shoulder harness used"/>
    <s v="Straight ahead, Turning left"/>
    <n v="0"/>
    <n v="16"/>
    <s v="Motor vehicle in transport"/>
    <s v="Clear"/>
    <s v="N"/>
    <s v="N"/>
    <s v="N"/>
    <s v="N"/>
    <n v="44.098478"/>
    <n v="-103.151207999999"/>
    <s v="Passenger car"/>
    <s v="Northbound; Southbound"/>
    <s v="Failed to yield to vehicle; None"/>
    <s v="None"/>
    <s v="FAILURE TO YIELD"/>
    <s v="None"/>
    <s v="Motor Vehicle ( including load ) not parked; None"/>
    <s v="Test not given, Test not given"/>
    <x v="1"/>
    <x v="1"/>
  </r>
  <r>
    <n v="3209"/>
    <n v="2108512"/>
    <d v="2021-06-27T11:10:00"/>
    <s v="CUSTER"/>
    <s v="N"/>
    <s v="Lap belt and shoulder harness used"/>
    <s v="Parking maneuver, Straight ahead"/>
    <n v="0"/>
    <n v="79"/>
    <s v="Motor vehicle in transport"/>
    <s v="Rain"/>
    <s v="N"/>
    <s v="N"/>
    <s v="N"/>
    <s v="N"/>
    <n v="43.770992999999898"/>
    <n v="-103.219269999999"/>
    <s v="Passenger car"/>
    <s v="Northbound"/>
    <s v="None; Other"/>
    <s v="None"/>
    <m/>
    <s v="None"/>
    <s v="Weather conditions"/>
    <s v="Test not given, Test not given"/>
    <x v="1"/>
    <x v="0"/>
  </r>
  <r>
    <n v="3210"/>
    <n v="2110313"/>
    <d v="2021-08-04T18:23:00"/>
    <s v="FALL RIVER"/>
    <s v="N"/>
    <s v="Lap belt and shoulder harness used"/>
    <s v="Straight ahead, Turning left"/>
    <n v="0"/>
    <n v="18"/>
    <s v="Highway traffic sign post/sign, Motor vehicle in transport, Ran off road right"/>
    <s v="Clear"/>
    <s v="N"/>
    <s v="N"/>
    <s v="N"/>
    <s v="N"/>
    <n v="43.399633000000001"/>
    <n v="-103.397002999999"/>
    <s v="SUV ( sport utility/suburban )"/>
    <s v="Eastbound; Southbound"/>
    <s v="Failed to yield to vehicle; None"/>
    <s v="None"/>
    <m/>
    <s v="None"/>
    <s v="None"/>
    <s v="Test not given, Test not given"/>
    <x v="1"/>
    <x v="1"/>
  </r>
  <r>
    <n v="3213"/>
    <n v="2108635"/>
    <d v="2021-07-01T21:50:00"/>
    <s v="PENNINGTON"/>
    <s v="N"/>
    <s v="Lap belt and shoulder harness used"/>
    <s v="Straight ahead, Turning left"/>
    <n v="0"/>
    <n v="16"/>
    <s v="Motor vehicle in transport"/>
    <s v="Clear"/>
    <s v="N"/>
    <s v="N"/>
    <s v="N"/>
    <s v="N"/>
    <n v="44.038424999999897"/>
    <n v="-103.18006200000001"/>
    <s v="Light truck (2 axles, 4 tires); Passenger car"/>
    <s v="Eastbound; Northbound"/>
    <s v="Failed to yield to vehicle; None"/>
    <s v="None"/>
    <s v="LEFT TURNING VEHICLE TO YIELD ROW, FINANCIAL RESPONSIBILITY - OWNER"/>
    <s v="None"/>
    <s v="None"/>
    <s v="Test not given, Test not given"/>
    <x v="1"/>
    <x v="1"/>
  </r>
  <r>
    <n v="3218"/>
    <n v="2109149"/>
    <d v="2021-07-09T12:05:00"/>
    <s v="PENNINGTON"/>
    <s v="N"/>
    <s v="Lap belt and shoulder harness used"/>
    <s v="Stopped in traffic lane, Straight ahead"/>
    <n v="0"/>
    <n v="16"/>
    <s v="Motor vehicle in transport"/>
    <s v="Clear"/>
    <s v="N"/>
    <s v="N"/>
    <s v="Y"/>
    <s v="N"/>
    <n v="44.096257000000001"/>
    <n v="-103.151383999999"/>
    <s v="SUV ( sport utility/suburban )"/>
    <s v="Northbound"/>
    <s v="Cell phone; None"/>
    <s v="None"/>
    <s v="CARELESS DRIVING."/>
    <s v="None"/>
    <s v="None"/>
    <s v="Test not given, Test not given"/>
    <x v="1"/>
    <x v="0"/>
  </r>
  <r>
    <n v="3219"/>
    <n v="2110327"/>
    <d v="2021-08-01T00:01:00"/>
    <s v="PENNINGTON"/>
    <s v="N"/>
    <m/>
    <m/>
    <n v="-1"/>
    <n v="79"/>
    <s v="Animal  - wild"/>
    <s v="Clear"/>
    <s v="N"/>
    <s v="N"/>
    <s v="N"/>
    <s v="N"/>
    <n v="43.888173000000002"/>
    <n v="-103.199517"/>
    <s v="Passenger car"/>
    <s v="Southbound"/>
    <s v="Wild animal hit - damage only"/>
    <s v="Animal in roadway"/>
    <m/>
    <s v="Wild animal hit"/>
    <s v="Wild animal hit - damage only"/>
    <s v="Wild animal hit"/>
    <x v="1"/>
    <x v="0"/>
  </r>
  <r>
    <n v="3222"/>
    <n v="2109799"/>
    <d v="2021-07-26T15:29:00"/>
    <s v="PENNINGTON"/>
    <s v="N"/>
    <s v="Lap belt and shoulder harness used"/>
    <s v="Stopped in traffic lane, Straight ahead"/>
    <n v="0"/>
    <n v="16"/>
    <s v="Motor vehicle in transport"/>
    <s v="Clear"/>
    <s v="N"/>
    <s v="N"/>
    <s v="Y"/>
    <s v="N"/>
    <n v="44.042822000000001"/>
    <n v="-103.171448999999"/>
    <s v="Passenger car; SUV ( sport utility/suburban )"/>
    <s v="Southbound"/>
    <s v="Distracted (list distraction in narrative); Improper lane change; None"/>
    <s v="Debris; None"/>
    <s v="CARELESS DRIVING."/>
    <s v="None"/>
    <s v="None"/>
    <s v="Test not given, Test not given"/>
    <x v="1"/>
    <x v="0"/>
  </r>
  <r>
    <n v="3224"/>
    <n v="2109451"/>
    <d v="2021-07-19T18:05:00"/>
    <s v="PENNINGTON"/>
    <s v="N"/>
    <s v="Lap belt and shoulder harness used"/>
    <s v="Straight ahead"/>
    <n v="0"/>
    <n v="16"/>
    <s v="Motor vehicle in transport"/>
    <s v="Clear"/>
    <s v="N"/>
    <s v="N"/>
    <s v="N"/>
    <s v="N"/>
    <n v="44.091805999999899"/>
    <n v="-103.15124900000001"/>
    <s v="Light truck (2 axles, 4 tires); Passenger car"/>
    <s v="Northbound"/>
    <s v="Followed too closely; None"/>
    <s v="None"/>
    <s v="FOLLOWING TOO CLOSELY"/>
    <s v="None"/>
    <s v="None"/>
    <s v="Test not given, Test not given"/>
    <x v="1"/>
    <x v="0"/>
  </r>
  <r>
    <n v="3226"/>
    <n v="2109479"/>
    <d v="2021-07-16T12:00:00"/>
    <s v="PENNINGTON"/>
    <s v="N"/>
    <s v="Lap belt and shoulder harness used"/>
    <s v="Stopped in traffic lane, Straight ahead"/>
    <n v="0"/>
    <n v="16"/>
    <s v="Motor vehicle in transport"/>
    <s v="Clear"/>
    <s v="N"/>
    <s v="N"/>
    <s v="N"/>
    <s v="N"/>
    <n v="44.096015000000001"/>
    <n v="-103.151383999999"/>
    <s v="Passenger car; SUV ( sport utility/suburban )"/>
    <s v="Northbound"/>
    <s v="Followed too closely; None"/>
    <s v="None"/>
    <s v="FOLLOWING TOO CLOSELY"/>
    <s v="None"/>
    <s v="None"/>
    <s v="Test not given, Test not given"/>
    <x v="1"/>
    <x v="0"/>
  </r>
  <r>
    <n v="3227"/>
    <n v="2109809"/>
    <d v="2021-07-26T15:00:00"/>
    <s v="PENNINGTON"/>
    <s v="N"/>
    <s v="Lap belt and shoulder harness used, None used"/>
    <s v="Straight ahead"/>
    <n v="0"/>
    <n v="16"/>
    <s v="Motor vehicle in transport"/>
    <s v="Clear"/>
    <s v="N"/>
    <s v="N"/>
    <s v="N"/>
    <s v="N"/>
    <n v="44.042580000000001"/>
    <n v="-103.171482999999"/>
    <s v="Light truck (2 axles, 4 tires); SUV ( sport utility/suburban )"/>
    <s v="Northbound; Westbound"/>
    <s v="Disregarded traffic signs or signals; None"/>
    <s v="None"/>
    <s v="FAIL TO STOP AT RED LIGHT"/>
    <s v="None"/>
    <s v="None"/>
    <s v="Test not given, Not reported, Test not given"/>
    <x v="1"/>
    <x v="3"/>
  </r>
  <r>
    <n v="3232"/>
    <n v="2111292"/>
    <d v="2021-08-16T07:00:00"/>
    <s v="CUSTER"/>
    <s v="N"/>
    <s v="None used"/>
    <s v="Straight ahead"/>
    <n v="0"/>
    <n v="79"/>
    <s v="Highway traffic sign post/sign, Overturn/rollover, Ran off road right"/>
    <s v="Clear"/>
    <s v="N"/>
    <s v="N"/>
    <s v="N"/>
    <s v="N"/>
    <n v="43.547460000000001"/>
    <n v="-103.322827"/>
    <s v="Passenger car"/>
    <s v="Northbound"/>
    <s v="Drinking; Failure to keep in proper lane"/>
    <s v="None"/>
    <s v="DUI UNDER AGE OF 21         0.02, RECKLESS DRIVING, ADULT SEATBELT VIOLATION ---- AFTER 9/1/73"/>
    <s v="None"/>
    <s v="None"/>
    <s v="0.10 BAC, Not reported"/>
    <x v="1"/>
    <x v="1"/>
  </r>
  <r>
    <n v="3233"/>
    <n v="2110038"/>
    <d v="2021-07-25T01:00:00"/>
    <s v="CUSTER"/>
    <s v="N"/>
    <m/>
    <m/>
    <n v="-1"/>
    <n v="79"/>
    <s v="Animal  - wild"/>
    <s v="Clear"/>
    <s v="N"/>
    <s v="N"/>
    <s v="N"/>
    <s v="N"/>
    <n v="43.5749309999999"/>
    <n v="-103.305447"/>
    <s v="Passenger car"/>
    <s v="Northbound"/>
    <s v="Wild animal hit - damage only"/>
    <s v="Animal in roadway"/>
    <m/>
    <s v="Wild animal hit"/>
    <s v="Wild animal hit - damage only"/>
    <s v="Wild animal hit"/>
    <x v="1"/>
    <x v="0"/>
  </r>
  <r>
    <n v="3234"/>
    <n v="2110040"/>
    <d v="2021-07-28T21:20:00"/>
    <s v="CUSTER"/>
    <s v="N"/>
    <m/>
    <m/>
    <n v="-1"/>
    <n v="79"/>
    <s v="Animal  - wild"/>
    <s v="Clear"/>
    <s v="N"/>
    <s v="N"/>
    <s v="N"/>
    <s v="N"/>
    <n v="43.833384000000002"/>
    <n v="-103.199445999999"/>
    <s v="Light truck (2 axles, 4 tires)"/>
    <s v="Southbound"/>
    <s v="Wild animal hit - damage only"/>
    <s v="Animal in roadway"/>
    <m/>
    <s v="Wild animal hit"/>
    <s v="Wild animal hit - damage only"/>
    <s v="Wild animal hit"/>
    <x v="1"/>
    <x v="0"/>
  </r>
  <r>
    <n v="3235"/>
    <n v="2110328"/>
    <d v="2021-08-01T00:43:00"/>
    <s v="CUSTER"/>
    <s v="N"/>
    <m/>
    <m/>
    <n v="-1"/>
    <n v="79"/>
    <s v="Animal  - wild"/>
    <s v="Clear"/>
    <s v="N"/>
    <s v="N"/>
    <s v="N"/>
    <s v="N"/>
    <n v="43.831691999999897"/>
    <n v="-103.199434999999"/>
    <s v="Tractor/semi-trailer"/>
    <s v="Southbound"/>
    <s v="Wild animal hit - damage only"/>
    <s v="Animal in roadway"/>
    <m/>
    <s v="Wild animal hit"/>
    <s v="Wild animal hit - damage only"/>
    <s v="Wild animal hit"/>
    <x v="1"/>
    <x v="0"/>
  </r>
  <r>
    <n v="3236"/>
    <n v="2110344"/>
    <d v="2021-08-05T05:24:00"/>
    <s v="CUSTER"/>
    <s v="N"/>
    <m/>
    <m/>
    <n v="-1"/>
    <n v="79"/>
    <s v="Animal  - wild"/>
    <s v="Clear"/>
    <s v="N"/>
    <s v="N"/>
    <s v="N"/>
    <s v="N"/>
    <n v="43.592393999999899"/>
    <n v="-103.299297999999"/>
    <s v="Truck pulling trailer(s) - GCWR 10,001 lbs or more"/>
    <s v="Southbound"/>
    <s v="Wild animal hit - damage only"/>
    <s v="Animal in roadway"/>
    <m/>
    <s v="Wild animal hit"/>
    <s v="Wild animal hit - damage only"/>
    <s v="Wild animal hit"/>
    <x v="1"/>
    <x v="0"/>
  </r>
  <r>
    <n v="3237"/>
    <n v="2111572"/>
    <d v="2021-08-25T20:39:00"/>
    <s v="CUSTER"/>
    <s v="N"/>
    <m/>
    <m/>
    <n v="-1"/>
    <n v="79"/>
    <s v="Animal  - wild"/>
    <s v="Clear"/>
    <s v="N"/>
    <s v="N"/>
    <s v="N"/>
    <s v="N"/>
    <n v="43.682982000000003"/>
    <n v="-103.259631999999"/>
    <s v="Passenger car"/>
    <s v="Southbound"/>
    <s v="Wild animal hit - damage only"/>
    <s v="Animal in roadway"/>
    <m/>
    <s v="Wild animal hit"/>
    <s v="Wild animal hit - damage only"/>
    <s v="Wild animal hit"/>
    <x v="1"/>
    <x v="0"/>
  </r>
  <r>
    <n v="3238"/>
    <n v="2111223"/>
    <d v="2021-08-18T09:04:00"/>
    <s v="FALL RIVER"/>
    <s v="N"/>
    <s v="Lap belt and shoulder harness used"/>
    <s v="Straight ahead"/>
    <n v="0"/>
    <n v="18"/>
    <s v="Cargo/equipment loss or shift, Motor vehicle in transport"/>
    <s v="Clear"/>
    <s v="N"/>
    <s v="N"/>
    <s v="N"/>
    <s v="N"/>
    <n v="43.290069000000003"/>
    <n v="-103.322121999999"/>
    <s v="Light truck (2 axles, 4 tires); Tractor/semi-trailer"/>
    <s v="Northbound; Southbound"/>
    <s v="None"/>
    <s v="Debris; None"/>
    <m/>
    <s v="None"/>
    <s v="None"/>
    <s v="Test not given, Test not given"/>
    <x v="1"/>
    <x v="0"/>
  </r>
  <r>
    <n v="3239"/>
    <n v="2111381"/>
    <d v="2021-08-19T21:54:00"/>
    <s v="OGLALA LAKOTA"/>
    <s v="N"/>
    <m/>
    <m/>
    <n v="-1"/>
    <n v="18"/>
    <s v="Animal  - wild"/>
    <s v="Cloudy"/>
    <s v="N"/>
    <s v="N"/>
    <s v="N"/>
    <s v="N"/>
    <n v="43.188057999999899"/>
    <n v="-102.776167999999"/>
    <s v="SUV ( sport utility/suburban )"/>
    <s v="Eastbound"/>
    <s v="Wild animal hit - damage only"/>
    <s v="Animal in roadway"/>
    <m/>
    <s v="Wild animal hit"/>
    <s v="Wild animal hit - damage only"/>
    <s v="Wild animal hit"/>
    <x v="1"/>
    <x v="0"/>
  </r>
  <r>
    <n v="3240"/>
    <n v="2109316"/>
    <d v="2021-07-11T23:05:00"/>
    <s v="PENNINGTON"/>
    <s v="N"/>
    <s v="Helmet only"/>
    <s v="Turning left"/>
    <n v="0"/>
    <n v="16"/>
    <s v="Motor vehicle in transport"/>
    <s v="Clear"/>
    <s v="N"/>
    <s v="N"/>
    <s v="N"/>
    <s v="N"/>
    <n v="44.096257000000001"/>
    <n v="-103.151383999999"/>
    <s v="Moped; Passenger car"/>
    <s v="Eastbound; Westbound"/>
    <s v="Failed to yield to vehicle; None"/>
    <s v="None"/>
    <s v="LEFT TURNING VEHICLE TO YIELD ROW, FINANCIAL RESPONSIBILITY - OWNER"/>
    <s v="None"/>
    <s v="None"/>
    <s v="0.00 BAC, 0.00 BAC"/>
    <x v="1"/>
    <x v="2"/>
  </r>
  <r>
    <n v="3243"/>
    <n v="2110670"/>
    <d v="2021-08-12T21:10:00"/>
    <s v="OGLALA LAKOTA"/>
    <s v="N"/>
    <s v="Shoulder harness only used"/>
    <s v="Straight ahead"/>
    <n v="0"/>
    <n v="18"/>
    <s v="Animal - domestic"/>
    <s v="Clear"/>
    <s v="N"/>
    <s v="N"/>
    <s v="N"/>
    <s v="N"/>
    <n v="43.188274"/>
    <n v="-102.804529"/>
    <s v="SUV ( sport utility/suburban )"/>
    <s v="Eastbound"/>
    <s v="None"/>
    <s v="Animal in roadway"/>
    <m/>
    <s v="None"/>
    <s v="None"/>
    <s v="0.00 BAC"/>
    <x v="1"/>
    <x v="0"/>
  </r>
  <r>
    <n v="3244"/>
    <n v="2109740"/>
    <d v="2021-07-27T05:35:00"/>
    <s v="PENNINGTON"/>
    <s v="N"/>
    <s v="Lap belt and shoulder harness used"/>
    <s v="Straight ahead"/>
    <n v="0"/>
    <n v="79"/>
    <s v="Overturn/rollover, Ran off road left"/>
    <s v="Clear"/>
    <s v="N"/>
    <s v="N"/>
    <s v="N"/>
    <s v="N"/>
    <n v="43.950648999999899"/>
    <n v="-103.187652999999"/>
    <s v="SUV ( sport utility/suburban )"/>
    <s v="Southbound"/>
    <s v="None; Swerving or avoiding due to wind, slippery surface, vehicle, object, non-motorist, etc."/>
    <s v="None"/>
    <m/>
    <s v="None"/>
    <s v="None"/>
    <s v="Test not given"/>
    <x v="1"/>
    <x v="0"/>
  </r>
  <r>
    <n v="3245"/>
    <n v="2111998"/>
    <d v="2021-09-11T20:00:00"/>
    <s v="CUSTER"/>
    <s v="N"/>
    <m/>
    <m/>
    <n v="-1"/>
    <n v="79"/>
    <s v="Animal  - wild"/>
    <s v="Clear"/>
    <s v="N"/>
    <s v="N"/>
    <s v="N"/>
    <s v="N"/>
    <n v="43.845745000000001"/>
    <n v="-103.1992"/>
    <s v="SUV ( sport utility/suburban )"/>
    <s v="Northbound"/>
    <s v="Wild animal hit - damage only"/>
    <s v="Animal in roadway"/>
    <m/>
    <s v="Wild animal hit"/>
    <s v="Wild animal hit - damage only"/>
    <s v="Wild animal hit"/>
    <x v="1"/>
    <x v="0"/>
  </r>
  <r>
    <n v="3246"/>
    <n v="2112007"/>
    <d v="2021-09-04T20:38:00"/>
    <s v="FALL RIVER"/>
    <s v="N"/>
    <s v="None used"/>
    <s v="Straight ahead"/>
    <n v="0"/>
    <n v="79"/>
    <s v="Animal  - wild"/>
    <s v="Clear"/>
    <s v="N"/>
    <s v="N"/>
    <s v="N"/>
    <s v="N"/>
    <n v="43.4125149999999"/>
    <n v="-103.391284999999"/>
    <s v="Motorcycle"/>
    <s v="Southbound"/>
    <s v="None"/>
    <s v="Animal in roadway"/>
    <m/>
    <s v="None"/>
    <s v="None"/>
    <s v="Test given, but unobtainable at time report filed"/>
    <x v="1"/>
    <x v="3"/>
  </r>
  <r>
    <n v="3247"/>
    <n v="2109997"/>
    <d v="2021-05-28T21:00:00"/>
    <s v="CUSTER"/>
    <s v="N"/>
    <s v="Lap belt and shoulder harness used"/>
    <s v="Straight ahead"/>
    <n v="0"/>
    <n v="79"/>
    <s v="Animal  - wild"/>
    <s v="Clear"/>
    <s v="N"/>
    <s v="N"/>
    <s v="N"/>
    <s v="N"/>
    <n v="43.571950999999899"/>
    <n v="-103.306759999999"/>
    <s v="SUV ( sport utility/suburban )"/>
    <s v="Northbound"/>
    <s v="None"/>
    <s v="Animal in roadway"/>
    <m/>
    <s v="None"/>
    <s v="Unknown"/>
    <s v="Test not given"/>
    <x v="1"/>
    <x v="2"/>
  </r>
  <r>
    <n v="3248"/>
    <n v="2112666"/>
    <d v="2021-09-04T20:35:00"/>
    <s v="FALL RIVER"/>
    <s v="Y"/>
    <s v="Lap belt and shoulder harness used, None used"/>
    <s v="Changing lanes"/>
    <n v="0"/>
    <n v="79"/>
    <s v="Pedestrian"/>
    <s v="Clear"/>
    <s v="N"/>
    <s v="N"/>
    <s v="N"/>
    <s v="N"/>
    <n v="43.412526"/>
    <n v="-103.391278999999"/>
    <s v="Not applicable; SUV ( sport utility/suburban )"/>
    <s v="Not applicable ( immobile from previous accident, stuck, etc ); Southbound"/>
    <s v="None; Not applicable"/>
    <s v="Not applicable; Pedestrian, bicyclist, other non-occupants in road"/>
    <m/>
    <s v="None; Not applicable"/>
    <s v="None; Not applicable"/>
    <s v="0.00 BAC, 0.00 BAC"/>
    <x v="1"/>
    <x v="4"/>
  </r>
  <r>
    <n v="3249"/>
    <n v="2110084"/>
    <d v="2021-07-26T12:28:00"/>
    <s v="CUSTER"/>
    <s v="N"/>
    <s v="Lap belt only used"/>
    <s v="Straight ahead"/>
    <n v="0"/>
    <n v="79"/>
    <s v="Fire/explosion"/>
    <s v="Clear"/>
    <s v="N"/>
    <s v="N"/>
    <s v="N"/>
    <s v="N"/>
    <n v="43.660423000000002"/>
    <n v="-103.271135"/>
    <s v="SUV ( sport utility/suburban )"/>
    <s v="Northbound"/>
    <s v="None; Not applicable"/>
    <s v="None"/>
    <m/>
    <s v="Unknown"/>
    <s v="None"/>
    <s v="Test not given"/>
    <x v="1"/>
    <x v="0"/>
  </r>
  <r>
    <n v="3250"/>
    <n v="2109994"/>
    <d v="2021-07-24T13:35:00"/>
    <s v="PENNINGTON"/>
    <s v="N"/>
    <s v="Lap belt and shoulder harness used"/>
    <s v="Stopped in traffic lane, Straight ahead, Turning left"/>
    <n v="0"/>
    <n v="79"/>
    <s v="Motor vehicle in transport"/>
    <s v="Clear"/>
    <s v="N"/>
    <s v="N"/>
    <s v="N"/>
    <s v="N"/>
    <n v="44.030104000000001"/>
    <n v="-103.191907"/>
    <s v="Light truck (2 axles, 4 tires); Passenger car"/>
    <s v="Eastbound; Northbound; Southbound"/>
    <s v="Failed to yield to vehicle; None"/>
    <s v="None"/>
    <m/>
    <s v="None"/>
    <s v="None"/>
    <s v="Test not given, Test not given, Test not given"/>
    <x v="1"/>
    <x v="2"/>
  </r>
  <r>
    <n v="3252"/>
    <n v="2111605"/>
    <d v="2021-08-29T09:37:00"/>
    <s v="FALL RIVER"/>
    <s v="N"/>
    <s v="Helmet and eye protection"/>
    <s v="Straight ahead"/>
    <n v="0"/>
    <n v="18"/>
    <s v="Motor vehicle in transport"/>
    <s v="Clear"/>
    <s v="N"/>
    <s v="N"/>
    <s v="N"/>
    <s v="N"/>
    <n v="43.294251000000003"/>
    <n v="-103.327343999999"/>
    <s v="Motorcycle"/>
    <s v="Westbound"/>
    <s v="Followed too closely; None"/>
    <s v="None"/>
    <m/>
    <s v="None"/>
    <s v="None"/>
    <s v="0.00 BAC, 0.00 BAC"/>
    <x v="1"/>
    <x v="1"/>
  </r>
  <r>
    <n v="3253"/>
    <n v="2110083"/>
    <d v="2021-07-27T15:00:00"/>
    <s v="CUSTER"/>
    <s v="N"/>
    <s v="Lap belt only used"/>
    <s v="Straight ahead"/>
    <n v="0"/>
    <n v="79"/>
    <s v="Jackknife, Overturn/rollover, Ran off road left"/>
    <s v="Clear, Severe crosswinds"/>
    <s v="N"/>
    <s v="N"/>
    <s v="N"/>
    <s v="N"/>
    <n v="43.621613000000004"/>
    <n v="-103.297336999999"/>
    <s v="SUV ( sport utility/suburban )"/>
    <s v="Southbound"/>
    <s v="None; Swerving or avoiding due to wind, slippery surface, vehicle, object, non-motorist, etc."/>
    <s v="None"/>
    <m/>
    <s v="None"/>
    <s v="None"/>
    <s v="Test not given"/>
    <x v="1"/>
    <x v="2"/>
  </r>
  <r>
    <n v="3254"/>
    <n v="2110081"/>
    <d v="2021-07-29T10:55:00"/>
    <s v="PENNINGTON"/>
    <s v="N"/>
    <s v="Lap belt and shoulder harness used"/>
    <s v="Backing, Stopped in traffic lane"/>
    <n v="0"/>
    <n v="79"/>
    <s v="Motor vehicle in transport"/>
    <s v="Clear"/>
    <s v="N"/>
    <s v="N"/>
    <s v="N"/>
    <s v="N"/>
    <n v="43.957560000000001"/>
    <n v="-103.186138"/>
    <s v="Passenger car"/>
    <s v="Eastbound"/>
    <s v="Improper backing; Improper passing; Improper turn; None"/>
    <s v="None"/>
    <m/>
    <s v="None"/>
    <s v="None"/>
    <s v="Test not given, Test not given"/>
    <x v="1"/>
    <x v="0"/>
  </r>
  <r>
    <n v="3256"/>
    <n v="2110305"/>
    <d v="2021-07-30T17:27:00"/>
    <s v="FALL RIVER"/>
    <s v="N"/>
    <s v="Lap belt and shoulder harness used"/>
    <s v="Straight ahead"/>
    <n v="0"/>
    <n v="18"/>
    <s v="Delineator post, Highway traffic sign post/sign, Ran off road left, Separation of units"/>
    <s v="Fog, smog, smoke"/>
    <s v="N"/>
    <s v="N"/>
    <s v="N"/>
    <s v="N"/>
    <n v="43.202961000000002"/>
    <n v="-103.251150999999"/>
    <s v="Single-unit truck (2 axle, 6 tires) GVWR 10,000 lbs or less"/>
    <s v="Westbound"/>
    <s v="None"/>
    <s v="None"/>
    <m/>
    <s v="Truck coupling / trailer hitch / safety chains"/>
    <s v="None"/>
    <s v="Test not given"/>
    <x v="1"/>
    <x v="0"/>
  </r>
  <r>
    <n v="3259"/>
    <n v="2110481"/>
    <d v="2021-08-10T07:22:00"/>
    <s v="CUSTER"/>
    <s v="N"/>
    <s v="Lap belt and shoulder harness used"/>
    <s v="Straight ahead"/>
    <n v="0"/>
    <n v="79"/>
    <s v="Highway traffic sign post/sign, Ran off road left"/>
    <s v="Clear"/>
    <s v="N"/>
    <s v="Y"/>
    <s v="N"/>
    <s v="N"/>
    <n v="43.851163999999898"/>
    <n v="-103.199404999999"/>
    <s v="SUV ( sport utility/suburban )"/>
    <s v="Southbound"/>
    <s v="Fatigued/asleep; None"/>
    <s v="None"/>
    <s v="CARELESS DRIVING."/>
    <s v="None"/>
    <s v="None"/>
    <s v="0.00 BAC"/>
    <x v="1"/>
    <x v="0"/>
  </r>
  <r>
    <n v="3267"/>
    <n v="2112668"/>
    <d v="2021-09-17T13:51:00"/>
    <s v="PENNINGTON"/>
    <s v="N"/>
    <s v="Lap belt and shoulder harness used"/>
    <s v="Straight ahead, Turning left"/>
    <n v="0"/>
    <n v="79"/>
    <s v="Motor vehicle in transport"/>
    <s v="Clear"/>
    <s v="N"/>
    <s v="N"/>
    <s v="N"/>
    <s v="N"/>
    <n v="43.957560000000001"/>
    <n v="-103.186138"/>
    <s v="Light truck (2 axles, 4 tires); Passenger car"/>
    <s v="Eastbound; Southbound"/>
    <s v="Failed to yield to vehicle; None"/>
    <s v="None"/>
    <s v="FAIL TO STOP FOR STOP SIGN / YIELD AFTER STOP"/>
    <s v="None"/>
    <s v="None"/>
    <s v="0.00 BAC, 0.00 BAC"/>
    <x v="1"/>
    <x v="1"/>
  </r>
  <r>
    <n v="3270"/>
    <n v="2111130"/>
    <d v="2021-08-12T13:01:00"/>
    <s v="CUSTER"/>
    <s v="N"/>
    <s v="Lap belt and shoulder harness used"/>
    <s v="Straight ahead"/>
    <n v="0"/>
    <n v="79"/>
    <s v="Overturn/rollover, Separation of units"/>
    <s v="Clear"/>
    <s v="N"/>
    <s v="N"/>
    <s v="N"/>
    <s v="N"/>
    <n v="43.510953000000001"/>
    <n v="-103.328210999999"/>
    <s v="Light truck (2 axles, 4 tires)"/>
    <s v="Southbound"/>
    <s v="None"/>
    <s v="None"/>
    <m/>
    <s v="None"/>
    <s v="None"/>
    <s v="0.00 BAC"/>
    <x v="1"/>
    <x v="0"/>
  </r>
  <r>
    <n v="3272"/>
    <n v="2113279"/>
    <d v="2021-10-02T19:04:00"/>
    <s v="PENNINGTON"/>
    <s v="N"/>
    <s v="Lap belt and shoulder harness used"/>
    <s v="Straight ahead"/>
    <n v="0"/>
    <n v="79"/>
    <s v="Motor vehicle in transport"/>
    <s v="Clear"/>
    <s v="N"/>
    <s v="N"/>
    <s v="N"/>
    <s v="N"/>
    <n v="43.897685000000003"/>
    <n v="-103.199156"/>
    <s v="Light truck (2 axles, 4 tires); SUV ( sport utility/suburban )"/>
    <s v="Northbound; Westbound"/>
    <s v="Failed to yield to vehicle; None"/>
    <s v="None"/>
    <s v="FAIL TO STOP FOR STOP SIGN / YIELD AFTER STOP"/>
    <s v="None"/>
    <s v="None"/>
    <s v="0.00 BAC, 0.00 BAC"/>
    <x v="1"/>
    <x v="0"/>
  </r>
  <r>
    <n v="3273"/>
    <n v="2113727"/>
    <d v="2021-10-01T20:47:00"/>
    <s v="FALL RIVER"/>
    <s v="N"/>
    <s v="Lap belt and shoulder harness used"/>
    <s v="Straight ahead"/>
    <n v="0"/>
    <n v="18"/>
    <s v="Overturn/rollover, Ran off road right"/>
    <s v="Clear"/>
    <s v="N"/>
    <s v="N"/>
    <s v="N"/>
    <s v="N"/>
    <n v="43.3261749999999"/>
    <n v="-103.363026"/>
    <s v="Light truck (2 axles, 4 tires)"/>
    <s v="Westbound"/>
    <s v="None"/>
    <s v="None"/>
    <m/>
    <s v="None"/>
    <s v="None"/>
    <s v="0.00 BAC, Not reported"/>
    <x v="1"/>
    <x v="1"/>
  </r>
  <r>
    <n v="3274"/>
    <n v="2113729"/>
    <d v="2021-10-01T20:47:00"/>
    <s v="FALL RIVER"/>
    <s v="N"/>
    <s v="Lap belt and shoulder harness used"/>
    <s v="Straight ahead"/>
    <n v="0"/>
    <n v="18"/>
    <s v="Other movable object"/>
    <s v="Clear"/>
    <s v="N"/>
    <s v="N"/>
    <s v="N"/>
    <s v="N"/>
    <n v="43.3261749999999"/>
    <n v="-103.363026"/>
    <s v="Passenger car"/>
    <s v="Westbound"/>
    <s v="None"/>
    <s v="None"/>
    <m/>
    <s v="None"/>
    <s v="None"/>
    <s v="0.00 BAC"/>
    <x v="1"/>
    <x v="0"/>
  </r>
  <r>
    <n v="3275"/>
    <n v="2111208"/>
    <d v="2021-08-22T11:38:00"/>
    <s v="PENNINGTON"/>
    <s v="N"/>
    <s v="Lap belt and shoulder harness used"/>
    <s v="Turning right"/>
    <n v="0"/>
    <n v="79"/>
    <s v="Fire/explosion"/>
    <s v="Clear"/>
    <s v="N"/>
    <s v="N"/>
    <s v="N"/>
    <s v="N"/>
    <n v="43.957560000000001"/>
    <n v="-103.186138"/>
    <s v="Light truck (2 axles, 4 tires)"/>
    <s v="Eastbound"/>
    <s v="None"/>
    <s v="None"/>
    <m/>
    <s v="None"/>
    <s v="None"/>
    <s v="Test not given"/>
    <x v="1"/>
    <x v="0"/>
  </r>
  <r>
    <n v="3276"/>
    <n v="2111219"/>
    <d v="2021-08-10T06:46:00"/>
    <s v="CUSTER"/>
    <s v="N"/>
    <m/>
    <s v="Straight ahead"/>
    <n v="0"/>
    <n v="79"/>
    <s v="Mailbox"/>
    <s v="Clear"/>
    <s v="N"/>
    <s v="N"/>
    <s v="N"/>
    <s v="N"/>
    <n v="43.849131"/>
    <n v="-103.199061999999"/>
    <s v="Motor home"/>
    <s v="Northbound"/>
    <s v="Unknown"/>
    <s v="Unknown"/>
    <m/>
    <s v="Unknown"/>
    <s v="Unknown"/>
    <s v="Test not given"/>
    <x v="1"/>
    <x v="0"/>
  </r>
  <r>
    <n v="3277"/>
    <n v="2111392"/>
    <d v="2021-08-23T20:21:00"/>
    <s v="PENNINGTON"/>
    <s v="N"/>
    <s v="Lap belt and shoulder harness used"/>
    <s v="Straight ahead"/>
    <n v="0"/>
    <n v="16"/>
    <s v="Motor vehicle in transport"/>
    <s v="Clear"/>
    <s v="N"/>
    <s v="N"/>
    <s v="N"/>
    <s v="N"/>
    <n v="44.038375000000002"/>
    <n v="-103.191012"/>
    <s v="Single-unit truck (2 axle, 6 tires) GVWR 10,000 lbs or less; Unknown"/>
    <s v="Eastbound"/>
    <s v="None; Unknown"/>
    <s v="None; Unknown"/>
    <m/>
    <s v="None; Unknown"/>
    <s v="None; Unknown"/>
    <s v="Test not given, Test not given"/>
    <x v="1"/>
    <x v="0"/>
  </r>
  <r>
    <n v="3278"/>
    <n v="2113274"/>
    <d v="2021-09-26T16:41:00"/>
    <s v="CUSTER"/>
    <s v="N"/>
    <s v="Lap belt and shoulder harness used"/>
    <s v="Straight ahead"/>
    <n v="0"/>
    <n v="79"/>
    <s v="Ditch, Ran off road left"/>
    <s v="Clear"/>
    <s v="N"/>
    <s v="N"/>
    <s v="N"/>
    <s v="N"/>
    <n v="43.772340999999898"/>
    <n v="-103.219269999999"/>
    <s v="SUV ( sport utility/suburban )"/>
    <s v="Northbound"/>
    <s v="None; Swerving or avoiding due to wind, slippery surface, vehicle, object, non-motorist, etc."/>
    <s v="None"/>
    <m/>
    <s v="None"/>
    <s v="None"/>
    <s v="0.00 BAC"/>
    <x v="1"/>
    <x v="0"/>
  </r>
  <r>
    <n v="3281"/>
    <n v="2113278"/>
    <d v="2021-10-01T05:30:00"/>
    <s v="CUSTER"/>
    <s v="N"/>
    <m/>
    <m/>
    <n v="-1"/>
    <n v="79"/>
    <s v="Animal  - wild"/>
    <s v="Clear"/>
    <s v="N"/>
    <s v="N"/>
    <s v="N"/>
    <s v="N"/>
    <n v="43.819248000000002"/>
    <n v="-103.201194"/>
    <s v="SUV ( sport utility/suburban )"/>
    <s v="Northbound"/>
    <s v="Wild animal hit - damage only"/>
    <s v="Animal in roadway"/>
    <m/>
    <s v="Wild animal hit"/>
    <s v="Wild animal hit - damage only"/>
    <s v="Wild animal hit"/>
    <x v="1"/>
    <x v="0"/>
  </r>
  <r>
    <n v="3282"/>
    <n v="2112773"/>
    <d v="2021-09-22T07:34:00"/>
    <s v="FALL RIVER"/>
    <s v="N"/>
    <m/>
    <m/>
    <n v="-1"/>
    <n v="18"/>
    <s v="Animal  - wild"/>
    <s v="Clear"/>
    <s v="N"/>
    <s v="N"/>
    <s v="N"/>
    <s v="N"/>
    <n v="43.382905000000001"/>
    <n v="-103.404049999999"/>
    <s v="Light truck (2 axles, 4 tires)"/>
    <s v="Northbound"/>
    <s v="Wild animal hit - damage only"/>
    <s v="Animal in roadway"/>
    <m/>
    <s v="Wild animal hit"/>
    <s v="Wild animal hit - damage only"/>
    <s v="Wild animal hit"/>
    <x v="1"/>
    <x v="0"/>
  </r>
  <r>
    <n v="3283"/>
    <n v="2114393"/>
    <d v="2021-10-15T22:22:00"/>
    <s v="FALL RIVER"/>
    <s v="N"/>
    <m/>
    <m/>
    <n v="-1"/>
    <n v="18"/>
    <s v="Animal  - wild"/>
    <s v="Clear"/>
    <s v="N"/>
    <s v="N"/>
    <s v="N"/>
    <s v="N"/>
    <n v="43.256810000000002"/>
    <n v="-103.307175"/>
    <s v="Mini-van/passenger van with seats for 8 or less, including driver"/>
    <s v="Eastbound"/>
    <s v="Wild animal hit - damage only"/>
    <s v="Animal in roadway"/>
    <m/>
    <s v="Wild animal hit"/>
    <s v="Wild animal hit - damage only"/>
    <s v="Wild animal hit"/>
    <x v="1"/>
    <x v="0"/>
  </r>
  <r>
    <n v="3285"/>
    <n v="2111739"/>
    <d v="2021-09-01T06:53:00"/>
    <s v="PENNINGTON"/>
    <s v="N"/>
    <m/>
    <m/>
    <n v="-1"/>
    <n v="16"/>
    <s v="Animal  - wild"/>
    <s v="Cloudy"/>
    <s v="N"/>
    <s v="N"/>
    <s v="N"/>
    <s v="N"/>
    <n v="44.055861"/>
    <n v="-103.165198"/>
    <s v="Passenger car"/>
    <s v="Northbound"/>
    <s v="Wild animal hit - damage only"/>
    <s v="Animal in roadway"/>
    <m/>
    <s v="Wild animal hit"/>
    <s v="Wild animal hit - damage only"/>
    <s v="Wild animal hit"/>
    <x v="1"/>
    <x v="2"/>
  </r>
  <r>
    <n v="3289"/>
    <n v="2114872"/>
    <d v="2021-09-17T15:31:00"/>
    <s v="OGLALA LAKOTA"/>
    <s v="N"/>
    <s v="Lap belt and shoulder harness used"/>
    <s v="Straight ahead"/>
    <n v="0"/>
    <n v="18"/>
    <s v="Motor vehicle in transport"/>
    <s v="Clear"/>
    <s v="N"/>
    <s v="N"/>
    <s v="N"/>
    <s v="N"/>
    <n v="43.027228000000001"/>
    <n v="-102.547349999999"/>
    <s v="SUV ( sport utility/suburban ); Unknown"/>
    <s v="Eastbound"/>
    <s v="None; Unknown"/>
    <s v="None; Unknown"/>
    <m/>
    <s v="Unknown"/>
    <s v="None; Unknown"/>
    <s v="Test not given, Test not given"/>
    <x v="1"/>
    <x v="2"/>
  </r>
  <r>
    <n v="3291"/>
    <n v="2114874"/>
    <d v="2021-08-07T19:12:00"/>
    <s v="OGLALA LAKOTA"/>
    <s v="N"/>
    <s v="None used"/>
    <s v="Straight ahead"/>
    <n v="0"/>
    <n v="18"/>
    <s v="Overturn/rollover, Ran off road right"/>
    <s v="Clear"/>
    <s v="N"/>
    <s v="N"/>
    <s v="N"/>
    <s v="N"/>
    <n v="43.191135000000003"/>
    <n v="-102.924188999999"/>
    <s v="Light truck (2 axles, 4 tires)"/>
    <s v="Eastbound"/>
    <s v="Drinking; Running off road"/>
    <s v="None"/>
    <m/>
    <s v="None"/>
    <s v="None"/>
    <s v="0.29 BAC"/>
    <x v="1"/>
    <x v="4"/>
  </r>
  <r>
    <n v="3297"/>
    <n v="2112651"/>
    <d v="2021-09-16T20:17:00"/>
    <s v="PENNINGTON"/>
    <s v="N"/>
    <m/>
    <m/>
    <n v="-1"/>
    <n v="79"/>
    <s v="Animal  - wild"/>
    <s v="Severe crosswinds"/>
    <s v="N"/>
    <s v="N"/>
    <s v="N"/>
    <s v="N"/>
    <n v="43.923799000000002"/>
    <n v="-103.199494"/>
    <s v="Passenger car"/>
    <s v="Southbound"/>
    <s v="Wild animal hit - damage only"/>
    <s v="Animal in roadway"/>
    <m/>
    <s v="Wild animal hit"/>
    <s v="Wild animal hit - damage only"/>
    <s v="Wild animal hit"/>
    <x v="1"/>
    <x v="0"/>
  </r>
  <r>
    <n v="3298"/>
    <n v="2112822"/>
    <d v="2021-09-24T22:02:00"/>
    <s v="PENNINGTON"/>
    <s v="N"/>
    <m/>
    <m/>
    <n v="-1"/>
    <n v="79"/>
    <s v="Animal  - wild"/>
    <s v="Clear"/>
    <s v="N"/>
    <s v="N"/>
    <s v="N"/>
    <s v="N"/>
    <n v="43.932465999999899"/>
    <n v="-103.199066999999"/>
    <s v="SUV ( sport utility/suburban )"/>
    <s v="Northbound"/>
    <s v="Wild animal hit - damage only"/>
    <s v="Animal in roadway"/>
    <m/>
    <s v="Wild animal hit"/>
    <s v="Wild animal hit - damage only"/>
    <s v="Wild animal hit"/>
    <x v="1"/>
    <x v="0"/>
  </r>
  <r>
    <n v="3299"/>
    <n v="2112851"/>
    <d v="2021-09-23T10:55:00"/>
    <s v="PENNINGTON"/>
    <s v="N"/>
    <s v="Lap belt and shoulder harness used"/>
    <s v="Turning left"/>
    <n v="0"/>
    <n v="79"/>
    <s v="Equipment failure ( tires, brakes, etc. ), Other post, pole, or support, Overturn/rollover, Ran off road right"/>
    <s v="Clear"/>
    <s v="N"/>
    <s v="N"/>
    <s v="N"/>
    <s v="N"/>
    <n v="44.030110000000001"/>
    <n v="-103.191743"/>
    <s v="Tractor/doubles"/>
    <s v="Southbound"/>
    <s v="None"/>
    <s v="None"/>
    <m/>
    <s v="Truck coupling / trailer hitch / safety chains"/>
    <s v="None"/>
    <s v="Test not given"/>
    <x v="1"/>
    <x v="0"/>
  </r>
  <r>
    <n v="3300"/>
    <n v="2112532"/>
    <d v="2021-09-17T09:30:00"/>
    <s v="PENNINGTON"/>
    <s v="N"/>
    <s v="Lap belt and shoulder harness used"/>
    <s v="Slowing in traffic lane, Straight ahead"/>
    <n v="0"/>
    <n v="16"/>
    <s v="Motor vehicle in transport"/>
    <s v="Clear"/>
    <s v="Y"/>
    <s v="N"/>
    <s v="N"/>
    <s v="N"/>
    <n v="44.042659"/>
    <n v="-103.17162"/>
    <s v="Light truck (2 axles, 4 tires); Mini-van/passenger van with seats for 8 or less, including driver"/>
    <s v="Westbound"/>
    <s v="Followed too closely; Improper turn; None; Over-correcting/over-steering"/>
    <s v="None"/>
    <m/>
    <s v="None"/>
    <s v="None"/>
    <s v="Test not given, Test not given"/>
    <x v="1"/>
    <x v="0"/>
  </r>
  <r>
    <n v="3301"/>
    <n v="2113730"/>
    <d v="2021-10-01T20:47:00"/>
    <s v="FALL RIVER"/>
    <s v="N"/>
    <s v="Lap belt and shoulder harness used"/>
    <s v="Straight ahead"/>
    <n v="0"/>
    <n v="18"/>
    <s v="Other movable object"/>
    <s v="Clear"/>
    <s v="N"/>
    <s v="N"/>
    <s v="N"/>
    <s v="N"/>
    <n v="43.3261749999999"/>
    <n v="-103.363026"/>
    <s v="Passenger car"/>
    <s v="Westbound"/>
    <s v="None"/>
    <s v="None"/>
    <m/>
    <s v="None"/>
    <s v="None"/>
    <s v="0.00 BAC"/>
    <x v="1"/>
    <x v="0"/>
  </r>
  <r>
    <n v="3302"/>
    <n v="2114669"/>
    <d v="2021-10-21T00:48:00"/>
    <s v="FALL RIVER"/>
    <s v="N"/>
    <s v="None used"/>
    <s v="Straight ahead"/>
    <n v="0"/>
    <n v="18"/>
    <s v="Animal - domestic, Cross median/centerline, Embankment"/>
    <s v="Clear"/>
    <s v="N"/>
    <s v="N"/>
    <s v="N"/>
    <s v="N"/>
    <n v="43.224525"/>
    <n v="-103.278020999999"/>
    <s v="Passenger car"/>
    <s v="Eastbound"/>
    <s v="Wild animal hit - damage only"/>
    <s v="Animal in roadway"/>
    <m/>
    <s v="None"/>
    <s v="None"/>
    <s v="0.00 BAC"/>
    <x v="1"/>
    <x v="1"/>
  </r>
  <r>
    <n v="3303"/>
    <n v="2115434"/>
    <d v="2021-10-27T18:50:00"/>
    <s v="PENNINGTON"/>
    <s v="N"/>
    <m/>
    <m/>
    <n v="-1"/>
    <n v="79"/>
    <s v="Animal  - wild"/>
    <s v="Clear"/>
    <s v="N"/>
    <s v="N"/>
    <s v="N"/>
    <s v="N"/>
    <n v="43.947083999999897"/>
    <n v="-103.188666999999"/>
    <s v="SUV ( sport utility/suburban )"/>
    <s v="Northbound"/>
    <s v="Wild animal hit - damage only"/>
    <s v="Animal in roadway"/>
    <m/>
    <s v="Wild animal hit"/>
    <s v="Wild animal hit - damage only"/>
    <s v="Wild animal hit"/>
    <x v="1"/>
    <x v="0"/>
  </r>
  <r>
    <n v="3306"/>
    <n v="2112669"/>
    <d v="2021-09-18T15:00:00"/>
    <s v="CUSTER"/>
    <s v="N"/>
    <s v="Lap belt and shoulder harness used"/>
    <s v="Straight ahead"/>
    <n v="0"/>
    <n v="79"/>
    <s v="Ditch, Equipment failure ( tires, brakes, etc. ), Fence, Ran off road left"/>
    <s v="Clear"/>
    <s v="N"/>
    <s v="N"/>
    <s v="N"/>
    <s v="N"/>
    <n v="43.604658999999899"/>
    <n v="-103.298817999999"/>
    <s v="SUV ( sport utility/suburban )"/>
    <s v="Southbound"/>
    <s v="None"/>
    <s v="None"/>
    <s v="FINANCIAL RESPONSIBILITY - OWNER"/>
    <s v="Suspension"/>
    <s v="None"/>
    <s v="0.00 BAC"/>
    <x v="1"/>
    <x v="0"/>
  </r>
  <r>
    <n v="3308"/>
    <n v="2112923"/>
    <d v="2021-09-24T17:23:00"/>
    <s v="PENNINGTON"/>
    <s v="N"/>
    <s v="Lap belt and shoulder harness used"/>
    <s v="Stopped in traffic lane, Straight ahead"/>
    <n v="0"/>
    <n v="16"/>
    <s v="Motor vehicle in transport"/>
    <s v="Clear"/>
    <s v="N"/>
    <s v="N"/>
    <s v="N"/>
    <s v="N"/>
    <n v="44.038533000000001"/>
    <n v="-103.19195000000001"/>
    <s v="Light truck (2 axles, 4 tires)"/>
    <s v="Southbound"/>
    <s v="Followed too closely; None"/>
    <s v="None"/>
    <s v="FOLLOWING TOO CLOSELY"/>
    <s v="None"/>
    <s v="None"/>
    <s v="Test not given, Test not given"/>
    <x v="1"/>
    <x v="2"/>
  </r>
  <r>
    <n v="3309"/>
    <n v="2112936"/>
    <d v="2021-09-24T15:30:00"/>
    <s v="CUSTER"/>
    <s v="N"/>
    <s v="Helmet and eye protection"/>
    <s v="Overtaking/passing"/>
    <n v="0"/>
    <n v="79"/>
    <s v="Ditch, Overturn/rollover, Ran off road left"/>
    <s v="Clear"/>
    <s v="N"/>
    <s v="N"/>
    <s v="N"/>
    <s v="N"/>
    <n v="43.549106000000002"/>
    <n v="-103.32090100000001"/>
    <s v="Motorcycle"/>
    <s v="Northbound"/>
    <s v="None"/>
    <s v="None"/>
    <m/>
    <s v="None"/>
    <s v="None"/>
    <s v="0.00 BAC"/>
    <x v="1"/>
    <x v="1"/>
  </r>
  <r>
    <n v="3310"/>
    <n v="2115244"/>
    <d v="2021-10-17T13:16:00"/>
    <s v="PENNINGTON"/>
    <s v="N"/>
    <s v="Child/Youth restraint system used properly, Lap belt and shoulder harness used"/>
    <s v="Straight ahead"/>
    <n v="0"/>
    <n v="79"/>
    <s v="Ditch, Motor vehicle in transport, Ran off road left"/>
    <s v="Clear"/>
    <s v="N"/>
    <s v="N"/>
    <s v="N"/>
    <s v="N"/>
    <n v="43.957560000000001"/>
    <n v="-103.186138"/>
    <s v="Passenger car; SUV ( sport utility/suburban )"/>
    <s v="Eastbound; Southbound"/>
    <s v="Failed to yield to vehicle; None"/>
    <s v="None"/>
    <m/>
    <s v="None"/>
    <s v="None"/>
    <s v="0.00 BAC, Not reported, Not reported, 0.00 BAC"/>
    <x v="1"/>
    <x v="4"/>
  </r>
  <r>
    <n v="3311"/>
    <n v="2116226"/>
    <d v="2021-04-21T01:15:00"/>
    <s v="FALL RIVER"/>
    <s v="N"/>
    <s v="None used"/>
    <s v="Straight ahead"/>
    <n v="0"/>
    <n v="18"/>
    <s v="Fence"/>
    <m/>
    <s v="N"/>
    <s v="N"/>
    <s v="N"/>
    <s v="N"/>
    <n v="43.187733000000001"/>
    <n v="-103.237562999999"/>
    <s v="Mini-van/passenger van with seats for 8 or less, including driver"/>
    <s v="Westbound"/>
    <s v="Disregarded traffic signs or signals; None"/>
    <s v="None"/>
    <m/>
    <s v="None"/>
    <s v="None"/>
    <s v="Test not given, Not reported"/>
    <x v="1"/>
    <x v="4"/>
  </r>
  <r>
    <n v="3312"/>
    <n v="2112992"/>
    <d v="2021-09-16T19:51:00"/>
    <s v="PENNINGTON"/>
    <s v="N"/>
    <s v="Lap belt and shoulder harness used"/>
    <s v="Slowing in traffic lane, Straight ahead"/>
    <n v="0"/>
    <n v="16"/>
    <s v="Motor vehicle in transport"/>
    <s v="Clear"/>
    <s v="N"/>
    <s v="N"/>
    <s v="N"/>
    <s v="N"/>
    <n v="44.094586999999898"/>
    <n v="-103.151382999999"/>
    <s v="Light truck (2 axles, 4 tires); Passenger car; SUV ( sport utility/suburban )"/>
    <s v="Southbound"/>
    <s v="Followed too closely; None"/>
    <s v="None"/>
    <m/>
    <s v="None"/>
    <s v="None"/>
    <s v="Test not given, Test not given, Test not given"/>
    <x v="1"/>
    <x v="0"/>
  </r>
  <r>
    <n v="3313"/>
    <n v="2112850"/>
    <d v="2021-09-23T17:15:00"/>
    <s v="PENNINGTON"/>
    <s v="N"/>
    <s v="Eye protection only, Lap belt and shoulder harness used"/>
    <s v="Slowing in traffic lane, Stopped in traffic lane"/>
    <n v="0"/>
    <n v="16"/>
    <s v="Motor vehicle in transport, Overturn/rollover"/>
    <s v="Clear"/>
    <s v="N"/>
    <s v="N"/>
    <s v="N"/>
    <s v="N"/>
    <n v="44.038381000000001"/>
    <n v="-103.191952"/>
    <s v="Motorcycle; SUV ( sport utility/suburban )"/>
    <s v="Eastbound"/>
    <s v="Driving too fast for conditions; None"/>
    <s v="None"/>
    <s v="NO ENDORSEMENT, OVERDRIVING ROAD CONDITIONS"/>
    <s v="Brakes; None"/>
    <s v="None"/>
    <s v="Test not given, Test not given"/>
    <x v="1"/>
    <x v="1"/>
  </r>
  <r>
    <n v="3319"/>
    <n v="2113955"/>
    <d v="2021-10-01T21:35:00"/>
    <s v="OGLALA LAKOTA"/>
    <s v="N"/>
    <s v="Lap belt and shoulder harness used"/>
    <s v="Straight ahead"/>
    <n v="0"/>
    <n v="18"/>
    <s v="Animal - domestic"/>
    <s v="Clear"/>
    <s v="N"/>
    <s v="N"/>
    <s v="N"/>
    <s v="N"/>
    <n v="43.188049999999897"/>
    <n v="-102.773455999999"/>
    <s v="SUV ( sport utility/suburban )"/>
    <s v="Westbound"/>
    <s v="None"/>
    <s v="Animal in roadway"/>
    <m/>
    <s v="None"/>
    <s v="None"/>
    <s v="0.00 BAC"/>
    <x v="1"/>
    <x v="0"/>
  </r>
  <r>
    <n v="3320"/>
    <n v="2115238"/>
    <d v="2021-10-14T09:30:00"/>
    <s v="PENNINGTON"/>
    <s v="N"/>
    <s v="Lap belt and shoulder harness used"/>
    <s v="Straight ahead"/>
    <n v="0"/>
    <n v="90"/>
    <s v="Motor vehicle in transport"/>
    <s v="Clear"/>
    <s v="N"/>
    <s v="N"/>
    <s v="N"/>
    <s v="N"/>
    <n v="44.099446"/>
    <n v="-103.16418"/>
    <s v="Motor home; Passenger car"/>
    <s v="Eastbound"/>
    <s v="None; Unknown"/>
    <s v="None"/>
    <m/>
    <s v="None"/>
    <s v="None"/>
    <s v="Test not given, Test not given"/>
    <x v="1"/>
    <x v="0"/>
  </r>
  <r>
    <n v="3321"/>
    <n v="2117157"/>
    <d v="2021-10-31T18:35:00"/>
    <s v="BENNETT"/>
    <s v="N"/>
    <s v="Lap belt and shoulder harness used"/>
    <s v="Straight ahead"/>
    <n v="0"/>
    <n v="18"/>
    <s v="Ditch, Motor vehicle in transport, Ran off road right"/>
    <s v="Clear"/>
    <s v="N"/>
    <s v="N"/>
    <s v="Y"/>
    <s v="N"/>
    <n v="43.172379999999897"/>
    <n v="-101.790021999999"/>
    <s v="Light truck (2 axles, 4 tires); Mini-van/passenger van with seats for 8 or less, including driver"/>
    <s v="Eastbound"/>
    <s v="Distracted (list distraction in narrative); Followed too closely; None"/>
    <s v="None"/>
    <s v="FOLLOWING TOO CLOSELY"/>
    <s v="None"/>
    <s v="None"/>
    <s v="0.00 BAC, 0.00 BAC"/>
    <x v="1"/>
    <x v="1"/>
  </r>
  <r>
    <n v="3322"/>
    <n v="2113728"/>
    <d v="2021-10-01T20:47:00"/>
    <s v="FALL RIVER"/>
    <s v="N"/>
    <s v="Lap belt and shoulder harness used"/>
    <s v="Straight ahead"/>
    <n v="0"/>
    <n v="18"/>
    <s v="Other movable object"/>
    <s v="Clear"/>
    <s v="N"/>
    <s v="N"/>
    <s v="N"/>
    <s v="N"/>
    <n v="43.3261749999999"/>
    <n v="-103.363026"/>
    <s v="Light truck (2 axles, 4 tires)"/>
    <s v="Westbound"/>
    <s v="None"/>
    <s v="None"/>
    <m/>
    <s v="None"/>
    <s v="None"/>
    <s v="0.00 BAC"/>
    <x v="1"/>
    <x v="2"/>
  </r>
  <r>
    <n v="3323"/>
    <n v="2113734"/>
    <d v="2021-09-25T11:43:00"/>
    <s v="CUSTER"/>
    <s v="N"/>
    <s v="Lap belt and shoulder harness used"/>
    <s v="Straight ahead, Turning right"/>
    <n v="0"/>
    <n v="79"/>
    <s v="Motor vehicle in transport"/>
    <s v="Clear"/>
    <s v="N"/>
    <s v="N"/>
    <s v="N"/>
    <s v="N"/>
    <n v="43.840671"/>
    <n v="-103.199566"/>
    <s v="Light truck (2 axles, 4 tires); Mini-van/passenger van with seats for 8 or less, including driver"/>
    <s v="Eastbound; Southbound"/>
    <s v="Failed to yield to vehicle; None"/>
    <s v="None"/>
    <s v="CARELESS DRIVING."/>
    <s v="None"/>
    <s v="None"/>
    <s v="Test not given, Test not given"/>
    <x v="1"/>
    <x v="0"/>
  </r>
  <r>
    <n v="3324"/>
    <n v="2113740"/>
    <d v="2021-10-01T16:31:00"/>
    <s v="CUSTER"/>
    <s v="N"/>
    <s v="Lap belt and shoulder harness used"/>
    <s v="Straight ahead"/>
    <n v="0"/>
    <n v="79"/>
    <s v="Fire/explosion"/>
    <s v="Clear"/>
    <s v="N"/>
    <s v="N"/>
    <s v="N"/>
    <s v="N"/>
    <n v="43.767248000000002"/>
    <n v="-103.21927100000001"/>
    <s v="Passenger car"/>
    <s v="Northbound"/>
    <s v="None"/>
    <s v="None"/>
    <m/>
    <s v="Unknown"/>
    <s v="None"/>
    <s v="0.00 BAC"/>
    <x v="1"/>
    <x v="0"/>
  </r>
  <r>
    <n v="3325"/>
    <n v="2113741"/>
    <d v="2021-10-03T23:20:00"/>
    <s v="CUSTER"/>
    <s v="N"/>
    <m/>
    <m/>
    <n v="-1"/>
    <n v="79"/>
    <s v="Animal  - wild, Ditch, Overturn/rollover"/>
    <s v="Clear"/>
    <s v="N"/>
    <s v="N"/>
    <s v="N"/>
    <s v="N"/>
    <n v="43.650041000000002"/>
    <n v="-103.281807"/>
    <s v="Cargo van - GVWR 10,000 lbs or less"/>
    <s v="Northbound"/>
    <s v="Wild animal hit - damage only"/>
    <s v="Animal in roadway"/>
    <m/>
    <s v="Wild animal hit"/>
    <s v="Wild animal hit - damage only"/>
    <s v="Wild animal hit"/>
    <x v="1"/>
    <x v="0"/>
  </r>
  <r>
    <n v="3326"/>
    <n v="2113833"/>
    <d v="2021-09-27T14:30:00"/>
    <s v="PENNINGTON"/>
    <s v="N"/>
    <s v="Lap belt and shoulder harness used"/>
    <s v="Changing lanes, Straight ahead"/>
    <n v="0"/>
    <n v="16"/>
    <s v="Motor vehicle in transport"/>
    <s v="Clear"/>
    <s v="N"/>
    <s v="N"/>
    <s v="N"/>
    <s v="N"/>
    <n v="44.096257000000001"/>
    <n v="-103.151383999999"/>
    <s v="Light truck (2 axles, 4 tires); SUV ( sport utility/suburban )"/>
    <s v="Southbound"/>
    <s v="Improper lane change; None"/>
    <s v="None"/>
    <s v="LANE DRIVING REQUIRED / ILLEGAL LANE CHANGE"/>
    <s v="None"/>
    <s v="None"/>
    <s v="Test not given, Test not given, Test not given"/>
    <x v="1"/>
    <x v="0"/>
  </r>
  <r>
    <n v="3329"/>
    <n v="2113849"/>
    <d v="2021-10-09T21:30:00"/>
    <s v="PENNINGTON"/>
    <s v="N"/>
    <s v="Lap belt and shoulder harness used"/>
    <s v="Changing lanes, Straight ahead"/>
    <n v="0"/>
    <n v="79"/>
    <s v="Motor vehicle in transport"/>
    <s v="Cloudy, Rain"/>
    <s v="N"/>
    <s v="N"/>
    <s v="N"/>
    <s v="N"/>
    <n v="43.9791969999999"/>
    <n v="-103.181287999999"/>
    <s v="SUV ( sport utility/suburban ); Unknown"/>
    <s v="Southbound"/>
    <s v="None; Unknown"/>
    <s v="Road surface condition ( wet, icy, snow, slush, etc. ); Unknown"/>
    <m/>
    <s v="None; Unknown"/>
    <s v="None; Unknown"/>
    <s v="Test not given, Test not given"/>
    <x v="1"/>
    <x v="0"/>
  </r>
  <r>
    <n v="3333"/>
    <n v="2114176"/>
    <d v="2021-10-12T21:30:00"/>
    <s v="PENNINGTON"/>
    <s v="N"/>
    <m/>
    <m/>
    <n v="-1"/>
    <n v="16"/>
    <s v="Animal  - wild"/>
    <s v="Rain"/>
    <s v="N"/>
    <s v="N"/>
    <s v="N"/>
    <s v="N"/>
    <n v="44.061351000000002"/>
    <n v="-103.164734999999"/>
    <s v="Passenger car"/>
    <s v="Southbound"/>
    <s v="Wild animal hit - damage only"/>
    <s v="Animal in roadway"/>
    <m/>
    <s v="Wild animal hit"/>
    <s v="Wild animal hit - damage only"/>
    <s v="Wild animal hit"/>
    <x v="1"/>
    <x v="0"/>
  </r>
  <r>
    <n v="3335"/>
    <n v="2114498"/>
    <d v="2021-10-18T07:38:00"/>
    <s v="PENNINGTON"/>
    <s v="N"/>
    <s v="Lap belt and shoulder harness used"/>
    <s v="Changing lanes, Straight ahead"/>
    <n v="0"/>
    <n v="16"/>
    <s v="Motor vehicle in transport"/>
    <s v="Clear"/>
    <s v="N"/>
    <s v="N"/>
    <s v="N"/>
    <s v="N"/>
    <n v="44.043326999999898"/>
    <n v="-103.170703"/>
    <s v="SUV ( sport utility/suburban )"/>
    <s v="Northbound"/>
    <s v="Improper lane change; None"/>
    <s v="None"/>
    <m/>
    <s v="None"/>
    <s v="None"/>
    <s v="Test not given, Test not given"/>
    <x v="1"/>
    <x v="0"/>
  </r>
  <r>
    <n v="3337"/>
    <n v="2115827"/>
    <d v="2021-11-06T09:00:00"/>
    <s v="BENNETT"/>
    <s v="N"/>
    <m/>
    <m/>
    <n v="-1"/>
    <n v="18"/>
    <s v="Animal  - wild"/>
    <s v="Clear"/>
    <s v="N"/>
    <s v="N"/>
    <s v="N"/>
    <s v="N"/>
    <n v="43.172660999999898"/>
    <n v="-101.926661999999"/>
    <s v="SUV ( sport utility/suburban )"/>
    <s v="Westbound"/>
    <s v="Wild animal hit - damage only"/>
    <s v="Animal in roadway"/>
    <m/>
    <s v="Wild animal hit"/>
    <s v="Wild animal hit - damage only"/>
    <s v="Wild animal hit"/>
    <x v="1"/>
    <x v="0"/>
  </r>
  <r>
    <n v="3338"/>
    <n v="2115831"/>
    <d v="2021-11-07T18:30:00"/>
    <s v="BENNETT"/>
    <s v="N"/>
    <m/>
    <m/>
    <n v="-1"/>
    <n v="18"/>
    <s v="Animal  - wild"/>
    <s v="Clear"/>
    <s v="N"/>
    <s v="N"/>
    <s v="N"/>
    <s v="N"/>
    <n v="43.172469"/>
    <n v="-101.829188"/>
    <s v="Light truck (2 axles, 4 tires)"/>
    <s v="Eastbound"/>
    <s v="Wild animal hit - damage only"/>
    <s v="Animal in roadway"/>
    <m/>
    <s v="Wild animal hit"/>
    <s v="Wild animal hit - damage only"/>
    <s v="Wild animal hit"/>
    <x v="1"/>
    <x v="0"/>
  </r>
  <r>
    <n v="3340"/>
    <n v="2114945"/>
    <d v="2021-10-25T23:00:00"/>
    <s v="CUSTER"/>
    <s v="N"/>
    <m/>
    <m/>
    <n v="-1"/>
    <n v="79"/>
    <s v="Animal  - wild"/>
    <s v="Clear"/>
    <s v="N"/>
    <s v="N"/>
    <s v="N"/>
    <s v="N"/>
    <n v="43.660885999999898"/>
    <n v="-103.270748999999"/>
    <s v="Tractor/semi-trailer"/>
    <s v="Northbound"/>
    <s v="Wild animal hit - damage only"/>
    <s v="Animal in roadway"/>
    <m/>
    <s v="Wild animal hit"/>
    <s v="Wild animal hit - damage only"/>
    <s v="Wild animal hit"/>
    <x v="1"/>
    <x v="0"/>
  </r>
  <r>
    <n v="3341"/>
    <n v="2115230"/>
    <d v="2021-10-16T20:50:00"/>
    <s v="CUSTER"/>
    <s v="N"/>
    <m/>
    <m/>
    <n v="-1"/>
    <n v="79"/>
    <s v="Animal  - wild"/>
    <s v="Clear"/>
    <s v="N"/>
    <s v="N"/>
    <s v="N"/>
    <s v="N"/>
    <n v="43.822766999999899"/>
    <n v="-103.200125"/>
    <s v="SUV ( sport utility/suburban )"/>
    <s v="Southbound"/>
    <s v="Wild animal hit - damage only"/>
    <s v="Animal in roadway"/>
    <m/>
    <s v="Wild animal hit"/>
    <s v="Wild animal hit - damage only"/>
    <s v="Wild animal hit"/>
    <x v="1"/>
    <x v="0"/>
  </r>
  <r>
    <n v="3342"/>
    <n v="2115247"/>
    <d v="2021-10-24T15:40:00"/>
    <s v="CUSTER"/>
    <s v="N"/>
    <m/>
    <m/>
    <n v="-1"/>
    <n v="79"/>
    <s v="Animal  - wild"/>
    <s v="Clear"/>
    <s v="N"/>
    <s v="N"/>
    <s v="N"/>
    <s v="N"/>
    <n v="43.558224000000003"/>
    <n v="-103.310524"/>
    <s v="Passenger car"/>
    <s v="Southbound"/>
    <s v="Wild animal hit - damage only"/>
    <s v="Animal in roadway"/>
    <m/>
    <s v="Wild animal hit"/>
    <s v="Wild animal hit - damage only"/>
    <s v="Wild animal hit"/>
    <x v="1"/>
    <x v="0"/>
  </r>
  <r>
    <n v="3344"/>
    <n v="2116022"/>
    <d v="2021-10-24T19:44:00"/>
    <s v="CUSTER"/>
    <s v="N"/>
    <m/>
    <m/>
    <n v="-1"/>
    <n v="79"/>
    <s v="Animal  - wild"/>
    <s v="Clear"/>
    <s v="N"/>
    <s v="N"/>
    <s v="N"/>
    <s v="N"/>
    <n v="43.505254999999899"/>
    <n v="-103.330365999999"/>
    <s v="Passenger car"/>
    <s v="Northbound"/>
    <s v="Wild animal hit - damage only"/>
    <s v="Animal in roadway"/>
    <m/>
    <s v="Wild animal hit"/>
    <s v="Wild animal hit - damage only"/>
    <s v="Wild animal hit"/>
    <x v="1"/>
    <x v="0"/>
  </r>
  <r>
    <n v="3345"/>
    <n v="2116852"/>
    <d v="2021-11-13T20:10:00"/>
    <s v="CUSTER"/>
    <s v="N"/>
    <m/>
    <m/>
    <n v="-1"/>
    <n v="79"/>
    <s v="Animal  - wild"/>
    <s v="Clear"/>
    <s v="N"/>
    <s v="N"/>
    <s v="N"/>
    <s v="N"/>
    <n v="43.682009000000001"/>
    <n v="-103.259632999999"/>
    <s v="SUV ( sport utility/suburban )"/>
    <s v="Southbound"/>
    <s v="Wild animal hit - damage only"/>
    <s v="Animal in roadway"/>
    <m/>
    <s v="Wild animal hit"/>
    <s v="Wild animal hit - damage only"/>
    <s v="Wild animal hit"/>
    <x v="1"/>
    <x v="0"/>
  </r>
  <r>
    <n v="3346"/>
    <n v="2115239"/>
    <d v="2021-10-24T19:45:00"/>
    <s v="FALL RIVER"/>
    <s v="N"/>
    <m/>
    <m/>
    <n v="-1"/>
    <n v="18"/>
    <s v="Animal  - wild"/>
    <s v="Clear"/>
    <s v="N"/>
    <s v="N"/>
    <s v="N"/>
    <s v="N"/>
    <n v="43.271259999999899"/>
    <n v="-103.307779999999"/>
    <s v="Passenger car"/>
    <s v="Westbound"/>
    <s v="Wild animal hit - damage only"/>
    <s v="Animal in roadway"/>
    <m/>
    <s v="Wild animal hit"/>
    <s v="Wild animal hit - damage only"/>
    <s v="Wild animal hit"/>
    <x v="1"/>
    <x v="0"/>
  </r>
  <r>
    <n v="3347"/>
    <n v="2117266"/>
    <d v="2021-11-08T18:24:00"/>
    <s v="FALL RIVER"/>
    <s v="N"/>
    <m/>
    <m/>
    <n v="-1"/>
    <n v="18"/>
    <s v="Animal  - wild"/>
    <s v="Clear"/>
    <s v="N"/>
    <s v="N"/>
    <s v="N"/>
    <s v="N"/>
    <n v="43.261156999999898"/>
    <n v="-103.307299999999"/>
    <s v="Single-unit truck (2 axle, 6 tires) GVWR 10,000 lbs or less"/>
    <s v="Northbound"/>
    <s v="Wild animal hit - damage only"/>
    <s v="Animal in roadway"/>
    <m/>
    <s v="Wild animal hit"/>
    <s v="Wild animal hit - damage only"/>
    <s v="Wild animal hit"/>
    <x v="1"/>
    <x v="0"/>
  </r>
  <r>
    <n v="3348"/>
    <n v="2114656"/>
    <d v="2021-10-04T12:53:00"/>
    <s v="PENNINGTON"/>
    <s v="N"/>
    <s v="Lap belt and shoulder harness used"/>
    <s v="Slowing in traffic lane, Stopped in traffic lane, Straight ahead"/>
    <n v="0"/>
    <n v="16"/>
    <s v="Motor vehicle in transport"/>
    <s v="Clear"/>
    <s v="N"/>
    <s v="N"/>
    <s v="N"/>
    <s v="N"/>
    <n v="44.069355000000002"/>
    <n v="-103.158372"/>
    <s v="Light truck (2 axles, 4 tires); Passenger car; SUV ( sport utility/suburban )"/>
    <s v="Southbound"/>
    <s v="Disregarded traffic signs or signals; Followed too closely; None"/>
    <s v="None"/>
    <s v="FINANCIAL RESPONSIBILITY - OWNER, DRIVERS LICENSE SUSPENDED, FOLLOWING TOO CLOSELY, FINANCIAL RESPONSIBILITY - OWNER"/>
    <s v="None"/>
    <s v="None"/>
    <s v="Test not given, Test not given, Test not given, Test not given"/>
    <x v="1"/>
    <x v="1"/>
  </r>
  <r>
    <n v="3350"/>
    <n v="2114869"/>
    <d v="2021-10-19T06:00:00"/>
    <s v="OGLALA LAKOTA"/>
    <s v="N"/>
    <s v="Lap belt and shoulder harness used"/>
    <s v="Straight ahead"/>
    <n v="0"/>
    <n v="18"/>
    <s v="Animal - domestic, Cross median/centerline"/>
    <s v="Clear"/>
    <s v="N"/>
    <s v="N"/>
    <s v="N"/>
    <s v="N"/>
    <n v="43.105353000000001"/>
    <n v="-102.622140999999"/>
    <s v="SUV ( sport utility/suburban )"/>
    <s v="Westbound"/>
    <s v="None; Unknown"/>
    <s v="Animal in roadway"/>
    <m/>
    <s v="None"/>
    <s v="Unknown"/>
    <s v="Test not given"/>
    <x v="1"/>
    <x v="0"/>
  </r>
  <r>
    <n v="3351"/>
    <n v="2114875"/>
    <d v="2021-10-14T21:48:00"/>
    <s v="BENNETT"/>
    <s v="N"/>
    <s v="Lap belt only used"/>
    <s v="Straight ahead"/>
    <n v="0"/>
    <n v="18"/>
    <s v="Animal - domestic"/>
    <s v="Clear"/>
    <s v="N"/>
    <s v="N"/>
    <s v="N"/>
    <s v="N"/>
    <n v="43.129289999999898"/>
    <n v="-102.101005"/>
    <s v="Passenger car"/>
    <s v="Westbound"/>
    <s v="None"/>
    <s v="Animal in roadway"/>
    <m/>
    <s v="None"/>
    <s v="None"/>
    <s v="0.00 BAC"/>
    <x v="1"/>
    <x v="2"/>
  </r>
  <r>
    <n v="3352"/>
    <n v="2114932"/>
    <d v="2021-10-21T18:02:00"/>
    <s v="PENNINGTON"/>
    <s v="N"/>
    <s v="Lap belt and shoulder harness used"/>
    <s v="Stopped in traffic lane, Straight ahead"/>
    <n v="0"/>
    <n v="16"/>
    <s v="Motor vehicle in transport"/>
    <s v="Clear"/>
    <s v="N"/>
    <s v="N"/>
    <s v="N"/>
    <s v="N"/>
    <n v="44.098506"/>
    <n v="-103.151393999999"/>
    <s v="Light truck (2 axles, 4 tires); SUV ( sport utility/suburban )"/>
    <s v="Southbound"/>
    <s v="Followed too closely; None; Other"/>
    <s v="None"/>
    <s v="TURNING FROM WRONG LANE"/>
    <s v="None"/>
    <s v="None"/>
    <s v="Test not given, Test not given"/>
    <x v="1"/>
    <x v="0"/>
  </r>
  <r>
    <n v="3354"/>
    <n v="2115084"/>
    <d v="2021-10-27T10:01:00"/>
    <s v="PENNINGTON"/>
    <s v="N"/>
    <s v="Lap belt and shoulder harness used"/>
    <s v="Straight ahead, Turning left"/>
    <n v="0"/>
    <n v="16"/>
    <s v="Motor vehicle in transport"/>
    <s v="Clear"/>
    <s v="N"/>
    <s v="N"/>
    <s v="N"/>
    <s v="N"/>
    <n v="44.038424999999897"/>
    <n v="-103.18006200000001"/>
    <s v="Passenger car; SUV ( sport utility/suburban )"/>
    <s v="Eastbound; Northbound"/>
    <s v="Failed to yield to vehicle; None"/>
    <s v="None"/>
    <s v="FAIL TO STOP FOR STOP SIGN / YIELD AFTER STOP"/>
    <s v="None"/>
    <s v="None"/>
    <s v="Test not given, Test not given"/>
    <x v="1"/>
    <x v="3"/>
  </r>
  <r>
    <n v="3355"/>
    <n v="2118821"/>
    <d v="2021-12-03T09:05:00"/>
    <s v="PENNINGTON"/>
    <s v="N"/>
    <s v="Lap belt and shoulder harness used"/>
    <s v="Straight ahead"/>
    <n v="0"/>
    <n v="79"/>
    <s v="Fence, Motor vehicle in transport, Overturn/rollover, Ran off road right"/>
    <s v="Clear"/>
    <s v="N"/>
    <s v="N"/>
    <s v="Y"/>
    <s v="N"/>
    <n v="43.912160999999898"/>
    <n v="-103.199138"/>
    <s v="Light truck (2 axles, 4 tires); SUV ( sport utility/suburban )"/>
    <s v="Northbound"/>
    <s v="Distracted (list distraction in narrative); Followed too closely; None"/>
    <s v="None"/>
    <s v="FOLLOWING TOO CLOSELY"/>
    <s v="None"/>
    <s v="None"/>
    <s v="0.00 BAC, Test not given, Not reported"/>
    <x v="1"/>
    <x v="3"/>
  </r>
  <r>
    <n v="3357"/>
    <n v="2118859"/>
    <d v="2021-12-16T18:30:00"/>
    <s v="CUSTER"/>
    <s v="N"/>
    <m/>
    <m/>
    <n v="-1"/>
    <n v="79"/>
    <s v="Animal  - wild"/>
    <s v="Clear"/>
    <s v="N"/>
    <s v="N"/>
    <s v="N"/>
    <s v="N"/>
    <n v="43.646334000000003"/>
    <n v="-103.285786999999"/>
    <s v="SUV ( sport utility/suburban )"/>
    <s v="Southbound"/>
    <s v="Wild animal hit - damage only"/>
    <s v="Animal in roadway"/>
    <m/>
    <s v="Wild animal hit"/>
    <s v="Wild animal hit - damage only"/>
    <s v="Wild animal hit"/>
    <x v="1"/>
    <x v="0"/>
  </r>
  <r>
    <n v="3362"/>
    <n v="2119280"/>
    <d v="2021-12-22T06:27:00"/>
    <s v="PENNINGTON"/>
    <s v="N"/>
    <s v="Lap belt and shoulder harness used, None used"/>
    <s v="Straight ahead, Turning left"/>
    <n v="0"/>
    <n v="16"/>
    <s v="Light/luminaire support, Motor vehicle in transport"/>
    <s v="Cloudy"/>
    <s v="N"/>
    <s v="N"/>
    <s v="N"/>
    <s v="N"/>
    <n v="44.098478"/>
    <n v="-103.151207999999"/>
    <s v="Mini-van/passenger van with seats for 8 or less, including driver; Passenger car"/>
    <s v="Northbound; Southbound"/>
    <s v="Drinking; Failed to yield to vehicle; None"/>
    <s v="None"/>
    <s v="DUI, LEFT TURNING VEHICLE TO YIELD ROW, FINANCIAL RESPONSIBILITY - OWNER, ADULT SEATBELT VIOLATION ---- AFTER 9/1/73"/>
    <s v="None"/>
    <s v="None"/>
    <s v="0.10 BAC, 0.00 BAC"/>
    <x v="1"/>
    <x v="1"/>
  </r>
  <r>
    <n v="3363"/>
    <n v="2115549"/>
    <d v="2021-10-29T12:19:00"/>
    <s v="PENNINGTON"/>
    <s v="N"/>
    <s v="Lap belt and shoulder harness used"/>
    <s v="Making U-turn, Straight ahead"/>
    <n v="0"/>
    <n v="79"/>
    <s v="Motor vehicle in transport"/>
    <s v="Clear"/>
    <s v="N"/>
    <s v="N"/>
    <s v="N"/>
    <s v="N"/>
    <n v="43.957560000000001"/>
    <n v="-103.186138"/>
    <s v="Light truck (2 axles, 4 tires); Passenger car"/>
    <s v="Northbound; Southbound"/>
    <s v="Failed to yield to vehicle; Improper turn; None"/>
    <s v="None"/>
    <s v="NO VALID DL, FINANCIAL RESPONSIBILITY - OWNER, UNSAFE U-TURN / NO U TURN IN NO PASS ZONE"/>
    <s v="None"/>
    <s v="None"/>
    <s v="0.00 BAC, 0.00 BAC"/>
    <x v="1"/>
    <x v="0"/>
  </r>
  <r>
    <n v="3365"/>
    <n v="2116005"/>
    <d v="2021-11-08T07:50:00"/>
    <s v="PENNINGTON"/>
    <s v="N"/>
    <s v="Lap belt and shoulder harness used"/>
    <s v="Stopped in traffic lane, Straight ahead"/>
    <n v="0"/>
    <n v="16"/>
    <s v="Motor vehicle in transport"/>
    <s v="Rain"/>
    <s v="N"/>
    <s v="N"/>
    <s v="N"/>
    <s v="N"/>
    <n v="44.096257000000001"/>
    <n v="-103.151383999999"/>
    <s v="SUV ( sport utility/suburban )"/>
    <s v="Northbound"/>
    <s v="Followed too closely; None"/>
    <s v="None"/>
    <s v="FOLLOWING TOO CLOSELY"/>
    <s v="None"/>
    <s v="None"/>
    <s v="Test not given, Test not given"/>
    <x v="1"/>
    <x v="2"/>
  </r>
  <r>
    <n v="3369"/>
    <n v="2116432"/>
    <d v="2021-11-12T17:25:00"/>
    <s v="OGLALA LAKOTA"/>
    <s v="N"/>
    <s v="Lap belt and shoulder harness used"/>
    <s v="Straight ahead"/>
    <n v="0"/>
    <n v="18"/>
    <s v="Animal  - wild"/>
    <s v="Clear"/>
    <s v="N"/>
    <s v="N"/>
    <s v="N"/>
    <s v="N"/>
    <n v="43.1731669999999"/>
    <n v="-102.706745999999"/>
    <s v="SUV ( sport utility/suburban )"/>
    <s v="Northbound"/>
    <s v="None"/>
    <s v="Animal in roadway"/>
    <m/>
    <s v="None"/>
    <s v="None"/>
    <s v="Test not given"/>
    <x v="1"/>
    <x v="0"/>
  </r>
  <r>
    <n v="3371"/>
    <n v="2116469"/>
    <d v="2021-11-14T12:47:00"/>
    <s v="PENNINGTON"/>
    <s v="N"/>
    <s v="Lap belt and shoulder harness used"/>
    <s v="Making U-turn, Turning left"/>
    <n v="0"/>
    <n v="16"/>
    <s v="Motor vehicle in transport"/>
    <s v="Cloudy"/>
    <s v="N"/>
    <s v="N"/>
    <s v="N"/>
    <s v="N"/>
    <n v="44.042580000000001"/>
    <n v="-103.171482999999"/>
    <s v="Light truck (2 axles, 4 tires)"/>
    <s v="Southbound; Westbound"/>
    <s v="Disregarded traffic signs or signals; None"/>
    <s v="None"/>
    <s v="FAIL TO STOP AT RED LIGHT"/>
    <s v="None"/>
    <s v="None"/>
    <s v="Test not given, Test not given"/>
    <x v="1"/>
    <x v="0"/>
  </r>
  <r>
    <n v="3372"/>
    <n v="2116477"/>
    <d v="2021-11-15T16:49:00"/>
    <s v="PENNINGTON"/>
    <s v="N"/>
    <s v="Lap belt and shoulder harness used"/>
    <s v="Stopped in traffic lane, Straight ahead"/>
    <n v="0"/>
    <n v="16"/>
    <s v="Motor vehicle in transport"/>
    <s v="Clear"/>
    <s v="N"/>
    <s v="N"/>
    <s v="N"/>
    <s v="N"/>
    <n v="44.069225000000003"/>
    <n v="-103.158551"/>
    <s v="Light truck (2 axles, 4 tires); Passenger car"/>
    <s v="Southbound"/>
    <s v="Failed to yield to vehicle; None"/>
    <s v="None"/>
    <s v="FOLLOWING TOO CLOSELY"/>
    <s v="None"/>
    <s v="None; Other"/>
    <s v="Test not given, Test not given"/>
    <x v="1"/>
    <x v="0"/>
  </r>
  <r>
    <n v="3374"/>
    <n v="2117142"/>
    <d v="2021-11-22T12:10:00"/>
    <s v="PENNINGTON"/>
    <s v="N"/>
    <s v="Lap belt and shoulder harness used"/>
    <s v="Changing lanes, Slowing in traffic lane"/>
    <n v="0"/>
    <n v="16"/>
    <s v="Motor vehicle in transport"/>
    <s v="Clear"/>
    <s v="N"/>
    <s v="N"/>
    <s v="N"/>
    <s v="N"/>
    <n v="44.096620000000001"/>
    <n v="-103.151383999999"/>
    <s v="Passenger car; SUV ( sport utility/suburban )"/>
    <s v="Southbound"/>
    <s v="Followed too closely; None"/>
    <s v="None"/>
    <s v="FOLLOWING TOO CLOSE"/>
    <s v="None"/>
    <s v="None"/>
    <s v="Test not given, Test not given"/>
    <x v="1"/>
    <x v="0"/>
  </r>
  <r>
    <n v="3376"/>
    <n v="2116837"/>
    <d v="2021-11-21T06:15:00"/>
    <s v="PENNINGTON"/>
    <s v="N"/>
    <m/>
    <m/>
    <n v="-1"/>
    <n v="16"/>
    <s v="Animal  - wild"/>
    <s v="Clear"/>
    <s v="N"/>
    <s v="N"/>
    <s v="N"/>
    <s v="N"/>
    <n v="44.058416999999899"/>
    <n v="-103.165014999999"/>
    <s v="SUV ( sport utility/suburban )"/>
    <s v="Eastbound"/>
    <s v="Wild animal hit - damage only"/>
    <s v="Animal in roadway"/>
    <m/>
    <s v="Wild animal hit"/>
    <s v="Wild animal hit - damage only"/>
    <s v="Wild animal hit"/>
    <x v="1"/>
    <x v="0"/>
  </r>
  <r>
    <n v="3377"/>
    <n v="2117189"/>
    <d v="2021-11-26T20:53:00"/>
    <s v="PENNINGTON"/>
    <s v="N"/>
    <m/>
    <m/>
    <n v="-1"/>
    <n v="79"/>
    <s v="Animal  - wild"/>
    <s v="Clear"/>
    <s v="N"/>
    <s v="N"/>
    <s v="N"/>
    <s v="N"/>
    <n v="43.9676639999999"/>
    <n v="-103.184822999999"/>
    <s v="Passenger car"/>
    <s v="Southbound"/>
    <s v="Wild animal hit - damage only"/>
    <s v="Animal in roadway"/>
    <m/>
    <s v="Wild animal hit"/>
    <s v="Wild animal hit - damage only"/>
    <s v="Wild animal hit"/>
    <x v="1"/>
    <x v="0"/>
  </r>
  <r>
    <n v="3379"/>
    <n v="2116983"/>
    <d v="2021-11-20T22:25:00"/>
    <s v="PENNINGTON"/>
    <s v="N"/>
    <m/>
    <m/>
    <n v="-1"/>
    <n v="79"/>
    <s v="Animal  - wild"/>
    <s v="Clear"/>
    <s v="N"/>
    <s v="N"/>
    <s v="N"/>
    <s v="N"/>
    <n v="43.948630999999899"/>
    <n v="-103.188222999999"/>
    <s v="SUV ( sport utility/suburban )"/>
    <s v="Southbound"/>
    <s v="Wild animal hit - damage only"/>
    <s v="Animal in roadway"/>
    <m/>
    <s v="Wild animal hit"/>
    <s v="Wild animal hit - damage only"/>
    <s v="Wild animal hit"/>
    <x v="1"/>
    <x v="0"/>
  </r>
  <r>
    <n v="3380"/>
    <n v="2116994"/>
    <d v="2021-11-19T15:15:00"/>
    <s v="PENNINGTON"/>
    <s v="N"/>
    <s v="Lap belt and shoulder harness used"/>
    <s v="Slowing in traffic lane, Straight ahead"/>
    <n v="0"/>
    <n v="16"/>
    <s v="Motor vehicle in transport"/>
    <s v="Clear"/>
    <s v="N"/>
    <s v="N"/>
    <s v="N"/>
    <s v="N"/>
    <n v="44.069465999999899"/>
    <n v="-103.158204999999"/>
    <s v="Passenger car; Tractor/semi-trailer"/>
    <s v="Southbound"/>
    <s v="Disregarded traffic signs or signals; None"/>
    <s v="None"/>
    <s v="FAIL TO STOP AT RED LIGHT"/>
    <s v="None"/>
    <s v="None"/>
    <s v="Test not given, Test not given"/>
    <x v="1"/>
    <x v="0"/>
  </r>
  <r>
    <n v="3382"/>
    <n v="2117059"/>
    <d v="2021-11-21T21:05:00"/>
    <s v="PENNINGTON"/>
    <s v="N"/>
    <m/>
    <s v="Straight ahead"/>
    <n v="0"/>
    <n v="90"/>
    <s v="Highway traffic sign post/sign, Light/luminaire support, Ran off road left"/>
    <s v="Clear"/>
    <s v="N"/>
    <s v="N"/>
    <s v="N"/>
    <s v="N"/>
    <n v="44.099471000000001"/>
    <n v="-103.16829300000001"/>
    <s v="Light truck (2 axles, 4 tires)"/>
    <s v="Westbound"/>
    <s v="Drinking; Running off road"/>
    <s v="None"/>
    <s v="NO VALID DL, DUI, FINANCIAL RESPONSIBILITY - OWNER, OPEN CONTAINER IN VEHICLE"/>
    <s v="None"/>
    <s v="None"/>
    <s v="0.24 BAC"/>
    <x v="1"/>
    <x v="2"/>
  </r>
  <r>
    <n v="3383"/>
    <n v="2116970"/>
    <d v="2021-11-13T13:32:00"/>
    <s v="PENNINGTON"/>
    <s v="N"/>
    <s v="Lap belt and shoulder harness used"/>
    <s v="Straight ahead"/>
    <n v="0"/>
    <n v="79"/>
    <s v="Delineator post, Ran off road right"/>
    <s v="Cloudy"/>
    <s v="N"/>
    <s v="Y"/>
    <s v="N"/>
    <s v="N"/>
    <n v="43.919105000000002"/>
    <n v="-103.199123"/>
    <s v="Passenger car"/>
    <s v="Northbound"/>
    <s v="Fatigued/asleep; None"/>
    <s v="None"/>
    <s v="CARELESS DRIVING."/>
    <s v="None"/>
    <s v="None"/>
    <s v="Test not given"/>
    <x v="1"/>
    <x v="0"/>
  </r>
  <r>
    <n v="3384"/>
    <n v="2117553"/>
    <d v="2021-11-23T17:25:00"/>
    <s v="PENNINGTON"/>
    <s v="N"/>
    <s v="Lap belt and shoulder harness used"/>
    <s v="Stopped in traffic lane, Straight ahead"/>
    <n v="0"/>
    <n v="16"/>
    <s v="Motor vehicle in transport"/>
    <s v="Clear"/>
    <s v="N"/>
    <s v="N"/>
    <s v="N"/>
    <s v="N"/>
    <n v="44.076867"/>
    <n v="-103.151409"/>
    <s v="Light truck (2 axles, 4 tires); Mini-van/passenger van with seats for 8 or less, including driver; SUV ( sport utility/suburban )"/>
    <s v="Southbound"/>
    <s v="Followed too closely; None"/>
    <s v="None"/>
    <s v="FOLLOWING TOO CLOSELY"/>
    <s v="None"/>
    <s v="None"/>
    <s v="Test not given, Test not given, Test not given, Test not given"/>
    <x v="1"/>
    <x v="0"/>
  </r>
  <r>
    <n v="3388"/>
    <n v="2117379"/>
    <d v="2021-11-24T16:11:00"/>
    <s v="PENNINGTON"/>
    <s v="N"/>
    <m/>
    <m/>
    <n v="-1"/>
    <n v="79"/>
    <s v="Animal  - wild"/>
    <s v="Clear"/>
    <s v="N"/>
    <s v="N"/>
    <s v="N"/>
    <s v="N"/>
    <n v="43.931367000000002"/>
    <n v="-103.199478999999"/>
    <s v="Mini-van/passenger van with seats for 8 or less, including driver"/>
    <s v="Southbound"/>
    <s v="Wild animal hit - damage only"/>
    <s v="Animal in roadway"/>
    <m/>
    <s v="Wild animal hit"/>
    <s v="Wild animal hit - damage only"/>
    <s v="Wild animal hit"/>
    <x v="1"/>
    <x v="0"/>
  </r>
  <r>
    <n v="3390"/>
    <n v="2117389"/>
    <d v="2021-11-16T02:30:00"/>
    <s v="OGLALA LAKOTA"/>
    <s v="N"/>
    <s v="Lap belt and shoulder harness used"/>
    <s v="Straight ahead"/>
    <n v="0"/>
    <n v="18"/>
    <s v="Cross median/centerline, Overturn/rollover, Ran off road left, Ran off road right"/>
    <s v="Clear"/>
    <s v="N"/>
    <s v="N"/>
    <s v="N"/>
    <s v="N"/>
    <n v="43.105139999999899"/>
    <n v="-102.62141200000001"/>
    <s v="Light truck (2 axles, 4 tires)"/>
    <s v="Eastbound"/>
    <s v="Failure to keep in proper lane; Running off road"/>
    <s v="None"/>
    <m/>
    <s v="None"/>
    <s v="None"/>
    <s v="0.05 BAC"/>
    <x v="1"/>
    <x v="2"/>
  </r>
  <r>
    <n v="3392"/>
    <n v="2200924"/>
    <d v="2022-01-21T03:50:00"/>
    <s v="CUSTER"/>
    <s v="N"/>
    <s v="Lap belt and shoulder harness used"/>
    <s v="Straight ahead"/>
    <n v="0"/>
    <n v="79"/>
    <s v="Overturn/rollover, Ran off road right"/>
    <s v="Cloudy, Sleet, hail ( freezing rain or drizzle )"/>
    <s v="N"/>
    <s v="N"/>
    <s v="N"/>
    <s v="N"/>
    <n v="43.716203999999898"/>
    <n v="-103.218649999999"/>
    <s v="Tractor/semi-trailer"/>
    <s v="Northbound"/>
    <s v="Driving too fast for conditions; None"/>
    <s v="Road surface condition ( wet, icy, snow, slush, etc. )"/>
    <s v="OVERDRIVING ROAD CONDITIONS"/>
    <s v="None"/>
    <s v="None"/>
    <s v="0.00 BAC"/>
    <x v="1"/>
    <x v="0"/>
  </r>
  <r>
    <n v="3394"/>
    <n v="2117373"/>
    <d v="2021-11-15T06:23:00"/>
    <s v="PENNINGTON"/>
    <s v="N"/>
    <s v="Lap belt and shoulder harness used"/>
    <s v="Straight ahead"/>
    <n v="0"/>
    <n v="90"/>
    <s v="Light/luminaire support, Overturn/rollover, Ran off road left"/>
    <s v="Clear"/>
    <s v="N"/>
    <s v="Y"/>
    <s v="N"/>
    <s v="N"/>
    <n v="44.0994379999999"/>
    <n v="-103.162025"/>
    <s v="SUV ( sport utility/suburban )"/>
    <s v="Westbound"/>
    <s v="Fatigued/asleep; None"/>
    <s v="None"/>
    <s v="CARELESS DRIVING."/>
    <s v="None"/>
    <s v="None"/>
    <s v="Test not given"/>
    <x v="1"/>
    <x v="0"/>
  </r>
  <r>
    <n v="3396"/>
    <n v="2117635"/>
    <d v="2021-11-30T16:05:00"/>
    <s v="PENNINGTON"/>
    <s v="N"/>
    <s v="Lap belt and shoulder harness used"/>
    <s v="Stopped in traffic lane, Straight ahead"/>
    <n v="0"/>
    <n v="16"/>
    <s v="Motor vehicle in transport"/>
    <s v="Cloudy"/>
    <s v="N"/>
    <s v="N"/>
    <s v="Y"/>
    <s v="N"/>
    <n v="44.076225999999899"/>
    <n v="-103.151411999999"/>
    <s v="Light truck (2 axles, 4 tires); SUV ( sport utility/suburban )"/>
    <s v="Southbound"/>
    <s v="Distracted (list distraction in narrative); Followed too closely; None"/>
    <s v="None"/>
    <s v="FOLLOWING TOO CLOSELY"/>
    <s v="None"/>
    <s v="None"/>
    <s v="Test not given, Test not given"/>
    <x v="1"/>
    <x v="2"/>
  </r>
  <r>
    <n v="3397"/>
    <n v="2117907"/>
    <d v="2021-11-27T20:54:00"/>
    <s v="PENNINGTON"/>
    <s v="N"/>
    <m/>
    <m/>
    <n v="-1"/>
    <n v="79"/>
    <s v="Animal  - wild"/>
    <s v="Clear"/>
    <s v="N"/>
    <s v="N"/>
    <s v="N"/>
    <s v="N"/>
    <n v="43.964530000000003"/>
    <n v="-103.18495900000001"/>
    <s v="Passenger car"/>
    <s v="Northbound"/>
    <s v="Wild animal hit - damage only"/>
    <s v="Animal in roadway"/>
    <m/>
    <s v="Wild animal hit"/>
    <s v="Wild animal hit - damage only"/>
    <s v="Wild animal hit"/>
    <x v="1"/>
    <x v="0"/>
  </r>
  <r>
    <n v="3398"/>
    <n v="2117737"/>
    <d v="2021-11-30T17:30:00"/>
    <s v="PENNINGTON"/>
    <s v="N"/>
    <s v="Lap belt and shoulder harness used"/>
    <s v="Stopped in traffic lane, Straight ahead"/>
    <n v="0"/>
    <n v="16"/>
    <s v="Motor vehicle in transport"/>
    <s v="Cloudy"/>
    <s v="N"/>
    <s v="N"/>
    <s v="N"/>
    <s v="N"/>
    <n v="44.076377999999899"/>
    <n v="-103.151411999999"/>
    <s v="Light truck (2 axles, 4 tires); Passenger car"/>
    <s v="Southbound"/>
    <s v="Followed too closely; None"/>
    <s v="None"/>
    <s v="FOLLOWING TOO CLOSELY"/>
    <s v="Brakes; None"/>
    <s v="None"/>
    <s v="Test not given, Test not given, Not reported, Test not given"/>
    <x v="1"/>
    <x v="1"/>
  </r>
  <r>
    <n v="3399"/>
    <n v="2200913"/>
    <d v="2022-01-17T10:42:00"/>
    <s v="CUSTER"/>
    <s v="N"/>
    <s v="None used"/>
    <s v="Straight ahead"/>
    <n v="0"/>
    <n v="79"/>
    <s v="Cross median/centerline, Overturn/rollover, Ran off road left, Ran off road right"/>
    <s v="Clear"/>
    <s v="Y"/>
    <s v="N"/>
    <s v="N"/>
    <s v="N"/>
    <n v="43.691063"/>
    <n v="-103.25926200000001"/>
    <s v="Single-unit truck (3 or more axles)"/>
    <s v="Southbound"/>
    <s v="Failure to keep in proper lane; Over-correcting/over-steering"/>
    <s v="None"/>
    <s v="ADULT SEATBELT VIOLATION ---- AFTER 9/1/73"/>
    <s v="None"/>
    <s v="None"/>
    <s v="Test not given"/>
    <x v="1"/>
    <x v="3"/>
  </r>
  <r>
    <n v="3400"/>
    <n v="2118062"/>
    <d v="2021-12-06T20:06:00"/>
    <s v="PENNINGTON"/>
    <s v="N"/>
    <s v="Lap belt and shoulder harness used"/>
    <s v="Straight ahead, Turning left"/>
    <n v="0"/>
    <n v="16"/>
    <s v="Motor vehicle in transport, Overturn/rollover"/>
    <s v="Clear"/>
    <s v="N"/>
    <s v="N"/>
    <s v="N"/>
    <s v="N"/>
    <n v="44.038535000000003"/>
    <n v="-103.191857999999"/>
    <s v="Light truck (2 axles, 4 tires); Passenger car"/>
    <s v="Eastbound; Westbound"/>
    <s v="Disregarded traffic signs or signals; None"/>
    <s v="None"/>
    <s v="FAIL TO STOP AT RED LIGHT"/>
    <s v="None"/>
    <s v="None"/>
    <s v="Test not given, Test not given"/>
    <x v="1"/>
    <x v="1"/>
  </r>
  <r>
    <n v="3403"/>
    <n v="2117988"/>
    <d v="2021-12-03T16:10:00"/>
    <s v="PENNINGTON"/>
    <s v="N"/>
    <s v="Lap belt and shoulder harness used"/>
    <s v="Slowing in traffic lane, Stopped in traffic lane"/>
    <n v="0"/>
    <n v="16"/>
    <s v="Motor vehicle in transport"/>
    <s v="Cloudy"/>
    <s v="N"/>
    <s v="N"/>
    <s v="N"/>
    <s v="N"/>
    <n v="44.0964209999999"/>
    <n v="-103.151382999999"/>
    <s v="Light truck (2 axles, 4 tires); Passenger car"/>
    <s v="Southbound"/>
    <s v="None"/>
    <s v="None"/>
    <s v="MAINTENANCE AND ADJUSTMENT OF BRAKES, FINANCIAL RESPONSIBILITY - OWNER"/>
    <s v="Brakes; None"/>
    <s v="None"/>
    <s v="Test not given, Test not given"/>
    <x v="1"/>
    <x v="0"/>
  </r>
  <r>
    <n v="3404"/>
    <n v="2118343"/>
    <d v="2021-12-11T13:59:00"/>
    <s v="PENNINGTON"/>
    <s v="N"/>
    <s v="Lap belt and shoulder harness used"/>
    <s v="Straight ahead"/>
    <n v="0"/>
    <n v="79"/>
    <s v="Motor vehicle in transport"/>
    <s v="Clear"/>
    <s v="N"/>
    <s v="N"/>
    <s v="Y"/>
    <s v="N"/>
    <n v="44.027127999999898"/>
    <n v="-103.191744"/>
    <s v="Cargo van - GVWR 10,000 lbs or less; Passenger car"/>
    <s v="Northbound"/>
    <s v="Distracted (list distraction in narrative); Followed too closely; None"/>
    <s v="None"/>
    <s v="FOLLOWING TOO CLOSELY"/>
    <s v="None"/>
    <s v="None"/>
    <s v="Test not given, Test not given"/>
    <x v="1"/>
    <x v="0"/>
  </r>
  <r>
    <n v="3406"/>
    <n v="2120064"/>
    <d v="2021-12-24T11:33:00"/>
    <s v="FALL RIVER"/>
    <s v="N"/>
    <s v="Lap belt and shoulder harness used"/>
    <s v="Straight ahead"/>
    <n v="0"/>
    <n v="18"/>
    <s v="Delineator post, Overturn/rollover, Ran off road left, Ran off road right"/>
    <s v="Clear"/>
    <s v="N"/>
    <s v="N"/>
    <s v="N"/>
    <s v="N"/>
    <n v="43.371138000000002"/>
    <n v="-103.39745600000001"/>
    <s v="Passenger car"/>
    <s v="Westbound"/>
    <s v="Improper lane change; None"/>
    <s v="None"/>
    <s v="POSSESSION OF MARIJUANA, POSSESSION OF DRUG PARAPHERNALIA BY DRIVER OF VEHICLE, LANE DRIVING REQUIRED / ILLEGAL LANE CHANGE, FINANCIAL RESPONSIBILITY - OWNER"/>
    <s v="None"/>
    <s v="None"/>
    <s v="0.00 BAC"/>
    <x v="1"/>
    <x v="3"/>
  </r>
  <r>
    <n v="3408"/>
    <n v="2118452"/>
    <d v="2021-12-13T17:38:00"/>
    <s v="PENNINGTON"/>
    <s v="N"/>
    <s v="Lap belt and shoulder harness used"/>
    <s v="Overtaking/passing, Straight ahead"/>
    <n v="0"/>
    <n v="79"/>
    <s v="Ditch, Motor vehicle in transport, Ran off road right"/>
    <s v="Clear"/>
    <s v="N"/>
    <s v="N"/>
    <s v="N"/>
    <s v="N"/>
    <n v="43.895994000000002"/>
    <n v="-103.199551"/>
    <s v="Light truck (2 axles, 4 tires); Passenger car"/>
    <s v="Southbound"/>
    <s v="Improper lane change; None"/>
    <s v="None"/>
    <s v="CARELESS DRIVING., LANE DRIVING REQUIRED / ILLEGAL LANE CHANGE"/>
    <s v="None"/>
    <s v="None"/>
    <s v="Test not given, Test not given"/>
    <x v="1"/>
    <x v="1"/>
  </r>
  <r>
    <n v="3409"/>
    <n v="2118666"/>
    <d v="2021-12-11T18:10:00"/>
    <s v="PENNINGTON"/>
    <s v="N"/>
    <s v="Lap belt and shoulder harness used"/>
    <s v="Straight ahead"/>
    <n v="0"/>
    <n v="16"/>
    <s v="Motor vehicle in transport"/>
    <s v="Clear"/>
    <s v="N"/>
    <s v="N"/>
    <s v="N"/>
    <s v="N"/>
    <n v="44.089917999999898"/>
    <n v="-103.151241999999"/>
    <s v="Light truck (2 axles, 4 tires); Passenger car"/>
    <s v="Northbound"/>
    <s v="None; Unknown"/>
    <s v="None; Unknown"/>
    <m/>
    <s v="None; Unknown"/>
    <s v="None; Unknown"/>
    <s v="Test not given, Test not given"/>
    <x v="1"/>
    <x v="0"/>
  </r>
  <r>
    <n v="3412"/>
    <n v="2119417"/>
    <d v="2021-12-15T16:29:00"/>
    <s v="PENNINGTON"/>
    <s v="N"/>
    <s v="Lap belt and shoulder harness used"/>
    <s v="Straight ahead, Turning left"/>
    <n v="0"/>
    <n v="16"/>
    <s v="Motor vehicle in transport"/>
    <s v="Clear"/>
    <s v="N"/>
    <s v="N"/>
    <s v="N"/>
    <s v="N"/>
    <n v="44.098260000000003"/>
    <n v="-103.151385"/>
    <s v="Passenger car; SUV ( sport utility/suburban )"/>
    <s v="Northbound; Southbound"/>
    <s v="Failed to yield to vehicle; None"/>
    <s v="None"/>
    <s v="FAILURE TO YIELD TO APPROACHING TRAFFIC WHEN TURNING LEFT"/>
    <s v="None"/>
    <s v="None"/>
    <s v="Test not given, Test not given"/>
    <x v="1"/>
    <x v="2"/>
  </r>
  <r>
    <n v="3413"/>
    <n v="2119456"/>
    <d v="2021-12-27T03:00:00"/>
    <s v="CUSTER"/>
    <s v="N"/>
    <s v="Lap belt and shoulder harness used"/>
    <s v="Straight ahead"/>
    <n v="0"/>
    <n v="79"/>
    <s v="Overturn/rollover, Ran off road left"/>
    <s v="Clear"/>
    <s v="N"/>
    <s v="N"/>
    <s v="N"/>
    <s v="N"/>
    <n v="43.508380000000002"/>
    <n v="-103.328970999999"/>
    <s v="Light truck (2 axles, 4 tires)"/>
    <s v="Northbound"/>
    <s v="Failure to keep in proper lane; None"/>
    <s v="None"/>
    <s v="FAIL TO REPORT ACCIDENT (&gt;$1000/$2000), OPEN CONTAINER IN VEHICLE, UNDERAGE POSS. / CONSUMP OF ALCOHOL, &lt; 18 CHINS OFFENSE"/>
    <s v="None"/>
    <s v="None"/>
    <s v="Test not given"/>
    <x v="1"/>
    <x v="0"/>
  </r>
  <r>
    <n v="3415"/>
    <n v="2119180"/>
    <d v="2021-12-22T03:20:00"/>
    <s v="PENNINGTON"/>
    <s v="N"/>
    <m/>
    <m/>
    <n v="-1"/>
    <n v="16"/>
    <s v="Animal  - wild"/>
    <s v="Clear"/>
    <s v="N"/>
    <s v="N"/>
    <s v="N"/>
    <s v="N"/>
    <n v="44.044564000000001"/>
    <n v="-103.169613999999"/>
    <s v="SUV ( sport utility/suburban )"/>
    <s v="Southbound"/>
    <s v="Wild animal hit - damage only"/>
    <s v="Animal in roadway"/>
    <m/>
    <s v="Wild animal hit"/>
    <s v="Wild animal hit - damage only"/>
    <s v="Wild animal hit"/>
    <x v="1"/>
    <x v="0"/>
  </r>
  <r>
    <n v="3416"/>
    <n v="2119139"/>
    <d v="2021-12-23T14:28:00"/>
    <s v="CUSTER"/>
    <s v="N"/>
    <s v="Lap belt and shoulder harness used"/>
    <s v="Straight ahead, Turning left"/>
    <n v="0"/>
    <n v="79"/>
    <s v="Motor vehicle in transport, Ran off road left, Ran off road right, Separation of units"/>
    <s v="Clear"/>
    <s v="N"/>
    <s v="N"/>
    <s v="N"/>
    <s v="N"/>
    <n v="43.831693999999899"/>
    <n v="-103.199434999999"/>
    <s v="Light truck (2 axles, 4 tires); Mini-van/passenger van with seats for 8 or less, including driver"/>
    <s v="Northbound; Southbound"/>
    <s v="Improper turn; None"/>
    <s v="None"/>
    <s v="LEFT TURNING VEHICLE TO YIELD ROW"/>
    <s v="None"/>
    <s v="None"/>
    <s v="0.00 BAC, 0.00 BAC"/>
    <x v="1"/>
    <x v="1"/>
  </r>
  <r>
    <n v="3417"/>
    <n v="2119141"/>
    <d v="2021-12-21T09:24:00"/>
    <s v="PENNINGTON"/>
    <s v="N"/>
    <s v="Lap belt and shoulder harness used"/>
    <s v="Straight ahead, Turning left"/>
    <n v="0"/>
    <n v="79"/>
    <s v="Motor vehicle in transport"/>
    <s v="Clear"/>
    <s v="N"/>
    <s v="N"/>
    <s v="N"/>
    <s v="N"/>
    <n v="44.030104000000001"/>
    <n v="-103.191907"/>
    <s v="Passenger car; SUV ( sport utility/suburban )"/>
    <s v="Eastbound; Southbound"/>
    <s v="Failed to yield to vehicle; None"/>
    <s v="None"/>
    <s v="FAIL TO STOP FOR STOP SIGN / YIELD AFTER STOP"/>
    <s v="None"/>
    <s v="None"/>
    <s v="0.00 BAC, 0.00 BAC"/>
    <x v="1"/>
    <x v="2"/>
  </r>
  <r>
    <n v="3419"/>
    <n v="2201704"/>
    <d v="2022-02-15T12:15:00"/>
    <s v="PENNINGTON"/>
    <s v="N"/>
    <s v="Lap belt and shoulder harness used"/>
    <s v="Stopped in traffic lane, Straight ahead"/>
    <n v="0"/>
    <n v="79"/>
    <s v="Motor vehicle in transport"/>
    <s v="Clear"/>
    <s v="N"/>
    <s v="N"/>
    <s v="N"/>
    <s v="N"/>
    <n v="44.009283000000003"/>
    <n v="-103.18356300000001"/>
    <s v="Light truck (2 axles, 4 tires)"/>
    <s v="Eastbound; Northbound"/>
    <s v="None; Other"/>
    <s v="None"/>
    <m/>
    <s v="None; Other"/>
    <s v="None"/>
    <s v="Test not given, Test not given"/>
    <x v="1"/>
    <x v="0"/>
  </r>
  <r>
    <n v="3420"/>
    <n v="2201955"/>
    <d v="2022-02-05T12:45:00"/>
    <s v="CUSTER"/>
    <s v="N"/>
    <s v="Lap belt and shoulder harness used"/>
    <s v="Making U-turn, Straight ahead"/>
    <n v="0"/>
    <n v="79"/>
    <s v="Motor vehicle in transport"/>
    <s v="Clear"/>
    <s v="N"/>
    <s v="N"/>
    <s v="N"/>
    <s v="N"/>
    <n v="43.847284000000002"/>
    <n v="-103.199112"/>
    <s v="Light truck (2 axles, 4 tires); Tractor/semi-trailer"/>
    <s v="Northbound"/>
    <s v="Failed to yield to vehicle; Improper turn; None"/>
    <s v="None"/>
    <s v="LANE DRIVING REQUIRED / ILLEGAL LANE CHANGE"/>
    <s v="None"/>
    <s v="None"/>
    <s v="Test not given, Test not given"/>
    <x v="1"/>
    <x v="0"/>
  </r>
  <r>
    <n v="3424"/>
    <n v="2119955"/>
    <d v="2021-12-08T16:46:00"/>
    <s v="OGLALA LAKOTA"/>
    <s v="N"/>
    <s v="Lap belt and shoulder harness used"/>
    <s v="Straight ahead"/>
    <n v="0"/>
    <n v="18"/>
    <s v="Animal  - wild"/>
    <s v="Clear"/>
    <s v="N"/>
    <s v="N"/>
    <s v="N"/>
    <s v="N"/>
    <n v="43.049900999999899"/>
    <n v="-102.294938999999"/>
    <s v="SUV ( sport utility/suburban )"/>
    <s v="Westbound"/>
    <s v="None"/>
    <s v="Animal in roadway"/>
    <m/>
    <s v="None"/>
    <s v="None"/>
    <s v="0.00 BAC"/>
    <x v="1"/>
    <x v="0"/>
  </r>
  <r>
    <n v="3427"/>
    <n v="2200348"/>
    <d v="2022-01-09T18:15:00"/>
    <s v="FALL RIVER"/>
    <s v="N"/>
    <m/>
    <m/>
    <n v="-1"/>
    <n v="18"/>
    <s v="Animal  - wild"/>
    <s v="Clear"/>
    <s v="N"/>
    <s v="N"/>
    <s v="N"/>
    <s v="N"/>
    <n v="43.381317000000003"/>
    <n v="-103.40384"/>
    <s v="Passenger car"/>
    <s v="Eastbound"/>
    <s v="Wild animal hit - damage only"/>
    <s v="Animal in roadway"/>
    <m/>
    <s v="Wild animal hit"/>
    <s v="Wild animal hit - damage only"/>
    <s v="Wild animal hit"/>
    <x v="1"/>
    <x v="0"/>
  </r>
  <r>
    <n v="3428"/>
    <n v="2202505"/>
    <d v="2022-03-02T12:20:00"/>
    <s v="PENNINGTON"/>
    <s v="N"/>
    <s v="Lap belt and shoulder harness used"/>
    <s v="Straight ahead, Turning right"/>
    <n v="0"/>
    <n v="79"/>
    <s v="Highway traffic sign post/sign, Motor vehicle in transport, Ran off road left"/>
    <s v="Clear"/>
    <s v="N"/>
    <s v="N"/>
    <s v="N"/>
    <s v="N"/>
    <n v="44.030104000000001"/>
    <n v="-103.191907"/>
    <s v="Light truck (2 axles, 4 tires); SUV ( sport utility/suburban )"/>
    <s v="Eastbound; Southbound"/>
    <s v="Failed to yield to vehicle; None"/>
    <s v="None"/>
    <s v="FAIL TO STOP FOR STOP SIGN / YIELD AFTER STOP"/>
    <s v="None"/>
    <s v="None"/>
    <s v="Test not given, Test not given"/>
    <x v="1"/>
    <x v="0"/>
  </r>
  <r>
    <n v="3429"/>
    <n v="2200364"/>
    <d v="2022-01-09T17:30:00"/>
    <s v="OGLALA LAKOTA"/>
    <s v="N"/>
    <m/>
    <m/>
    <n v="-1"/>
    <n v="18"/>
    <s v="Animal  - wild"/>
    <s v="Clear"/>
    <s v="N"/>
    <s v="N"/>
    <s v="N"/>
    <s v="N"/>
    <n v="43.189604000000003"/>
    <n v="-102.932243999999"/>
    <s v="Light truck (2 axles, 4 tires)"/>
    <s v="Eastbound"/>
    <s v="Wild animal hit - damage only"/>
    <s v="Animal in roadway"/>
    <m/>
    <s v="Wild animal hit"/>
    <s v="Wild animal hit - damage only"/>
    <s v="Wild animal hit"/>
    <x v="1"/>
    <x v="0"/>
  </r>
  <r>
    <n v="3434"/>
    <n v="2200614"/>
    <d v="2022-01-18T17:32:00"/>
    <s v="CUSTER"/>
    <s v="N"/>
    <m/>
    <s v="Straight ahead, Turning right"/>
    <n v="0"/>
    <n v="79"/>
    <s v="Highway traffic sign post/sign, Motor vehicle in transport, Ran off road right"/>
    <s v="Snow"/>
    <s v="N"/>
    <s v="N"/>
    <s v="N"/>
    <s v="N"/>
    <n v="43.738202999999899"/>
    <n v="-103.219464"/>
    <s v="Passenger car; SUV ( sport utility/suburban )"/>
    <s v="Southbound"/>
    <s v="Failed to yield to vehicle; None; Not applicable"/>
    <s v="Road surface condition ( wet, icy, snow, slush, etc. )"/>
    <m/>
    <s v="None"/>
    <s v="None; Weather conditions"/>
    <s v="Test not given, Test not given"/>
    <x v="1"/>
    <x v="0"/>
  </r>
  <r>
    <n v="3439"/>
    <n v="2201096"/>
    <d v="2022-01-29T23:15:00"/>
    <s v="PENNINGTON"/>
    <s v="N"/>
    <s v="Lap belt and shoulder harness used"/>
    <s v="Straight ahead"/>
    <n v="0"/>
    <n v="16"/>
    <s v="Motor vehicle in transport"/>
    <s v="Clear"/>
    <s v="N"/>
    <s v="N"/>
    <s v="N"/>
    <s v="N"/>
    <n v="44.096257000000001"/>
    <n v="-103.151383999999"/>
    <s v="Passenger car"/>
    <s v="Southbound; Westbound"/>
    <s v="Disregarded traffic signs or signals; None"/>
    <s v="None"/>
    <s v="NO VALID DL, FAIL TO STOP AT RED LIGHT, FINANCIAL RESPONSIBILITY - OWNER, FINANCIAL RESPONSIBILITY - OWNER"/>
    <s v="None"/>
    <s v="None"/>
    <s v="Test not given, Test not given"/>
    <x v="1"/>
    <x v="0"/>
  </r>
  <r>
    <n v="3441"/>
    <n v="2201174"/>
    <d v="2022-01-29T18:04:00"/>
    <s v="FALL RIVER"/>
    <s v="N"/>
    <m/>
    <m/>
    <n v="-1"/>
    <n v="18"/>
    <s v="Animal  - wild"/>
    <s v="Clear"/>
    <s v="N"/>
    <s v="N"/>
    <s v="N"/>
    <s v="N"/>
    <n v="43.224519999999899"/>
    <n v="-103.277512"/>
    <s v="Light truck (2 axles, 4 tires)"/>
    <s v="Westbound"/>
    <s v="Wild animal hit - damage only"/>
    <s v="Animal in roadway"/>
    <m/>
    <s v="Wild animal hit"/>
    <s v="Wild animal hit - damage only"/>
    <s v="Wild animal hit"/>
    <x v="1"/>
    <x v="0"/>
  </r>
  <r>
    <n v="3445"/>
    <n v="2202251"/>
    <d v="2022-02-22T08:20:00"/>
    <s v="FALL RIVER"/>
    <s v="N"/>
    <s v="Lap belt and shoulder harness used"/>
    <s v="Changing lanes, Straight ahead"/>
    <n v="0"/>
    <n v="79"/>
    <s v="Delineator post, Motor vehicle in transport, Ran off road left"/>
    <s v="Snow"/>
    <s v="N"/>
    <s v="N"/>
    <s v="N"/>
    <s v="N"/>
    <n v="43.450057999999899"/>
    <n v="-103.355869999999"/>
    <s v="Mini-van/passenger van with seats for 8 or less, including driver; Passenger car"/>
    <s v="Northbound"/>
    <s v="None; Other"/>
    <s v="None"/>
    <m/>
    <s v="None"/>
    <s v="None; Other"/>
    <s v="0.00 BAC, 0.00 BAC"/>
    <x v="1"/>
    <x v="0"/>
  </r>
  <r>
    <n v="3447"/>
    <n v="2203832"/>
    <d v="2022-03-12T10:59:00"/>
    <s v="PENNINGTON"/>
    <s v="N"/>
    <s v="Lap belt and shoulder harness used"/>
    <s v="Straight ahead"/>
    <n v="0"/>
    <n v="79"/>
    <s v="Motor vehicle in transport, Ran off road left"/>
    <s v="Clear"/>
    <s v="N"/>
    <s v="N"/>
    <s v="N"/>
    <s v="N"/>
    <n v="43.872205000000001"/>
    <n v="-103.19945800000001"/>
    <s v="SUV ( sport utility/suburban )"/>
    <s v="Southbound; Westbound"/>
    <s v="Failed to yield to vehicle; None"/>
    <s v="None"/>
    <s v="DUI, FAIL TO YIELD AT YIELD SIGN"/>
    <s v="None"/>
    <s v="None"/>
    <s v="0.00 BAC, Not reported, 0.13 BAC"/>
    <x v="1"/>
    <x v="1"/>
  </r>
  <r>
    <n v="3450"/>
    <n v="2203748"/>
    <d v="2022-03-30T06:10:00"/>
    <s v="PENNINGTON"/>
    <s v="N"/>
    <s v="Lap belt and shoulder harness used"/>
    <s v="Straight ahead"/>
    <n v="0"/>
    <n v="90"/>
    <s v="Light/luminaire support, Ran off road left"/>
    <s v="Sleet, hail ( freezing rain or drizzle ), Snow"/>
    <s v="N"/>
    <s v="N"/>
    <s v="N"/>
    <s v="N"/>
    <n v="44.099435999999898"/>
    <n v="-103.16124600000001"/>
    <s v="Light truck (2 axles, 4 tires); SUV ( sport utility/suburban )"/>
    <s v="Eastbound"/>
    <s v="Failure to keep in proper lane; None"/>
    <s v="None; Road surface condition ( wet, icy, snow, slush, etc. )"/>
    <m/>
    <s v="None"/>
    <s v="None"/>
    <s v="Test not given, Test not given"/>
    <x v="1"/>
    <x v="0"/>
  </r>
  <r>
    <n v="3451"/>
    <n v="2201496"/>
    <d v="2022-01-30T07:45:00"/>
    <s v="CUSTER"/>
    <s v="N"/>
    <m/>
    <m/>
    <n v="-1"/>
    <n v="79"/>
    <s v="Animal  - wild"/>
    <s v="Cloudy"/>
    <s v="N"/>
    <s v="N"/>
    <s v="N"/>
    <s v="N"/>
    <n v="43.667105999999897"/>
    <n v="-103.265478999999"/>
    <s v="SUV ( sport utility/suburban )"/>
    <s v="Northbound"/>
    <s v="Wild animal hit - damage only"/>
    <s v="Animal in roadway"/>
    <m/>
    <s v="Wild animal hit"/>
    <s v="Wild animal hit - damage only"/>
    <s v="Wild animal hit"/>
    <x v="1"/>
    <x v="0"/>
  </r>
  <r>
    <n v="3452"/>
    <n v="2201543"/>
    <d v="2022-02-05T02:00:00"/>
    <s v="FALL RIVER"/>
    <s v="N"/>
    <m/>
    <s v="Straight ahead"/>
    <n v="0"/>
    <n v="79"/>
    <s v="Fence, Other movable object, Ran off road right"/>
    <s v="Clear"/>
    <s v="N"/>
    <s v="N"/>
    <s v="N"/>
    <s v="N"/>
    <n v="43.463939000000003"/>
    <n v="-103.350245999999"/>
    <s v="Light truck (2 axles, 4 tires)"/>
    <s v="Southbound"/>
    <s v="None; Other"/>
    <s v="None"/>
    <m/>
    <s v="Steering"/>
    <s v="None"/>
    <s v="Test not given"/>
    <x v="1"/>
    <x v="0"/>
  </r>
  <r>
    <n v="3453"/>
    <n v="2202876"/>
    <d v="2022-03-11T13:59:00"/>
    <s v="FALL RIVER"/>
    <s v="N"/>
    <s v="Lap belt and shoulder harness used"/>
    <s v="Straight ahead"/>
    <n v="0"/>
    <n v="18"/>
    <s v="Approach, Delineator post, Ran off road left"/>
    <s v="Clear"/>
    <s v="N"/>
    <s v="Y"/>
    <s v="N"/>
    <s v="N"/>
    <n v="43.299906999999898"/>
    <n v="-103.333271999999"/>
    <s v="SUV ( sport utility/suburban )"/>
    <s v="Westbound"/>
    <s v="Fatigued/asleep; None"/>
    <s v="None"/>
    <m/>
    <s v="None"/>
    <s v="None"/>
    <s v="Test not given"/>
    <x v="1"/>
    <x v="0"/>
  </r>
  <r>
    <n v="3454"/>
    <n v="2202999"/>
    <d v="2022-03-11T11:16:00"/>
    <s v="FALL RIVER"/>
    <s v="N"/>
    <s v="Lap belt and shoulder harness used"/>
    <s v="Straight ahead"/>
    <n v="0"/>
    <n v="79"/>
    <s v="Fence, Ran off road right"/>
    <s v="Cloudy"/>
    <s v="N"/>
    <s v="N"/>
    <s v="N"/>
    <s v="N"/>
    <n v="43.472997999999897"/>
    <n v="-103.344837999999"/>
    <s v="SUV ( sport utility/suburban )"/>
    <s v="Northbound"/>
    <s v="None"/>
    <s v="None"/>
    <m/>
    <s v="None"/>
    <s v="None"/>
    <s v="Test not given"/>
    <x v="1"/>
    <x v="0"/>
  </r>
  <r>
    <n v="3455"/>
    <n v="2204308"/>
    <d v="2022-04-08T06:15:00"/>
    <s v="CUSTER"/>
    <s v="N"/>
    <m/>
    <m/>
    <n v="-1"/>
    <n v="79"/>
    <s v="Animal  - wild"/>
    <s v="Clear"/>
    <s v="N"/>
    <s v="N"/>
    <s v="N"/>
    <s v="N"/>
    <n v="43.5084769999999"/>
    <n v="-103.328928"/>
    <s v="Passenger car"/>
    <s v="Northbound"/>
    <s v="Wild animal hit - damage only"/>
    <s v="Animal in roadway"/>
    <m/>
    <s v="Wild animal hit"/>
    <s v="Wild animal hit - damage only"/>
    <s v="Wild animal hit"/>
    <x v="1"/>
    <x v="0"/>
  </r>
  <r>
    <n v="3456"/>
    <n v="2204311"/>
    <d v="2022-04-07T08:23:00"/>
    <s v="CUSTER"/>
    <s v="N"/>
    <s v="Lap belt and shoulder harness used"/>
    <s v="Straight ahead"/>
    <n v="0"/>
    <n v="79"/>
    <s v="Ditch, Overturn/rollover, Ran off road right"/>
    <s v="Severe crosswinds"/>
    <s v="N"/>
    <s v="N"/>
    <s v="N"/>
    <s v="N"/>
    <n v="43.701044000000003"/>
    <n v="-103.23964700000001"/>
    <s v="Tractor/semi-trailer"/>
    <s v="Northbound"/>
    <s v="None"/>
    <s v="None"/>
    <m/>
    <s v="None"/>
    <s v="None"/>
    <s v="0.00 BAC"/>
    <x v="1"/>
    <x v="2"/>
  </r>
  <r>
    <n v="3457"/>
    <n v="2203550"/>
    <d v="2022-03-18T19:46:00"/>
    <s v="PENNINGTON"/>
    <s v="N"/>
    <s v="Lap belt and shoulder harness used"/>
    <s v="Straight ahead"/>
    <n v="0"/>
    <n v="16"/>
    <s v="Concrete traffic barrier, Cross median/centerline, Highway traffic sign post/sign"/>
    <s v="Clear"/>
    <s v="N"/>
    <s v="N"/>
    <s v="N"/>
    <s v="N"/>
    <n v="44.097439000000001"/>
    <n v="-103.151234"/>
    <s v="Passenger car"/>
    <s v="Northbound"/>
    <s v="Drinking; None"/>
    <s v="None"/>
    <s v="DRIVERS LICENSE REVOKED, DUI, CARELESS DRIVING., OPEN CONTAINER IN VEHICLE"/>
    <s v="None"/>
    <s v="None"/>
    <s v="0.16 BAC, Not reported"/>
    <x v="1"/>
    <x v="2"/>
  </r>
  <r>
    <n v="3458"/>
    <n v="2201619"/>
    <d v="2022-02-10T23:03:00"/>
    <s v="BENNETT"/>
    <s v="N"/>
    <m/>
    <s v="Overtaking/passing, Straight ahead"/>
    <n v="0"/>
    <n v="18"/>
    <s v="Ditch, Motor vehicle in transport, Ran off road right"/>
    <s v="Clear"/>
    <s v="N"/>
    <s v="N"/>
    <s v="N"/>
    <s v="N"/>
    <n v="43.172449"/>
    <n v="-101.822306999999"/>
    <s v="Passenger car"/>
    <s v="Westbound"/>
    <s v="Drinking; Improper passing; None"/>
    <s v="None"/>
    <s v="DUI, RECKLESS DRIVING, OPEN CONTAINER IN VEHICLE"/>
    <s v="None"/>
    <s v="None"/>
    <s v="Test given, but unobtainable at time report filed, Test not given"/>
    <x v="1"/>
    <x v="0"/>
  </r>
  <r>
    <n v="3459"/>
    <n v="2203749"/>
    <d v="2022-03-30T07:30:00"/>
    <s v="PENNINGTON"/>
    <s v="N"/>
    <s v="Lap belt and shoulder harness used"/>
    <s v="Straight ahead"/>
    <n v="0"/>
    <n v="90"/>
    <s v="Highway traffic sign post/sign, Ran off road right"/>
    <s v="Sleet, hail ( freezing rain or drizzle )"/>
    <s v="N"/>
    <s v="N"/>
    <s v="N"/>
    <s v="N"/>
    <n v="44.099468000000002"/>
    <n v="-103.168121999999"/>
    <s v="Tractor/semi-trailer"/>
    <s v="Eastbound"/>
    <s v="Failure to keep in proper lane; None"/>
    <s v="Road surface condition ( wet, icy, snow, slush, etc. )"/>
    <m/>
    <s v="None"/>
    <s v="None"/>
    <s v="Test not given"/>
    <x v="1"/>
    <x v="0"/>
  </r>
  <r>
    <n v="3463"/>
    <n v="2201732"/>
    <d v="2022-02-09T21:32:00"/>
    <s v="CUSTER"/>
    <s v="N"/>
    <s v="Lap belt and shoulder harness used"/>
    <s v="Straight ahead"/>
    <n v="0"/>
    <n v="79"/>
    <s v="Approach, Overturn/rollover, Ran off road left"/>
    <s v="Sleet, hail ( freezing rain or drizzle ), Fog, smog, smoke"/>
    <s v="N"/>
    <s v="N"/>
    <s v="N"/>
    <s v="N"/>
    <n v="43.810023999999899"/>
    <n v="-103.206604999999"/>
    <s v="Light truck (2 axles, 4 tires)"/>
    <s v="Southbound"/>
    <s v="None"/>
    <s v="Road surface condition ( wet, icy, snow, slush, etc. )"/>
    <m/>
    <s v="None"/>
    <s v="Weather conditions"/>
    <s v="0.00 BAC"/>
    <x v="1"/>
    <x v="0"/>
  </r>
  <r>
    <n v="3464"/>
    <n v="2205260"/>
    <d v="2022-04-15T01:40:00"/>
    <s v="BENNETT"/>
    <s v="N"/>
    <m/>
    <m/>
    <n v="-1"/>
    <n v="18"/>
    <s v="Animal  - wild"/>
    <s v="Snow"/>
    <s v="N"/>
    <s v="N"/>
    <s v="N"/>
    <s v="N"/>
    <n v="43.172713000000002"/>
    <n v="-101.944462"/>
    <s v="Mini-van/passenger van with seats for 8 or less, including driver"/>
    <s v="Eastbound"/>
    <s v="Wild animal hit - damage only"/>
    <s v="Animal in roadway"/>
    <m/>
    <s v="Wild animal hit"/>
    <s v="Wild animal hit - damage only"/>
    <s v="Wild animal hit"/>
    <x v="1"/>
    <x v="0"/>
  </r>
  <r>
    <n v="3465"/>
    <n v="2205214"/>
    <d v="2022-05-01T00:20:00"/>
    <s v="CUSTER"/>
    <s v="N"/>
    <m/>
    <m/>
    <n v="-1"/>
    <n v="79"/>
    <s v="Animal  - wild"/>
    <s v="Clear"/>
    <s v="N"/>
    <s v="N"/>
    <s v="N"/>
    <s v="N"/>
    <n v="43.800013"/>
    <n v="-103.217541999999"/>
    <s v="Passenger car"/>
    <s v="Northbound"/>
    <s v="Wild animal hit - damage only"/>
    <s v="Animal in roadway"/>
    <m/>
    <s v="Wild animal hit"/>
    <s v="Wild animal hit - damage only"/>
    <s v="Wild animal hit"/>
    <x v="1"/>
    <x v="0"/>
  </r>
  <r>
    <n v="3466"/>
    <n v="2205576"/>
    <d v="2022-05-11T07:00:00"/>
    <s v="CUSTER"/>
    <s v="N"/>
    <m/>
    <m/>
    <n v="-1"/>
    <n v="79"/>
    <s v="Animal  - wild"/>
    <s v="Clear"/>
    <s v="N"/>
    <s v="N"/>
    <s v="N"/>
    <s v="N"/>
    <n v="43.6142439999999"/>
    <n v="-103.297562999999"/>
    <s v="SUV ( sport utility/suburban )"/>
    <s v="Northbound"/>
    <s v="Wild animal hit - damage only"/>
    <s v="Animal in roadway"/>
    <m/>
    <s v="Wild animal hit"/>
    <s v="Wild animal hit - damage only"/>
    <s v="Wild animal hit"/>
    <x v="1"/>
    <x v="0"/>
  </r>
  <r>
    <n v="3468"/>
    <n v="2201807"/>
    <d v="2022-02-18T18:05:00"/>
    <s v="PENNINGTON"/>
    <s v="N"/>
    <s v="Lap belt and shoulder harness used"/>
    <s v="Stopped in traffic lane, Straight ahead"/>
    <n v="0"/>
    <n v="16"/>
    <s v="Motor vehicle in transport"/>
    <s v="Snow"/>
    <s v="N"/>
    <s v="N"/>
    <s v="N"/>
    <s v="N"/>
    <n v="44.069048000000002"/>
    <n v="-103.158576999999"/>
    <s v="Passenger car; SUV ( sport utility/suburban )"/>
    <s v="Northbound"/>
    <s v="Driving too fast for conditions; None"/>
    <s v="Road surface condition ( wet, icy, snow, slush, etc. )"/>
    <s v="OVERDRIVING ROAD CONDITIONS"/>
    <s v="None"/>
    <s v="None"/>
    <s v="Test not given, Test not given"/>
    <x v="1"/>
    <x v="2"/>
  </r>
  <r>
    <n v="3469"/>
    <n v="2205199"/>
    <d v="2022-04-21T06:53:00"/>
    <s v="PENNINGTON"/>
    <s v="N"/>
    <s v="Lap belt and shoulder harness used, None used"/>
    <s v="Straight ahead"/>
    <n v="0"/>
    <n v="16"/>
    <s v="Motor vehicle in transport"/>
    <s v="Clear"/>
    <s v="N"/>
    <s v="N"/>
    <s v="N"/>
    <s v="N"/>
    <n v="44.076039000000002"/>
    <n v="-103.15141300000001"/>
    <s v="Light truck (2 axles, 4 tires); Passenger car"/>
    <s v="Southbound; Westbound"/>
    <s v="Disregarded traffic signs or signals; None"/>
    <s v="None"/>
    <s v="FAIL TO STOP AT RED LIGHT, ADULT SEATBELT VIOLATION ---- AFTER 9/1/73"/>
    <s v="None"/>
    <s v="None"/>
    <s v="0.00 BAC, 0.00 BAC"/>
    <x v="1"/>
    <x v="3"/>
  </r>
  <r>
    <n v="3471"/>
    <n v="2204482"/>
    <d v="2022-04-19T01:40:00"/>
    <s v="PENNINGTON"/>
    <s v="N"/>
    <s v="Lap belt and shoulder harness used"/>
    <s v="Straight ahead"/>
    <n v="0"/>
    <n v="16"/>
    <s v="Highway traffic sign post/sign, Ran off road left"/>
    <s v="Cloudy"/>
    <s v="N"/>
    <s v="N"/>
    <s v="N"/>
    <s v="N"/>
    <n v="44.096257000000001"/>
    <n v="-103.151383999999"/>
    <s v="SUV ( sport utility/suburban )"/>
    <s v="Southbound"/>
    <s v="Drinking; Failure to keep in proper lane"/>
    <s v="None"/>
    <s v="DUI, HIT/RUN PROPERTY DAMAGE, FINANCIAL RESPONSIBILITY - OWNER"/>
    <s v="None"/>
    <s v="None"/>
    <s v="Test refused"/>
    <x v="1"/>
    <x v="0"/>
  </r>
  <r>
    <n v="3472"/>
    <n v="2206052"/>
    <d v="2022-05-19T05:09:00"/>
    <s v="FALL RIVER"/>
    <s v="N"/>
    <m/>
    <m/>
    <n v="-1"/>
    <n v="18"/>
    <s v="Animal  - wild"/>
    <s v="Clear"/>
    <s v="N"/>
    <s v="N"/>
    <s v="N"/>
    <s v="N"/>
    <n v="43.371780000000001"/>
    <n v="-103.398492"/>
    <s v="Light truck (2 axles, 4 tires)"/>
    <s v="Southbound"/>
    <s v="Wild animal hit - damage only"/>
    <s v="Animal in roadway"/>
    <m/>
    <s v="Wild animal hit"/>
    <s v="Wild animal hit - damage only"/>
    <s v="Wild animal hit"/>
    <x v="1"/>
    <x v="0"/>
  </r>
  <r>
    <n v="3473"/>
    <n v="2202267"/>
    <d v="2022-02-24T18:42:00"/>
    <s v="OGLALA LAKOTA"/>
    <s v="N"/>
    <m/>
    <m/>
    <n v="-1"/>
    <n v="18"/>
    <s v="Animal  - wild"/>
    <s v="Clear"/>
    <s v="N"/>
    <s v="N"/>
    <s v="N"/>
    <s v="N"/>
    <n v="43.09543"/>
    <n v="-102.16641300000001"/>
    <s v="Passenger car"/>
    <s v="Westbound"/>
    <s v="Wild animal hit - damage only"/>
    <s v="Animal in roadway"/>
    <m/>
    <s v="Wild animal hit"/>
    <s v="Wild animal hit - damage only"/>
    <s v="Wild animal hit"/>
    <x v="1"/>
    <x v="0"/>
  </r>
  <r>
    <n v="3474"/>
    <n v="2204284"/>
    <d v="2022-04-12T23:45:00"/>
    <s v="PENNINGTON"/>
    <s v="N"/>
    <s v="Lap belt and shoulder harness used"/>
    <s v="Straight ahead"/>
    <n v="0"/>
    <n v="79"/>
    <s v="Delineator post, Overturn/rollover, Ran off road left, Ran off road right"/>
    <s v="Clear"/>
    <s v="N"/>
    <s v="N"/>
    <s v="N"/>
    <s v="N"/>
    <n v="43.892606000000001"/>
    <n v="-103.199534"/>
    <s v="SUV ( sport utility/suburban )"/>
    <s v="Southbound"/>
    <s v="None; Unknown"/>
    <s v="None"/>
    <s v="LEAVE SCENE OF ACCIDENT WITH UNATTENDED VEHICLE, OPEN CONTAINER IN VEHICLE"/>
    <s v="None"/>
    <s v="None"/>
    <s v="Test not given"/>
    <x v="1"/>
    <x v="1"/>
  </r>
  <r>
    <n v="3477"/>
    <n v="2206328"/>
    <d v="2022-05-21T08:10:00"/>
    <s v="CUSTER"/>
    <s v="N"/>
    <m/>
    <m/>
    <n v="-1"/>
    <n v="79"/>
    <s v="Animal  - wild"/>
    <s v="Cloudy"/>
    <s v="N"/>
    <s v="N"/>
    <s v="N"/>
    <s v="N"/>
    <n v="43.512551000000002"/>
    <n v="-103.327511999999"/>
    <s v="Passenger car"/>
    <s v="Southbound"/>
    <s v="Wild animal hit - damage only"/>
    <s v="Animal in roadway"/>
    <m/>
    <s v="Wild animal hit"/>
    <s v="Wild animal hit - damage only"/>
    <s v="Wild animal hit"/>
    <x v="1"/>
    <x v="0"/>
  </r>
  <r>
    <n v="3478"/>
    <n v="2206381"/>
    <d v="2022-05-27T08:58:00"/>
    <s v="FALL RIVER"/>
    <s v="N"/>
    <m/>
    <m/>
    <n v="-1"/>
    <n v="18"/>
    <s v="Animal  - wild"/>
    <s v="Clear"/>
    <s v="N"/>
    <s v="N"/>
    <s v="N"/>
    <s v="N"/>
    <n v="43.324618999999899"/>
    <n v="-103.361265"/>
    <s v="Light truck (2 axles, 4 tires)"/>
    <s v="Northbound"/>
    <s v="Wild animal hit - damage only"/>
    <s v="Animal in roadway"/>
    <m/>
    <s v="Wild animal hit"/>
    <s v="Wild animal hit - damage only"/>
    <s v="Wild animal hit"/>
    <x v="1"/>
    <x v="0"/>
  </r>
  <r>
    <n v="3479"/>
    <n v="2202294"/>
    <d v="2022-03-01T08:30:00"/>
    <s v="PENNINGTON"/>
    <s v="N"/>
    <s v="Lap belt and shoulder harness used"/>
    <s v="Stopped in traffic lane, Turning right"/>
    <n v="0"/>
    <n v="16"/>
    <s v="Motor vehicle in transport"/>
    <s v="Clear"/>
    <s v="N"/>
    <s v="N"/>
    <s v="N"/>
    <s v="N"/>
    <n v="44.098478"/>
    <n v="-103.151207999999"/>
    <s v="Passenger car; SUV ( sport utility/suburban )"/>
    <s v="Northbound; Westbound"/>
    <s v="Failure to keep in proper lane; None"/>
    <s v="None"/>
    <s v="PROOF OF INSURANCE/FINANCIAL RESPONSIBILITY, DRIVING WHILE LICENSE SUSPENDED, CARELESS DRIVING"/>
    <s v="None"/>
    <s v="None"/>
    <s v="Test not given, Test not given"/>
    <x v="1"/>
    <x v="0"/>
  </r>
  <r>
    <n v="3480"/>
    <n v="2206344"/>
    <d v="2022-04-08T23:50:00"/>
    <s v="OGLALA LAKOTA"/>
    <s v="N"/>
    <s v="None used"/>
    <s v="Straight ahead"/>
    <n v="0"/>
    <n v="18"/>
    <s v="Cross median/centerline, Overturn/rollover, Ran off road left, Ran off road right"/>
    <s v="Clear"/>
    <s v="N"/>
    <s v="N"/>
    <s v="N"/>
    <s v="N"/>
    <n v="43.188676000000001"/>
    <n v="-102.836775"/>
    <s v="Passenger car"/>
    <s v="Eastbound"/>
    <s v="Drinking; Running off road"/>
    <s v="None"/>
    <m/>
    <s v="None"/>
    <s v="None"/>
    <s v="0.18 BAC"/>
    <x v="1"/>
    <x v="4"/>
  </r>
  <r>
    <n v="3481"/>
    <n v="2202252"/>
    <d v="2022-02-25T15:51:00"/>
    <s v="PENNINGTON"/>
    <s v="N"/>
    <s v="Lap belt and shoulder harness used"/>
    <s v="Straight ahead"/>
    <n v="0"/>
    <n v="16"/>
    <s v="Motor vehicle in transport"/>
    <s v="Clear"/>
    <s v="N"/>
    <s v="N"/>
    <s v="N"/>
    <s v="N"/>
    <n v="44.099114"/>
    <n v="-103.15120400000001"/>
    <s v="SUV ( sport utility/suburban )"/>
    <s v="Southbound"/>
    <s v="Failed to yield to vehicle; None"/>
    <s v="None"/>
    <s v="CARELESS DRIVING."/>
    <s v="None"/>
    <s v="None"/>
    <s v="0.00 BAC, 0.00 BAC"/>
    <x v="1"/>
    <x v="0"/>
  </r>
  <r>
    <n v="3484"/>
    <n v="2202487"/>
    <d v="2022-03-05T11:14:00"/>
    <s v="PENNINGTON"/>
    <s v="N"/>
    <s v="Lap belt and shoulder harness used"/>
    <s v="Stopped in traffic lane, Straight ahead"/>
    <n v="0"/>
    <n v="16"/>
    <s v="Motor vehicle in transport"/>
    <s v="Sleet, hail ( freezing rain or drizzle ), Snow"/>
    <s v="N"/>
    <s v="N"/>
    <s v="N"/>
    <s v="N"/>
    <n v="44.076996999999899"/>
    <n v="-103.151408"/>
    <s v="Single-unit truck (3 or more axles); SUV ( sport utility/suburban )"/>
    <s v="Southbound"/>
    <s v="Driving too fast for conditions; None"/>
    <s v="None; Road surface condition ( wet, icy, snow, slush, etc. )"/>
    <s v="OVERDRIVING ROAD CONDITIONS"/>
    <s v="None"/>
    <s v="None; Weather conditions"/>
    <s v="Test not given, Test not given, Test not given"/>
    <x v="1"/>
    <x v="0"/>
  </r>
  <r>
    <n v="3487"/>
    <n v="2202493"/>
    <d v="2022-03-05T11:35:00"/>
    <s v="PENNINGTON"/>
    <s v="N"/>
    <s v="Lap belt and shoulder harness used"/>
    <s v="Stopped in traffic lane, Straight ahead"/>
    <n v="0"/>
    <n v="16"/>
    <s v="Motor vehicle in transport"/>
    <s v="Sleet, hail ( freezing rain or drizzle ), Snow"/>
    <s v="N"/>
    <s v="N"/>
    <s v="N"/>
    <s v="N"/>
    <n v="44.076039000000002"/>
    <n v="-103.15141300000001"/>
    <s v="Light truck (2 axles, 4 tires); SUV ( sport utility/suburban )"/>
    <s v="Southbound"/>
    <s v="Driving too fast for conditions; None"/>
    <s v="Road surface condition ( wet, icy, snow, slush, etc. )"/>
    <s v="OVERDRIVING ROAD CONDITIONS"/>
    <s v="None"/>
    <s v="Weather conditions"/>
    <s v="Test not given, Test not given"/>
    <x v="1"/>
    <x v="0"/>
  </r>
  <r>
    <n v="3488"/>
    <n v="2202736"/>
    <d v="2022-03-11T17:48:00"/>
    <s v="PENNINGTON"/>
    <s v="N"/>
    <s v="Lap belt and shoulder harness used"/>
    <s v="Stopped in traffic lane, Straight ahead"/>
    <n v="0"/>
    <n v="16"/>
    <s v="Motor vehicle in transport"/>
    <s v="Clear"/>
    <s v="N"/>
    <s v="N"/>
    <s v="N"/>
    <s v="N"/>
    <n v="44.096257000000001"/>
    <n v="-103.151383999999"/>
    <s v="Passenger car; Single-unit truck (2 axle, 6 tires) GVWR 10,000 lbs or less"/>
    <s v="Northbound"/>
    <s v="Followed too closely; None"/>
    <s v="None"/>
    <s v="FOLLOWING TOO CLOSELY"/>
    <s v="None"/>
    <s v="None"/>
    <s v="Test not given, Test not given"/>
    <x v="1"/>
    <x v="0"/>
  </r>
  <r>
    <n v="3493"/>
    <n v="2203478"/>
    <d v="2022-03-27T07:07:00"/>
    <s v="PENNINGTON"/>
    <s v="N"/>
    <s v="Lap belt and shoulder harness used"/>
    <s v="Straight ahead, Turning left"/>
    <n v="0"/>
    <n v="16"/>
    <s v="Motor vehicle in transport"/>
    <s v="Clear"/>
    <s v="N"/>
    <s v="N"/>
    <s v="N"/>
    <s v="N"/>
    <n v="44.0760369999999"/>
    <n v="-103.151246"/>
    <s v="Mini-van/passenger van with seats for 8 or less, including driver; Single-unit truck (2 axle, 6 tires) GVWR 10,000 lbs or less"/>
    <s v="Northbound; Southbound"/>
    <s v="Disregarded traffic signs or signals; None"/>
    <s v="None"/>
    <s v="FAIL TO STOP AT RED LIGHT"/>
    <s v="None"/>
    <s v="None"/>
    <s v="Test not given, Test not given"/>
    <x v="1"/>
    <x v="0"/>
  </r>
  <r>
    <n v="3498"/>
    <n v="2203542"/>
    <d v="2022-03-24T18:02:00"/>
    <s v="PENNINGTON"/>
    <s v="N"/>
    <s v="Lap belt and shoulder harness used, None used"/>
    <s v="Stopped in traffic lane, Straight ahead"/>
    <n v="0"/>
    <n v="16"/>
    <s v="Motor vehicle in transport"/>
    <s v="Clear"/>
    <s v="N"/>
    <s v="N"/>
    <s v="Y"/>
    <s v="N"/>
    <n v="44.096257000000001"/>
    <n v="-103.15122700000001"/>
    <s v="Passenger car; Single-unit truck (2 axle, 6 tires) GVWR 10,000 lbs or less"/>
    <s v="Northbound"/>
    <s v="Distracted (list distraction in narrative); None"/>
    <s v="None"/>
    <s v="CARELESS DRIVING., ADULT SEATBELT VIOLATION ---- AFTER 9/1/73"/>
    <s v="None"/>
    <s v="None"/>
    <s v="0.00 BAC, 0.00 BAC"/>
    <x v="1"/>
    <x v="1"/>
  </r>
  <r>
    <n v="3500"/>
    <n v="2203605"/>
    <d v="2022-03-31T07:52:00"/>
    <s v="PENNINGTON"/>
    <s v="N"/>
    <s v="Lap belt and shoulder harness used"/>
    <s v="Straight ahead, Turning left"/>
    <n v="0"/>
    <n v="16"/>
    <s v="Motor vehicle in transport"/>
    <s v="Clear"/>
    <s v="N"/>
    <s v="N"/>
    <s v="N"/>
    <s v="N"/>
    <n v="44.038424999999897"/>
    <n v="-103.18006200000001"/>
    <s v="Passenger car; SUV ( sport utility/suburban )"/>
    <s v="Eastbound; Northbound"/>
    <s v="Disregarded traffic signs or signals; None"/>
    <s v="None"/>
    <s v="FAIL TO STOP FOR STOP SIGN / YIELD AFTER STOP, FINANCIAL RESPONSIBILITY - OWNER"/>
    <s v="None"/>
    <s v="None"/>
    <s v="Test not given, Test not given"/>
    <x v="1"/>
    <x v="1"/>
  </r>
  <r>
    <n v="3505"/>
    <n v="2203806"/>
    <d v="2022-04-04T16:57:00"/>
    <s v="PENNINGTON"/>
    <s v="N"/>
    <s v="Lap belt and shoulder harness used"/>
    <s v="Stopped in traffic lane, Straight ahead"/>
    <n v="0"/>
    <n v="16"/>
    <s v="Motor vehicle in transport"/>
    <s v="Cloudy"/>
    <s v="N"/>
    <s v="N"/>
    <s v="N"/>
    <s v="N"/>
    <n v="44.096257000000001"/>
    <n v="-103.151383999999"/>
    <s v="Passenger car; SUV ( sport utility/suburban )"/>
    <s v="Northbound"/>
    <s v="Followed too closely; None"/>
    <s v="None"/>
    <s v="CARELESS DRIVING."/>
    <s v="None"/>
    <s v="None"/>
    <s v="Test not given, Test not given"/>
    <x v="1"/>
    <x v="0"/>
  </r>
  <r>
    <n v="3509"/>
    <n v="2206351"/>
    <d v="2022-03-05T12:46:00"/>
    <s v="OGLALA LAKOTA"/>
    <s v="N"/>
    <s v="Lap belt and shoulder harness used"/>
    <s v="Straight ahead"/>
    <n v="0"/>
    <n v="18"/>
    <s v="Cross median/centerline, Other post, pole, or support, Ran off road left"/>
    <s v="Snow, Blowing snow"/>
    <s v="Y"/>
    <s v="N"/>
    <s v="N"/>
    <s v="N"/>
    <n v="43.037554"/>
    <n v="-102.465621999999"/>
    <s v="SUV ( sport utility/suburban )"/>
    <s v="Westbound"/>
    <s v="Over-correcting/over-steering; Swerving or avoiding due to wind, slippery surface, vehicle, object, non-motorist, etc."/>
    <s v="Road surface condition ( wet, icy, snow, slush, etc. )"/>
    <m/>
    <s v="None"/>
    <s v="Weather conditions"/>
    <s v="0.00 BAC"/>
    <x v="1"/>
    <x v="0"/>
  </r>
  <r>
    <n v="3511"/>
    <n v="2204107"/>
    <d v="2022-04-08T20:49:00"/>
    <s v="FALL RIVER"/>
    <s v="N"/>
    <s v="Lap belt and shoulder harness used"/>
    <s v="Straight ahead, Turning left"/>
    <n v="0"/>
    <n v="18"/>
    <s v="Motor vehicle in transport"/>
    <s v="Clear"/>
    <s v="N"/>
    <s v="N"/>
    <s v="N"/>
    <s v="N"/>
    <n v="43.399633000000001"/>
    <n v="-103.397002999999"/>
    <s v="Passenger car; Single-unit truck (2 axle, 6 tires) GVWR 10,000 lbs or less"/>
    <s v="Southbound; Westbound"/>
    <s v="Failed to yield to vehicle; None"/>
    <s v="None"/>
    <m/>
    <s v="None; Steering"/>
    <s v="None; Not applicable"/>
    <s v="0.09 BAC, 0.00 BAC"/>
    <x v="1"/>
    <x v="0"/>
  </r>
  <r>
    <n v="3512"/>
    <n v="2204141"/>
    <d v="2022-04-11T11:37:00"/>
    <s v="PENNINGTON"/>
    <s v="N"/>
    <s v="Lap belt and shoulder harness used"/>
    <s v="Straight ahead"/>
    <n v="0"/>
    <n v="16"/>
    <s v="Cargo/equipment loss or shift, Other fixed object ( wall, building, tunnel, etc. )"/>
    <s v="Clear"/>
    <s v="N"/>
    <s v="N"/>
    <s v="N"/>
    <s v="N"/>
    <n v="44.048290000000001"/>
    <n v="-103.16739800000001"/>
    <s v="Passenger car; Unknown"/>
    <s v="Eastbound; Westbound"/>
    <s v="None; Not Reported"/>
    <s v="None; Unknown"/>
    <m/>
    <s v="None; Unknown"/>
    <s v="None; Not reported"/>
    <s v="Not reported, 0.00 BAC"/>
    <x v="1"/>
    <x v="0"/>
  </r>
  <r>
    <n v="3513"/>
    <n v="2204142"/>
    <d v="2022-04-09T11:51:00"/>
    <s v="PENNINGTON"/>
    <s v="N"/>
    <s v="Lap belt and shoulder harness used"/>
    <s v="Stopped in traffic lane"/>
    <n v="0"/>
    <n v="16"/>
    <s v="Motor vehicle in transport"/>
    <s v="Clear"/>
    <s v="N"/>
    <s v="N"/>
    <s v="N"/>
    <s v="N"/>
    <n v="44.069225000000003"/>
    <n v="-103.158551"/>
    <s v="Light truck (2 axles, 4 tires)"/>
    <s v="Westbound"/>
    <s v="None; Other"/>
    <s v="None"/>
    <s v="CARELESS DRIVING."/>
    <s v="None"/>
    <s v="None"/>
    <s v="0.00 BAC, 0.00 BAC"/>
    <x v="1"/>
    <x v="0"/>
  </r>
  <r>
    <n v="3515"/>
    <n v="2204479"/>
    <d v="2022-04-19T20:11:00"/>
    <s v="PENNINGTON"/>
    <s v="N"/>
    <s v="Lap belt and shoulder harness used"/>
    <s v="Straight ahead, Turning left"/>
    <n v="0"/>
    <n v="16"/>
    <s v="Motor vehicle in transport"/>
    <s v="Clear"/>
    <s v="N"/>
    <s v="N"/>
    <s v="N"/>
    <s v="N"/>
    <n v="44.098446000000003"/>
    <n v="-103.151386"/>
    <s v="Mini-van/passenger van with seats for 8 or less, including driver; SUV ( sport utility/suburban )"/>
    <s v="Eastbound; Westbound"/>
    <s v="Failed to yield to vehicle; None"/>
    <s v="None"/>
    <s v="FAIL TO STOP FOR STOP SIGN / YIELD AFTER STOP"/>
    <s v="None"/>
    <s v="None"/>
    <s v="Test not given, Test not given"/>
    <x v="1"/>
    <x v="0"/>
  </r>
  <r>
    <n v="3518"/>
    <n v="2202984"/>
    <d v="2022-03-05T11:00:00"/>
    <s v="PENNINGTON"/>
    <s v="N"/>
    <s v="Lap belt and shoulder harness used"/>
    <s v="Immobile from previous accident, Straight ahead"/>
    <n v="0"/>
    <n v="16"/>
    <s v="Motor vehicle in transport"/>
    <s v="Cloudy, Snow"/>
    <s v="N"/>
    <s v="N"/>
    <s v="N"/>
    <s v="N"/>
    <n v="44.076039000000002"/>
    <n v="-103.15141300000001"/>
    <s v="Light truck (2 axles, 4 tires); Passenger car"/>
    <s v="Not applicable ( immobile from previous accident, stuck, etc ); Southbound"/>
    <s v="None; Not applicable"/>
    <s v="None; Road surface condition ( wet, icy, snow, slush, etc. )"/>
    <m/>
    <s v="None"/>
    <s v="Not applicable; Weather conditions"/>
    <s v="Test not given, Not reported, Not applicable"/>
    <x v="1"/>
    <x v="1"/>
  </r>
  <r>
    <n v="3526"/>
    <n v="2204870"/>
    <d v="2022-04-27T03:50:00"/>
    <s v="PENNINGTON"/>
    <s v="N"/>
    <m/>
    <m/>
    <n v="-1"/>
    <n v="79"/>
    <s v="Animal  - wild"/>
    <s v="Clear"/>
    <s v="N"/>
    <s v="N"/>
    <s v="N"/>
    <s v="N"/>
    <n v="43.979806000000004"/>
    <n v="-103.180869999999"/>
    <s v="SUV ( sport utility/suburban )"/>
    <s v="Northbound"/>
    <s v="Wild animal hit - damage only"/>
    <s v="Animal in roadway"/>
    <m/>
    <s v="Wild animal hit"/>
    <s v="Wild animal hit - damage only"/>
    <s v="Wild animal hit"/>
    <x v="1"/>
    <x v="0"/>
  </r>
  <r>
    <n v="3527"/>
    <n v="2204990"/>
    <d v="2022-04-27T23:35:00"/>
    <s v="PENNINGTON"/>
    <s v="N"/>
    <s v="None used"/>
    <s v="Straight ahead"/>
    <n v="0"/>
    <n v="16"/>
    <s v="Cross median/centerline, Highway traffic sign post/sign"/>
    <s v="Clear"/>
    <s v="N"/>
    <s v="N"/>
    <s v="N"/>
    <s v="N"/>
    <n v="44.071137999999898"/>
    <n v="-103.154303999999"/>
    <s v="Single-unit truck (2 axle, 6 tires) GVWR 10,000 lbs or less"/>
    <s v="Southbound"/>
    <s v="Drinking; Exceeded posted speed limit"/>
    <s v="None"/>
    <s v="DUI, CROSSING A PHYSICAL BARRIER OR MEDIAN"/>
    <s v="None"/>
    <s v="None"/>
    <s v="0.18 BAC"/>
    <x v="1"/>
    <x v="0"/>
  </r>
  <r>
    <n v="3531"/>
    <n v="2205196"/>
    <d v="2022-05-02T17:26:00"/>
    <s v="PENNINGTON"/>
    <s v="N"/>
    <s v="Lap belt and shoulder harness used"/>
    <s v="Changing lanes, Straight ahead"/>
    <n v="0"/>
    <n v="16"/>
    <s v="Motor vehicle in transport"/>
    <s v="Clear"/>
    <s v="N"/>
    <s v="N"/>
    <s v="N"/>
    <s v="N"/>
    <n v="44.084093000000003"/>
    <n v="-103.151381999999"/>
    <s v="Light truck (2 axles, 4 tires); Passenger car"/>
    <s v="Southbound"/>
    <s v="Improper lane change; None"/>
    <s v="None"/>
    <s v="LANE DRIVING REQUIRED / ILLEGAL LANE CHANGE"/>
    <s v="None"/>
    <s v="None"/>
    <s v="0.00 BAC, 0.00 BAC"/>
    <x v="1"/>
    <x v="0"/>
  </r>
  <r>
    <n v="3532"/>
    <n v="2205202"/>
    <d v="2022-04-22T06:41:00"/>
    <s v="PENNINGTON"/>
    <s v="N"/>
    <m/>
    <m/>
    <n v="-1"/>
    <n v="79"/>
    <s v="Animal  - wild"/>
    <s v="Clear"/>
    <s v="N"/>
    <s v="N"/>
    <s v="N"/>
    <s v="N"/>
    <n v="43.901612999999898"/>
    <n v="-103.19955400000001"/>
    <s v="Passenger car"/>
    <s v="Eastbound"/>
    <s v="Wild animal hit - damage only"/>
    <s v="Animal in roadway"/>
    <m/>
    <s v="Wild animal hit"/>
    <s v="Wild animal hit - damage only"/>
    <s v="Wild animal hit"/>
    <x v="1"/>
    <x v="0"/>
  </r>
  <r>
    <n v="3533"/>
    <n v="2205247"/>
    <d v="2022-05-03T16:40:00"/>
    <s v="PENNINGTON"/>
    <s v="N"/>
    <s v="Lap belt and shoulder harness used"/>
    <s v="Straight ahead"/>
    <n v="0"/>
    <n v="16"/>
    <s v="Motor vehicle in transport"/>
    <s v="Clear"/>
    <s v="N"/>
    <s v="N"/>
    <s v="N"/>
    <s v="N"/>
    <n v="44.079262999999898"/>
    <n v="-103.15139600000001"/>
    <s v="Light truck (2 axles, 4 tires); Passenger car"/>
    <s v="Southbound"/>
    <s v="Followed too closely; None"/>
    <s v="None"/>
    <s v="FOLLOWING TOO CLOSELY"/>
    <s v="None"/>
    <s v="None"/>
    <s v="Test not given, Test not given, Test not given"/>
    <x v="1"/>
    <x v="2"/>
  </r>
  <r>
    <n v="3535"/>
    <n v="2205414"/>
    <d v="2022-05-08T09:52:00"/>
    <s v="PENNINGTON"/>
    <s v="N"/>
    <s v="Lap belt and shoulder harness used"/>
    <s v="Straight ahead"/>
    <n v="0"/>
    <n v="90"/>
    <s v="Motor vehicle in transport"/>
    <s v="Clear"/>
    <s v="N"/>
    <s v="N"/>
    <s v="N"/>
    <s v="N"/>
    <n v="44.0996969999999"/>
    <n v="-103.167348"/>
    <s v="Light truck (2 axles, 4 tires); Passenger car"/>
    <s v="Westbound"/>
    <s v="Followed too closely; None"/>
    <s v="None"/>
    <s v="FOLLOWING TOO CLOSELY"/>
    <s v="None"/>
    <s v="None"/>
    <s v="0.00 BAC, 0.00 BAC"/>
    <x v="1"/>
    <x v="0"/>
  </r>
  <r>
    <n v="3538"/>
    <n v="2207388"/>
    <d v="2022-06-16T21:45:00"/>
    <s v="CUSTER"/>
    <s v="N"/>
    <m/>
    <m/>
    <n v="-1"/>
    <n v="79"/>
    <s v="Animal  - wild"/>
    <s v="Clear"/>
    <s v="N"/>
    <s v="N"/>
    <s v="N"/>
    <s v="N"/>
    <n v="43.525489999999898"/>
    <n v="-103.328260999999"/>
    <s v="SUV ( sport utility/suburban )"/>
    <s v="Northbound"/>
    <s v="Wild animal hit - damage only"/>
    <s v="Animal in roadway"/>
    <m/>
    <s v="Wild animal hit"/>
    <s v="Wild animal hit - damage only"/>
    <s v="Wild animal hit"/>
    <x v="1"/>
    <x v="0"/>
  </r>
  <r>
    <n v="3539"/>
    <n v="2207774"/>
    <d v="2022-06-24T01:35:00"/>
    <s v="CUSTER"/>
    <s v="N"/>
    <m/>
    <m/>
    <n v="-1"/>
    <n v="79"/>
    <s v="Animal  - wild"/>
    <s v="Clear"/>
    <s v="N"/>
    <s v="N"/>
    <s v="N"/>
    <s v="N"/>
    <n v="43.816333"/>
    <n v="-103.202647999999"/>
    <s v="Passenger car"/>
    <s v="Southbound"/>
    <s v="Wild animal hit - damage only"/>
    <s v="Animal in roadway"/>
    <m/>
    <s v="Wild animal hit"/>
    <s v="Wild animal hit - damage only"/>
    <s v="Wild animal hit"/>
    <x v="1"/>
    <x v="0"/>
  </r>
  <r>
    <n v="3540"/>
    <n v="2205626"/>
    <d v="2022-05-14T21:20:00"/>
    <s v="PENNINGTON"/>
    <s v="N"/>
    <m/>
    <m/>
    <n v="-1"/>
    <n v="16"/>
    <s v="Animal  - wild"/>
    <s v="Clear"/>
    <s v="N"/>
    <s v="N"/>
    <s v="N"/>
    <s v="N"/>
    <n v="44.056792000000002"/>
    <n v="-103.165024"/>
    <s v="Motorcycle"/>
    <s v="Northbound"/>
    <s v="Wild animal hit - damage only"/>
    <s v="Animal in roadway"/>
    <m/>
    <s v="Wild animal hit"/>
    <s v="Wild animal hit - damage only"/>
    <s v="Wild animal hit"/>
    <x v="1"/>
    <x v="0"/>
  </r>
  <r>
    <n v="3541"/>
    <n v="2205462"/>
    <d v="2022-05-11T05:14:00"/>
    <s v="PENNINGTON"/>
    <s v="N"/>
    <m/>
    <m/>
    <n v="-1"/>
    <n v="79"/>
    <s v="Animal  - wild"/>
    <s v="Clear"/>
    <s v="N"/>
    <s v="N"/>
    <s v="N"/>
    <s v="N"/>
    <n v="43.930667"/>
    <n v="-103.199482"/>
    <s v="Passenger car"/>
    <s v="Southbound"/>
    <s v="Wild animal hit - damage only"/>
    <s v="Animal in roadway"/>
    <m/>
    <s v="Wild animal hit"/>
    <s v="Wild animal hit - damage only"/>
    <s v="Wild animal hit"/>
    <x v="1"/>
    <x v="0"/>
  </r>
  <r>
    <n v="3543"/>
    <n v="2205632"/>
    <d v="2022-05-14T09:03:00"/>
    <s v="CUSTER"/>
    <s v="N"/>
    <s v="Lap belt and shoulder harness used"/>
    <s v="Straight ahead, Turning left"/>
    <n v="0"/>
    <n v="79"/>
    <s v="Motor vehicle in transport"/>
    <s v="Clear"/>
    <s v="N"/>
    <s v="N"/>
    <s v="Y"/>
    <s v="N"/>
    <n v="43.7782529999999"/>
    <n v="-103.219635999999"/>
    <s v="Passenger car; SUV ( sport utility/suburban )"/>
    <s v="Southbound"/>
    <s v="Distracted (list distraction in narrative); None"/>
    <s v="None"/>
    <s v="CARELESS DRIVING, PROOF OF INSURANCE/FINANCIAL RESPONSIBILITY, EXPIRED VALIDATION STICKER/EXPIRED LICENSE PLATES"/>
    <s v="None; Steering"/>
    <s v="None"/>
    <s v="0.00 BAC, Test not given, Not reported"/>
    <x v="1"/>
    <x v="1"/>
  </r>
  <r>
    <n v="3545"/>
    <n v="2207784"/>
    <d v="2022-06-20T19:26:00"/>
    <s v="PENNINGTON"/>
    <s v="N"/>
    <s v="Lap belt and shoulder harness used"/>
    <s v="Slowing in traffic lane"/>
    <n v="0"/>
    <n v="16"/>
    <s v="Motor vehicle in transport"/>
    <s v="Clear"/>
    <s v="N"/>
    <s v="N"/>
    <s v="N"/>
    <s v="N"/>
    <n v="44.0993029999999"/>
    <n v="-103.151398"/>
    <s v="Passenger car; SUV ( sport utility/suburban )"/>
    <s v="Eastbound"/>
    <s v="None; Other"/>
    <s v="None"/>
    <m/>
    <s v="None"/>
    <s v="None"/>
    <s v="Test not given, Test not given"/>
    <x v="1"/>
    <x v="0"/>
  </r>
  <r>
    <n v="3546"/>
    <n v="2205784"/>
    <d v="2022-05-18T11:40:00"/>
    <s v="PENNINGTON"/>
    <s v="N"/>
    <s v="Lap belt and shoulder harness used"/>
    <s v="Straight ahead, Turning left"/>
    <n v="0"/>
    <n v="16"/>
    <s v="Motor vehicle in transport"/>
    <s v="Cloudy"/>
    <s v="N"/>
    <s v="N"/>
    <s v="N"/>
    <s v="N"/>
    <n v="44.038424999999897"/>
    <n v="-103.18006200000001"/>
    <s v="Passenger car; SUV ( sport utility/suburban )"/>
    <s v="Eastbound; Northbound"/>
    <s v="Failed to yield to vehicle; None"/>
    <s v="None"/>
    <s v="FAIL TO STOP FOR STOP SIGN / YIELD AFTER STOP"/>
    <s v="None"/>
    <s v="Motor Vehicle ( including load ) not parked; None"/>
    <s v="Test not given, Test not given"/>
    <x v="1"/>
    <x v="1"/>
  </r>
  <r>
    <n v="3547"/>
    <n v="2206100"/>
    <d v="2022-05-25T21:45:00"/>
    <s v="CUSTER"/>
    <s v="N"/>
    <m/>
    <m/>
    <n v="-1"/>
    <n v="79"/>
    <s v="Animal  - wild"/>
    <s v="Clear"/>
    <s v="N"/>
    <s v="N"/>
    <s v="N"/>
    <s v="N"/>
    <n v="43.491841000000001"/>
    <n v="-103.33296300000001"/>
    <s v="Passenger car"/>
    <s v="Southbound"/>
    <s v="Wild animal hit - damage only"/>
    <s v="Animal in roadway"/>
    <m/>
    <s v="Wild animal hit"/>
    <s v="Wild animal hit - damage only"/>
    <s v="Wild animal hit"/>
    <x v="1"/>
    <x v="0"/>
  </r>
  <r>
    <n v="3548"/>
    <n v="2206295"/>
    <d v="2022-05-31T10:23:00"/>
    <s v="FALL RIVER"/>
    <s v="N"/>
    <s v="Lap belt and shoulder harness used"/>
    <s v="Straight ahead, Turning right"/>
    <n v="0"/>
    <n v="18"/>
    <s v="Motor vehicle in transport"/>
    <s v="Clear"/>
    <s v="N"/>
    <s v="N"/>
    <s v="N"/>
    <s v="N"/>
    <n v="43.342213000000001"/>
    <n v="-103.381598999999"/>
    <s v="Light truck (2 axles, 4 tires); Tractor/semi-trailer"/>
    <s v="Northbound"/>
    <s v="None"/>
    <s v="None"/>
    <m/>
    <s v="None"/>
    <s v="None"/>
    <s v="Test not given, 0.00 BAC, Not reported"/>
    <x v="1"/>
    <x v="1"/>
  </r>
  <r>
    <n v="3549"/>
    <n v="2205824"/>
    <d v="2022-05-08T20:47:00"/>
    <s v="PENNINGTON"/>
    <s v="N"/>
    <s v="Lap belt and shoulder harness used"/>
    <s v="Straight ahead"/>
    <n v="0"/>
    <n v="16"/>
    <s v="Motor vehicle in transport"/>
    <s v="Cloudy"/>
    <s v="N"/>
    <s v="N"/>
    <s v="N"/>
    <s v="N"/>
    <n v="44.098354999999898"/>
    <n v="-103.151206999999"/>
    <s v="Passenger car"/>
    <s v="Northbound; Westbound"/>
    <s v="Failed to yield to vehicle; None"/>
    <s v="Road surface condition ( wet, icy, snow, slush, etc. )"/>
    <m/>
    <s v="None"/>
    <s v="None; Weather conditions"/>
    <s v="Test not given, Test not given"/>
    <x v="1"/>
    <x v="0"/>
  </r>
  <r>
    <n v="3550"/>
    <n v="2207103"/>
    <d v="2022-06-18T14:50:00"/>
    <s v="PENNINGTON"/>
    <s v="N"/>
    <s v="Lap belt and shoulder harness used"/>
    <s v="Straight ahead"/>
    <n v="0"/>
    <n v="90"/>
    <s v="Cross median/centerline, Fence, Overturn/rollover, Ran off road left"/>
    <s v="Clear"/>
    <s v="N"/>
    <s v="N"/>
    <s v="Y"/>
    <s v="N"/>
    <n v="44.099446999999898"/>
    <n v="-103.164350999999"/>
    <s v="Mini-van/passenger van with seats for 8 or less, including driver"/>
    <s v="Eastbound"/>
    <s v="Distracted (list distraction in narrative); None"/>
    <s v="None"/>
    <s v="CARELESS DRIVING., FAIL TO REPORT ACCIDENT (&gt;$1000/$2000), FINANCIAL RESPONSIBILITY - OWNER"/>
    <s v="None"/>
    <s v="None"/>
    <s v="0.00 BAC"/>
    <x v="1"/>
    <x v="0"/>
  </r>
  <r>
    <n v="3551"/>
    <n v="2207082"/>
    <d v="2022-05-30T08:01:00"/>
    <s v="CUSTER"/>
    <s v="N"/>
    <s v="None used"/>
    <s v="Straight ahead"/>
    <n v="0"/>
    <n v="79"/>
    <s v="Fence, Ran off road right"/>
    <s v="Cloudy"/>
    <s v="N"/>
    <s v="N"/>
    <s v="Y"/>
    <s v="N"/>
    <n v="43.849750999999898"/>
    <n v="-103.199044999999"/>
    <s v="Passenger car"/>
    <s v="Northbound"/>
    <s v="Cell phone; Drinking"/>
    <s v="None"/>
    <s v="NO VALID DL, DUI, USE OF HANDHELD ELECTRONIC WIRELESS COMMUNICATION DEVICE, ADULT SEATBELT VIOLATION ---- AFTER 9/1/73"/>
    <s v="None"/>
    <s v="None"/>
    <s v="0.18 BAC"/>
    <x v="1"/>
    <x v="0"/>
  </r>
  <r>
    <n v="3552"/>
    <n v="2207683"/>
    <d v="2022-06-03T14:03:00"/>
    <s v="BENNETT"/>
    <s v="N"/>
    <s v="None used"/>
    <s v="Straight ahead"/>
    <n v="0"/>
    <n v="18"/>
    <s v="Ditch, Overturn/rollover, Ran off road left"/>
    <s v="Clear"/>
    <s v="Y"/>
    <s v="N"/>
    <s v="N"/>
    <s v="N"/>
    <n v="43.172578999999899"/>
    <n v="-101.852007"/>
    <s v="SUV ( sport utility/suburban )"/>
    <s v="Eastbound"/>
    <s v="Drinking; Over-correcting/over-steering"/>
    <s v="None"/>
    <s v="NO VALID DL, DUI, RECKLESS DRIVING, OPEN CONTAINER IN VEHICLE"/>
    <s v="None"/>
    <s v="None"/>
    <s v="0.16 BAC, Not reported"/>
    <x v="1"/>
    <x v="1"/>
  </r>
  <r>
    <n v="3553"/>
    <n v="2206346"/>
    <d v="2022-05-14T05:39:00"/>
    <s v="OGLALA LAKOTA"/>
    <s v="N"/>
    <s v="Lap belt and shoulder harness used"/>
    <s v="Straight ahead"/>
    <n v="0"/>
    <n v="18"/>
    <s v="Animal - domestic"/>
    <s v="Clear"/>
    <s v="N"/>
    <s v="N"/>
    <s v="N"/>
    <s v="N"/>
    <n v="43.158090999999899"/>
    <n v="-102.692221"/>
    <s v="Mini-van/passenger van with seats for 8 or less, including driver"/>
    <s v="Eastbound"/>
    <s v="None"/>
    <s v="Animal in roadway"/>
    <m/>
    <s v="None"/>
    <s v="None"/>
    <s v="0.00 BAC"/>
    <x v="1"/>
    <x v="0"/>
  </r>
  <r>
    <n v="3554"/>
    <n v="2206382"/>
    <d v="2022-05-01T16:07:00"/>
    <s v="FALL RIVER"/>
    <s v="N"/>
    <m/>
    <s v="Turning left"/>
    <n v="0"/>
    <n v="18"/>
    <s v="Overturn/rollover, Ran off road right"/>
    <s v="Cloudy"/>
    <s v="N"/>
    <s v="N"/>
    <s v="N"/>
    <s v="N"/>
    <n v="43.187638"/>
    <n v="-103.163386"/>
    <s v="Passenger car"/>
    <s v="Southbound"/>
    <s v="Driving too fast for conditions; None"/>
    <s v="Rut, holes, bumps"/>
    <m/>
    <s v="Unknown"/>
    <s v="None"/>
    <s v="Test not given"/>
    <x v="1"/>
    <x v="3"/>
  </r>
  <r>
    <n v="3555"/>
    <n v="2206407"/>
    <d v="2022-05-17T22:17:00"/>
    <s v="PENNINGTON"/>
    <s v="N"/>
    <m/>
    <m/>
    <n v="0"/>
    <n v="16"/>
    <s v="Cross median/centerline, Highway traffic sign post/sign"/>
    <s v="Clear"/>
    <s v="N"/>
    <s v="N"/>
    <s v="N"/>
    <s v="N"/>
    <n v="44.098294000000003"/>
    <n v="-103.15139000000001"/>
    <s v="SUV ( sport utility/suburban )"/>
    <s v="Southbound"/>
    <s v="None; Unknown"/>
    <s v="None"/>
    <s v="HIT/RUN PROPERTY DAMAGE"/>
    <s v="None"/>
    <s v="Unknown"/>
    <s v="Test not given"/>
    <x v="1"/>
    <x v="0"/>
  </r>
  <r>
    <n v="3558"/>
    <n v="2206352"/>
    <d v="2022-05-10T19:19:00"/>
    <s v="OGLALA LAKOTA"/>
    <s v="N"/>
    <s v="Lap belt only used"/>
    <s v="Straight ahead"/>
    <n v="0"/>
    <n v="18"/>
    <s v="Animal - domestic"/>
    <s v="Clear"/>
    <s v="N"/>
    <s v="N"/>
    <s v="N"/>
    <s v="N"/>
    <n v="43.093958000000001"/>
    <n v="-102.601331"/>
    <s v="Passenger car"/>
    <s v="Northbound"/>
    <s v="None; Not applicable"/>
    <s v="Animal in roadway"/>
    <m/>
    <s v="None"/>
    <s v="None"/>
    <s v="0.00 BAC"/>
    <x v="1"/>
    <x v="0"/>
  </r>
  <r>
    <n v="3560"/>
    <n v="2207932"/>
    <d v="2022-06-29T09:58:00"/>
    <s v="FALL RIVER"/>
    <s v="N"/>
    <s v="Lap belt and shoulder harness used"/>
    <s v="Straight ahead"/>
    <n v="0"/>
    <n v="18"/>
    <s v="Cargo/equipment loss or shift"/>
    <s v="Clear"/>
    <s v="N"/>
    <s v="N"/>
    <s v="N"/>
    <s v="N"/>
    <n v="43.217874000000002"/>
    <n v="-103.269379"/>
    <s v="Passenger car"/>
    <s v="Westbound"/>
    <s v="None"/>
    <s v="None"/>
    <m/>
    <s v="None"/>
    <s v="None"/>
    <s v="Test not given"/>
    <x v="1"/>
    <x v="0"/>
  </r>
  <r>
    <n v="3561"/>
    <n v="2208147"/>
    <d v="2022-07-07T16:25:00"/>
    <s v="FALL RIVER"/>
    <s v="N"/>
    <s v="Lap belt and shoulder harness used"/>
    <s v="Straight ahead"/>
    <n v="0"/>
    <n v="18"/>
    <s v="Motor vehicle in transport"/>
    <s v="Cloudy, Rain"/>
    <s v="N"/>
    <s v="N"/>
    <s v="N"/>
    <s v="N"/>
    <n v="43.399633000000001"/>
    <n v="-103.397002999999"/>
    <s v="Passenger car; Tractor/semi-trailer"/>
    <s v="Eastbound; Westbound"/>
    <s v="Failed to yield to vehicle; None"/>
    <s v="None"/>
    <s v="FAIL TO STOP FOR STOP SIGN / YIELD AFTER STOP"/>
    <s v="None"/>
    <s v="None"/>
    <s v="0.00 BAC, 0.00 BAC"/>
    <x v="1"/>
    <x v="0"/>
  </r>
  <r>
    <n v="3566"/>
    <n v="2206638"/>
    <d v="2022-06-06T09:28:00"/>
    <s v="PENNINGTON"/>
    <s v="N"/>
    <s v="Lap belt and shoulder harness used"/>
    <s v="Straight ahead"/>
    <n v="0"/>
    <n v="16"/>
    <s v="Motor vehicle in transport"/>
    <s v="Clear"/>
    <s v="N"/>
    <s v="N"/>
    <s v="Y"/>
    <s v="N"/>
    <n v="44.0760369999999"/>
    <n v="-103.151246"/>
    <s v="Light truck (2 axles, 4 tires); SUV ( sport utility/suburban )"/>
    <s v="Northbound"/>
    <s v="Cell phone; Followed too closely; None"/>
    <s v="None"/>
    <s v="FOLLOWING TOO CLOSELY"/>
    <s v="None"/>
    <s v="None"/>
    <s v="Test not given, Test not given"/>
    <x v="1"/>
    <x v="0"/>
  </r>
  <r>
    <n v="3568"/>
    <n v="2207459"/>
    <d v="2022-06-20T06:49:00"/>
    <s v="PENNINGTON"/>
    <s v="N"/>
    <s v="Lap belt and shoulder harness used"/>
    <s v="Straight ahead, Turning left"/>
    <n v="0"/>
    <n v="79"/>
    <s v="Motor vehicle in transport"/>
    <s v="Clear"/>
    <s v="N"/>
    <s v="N"/>
    <s v="N"/>
    <s v="N"/>
    <n v="43.957560000000001"/>
    <n v="-103.186138"/>
    <s v="Light truck (2 axles, 4 tires); Mini-van/passenger van with seats for 8 or less, including driver"/>
    <s v="Eastbound; Southbound"/>
    <s v="Failed to yield to vehicle; None"/>
    <s v="None"/>
    <s v="FAIL TO STOP FOR STOP SIGN / YIELD AFTER STOP"/>
    <s v="None"/>
    <s v="None"/>
    <s v="0.00 BAC, Not reported, 0.00 BAC"/>
    <x v="1"/>
    <x v="2"/>
  </r>
  <r>
    <n v="3569"/>
    <n v="2207275"/>
    <d v="2022-06-21T21:29:00"/>
    <s v="PENNINGTON"/>
    <s v="N"/>
    <m/>
    <m/>
    <n v="-1"/>
    <n v="79"/>
    <s v="Animal  - wild"/>
    <s v="Clear"/>
    <s v="N"/>
    <s v="N"/>
    <s v="N"/>
    <s v="N"/>
    <n v="44.003616000000001"/>
    <n v="-103.181269"/>
    <s v="Passenger car"/>
    <s v="Northbound"/>
    <s v="Wild animal hit - damage only"/>
    <s v="Animal in roadway"/>
    <m/>
    <s v="Wild animal hit"/>
    <s v="Wild animal hit - damage only"/>
    <s v="Wild animal hit"/>
    <x v="1"/>
    <x v="0"/>
  </r>
  <r>
    <n v="3570"/>
    <n v="2207702"/>
    <d v="2022-06-22T21:14:00"/>
    <s v="PENNINGTON"/>
    <s v="N"/>
    <m/>
    <m/>
    <n v="-1"/>
    <n v="16"/>
    <s v="Animal  - wild"/>
    <s v="Clear"/>
    <s v="N"/>
    <s v="N"/>
    <s v="N"/>
    <s v="N"/>
    <n v="44.048290000000001"/>
    <n v="-103.16739800000001"/>
    <s v="Passenger car"/>
    <s v="Westbound"/>
    <s v="Wild animal hit - damage only"/>
    <s v="Animal in roadway"/>
    <m/>
    <s v="Wild animal hit"/>
    <s v="Wild animal hit - damage only"/>
    <s v="Wild animal hit"/>
    <x v="1"/>
    <x v="0"/>
  </r>
  <r>
    <n v="3574"/>
    <n v="2206829"/>
    <d v="2022-06-08T10:30:00"/>
    <s v="PENNINGTON"/>
    <s v="N"/>
    <s v="Lap belt and shoulder harness used"/>
    <s v="Straight ahead, Turning left"/>
    <n v="0"/>
    <n v="16"/>
    <s v="Motor vehicle in transport"/>
    <s v="Cloudy"/>
    <s v="N"/>
    <s v="N"/>
    <s v="N"/>
    <s v="N"/>
    <n v="44.096257000000001"/>
    <n v="-103.151383999999"/>
    <s v="Passenger car; SUV ( sport utility/suburban )"/>
    <s v="Eastbound; Westbound"/>
    <s v="Failed to yield to vehicle; Improper turn; None"/>
    <s v="None"/>
    <s v="LEFT TURNING VEHICLE TO YIELD ROW, NO VALID DL"/>
    <s v="None"/>
    <s v="None"/>
    <s v="Test not given, Test not given"/>
    <x v="1"/>
    <x v="2"/>
  </r>
  <r>
    <n v="3575"/>
    <n v="2207271"/>
    <d v="2022-06-17T09:20:00"/>
    <s v="PENNINGTON"/>
    <s v="N"/>
    <m/>
    <m/>
    <n v="-1"/>
    <n v="16"/>
    <s v="Animal  - wild"/>
    <s v="Clear"/>
    <s v="N"/>
    <s v="N"/>
    <s v="N"/>
    <s v="N"/>
    <n v="44.069370999999897"/>
    <n v="-103.15811600000001"/>
    <s v="Mini-van/passenger van with seats for 8 or less, including driver"/>
    <s v="Northbound"/>
    <s v="Wild animal hit - damage only"/>
    <s v="Animal in roadway"/>
    <m/>
    <s v="Wild animal hit"/>
    <s v="Wild animal hit - damage only"/>
    <s v="Wild animal hit"/>
    <x v="1"/>
    <x v="0"/>
  </r>
  <r>
    <n v="3576"/>
    <n v="2207294"/>
    <d v="2022-06-20T22:14:00"/>
    <s v="PENNINGTON"/>
    <s v="N"/>
    <m/>
    <m/>
    <n v="-1"/>
    <n v="16"/>
    <s v="Animal  - wild"/>
    <s v="Clear"/>
    <s v="N"/>
    <s v="N"/>
    <s v="N"/>
    <s v="N"/>
    <n v="44.038378000000002"/>
    <n v="-103.184061"/>
    <s v="Passenger car"/>
    <s v="Eastbound"/>
    <s v="Wild animal hit - damage only"/>
    <s v="Animal in roadway"/>
    <m/>
    <s v="Wild animal hit"/>
    <s v="Wild animal hit - damage only"/>
    <s v="Wild animal hit"/>
    <x v="1"/>
    <x v="0"/>
  </r>
  <r>
    <n v="3577"/>
    <n v="2206935"/>
    <d v="2022-06-10T12:45:00"/>
    <s v="PENNINGTON"/>
    <s v="N"/>
    <s v="Lap belt and shoulder harness used"/>
    <s v="Stopped in traffic lane, Straight ahead"/>
    <n v="0"/>
    <n v="16"/>
    <s v="Motor vehicle in transport"/>
    <s v="Cloudy"/>
    <s v="N"/>
    <s v="N"/>
    <s v="N"/>
    <s v="N"/>
    <n v="44.069225000000003"/>
    <n v="-103.158551"/>
    <s v="Light truck (2 axles, 4 tires); SUV ( sport utility/suburban )"/>
    <s v="Eastbound"/>
    <s v="Followed too closely; None"/>
    <s v="None"/>
    <m/>
    <s v="None"/>
    <s v="None"/>
    <s v="Test not given, Test not given"/>
    <x v="1"/>
    <x v="0"/>
  </r>
  <r>
    <n v="3579"/>
    <n v="2209251"/>
    <d v="2022-07-26T21:13:00"/>
    <s v="PENNINGTON"/>
    <s v="N"/>
    <s v="Lap belt and shoulder harness used"/>
    <s v="Entering traffic lane, Straight ahead"/>
    <n v="0"/>
    <n v="16"/>
    <s v="Motor vehicle in transport"/>
    <s v="Clear"/>
    <s v="N"/>
    <s v="N"/>
    <s v="N"/>
    <s v="N"/>
    <n v="44.099114"/>
    <n v="-103.15120400000001"/>
    <s v="Passenger car; SUV ( sport utility/suburban )"/>
    <s v="Southbound"/>
    <s v="Failed to yield to vehicle; None"/>
    <s v="None"/>
    <s v="CARELESS DRIVING."/>
    <s v="None"/>
    <s v="None"/>
    <s v="0.00 BAC, Not applicable"/>
    <x v="1"/>
    <x v="0"/>
  </r>
  <r>
    <n v="3580"/>
    <n v="2208395"/>
    <d v="2022-07-10T21:20:00"/>
    <s v="PENNINGTON"/>
    <s v="N"/>
    <m/>
    <m/>
    <n v="-1"/>
    <n v="79"/>
    <s v="Animal  - wild"/>
    <s v="Clear"/>
    <s v="N"/>
    <s v="N"/>
    <s v="N"/>
    <s v="N"/>
    <n v="44.017307000000002"/>
    <n v="-103.188383"/>
    <s v="Passenger car"/>
    <s v="Northbound"/>
    <s v="Wild animal hit - damage only"/>
    <s v="Animal in roadway"/>
    <m/>
    <s v="Wild animal hit"/>
    <s v="Wild animal hit - damage only"/>
    <s v="Wild animal hit"/>
    <x v="1"/>
    <x v="0"/>
  </r>
  <r>
    <n v="3581"/>
    <n v="2208148"/>
    <d v="2022-06-15T15:56:00"/>
    <s v="CUSTER"/>
    <s v="N"/>
    <m/>
    <s v="Straight ahead"/>
    <n v="0"/>
    <n v="79"/>
    <s v="Overturn/rollover"/>
    <s v="Clear, Severe crosswinds"/>
    <s v="N"/>
    <s v="N"/>
    <s v="N"/>
    <s v="N"/>
    <n v="43.619230000000002"/>
    <n v="-103.297146999999"/>
    <s v="Heavy equipment"/>
    <s v="Northbound"/>
    <s v="None"/>
    <s v="None"/>
    <m/>
    <s v="None"/>
    <s v="None"/>
    <s v="0.00 BAC"/>
    <x v="1"/>
    <x v="0"/>
  </r>
  <r>
    <n v="3582"/>
    <n v="2207931"/>
    <d v="2022-06-29T12:29:00"/>
    <s v="FALL RIVER"/>
    <s v="N"/>
    <s v="None used"/>
    <s v="Straight ahead"/>
    <n v="0"/>
    <n v="18"/>
    <s v="Ditch, Ran off road left"/>
    <s v="Clear"/>
    <s v="N"/>
    <s v="N"/>
    <s v="Y"/>
    <s v="N"/>
    <n v="43.283124000000001"/>
    <n v="-103.314255"/>
    <s v="SUV ( sport utility/suburban )"/>
    <s v="Northbound"/>
    <s v="Distracted (list distraction in narrative); None"/>
    <s v="None"/>
    <s v="OPERATING VEHICLE WITHOUT REGISTRATION CARD"/>
    <s v="None"/>
    <s v="None"/>
    <s v="Test not given"/>
    <x v="1"/>
    <x v="0"/>
  </r>
  <r>
    <n v="3586"/>
    <n v="2208708"/>
    <d v="2022-07-15T16:25:00"/>
    <s v="CUSTER"/>
    <s v="N"/>
    <m/>
    <m/>
    <n v="-1"/>
    <n v="79"/>
    <s v="Animal  - wild"/>
    <s v="Cloudy"/>
    <s v="N"/>
    <s v="N"/>
    <s v="N"/>
    <s v="N"/>
    <n v="43.798977999999899"/>
    <n v="-103.219190999999"/>
    <s v="Mini-van/passenger van with seats for 8 or less, including driver"/>
    <s v="Southbound"/>
    <s v="Wild animal hit - damage only"/>
    <s v="Animal in roadway"/>
    <m/>
    <s v="Wild animal hit"/>
    <s v="Wild animal hit - damage only"/>
    <s v="Wild animal hit"/>
    <x v="1"/>
    <x v="0"/>
  </r>
  <r>
    <n v="3589"/>
    <n v="2209694"/>
    <d v="2022-05-15T21:37:00"/>
    <s v="OGLALA LAKOTA"/>
    <s v="N"/>
    <s v="None used"/>
    <s v="Straight ahead"/>
    <n v="0"/>
    <n v="18"/>
    <s v="Approach, Other fixed object ( wall, building, tunnel, etc. ), Overturn/rollover, Ran off road left"/>
    <s v="Clear"/>
    <s v="N"/>
    <s v="N"/>
    <s v="N"/>
    <s v="N"/>
    <n v="43.090133000000002"/>
    <n v="-102.173806999999"/>
    <s v="Light truck (2 axles, 4 tires)"/>
    <s v="Eastbound"/>
    <s v="Drinking; Exceeded posted speed limit"/>
    <s v="None"/>
    <m/>
    <s v="None"/>
    <s v="None"/>
    <s v="0.11 BAC, Not reported"/>
    <x v="1"/>
    <x v="4"/>
  </r>
  <r>
    <n v="3590"/>
    <n v="2207918"/>
    <d v="2022-06-09T16:50:00"/>
    <s v="OGLALA LAKOTA"/>
    <s v="N"/>
    <s v="Lap belt only used, None used"/>
    <s v="Straight ahead"/>
    <n v="0"/>
    <n v="18"/>
    <s v="Motor vehicle in transport"/>
    <s v="Clear"/>
    <s v="N"/>
    <s v="N"/>
    <s v="N"/>
    <s v="N"/>
    <n v="43.186812000000003"/>
    <n v="-102.73658"/>
    <s v="Passenger car; SUV ( sport utility/suburban )"/>
    <s v="Westbound"/>
    <s v="Exceeded posted speed limit; None"/>
    <s v="None"/>
    <m/>
    <s v="None"/>
    <s v="None"/>
    <s v="Test not given, 0.25 BAC, Not reported"/>
    <x v="1"/>
    <x v="3"/>
  </r>
  <r>
    <n v="3592"/>
    <n v="2209456"/>
    <d v="2022-07-29T15:56:00"/>
    <s v="CUSTER"/>
    <s v="N"/>
    <s v="Lap belt and shoulder harness used"/>
    <s v="Straight ahead"/>
    <n v="0"/>
    <n v="79"/>
    <s v="Overturn/rollover"/>
    <s v="Rain, Sleet, hail ( freezing rain or drizzle )"/>
    <s v="N"/>
    <s v="N"/>
    <s v="N"/>
    <s v="N"/>
    <n v="43.552281999999899"/>
    <n v="-103.317072999999"/>
    <s v="Light truck (2 axles, 4 tires)"/>
    <s v="Northbound"/>
    <s v="None"/>
    <s v="None"/>
    <m/>
    <s v="None"/>
    <s v="Weather conditions"/>
    <s v="0.00 BAC"/>
    <x v="1"/>
    <x v="0"/>
  </r>
  <r>
    <n v="3599"/>
    <n v="2209956"/>
    <d v="2022-08-10T07:20:00"/>
    <s v="PENNINGTON"/>
    <s v="N"/>
    <s v="Lap belt and shoulder harness used"/>
    <s v="Straight ahead"/>
    <n v="0"/>
    <n v="90"/>
    <s v="Cross median/centerline, Motor vehicle in transport"/>
    <s v="Clear"/>
    <s v="N"/>
    <s v="N"/>
    <s v="N"/>
    <s v="N"/>
    <n v="44.099471000000001"/>
    <n v="-103.16829300000001"/>
    <s v="Passenger car; Unknown"/>
    <s v="Eastbound"/>
    <s v="None; Unknown"/>
    <s v="None; Unknown"/>
    <m/>
    <s v="None; Unknown"/>
    <s v="None; Unknown"/>
    <s v="Test not given, Test not given"/>
    <x v="1"/>
    <x v="0"/>
  </r>
  <r>
    <n v="3600"/>
    <n v="2209960"/>
    <d v="2022-08-10T07:58:00"/>
    <s v="PENNINGTON"/>
    <s v="N"/>
    <s v="Lap belt and shoulder harness used"/>
    <s v="Entering traffic lane, Straight ahead"/>
    <n v="0"/>
    <n v="16"/>
    <s v="Motor vehicle in transport"/>
    <s v="Clear"/>
    <s v="N"/>
    <s v="N"/>
    <s v="N"/>
    <s v="N"/>
    <n v="44.099114"/>
    <n v="-103.15120400000001"/>
    <s v="Light truck (2 axles, 4 tires); Passenger car"/>
    <s v="Eastbound; Southbound"/>
    <s v="Failed to yield to vehicle; None"/>
    <s v="None"/>
    <s v="FAIL TO YIELD AT YIELD SIGN, FINANCIAL RESPONSIBILITY - OWNER"/>
    <s v="None"/>
    <s v="None"/>
    <s v="0.00 BAC, 0.00 BAC"/>
    <x v="1"/>
    <x v="0"/>
  </r>
  <r>
    <n v="3602"/>
    <n v="2210256"/>
    <d v="2022-08-20T05:10:00"/>
    <s v="CUSTER"/>
    <s v="N"/>
    <s v="Lap belt and shoulder harness used"/>
    <s v="Straight ahead"/>
    <n v="0"/>
    <n v="79"/>
    <s v="Animal - domestic"/>
    <s v="Clear"/>
    <s v="N"/>
    <s v="N"/>
    <s v="N"/>
    <s v="N"/>
    <n v="43.683529999999898"/>
    <n v="-103.259254999999"/>
    <s v="Tractor/semi-trailer"/>
    <s v="Southbound"/>
    <s v="None"/>
    <s v="Animal in roadway"/>
    <m/>
    <s v="None"/>
    <s v="None"/>
    <s v="0.00 BAC"/>
    <x v="1"/>
    <x v="0"/>
  </r>
  <r>
    <n v="3603"/>
    <n v="2208291"/>
    <d v="2022-07-08T06:50:00"/>
    <s v="PENNINGTON"/>
    <s v="N"/>
    <s v="Lap belt and shoulder harness used"/>
    <s v="Entering traffic lane, Straight ahead"/>
    <n v="0"/>
    <n v="16"/>
    <s v="Motor vehicle in transport"/>
    <s v="Cloudy"/>
    <s v="N"/>
    <s v="N"/>
    <s v="N"/>
    <s v="N"/>
    <n v="44.098478"/>
    <n v="-103.151207999999"/>
    <s v="Passenger car"/>
    <s v="Eastbound; Southbound"/>
    <s v="Failed to yield to vehicle; None"/>
    <s v="None"/>
    <s v="FAIL TO STOP FOR STOP SIGN / YIELD AFTER STOP"/>
    <s v="None"/>
    <s v="None"/>
    <s v="Test not given, Test not given"/>
    <x v="1"/>
    <x v="0"/>
  </r>
  <r>
    <n v="3607"/>
    <n v="2208417"/>
    <d v="2022-07-12T08:50:00"/>
    <s v="PENNINGTON"/>
    <s v="N"/>
    <s v="Lap belt and shoulder harness used"/>
    <s v="Straight ahead"/>
    <n v="0"/>
    <n v="79"/>
    <s v="Cargo/equipment loss or shift, Motor vehicle in transport"/>
    <s v="Clear"/>
    <s v="N"/>
    <s v="N"/>
    <s v="N"/>
    <s v="N"/>
    <n v="44.037925999999899"/>
    <n v="-103.191856999999"/>
    <s v="SUV ( sport utility/suburban ); Unknown"/>
    <s v="Southbound"/>
    <s v="None; Not Reported"/>
    <s v="None; Unknown"/>
    <m/>
    <s v="None; Unknown"/>
    <s v="None; Not reported"/>
    <s v="Test not given, Test not given"/>
    <x v="1"/>
    <x v="0"/>
  </r>
  <r>
    <n v="3614"/>
    <n v="2209262"/>
    <d v="2022-07-28T14:16:00"/>
    <s v="PENNINGTON"/>
    <s v="N"/>
    <s v="Lap belt and shoulder harness used"/>
    <s v="Stopped in traffic lane, Straight ahead"/>
    <n v="0"/>
    <n v="16"/>
    <s v="Motor vehicle in transport"/>
    <s v="Clear"/>
    <s v="N"/>
    <s v="N"/>
    <s v="Y"/>
    <s v="N"/>
    <n v="44.069293000000002"/>
    <n v="-103.15846000000001"/>
    <s v="Passenger car"/>
    <s v="Southbound"/>
    <s v="Cell phone; None"/>
    <s v="None"/>
    <s v="USE OF HANDHELD ELECTRONIC WIRELESS COMMUNICATION DEVICE"/>
    <s v="None"/>
    <s v="None"/>
    <s v="Test not given, Test not given"/>
    <x v="1"/>
    <x v="0"/>
  </r>
  <r>
    <n v="3615"/>
    <n v="2209261"/>
    <d v="2022-07-28T16:04:00"/>
    <s v="PENNINGTON"/>
    <s v="N"/>
    <s v="Lap belt and shoulder harness used"/>
    <s v="Turning left"/>
    <n v="0"/>
    <n v="16"/>
    <s v="Motor vehicle in transport"/>
    <s v="Clear"/>
    <s v="N"/>
    <s v="N"/>
    <s v="N"/>
    <s v="N"/>
    <n v="44.096257000000001"/>
    <n v="-103.151383999999"/>
    <s v="Light truck (2 axles, 4 tires); Mini-van/passenger van with seats for 8 or less, including driver"/>
    <s v="Eastbound; Westbound"/>
    <s v="None"/>
    <s v="None"/>
    <m/>
    <s v="None"/>
    <s v="None"/>
    <s v="Test not given, Test not given"/>
    <x v="1"/>
    <x v="0"/>
  </r>
  <r>
    <n v="3619"/>
    <n v="2209107"/>
    <d v="2022-07-26T07:45:00"/>
    <s v="PENNINGTON"/>
    <s v="N"/>
    <s v="Lap belt and shoulder harness used"/>
    <s v="Straight ahead, Turning left, Turning right"/>
    <n v="0"/>
    <n v="16"/>
    <s v="Motor vehicle in transport"/>
    <s v="Cloudy"/>
    <s v="N"/>
    <s v="N"/>
    <s v="N"/>
    <s v="N"/>
    <n v="44.0760369999999"/>
    <n v="-103.151246"/>
    <s v="Light truck (2 axles, 4 tires); Passenger car"/>
    <s v="Northbound; Southbound; Westbound"/>
    <s v="Disregarded traffic signs or signals; None"/>
    <s v="None"/>
    <s v="FAIL TO STOP AT RED LIGHT"/>
    <s v="None"/>
    <s v="Motor Vehicle ( including load ) not parked; None"/>
    <s v="Test not given, Test not given, Test not given"/>
    <x v="1"/>
    <x v="0"/>
  </r>
  <r>
    <n v="3622"/>
    <n v="2210119"/>
    <d v="2022-08-13T14:15:00"/>
    <s v="PENNINGTON"/>
    <s v="N"/>
    <s v="Lap belt and shoulder harness used"/>
    <s v="Straight ahead"/>
    <n v="0"/>
    <n v="79"/>
    <s v="Motor vehicle in transport, Overturn/rollover"/>
    <s v="Clear"/>
    <s v="N"/>
    <s v="N"/>
    <s v="N"/>
    <s v="N"/>
    <n v="43.885182"/>
    <n v="-103.199118999999"/>
    <s v="Passenger car"/>
    <s v="Northbound"/>
    <s v="Followed too closely; None; Other"/>
    <s v="None"/>
    <s v="FOLLOWING TOO CLOSELY, NO VALID DL"/>
    <s v="None"/>
    <s v="None"/>
    <s v="0.00 BAC, 0.00 BAC"/>
    <x v="1"/>
    <x v="3"/>
  </r>
  <r>
    <n v="3623"/>
    <n v="2209006"/>
    <d v="2022-07-22T04:43:00"/>
    <s v="CUSTER"/>
    <s v="N"/>
    <s v="None used"/>
    <s v="Straight ahead"/>
    <n v="0"/>
    <n v="79"/>
    <s v="Cross median/centerline, Overturn/rollover, Ran off road right"/>
    <s v="Clear"/>
    <s v="N"/>
    <s v="N"/>
    <s v="Y"/>
    <s v="N"/>
    <n v="43.795560000000002"/>
    <n v="-103.220989"/>
    <s v="Truck pulling trailer(s) - GCWR 10,001 lbs or more"/>
    <s v="Northbound"/>
    <s v="Distracted (list distraction in narrative); None"/>
    <s v="None"/>
    <m/>
    <s v="None"/>
    <s v="None"/>
    <s v="Test refused"/>
    <x v="1"/>
    <x v="0"/>
  </r>
  <r>
    <n v="3624"/>
    <n v="2211055"/>
    <d v="2022-07-26T23:24:00"/>
    <s v="OGLALA LAKOTA"/>
    <s v="N"/>
    <s v="None used"/>
    <s v="Straight ahead"/>
    <n v="0"/>
    <n v="18"/>
    <s v="Cross median/centerline, Overturn/rollover, Ran off road left"/>
    <s v="Clear"/>
    <s v="N"/>
    <s v="N"/>
    <s v="N"/>
    <s v="N"/>
    <n v="43.188237999999899"/>
    <n v="-102.78556500000001"/>
    <s v="SUV ( sport utility/suburban )"/>
    <s v="Eastbound"/>
    <s v="Improper turn; None"/>
    <s v="None"/>
    <s v="NO VALID DL, RECKLESS DRIVING, FAIL TO REPORT ACC W/UNATTENDED PROPERTY"/>
    <s v="Not applicable"/>
    <s v="None"/>
    <s v="Test given, but unobtainable at time report filed"/>
    <x v="1"/>
    <x v="0"/>
  </r>
  <r>
    <n v="3626"/>
    <n v="2206353"/>
    <d v="2022-05-18T20:14:00"/>
    <s v="OGLALA LAKOTA"/>
    <s v="N"/>
    <s v="Lap belt and shoulder harness used"/>
    <s v="Straight ahead, Turning left"/>
    <n v="0"/>
    <n v="18"/>
    <s v="Motor vehicle in transport"/>
    <s v="Clear"/>
    <s v="N"/>
    <s v="N"/>
    <s v="N"/>
    <s v="N"/>
    <n v="43.025652000000001"/>
    <n v="-102.556371999999"/>
    <s v="Mini-van/passenger van with seats for 8 or less, including driver; SUV ( sport utility/suburban )"/>
    <s v="Northbound; Southbound"/>
    <s v="Failed to yield to vehicle; None"/>
    <s v="None"/>
    <s v="NO VALID DL, CARELESS DRIVING."/>
    <s v="None"/>
    <s v="None"/>
    <s v="0.00 BAC, 0.00 BAC"/>
    <x v="1"/>
    <x v="2"/>
  </r>
  <r>
    <n v="3627"/>
    <n v="2209346"/>
    <d v="2022-08-01T20:45:00"/>
    <s v="PENNINGTON"/>
    <s v="N"/>
    <m/>
    <m/>
    <n v="-1"/>
    <n v="16"/>
    <s v="Animal  - wild"/>
    <s v="Clear"/>
    <s v="N"/>
    <s v="N"/>
    <s v="N"/>
    <s v="N"/>
    <n v="44.069225000000003"/>
    <n v="-103.158551"/>
    <s v="SUV ( sport utility/suburban )"/>
    <s v="Southbound"/>
    <s v="Wild animal hit - damage only"/>
    <s v="Animal in roadway"/>
    <m/>
    <s v="Wild animal hit"/>
    <s v="Wild animal hit - damage only"/>
    <s v="Wild animal hit"/>
    <x v="1"/>
    <x v="0"/>
  </r>
  <r>
    <n v="3629"/>
    <n v="2211428"/>
    <d v="2022-09-11T06:25:00"/>
    <s v="BENNETT"/>
    <s v="N"/>
    <m/>
    <m/>
    <n v="-1"/>
    <n v="18"/>
    <s v="Animal  - wild"/>
    <s v="Clear"/>
    <s v="N"/>
    <s v="N"/>
    <s v="N"/>
    <s v="N"/>
    <n v="43.1727139999999"/>
    <n v="-101.944844"/>
    <s v="SUV ( sport utility/suburban )"/>
    <s v="Westbound"/>
    <s v="Wild animal hit - damage only"/>
    <s v="Animal in roadway"/>
    <m/>
    <s v="Wild animal hit"/>
    <s v="Wild animal hit - damage only"/>
    <s v="Wild animal hit"/>
    <x v="1"/>
    <x v="0"/>
  </r>
  <r>
    <n v="3633"/>
    <n v="2209999"/>
    <d v="2022-08-08T12:40:00"/>
    <s v="PENNINGTON"/>
    <s v="N"/>
    <s v="Lap belt and shoulder harness used"/>
    <s v="Stopped in traffic lane, Straight ahead"/>
    <n v="0"/>
    <n v="16"/>
    <s v="Motor vehicle in transport"/>
    <s v="Cloudy"/>
    <s v="N"/>
    <s v="N"/>
    <s v="N"/>
    <s v="N"/>
    <n v="44.096257000000001"/>
    <n v="-103.151383999999"/>
    <s v="Passenger car; Tractor/semi-trailer"/>
    <s v="Northbound"/>
    <s v="Followed too closely; None"/>
    <s v="None"/>
    <s v="FOLLOWING TOO CLOSELY"/>
    <s v="None"/>
    <s v="None"/>
    <s v="Test not given, Test not given"/>
    <x v="1"/>
    <x v="2"/>
  </r>
  <r>
    <n v="3634"/>
    <n v="2210122"/>
    <d v="2022-08-14T05:45:00"/>
    <s v="PENNINGTON"/>
    <s v="N"/>
    <m/>
    <m/>
    <n v="-1"/>
    <n v="79"/>
    <s v="Animal  - wild"/>
    <s v="Clear"/>
    <s v="N"/>
    <s v="N"/>
    <s v="N"/>
    <s v="N"/>
    <n v="44.018872000000002"/>
    <n v="-103.189329999999"/>
    <s v="Passenger car"/>
    <s v="Northbound"/>
    <s v="Wild animal hit - damage only"/>
    <s v="Animal in roadway"/>
    <m/>
    <s v="Wild animal hit"/>
    <s v="Wild animal hit - damage only"/>
    <s v="Wild animal hit"/>
    <x v="1"/>
    <x v="0"/>
  </r>
  <r>
    <n v="3635"/>
    <n v="2212268"/>
    <d v="2022-08-26T08:38:00"/>
    <s v="CUSTER"/>
    <s v="N"/>
    <s v="Lap belt and shoulder harness used"/>
    <s v="Straight ahead, Turning left"/>
    <n v="0"/>
    <n v="79"/>
    <s v="Ditch, Motor vehicle in transport, Ran off road left, Ran off road right"/>
    <s v="Cloudy"/>
    <s v="N"/>
    <s v="N"/>
    <s v="N"/>
    <s v="N"/>
    <n v="43.822546000000003"/>
    <n v="-103.200175999999"/>
    <s v="SUV ( sport utility/suburban ); Tractor/semi-trailer"/>
    <s v="Northbound; Southbound"/>
    <s v="Failed to yield to vehicle; None"/>
    <s v="None"/>
    <m/>
    <s v="None"/>
    <s v="None"/>
    <s v="0.00 BAC, 0.00 BAC"/>
    <x v="1"/>
    <x v="4"/>
  </r>
  <r>
    <n v="3636"/>
    <n v="2211882"/>
    <d v="2022-08-30T16:47:00"/>
    <s v="CUSTER"/>
    <s v="N"/>
    <s v="Lap belt and shoulder harness used"/>
    <s v="Straight ahead"/>
    <n v="0"/>
    <n v="79"/>
    <s v="Overturn/rollover, Ran off road left, Ran off road right"/>
    <s v="Clear"/>
    <s v="N"/>
    <s v="N"/>
    <s v="N"/>
    <s v="N"/>
    <n v="43.516430999999898"/>
    <n v="-103.32634"/>
    <s v="SUV ( sport utility/suburban )"/>
    <s v="Southbound"/>
    <s v="None; Running off road"/>
    <s v="None"/>
    <s v="DRIVING WITHOUT VALID LICENSE OR PERMIT, DUI, UNSAFE LANE CHANGE, FAILURE TO MAINTAIN FINANCIAL RESPONSIBILITY"/>
    <s v="None"/>
    <s v="None"/>
    <s v="Test given, but unobtainable at time report filed"/>
    <x v="1"/>
    <x v="3"/>
  </r>
  <r>
    <n v="3640"/>
    <n v="2210501"/>
    <d v="2022-08-19T08:50:00"/>
    <s v="PENNINGTON"/>
    <s v="N"/>
    <s v="Lap belt and shoulder harness used"/>
    <s v="Straight ahead"/>
    <n v="0"/>
    <n v="16"/>
    <s v="Motor vehicle in transport"/>
    <s v="Clear"/>
    <s v="N"/>
    <s v="N"/>
    <s v="N"/>
    <s v="N"/>
    <n v="44.098478"/>
    <n v="-103.151207999999"/>
    <s v="Light truck (2 axles, 4 tires); Passenger car"/>
    <s v="Southbound; Westbound"/>
    <s v="Failed to yield to vehicle; None"/>
    <s v="None"/>
    <s v="FAIL TO STOP FOR STOP SIGN / YIELD AFTER STOP"/>
    <s v="None"/>
    <s v="None"/>
    <s v="Test not given, Test not given"/>
    <x v="1"/>
    <x v="0"/>
  </r>
  <r>
    <n v="3641"/>
    <n v="2211848"/>
    <d v="2022-09-11T16:29:00"/>
    <s v="FALL RIVER"/>
    <s v="N"/>
    <s v="Eye protection only"/>
    <s v="Straight ahead"/>
    <n v="0"/>
    <n v="18"/>
    <s v="Fence, Overturn/rollover, Ran off road right"/>
    <s v="Clear"/>
    <s v="N"/>
    <s v="N"/>
    <s v="N"/>
    <s v="N"/>
    <n v="43.371138000000002"/>
    <n v="-103.39745600000001"/>
    <s v="Motorcycle"/>
    <s v="Westbound"/>
    <s v="Failure to keep in proper lane; None"/>
    <s v="None"/>
    <m/>
    <s v="None"/>
    <s v="None"/>
    <s v="Test not given"/>
    <x v="1"/>
    <x v="3"/>
  </r>
  <r>
    <n v="3645"/>
    <n v="2211058"/>
    <d v="2022-08-17T14:35:00"/>
    <s v="PENNINGTON"/>
    <s v="N"/>
    <s v="Lap belt and shoulder harness used"/>
    <s v="Entering traffic lane, Straight ahead"/>
    <n v="0"/>
    <n v="16"/>
    <s v="Motor vehicle in transport"/>
    <s v="Cloudy"/>
    <s v="N"/>
    <s v="N"/>
    <s v="N"/>
    <s v="N"/>
    <n v="44.063023000000001"/>
    <n v="-103.163472999999"/>
    <s v="Passenger car"/>
    <s v="Northbound"/>
    <s v="Failed to yield to vehicle; Improper lane change; None"/>
    <s v="None"/>
    <s v="ILLEGAL ENTRY TO, OR EXIT FROM, CONTROLLED - ACCESS HIGHWAYS."/>
    <s v="None"/>
    <s v="None"/>
    <s v="Test not given, Test not given"/>
    <x v="1"/>
    <x v="2"/>
  </r>
  <r>
    <n v="3651"/>
    <n v="2213234"/>
    <d v="2022-09-23T07:14:00"/>
    <s v="PENNINGTON"/>
    <s v="N"/>
    <s v="Lap belt and shoulder harness used"/>
    <s v="Straight ahead, Turning left"/>
    <n v="0"/>
    <n v="79"/>
    <s v="Motor vehicle in transport"/>
    <s v="Clear"/>
    <s v="N"/>
    <s v="N"/>
    <s v="N"/>
    <s v="N"/>
    <n v="43.957560000000001"/>
    <n v="-103.186138"/>
    <s v="Passenger car; Tractor/doubles"/>
    <s v="Eastbound; Southbound"/>
    <s v="Failed to yield to vehicle; None"/>
    <s v="None"/>
    <s v="STOP SIGN VIOLATION"/>
    <s v="None"/>
    <s v="Glare; None"/>
    <s v="0.00 BAC, 0.00 BAC"/>
    <x v="1"/>
    <x v="0"/>
  </r>
  <r>
    <n v="3653"/>
    <n v="2211853"/>
    <d v="2022-09-11T01:12:00"/>
    <s v="CUSTER"/>
    <s v="N"/>
    <m/>
    <m/>
    <n v="-1"/>
    <n v="79"/>
    <s v="Animal  - wild"/>
    <s v="Clear"/>
    <s v="N"/>
    <s v="N"/>
    <s v="N"/>
    <s v="N"/>
    <n v="43.654443000000001"/>
    <n v="-103.27673900000001"/>
    <s v="Mini-van/passenger van with seats for 8 or less, including driver"/>
    <s v="Northbound"/>
    <s v="Wild animal hit - damage only"/>
    <s v="Animal in roadway"/>
    <m/>
    <s v="Wild animal hit"/>
    <s v="Wild animal hit - damage only"/>
    <s v="Wild animal hit"/>
    <x v="1"/>
    <x v="0"/>
  </r>
  <r>
    <n v="3654"/>
    <n v="2211862"/>
    <d v="2022-09-12T19:40:00"/>
    <s v="CUSTER"/>
    <s v="N"/>
    <m/>
    <m/>
    <n v="-1"/>
    <n v="79"/>
    <s v="Animal  - wild"/>
    <s v="Clear"/>
    <s v="N"/>
    <s v="N"/>
    <s v="N"/>
    <s v="N"/>
    <n v="43.830359000000001"/>
    <n v="-103.199426"/>
    <s v="SUV ( sport utility/suburban )"/>
    <s v="Northbound"/>
    <s v="Wild animal hit - damage only"/>
    <s v="Animal in roadway"/>
    <m/>
    <s v="Wild animal hit"/>
    <s v="Wild animal hit - damage only"/>
    <s v="Wild animal hit"/>
    <x v="1"/>
    <x v="0"/>
  </r>
  <r>
    <n v="3657"/>
    <n v="2212681"/>
    <d v="2022-09-25T20:45:00"/>
    <s v="PENNINGTON"/>
    <s v="N"/>
    <m/>
    <m/>
    <n v="-1"/>
    <n v="79"/>
    <s v="Animal  - wild"/>
    <s v="Clear"/>
    <s v="N"/>
    <s v="N"/>
    <s v="N"/>
    <s v="N"/>
    <n v="44.016987999999898"/>
    <n v="-103.188191"/>
    <s v="Mini-van/passenger van with seats for 8 or less, including driver"/>
    <s v="Northbound"/>
    <s v="Wild animal hit - damage only"/>
    <s v="Animal in roadway"/>
    <m/>
    <s v="Wild animal hit"/>
    <s v="Wild animal hit - damage only"/>
    <s v="Wild animal hit"/>
    <x v="1"/>
    <x v="0"/>
  </r>
  <r>
    <n v="3658"/>
    <n v="2213251"/>
    <d v="2022-10-06T06:20:00"/>
    <s v="PENNINGTON"/>
    <s v="N"/>
    <m/>
    <m/>
    <n v="-1"/>
    <n v="90"/>
    <s v="Animal  - wild"/>
    <s v="Clear"/>
    <s v="N"/>
    <s v="N"/>
    <s v="N"/>
    <s v="N"/>
    <n v="44.099673000000003"/>
    <n v="-103.160630999999"/>
    <s v="Passenger car"/>
    <s v="Westbound"/>
    <s v="Wild animal hit - damage only"/>
    <s v="Animal in roadway"/>
    <m/>
    <s v="Wild animal hit"/>
    <s v="Wild animal hit - damage only"/>
    <s v="Wild animal hit"/>
    <x v="1"/>
    <x v="0"/>
  </r>
  <r>
    <n v="3659"/>
    <n v="2213254"/>
    <d v="2022-09-19T08:37:00"/>
    <s v="PENNINGTON"/>
    <s v="N"/>
    <s v="Lap belt and shoulder harness used"/>
    <s v="Slowing in traffic lane, Stopped in traffic lane, Straight ahead"/>
    <n v="0"/>
    <n v="16"/>
    <s v="Motor vehicle in transport"/>
    <s v="Clear"/>
    <s v="N"/>
    <s v="N"/>
    <s v="N"/>
    <s v="N"/>
    <n v="44.096257000000001"/>
    <n v="-103.151383999999"/>
    <s v="Light truck (2 axles, 4 tires); Passenger car"/>
    <s v="Southbound"/>
    <s v="Followed too closely; None"/>
    <s v="None"/>
    <s v="FOLLOWING TOO CLOSE, PROOF OF INSURANCE/FINANCIAL RESPONSIBILITY"/>
    <s v="None"/>
    <s v="None"/>
    <s v="0.00 BAC, 0.00 BAC, 0.00 BAC"/>
    <x v="1"/>
    <x v="0"/>
  </r>
  <r>
    <n v="3660"/>
    <n v="2212110"/>
    <d v="2022-09-04T07:48:00"/>
    <s v="PENNINGTON"/>
    <s v="N"/>
    <s v="Lap belt and shoulder harness used"/>
    <s v="Straight ahead"/>
    <n v="0"/>
    <n v="79"/>
    <s v="Cross median/centerline, Overturn/rollover, Ran off road left"/>
    <s v="Clear"/>
    <s v="N"/>
    <s v="N"/>
    <s v="N"/>
    <s v="N"/>
    <n v="43.973664999999897"/>
    <n v="-103.18242100000001"/>
    <s v="Light truck (2 axles, 4 tires)"/>
    <s v="Northbound"/>
    <s v="Failure to keep in proper lane; Running off road"/>
    <s v="None"/>
    <m/>
    <s v="None"/>
    <s v="None"/>
    <s v="0.00 BAC"/>
    <x v="1"/>
    <x v="1"/>
  </r>
  <r>
    <n v="3663"/>
    <n v="2210919"/>
    <d v="2022-08-26T19:45:00"/>
    <s v="PENNINGTON"/>
    <s v="N"/>
    <s v="Lap belt and shoulder harness used"/>
    <s v="Stopped in traffic lane, Straight ahead"/>
    <n v="0"/>
    <n v="16"/>
    <s v="Motor vehicle in transport"/>
    <s v="Cloudy, Rain"/>
    <s v="N"/>
    <s v="N"/>
    <s v="N"/>
    <s v="N"/>
    <n v="44.096257000000001"/>
    <n v="-103.151383999999"/>
    <s v="Passenger car; Single-unit truck (2 axle, 6 tires) GVWR 10,000 lbs or less"/>
    <s v="Northbound"/>
    <s v="Drinking; Followed too closely; None"/>
    <s v="None"/>
    <s v="DUI, FAIL TO REPORT ACC W/UNATTENDED PROPERTY, FINANCIAL RESPONSIBILITY - OWNER, EXPIRED VALIDATION STICKER"/>
    <s v="None"/>
    <s v="None"/>
    <s v="0.24 BAC, Test not given"/>
    <x v="1"/>
    <x v="0"/>
  </r>
  <r>
    <n v="3664"/>
    <n v="2211204"/>
    <d v="2022-09-02T17:40:00"/>
    <s v="PENNINGTON"/>
    <s v="N"/>
    <s v="Lap belt and shoulder harness used"/>
    <s v="Straight ahead"/>
    <n v="0"/>
    <n v="16"/>
    <s v="Motor vehicle in transport"/>
    <s v="Clear"/>
    <s v="N"/>
    <s v="N"/>
    <s v="N"/>
    <s v="N"/>
    <n v="44.081145999999897"/>
    <n v="-103.151386"/>
    <s v="Mini-van/passenger van with seats for 8 or less, including driver; Passenger car"/>
    <s v="Eastbound; Southbound"/>
    <s v="Disregarded traffic signs or signals; None"/>
    <s v="None"/>
    <s v="FAIL TO STOP FOR STOP SIGN / YIELD AFTER STOP"/>
    <s v="None"/>
    <s v="None"/>
    <s v="0.00 BAC, Test not given"/>
    <x v="1"/>
    <x v="2"/>
  </r>
  <r>
    <n v="3665"/>
    <n v="2211242"/>
    <d v="2022-09-05T11:35:00"/>
    <s v="FALL RIVER"/>
    <s v="N"/>
    <s v="Lap belt and shoulder harness used"/>
    <s v="Straight ahead"/>
    <n v="0"/>
    <n v="18"/>
    <s v="Overturn/rollover, Ran off road right"/>
    <s v="Clear"/>
    <s v="N"/>
    <s v="Y"/>
    <s v="N"/>
    <s v="N"/>
    <n v="43.275244000000001"/>
    <n v="-103.30854600000001"/>
    <s v="Passenger car"/>
    <s v="Northbound"/>
    <s v="Fatigued/asleep; None"/>
    <s v="None"/>
    <s v="PROOF OF INSURANCE/FINANCIAL RESPONSIBILITY"/>
    <s v="None"/>
    <s v="None"/>
    <s v="Test not given"/>
    <x v="1"/>
    <x v="0"/>
  </r>
  <r>
    <n v="3668"/>
    <n v="2214379"/>
    <d v="2022-05-09T07:41:00"/>
    <s v="BENNETT"/>
    <s v="N"/>
    <s v="Lap belt and shoulder harness used"/>
    <s v="Straight ahead"/>
    <n v="0"/>
    <n v="18"/>
    <s v="Motor vehicle in transport"/>
    <s v="Clear"/>
    <s v="N"/>
    <s v="N"/>
    <s v="N"/>
    <s v="N"/>
    <n v="43.172466"/>
    <n v="-101.828102999999"/>
    <s v="Light truck (2 axles, 4 tires); SUV ( sport utility/suburban )"/>
    <s v="Eastbound"/>
    <s v="Drinking; None"/>
    <s v="None"/>
    <m/>
    <s v="None"/>
    <s v="None"/>
    <s v="Test given, but unobtainable at time report filed, Not reported, Test not given, Not reported"/>
    <x v="1"/>
    <x v="3"/>
  </r>
  <r>
    <n v="3669"/>
    <n v="2213116"/>
    <d v="2022-09-20T06:18:00"/>
    <s v="PENNINGTON"/>
    <s v="N"/>
    <s v="Lap belt and shoulder harness used"/>
    <s v="Straight ahead"/>
    <n v="0"/>
    <n v="16"/>
    <s v="Motor vehicle in transport"/>
    <s v="Clear"/>
    <s v="N"/>
    <s v="N"/>
    <s v="N"/>
    <s v="N"/>
    <n v="44.054310999999899"/>
    <n v="-103.165600999999"/>
    <s v="Passenger car; Single-unit truck (3 or more axles)"/>
    <s v="Eastbound"/>
    <s v="Followed too closely; None"/>
    <s v="None"/>
    <s v="FOLLOWING TOO CLOSE"/>
    <s v="None"/>
    <s v="None"/>
    <s v="0.00 BAC, Test not given"/>
    <x v="1"/>
    <x v="0"/>
  </r>
  <r>
    <n v="3671"/>
    <n v="2213448"/>
    <d v="2022-10-02T17:30:00"/>
    <s v="PENNINGTON"/>
    <s v="N"/>
    <s v="Lap belt and shoulder harness used"/>
    <s v="Straight ahead"/>
    <n v="0"/>
    <n v="16"/>
    <s v="Motor vehicle in transport, Overturn/rollover"/>
    <s v="Cloudy"/>
    <s v="N"/>
    <s v="N"/>
    <s v="N"/>
    <s v="N"/>
    <n v="44.098446000000003"/>
    <n v="-103.151386"/>
    <s v="Light truck (2 axles, 4 tires); SUV ( sport utility/suburban )"/>
    <s v="Southbound; Westbound"/>
    <s v="Failed to yield to vehicle; None"/>
    <s v="None"/>
    <s v="STOP SIGN VIOLATION"/>
    <s v="None"/>
    <s v="None"/>
    <s v="0.01 BAC, 0.00 BAC"/>
    <x v="1"/>
    <x v="2"/>
  </r>
  <r>
    <n v="3675"/>
    <n v="2213815"/>
    <d v="2022-10-15T18:30:00"/>
    <s v="BENNETT"/>
    <s v="N"/>
    <m/>
    <m/>
    <n v="-1"/>
    <n v="18"/>
    <s v="Animal  - wild"/>
    <s v="Clear"/>
    <s v="N"/>
    <s v="N"/>
    <s v="N"/>
    <s v="N"/>
    <n v="43.157024999999898"/>
    <n v="-101.992963"/>
    <s v="SUV ( sport utility/suburban )"/>
    <s v="Westbound"/>
    <s v="Wild animal hit - damage only"/>
    <s v="Animal in roadway"/>
    <m/>
    <s v="Wild animal hit"/>
    <s v="Wild animal hit - damage only"/>
    <s v="Wild animal hit"/>
    <x v="1"/>
    <x v="0"/>
  </r>
  <r>
    <n v="3676"/>
    <n v="2213618"/>
    <d v="2022-10-17T06:39:00"/>
    <s v="CUSTER"/>
    <s v="N"/>
    <m/>
    <m/>
    <n v="-1"/>
    <n v="79"/>
    <s v="Animal  - wild"/>
    <s v="Clear"/>
    <s v="N"/>
    <s v="N"/>
    <s v="N"/>
    <s v="N"/>
    <n v="43.817979000000001"/>
    <n v="-103.201712"/>
    <s v="SUV ( sport utility/suburban )"/>
    <s v="Southbound"/>
    <s v="Wild animal hit - damage only"/>
    <s v="Animal in roadway"/>
    <m/>
    <s v="Wild animal hit"/>
    <s v="Wild animal hit - damage only"/>
    <s v="Wild animal hit"/>
    <x v="1"/>
    <x v="0"/>
  </r>
  <r>
    <n v="3677"/>
    <n v="2213901"/>
    <d v="2022-10-15T01:05:00"/>
    <s v="CUSTER"/>
    <s v="N"/>
    <m/>
    <m/>
    <n v="-1"/>
    <n v="79"/>
    <s v="Animal  - wild"/>
    <s v="Clear"/>
    <s v="N"/>
    <s v="N"/>
    <s v="N"/>
    <s v="N"/>
    <n v="43.664122999999897"/>
    <n v="-103.268461"/>
    <s v="SUV ( sport utility/suburban )"/>
    <s v="Southbound"/>
    <s v="Wild animal hit - damage only"/>
    <s v="Animal in roadway"/>
    <m/>
    <s v="Wild animal hit"/>
    <s v="Wild animal hit - damage only"/>
    <s v="Wild animal hit"/>
    <x v="1"/>
    <x v="0"/>
  </r>
  <r>
    <n v="3682"/>
    <n v="2214798"/>
    <d v="2022-09-08T16:05:00"/>
    <s v="OGLALA LAKOTA"/>
    <s v="N"/>
    <s v="Lap belt and shoulder harness used"/>
    <s v="Straight ahead"/>
    <n v="0"/>
    <n v="18"/>
    <s v="Motor vehicle in transport"/>
    <s v="Clear"/>
    <s v="N"/>
    <s v="N"/>
    <s v="N"/>
    <s v="N"/>
    <n v="43.025965999999897"/>
    <n v="-102.553607999999"/>
    <s v="Mini-van/passenger van with seats for 8 or less, including driver; Passenger car"/>
    <s v="Westbound"/>
    <s v="Failed to yield to vehicle; None"/>
    <s v="None"/>
    <m/>
    <s v="None"/>
    <s v="None"/>
    <s v="0.00 BAC, 0.00 BAC"/>
    <x v="1"/>
    <x v="0"/>
  </r>
  <r>
    <n v="3683"/>
    <n v="2214816"/>
    <d v="2022-08-30T12:59:00"/>
    <s v="OGLALA LAKOTA"/>
    <s v="N"/>
    <s v="Lap belt and shoulder harness used"/>
    <s v="Backing"/>
    <n v="0"/>
    <n v="18"/>
    <s v="Motor vehicle in transport"/>
    <s v="Clear"/>
    <s v="N"/>
    <s v="N"/>
    <s v="N"/>
    <s v="N"/>
    <n v="43.026117999999897"/>
    <n v="-102.552796999999"/>
    <s v="Light truck (2 axles, 4 tires)"/>
    <s v="Eastbound; Not on roadway ( also use for parked motor vehicle )"/>
    <s v="Improper backing; None"/>
    <s v="None"/>
    <m/>
    <s v="None"/>
    <s v="None; Other"/>
    <s v="0.00 BAC, 0.00 BAC"/>
    <x v="1"/>
    <x v="0"/>
  </r>
  <r>
    <n v="3684"/>
    <n v="2215300"/>
    <d v="2022-09-18T19:44:00"/>
    <s v="FALL RIVER"/>
    <s v="N"/>
    <m/>
    <m/>
    <n v="-1"/>
    <n v="18"/>
    <s v="Animal  - wild"/>
    <s v="Clear"/>
    <s v="N"/>
    <s v="N"/>
    <s v="N"/>
    <s v="N"/>
    <n v="43.319971000000002"/>
    <n v="-103.356478999999"/>
    <s v="SUV ( sport utility/suburban )"/>
    <s v="Northbound"/>
    <s v="Wild animal hit - damage only"/>
    <s v="Animal in roadway"/>
    <m/>
    <s v="Wild animal hit"/>
    <s v="Wild animal hit - damage only"/>
    <s v="Wild animal hit"/>
    <x v="1"/>
    <x v="0"/>
  </r>
  <r>
    <n v="3686"/>
    <n v="2212865"/>
    <d v="2022-09-24T02:30:00"/>
    <s v="PENNINGTON"/>
    <s v="N"/>
    <m/>
    <s v="Straight ahead"/>
    <n v="0"/>
    <n v="16"/>
    <s v="Guardrail end"/>
    <s v="Clear"/>
    <s v="N"/>
    <s v="N"/>
    <s v="N"/>
    <s v="N"/>
    <n v="44.096933999999898"/>
    <n v="-103.151231999999"/>
    <s v="Passenger car"/>
    <s v="Northbound"/>
    <s v="Driving too fast for conditions; None"/>
    <s v="None"/>
    <m/>
    <s v="Unknown"/>
    <s v="None"/>
    <s v="Test not given"/>
    <x v="1"/>
    <x v="0"/>
  </r>
  <r>
    <n v="3687"/>
    <n v="2212707"/>
    <d v="2022-09-30T14:15:00"/>
    <s v="PENNINGTON"/>
    <s v="N"/>
    <s v="Lap belt and shoulder harness used"/>
    <s v="Straight ahead, Turning left"/>
    <n v="0"/>
    <n v="79"/>
    <s v="Motor vehicle in transport"/>
    <s v="Clear"/>
    <s v="N"/>
    <s v="N"/>
    <s v="N"/>
    <s v="N"/>
    <n v="44.030104000000001"/>
    <n v="-103.191907"/>
    <s v="SUV ( sport utility/suburban )"/>
    <s v="Eastbound; Southbound"/>
    <s v="Failed to yield to vehicle; None"/>
    <s v="None"/>
    <s v="FAIL TO STOP FOR STOP SIGN / YIELD AFTER STOP"/>
    <s v="None"/>
    <s v="None"/>
    <s v="Test not given, Test not given"/>
    <x v="1"/>
    <x v="0"/>
  </r>
  <r>
    <n v="3692"/>
    <n v="2212402"/>
    <d v="2022-09-25T17:59:00"/>
    <s v="PENNINGTON"/>
    <s v="N"/>
    <s v="Lap belt and shoulder harness used"/>
    <s v="Straight ahead"/>
    <n v="0"/>
    <n v="16"/>
    <s v="Motor vehicle in transport, Parked motor vehicle"/>
    <s v="Clear"/>
    <s v="N"/>
    <s v="N"/>
    <s v="N"/>
    <s v="N"/>
    <n v="44.038424999999897"/>
    <n v="-103.18006200000001"/>
    <s v="Passenger car"/>
    <s v="Westbound"/>
    <s v="Drinking; None"/>
    <s v="None"/>
    <s v="DUI"/>
    <s v="None"/>
    <s v="None"/>
    <s v="Test refused, Test not given"/>
    <x v="1"/>
    <x v="1"/>
  </r>
  <r>
    <n v="3694"/>
    <n v="2212295"/>
    <d v="2022-09-22T07:25:00"/>
    <s v="PENNINGTON"/>
    <s v="N"/>
    <s v="Lap belt and shoulder harness used"/>
    <s v="Straight ahead, Turning left"/>
    <n v="0"/>
    <n v="16"/>
    <s v="Motor vehicle in transport"/>
    <s v="Clear"/>
    <s v="N"/>
    <s v="N"/>
    <s v="N"/>
    <s v="N"/>
    <n v="44.096257000000001"/>
    <n v="-103.151383999999"/>
    <s v="Light truck (2 axles, 4 tires); Passenger car"/>
    <s v="Eastbound; Westbound"/>
    <s v="Failed to yield to vehicle; None"/>
    <s v="None"/>
    <s v="LEFT TURNING VEHICLE TO YIELD ROW"/>
    <s v="None"/>
    <s v="None"/>
    <s v="Test not given, Test not given"/>
    <x v="1"/>
    <x v="2"/>
  </r>
  <r>
    <n v="3695"/>
    <n v="2212505"/>
    <d v="2022-09-16T18:36:00"/>
    <s v="PENNINGTON"/>
    <s v="N"/>
    <s v="Lap belt and shoulder harness used"/>
    <s v="Straight ahead, Turning left"/>
    <n v="0"/>
    <n v="16"/>
    <s v="Motor vehicle in transport"/>
    <s v="Rain"/>
    <s v="N"/>
    <s v="N"/>
    <s v="N"/>
    <s v="N"/>
    <n v="44.098446000000003"/>
    <n v="-103.151386"/>
    <s v="Mini-van/passenger van with seats for 8 or less, including driver; Passenger car"/>
    <s v="Southbound"/>
    <s v="Improper turn; None"/>
    <s v="None"/>
    <s v="TURNING FROM WRONG LANE"/>
    <s v="None"/>
    <s v="None"/>
    <s v="Test not given, Test not given"/>
    <x v="1"/>
    <x v="0"/>
  </r>
  <r>
    <n v="3698"/>
    <n v="2215425"/>
    <d v="2022-10-26T18:26:00"/>
    <s v="PENNINGTON"/>
    <s v="N"/>
    <s v="Lap belt and shoulder harness used"/>
    <s v="Backing, Stopped in traffic lane"/>
    <n v="0"/>
    <n v="16"/>
    <s v="Motor vehicle in transport"/>
    <s v="Clear"/>
    <s v="N"/>
    <s v="N"/>
    <s v="N"/>
    <s v="N"/>
    <n v="44.096257000000001"/>
    <n v="-103.151383999999"/>
    <s v="Passenger car; Tractor/semi-trailer"/>
    <s v="Southbound"/>
    <s v="None; Other"/>
    <s v="None"/>
    <m/>
    <s v="None"/>
    <s v="None"/>
    <s v="Test not given, 0.00 BAC"/>
    <x v="1"/>
    <x v="0"/>
  </r>
  <r>
    <n v="3699"/>
    <n v="2215399"/>
    <d v="2022-10-27T06:58:00"/>
    <s v="CUSTER"/>
    <s v="N"/>
    <m/>
    <m/>
    <n v="-1"/>
    <n v="79"/>
    <s v="Animal  - wild"/>
    <s v="Clear"/>
    <s v="N"/>
    <s v="N"/>
    <s v="N"/>
    <s v="N"/>
    <n v="43.601388999999898"/>
    <n v="-103.298991"/>
    <s v="Tractor/semi-trailer"/>
    <s v="Southbound"/>
    <s v="Wild animal hit - damage only"/>
    <s v="Wild animal hit - damage only"/>
    <m/>
    <s v="Wild animal hit"/>
    <s v="Wild animal hit - damage only"/>
    <s v="Wild animal hit"/>
    <x v="1"/>
    <x v="0"/>
  </r>
  <r>
    <n v="3701"/>
    <n v="2210015"/>
    <d v="2022-08-04T16:14:00"/>
    <s v="FALL RIVER"/>
    <s v="N"/>
    <m/>
    <s v="Straight ahead"/>
    <n v="0"/>
    <n v="18"/>
    <s v="Overturn/rollover, Ran off road right"/>
    <s v="Clear"/>
    <s v="N"/>
    <s v="N"/>
    <s v="N"/>
    <s v="N"/>
    <n v="43.370376"/>
    <n v="-103.397150999999"/>
    <s v="Motorcycle"/>
    <s v="Northbound"/>
    <s v="None; Running off road"/>
    <s v="None"/>
    <m/>
    <s v="None"/>
    <s v="Unknown"/>
    <s v="Test not given"/>
    <x v="1"/>
    <x v="3"/>
  </r>
  <r>
    <n v="3702"/>
    <n v="2213101"/>
    <d v="2022-10-07T15:37:00"/>
    <s v="PENNINGTON"/>
    <s v="N"/>
    <s v="Lap belt and shoulder harness used"/>
    <s v="Straight ahead"/>
    <n v="0"/>
    <n v="16"/>
    <s v="Motor vehicle in transport"/>
    <s v="Cloudy"/>
    <s v="N"/>
    <s v="N"/>
    <s v="N"/>
    <s v="N"/>
    <n v="44.098446000000003"/>
    <n v="-103.151386"/>
    <s v="Passenger car; SUV ( sport utility/suburban )"/>
    <s v="Southbound; Westbound"/>
    <s v="Failed to yield to vehicle; None"/>
    <s v="None"/>
    <s v="STOP SIGN VIOLATION"/>
    <s v="None"/>
    <s v="None"/>
    <s v="Test not given, Test not given"/>
    <x v="1"/>
    <x v="0"/>
  </r>
  <r>
    <n v="3704"/>
    <n v="2213168"/>
    <d v="2022-10-08T11:30:00"/>
    <s v="PENNINGTON"/>
    <s v="N"/>
    <s v="Lap belt and shoulder harness used"/>
    <s v="Stopped in traffic lane, Straight ahead"/>
    <n v="0"/>
    <n v="16"/>
    <s v="Motor vehicle in transport"/>
    <s v="Clear"/>
    <s v="N"/>
    <s v="N"/>
    <s v="N"/>
    <s v="N"/>
    <n v="44.0760369999999"/>
    <n v="-103.151246"/>
    <s v="Light truck (2 axles, 4 tires); Mini-van/passenger van with seats for 8 or less, including driver"/>
    <s v="Northbound"/>
    <s v="Followed too closely; None"/>
    <s v="None"/>
    <s v="FOLLOWING TOO CLOSELY"/>
    <s v="Brakes; None"/>
    <s v="None"/>
    <s v="Test not given, Test not given"/>
    <x v="1"/>
    <x v="0"/>
  </r>
  <r>
    <n v="3707"/>
    <n v="2213342"/>
    <d v="2022-10-13T17:23:00"/>
    <s v="PENNINGTON"/>
    <s v="N"/>
    <s v="Lap belt and shoulder harness used, None used"/>
    <s v="Straight ahead, Turning left"/>
    <n v="0"/>
    <n v="16"/>
    <s v="Motor vehicle in transport"/>
    <s v="Clear"/>
    <s v="N"/>
    <s v="N"/>
    <s v="N"/>
    <s v="N"/>
    <n v="44.069225000000003"/>
    <n v="-103.158551"/>
    <s v="Passenger car; SUV ( sport utility/suburban )"/>
    <s v="Eastbound; Southbound"/>
    <s v="Disregarded traffic signs or signals; None"/>
    <s v="None"/>
    <s v="FAIL TO STOP AT RED LIGHT"/>
    <s v="None"/>
    <s v="None"/>
    <s v="Test not given, Test not given"/>
    <x v="1"/>
    <x v="2"/>
  </r>
  <r>
    <n v="3709"/>
    <n v="2213626"/>
    <d v="2022-10-15T18:48:00"/>
    <s v="PENNINGTON"/>
    <s v="N"/>
    <s v="Lap belt and shoulder harness used, None used"/>
    <s v="Straight ahead"/>
    <n v="0"/>
    <n v="90"/>
    <s v="Motor vehicle in transport"/>
    <s v="Clear"/>
    <s v="N"/>
    <s v="N"/>
    <s v="N"/>
    <s v="N"/>
    <n v="44.099715000000003"/>
    <n v="-103.157646"/>
    <s v="Passenger car; Single-unit truck (2 axle, 6 tires) GVWR 10,000 lbs or less"/>
    <s v="Westbound"/>
    <s v="Failure to keep in proper lane; None"/>
    <s v="None"/>
    <s v="DRIVING WHILE INTOXICATED, RECKLESS DRIVING, SEAT BELT REQUIRED-DRIVER &amp; ADULT FRONT SEAT PASSENGERS"/>
    <s v="None"/>
    <s v="None"/>
    <s v="0.13 BAC, 0.00 BAC"/>
    <x v="1"/>
    <x v="3"/>
  </r>
  <r>
    <n v="3711"/>
    <n v="2213785"/>
    <d v="2022-10-20T06:45:00"/>
    <s v="PENNINGTON"/>
    <s v="N"/>
    <m/>
    <m/>
    <n v="-1"/>
    <n v="16"/>
    <s v="Animal  - wild"/>
    <s v="Clear"/>
    <s v="N"/>
    <s v="N"/>
    <s v="N"/>
    <s v="N"/>
    <n v="44.060951000000003"/>
    <n v="-103.164760999999"/>
    <s v="SUV ( sport utility/suburban )"/>
    <s v="Northbound"/>
    <s v="Wild animal hit - damage only"/>
    <s v="Animal in roadway"/>
    <m/>
    <s v="Wild animal hit"/>
    <s v="Wild animal hit - damage only"/>
    <s v="Wild animal hit"/>
    <x v="1"/>
    <x v="0"/>
  </r>
  <r>
    <n v="3713"/>
    <n v="2213894"/>
    <d v="2022-10-20T06:45:00"/>
    <s v="PENNINGTON"/>
    <s v="N"/>
    <m/>
    <m/>
    <n v="-1"/>
    <n v="16"/>
    <s v="Animal  - wild"/>
    <s v="Clear"/>
    <s v="N"/>
    <s v="N"/>
    <s v="N"/>
    <s v="N"/>
    <n v="44.060951000000003"/>
    <n v="-103.164760999999"/>
    <s v="Light truck (2 axles, 4 tires)"/>
    <s v="Northbound"/>
    <s v="Wild animal hit - damage only"/>
    <s v="Animal in roadway"/>
    <m/>
    <s v="Wild animal hit"/>
    <s v="Wild animal hit - damage only"/>
    <s v="Wild animal hit"/>
    <x v="1"/>
    <x v="0"/>
  </r>
  <r>
    <n v="3714"/>
    <n v="2213655"/>
    <d v="2022-10-18T12:35:00"/>
    <s v="PENNINGTON"/>
    <s v="N"/>
    <s v="Lap belt and shoulder harness used"/>
    <s v="Straight ahead"/>
    <n v="0"/>
    <n v="16"/>
    <s v="Motor vehicle in transport"/>
    <s v="Clear"/>
    <s v="N"/>
    <s v="N"/>
    <s v="N"/>
    <s v="N"/>
    <n v="44.096257000000001"/>
    <n v="-103.15122700000001"/>
    <s v="Passenger car; SUV ( sport utility/suburban )"/>
    <s v="Eastbound; Northbound"/>
    <s v="Disregarded traffic signs or signals; Failed to yield to vehicle; None"/>
    <s v="None"/>
    <s v="FAIL TO STOP AT RED LIGHT"/>
    <s v="None"/>
    <s v="None"/>
    <s v="Test not given, Test not given"/>
    <x v="1"/>
    <x v="0"/>
  </r>
  <r>
    <n v="3715"/>
    <n v="2214088"/>
    <d v="2022-10-24T21:30:00"/>
    <s v="FALL RIVER"/>
    <s v="N"/>
    <s v="Lap belt and shoulder harness used"/>
    <m/>
    <n v="0"/>
    <n v="18"/>
    <s v="Animal - domestic"/>
    <s v="Clear"/>
    <s v="N"/>
    <s v="N"/>
    <s v="N"/>
    <s v="N"/>
    <n v="43.198808999999898"/>
    <n v="-103.24658100000001"/>
    <s v="Passenger car"/>
    <s v="Southbound"/>
    <s v="None"/>
    <s v="Animal in roadway"/>
    <m/>
    <s v="Wild animal hit"/>
    <s v="None"/>
    <s v="Wild animal hit"/>
    <x v="1"/>
    <x v="0"/>
  </r>
  <r>
    <n v="3717"/>
    <n v="2213898"/>
    <d v="2022-10-23T12:35:00"/>
    <s v="PENNINGTON"/>
    <s v="N"/>
    <s v="Lap belt and shoulder harness used"/>
    <s v="Straight ahead"/>
    <n v="0"/>
    <n v="16"/>
    <s v="Motor vehicle in transport"/>
    <s v="Clear"/>
    <s v="N"/>
    <s v="N"/>
    <s v="N"/>
    <s v="N"/>
    <n v="44.042659"/>
    <n v="-103.17162"/>
    <s v="Light truck (2 axles, 4 tires)"/>
    <s v="Southbound; Westbound"/>
    <s v="Disregarded traffic signs or signals; None"/>
    <s v="None"/>
    <s v="FAIL TO STOP AT RED LIGHT, DRIVERS LICENSE REVOKED, FINANCIAL RESPONSIBILITY - OWNER"/>
    <s v="None"/>
    <s v="None"/>
    <s v="Test not given, Test not given"/>
    <x v="1"/>
    <x v="2"/>
  </r>
  <r>
    <n v="3720"/>
    <n v="2214955"/>
    <d v="2022-10-22T13:24:00"/>
    <s v="PENNINGTON"/>
    <s v="N"/>
    <s v="Helmet and eye protection, Lap belt and shoulder harness used"/>
    <s v="Leaving traffic lane, Straight ahead"/>
    <n v="0"/>
    <n v="16"/>
    <s v="Motor vehicle in transport"/>
    <s v="Clear"/>
    <s v="N"/>
    <s v="N"/>
    <s v="N"/>
    <s v="N"/>
    <n v="44.098911000000001"/>
    <n v="-103.151206"/>
    <s v="Motorcycle; SUV ( sport utility/suburban )"/>
    <s v="Northbound"/>
    <s v="Improper lane change; None"/>
    <s v="None"/>
    <s v="IMPROPER LANE CHANGE"/>
    <s v="None"/>
    <s v="None"/>
    <s v="0.00 BAC, 0.00 BAC"/>
    <x v="1"/>
    <x v="1"/>
  </r>
  <r>
    <n v="3724"/>
    <n v="2214795"/>
    <d v="2022-10-19T20:34:00"/>
    <s v="OGLALA LAKOTA"/>
    <s v="N"/>
    <m/>
    <m/>
    <n v="-1"/>
    <n v="18"/>
    <s v="Animal  - wild"/>
    <s v="Clear"/>
    <s v="N"/>
    <s v="N"/>
    <s v="N"/>
    <s v="N"/>
    <n v="43.188237999999899"/>
    <n v="-102.785567999999"/>
    <s v="SUV ( sport utility/suburban )"/>
    <s v="Westbound"/>
    <s v="Wild animal hit - damage only"/>
    <s v="Animal in roadway"/>
    <m/>
    <s v="Wild animal hit"/>
    <s v="Wild animal hit - damage only"/>
    <s v="Wild animal hit"/>
    <x v="1"/>
    <x v="0"/>
  </r>
  <r>
    <n v="3727"/>
    <n v="2120228"/>
    <d v="2021-08-29T15:15:00"/>
    <s v="FALL RIVER"/>
    <s v="N"/>
    <s v="Lap belt and shoulder harness used"/>
    <s v="Straight ahead"/>
    <n v="0"/>
    <n v="18"/>
    <s v="Approach, Ditch, Motor vehicle in transport, Ran off road left, Ran off road right"/>
    <s v="Clear"/>
    <s v="N"/>
    <s v="N"/>
    <s v="N"/>
    <s v="N"/>
    <n v="43.399633000000001"/>
    <n v="-103.397002999999"/>
    <s v="Light truck (2 axles, 4 tires); Passenger car"/>
    <s v="Eastbound; Southbound"/>
    <s v="Failed to yield to vehicle; None"/>
    <s v="None"/>
    <m/>
    <s v="None; Unknown"/>
    <s v="None; Unknown"/>
    <s v="Test not given, Test not given"/>
    <x v="1"/>
    <x v="1"/>
  </r>
  <r>
    <n v="3728"/>
    <n v="2217754"/>
    <d v="2022-10-24T21:05:00"/>
    <s v="FALL RIVER"/>
    <s v="N"/>
    <s v="Lap belt only used"/>
    <s v="Straight ahead"/>
    <n v="0"/>
    <n v="18"/>
    <s v="Animal - domestic"/>
    <s v="Clear, Clear"/>
    <s v="N"/>
    <s v="N"/>
    <s v="N"/>
    <s v="N"/>
    <n v="43.214247999999898"/>
    <n v="-103.265449"/>
    <s v="SUV ( sport utility/suburban )"/>
    <s v="Southbound"/>
    <s v="None"/>
    <s v="Animal in roadway"/>
    <m/>
    <s v="None"/>
    <s v="None"/>
    <s v="Unknown"/>
    <x v="1"/>
    <x v="0"/>
  </r>
  <r>
    <n v="3729"/>
    <n v="2217749"/>
    <d v="2022-08-08T21:52:00"/>
    <s v="FALL RIVER"/>
    <s v="N"/>
    <m/>
    <m/>
    <n v="-1"/>
    <n v="18"/>
    <s v="Animal  - wild"/>
    <s v="Clear, Clear"/>
    <s v="N"/>
    <s v="N"/>
    <s v="N"/>
    <s v="N"/>
    <n v="43.202961000000002"/>
    <n v="-103.251150999999"/>
    <s v="SUV ( sport utility/suburban )"/>
    <s v="Westbound"/>
    <s v="Wild animal hit - damage only"/>
    <s v="Animal in roadway"/>
    <m/>
    <s v="Wild animal hit"/>
    <s v="Wild animal hit - damage only"/>
    <s v="Wild animal hit"/>
    <x v="1"/>
    <x v="0"/>
  </r>
  <r>
    <n v="3730"/>
    <n v="2217745"/>
    <d v="2022-08-05T18:59:00"/>
    <s v="FALL RIVER"/>
    <s v="N"/>
    <m/>
    <m/>
    <n v="-1"/>
    <n v="18"/>
    <s v="Animal  - wild"/>
    <s v="Clear, Clear"/>
    <s v="N"/>
    <s v="N"/>
    <s v="N"/>
    <s v="N"/>
    <n v="43.320425"/>
    <n v="-103.356509"/>
    <s v="SUV ( sport utility/suburban )"/>
    <s v="Northbound"/>
    <s v="Wild animal hit - damage only"/>
    <s v="Animal in roadway"/>
    <m/>
    <s v="Wild animal hit"/>
    <s v="Wild animal hit - damage only"/>
    <s v="Wild animal hit"/>
    <x v="1"/>
    <x v="0"/>
  </r>
  <r>
    <n v="3731"/>
    <n v="2214800"/>
    <d v="2022-10-27T23:04:00"/>
    <s v="OGLALA LAKOTA"/>
    <s v="N"/>
    <s v="Lap belt and shoulder harness used"/>
    <s v="Straight ahead"/>
    <n v="0"/>
    <n v="18"/>
    <s v="Animal - domestic"/>
    <s v="Clear"/>
    <s v="N"/>
    <s v="N"/>
    <s v="N"/>
    <s v="N"/>
    <n v="43.046463000000003"/>
    <n v="-102.414923999999"/>
    <s v="Light truck (2 axles, 4 tires)"/>
    <s v="Eastbound"/>
    <s v="None"/>
    <s v="Animal in roadway"/>
    <m/>
    <s v="None"/>
    <s v="None"/>
    <s v="0.00 BAC"/>
    <x v="1"/>
    <x v="0"/>
  </r>
  <r>
    <n v="3732"/>
    <n v="2214806"/>
    <d v="2022-11-02T09:50:00"/>
    <s v="PENNINGTON"/>
    <s v="N"/>
    <s v="Helmet and eye protection, Lap belt and shoulder harness used"/>
    <s v="Changing lanes, Straight ahead"/>
    <n v="0"/>
    <n v="16"/>
    <s v="Motor vehicle in transport"/>
    <s v="Clear"/>
    <s v="N"/>
    <s v="N"/>
    <s v="N"/>
    <s v="N"/>
    <n v="44.067985"/>
    <n v="-103.159533999999"/>
    <s v="Motorcycle; Tractor/doubles"/>
    <s v="Eastbound"/>
    <s v="Improper lane change; None"/>
    <s v="None"/>
    <s v="LANE DRIVING REQUIRED / ILLEGAL LANE CHANGE"/>
    <s v="None"/>
    <s v="None"/>
    <s v="Test not given, Test not given"/>
    <x v="1"/>
    <x v="0"/>
  </r>
  <r>
    <n v="3735"/>
    <n v="2214850"/>
    <d v="2022-11-08T17:20:00"/>
    <s v="PENNINGTON"/>
    <s v="N"/>
    <s v="Lap belt and shoulder harness used"/>
    <s v="Stopped in traffic lane, Straight ahead"/>
    <n v="0"/>
    <n v="16"/>
    <s v="Motor vehicle in transport"/>
    <s v="Clear"/>
    <s v="N"/>
    <s v="N"/>
    <s v="N"/>
    <s v="N"/>
    <n v="44.079470999999899"/>
    <n v="-103.151394999999"/>
    <s v="Passenger car; SUV ( sport utility/suburban )"/>
    <s v="Southbound"/>
    <s v="None"/>
    <s v="None"/>
    <s v="CARELESS DRIVING."/>
    <s v="None"/>
    <s v="None"/>
    <s v="Test not given, Test not given"/>
    <x v="1"/>
    <x v="0"/>
  </r>
  <r>
    <n v="3736"/>
    <n v="2215022"/>
    <d v="2022-11-09T17:38:00"/>
    <s v="PENNINGTON"/>
    <s v="N"/>
    <s v="Lap belt and shoulder harness used"/>
    <s v="Stopped in traffic lane, Turning right"/>
    <n v="0"/>
    <n v="16"/>
    <s v="Motor vehicle in transport"/>
    <s v="Sleet, hail ( freezing rain or drizzle )"/>
    <s v="N"/>
    <s v="N"/>
    <s v="N"/>
    <s v="N"/>
    <n v="44.070884999999898"/>
    <n v="-103.15516100000001"/>
    <s v="Passenger car; SUV ( sport utility/suburban )"/>
    <s v="Southbound; Westbound"/>
    <s v="Driving too fast for conditions; None"/>
    <s v="None; Road surface condition ( wet, icy, snow, slush, etc. )"/>
    <s v="OVERDRIVING ROAD CONDITIONS"/>
    <s v="None"/>
    <s v="None"/>
    <s v="Test not given, Test not given"/>
    <x v="1"/>
    <x v="0"/>
  </r>
  <r>
    <n v="3737"/>
    <n v="2215541"/>
    <d v="2022-11-10T17:13:00"/>
    <s v="PENNINGTON"/>
    <s v="N"/>
    <s v="Lap belt and shoulder harness used"/>
    <s v="Stopped in traffic lane, Straight ahead"/>
    <n v="0"/>
    <n v="16"/>
    <s v="Motor vehicle in transport"/>
    <s v="Clear"/>
    <s v="N"/>
    <s v="N"/>
    <s v="N"/>
    <s v="N"/>
    <n v="44.0773429999999"/>
    <n v="-103.15140700000001"/>
    <s v="Light truck (2 axles, 4 tires); SUV ( sport utility/suburban )"/>
    <s v="Southbound"/>
    <s v="Followed too closely; None"/>
    <s v="None"/>
    <s v="FOLLOWING TOO CLOSE"/>
    <s v="None"/>
    <s v="None"/>
    <s v="0.00 BAC, 0.00 BAC, 0.00 BAC, 0.00 BAC"/>
    <x v="1"/>
    <x v="0"/>
  </r>
  <r>
    <n v="3738"/>
    <n v="2215050"/>
    <d v="2022-11-12T18:05:00"/>
    <s v="BENNETT"/>
    <s v="N"/>
    <m/>
    <m/>
    <n v="-1"/>
    <n v="18"/>
    <s v="Animal  - wild"/>
    <s v="Clear"/>
    <s v="N"/>
    <s v="N"/>
    <s v="N"/>
    <s v="N"/>
    <n v="43.172573999999898"/>
    <n v="-101.855125"/>
    <s v="SUV ( sport utility/suburban )"/>
    <s v="Westbound"/>
    <s v="Wild animal hit - damage only"/>
    <s v="Animal in roadway"/>
    <m/>
    <s v="Wild animal hit"/>
    <s v="Wild animal hit - damage only"/>
    <s v="Wild animal hit"/>
    <x v="1"/>
    <x v="0"/>
  </r>
  <r>
    <n v="3741"/>
    <n v="2217264"/>
    <d v="2022-12-01T17:21:00"/>
    <s v="PENNINGTON"/>
    <s v="N"/>
    <s v="Lap belt and shoulder harness used"/>
    <s v="Slowing in traffic lane, Straight ahead"/>
    <n v="0"/>
    <n v="16"/>
    <s v="Motor vehicle in transport"/>
    <s v="Clear"/>
    <s v="N"/>
    <s v="N"/>
    <s v="N"/>
    <s v="N"/>
    <n v="44.078674999999897"/>
    <n v="-103.151398999999"/>
    <s v="SUV ( sport utility/suburban )"/>
    <s v="Westbound"/>
    <s v="Followed too closely; None"/>
    <s v="None"/>
    <s v="FOLLOWING TOO CLOSE, PROOF OF INSURANCE/FINANCIAL RESPONSIBILITY"/>
    <s v="None"/>
    <s v="None"/>
    <s v="0.00 BAC, 0.00 BAC"/>
    <x v="1"/>
    <x v="0"/>
  </r>
  <r>
    <n v="3749"/>
    <n v="2218624"/>
    <d v="2022-12-28T07:00:00"/>
    <s v="FALL RIVER"/>
    <s v="N"/>
    <s v="Lap belt and shoulder harness used"/>
    <s v="Slowing in traffic lane, Straight ahead"/>
    <n v="0"/>
    <n v="18"/>
    <s v="Cross median/centerline, Motor vehicle in transport"/>
    <s v="Cloudy"/>
    <s v="N"/>
    <s v="N"/>
    <s v="N"/>
    <s v="N"/>
    <n v="43.3681699999999"/>
    <n v="-103.39732100000001"/>
    <s v="Single-unit truck (3 or more axles); Tractor/doubles"/>
    <s v="Eastbound"/>
    <s v="Failure to keep in proper lane; None"/>
    <s v="None"/>
    <m/>
    <s v="None"/>
    <s v="None"/>
    <s v="Test not given, Test not given"/>
    <x v="1"/>
    <x v="0"/>
  </r>
  <r>
    <n v="3750"/>
    <n v="2218625"/>
    <d v="2022-12-28T07:00:00"/>
    <s v="FALL RIVER"/>
    <s v="N"/>
    <s v="Lap belt and shoulder harness used"/>
    <s v="Straight ahead"/>
    <n v="0"/>
    <n v="18"/>
    <s v="Other movable object"/>
    <s v="Cloudy"/>
    <s v="N"/>
    <s v="N"/>
    <s v="N"/>
    <s v="N"/>
    <n v="43.3681699999999"/>
    <n v="-103.39732100000001"/>
    <s v="Single-unit truck (2 axle, 6 tires) GVWR 10,000 lbs or less"/>
    <s v="Eastbound"/>
    <s v="None"/>
    <s v="Debris"/>
    <m/>
    <s v="None"/>
    <s v="None"/>
    <s v="Test not given"/>
    <x v="1"/>
    <x v="0"/>
  </r>
  <r>
    <n v="3751"/>
    <n v="2216903"/>
    <d v="2022-11-24T01:30:00"/>
    <s v="BENNETT"/>
    <s v="N"/>
    <m/>
    <m/>
    <n v="-1"/>
    <n v="18"/>
    <s v="Animal  - wild"/>
    <s v="Clear"/>
    <s v="N"/>
    <s v="N"/>
    <s v="N"/>
    <s v="N"/>
    <n v="43.172612999999899"/>
    <n v="-101.90577500000001"/>
    <s v="SUV ( sport utility/suburban )"/>
    <s v="Eastbound"/>
    <s v="Wild animal hit - damage only"/>
    <s v="Animal in roadway"/>
    <m/>
    <s v="Wild animal hit"/>
    <s v="Wild animal hit - damage only"/>
    <s v="Wild animal hit"/>
    <x v="1"/>
    <x v="0"/>
  </r>
  <r>
    <n v="3752"/>
    <n v="2216117"/>
    <d v="2022-11-21T07:15:00"/>
    <s v="CUSTER"/>
    <s v="N"/>
    <m/>
    <m/>
    <n v="-1"/>
    <n v="79"/>
    <s v="Animal  - wild"/>
    <s v="Clear"/>
    <s v="N"/>
    <s v="N"/>
    <s v="N"/>
    <s v="N"/>
    <n v="43.505299999999899"/>
    <n v="-103.330724"/>
    <s v="Passenger car"/>
    <s v="Southbound"/>
    <s v="Wild animal hit - damage only"/>
    <s v="Animal in roadway"/>
    <m/>
    <s v="Wild animal hit"/>
    <s v="Wild animal hit - damage only"/>
    <s v="Wild animal hit"/>
    <x v="1"/>
    <x v="0"/>
  </r>
  <r>
    <n v="3754"/>
    <n v="2215423"/>
    <d v="2022-11-09T07:52:00"/>
    <s v="PENNINGTON"/>
    <s v="N"/>
    <s v="Lap belt and shoulder harness used"/>
    <s v="Straight ahead"/>
    <n v="0"/>
    <n v="79"/>
    <s v="Cross median/centerline, Overturn/rollover, Ran off road left"/>
    <s v="Cloudy"/>
    <s v="N"/>
    <s v="N"/>
    <s v="N"/>
    <s v="N"/>
    <n v="44.012818000000003"/>
    <n v="-103.186105999999"/>
    <s v="Passenger car"/>
    <s v="Northbound"/>
    <s v="Driving too fast for conditions; None"/>
    <s v="Road surface condition ( wet, icy, snow, slush, etc. )"/>
    <m/>
    <s v="None"/>
    <s v="Weather conditions"/>
    <s v="0.00 BAC, Not reported"/>
    <x v="1"/>
    <x v="1"/>
  </r>
  <r>
    <n v="505"/>
    <n v="1800158"/>
    <d v="2018-01-03T18:16:00"/>
    <s v="JACKSON"/>
    <s v="N"/>
    <m/>
    <m/>
    <n v="-1"/>
    <n v="90"/>
    <s v="Animal  - wild"/>
    <s v="Clear"/>
    <s v="N"/>
    <s v="N"/>
    <s v="N"/>
    <s v="N"/>
    <n v="43.842886999999898"/>
    <n v="-101.26083800000001"/>
    <s v="Light truck (2 axles, 4 tires)"/>
    <s v="Westbound"/>
    <s v="Wild animal hit - damage only"/>
    <s v="Animal in roadway"/>
    <m/>
    <s v="Wild animal hit"/>
    <s v="Wild animal hit - damage only"/>
    <s v="Wild animal hit"/>
    <x v="2"/>
    <x v="0"/>
  </r>
  <r>
    <n v="508"/>
    <n v="1800550"/>
    <d v="2018-01-14T13:06:00"/>
    <s v="JONES"/>
    <s v="N"/>
    <s v="Lap belt and shoulder harness used"/>
    <s v="Straight ahead"/>
    <n v="0"/>
    <n v="90"/>
    <s v="Jackknife, Ran off road left"/>
    <s v="Sleet, hail ( freezing rain or drizzle ), Snow"/>
    <s v="Y"/>
    <s v="N"/>
    <s v="N"/>
    <s v="N"/>
    <n v="43.886477999999897"/>
    <n v="-100.84492"/>
    <s v="Tractor/semi-trailer"/>
    <s v="Eastbound"/>
    <s v="None; Over-correcting/over-steering"/>
    <s v="Road surface condition ( wet, icy, snow, slush, etc. )"/>
    <m/>
    <s v="None"/>
    <s v="None"/>
    <s v="0.00 BAC"/>
    <x v="2"/>
    <x v="0"/>
  </r>
  <r>
    <n v="509"/>
    <n v="1800708"/>
    <d v="2018-01-14T15:20:00"/>
    <s v="JONES"/>
    <s v="N"/>
    <s v="Lap belt and shoulder harness used"/>
    <s v="Straight ahead"/>
    <n v="0"/>
    <n v="90"/>
    <s v="Jackknife, Ran off road left"/>
    <s v="Cloudy"/>
    <s v="N"/>
    <s v="N"/>
    <s v="N"/>
    <s v="N"/>
    <n v="43.886803"/>
    <n v="-100.793380999999"/>
    <s v="Tractor/semi-trailer"/>
    <s v="Westbound"/>
    <s v="Driving too fast for conditions; None"/>
    <s v="Road surface condition ( wet, icy, snow, slush, etc. )"/>
    <m/>
    <s v="None"/>
    <s v="None"/>
    <s v="Test not given"/>
    <x v="2"/>
    <x v="0"/>
  </r>
  <r>
    <n v="512"/>
    <n v="1801276"/>
    <d v="2018-01-29T21:00:00"/>
    <s v="JACKSON"/>
    <s v="N"/>
    <m/>
    <m/>
    <n v="-1"/>
    <n v="90"/>
    <s v="Animal  - wild"/>
    <s v="Clear"/>
    <s v="N"/>
    <s v="N"/>
    <s v="N"/>
    <s v="N"/>
    <n v="43.842686999999898"/>
    <n v="-101.277231999999"/>
    <s v="Light truck (2 axles, 4 tires)"/>
    <s v="Eastbound"/>
    <s v="Wild animal hit - damage only"/>
    <s v="Animal in roadway"/>
    <m/>
    <s v="Wild animal hit"/>
    <s v="Wild animal hit - damage only"/>
    <s v="Wild animal hit"/>
    <x v="2"/>
    <x v="0"/>
  </r>
  <r>
    <n v="513"/>
    <n v="1801703"/>
    <d v="2018-01-24T03:00:00"/>
    <s v="JACKSON"/>
    <s v="N"/>
    <m/>
    <m/>
    <n v="-1"/>
    <n v="90"/>
    <s v="Animal  - wild"/>
    <s v="Clear"/>
    <s v="N"/>
    <s v="N"/>
    <s v="N"/>
    <s v="N"/>
    <n v="43.842604000000001"/>
    <n v="-101.253046999999"/>
    <s v="SUV ( sport utility/suburban )"/>
    <s v="Eastbound"/>
    <s v="Wild animal hit - damage only"/>
    <s v="Animal in roadway"/>
    <m/>
    <s v="Wild animal hit"/>
    <s v="Wild animal hit - damage only"/>
    <s v="Wild animal hit"/>
    <x v="2"/>
    <x v="0"/>
  </r>
  <r>
    <n v="514"/>
    <n v="1801704"/>
    <d v="2018-01-30T07:38:00"/>
    <s v="JACKSON"/>
    <s v="N"/>
    <s v="Lap belt and shoulder harness used"/>
    <s v="Straight ahead"/>
    <n v="0"/>
    <n v="90"/>
    <s v="Guardrail face, Ran off road left, Ran off road right"/>
    <s v="Rain, Sleet, hail ( freezing rain or drizzle )"/>
    <s v="N"/>
    <s v="N"/>
    <s v="N"/>
    <s v="N"/>
    <n v="43.900942999999899"/>
    <n v="-101.06589700000001"/>
    <s v="Passenger car"/>
    <s v="Eastbound"/>
    <s v="Driving too fast for conditions; None"/>
    <s v="Road surface condition ( wet, icy, snow, slush, etc. )"/>
    <m/>
    <s v="None"/>
    <s v="None"/>
    <s v="0.00 BAC"/>
    <x v="2"/>
    <x v="0"/>
  </r>
  <r>
    <n v="515"/>
    <n v="1802242"/>
    <d v="2018-02-08T11:48:00"/>
    <s v="JONES"/>
    <s v="N"/>
    <s v="Lap belt and shoulder harness used"/>
    <s v="Straight ahead"/>
    <n v="0"/>
    <n v="90"/>
    <s v="Ditch, Jackknife, Ran off road right"/>
    <s v="Snow, Blowing snow"/>
    <s v="N"/>
    <s v="N"/>
    <s v="N"/>
    <s v="N"/>
    <n v="43.901162999999897"/>
    <n v="-100.929742"/>
    <s v="Tractor/semi-trailer"/>
    <s v="Westbound"/>
    <s v="None; Running off road"/>
    <s v="None"/>
    <m/>
    <s v="None"/>
    <s v="Weather conditions"/>
    <s v="0.00 BAC"/>
    <x v="2"/>
    <x v="2"/>
  </r>
  <r>
    <n v="516"/>
    <n v="1802356"/>
    <d v="2018-02-15T11:08:00"/>
    <s v="JACKSON"/>
    <s v="N"/>
    <s v="Lap belt and shoulder harness used"/>
    <s v="Straight ahead"/>
    <n v="0"/>
    <n v="90"/>
    <s v="Overturn/rollover, Ran off road right"/>
    <s v="Snow"/>
    <s v="N"/>
    <s v="N"/>
    <s v="N"/>
    <s v="N"/>
    <n v="43.844281000000002"/>
    <n v="-101.221028"/>
    <s v="Passenger car"/>
    <s v="Eastbound"/>
    <s v="Driving too fast for conditions; Swerving or avoiding due to wind, slippery surface, vehicle, object, non-motorist, etc."/>
    <s v="Road surface condition ( wet, icy, snow, slush, etc. )"/>
    <s v="FINANCIAL RESPONSIBILITY - OWNER"/>
    <s v="None"/>
    <s v="None"/>
    <s v="0.00 BAC"/>
    <x v="2"/>
    <x v="1"/>
  </r>
  <r>
    <n v="518"/>
    <n v="1802617"/>
    <d v="2018-02-15T12:10:00"/>
    <s v="JACKSON"/>
    <s v="N"/>
    <s v="Lap belt and shoulder harness used"/>
    <s v="Overtaking/passing, Straight ahead"/>
    <n v="0"/>
    <n v="90"/>
    <s v="Motor vehicle in transport, Ran off road left, Ran off road right"/>
    <s v="Snow"/>
    <s v="N"/>
    <s v="N"/>
    <s v="N"/>
    <s v="N"/>
    <n v="43.848677000000002"/>
    <n v="-101.350238"/>
    <s v="Passenger car; SUV ( sport utility/suburban )"/>
    <s v="Westbound"/>
    <s v="Driving too fast for conditions; Failure to keep in proper lane; None"/>
    <s v="Road surface condition ( wet, icy, snow, slush, etc. )"/>
    <s v="POSSESSION OF DRUG PARAPHERNALIA BY DRIVER OF VEHICLE"/>
    <s v="None"/>
    <s v="None"/>
    <s v="Test not given, Test not given"/>
    <x v="2"/>
    <x v="2"/>
  </r>
  <r>
    <n v="519"/>
    <n v="1802729"/>
    <d v="2018-02-24T14:13:00"/>
    <s v="JACKSON"/>
    <s v="N"/>
    <s v="Lap belt and shoulder harness used"/>
    <s v="Straight ahead"/>
    <n v="0"/>
    <n v="90"/>
    <s v="Jackknife, Ran off road left"/>
    <s v="Snow"/>
    <s v="N"/>
    <s v="N"/>
    <s v="N"/>
    <s v="N"/>
    <n v="43.8853089999999"/>
    <n v="-101.133285"/>
    <s v="SUV ( sport utility/suburban )"/>
    <s v="Westbound"/>
    <s v="Driving too fast for conditions; None"/>
    <s v="Road surface condition ( wet, icy, snow, slush, etc. )"/>
    <m/>
    <s v="None"/>
    <s v="None"/>
    <s v="0.00 BAC"/>
    <x v="2"/>
    <x v="0"/>
  </r>
  <r>
    <n v="520"/>
    <n v="1803084"/>
    <d v="2018-02-24T16:30:00"/>
    <s v="JACKSON"/>
    <s v="N"/>
    <s v="Lap belt and shoulder harness used"/>
    <s v="Changing lanes, Straight ahead"/>
    <n v="0"/>
    <n v="90"/>
    <s v="Ditch, Motor vehicle in transport, Ran off road right"/>
    <s v="Blowing snow"/>
    <s v="N"/>
    <s v="N"/>
    <s v="N"/>
    <s v="N"/>
    <n v="43.8637459999999"/>
    <n v="-101.180944999999"/>
    <s v="Passenger car; SUV ( sport utility/suburban )"/>
    <s v="Eastbound"/>
    <s v="Driving too fast for conditions; None; Swerving or avoiding due to wind, slippery surface, vehicle, object, non-motorist, etc."/>
    <s v="Road surface condition ( wet, icy, snow, slush, etc. )"/>
    <m/>
    <s v="None"/>
    <s v="None"/>
    <s v="0.00 BAC, 0.00 BAC"/>
    <x v="2"/>
    <x v="0"/>
  </r>
  <r>
    <n v="521"/>
    <n v="1802924"/>
    <d v="2018-03-03T17:45:00"/>
    <s v="BENNETT"/>
    <s v="N"/>
    <m/>
    <m/>
    <n v="-1"/>
    <n v="73"/>
    <s v="Animal  - wild"/>
    <s v="Clear"/>
    <s v="N"/>
    <s v="N"/>
    <s v="N"/>
    <s v="N"/>
    <n v="43.249433000000003"/>
    <n v="-101.513813999999"/>
    <s v="Passenger car"/>
    <s v="Northbound"/>
    <s v="Wild animal hit - damage only"/>
    <s v="Animal in roadway"/>
    <m/>
    <s v="Wild animal hit"/>
    <s v="Wild animal hit - damage only"/>
    <s v="Wild animal hit"/>
    <x v="2"/>
    <x v="0"/>
  </r>
  <r>
    <n v="522"/>
    <n v="1802963"/>
    <d v="2018-02-18T14:05:00"/>
    <s v="JONES"/>
    <s v="N"/>
    <s v="Lap belt and shoulder harness used"/>
    <s v="Straight ahead"/>
    <n v="0"/>
    <n v="90"/>
    <s v="Jackknife, Ran off road right"/>
    <s v="Cloudy, Blowing snow"/>
    <s v="N"/>
    <s v="N"/>
    <s v="N"/>
    <s v="N"/>
    <n v="43.886757000000003"/>
    <n v="-100.829252999999"/>
    <s v="Light truck (2 axles, 4 tires)"/>
    <s v="Westbound"/>
    <s v="None"/>
    <s v="Road surface condition ( wet, icy, snow, slush, etc. )"/>
    <m/>
    <s v="None"/>
    <s v="Weather conditions"/>
    <s v="Test not given"/>
    <x v="2"/>
    <x v="0"/>
  </r>
  <r>
    <n v="523"/>
    <n v="1803217"/>
    <d v="2018-03-01T01:54:00"/>
    <s v="JACKSON"/>
    <s v="N"/>
    <s v="Lap belt and shoulder harness used"/>
    <s v="Straight ahead"/>
    <n v="0"/>
    <n v="73"/>
    <s v="Animal - domestic"/>
    <s v="Clear"/>
    <s v="N"/>
    <s v="N"/>
    <s v="N"/>
    <s v="N"/>
    <n v="43.736482000000002"/>
    <n v="-101.532471"/>
    <s v="SUV ( sport utility/suburban )"/>
    <s v="Northbound"/>
    <s v="None"/>
    <s v="Animal in roadway"/>
    <m/>
    <s v="None"/>
    <s v="Other"/>
    <s v="Test not given"/>
    <x v="2"/>
    <x v="2"/>
  </r>
  <r>
    <n v="525"/>
    <n v="1803401"/>
    <d v="2018-03-13T22:30:00"/>
    <s v="JACKSON"/>
    <s v="N"/>
    <m/>
    <m/>
    <n v="-1"/>
    <n v="90"/>
    <s v="Animal  - wild"/>
    <s v="Clear"/>
    <s v="N"/>
    <s v="N"/>
    <s v="N"/>
    <s v="N"/>
    <n v="43.847240999999897"/>
    <n v="-101.342440999999"/>
    <s v="Light truck (2 axles, 4 tires)"/>
    <s v="Westbound"/>
    <s v="Wild animal hit - damage only"/>
    <s v="Animal in roadway"/>
    <m/>
    <s v="Wild animal hit"/>
    <s v="Wild animal hit - damage only"/>
    <s v="Wild animal hit"/>
    <x v="2"/>
    <x v="0"/>
  </r>
  <r>
    <n v="526"/>
    <n v="1803504"/>
    <d v="2018-03-11T04:02:00"/>
    <s v="JACKSON"/>
    <s v="N"/>
    <s v="None used"/>
    <s v="Straight ahead"/>
    <n v="0"/>
    <n v="90"/>
    <s v="Guardrail face, Ran off road left"/>
    <s v="Clear"/>
    <s v="N"/>
    <s v="N"/>
    <s v="N"/>
    <s v="N"/>
    <n v="43.851894000000001"/>
    <n v="-101.422454"/>
    <s v="Passenger car"/>
    <s v="Westbound"/>
    <s v="Drinking; None"/>
    <s v="None"/>
    <s v="DUI, FAIL TO REPORT ACC W/UNATTENDED PROPERTY, HIT/RUN PROPERTY DAMAGE"/>
    <s v="None"/>
    <s v="None"/>
    <s v="Test refused"/>
    <x v="2"/>
    <x v="0"/>
  </r>
  <r>
    <n v="527"/>
    <n v="1803527"/>
    <d v="2018-03-16T23:00:00"/>
    <s v="JONES"/>
    <s v="N"/>
    <s v="Lap belt and shoulder harness used"/>
    <s v="Straight ahead"/>
    <n v="0"/>
    <n v="90"/>
    <s v="Guardrail face, Ran off road right"/>
    <s v="Snow"/>
    <s v="N"/>
    <s v="N"/>
    <s v="N"/>
    <s v="N"/>
    <n v="43.886572999999899"/>
    <n v="-100.769820999999"/>
    <s v="Light truck (2 axles, 4 tires)"/>
    <s v="Eastbound"/>
    <s v="Driving too fast for conditions; None"/>
    <s v="Road surface condition ( wet, icy, snow, slush, etc. )"/>
    <m/>
    <s v="None"/>
    <s v="None"/>
    <s v="0.00 BAC"/>
    <x v="2"/>
    <x v="0"/>
  </r>
  <r>
    <n v="528"/>
    <n v="1803711"/>
    <d v="2018-03-24T21:30:00"/>
    <s v="JONES"/>
    <s v="N"/>
    <m/>
    <m/>
    <n v="-1"/>
    <n v="90"/>
    <s v="Animal  - wild"/>
    <s v="Cloudy"/>
    <s v="N"/>
    <s v="N"/>
    <s v="N"/>
    <s v="N"/>
    <n v="43.886477999999897"/>
    <n v="-100.75768600000001"/>
    <s v="Van/Bus with seats for 9 - 15 people, including driver"/>
    <s v="Eastbound"/>
    <s v="Wild animal hit - damage only"/>
    <s v="Animal in roadway"/>
    <m/>
    <s v="Wild animal hit"/>
    <s v="Wild animal hit - damage only"/>
    <s v="Wild animal hit"/>
    <x v="2"/>
    <x v="0"/>
  </r>
  <r>
    <n v="529"/>
    <n v="1803843"/>
    <d v="2018-03-27T20:58:00"/>
    <s v="JACKSON"/>
    <s v="N"/>
    <m/>
    <m/>
    <n v="-1"/>
    <n v="73"/>
    <s v="Animal  - wild"/>
    <s v="Clear"/>
    <s v="N"/>
    <s v="N"/>
    <s v="N"/>
    <s v="N"/>
    <n v="43.583858999999897"/>
    <n v="-101.520989999999"/>
    <s v="Passenger car"/>
    <s v="Southbound"/>
    <s v="Wild animal hit - damage only"/>
    <s v="Animal in roadway"/>
    <m/>
    <s v="Wild animal hit"/>
    <s v="Wild animal hit - damage only"/>
    <s v="Wild animal hit"/>
    <x v="2"/>
    <x v="0"/>
  </r>
  <r>
    <n v="530"/>
    <n v="1804009"/>
    <d v="2018-04-03T09:45:00"/>
    <s v="JONES"/>
    <s v="N"/>
    <s v="Lap belt and shoulder harness used"/>
    <s v="Straight ahead"/>
    <n v="0"/>
    <n v="90"/>
    <s v="Jackknife, Overturn/rollover, Ran off road right"/>
    <s v="Snow, Blowing snow"/>
    <s v="N"/>
    <s v="N"/>
    <s v="N"/>
    <s v="N"/>
    <n v="43.887593000000003"/>
    <n v="-100.884275"/>
    <s v="Light truck (2 axles, 4 tires)"/>
    <s v="Westbound"/>
    <s v="None; Swerving or avoiding due to wind, slippery surface, vehicle, object, non-motorist, etc."/>
    <s v="Road surface condition ( wet, icy, snow, slush, etc. )"/>
    <m/>
    <s v="None"/>
    <s v="None"/>
    <s v="0.00 BAC"/>
    <x v="2"/>
    <x v="0"/>
  </r>
  <r>
    <n v="531"/>
    <n v="1804010"/>
    <d v="2018-03-29T10:45:00"/>
    <s v="JACKSON"/>
    <s v="N"/>
    <m/>
    <m/>
    <n v="-1"/>
    <n v="90"/>
    <s v="Animal  - wild"/>
    <s v="Cloudy, Snow"/>
    <s v="N"/>
    <s v="N"/>
    <s v="N"/>
    <s v="N"/>
    <n v="43.8486499999999"/>
    <n v="-101.350122999999"/>
    <s v="SUV ( sport utility/suburban )"/>
    <s v="Westbound"/>
    <s v="Wild animal hit - damage only"/>
    <s v="Animal in roadway"/>
    <m/>
    <s v="Wild animal hit"/>
    <s v="Wild animal hit - damage only"/>
    <s v="Wild animal hit"/>
    <x v="2"/>
    <x v="0"/>
  </r>
  <r>
    <n v="532"/>
    <n v="1804418"/>
    <d v="2018-03-30T08:55:00"/>
    <s v="BENNETT"/>
    <s v="N"/>
    <s v="Lap belt and shoulder harness used, None used"/>
    <s v="Straight ahead, Turning right"/>
    <n v="0"/>
    <n v="73"/>
    <s v="Motor vehicle in transport"/>
    <s v="Clear"/>
    <s v="N"/>
    <s v="N"/>
    <s v="N"/>
    <s v="N"/>
    <n v="43.225296"/>
    <n v="-101.513835"/>
    <s v="Light truck (2 axles, 4 tires); Tractor/semi-trailer"/>
    <s v="Southbound"/>
    <s v="Exceeded posted speed limit; None"/>
    <s v="None"/>
    <m/>
    <s v="None"/>
    <s v="None"/>
    <s v="0.00 BAC, Not reported, 0.00 BAC"/>
    <x v="2"/>
    <x v="4"/>
  </r>
  <r>
    <n v="533"/>
    <n v="1804958"/>
    <d v="2018-03-16T14:15:00"/>
    <s v="JACKSON"/>
    <s v="N"/>
    <s v="Lap belt and shoulder harness used"/>
    <s v="Straight ahead, Turning right"/>
    <n v="0"/>
    <n v="73"/>
    <s v="Cross median/centerline, Motor vehicle in transport"/>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2"/>
    <x v="0"/>
  </r>
  <r>
    <n v="535"/>
    <n v="1805368"/>
    <d v="2018-05-07T21:00:00"/>
    <s v="JONES"/>
    <s v="N"/>
    <s v="None used"/>
    <s v="Straight ahead"/>
    <n v="0"/>
    <n v="90"/>
    <s v="Ran off road right, Tree/shrubbery"/>
    <s v="Rain"/>
    <s v="N"/>
    <s v="N"/>
    <s v="N"/>
    <s v="N"/>
    <n v="43.883541000000001"/>
    <n v="-100.71837600000001"/>
    <s v="Passenger car"/>
    <s v="Westbound"/>
    <s v="None"/>
    <s v="Road surface condition ( wet, icy, snow, slush, etc. )"/>
    <m/>
    <s v="None"/>
    <s v="None"/>
    <s v="Test not given"/>
    <x v="2"/>
    <x v="0"/>
  </r>
  <r>
    <n v="536"/>
    <n v="1805640"/>
    <d v="2018-05-17T21:13:00"/>
    <s v="JACKSON"/>
    <s v="N"/>
    <s v="Lap belt and shoulder harness used"/>
    <s v="Straight ahead"/>
    <n v="0"/>
    <n v="90"/>
    <s v="Overturn/rollover, Ran off road right, Separation of units"/>
    <s v="Rain, Severe crosswinds"/>
    <s v="N"/>
    <s v="N"/>
    <s v="N"/>
    <s v="N"/>
    <n v="43.900942999999899"/>
    <n v="-101.065596999999"/>
    <s v="Tractor/doubles"/>
    <s v="Eastbound"/>
    <s v="None; Swerving or avoiding due to wind, slippery surface, vehicle, object, non-motorist, etc."/>
    <s v="None"/>
    <m/>
    <s v="None"/>
    <s v="None"/>
    <s v="0.00 BAC"/>
    <x v="2"/>
    <x v="0"/>
  </r>
  <r>
    <n v="538"/>
    <n v="1805827"/>
    <d v="2018-05-29T14:55:00"/>
    <s v="JONES"/>
    <s v="N"/>
    <s v="Lap belt and shoulder harness used"/>
    <s v="Straight ahead"/>
    <n v="0"/>
    <n v="90"/>
    <s v="Motor vehicle in transport"/>
    <s v="Clear"/>
    <s v="N"/>
    <s v="N"/>
    <s v="N"/>
    <s v="N"/>
    <n v="43.901183000000003"/>
    <n v="-101.020533999999"/>
    <s v="Passenger car"/>
    <s v="Westbound"/>
    <s v="Improper lane change; None"/>
    <s v="None"/>
    <s v="LANE DRIVING REQUIRED / ILLEGAL LANE CHANGE"/>
    <s v="None"/>
    <s v="None"/>
    <s v="Test not given, Test not given"/>
    <x v="2"/>
    <x v="0"/>
  </r>
  <r>
    <n v="539"/>
    <n v="1806740"/>
    <d v="2018-06-16T12:56:00"/>
    <s v="JONES"/>
    <s v="N"/>
    <m/>
    <m/>
    <n v="-1"/>
    <n v="90"/>
    <s v="Animal  - wild"/>
    <s v="Cloudy"/>
    <s v="N"/>
    <s v="N"/>
    <s v="N"/>
    <s v="N"/>
    <n v="43.900903999999898"/>
    <n v="-100.926332"/>
    <s v="SUV ( sport utility/suburban )"/>
    <s v="Eastbound"/>
    <s v="Wild animal hit - damage only"/>
    <s v="Animal in roadway"/>
    <m/>
    <s v="Wild animal hit"/>
    <s v="Wild animal hit - damage only"/>
    <s v="Wild animal hit"/>
    <x v="2"/>
    <x v="0"/>
  </r>
  <r>
    <n v="540"/>
    <n v="1806852"/>
    <d v="2018-06-15T11:10:00"/>
    <s v="JONES"/>
    <s v="N"/>
    <m/>
    <m/>
    <n v="-1"/>
    <n v="90"/>
    <s v="Animal  - wild"/>
    <s v="Clear"/>
    <s v="N"/>
    <s v="N"/>
    <s v="N"/>
    <s v="N"/>
    <n v="43.8858719999999"/>
    <n v="-100.745333"/>
    <s v="Light truck (2 axles, 4 tires)"/>
    <s v="Westbound"/>
    <s v="Wild animal hit - damage only"/>
    <s v="Animal in roadway"/>
    <m/>
    <s v="Wild animal hit"/>
    <s v="Wild animal hit - damage only"/>
    <s v="Wild animal hit"/>
    <x v="2"/>
    <x v="0"/>
  </r>
  <r>
    <n v="541"/>
    <n v="1806631"/>
    <d v="2018-06-14T02:55:00"/>
    <s v="JONES"/>
    <s v="N"/>
    <m/>
    <m/>
    <n v="-1"/>
    <n v="90"/>
    <s v="Animal  - wild"/>
    <s v="Clear"/>
    <s v="N"/>
    <s v="N"/>
    <s v="N"/>
    <s v="N"/>
    <n v="43.886549000000002"/>
    <n v="-100.799751"/>
    <s v="SUV ( sport utility/suburban )"/>
    <s v="Eastbound"/>
    <s v="Wild animal hit - damage only"/>
    <s v="Animal in roadway"/>
    <m/>
    <s v="Wild animal hit"/>
    <s v="Wild animal hit - damage only"/>
    <s v="Wild animal hit"/>
    <x v="2"/>
    <x v="0"/>
  </r>
  <r>
    <n v="542"/>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2"/>
    <x v="0"/>
  </r>
  <r>
    <n v="543"/>
    <n v="1806987"/>
    <d v="2018-06-11T13:57:00"/>
    <s v="JACKSON"/>
    <s v="N"/>
    <s v="Lap belt and shoulder harness used"/>
    <s v="Straight ahead"/>
    <n v="0"/>
    <n v="90"/>
    <s v="Overturn/rollover, Ran off road right"/>
    <s v="Clear"/>
    <s v="N"/>
    <s v="N"/>
    <s v="N"/>
    <s v="N"/>
    <n v="43.8519399999999"/>
    <n v="-101.399168"/>
    <s v="Passenger car"/>
    <s v="Westbound"/>
    <s v="Drinking; Failure to keep in proper lane"/>
    <s v="None"/>
    <s v="POSSESSION OF MARIJUANA, POSSESSION OF DRUG PARAPHERNALIA BY DRIVER OF VEHICLE, DUI, LANE DRIVING REQUIRED / ILLEGAL LANE CHANGE"/>
    <s v="None"/>
    <s v="None"/>
    <s v="Test given, but unobtainable at time report filed, Not reported"/>
    <x v="2"/>
    <x v="1"/>
  </r>
  <r>
    <n v="544"/>
    <n v="1807219"/>
    <d v="2018-06-22T01:56:00"/>
    <s v="JONES"/>
    <s v="N"/>
    <m/>
    <m/>
    <n v="-1"/>
    <n v="90"/>
    <s v="Animal  - wild"/>
    <s v="Clear"/>
    <s v="N"/>
    <s v="N"/>
    <s v="N"/>
    <s v="N"/>
    <n v="43.8867189999999"/>
    <n v="-100.859421999999"/>
    <s v="Passenger car"/>
    <s v="Westbound"/>
    <s v="Wild animal hit - damage only"/>
    <s v="Animal in roadway"/>
    <m/>
    <s v="Wild animal hit"/>
    <s v="Wild animal hit - damage only"/>
    <s v="Wild animal hit"/>
    <x v="2"/>
    <x v="0"/>
  </r>
  <r>
    <n v="546"/>
    <n v="1807424"/>
    <d v="2018-06-30T04:10:00"/>
    <s v="JACKSON"/>
    <s v="N"/>
    <s v="Lap belt and shoulder harness used, None used"/>
    <s v="Straight ahead"/>
    <n v="0"/>
    <n v="90"/>
    <s v="Other traffic barrier, Overturn/rollover, Ran off road right"/>
    <s v="Cloudy"/>
    <s v="Y"/>
    <s v="N"/>
    <s v="N"/>
    <s v="N"/>
    <n v="43.851123000000001"/>
    <n v="-101.474299999999"/>
    <s v="Tractor/semi-trailer"/>
    <s v="Westbound"/>
    <s v="Over-correcting/over-steering; Swerving or avoiding due to wind, slippery surface, vehicle, object, non-motorist, etc."/>
    <s v="None"/>
    <m/>
    <s v="None"/>
    <s v="None"/>
    <s v="0.00 BAC, Not reported"/>
    <x v="2"/>
    <x v="3"/>
  </r>
  <r>
    <n v="548"/>
    <n v="1808177"/>
    <d v="2018-07-16T09:20:00"/>
    <s v="JACKSON"/>
    <s v="N"/>
    <s v="Helmet and eye protection"/>
    <s v="Straight ahead"/>
    <n v="0"/>
    <n v="90"/>
    <s v="Overturn/rollover"/>
    <s v="Clear"/>
    <s v="N"/>
    <s v="N"/>
    <s v="N"/>
    <s v="N"/>
    <n v="43.900770000000001"/>
    <n v="-101.082881"/>
    <s v="Motorcycle"/>
    <s v="Eastbound"/>
    <s v="None; Swerving or avoiding due to wind, slippery surface, vehicle, object, non-motorist, etc."/>
    <s v="None"/>
    <m/>
    <s v="None"/>
    <s v="None"/>
    <s v="0.00 BAC, Not reported"/>
    <x v="2"/>
    <x v="1"/>
  </r>
  <r>
    <n v="549"/>
    <n v="1808179"/>
    <d v="2018-07-10T18:27:00"/>
    <s v="JONES"/>
    <s v="N"/>
    <s v="Lap belt and shoulder harness used"/>
    <s v="Straight ahead"/>
    <n v="0"/>
    <n v="90"/>
    <s v="Ditch, Overturn/rollover, Ran off road left"/>
    <s v="Clear"/>
    <s v="N"/>
    <s v="N"/>
    <s v="N"/>
    <s v="N"/>
    <n v="43.886536999999898"/>
    <n v="-100.753429999999"/>
    <s v="Passenger car"/>
    <s v="Westbound"/>
    <s v="None"/>
    <s v="None"/>
    <m/>
    <s v="Tires"/>
    <s v="None"/>
    <s v="0.00 BAC, Not reported"/>
    <x v="2"/>
    <x v="1"/>
  </r>
  <r>
    <n v="550"/>
    <n v="1807902"/>
    <d v="2018-06-14T03:45:00"/>
    <s v="JONES"/>
    <s v="N"/>
    <s v="Lap belt and shoulder harness used"/>
    <s v="Straight ahead"/>
    <n v="0"/>
    <n v="90"/>
    <s v="Fire/explosion, Other movable object"/>
    <s v="Clear"/>
    <s v="N"/>
    <s v="N"/>
    <s v="N"/>
    <s v="N"/>
    <n v="43.886552000000002"/>
    <n v="-100.79812200000001"/>
    <s v="Tractor/semi-trailer"/>
    <s v="Eastbound"/>
    <s v="None"/>
    <s v="None"/>
    <m/>
    <s v="None"/>
    <s v="None"/>
    <s v="Test not given"/>
    <x v="2"/>
    <x v="0"/>
  </r>
  <r>
    <n v="551"/>
    <n v="1808244"/>
    <d v="2018-07-17T20:53:00"/>
    <s v="JONES"/>
    <s v="N"/>
    <m/>
    <m/>
    <n v="-1"/>
    <n v="90"/>
    <s v="Animal  - wild"/>
    <s v="Clear"/>
    <s v="N"/>
    <s v="N"/>
    <s v="N"/>
    <s v="N"/>
    <n v="43.886811000000002"/>
    <n v="-100.780557"/>
    <s v="Light truck (2 axles, 4 tires)"/>
    <s v="Westbound"/>
    <s v="Wild animal hit - damage only"/>
    <s v="Animal in roadway"/>
    <m/>
    <s v="Wild animal hit"/>
    <s v="Wild animal hit - damage only"/>
    <s v="Wild animal hit"/>
    <x v="2"/>
    <x v="0"/>
  </r>
  <r>
    <n v="552"/>
    <n v="1808277"/>
    <d v="2018-07-15T04:52:00"/>
    <s v="JONES"/>
    <s v="N"/>
    <m/>
    <m/>
    <n v="-1"/>
    <n v="90"/>
    <s v="Animal  - wild"/>
    <s v="Clear"/>
    <s v="N"/>
    <s v="N"/>
    <s v="N"/>
    <s v="N"/>
    <n v="43.886705999999897"/>
    <n v="-100.869354"/>
    <s v="Tractor/semi-trailer"/>
    <s v="Westbound"/>
    <s v="Wild animal hit - damage only"/>
    <s v="Animal in roadway"/>
    <m/>
    <s v="Wild animal hit"/>
    <s v="Wild animal hit - damage only"/>
    <s v="Wild animal hit"/>
    <x v="2"/>
    <x v="0"/>
  </r>
  <r>
    <n v="553"/>
    <n v="1808408"/>
    <d v="2018-07-16T00:05:00"/>
    <s v="JONES"/>
    <s v="N"/>
    <s v="Lap belt and shoulder harness used"/>
    <s v="Straight ahead"/>
    <n v="0"/>
    <n v="90"/>
    <s v="Animal - domestic"/>
    <s v="Clear"/>
    <s v="N"/>
    <s v="N"/>
    <s v="N"/>
    <s v="N"/>
    <n v="43.900939000000001"/>
    <n v="-101.056748999999"/>
    <s v="SUV ( sport utility/suburban )"/>
    <s v="Eastbound"/>
    <s v="None"/>
    <s v="Animal in roadway"/>
    <m/>
    <s v="None"/>
    <s v="None"/>
    <s v="0.00 BAC"/>
    <x v="2"/>
    <x v="0"/>
  </r>
  <r>
    <n v="555"/>
    <n v="1808515"/>
    <d v="2018-07-22T17:50:00"/>
    <s v="JONES"/>
    <s v="N"/>
    <s v="Lap belt and shoulder harness used"/>
    <s v="Straight ahead"/>
    <n v="0"/>
    <n v="90"/>
    <s v="Overturn/rollover"/>
    <s v="Rain, Severe crosswinds"/>
    <s v="N"/>
    <s v="N"/>
    <s v="N"/>
    <s v="N"/>
    <n v="43.901091999999899"/>
    <n v="-100.923615999999"/>
    <s v="Light truck (2 axles, 4 tires)"/>
    <s v="Westbound"/>
    <s v="None"/>
    <s v="None"/>
    <m/>
    <s v="None"/>
    <s v="None"/>
    <s v="0.00 BAC"/>
    <x v="2"/>
    <x v="0"/>
  </r>
  <r>
    <n v="556"/>
    <n v="1808380"/>
    <d v="2018-07-14T22:40:00"/>
    <s v="JONES"/>
    <s v="N"/>
    <m/>
    <m/>
    <n v="-1"/>
    <n v="90"/>
    <s v="Animal  - wild"/>
    <s v="Clear"/>
    <s v="N"/>
    <s v="N"/>
    <s v="N"/>
    <s v="N"/>
    <n v="43.883319999999898"/>
    <n v="-100.71932200000001"/>
    <s v="Light truck (2 axles, 4 tires)"/>
    <s v="Eastbound"/>
    <s v="Wild animal hit - damage only"/>
    <s v="Animal in roadway"/>
    <m/>
    <s v="Wild animal hit"/>
    <s v="Wild animal hit - damage only"/>
    <s v="Wild animal hit"/>
    <x v="2"/>
    <x v="0"/>
  </r>
  <r>
    <n v="557"/>
    <n v="1808826"/>
    <d v="2018-07-22T18:29:00"/>
    <s v="JONES"/>
    <s v="N"/>
    <s v="Lap belt and shoulder harness used, None used"/>
    <s v="Straight ahead"/>
    <n v="0"/>
    <n v="90"/>
    <s v="Bridge rail, Guardrail face, Overturn/rollover"/>
    <s v="Rain, Severe crosswinds"/>
    <s v="N"/>
    <s v="N"/>
    <s v="N"/>
    <s v="N"/>
    <n v="43.900931999999898"/>
    <n v="-100.95381500000001"/>
    <s v="Tractor/semi-trailer"/>
    <s v="Eastbound"/>
    <s v="None"/>
    <s v="None"/>
    <m/>
    <s v="None"/>
    <s v="Weather conditions"/>
    <s v="0.00 BAC, Not reported"/>
    <x v="2"/>
    <x v="1"/>
  </r>
  <r>
    <n v="558"/>
    <n v="1808984"/>
    <d v="2018-07-29T18:50:00"/>
    <s v="JACKSON"/>
    <s v="N"/>
    <s v="Lap belt and shoulder harness used"/>
    <s v="Overtaking/passing, Straight ahead"/>
    <n v="0"/>
    <n v="90"/>
    <s v="Motor vehicle in transport"/>
    <s v="Cloudy, Rain"/>
    <s v="N"/>
    <s v="N"/>
    <s v="N"/>
    <s v="N"/>
    <n v="43.842643000000002"/>
    <n v="-101.261804999999"/>
    <s v="Mini-van/passenger van with seats for 8 or less, including driver; Tractor/semi-trailer"/>
    <s v="Eastbound"/>
    <s v="Driving too fast for conditions; Failure to keep in proper lane; None"/>
    <s v="None; Road surface condition ( wet, icy, snow, slush, etc. )"/>
    <s v="OVERDRIVING ROAD CONDITIONS"/>
    <s v="None"/>
    <s v="None"/>
    <s v="Test not given, 0.00 BAC"/>
    <x v="2"/>
    <x v="0"/>
  </r>
  <r>
    <n v="559"/>
    <n v="1809019"/>
    <d v="2018-08-01T17:10:00"/>
    <s v="JONES"/>
    <s v="N"/>
    <s v="None used"/>
    <s v="Parked, Straight ahead"/>
    <n v="0"/>
    <n v="90"/>
    <s v="Overturn/rollover, Parked motor vehicle"/>
    <s v="Clear"/>
    <s v="N"/>
    <s v="N"/>
    <s v="N"/>
    <s v="N"/>
    <n v="43.886775999999898"/>
    <n v="-100.814753999999"/>
    <s v="Light truck (2 axles, 4 tires); Passenger car"/>
    <s v="Not on roadway ( also use for parked motor vehicle ); Westbound"/>
    <s v="Failure to keep in proper lane; None; Not applicable"/>
    <s v="None; Not applicable"/>
    <s v="LANE DRIVING REQUIRED / ILLEGAL LANE CHANGE, ADULT SEATBELT VIOLATION ---- AFTER 9/1/73"/>
    <s v="None; Not applicable"/>
    <s v="None; Not applicable"/>
    <s v="Not applicable, 0.00 BAC"/>
    <x v="2"/>
    <x v="1"/>
  </r>
  <r>
    <n v="560"/>
    <n v="1809333"/>
    <d v="2018-08-06T15:52:00"/>
    <s v="JACKSON"/>
    <s v="N"/>
    <s v="Lap belt and shoulder harness used"/>
    <s v="Straight ahead"/>
    <n v="0"/>
    <n v="90"/>
    <s v="Bridge rail, Ran off road left"/>
    <s v="Clear"/>
    <s v="N"/>
    <s v="N"/>
    <s v="N"/>
    <s v="N"/>
    <n v="43.897126999999898"/>
    <n v="-101.107004"/>
    <s v="Light truck (2 axles, 4 tires)"/>
    <s v="Eastbound"/>
    <s v="None"/>
    <s v="None"/>
    <m/>
    <s v="None"/>
    <s v="None"/>
    <s v="0.00 BAC"/>
    <x v="2"/>
    <x v="0"/>
  </r>
  <r>
    <n v="561"/>
    <n v="1809697"/>
    <d v="2018-08-10T13:00:00"/>
    <s v="JACKSON"/>
    <s v="N"/>
    <s v="Eye protection only"/>
    <s v="Straight ahead"/>
    <n v="0"/>
    <n v="90"/>
    <s v="Motor vehicle in transport, Overturn/rollover"/>
    <s v="Clear"/>
    <s v="Y"/>
    <s v="Y"/>
    <s v="N"/>
    <s v="N"/>
    <n v="43.851835999999899"/>
    <n v="-101.393970999999"/>
    <s v="Motorcycle"/>
    <s v="Eastbound"/>
    <s v="Fatigued/asleep; Followed too closely; None; Over-correcting/over-steering"/>
    <s v="None"/>
    <s v="FOLLOWING TOO CLOSELY"/>
    <s v="None"/>
    <s v="None"/>
    <s v="0.00 BAC, 0.00 BAC, 0.00 BAC"/>
    <x v="2"/>
    <x v="3"/>
  </r>
  <r>
    <n v="562"/>
    <n v="1809874"/>
    <d v="2018-08-18T07:15:00"/>
    <s v="JONES"/>
    <s v="N"/>
    <s v="Lap belt and shoulder harness used"/>
    <s v="Straight ahead"/>
    <n v="0"/>
    <n v="90"/>
    <s v="Motor vehicle in transport"/>
    <s v="Clear"/>
    <s v="N"/>
    <s v="N"/>
    <s v="N"/>
    <s v="N"/>
    <n v="43.901184000000001"/>
    <n v="-100.996831"/>
    <s v="Light truck (2 axles, 4 tires); SUV ( sport utility/suburban )"/>
    <s v="Westbound"/>
    <s v="Followed too closely; None"/>
    <s v="None"/>
    <s v="FOLLOWING TOO CLOSELY"/>
    <s v="None"/>
    <s v="None"/>
    <s v="0.00 BAC, 0.00 BAC"/>
    <x v="2"/>
    <x v="0"/>
  </r>
  <r>
    <n v="563"/>
    <n v="1809875"/>
    <d v="2018-08-15T12:10:00"/>
    <s v="JACKSON"/>
    <s v="N"/>
    <s v="Helmet and eye protection"/>
    <s v="Straight ahead"/>
    <n v="0"/>
    <n v="90"/>
    <s v="Overturn/rollover, Ran off road left"/>
    <s v="Clear"/>
    <s v="N"/>
    <s v="N"/>
    <s v="N"/>
    <s v="N"/>
    <n v="43.850898000000001"/>
    <n v="-101.472892999999"/>
    <s v="Motorcycle"/>
    <s v="Westbound"/>
    <s v="None; Running off road"/>
    <s v="None"/>
    <m/>
    <s v="None"/>
    <s v="None"/>
    <s v="0.00 BAC"/>
    <x v="2"/>
    <x v="0"/>
  </r>
  <r>
    <n v="564"/>
    <n v="1809833"/>
    <d v="2018-08-19T14:05:00"/>
    <s v="JONES"/>
    <s v="N"/>
    <s v="Lap belt and shoulder harness used"/>
    <s v="Straight ahead"/>
    <n v="0"/>
    <n v="90"/>
    <s v="Fence, Ran off road right"/>
    <s v="Cloudy, Rain"/>
    <s v="N"/>
    <s v="N"/>
    <s v="N"/>
    <s v="N"/>
    <n v="43.883018"/>
    <n v="-100.713937999999"/>
    <s v="SUV ( sport utility/suburban )"/>
    <s v="Eastbound"/>
    <s v="None"/>
    <s v="Road surface condition ( wet, icy, snow, slush, etc. )"/>
    <m/>
    <s v="None"/>
    <s v="Weather conditions"/>
    <s v="Test not given"/>
    <x v="2"/>
    <x v="0"/>
  </r>
  <r>
    <n v="565"/>
    <n v="1810025"/>
    <d v="2018-08-04T15:30:00"/>
    <s v="JACKSON"/>
    <s v="N"/>
    <s v="Eye protection only, Lap belt and shoulder harness used"/>
    <s v="Straight ahead"/>
    <n v="0"/>
    <n v="44"/>
    <s v="Fire/explosion, Motor vehicle in transport"/>
    <s v="Clear"/>
    <s v="N"/>
    <s v="N"/>
    <s v="N"/>
    <s v="N"/>
    <n v="43.577869999999898"/>
    <n v="-101.520893"/>
    <s v="Motorcycle; Truck pulling trailer(s) - GCWR 10,001 lbs or more"/>
    <s v="Southbound; Westbound"/>
    <s v="Disregarded traffic signs or signals; None"/>
    <s v="None"/>
    <m/>
    <s v="None"/>
    <s v="None"/>
    <s v="0.00 BAC, Test not given"/>
    <x v="2"/>
    <x v="4"/>
  </r>
  <r>
    <n v="566"/>
    <n v="1810827"/>
    <d v="2018-09-10T04:30:00"/>
    <s v="JACKSON"/>
    <s v="N"/>
    <s v="Lap belt and shoulder harness used"/>
    <s v="Straight ahead"/>
    <n v="0"/>
    <n v="90"/>
    <s v="Other traffic barrier"/>
    <s v="Clear"/>
    <s v="N"/>
    <s v="N"/>
    <s v="N"/>
    <s v="N"/>
    <n v="43.850887999999898"/>
    <n v="-101.473598999999"/>
    <s v="Tractor/semi-trailer"/>
    <s v="Westbound"/>
    <s v="Failure to keep in proper lane; None"/>
    <s v="None"/>
    <s v="CARELESS DRIVING."/>
    <s v="None"/>
    <s v="None"/>
    <s v="0.00 BAC"/>
    <x v="2"/>
    <x v="0"/>
  </r>
  <r>
    <n v="567"/>
    <n v="1811096"/>
    <d v="2018-09-13T23:25:00"/>
    <s v="JONES"/>
    <s v="N"/>
    <m/>
    <m/>
    <n v="-1"/>
    <n v="90"/>
    <s v="Animal  - wild"/>
    <s v="Clear"/>
    <s v="N"/>
    <s v="N"/>
    <s v="N"/>
    <s v="N"/>
    <n v="43.901190999999898"/>
    <n v="-101.013925999999"/>
    <s v="Passenger car"/>
    <s v="Westbound"/>
    <s v="Wild animal hit - damage only"/>
    <s v="Animal in roadway"/>
    <m/>
    <s v="Wild animal hit"/>
    <s v="Wild animal hit - damage only"/>
    <s v="Wild animal hit"/>
    <x v="2"/>
    <x v="0"/>
  </r>
  <r>
    <n v="569"/>
    <n v="1812080"/>
    <d v="2018-09-30T18:50:00"/>
    <s v="JACKSON"/>
    <s v="N"/>
    <m/>
    <m/>
    <n v="-1"/>
    <n v="90"/>
    <s v="Animal  - wild"/>
    <s v="Clear"/>
    <s v="N"/>
    <s v="N"/>
    <s v="N"/>
    <s v="N"/>
    <n v="43.865946999999899"/>
    <n v="-101.176334999999"/>
    <s v="Light truck (2 axles, 4 tires)"/>
    <s v="Westbound"/>
    <s v="Wild animal hit - damage only"/>
    <s v="Animal in roadway"/>
    <m/>
    <s v="Wild animal hit"/>
    <s v="Wild animal hit - damage only"/>
    <s v="Wild animal hit"/>
    <x v="2"/>
    <x v="0"/>
  </r>
  <r>
    <n v="570"/>
    <n v="1812083"/>
    <d v="2018-10-02T13:36:00"/>
    <s v="JACKSON"/>
    <s v="N"/>
    <s v="Lap belt and shoulder harness used"/>
    <s v="Straight ahead"/>
    <n v="0"/>
    <n v="90"/>
    <s v="Construction - pavement cutout/road materials, Ran off road right"/>
    <s v="Clear"/>
    <s v="N"/>
    <s v="N"/>
    <s v="N"/>
    <s v="N"/>
    <n v="43.842891000000002"/>
    <n v="-101.261808"/>
    <s v="SUV ( sport utility/suburban )"/>
    <s v="Westbound"/>
    <s v="Failure to keep in proper lane; Running off road"/>
    <s v="Work zone ( construction/maintenance/utility )"/>
    <m/>
    <s v="None"/>
    <s v="None"/>
    <s v="0.00 BAC"/>
    <x v="2"/>
    <x v="0"/>
  </r>
  <r>
    <n v="571"/>
    <n v="1812206"/>
    <d v="2018-10-01T23:45:00"/>
    <s v="JACKSON"/>
    <s v="N"/>
    <s v="Lap belt and shoulder harness used"/>
    <s v="Straight ahead"/>
    <n v="0"/>
    <n v="90"/>
    <s v="Fire/explosion"/>
    <s v="Cloudy"/>
    <s v="N"/>
    <s v="N"/>
    <s v="N"/>
    <s v="N"/>
    <n v="43.883198"/>
    <n v="-101.136819"/>
    <s v="Tractor/semi-trailer"/>
    <s v="Eastbound"/>
    <s v="None"/>
    <s v="None"/>
    <m/>
    <s v="Tires"/>
    <s v="None"/>
    <s v="0.00 BAC"/>
    <x v="2"/>
    <x v="0"/>
  </r>
  <r>
    <n v="572"/>
    <n v="1812207"/>
    <d v="2018-10-03T11:02:00"/>
    <s v="JACKSON"/>
    <s v="N"/>
    <s v="Lap belt and shoulder harness used"/>
    <s v="Straight ahead"/>
    <n v="0"/>
    <n v="90"/>
    <s v="Cross median/centerline, Overturn/rollover"/>
    <s v="Cloudy, Severe crosswinds"/>
    <s v="N"/>
    <s v="N"/>
    <s v="N"/>
    <s v="N"/>
    <n v="43.895262000000002"/>
    <n v="-101.113642999999"/>
    <s v="SUV ( sport utility/suburban )"/>
    <s v="Westbound"/>
    <s v="None; Swerving or avoiding due to wind, slippery surface, vehicle, object, non-motorist, etc."/>
    <s v="None"/>
    <m/>
    <s v="None"/>
    <s v="None"/>
    <s v="0.00 BAC"/>
    <x v="2"/>
    <x v="2"/>
  </r>
  <r>
    <n v="573"/>
    <n v="1812387"/>
    <d v="2018-10-03T13:16:00"/>
    <s v="JACKSON"/>
    <s v="N"/>
    <s v="Lap belt and shoulder harness used"/>
    <s v="Straight ahead"/>
    <n v="0"/>
    <n v="90"/>
    <s v="Overturn/rollover"/>
    <s v="Severe crosswinds"/>
    <s v="N"/>
    <s v="N"/>
    <s v="N"/>
    <s v="N"/>
    <n v="43.842551999999898"/>
    <n v="-101.239587999999"/>
    <s v="Tractor/semi-trailer"/>
    <s v="Eastbound"/>
    <s v="Driving too fast for conditions; None"/>
    <s v="None"/>
    <m/>
    <s v="None"/>
    <s v="None"/>
    <s v="Test not given"/>
    <x v="2"/>
    <x v="0"/>
  </r>
  <r>
    <n v="574"/>
    <n v="1812475"/>
    <d v="2018-09-28T23:15:00"/>
    <s v="JACKSON"/>
    <s v="N"/>
    <m/>
    <m/>
    <n v="-1"/>
    <n v="90"/>
    <s v="Animal  - wild"/>
    <s v="Clear"/>
    <s v="N"/>
    <s v="N"/>
    <s v="N"/>
    <s v="N"/>
    <n v="43.865428000000001"/>
    <n v="-101.177678"/>
    <s v="Passenger car"/>
    <s v="Westbound"/>
    <s v="Wild animal hit - damage only"/>
    <s v="Animal in roadway"/>
    <m/>
    <s v="Wild animal hit"/>
    <s v="Wild animal hit - damage only"/>
    <s v="Wild animal hit"/>
    <x v="2"/>
    <x v="0"/>
  </r>
  <r>
    <n v="575"/>
    <n v="1812479"/>
    <d v="2018-10-10T06:18:00"/>
    <s v="JACKSON"/>
    <s v="N"/>
    <s v="Lap belt and shoulder harness used"/>
    <s v="Straight ahead"/>
    <n v="0"/>
    <n v="90"/>
    <s v="Overturn/rollover, Ran off road left"/>
    <s v="Snow, Blowing snow"/>
    <s v="N"/>
    <s v="N"/>
    <s v="N"/>
    <s v="N"/>
    <n v="43.901181999999899"/>
    <n v="-101.07491400000001"/>
    <s v="Tractor/semi-trailer"/>
    <s v="Westbound"/>
    <s v="Driving too fast for conditions; None"/>
    <s v="Road surface condition ( wet, icy, snow, slush, etc. )"/>
    <m/>
    <s v="None"/>
    <s v="None"/>
    <s v="0.00 BAC, Not reported"/>
    <x v="2"/>
    <x v="1"/>
  </r>
  <r>
    <n v="576"/>
    <n v="1812428"/>
    <d v="2018-09-27T22:45:00"/>
    <s v="JONES"/>
    <s v="N"/>
    <m/>
    <m/>
    <n v="-1"/>
    <n v="90"/>
    <s v="Animal  - wild"/>
    <s v="Cloudy"/>
    <s v="N"/>
    <s v="N"/>
    <s v="N"/>
    <s v="N"/>
    <n v="43.900944000000003"/>
    <n v="-101.017347"/>
    <s v="Passenger car"/>
    <s v="Eastbound"/>
    <s v="Wild animal hit - damage only"/>
    <s v="Animal in roadway"/>
    <m/>
    <s v="Wild animal hit"/>
    <s v="Wild animal hit - damage only"/>
    <s v="Wild animal hit"/>
    <x v="2"/>
    <x v="0"/>
  </r>
  <r>
    <n v="577"/>
    <n v="1812429"/>
    <d v="2018-10-12T21:10:00"/>
    <s v="JONES"/>
    <s v="N"/>
    <m/>
    <m/>
    <n v="-1"/>
    <n v="90"/>
    <s v="Animal  - wild"/>
    <s v="Clear"/>
    <s v="N"/>
    <s v="N"/>
    <s v="N"/>
    <s v="N"/>
    <n v="43.901176999999898"/>
    <n v="-101.008555999999"/>
    <s v="Passenger car"/>
    <s v="Westbound"/>
    <s v="Wild animal hit - damage only"/>
    <s v="Animal in roadway"/>
    <m/>
    <s v="Wild animal hit"/>
    <s v="Wild animal hit - damage only"/>
    <s v="Wild animal hit"/>
    <x v="2"/>
    <x v="0"/>
  </r>
  <r>
    <n v="578"/>
    <n v="1812942"/>
    <d v="2018-10-19T00:10:00"/>
    <s v="JACKSON"/>
    <s v="N"/>
    <m/>
    <m/>
    <n v="-1"/>
    <n v="90"/>
    <s v="Animal  - wild"/>
    <s v="Clear"/>
    <s v="N"/>
    <s v="N"/>
    <s v="N"/>
    <s v="N"/>
    <n v="43.844555"/>
    <n v="-101.32786400000001"/>
    <s v="Light truck (2 axles, 4 tires)"/>
    <s v="Westbound"/>
    <s v="Wild animal hit - damage only"/>
    <s v="Animal in roadway"/>
    <m/>
    <s v="Wild animal hit"/>
    <s v="Wild animal hit - damage only"/>
    <s v="Wild animal hit"/>
    <x v="2"/>
    <x v="0"/>
  </r>
  <r>
    <n v="579"/>
    <n v="1813357"/>
    <d v="2018-10-25T21:36:00"/>
    <s v="JACKSON"/>
    <s v="N"/>
    <m/>
    <m/>
    <n v="-1"/>
    <n v="90"/>
    <s v="Animal  - wild"/>
    <s v="Clear"/>
    <s v="N"/>
    <s v="N"/>
    <s v="N"/>
    <s v="N"/>
    <n v="43.896014000000001"/>
    <n v="-101.110986999999"/>
    <s v="SUV ( sport utility/suburban )"/>
    <s v="Eastbound"/>
    <s v="Wild animal hit - damage only"/>
    <s v="Animal in roadway"/>
    <m/>
    <s v="Wild animal hit"/>
    <s v="Wild animal hit - damage only"/>
    <s v="Wild animal hit"/>
    <x v="2"/>
    <x v="0"/>
  </r>
  <r>
    <n v="580"/>
    <n v="1813719"/>
    <d v="2018-11-01T23:00:00"/>
    <s v="JONES"/>
    <s v="N"/>
    <m/>
    <m/>
    <n v="-1"/>
    <n v="90"/>
    <s v="Animal  - wild"/>
    <s v="Cloudy"/>
    <s v="N"/>
    <s v="N"/>
    <s v="N"/>
    <s v="N"/>
    <n v="43.886698000000003"/>
    <n v="-100.872032"/>
    <s v="Passenger car"/>
    <s v="Westbound"/>
    <s v="Wild animal hit - damage only"/>
    <s v="Animal in roadway"/>
    <m/>
    <s v="Wild animal hit"/>
    <s v="Wild animal hit - damage only"/>
    <s v="Wild animal hit"/>
    <x v="2"/>
    <x v="0"/>
  </r>
  <r>
    <n v="581"/>
    <n v="1814072"/>
    <d v="2018-10-30T07:02:00"/>
    <s v="JACKSON"/>
    <s v="N"/>
    <m/>
    <m/>
    <n v="-1"/>
    <n v="90"/>
    <s v="Animal  - wild"/>
    <s v="Cloudy"/>
    <s v="N"/>
    <s v="N"/>
    <s v="N"/>
    <s v="N"/>
    <n v="43.896228999999899"/>
    <n v="-101.111136999999"/>
    <s v="Tractor/semi-trailer"/>
    <s v="Westbound"/>
    <s v="Wild animal hit - damage only"/>
    <s v="Animal in roadway"/>
    <m/>
    <s v="Wild animal hit"/>
    <s v="Wild animal hit - damage only"/>
    <s v="Wild animal hit"/>
    <x v="2"/>
    <x v="0"/>
  </r>
  <r>
    <n v="582"/>
    <n v="1814434"/>
    <d v="2018-11-11T20:26:00"/>
    <s v="JONES"/>
    <s v="N"/>
    <m/>
    <m/>
    <n v="-1"/>
    <n v="90"/>
    <s v="Animal  - wild"/>
    <s v="Clear"/>
    <s v="N"/>
    <s v="N"/>
    <s v="N"/>
    <s v="N"/>
    <n v="43.886552000000002"/>
    <n v="-100.795445"/>
    <s v="Light truck (2 axles, 4 tires)"/>
    <s v="Eastbound"/>
    <s v="Wild animal hit - damage only"/>
    <s v="Animal in roadway"/>
    <m/>
    <s v="Wild animal hit"/>
    <s v="Wild animal hit - damage only"/>
    <s v="Wild animal hit"/>
    <x v="2"/>
    <x v="0"/>
  </r>
  <r>
    <n v="583"/>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2"/>
    <x v="0"/>
  </r>
  <r>
    <n v="584"/>
    <n v="1815391"/>
    <d v="2018-11-23T13:32:00"/>
    <s v="JACKSON"/>
    <s v="N"/>
    <m/>
    <m/>
    <n v="-1"/>
    <n v="90"/>
    <s v="Animal  - wild"/>
    <s v="Clear"/>
    <s v="N"/>
    <s v="N"/>
    <s v="N"/>
    <s v="N"/>
    <n v="43.886527999999899"/>
    <n v="-101.130894999999"/>
    <s v="SUV ( sport utility/suburban )"/>
    <s v="Westbound"/>
    <s v="Wild animal hit - damage only"/>
    <s v="Animal in roadway"/>
    <m/>
    <s v="Wild animal hit"/>
    <s v="Wild animal hit - damage only"/>
    <s v="Wild animal hit"/>
    <x v="2"/>
    <x v="0"/>
  </r>
  <r>
    <n v="585"/>
    <n v="1815720"/>
    <d v="2018-12-01T19:34:00"/>
    <s v="JACKSON"/>
    <s v="N"/>
    <s v="Lap belt and shoulder harness used"/>
    <s v="Straight ahead"/>
    <n v="0"/>
    <n v="90"/>
    <s v="Guardrail face, Ran off road right"/>
    <s v="Sleet, hail ( freezing rain or drizzle ), Snow"/>
    <s v="N"/>
    <s v="N"/>
    <s v="N"/>
    <s v="N"/>
    <n v="43.862445000000001"/>
    <n v="-101.183685999999"/>
    <s v="Passenger car"/>
    <s v="Eastbound"/>
    <s v="None; Swerving or avoiding due to wind, slippery surface, vehicle, object, non-motorist, etc."/>
    <s v="Road surface condition ( wet, icy, snow, slush, etc. )"/>
    <m/>
    <s v="None"/>
    <s v="None"/>
    <s v="0.00 BAC"/>
    <x v="2"/>
    <x v="0"/>
  </r>
  <r>
    <n v="586"/>
    <n v="1816035"/>
    <d v="2018-12-01T09:30:00"/>
    <s v="JONES"/>
    <s v="N"/>
    <s v="Lap belt and shoulder harness used"/>
    <s v="Straight ahead"/>
    <n v="0"/>
    <n v="90"/>
    <s v="Delineator post, Fence, Ran off road right"/>
    <s v="Cloudy, Fog, smog, smoke"/>
    <s v="Y"/>
    <s v="N"/>
    <s v="N"/>
    <s v="N"/>
    <n v="43.886691999999897"/>
    <n v="-100.87393400000001"/>
    <s v="SUV ( sport utility/suburban )"/>
    <s v="Westbound"/>
    <s v="None; Over-correcting/over-steering"/>
    <s v="Road surface condition ( wet, icy, snow, slush, etc. )"/>
    <m/>
    <s v="None"/>
    <s v="Weather conditions"/>
    <s v="Test not given"/>
    <x v="2"/>
    <x v="0"/>
  </r>
  <r>
    <n v="587"/>
    <n v="1816110"/>
    <d v="2018-12-02T18:55:00"/>
    <s v="JACKSON"/>
    <s v="N"/>
    <m/>
    <m/>
    <n v="-1"/>
    <n v="73"/>
    <s v="Animal  - wild"/>
    <s v="Cloudy"/>
    <s v="N"/>
    <s v="N"/>
    <s v="N"/>
    <s v="N"/>
    <n v="43.750695"/>
    <n v="-101.525074"/>
    <s v="SUV ( sport utility/suburban )"/>
    <s v="Northbound"/>
    <s v="Wild animal hit - damage only"/>
    <s v="Animal in roadway"/>
    <m/>
    <s v="Wild animal hit"/>
    <s v="Wild animal hit - damage only"/>
    <s v="Wild animal hit"/>
    <x v="2"/>
    <x v="0"/>
  </r>
  <r>
    <n v="588"/>
    <n v="1816120"/>
    <d v="2018-12-01T20:16:00"/>
    <s v="JONES"/>
    <s v="N"/>
    <s v="Lap belt and shoulder harness used"/>
    <s v="Straight ahead"/>
    <n v="0"/>
    <n v="90"/>
    <s v="Jackknife"/>
    <s v="Sleet, hail ( freezing rain or drizzle )"/>
    <s v="N"/>
    <s v="N"/>
    <s v="N"/>
    <s v="N"/>
    <n v="43.886521000000002"/>
    <n v="-100.827376999999"/>
    <s v="Tractor/semi-trailer"/>
    <s v="Eastbound"/>
    <s v="None; Swerving or avoiding due to wind, slippery surface, vehicle, object, non-motorist, etc."/>
    <s v="Road surface condition ( wet, icy, snow, slush, etc. )"/>
    <m/>
    <s v="None"/>
    <s v="None"/>
    <s v="0.00 BAC"/>
    <x v="2"/>
    <x v="0"/>
  </r>
  <r>
    <n v="589"/>
    <n v="1816158"/>
    <d v="2018-05-25T21:35:00"/>
    <s v="JACKSON"/>
    <s v="N"/>
    <m/>
    <m/>
    <n v="-1"/>
    <n v="73"/>
    <s v="Animal  - wild"/>
    <s v="Clear"/>
    <s v="N"/>
    <s v="N"/>
    <s v="N"/>
    <s v="N"/>
    <n v="43.540965"/>
    <n v="-101.50564300000001"/>
    <s v="Passenger car"/>
    <s v="Northbound"/>
    <s v="Wild animal hit - damage only"/>
    <s v="Animal in roadway"/>
    <m/>
    <s v="Wild animal hit"/>
    <s v="Wild animal hit - damage only"/>
    <s v="Wild animal hit"/>
    <x v="2"/>
    <x v="0"/>
  </r>
  <r>
    <n v="590"/>
    <n v="1816775"/>
    <d v="2018-12-24T01:10:00"/>
    <s v="JACKSON"/>
    <s v="N"/>
    <m/>
    <m/>
    <n v="-1"/>
    <n v="90"/>
    <s v="Animal  - wild"/>
    <s v="Clear"/>
    <s v="N"/>
    <s v="N"/>
    <s v="N"/>
    <s v="N"/>
    <n v="43.886885999999897"/>
    <n v="-101.130194"/>
    <s v="Passenger car"/>
    <s v="Westbound"/>
    <s v="Wild animal hit - damage only"/>
    <s v="Animal in roadway"/>
    <m/>
    <s v="Wild animal hit"/>
    <s v="Wild animal hit - damage only"/>
    <s v="Wild animal hit"/>
    <x v="2"/>
    <x v="0"/>
  </r>
  <r>
    <n v="591"/>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2"/>
    <x v="0"/>
  </r>
  <r>
    <n v="592"/>
    <n v="1817823"/>
    <d v="2018-06-03T13:38:00"/>
    <s v="JONES"/>
    <s v="N"/>
    <m/>
    <m/>
    <n v="-1"/>
    <n v="90"/>
    <s v="Animal  - wild"/>
    <s v="Clear"/>
    <s v="N"/>
    <s v="N"/>
    <s v="N"/>
    <s v="N"/>
    <n v="43.883141000000002"/>
    <n v="-100.716835"/>
    <s v="Passenger car"/>
    <s v="Eastbound"/>
    <s v="Wild animal hit - damage only"/>
    <s v="Animal in roadway"/>
    <m/>
    <s v="Wild animal hit"/>
    <s v="Wild animal hit - damage only"/>
    <s v="Wild animal hit"/>
    <x v="2"/>
    <x v="0"/>
  </r>
  <r>
    <n v="593"/>
    <n v="1817824"/>
    <d v="2018-06-03T02:06:00"/>
    <s v="JONES"/>
    <s v="N"/>
    <m/>
    <m/>
    <n v="-1"/>
    <n v="90"/>
    <s v="Animal  - wild"/>
    <s v="Clear"/>
    <s v="N"/>
    <s v="N"/>
    <s v="N"/>
    <s v="N"/>
    <n v="43.883141000000002"/>
    <n v="-100.716835"/>
    <s v="Passenger car"/>
    <s v="Eastbound"/>
    <s v="Wild animal hit - damage only"/>
    <s v="Animal in roadway"/>
    <m/>
    <s v="Wild animal hit"/>
    <s v="Wild animal hit - damage only"/>
    <s v="Wild animal hit"/>
    <x v="2"/>
    <x v="0"/>
  </r>
  <r>
    <n v="594"/>
    <n v="1900082"/>
    <d v="2019-01-06T17:28:00"/>
    <s v="BENNETT"/>
    <s v="N"/>
    <s v="Lap belt and shoulder harness used"/>
    <s v="Slowing in traffic lane, Straight ahead"/>
    <n v="0"/>
    <n v="73"/>
    <s v="Motor vehicle in transport"/>
    <s v="Clear"/>
    <s v="N"/>
    <s v="N"/>
    <s v="N"/>
    <s v="N"/>
    <n v="43.288027"/>
    <n v="-101.513780999999"/>
    <s v="SUV ( sport utility/suburban )"/>
    <s v="Northbound"/>
    <s v="Followed too closely; None"/>
    <s v="Animal in roadway"/>
    <m/>
    <s v="None"/>
    <s v="None"/>
    <s v="Test not given, Test not given"/>
    <x v="2"/>
    <x v="1"/>
  </r>
  <r>
    <n v="595"/>
    <n v="1900193"/>
    <d v="2019-01-11T19:05:00"/>
    <s v="JONES"/>
    <s v="N"/>
    <m/>
    <m/>
    <n v="-1"/>
    <n v="90"/>
    <s v="Animal  - wild"/>
    <s v="Cloudy"/>
    <s v="N"/>
    <s v="N"/>
    <s v="N"/>
    <s v="N"/>
    <n v="43.886757000000003"/>
    <n v="-100.829545999999"/>
    <s v="SUV ( sport utility/suburban )"/>
    <s v="Westbound"/>
    <s v="Wild animal hit - damage only"/>
    <s v="Animal in roadway"/>
    <m/>
    <s v="Wild animal hit"/>
    <s v="Wild animal hit - damage only"/>
    <s v="Wild animal hit"/>
    <x v="2"/>
    <x v="0"/>
  </r>
  <r>
    <n v="597"/>
    <n v="1900478"/>
    <d v="2019-01-15T17:40:00"/>
    <s v="JACKSON"/>
    <s v="N"/>
    <m/>
    <m/>
    <n v="-1"/>
    <n v="73"/>
    <s v="Animal  - wild"/>
    <s v="Clear"/>
    <s v="N"/>
    <s v="N"/>
    <s v="N"/>
    <s v="N"/>
    <n v="43.671061000000002"/>
    <n v="-101.522982999999"/>
    <s v="Light truck (2 axles, 4 tires)"/>
    <s v="Northbound"/>
    <s v="Wild animal hit - damage only"/>
    <s v="Animal in roadway"/>
    <m/>
    <s v="Wild animal hit"/>
    <s v="Wild animal hit - damage only"/>
    <s v="Wild animal hit"/>
    <x v="2"/>
    <x v="0"/>
  </r>
  <r>
    <n v="599"/>
    <n v="1900499"/>
    <d v="2019-01-11T02:45:00"/>
    <s v="JONES"/>
    <s v="N"/>
    <m/>
    <m/>
    <n v="-1"/>
    <n v="90"/>
    <s v="Animal  - wild"/>
    <s v="Clear"/>
    <s v="N"/>
    <s v="N"/>
    <s v="N"/>
    <s v="N"/>
    <n v="43.900939000000001"/>
    <n v="-100.981337999999"/>
    <s v="SUV ( sport utility/suburban )"/>
    <s v="Eastbound"/>
    <s v="Wild animal hit - damage only"/>
    <s v="Animal in roadway"/>
    <m/>
    <s v="Wild animal hit"/>
    <s v="Wild animal hit - damage only"/>
    <s v="Wild animal hit"/>
    <x v="2"/>
    <x v="0"/>
  </r>
  <r>
    <n v="600"/>
    <n v="1817930"/>
    <d v="2018-12-28T22:00:00"/>
    <s v="JACKSON"/>
    <s v="N"/>
    <m/>
    <m/>
    <n v="-1"/>
    <n v="90"/>
    <s v="Animal  - wild"/>
    <s v="Clear"/>
    <s v="N"/>
    <s v="N"/>
    <s v="N"/>
    <s v="N"/>
    <n v="43.844954999999899"/>
    <n v="-101.511205"/>
    <s v="SUV ( sport utility/suburban )"/>
    <s v="Eastbound"/>
    <s v="Wild animal hit - damage only"/>
    <s v="Animal in roadway"/>
    <m/>
    <s v="Wild animal hit"/>
    <s v="Wild animal hit - damage only"/>
    <s v="Wild animal hit"/>
    <x v="2"/>
    <x v="0"/>
  </r>
  <r>
    <n v="603"/>
    <n v="1901007"/>
    <d v="2019-01-27T08:11:00"/>
    <s v="JACKSON"/>
    <s v="N"/>
    <s v="Lap belt and shoulder harness used"/>
    <s v="Straight ahead"/>
    <n v="0"/>
    <n v="90"/>
    <s v="Cross median/centerline, Delineator post, Ran off road right"/>
    <s v="Fog, smog, smoke"/>
    <s v="N"/>
    <s v="N"/>
    <s v="N"/>
    <s v="N"/>
    <n v="43.854827999999898"/>
    <n v="-101.199258999999"/>
    <s v="SUV ( sport utility/suburban )"/>
    <s v="Eastbound"/>
    <s v="None; Swerving or avoiding due to wind, slippery surface, vehicle, object, non-motorist, etc."/>
    <s v="Road surface condition ( wet, icy, snow, slush, etc. )"/>
    <m/>
    <s v="None"/>
    <s v="None"/>
    <s v="0.00 BAC"/>
    <x v="2"/>
    <x v="0"/>
  </r>
  <r>
    <n v="604"/>
    <n v="1901008"/>
    <d v="2019-01-27T06:22:00"/>
    <s v="JACKSON"/>
    <s v="N"/>
    <s v="Lap belt and shoulder harness used"/>
    <s v="Straight ahead"/>
    <n v="0"/>
    <n v="90"/>
    <s v="Jackknife, Ran off road left"/>
    <s v="Fog, smog, smoke, Blowing snow"/>
    <s v="N"/>
    <s v="N"/>
    <s v="N"/>
    <s v="N"/>
    <n v="43.855218999999899"/>
    <n v="-101.199055"/>
    <s v="Tractor/semi-trailer"/>
    <s v="Westbound"/>
    <s v="None; Swerving or avoiding due to wind, slippery surface, vehicle, object, non-motorist, etc."/>
    <s v="Road surface condition ( wet, icy, snow, slush, etc. )"/>
    <m/>
    <s v="None"/>
    <s v="Weather conditions"/>
    <s v="0.00 BAC"/>
    <x v="2"/>
    <x v="0"/>
  </r>
  <r>
    <n v="605"/>
    <n v="1901016"/>
    <d v="2019-01-25T20:14:00"/>
    <s v="JACKSON"/>
    <s v="N"/>
    <s v="Lap belt and shoulder harness used"/>
    <s v="Straight ahead"/>
    <n v="0"/>
    <n v="90"/>
    <s v="Jackknife, Ran off road left"/>
    <s v="Snow"/>
    <s v="N"/>
    <s v="N"/>
    <s v="N"/>
    <s v="N"/>
    <n v="43.851166999999897"/>
    <n v="-101.471396999999"/>
    <s v="Light truck (2 axles, 4 tires)"/>
    <s v="Westbound"/>
    <s v="Driving too fast for conditions; None"/>
    <s v="Road surface condition ( wet, icy, snow, slush, etc. )"/>
    <m/>
    <s v="None"/>
    <s v="None"/>
    <s v="0.00 BAC"/>
    <x v="2"/>
    <x v="0"/>
  </r>
  <r>
    <n v="606"/>
    <n v="1901653"/>
    <d v="2019-02-14T17:50:00"/>
    <s v="JACKSON"/>
    <s v="N"/>
    <m/>
    <m/>
    <n v="-1"/>
    <n v="90"/>
    <s v="Animal  - wild"/>
    <s v="Clear"/>
    <s v="N"/>
    <s v="N"/>
    <s v="N"/>
    <s v="N"/>
    <n v="43.850879999999897"/>
    <n v="-101.3699"/>
    <s v="Passenger car"/>
    <s v="Westbound"/>
    <s v="Wild animal hit - damage only"/>
    <s v="Animal in roadway"/>
    <m/>
    <s v="Wild animal hit"/>
    <s v="Wild animal hit - damage only"/>
    <s v="Wild animal hit"/>
    <x v="2"/>
    <x v="0"/>
  </r>
  <r>
    <n v="610"/>
    <n v="1901949"/>
    <d v="2019-01-22T18:15:00"/>
    <s v="JONES"/>
    <s v="N"/>
    <m/>
    <m/>
    <n v="-1"/>
    <n v="90"/>
    <s v="Animal  - wild"/>
    <s v="Clear"/>
    <s v="N"/>
    <s v="N"/>
    <s v="N"/>
    <s v="N"/>
    <n v="43.9009509999999"/>
    <n v="-101.02428"/>
    <s v="SUV ( sport utility/suburban )"/>
    <s v="Eastbound"/>
    <s v="Wild animal hit - damage only"/>
    <s v="Animal in roadway"/>
    <m/>
    <s v="Wild animal hit"/>
    <s v="Wild animal hit - damage only"/>
    <s v="Wild animal hit"/>
    <x v="2"/>
    <x v="0"/>
  </r>
  <r>
    <n v="611"/>
    <n v="1902217"/>
    <d v="2019-02-20T15:58:00"/>
    <s v="JONES"/>
    <s v="N"/>
    <s v="Lap belt and shoulder harness used"/>
    <s v="Straight ahead"/>
    <n v="0"/>
    <n v="90"/>
    <s v="Motor vehicle in transport"/>
    <s v="Clear"/>
    <s v="N"/>
    <s v="N"/>
    <s v="N"/>
    <s v="N"/>
    <n v="43.88608"/>
    <n v="-100.751259"/>
    <s v="Tractor/semi-trailer; Tractor/triples"/>
    <s v="Eastbound"/>
    <s v="Driving too fast for conditions; None"/>
    <s v="Road surface condition ( wet, icy, snow, slush, etc. )"/>
    <s v="OVERDRIVING ROAD CONDITIONS"/>
    <s v="None"/>
    <s v="None"/>
    <s v="0.00 BAC, 0.00 BAC"/>
    <x v="2"/>
    <x v="0"/>
  </r>
  <r>
    <n v="612"/>
    <n v="1902492"/>
    <d v="2019-03-01T11:35:00"/>
    <s v="JACKSON"/>
    <s v="N"/>
    <s v="Lap belt and shoulder harness used"/>
    <s v="Straight ahead"/>
    <n v="0"/>
    <n v="90"/>
    <s v="Delineator post, Fence, Overturn/rollover, Ran off road right"/>
    <s v="Blowing snow"/>
    <s v="N"/>
    <s v="N"/>
    <s v="N"/>
    <s v="N"/>
    <n v="43.868482999999898"/>
    <n v="-101.168392999999"/>
    <s v="Light truck (2 axles, 4 tires)"/>
    <s v="Eastbound"/>
    <s v="Driving too fast for conditions; None"/>
    <s v="Road surface condition ( wet, icy, snow, slush, etc. )"/>
    <m/>
    <s v="None"/>
    <s v="None"/>
    <s v="0.00 BAC"/>
    <x v="2"/>
    <x v="0"/>
  </r>
  <r>
    <n v="613"/>
    <n v="1902493"/>
    <d v="2019-03-02T09:25:00"/>
    <s v="JONES"/>
    <s v="N"/>
    <s v="Lap belt and shoulder harness used"/>
    <s v="Overtaking/passing"/>
    <n v="0"/>
    <n v="90"/>
    <s v="Overturn/rollover"/>
    <s v="Snow"/>
    <s v="N"/>
    <s v="N"/>
    <s v="N"/>
    <s v="N"/>
    <n v="43.886586999999899"/>
    <n v="-100.761836"/>
    <s v="Tractor/semi-trailer"/>
    <s v="Eastbound"/>
    <s v="Driving too fast for conditions; None"/>
    <s v="Road surface condition ( wet, icy, snow, slush, etc. )"/>
    <m/>
    <s v="None"/>
    <s v="None"/>
    <s v="0.00 BAC"/>
    <x v="2"/>
    <x v="0"/>
  </r>
  <r>
    <n v="614"/>
    <n v="1902494"/>
    <d v="2019-03-02T09:40:00"/>
    <s v="JONES"/>
    <s v="N"/>
    <s v="Lap belt and shoulder harness used"/>
    <s v="Stopped in traffic lane, Straight ahead"/>
    <n v="0"/>
    <n v="90"/>
    <s v="Motor vehicle in transport"/>
    <s v="Cloudy, Blowing snow"/>
    <s v="N"/>
    <s v="N"/>
    <s v="N"/>
    <s v="N"/>
    <n v="43.886588000000003"/>
    <n v="-100.762047999999"/>
    <s v="Tractor/semi-trailer"/>
    <s v="Eastbound"/>
    <s v="Driving too fast for conditions; None"/>
    <s v="Road surface condition ( wet, icy, snow, slush, etc. )"/>
    <m/>
    <s v="None"/>
    <s v="None"/>
    <s v="0.00 BAC, 0.00 BAC, 0.00 BAC"/>
    <x v="2"/>
    <x v="0"/>
  </r>
  <r>
    <n v="615"/>
    <n v="1902496"/>
    <d v="2019-03-03T14:55:00"/>
    <s v="JACKSON"/>
    <s v="N"/>
    <s v="Lap belt and shoulder harness used"/>
    <s v="Straight ahead"/>
    <n v="0"/>
    <n v="90"/>
    <s v="Delineator post, Jackknife, Ran off road right"/>
    <s v="Cloudy"/>
    <s v="N"/>
    <s v="N"/>
    <s v="N"/>
    <s v="N"/>
    <n v="43.896875999999899"/>
    <n v="-101.109088"/>
    <s v="Tractor/semi-trailer"/>
    <s v="Westbound"/>
    <s v="Driving too fast for conditions; None"/>
    <s v="Road surface condition ( wet, icy, snow, slush, etc. )"/>
    <m/>
    <s v="None"/>
    <s v="None"/>
    <s v="0.00 BAC"/>
    <x v="2"/>
    <x v="0"/>
  </r>
  <r>
    <n v="616"/>
    <n v="1902497"/>
    <d v="2019-02-21T20:20:00"/>
    <s v="JONES"/>
    <s v="N"/>
    <m/>
    <s v="Straight ahead"/>
    <n v="0"/>
    <n v="90"/>
    <s v="Delineator post, Fence, Ran off road right"/>
    <s v="Snow"/>
    <s v="N"/>
    <s v="N"/>
    <s v="N"/>
    <s v="N"/>
    <n v="43.900939999999899"/>
    <n v="-100.99423"/>
    <s v="SUV ( sport utility/suburban )"/>
    <s v="Eastbound"/>
    <s v="None; Swerving or avoiding due to wind, slippery surface, vehicle, object, non-motorist, etc."/>
    <s v="Road surface condition ( wet, icy, snow, slush, etc. )"/>
    <m/>
    <s v="None"/>
    <s v="Weather conditions"/>
    <s v="Test not given"/>
    <x v="2"/>
    <x v="0"/>
  </r>
  <r>
    <n v="618"/>
    <n v="1902790"/>
    <d v="2019-03-07T15:12:00"/>
    <s v="JACKSON"/>
    <s v="N"/>
    <s v="Lap belt and shoulder harness used"/>
    <s v="Straight ahead"/>
    <n v="0"/>
    <n v="90"/>
    <s v="Bridge rail, Guardrail face, Ran off road right"/>
    <s v="Cloudy"/>
    <s v="N"/>
    <s v="N"/>
    <s v="N"/>
    <s v="N"/>
    <n v="43.842596999999898"/>
    <n v="-101.251581999999"/>
    <s v="Light truck (2 axles, 4 tires)"/>
    <s v="Eastbound"/>
    <s v="None; Swerving or avoiding due to wind, slippery surface, vehicle, object, non-motorist, etc."/>
    <s v="Road surface condition ( wet, icy, snow, slush, etc. )"/>
    <m/>
    <s v="None"/>
    <s v="None"/>
    <s v="0.00 BAC"/>
    <x v="2"/>
    <x v="0"/>
  </r>
  <r>
    <n v="619"/>
    <n v="1818635"/>
    <d v="2018-12-16T02:06:00"/>
    <s v="JACKSON"/>
    <s v="N"/>
    <s v="None used"/>
    <s v="Straight ahead"/>
    <n v="0"/>
    <n v="73"/>
    <s v="Cross median/centerline, Fire/explosion, Overturn/rollover, Ran off road left"/>
    <s v="Cloudy"/>
    <s v="N"/>
    <s v="N"/>
    <s v="N"/>
    <s v="N"/>
    <n v="43.743786999999898"/>
    <n v="-101.525632999999"/>
    <s v="Passenger car"/>
    <s v="Northbound"/>
    <s v="Failure to keep in proper lane; Running off road"/>
    <s v="None"/>
    <m/>
    <s v="None"/>
    <s v="None"/>
    <s v="Test not given"/>
    <x v="2"/>
    <x v="4"/>
  </r>
  <r>
    <n v="620"/>
    <n v="1903025"/>
    <d v="2019-03-21T00:30:00"/>
    <s v="JONES"/>
    <s v="N"/>
    <s v="Lap belt and shoulder harness used"/>
    <s v="Straight ahead"/>
    <n v="0"/>
    <n v="90"/>
    <s v="Ran off road left, Snow bank"/>
    <s v="Clear"/>
    <s v="N"/>
    <s v="Y"/>
    <s v="N"/>
    <s v="N"/>
    <n v="43.901187999999898"/>
    <n v="-100.973535999999"/>
    <s v="Tractor/semi-trailer"/>
    <s v="Westbound"/>
    <s v="Fatigued/asleep; None"/>
    <s v="None"/>
    <s v="ADULT SEATBELT VIOLATION ---- AFTER 9/1/73"/>
    <s v="None"/>
    <s v="None"/>
    <s v="0.00 BAC"/>
    <x v="2"/>
    <x v="0"/>
  </r>
  <r>
    <n v="623"/>
    <n v="1903049"/>
    <d v="2019-03-01T15:25:00"/>
    <s v="JONES"/>
    <s v="N"/>
    <s v="Lap belt and shoulder harness used"/>
    <s v="Straight ahead"/>
    <n v="0"/>
    <n v="90"/>
    <s v="Overturn/rollover, Ran off road right"/>
    <s v="Blowing snow, Severe crosswinds"/>
    <s v="N"/>
    <s v="N"/>
    <s v="N"/>
    <s v="N"/>
    <n v="43.883899"/>
    <n v="-100.72621700000001"/>
    <s v="Passenger car"/>
    <s v="Eastbound"/>
    <s v="Driving too fast for conditions; None"/>
    <s v="Road surface condition ( wet, icy, snow, slush, etc. )"/>
    <m/>
    <s v="None"/>
    <s v="None"/>
    <s v="Test not given"/>
    <x v="2"/>
    <x v="0"/>
  </r>
  <r>
    <n v="624"/>
    <n v="1903374"/>
    <d v="2019-03-25T21:40:00"/>
    <s v="JONES"/>
    <s v="N"/>
    <s v="Lap belt and shoulder harness used"/>
    <s v="Overtaking/passing"/>
    <n v="0"/>
    <n v="90"/>
    <s v="Overturn/rollover, Ran off road left"/>
    <s v="Fog, smog, smoke"/>
    <s v="N"/>
    <s v="N"/>
    <s v="N"/>
    <s v="N"/>
    <n v="43.900942999999899"/>
    <n v="-100.994586999999"/>
    <s v="SUV ( sport utility/suburban )"/>
    <s v="Eastbound"/>
    <s v="Drinking; Running off road"/>
    <s v="None"/>
    <s v="DUI"/>
    <s v="None"/>
    <s v="None"/>
    <s v="0.14 BAC"/>
    <x v="2"/>
    <x v="0"/>
  </r>
  <r>
    <n v="625"/>
    <n v="1903392"/>
    <d v="2019-03-06T19:45:00"/>
    <s v="JONES"/>
    <s v="N"/>
    <m/>
    <m/>
    <n v="-1"/>
    <n v="90"/>
    <s v="Animal  - wild"/>
    <s v="Clear"/>
    <s v="N"/>
    <s v="N"/>
    <s v="N"/>
    <s v="N"/>
    <n v="43.886529000000003"/>
    <n v="-100.817781999999"/>
    <s v="SUV ( sport utility/suburban )"/>
    <s v="Eastbound"/>
    <s v="Wild animal hit - damage only"/>
    <s v="Animal in roadway"/>
    <m/>
    <s v="Wild animal hit"/>
    <s v="Wild animal hit - damage only"/>
    <s v="Wild animal hit"/>
    <x v="2"/>
    <x v="0"/>
  </r>
  <r>
    <n v="626"/>
    <n v="1903379"/>
    <d v="2019-03-21T05:20:00"/>
    <s v="JACKSON"/>
    <s v="N"/>
    <s v="Lap belt and shoulder harness used"/>
    <s v="Straight ahead"/>
    <n v="0"/>
    <n v="90"/>
    <s v="Jackknife, Motor vehicle in transport, Overturn/rollover, Ran off road right"/>
    <s v="Cloudy"/>
    <s v="N"/>
    <s v="N"/>
    <s v="N"/>
    <s v="N"/>
    <n v="43.873286"/>
    <n v="-101.156907"/>
    <s v="Light truck (2 axles, 4 tires); Tractor/semi-trailer"/>
    <s v="Westbound"/>
    <s v="None; Swerving or avoiding due to wind, slippery surface, vehicle, object, non-motorist, etc."/>
    <s v="Road surface condition ( wet, icy, snow, slush, etc. )"/>
    <m/>
    <s v="None"/>
    <s v="None"/>
    <s v="0.00 BAC, 0.00 BAC"/>
    <x v="2"/>
    <x v="1"/>
  </r>
  <r>
    <n v="627"/>
    <n v="1818813"/>
    <d v="2018-03-22T21:10:00"/>
    <s v="JACKSON"/>
    <s v="N"/>
    <m/>
    <m/>
    <n v="-1"/>
    <n v="90"/>
    <s v="Animal  - wild"/>
    <s v="Cloudy, Rain"/>
    <s v="N"/>
    <s v="N"/>
    <s v="N"/>
    <s v="N"/>
    <n v="43.844673999999898"/>
    <n v="-101.329849999999"/>
    <s v="Motor home"/>
    <s v="Eastbound"/>
    <s v="Wild animal hit - damage only"/>
    <s v="Animal in roadway"/>
    <m/>
    <s v="Wild animal hit"/>
    <s v="Wild animal hit - damage only"/>
    <s v="Wild animal hit"/>
    <x v="2"/>
    <x v="0"/>
  </r>
  <r>
    <n v="628"/>
    <n v="1903581"/>
    <d v="2019-04-05T14:04:00"/>
    <s v="JACKSON"/>
    <s v="N"/>
    <s v="Lap belt and shoulder harness used"/>
    <s v="Straight ahead"/>
    <n v="0"/>
    <n v="90"/>
    <s v="Cross median/centerline, Overturn/rollover, Ran off road left"/>
    <s v="Clear"/>
    <s v="N"/>
    <s v="N"/>
    <s v="Y"/>
    <s v="N"/>
    <n v="43.889408000000003"/>
    <n v="-101.12525100000001"/>
    <s v="SUV ( sport utility/suburban )"/>
    <s v="Westbound"/>
    <s v="Distracted (list distraction in narrative); Failure to keep in proper lane"/>
    <s v="None"/>
    <s v="LANE DRIVING REQUIRED / ILLEGAL LANE CHANGE"/>
    <s v="None"/>
    <s v="None"/>
    <s v="0.00 BAC, Not reported, Not reported"/>
    <x v="2"/>
    <x v="1"/>
  </r>
  <r>
    <n v="629"/>
    <n v="1903829"/>
    <d v="2019-03-31T16:00:00"/>
    <s v="JONES"/>
    <s v="N"/>
    <s v="Lap belt and shoulder harness used"/>
    <s v="Straight ahead"/>
    <n v="0"/>
    <n v="90"/>
    <s v="Fire/explosion"/>
    <s v="Clear"/>
    <s v="N"/>
    <s v="N"/>
    <s v="N"/>
    <s v="N"/>
    <n v="43.9009369999999"/>
    <n v="-100.973336"/>
    <s v="Passenger car"/>
    <s v="Eastbound"/>
    <s v="None"/>
    <s v="None"/>
    <m/>
    <s v="None"/>
    <s v="None"/>
    <s v="0.00 BAC"/>
    <x v="2"/>
    <x v="0"/>
  </r>
  <r>
    <n v="631"/>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2"/>
    <x v="0"/>
  </r>
  <r>
    <n v="632"/>
    <n v="1905444"/>
    <d v="2019-05-22T10:33:00"/>
    <s v="JACKSON"/>
    <s v="N"/>
    <m/>
    <m/>
    <n v="-1"/>
    <n v="73"/>
    <s v="Animal  - wild"/>
    <s v="Rain, Sleet, hail ( freezing rain or drizzle )"/>
    <s v="N"/>
    <s v="N"/>
    <s v="N"/>
    <s v="N"/>
    <n v="43.461450999999897"/>
    <n v="-101.494900999999"/>
    <s v="SUV ( sport utility/suburban )"/>
    <s v="Northbound"/>
    <s v="Wild animal hit - damage only"/>
    <s v="Animal in roadway"/>
    <m/>
    <s v="Wild animal hit"/>
    <s v="Wild animal hit - damage only"/>
    <s v="Wild animal hit"/>
    <x v="2"/>
    <x v="0"/>
  </r>
  <r>
    <n v="633"/>
    <n v="1906008"/>
    <d v="2019-05-26T03:25:00"/>
    <s v="JACKSON"/>
    <s v="N"/>
    <m/>
    <m/>
    <n v="-1"/>
    <n v="90"/>
    <s v="Animal  - wild"/>
    <s v="Clear"/>
    <s v="N"/>
    <s v="N"/>
    <s v="N"/>
    <s v="N"/>
    <n v="43.851607000000001"/>
    <n v="-101.388790999999"/>
    <s v="SUV ( sport utility/suburban )"/>
    <s v="Westbound"/>
    <s v="Wild animal hit - damage only"/>
    <s v="Animal in roadway"/>
    <m/>
    <s v="Wild animal hit"/>
    <s v="Wild animal hit - damage only"/>
    <s v="Wild animal hit"/>
    <x v="2"/>
    <x v="0"/>
  </r>
  <r>
    <n v="634"/>
    <n v="1907606"/>
    <d v="2019-05-21T14:00:00"/>
    <s v="JACKSON"/>
    <s v="N"/>
    <s v="Lap belt and shoulder harness used"/>
    <s v="Straight ahead"/>
    <n v="0"/>
    <n v="90"/>
    <s v="Motor vehicle in transport"/>
    <s v="Rain"/>
    <s v="N"/>
    <s v="N"/>
    <s v="N"/>
    <s v="N"/>
    <n v="43.842550000000003"/>
    <n v="-101.239215"/>
    <s v="Light truck (2 axles, 4 tires); Tractor/semi-trailer"/>
    <s v="Eastbound"/>
    <s v="Driving too fast for conditions; None"/>
    <s v="Road surface condition ( wet, icy, snow, slush, etc. )"/>
    <s v="OVERDRIVING ROAD CONDITIONS"/>
    <s v="None"/>
    <s v="None"/>
    <s v="Test not given, Test not given"/>
    <x v="2"/>
    <x v="0"/>
  </r>
  <r>
    <n v="635"/>
    <n v="1908349"/>
    <d v="2019-07-03T21:25:00"/>
    <s v="JACKSON"/>
    <s v="N"/>
    <s v="Lap belt and shoulder harness used"/>
    <s v="Straight ahead"/>
    <n v="0"/>
    <n v="90"/>
    <s v="Ditch, Motor vehicle in transport, Ran off road right"/>
    <s v="Cloudy"/>
    <s v="N"/>
    <s v="N"/>
    <s v="N"/>
    <s v="N"/>
    <n v="43.851176000000002"/>
    <n v="-101.470827999999"/>
    <s v="Light truck (2 axles, 4 tires); SUV ( sport utility/suburban )"/>
    <s v="Westbound"/>
    <s v="Followed too closely; None"/>
    <s v="None"/>
    <m/>
    <s v="None; Unknown"/>
    <s v="None"/>
    <s v="0.00 BAC, 0.00 BAC"/>
    <x v="2"/>
    <x v="0"/>
  </r>
  <r>
    <n v="636"/>
    <n v="1908732"/>
    <d v="2019-07-14T03:00:00"/>
    <s v="JONES"/>
    <s v="N"/>
    <m/>
    <m/>
    <n v="-1"/>
    <n v="90"/>
    <s v="Animal  - wild"/>
    <s v="Clear"/>
    <s v="N"/>
    <s v="N"/>
    <s v="N"/>
    <s v="N"/>
    <n v="43.900911999999899"/>
    <n v="-100.946534999999"/>
    <s v="SUV ( sport utility/suburban )"/>
    <s v="Eastbound"/>
    <s v="Wild animal hit - damage only"/>
    <s v="Animal in roadway"/>
    <m/>
    <s v="Wild animal hit"/>
    <s v="Wild animal hit - damage only"/>
    <s v="Wild animal hit"/>
    <x v="2"/>
    <x v="0"/>
  </r>
  <r>
    <n v="637"/>
    <n v="1909266"/>
    <d v="2019-06-15T14:29:00"/>
    <s v="JACKSON"/>
    <s v="N"/>
    <s v="Lap belt and shoulder harness used"/>
    <s v="Straight ahead"/>
    <n v="0"/>
    <n v="90"/>
    <s v="Other traffic barrier"/>
    <s v="Clear"/>
    <s v="N"/>
    <s v="N"/>
    <s v="N"/>
    <s v="N"/>
    <n v="43.848433"/>
    <n v="-101.500388"/>
    <s v="Tractor/semi-trailer"/>
    <s v="Westbound"/>
    <s v="None; Running off road"/>
    <s v="None"/>
    <m/>
    <s v="None"/>
    <s v="None"/>
    <s v="Test not given"/>
    <x v="2"/>
    <x v="0"/>
  </r>
  <r>
    <n v="639"/>
    <n v="1909268"/>
    <d v="2019-06-28T21:43:00"/>
    <s v="JACKSON"/>
    <s v="N"/>
    <m/>
    <m/>
    <n v="-1"/>
    <n v="73"/>
    <s v="Animal  - wild"/>
    <s v="Clear"/>
    <s v="N"/>
    <s v="N"/>
    <s v="N"/>
    <s v="N"/>
    <n v="43.398927999999898"/>
    <n v="-101.499092"/>
    <s v="Passenger car"/>
    <s v="Southbound"/>
    <s v="Wild animal hit - damage only"/>
    <s v="Animal in roadway"/>
    <m/>
    <s v="Wild animal hit"/>
    <s v="Wild animal hit - damage only"/>
    <s v="Wild animal hit"/>
    <x v="2"/>
    <x v="0"/>
  </r>
  <r>
    <n v="641"/>
    <n v="1910283"/>
    <d v="2019-06-14T22:45:00"/>
    <s v="JONES"/>
    <s v="N"/>
    <m/>
    <m/>
    <n v="-1"/>
    <n v="90"/>
    <s v="Animal  - wild"/>
    <s v="Clear"/>
    <s v="N"/>
    <s v="N"/>
    <s v="N"/>
    <s v="N"/>
    <n v="43.901175000000002"/>
    <n v="-100.963718"/>
    <s v="SUV ( sport utility/suburban )"/>
    <s v="Westbound"/>
    <s v="Wild animal hit - damage only"/>
    <s v="Animal in roadway"/>
    <m/>
    <s v="Wild animal hit"/>
    <s v="Wild animal hit - damage only"/>
    <s v="Wild animal hit"/>
    <x v="2"/>
    <x v="0"/>
  </r>
  <r>
    <n v="642"/>
    <n v="1910284"/>
    <d v="2019-07-30T22:05:00"/>
    <s v="JONES"/>
    <s v="N"/>
    <m/>
    <m/>
    <n v="-1"/>
    <n v="90"/>
    <s v="Animal  - wild"/>
    <s v="Clear"/>
    <s v="N"/>
    <s v="N"/>
    <s v="N"/>
    <s v="N"/>
    <n v="43.886467000000003"/>
    <n v="-100.859404999999"/>
    <s v="Motor home"/>
    <s v="Eastbound"/>
    <s v="Wild animal hit - damage only"/>
    <s v="Animal in roadway"/>
    <m/>
    <s v="Wild animal hit"/>
    <s v="Wild animal hit - damage only"/>
    <s v="Wild animal hit"/>
    <x v="2"/>
    <x v="0"/>
  </r>
  <r>
    <n v="643"/>
    <n v="1910674"/>
    <d v="2019-08-01T15:20:00"/>
    <s v="JACKSON"/>
    <s v="N"/>
    <s v="Lap belt and shoulder harness used"/>
    <s v="Straight ahead"/>
    <n v="0"/>
    <n v="90"/>
    <s v="Embankment, Equipment failure ( tires, brakes, etc. ), Fence, Ran off road right"/>
    <s v="Clear"/>
    <s v="Y"/>
    <s v="N"/>
    <s v="N"/>
    <s v="N"/>
    <n v="43.849415999999898"/>
    <n v="-101.354308"/>
    <s v="SUV ( sport utility/suburban )"/>
    <s v="Westbound"/>
    <s v="None; Over-correcting/over-steering"/>
    <s v="None"/>
    <s v="DRIVERS LICENSE SUSPENDED"/>
    <s v="Tires"/>
    <s v="None"/>
    <s v="0.00 BAC, Not reported"/>
    <x v="2"/>
    <x v="2"/>
  </r>
  <r>
    <n v="644"/>
    <n v="1910675"/>
    <d v="2019-08-03T14:05:00"/>
    <s v="JACKSON"/>
    <s v="N"/>
    <s v="Helmet and eye protection, Lap belt and shoulder harness used"/>
    <s v="Stopped in traffic lane, Straight ahead"/>
    <n v="0"/>
    <n v="44"/>
    <s v="Motor vehicle in transport"/>
    <s v="Clear"/>
    <s v="N"/>
    <s v="N"/>
    <s v="N"/>
    <s v="N"/>
    <n v="43.577852999999898"/>
    <n v="-101.520837"/>
    <s v="Motorcycle; SUV ( sport utility/suburban )"/>
    <s v="Westbound"/>
    <s v="Failed to yield to vehicle; None"/>
    <s v="None"/>
    <s v="CARELESS DRIVING."/>
    <s v="None"/>
    <s v="None"/>
    <s v="0.00 BAC, 0.00 BAC, Not reported"/>
    <x v="2"/>
    <x v="3"/>
  </r>
  <r>
    <n v="645"/>
    <n v="1910676"/>
    <d v="2019-08-09T14:00:00"/>
    <s v="JACKSON"/>
    <s v="N"/>
    <s v="Eye protection only"/>
    <s v="Straight ahead"/>
    <n v="0"/>
    <n v="90"/>
    <s v="Overturn/rollover, Ran off road right"/>
    <s v="Cloudy, Severe crosswinds"/>
    <s v="N"/>
    <s v="N"/>
    <s v="N"/>
    <s v="N"/>
    <n v="43.842730000000003"/>
    <n v="-101.29187"/>
    <s v="Motorcycle"/>
    <s v="Eastbound"/>
    <s v="None; Swerving or avoiding due to wind, slippery surface, vehicle, object, non-motorist, etc."/>
    <s v="None"/>
    <m/>
    <s v="None"/>
    <s v="None"/>
    <s v="0.00 BAC"/>
    <x v="2"/>
    <x v="2"/>
  </r>
  <r>
    <n v="646"/>
    <n v="1910813"/>
    <d v="2019-08-04T03:00:00"/>
    <s v="JACKSON"/>
    <s v="N"/>
    <m/>
    <m/>
    <n v="-1"/>
    <n v="90"/>
    <s v="Animal  - wild"/>
    <s v="Clear"/>
    <s v="N"/>
    <s v="N"/>
    <s v="N"/>
    <s v="N"/>
    <n v="43.899419000000002"/>
    <n v="-101.09550400000001"/>
    <s v="SUV ( sport utility/suburban )"/>
    <s v="Eastbound"/>
    <s v="Wild animal hit - damage only"/>
    <s v="Animal in roadway"/>
    <m/>
    <s v="Wild animal hit"/>
    <s v="Wild animal hit - damage only"/>
    <s v="Wild animal hit"/>
    <x v="2"/>
    <x v="0"/>
  </r>
  <r>
    <n v="647"/>
    <n v="1910963"/>
    <d v="2019-08-14T11:31:00"/>
    <s v="JACKSON"/>
    <s v="N"/>
    <s v="None used"/>
    <s v="Straight ahead"/>
    <n v="0"/>
    <n v="73"/>
    <s v="Motor vehicle in transport, Overturn/rollover"/>
    <s v="Clear"/>
    <s v="N"/>
    <s v="N"/>
    <s v="N"/>
    <s v="N"/>
    <n v="43.570118999999899"/>
    <n v="-101.52088500000001"/>
    <s v="Farm machinery; Light truck (2 axles, 4 tires)"/>
    <s v="Southbound"/>
    <s v="None"/>
    <s v="None"/>
    <s v="ADULT SEATBELT VIOLATION ---- AFTER 9/1/73"/>
    <s v="None"/>
    <s v="None"/>
    <s v="0.00 BAC, 0.00 BAC"/>
    <x v="2"/>
    <x v="1"/>
  </r>
  <r>
    <n v="648"/>
    <n v="1911125"/>
    <d v="2019-08-14T02:39:00"/>
    <s v="JACKSON"/>
    <s v="N"/>
    <m/>
    <m/>
    <n v="-1"/>
    <n v="90"/>
    <s v="Animal  - wild"/>
    <s v="Clear"/>
    <s v="N"/>
    <s v="N"/>
    <s v="N"/>
    <s v="N"/>
    <n v="43.887402000000002"/>
    <n v="-101.129183999999"/>
    <s v="Passenger car"/>
    <s v="Westbound"/>
    <s v="Wild animal hit - damage only"/>
    <s v="Animal in roadway"/>
    <m/>
    <s v="Wild animal hit"/>
    <s v="Wild animal hit - damage only"/>
    <s v="Wild animal hit"/>
    <x v="2"/>
    <x v="0"/>
  </r>
  <r>
    <n v="649"/>
    <n v="1819665"/>
    <d v="2018-08-09T20:33:00"/>
    <s v="JACKSON"/>
    <s v="N"/>
    <s v="Lap belt and shoulder harness used"/>
    <s v="Straight ahead"/>
    <n v="0"/>
    <n v="73"/>
    <s v="Animal - domestic"/>
    <s v="Clear"/>
    <s v="N"/>
    <s v="N"/>
    <s v="N"/>
    <s v="N"/>
    <n v="43.441296999999899"/>
    <n v="-101.49402000000001"/>
    <s v="Light truck (2 axles, 4 tires)"/>
    <s v="Southbound"/>
    <s v="None"/>
    <s v="Animal in roadway"/>
    <m/>
    <s v="None"/>
    <s v="None"/>
    <s v="0.00 BAC"/>
    <x v="2"/>
    <x v="2"/>
  </r>
  <r>
    <n v="651"/>
    <n v="1911242"/>
    <d v="2019-08-18T21:20:00"/>
    <s v="JONES"/>
    <s v="N"/>
    <s v="Helmet and eye protection"/>
    <s v="Straight ahead"/>
    <n v="0"/>
    <n v="90"/>
    <s v="Animal  - wild, Overturn/rollover, Ran off road right"/>
    <s v="Clear"/>
    <s v="N"/>
    <s v="N"/>
    <s v="N"/>
    <s v="N"/>
    <n v="43.901183000000003"/>
    <n v="-100.977986999999"/>
    <s v="Motorcycle"/>
    <s v="Westbound"/>
    <s v="None"/>
    <s v="Animal in roadway"/>
    <m/>
    <s v="None"/>
    <s v="None"/>
    <s v="0.00 BAC"/>
    <x v="2"/>
    <x v="1"/>
  </r>
  <r>
    <n v="652"/>
    <n v="1911664"/>
    <d v="2019-09-01T21:06:00"/>
    <s v="JONES"/>
    <s v="N"/>
    <m/>
    <m/>
    <n v="-1"/>
    <n v="90"/>
    <s v="Animal  - wild"/>
    <s v="Clear"/>
    <s v="N"/>
    <s v="N"/>
    <s v="N"/>
    <s v="N"/>
    <n v="43.886738000000001"/>
    <n v="-100.75739900000001"/>
    <s v="Light truck (2 axles, 4 tires)"/>
    <s v="Westbound"/>
    <s v="Wild animal hit - damage only"/>
    <s v="Animal in roadway"/>
    <m/>
    <s v="Wild animal hit"/>
    <s v="Wild animal hit - damage only"/>
    <s v="Wild animal hit"/>
    <x v="2"/>
    <x v="0"/>
  </r>
  <r>
    <n v="654"/>
    <n v="1912319"/>
    <d v="2019-09-17T03:00:00"/>
    <s v="JONES"/>
    <s v="N"/>
    <m/>
    <m/>
    <n v="-1"/>
    <n v="90"/>
    <s v="Animal  - wild"/>
    <s v="Clear"/>
    <s v="N"/>
    <s v="N"/>
    <s v="N"/>
    <s v="N"/>
    <n v="43.886741999999899"/>
    <n v="-100.840587999999"/>
    <s v="Passenger car"/>
    <s v="Westbound"/>
    <s v="Wild animal hit - damage only"/>
    <s v="Animal in roadway"/>
    <m/>
    <s v="Wild animal hit"/>
    <s v="Wild animal hit - damage only"/>
    <s v="Wild animal hit"/>
    <x v="2"/>
    <x v="0"/>
  </r>
  <r>
    <n v="655"/>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2"/>
    <x v="0"/>
  </r>
  <r>
    <n v="656"/>
    <n v="1912891"/>
    <d v="2019-09-08T20:20:00"/>
    <s v="JACKSON"/>
    <s v="N"/>
    <m/>
    <m/>
    <n v="-1"/>
    <n v="73"/>
    <s v="Animal  - wild"/>
    <s v="Clear"/>
    <s v="N"/>
    <s v="N"/>
    <s v="N"/>
    <s v="N"/>
    <n v="43.615602000000003"/>
    <n v="-101.50550800000001"/>
    <s v="SUV ( sport utility/suburban )"/>
    <s v="Northbound"/>
    <s v="Wild animal hit - damage only"/>
    <s v="Animal in roadway"/>
    <m/>
    <s v="Wild animal hit"/>
    <s v="Wild animal hit - damage only"/>
    <s v="Wild animal hit"/>
    <x v="2"/>
    <x v="0"/>
  </r>
  <r>
    <n v="657"/>
    <n v="1914030"/>
    <d v="2019-10-10T11:26:00"/>
    <s v="JACKSON"/>
    <s v="N"/>
    <s v="Lap belt and shoulder harness used"/>
    <s v="Straight ahead"/>
    <n v="0"/>
    <n v="90"/>
    <s v="Ditch, Fence, Guardrail face, Ran off road right"/>
    <s v="Snow"/>
    <s v="N"/>
    <s v="N"/>
    <s v="N"/>
    <s v="N"/>
    <n v="43.847178"/>
    <n v="-101.34348"/>
    <s v="Tractor/semi-trailer"/>
    <s v="Eastbound"/>
    <s v="None; Running off road"/>
    <s v="Road surface condition ( wet, icy, snow, slush, etc. )"/>
    <m/>
    <s v="None"/>
    <s v="None"/>
    <s v="0.00 BAC"/>
    <x v="2"/>
    <x v="0"/>
  </r>
  <r>
    <n v="658"/>
    <n v="1914420"/>
    <d v="2019-10-10T19:00:00"/>
    <s v="JONES"/>
    <s v="N"/>
    <s v="Lap belt and shoulder harness used"/>
    <s v="Straight ahead"/>
    <n v="0"/>
    <n v="90"/>
    <s v="Jackknife, Overturn/rollover, Ran off road left, Separation of units"/>
    <s v="Snow, Blowing snow"/>
    <s v="N"/>
    <s v="N"/>
    <s v="N"/>
    <s v="N"/>
    <n v="43.886575999999899"/>
    <n v="-100.777727999999"/>
    <s v="SUV ( sport utility/suburban )"/>
    <s v="Eastbound"/>
    <s v="None"/>
    <s v="Road surface condition ( wet, icy, snow, slush, etc. )"/>
    <m/>
    <s v="None"/>
    <s v="None"/>
    <s v="0.00 BAC"/>
    <x v="2"/>
    <x v="0"/>
  </r>
  <r>
    <n v="659"/>
    <n v="1914421"/>
    <d v="2019-10-10T18:40:00"/>
    <s v="JACKSON"/>
    <s v="N"/>
    <s v="Lap belt and shoulder harness used"/>
    <s v="Straight ahead"/>
    <n v="0"/>
    <n v="90"/>
    <s v="Jackknife, Overturn/rollover, Ran off road left"/>
    <s v="Snow, Blowing snow"/>
    <s v="N"/>
    <s v="N"/>
    <s v="N"/>
    <s v="N"/>
    <n v="43.877364"/>
    <n v="-101.148251999999"/>
    <s v="Tractor/semi-trailer"/>
    <s v="Eastbound"/>
    <s v="None"/>
    <s v="Road surface condition ( wet, icy, snow, slush, etc. )"/>
    <m/>
    <s v="None"/>
    <s v="None"/>
    <s v="0.00 BAC"/>
    <x v="2"/>
    <x v="0"/>
  </r>
  <r>
    <n v="660"/>
    <n v="1914422"/>
    <d v="2019-10-10T21:57:00"/>
    <s v="JACKSON"/>
    <s v="N"/>
    <s v="Lap belt and shoulder harness used"/>
    <s v="Straight ahead"/>
    <n v="0"/>
    <n v="90"/>
    <s v="Jackknife"/>
    <s v="Snow, Blowing snow"/>
    <s v="N"/>
    <s v="N"/>
    <s v="N"/>
    <s v="N"/>
    <n v="43.8973119999999"/>
    <n v="-101.106117999999"/>
    <s v="Tractor/semi-trailer"/>
    <s v="Eastbound"/>
    <s v="None"/>
    <s v="Road surface condition ( wet, icy, snow, slush, etc. )"/>
    <m/>
    <s v="None"/>
    <s v="None"/>
    <s v="0.00 BAC"/>
    <x v="2"/>
    <x v="0"/>
  </r>
  <r>
    <n v="661"/>
    <n v="1914688"/>
    <d v="2019-10-11T14:35:00"/>
    <s v="JACKSON"/>
    <s v="N"/>
    <s v="Lap belt and shoulder harness used"/>
    <s v="Changing lanes, Straight ahead"/>
    <n v="0"/>
    <n v="90"/>
    <s v="Motor vehicle in transport"/>
    <s v="Cloudy"/>
    <s v="N"/>
    <s v="N"/>
    <s v="N"/>
    <s v="N"/>
    <n v="43.856178"/>
    <n v="-101.19708"/>
    <s v="Light truck (2 axles, 4 tires); Tractor/semi-trailer"/>
    <s v="Westbound"/>
    <s v="Failed to yield to vehicle; None; Swerving or avoiding due to wind, slippery surface, vehicle, object, non-motorist, etc."/>
    <s v="None; Road surface condition ( wet, icy, snow, slush, etc. )"/>
    <m/>
    <s v="None"/>
    <s v="None"/>
    <s v="0.00 BAC, 0.00 BAC"/>
    <x v="2"/>
    <x v="0"/>
  </r>
  <r>
    <n v="663"/>
    <n v="1914845"/>
    <d v="2019-10-20T22:10:00"/>
    <s v="JACKSON"/>
    <s v="N"/>
    <s v="Lap belt and shoulder harness used, None used"/>
    <s v="Overtaking/passing, Straight ahead"/>
    <n v="0"/>
    <n v="90"/>
    <s v="Motor vehicle in transport"/>
    <s v="Rain, Snow"/>
    <s v="N"/>
    <s v="N"/>
    <s v="N"/>
    <s v="N"/>
    <n v="43.845218000000003"/>
    <n v="-101.331469999999"/>
    <s v="Passenger car; SUV ( sport utility/suburban )"/>
    <s v="Westbound"/>
    <s v="Drinking; Failure to keep in proper lane; None"/>
    <s v="None"/>
    <s v="DUI, HIT/RUN PROPERTY DAMAGE, ADULT SEATBELT VIOLATION ---- AFTER 9/1/73, OPEN CONTAINER IN VEHICLE"/>
    <s v="None"/>
    <s v="None"/>
    <s v="0.22 BAC, 0.00 BAC"/>
    <x v="2"/>
    <x v="0"/>
  </r>
  <r>
    <n v="664"/>
    <n v="1914954"/>
    <d v="2019-10-10T13:42:00"/>
    <s v="JACKSON"/>
    <s v="N"/>
    <s v="Lap belt and shoulder harness used"/>
    <s v="Straight ahead"/>
    <n v="0"/>
    <n v="90"/>
    <s v="Delineator post, Highway traffic sign post/sign, Jackknife"/>
    <s v="Snow, Blowing snow"/>
    <s v="N"/>
    <s v="N"/>
    <s v="N"/>
    <s v="N"/>
    <n v="43.884048999999898"/>
    <n v="-101.13575400000001"/>
    <s v="Tractor/semi-trailer"/>
    <s v="Westbound"/>
    <s v="Driving too fast for conditions; Failure to keep in proper lane"/>
    <s v="Road surface condition ( wet, icy, snow, slush, etc. )"/>
    <s v="OVERDRIVING ROAD CONDITIONS"/>
    <s v="None"/>
    <s v="Weather conditions"/>
    <s v="0.00 BAC"/>
    <x v="2"/>
    <x v="0"/>
  </r>
  <r>
    <n v="665"/>
    <n v="1913946"/>
    <d v="2019-10-07T07:45:00"/>
    <s v="JONES"/>
    <s v="N"/>
    <m/>
    <m/>
    <n v="-1"/>
    <n v="90"/>
    <s v="Animal  - wild"/>
    <s v="Clear"/>
    <s v="N"/>
    <s v="N"/>
    <s v="N"/>
    <s v="N"/>
    <n v="43.8836429999999"/>
    <n v="-100.723174"/>
    <s v="Passenger car"/>
    <s v="Eastbound"/>
    <s v="Wild animal hit - damage only"/>
    <s v="Animal in roadway"/>
    <m/>
    <s v="Wild animal hit"/>
    <s v="Wild animal hit - damage only"/>
    <s v="Wild animal hit"/>
    <x v="2"/>
    <x v="0"/>
  </r>
  <r>
    <n v="666"/>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2"/>
    <x v="0"/>
  </r>
  <r>
    <n v="667"/>
    <n v="1915349"/>
    <d v="2019-10-19T16:44:00"/>
    <s v="JONES"/>
    <s v="N"/>
    <m/>
    <m/>
    <n v="-1"/>
    <n v="90"/>
    <s v="Animal  - wild"/>
    <s v="Clear"/>
    <s v="N"/>
    <s v="N"/>
    <s v="N"/>
    <s v="N"/>
    <n v="43.886588000000003"/>
    <n v="-100.763209"/>
    <s v="Passenger car"/>
    <s v="Eastbound"/>
    <s v="Wild animal hit - damage only"/>
    <s v="Animal in roadway"/>
    <m/>
    <s v="Wild animal hit"/>
    <s v="Wild animal hit - damage only"/>
    <s v="Wild animal hit"/>
    <x v="2"/>
    <x v="0"/>
  </r>
  <r>
    <n v="668"/>
    <n v="1915359"/>
    <d v="2019-10-27T05:00:00"/>
    <s v="JACKSON"/>
    <s v="N"/>
    <s v="Lap belt and shoulder harness used"/>
    <s v="Straight ahead"/>
    <n v="0"/>
    <n v="90"/>
    <s v="Ditch, Jackknife, Ran off road left"/>
    <s v="Clear"/>
    <s v="N"/>
    <s v="N"/>
    <s v="N"/>
    <s v="N"/>
    <n v="43.887169"/>
    <n v="-101.12903900000001"/>
    <s v="Tractor/semi-trailer"/>
    <s v="Eastbound"/>
    <s v="Driving too fast for conditions; Failure to keep in proper lane"/>
    <s v="Road surface condition ( wet, icy, snow, slush, etc. )"/>
    <m/>
    <s v="None"/>
    <s v="None"/>
    <s v="0.00 BAC"/>
    <x v="2"/>
    <x v="0"/>
  </r>
  <r>
    <n v="669"/>
    <n v="1913925"/>
    <d v="2019-09-16T03:00:00"/>
    <s v="BENNETT"/>
    <s v="N"/>
    <m/>
    <s v="Straight ahead"/>
    <n v="0"/>
    <n v="73"/>
    <s v="Overturn/rollover, Ran off road left, Ran off road right"/>
    <s v="Clear"/>
    <s v="N"/>
    <s v="N"/>
    <s v="N"/>
    <s v="N"/>
    <n v="43.388845000000003"/>
    <n v="-101.502184"/>
    <s v="Passenger car"/>
    <s v="Southbound"/>
    <s v="Drinking; Running off road"/>
    <s v="None"/>
    <m/>
    <s v="None"/>
    <s v="None"/>
    <s v="Test not given, Not reported"/>
    <x v="2"/>
    <x v="2"/>
  </r>
  <r>
    <n v="670"/>
    <n v="1914245"/>
    <d v="2019-10-18T07:45:00"/>
    <s v="JONES"/>
    <s v="N"/>
    <m/>
    <m/>
    <n v="-1"/>
    <n v="90"/>
    <s v="Animal  - wild"/>
    <s v="Clear"/>
    <s v="N"/>
    <s v="N"/>
    <s v="N"/>
    <s v="N"/>
    <n v="43.896303000000003"/>
    <n v="-100.908216999999"/>
    <s v="Passenger car"/>
    <s v="Eastbound"/>
    <s v="Wild animal hit - damage only"/>
    <s v="Animal in roadway"/>
    <m/>
    <s v="Wild animal hit"/>
    <s v="Wild animal hit - damage only"/>
    <s v="Wild animal hit"/>
    <x v="2"/>
    <x v="0"/>
  </r>
  <r>
    <n v="671"/>
    <n v="1915602"/>
    <d v="2019-11-03T22:35:00"/>
    <s v="JONES"/>
    <s v="N"/>
    <m/>
    <m/>
    <n v="-1"/>
    <n v="90"/>
    <s v="Animal  - wild"/>
    <s v="Clear"/>
    <s v="N"/>
    <s v="N"/>
    <s v="N"/>
    <s v="N"/>
    <n v="43.886724000000001"/>
    <n v="-100.84078700000001"/>
    <s v="SUV ( sport utility/suburban )"/>
    <s v="Westbound"/>
    <s v="Wild animal hit - damage only"/>
    <s v="Animal in roadway"/>
    <m/>
    <s v="Wild animal hit"/>
    <s v="Wild animal hit - damage only"/>
    <s v="Wild animal hit"/>
    <x v="2"/>
    <x v="0"/>
  </r>
  <r>
    <n v="672"/>
    <n v="1916375"/>
    <d v="2019-11-10T17:55:00"/>
    <s v="JACKSON"/>
    <s v="N"/>
    <s v="Lap belt and shoulder harness used"/>
    <s v="Straight ahead"/>
    <n v="0"/>
    <n v="90"/>
    <s v="Guardrail face, Ran off road right"/>
    <s v="Snow, Blowing snow"/>
    <s v="N"/>
    <s v="N"/>
    <s v="N"/>
    <s v="N"/>
    <n v="43.886488999999898"/>
    <n v="-101.130369"/>
    <s v="Passenger car"/>
    <s v="Eastbound"/>
    <s v="None; Running off road"/>
    <s v="Road surface condition ( wet, icy, snow, slush, etc. )"/>
    <m/>
    <s v="None"/>
    <s v="Weather conditions"/>
    <s v="0.00 BAC"/>
    <x v="2"/>
    <x v="0"/>
  </r>
  <r>
    <n v="673"/>
    <n v="1916846"/>
    <d v="2019-11-16T21:30:00"/>
    <s v="JACKSON"/>
    <s v="N"/>
    <m/>
    <m/>
    <n v="-1"/>
    <n v="90"/>
    <s v="Animal  - wild"/>
    <s v="Clear"/>
    <s v="N"/>
    <s v="N"/>
    <s v="N"/>
    <s v="N"/>
    <n v="43.884175999999897"/>
    <n v="-101.13491"/>
    <s v="SUV ( sport utility/suburban )"/>
    <s v="Eastbound"/>
    <s v="Wild animal hit - damage only"/>
    <s v="Animal in roadway"/>
    <m/>
    <s v="Wild animal hit"/>
    <s v="Wild animal hit - damage only"/>
    <s v="Wild animal hit"/>
    <x v="2"/>
    <x v="0"/>
  </r>
  <r>
    <n v="675"/>
    <n v="1917456"/>
    <d v="2019-11-16T18:00:00"/>
    <s v="JACKSON"/>
    <s v="N"/>
    <s v="Lap belt and shoulder harness used"/>
    <s v="Straight ahead"/>
    <n v="0"/>
    <n v="90"/>
    <s v="Animal  - wild"/>
    <s v="Clear"/>
    <s v="N"/>
    <s v="N"/>
    <s v="N"/>
    <s v="N"/>
    <n v="43.900686999999898"/>
    <n v="-101.084301999999"/>
    <s v="SUV ( sport utility/suburban )"/>
    <s v="Eastbound"/>
    <s v="None"/>
    <s v="Animal in roadway"/>
    <m/>
    <s v="None"/>
    <s v="None"/>
    <s v="0.00 BAC"/>
    <x v="2"/>
    <x v="2"/>
  </r>
  <r>
    <n v="676"/>
    <n v="1917463"/>
    <d v="2019-11-19T22:57:00"/>
    <s v="JACKSON"/>
    <s v="N"/>
    <m/>
    <m/>
    <n v="-1"/>
    <n v="90"/>
    <s v="Animal  - wild"/>
    <s v="Clear"/>
    <s v="N"/>
    <s v="N"/>
    <s v="N"/>
    <s v="N"/>
    <n v="43.842565999999898"/>
    <n v="-101.244737"/>
    <s v="Passenger car"/>
    <s v="Eastbound"/>
    <s v="Wild animal hit - damage only"/>
    <s v="Animal in roadway"/>
    <m/>
    <s v="Wild animal hit"/>
    <s v="Wild animal hit - damage only"/>
    <s v="Wild animal hit"/>
    <x v="2"/>
    <x v="0"/>
  </r>
  <r>
    <n v="677"/>
    <n v="1917403"/>
    <d v="2019-11-19T16:59:00"/>
    <s v="JACKSON"/>
    <s v="N"/>
    <m/>
    <m/>
    <n v="-1"/>
    <n v="90"/>
    <s v="Animal  - wild"/>
    <s v="Clear"/>
    <s v="N"/>
    <s v="N"/>
    <s v="N"/>
    <s v="N"/>
    <n v="43.850904999999898"/>
    <n v="-101.47242"/>
    <s v="Mini-van/passenger van with seats for 8 or less, including driver"/>
    <s v="Eastbound"/>
    <s v="Wild animal hit - damage only"/>
    <s v="Animal in roadway"/>
    <m/>
    <s v="Wild animal hit"/>
    <s v="Wild animal hit - damage only"/>
    <s v="Wild animal hit"/>
    <x v="2"/>
    <x v="0"/>
  </r>
  <r>
    <n v="678"/>
    <n v="1917402"/>
    <d v="2019-09-14T02:15:00"/>
    <s v="JACKSON"/>
    <s v="N"/>
    <m/>
    <m/>
    <n v="-1"/>
    <n v="90"/>
    <s v="Animal  - wild"/>
    <s v="Clear"/>
    <s v="N"/>
    <s v="N"/>
    <s v="N"/>
    <s v="N"/>
    <n v="43.851537999999898"/>
    <n v="-101.387620999999"/>
    <s v="Passenger car"/>
    <s v="Eastbound"/>
    <s v="Wild animal hit - damage only"/>
    <s v="Animal in roadway"/>
    <m/>
    <s v="Wild animal hit"/>
    <s v="Wild animal hit - damage only"/>
    <s v="Wild animal hit"/>
    <x v="2"/>
    <x v="0"/>
  </r>
  <r>
    <n v="679"/>
    <n v="1917401"/>
    <d v="2019-11-10T13:02:00"/>
    <s v="JACKSON"/>
    <s v="N"/>
    <s v="Lap belt and shoulder harness used"/>
    <s v="Straight ahead"/>
    <n v="0"/>
    <n v="90"/>
    <s v="Guardrail face, Jackknife, Ran off road left"/>
    <s v="Sleet, hail ( freezing rain or drizzle )"/>
    <s v="N"/>
    <s v="N"/>
    <s v="N"/>
    <s v="N"/>
    <n v="43.865082999999899"/>
    <n v="-101.17853700000001"/>
    <s v="Tractor/semi-trailer"/>
    <s v="Westbound"/>
    <s v="Driving too fast for conditions; None"/>
    <s v="Road surface condition ( wet, icy, snow, slush, etc. )"/>
    <m/>
    <s v="None"/>
    <s v="Weather conditions"/>
    <s v="Test not given"/>
    <x v="2"/>
    <x v="0"/>
  </r>
  <r>
    <n v="680"/>
    <n v="1917397"/>
    <d v="2019-09-14T16:15:00"/>
    <s v="JACKSON"/>
    <s v="N"/>
    <m/>
    <m/>
    <n v="-1"/>
    <n v="90"/>
    <s v="Animal  - wild"/>
    <s v="Clear"/>
    <s v="N"/>
    <s v="N"/>
    <s v="N"/>
    <s v="N"/>
    <n v="43.894776"/>
    <n v="-101.11404400000001"/>
    <s v="Passenger car"/>
    <s v="Eastbound"/>
    <s v="Wild animal hit - damage only"/>
    <s v="Animal in roadway"/>
    <m/>
    <s v="Wild animal hit"/>
    <s v="Wild animal hit - damage only"/>
    <s v="Wild animal hit"/>
    <x v="2"/>
    <x v="0"/>
  </r>
  <r>
    <n v="681"/>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2"/>
    <x v="0"/>
  </r>
  <r>
    <n v="684"/>
    <n v="1917753"/>
    <d v="2019-11-21T00:50:00"/>
    <s v="JONES"/>
    <s v="N"/>
    <s v="Lap belt and shoulder harness used"/>
    <s v="Straight ahead"/>
    <n v="0"/>
    <n v="90"/>
    <s v="Overturn/rollover"/>
    <s v="Snow"/>
    <s v="N"/>
    <s v="N"/>
    <s v="N"/>
    <s v="N"/>
    <n v="43.886501000000003"/>
    <n v="-100.835008999999"/>
    <s v="Light truck (2 axles, 4 tires)"/>
    <s v="Eastbound"/>
    <s v="None"/>
    <s v="Road surface condition ( wet, icy, snow, slush, etc. )"/>
    <m/>
    <s v="None"/>
    <s v="None"/>
    <s v="Test not given"/>
    <x v="2"/>
    <x v="0"/>
  </r>
  <r>
    <n v="685"/>
    <n v="1918582"/>
    <d v="2019-08-02T12:39:00"/>
    <s v="JACKSON"/>
    <s v="N"/>
    <m/>
    <s v="Straight ahead"/>
    <n v="0"/>
    <n v="90"/>
    <s v="Guardrail face, Jackknife"/>
    <s v="Cloudy"/>
    <s v="N"/>
    <s v="N"/>
    <s v="N"/>
    <s v="N"/>
    <n v="43.842835999999899"/>
    <n v="-101.24757700000001"/>
    <s v="Light truck (2 axles, 4 tires)"/>
    <s v="Westbound"/>
    <s v="None"/>
    <s v="Non-contact vehicle caused evasive action"/>
    <m/>
    <s v="None"/>
    <s v="None"/>
    <s v="0.00 BAC"/>
    <x v="2"/>
    <x v="0"/>
  </r>
  <r>
    <n v="686"/>
    <n v="1918584"/>
    <d v="2019-12-01T14:26:00"/>
    <s v="JONES"/>
    <s v="N"/>
    <s v="Lap belt and shoulder harness used"/>
    <s v="Straight ahead"/>
    <n v="0"/>
    <n v="90"/>
    <s v="Overturn/rollover, Ran off road right"/>
    <s v="Clear"/>
    <s v="N"/>
    <s v="N"/>
    <s v="N"/>
    <s v="N"/>
    <n v="43.886505"/>
    <n v="-100.83257"/>
    <s v="Light truck (2 axles, 4 tires)"/>
    <s v="Eastbound"/>
    <s v="Driving too fast for conditions; Failure to keep in proper lane"/>
    <s v="Road surface condition ( wet, icy, snow, slush, etc. )"/>
    <s v="OVERDRIVING ROAD CONDITIONS"/>
    <s v="None"/>
    <s v="None"/>
    <s v="0.00 BAC"/>
    <x v="2"/>
    <x v="0"/>
  </r>
  <r>
    <n v="688"/>
    <n v="1919148"/>
    <d v="2019-12-08T19:37:00"/>
    <s v="JACKSON"/>
    <s v="N"/>
    <s v="Lap belt and shoulder harness used"/>
    <s v="Straight ahead"/>
    <n v="0"/>
    <n v="90"/>
    <s v="Cross median/centerline, Overturn/rollover, Ran off road left"/>
    <s v="Snow"/>
    <s v="N"/>
    <s v="N"/>
    <s v="N"/>
    <s v="N"/>
    <n v="43.851812000000002"/>
    <n v="-101.40959700000001"/>
    <s v="Light truck (2 axles, 4 tires)"/>
    <s v="Eastbound"/>
    <s v="Failure to keep in proper lane; Running off road"/>
    <s v="None"/>
    <s v="NO VALID DL, CARELESS DRIVING."/>
    <s v="None"/>
    <s v="None"/>
    <s v="0.00 BAC"/>
    <x v="2"/>
    <x v="0"/>
  </r>
  <r>
    <n v="689"/>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2"/>
    <x v="0"/>
  </r>
  <r>
    <n v="690"/>
    <n v="1919625"/>
    <d v="2019-11-21T07:45:00"/>
    <s v="JONES"/>
    <s v="N"/>
    <s v="Lap belt and shoulder harness used"/>
    <s v="Changing lanes, Straight ahead"/>
    <n v="0"/>
    <n v="90"/>
    <s v="Motor vehicle in transport, Overturn/rollover, Ran off road right, Separation of units"/>
    <s v="Cloudy"/>
    <s v="N"/>
    <s v="N"/>
    <s v="Y"/>
    <s v="N"/>
    <n v="43.884782000000001"/>
    <n v="-100.73279700000001"/>
    <s v="Tractor/semi-trailer"/>
    <s v="Westbound"/>
    <s v="Distracted (list distraction in narrative); None; Unknown"/>
    <s v="None; Unknown"/>
    <s v="USE OF HANDHELD ELECTRONIC WIRELESS COMMUNICATION DEVICE, LANE DRIVING REQUIRED / ILLEGAL LANE CHANGE"/>
    <s v="None; Unknown"/>
    <s v="None; Unknown"/>
    <s v="0.00 BAC, Test not given"/>
    <x v="2"/>
    <x v="0"/>
  </r>
  <r>
    <n v="691"/>
    <n v="1919623"/>
    <d v="2019-11-27T18:51:00"/>
    <s v="JONES"/>
    <s v="N"/>
    <m/>
    <m/>
    <n v="-1"/>
    <n v="90"/>
    <s v="Animal  - wild"/>
    <s v="Clear"/>
    <s v="N"/>
    <s v="N"/>
    <s v="N"/>
    <s v="N"/>
    <n v="43.883598999999897"/>
    <n v="-100.719149999999"/>
    <s v="Light truck (2 axles, 4 tires)"/>
    <s v="Westbound"/>
    <s v="Wild animal hit - damage only"/>
    <s v="Animal in roadway"/>
    <m/>
    <s v="Wild animal hit"/>
    <s v="Wild animal hit - damage only"/>
    <s v="Wild animal hit"/>
    <x v="2"/>
    <x v="0"/>
  </r>
  <r>
    <n v="692"/>
    <n v="1919759"/>
    <d v="2019-12-27T22:45:00"/>
    <s v="JONES"/>
    <s v="N"/>
    <s v="Lap belt and shoulder harness used"/>
    <s v="Straight ahead"/>
    <n v="0"/>
    <n v="90"/>
    <s v="Ditch, Ran off road left"/>
    <s v="Snow"/>
    <s v="N"/>
    <s v="N"/>
    <s v="N"/>
    <s v="N"/>
    <n v="43.891834000000003"/>
    <n v="-100.896936999999"/>
    <s v="Passenger car"/>
    <s v="Eastbound"/>
    <s v="Failure to keep in proper lane; Swerving or avoiding due to wind, slippery surface, vehicle, object, non-motorist, etc."/>
    <s v="Road surface condition ( wet, icy, snow, slush, etc. )"/>
    <m/>
    <s v="None"/>
    <s v="Weather conditions"/>
    <s v="0.00 BAC"/>
    <x v="2"/>
    <x v="0"/>
  </r>
  <r>
    <n v="693"/>
    <n v="1919760"/>
    <d v="2019-12-28T01:40:00"/>
    <s v="JONES"/>
    <s v="N"/>
    <s v="Lap belt and shoulder harness used"/>
    <s v="Straight ahead"/>
    <n v="0"/>
    <n v="90"/>
    <s v="Ditch, Ran off road right"/>
    <s v="Snow"/>
    <s v="N"/>
    <s v="N"/>
    <s v="N"/>
    <s v="N"/>
    <n v="43.900903999999898"/>
    <n v="-100.921496"/>
    <s v="Tractor/semi-trailer"/>
    <s v="Westbound"/>
    <s v="Driving too fast for conditions; Swerving or avoiding due to wind, slippery surface, vehicle, object, non-motorist, etc."/>
    <s v="Road surface condition ( wet, icy, snow, slush, etc. )"/>
    <m/>
    <s v="None"/>
    <s v="None"/>
    <s v="0.00 BAC"/>
    <x v="2"/>
    <x v="0"/>
  </r>
  <r>
    <n v="694"/>
    <n v="1919764"/>
    <d v="2019-12-20T15:58:00"/>
    <s v="JACKSON"/>
    <s v="N"/>
    <s v="Child/Youth restraint system used properly, Lap belt and shoulder harness used"/>
    <s v="Straight ahead"/>
    <n v="0"/>
    <n v="90"/>
    <s v="Ditch, Embankment, Guardrail face, Ran off road left"/>
    <s v="Clear"/>
    <s v="N"/>
    <s v="Y"/>
    <s v="N"/>
    <s v="N"/>
    <n v="43.842652999999899"/>
    <n v="-101.271618"/>
    <s v="SUV ( sport utility/suburban )"/>
    <s v="Eastbound"/>
    <s v="Fatigued/asleep; Running off road"/>
    <s v="None"/>
    <m/>
    <s v="None"/>
    <s v="None"/>
    <s v="0.00 BAC, Not reported, Not reported, Not reported, Not reported"/>
    <x v="2"/>
    <x v="3"/>
  </r>
  <r>
    <n v="695"/>
    <n v="1920301"/>
    <d v="2019-12-28T15:20:00"/>
    <s v="JONES"/>
    <s v="N"/>
    <s v="Lap belt and shoulder harness used"/>
    <s v="Straight ahead"/>
    <n v="0"/>
    <n v="90"/>
    <s v="Delineator post, Ditch, Fence"/>
    <s v="Snow, Blowing snow"/>
    <s v="N"/>
    <s v="N"/>
    <s v="N"/>
    <s v="N"/>
    <n v="43.901190999999898"/>
    <n v="-101.011848999999"/>
    <s v="Passenger car"/>
    <s v="Westbound"/>
    <s v="None; Swerving or avoiding due to wind, slippery surface, vehicle, object, non-motorist, etc."/>
    <s v="Road surface condition ( wet, icy, snow, slush, etc. )"/>
    <m/>
    <s v="None"/>
    <s v="None"/>
    <s v="0.00 BAC"/>
    <x v="2"/>
    <x v="0"/>
  </r>
  <r>
    <n v="697"/>
    <n v="1920004"/>
    <d v="2019-12-26T07:06:00"/>
    <s v="JACKSON"/>
    <s v="N"/>
    <s v="Lap belt and shoulder harness used"/>
    <s v="Straight ahead"/>
    <n v="0"/>
    <n v="90"/>
    <s v="Delineator post, Ran off road right"/>
    <s v="Cloudy"/>
    <s v="N"/>
    <s v="N"/>
    <s v="N"/>
    <s v="N"/>
    <n v="43.875785999999898"/>
    <n v="-101.15134500000001"/>
    <s v="Light truck (2 axles, 4 tires)"/>
    <s v="Westbound"/>
    <s v="None"/>
    <s v="Road surface condition ( wet, icy, snow, slush, etc. )"/>
    <m/>
    <s v="None"/>
    <s v="None"/>
    <s v="Test not given"/>
    <x v="2"/>
    <x v="0"/>
  </r>
  <r>
    <n v="698"/>
    <n v="1920396"/>
    <d v="2019-12-25T19:25:00"/>
    <s v="JACKSON"/>
    <s v="N"/>
    <s v="Lap belt and shoulder harness used"/>
    <s v="Straight ahead"/>
    <n v="0"/>
    <n v="90"/>
    <s v="Delineator post, Ditch, Ran off road right"/>
    <s v="Snow"/>
    <s v="N"/>
    <s v="N"/>
    <s v="N"/>
    <s v="N"/>
    <n v="43.9000699999999"/>
    <n v="-101.09287500000001"/>
    <s v="Light truck (2 axles, 4 tires)"/>
    <s v="Westbound"/>
    <s v="Driving too fast for conditions; None"/>
    <s v="Road surface condition ( wet, icy, snow, slush, etc. )"/>
    <m/>
    <s v="None"/>
    <s v="None"/>
    <s v="Test not given"/>
    <x v="2"/>
    <x v="0"/>
  </r>
  <r>
    <n v="699"/>
    <n v="1920399"/>
    <d v="2019-12-28T14:12:00"/>
    <s v="JONES"/>
    <s v="N"/>
    <s v="None used"/>
    <s v="Straight ahead"/>
    <n v="0"/>
    <n v="90"/>
    <s v="Overturn/rollover, Ran off road left"/>
    <s v="Snow"/>
    <s v="N"/>
    <s v="N"/>
    <s v="N"/>
    <s v="N"/>
    <n v="43.886353999999898"/>
    <n v="-100.755212"/>
    <s v="SUV ( sport utility/suburban )"/>
    <s v="Eastbound"/>
    <s v="Driving too fast for conditions; None"/>
    <s v="Road surface condition ( wet, icy, snow, slush, etc. )"/>
    <s v="OVERDRIVING ROAD CONDITIONS, ADULT SEATBELT VIOLATION ---- AFTER 9/1/73"/>
    <s v="None"/>
    <s v="None"/>
    <s v="0.00 BAC, Not reported"/>
    <x v="2"/>
    <x v="1"/>
  </r>
  <r>
    <n v="700"/>
    <n v="1920484"/>
    <d v="2019-12-27T22:35:00"/>
    <s v="JACKSON"/>
    <s v="N"/>
    <s v="Lap belt and shoulder harness used"/>
    <s v="Straight ahead"/>
    <n v="0"/>
    <n v="90"/>
    <s v="Overturn/rollover, Ran off road right"/>
    <s v="Blowing snow"/>
    <s v="N"/>
    <s v="N"/>
    <s v="N"/>
    <s v="N"/>
    <n v="43.842944000000003"/>
    <n v="-101.285492"/>
    <s v="SUV ( sport utility/suburban )"/>
    <s v="Westbound"/>
    <s v="None"/>
    <s v="Road surface condition ( wet, icy, snow, slush, etc. )"/>
    <m/>
    <s v="None"/>
    <s v="Weather conditions"/>
    <s v="Test not given"/>
    <x v="2"/>
    <x v="2"/>
  </r>
  <r>
    <n v="701"/>
    <n v="1920638"/>
    <d v="2019-12-20T17:05:00"/>
    <s v="JACKSON"/>
    <s v="N"/>
    <m/>
    <m/>
    <n v="-1"/>
    <n v="90"/>
    <s v="Animal  - wild"/>
    <s v="Clear"/>
    <s v="N"/>
    <s v="N"/>
    <s v="N"/>
    <s v="N"/>
    <n v="43.847271999999897"/>
    <n v="-101.342609999999"/>
    <s v="Light truck (2 axles, 4 tires)"/>
    <s v="Westbound"/>
    <s v="Wild animal hit - damage only"/>
    <s v="Animal in roadway"/>
    <m/>
    <s v="Wild animal hit"/>
    <s v="Wild animal hit - damage only"/>
    <s v="Wild animal hit"/>
    <x v="2"/>
    <x v="0"/>
  </r>
  <r>
    <n v="702"/>
    <n v="1920639"/>
    <d v="2019-12-30T12:20:00"/>
    <s v="JACKSON"/>
    <s v="N"/>
    <s v="Lap belt and shoulder harness used"/>
    <s v="Changing lanes"/>
    <n v="0"/>
    <n v="90"/>
    <s v="Jackknife, Ran off road left"/>
    <s v="Cloudy"/>
    <s v="N"/>
    <s v="N"/>
    <s v="N"/>
    <s v="N"/>
    <n v="43.843023000000002"/>
    <n v="-101.22556400000001"/>
    <s v="Tractor/semi-trailer"/>
    <s v="Eastbound"/>
    <s v="None; Swerving or avoiding due to wind, slippery surface, vehicle, object, non-motorist, etc."/>
    <s v="Road surface condition ( wet, icy, snow, slush, etc. )"/>
    <m/>
    <s v="None"/>
    <s v="None"/>
    <s v="0.00 BAC"/>
    <x v="2"/>
    <x v="0"/>
  </r>
  <r>
    <n v="703"/>
    <n v="1920640"/>
    <d v="2019-12-30T11:30:00"/>
    <s v="JACKSON"/>
    <s v="N"/>
    <s v="Lap belt and shoulder harness used"/>
    <s v="Straight ahead"/>
    <n v="0"/>
    <n v="90"/>
    <s v="Motor vehicle in transport"/>
    <s v="Snow, Blowing snow"/>
    <s v="N"/>
    <s v="N"/>
    <s v="N"/>
    <s v="N"/>
    <n v="43.848759000000001"/>
    <n v="-101.50023"/>
    <s v="Passenger car; Tractor/semi-trailer"/>
    <s v="Westbound"/>
    <s v="Failure to keep in proper lane; None; Unknown"/>
    <s v="None; Road surface condition ( wet, icy, snow, slush, etc. )"/>
    <m/>
    <s v="None"/>
    <s v="None; Weather conditions"/>
    <s v="Test not given, Test not given"/>
    <x v="2"/>
    <x v="2"/>
  </r>
  <r>
    <n v="704"/>
    <n v="2000092"/>
    <d v="2020-01-04T20:05:00"/>
    <s v="JACKSON"/>
    <s v="N"/>
    <m/>
    <m/>
    <n v="-1"/>
    <n v="90"/>
    <s v="Animal  - wild"/>
    <s v="Clear"/>
    <s v="N"/>
    <s v="N"/>
    <s v="N"/>
    <s v="N"/>
    <n v="43.850143000000003"/>
    <n v="-101.493819999999"/>
    <s v="SUV ( sport utility/suburban )"/>
    <s v="Eastbound"/>
    <s v="Wild animal hit - damage only"/>
    <s v="Animal in roadway"/>
    <m/>
    <s v="Wild animal hit"/>
    <s v="Wild animal hit - damage only"/>
    <s v="Wild animal hit"/>
    <x v="2"/>
    <x v="0"/>
  </r>
  <r>
    <n v="705"/>
    <n v="1920801"/>
    <d v="2019-12-30T18:00:00"/>
    <s v="JONES"/>
    <s v="N"/>
    <s v="Lap belt and shoulder harness used"/>
    <s v="Straight ahead"/>
    <n v="0"/>
    <n v="90"/>
    <s v="Jackknife, Ran off road right"/>
    <s v="Cloudy"/>
    <s v="Y"/>
    <s v="N"/>
    <s v="N"/>
    <s v="N"/>
    <n v="43.884045999999898"/>
    <n v="-100.727931999999"/>
    <s v="Tractor/semi-trailer"/>
    <s v="Eastbound"/>
    <s v="None; Over-correcting/over-steering"/>
    <s v="Road surface condition ( wet, icy, snow, slush, etc. )"/>
    <m/>
    <s v="None"/>
    <s v="None"/>
    <s v="Test not given"/>
    <x v="2"/>
    <x v="0"/>
  </r>
  <r>
    <n v="706"/>
    <n v="2001076"/>
    <d v="2020-01-17T11:42:00"/>
    <s v="JONES"/>
    <s v="N"/>
    <s v="Lap belt and shoulder harness used"/>
    <s v="Stopped in traffic lane, Straight ahead"/>
    <n v="0"/>
    <n v="90"/>
    <s v="Motor vehicle in transport, Ran off road left"/>
    <s v="Sleet, hail ( freezing rain or drizzle )"/>
    <s v="N"/>
    <s v="N"/>
    <s v="N"/>
    <s v="N"/>
    <n v="43.888305000000003"/>
    <n v="-100.887818999999"/>
    <s v="Light truck (2 axles, 4 tires); Tractor/semi-trailer"/>
    <s v="Eastbound"/>
    <s v="None; Not applicable"/>
    <s v="Road surface condition ( wet, icy, snow, slush, etc. )"/>
    <m/>
    <s v="None; Other"/>
    <s v="Not applicable; Weather conditions"/>
    <s v="Test not given, Not applicable"/>
    <x v="2"/>
    <x v="0"/>
  </r>
  <r>
    <n v="707"/>
    <n v="2001762"/>
    <d v="2020-01-24T10:14:00"/>
    <s v="JACKSON"/>
    <s v="N"/>
    <s v="Lap belt and shoulder harness used"/>
    <s v="Changing lanes, Stopped in traffic lane"/>
    <n v="0"/>
    <n v="90"/>
    <s v="Motor vehicle in transport"/>
    <s v="Fog, smog, smoke"/>
    <s v="N"/>
    <s v="N"/>
    <s v="N"/>
    <s v="N"/>
    <n v="43.847025000000002"/>
    <n v="-101.342642999999"/>
    <s v="Tractor/semi-trailer"/>
    <s v="Eastbound"/>
    <s v="Failed to yield to vehicle; None"/>
    <s v="None"/>
    <m/>
    <s v="None"/>
    <s v="None"/>
    <s v="0.00 BAC, Not applicable"/>
    <x v="2"/>
    <x v="0"/>
  </r>
  <r>
    <n v="708"/>
    <n v="2001764"/>
    <d v="2020-02-06T18:30:00"/>
    <s v="JACKSON"/>
    <s v="N"/>
    <s v="Lap belt and shoulder harness used"/>
    <s v="Straight ahead"/>
    <n v="0"/>
    <n v="90"/>
    <s v="Ditch, Fence"/>
    <s v="Snow"/>
    <s v="N"/>
    <s v="N"/>
    <s v="N"/>
    <s v="N"/>
    <n v="43.8427849999999"/>
    <n v="-101.231275999999"/>
    <s v="Light truck (2 axles, 4 tires)"/>
    <s v="Westbound"/>
    <s v="Driving too fast for conditions; None"/>
    <s v="Road surface condition ( wet, icy, snow, slush, etc. )"/>
    <m/>
    <s v="None"/>
    <s v="None"/>
    <s v="0.00 BAC"/>
    <x v="2"/>
    <x v="0"/>
  </r>
  <r>
    <n v="709"/>
    <n v="2002025"/>
    <d v="2020-02-08T05:55:00"/>
    <s v="JONES"/>
    <s v="N"/>
    <m/>
    <m/>
    <n v="-1"/>
    <n v="90"/>
    <s v="Animal  - wild"/>
    <s v="Clear"/>
    <s v="N"/>
    <s v="N"/>
    <s v="N"/>
    <s v="N"/>
    <n v="43.901187"/>
    <n v="-100.97185"/>
    <s v="Passenger car"/>
    <s v="Westbound"/>
    <s v="Wild animal hit - damage only"/>
    <s v="Animal in roadway"/>
    <m/>
    <s v="Wild animal hit"/>
    <s v="Wild animal hit - damage only"/>
    <s v="Wild animal hit"/>
    <x v="2"/>
    <x v="0"/>
  </r>
  <r>
    <n v="711"/>
    <n v="2002190"/>
    <d v="2020-02-06T17:56:00"/>
    <s v="JACKSON"/>
    <s v="N"/>
    <s v="Lap belt and shoulder harness used, None used"/>
    <s v="Straight ahead"/>
    <n v="0"/>
    <n v="90"/>
    <s v="Guardrail face, Motor vehicle in transport, Ran off road right"/>
    <s v="Snow"/>
    <s v="N"/>
    <s v="N"/>
    <s v="N"/>
    <s v="N"/>
    <n v="43.897264"/>
    <n v="-101.106351"/>
    <s v="Light truck (2 axles, 4 tires); Passenger car; Tractor/semi-trailer"/>
    <s v="Eastbound"/>
    <s v="Driving too fast for conditions; Failure to keep in proper lane; None"/>
    <s v="Road surface condition ( wet, icy, snow, slush, etc. )"/>
    <s v="NO VALID DL, OVERDRIVING ROAD CONDITIONS, FINANCIAL RESPONSIBILITY - OWNER"/>
    <s v="None"/>
    <s v="None"/>
    <s v="0.00 BAC, 0.00 BAC, 0.00 BAC"/>
    <x v="2"/>
    <x v="0"/>
  </r>
  <r>
    <n v="712"/>
    <n v="2003085"/>
    <d v="2020-02-12T10:22:00"/>
    <s v="JACKSON"/>
    <s v="N"/>
    <s v="Lap belt and shoulder harness used"/>
    <s v="Straight ahead"/>
    <n v="0"/>
    <n v="90"/>
    <s v="Ditch, Ran off road left"/>
    <s v="Clear"/>
    <s v="N"/>
    <s v="N"/>
    <s v="N"/>
    <s v="N"/>
    <n v="43.8884639999999"/>
    <n v="-101.126499999999"/>
    <s v="SUV ( sport utility/suburban )"/>
    <s v="Eastbound"/>
    <s v="Driving too fast for conditions; None"/>
    <s v="Road surface condition ( wet, icy, snow, slush, etc. )"/>
    <s v="OVERDRIVING ROAD CONDITIONS"/>
    <s v="None"/>
    <s v="None"/>
    <s v="0.00 BAC"/>
    <x v="2"/>
    <x v="0"/>
  </r>
  <r>
    <n v="713"/>
    <n v="2003086"/>
    <d v="2020-02-25T10:28:00"/>
    <s v="JACKSON"/>
    <s v="N"/>
    <s v="Lap belt and shoulder harness used"/>
    <s v="Straight ahead"/>
    <n v="0"/>
    <n v="90"/>
    <s v="Motor vehicle in transport"/>
    <s v="Cloudy"/>
    <s v="N"/>
    <s v="N"/>
    <s v="N"/>
    <s v="N"/>
    <n v="43.8785519999999"/>
    <n v="-101.146530999999"/>
    <s v="Passenger car; Tractor/semi-trailer"/>
    <s v="Westbound"/>
    <s v="Followed too closely; None"/>
    <s v="Road surface condition ( wet, icy, snow, slush, etc. )"/>
    <m/>
    <s v="None"/>
    <s v="None"/>
    <s v="0.00 BAC, 0.00 BAC"/>
    <x v="2"/>
    <x v="0"/>
  </r>
  <r>
    <n v="714"/>
    <n v="2003392"/>
    <d v="2020-03-14T14:43:00"/>
    <s v="JONES"/>
    <s v="N"/>
    <s v="Lap belt and shoulder harness used"/>
    <s v="Straight ahead"/>
    <n v="0"/>
    <n v="90"/>
    <s v="Guardrail face, Ran off road left"/>
    <s v="Clear"/>
    <s v="N"/>
    <s v="N"/>
    <s v="N"/>
    <s v="N"/>
    <n v="43.886494999999897"/>
    <n v="-100.839106999999"/>
    <s v="Passenger car"/>
    <s v="Eastbound"/>
    <s v="Driving too fast for conditions; None"/>
    <s v="Road surface condition ( wet, icy, snow, slush, etc. )"/>
    <m/>
    <s v="None"/>
    <s v="None"/>
    <s v="0.00 BAC"/>
    <x v="2"/>
    <x v="0"/>
  </r>
  <r>
    <n v="715"/>
    <n v="2003405"/>
    <d v="2020-03-14T11:30:00"/>
    <s v="JACKSON"/>
    <s v="N"/>
    <s v="Lap belt and shoulder harness used"/>
    <s v="Overtaking/passing, Straight ahead"/>
    <n v="0"/>
    <n v="90"/>
    <s v="Motor vehicle in transport"/>
    <s v="Snow, Blowing snow"/>
    <s v="N"/>
    <s v="N"/>
    <s v="N"/>
    <s v="N"/>
    <n v="43.856951000000002"/>
    <n v="-101.194884"/>
    <s v="Mini-van/passenger van with seats for 8 or less, including driver; Tractor/semi-trailer"/>
    <s v="Eastbound"/>
    <s v="Driving too fast for conditions; Failure to keep in proper lane; None"/>
    <s v="Road surface condition ( wet, icy, snow, slush, etc. )"/>
    <s v="CARELESS DRIVING."/>
    <s v="None"/>
    <s v="None"/>
    <s v="0.00 BAC, 0.00 BAC"/>
    <x v="2"/>
    <x v="0"/>
  </r>
  <r>
    <n v="716"/>
    <n v="2003487"/>
    <d v="2020-03-20T07:40:00"/>
    <s v="JONES"/>
    <s v="N"/>
    <s v="Lap belt and shoulder harness used"/>
    <s v="Straight ahead"/>
    <n v="0"/>
    <n v="90"/>
    <s v="Motor vehicle in transport, Ran off road left"/>
    <s v="Clear"/>
    <s v="N"/>
    <s v="Y"/>
    <s v="N"/>
    <s v="N"/>
    <n v="43.901187"/>
    <n v="-100.980181999999"/>
    <s v="Passenger car; Tractor/semi-trailer"/>
    <s v="Eastbound"/>
    <s v="Fatigued/asleep; None"/>
    <s v="None"/>
    <s v="CARELESS DRIVING"/>
    <s v="None"/>
    <s v="None"/>
    <s v="0.00 BAC, 0.00 BAC"/>
    <x v="2"/>
    <x v="2"/>
  </r>
  <r>
    <n v="719"/>
    <n v="2003720"/>
    <d v="2020-03-14T14:00:00"/>
    <s v="JONES"/>
    <s v="N"/>
    <s v="Lap belt and shoulder harness used"/>
    <s v="Overtaking/passing"/>
    <n v="0"/>
    <n v="90"/>
    <s v="Guardrail face, Ran off road left"/>
    <s v="Cloudy, Blowing snow"/>
    <s v="N"/>
    <s v="N"/>
    <s v="N"/>
    <s v="N"/>
    <n v="43.886747"/>
    <n v="-100.836382"/>
    <s v="SUV ( sport utility/suburban )"/>
    <s v="Eastbound"/>
    <s v="None"/>
    <s v="Road surface condition ( wet, icy, snow, slush, etc. )"/>
    <m/>
    <s v="None"/>
    <s v="None"/>
    <s v="Test not given"/>
    <x v="2"/>
    <x v="0"/>
  </r>
  <r>
    <n v="722"/>
    <n v="2004032"/>
    <d v="2020-03-31T21:40:00"/>
    <s v="JACKSON"/>
    <s v="N"/>
    <m/>
    <m/>
    <n v="-1"/>
    <n v="90"/>
    <s v="Animal  - wild"/>
    <s v="Clear"/>
    <s v="N"/>
    <s v="N"/>
    <s v="N"/>
    <s v="N"/>
    <n v="43.848953000000002"/>
    <n v="-101.211851999999"/>
    <s v="Passenger car"/>
    <s v="Westbound"/>
    <s v="Wild animal hit - damage only"/>
    <s v="Animal in roadway"/>
    <m/>
    <s v="Wild animal hit"/>
    <s v="Wild animal hit - damage only"/>
    <s v="Wild animal hit"/>
    <x v="2"/>
    <x v="0"/>
  </r>
  <r>
    <n v="723"/>
    <n v="2004567"/>
    <d v="2020-04-23T16:04:00"/>
    <s v="JACKSON"/>
    <s v="N"/>
    <s v="Lap belt and shoulder harness used"/>
    <s v="Straight ahead"/>
    <n v="0"/>
    <n v="90"/>
    <s v="Ditch, Fence, Jackknife, Ran off road right"/>
    <s v="Rain, Severe crosswinds"/>
    <s v="N"/>
    <s v="N"/>
    <s v="N"/>
    <s v="N"/>
    <n v="43.870539999999899"/>
    <n v="-101.162594999999"/>
    <s v="Tractor/semi-trailer"/>
    <s v="Eastbound"/>
    <s v="None"/>
    <s v="Road surface condition ( wet, icy, snow, slush, etc. )"/>
    <m/>
    <s v="None"/>
    <s v="None"/>
    <s v="0.00 BAC"/>
    <x v="2"/>
    <x v="0"/>
  </r>
  <r>
    <n v="724"/>
    <n v="1921016"/>
    <d v="2019-12-23T06:45:00"/>
    <s v="JACKSON"/>
    <s v="N"/>
    <m/>
    <m/>
    <n v="-1"/>
    <n v="73"/>
    <s v="Animal  - wild"/>
    <s v="Clear"/>
    <s v="N"/>
    <s v="N"/>
    <s v="N"/>
    <s v="N"/>
    <n v="43.715091999999899"/>
    <n v="-101.541708"/>
    <s v="Tractor/semi-trailer"/>
    <s v="Northbound"/>
    <s v="Wild animal hit - damage only"/>
    <s v="Animal in roadway"/>
    <m/>
    <s v="Wild animal hit"/>
    <s v="Wild animal hit - damage only"/>
    <s v="Wild animal hit"/>
    <x v="2"/>
    <x v="0"/>
  </r>
  <r>
    <n v="725"/>
    <n v="2004781"/>
    <d v="2020-04-24T21:54:00"/>
    <s v="JACKSON"/>
    <s v="N"/>
    <m/>
    <m/>
    <n v="-1"/>
    <n v="90"/>
    <s v="Animal  - wild"/>
    <s v="Clear"/>
    <s v="N"/>
    <s v="N"/>
    <s v="N"/>
    <s v="N"/>
    <n v="43.901169000000003"/>
    <n v="-101.07723300000001"/>
    <s v="Light truck (2 axles, 4 tires)"/>
    <s v="Westbound"/>
    <s v="Wild animal hit - damage only"/>
    <s v="Animal in roadway"/>
    <m/>
    <s v="Wild animal hit"/>
    <s v="Wild animal hit - damage only"/>
    <s v="Wild animal hit"/>
    <x v="2"/>
    <x v="0"/>
  </r>
  <r>
    <n v="727"/>
    <n v="2005600"/>
    <d v="2020-05-22T05:15:00"/>
    <s v="JACKSON"/>
    <s v="N"/>
    <m/>
    <m/>
    <n v="-1"/>
    <n v="90"/>
    <s v="Animal  - wild"/>
    <s v="Clear"/>
    <s v="N"/>
    <s v="N"/>
    <s v="N"/>
    <s v="N"/>
    <n v="43.842956999999899"/>
    <n v="-101.288186999999"/>
    <s v="Mini-van/passenger van with seats for 8 or less, including driver"/>
    <s v="Westbound"/>
    <s v="Wild animal hit - damage only"/>
    <s v="Animal in roadway"/>
    <m/>
    <s v="Wild animal hit"/>
    <s v="Wild animal hit - damage only"/>
    <s v="Wild animal hit"/>
    <x v="2"/>
    <x v="0"/>
  </r>
  <r>
    <n v="728"/>
    <n v="2005601"/>
    <d v="2020-05-19T07:40:00"/>
    <s v="JACKSON"/>
    <s v="N"/>
    <s v="Lap belt and shoulder harness used"/>
    <s v="Straight ahead"/>
    <n v="0"/>
    <n v="90"/>
    <s v="Motor vehicle in transport"/>
    <s v="Clear, Severe crosswinds"/>
    <s v="N"/>
    <s v="N"/>
    <s v="N"/>
    <s v="N"/>
    <n v="43.842754999999897"/>
    <n v="-101.311999"/>
    <s v="Light truck (2 axles, 4 tires); Tractor/semi-trailer"/>
    <s v="Eastbound"/>
    <s v="Failure to keep in proper lane; None; Swerving or avoiding due to wind, slippery surface, vehicle, object, non-motorist, etc."/>
    <s v="None"/>
    <m/>
    <s v="None"/>
    <s v="None"/>
    <s v="0.00 BAC, 0.00 BAC"/>
    <x v="2"/>
    <x v="0"/>
  </r>
  <r>
    <n v="729"/>
    <n v="2005603"/>
    <d v="2020-05-27T04:30:00"/>
    <s v="JACKSON"/>
    <s v="N"/>
    <m/>
    <m/>
    <n v="-1"/>
    <n v="90"/>
    <s v="Animal  - wild"/>
    <s v="Clear"/>
    <s v="N"/>
    <s v="N"/>
    <s v="N"/>
    <s v="N"/>
    <n v="43.901183000000003"/>
    <n v="-101.074347"/>
    <s v="Passenger car"/>
    <s v="Westbound"/>
    <s v="Wild animal hit - damage only"/>
    <s v="Animal in roadway"/>
    <m/>
    <s v="Wild animal hit"/>
    <s v="Wild animal hit - damage only"/>
    <s v="Wild animal hit"/>
    <x v="2"/>
    <x v="0"/>
  </r>
  <r>
    <n v="730"/>
    <n v="2005604"/>
    <d v="2020-05-14T21:30:00"/>
    <s v="JACKSON"/>
    <s v="N"/>
    <m/>
    <m/>
    <n v="-1"/>
    <n v="90"/>
    <s v="Animal  - wild"/>
    <s v="Clear"/>
    <s v="N"/>
    <s v="N"/>
    <s v="N"/>
    <s v="N"/>
    <n v="43.842975000000003"/>
    <n v="-101.292072"/>
    <s v="SUV ( sport utility/suburban )"/>
    <s v="Westbound"/>
    <s v="Wild animal hit - damage only"/>
    <s v="Animal in roadway"/>
    <m/>
    <s v="Wild animal hit"/>
    <s v="Wild animal hit - damage only"/>
    <s v="Wild animal hit"/>
    <x v="2"/>
    <x v="0"/>
  </r>
  <r>
    <n v="731"/>
    <n v="2005607"/>
    <d v="2020-05-21T22:45:00"/>
    <s v="JACKSON"/>
    <s v="N"/>
    <m/>
    <m/>
    <n v="-1"/>
    <n v="90"/>
    <s v="Animal  - wild"/>
    <s v="Clear"/>
    <s v="N"/>
    <s v="N"/>
    <s v="N"/>
    <s v="N"/>
    <n v="43.842768999999898"/>
    <n v="-101.307717999999"/>
    <s v="Mini-van/passenger van with seats for 8 or less, including driver"/>
    <s v="Eastbound"/>
    <s v="Wild animal hit - damage only"/>
    <s v="Animal in roadway"/>
    <m/>
    <s v="Wild animal hit"/>
    <s v="Wild animal hit - damage only"/>
    <s v="Wild animal hit"/>
    <x v="2"/>
    <x v="0"/>
  </r>
  <r>
    <n v="732"/>
    <n v="2006646"/>
    <d v="2020-06-12T07:40:00"/>
    <s v="JONES"/>
    <s v="N"/>
    <s v="Lap belt and shoulder harness used"/>
    <s v="Straight ahead"/>
    <n v="0"/>
    <n v="90"/>
    <s v="Other movable object"/>
    <s v="Clear"/>
    <s v="N"/>
    <s v="N"/>
    <s v="N"/>
    <s v="N"/>
    <n v="43.901190999999898"/>
    <n v="-101.02915400000001"/>
    <s v="Tractor/semi-trailer"/>
    <s v="Westbound"/>
    <s v="None"/>
    <s v="Debris"/>
    <m/>
    <s v="None"/>
    <s v="None"/>
    <s v="Test not given"/>
    <x v="2"/>
    <x v="0"/>
  </r>
  <r>
    <n v="733"/>
    <n v="2006699"/>
    <d v="2020-05-01T23:20:00"/>
    <s v="JACKSON"/>
    <s v="N"/>
    <m/>
    <m/>
    <n v="-1"/>
    <n v="90"/>
    <s v="Animal  - wild"/>
    <s v="Clear"/>
    <s v="N"/>
    <s v="N"/>
    <s v="N"/>
    <s v="N"/>
    <n v="43.851159000000003"/>
    <n v="-101.471947"/>
    <s v="SUV ( sport utility/suburban )"/>
    <s v="Westbound"/>
    <s v="Wild animal hit - damage only"/>
    <s v="Animal in roadway"/>
    <m/>
    <s v="Wild animal hit"/>
    <s v="Wild animal hit - damage only"/>
    <s v="Wild animal hit"/>
    <x v="2"/>
    <x v="0"/>
  </r>
  <r>
    <n v="734"/>
    <n v="2007140"/>
    <d v="2020-06-18T22:42:00"/>
    <s v="JONES"/>
    <s v="N"/>
    <m/>
    <m/>
    <n v="-1"/>
    <n v="90"/>
    <s v="Animal  - wild"/>
    <s v="Clear"/>
    <s v="N"/>
    <s v="N"/>
    <s v="N"/>
    <s v="N"/>
    <n v="43.886451999999899"/>
    <n v="-100.873741999999"/>
    <s v="SUV ( sport utility/suburban )"/>
    <s v="Eastbound"/>
    <s v="Wild animal hit - damage only"/>
    <s v="Animal in roadway"/>
    <m/>
    <s v="Wild animal hit"/>
    <s v="Wild animal hit - damage only"/>
    <s v="Wild animal hit"/>
    <x v="2"/>
    <x v="0"/>
  </r>
  <r>
    <n v="735"/>
    <n v="2007142"/>
    <d v="2020-06-15T18:30:00"/>
    <s v="JONES"/>
    <s v="N"/>
    <s v="Lap belt and shoulder harness used"/>
    <s v="Straight ahead"/>
    <n v="0"/>
    <n v="90"/>
    <s v="Equipment failure ( tires, brakes, etc. ), Fire/explosion"/>
    <s v="Clear"/>
    <s v="N"/>
    <s v="N"/>
    <s v="N"/>
    <s v="N"/>
    <n v="43.900911999999899"/>
    <n v="-100.934207"/>
    <s v="Truck tractor only (bobtail)"/>
    <s v="Eastbound"/>
    <s v="None"/>
    <s v="None"/>
    <m/>
    <s v="Tires"/>
    <s v="None"/>
    <s v="Test not given"/>
    <x v="2"/>
    <x v="0"/>
  </r>
  <r>
    <n v="737"/>
    <n v="2007148"/>
    <d v="2020-06-28T04:08:00"/>
    <s v="JACKSON"/>
    <s v="N"/>
    <m/>
    <m/>
    <n v="-1"/>
    <n v="90"/>
    <s v="Animal  - wild"/>
    <s v="Clear"/>
    <s v="N"/>
    <s v="N"/>
    <s v="N"/>
    <s v="N"/>
    <n v="43.842692"/>
    <n v="-101.278317"/>
    <s v="Passenger car"/>
    <s v="Eastbound"/>
    <s v="Wild animal hit - damage only"/>
    <s v="Animal in roadway"/>
    <m/>
    <s v="Wild animal hit"/>
    <s v="Wild animal hit - damage only"/>
    <s v="Wild animal hit"/>
    <x v="2"/>
    <x v="0"/>
  </r>
  <r>
    <n v="738"/>
    <n v="2007149"/>
    <d v="2020-06-13T17:24:00"/>
    <s v="JACKSON"/>
    <s v="N"/>
    <s v="Lap belt and shoulder harness used"/>
    <s v="Changing lanes, Straight ahead"/>
    <n v="0"/>
    <n v="90"/>
    <s v="Jackknife, Motor vehicle in transport"/>
    <s v="Clear, Severe crosswinds"/>
    <s v="N"/>
    <s v="N"/>
    <s v="N"/>
    <s v="N"/>
    <n v="43.850546000000001"/>
    <n v="-101.490633"/>
    <s v="Mini-van/passenger van with seats for 8 or less, including driver; Tractor/semi-trailer"/>
    <s v="Eastbound"/>
    <s v="None"/>
    <s v="None"/>
    <m/>
    <s v="None"/>
    <s v="None"/>
    <s v="Test not given, Test not given"/>
    <x v="2"/>
    <x v="1"/>
  </r>
  <r>
    <n v="739"/>
    <n v="2007151"/>
    <d v="2020-06-28T14:35:00"/>
    <s v="JONES"/>
    <s v="N"/>
    <s v="Lap belt only used"/>
    <s v="Straight ahead"/>
    <n v="0"/>
    <n v="90"/>
    <s v="Cross median/centerline, Equipment failure ( tires, brakes, etc. ), Motor vehicle in transport"/>
    <s v="Clear"/>
    <s v="N"/>
    <s v="N"/>
    <s v="N"/>
    <s v="N"/>
    <n v="43.9011929999999"/>
    <n v="-101.041400999999"/>
    <s v="Light truck (2 axles, 4 tires)"/>
    <s v="Eastbound; Westbound"/>
    <s v="None"/>
    <s v="None"/>
    <s v="IMPROPERLY EQUIPPED VEHICLES ON HIGHWAY."/>
    <s v="None; Tires"/>
    <s v="None"/>
    <s v="Test not given, Test not given"/>
    <x v="2"/>
    <x v="0"/>
  </r>
  <r>
    <n v="740"/>
    <n v="2007014"/>
    <d v="2020-06-27T14:40:00"/>
    <s v="JONES"/>
    <s v="N"/>
    <m/>
    <m/>
    <n v="-1"/>
    <n v="90"/>
    <s v="Animal  - wild"/>
    <s v="Clear"/>
    <s v="N"/>
    <s v="N"/>
    <s v="N"/>
    <s v="N"/>
    <n v="43.901172000000003"/>
    <n v="-100.959311999999"/>
    <s v="SUV ( sport utility/suburban )"/>
    <s v="Westbound"/>
    <s v="Wild animal hit - damage only"/>
    <s v="Animal in roadway"/>
    <m/>
    <s v="Wild animal hit"/>
    <s v="Wild animal hit - damage only"/>
    <s v="Wild animal hit"/>
    <x v="2"/>
    <x v="0"/>
  </r>
  <r>
    <n v="741"/>
    <n v="2007015"/>
    <d v="2020-06-27T21:50:00"/>
    <s v="JONES"/>
    <s v="N"/>
    <m/>
    <m/>
    <n v="-1"/>
    <n v="90"/>
    <s v="Animal  - wild"/>
    <s v="Clear"/>
    <s v="N"/>
    <s v="N"/>
    <s v="N"/>
    <s v="N"/>
    <n v="43.885742999999898"/>
    <n v="-100.743825"/>
    <s v="SUV ( sport utility/suburban )"/>
    <s v="Westbound"/>
    <s v="Wild animal hit - damage only"/>
    <s v="Animal in roadway"/>
    <m/>
    <s v="Wild animal hit"/>
    <s v="Wild animal hit - damage only"/>
    <s v="Wild animal hit"/>
    <x v="2"/>
    <x v="0"/>
  </r>
  <r>
    <n v="742"/>
    <n v="2007264"/>
    <d v="2020-07-02T05:30:00"/>
    <s v="JONES"/>
    <s v="N"/>
    <m/>
    <m/>
    <n v="-1"/>
    <n v="90"/>
    <s v="Animal  - wild"/>
    <s v="Clear"/>
    <s v="N"/>
    <s v="N"/>
    <s v="N"/>
    <s v="N"/>
    <n v="43.899835000000003"/>
    <n v="-100.91657600000001"/>
    <s v="Passenger car"/>
    <s v="Westbound"/>
    <s v="Wild animal hit - damage only"/>
    <s v="Animal in roadway"/>
    <m/>
    <s v="Wild animal hit"/>
    <s v="Wild animal hit - damage only"/>
    <s v="Wild animal hit"/>
    <x v="2"/>
    <x v="0"/>
  </r>
  <r>
    <n v="743"/>
    <n v="2007263"/>
    <d v="2020-07-02T05:25:00"/>
    <s v="JONES"/>
    <s v="N"/>
    <m/>
    <m/>
    <n v="-1"/>
    <n v="90"/>
    <s v="Animal  - wild"/>
    <s v="Clear"/>
    <s v="N"/>
    <s v="N"/>
    <s v="N"/>
    <s v="N"/>
    <n v="43.8895529999999"/>
    <n v="-100.891234999999"/>
    <s v="Light truck (2 axles, 4 tires)"/>
    <s v="Eastbound"/>
    <s v="Wild animal hit - damage only"/>
    <s v="Animal in roadway"/>
    <m/>
    <s v="Wild animal hit"/>
    <s v="Wild animal hit - damage only"/>
    <s v="Wild animal hit"/>
    <x v="2"/>
    <x v="0"/>
  </r>
  <r>
    <n v="744"/>
    <n v="2007925"/>
    <d v="2020-07-03T08:30:00"/>
    <s v="JACKSON"/>
    <s v="N"/>
    <m/>
    <m/>
    <n v="-1"/>
    <n v="90"/>
    <s v="Animal  - wild"/>
    <s v="Clear"/>
    <s v="N"/>
    <s v="N"/>
    <s v="N"/>
    <s v="N"/>
    <n v="43.842880000000001"/>
    <n v="-101.258622"/>
    <s v="SUV ( sport utility/suburban )"/>
    <s v="Westbound"/>
    <s v="Wild animal hit - damage only"/>
    <s v="Animal in roadway"/>
    <m/>
    <s v="Wild animal hit"/>
    <s v="Wild animal hit - damage only"/>
    <s v="Wild animal hit"/>
    <x v="2"/>
    <x v="0"/>
  </r>
  <r>
    <n v="745"/>
    <n v="2007927"/>
    <d v="2020-07-07T19:00:00"/>
    <s v="JACKSON"/>
    <s v="N"/>
    <s v="Lap belt and shoulder harness used"/>
    <s v="Straight ahead"/>
    <n v="0"/>
    <n v="90"/>
    <s v="Overturn/rollover"/>
    <s v="Rain, Severe crosswinds"/>
    <s v="N"/>
    <s v="N"/>
    <s v="N"/>
    <s v="N"/>
    <n v="43.842726999999897"/>
    <n v="-101.290087999999"/>
    <s v="Tractor/semi-trailer"/>
    <s v="Eastbound"/>
    <s v="None"/>
    <s v="None"/>
    <m/>
    <s v="None"/>
    <s v="None"/>
    <s v="0.00 BAC"/>
    <x v="2"/>
    <x v="2"/>
  </r>
  <r>
    <n v="746"/>
    <n v="2007940"/>
    <d v="2020-07-02T11:57:00"/>
    <s v="JACKSON"/>
    <s v="N"/>
    <s v="Lap belt and shoulder harness used"/>
    <s v="Overtaking/passing, Straight ahead"/>
    <n v="0"/>
    <n v="90"/>
    <s v="Motor vehicle in transport"/>
    <s v="Clear"/>
    <s v="N"/>
    <s v="N"/>
    <s v="N"/>
    <s v="N"/>
    <n v="43.842596999999898"/>
    <n v="-101.251553999999"/>
    <s v="Light truck (2 axles, 4 tires); Tractor/semi-trailer"/>
    <s v="Eastbound"/>
    <s v="Failed to yield to vehicle; Improper lane change; None"/>
    <s v="None"/>
    <s v="LANE DRIVING REQUIRED / ILLEGAL LANE CHANGE"/>
    <s v="None"/>
    <s v="None"/>
    <s v="0.00 BAC, 0.00 BAC"/>
    <x v="2"/>
    <x v="0"/>
  </r>
  <r>
    <n v="747"/>
    <n v="2008243"/>
    <d v="2020-07-08T13:22:00"/>
    <s v="JACKSON"/>
    <s v="N"/>
    <s v="Lap belt and shoulder harness used"/>
    <s v="Straight ahead"/>
    <n v="0"/>
    <n v="90"/>
    <s v="Equipment failure ( tires, brakes, etc. ), Motor vehicle in transport"/>
    <s v="Clear"/>
    <s v="N"/>
    <s v="N"/>
    <s v="N"/>
    <s v="N"/>
    <n v="43.851911000000001"/>
    <n v="-101.38992500000001"/>
    <s v="Passenger car; Tractor/semi-trailer"/>
    <s v="Westbound"/>
    <s v="None"/>
    <s v="Debris; None"/>
    <m/>
    <s v="None; Tires"/>
    <s v="None"/>
    <s v="Test not given, Not reported"/>
    <x v="2"/>
    <x v="0"/>
  </r>
  <r>
    <n v="748"/>
    <n v="2008245"/>
    <d v="2020-07-11T02:21:00"/>
    <s v="JACKSON"/>
    <s v="N"/>
    <s v="Lap belt and shoulder harness used"/>
    <s v="Straight ahead"/>
    <n v="0"/>
    <n v="90"/>
    <s v="Fire/explosion, Motor vehicle in transport, Overturn/rollover"/>
    <s v="Clear"/>
    <s v="N"/>
    <s v="N"/>
    <s v="N"/>
    <s v="N"/>
    <n v="43.842765"/>
    <n v="-101.311323999999"/>
    <s v="SUV ( sport utility/suburban ); Truck pulling trailer(s) - GCWR 10,001 lbs or more"/>
    <s v="Eastbound"/>
    <s v="Drinking; None"/>
    <s v="None"/>
    <s v="DUI"/>
    <s v="None"/>
    <s v="None"/>
    <s v="0.21 BAC, Test not given"/>
    <x v="2"/>
    <x v="0"/>
  </r>
  <r>
    <n v="749"/>
    <n v="2008246"/>
    <d v="2020-07-10T11:24:00"/>
    <s v="JONES"/>
    <s v="N"/>
    <s v="Lap belt and shoulder harness used"/>
    <s v="Straight ahead"/>
    <n v="0"/>
    <n v="90"/>
    <s v="Cargo/equipment loss or shift, Motor vehicle in transport"/>
    <s v="Clear"/>
    <s v="N"/>
    <s v="N"/>
    <s v="N"/>
    <s v="N"/>
    <n v="43.901172000000003"/>
    <n v="-100.953676999999"/>
    <s v="SUV ( sport utility/suburban )"/>
    <s v="Westbound"/>
    <s v="None"/>
    <s v="None"/>
    <s v="DRIVING IMPROPERLY LOADED VEHICLE"/>
    <s v="None"/>
    <s v="None"/>
    <s v="0.00 BAC, 0.00 BAC"/>
    <x v="2"/>
    <x v="0"/>
  </r>
  <r>
    <n v="750"/>
    <n v="2008247"/>
    <d v="2020-07-17T12:37:00"/>
    <s v="JONES"/>
    <s v="N"/>
    <s v="Helmet and eye protection"/>
    <s v="Straight ahead"/>
    <n v="0"/>
    <n v="90"/>
    <s v="Overturn/rollover, Ran off road left"/>
    <s v="Clear"/>
    <s v="N"/>
    <s v="N"/>
    <s v="N"/>
    <s v="Y"/>
    <n v="43.891824999999898"/>
    <n v="-100.896913999999"/>
    <s v="Motorcycle"/>
    <s v="Eastbound"/>
    <s v="Illness (heart attack, stroke, etc.); None"/>
    <s v="None"/>
    <m/>
    <s v="None"/>
    <s v="None"/>
    <s v="0.00 BAC"/>
    <x v="2"/>
    <x v="3"/>
  </r>
  <r>
    <n v="751"/>
    <n v="2008248"/>
    <d v="2020-07-21T16:57:00"/>
    <s v="JONES"/>
    <s v="N"/>
    <s v="Lap belt only used"/>
    <s v="Straight ahead"/>
    <n v="0"/>
    <n v="90"/>
    <s v="Equipment failure ( tires, brakes, etc. ), Motor vehicle in transport"/>
    <s v="Clear"/>
    <s v="N"/>
    <s v="N"/>
    <s v="N"/>
    <s v="N"/>
    <n v="43.9009509999999"/>
    <n v="-101.021840999999"/>
    <s v="SUV ( sport utility/suburban ); Tractor/doubles"/>
    <s v="Eastbound"/>
    <s v="None"/>
    <s v="None"/>
    <m/>
    <s v="None; Tires"/>
    <s v="None"/>
    <s v="0.00 BAC, 0.00 BAC"/>
    <x v="2"/>
    <x v="0"/>
  </r>
  <r>
    <n v="752"/>
    <n v="2008336"/>
    <d v="2020-07-16T22:12:00"/>
    <s v="JONES"/>
    <s v="N"/>
    <m/>
    <m/>
    <n v="-1"/>
    <n v="90"/>
    <s v="Animal  - wild"/>
    <s v="Clear"/>
    <s v="N"/>
    <s v="N"/>
    <s v="N"/>
    <s v="N"/>
    <n v="43.901197000000003"/>
    <n v="-101.053777999999"/>
    <s v="Mini-van/passenger van with seats for 8 or less, including driver"/>
    <s v="Westbound"/>
    <s v="Wild animal hit - damage only"/>
    <s v="Animal in roadway"/>
    <m/>
    <s v="Wild animal hit"/>
    <s v="Wild animal hit - damage only"/>
    <s v="Wild animal hit"/>
    <x v="2"/>
    <x v="0"/>
  </r>
  <r>
    <n v="753"/>
    <n v="2008337"/>
    <d v="2020-07-21T21:00:00"/>
    <s v="JACKSON"/>
    <s v="N"/>
    <s v="Lap belt only used"/>
    <s v="Straight ahead"/>
    <n v="0"/>
    <n v="90"/>
    <s v="Motor vehicle in transport, Other traffic barrier"/>
    <s v="Clear"/>
    <s v="N"/>
    <s v="N"/>
    <s v="N"/>
    <s v="N"/>
    <n v="43.842556000000002"/>
    <n v="-101.240939999999"/>
    <s v="Light truck (2 axles, 4 tires); Tractor/semi-trailer"/>
    <s v="Eastbound; Westbound"/>
    <s v="None; Unknown"/>
    <s v="None; Work zone ( construction/maintenance/utility )"/>
    <m/>
    <s v="None"/>
    <s v="None"/>
    <s v="Test not given, Test not given"/>
    <x v="2"/>
    <x v="0"/>
  </r>
  <r>
    <n v="754"/>
    <n v="2008839"/>
    <d v="2020-06-02T00:53:00"/>
    <s v="JACKSON"/>
    <s v="N"/>
    <m/>
    <m/>
    <n v="-1"/>
    <n v="73"/>
    <s v="Animal  - wild"/>
    <s v="Clear"/>
    <s v="N"/>
    <s v="N"/>
    <s v="N"/>
    <s v="N"/>
    <n v="43.548184999999897"/>
    <n v="-101.511697999999"/>
    <s v="Light truck (2 axles, 4 tires)"/>
    <s v="Southbound"/>
    <s v="Wild animal hit - damage only"/>
    <s v="Animal in roadway"/>
    <m/>
    <s v="Wild animal hit"/>
    <s v="Wild animal hit - damage only"/>
    <s v="Wild animal hit"/>
    <x v="2"/>
    <x v="0"/>
  </r>
  <r>
    <n v="755"/>
    <n v="2009066"/>
    <d v="2020-07-31T18:00:00"/>
    <s v="JACKSON"/>
    <s v="N"/>
    <s v="Helmet and eye protection"/>
    <s v="Straight ahead"/>
    <n v="0"/>
    <n v="90"/>
    <s v="Overturn/rollover, Ran off road left"/>
    <s v="Severe crosswinds"/>
    <s v="N"/>
    <s v="N"/>
    <s v="N"/>
    <s v="N"/>
    <n v="43.852046000000001"/>
    <n v="-101.392978999999"/>
    <s v="Motorcycle"/>
    <s v="Westbound"/>
    <s v="None"/>
    <s v="None"/>
    <m/>
    <s v="None"/>
    <s v="Weather conditions"/>
    <s v="0.00 BAC"/>
    <x v="2"/>
    <x v="1"/>
  </r>
  <r>
    <n v="756"/>
    <n v="2009067"/>
    <d v="2020-08-03T06:10:00"/>
    <s v="JONES"/>
    <s v="N"/>
    <s v="Lap belt and shoulder harness used"/>
    <s v="Straight ahead"/>
    <n v="0"/>
    <n v="90"/>
    <s v="Motor vehicle in transport"/>
    <s v="Clear"/>
    <s v="N"/>
    <s v="N"/>
    <s v="N"/>
    <s v="N"/>
    <n v="43.886530999999898"/>
    <n v="-100.820645999999"/>
    <s v="Truck pulling trailer(s) - GCWR 10,001 lbs or more"/>
    <s v="Eastbound"/>
    <s v="Failure to keep in proper lane; None"/>
    <s v="None"/>
    <s v="LANE DRIVING REQUIRED / ILLEGAL LANE CHANGE"/>
    <s v="None"/>
    <s v="None"/>
    <s v="0.00 BAC, 0.00 BAC"/>
    <x v="2"/>
    <x v="0"/>
  </r>
  <r>
    <n v="758"/>
    <n v="2009180"/>
    <d v="2020-08-10T11:29:00"/>
    <s v="JACKSON"/>
    <s v="N"/>
    <s v="Lap belt and shoulder harness used"/>
    <s v="Straight ahead"/>
    <n v="0"/>
    <n v="90"/>
    <s v="Motor vehicle in transport"/>
    <s v="Clear"/>
    <s v="N"/>
    <s v="N"/>
    <s v="N"/>
    <s v="N"/>
    <n v="43.901192000000002"/>
    <n v="-101.069327999999"/>
    <s v="Passenger car; SUV ( sport utility/suburban )"/>
    <s v="Westbound"/>
    <s v="Followed too closely; None"/>
    <s v="None; Work zone ( construction/maintenance/utility )"/>
    <m/>
    <s v="None"/>
    <s v="None"/>
    <s v="Test not given, Test not given"/>
    <x v="2"/>
    <x v="0"/>
  </r>
  <r>
    <n v="759"/>
    <n v="2008734"/>
    <d v="2020-08-02T04:00:00"/>
    <s v="JONES"/>
    <s v="N"/>
    <m/>
    <m/>
    <n v="-1"/>
    <n v="90"/>
    <s v="Animal  - wild"/>
    <s v="Clear"/>
    <s v="N"/>
    <s v="N"/>
    <s v="N"/>
    <s v="N"/>
    <n v="43.894162999999899"/>
    <n v="-100.9021"/>
    <s v="Mini-van/passenger van with seats for 8 or less, including driver"/>
    <s v="Westbound"/>
    <s v="Wild animal hit - damage only"/>
    <s v="Animal in roadway"/>
    <m/>
    <s v="Wild animal hit"/>
    <s v="Wild animal hit - damage only"/>
    <s v="Wild animal hit"/>
    <x v="2"/>
    <x v="0"/>
  </r>
  <r>
    <n v="760"/>
    <n v="2009352"/>
    <d v="2020-08-12T09:30:00"/>
    <s v="JACKSON"/>
    <s v="N"/>
    <s v="Helmet and eye protection"/>
    <s v="Straight ahead"/>
    <n v="0"/>
    <n v="90"/>
    <s v="Other traffic barrier, Overturn/rollover, Ran off road left"/>
    <s v="Clear"/>
    <s v="N"/>
    <s v="N"/>
    <s v="N"/>
    <s v="N"/>
    <n v="43.842613999999898"/>
    <n v="-101.255154"/>
    <s v="Motorcycle"/>
    <s v="Eastbound"/>
    <s v="None; Swerving or avoiding due to wind, slippery surface, vehicle, object, non-motorist, etc."/>
    <s v="None"/>
    <m/>
    <s v="None"/>
    <s v="None"/>
    <s v="0.00 BAC"/>
    <x v="2"/>
    <x v="1"/>
  </r>
  <r>
    <n v="761"/>
    <n v="2009354"/>
    <d v="2020-08-10T11:05:00"/>
    <s v="JACKSON"/>
    <s v="N"/>
    <s v="Lap belt and shoulder harness used"/>
    <s v="Straight ahead"/>
    <n v="0"/>
    <n v="90"/>
    <s v="Ditch, Equipment failure ( tires, brakes, etc. ), Motor vehicle in transport"/>
    <s v="Clear"/>
    <s v="N"/>
    <s v="N"/>
    <s v="N"/>
    <s v="N"/>
    <n v="43.848030000000001"/>
    <n v="-101.21312500000001"/>
    <s v="Light truck (2 axles, 4 tires); SUV ( sport utility/suburban )"/>
    <s v="Eastbound; Westbound"/>
    <s v="None"/>
    <s v="None"/>
    <s v="IMPROPERLY EQUIPPED VEHICLES ON HIGHWAY."/>
    <s v="None; Tires"/>
    <s v="None"/>
    <s v="Test not given, Test not given"/>
    <x v="2"/>
    <x v="0"/>
  </r>
  <r>
    <n v="762"/>
    <n v="2009356"/>
    <d v="2020-08-12T10:26:00"/>
    <s v="JACKSON"/>
    <s v="N"/>
    <s v="Lap belt and shoulder harness used"/>
    <s v="Straight ahead"/>
    <n v="0"/>
    <n v="73"/>
    <s v="Overturn/rollover, Ran off road left"/>
    <s v="Clear"/>
    <s v="N"/>
    <s v="N"/>
    <s v="N"/>
    <s v="N"/>
    <n v="43.730027"/>
    <n v="-101.541077"/>
    <s v="SUV ( sport utility/suburban )"/>
    <s v="Northbound"/>
    <s v="Failure to keep in proper lane; Running off road"/>
    <s v="None"/>
    <m/>
    <s v="None"/>
    <s v="None"/>
    <s v="0.00 BAC"/>
    <x v="2"/>
    <x v="0"/>
  </r>
  <r>
    <n v="763"/>
    <n v="2008745"/>
    <d v="2020-07-31T12:36:00"/>
    <s v="JACKSON"/>
    <s v="N"/>
    <s v="Lap belt and shoulder harness used"/>
    <s v="Slowing in traffic lane, Straight ahead"/>
    <n v="0"/>
    <n v="90"/>
    <s v="Motor vehicle in transport"/>
    <s v="Clear"/>
    <s v="N"/>
    <s v="N"/>
    <s v="N"/>
    <s v="N"/>
    <n v="43.867562999999897"/>
    <n v="-101.171790999999"/>
    <s v="SUV ( sport utility/suburban )"/>
    <s v="Eastbound"/>
    <s v="None"/>
    <s v="Work zone ( construction/maintenance/utility )"/>
    <m/>
    <s v="None"/>
    <s v="None"/>
    <s v="Test not given, Test not given"/>
    <x v="2"/>
    <x v="0"/>
  </r>
  <r>
    <n v="764"/>
    <n v="2008772"/>
    <d v="2020-05-04T22:51:00"/>
    <s v="JONES"/>
    <s v="N"/>
    <m/>
    <m/>
    <n v="-1"/>
    <n v="90"/>
    <s v="Animal  - wild"/>
    <s v="Cloudy"/>
    <s v="N"/>
    <s v="N"/>
    <s v="N"/>
    <s v="N"/>
    <n v="43.9009369999999"/>
    <n v="-101.001499999999"/>
    <s v="SUV ( sport utility/suburban )"/>
    <s v="Eastbound"/>
    <s v="Wild animal hit - damage only"/>
    <s v="Animal in roadway"/>
    <m/>
    <s v="Wild animal hit"/>
    <s v="Wild animal hit - damage only"/>
    <s v="Wild animal hit"/>
    <x v="2"/>
    <x v="0"/>
  </r>
  <r>
    <n v="765"/>
    <n v="2009438"/>
    <d v="2020-08-15T07:28:00"/>
    <s v="JACKSON"/>
    <s v="N"/>
    <s v="Lap belt and shoulder harness used"/>
    <s v="Straight ahead"/>
    <n v="0"/>
    <n v="90"/>
    <s v="Jackknife, Ran off road left, Ran off road right"/>
    <s v="Clear"/>
    <s v="N"/>
    <s v="Y"/>
    <s v="N"/>
    <s v="N"/>
    <n v="43.850703000000003"/>
    <n v="-101.371178999999"/>
    <s v="Light truck (2 axles, 4 tires)"/>
    <s v="Eastbound"/>
    <s v="Failure to keep in proper lane; Fatigued/asleep"/>
    <s v="None"/>
    <s v="LANE DRIVING REQUIRED / ILLEGAL LANE CHANGE"/>
    <s v="None"/>
    <s v="None"/>
    <s v="0.00 BAC"/>
    <x v="2"/>
    <x v="0"/>
  </r>
  <r>
    <n v="766"/>
    <n v="2009447"/>
    <d v="2020-08-13T14:38:00"/>
    <s v="JONES"/>
    <s v="N"/>
    <s v="Lap belt and shoulder harness used"/>
    <s v="Straight ahead"/>
    <n v="0"/>
    <n v="90"/>
    <s v="Fire/explosion"/>
    <s v="Clear"/>
    <s v="N"/>
    <s v="N"/>
    <s v="N"/>
    <s v="N"/>
    <n v="43.889588000000003"/>
    <n v="-100.891319999999"/>
    <s v="Light truck (2 axles, 4 tires)"/>
    <s v="Eastbound"/>
    <s v="None"/>
    <s v="None"/>
    <m/>
    <s v="None"/>
    <s v="None"/>
    <s v="Test not given"/>
    <x v="2"/>
    <x v="0"/>
  </r>
  <r>
    <n v="767"/>
    <n v="2009448"/>
    <d v="2020-08-14T11:29:00"/>
    <s v="JACKSON"/>
    <s v="N"/>
    <s v="Helmet and eye protection"/>
    <s v="Straight ahead"/>
    <n v="0"/>
    <n v="90"/>
    <s v="Overturn/rollover"/>
    <s v="Clear"/>
    <s v="N"/>
    <s v="N"/>
    <s v="N"/>
    <s v="N"/>
    <n v="43.897981000000001"/>
    <n v="-101.102952"/>
    <s v="Motorcycle"/>
    <s v="Eastbound"/>
    <s v="None"/>
    <s v="None"/>
    <m/>
    <s v="None"/>
    <s v="None"/>
    <s v="0.00 BAC"/>
    <x v="2"/>
    <x v="1"/>
  </r>
  <r>
    <n v="770"/>
    <n v="2010049"/>
    <d v="2020-08-29T20:00:00"/>
    <s v="JACKSON"/>
    <s v="N"/>
    <m/>
    <m/>
    <n v="-1"/>
    <n v="73"/>
    <s v="Animal  - wild"/>
    <s v="Clear"/>
    <s v="N"/>
    <s v="N"/>
    <s v="N"/>
    <s v="N"/>
    <n v="43.741669000000002"/>
    <n v="-101.526668"/>
    <s v="Light truck (2 axles, 4 tires)"/>
    <s v="Southbound"/>
    <s v="Wild animal hit - damage only"/>
    <s v="Animal in roadway"/>
    <m/>
    <s v="Wild animal hit"/>
    <s v="Wild animal hit - damage only"/>
    <s v="Wild animal hit"/>
    <x v="2"/>
    <x v="0"/>
  </r>
  <r>
    <n v="771"/>
    <n v="2009898"/>
    <d v="2020-08-21T20:28:00"/>
    <s v="JACKSON"/>
    <s v="N"/>
    <m/>
    <m/>
    <n v="-1"/>
    <n v="90"/>
    <s v="Animal  - wild"/>
    <s v="Clear"/>
    <s v="N"/>
    <s v="N"/>
    <s v="N"/>
    <s v="N"/>
    <n v="43.842576999999899"/>
    <n v="-101.247325"/>
    <s v="Light truck (2 axles, 4 tires)"/>
    <s v="Westbound"/>
    <s v="Wild animal hit - damage only"/>
    <s v="Animal in roadway"/>
    <m/>
    <s v="Wild animal hit"/>
    <s v="Wild animal hit - damage only"/>
    <s v="Wild animal hit"/>
    <x v="2"/>
    <x v="0"/>
  </r>
  <r>
    <n v="772"/>
    <n v="2009897"/>
    <d v="2020-08-11T18:52:00"/>
    <s v="JACKSON"/>
    <s v="N"/>
    <s v="Lap belt and shoulder harness used, None used"/>
    <s v="Straight ahead"/>
    <n v="0"/>
    <n v="90"/>
    <s v="Other traffic barrier, Ran off road left"/>
    <s v="Clear"/>
    <s v="N"/>
    <s v="N"/>
    <s v="N"/>
    <s v="N"/>
    <n v="43.842843000000002"/>
    <n v="-101.252285999999"/>
    <s v="SUV ( sport utility/suburban )"/>
    <s v="Westbound"/>
    <s v="Failure to keep in proper lane; Running off road"/>
    <s v="None"/>
    <s v="DUI, CARELESS DRIVING., FINANCIAL RESPONSIBILITY - OWNER"/>
    <s v="None"/>
    <s v="None"/>
    <s v="0.22 BAC, Not reported, Not reported"/>
    <x v="2"/>
    <x v="1"/>
  </r>
  <r>
    <n v="774"/>
    <n v="2010106"/>
    <d v="2020-08-29T20:40:00"/>
    <s v="JONES"/>
    <s v="N"/>
    <m/>
    <m/>
    <n v="-1"/>
    <n v="90"/>
    <s v="Animal  - wild"/>
    <s v="Clear"/>
    <s v="N"/>
    <s v="N"/>
    <s v="N"/>
    <s v="N"/>
    <n v="43.88664"/>
    <n v="-100.879687"/>
    <s v="SUV ( sport utility/suburban )"/>
    <s v="Eastbound"/>
    <s v="Wild animal hit - damage only"/>
    <s v="Animal in roadway"/>
    <m/>
    <s v="Wild animal hit"/>
    <s v="Wild animal hit - damage only"/>
    <s v="Wild animal hit"/>
    <x v="2"/>
    <x v="0"/>
  </r>
  <r>
    <n v="775"/>
    <n v="2010492"/>
    <d v="2020-09-07T13:15:00"/>
    <s v="JACKSON"/>
    <s v="N"/>
    <s v="Lap belt and shoulder harness used"/>
    <s v="Slowing in traffic lane, Straight ahead"/>
    <n v="0"/>
    <n v="90"/>
    <s v="Motor vehicle in transport"/>
    <s v="Clear"/>
    <s v="N"/>
    <s v="N"/>
    <s v="N"/>
    <s v="N"/>
    <n v="43.8427539999999"/>
    <n v="-101.312624999999"/>
    <s v="Light truck (2 axles, 4 tires); SUV ( sport utility/suburban )"/>
    <s v="Eastbound"/>
    <s v="Failed to yield to vehicle; Followed too closely; None"/>
    <s v="None"/>
    <m/>
    <s v="None"/>
    <s v="None"/>
    <s v="0.00 BAC, 0.00 BAC"/>
    <x v="2"/>
    <x v="0"/>
  </r>
  <r>
    <n v="776"/>
    <n v="2010493"/>
    <d v="2020-09-06T14:28:00"/>
    <s v="JONES"/>
    <s v="N"/>
    <s v="Lap belt only used"/>
    <s v="Straight ahead"/>
    <n v="0"/>
    <n v="90"/>
    <s v="Ditch, Ran off road left"/>
    <s v="Clear"/>
    <s v="N"/>
    <s v="N"/>
    <s v="N"/>
    <s v="N"/>
    <n v="43.901195000000001"/>
    <n v="-101.060463999999"/>
    <s v="SUV ( sport utility/suburban )"/>
    <s v="Westbound"/>
    <s v="Failure to keep in proper lane; None"/>
    <s v="None"/>
    <s v="LANE DRIVING REQUIRED / ILLEGAL LANE CHANGE"/>
    <s v="None"/>
    <s v="None"/>
    <s v="0.00 BAC"/>
    <x v="2"/>
    <x v="0"/>
  </r>
  <r>
    <n v="777"/>
    <n v="2010233"/>
    <d v="2020-08-22T14:38:00"/>
    <s v="BENNETT"/>
    <s v="N"/>
    <s v="None used"/>
    <s v="Straight ahead"/>
    <n v="0"/>
    <n v="73"/>
    <s v="Cross median/centerline, Overturn/rollover, Ran off road left, Ran off road right"/>
    <s v="Clear"/>
    <s v="N"/>
    <s v="N"/>
    <s v="N"/>
    <s v="N"/>
    <n v="43.233150000000002"/>
    <n v="-101.513819999999"/>
    <s v="SUV ( sport utility/suburban )"/>
    <s v="Northbound"/>
    <s v="Drinking; Running off road"/>
    <s v="None"/>
    <s v="DUI"/>
    <s v="None"/>
    <s v="None"/>
    <s v="Test given, but unobtainable at time report filed"/>
    <x v="2"/>
    <x v="2"/>
  </r>
  <r>
    <n v="779"/>
    <n v="2011137"/>
    <d v="2020-07-25T18:49:00"/>
    <s v="JONES"/>
    <s v="N"/>
    <s v="Shoulder harness only used"/>
    <s v="Straight ahead"/>
    <n v="0"/>
    <n v="90"/>
    <s v="Equipment failure ( tires, brakes, etc. ), Fire/explosion"/>
    <s v="Clear"/>
    <s v="N"/>
    <s v="N"/>
    <s v="N"/>
    <s v="N"/>
    <n v="43.886811000000002"/>
    <n v="-100.778527999999"/>
    <s v="Light truck (2 axles, 4 tires)"/>
    <s v="Westbound"/>
    <s v="None; Other"/>
    <s v="None"/>
    <m/>
    <s v="Tires"/>
    <s v="None"/>
    <s v="Test not given"/>
    <x v="2"/>
    <x v="0"/>
  </r>
  <r>
    <n v="780"/>
    <n v="2011631"/>
    <d v="2020-08-28T20:30:00"/>
    <s v="JACKSON"/>
    <s v="N"/>
    <m/>
    <m/>
    <n v="-1"/>
    <n v="90"/>
    <s v="Animal  - wild"/>
    <s v="Clear"/>
    <s v="N"/>
    <s v="N"/>
    <s v="N"/>
    <s v="N"/>
    <n v="43.845143999999898"/>
    <n v="-101.511488"/>
    <s v="SUV ( sport utility/suburban )"/>
    <s v="Westbound"/>
    <s v="Wild animal hit - damage only"/>
    <s v="Animal in roadway"/>
    <m/>
    <s v="Wild animal hit"/>
    <s v="Wild animal hit - damage only"/>
    <s v="Wild animal hit"/>
    <x v="2"/>
    <x v="0"/>
  </r>
  <r>
    <n v="782"/>
    <n v="2011833"/>
    <d v="2020-10-02T18:40:00"/>
    <s v="JONES"/>
    <s v="N"/>
    <s v="Lap belt and shoulder harness used"/>
    <s v="Straight ahead"/>
    <n v="0"/>
    <n v="90"/>
    <s v="Other traffic barrier"/>
    <s v="Rain"/>
    <s v="N"/>
    <s v="N"/>
    <s v="N"/>
    <s v="N"/>
    <n v="43.901193999999897"/>
    <n v="-101.056388999999"/>
    <s v="SUV ( sport utility/suburban )"/>
    <s v="Westbound"/>
    <s v="Disregarded traffic signs or signals; None"/>
    <s v="Work zone ( construction/maintenance/utility )"/>
    <m/>
    <s v="None"/>
    <s v="None"/>
    <s v="0.00 BAC"/>
    <x v="2"/>
    <x v="0"/>
  </r>
  <r>
    <n v="783"/>
    <n v="2012789"/>
    <d v="2020-10-02T17:10:00"/>
    <s v="JACKSON"/>
    <s v="N"/>
    <s v="Lap belt and shoulder harness used"/>
    <s v="Straight ahead"/>
    <n v="0"/>
    <n v="90"/>
    <s v="Motor vehicle in transport"/>
    <s v="Clear"/>
    <s v="N"/>
    <s v="N"/>
    <s v="N"/>
    <s v="N"/>
    <n v="43.899667000000001"/>
    <n v="-101.093952"/>
    <s v="Light truck (2 axles, 4 tires); SUV ( sport utility/suburban )"/>
    <s v="Westbound"/>
    <s v="Followed too closely; None"/>
    <s v="None"/>
    <s v="FINANCIAL RESPONSIBILITY - OWNER"/>
    <s v="None"/>
    <s v="None"/>
    <s v="0.00 BAC, 0.00 BAC"/>
    <x v="2"/>
    <x v="0"/>
  </r>
  <r>
    <n v="784"/>
    <n v="2012790"/>
    <d v="2020-10-03T13:00:00"/>
    <s v="JACKSON"/>
    <s v="N"/>
    <s v="Lap belt and shoulder harness used"/>
    <s v="Straight ahead"/>
    <n v="0"/>
    <n v="90"/>
    <s v="Jackknife, Other traffic barrier, Ran off road left"/>
    <s v="Clear"/>
    <s v="Y"/>
    <s v="N"/>
    <s v="N"/>
    <s v="N"/>
    <n v="43.901162999999897"/>
    <n v="-101.078095"/>
    <s v="SUV ( sport utility/suburban )"/>
    <s v="Westbound"/>
    <s v="Over-correcting/over-steering; Running off road"/>
    <s v="None"/>
    <m/>
    <s v="None"/>
    <s v="None"/>
    <s v="0.00 BAC"/>
    <x v="2"/>
    <x v="0"/>
  </r>
  <r>
    <n v="785"/>
    <n v="2012801"/>
    <d v="2020-09-22T14:54:00"/>
    <s v="JACKSON"/>
    <s v="N"/>
    <s v="Lap belt and shoulder harness used"/>
    <s v="Straight ahead"/>
    <n v="0"/>
    <n v="90"/>
    <s v="Overturn/rollover, Ran off road right"/>
    <s v="Clear"/>
    <s v="N"/>
    <s v="N"/>
    <s v="N"/>
    <s v="N"/>
    <n v="43.888617000000004"/>
    <n v="-101.126200999999"/>
    <s v="SUV ( sport utility/suburban )"/>
    <s v="Westbound"/>
    <s v="Failure to keep in proper lane; None"/>
    <s v="None"/>
    <m/>
    <s v="None"/>
    <s v="None"/>
    <s v="Test not given"/>
    <x v="2"/>
    <x v="0"/>
  </r>
  <r>
    <n v="786"/>
    <n v="2013037"/>
    <d v="2020-10-22T12:13:00"/>
    <s v="JACKSON"/>
    <s v="N"/>
    <s v="Lap belt and shoulder harness used"/>
    <s v="Straight ahead"/>
    <n v="0"/>
    <n v="90"/>
    <s v="Cross median/centerline, Motor vehicle in transport, Overturn/rollover, Ran off road left"/>
    <s v="Snow"/>
    <s v="N"/>
    <s v="N"/>
    <s v="N"/>
    <s v="N"/>
    <n v="43.842942999999899"/>
    <n v="-101.285234"/>
    <s v="Passenger car; SUV ( sport utility/suburban )"/>
    <s v="Eastbound; Westbound"/>
    <s v="Driving too fast for conditions; None"/>
    <s v="None; Road surface condition ( wet, icy, snow, slush, etc. )"/>
    <s v="OVERDRIVING ROAD CONDITIONS"/>
    <s v="None"/>
    <s v="None; Weather conditions"/>
    <s v="0.00 BAC, Not reported, 0.00 BAC, Not reported"/>
    <x v="2"/>
    <x v="1"/>
  </r>
  <r>
    <n v="787"/>
    <n v="2013057"/>
    <d v="2020-10-22T19:48:00"/>
    <s v="JONES"/>
    <s v="N"/>
    <s v="Lap belt only used"/>
    <s v="Straight ahead"/>
    <n v="0"/>
    <n v="90"/>
    <s v="Jackknife, Ran off road left"/>
    <s v="Sleet, hail ( freezing rain or drizzle )"/>
    <s v="N"/>
    <s v="N"/>
    <s v="N"/>
    <s v="N"/>
    <n v="43.886750999999897"/>
    <n v="-100.832913"/>
    <s v="Tractor/semi-trailer"/>
    <s v="Eastbound"/>
    <s v="Failure to keep in proper lane; None"/>
    <s v="Road surface condition ( wet, icy, snow, slush, etc. )"/>
    <s v="LANE DRIVING REQUIRED / ILLEGAL LANE CHANGE"/>
    <s v="None"/>
    <s v="Weather conditions"/>
    <s v="Test not given"/>
    <x v="2"/>
    <x v="0"/>
  </r>
  <r>
    <n v="789"/>
    <n v="2013329"/>
    <d v="2020-10-22T17:06:00"/>
    <s v="JONES"/>
    <s v="N"/>
    <s v="Lap belt and shoulder harness used"/>
    <s v="Overtaking/passing, Straight ahead"/>
    <n v="0"/>
    <n v="90"/>
    <s v="Motor vehicle in transport"/>
    <s v="Cloudy"/>
    <s v="N"/>
    <s v="N"/>
    <s v="N"/>
    <s v="N"/>
    <n v="43.884842999999897"/>
    <n v="-100.733519999999"/>
    <s v="Passenger car; Tractor/semi-trailer"/>
    <s v="Westbound"/>
    <s v="None"/>
    <s v="None; Road surface condition ( wet, icy, snow, slush, etc. )"/>
    <m/>
    <s v="None"/>
    <s v="None; Weather conditions"/>
    <s v="Test not given, Test not given"/>
    <x v="2"/>
    <x v="0"/>
  </r>
  <r>
    <n v="790"/>
    <n v="2013568"/>
    <d v="2020-10-22T11:00:00"/>
    <s v="JACKSON"/>
    <s v="N"/>
    <s v="Lap belt and shoulder harness used"/>
    <s v="Straight ahead"/>
    <n v="0"/>
    <n v="90"/>
    <s v="Delineator post, Ran off road right"/>
    <s v="Cloudy, Snow"/>
    <s v="N"/>
    <s v="N"/>
    <s v="N"/>
    <s v="N"/>
    <n v="43.851103000000002"/>
    <n v="-101.47582800000001"/>
    <s v="Passenger car"/>
    <s v="Westbound"/>
    <s v="Drinking; Driving too fast for conditions"/>
    <s v="Road surface condition ( wet, icy, snow, slush, etc. )"/>
    <s v="POSSESSION OF MARIJUANA, POSSESSION OF DRUG PARAPHERNALIA BY DRIVER OF VEHICLE, DUI, OPEN CONTAINER IN VEHICLE"/>
    <s v="None"/>
    <s v="None"/>
    <s v="0.28 BAC"/>
    <x v="2"/>
    <x v="0"/>
  </r>
  <r>
    <n v="791"/>
    <n v="2013609"/>
    <d v="2020-10-30T19:00:00"/>
    <s v="JONES"/>
    <s v="N"/>
    <m/>
    <m/>
    <n v="-1"/>
    <n v="90"/>
    <s v="Animal  - wild"/>
    <s v="Clear"/>
    <s v="N"/>
    <s v="N"/>
    <s v="N"/>
    <s v="N"/>
    <n v="43.886792"/>
    <n v="-100.800697"/>
    <s v="SUV ( sport utility/suburban )"/>
    <s v="Westbound"/>
    <s v="Wild animal hit - damage only"/>
    <s v="Animal in roadway"/>
    <m/>
    <s v="Wild animal hit"/>
    <s v="Wild animal hit - damage only"/>
    <s v="Wild animal hit"/>
    <x v="2"/>
    <x v="0"/>
  </r>
  <r>
    <n v="792"/>
    <n v="2013790"/>
    <d v="2020-11-01T19:15:00"/>
    <s v="JONES"/>
    <s v="N"/>
    <m/>
    <m/>
    <n v="-1"/>
    <n v="90"/>
    <s v="Animal  - wild"/>
    <s v="Clear"/>
    <s v="N"/>
    <s v="N"/>
    <s v="N"/>
    <s v="N"/>
    <n v="43.900937999999897"/>
    <n v="-100.978123999999"/>
    <s v="Passenger car"/>
    <s v="Eastbound"/>
    <s v="Wild animal hit - damage only"/>
    <s v="Animal in roadway"/>
    <m/>
    <s v="Wild animal hit"/>
    <s v="Wild animal hit - damage only"/>
    <s v="Wild animal hit"/>
    <x v="2"/>
    <x v="0"/>
  </r>
  <r>
    <n v="793"/>
    <n v="2013546"/>
    <d v="2020-10-21T08:25:00"/>
    <s v="JONES"/>
    <s v="N"/>
    <s v="Lap belt and shoulder harness used"/>
    <s v="Overtaking/passing, Straight ahead"/>
    <n v="0"/>
    <n v="90"/>
    <s v="Motor vehicle in transport, Ran off road left"/>
    <s v="Sleet, hail ( freezing rain or drizzle ), Snow"/>
    <s v="N"/>
    <s v="N"/>
    <s v="N"/>
    <s v="N"/>
    <n v="43.900911999999899"/>
    <n v="-100.934595"/>
    <s v="SUV ( sport utility/suburban ); Tractor/semi-trailer"/>
    <s v="Eastbound"/>
    <s v="Driving too fast for conditions; None"/>
    <s v="Road surface condition ( wet, icy, snow, slush, etc. )"/>
    <s v="OVERDRIVING ROAD CONDITIONS"/>
    <s v="None"/>
    <s v="None"/>
    <s v="0.00 BAC, Test not given"/>
    <x v="2"/>
    <x v="0"/>
  </r>
  <r>
    <n v="794"/>
    <n v="2014149"/>
    <d v="2020-10-25T16:15:00"/>
    <s v="JONES"/>
    <s v="N"/>
    <s v="Lap belt and shoulder harness used"/>
    <s v="Straight ahead"/>
    <n v="0"/>
    <n v="90"/>
    <s v="Overturn/rollover, Ran off road right"/>
    <s v="Cloudy"/>
    <s v="N"/>
    <s v="N"/>
    <s v="N"/>
    <s v="N"/>
    <n v="43.883930999999897"/>
    <n v="-100.722956999999"/>
    <s v="SUV ( sport utility/suburban )"/>
    <s v="Westbound"/>
    <s v="Driving too fast for conditions; None"/>
    <s v="Road surface condition ( wet, icy, snow, slush, etc. )"/>
    <m/>
    <s v="Tires"/>
    <s v="None"/>
    <s v="Test not given"/>
    <x v="2"/>
    <x v="2"/>
  </r>
  <r>
    <n v="795"/>
    <n v="2014147"/>
    <d v="2020-10-22T15:15:00"/>
    <s v="JONES"/>
    <s v="N"/>
    <s v="Lap belt and shoulder harness used"/>
    <s v="Straight ahead"/>
    <n v="0"/>
    <n v="90"/>
    <s v="Jackknife, Ran off road right"/>
    <s v="Snow, Fog, smog, smoke"/>
    <s v="N"/>
    <s v="N"/>
    <s v="N"/>
    <s v="N"/>
    <n v="43.886822000000002"/>
    <n v="-100.771292"/>
    <s v="Tractor/semi-trailer"/>
    <s v="Westbound"/>
    <s v="None"/>
    <s v="Road surface condition ( wet, icy, snow, slush, etc. )"/>
    <m/>
    <s v="None"/>
    <s v="Weather conditions"/>
    <s v="Test not given"/>
    <x v="2"/>
    <x v="0"/>
  </r>
  <r>
    <n v="796"/>
    <n v="2013252"/>
    <d v="2020-10-24T12:06:00"/>
    <s v="JACKSON"/>
    <s v="N"/>
    <s v="Lap belt and shoulder harness used"/>
    <s v="Straight ahead"/>
    <n v="0"/>
    <n v="90"/>
    <s v="Ditch, Equipment failure ( tires, brakes, etc. ), Guardrail face, Ran off road left, Ran off road right"/>
    <s v="Snow"/>
    <s v="N"/>
    <s v="N"/>
    <s v="N"/>
    <s v="N"/>
    <n v="43.878546"/>
    <n v="-101.145933999999"/>
    <s v="Light truck (2 axles, 4 tires); Passenger car"/>
    <s v="Eastbound; Westbound"/>
    <s v="None"/>
    <s v="Road surface condition ( wet, icy, snow, slush, etc. ); Rut, holes, bumps"/>
    <m/>
    <s v="None; Tires"/>
    <s v="Weather conditions"/>
    <s v="Test not given, Test not given"/>
    <x v="2"/>
    <x v="0"/>
  </r>
  <r>
    <n v="797"/>
    <n v="2014753"/>
    <d v="2020-11-12T19:00:00"/>
    <s v="JONES"/>
    <s v="N"/>
    <m/>
    <m/>
    <n v="-1"/>
    <n v="90"/>
    <s v="Animal  - wild"/>
    <s v="Clear"/>
    <s v="N"/>
    <s v="N"/>
    <s v="N"/>
    <s v="N"/>
    <n v="43.886315000000003"/>
    <n v="-100.75050400000001"/>
    <s v="Single-unit truck (2 axle, 6 tires) GVWR 10,001 lbs or more"/>
    <s v="Westbound"/>
    <s v="Wild animal hit - damage only"/>
    <s v="Animal in roadway"/>
    <m/>
    <s v="Wild animal hit"/>
    <s v="Wild animal hit - damage only"/>
    <s v="Wild animal hit"/>
    <x v="2"/>
    <x v="0"/>
  </r>
  <r>
    <n v="798"/>
    <n v="2014825"/>
    <d v="2020-11-18T17:10:00"/>
    <s v="JONES"/>
    <s v="N"/>
    <m/>
    <m/>
    <n v="-1"/>
    <n v="90"/>
    <s v="Animal  - wild"/>
    <s v="Clear"/>
    <s v="N"/>
    <s v="N"/>
    <s v="N"/>
    <s v="N"/>
    <n v="43.886442000000002"/>
    <n v="-100.875028"/>
    <s v="Tractor/semi-trailer"/>
    <s v="Eastbound"/>
    <s v="Wild animal hit - damage only"/>
    <s v="Animal in roadway"/>
    <m/>
    <s v="Wild animal hit"/>
    <s v="Wild animal hit - damage only"/>
    <s v="Wild animal hit"/>
    <x v="2"/>
    <x v="0"/>
  </r>
  <r>
    <n v="799"/>
    <n v="2014826"/>
    <d v="2020-11-18T21:17:00"/>
    <s v="JACKSON"/>
    <s v="N"/>
    <m/>
    <m/>
    <n v="-1"/>
    <n v="90"/>
    <s v="Animal  - wild"/>
    <s v="Clear"/>
    <s v="N"/>
    <s v="N"/>
    <s v="N"/>
    <s v="N"/>
    <n v="43.851745000000001"/>
    <n v="-101.414348"/>
    <s v="Light truck (2 axles, 4 tires)"/>
    <s v="Eastbound"/>
    <s v="Wild animal hit - damage only"/>
    <s v="Animal in roadway"/>
    <m/>
    <s v="Wild animal hit"/>
    <s v="Wild animal hit - damage only"/>
    <s v="Wild animal hit"/>
    <x v="2"/>
    <x v="0"/>
  </r>
  <r>
    <n v="800"/>
    <n v="2015027"/>
    <d v="2020-11-11T22:40:00"/>
    <s v="JONES"/>
    <s v="N"/>
    <m/>
    <m/>
    <n v="-1"/>
    <n v="90"/>
    <s v="Animal  - wild"/>
    <s v="Clear"/>
    <s v="N"/>
    <s v="N"/>
    <s v="N"/>
    <s v="N"/>
    <n v="43.9011929999999"/>
    <n v="-101.041264999999"/>
    <s v="Light truck (2 axles, 4 tires)"/>
    <s v="Westbound"/>
    <s v="Wild animal hit - damage only"/>
    <s v="Animal in roadway"/>
    <m/>
    <s v="Wild animal hit"/>
    <s v="Wild animal hit - damage only"/>
    <s v="Wild animal hit"/>
    <x v="2"/>
    <x v="0"/>
  </r>
  <r>
    <n v="801"/>
    <n v="2015091"/>
    <d v="2020-11-19T21:40:00"/>
    <s v="JACKSON"/>
    <s v="N"/>
    <m/>
    <m/>
    <n v="-1"/>
    <n v="90"/>
    <s v="Animal  - wild"/>
    <s v="Clear"/>
    <s v="N"/>
    <s v="N"/>
    <s v="N"/>
    <s v="N"/>
    <n v="43.851742000000002"/>
    <n v="-101.432839999999"/>
    <s v="Light truck (2 axles, 4 tires)"/>
    <s v="Westbound"/>
    <s v="Wild animal hit - damage only"/>
    <s v="Animal in roadway"/>
    <m/>
    <s v="Wild animal hit"/>
    <s v="Wild animal hit - damage only"/>
    <s v="Wild animal hit"/>
    <x v="2"/>
    <x v="0"/>
  </r>
  <r>
    <n v="803"/>
    <n v="2015132"/>
    <d v="2020-10-22T14:04:00"/>
    <s v="JACKSON"/>
    <s v="N"/>
    <s v="Lap belt and shoulder harness used"/>
    <s v="Straight ahead"/>
    <n v="0"/>
    <n v="90"/>
    <s v="Jackknife, Ran off road left"/>
    <s v="Snow"/>
    <s v="N"/>
    <s v="N"/>
    <s v="N"/>
    <s v="N"/>
    <n v="43.900941000000003"/>
    <n v="-101.069789999999"/>
    <s v="Light truck (2 axles, 4 tires)"/>
    <s v="Eastbound"/>
    <s v="Failure to keep in proper lane; None"/>
    <s v="Road surface condition ( wet, icy, snow, slush, etc. )"/>
    <m/>
    <s v="None"/>
    <s v="None"/>
    <s v="0.00 BAC"/>
    <x v="2"/>
    <x v="0"/>
  </r>
  <r>
    <n v="804"/>
    <n v="2015457"/>
    <d v="2020-11-26T18:13:00"/>
    <s v="JONES"/>
    <s v="N"/>
    <m/>
    <m/>
    <n v="-1"/>
    <n v="90"/>
    <s v="Animal  - wild"/>
    <s v="Clear"/>
    <s v="N"/>
    <s v="N"/>
    <s v="N"/>
    <s v="N"/>
    <n v="43.888466999999899"/>
    <n v="-100.887512999999"/>
    <s v="SUV ( sport utility/suburban )"/>
    <s v="Westbound"/>
    <s v="Wild animal hit - damage only"/>
    <s v="Animal in roadway"/>
    <m/>
    <s v="Wild animal hit"/>
    <s v="Wild animal hit - damage only"/>
    <s v="Wild animal hit"/>
    <x v="2"/>
    <x v="0"/>
  </r>
  <r>
    <n v="805"/>
    <n v="2015458"/>
    <d v="2020-11-29T02:15:00"/>
    <s v="JACKSON"/>
    <s v="N"/>
    <m/>
    <m/>
    <n v="-1"/>
    <n v="90"/>
    <s v="Animal  - wild"/>
    <s v="Clear"/>
    <s v="N"/>
    <s v="N"/>
    <s v="N"/>
    <s v="N"/>
    <n v="43.842559000000001"/>
    <n v="-101.242923"/>
    <s v="Passenger car"/>
    <s v="Eastbound"/>
    <s v="Wild animal hit - damage only"/>
    <s v="Animal in roadway"/>
    <m/>
    <s v="Wild animal hit"/>
    <s v="Wild animal hit - damage only"/>
    <s v="Wild animal hit"/>
    <x v="2"/>
    <x v="0"/>
  </r>
  <r>
    <n v="806"/>
    <n v="2015598"/>
    <d v="2020-11-20T20:46:00"/>
    <s v="JACKSON"/>
    <s v="N"/>
    <m/>
    <m/>
    <n v="-1"/>
    <n v="90"/>
    <s v="Animal  - wild"/>
    <s v="Clear"/>
    <s v="N"/>
    <s v="N"/>
    <s v="N"/>
    <s v="N"/>
    <n v="43.851911000000001"/>
    <n v="-101.38992500000001"/>
    <s v="Light truck (2 axles, 4 tires)"/>
    <s v="Westbound"/>
    <s v="Wild animal hit - damage only"/>
    <s v="Animal in roadway"/>
    <m/>
    <s v="Wild animal hit"/>
    <s v="Wild animal hit - damage only"/>
    <s v="Wild animal hit"/>
    <x v="2"/>
    <x v="0"/>
  </r>
  <r>
    <n v="808"/>
    <n v="2015599"/>
    <d v="2020-11-25T20:00:00"/>
    <s v="JACKSON"/>
    <s v="N"/>
    <m/>
    <m/>
    <n v="-1"/>
    <n v="73"/>
    <s v="Animal  - wild"/>
    <s v="Clear"/>
    <s v="N"/>
    <s v="N"/>
    <s v="N"/>
    <s v="N"/>
    <n v="43.734051000000001"/>
    <n v="-101.536742"/>
    <s v="SUV ( sport utility/suburban )"/>
    <s v="Northbound"/>
    <s v="Wild animal hit - damage only"/>
    <s v="Animal in roadway"/>
    <m/>
    <s v="Wild animal hit"/>
    <s v="Wild animal hit - damage only"/>
    <s v="Wild animal hit"/>
    <x v="2"/>
    <x v="0"/>
  </r>
  <r>
    <n v="810"/>
    <n v="2015601"/>
    <d v="2020-11-29T22:03:00"/>
    <s v="JACKSON"/>
    <s v="N"/>
    <m/>
    <m/>
    <n v="-1"/>
    <n v="90"/>
    <s v="Animal  - wild"/>
    <s v="Clear"/>
    <s v="N"/>
    <s v="N"/>
    <s v="N"/>
    <s v="N"/>
    <n v="43.846072999999897"/>
    <n v="-101.337469999999"/>
    <s v="Tractor/semi-trailer"/>
    <s v="Westbound"/>
    <s v="Wild animal hit - damage only"/>
    <s v="Animal in roadway"/>
    <m/>
    <s v="Wild animal hit"/>
    <s v="Wild animal hit - damage only"/>
    <s v="Wild animal hit"/>
    <x v="2"/>
    <x v="0"/>
  </r>
  <r>
    <n v="811"/>
    <n v="2016201"/>
    <d v="2020-11-28T23:34:00"/>
    <s v="JACKSON"/>
    <s v="N"/>
    <s v="Lap belt only used"/>
    <s v="Changing lanes, Straight ahead"/>
    <n v="0"/>
    <n v="90"/>
    <s v="Motor vehicle in transport"/>
    <s v="Clear"/>
    <s v="N"/>
    <s v="N"/>
    <s v="N"/>
    <s v="N"/>
    <n v="43.861459000000004"/>
    <n v="-101.186306"/>
    <s v="Tractor/semi-trailer"/>
    <s v="Westbound"/>
    <s v="Failure to keep in proper lane; None"/>
    <s v="None"/>
    <s v="LANE DRIVING REQUIRED / ILLEGAL LANE CHANGE"/>
    <s v="None"/>
    <s v="None"/>
    <s v="0.00 BAC, 0.00 BAC"/>
    <x v="2"/>
    <x v="0"/>
  </r>
  <r>
    <n v="812"/>
    <n v="2016560"/>
    <d v="2020-10-21T09:55:00"/>
    <s v="JACKSON"/>
    <s v="N"/>
    <s v="Lap belt and shoulder harness used"/>
    <s v="Straight ahead"/>
    <n v="0"/>
    <n v="90"/>
    <s v="Fence, Overturn/rollover, Ran off road right, Separation of units"/>
    <s v="Snow"/>
    <s v="N"/>
    <s v="N"/>
    <s v="N"/>
    <s v="N"/>
    <n v="43.894815999999899"/>
    <n v="-101.113957999999"/>
    <s v="SUV ( sport utility/suburban )"/>
    <s v="Eastbound"/>
    <s v="Driving too fast for conditions; Running off road"/>
    <s v="Road surface condition ( wet, icy, snow, slush, etc. )"/>
    <m/>
    <s v="None"/>
    <s v="Weather conditions"/>
    <s v="Test not given"/>
    <x v="2"/>
    <x v="0"/>
  </r>
  <r>
    <n v="813"/>
    <n v="2016856"/>
    <d v="2020-12-12T12:01:00"/>
    <s v="JACKSON"/>
    <s v="N"/>
    <s v="Lap belt only used, None used"/>
    <s v="Straight ahead"/>
    <n v="0"/>
    <n v="90"/>
    <s v="Cross median/centerline, Overturn/rollover, Ran off road left"/>
    <s v="Clear, Cloudy"/>
    <s v="N"/>
    <s v="N"/>
    <s v="N"/>
    <s v="N"/>
    <n v="43.878455000000002"/>
    <n v="-101.146720999999"/>
    <s v="Tractor/semi-trailer"/>
    <s v="Eastbound"/>
    <s v="Failure to keep in proper lane; None"/>
    <s v="None"/>
    <s v="CARELESS DRIVING."/>
    <s v="Brakes"/>
    <s v="None"/>
    <s v="0.00 BAC, Not reported"/>
    <x v="2"/>
    <x v="3"/>
  </r>
  <r>
    <n v="814"/>
    <n v="2016927"/>
    <d v="2020-12-22T00:51:00"/>
    <s v="JACKSON"/>
    <s v="N"/>
    <s v="Lap belt and shoulder harness used"/>
    <s v="Straight ahead"/>
    <n v="0"/>
    <n v="90"/>
    <s v="Jackknife, Ran off road right"/>
    <s v="Snow"/>
    <s v="N"/>
    <s v="N"/>
    <s v="N"/>
    <s v="N"/>
    <n v="43.8836569999999"/>
    <n v="-101.136521999999"/>
    <s v="Tractor/semi-trailer"/>
    <s v="Westbound"/>
    <s v="Driving too fast for conditions; None"/>
    <s v="Road surface condition ( wet, icy, snow, slush, etc. )"/>
    <m/>
    <s v="None"/>
    <s v="Weather conditions"/>
    <s v="Test not given"/>
    <x v="2"/>
    <x v="0"/>
  </r>
  <r>
    <n v="815"/>
    <n v="2017034"/>
    <d v="2020-12-23T11:00:00"/>
    <s v="JACKSON"/>
    <s v="N"/>
    <s v="Lap belt and shoulder harness used"/>
    <s v="Straight ahead"/>
    <n v="0"/>
    <n v="90"/>
    <s v="Overturn/rollover, Ran off road right"/>
    <s v="Cloudy"/>
    <s v="Y"/>
    <s v="N"/>
    <s v="N"/>
    <s v="N"/>
    <n v="43.842658"/>
    <n v="-101.272542999999"/>
    <s v="Cargo van - GVWR 10,000 lbs or less"/>
    <s v="Eastbound"/>
    <s v="Over-correcting/over-steering; Swerving or avoiding due to wind, slippery surface, vehicle, object, non-motorist, etc."/>
    <s v="Road surface condition ( wet, icy, snow, slush, etc. )"/>
    <m/>
    <s v="None"/>
    <s v="None"/>
    <s v="0.00 BAC"/>
    <x v="2"/>
    <x v="0"/>
  </r>
  <r>
    <n v="816"/>
    <n v="2017035"/>
    <d v="2020-12-24T07:05:00"/>
    <s v="JACKSON"/>
    <s v="N"/>
    <s v="Lap belt and shoulder harness used"/>
    <s v="Straight ahead"/>
    <n v="0"/>
    <n v="90"/>
    <s v="Jackknife, Ran off road left, Separation of units"/>
    <s v="Clear"/>
    <s v="N"/>
    <s v="N"/>
    <s v="N"/>
    <s v="N"/>
    <n v="43.8499079999999"/>
    <n v="-101.209283999999"/>
    <s v="Light truck (2 axles, 4 tires)"/>
    <s v="Eastbound"/>
    <s v="Driving too fast for conditions; None"/>
    <s v="Road surface condition ( wet, icy, snow, slush, etc. )"/>
    <m/>
    <s v="None"/>
    <s v="None"/>
    <s v="0.00 BAC"/>
    <x v="2"/>
    <x v="0"/>
  </r>
  <r>
    <n v="817"/>
    <n v="2017058"/>
    <d v="2020-12-23T12:05:00"/>
    <s v="JACKSON"/>
    <s v="N"/>
    <s v="Lap belt and shoulder harness used"/>
    <s v="Straight ahead"/>
    <n v="0"/>
    <n v="90"/>
    <s v="Guardrail face, Jackknife, Ran off road right"/>
    <s v="Blowing snow, Severe crosswinds"/>
    <s v="N"/>
    <s v="N"/>
    <s v="N"/>
    <s v="N"/>
    <n v="43.842654000000003"/>
    <n v="-101.271569"/>
    <s v="Tractor/semi-trailer"/>
    <s v="Eastbound"/>
    <s v="None; Swerving or avoiding due to wind, slippery surface, vehicle, object, non-motorist, etc."/>
    <s v="Road surface condition ( wet, icy, snow, slush, etc. )"/>
    <m/>
    <s v="None"/>
    <s v="None"/>
    <s v="0.00 BAC"/>
    <x v="2"/>
    <x v="0"/>
  </r>
  <r>
    <n v="818"/>
    <n v="2017059"/>
    <d v="2020-12-23T07:55:00"/>
    <s v="JACKSON"/>
    <s v="N"/>
    <s v="Lap belt and shoulder harness used"/>
    <s v="Straight ahead"/>
    <n v="0"/>
    <n v="90"/>
    <s v="Jackknife, Ran off road left"/>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2"/>
    <x v="0"/>
  </r>
  <r>
    <n v="819"/>
    <n v="2017060"/>
    <d v="2020-12-23T10:52:00"/>
    <s v="JACKSON"/>
    <s v="N"/>
    <s v="Lap belt and shoulder harness used"/>
    <s v="Straight ahead"/>
    <n v="0"/>
    <n v="90"/>
    <s v="Jackknife, Overturn/rollover"/>
    <s v="Blowing snow, Severe crosswinds"/>
    <s v="N"/>
    <s v="N"/>
    <s v="N"/>
    <s v="N"/>
    <n v="43.842708000000002"/>
    <n v="-101.281767"/>
    <s v="Light truck (2 axles, 4 tires)"/>
    <s v="Eastbound"/>
    <s v="None; Swerving or avoiding due to wind, slippery surface, vehicle, object, non-motorist, etc."/>
    <s v="Road surface condition ( wet, icy, snow, slush, etc. )"/>
    <m/>
    <s v="None"/>
    <s v="None"/>
    <s v="0.00 BAC"/>
    <x v="2"/>
    <x v="0"/>
  </r>
  <r>
    <n v="820"/>
    <n v="2017061"/>
    <d v="2020-12-23T15:15:00"/>
    <s v="JACKSON"/>
    <s v="N"/>
    <s v="Lap belt and shoulder harness used"/>
    <s v="Straight ahead"/>
    <n v="0"/>
    <n v="90"/>
    <s v="Jackknife, Ran off road right"/>
    <s v="Clear"/>
    <s v="N"/>
    <s v="N"/>
    <s v="N"/>
    <s v="N"/>
    <n v="43.8511969999999"/>
    <n v="-101.469398999999"/>
    <s v="Light truck (2 axles, 4 tires)"/>
    <s v="Westbound"/>
    <s v="None; Swerving or avoiding due to wind, slippery surface, vehicle, object, non-motorist, etc."/>
    <s v="Road surface condition ( wet, icy, snow, slush, etc. )"/>
    <m/>
    <s v="None"/>
    <s v="None"/>
    <s v="0.00 BAC"/>
    <x v="2"/>
    <x v="0"/>
  </r>
  <r>
    <n v="821"/>
    <n v="2017062"/>
    <d v="2020-12-24T00:19:00"/>
    <s v="JACKSON"/>
    <s v="N"/>
    <s v="Lap belt and shoulder harness used"/>
    <s v="Straight ahead"/>
    <n v="0"/>
    <n v="90"/>
    <s v="Overturn/rollover, Ran off road left"/>
    <s v="Clear"/>
    <s v="N"/>
    <s v="N"/>
    <s v="N"/>
    <s v="N"/>
    <n v="43.845236999999898"/>
    <n v="-101.218817999999"/>
    <s v="SUV ( sport utility/suburban )"/>
    <s v="Eastbound"/>
    <s v="None; Swerving or avoiding due to wind, slippery surface, vehicle, object, non-motorist, etc."/>
    <s v="Road surface condition ( wet, icy, snow, slush, etc. )"/>
    <m/>
    <s v="None"/>
    <s v="None"/>
    <s v="0.00 BAC"/>
    <x v="2"/>
    <x v="0"/>
  </r>
  <r>
    <n v="822"/>
    <n v="2017231"/>
    <d v="2020-11-14T00:25:00"/>
    <s v="JACKSON"/>
    <s v="N"/>
    <s v="Lap belt and shoulder harness used"/>
    <s v="Straight ahead"/>
    <n v="0"/>
    <n v="90"/>
    <s v="Barricade, Highway traffic sign post/sign, Other traffic barrier, Ran off road left"/>
    <s v="Clear"/>
    <s v="N"/>
    <s v="N"/>
    <s v="N"/>
    <s v="N"/>
    <n v="43.842843000000002"/>
    <n v="-101.25195600000001"/>
    <s v="Tractor/semi-trailer"/>
    <s v="Westbound"/>
    <s v="Improper lane change; None"/>
    <s v="Work zone ( construction/maintenance/utility )"/>
    <s v="FAIL TO REPORT ACCIDENT (&gt;$1000/$2000)"/>
    <s v="None"/>
    <s v="None"/>
    <s v="Test not given"/>
    <x v="2"/>
    <x v="0"/>
  </r>
  <r>
    <n v="825"/>
    <n v="2017236"/>
    <d v="2020-07-17T12:45:00"/>
    <s v="JONES"/>
    <s v="N"/>
    <s v="Lap belt and shoulder harness used"/>
    <s v="Straight ahead"/>
    <n v="0"/>
    <n v="90"/>
    <s v="Other movable object"/>
    <s v="Clear"/>
    <s v="N"/>
    <s v="N"/>
    <s v="N"/>
    <s v="N"/>
    <n v="43.885525999999899"/>
    <n v="-100.744957999999"/>
    <s v="Passenger car"/>
    <s v="Eastbound"/>
    <s v="None"/>
    <s v="None"/>
    <m/>
    <s v="None"/>
    <s v="None"/>
    <s v="Test not given"/>
    <x v="2"/>
    <x v="0"/>
  </r>
  <r>
    <n v="826"/>
    <n v="2017237"/>
    <d v="2020-10-24T18:24:00"/>
    <s v="JONES"/>
    <s v="N"/>
    <m/>
    <m/>
    <n v="-1"/>
    <n v="90"/>
    <s v="Animal  - wild"/>
    <s v="Snow"/>
    <s v="N"/>
    <s v="N"/>
    <s v="N"/>
    <s v="N"/>
    <n v="43.893070000000002"/>
    <n v="-100.900043999999"/>
    <s v="SUV ( sport utility/suburban )"/>
    <s v="Eastbound"/>
    <s v="Wild animal hit - damage only"/>
    <s v="Animal in roadway"/>
    <m/>
    <s v="Wild animal hit"/>
    <s v="Wild animal hit - damage only"/>
    <s v="Wild animal hit"/>
    <x v="2"/>
    <x v="0"/>
  </r>
  <r>
    <n v="828"/>
    <n v="1921147"/>
    <d v="2019-03-01T16:50:00"/>
    <s v="JONES"/>
    <s v="N"/>
    <s v="Lap belt and shoulder harness used"/>
    <s v="Straight ahead"/>
    <n v="0"/>
    <n v="90"/>
    <s v="Cross median/centerline, Overturn/rollover"/>
    <s v="Cloudy"/>
    <s v="N"/>
    <s v="N"/>
    <s v="N"/>
    <s v="N"/>
    <n v="43.886895000000003"/>
    <n v="-100.87986600000001"/>
    <s v="Passenger car"/>
    <s v="Westbound"/>
    <s v="None; Running off road"/>
    <s v="Road surface condition ( wet, icy, snow, slush, etc. )"/>
    <m/>
    <s v="None"/>
    <s v="None"/>
    <s v="Test not given"/>
    <x v="2"/>
    <x v="0"/>
  </r>
  <r>
    <n v="829"/>
    <n v="2017645"/>
    <d v="2020-04-22T21:51:00"/>
    <s v="JONES"/>
    <s v="N"/>
    <s v="Lap belt and shoulder harness used"/>
    <s v="Straight ahead"/>
    <n v="0"/>
    <n v="90"/>
    <s v="Other movable object"/>
    <s v="Clear"/>
    <s v="N"/>
    <s v="N"/>
    <s v="N"/>
    <s v="N"/>
    <n v="43.886716999999898"/>
    <n v="-100.859576"/>
    <s v="Passenger car"/>
    <s v="Westbound"/>
    <s v="None; Other"/>
    <s v="Debris"/>
    <m/>
    <s v="None"/>
    <s v="None"/>
    <s v="Test not given"/>
    <x v="2"/>
    <x v="0"/>
  </r>
  <r>
    <n v="830"/>
    <n v="2100574"/>
    <d v="2021-01-18T17:00:00"/>
    <s v="JACKSON"/>
    <s v="N"/>
    <m/>
    <m/>
    <n v="-1"/>
    <n v="73"/>
    <s v="Animal  - wild"/>
    <s v="Clear"/>
    <s v="N"/>
    <s v="N"/>
    <s v="N"/>
    <s v="N"/>
    <n v="43.753982999999899"/>
    <n v="-101.524173"/>
    <s v="SUV ( sport utility/suburban )"/>
    <s v="Southbound"/>
    <s v="Wild animal hit - damage only"/>
    <s v="Animal in roadway"/>
    <m/>
    <s v="Wild animal hit"/>
    <s v="Wild animal hit - damage only"/>
    <s v="Wild animal hit"/>
    <x v="2"/>
    <x v="0"/>
  </r>
  <r>
    <n v="831"/>
    <n v="2100575"/>
    <d v="2021-01-14T12:50:00"/>
    <s v="JACKSON"/>
    <s v="N"/>
    <s v="Lap belt and shoulder harness used"/>
    <s v="Straight ahead"/>
    <n v="0"/>
    <n v="90"/>
    <s v="Overturn/rollover"/>
    <s v="Severe crosswinds"/>
    <s v="N"/>
    <s v="N"/>
    <s v="N"/>
    <s v="N"/>
    <n v="43.887818000000003"/>
    <n v="-101.12836900000001"/>
    <s v="Light truck (2 axles, 4 tires)"/>
    <s v="Westbound"/>
    <s v="None; Swerving or avoiding due to wind, slippery surface, vehicle, object, non-motorist, etc."/>
    <s v="None"/>
    <m/>
    <s v="None"/>
    <s v="None"/>
    <s v="0.00 BAC"/>
    <x v="2"/>
    <x v="0"/>
  </r>
  <r>
    <n v="832"/>
    <n v="2100580"/>
    <d v="2021-01-14T14:07:00"/>
    <s v="JACKSON"/>
    <s v="N"/>
    <s v="Lap belt only used"/>
    <s v="Straight ahead"/>
    <n v="0"/>
    <n v="90"/>
    <s v="Overturn/rollover, Ran off road left"/>
    <s v="Severe crosswinds"/>
    <s v="N"/>
    <s v="N"/>
    <s v="N"/>
    <s v="N"/>
    <n v="43.899819999999899"/>
    <n v="-101.092838"/>
    <s v="Tractor/semi-trailer"/>
    <s v="Westbound"/>
    <s v="None"/>
    <s v="None"/>
    <m/>
    <s v="None"/>
    <s v="None"/>
    <s v="Test not given"/>
    <x v="2"/>
    <x v="1"/>
  </r>
  <r>
    <n v="833"/>
    <n v="2100581"/>
    <d v="2021-01-14T18:13:00"/>
    <s v="JACKSON"/>
    <s v="N"/>
    <s v="Lap belt only used"/>
    <s v="Straight ahead"/>
    <n v="0"/>
    <n v="90"/>
    <s v="Overturn/rollover"/>
    <s v="Severe crosswinds"/>
    <s v="N"/>
    <s v="N"/>
    <s v="N"/>
    <s v="N"/>
    <n v="43.867652999999898"/>
    <n v="-101.171536"/>
    <s v="Light truck (2 axles, 4 tires)"/>
    <s v="Westbound"/>
    <s v="None"/>
    <s v="None"/>
    <m/>
    <s v="None"/>
    <s v="None"/>
    <s v="Test not given"/>
    <x v="2"/>
    <x v="0"/>
  </r>
  <r>
    <n v="834"/>
    <n v="2100583"/>
    <d v="2021-01-14T16:01:00"/>
    <s v="JACKSON"/>
    <s v="N"/>
    <s v="Lap belt only used"/>
    <s v="Straight ahead"/>
    <n v="0"/>
    <n v="90"/>
    <s v="Overturn/rollover"/>
    <s v="Severe crosswinds"/>
    <s v="N"/>
    <s v="N"/>
    <s v="N"/>
    <s v="N"/>
    <n v="43.899427000000003"/>
    <n v="-101.095457999999"/>
    <s v="Light truck (2 axles, 4 tires)"/>
    <s v="Eastbound"/>
    <s v="None"/>
    <s v="None"/>
    <m/>
    <s v="None"/>
    <s v="None"/>
    <s v="Test not given"/>
    <x v="2"/>
    <x v="0"/>
  </r>
  <r>
    <n v="835"/>
    <n v="2100585"/>
    <d v="2021-01-18T11:28:00"/>
    <s v="JACKSON"/>
    <s v="N"/>
    <s v="Lap belt only used"/>
    <s v="Overtaking/passing"/>
    <n v="0"/>
    <n v="90"/>
    <s v="Guardrail face, Ran off road right"/>
    <s v="Sleet, hail ( freezing rain or drizzle ), Snow"/>
    <s v="N"/>
    <s v="N"/>
    <s v="N"/>
    <s v="N"/>
    <n v="43.899366999999899"/>
    <n v="-101.095799999999"/>
    <s v="Passenger car"/>
    <s v="Eastbound"/>
    <s v="Driving too fast for conditions; None"/>
    <s v="Road surface condition ( wet, icy, snow, slush, etc. )"/>
    <m/>
    <s v="None"/>
    <s v="None"/>
    <s v="Test not given"/>
    <x v="2"/>
    <x v="0"/>
  </r>
  <r>
    <n v="836"/>
    <n v="2018102"/>
    <d v="2020-12-31T09:06:00"/>
    <s v="JACKSON"/>
    <s v="N"/>
    <s v="Lap belt and shoulder harness used, Lap belt only used"/>
    <s v="Making U-turn, Straight ahead"/>
    <n v="0"/>
    <n v="73"/>
    <s v="Motor vehicle in transport, Ran off road left"/>
    <s v="Clear"/>
    <s v="N"/>
    <s v="N"/>
    <s v="N"/>
    <s v="N"/>
    <n v="43.564518"/>
    <n v="-101.520887999999"/>
    <s v="Light truck (2 axles, 4 tires); Passenger car"/>
    <s v="Southbound"/>
    <s v="Failed to yield to vehicle; Improper turn; None"/>
    <s v="None"/>
    <s v="RECKLESS DRIVING"/>
    <s v="None"/>
    <s v="None"/>
    <s v="Test not given, Test not given"/>
    <x v="2"/>
    <x v="0"/>
  </r>
  <r>
    <n v="837"/>
    <n v="2100723"/>
    <d v="2021-01-23T19:18:00"/>
    <s v="JONES"/>
    <s v="N"/>
    <m/>
    <m/>
    <n v="-1"/>
    <n v="90"/>
    <s v="Animal  - wild"/>
    <s v="Cloudy"/>
    <s v="N"/>
    <s v="N"/>
    <s v="N"/>
    <s v="N"/>
    <n v="43.899189999999898"/>
    <n v="-100.915527999999"/>
    <s v="SUV ( sport utility/suburban )"/>
    <s v="Eastbound"/>
    <s v="Wild animal hit - damage only"/>
    <s v="Animal in roadway"/>
    <m/>
    <s v="Wild animal hit"/>
    <s v="Wild animal hit - damage only"/>
    <s v="Wild animal hit"/>
    <x v="2"/>
    <x v="0"/>
  </r>
  <r>
    <n v="838"/>
    <n v="1921228"/>
    <d v="2019-02-17T11:20:00"/>
    <s v="JONES"/>
    <s v="N"/>
    <s v="Shoulder harness only used"/>
    <s v="Straight ahead"/>
    <n v="0"/>
    <n v="90"/>
    <s v="Motor vehicle in transport, Ran off road right"/>
    <s v="Cloudy, Snow"/>
    <s v="Y"/>
    <s v="N"/>
    <s v="N"/>
    <s v="N"/>
    <n v="43.898879000000001"/>
    <n v="-100.91472400000001"/>
    <s v="Cargo van - GVWR 10,000 lbs or less; Passenger car"/>
    <s v="Eastbound"/>
    <s v="None; Over-correcting/over-steering"/>
    <s v="Road surface condition ( wet, icy, snow, slush, etc. )"/>
    <m/>
    <s v="None; Other"/>
    <s v="None; Weather conditions"/>
    <s v="Test not given, Test not given"/>
    <x v="2"/>
    <x v="0"/>
  </r>
  <r>
    <n v="839"/>
    <n v="1921231"/>
    <d v="2019-05-16T04:55:00"/>
    <s v="JONES"/>
    <s v="N"/>
    <m/>
    <m/>
    <n v="-1"/>
    <n v="90"/>
    <s v="Animal  - wild"/>
    <s v="Clear"/>
    <s v="N"/>
    <s v="N"/>
    <s v="N"/>
    <s v="N"/>
    <n v="43.900931"/>
    <n v="-100.953999999999"/>
    <s v="SUV ( sport utility/suburban )"/>
    <s v="Eastbound"/>
    <s v="Wild animal hit - damage only"/>
    <s v="Animal in roadway"/>
    <m/>
    <s v="Wild animal hit"/>
    <s v="Wild animal hit - damage only"/>
    <s v="Wild animal hit"/>
    <x v="2"/>
    <x v="0"/>
  </r>
  <r>
    <n v="840"/>
    <n v="1921234"/>
    <d v="2019-11-23T02:33:00"/>
    <s v="JONES"/>
    <s v="N"/>
    <m/>
    <m/>
    <n v="-1"/>
    <n v="90"/>
    <s v="Animal  - wild"/>
    <s v="Clear"/>
    <s v="N"/>
    <s v="N"/>
    <s v="N"/>
    <s v="N"/>
    <n v="43.886550999999898"/>
    <n v="-100.798546"/>
    <s v="SUV ( sport utility/suburban )"/>
    <s v="Eastbound"/>
    <s v="Wild animal hit - damage only"/>
    <s v="Animal in roadway"/>
    <m/>
    <s v="Wild animal hit"/>
    <s v="Wild animal hit - damage only"/>
    <s v="Wild animal hit"/>
    <x v="2"/>
    <x v="0"/>
  </r>
  <r>
    <n v="841"/>
    <n v="2018154"/>
    <d v="2020-12-21T23:02:00"/>
    <s v="JONES"/>
    <s v="N"/>
    <m/>
    <m/>
    <n v="-1"/>
    <n v="90"/>
    <s v="Animal  - wild"/>
    <s v="Clear"/>
    <s v="N"/>
    <s v="N"/>
    <s v="N"/>
    <s v="N"/>
    <n v="43.886479000000001"/>
    <n v="-100.84476600000001"/>
    <s v="Light truck (2 axles, 4 tires)"/>
    <s v="Eastbound"/>
    <s v="Wild animal hit - damage only"/>
    <s v="Animal in roadway"/>
    <m/>
    <s v="Wild animal hit"/>
    <s v="Wild animal hit - damage only"/>
    <s v="Wild animal hit"/>
    <x v="2"/>
    <x v="0"/>
  </r>
  <r>
    <n v="842"/>
    <n v="2018155"/>
    <d v="2020-12-29T08:07:00"/>
    <s v="JONES"/>
    <s v="N"/>
    <m/>
    <m/>
    <n v="-1"/>
    <n v="90"/>
    <s v="Animal  - wild"/>
    <s v="Blowing snow"/>
    <s v="N"/>
    <s v="N"/>
    <s v="N"/>
    <s v="N"/>
    <n v="43.900939999999899"/>
    <n v="-100.994838"/>
    <s v="Light truck (2 axles, 4 tires)"/>
    <s v="Eastbound"/>
    <s v="Wild animal hit - damage only"/>
    <s v="Animal in roadway"/>
    <m/>
    <s v="Wild animal hit"/>
    <s v="Wild animal hit - damage only"/>
    <s v="Wild animal hit"/>
    <x v="2"/>
    <x v="0"/>
  </r>
  <r>
    <n v="843"/>
    <n v="2100403"/>
    <d v="2021-01-14T13:12:00"/>
    <s v="JACKSON"/>
    <s v="N"/>
    <s v="Lap belt and shoulder harness used"/>
    <s v="Straight ahead"/>
    <n v="0"/>
    <n v="90"/>
    <s v="Cross median/centerline, Overturn/rollover"/>
    <s v="Severe crosswinds"/>
    <s v="N"/>
    <s v="N"/>
    <s v="N"/>
    <s v="N"/>
    <n v="43.901189000000002"/>
    <n v="-101.071180999999"/>
    <s v="Tractor/semi-trailer"/>
    <s v="Westbound"/>
    <s v="None"/>
    <s v="None"/>
    <m/>
    <s v="None"/>
    <s v="None"/>
    <s v="0.00 BAC"/>
    <x v="2"/>
    <x v="0"/>
  </r>
  <r>
    <n v="844"/>
    <n v="2018208"/>
    <d v="2020-11-19T08:05:00"/>
    <s v="JACKSON"/>
    <s v="N"/>
    <s v="None used"/>
    <s v="Changing lanes, Straight ahead"/>
    <n v="0"/>
    <n v="90"/>
    <s v="Motor vehicle in transport"/>
    <s v="Cloudy"/>
    <s v="N"/>
    <s v="N"/>
    <s v="N"/>
    <s v="N"/>
    <n v="43.900942999999899"/>
    <n v="-101.065566"/>
    <s v="SUV ( sport utility/suburban )"/>
    <s v="Eastbound"/>
    <s v="None; Unknown"/>
    <s v="Unknown; Work zone ( construction/maintenance/utility )"/>
    <m/>
    <s v="None; Unknown"/>
    <s v="None; Unknown"/>
    <s v="Test not given, Test not given"/>
    <x v="2"/>
    <x v="1"/>
  </r>
  <r>
    <n v="845"/>
    <n v="2101199"/>
    <d v="2021-01-30T08:00:00"/>
    <s v="JACKSON"/>
    <s v="N"/>
    <s v="Lap belt and shoulder harness used"/>
    <s v="Overtaking/passing"/>
    <n v="0"/>
    <n v="90"/>
    <s v="Overturn/rollover, Ran off road right"/>
    <s v="Cloudy, Sleet, hail ( freezing rain or drizzle )"/>
    <s v="N"/>
    <s v="N"/>
    <s v="N"/>
    <s v="N"/>
    <n v="43.851849999999899"/>
    <n v="-101.406851"/>
    <s v="Light truck (2 axles, 4 tires)"/>
    <s v="Eastbound"/>
    <s v="None; Swerving or avoiding due to wind, slippery surface, vehicle, object, non-motorist, etc."/>
    <s v="Road surface condition ( wet, icy, snow, slush, etc. )"/>
    <m/>
    <s v="None"/>
    <s v="None"/>
    <s v="0.00 BAC"/>
    <x v="2"/>
    <x v="0"/>
  </r>
  <r>
    <n v="846"/>
    <n v="2101351"/>
    <d v="2021-01-30T13:00:00"/>
    <s v="JONES"/>
    <s v="N"/>
    <s v="Lap belt and shoulder harness used"/>
    <s v="Straight ahead"/>
    <n v="0"/>
    <n v="90"/>
    <s v="Overturn/rollover, Ran off road left"/>
    <s v="Sleet, hail ( freezing rain or drizzle )"/>
    <s v="N"/>
    <s v="N"/>
    <s v="N"/>
    <s v="N"/>
    <n v="43.900911000000001"/>
    <n v="-100.941637999999"/>
    <s v="Cargo van - GVWR 10,000 lbs or less"/>
    <s v="Eastbound"/>
    <s v="Driving too fast for conditions; None"/>
    <s v="Road surface condition ( wet, icy, snow, slush, etc. )"/>
    <m/>
    <s v="None"/>
    <s v="None"/>
    <s v="0.00 BAC"/>
    <x v="2"/>
    <x v="0"/>
  </r>
  <r>
    <n v="847"/>
    <n v="2101352"/>
    <d v="2021-01-30T13:00:00"/>
    <s v="JONES"/>
    <s v="Y"/>
    <s v="Lap belt and shoulder harness used, None used"/>
    <s v="Straight ahead"/>
    <n v="0"/>
    <n v="90"/>
    <s v="Pedestrian, Ran off road left"/>
    <s v="Sleet, hail ( freezing rain or drizzle )"/>
    <s v="N"/>
    <s v="N"/>
    <s v="N"/>
    <s v="N"/>
    <n v="43.900931"/>
    <n v="-100.962846999999"/>
    <s v="Not applicable; Passenger car"/>
    <s v="Eastbound; Not applicable ( immobile from previous accident, stuck, etc )"/>
    <s v="Driving too fast for conditions; None; Not applicable; Swerving or avoiding due to wind, slippery surface, vehicle, object, non-motorist, etc."/>
    <s v="Not applicable; Pedestrian, bicyclist, other non-occupants in road"/>
    <m/>
    <s v="None; Not applicable"/>
    <s v="None; Not applicable"/>
    <s v="Test not given, Test not given"/>
    <x v="2"/>
    <x v="2"/>
  </r>
  <r>
    <n v="848"/>
    <n v="2101354"/>
    <d v="2021-02-04T08:18:00"/>
    <s v="JONES"/>
    <s v="N"/>
    <s v="Lap belt and shoulder harness used"/>
    <s v="Straight ahead"/>
    <n v="0"/>
    <n v="90"/>
    <s v="Overturn/rollover, Ran off road left"/>
    <s v="Snow"/>
    <s v="N"/>
    <s v="N"/>
    <s v="N"/>
    <s v="N"/>
    <n v="43.886457999999898"/>
    <n v="-100.86565400000001"/>
    <s v="Light truck (2 axles, 4 tires)"/>
    <s v="Eastbound"/>
    <s v="Driving too fast for conditions; None"/>
    <s v="Road surface condition ( wet, icy, snow, slush, etc. )"/>
    <m/>
    <s v="None"/>
    <s v="None"/>
    <s v="Test not given"/>
    <x v="2"/>
    <x v="2"/>
  </r>
  <r>
    <n v="849"/>
    <n v="2100964"/>
    <d v="2021-01-27T18:10:00"/>
    <s v="JONES"/>
    <s v="N"/>
    <m/>
    <m/>
    <n v="-1"/>
    <n v="90"/>
    <s v="Animal  - wild"/>
    <s v="Clear"/>
    <s v="N"/>
    <s v="N"/>
    <s v="N"/>
    <s v="N"/>
    <n v="43.886792"/>
    <n v="-100.797287999999"/>
    <s v="SUV ( sport utility/suburban )"/>
    <s v="Westbound"/>
    <s v="Wild animal hit - damage only"/>
    <s v="Animal in roadway"/>
    <m/>
    <s v="Wild animal hit"/>
    <s v="Wild animal hit - damage only"/>
    <s v="Wild animal hit"/>
    <x v="2"/>
    <x v="0"/>
  </r>
  <r>
    <n v="851"/>
    <n v="2101648"/>
    <d v="2021-01-16T08:30:00"/>
    <s v="JACKSON"/>
    <s v="N"/>
    <m/>
    <m/>
    <n v="-1"/>
    <n v="90"/>
    <s v="Animal  - wild"/>
    <s v="Clear"/>
    <s v="N"/>
    <s v="N"/>
    <s v="N"/>
    <s v="N"/>
    <n v="43.847302999999897"/>
    <n v="-101.34277"/>
    <s v="Light truck (2 axles, 4 tires)"/>
    <s v="Westbound"/>
    <s v="Wild animal hit - damage only"/>
    <s v="Animal in roadway"/>
    <m/>
    <s v="Wild animal hit"/>
    <s v="Wild animal hit - damage only"/>
    <s v="Wild animal hit"/>
    <x v="2"/>
    <x v="0"/>
  </r>
  <r>
    <n v="854"/>
    <n v="2102044"/>
    <d v="2021-02-17T18:15:00"/>
    <s v="JACKSON"/>
    <s v="N"/>
    <m/>
    <m/>
    <n v="-1"/>
    <n v="90"/>
    <s v="Animal  - wild"/>
    <s v="Clear"/>
    <s v="N"/>
    <s v="N"/>
    <s v="N"/>
    <s v="N"/>
    <n v="43.901164000000001"/>
    <n v="-101.077996999999"/>
    <s v="Light truck (2 axles, 4 tires)"/>
    <s v="Westbound"/>
    <s v="Wild animal hit - damage only"/>
    <s v="Animal in roadway"/>
    <m/>
    <s v="Wild animal hit"/>
    <s v="Wild animal hit - damage only"/>
    <s v="Wild animal hit"/>
    <x v="2"/>
    <x v="0"/>
  </r>
  <r>
    <n v="857"/>
    <n v="2102046"/>
    <d v="2021-02-05T19:00:00"/>
    <s v="JACKSON"/>
    <s v="N"/>
    <m/>
    <m/>
    <n v="-1"/>
    <n v="90"/>
    <s v="Animal  - wild"/>
    <s v="Clear"/>
    <s v="N"/>
    <s v="N"/>
    <s v="N"/>
    <s v="N"/>
    <n v="43.8512419999999"/>
    <n v="-101.466455999999"/>
    <s v="Single-unit truck (3 or more axles)"/>
    <s v="Westbound"/>
    <s v="Wild animal hit - damage only"/>
    <s v="Animal in roadway"/>
    <m/>
    <s v="Wild animal hit"/>
    <s v="Wild animal hit - damage only"/>
    <s v="Wild animal hit"/>
    <x v="2"/>
    <x v="0"/>
  </r>
  <r>
    <n v="859"/>
    <n v="2103267"/>
    <d v="2021-03-11T04:52:00"/>
    <s v="JONES"/>
    <s v="N"/>
    <s v="Lap belt and shoulder harness used"/>
    <s v="Straight ahead"/>
    <n v="0"/>
    <n v="90"/>
    <s v="Overturn/rollover, Ran off road left"/>
    <s v="Cloudy"/>
    <s v="N"/>
    <s v="N"/>
    <s v="N"/>
    <s v="N"/>
    <n v="43.886502"/>
    <n v="-100.758268999999"/>
    <s v="Tractor/semi-trailer"/>
    <s v="Eastbound"/>
    <s v="None"/>
    <s v="Road surface condition ( wet, icy, snow, slush, etc. )"/>
    <m/>
    <s v="None"/>
    <s v="None"/>
    <s v="0.00 BAC"/>
    <x v="2"/>
    <x v="2"/>
  </r>
  <r>
    <n v="862"/>
    <n v="2103489"/>
    <d v="2021-03-14T17:01:00"/>
    <s v="JACKSON"/>
    <s v="N"/>
    <s v="Lap belt and shoulder harness used"/>
    <s v="Straight ahead"/>
    <n v="0"/>
    <n v="90"/>
    <s v="Jackknife"/>
    <s v="Sleet, hail ( freezing rain or drizzle ), Snow"/>
    <s v="N"/>
    <s v="N"/>
    <s v="N"/>
    <s v="N"/>
    <n v="43.850966"/>
    <n v="-101.46831400000001"/>
    <s v="Tractor/semi-trailer"/>
    <s v="Eastbound"/>
    <s v="None"/>
    <s v="Road surface condition ( wet, icy, snow, slush, etc. )"/>
    <m/>
    <s v="None"/>
    <s v="Weather conditions"/>
    <s v="Test not given"/>
    <x v="2"/>
    <x v="0"/>
  </r>
  <r>
    <n v="863"/>
    <n v="2102773"/>
    <d v="2021-02-13T08:25:00"/>
    <s v="JACKSON"/>
    <s v="N"/>
    <s v="Lap belt and shoulder harness used"/>
    <s v="Straight ahead, Turning right"/>
    <n v="0"/>
    <n v="73"/>
    <s v="Cross median/centerline, Motor vehicle in transport, Ran off road left"/>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2"/>
    <x v="0"/>
  </r>
  <r>
    <n v="864"/>
    <n v="2018362"/>
    <d v="2020-06-27T06:00:00"/>
    <s v="JONES"/>
    <s v="N"/>
    <m/>
    <m/>
    <n v="-1"/>
    <n v="90"/>
    <s v="Animal  - wild"/>
    <s v="Clear"/>
    <s v="N"/>
    <s v="N"/>
    <s v="N"/>
    <s v="N"/>
    <n v="43.8868119999999"/>
    <n v="-100.78658900000001"/>
    <s v="Passenger car"/>
    <s v="Westbound"/>
    <s v="Wild animal hit - damage only"/>
    <s v="Animal in roadway"/>
    <m/>
    <s v="Wild animal hit"/>
    <s v="Wild animal hit - damage only"/>
    <s v="Wild animal hit"/>
    <x v="2"/>
    <x v="0"/>
  </r>
  <r>
    <n v="866"/>
    <n v="2103175"/>
    <d v="2021-03-06T06:05:00"/>
    <s v="JACKSON"/>
    <s v="N"/>
    <m/>
    <m/>
    <n v="-1"/>
    <n v="90"/>
    <s v="Animal  - wild"/>
    <s v="Clear"/>
    <s v="N"/>
    <s v="N"/>
    <s v="N"/>
    <s v="N"/>
    <n v="43.856062000000001"/>
    <n v="-101.197318999999"/>
    <s v="Cargo van - GVWR 10,000 lbs or less"/>
    <s v="Westbound"/>
    <s v="Wild animal hit - damage only"/>
    <s v="Animal in roadway"/>
    <m/>
    <s v="Wild animal hit"/>
    <s v="Wild animal hit - damage only"/>
    <s v="Wild animal hit"/>
    <x v="2"/>
    <x v="0"/>
  </r>
  <r>
    <n v="867"/>
    <n v="2103192"/>
    <d v="2021-03-11T07:45:00"/>
    <s v="JACKSON"/>
    <s v="N"/>
    <s v="Lap belt and shoulder harness used"/>
    <s v="Straight ahead"/>
    <n v="0"/>
    <n v="90"/>
    <s v="Fence, Highway traffic sign post/sign, Ran off road right"/>
    <s v="Cloudy"/>
    <s v="N"/>
    <s v="N"/>
    <s v="N"/>
    <s v="N"/>
    <n v="43.900933000000002"/>
    <n v="-101.074333999999"/>
    <s v="SUV ( sport utility/suburban )"/>
    <s v="Eastbound"/>
    <s v="None; Swerving or avoiding due to wind, slippery surface, vehicle, object, non-motorist, etc."/>
    <s v="Road surface condition ( wet, icy, snow, slush, etc. )"/>
    <m/>
    <s v="None"/>
    <s v="None"/>
    <s v="0.00 BAC"/>
    <x v="2"/>
    <x v="0"/>
  </r>
  <r>
    <n v="868"/>
    <n v="2104298"/>
    <d v="2021-03-29T13:39:00"/>
    <s v="JONES"/>
    <s v="N"/>
    <s v="Lap belt and shoulder harness used"/>
    <s v="Stopped in traffic lane, Straight ahead"/>
    <n v="0"/>
    <n v="90"/>
    <s v="Motor vehicle in transport"/>
    <s v="Fog, smog, smoke"/>
    <s v="N"/>
    <s v="N"/>
    <s v="N"/>
    <s v="N"/>
    <n v="43.886769000000001"/>
    <n v="-100.818489999999"/>
    <s v="Light truck (2 axles, 4 tires); Single-unit truck (2 axle, 6 tires) GVWR 10,000 lbs or less; Tractor/semi-trailer"/>
    <s v="Westbound"/>
    <s v="None; Swerving or avoiding due to wind, slippery surface, vehicle, object, non-motorist, etc."/>
    <s v="None"/>
    <m/>
    <s v="None"/>
    <s v="Physical obstruction"/>
    <s v="Test not given, Test not given, Test not given"/>
    <x v="2"/>
    <x v="0"/>
  </r>
  <r>
    <n v="869"/>
    <n v="2103562"/>
    <d v="2021-03-10T09:12:00"/>
    <s v="JACKSON"/>
    <s v="N"/>
    <s v="Lap belt and shoulder harness used"/>
    <s v="Straight ahead"/>
    <n v="0"/>
    <n v="90"/>
    <s v="Fence, Highway traffic sign post/sign, Jackknife, Ran off road right"/>
    <s v="Snow"/>
    <s v="N"/>
    <s v="N"/>
    <s v="N"/>
    <s v="N"/>
    <n v="43.850915999999899"/>
    <n v="-101.471706999999"/>
    <s v="Tractor/semi-trailer"/>
    <s v="Eastbound"/>
    <s v="None; Swerving or avoiding due to wind, slippery surface, vehicle, object, non-motorist, etc."/>
    <s v="Road surface condition ( wet, icy, snow, slush, etc. )"/>
    <m/>
    <s v="None"/>
    <s v="None"/>
    <s v="0.00 BAC"/>
    <x v="2"/>
    <x v="0"/>
  </r>
  <r>
    <n v="870"/>
    <n v="2103571"/>
    <d v="2021-03-15T11:49:00"/>
    <s v="JACKSON"/>
    <s v="N"/>
    <s v="Lap belt and shoulder harness used"/>
    <s v="Backing, Parked"/>
    <n v="0"/>
    <n v="90"/>
    <s v="Parked motor vehicle"/>
    <s v="Snow"/>
    <s v="N"/>
    <s v="N"/>
    <s v="N"/>
    <s v="N"/>
    <n v="43.854821000000001"/>
    <n v="-101.19987500000001"/>
    <s v="Light truck (2 axles, 4 tires); Tractor/semi-trailer"/>
    <s v="Eastbound; Not on roadway ( also use for parked motor vehicle )"/>
    <s v="Improper backing; None; Not applicable"/>
    <s v="Not applicable; Road surface condition ( wet, icy, snow, slush, etc. )"/>
    <s v="UNSAFE BACKING, FINANCIAL RESPONSIBILITY - OWNER"/>
    <s v="None; Not applicable"/>
    <s v="None; Not applicable"/>
    <s v="Not applicable, Test not given"/>
    <x v="2"/>
    <x v="0"/>
  </r>
  <r>
    <n v="871"/>
    <n v="2103835"/>
    <d v="2021-03-22T05:58:00"/>
    <s v="JACKSON"/>
    <s v="N"/>
    <m/>
    <m/>
    <n v="-1"/>
    <n v="90"/>
    <s v="Animal  - wild"/>
    <s v="Cloudy"/>
    <s v="N"/>
    <s v="N"/>
    <s v="N"/>
    <s v="N"/>
    <n v="43.850783999999898"/>
    <n v="-101.372817999999"/>
    <s v="Passenger car"/>
    <s v="Eastbound"/>
    <s v="Wild animal hit - damage only"/>
    <s v="Animal in roadway"/>
    <m/>
    <s v="Wild animal hit"/>
    <s v="Wild animal hit - damage only"/>
    <s v="Wild animal hit"/>
    <x v="2"/>
    <x v="0"/>
  </r>
  <r>
    <n v="872"/>
    <n v="2104103"/>
    <d v="2021-03-29T19:58:00"/>
    <s v="JACKSON"/>
    <s v="N"/>
    <s v="Lap belt and shoulder harness used"/>
    <s v="Straight ahead"/>
    <n v="0"/>
    <n v="90"/>
    <s v="Overturn/rollover"/>
    <s v="Clear, Severe crosswinds"/>
    <s v="N"/>
    <s v="N"/>
    <s v="N"/>
    <s v="N"/>
    <n v="43.894928"/>
    <n v="-101.114380999999"/>
    <s v="Single-unit truck (2 axle, 6 tires) GVWR 10,000 lbs or less"/>
    <s v="Eastbound"/>
    <s v="None; Swerving or avoiding due to wind, slippery surface, vehicle, object, non-motorist, etc."/>
    <s v="None"/>
    <m/>
    <s v="None"/>
    <s v="None"/>
    <s v="Test not given"/>
    <x v="2"/>
    <x v="1"/>
  </r>
  <r>
    <n v="873"/>
    <n v="2104521"/>
    <d v="2021-03-29T15:30:00"/>
    <s v="JONES"/>
    <s v="N"/>
    <s v="Lap belt and shoulder harness used"/>
    <s v="Parked, Straight ahead"/>
    <n v="0"/>
    <n v="90"/>
    <s v="Parked motor vehicle"/>
    <s v="Fog, smog, smoke, Severe crosswinds"/>
    <s v="N"/>
    <s v="N"/>
    <s v="N"/>
    <s v="N"/>
    <n v="43.886499999999899"/>
    <n v="-100.835453"/>
    <s v="Light truck (2 axles, 4 tires); SUV ( sport utility/suburban )"/>
    <s v="Eastbound; Not on roadway ( also use for parked motor vehicle )"/>
    <s v="Driving too fast for conditions; None; Not applicable"/>
    <s v="None; Not applicable"/>
    <m/>
    <s v="None; Not applicable"/>
    <s v="Not applicable; Other"/>
    <s v="Not applicable, 0.00 BAC"/>
    <x v="2"/>
    <x v="0"/>
  </r>
  <r>
    <n v="874"/>
    <n v="2106185"/>
    <d v="2021-05-22T15:20:00"/>
    <s v="JONES"/>
    <s v="N"/>
    <s v="Lap belt and shoulder harness used"/>
    <s v="Straight ahead"/>
    <n v="0"/>
    <n v="90"/>
    <s v="Fire/explosion"/>
    <s v="Cloudy"/>
    <s v="N"/>
    <s v="N"/>
    <s v="N"/>
    <s v="N"/>
    <n v="43.900945"/>
    <n v="-101.05022200000001"/>
    <s v="Light truck (2 axles, 4 tires)"/>
    <s v="Eastbound"/>
    <s v="None"/>
    <s v="None"/>
    <m/>
    <s v="Other"/>
    <s v="None"/>
    <s v="0.00 BAC"/>
    <x v="2"/>
    <x v="0"/>
  </r>
  <r>
    <n v="875"/>
    <n v="2106476"/>
    <d v="2021-04-28T21:40:00"/>
    <s v="JONES"/>
    <s v="N"/>
    <m/>
    <m/>
    <n v="-1"/>
    <n v="90"/>
    <s v="Animal  - wild"/>
    <s v="Clear"/>
    <s v="N"/>
    <s v="N"/>
    <s v="N"/>
    <s v="N"/>
    <n v="43.8868399999999"/>
    <n v="-100.87926"/>
    <s v="SUV ( sport utility/suburban )"/>
    <s v="Westbound"/>
    <s v="Wild animal hit - damage only"/>
    <s v="Animal in roadway"/>
    <m/>
    <s v="Wild animal hit"/>
    <s v="Wild animal hit - damage only"/>
    <s v="Wild animal hit"/>
    <x v="2"/>
    <x v="0"/>
  </r>
  <r>
    <n v="876"/>
    <n v="2106891"/>
    <d v="2021-06-01T23:40:00"/>
    <s v="JONES"/>
    <s v="N"/>
    <m/>
    <m/>
    <n v="-1"/>
    <n v="90"/>
    <s v="Animal  - wild"/>
    <s v="Clear"/>
    <s v="N"/>
    <s v="N"/>
    <s v="N"/>
    <s v="N"/>
    <n v="43.886769999999899"/>
    <n v="-100.819339999999"/>
    <s v="SUV ( sport utility/suburban )"/>
    <s v="Westbound"/>
    <s v="Wild animal hit - damage only"/>
    <s v="Animal in roadway"/>
    <m/>
    <s v="Wild animal hit"/>
    <s v="Wild animal hit - damage only"/>
    <s v="Wild animal hit"/>
    <x v="2"/>
    <x v="0"/>
  </r>
  <r>
    <n v="878"/>
    <n v="2106266"/>
    <d v="2021-05-18T08:15:00"/>
    <s v="BENNETT"/>
    <s v="N"/>
    <m/>
    <m/>
    <n v="-1"/>
    <n v="73"/>
    <s v="Animal  - wild"/>
    <s v="Clear"/>
    <s v="N"/>
    <s v="N"/>
    <s v="N"/>
    <s v="N"/>
    <n v="43.388005"/>
    <n v="-101.503243999999"/>
    <s v="Light truck (2 axles, 4 tires)"/>
    <s v="Southbound"/>
    <s v="Wild animal hit - damage only"/>
    <s v="Animal in roadway"/>
    <m/>
    <s v="Wild animal hit"/>
    <s v="Wild animal hit - damage only"/>
    <s v="Wild animal hit"/>
    <x v="2"/>
    <x v="0"/>
  </r>
  <r>
    <n v="880"/>
    <n v="2106734"/>
    <d v="2021-05-29T14:08:00"/>
    <s v="JACKSON"/>
    <s v="N"/>
    <s v="Lap belt and shoulder harness used"/>
    <s v="Straight ahead"/>
    <n v="0"/>
    <n v="90"/>
    <s v="Motor vehicle in transport, Ran off road right"/>
    <s v="Cloudy"/>
    <s v="N"/>
    <s v="N"/>
    <s v="Y"/>
    <s v="N"/>
    <n v="43.901183000000003"/>
    <n v="-101.074399"/>
    <s v="Light truck (2 axles, 4 tires); SUV ( sport utility/suburban )"/>
    <s v="Westbound"/>
    <s v="Followed too closely; None; Other electronic device (list in narrative)"/>
    <s v="None"/>
    <s v="FOLLOWING TOO CLOSELY"/>
    <s v="None"/>
    <s v="None"/>
    <s v="0.00 BAC, 0.00 BAC"/>
    <x v="2"/>
    <x v="2"/>
  </r>
  <r>
    <n v="881"/>
    <n v="2106955"/>
    <d v="2021-05-30T14:46:00"/>
    <s v="JACKSON"/>
    <s v="N"/>
    <s v="Lap belt and shoulder harness used"/>
    <s v="Straight ahead"/>
    <n v="0"/>
    <n v="73"/>
    <s v="Cross median/centerline, Overturn/rollover, Ran off road right"/>
    <s v="Clear"/>
    <s v="Y"/>
    <s v="N"/>
    <s v="N"/>
    <s v="N"/>
    <n v="43.668241000000002"/>
    <n v="-101.517786"/>
    <s v="SUV ( sport utility/suburban )"/>
    <s v="Southbound"/>
    <s v="Drugs-Other; Over-correcting/over-steering"/>
    <s v="None"/>
    <s v="DUI, CARELESS DRIVING."/>
    <s v="None"/>
    <s v="None"/>
    <s v="0.01 BAC, Not reported"/>
    <x v="2"/>
    <x v="2"/>
  </r>
  <r>
    <n v="883"/>
    <n v="2108389"/>
    <d v="2021-06-26T01:11:00"/>
    <s v="JACKSON"/>
    <s v="N"/>
    <m/>
    <m/>
    <n v="-1"/>
    <n v="90"/>
    <s v="Animal  - wild"/>
    <s v="Cloudy"/>
    <s v="N"/>
    <s v="N"/>
    <s v="N"/>
    <s v="N"/>
    <n v="43.850929999999899"/>
    <n v="-101.47075100000001"/>
    <s v="Passenger car"/>
    <s v="Eastbound"/>
    <s v="Wild animal hit - damage only"/>
    <s v="Animal in roadway"/>
    <m/>
    <s v="Wild animal hit"/>
    <s v="Wild animal hit - damage only"/>
    <s v="Wild animal hit"/>
    <x v="2"/>
    <x v="0"/>
  </r>
  <r>
    <n v="884"/>
    <n v="2108899"/>
    <d v="2021-06-26T06:51:00"/>
    <s v="JACKSON"/>
    <s v="N"/>
    <m/>
    <m/>
    <n v="-1"/>
    <n v="90"/>
    <s v="Animal  - wild"/>
    <s v="Clear"/>
    <s v="N"/>
    <s v="N"/>
    <s v="N"/>
    <s v="N"/>
    <n v="43.851776000000001"/>
    <n v="-101.412177"/>
    <s v="SUV ( sport utility/suburban )"/>
    <s v="Eastbound"/>
    <s v="Wild animal hit - damage only"/>
    <s v="Animal in roadway"/>
    <m/>
    <s v="Wild animal hit"/>
    <s v="Wild animal hit - damage only"/>
    <s v="Wild animal hit"/>
    <x v="2"/>
    <x v="0"/>
  </r>
  <r>
    <n v="885"/>
    <n v="2108900"/>
    <d v="2021-06-26T10:42:00"/>
    <s v="JACKSON"/>
    <s v="N"/>
    <m/>
    <m/>
    <n v="-1"/>
    <n v="90"/>
    <s v="Animal  - wild"/>
    <s v="Clear"/>
    <s v="N"/>
    <s v="N"/>
    <s v="N"/>
    <s v="N"/>
    <n v="43.850884000000001"/>
    <n v="-101.473877"/>
    <s v="Passenger car"/>
    <s v="Eastbound"/>
    <s v="Wild animal hit - damage only"/>
    <s v="Animal in roadway"/>
    <m/>
    <s v="Wild animal hit"/>
    <s v="Wild animal hit - damage only"/>
    <s v="Wild animal hit"/>
    <x v="2"/>
    <x v="0"/>
  </r>
  <r>
    <n v="886"/>
    <n v="2107551"/>
    <d v="2021-06-06T05:33:00"/>
    <s v="JONES"/>
    <s v="N"/>
    <m/>
    <m/>
    <n v="-1"/>
    <n v="90"/>
    <s v="Animal  - wild"/>
    <s v="Clear"/>
    <s v="N"/>
    <s v="N"/>
    <s v="N"/>
    <s v="N"/>
    <n v="43.886848000000001"/>
    <n v="-100.879347999999"/>
    <s v="Mini-van/passenger van with seats for 8 or less, including driver"/>
    <s v="Westbound"/>
    <s v="Wild animal hit - damage only"/>
    <s v="Animal in roadway"/>
    <m/>
    <s v="Wild animal hit"/>
    <s v="Wild animal hit - damage only"/>
    <s v="Wild animal hit"/>
    <x v="2"/>
    <x v="0"/>
  </r>
  <r>
    <n v="887"/>
    <n v="2108895"/>
    <d v="2021-06-01T20:50:00"/>
    <s v="JONES"/>
    <s v="N"/>
    <m/>
    <m/>
    <n v="-1"/>
    <n v="90"/>
    <s v="Animal  - wild"/>
    <s v="Clear"/>
    <s v="N"/>
    <s v="N"/>
    <s v="N"/>
    <s v="N"/>
    <n v="43.885120000000001"/>
    <n v="-100.736739999999"/>
    <s v="SUV ( sport utility/suburban )"/>
    <s v="Westbound"/>
    <s v="Wild animal hit - damage only"/>
    <s v="Animal in roadway"/>
    <m/>
    <s v="Wild animal hit"/>
    <s v="Wild animal hit - damage only"/>
    <s v="Wild animal hit"/>
    <x v="2"/>
    <x v="0"/>
  </r>
  <r>
    <n v="888"/>
    <n v="2108906"/>
    <d v="2021-07-10T04:24:00"/>
    <s v="JONES"/>
    <s v="N"/>
    <m/>
    <m/>
    <n v="-1"/>
    <n v="90"/>
    <s v="Animal  - wild"/>
    <s v="Cloudy, Rain"/>
    <s v="N"/>
    <s v="N"/>
    <s v="N"/>
    <s v="N"/>
    <n v="43.900970999999899"/>
    <n v="-100.921995999999"/>
    <s v="SUV ( sport utility/suburban )"/>
    <s v="Westbound"/>
    <s v="Wild animal hit - damage only"/>
    <s v="Animal in roadway"/>
    <m/>
    <s v="Wild animal hit"/>
    <s v="Wild animal hit - damage only"/>
    <s v="Wild animal hit"/>
    <x v="2"/>
    <x v="0"/>
  </r>
  <r>
    <n v="889"/>
    <n v="2109378"/>
    <d v="2021-06-17T05:30:00"/>
    <s v="JONES"/>
    <s v="N"/>
    <m/>
    <m/>
    <n v="-1"/>
    <n v="90"/>
    <s v="Animal  - wild"/>
    <s v="Clear"/>
    <s v="N"/>
    <s v="N"/>
    <s v="N"/>
    <s v="N"/>
    <n v="43.883766000000001"/>
    <n v="-100.72466"/>
    <s v="SUV ( sport utility/suburban )"/>
    <s v="Eastbound"/>
    <s v="Wild animal hit - damage only"/>
    <s v="Animal in roadway"/>
    <m/>
    <s v="Wild animal hit"/>
    <s v="Wild animal hit - damage only"/>
    <s v="Wild animal hit"/>
    <x v="2"/>
    <x v="0"/>
  </r>
  <r>
    <n v="890"/>
    <n v="2107749"/>
    <d v="2021-06-20T11:26:00"/>
    <s v="JACKSON"/>
    <s v="N"/>
    <s v="Lap belt and shoulder harness used"/>
    <s v="Straight ahead"/>
    <n v="0"/>
    <n v="90"/>
    <s v="Motor vehicle in transport, Ran off road right"/>
    <s v="Clear"/>
    <s v="N"/>
    <s v="N"/>
    <s v="N"/>
    <s v="N"/>
    <n v="43.887132000000001"/>
    <n v="-101.129711999999"/>
    <s v="Light truck (2 axles, 4 tires); SUV ( sport utility/suburban )"/>
    <s v="Westbound"/>
    <s v="None"/>
    <s v="None"/>
    <m/>
    <s v="None"/>
    <s v="None"/>
    <s v="Test not given, Test not given"/>
    <x v="2"/>
    <x v="0"/>
  </r>
  <r>
    <n v="891"/>
    <n v="2107867"/>
    <d v="2021-06-03T06:19:00"/>
    <s v="JACKSON"/>
    <s v="N"/>
    <s v="None used"/>
    <s v="Straight ahead"/>
    <n v="0"/>
    <n v="73"/>
    <s v="Ditch, Overturn/rollover, Ran off road right"/>
    <s v="Clear"/>
    <s v="N"/>
    <s v="N"/>
    <s v="N"/>
    <s v="N"/>
    <n v="43.679665"/>
    <n v="-101.541550999999"/>
    <s v="Passenger car"/>
    <s v="Southbound"/>
    <s v="Failure to keep in proper lane; Running off road"/>
    <s v="None"/>
    <m/>
    <s v="Unknown"/>
    <s v="None"/>
    <s v="Test not given"/>
    <x v="2"/>
    <x v="3"/>
  </r>
  <r>
    <n v="892"/>
    <n v="2108897"/>
    <d v="2021-06-20T10:39:00"/>
    <s v="JACKSON"/>
    <s v="N"/>
    <s v="Lap belt and shoulder harness used"/>
    <s v="Straight ahead"/>
    <n v="0"/>
    <n v="90"/>
    <s v="Overturn/rollover, Ran off road right"/>
    <s v="Clear"/>
    <s v="N"/>
    <s v="N"/>
    <s v="N"/>
    <s v="N"/>
    <n v="43.876818"/>
    <n v="-101.149916"/>
    <s v="SUV ( sport utility/suburban )"/>
    <s v="Eastbound"/>
    <s v="Failure to keep in proper lane; None"/>
    <s v="None"/>
    <m/>
    <s v="None"/>
    <s v="None"/>
    <s v="Test not given"/>
    <x v="2"/>
    <x v="0"/>
  </r>
  <r>
    <n v="893"/>
    <n v="2108902"/>
    <d v="2021-07-01T15:05:00"/>
    <s v="JACKSON"/>
    <s v="N"/>
    <s v="Lap belt and shoulder harness used"/>
    <s v="Straight ahead"/>
    <n v="0"/>
    <n v="90"/>
    <s v="Equipment failure ( tires, brakes, etc. ), Motor vehicle in transport, Other non-collision"/>
    <s v="Clear"/>
    <s v="N"/>
    <s v="N"/>
    <s v="N"/>
    <s v="N"/>
    <n v="43.847636999999899"/>
    <n v="-101.34598800000001"/>
    <s v="SUV ( sport utility/suburban ); Tractor/semi-trailer"/>
    <s v="Eastbound"/>
    <s v="None; Unknown"/>
    <s v="None; Unknown"/>
    <m/>
    <s v="None; Unknown"/>
    <s v="None; Unknown"/>
    <s v="Test not given, Test not given"/>
    <x v="2"/>
    <x v="0"/>
  </r>
  <r>
    <n v="894"/>
    <n v="2109175"/>
    <d v="2021-07-13T23:45:00"/>
    <s v="JONES"/>
    <s v="N"/>
    <s v="Helmet and eye protection"/>
    <s v="Straight ahead"/>
    <n v="0"/>
    <n v="90"/>
    <s v="Guardrail end, Ran off road left"/>
    <s v="Cloudy, Rain"/>
    <s v="N"/>
    <s v="N"/>
    <s v="N"/>
    <s v="N"/>
    <n v="43.901161000000002"/>
    <n v="-100.94236600000001"/>
    <s v="Motorcycle"/>
    <s v="Westbound"/>
    <s v="None"/>
    <s v="Road surface condition ( wet, icy, snow, slush, etc. )"/>
    <m/>
    <s v="None"/>
    <s v="Weather conditions"/>
    <s v="0.00 BAC"/>
    <x v="2"/>
    <x v="1"/>
  </r>
  <r>
    <n v="895"/>
    <n v="2111007"/>
    <d v="2021-08-13T12:30:00"/>
    <s v="JACKSON"/>
    <s v="N"/>
    <s v="Lap belt and shoulder harness used"/>
    <s v="Slowing in traffic lane, Straight ahead"/>
    <n v="0"/>
    <n v="90"/>
    <s v="Motor vehicle in transport"/>
    <s v="Clear"/>
    <s v="N"/>
    <s v="N"/>
    <s v="N"/>
    <s v="N"/>
    <n v="43.842731000000001"/>
    <n v="-101.288962999999"/>
    <s v="Motor home; Passenger car"/>
    <s v="Eastbound"/>
    <s v="Followed too closely; None"/>
    <s v="None"/>
    <m/>
    <s v="None"/>
    <s v="None"/>
    <s v="0.00 BAC, 0.00 BAC"/>
    <x v="2"/>
    <x v="0"/>
  </r>
  <r>
    <n v="896"/>
    <n v="2110625"/>
    <d v="2021-08-11T20:16:00"/>
    <s v="JACKSON"/>
    <s v="N"/>
    <m/>
    <m/>
    <n v="-1"/>
    <n v="90"/>
    <s v="Animal  - wild"/>
    <s v="Clear, Cloudy"/>
    <s v="N"/>
    <s v="N"/>
    <s v="N"/>
    <s v="N"/>
    <n v="43.845441999999899"/>
    <n v="-101.332679999999"/>
    <s v="Passenger car"/>
    <s v="Westbound"/>
    <s v="Wild animal hit - damage only"/>
    <s v="Animal in roadway"/>
    <m/>
    <s v="Wild animal hit"/>
    <s v="Wild animal hit - damage only"/>
    <s v="Wild animal hit"/>
    <x v="2"/>
    <x v="0"/>
  </r>
  <r>
    <n v="897"/>
    <n v="2110834"/>
    <d v="2021-08-15T06:30:00"/>
    <s v="JACKSON"/>
    <s v="N"/>
    <m/>
    <m/>
    <n v="-1"/>
    <n v="73"/>
    <s v="Animal  - wild"/>
    <s v="Clear"/>
    <s v="N"/>
    <s v="N"/>
    <s v="N"/>
    <s v="N"/>
    <n v="43.746532000000002"/>
    <n v="-101.525509999999"/>
    <s v="Passenger car"/>
    <s v="Northbound"/>
    <s v="Wild animal hit - damage only"/>
    <s v="Animal in roadway"/>
    <m/>
    <s v="Wild animal hit"/>
    <s v="Wild animal hit - damage only"/>
    <s v="Wild animal hit"/>
    <x v="2"/>
    <x v="0"/>
  </r>
  <r>
    <n v="898"/>
    <n v="2110194"/>
    <d v="2021-07-31T20:14:00"/>
    <s v="JONES"/>
    <s v="N"/>
    <m/>
    <m/>
    <n v="-1"/>
    <n v="90"/>
    <s v="Animal  - wild"/>
    <s v="Clear"/>
    <s v="N"/>
    <s v="N"/>
    <s v="N"/>
    <s v="N"/>
    <n v="43.886467000000003"/>
    <n v="-100.859677"/>
    <s v="Mini-van/passenger van with seats for 8 or less, including driver"/>
    <s v="Eastbound"/>
    <s v="Wild animal hit - damage only"/>
    <s v="Animal in roadway"/>
    <m/>
    <s v="Wild animal hit"/>
    <s v="Wild animal hit - damage only"/>
    <s v="Wild animal hit"/>
    <x v="2"/>
    <x v="0"/>
  </r>
  <r>
    <n v="899"/>
    <n v="2111603"/>
    <d v="2021-09-04T06:16:00"/>
    <s v="JONES"/>
    <s v="N"/>
    <m/>
    <m/>
    <n v="-1"/>
    <n v="90"/>
    <s v="Animal  - wild"/>
    <s v="Fog, smog, smoke"/>
    <s v="N"/>
    <s v="N"/>
    <s v="N"/>
    <s v="N"/>
    <n v="43.9009369999999"/>
    <n v="-101.0133"/>
    <s v="SUV ( sport utility/suburban )"/>
    <s v="Eastbound"/>
    <s v="Wild animal hit - damage only"/>
    <s v="Animal in roadway"/>
    <m/>
    <s v="Wild animal hit"/>
    <s v="Wild animal hit - damage only"/>
    <s v="Wild animal hit"/>
    <x v="2"/>
    <x v="0"/>
  </r>
  <r>
    <n v="900"/>
    <n v="2111988"/>
    <d v="2021-09-07T08:30:00"/>
    <s v="JACKSON"/>
    <s v="N"/>
    <m/>
    <m/>
    <n v="-1"/>
    <n v="90"/>
    <s v="Animal  - wild"/>
    <s v="Clear"/>
    <s v="N"/>
    <s v="N"/>
    <s v="N"/>
    <s v="N"/>
    <n v="43.865327999999899"/>
    <n v="-101.177926999999"/>
    <s v="SUV ( sport utility/suburban )"/>
    <s v="Eastbound"/>
    <s v="Wild animal hit - damage only"/>
    <s v="Animal in roadway"/>
    <m/>
    <s v="Wild animal hit"/>
    <s v="Wild animal hit - damage only"/>
    <s v="Wild animal hit"/>
    <x v="2"/>
    <x v="0"/>
  </r>
  <r>
    <n v="901"/>
    <n v="2111597"/>
    <d v="2021-08-27T14:37:00"/>
    <s v="JONES"/>
    <s v="N"/>
    <s v="Lap belt and shoulder harness used"/>
    <s v="Straight ahead"/>
    <n v="0"/>
    <n v="90"/>
    <s v="Equipment failure ( tires, brakes, etc. ), Overturn/rollover, Ran off road left"/>
    <s v="Clear"/>
    <s v="N"/>
    <s v="N"/>
    <s v="N"/>
    <s v="N"/>
    <n v="43.8865529999999"/>
    <n v="-100.793510999999"/>
    <s v="Tractor/semi-trailer"/>
    <s v="Westbound"/>
    <s v="Failure to keep in proper lane; None"/>
    <s v="None"/>
    <m/>
    <s v="Tires"/>
    <s v="None"/>
    <s v="Test not given"/>
    <x v="2"/>
    <x v="0"/>
  </r>
  <r>
    <n v="903"/>
    <n v="2110549"/>
    <d v="2021-08-07T14:29:00"/>
    <s v="JACKSON"/>
    <s v="N"/>
    <s v="Lap belt and shoulder harness used"/>
    <s v="Straight ahead"/>
    <n v="0"/>
    <n v="90"/>
    <s v="Cross median/centerline, Equipment failure ( tires, brakes, etc. ), Motor vehicle in transport, Ran off road left"/>
    <s v="Clear"/>
    <s v="N"/>
    <s v="N"/>
    <s v="N"/>
    <s v="N"/>
    <n v="43.851723999999898"/>
    <n v="-101.415846999999"/>
    <s v="SUV ( sport utility/suburban )"/>
    <s v="Eastbound; Westbound"/>
    <s v="None"/>
    <s v="None"/>
    <m/>
    <s v="None; Power train"/>
    <s v="None"/>
    <s v="Test not given, Test not given"/>
    <x v="2"/>
    <x v="0"/>
  </r>
  <r>
    <n v="904"/>
    <n v="2110626"/>
    <d v="2021-08-10T20:11:00"/>
    <s v="JONES"/>
    <s v="N"/>
    <s v="Lap belt and shoulder harness used"/>
    <s v="Straight ahead"/>
    <n v="0"/>
    <n v="90"/>
    <s v="Culvert, Fence, Ran off road right"/>
    <s v="Clear"/>
    <s v="N"/>
    <s v="N"/>
    <s v="N"/>
    <s v="N"/>
    <n v="43.900939000000001"/>
    <n v="-100.995265"/>
    <s v="Mini-van/passenger van with seats for 8 or less, including driver"/>
    <s v="Eastbound"/>
    <s v="Failure to keep in proper lane; None"/>
    <s v="None"/>
    <m/>
    <s v="Steering"/>
    <s v="None"/>
    <s v="0.00 BAC"/>
    <x v="2"/>
    <x v="0"/>
  </r>
  <r>
    <n v="905"/>
    <n v="2110628"/>
    <d v="2021-08-13T07:01:00"/>
    <s v="JACKSON"/>
    <s v="N"/>
    <s v="Helmet and eye protection"/>
    <s v="Straight ahead"/>
    <n v="0"/>
    <n v="90"/>
    <s v="Ran off road right, Work zone/maintenance equipment"/>
    <s v="Clear"/>
    <s v="N"/>
    <s v="Y"/>
    <s v="N"/>
    <s v="N"/>
    <n v="43.8426329999999"/>
    <n v="-101.259367999999"/>
    <s v="Motorcycle"/>
    <s v="Eastbound"/>
    <s v="Failure to keep in proper lane; Fatigued/asleep"/>
    <s v="None"/>
    <s v="LANE DRIVING REQUIRED / ILLEGAL LANE CHANGE"/>
    <s v="None"/>
    <s v="None"/>
    <s v="Test given, but unobtainable at time report filed"/>
    <x v="2"/>
    <x v="3"/>
  </r>
  <r>
    <n v="906"/>
    <n v="2110629"/>
    <d v="2021-08-14T21:30:00"/>
    <s v="JACKSON"/>
    <s v="N"/>
    <s v="Lap belt and shoulder harness used"/>
    <s v="Straight ahead"/>
    <n v="0"/>
    <n v="90"/>
    <s v="Cross median/centerline, Fence, Motor vehicle in transport, Ran off road right, Separation of units"/>
    <s v="Clear"/>
    <s v="N"/>
    <s v="N"/>
    <s v="N"/>
    <s v="N"/>
    <n v="43.851225999999897"/>
    <n v="-101.450531999999"/>
    <s v="Single-unit truck (2 axle, 6 tires) GVWR 10,000 lbs or less; Unknown"/>
    <s v="Eastbound"/>
    <s v="None; Not Reported"/>
    <s v="None; Unknown"/>
    <m/>
    <s v="None; Unknown"/>
    <s v="None; Not reported"/>
    <s v="Not reported, 0.00 BAC"/>
    <x v="2"/>
    <x v="2"/>
  </r>
  <r>
    <n v="907"/>
    <n v="2113178"/>
    <d v="2021-09-16T15:21:00"/>
    <s v="JONES"/>
    <s v="N"/>
    <s v="Lap belt and shoulder harness used"/>
    <s v="Straight ahead"/>
    <n v="0"/>
    <n v="90"/>
    <s v="Guardrail face, Motor vehicle in transport, Ran off road left, Ran off road right"/>
    <s v="Clear"/>
    <s v="N"/>
    <s v="N"/>
    <s v="N"/>
    <s v="N"/>
    <n v="43.886571000000004"/>
    <n v="-100.770775"/>
    <s v="Passenger car; SUV ( sport utility/suburban )"/>
    <s v="Eastbound; Westbound"/>
    <s v="Failure to keep in proper lane; None; Running off road"/>
    <s v="None"/>
    <s v="CARELESS DRIVING., LANE DRIVING REQUIRED / ILLEGAL LANE CHANGE, ILLEGAL BARRIER OR MEDIAN CROSSING"/>
    <s v="None"/>
    <s v="None"/>
    <s v="0.00 BAC, Not reported, 0.00 BAC, Not reported"/>
    <x v="2"/>
    <x v="4"/>
  </r>
  <r>
    <n v="908"/>
    <n v="2113106"/>
    <d v="2021-09-16T16:30:00"/>
    <s v="JONES"/>
    <s v="N"/>
    <s v="Lap belt and shoulder harness used"/>
    <s v="Straight ahead"/>
    <n v="0"/>
    <n v="90"/>
    <s v="Motor vehicle in transport"/>
    <s v="Clear"/>
    <s v="N"/>
    <s v="N"/>
    <s v="N"/>
    <s v="N"/>
    <n v="43.886572999999899"/>
    <n v="-100.780073"/>
    <s v="Passenger car; SUV ( sport utility/suburban )"/>
    <s v="Eastbound"/>
    <s v="None"/>
    <s v="None"/>
    <m/>
    <s v="None"/>
    <s v="None"/>
    <s v="0.00 BAC, 0.00 BAC"/>
    <x v="2"/>
    <x v="0"/>
  </r>
  <r>
    <n v="909"/>
    <n v="2111008"/>
    <d v="2021-08-13T12:30:00"/>
    <s v="JACKSON"/>
    <s v="N"/>
    <s v="Helmet and eye protection, Lap belt and shoulder harness used"/>
    <s v="Slowing in traffic lane, Straight ahead"/>
    <n v="0"/>
    <n v="90"/>
    <s v="Motor vehicle in transport"/>
    <s v="Clear"/>
    <s v="N"/>
    <s v="N"/>
    <s v="N"/>
    <s v="N"/>
    <n v="43.842728999999899"/>
    <n v="-101.291573999999"/>
    <s v="Light truck (2 axles, 4 tires); Motorcycle"/>
    <s v="Eastbound"/>
    <s v="Followed too closely; None"/>
    <s v="None"/>
    <m/>
    <s v="None"/>
    <s v="None"/>
    <s v="0.00 BAC, Test not given"/>
    <x v="2"/>
    <x v="0"/>
  </r>
  <r>
    <n v="910"/>
    <n v="2111019"/>
    <d v="2021-08-14T11:21:00"/>
    <s v="JACKSON"/>
    <s v="N"/>
    <s v="Helmet and eye protection"/>
    <s v="Straight ahead"/>
    <n v="0"/>
    <n v="90"/>
    <s v="Overturn/rollover, Ran off road left"/>
    <s v="Clear"/>
    <s v="N"/>
    <s v="N"/>
    <s v="N"/>
    <s v="N"/>
    <n v="43.842669999999899"/>
    <n v="-101.27393600000001"/>
    <s v="Motorcycle"/>
    <s v="Eastbound"/>
    <s v="None"/>
    <s v="None"/>
    <m/>
    <s v="None"/>
    <s v="None"/>
    <s v="0.00 BAC"/>
    <x v="2"/>
    <x v="0"/>
  </r>
  <r>
    <n v="912"/>
    <n v="2112663"/>
    <d v="2021-09-01T19:00:00"/>
    <s v="BENNETT"/>
    <s v="N"/>
    <s v="Child/Youth restraint system used properly, Lap belt and shoulder harness used"/>
    <s v="Straight ahead"/>
    <n v="0"/>
    <n v="73"/>
    <s v="Overturn/rollover, Ran off road right"/>
    <s v="Clear"/>
    <s v="N"/>
    <s v="N"/>
    <s v="N"/>
    <s v="N"/>
    <n v="43.380575"/>
    <n v="-101.509891999999"/>
    <s v="Passenger car"/>
    <s v="Northbound"/>
    <s v="Drinking; Failure to keep in proper lane"/>
    <s v="None"/>
    <s v="DRIVERS LICENSE SUSPENDED, DUI, LANE DRIVING REQUIRED / ILLEGAL LANE CHANGE, OPEN CONTAINER IN VEHICLE"/>
    <s v="None"/>
    <s v="None"/>
    <s v="0.20 BAC, Not reported"/>
    <x v="2"/>
    <x v="2"/>
  </r>
  <r>
    <n v="913"/>
    <n v="2112664"/>
    <d v="2021-09-09T15:40:00"/>
    <s v="JACKSON"/>
    <s v="N"/>
    <s v="Lap belt and shoulder harness used"/>
    <s v="Straight ahead"/>
    <n v="0"/>
    <n v="90"/>
    <s v="Other non-collision"/>
    <s v="Clear"/>
    <s v="N"/>
    <s v="N"/>
    <s v="N"/>
    <s v="N"/>
    <n v="43.861643999999899"/>
    <n v="-101.185299"/>
    <s v="Single-unit truck (2 axle, 6 tires) GVWR 10,001 lbs or more"/>
    <s v="Eastbound"/>
    <s v="None"/>
    <s v="None"/>
    <m/>
    <s v="Tires"/>
    <s v="None"/>
    <s v="Test not given"/>
    <x v="2"/>
    <x v="0"/>
  </r>
  <r>
    <n v="914"/>
    <n v="2112927"/>
    <d v="2021-09-05T17:38:00"/>
    <s v="JONES"/>
    <s v="N"/>
    <s v="Lap belt and shoulder harness used"/>
    <s v="Leaving traffic lane"/>
    <n v="0"/>
    <n v="90"/>
    <s v="Overturn/rollover, Ran off road left"/>
    <s v="Clear"/>
    <s v="Y"/>
    <s v="Y"/>
    <s v="N"/>
    <s v="N"/>
    <n v="43.886487000000002"/>
    <n v="-100.752655"/>
    <s v="SUV ( sport utility/suburban )"/>
    <s v="Eastbound"/>
    <s v="Fatigued/asleep; Over-correcting/over-steering"/>
    <s v="None"/>
    <m/>
    <s v="None"/>
    <s v="None"/>
    <s v="0.00 BAC"/>
    <x v="2"/>
    <x v="1"/>
  </r>
  <r>
    <n v="915"/>
    <n v="2112932"/>
    <d v="2021-09-18T05:07:00"/>
    <s v="JACKSON"/>
    <s v="N"/>
    <s v="Lap belt and shoulder harness used, None used"/>
    <s v="Straight ahead"/>
    <n v="0"/>
    <n v="90"/>
    <s v="Overturn/rollover, Ran off road left"/>
    <s v="Clear"/>
    <s v="N"/>
    <s v="Y"/>
    <s v="N"/>
    <s v="N"/>
    <n v="43.851708000000002"/>
    <n v="-101.38583800000001"/>
    <s v="Light truck (2 axles, 4 tires)"/>
    <s v="Westbound"/>
    <s v="Failure to keep in proper lane; Fatigued/asleep"/>
    <s v="None"/>
    <s v="CARELESS DRIVING., LANE DRIVING REQUIRED / ILLEGAL LANE CHANGE"/>
    <s v="None"/>
    <s v="None"/>
    <s v="0.00 BAC, Not reported"/>
    <x v="2"/>
    <x v="3"/>
  </r>
  <r>
    <n v="916"/>
    <n v="2112908"/>
    <d v="2021-09-25T07:30:00"/>
    <s v="JACKSON"/>
    <s v="N"/>
    <s v="Lap belt and shoulder harness used"/>
    <s v="Straight ahead"/>
    <n v="0"/>
    <n v="90"/>
    <s v="Barricade"/>
    <s v="Clear"/>
    <s v="N"/>
    <s v="N"/>
    <s v="N"/>
    <s v="N"/>
    <n v="43.842571999999898"/>
    <n v="-101.246251"/>
    <s v="Truck pulling trailer(s) - GCWR 10,001 lbs or more"/>
    <s v="Eastbound"/>
    <s v="Disregarded traffic signs or signals; None"/>
    <s v="None"/>
    <s v="LANE DRIVING REQUIRED / ILLEGAL LANE CHANGE"/>
    <s v="None"/>
    <s v="None"/>
    <s v="Test not given"/>
    <x v="2"/>
    <x v="0"/>
  </r>
  <r>
    <n v="917"/>
    <n v="2117154"/>
    <d v="2021-11-11T13:10:00"/>
    <s v="JACKSON"/>
    <s v="N"/>
    <s v="Lap belt and shoulder harness used"/>
    <s v="Straight ahead"/>
    <n v="0"/>
    <n v="90"/>
    <s v="Overturn/rollover"/>
    <s v="Severe crosswinds"/>
    <s v="N"/>
    <s v="N"/>
    <s v="N"/>
    <s v="N"/>
    <n v="43.900982999999897"/>
    <n v="-101.083512999999"/>
    <s v="Truck pulling trailer(s) - GCWR 10,001 lbs or more"/>
    <s v="Westbound"/>
    <s v="None"/>
    <s v="None"/>
    <m/>
    <s v="None"/>
    <s v="None"/>
    <s v="Test not given"/>
    <x v="2"/>
    <x v="0"/>
  </r>
  <r>
    <n v="918"/>
    <n v="2117159"/>
    <d v="2021-11-11T12:25:00"/>
    <s v="JACKSON"/>
    <s v="N"/>
    <s v="Lap belt and shoulder harness used"/>
    <s v="Straight ahead"/>
    <n v="0"/>
    <n v="90"/>
    <s v="Cross median/centerline, Overturn/rollover"/>
    <s v="Severe crosswinds"/>
    <s v="N"/>
    <s v="N"/>
    <s v="N"/>
    <s v="N"/>
    <n v="43.880386000000001"/>
    <n v="-101.142933999999"/>
    <s v="Tractor/semi-trailer"/>
    <s v="Westbound"/>
    <s v="None"/>
    <s v="None"/>
    <m/>
    <s v="None"/>
    <s v="None"/>
    <s v="Test not given, Not reported"/>
    <x v="2"/>
    <x v="2"/>
  </r>
  <r>
    <n v="920"/>
    <n v="2114414"/>
    <d v="2021-08-12T07:10:00"/>
    <s v="JONES"/>
    <s v="N"/>
    <s v="Helmet and eye protection"/>
    <s v="Straight ahead"/>
    <n v="0"/>
    <n v="90"/>
    <s v="Animal  - wild, Cross median/centerline, Overturn/rollover, Ran off road left"/>
    <s v="Clear"/>
    <s v="N"/>
    <s v="N"/>
    <s v="N"/>
    <s v="N"/>
    <n v="43.886440999999898"/>
    <n v="-100.875191999999"/>
    <s v="Motorcycle"/>
    <s v="Eastbound"/>
    <s v="None"/>
    <s v="Animal in roadway"/>
    <m/>
    <s v="None"/>
    <s v="None"/>
    <s v="Test not given"/>
    <x v="2"/>
    <x v="1"/>
  </r>
  <r>
    <n v="921"/>
    <n v="2116513"/>
    <d v="2021-11-15T00:39:00"/>
    <s v="BENNETT"/>
    <s v="N"/>
    <m/>
    <m/>
    <n v="-1"/>
    <n v="73"/>
    <s v="Animal  - wild"/>
    <s v="Clear"/>
    <s v="N"/>
    <s v="N"/>
    <s v="N"/>
    <s v="N"/>
    <n v="43.273625000000003"/>
    <n v="-101.513784999999"/>
    <s v="Passenger car"/>
    <s v="Southbound"/>
    <s v="Wild animal hit - damage only"/>
    <s v="Animal in roadway"/>
    <m/>
    <s v="Wild animal hit"/>
    <s v="Wild animal hit - damage only"/>
    <s v="Wild animal hit"/>
    <x v="2"/>
    <x v="0"/>
  </r>
  <r>
    <n v="922"/>
    <n v="2114830"/>
    <d v="2021-09-27T21:55:00"/>
    <s v="JACKSON"/>
    <s v="N"/>
    <m/>
    <m/>
    <n v="-1"/>
    <n v="73"/>
    <s v="Animal  - wild"/>
    <s v="Clear"/>
    <s v="N"/>
    <s v="N"/>
    <s v="N"/>
    <s v="N"/>
    <n v="43.660955999999899"/>
    <n v="-101.511617999999"/>
    <s v="SUV ( sport utility/suburban )"/>
    <s v="Northbound"/>
    <s v="Wild animal hit - damage only"/>
    <s v="Animal in roadway"/>
    <m/>
    <s v="Wild animal hit"/>
    <s v="Wild animal hit - damage only"/>
    <s v="Wild animal hit"/>
    <x v="2"/>
    <x v="0"/>
  </r>
  <r>
    <n v="924"/>
    <n v="2118255"/>
    <d v="2021-12-12T05:14:00"/>
    <s v="JACKSON"/>
    <s v="N"/>
    <m/>
    <m/>
    <n v="-1"/>
    <n v="90"/>
    <s v="Animal  - wild"/>
    <s v="Cloudy"/>
    <s v="N"/>
    <s v="N"/>
    <s v="N"/>
    <s v="N"/>
    <n v="43.844335999999899"/>
    <n v="-101.514016999999"/>
    <s v="SUV ( sport utility/suburban )"/>
    <s v="Westbound"/>
    <s v="Wild animal hit - damage only"/>
    <s v="Animal in roadway"/>
    <m/>
    <s v="Wild animal hit"/>
    <s v="Wild animal hit - damage only"/>
    <s v="Wild animal hit"/>
    <x v="2"/>
    <x v="0"/>
  </r>
  <r>
    <n v="925"/>
    <n v="2118827"/>
    <d v="2021-12-09T20:46:00"/>
    <s v="JACKSON"/>
    <s v="N"/>
    <m/>
    <m/>
    <n v="-1"/>
    <n v="73"/>
    <s v="Animal  - wild"/>
    <s v="Cloudy"/>
    <s v="N"/>
    <s v="N"/>
    <s v="N"/>
    <s v="N"/>
    <n v="43.486552000000003"/>
    <n v="-101.501023"/>
    <s v="Light truck (2 axles, 4 tires)"/>
    <s v="Southbound"/>
    <s v="Wild animal hit - damage only"/>
    <s v="Animal in roadway"/>
    <m/>
    <s v="Wild animal hit"/>
    <s v="Wild animal hit - damage only"/>
    <s v="Wild animal hit"/>
    <x v="2"/>
    <x v="0"/>
  </r>
  <r>
    <n v="926"/>
    <n v="2115796"/>
    <d v="2021-11-06T01:05:00"/>
    <s v="JONES"/>
    <s v="N"/>
    <m/>
    <m/>
    <n v="-1"/>
    <n v="90"/>
    <s v="Animal  - wild"/>
    <s v="Clear"/>
    <s v="N"/>
    <s v="N"/>
    <s v="N"/>
    <s v="N"/>
    <n v="43.901159999999898"/>
    <n v="-100.934792"/>
    <s v="Light truck (2 axles, 4 tires)"/>
    <s v="Westbound"/>
    <s v="Wild animal hit - damage only"/>
    <s v="Animal in roadway"/>
    <m/>
    <s v="Wild animal hit"/>
    <s v="Wild animal hit - damage only"/>
    <s v="Wild animal hit"/>
    <x v="2"/>
    <x v="0"/>
  </r>
  <r>
    <n v="927"/>
    <n v="2115797"/>
    <d v="2021-11-07T23:50:00"/>
    <s v="JONES"/>
    <s v="N"/>
    <m/>
    <m/>
    <n v="-1"/>
    <n v="90"/>
    <s v="Animal  - wild"/>
    <s v="Clear"/>
    <s v="N"/>
    <s v="N"/>
    <s v="N"/>
    <s v="N"/>
    <n v="43.901176999999898"/>
    <n v="-100.965732"/>
    <s v="Mini-van/passenger van with seats for 8 or less, including driver"/>
    <s v="Westbound"/>
    <s v="Wild animal hit - damage only"/>
    <s v="Animal in roadway"/>
    <m/>
    <s v="Wild animal hit"/>
    <s v="Wild animal hit - damage only"/>
    <s v="Wild animal hit"/>
    <x v="2"/>
    <x v="0"/>
  </r>
  <r>
    <n v="928"/>
    <n v="2117137"/>
    <d v="2021-11-20T22:31:00"/>
    <s v="JONES"/>
    <s v="N"/>
    <m/>
    <m/>
    <n v="-1"/>
    <n v="90"/>
    <s v="Animal  - wild"/>
    <s v="Clear"/>
    <s v="N"/>
    <s v="N"/>
    <s v="N"/>
    <s v="N"/>
    <n v="43.898923000000003"/>
    <n v="-100.914838"/>
    <s v="SUV ( sport utility/suburban )"/>
    <s v="Eastbound"/>
    <s v="Wild animal hit - damage only"/>
    <s v="Animal in roadway"/>
    <m/>
    <s v="Wild animal hit"/>
    <s v="Wild animal hit - damage only"/>
    <s v="Wild animal hit"/>
    <x v="2"/>
    <x v="0"/>
  </r>
  <r>
    <n v="929"/>
    <n v="2119454"/>
    <d v="2021-12-26T16:00:00"/>
    <s v="JONES"/>
    <s v="N"/>
    <s v="Lap belt and shoulder harness used"/>
    <s v="Overtaking/passing, Straight ahead"/>
    <n v="0"/>
    <n v="90"/>
    <s v="Cross median/centerline, Motor vehicle in transport"/>
    <s v="Sleet, hail ( freezing rain or drizzle )"/>
    <s v="N"/>
    <s v="N"/>
    <s v="N"/>
    <s v="N"/>
    <n v="43.886836000000002"/>
    <n v="-100.765861"/>
    <s v="Light truck (2 axles, 4 tires); SUV ( sport utility/suburban )"/>
    <s v="Westbound"/>
    <s v="Failure to keep in proper lane; None; Swerving or avoiding due to wind, slippery surface, vehicle, object, non-motorist, etc."/>
    <s v="Road surface condition ( wet, icy, snow, slush, etc. )"/>
    <m/>
    <s v="None"/>
    <s v="None"/>
    <s v="0.00 BAC, 0.00 BAC"/>
    <x v="2"/>
    <x v="0"/>
  </r>
  <r>
    <n v="930"/>
    <n v="2119777"/>
    <d v="2021-12-30T18:04:00"/>
    <s v="JACKSON"/>
    <s v="N"/>
    <s v="Lap belt and shoulder harness used"/>
    <s v="Straight ahead"/>
    <n v="0"/>
    <n v="90"/>
    <s v="Motor vehicle in transport"/>
    <s v="Clear"/>
    <s v="N"/>
    <s v="N"/>
    <s v="N"/>
    <s v="N"/>
    <n v="43.850669000000003"/>
    <n v="-101.208349999999"/>
    <s v="Mini-van/passenger van with seats for 8 or less, including driver; Truck pulling trailer(s) - GCWR 10,001 lbs or more"/>
    <s v="Westbound"/>
    <s v="Failed to yield to vehicle; Followed too closely; None"/>
    <s v="None"/>
    <m/>
    <s v="None"/>
    <s v="None"/>
    <s v="0.00 BAC, 0.00 BAC"/>
    <x v="2"/>
    <x v="2"/>
  </r>
  <r>
    <n v="931"/>
    <n v="2116360"/>
    <d v="2021-11-08T22:30:00"/>
    <s v="JACKSON"/>
    <s v="N"/>
    <s v="None used"/>
    <s v="Straight ahead"/>
    <n v="0"/>
    <n v="73"/>
    <s v="Ditch, Fence, Ran off road right"/>
    <s v="Cloudy"/>
    <s v="N"/>
    <s v="N"/>
    <s v="N"/>
    <s v="N"/>
    <n v="43.490856999999899"/>
    <n v="-101.501014999999"/>
    <s v="Light truck (2 axles, 4 tires)"/>
    <s v="Westbound"/>
    <s v="None; Running off road"/>
    <s v="None"/>
    <s v="SEAT BELT REQUIRED-DRIVER &amp; ADULT FRONT SEAT PASSENGERS"/>
    <s v="None"/>
    <s v="None"/>
    <s v="Test not given"/>
    <x v="2"/>
    <x v="0"/>
  </r>
  <r>
    <n v="932"/>
    <n v="2117113"/>
    <d v="2021-11-11T11:17:00"/>
    <s v="JACKSON"/>
    <s v="N"/>
    <s v="Lap belt and shoulder harness used"/>
    <s v="Straight ahead"/>
    <n v="0"/>
    <n v="90"/>
    <s v="Overturn/rollover"/>
    <s v="Severe crosswinds"/>
    <s v="N"/>
    <s v="N"/>
    <s v="N"/>
    <s v="N"/>
    <n v="43.895097"/>
    <n v="-101.114031999999"/>
    <s v="Truck pulling trailer(s) - GCWR 10,001 lbs or more"/>
    <s v="Westbound"/>
    <s v="None"/>
    <s v="None"/>
    <m/>
    <s v="None"/>
    <s v="None"/>
    <s v="0.00 BAC"/>
    <x v="2"/>
    <x v="1"/>
  </r>
  <r>
    <n v="933"/>
    <n v="2117158"/>
    <d v="2021-11-11T11:07:00"/>
    <s v="JACKSON"/>
    <s v="N"/>
    <s v="Lap belt and shoulder harness used"/>
    <s v="Straight ahead"/>
    <n v="0"/>
    <n v="90"/>
    <s v="Jackknife, Ran off road right, Separation of units"/>
    <s v="Severe crosswinds"/>
    <s v="N"/>
    <s v="N"/>
    <s v="N"/>
    <s v="N"/>
    <n v="43.888337"/>
    <n v="-101.126750999999"/>
    <s v="Light truck (2 axles, 4 tires)"/>
    <s v="Eastbound"/>
    <s v="None"/>
    <s v="None"/>
    <m/>
    <s v="None"/>
    <s v="None"/>
    <s v="Test not given"/>
    <x v="2"/>
    <x v="0"/>
  </r>
  <r>
    <n v="934"/>
    <n v="2117160"/>
    <d v="2021-11-11T13:10:00"/>
    <s v="JACKSON"/>
    <s v="N"/>
    <s v="Lap belt and shoulder harness used"/>
    <s v="Straight ahead"/>
    <n v="0"/>
    <n v="90"/>
    <s v="Overturn/rollover, Ran off road right"/>
    <s v="Severe crosswinds"/>
    <s v="N"/>
    <s v="N"/>
    <s v="N"/>
    <s v="N"/>
    <n v="43.847929999999899"/>
    <n v="-101.213329999999"/>
    <s v="Tractor/semi-trailer"/>
    <s v="Eastbound"/>
    <s v="None"/>
    <s v="None"/>
    <m/>
    <s v="None"/>
    <s v="None"/>
    <s v="Test not given"/>
    <x v="2"/>
    <x v="0"/>
  </r>
  <r>
    <n v="935"/>
    <n v="2117161"/>
    <d v="2021-11-13T15:11:00"/>
    <s v="JACKSON"/>
    <s v="N"/>
    <s v="Lap belt and shoulder harness used"/>
    <s v="Straight ahead"/>
    <n v="0"/>
    <n v="90"/>
    <s v="Delineator post, Overturn/rollover"/>
    <s v="Cloudy, Severe crosswinds"/>
    <s v="N"/>
    <s v="N"/>
    <s v="N"/>
    <s v="N"/>
    <n v="43.856020999999899"/>
    <n v="-101.196809"/>
    <s v="Light truck (2 axles, 4 tires)"/>
    <s v="Eastbound"/>
    <s v="None"/>
    <s v="None"/>
    <m/>
    <s v="None"/>
    <s v="None"/>
    <s v="Test not given"/>
    <x v="2"/>
    <x v="2"/>
  </r>
  <r>
    <n v="936"/>
    <n v="2200684"/>
    <d v="2022-01-21T07:00:00"/>
    <s v="JACKSON"/>
    <s v="N"/>
    <s v="Lap belt and shoulder harness used"/>
    <s v="Straight ahead"/>
    <n v="0"/>
    <n v="90"/>
    <s v="Fence, Jackknife, Ran off road right"/>
    <s v="Rain"/>
    <s v="N"/>
    <s v="N"/>
    <s v="N"/>
    <s v="N"/>
    <n v="43.843021999999898"/>
    <n v="-101.313293999999"/>
    <s v="Tractor/semi-trailer"/>
    <s v="Westbound"/>
    <s v="Failure to keep in proper lane; None"/>
    <s v="Road surface condition ( wet, icy, snow, slush, etc. )"/>
    <m/>
    <s v="None"/>
    <s v="None"/>
    <s v="Test not given"/>
    <x v="2"/>
    <x v="0"/>
  </r>
  <r>
    <n v="937"/>
    <n v="2119455"/>
    <d v="2021-12-26T16:38:00"/>
    <s v="JONES"/>
    <s v="N"/>
    <s v="Lap belt and shoulder harness used"/>
    <s v="Straight ahead"/>
    <n v="0"/>
    <n v="90"/>
    <s v="Guardrail face, Ran off road left"/>
    <s v="Sleet, hail ( freezing rain or drizzle )"/>
    <s v="N"/>
    <s v="N"/>
    <s v="N"/>
    <s v="N"/>
    <n v="43.886474999999898"/>
    <n v="-100.845440999999"/>
    <s v="SUV ( sport utility/suburban )"/>
    <s v="Eastbound"/>
    <s v="None; Swerving or avoiding due to wind, slippery surface, vehicle, object, non-motorist, etc."/>
    <s v="Road surface condition ( wet, icy, snow, slush, etc. )"/>
    <m/>
    <s v="None"/>
    <s v="None"/>
    <s v="0.00 BAC"/>
    <x v="2"/>
    <x v="0"/>
  </r>
  <r>
    <n v="938"/>
    <n v="2201120"/>
    <d v="2022-01-09T22:22:00"/>
    <s v="JACKSON"/>
    <s v="N"/>
    <m/>
    <m/>
    <n v="-1"/>
    <n v="90"/>
    <s v="Animal  - wild"/>
    <s v="Clear"/>
    <s v="N"/>
    <s v="N"/>
    <s v="N"/>
    <s v="N"/>
    <n v="43.898952000000001"/>
    <n v="-101.099513999999"/>
    <s v="Tractor/semi-trailer"/>
    <s v="Westbound"/>
    <s v="Wild animal hit - damage only"/>
    <s v="Animal in roadway"/>
    <m/>
    <s v="Wild animal hit"/>
    <s v="Wild animal hit - damage only"/>
    <s v="Wild animal hit"/>
    <x v="2"/>
    <x v="0"/>
  </r>
  <r>
    <n v="939"/>
    <n v="2118908"/>
    <d v="2021-12-15T13:40:00"/>
    <s v="JACKSON"/>
    <s v="N"/>
    <s v="Lap belt and shoulder harness used"/>
    <s v="Straight ahead"/>
    <n v="0"/>
    <n v="90"/>
    <s v="Jackknife, Ran off road left"/>
    <s v="Severe crosswinds"/>
    <s v="N"/>
    <s v="N"/>
    <s v="N"/>
    <s v="N"/>
    <n v="43.843167000000001"/>
    <n v="-101.517673"/>
    <s v="Light truck (2 axles, 4 tires)"/>
    <s v="Westbound"/>
    <s v="None; Swerving or avoiding due to wind, slippery surface, vehicle, object, non-motorist, etc."/>
    <s v="None"/>
    <m/>
    <s v="None"/>
    <s v="None"/>
    <s v="0.00 BAC"/>
    <x v="2"/>
    <x v="0"/>
  </r>
  <r>
    <n v="940"/>
    <n v="2119658"/>
    <d v="2021-12-26T13:32:00"/>
    <s v="JONES"/>
    <s v="N"/>
    <s v="Lap belt and shoulder harness used"/>
    <s v="Straight ahead"/>
    <n v="0"/>
    <n v="90"/>
    <s v="Cross median/centerline, Overturn/rollover, Ran off road left"/>
    <s v="Cloudy, Sleet, hail ( freezing rain or drizzle )"/>
    <s v="N"/>
    <s v="N"/>
    <s v="N"/>
    <s v="N"/>
    <n v="43.901159"/>
    <n v="-100.933093999999"/>
    <s v="Light truck (2 axles, 4 tires)"/>
    <s v="Eastbound"/>
    <s v="Driving too fast for conditions; Failure to keep in proper lane"/>
    <s v="Road surface condition ( wet, icy, snow, slush, etc. )"/>
    <m/>
    <s v="None"/>
    <s v="Weather conditions"/>
    <s v="Test not given"/>
    <x v="2"/>
    <x v="2"/>
  </r>
  <r>
    <n v="941"/>
    <n v="2119987"/>
    <d v="2021-11-11T11:18:00"/>
    <s v="BENNETT"/>
    <s v="N"/>
    <s v="None used"/>
    <s v="Straight ahead"/>
    <n v="0"/>
    <n v="73"/>
    <s v="Overturn/rollover, Separation of units"/>
    <s v="Severe crosswinds"/>
    <s v="N"/>
    <s v="N"/>
    <s v="N"/>
    <s v="N"/>
    <n v="43.361117999999898"/>
    <n v="-101.519109"/>
    <s v="SUV ( sport utility/suburban )"/>
    <s v="Northbound"/>
    <s v="None"/>
    <s v="None"/>
    <m/>
    <s v="None"/>
    <s v="None"/>
    <s v="Test not given"/>
    <x v="2"/>
    <x v="0"/>
  </r>
  <r>
    <n v="944"/>
    <n v="2200681"/>
    <d v="2022-01-21T16:26:00"/>
    <s v="JACKSON"/>
    <s v="N"/>
    <m/>
    <s v="Straight ahead"/>
    <n v="0"/>
    <n v="90"/>
    <s v="Delineator post, Overturn/rollover, Ran off road right"/>
    <s v="Cloudy"/>
    <s v="N"/>
    <s v="N"/>
    <s v="N"/>
    <s v="N"/>
    <n v="43.842730000000003"/>
    <n v="-101.291983"/>
    <s v="Tractor/semi-trailer"/>
    <s v="Eastbound"/>
    <s v="None; Running off road"/>
    <s v="None"/>
    <m/>
    <s v="None"/>
    <s v="None"/>
    <s v="Test not given"/>
    <x v="2"/>
    <x v="3"/>
  </r>
  <r>
    <n v="945"/>
    <n v="2120036"/>
    <d v="2021-12-19T18:03:00"/>
    <s v="JACKSON"/>
    <s v="N"/>
    <s v="Lap belt and shoulder harness used"/>
    <s v="Straight ahead"/>
    <n v="-1"/>
    <n v="90"/>
    <s v="Animal  - wild"/>
    <s v="Clear"/>
    <s v="N"/>
    <s v="N"/>
    <s v="N"/>
    <s v="N"/>
    <n v="43.856577000000001"/>
    <n v="-101.196263999999"/>
    <s v="Tractor/semi-trailer"/>
    <s v="Westbound"/>
    <s v="None"/>
    <s v="None"/>
    <m/>
    <s v="None"/>
    <s v="None"/>
    <s v="Test not given"/>
    <x v="2"/>
    <x v="0"/>
  </r>
  <r>
    <n v="946"/>
    <n v="2120035"/>
    <d v="2021-12-19T18:03:00"/>
    <s v="JACKSON"/>
    <s v="N"/>
    <s v="Lap belt and shoulder harness used"/>
    <s v="Straight ahead"/>
    <n v="-1"/>
    <n v="90"/>
    <s v="Animal  - wild"/>
    <s v="Clear"/>
    <s v="N"/>
    <s v="N"/>
    <s v="N"/>
    <s v="N"/>
    <n v="43.855705"/>
    <n v="-101.198053999999"/>
    <s v="Passenger car"/>
    <s v="Westbound"/>
    <s v="None"/>
    <s v="Animal in roadway"/>
    <m/>
    <s v="None"/>
    <s v="None"/>
    <s v="Test not given"/>
    <x v="2"/>
    <x v="0"/>
  </r>
  <r>
    <n v="949"/>
    <n v="2200198"/>
    <d v="2022-01-08T21:00:00"/>
    <s v="JACKSON"/>
    <s v="N"/>
    <m/>
    <m/>
    <n v="-1"/>
    <n v="90"/>
    <s v="Animal  - wild"/>
    <s v="Clear"/>
    <s v="N"/>
    <s v="N"/>
    <s v="N"/>
    <s v="N"/>
    <n v="43.900942999999899"/>
    <n v="-101.065504"/>
    <s v="Light truck (2 axles, 4 tires)"/>
    <s v="Eastbound"/>
    <s v="Wild animal hit - damage only"/>
    <s v="Wild animal hit - damage only"/>
    <m/>
    <s v="Wild animal hit"/>
    <s v="Wild animal hit - damage only"/>
    <s v="Wild animal hit"/>
    <x v="2"/>
    <x v="0"/>
  </r>
  <r>
    <n v="950"/>
    <n v="2200680"/>
    <d v="2022-01-21T08:40:00"/>
    <s v="JACKSON"/>
    <s v="N"/>
    <s v="Lap belt and shoulder harness used"/>
    <s v="Straight ahead"/>
    <n v="0"/>
    <n v="90"/>
    <s v="Cross median/centerline, Jackknife"/>
    <s v="Sleet, hail ( freezing rain or drizzle )"/>
    <s v="N"/>
    <s v="N"/>
    <s v="N"/>
    <s v="N"/>
    <n v="43.851151000000002"/>
    <n v="-101.472443999999"/>
    <s v="Tractor/semi-trailer"/>
    <s v="Westbound"/>
    <s v="None; Swerving or avoiding due to wind, slippery surface, vehicle, object, non-motorist, etc."/>
    <s v="Road surface condition ( wet, icy, snow, slush, etc. )"/>
    <m/>
    <s v="None"/>
    <s v="None"/>
    <s v="0.00 BAC"/>
    <x v="2"/>
    <x v="0"/>
  </r>
  <r>
    <n v="953"/>
    <n v="2204276"/>
    <d v="2022-04-07T10:58:00"/>
    <s v="JACKSON"/>
    <s v="N"/>
    <s v="Lap belt only used"/>
    <s v="Straight ahead"/>
    <n v="0"/>
    <n v="90"/>
    <s v="Overturn/rollover"/>
    <s v="Severe crosswinds"/>
    <s v="N"/>
    <s v="N"/>
    <s v="N"/>
    <s v="N"/>
    <n v="43.842812000000002"/>
    <n v="-101.517921"/>
    <s v="Tractor/semi-trailer"/>
    <s v="Eastbound"/>
    <s v="None"/>
    <s v="None"/>
    <m/>
    <s v="None"/>
    <s v="None"/>
    <s v="0.00 BAC"/>
    <x v="2"/>
    <x v="2"/>
  </r>
  <r>
    <n v="955"/>
    <n v="2204193"/>
    <d v="2022-04-12T05:59:00"/>
    <s v="JACKSON"/>
    <s v="N"/>
    <m/>
    <m/>
    <n v="-1"/>
    <n v="90"/>
    <s v="Animal  - wild"/>
    <s v="Cloudy"/>
    <s v="N"/>
    <s v="N"/>
    <s v="N"/>
    <s v="N"/>
    <n v="43.884663000000003"/>
    <n v="-101.134551"/>
    <s v="SUV ( sport utility/suburban )"/>
    <s v="Westbound"/>
    <s v="Wild animal hit - damage only"/>
    <s v="Animal in roadway"/>
    <m/>
    <s v="Wild animal hit"/>
    <s v="Wild animal hit - damage only"/>
    <s v="Wild animal hit"/>
    <x v="2"/>
    <x v="0"/>
  </r>
  <r>
    <n v="956"/>
    <n v="2203654"/>
    <d v="2022-03-29T10:10:00"/>
    <s v="JACKSON"/>
    <s v="N"/>
    <m/>
    <m/>
    <n v="-1"/>
    <n v="73"/>
    <s v="Animal  - wild"/>
    <s v="Clear"/>
    <s v="N"/>
    <s v="N"/>
    <s v="N"/>
    <s v="N"/>
    <n v="43.423009"/>
    <n v="-101.494733999999"/>
    <s v="Single-unit truck (2 axle, 6 tires) GVWR 10,000 lbs or less"/>
    <s v="Southbound"/>
    <s v="Wild animal hit - damage only"/>
    <s v="Animal in roadway"/>
    <m/>
    <s v="Wild animal hit"/>
    <s v="Wild animal hit - damage only"/>
    <s v="Wild animal hit"/>
    <x v="2"/>
    <x v="0"/>
  </r>
  <r>
    <n v="957"/>
    <n v="2205931"/>
    <d v="2022-05-22T11:15:00"/>
    <s v="JACKSON"/>
    <s v="N"/>
    <m/>
    <m/>
    <n v="-1"/>
    <n v="90"/>
    <s v="Animal  - wild"/>
    <s v="Clear"/>
    <s v="N"/>
    <s v="N"/>
    <s v="N"/>
    <s v="N"/>
    <n v="43.8511969999999"/>
    <n v="-101.380925"/>
    <s v="Passenger car"/>
    <s v="Eastbound"/>
    <s v="Wild animal hit - damage only"/>
    <s v="Animal in roadway"/>
    <m/>
    <s v="Wild animal hit"/>
    <s v="Wild animal hit - damage only"/>
    <s v="Wild animal hit"/>
    <x v="2"/>
    <x v="0"/>
  </r>
  <r>
    <n v="958"/>
    <n v="2201876"/>
    <d v="2022-02-17T14:10:00"/>
    <s v="JONES"/>
    <s v="N"/>
    <s v="Lap belt and shoulder harness used"/>
    <s v="Straight ahead"/>
    <n v="0"/>
    <n v="90"/>
    <s v="Other movable object"/>
    <s v="Clear"/>
    <s v="N"/>
    <s v="N"/>
    <s v="N"/>
    <s v="N"/>
    <n v="43.887177999999899"/>
    <n v="-100.883410999999"/>
    <s v="Passenger car"/>
    <s v="Eastbound"/>
    <s v="None"/>
    <s v="None"/>
    <m/>
    <s v="None"/>
    <s v="None"/>
    <s v="Test not given"/>
    <x v="2"/>
    <x v="0"/>
  </r>
  <r>
    <n v="959"/>
    <n v="2203422"/>
    <d v="2022-03-26T22:08:00"/>
    <s v="BENNETT"/>
    <s v="N"/>
    <s v="Lap belt and shoulder harness used"/>
    <s v="Straight ahead"/>
    <n v="0"/>
    <n v="73"/>
    <s v="Animal - domestic"/>
    <s v="Clear"/>
    <s v="N"/>
    <s v="N"/>
    <s v="N"/>
    <s v="N"/>
    <n v="43.287644"/>
    <n v="-101.513778"/>
    <s v="Mini-van/passenger van with seats for 8 or less, including driver"/>
    <s v="Southbound"/>
    <s v="None"/>
    <s v="Animal in roadway"/>
    <m/>
    <s v="None"/>
    <s v="None"/>
    <s v="Test not given"/>
    <x v="2"/>
    <x v="0"/>
  </r>
  <r>
    <n v="960"/>
    <n v="2206284"/>
    <d v="2022-05-26T20:55:00"/>
    <s v="JACKSON"/>
    <s v="N"/>
    <m/>
    <m/>
    <n v="-1"/>
    <n v="90"/>
    <s v="Animal  - wild"/>
    <s v="Clear"/>
    <s v="N"/>
    <s v="N"/>
    <s v="N"/>
    <s v="N"/>
    <n v="43.842962999999898"/>
    <n v="-101.289528"/>
    <s v="Mini-van/passenger van with seats for 8 or less, including driver"/>
    <s v="Westbound"/>
    <s v="Wild animal hit - damage only"/>
    <s v="Animal in roadway"/>
    <m/>
    <s v="Wild animal hit"/>
    <s v="Wild animal hit - damage only"/>
    <s v="Wild animal hit"/>
    <x v="2"/>
    <x v="0"/>
  </r>
  <r>
    <n v="961"/>
    <n v="2204315"/>
    <d v="2022-04-13T09:30:00"/>
    <s v="JACKSON"/>
    <s v="N"/>
    <s v="Lap belt and shoulder harness used"/>
    <s v="Straight ahead"/>
    <n v="0"/>
    <n v="90"/>
    <s v="Fence, Ran off road left, Separation of units"/>
    <s v="Severe crosswinds"/>
    <s v="N"/>
    <s v="N"/>
    <s v="N"/>
    <s v="N"/>
    <n v="43.851649000000002"/>
    <n v="-101.421126999999"/>
    <s v="Single-unit truck (2 axle, 6 tires) GVWR 10,000 lbs or less"/>
    <s v="Eastbound"/>
    <s v="None"/>
    <s v="None"/>
    <m/>
    <s v="Truck coupling / trailer hitch / safety chains"/>
    <s v="None"/>
    <s v="0.00 BAC"/>
    <x v="2"/>
    <x v="0"/>
  </r>
  <r>
    <n v="962"/>
    <n v="2206360"/>
    <d v="2022-05-29T05:24:00"/>
    <s v="JACKSON"/>
    <s v="N"/>
    <m/>
    <m/>
    <n v="-1"/>
    <n v="90"/>
    <s v="Animal  - wild"/>
    <s v="Clear"/>
    <s v="N"/>
    <s v="N"/>
    <s v="N"/>
    <s v="N"/>
    <n v="43.851509"/>
    <n v="-101.430920999999"/>
    <s v="SUV ( sport utility/suburban )"/>
    <s v="Eastbound"/>
    <s v="Wild animal hit - damage only"/>
    <s v="Animal in roadway"/>
    <m/>
    <s v="Wild animal hit"/>
    <s v="Wild animal hit - damage only"/>
    <s v="Wild animal hit"/>
    <x v="2"/>
    <x v="0"/>
  </r>
  <r>
    <n v="966"/>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2"/>
    <x v="0"/>
  </r>
  <r>
    <n v="968"/>
    <n v="2202686"/>
    <d v="2022-03-05T09:00:00"/>
    <s v="JONES"/>
    <s v="N"/>
    <s v="Lap belt and shoulder harness used"/>
    <s v="Straight ahead"/>
    <n v="0"/>
    <n v="90"/>
    <s v="Jackknife"/>
    <s v="Sleet, hail ( freezing rain or drizzle )"/>
    <s v="N"/>
    <s v="N"/>
    <s v="N"/>
    <s v="N"/>
    <n v="43.901198000000001"/>
    <n v="-101.051850999999"/>
    <s v="Tractor/semi-trailer"/>
    <s v="Westbound"/>
    <s v="None; Swerving or avoiding due to wind, slippery surface, vehicle, object, non-motorist, etc."/>
    <s v="Road surface condition ( wet, icy, snow, slush, etc. )"/>
    <m/>
    <s v="None"/>
    <s v="None"/>
    <s v="0.00 BAC"/>
    <x v="2"/>
    <x v="0"/>
  </r>
  <r>
    <n v="969"/>
    <n v="2203555"/>
    <d v="2022-03-29T16:08:00"/>
    <s v="JACKSON"/>
    <s v="N"/>
    <s v="Lap belt and shoulder harness used"/>
    <s v="Straight ahead"/>
    <n v="0"/>
    <n v="90"/>
    <s v="Overturn/rollover"/>
    <s v="Severe crosswinds"/>
    <s v="N"/>
    <s v="N"/>
    <s v="N"/>
    <s v="N"/>
    <n v="43.85145"/>
    <n v="-101.380955999999"/>
    <s v="Light truck (2 axles, 4 tires)"/>
    <s v="Westbound"/>
    <s v="None"/>
    <s v="None"/>
    <m/>
    <s v="None"/>
    <s v="None"/>
    <s v="0.00 BAC"/>
    <x v="2"/>
    <x v="0"/>
  </r>
  <r>
    <n v="970"/>
    <n v="2203637"/>
    <d v="2022-03-30T04:02:00"/>
    <s v="JONES"/>
    <s v="N"/>
    <s v="Lap belt and shoulder harness used"/>
    <s v="Turning left"/>
    <n v="0"/>
    <n v="90"/>
    <s v="Jackknife, Ran off road left"/>
    <s v="Cloudy"/>
    <s v="N"/>
    <s v="N"/>
    <s v="N"/>
    <s v="N"/>
    <n v="43.883276000000002"/>
    <n v="-100.718755999999"/>
    <s v="Tractor/semi-trailer"/>
    <s v="Eastbound"/>
    <s v="None; Running off road"/>
    <s v="Road surface condition ( wet, icy, snow, slush, etc. )"/>
    <m/>
    <s v="None"/>
    <s v="Weather conditions"/>
    <s v="Test not given"/>
    <x v="2"/>
    <x v="0"/>
  </r>
  <r>
    <n v="972"/>
    <n v="2203962"/>
    <d v="2022-03-31T21:34:00"/>
    <s v="JACKSON"/>
    <s v="N"/>
    <s v="Lap belt and shoulder harness used"/>
    <s v="Changing lanes, Overtaking/passing"/>
    <n v="0"/>
    <n v="90"/>
    <s v="Cross median/centerline, Motor vehicle in transport"/>
    <s v="Cloudy"/>
    <s v="N"/>
    <s v="N"/>
    <s v="N"/>
    <s v="N"/>
    <n v="43.859608999999899"/>
    <n v="-101.189459999999"/>
    <s v="Tractor/semi-trailer; Truck pulling trailer(s) - GCWR 10,001 lbs or more"/>
    <s v="Eastbound"/>
    <s v="Improper lane change; None"/>
    <s v="None"/>
    <m/>
    <s v="None"/>
    <s v="None"/>
    <s v="0.00 BAC, 0.00 BAC"/>
    <x v="2"/>
    <x v="0"/>
  </r>
  <r>
    <n v="973"/>
    <n v="2205681"/>
    <d v="2022-02-18T11:18:00"/>
    <s v="JONES"/>
    <s v="N"/>
    <s v="Lap belt and shoulder harness used"/>
    <s v="Straight ahead"/>
    <n v="0"/>
    <n v="90"/>
    <s v="Equipment failure ( tires, brakes, etc. ), Fire/explosion, Ran off road right, Separation of units"/>
    <s v="Cloudy, Severe crosswinds"/>
    <s v="N"/>
    <s v="N"/>
    <s v="N"/>
    <s v="N"/>
    <n v="43.886533999999898"/>
    <n v="-100.812568999999"/>
    <s v="Tractor/semi-trailer"/>
    <s v="Eastbound"/>
    <s v="None"/>
    <s v="None"/>
    <m/>
    <s v="Wheels"/>
    <s v="None"/>
    <s v="Test not given"/>
    <x v="2"/>
    <x v="0"/>
  </r>
  <r>
    <n v="974"/>
    <n v="2204314"/>
    <d v="2022-04-07T17:40:00"/>
    <s v="JACKSON"/>
    <s v="N"/>
    <s v="Lap belt and shoulder harness used"/>
    <s v="Straight ahead"/>
    <n v="0"/>
    <n v="90"/>
    <s v="Overturn/rollover"/>
    <s v="Severe crosswinds"/>
    <s v="N"/>
    <s v="N"/>
    <s v="N"/>
    <s v="N"/>
    <n v="43.895166000000003"/>
    <n v="-101.113174999999"/>
    <s v="Light truck (2 axles, 4 tires)"/>
    <s v="Eastbound"/>
    <s v="None; Swerving or avoiding due to wind, slippery surface, vehicle, object, non-motorist, etc."/>
    <s v="None"/>
    <m/>
    <s v="None"/>
    <s v="None"/>
    <s v="0.00 BAC"/>
    <x v="2"/>
    <x v="0"/>
  </r>
  <r>
    <n v="975"/>
    <n v="2204737"/>
    <d v="2022-04-13T15:19:00"/>
    <s v="JACKSON"/>
    <s v="N"/>
    <s v="Lap belt and shoulder harness used"/>
    <s v="Straight ahead"/>
    <n v="0"/>
    <n v="90"/>
    <s v="Cross median/centerline, Overturn/rollover, Ran off road left"/>
    <s v="Severe crosswinds"/>
    <s v="N"/>
    <s v="N"/>
    <s v="N"/>
    <s v="N"/>
    <n v="43.888733000000002"/>
    <n v="-101.126575"/>
    <s v="Single-unit truck (2 axle, 6 tires) GVWR 10,000 lbs or less"/>
    <s v="Westbound"/>
    <s v="Failure to keep in proper lane; None"/>
    <s v="None"/>
    <m/>
    <s v="None"/>
    <s v="None"/>
    <s v="Test not given"/>
    <x v="2"/>
    <x v="0"/>
  </r>
  <r>
    <n v="976"/>
    <n v="2205209"/>
    <d v="2022-04-24T13:18:00"/>
    <s v="JACKSON"/>
    <s v="N"/>
    <s v="Lap belt and shoulder harness used"/>
    <s v="Straight ahead"/>
    <n v="0"/>
    <n v="90"/>
    <s v="Overturn/rollover"/>
    <s v="Severe crosswinds"/>
    <s v="N"/>
    <s v="N"/>
    <s v="N"/>
    <s v="N"/>
    <n v="43.894969000000003"/>
    <n v="-101.114296999999"/>
    <s v="Light truck (2 axles, 4 tires)"/>
    <s v="Westbound"/>
    <s v="Driving too fast for conditions; None"/>
    <s v="None"/>
    <m/>
    <s v="None"/>
    <s v="None"/>
    <s v="0.00 BAC, Not reported"/>
    <x v="2"/>
    <x v="2"/>
  </r>
  <r>
    <n v="977"/>
    <n v="2207269"/>
    <d v="2022-06-17T00:00:00"/>
    <s v="BENNETT"/>
    <s v="N"/>
    <s v="Lap belt and shoulder harness used"/>
    <s v="Straight ahead"/>
    <n v="0"/>
    <n v="73"/>
    <s v="Animal - domestic"/>
    <s v="Clear"/>
    <s v="N"/>
    <s v="N"/>
    <s v="N"/>
    <s v="N"/>
    <n v="43.345579999999899"/>
    <n v="-101.518647"/>
    <s v="Light truck (2 axles, 4 tires)"/>
    <s v="Southbound"/>
    <s v="None"/>
    <s v="Animal in roadway"/>
    <m/>
    <s v="None"/>
    <s v="None"/>
    <s v="Test not given"/>
    <x v="2"/>
    <x v="0"/>
  </r>
  <r>
    <n v="978"/>
    <n v="2206903"/>
    <d v="2022-06-11T05:33:00"/>
    <s v="JACKSON"/>
    <s v="N"/>
    <m/>
    <m/>
    <n v="-1"/>
    <n v="90"/>
    <s v="Animal  - wild"/>
    <s v="Cloudy"/>
    <s v="N"/>
    <s v="N"/>
    <s v="N"/>
    <s v="N"/>
    <n v="43.8641369999999"/>
    <n v="-101.180734999999"/>
    <s v="Passenger car"/>
    <s v="Westbound"/>
    <s v="Wild animal hit - damage only"/>
    <s v="Animal in roadway"/>
    <m/>
    <s v="Wild animal hit"/>
    <s v="Wild animal hit - damage only"/>
    <s v="Wild animal hit"/>
    <x v="2"/>
    <x v="0"/>
  </r>
  <r>
    <n v="979"/>
    <n v="2207178"/>
    <d v="2022-06-16T21:05:00"/>
    <s v="JACKSON"/>
    <s v="N"/>
    <m/>
    <m/>
    <n v="-1"/>
    <n v="90"/>
    <s v="Animal  - wild"/>
    <s v="Cloudy"/>
    <s v="N"/>
    <s v="N"/>
    <s v="N"/>
    <s v="N"/>
    <n v="43.842559000000001"/>
    <n v="-101.242486999999"/>
    <s v="Passenger car"/>
    <s v="Eastbound"/>
    <s v="Wild animal hit - damage only"/>
    <s v="Animal in roadway"/>
    <m/>
    <s v="Wild animal hit"/>
    <s v="Wild animal hit - damage only"/>
    <s v="Wild animal hit"/>
    <x v="2"/>
    <x v="0"/>
  </r>
  <r>
    <n v="980"/>
    <n v="2208157"/>
    <d v="2022-07-08T05:40:00"/>
    <s v="JACKSON"/>
    <s v="N"/>
    <m/>
    <m/>
    <n v="-1"/>
    <n v="90"/>
    <s v="Animal  - wild"/>
    <s v="Clear"/>
    <s v="N"/>
    <s v="N"/>
    <s v="N"/>
    <s v="N"/>
    <n v="43.84543"/>
    <n v="-101.332617999999"/>
    <s v="Passenger car"/>
    <s v="Westbound"/>
    <s v="Wild animal hit - damage only"/>
    <s v="Animal in roadway"/>
    <m/>
    <s v="Wild animal hit"/>
    <s v="Wild animal hit - damage only"/>
    <s v="Wild animal hit"/>
    <x v="2"/>
    <x v="0"/>
  </r>
  <r>
    <n v="981"/>
    <n v="2206292"/>
    <d v="2022-05-23T12:36:00"/>
    <s v="JACKSON"/>
    <s v="N"/>
    <s v="Lap belt only used"/>
    <s v="Straight ahead"/>
    <n v="0"/>
    <n v="90"/>
    <s v="Overturn/rollover, Ran off road right"/>
    <s v="Rain"/>
    <s v="N"/>
    <s v="N"/>
    <s v="N"/>
    <s v="N"/>
    <n v="43.850530999999897"/>
    <n v="-101.492925"/>
    <s v="Passenger car"/>
    <s v="Westbound"/>
    <s v="Failure to keep in proper lane; None"/>
    <s v="Road surface condition ( wet, icy, snow, slush, etc. )"/>
    <s v="DUI, CARELESS DRIVING., HIT/RUN PROPERTY DAMAGE, OPEN CONTAINER IN VEHICLE"/>
    <s v="None"/>
    <s v="None"/>
    <s v="Test refused"/>
    <x v="2"/>
    <x v="2"/>
  </r>
  <r>
    <n v="982"/>
    <n v="2208629"/>
    <d v="2022-07-07T22:15:00"/>
    <s v="JACKSON"/>
    <s v="N"/>
    <s v="Lap belt and shoulder harness used"/>
    <s v="Straight ahead"/>
    <n v="0"/>
    <n v="90"/>
    <s v="Animal  - wild"/>
    <s v="Clear"/>
    <s v="N"/>
    <s v="N"/>
    <s v="N"/>
    <s v="N"/>
    <n v="43.848137999999899"/>
    <n v="-101.212902999999"/>
    <s v="SUV ( sport utility/suburban )"/>
    <s v="Eastbound"/>
    <s v="None"/>
    <s v="Animal in roadway"/>
    <m/>
    <s v="None"/>
    <s v="None"/>
    <s v="Test not given, Not reported, Not reported, Not reported"/>
    <x v="2"/>
    <x v="1"/>
  </r>
  <r>
    <n v="983"/>
    <n v="2207276"/>
    <d v="2022-06-11T17:25:00"/>
    <s v="JACKSON"/>
    <s v="N"/>
    <s v="Helmet and eye protection"/>
    <s v="Straight ahead"/>
    <n v="0"/>
    <n v="90"/>
    <s v="Equipment failure ( tires, brakes, etc. ), Overturn/rollover, Ran off road right"/>
    <s v="Clear"/>
    <s v="N"/>
    <s v="N"/>
    <s v="N"/>
    <s v="N"/>
    <n v="43.846893999999899"/>
    <n v="-101.340558"/>
    <s v="Motorcycle"/>
    <s v="Westbound"/>
    <s v="None"/>
    <s v="None"/>
    <m/>
    <s v="Steering"/>
    <s v="None"/>
    <s v="Test not given"/>
    <x v="2"/>
    <x v="3"/>
  </r>
  <r>
    <n v="984"/>
    <n v="2207351"/>
    <d v="2022-06-12T20:35:00"/>
    <s v="JACKSON"/>
    <s v="N"/>
    <s v="Lap belt and shoulder harness used"/>
    <s v="Straight ahead"/>
    <n v="0"/>
    <n v="90"/>
    <s v="Overturn/rollover"/>
    <s v="Rain, Severe crosswinds"/>
    <s v="N"/>
    <s v="N"/>
    <s v="N"/>
    <s v="N"/>
    <n v="43.849260999999899"/>
    <n v="-101.353403"/>
    <s v="SUV ( sport utility/suburban )"/>
    <s v="Westbound"/>
    <s v="None"/>
    <s v="None"/>
    <m/>
    <s v="None"/>
    <s v="Weather conditions"/>
    <s v="Test not given"/>
    <x v="2"/>
    <x v="0"/>
  </r>
  <r>
    <n v="985"/>
    <n v="2206606"/>
    <d v="2022-06-04T08:50:00"/>
    <s v="JACKSON"/>
    <s v="N"/>
    <s v="Helmet and eye protection"/>
    <s v="Straight ahead"/>
    <n v="0"/>
    <n v="90"/>
    <s v="Cargo/equipment loss or shift"/>
    <s v="Cloudy"/>
    <s v="N"/>
    <s v="N"/>
    <s v="N"/>
    <s v="N"/>
    <n v="43.8512729999999"/>
    <n v="-101.447299"/>
    <s v="Motorcycle"/>
    <s v="Eastbound"/>
    <s v="None; Swerving or avoiding due to wind, slippery surface, vehicle, object, non-motorist, etc."/>
    <s v="None"/>
    <m/>
    <s v="Cargo"/>
    <s v="None"/>
    <s v="0.00 BAC"/>
    <x v="2"/>
    <x v="2"/>
  </r>
  <r>
    <n v="986"/>
    <n v="2208135"/>
    <d v="2022-06-30T13:10:00"/>
    <s v="JACKSON"/>
    <s v="N"/>
    <s v="Lap belt and shoulder harness used"/>
    <s v="Changing lanes, Straight ahead"/>
    <n v="0"/>
    <n v="90"/>
    <s v="Cross median/centerline, Motor vehicle in transport"/>
    <s v="Clear"/>
    <s v="N"/>
    <s v="N"/>
    <s v="N"/>
    <s v="N"/>
    <n v="43.842942999999899"/>
    <n v="-101.285234"/>
    <s v="Passenger car; Single-unit truck (3 or more axles)"/>
    <s v="Westbound"/>
    <s v="Improper passing; None"/>
    <s v="None"/>
    <m/>
    <s v="None"/>
    <s v="None"/>
    <s v="0.00 BAC, 0.00 BAC"/>
    <x v="2"/>
    <x v="0"/>
  </r>
  <r>
    <n v="987"/>
    <n v="2207937"/>
    <d v="2022-06-22T23:30:00"/>
    <s v="JACKSON"/>
    <s v="N"/>
    <s v="Lap belt and shoulder harness used"/>
    <s v="Leaving traffic lane"/>
    <n v="0"/>
    <n v="90"/>
    <s v="Overturn/rollover, Ran off road left"/>
    <s v="Clear"/>
    <s v="N"/>
    <s v="N"/>
    <s v="N"/>
    <s v="N"/>
    <n v="43.843041999999897"/>
    <n v="-101.315358"/>
    <s v="SUV ( sport utility/suburban )"/>
    <s v="Eastbound"/>
    <s v="None; Running off road"/>
    <s v="None"/>
    <m/>
    <s v="None"/>
    <s v="None"/>
    <s v="Test not given"/>
    <x v="2"/>
    <x v="1"/>
  </r>
  <r>
    <n v="988"/>
    <n v="2207503"/>
    <d v="2022-06-16T10:46:00"/>
    <s v="JONES"/>
    <s v="N"/>
    <s v="Lap belt and shoulder harness used"/>
    <s v="Straight ahead"/>
    <n v="0"/>
    <n v="90"/>
    <s v="Motor vehicle in transport"/>
    <s v="Clear"/>
    <s v="N"/>
    <s v="N"/>
    <s v="N"/>
    <s v="N"/>
    <n v="43.883274999999898"/>
    <n v="-100.718740999999"/>
    <s v="Passenger car; Unknown"/>
    <s v="Eastbound; Not reported"/>
    <s v="None; Not Reported"/>
    <s v="None; Unknown"/>
    <m/>
    <s v="None; Unknown"/>
    <s v="None; Not reported"/>
    <s v="Test not given, Not reported"/>
    <x v="2"/>
    <x v="0"/>
  </r>
  <r>
    <n v="989"/>
    <n v="2209685"/>
    <d v="2022-08-05T15:05:00"/>
    <s v="JACKSON"/>
    <s v="N"/>
    <s v="Helmet and eye protection"/>
    <s v="Straight ahead"/>
    <n v="0"/>
    <n v="90"/>
    <s v="Overturn/rollover, Ran off road left"/>
    <s v="Clear"/>
    <s v="N"/>
    <s v="N"/>
    <s v="N"/>
    <s v="N"/>
    <n v="43.850727999999897"/>
    <n v="-101.366789999999"/>
    <s v="Motorcycle"/>
    <s v="Westbound"/>
    <s v="Failure to keep in proper lane; None"/>
    <s v="None"/>
    <m/>
    <s v="None"/>
    <s v="None"/>
    <s v="0.00 BAC"/>
    <x v="2"/>
    <x v="1"/>
  </r>
  <r>
    <n v="991"/>
    <n v="2210042"/>
    <d v="2022-08-02T16:00:00"/>
    <s v="BENNETT"/>
    <s v="N"/>
    <m/>
    <m/>
    <n v="-1"/>
    <n v="73"/>
    <s v="Animal  - wild"/>
    <s v="Cloudy"/>
    <s v="N"/>
    <s v="N"/>
    <s v="N"/>
    <s v="N"/>
    <n v="43.373317"/>
    <n v="-101.513963"/>
    <s v="SUV ( sport utility/suburban )"/>
    <s v="Northbound"/>
    <s v="Wild animal hit - damage only"/>
    <s v="Animal in roadway"/>
    <m/>
    <s v="Wild animal hit"/>
    <s v="Wild animal hit - damage only"/>
    <s v="Wild animal hit"/>
    <x v="2"/>
    <x v="0"/>
  </r>
  <r>
    <n v="992"/>
    <n v="2208689"/>
    <d v="2022-07-17T11:05:00"/>
    <s v="JACKSON"/>
    <s v="N"/>
    <m/>
    <m/>
    <n v="-1"/>
    <n v="90"/>
    <s v="Animal  - wild"/>
    <s v="Clear"/>
    <s v="N"/>
    <s v="N"/>
    <s v="N"/>
    <s v="N"/>
    <n v="43.843429"/>
    <n v="-101.515987999999"/>
    <s v="Passenger car"/>
    <s v="Eastbound"/>
    <s v="Wild animal hit - damage only"/>
    <s v="Animal in roadway"/>
    <m/>
    <s v="Wild animal hit"/>
    <s v="Wild animal hit - damage only"/>
    <s v="Wild animal hit"/>
    <x v="2"/>
    <x v="0"/>
  </r>
  <r>
    <n v="993"/>
    <n v="2211056"/>
    <d v="2022-07-13T21:14:00"/>
    <s v="JACKSON"/>
    <s v="N"/>
    <m/>
    <m/>
    <n v="-1"/>
    <n v="73"/>
    <s v="Animal  - wild"/>
    <s v="Clear"/>
    <s v="N"/>
    <s v="N"/>
    <s v="N"/>
    <s v="N"/>
    <n v="43.743492000000003"/>
    <n v="-101.52571"/>
    <s v="Passenger car"/>
    <s v="Northbound"/>
    <s v="Wild animal hit - damage only"/>
    <s v="Animal in roadway"/>
    <m/>
    <s v="Wild animal hit"/>
    <s v="Wild animal hit - damage only"/>
    <s v="Wild animal hit"/>
    <x v="2"/>
    <x v="0"/>
  </r>
  <r>
    <n v="995"/>
    <n v="2210798"/>
    <d v="2022-08-25T17:24:00"/>
    <s v="JACKSON"/>
    <s v="N"/>
    <s v="Helmet and eye protection"/>
    <s v="Changing lanes"/>
    <n v="0"/>
    <n v="90"/>
    <s v="Ditch, Overturn/rollover, Ran off road right"/>
    <s v="Clear"/>
    <s v="N"/>
    <s v="N"/>
    <s v="N"/>
    <s v="N"/>
    <n v="43.849466999999898"/>
    <n v="-101.356193"/>
    <s v="Motorcycle"/>
    <s v="Eastbound"/>
    <s v="Failure to keep in proper lane; Running off road"/>
    <s v="None"/>
    <m/>
    <s v="None"/>
    <s v="None"/>
    <s v="0.00 BAC"/>
    <x v="2"/>
    <x v="1"/>
  </r>
  <r>
    <n v="997"/>
    <n v="2212191"/>
    <d v="2022-08-18T06:15:00"/>
    <s v="JONES"/>
    <s v="N"/>
    <m/>
    <m/>
    <n v="-1"/>
    <n v="90"/>
    <s v="Animal  - wild"/>
    <s v="Clear"/>
    <s v="N"/>
    <s v="N"/>
    <s v="N"/>
    <s v="N"/>
    <n v="43.901172000000003"/>
    <n v="-100.952378999999"/>
    <s v="SUV ( sport utility/suburban )"/>
    <s v="Westbound"/>
    <s v="Wild animal hit - damage only"/>
    <s v="Animal in roadway"/>
    <m/>
    <s v="Wild animal hit"/>
    <s v="Wild animal hit - damage only"/>
    <s v="Wild animal hit"/>
    <x v="2"/>
    <x v="0"/>
  </r>
  <r>
    <n v="998"/>
    <n v="2212173"/>
    <d v="2022-03-05T08:19:00"/>
    <s v="JONES"/>
    <s v="N"/>
    <s v="Lap belt and shoulder harness used"/>
    <s v="Turning left"/>
    <n v="0"/>
    <n v="90"/>
    <s v="Overturn/rollover, Ran off road left"/>
    <s v="Cloudy"/>
    <s v="N"/>
    <s v="N"/>
    <s v="N"/>
    <s v="N"/>
    <n v="43.901190999999898"/>
    <n v="-101.034229999999"/>
    <s v="SUV ( sport utility/suburban )"/>
    <s v="Westbound"/>
    <s v="None; Running off road"/>
    <s v="Road surface condition ( wet, icy, snow, slush, etc. )"/>
    <m/>
    <s v="Not applicable"/>
    <s v="Weather conditions"/>
    <s v="Test not given"/>
    <x v="2"/>
    <x v="2"/>
  </r>
  <r>
    <n v="999"/>
    <n v="2212174"/>
    <d v="2022-06-23T22:03:00"/>
    <s v="JONES"/>
    <s v="N"/>
    <m/>
    <m/>
    <n v="-1"/>
    <n v="90"/>
    <s v="Animal  - wild"/>
    <s v="Clear"/>
    <s v="N"/>
    <s v="N"/>
    <s v="N"/>
    <s v="N"/>
    <n v="43.8852809999999"/>
    <n v="-100.738607"/>
    <s v="Light truck (2 axles, 4 tires)"/>
    <s v="Westbound"/>
    <s v="Wild animal hit - damage only"/>
    <s v="Animal in roadway"/>
    <m/>
    <s v="Wild animal hit"/>
    <s v="Wild animal hit - damage only"/>
    <s v="Wild animal hit"/>
    <x v="2"/>
    <x v="0"/>
  </r>
  <r>
    <n v="1000"/>
    <n v="2212192"/>
    <d v="2022-09-03T02:50:00"/>
    <s v="JONES"/>
    <s v="N"/>
    <m/>
    <m/>
    <n v="-1"/>
    <n v="90"/>
    <s v="Animal  - wild"/>
    <s v="Clear"/>
    <s v="N"/>
    <s v="N"/>
    <s v="N"/>
    <s v="N"/>
    <n v="43.9009509999999"/>
    <n v="-101.026656"/>
    <s v="Tractor/semi-trailer"/>
    <s v="Eastbound"/>
    <s v="Wild animal hit - damage only"/>
    <s v="Animal in roadway"/>
    <m/>
    <s v="Wild animal hit"/>
    <s v="Wild animal hit - damage only"/>
    <s v="Wild animal hit"/>
    <x v="2"/>
    <x v="0"/>
  </r>
  <r>
    <n v="1002"/>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2"/>
    <x v="0"/>
  </r>
  <r>
    <n v="1003"/>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2"/>
    <x v="0"/>
  </r>
  <r>
    <n v="1004"/>
    <n v="2212117"/>
    <d v="2022-09-24T04:30:00"/>
    <s v="JACKSON"/>
    <s v="N"/>
    <m/>
    <m/>
    <n v="-1"/>
    <n v="90"/>
    <s v="Animal  - wild"/>
    <s v="Clear"/>
    <s v="N"/>
    <s v="N"/>
    <s v="N"/>
    <s v="N"/>
    <n v="43.896127999999898"/>
    <n v="-101.110641"/>
    <s v="Light truck (2 axles, 4 tires)"/>
    <s v="Eastbound"/>
    <s v="Wild animal hit - damage only"/>
    <s v="Animal in roadway"/>
    <m/>
    <s v="Wild animal hit"/>
    <s v="Wild animal hit - damage only"/>
    <s v="Wild animal hit"/>
    <x v="2"/>
    <x v="0"/>
  </r>
  <r>
    <n v="1005"/>
    <n v="2212104"/>
    <d v="2022-09-13T19:40:00"/>
    <s v="JACKSON"/>
    <s v="N"/>
    <m/>
    <m/>
    <n v="-1"/>
    <n v="73"/>
    <s v="Animal  - wild"/>
    <s v="Cloudy"/>
    <s v="N"/>
    <s v="N"/>
    <s v="N"/>
    <s v="N"/>
    <n v="43.754130000000004"/>
    <n v="-101.524151"/>
    <s v="Passenger car"/>
    <s v="Northbound"/>
    <s v="Wild animal hit - damage only"/>
    <s v="Animal in roadway"/>
    <m/>
    <s v="Wild animal hit"/>
    <s v="Wild animal hit - damage only"/>
    <s v="Wild animal hit"/>
    <x v="2"/>
    <x v="0"/>
  </r>
  <r>
    <n v="1006"/>
    <n v="2212084"/>
    <d v="2022-09-10T20:27:00"/>
    <s v="JACKSON"/>
    <s v="N"/>
    <m/>
    <m/>
    <n v="-1"/>
    <n v="90"/>
    <s v="Animal  - wild"/>
    <s v="Clear"/>
    <s v="N"/>
    <s v="N"/>
    <s v="N"/>
    <s v="N"/>
    <n v="43.844786999999897"/>
    <n v="-101.511734"/>
    <s v="Mini-van/passenger van with seats for 8 or less, including driver"/>
    <s v="Eastbound"/>
    <s v="Wild animal hit - damage only"/>
    <s v="Animal in roadway"/>
    <m/>
    <s v="Wild animal hit"/>
    <s v="Wild animal hit - damage only"/>
    <s v="Wild animal hit"/>
    <x v="2"/>
    <x v="0"/>
  </r>
  <r>
    <n v="1007"/>
    <n v="2212083"/>
    <d v="2022-09-10T00:56:00"/>
    <s v="JACKSON"/>
    <s v="N"/>
    <m/>
    <m/>
    <n v="-1"/>
    <n v="90"/>
    <s v="Animal  - wild"/>
    <s v="Clear"/>
    <s v="N"/>
    <s v="N"/>
    <s v="N"/>
    <s v="N"/>
    <n v="43.850563000000001"/>
    <n v="-101.490442999999"/>
    <s v="SUV ( sport utility/suburban )"/>
    <s v="Eastbound"/>
    <s v="Wild animal hit - damage only"/>
    <s v="Animal in roadway"/>
    <m/>
    <s v="Wild animal hit"/>
    <s v="Wild animal hit - damage only"/>
    <s v="Wild animal hit"/>
    <x v="2"/>
    <x v="0"/>
  </r>
  <r>
    <n v="1008"/>
    <n v="2211684"/>
    <d v="2022-09-10T20:50:00"/>
    <s v="JACKSON"/>
    <s v="N"/>
    <m/>
    <m/>
    <n v="-1"/>
    <n v="73"/>
    <s v="Animal  - wild"/>
    <s v="Clear"/>
    <s v="N"/>
    <s v="N"/>
    <s v="N"/>
    <s v="N"/>
    <n v="43.732643000000003"/>
    <n v="-101.538943"/>
    <s v="Passenger car"/>
    <s v="Southbound"/>
    <s v="Wild animal hit - damage only"/>
    <s v="Animal in roadway"/>
    <m/>
    <s v="Wild animal hit"/>
    <s v="Wild animal hit - damage only"/>
    <s v="Wild animal hit"/>
    <x v="2"/>
    <x v="0"/>
  </r>
  <r>
    <n v="1009"/>
    <n v="2211247"/>
    <d v="2022-09-03T21:11:00"/>
    <s v="JACKSON"/>
    <s v="N"/>
    <m/>
    <m/>
    <n v="-1"/>
    <n v="90"/>
    <s v="Animal  - wild"/>
    <s v="Clear"/>
    <s v="N"/>
    <s v="N"/>
    <s v="N"/>
    <s v="N"/>
    <n v="43.842545000000001"/>
    <n v="-101.237442999999"/>
    <s v="SUV ( sport utility/suburban )"/>
    <s v="Eastbound"/>
    <s v="Wild animal hit - damage only"/>
    <s v="Animal in roadway"/>
    <m/>
    <s v="Wild animal hit"/>
    <s v="Wild animal hit - damage only"/>
    <s v="Wild animal hit"/>
    <x v="2"/>
    <x v="0"/>
  </r>
  <r>
    <n v="1012"/>
    <n v="2213471"/>
    <d v="2022-09-22T16:40:00"/>
    <s v="JACKSON"/>
    <s v="N"/>
    <s v="Lap belt and shoulder harness used, None used"/>
    <s v="Straight ahead"/>
    <n v="0"/>
    <n v="73"/>
    <s v="Cargo/equipment loss or shift, Culvert, Overturn/rollover, Ran off road right"/>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2"/>
    <x v="4"/>
  </r>
  <r>
    <n v="1013"/>
    <n v="2213522"/>
    <d v="2022-10-01T02:20:00"/>
    <s v="JACKSON"/>
    <s v="N"/>
    <m/>
    <m/>
    <n v="-1"/>
    <n v="90"/>
    <s v="Animal  - wild"/>
    <s v="Clear"/>
    <s v="N"/>
    <s v="N"/>
    <s v="N"/>
    <s v="N"/>
    <n v="43.896608000000001"/>
    <n v="-101.10908000000001"/>
    <s v="Tractor/semi-trailer"/>
    <s v="Eastbound"/>
    <s v="Wild animal hit - damage only"/>
    <s v="Animal in roadway"/>
    <m/>
    <s v="Wild animal hit"/>
    <s v="Wild animal hit - damage only"/>
    <s v="Wild animal hit"/>
    <x v="2"/>
    <x v="0"/>
  </r>
  <r>
    <n v="1014"/>
    <n v="2214641"/>
    <d v="2022-10-20T10:20:00"/>
    <s v="JACKSON"/>
    <s v="N"/>
    <s v="Lap belt and shoulder harness used"/>
    <s v="Straight ahead"/>
    <n v="0"/>
    <n v="90"/>
    <s v="Equipment failure ( tires, brakes, etc. ), Fire/explosion"/>
    <s v="Clear"/>
    <s v="N"/>
    <s v="N"/>
    <s v="N"/>
    <s v="N"/>
    <n v="43.851688000000003"/>
    <n v="-101.418370999999"/>
    <s v="Tractor/semi-trailer"/>
    <s v="Eastbound"/>
    <s v="None; Unknown"/>
    <s v="None"/>
    <m/>
    <s v="Brakes"/>
    <s v="None"/>
    <s v="Test not given"/>
    <x v="2"/>
    <x v="0"/>
  </r>
  <r>
    <n v="1015"/>
    <n v="2213986"/>
    <d v="2022-10-18T21:50:00"/>
    <s v="JACKSON"/>
    <s v="N"/>
    <m/>
    <m/>
    <n v="-1"/>
    <n v="90"/>
    <s v="Animal  - wild"/>
    <s v="Clear"/>
    <s v="N"/>
    <s v="N"/>
    <s v="N"/>
    <s v="N"/>
    <n v="43.842905000000002"/>
    <n v="-101.31797"/>
    <s v="SUV ( sport utility/suburban )"/>
    <s v="Eastbound"/>
    <s v="Wild animal hit - damage only"/>
    <s v="Animal in roadway"/>
    <m/>
    <s v="Wild animal hit"/>
    <s v="Wild animal hit - damage only"/>
    <s v="Wild animal hit"/>
    <x v="2"/>
    <x v="0"/>
  </r>
  <r>
    <n v="1016"/>
    <n v="2214311"/>
    <d v="2022-08-17T13:38:00"/>
    <s v="JACKSON"/>
    <s v="N"/>
    <s v="None used"/>
    <s v="Straight ahead, Turning right"/>
    <n v="0"/>
    <n v="73"/>
    <s v="Motor vehicle in transport"/>
    <s v="Clear"/>
    <s v="N"/>
    <s v="N"/>
    <s v="N"/>
    <s v="N"/>
    <n v="43.476343"/>
    <n v="-101.498959999999"/>
    <s v="Farm machinery; SUV ( sport utility/suburban )"/>
    <s v="Eastbound; Southbound"/>
    <s v="Failed to yield to vehicle; None"/>
    <s v="None"/>
    <m/>
    <s v="None"/>
    <s v="None"/>
    <s v="Test not given, Test not given"/>
    <x v="2"/>
    <x v="0"/>
  </r>
  <r>
    <n v="1018"/>
    <n v="2215327"/>
    <d v="2022-10-10T13:04:00"/>
    <s v="JONES"/>
    <s v="N"/>
    <s v="Lap belt and shoulder harness used"/>
    <s v="Straight ahead"/>
    <n v="0"/>
    <n v="90"/>
    <s v="Equipment failure ( tires, brakes, etc. ), Fire/explosion"/>
    <s v="Clear"/>
    <s v="N"/>
    <s v="N"/>
    <s v="N"/>
    <s v="N"/>
    <n v="43.900948999999898"/>
    <n v="-101.034244"/>
    <s v="Single-unit truck (2 axle, 6 tires) GVWR 10,000 lbs or less"/>
    <s v="Eastbound"/>
    <s v="None"/>
    <s v="None"/>
    <m/>
    <s v="None"/>
    <s v="None"/>
    <s v="Test not given"/>
    <x v="2"/>
    <x v="0"/>
  </r>
  <r>
    <n v="1019"/>
    <n v="2215518"/>
    <d v="2022-11-01T18:45:00"/>
    <s v="JONES"/>
    <s v="N"/>
    <s v="Lap belt and shoulder harness used"/>
    <s v="Straight ahead"/>
    <n v="0"/>
    <n v="90"/>
    <s v="Fence, Other movable object, Ran off road right"/>
    <s v="Cloudy"/>
    <s v="N"/>
    <s v="N"/>
    <s v="N"/>
    <s v="N"/>
    <n v="43.886740000000003"/>
    <n v="-100.83829900000001"/>
    <s v="Tractor/semi-trailer"/>
    <s v="Westbound"/>
    <s v="Failure to keep in proper lane; None"/>
    <s v="None"/>
    <m/>
    <s v="None"/>
    <s v="None"/>
    <s v="0.00 BAC"/>
    <x v="2"/>
    <x v="3"/>
  </r>
  <r>
    <n v="1022"/>
    <n v="2214772"/>
    <d v="2022-11-02T11:08:00"/>
    <s v="JONES"/>
    <s v="N"/>
    <m/>
    <m/>
    <n v="-1"/>
    <n v="90"/>
    <s v="Animal  - wild"/>
    <s v="Clear"/>
    <s v="N"/>
    <s v="N"/>
    <s v="N"/>
    <s v="N"/>
    <n v="43.900910000000003"/>
    <n v="-100.928077999999"/>
    <s v="Light truck (2 axles, 4 tires)"/>
    <s v="Eastbound"/>
    <s v="Wild animal hit - damage only"/>
    <s v="Animal in roadway"/>
    <m/>
    <s v="Wild animal hit"/>
    <s v="Wild animal hit - damage only"/>
    <s v="Wild animal hit"/>
    <x v="2"/>
    <x v="0"/>
  </r>
  <r>
    <n v="1023"/>
    <n v="2215174"/>
    <d v="2022-11-10T08:30:00"/>
    <s v="JACKSON"/>
    <s v="N"/>
    <s v="Lap belt and shoulder harness used"/>
    <s v="Straight ahead"/>
    <n v="0"/>
    <n v="90"/>
    <s v="Jackknife"/>
    <s v="Sleet, hail ( freezing rain or drizzle )"/>
    <s v="N"/>
    <s v="N"/>
    <s v="N"/>
    <s v="N"/>
    <n v="43.877817"/>
    <n v="-101.147362"/>
    <s v="Tractor/semi-trailer"/>
    <s v="Eastbound"/>
    <s v="None"/>
    <s v="Road surface condition ( wet, icy, snow, slush, etc. )"/>
    <m/>
    <s v="None"/>
    <s v="Weather conditions"/>
    <s v="Test not given"/>
    <x v="2"/>
    <x v="0"/>
  </r>
  <r>
    <n v="1024"/>
    <n v="2215881"/>
    <d v="2022-11-10T09:36:00"/>
    <s v="JACKSON"/>
    <s v="N"/>
    <s v="Lap belt and shoulder harness used"/>
    <s v="Straight ahead"/>
    <n v="0"/>
    <n v="90"/>
    <s v="Jackknife"/>
    <s v="Sleet, hail ( freezing rain or drizzle )"/>
    <s v="N"/>
    <s v="N"/>
    <s v="N"/>
    <s v="N"/>
    <n v="43.878856999999996"/>
    <n v="-101.145927"/>
    <s v="Tractor/semi-trailer"/>
    <s v="Westbound"/>
    <s v="None"/>
    <s v="Road surface condition ( wet, icy, snow, slush, etc. )"/>
    <m/>
    <s v="None"/>
    <s v="Weather conditions"/>
    <s v="Test not given"/>
    <x v="2"/>
    <x v="0"/>
  </r>
  <r>
    <n v="1025"/>
    <n v="2215959"/>
    <d v="2022-11-10T09:24:00"/>
    <s v="JACKSON"/>
    <s v="N"/>
    <s v="Lap belt and shoulder harness used"/>
    <s v="Straight ahead"/>
    <n v="0"/>
    <n v="90"/>
    <s v="Jackknife, Ran off road right"/>
    <s v="Cloudy"/>
    <s v="N"/>
    <s v="N"/>
    <s v="N"/>
    <s v="N"/>
    <n v="43.851225999999897"/>
    <n v="-101.450503999999"/>
    <s v="Tractor/semi-trailer"/>
    <s v="Eastbound"/>
    <s v="Driving too fast for conditions; None"/>
    <s v="Road surface condition ( wet, icy, snow, slush, etc. )"/>
    <m/>
    <s v="None"/>
    <s v="Weather conditions"/>
    <s v="0.00 BAC"/>
    <x v="2"/>
    <x v="0"/>
  </r>
  <r>
    <n v="1026"/>
    <n v="2216292"/>
    <d v="2022-11-10T15:30:00"/>
    <s v="JACKSON"/>
    <s v="N"/>
    <s v="Lap belt only used"/>
    <s v="Parked, Straight ahead"/>
    <n v="0"/>
    <n v="90"/>
    <s v="Parked motor vehicle"/>
    <s v="Clear"/>
    <s v="N"/>
    <s v="N"/>
    <s v="N"/>
    <s v="N"/>
    <n v="43.852189000000003"/>
    <n v="-101.399834999999"/>
    <s v="Light truck (2 axles, 4 tires); Tractor/semi-trailer"/>
    <s v="Not on roadway ( also use for parked motor vehicle ); Westbound"/>
    <s v="None; Not applicable"/>
    <s v="Not applicable; Road surface condition ( wet, icy, snow, slush, etc. )"/>
    <m/>
    <s v="None; Not applicable"/>
    <s v="Motor Vehicle ( including load ) parked; Not applicable"/>
    <s v="Not applicable, Test not given"/>
    <x v="2"/>
    <x v="0"/>
  </r>
  <r>
    <n v="1027"/>
    <n v="2218287"/>
    <d v="2022-12-12T20:52:00"/>
    <s v="JACKSON"/>
    <s v="N"/>
    <s v="Lap belt and shoulder harness used"/>
    <s v="Straight ahead"/>
    <n v="0"/>
    <n v="90"/>
    <s v="Jackknife, Ran off road right"/>
    <s v="Sleet, hail ( freezing rain or drizzle )"/>
    <s v="N"/>
    <s v="N"/>
    <s v="N"/>
    <s v="N"/>
    <n v="43.851489000000001"/>
    <n v="-101.449917999999"/>
    <s v="Tractor/semi-trailer"/>
    <s v="Westbound"/>
    <s v="None; Swerving or avoiding due to wind, slippery surface, vehicle, object, non-motorist, etc."/>
    <s v="Road surface condition ( wet, icy, snow, slush, etc. )"/>
    <m/>
    <s v="None"/>
    <s v="None"/>
    <s v="Test not given"/>
    <x v="2"/>
    <x v="0"/>
  </r>
  <r>
    <n v="1030"/>
    <n v="2215418"/>
    <d v="2022-11-06T17:45:00"/>
    <s v="JACKSON"/>
    <s v="N"/>
    <m/>
    <m/>
    <n v="-1"/>
    <n v="90"/>
    <s v="Animal  - wild"/>
    <s v="Clear"/>
    <s v="N"/>
    <s v="N"/>
    <s v="N"/>
    <s v="N"/>
    <n v="43.843499000000001"/>
    <n v="-101.516632"/>
    <s v="Passenger car"/>
    <s v="Westbound"/>
    <s v="Wild animal hit - damage only"/>
    <s v="Animal in roadway"/>
    <m/>
    <s v="Wild animal hit"/>
    <s v="Wild animal hit - damage only"/>
    <s v="Wild animal hit"/>
    <x v="2"/>
    <x v="0"/>
  </r>
  <r>
    <n v="1031"/>
    <n v="2215584"/>
    <d v="2022-11-16T16:26:00"/>
    <s v="JACKSON"/>
    <s v="N"/>
    <m/>
    <m/>
    <n v="-1"/>
    <n v="90"/>
    <s v="Animal  - wild"/>
    <s v="Clear"/>
    <s v="N"/>
    <s v="N"/>
    <s v="N"/>
    <s v="N"/>
    <n v="43.900005"/>
    <n v="-101.09333700000001"/>
    <s v="Light truck (2 axles, 4 tires)"/>
    <s v="Westbound"/>
    <s v="Wild animal hit - damage only"/>
    <s v="Animal in roadway"/>
    <m/>
    <s v="Wild animal hit"/>
    <s v="Wild animal hit - damage only"/>
    <s v="Wild animal hit"/>
    <x v="2"/>
    <x v="0"/>
  </r>
  <r>
    <n v="1032"/>
    <n v="1811410"/>
    <d v="2018-09-17T17:00:00"/>
    <s v="JACKSON"/>
    <s v="N"/>
    <s v="Lap belt and shoulder harness used"/>
    <s v="Straight ahead"/>
    <n v="0"/>
    <n v="73"/>
    <s v="Approach, Ran off road right"/>
    <s v="Clear"/>
    <s v="N"/>
    <s v="N"/>
    <s v="N"/>
    <s v="N"/>
    <n v="43.812880999999898"/>
    <n v="-101.522373999999"/>
    <s v="Passenger car"/>
    <s v="Southbound"/>
    <s v="None; Running off road"/>
    <s v="None"/>
    <s v="CARELESS DRIVING."/>
    <s v="None"/>
    <s v="None"/>
    <s v="0.00 BAC"/>
    <x v="2"/>
    <x v="0"/>
  </r>
  <r>
    <n v="1033"/>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2"/>
    <x v="0"/>
  </r>
  <r>
    <n v="1034"/>
    <n v="1911402"/>
    <d v="2019-08-19T21:15:00"/>
    <s v="JACKSON"/>
    <s v="Y"/>
    <s v="None used"/>
    <s v="Straight ahead"/>
    <n v="0"/>
    <n v="73"/>
    <s v="Pedestria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2"/>
    <x v="2"/>
  </r>
  <r>
    <n v="1035"/>
    <n v="1917398"/>
    <d v="2019-10-12T23:00:00"/>
    <s v="JACKSON"/>
    <s v="N"/>
    <s v="Lap belt and shoulder harness used"/>
    <s v="Straight ahead"/>
    <n v="0"/>
    <n v="73"/>
    <s v="Fence, Ran off road left"/>
    <s v="Clear"/>
    <s v="N"/>
    <s v="N"/>
    <s v="N"/>
    <s v="N"/>
    <n v="43.797232999999899"/>
    <n v="-101.53300900000001"/>
    <s v="Light truck (2 axles, 4 tires)"/>
    <s v="Northbound"/>
    <s v="None; Running off road"/>
    <s v="Animal in roadway"/>
    <m/>
    <s v="None"/>
    <s v="None"/>
    <s v="0.00 BAC"/>
    <x v="2"/>
    <x v="0"/>
  </r>
  <r>
    <n v="1036"/>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2"/>
    <x v="0"/>
  </r>
  <r>
    <n v="1037"/>
    <n v="2009453"/>
    <d v="2020-08-13T21:14:00"/>
    <s v="JACKSON"/>
    <s v="N"/>
    <s v="Lap belt only used"/>
    <s v="Straight ahead"/>
    <n v="0"/>
    <n v="73"/>
    <s v="Equipment failure ( tires, brakes, etc. ), Fire/explosion"/>
    <s v="Clear"/>
    <s v="N"/>
    <s v="N"/>
    <s v="N"/>
    <s v="N"/>
    <n v="43.819743000000003"/>
    <n v="-101.522385999999"/>
    <s v="Passenger car"/>
    <s v="Southbound"/>
    <s v="None"/>
    <s v="None"/>
    <s v="NO VALID DL, FINANCIAL RESPONSIBILITY - OWNER"/>
    <s v="Power train"/>
    <s v="None"/>
    <s v="0.00 BAC"/>
    <x v="2"/>
    <x v="0"/>
  </r>
  <r>
    <n v="1038"/>
    <n v="2014192"/>
    <d v="2020-11-02T16:14:00"/>
    <s v="JACKSON"/>
    <s v="N"/>
    <m/>
    <m/>
    <n v="-1"/>
    <n v="73"/>
    <s v="Animal  - wild"/>
    <s v="Clear"/>
    <s v="N"/>
    <s v="N"/>
    <s v="N"/>
    <s v="N"/>
    <n v="43.803899999999899"/>
    <n v="-101.527366"/>
    <s v="SUV ( sport utility/suburban )"/>
    <s v="Southbound"/>
    <s v="Wild animal hit - damage only"/>
    <s v="Animal in roadway"/>
    <m/>
    <s v="Wild animal hit"/>
    <s v="Wild animal hit - damage only"/>
    <s v="Wild animal hit"/>
    <x v="2"/>
    <x v="0"/>
  </r>
  <r>
    <n v="1039"/>
    <n v="2104342"/>
    <d v="2021-03-26T01:00:00"/>
    <s v="JACKSON"/>
    <s v="N"/>
    <s v="Lap belt and shoulder harness used"/>
    <s v="Straight ahead"/>
    <n v="0"/>
    <n v="73"/>
    <s v="Delineator post, Overturn/rollover, Ran off road right"/>
    <s v="Cloudy"/>
    <s v="Y"/>
    <s v="N"/>
    <s v="N"/>
    <s v="N"/>
    <n v="43.796765999999899"/>
    <n v="-101.533117"/>
    <s v="Passenger car"/>
    <s v="Southbound"/>
    <s v="Drinking; Over-correcting/over-steering"/>
    <s v="None"/>
    <s v="DUI, CARELESS DRIVING."/>
    <s v="None"/>
    <s v="None"/>
    <s v="0.18 BAC"/>
    <x v="2"/>
    <x v="1"/>
  </r>
  <r>
    <n v="1040"/>
    <n v="2105425"/>
    <d v="2021-04-17T03:50:00"/>
    <s v="JACKSON"/>
    <s v="N"/>
    <s v="Lap belt and shoulder harness used"/>
    <s v="Straight ahead"/>
    <n v="0"/>
    <n v="73"/>
    <s v="Overturn/rollover, Ran off road right"/>
    <s v="Clear"/>
    <s v="N"/>
    <s v="N"/>
    <s v="N"/>
    <s v="N"/>
    <n v="43.787804999999899"/>
    <n v="-101.531683999999"/>
    <s v="SUV ( sport utility/suburban )"/>
    <s v="Southbound"/>
    <s v="None; Running off road"/>
    <s v="None"/>
    <s v="NO VALID DL, DUI"/>
    <s v="None"/>
    <s v="None"/>
    <s v="Test given, but unobtainable at time report filed, Not reported"/>
    <x v="2"/>
    <x v="1"/>
  </r>
  <r>
    <n v="1041"/>
    <n v="2110195"/>
    <d v="2021-08-04T17:36:00"/>
    <s v="JACKSON"/>
    <s v="N"/>
    <s v="Helmet and eye protection"/>
    <s v="Straight ahead"/>
    <n v="0"/>
    <n v="73"/>
    <s v="Overturn/rollover"/>
    <s v="Clear"/>
    <s v="N"/>
    <s v="N"/>
    <s v="N"/>
    <s v="N"/>
    <n v="43.8232959999999"/>
    <n v="-101.522409999999"/>
    <s v="Motorcycle"/>
    <s v="Northbound"/>
    <s v="None"/>
    <s v="Debris"/>
    <s v="NO VALID DL"/>
    <s v="None"/>
    <s v="None"/>
    <s v="0.00 BAC"/>
    <x v="2"/>
    <x v="1"/>
  </r>
  <r>
    <n v="1043"/>
    <n v="2112911"/>
    <d v="2021-09-21T17:26:00"/>
    <s v="JACKSON"/>
    <s v="N"/>
    <s v="None used"/>
    <s v="Straight ahead"/>
    <n v="0"/>
    <n v="73"/>
    <s v="Cross median/centerline, Overturn/rollover"/>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2"/>
    <x v="3"/>
  </r>
  <r>
    <n v="1044"/>
    <n v="2116514"/>
    <d v="2021-11-11T11:33:00"/>
    <s v="JACKSON"/>
    <s v="N"/>
    <s v="Lap belt and shoulder harness used"/>
    <s v="Straight ahead"/>
    <n v="0"/>
    <n v="73"/>
    <s v="Overturn/rollover, Ran off road right"/>
    <s v="Clear"/>
    <s v="N"/>
    <s v="N"/>
    <s v="N"/>
    <s v="N"/>
    <n v="43.807099999999899"/>
    <n v="-101.524163999999"/>
    <s v="Tractor/semi-trailer"/>
    <s v="Northbound"/>
    <s v="None"/>
    <s v="None"/>
    <m/>
    <s v="None"/>
    <s v="None"/>
    <s v="Test not given"/>
    <x v="2"/>
    <x v="0"/>
  </r>
  <r>
    <n v="1045"/>
    <n v="2207350"/>
    <d v="2022-06-20T17:15:00"/>
    <s v="JACKSON"/>
    <s v="N"/>
    <s v="Lap belt and shoulder harness used"/>
    <s v="Straight ahead"/>
    <n v="0"/>
    <n v="73"/>
    <s v="Overturn/rollover"/>
    <s v="Rain"/>
    <s v="N"/>
    <s v="N"/>
    <s v="N"/>
    <s v="N"/>
    <n v="43.778695999999897"/>
    <n v="-101.529433999999"/>
    <s v="Light truck (2 axles, 4 tires)"/>
    <s v="Northbound"/>
    <s v="None"/>
    <s v="None"/>
    <m/>
    <s v="None"/>
    <s v="Weather conditions"/>
    <s v="Test not given"/>
    <x v="2"/>
    <x v="0"/>
  </r>
  <r>
    <n v="1046"/>
    <n v="2214312"/>
    <d v="2022-10-27T20:00:00"/>
    <s v="JACKSON"/>
    <s v="N"/>
    <m/>
    <m/>
    <n v="-1"/>
    <n v="73"/>
    <s v="Animal  - wild"/>
    <s v="Clear"/>
    <s v="N"/>
    <s v="N"/>
    <s v="N"/>
    <s v="N"/>
    <n v="43.781537999999898"/>
    <n v="-101.530162"/>
    <s v="Light truck (2 axles, 4 tires)"/>
    <s v="Northbound"/>
    <s v="Wild animal hit - damage only"/>
    <s v="Wild animal hit - damage only"/>
    <m/>
    <s v="Wild animal hit"/>
    <s v="Wild animal hit - damage only"/>
    <s v="Wild animal hit"/>
    <x v="2"/>
    <x v="0"/>
  </r>
  <r>
    <n v="198"/>
    <n v="1800528"/>
    <d v="2018-01-04T21:49:00"/>
    <s v="MELLETTE"/>
    <s v="N"/>
    <s v="Lap belt and shoulder harness used"/>
    <s v="Straight ahead"/>
    <n v="0"/>
    <n v="83"/>
    <s v="Equipment failure ( tires, brakes, etc. ), Fence, Other fixed object ( wall, building, tunnel, etc. ), Ran off road left"/>
    <s v="Snow"/>
    <s v="N"/>
    <s v="N"/>
    <s v="N"/>
    <s v="N"/>
    <n v="43.576597999999898"/>
    <n v="-100.750040999999"/>
    <s v="SUV ( sport utility/suburban )"/>
    <s v="Northbound"/>
    <s v="Failure to keep in proper lane; Running off road"/>
    <s v="None"/>
    <s v="RECKLESS DRIVING, AGGRAVATED ELUDING"/>
    <s v="Tires"/>
    <s v="None"/>
    <s v="0.00 BAC"/>
    <x v="3"/>
    <x v="0"/>
  </r>
  <r>
    <n v="200"/>
    <n v="1803506"/>
    <d v="2018-03-16T16:55:00"/>
    <s v="JONES"/>
    <s v="N"/>
    <s v="Lap belt and shoulder harness used"/>
    <s v="Straight ahead"/>
    <n v="0"/>
    <n v="83"/>
    <s v="Overturn/rollover, Ran off road right"/>
    <s v="Snow"/>
    <s v="N"/>
    <s v="N"/>
    <s v="N"/>
    <s v="N"/>
    <n v="43.773758999999899"/>
    <n v="-100.678055999999"/>
    <s v="Tractor/semi-trailer"/>
    <s v="Southbound"/>
    <s v="None"/>
    <s v="Road surface condition ( wet, icy, snow, slush, etc. )"/>
    <m/>
    <s v="None"/>
    <s v="Weather conditions"/>
    <s v="0.00 BAC"/>
    <x v="3"/>
    <x v="0"/>
  </r>
  <r>
    <n v="201"/>
    <n v="1803639"/>
    <d v="2018-03-17T15:01:00"/>
    <s v="MELLETTE"/>
    <s v="N"/>
    <s v="Lap belt and shoulder harness used"/>
    <s v="Overtaking/passing"/>
    <n v="0"/>
    <n v="83"/>
    <s v="Delineator post, Ditch, Motor vehicle in transport, Ran off road left"/>
    <s v="Clear"/>
    <s v="N"/>
    <s v="N"/>
    <s v="N"/>
    <s v="N"/>
    <n v="43.693437000000003"/>
    <n v="-100.706999999999"/>
    <s v="Passenger car; Tractor/semi-trailer"/>
    <s v="Northbound"/>
    <s v="Exceeded posted speed limit; Improper lane change; None"/>
    <s v="None"/>
    <m/>
    <s v="None"/>
    <s v="None"/>
    <s v="0.00 BAC, 0.00 BAC"/>
    <x v="3"/>
    <x v="0"/>
  </r>
  <r>
    <n v="203"/>
    <n v="1805249"/>
    <d v="2018-05-08T13:45:00"/>
    <s v="JONES"/>
    <s v="N"/>
    <s v="Lap belt and shoulder harness used"/>
    <s v="Straight ahead"/>
    <n v="0"/>
    <n v="83"/>
    <s v="Overturn/rollover, Ran off road right"/>
    <s v="Cloudy, Severe crosswinds"/>
    <s v="N"/>
    <s v="N"/>
    <s v="N"/>
    <s v="N"/>
    <n v="43.771732"/>
    <n v="-100.678601"/>
    <s v="SUV ( sport utility/suburban )"/>
    <s v="Southbound"/>
    <s v="None"/>
    <s v="None"/>
    <m/>
    <s v="None"/>
    <s v="None"/>
    <s v="Test not given"/>
    <x v="3"/>
    <x v="0"/>
  </r>
  <r>
    <n v="205"/>
    <n v="1805995"/>
    <d v="2018-05-21T20:50:00"/>
    <s v="JONES"/>
    <s v="N"/>
    <m/>
    <m/>
    <n v="-1"/>
    <n v="83"/>
    <s v="Animal  - wild"/>
    <s v="Clear"/>
    <s v="N"/>
    <s v="N"/>
    <s v="N"/>
    <s v="N"/>
    <n v="43.840001999999899"/>
    <n v="-100.705872999999"/>
    <s v="SUV ( sport utility/suburban )"/>
    <s v="Southbound"/>
    <s v="Wild animal hit - damage only"/>
    <s v="Animal in roadway"/>
    <m/>
    <s v="Wild animal hit"/>
    <s v="Wild animal hit - damage only"/>
    <s v="Wild animal hit"/>
    <x v="3"/>
    <x v="0"/>
  </r>
  <r>
    <n v="206"/>
    <n v="1806248"/>
    <d v="2018-06-03T01:00:00"/>
    <s v="BENNETT"/>
    <s v="N"/>
    <s v="Lap belt and shoulder harness used, None used"/>
    <s v="Straight ahead"/>
    <n v="0"/>
    <n v="18"/>
    <s v="Cross median/centerline, Overturn/rollover, Ran off road right"/>
    <s v="Clear"/>
    <s v="Y"/>
    <s v="N"/>
    <s v="N"/>
    <s v="N"/>
    <n v="43.2111629999999"/>
    <n v="-101.24737"/>
    <s v="Tractor/semi-trailer"/>
    <s v="Eastbound"/>
    <s v="Over-correcting/over-steering; Running off road"/>
    <s v="Shoulders ( none, low, soft, high )"/>
    <m/>
    <s v="None"/>
    <s v="None"/>
    <s v="0.00 BAC, Not reported"/>
    <x v="3"/>
    <x v="2"/>
  </r>
  <r>
    <n v="207"/>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3"/>
    <x v="0"/>
  </r>
  <r>
    <n v="208"/>
    <n v="1807985"/>
    <d v="2018-07-10T22:28:00"/>
    <s v="JONES"/>
    <s v="N"/>
    <s v="Lap belt and shoulder harness used"/>
    <s v="Straight ahead"/>
    <n v="0"/>
    <n v="83"/>
    <s v="Animal - domestic"/>
    <s v="Clear"/>
    <s v="N"/>
    <s v="N"/>
    <s v="N"/>
    <s v="N"/>
    <n v="43.758460999999897"/>
    <n v="-100.682079999999"/>
    <s v="Tractor/semi-trailer"/>
    <s v="Southbound"/>
    <s v="None"/>
    <s v="Animal in roadway"/>
    <m/>
    <s v="None"/>
    <s v="None"/>
    <s v="0.00 BAC"/>
    <x v="3"/>
    <x v="0"/>
  </r>
  <r>
    <n v="209"/>
    <n v="1807507"/>
    <d v="2018-06-30T11:06:00"/>
    <s v="BENNETT"/>
    <s v="N"/>
    <s v="None used"/>
    <s v="Straight ahead"/>
    <n v="0"/>
    <n v="18"/>
    <s v="Cargo/equipment loss or shift, Fell/jumped from motor vehicle"/>
    <s v="Clear"/>
    <s v="N"/>
    <s v="N"/>
    <s v="N"/>
    <s v="N"/>
    <n v="43.215018000000001"/>
    <n v="-101.346819999999"/>
    <s v="Single-unit truck (2 axle, 6 tires) GVWR 10,000 lbs or less"/>
    <s v="Westbound"/>
    <s v="None"/>
    <s v="None"/>
    <m/>
    <s v="None"/>
    <s v="None"/>
    <s v="Test not given, Not reported"/>
    <x v="3"/>
    <x v="4"/>
  </r>
  <r>
    <n v="210"/>
    <n v="1808368"/>
    <d v="2018-07-20T20:57:00"/>
    <s v="BENNETT"/>
    <s v="N"/>
    <m/>
    <s v="Straight ahead"/>
    <n v="0"/>
    <n v="18"/>
    <s v="Animal  - wild"/>
    <s v="Clear"/>
    <s v="N"/>
    <s v="N"/>
    <s v="N"/>
    <s v="N"/>
    <n v="43.215238999999897"/>
    <n v="-101.529905999999"/>
    <s v="Passenger car"/>
    <s v="Westbound"/>
    <s v="None"/>
    <s v="Animal in roadway"/>
    <m/>
    <s v="None"/>
    <s v="None"/>
    <s v="Test not given"/>
    <x v="3"/>
    <x v="2"/>
  </r>
  <r>
    <n v="212"/>
    <n v="1808502"/>
    <d v="2018-07-17T16:27:00"/>
    <s v="BENNETT"/>
    <s v="N"/>
    <s v="Lap belt and shoulder harness used"/>
    <s v="Straight ahead"/>
    <n v="0"/>
    <n v="18"/>
    <s v="Cargo/equipment loss or shift, Fire/explosion"/>
    <s v="Clear"/>
    <s v="N"/>
    <s v="N"/>
    <s v="N"/>
    <s v="N"/>
    <n v="43.215089999999897"/>
    <n v="-101.372804"/>
    <s v="Tractor/semi-trailer"/>
    <s v="Eastbound"/>
    <s v="None"/>
    <s v="None"/>
    <m/>
    <s v="None"/>
    <s v="None"/>
    <s v="Test not given"/>
    <x v="3"/>
    <x v="0"/>
  </r>
  <r>
    <n v="213"/>
    <n v="1808914"/>
    <d v="2018-07-28T17:56:00"/>
    <s v="MELLETTE"/>
    <s v="N"/>
    <s v="Lap belt and shoulder harness used"/>
    <s v="Leaving traffic lane"/>
    <n v="0"/>
    <n v="83"/>
    <s v="Fence, Other movable object, Ran off road left"/>
    <s v="Clear"/>
    <s v="N"/>
    <s v="N"/>
    <s v="N"/>
    <s v="Y"/>
    <n v="43.5220109999999"/>
    <n v="-100.730093999999"/>
    <s v="Light truck (2 axles, 4 tires)"/>
    <s v="Northbound"/>
    <s v="Illness (heart attack, stroke, etc.); Running off road"/>
    <s v="None"/>
    <s v="NO VALID DL"/>
    <s v="None"/>
    <s v="None"/>
    <s v="0.00 BAC"/>
    <x v="3"/>
    <x v="0"/>
  </r>
  <r>
    <n v="214"/>
    <n v="1809020"/>
    <d v="2018-08-01T20:00:00"/>
    <s v="MELLETTE"/>
    <s v="N"/>
    <s v="Lap belt and shoulder harness used"/>
    <s v="Stopped in traffic lane, Straight ahead"/>
    <n v="0"/>
    <n v="83"/>
    <s v="Motor vehicle in transport"/>
    <s v="Clear"/>
    <s v="N"/>
    <s v="N"/>
    <s v="N"/>
    <s v="N"/>
    <n v="43.578864000000003"/>
    <n v="-100.750061"/>
    <s v="Light truck (2 axles, 4 tires)"/>
    <s v="Southbound"/>
    <s v="Failed to yield to vehicle; None"/>
    <s v="None"/>
    <s v="FOLLOWING TOO CLOSELY"/>
    <s v="None"/>
    <s v="None"/>
    <s v="0.00 BAC, 0.00 BAC"/>
    <x v="3"/>
    <x v="0"/>
  </r>
  <r>
    <n v="216"/>
    <n v="1810775"/>
    <d v="2018-09-06T20:00:00"/>
    <s v="JONES"/>
    <s v="N"/>
    <s v="Lap belt and shoulder harness used"/>
    <s v="Straight ahead"/>
    <n v="0"/>
    <n v="83"/>
    <s v="Delineator post, Overturn/rollover, Ran off road right"/>
    <s v="Clear"/>
    <s v="Y"/>
    <s v="N"/>
    <s v="N"/>
    <s v="N"/>
    <n v="43.821086999999899"/>
    <n v="-100.700418999999"/>
    <s v="Tractor/semi-trailer"/>
    <s v="Southbound"/>
    <s v="Over-correcting/over-steering; Running off road"/>
    <s v="None"/>
    <s v="CARELESS DRIVING."/>
    <s v="None"/>
    <s v="None"/>
    <s v="0.00 BAC"/>
    <x v="3"/>
    <x v="0"/>
  </r>
  <r>
    <n v="217"/>
    <n v="1812476"/>
    <d v="2018-10-07T12:40:00"/>
    <s v="JONES"/>
    <s v="N"/>
    <m/>
    <m/>
    <n v="-1"/>
    <n v="83"/>
    <s v="Animal  - wild"/>
    <s v="Clear"/>
    <s v="N"/>
    <s v="N"/>
    <s v="N"/>
    <s v="N"/>
    <n v="43.732615000000003"/>
    <n v="-100.682134"/>
    <s v="SUV ( sport utility/suburban )"/>
    <s v="Southbound"/>
    <s v="Wild animal hit - damage only"/>
    <s v="Animal in roadway"/>
    <m/>
    <s v="Wild animal hit"/>
    <s v="Wild animal hit - damage only"/>
    <s v="Wild animal hit"/>
    <x v="3"/>
    <x v="0"/>
  </r>
  <r>
    <n v="218"/>
    <n v="1812712"/>
    <d v="2018-10-14T19:20:00"/>
    <s v="BENNETT"/>
    <s v="N"/>
    <s v="Lap belt and shoulder harness used"/>
    <s v="Straight ahead"/>
    <n v="0"/>
    <n v="18"/>
    <s v="Animal - domestic"/>
    <s v="Clear"/>
    <s v="N"/>
    <s v="N"/>
    <s v="N"/>
    <s v="N"/>
    <n v="43.215024"/>
    <n v="-101.348680999999"/>
    <s v="Tractor/semi-trailer"/>
    <s v="Eastbound"/>
    <s v="None"/>
    <s v="Animal in roadway"/>
    <m/>
    <s v="None"/>
    <s v="None"/>
    <s v="Test not given"/>
    <x v="3"/>
    <x v="0"/>
  </r>
  <r>
    <n v="219"/>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3"/>
    <x v="0"/>
  </r>
  <r>
    <n v="220"/>
    <n v="1815389"/>
    <d v="2018-11-21T19:15:00"/>
    <s v="MELLETTE"/>
    <s v="N"/>
    <m/>
    <m/>
    <n v="-1"/>
    <n v="83"/>
    <s v="Animal  - wild"/>
    <s v="Clear"/>
    <s v="N"/>
    <s v="N"/>
    <s v="N"/>
    <s v="N"/>
    <n v="43.5490169999999"/>
    <n v="-100.74468400000001"/>
    <s v="Light truck (2 axles, 4 tires)"/>
    <s v="Southbound"/>
    <s v="Wild animal hit - damage only"/>
    <s v="Animal in roadway"/>
    <m/>
    <s v="Wild animal hit"/>
    <s v="Wild animal hit - damage only"/>
    <s v="Wild animal hit"/>
    <x v="3"/>
    <x v="0"/>
  </r>
  <r>
    <n v="221"/>
    <n v="1816641"/>
    <d v="2018-12-19T23:00:00"/>
    <s v="JONES"/>
    <s v="N"/>
    <m/>
    <m/>
    <n v="-1"/>
    <n v="83"/>
    <s v="Animal  - wild"/>
    <s v="Clear"/>
    <s v="N"/>
    <s v="N"/>
    <s v="N"/>
    <s v="N"/>
    <n v="43.7469439999999"/>
    <n v="-100.682939"/>
    <s v="Mini-van/passenger van with seats for 8 or less, including driver"/>
    <s v="Southbound"/>
    <s v="Wild animal hit - damage only"/>
    <s v="Animal in roadway"/>
    <m/>
    <s v="Wild animal hit"/>
    <s v="Wild animal hit - damage only"/>
    <s v="Wild animal hit"/>
    <x v="3"/>
    <x v="0"/>
  </r>
  <r>
    <n v="222"/>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3"/>
    <x v="0"/>
  </r>
  <r>
    <n v="225"/>
    <n v="1817827"/>
    <d v="2018-11-29T05:45:00"/>
    <s v="JONES"/>
    <s v="N"/>
    <m/>
    <m/>
    <n v="-1"/>
    <n v="83"/>
    <s v="Animal  - wild"/>
    <s v="Clear"/>
    <s v="N"/>
    <s v="N"/>
    <s v="N"/>
    <s v="N"/>
    <n v="43.802076"/>
    <n v="-100.689290999999"/>
    <s v="Single-unit truck (2 axle, 6 tires) GVWR 10,000 lbs or less"/>
    <s v="Southbound"/>
    <s v="Wild animal hit - damage only"/>
    <s v="Animal in roadway"/>
    <m/>
    <s v="Wild animal hit"/>
    <s v="Wild animal hit - damage only"/>
    <s v="Wild animal hit"/>
    <x v="3"/>
    <x v="0"/>
  </r>
  <r>
    <n v="227"/>
    <n v="1900450"/>
    <d v="2019-01-16T16:20:00"/>
    <s v="BENNETT"/>
    <s v="N"/>
    <s v="Lap belt and shoulder harness used"/>
    <s v="Straight ahead"/>
    <n v="0"/>
    <n v="18"/>
    <s v="Highway traffic sign post/sign, Ran off road right"/>
    <s v="Sleet, hail ( freezing rain or drizzle ), Snow"/>
    <s v="N"/>
    <s v="N"/>
    <s v="N"/>
    <s v="N"/>
    <n v="43.215229999999899"/>
    <n v="-101.512542999999"/>
    <s v="Passenger car"/>
    <s v="Eastbound"/>
    <s v="Driving too fast for conditions; None"/>
    <s v="Road surface condition ( wet, icy, snow, slush, etc. )"/>
    <m/>
    <s v="None"/>
    <s v="None"/>
    <s v="Test not given"/>
    <x v="3"/>
    <x v="0"/>
  </r>
  <r>
    <n v="229"/>
    <n v="1818352"/>
    <d v="2018-02-07T20:58:00"/>
    <s v="MELLETTE"/>
    <s v="N"/>
    <s v="None used"/>
    <s v="Straight ahead"/>
    <n v="0"/>
    <n v="83"/>
    <s v="Animal - domestic"/>
    <s v="Clear"/>
    <s v="N"/>
    <s v="N"/>
    <s v="N"/>
    <s v="N"/>
    <n v="43.5060229999999"/>
    <n v="-100.731066999999"/>
    <s v="Light truck (2 axles, 4 tires)"/>
    <s v="Northbound"/>
    <s v="None"/>
    <s v="Animal in roadway"/>
    <m/>
    <s v="None"/>
    <s v="None"/>
    <s v="Test given, but unobtainable at time report filed"/>
    <x v="3"/>
    <x v="1"/>
  </r>
  <r>
    <n v="230"/>
    <n v="1818354"/>
    <d v="2018-09-25T08:00:00"/>
    <s v="MELLETTE"/>
    <s v="N"/>
    <m/>
    <m/>
    <n v="-1"/>
    <n v="83"/>
    <s v="Animal  - wild"/>
    <s v="Rain"/>
    <s v="N"/>
    <s v="N"/>
    <s v="N"/>
    <s v="N"/>
    <n v="43.695070000000001"/>
    <n v="-100.705511"/>
    <s v="Light truck (2 axles, 4 tires)"/>
    <s v="Southbound"/>
    <s v="Wild animal hit - damage only"/>
    <s v="Animal in roadway"/>
    <m/>
    <s v="Wild animal hit"/>
    <s v="Wild animal hit - damage only"/>
    <s v="Wild animal hit"/>
    <x v="3"/>
    <x v="0"/>
  </r>
  <r>
    <n v="231"/>
    <n v="1818356"/>
    <d v="2018-12-17T07:20:00"/>
    <s v="MELLETTE"/>
    <s v="N"/>
    <m/>
    <m/>
    <n v="-1"/>
    <n v="83"/>
    <s v="Animal  - wild"/>
    <s v="Clear"/>
    <s v="N"/>
    <s v="N"/>
    <s v="N"/>
    <s v="N"/>
    <n v="43.560831"/>
    <n v="-100.749942"/>
    <s v="Passenger car"/>
    <s v="Southbound"/>
    <s v="Wild animal hit - damage only"/>
    <s v="Animal in roadway"/>
    <m/>
    <s v="Wild animal hit"/>
    <s v="Wild animal hit - damage only"/>
    <s v="Wild animal hit"/>
    <x v="3"/>
    <x v="0"/>
  </r>
  <r>
    <n v="232"/>
    <n v="1818358"/>
    <d v="2018-12-03T22:47:00"/>
    <s v="MELLETTE"/>
    <s v="N"/>
    <m/>
    <m/>
    <n v="-1"/>
    <n v="83"/>
    <s v="Animal  - wild"/>
    <s v="Clear, Cloudy"/>
    <s v="N"/>
    <s v="N"/>
    <s v="N"/>
    <s v="N"/>
    <n v="43.575857999999897"/>
    <n v="-100.750027"/>
    <s v="SUV ( sport utility/suburban )"/>
    <s v="Southbound"/>
    <s v="Wild animal hit - damage only"/>
    <s v="Animal in roadway"/>
    <m/>
    <s v="Wild animal hit"/>
    <s v="Wild animal hit - damage only"/>
    <s v="Wild animal hit"/>
    <x v="3"/>
    <x v="0"/>
  </r>
  <r>
    <n v="234"/>
    <n v="1818362"/>
    <d v="2018-11-23T19:15:00"/>
    <s v="MELLETTE"/>
    <s v="N"/>
    <m/>
    <m/>
    <n v="-1"/>
    <n v="83"/>
    <s v="Animal  - wild"/>
    <s v="Clear"/>
    <s v="N"/>
    <s v="N"/>
    <s v="N"/>
    <s v="N"/>
    <n v="43.477764999999899"/>
    <n v="-100.740183"/>
    <s v="Passenger car"/>
    <s v="Northbound"/>
    <s v="Wild animal hit - damage only"/>
    <s v="Animal in roadway"/>
    <m/>
    <s v="Wild animal hit"/>
    <s v="Wild animal hit - damage only"/>
    <s v="Wild animal hit"/>
    <x v="3"/>
    <x v="0"/>
  </r>
  <r>
    <n v="235"/>
    <n v="1818364"/>
    <d v="2018-01-31T04:14:00"/>
    <s v="MELLETTE"/>
    <s v="N"/>
    <m/>
    <m/>
    <n v="-1"/>
    <n v="83"/>
    <s v="Animal  - wild"/>
    <s v="Cloudy"/>
    <s v="N"/>
    <s v="N"/>
    <s v="N"/>
    <s v="N"/>
    <n v="43.512093999999898"/>
    <n v="-100.730101"/>
    <s v="Passenger car"/>
    <s v="Northbound"/>
    <s v="Wild animal hit - damage only"/>
    <s v="Animal in roadway"/>
    <m/>
    <s v="Wild animal hit"/>
    <s v="Wild animal hit - damage only"/>
    <s v="Wild animal hit"/>
    <x v="3"/>
    <x v="0"/>
  </r>
  <r>
    <n v="236"/>
    <n v="1818366"/>
    <d v="2018-12-30T01:29:00"/>
    <s v="MELLETTE"/>
    <s v="N"/>
    <m/>
    <m/>
    <n v="-1"/>
    <n v="83"/>
    <s v="Animal  - wild"/>
    <s v="Clear"/>
    <s v="N"/>
    <s v="N"/>
    <s v="N"/>
    <s v="N"/>
    <n v="43.577164000000003"/>
    <n v="-100.750051999999"/>
    <s v="Passenger car"/>
    <s v="Southbound"/>
    <s v="Wild animal hit - damage only"/>
    <s v="Animal in roadway"/>
    <m/>
    <s v="Wild animal hit"/>
    <s v="Wild animal hit - damage only"/>
    <s v="Wild animal hit"/>
    <x v="3"/>
    <x v="0"/>
  </r>
  <r>
    <n v="237"/>
    <n v="1818367"/>
    <d v="2018-01-02T18:19:00"/>
    <s v="MELLETTE"/>
    <s v="N"/>
    <m/>
    <m/>
    <n v="-1"/>
    <n v="83"/>
    <s v="Animal  - wild"/>
    <s v="Clear"/>
    <s v="N"/>
    <s v="N"/>
    <s v="N"/>
    <s v="N"/>
    <n v="43.517147000000001"/>
    <n v="-100.730097999999"/>
    <s v="Passenger car"/>
    <s v="Northbound"/>
    <s v="Wild animal hit - damage only"/>
    <s v="Animal in roadway"/>
    <m/>
    <s v="Wild animal hit"/>
    <s v="Wild animal hit - damage only"/>
    <s v="Wild animal hit"/>
    <x v="3"/>
    <x v="0"/>
  </r>
  <r>
    <n v="238"/>
    <n v="1901999"/>
    <d v="2019-01-09T08:35:00"/>
    <s v="MELLETTE"/>
    <s v="N"/>
    <s v="Lap belt only used"/>
    <s v="Straight ahead"/>
    <n v="0"/>
    <n v="83"/>
    <s v="Animal  - wild"/>
    <s v="Clear"/>
    <s v="N"/>
    <s v="N"/>
    <s v="N"/>
    <s v="N"/>
    <n v="43.590893999999899"/>
    <n v="-100.751870999999"/>
    <s v="Passenger car"/>
    <s v="Northbound"/>
    <s v="None"/>
    <s v="Animal in roadway"/>
    <m/>
    <s v="None"/>
    <s v="None"/>
    <s v="Test not given"/>
    <x v="3"/>
    <x v="3"/>
  </r>
  <r>
    <n v="239"/>
    <n v="1902000"/>
    <d v="2019-01-11T08:35:00"/>
    <s v="MELLETTE"/>
    <s v="N"/>
    <s v="Lap belt only used"/>
    <s v="Straight ahead"/>
    <n v="0"/>
    <n v="83"/>
    <s v="Animal  - wild"/>
    <s v="Clear"/>
    <s v="N"/>
    <s v="N"/>
    <s v="N"/>
    <s v="N"/>
    <n v="43.559859000000003"/>
    <n v="-100.74982300000001"/>
    <s v="Light truck (2 axles, 4 tires)"/>
    <s v="Northbound"/>
    <s v="None"/>
    <s v="Animal in roadway"/>
    <m/>
    <s v="None"/>
    <s v="None"/>
    <s v="Test not given"/>
    <x v="3"/>
    <x v="0"/>
  </r>
  <r>
    <n v="241"/>
    <n v="1907140"/>
    <d v="2019-06-13T21:42:00"/>
    <s v="MELLETTE"/>
    <s v="N"/>
    <m/>
    <m/>
    <n v="-1"/>
    <n v="83"/>
    <s v="Animal  - wild"/>
    <s v="Clear"/>
    <s v="N"/>
    <s v="N"/>
    <s v="N"/>
    <s v="N"/>
    <n v="43.6302039999999"/>
    <n v="-100.744398"/>
    <s v="SUV ( sport utility/suburban )"/>
    <s v="Southbound"/>
    <s v="Wild animal hit - damage only"/>
    <s v="Animal in roadway"/>
    <m/>
    <s v="Wild animal hit"/>
    <s v="Wild animal hit - damage only"/>
    <s v="Wild animal hit"/>
    <x v="3"/>
    <x v="0"/>
  </r>
  <r>
    <n v="242"/>
    <n v="1908179"/>
    <d v="2019-06-30T16:23:00"/>
    <s v="JONES"/>
    <s v="N"/>
    <s v="Lap belt and shoulder harness used"/>
    <s v="Straight ahead"/>
    <n v="0"/>
    <n v="83"/>
    <s v="Cross median/centerline, Overturn/rollover, Ran off road right"/>
    <s v="Clear"/>
    <s v="N"/>
    <s v="N"/>
    <s v="N"/>
    <s v="N"/>
    <n v="43.744808999999897"/>
    <n v="-100.683058"/>
    <s v="SUV ( sport utility/suburban )"/>
    <s v="Northbound"/>
    <s v="None; Running off road"/>
    <s v="Rut, holes, bumps"/>
    <m/>
    <s v="None"/>
    <s v="None"/>
    <s v="0.00 BAC"/>
    <x v="3"/>
    <x v="1"/>
  </r>
  <r>
    <n v="243"/>
    <n v="1911824"/>
    <d v="2019-08-27T15:13:00"/>
    <s v="MELLETTE"/>
    <s v="N"/>
    <s v="Lap belt and shoulder harness used"/>
    <s v="Straight ahead"/>
    <n v="0"/>
    <n v="83"/>
    <s v="Cross median/centerline, Motor vehicle in transport, Overturn/rollover, Ran off road right"/>
    <s v="Clear"/>
    <s v="N"/>
    <s v="N"/>
    <s v="N"/>
    <s v="N"/>
    <n v="43.476813999999898"/>
    <n v="-100.740278"/>
    <s v="Light truck (2 axles, 4 tires); Tractor/semi-trailer"/>
    <s v="Northbound; Southbound"/>
    <s v="Failure to keep in proper lane; None; Wrong side or wrong way"/>
    <s v="None"/>
    <s v="POSSESSION OF MARIJUANA, POSSESSION OF DRUG PARAPHERNALIA BY DRIVER OF VEHICLE, NO VALID DL"/>
    <s v="None"/>
    <s v="None"/>
    <s v="Test not given, Not reported, 0.00 BAC"/>
    <x v="3"/>
    <x v="3"/>
  </r>
  <r>
    <n v="244"/>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3"/>
    <x v="0"/>
  </r>
  <r>
    <n v="245"/>
    <n v="1912621"/>
    <d v="2019-09-23T05:57:00"/>
    <s v="BENNETT"/>
    <s v="N"/>
    <m/>
    <m/>
    <n v="-1"/>
    <n v="18"/>
    <s v="Animal  - wild"/>
    <s v="Clear"/>
    <s v="N"/>
    <s v="N"/>
    <s v="N"/>
    <s v="N"/>
    <n v="43.215038999999898"/>
    <n v="-101.352851999999"/>
    <s v="SUV ( sport utility/suburban )"/>
    <s v="Eastbound"/>
    <s v="Wild animal hit - damage only"/>
    <s v="Animal in roadway"/>
    <m/>
    <s v="Wild animal hit"/>
    <s v="Wild animal hit - damage only"/>
    <s v="Wild animal hit"/>
    <x v="3"/>
    <x v="0"/>
  </r>
  <r>
    <n v="246"/>
    <n v="1912820"/>
    <d v="2019-07-27T15:16:00"/>
    <s v="JONES"/>
    <s v="N"/>
    <s v="Lap belt and shoulder harness used"/>
    <s v="Straight ahead"/>
    <n v="0"/>
    <n v="83"/>
    <s v="Ditch, Ran off road left"/>
    <s v="Clear"/>
    <s v="N"/>
    <s v="N"/>
    <s v="N"/>
    <s v="N"/>
    <n v="43.761389999999899"/>
    <n v="-100.681826999999"/>
    <s v="Light truck (2 axles, 4 tires)"/>
    <s v="Northbound"/>
    <s v="None; Running off road"/>
    <s v="None"/>
    <m/>
    <s v="None"/>
    <s v="None"/>
    <s v="Test not given"/>
    <x v="3"/>
    <x v="0"/>
  </r>
  <r>
    <n v="247"/>
    <n v="1914689"/>
    <d v="2019-10-11T16:00:00"/>
    <s v="JONES"/>
    <s v="N"/>
    <s v="Lap belt and shoulder harness used"/>
    <s v="Straight ahead"/>
    <n v="0"/>
    <n v="83"/>
    <s v="Embankment, Jackknife"/>
    <s v="Cloudy"/>
    <s v="N"/>
    <s v="N"/>
    <s v="N"/>
    <s v="N"/>
    <n v="43.813702999999897"/>
    <n v="-100.69347"/>
    <s v="Motor home"/>
    <s v="Southbound"/>
    <s v="Driving too fast for conditions; Swerving or avoiding due to wind, slippery surface, vehicle, object, non-motorist, etc."/>
    <s v="Road surface condition ( wet, icy, snow, slush, etc. )"/>
    <m/>
    <s v="None"/>
    <s v="None"/>
    <s v="0.00 BAC"/>
    <x v="3"/>
    <x v="0"/>
  </r>
  <r>
    <n v="248"/>
    <n v="1914780"/>
    <d v="2019-10-21T11:00:00"/>
    <s v="TODD"/>
    <s v="N"/>
    <s v="Lap belt and shoulder harness used"/>
    <s v="Straight ahead"/>
    <n v="0"/>
    <n v="18"/>
    <s v="Fence, Ran off road right"/>
    <s v="Snow, Blowing snow"/>
    <s v="N"/>
    <s v="N"/>
    <s v="N"/>
    <s v="N"/>
    <n v="43.227671000000001"/>
    <n v="-101.21131200000001"/>
    <s v="SUV ( sport utility/suburban )"/>
    <s v="Eastbound"/>
    <s v="Driving too fast for conditions; None"/>
    <s v="Road surface condition ( wet, icy, snow, slush, etc. )"/>
    <m/>
    <s v="None"/>
    <s v="None"/>
    <s v="Test not given"/>
    <x v="3"/>
    <x v="0"/>
  </r>
  <r>
    <n v="250"/>
    <n v="1913926"/>
    <d v="2019-09-27T19:09:00"/>
    <s v="BENNETT"/>
    <s v="N"/>
    <m/>
    <m/>
    <n v="-1"/>
    <n v="18"/>
    <s v="Animal  - wild"/>
    <s v="Clear"/>
    <s v="N"/>
    <s v="N"/>
    <s v="N"/>
    <s v="N"/>
    <n v="43.214925999999899"/>
    <n v="-101.303974999999"/>
    <s v="Light truck (2 axles, 4 tires)"/>
    <s v="Eastbound"/>
    <s v="Wild animal hit - damage only"/>
    <s v="Animal in roadway"/>
    <m/>
    <s v="Wild animal hit"/>
    <s v="Wild animal hit - damage only"/>
    <s v="Wild animal hit"/>
    <x v="3"/>
    <x v="0"/>
  </r>
  <r>
    <n v="252"/>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3"/>
    <x v="0"/>
  </r>
  <r>
    <n v="253"/>
    <n v="1917642"/>
    <d v="2019-11-19T08:00:00"/>
    <s v="BENNETT"/>
    <s v="N"/>
    <m/>
    <m/>
    <n v="-1"/>
    <n v="18"/>
    <s v="Animal  - wild"/>
    <s v="Clear"/>
    <s v="N"/>
    <s v="N"/>
    <s v="N"/>
    <s v="N"/>
    <n v="43.215240000000001"/>
    <n v="-101.532133"/>
    <s v="Van/Bus with seats for 16 or more people, including driver"/>
    <s v="Eastbound"/>
    <s v="Wild animal hit - damage only"/>
    <s v="Animal in roadway"/>
    <m/>
    <s v="Wild animal hit"/>
    <s v="Wild animal hit - damage only"/>
    <s v="Wild animal hit"/>
    <x v="3"/>
    <x v="0"/>
  </r>
  <r>
    <n v="254"/>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3"/>
    <x v="0"/>
  </r>
  <r>
    <n v="256"/>
    <n v="1919999"/>
    <d v="2019-12-13T23:05:00"/>
    <s v="BENNETT"/>
    <s v="N"/>
    <m/>
    <m/>
    <n v="-1"/>
    <n v="18"/>
    <s v="Animal  - wild"/>
    <s v="Clear"/>
    <s v="N"/>
    <s v="N"/>
    <s v="N"/>
    <s v="N"/>
    <n v="43.2152379999999"/>
    <n v="-101.52777500000001"/>
    <s v="Van/Bus with seats for 16 or more people, including driver"/>
    <s v="Eastbound"/>
    <s v="Wild animal hit - damage only"/>
    <s v="Animal in roadway"/>
    <m/>
    <s v="Wild animal hit"/>
    <s v="Wild animal hit - damage only"/>
    <s v="Wild animal hit"/>
    <x v="3"/>
    <x v="0"/>
  </r>
  <r>
    <n v="257"/>
    <n v="2000055"/>
    <d v="2020-01-01T10:08:00"/>
    <s v="BENNETT"/>
    <s v="N"/>
    <s v="None used"/>
    <s v="Straight ahead"/>
    <n v="0"/>
    <n v="18"/>
    <s v="Cross median/centerline, Ran off road left, Ran off road right, Tree/shrubbery"/>
    <s v="Clear"/>
    <s v="N"/>
    <s v="N"/>
    <s v="Y"/>
    <s v="N"/>
    <n v="43.215055999999898"/>
    <n v="-101.357859"/>
    <s v="Passenger car"/>
    <s v="Westbound"/>
    <s v="Cell phone; Drinking"/>
    <s v="None"/>
    <s v="TEXTING WHILE DRIVING PROHIBITED, NO VALID DL, DUI"/>
    <s v="Tires"/>
    <s v="None"/>
    <s v="Test given, but unobtainable at time report filed, Not reported, Not reported, Not reported"/>
    <x v="3"/>
    <x v="1"/>
  </r>
  <r>
    <n v="258"/>
    <n v="2000132"/>
    <d v="2020-01-06T07:30:00"/>
    <s v="TODD"/>
    <s v="N"/>
    <m/>
    <m/>
    <n v="-1"/>
    <n v="18"/>
    <s v="Animal  - wild"/>
    <s v="Clear"/>
    <s v="N"/>
    <s v="N"/>
    <s v="N"/>
    <s v="N"/>
    <n v="43.222408999999899"/>
    <n v="-101.186312999999"/>
    <s v="SUV ( sport utility/suburban )"/>
    <s v="Westbound"/>
    <s v="Wild animal hit - damage only"/>
    <s v="Animal in roadway"/>
    <m/>
    <s v="Wild animal hit"/>
    <s v="Wild animal hit - damage only"/>
    <s v="Wild animal hit"/>
    <x v="3"/>
    <x v="0"/>
  </r>
  <r>
    <n v="261"/>
    <n v="2007680"/>
    <d v="2020-06-26T03:42:00"/>
    <s v="BENNETT"/>
    <s v="N"/>
    <m/>
    <m/>
    <n v="-1"/>
    <n v="18"/>
    <s v="Animal  - wild"/>
    <s v="Clear"/>
    <s v="N"/>
    <s v="N"/>
    <s v="N"/>
    <s v="N"/>
    <n v="43.215057000000002"/>
    <n v="-101.358142"/>
    <s v="Light truck (2 axles, 4 tires)"/>
    <s v="Eastbound"/>
    <s v="Wild animal hit - damage only"/>
    <s v="Animal in roadway"/>
    <m/>
    <s v="Wild animal hit"/>
    <s v="Wild animal hit - damage only"/>
    <s v="Wild animal hit"/>
    <x v="3"/>
    <x v="0"/>
  </r>
  <r>
    <n v="262"/>
    <n v="1921085"/>
    <d v="2019-12-12T10:09:00"/>
    <s v="MELLETTE"/>
    <s v="N"/>
    <s v="Lap belt only used, None used"/>
    <s v="Straight ahead"/>
    <n v="0"/>
    <n v="83"/>
    <s v="Motor vehicle in transport"/>
    <s v="Clear"/>
    <s v="N"/>
    <s v="N"/>
    <s v="N"/>
    <s v="N"/>
    <n v="43.573988"/>
    <n v="-100.750005"/>
    <s v="Light truck (2 axles, 4 tires); Passenger car"/>
    <s v="Eastbound; Southbound"/>
    <s v="Driving too fast for conditions; Exceeded posted speed limit; None; Unknown"/>
    <s v="None"/>
    <m/>
    <s v="None"/>
    <s v="None"/>
    <s v="Test not given, Test not given"/>
    <x v="3"/>
    <x v="1"/>
  </r>
  <r>
    <n v="263"/>
    <n v="2009061"/>
    <d v="2020-08-02T19:30:00"/>
    <s v="JONES"/>
    <s v="N"/>
    <s v="Lap belt and shoulder harness used"/>
    <s v="Straight ahead"/>
    <n v="0"/>
    <n v="83"/>
    <s v="Fence, Ran off road left, Tree/shrubbery"/>
    <s v="Clear"/>
    <s v="N"/>
    <s v="N"/>
    <s v="N"/>
    <s v="N"/>
    <n v="43.720663000000002"/>
    <n v="-100.681432999999"/>
    <s v="Tractor/semi-trailer"/>
    <s v="Northbound"/>
    <s v="None; Running off road"/>
    <s v="None"/>
    <s v="CARELESS DRIVING."/>
    <s v="None"/>
    <s v="None"/>
    <s v="0.00 BAC"/>
    <x v="3"/>
    <x v="0"/>
  </r>
  <r>
    <n v="264"/>
    <n v="2008547"/>
    <d v="2020-01-08T07:36:00"/>
    <s v="MELLETTE"/>
    <s v="N"/>
    <m/>
    <m/>
    <n v="-1"/>
    <n v="83"/>
    <s v="Animal  - wild"/>
    <s v="Clear"/>
    <s v="N"/>
    <s v="N"/>
    <s v="N"/>
    <s v="N"/>
    <n v="43.4934569999999"/>
    <n v="-100.738349999999"/>
    <s v="SUV ( sport utility/suburban )"/>
    <s v="Northbound"/>
    <s v="Wild animal hit - damage only"/>
    <s v="Animal in roadway"/>
    <m/>
    <s v="Wild animal hit"/>
    <s v="Wild animal hit - damage only"/>
    <s v="Wild animal hit"/>
    <x v="3"/>
    <x v="0"/>
  </r>
  <r>
    <n v="266"/>
    <n v="2008775"/>
    <d v="2020-04-29T21:29:00"/>
    <s v="MELLETTE"/>
    <s v="N"/>
    <m/>
    <m/>
    <n v="-1"/>
    <n v="83"/>
    <s v="Animal  - wild"/>
    <s v="Clear"/>
    <s v="N"/>
    <s v="N"/>
    <s v="N"/>
    <s v="N"/>
    <n v="43.552053000000001"/>
    <n v="-100.74670500000001"/>
    <s v="Passenger car"/>
    <s v="Northbound"/>
    <s v="Wild animal hit - damage only"/>
    <s v="Animal in roadway"/>
    <m/>
    <s v="Wild animal hit"/>
    <s v="Wild animal hit - damage only"/>
    <s v="Wild animal hit"/>
    <x v="3"/>
    <x v="0"/>
  </r>
  <r>
    <n v="267"/>
    <n v="2011018"/>
    <d v="2020-09-13T18:15:00"/>
    <s v="MELLETTE"/>
    <s v="N"/>
    <m/>
    <m/>
    <n v="-1"/>
    <n v="83"/>
    <s v="Animal  - wild"/>
    <s v="Clear"/>
    <s v="N"/>
    <s v="N"/>
    <s v="N"/>
    <s v="N"/>
    <n v="43.707447000000002"/>
    <n v="-100.688266999999"/>
    <s v="Passenger car"/>
    <s v="Southbound"/>
    <s v="Wild animal hit - damage only"/>
    <s v="Animal in roadway"/>
    <m/>
    <s v="Wild animal hit"/>
    <s v="Wild animal hit - damage only"/>
    <s v="Wild animal hit"/>
    <x v="3"/>
    <x v="0"/>
  </r>
  <r>
    <n v="268"/>
    <n v="2011019"/>
    <d v="2020-09-13T19:00:00"/>
    <s v="MELLETTE"/>
    <s v="N"/>
    <m/>
    <m/>
    <n v="-1"/>
    <n v="83"/>
    <s v="Animal  - wild"/>
    <s v="Clear"/>
    <s v="N"/>
    <s v="N"/>
    <s v="N"/>
    <s v="N"/>
    <n v="43.658991"/>
    <n v="-100.720883"/>
    <s v="Passenger car"/>
    <s v="Northbound"/>
    <s v="Wild animal hit - damage only"/>
    <s v="Animal in roadway"/>
    <m/>
    <s v="Wild animal hit"/>
    <s v="Wild animal hit - damage only"/>
    <s v="Wild animal hit"/>
    <x v="3"/>
    <x v="0"/>
  </r>
  <r>
    <n v="269"/>
    <n v="2011140"/>
    <d v="2020-09-01T10:57:00"/>
    <s v="JONES"/>
    <s v="N"/>
    <s v="Lap belt and shoulder harness used"/>
    <s v="Straight ahead"/>
    <n v="0"/>
    <n v="83"/>
    <s v="Bridge rail, Equipment failure ( tires, brakes, etc. ), Other non-collision"/>
    <s v="Clear"/>
    <s v="N"/>
    <s v="N"/>
    <s v="N"/>
    <s v="N"/>
    <n v="43.759270000000001"/>
    <n v="-100.682001999999"/>
    <s v="Mini-van/passenger van with seats for 8 or less, including driver"/>
    <s v="Southbound"/>
    <s v="None"/>
    <s v="None"/>
    <m/>
    <s v="Tires"/>
    <s v="None"/>
    <s v="0.00 BAC"/>
    <x v="3"/>
    <x v="0"/>
  </r>
  <r>
    <n v="272"/>
    <n v="2016857"/>
    <d v="2020-12-03T20:17:00"/>
    <s v="JONES"/>
    <s v="N"/>
    <m/>
    <m/>
    <n v="-1"/>
    <n v="83"/>
    <s v="Animal  - wild"/>
    <s v="Clear"/>
    <s v="N"/>
    <s v="N"/>
    <s v="N"/>
    <s v="N"/>
    <n v="43.813046"/>
    <n v="-100.69341900000001"/>
    <s v="SUV ( sport utility/suburban )"/>
    <s v="Northbound"/>
    <s v="Wild animal hit - damage only"/>
    <s v="Animal in roadway"/>
    <m/>
    <s v="Wild animal hit"/>
    <s v="Wild animal hit - damage only"/>
    <s v="Wild animal hit"/>
    <x v="3"/>
    <x v="0"/>
  </r>
  <r>
    <n v="273"/>
    <n v="2017233"/>
    <d v="2020-11-24T19:15:00"/>
    <s v="MELLETTE"/>
    <s v="N"/>
    <m/>
    <m/>
    <n v="-1"/>
    <n v="83"/>
    <s v="Animal  - wild"/>
    <s v="Clear"/>
    <s v="N"/>
    <s v="N"/>
    <s v="N"/>
    <s v="N"/>
    <n v="43.712386000000002"/>
    <n v="-100.685379999999"/>
    <s v="Light truck (2 axles, 4 tires)"/>
    <s v="Northbound"/>
    <s v="Wild animal hit - damage only"/>
    <s v="Animal in roadway"/>
    <m/>
    <s v="Wild animal hit"/>
    <s v="Wild animal hit - damage only"/>
    <s v="Wild animal hit"/>
    <x v="3"/>
    <x v="0"/>
  </r>
  <r>
    <n v="276"/>
    <n v="2017260"/>
    <d v="2020-08-19T04:28:00"/>
    <s v="MELLETTE"/>
    <s v="N"/>
    <m/>
    <m/>
    <n v="-1"/>
    <n v="83"/>
    <s v="Animal  - wild"/>
    <s v="Clear"/>
    <s v="N"/>
    <s v="N"/>
    <s v="N"/>
    <s v="N"/>
    <n v="43.431142999999899"/>
    <n v="-100.740324"/>
    <s v="Tractor/semi-trailer"/>
    <s v="Northbound"/>
    <s v="Wild animal hit - damage only"/>
    <s v="Animal in roadway"/>
    <m/>
    <s v="Wild animal hit"/>
    <s v="Wild animal hit - damage only"/>
    <s v="Wild animal hit"/>
    <x v="3"/>
    <x v="0"/>
  </r>
  <r>
    <n v="277"/>
    <n v="2017261"/>
    <d v="2020-08-28T21:22:00"/>
    <s v="MELLETTE"/>
    <s v="N"/>
    <m/>
    <m/>
    <n v="-1"/>
    <n v="83"/>
    <s v="Animal  - wild"/>
    <s v="Clear"/>
    <s v="N"/>
    <s v="N"/>
    <s v="N"/>
    <s v="N"/>
    <n v="43.5269499999999"/>
    <n v="-100.730887999999"/>
    <s v="Tractor/semi-trailer"/>
    <s v="Northbound"/>
    <s v="Wild animal hit - damage only"/>
    <s v="Animal in roadway"/>
    <m/>
    <s v="Wild animal hit"/>
    <s v="Wild animal hit - damage only"/>
    <s v="Wild animal hit"/>
    <x v="3"/>
    <x v="0"/>
  </r>
  <r>
    <n v="278"/>
    <n v="2017263"/>
    <d v="2020-08-31T23:27:00"/>
    <s v="MELLETTE"/>
    <s v="N"/>
    <m/>
    <m/>
    <n v="-1"/>
    <n v="83"/>
    <s v="Animal  - wild"/>
    <s v="Clear"/>
    <s v="N"/>
    <s v="N"/>
    <s v="N"/>
    <s v="N"/>
    <n v="43.516370000000002"/>
    <n v="-100.730097999999"/>
    <s v="SUV ( sport utility/suburban )"/>
    <s v="Northbound"/>
    <s v="Wild animal hit - damage only"/>
    <s v="Animal in roadway"/>
    <m/>
    <s v="Wild animal hit"/>
    <s v="Wild animal hit - damage only"/>
    <s v="Wild animal hit"/>
    <x v="3"/>
    <x v="0"/>
  </r>
  <r>
    <n v="279"/>
    <n v="2017264"/>
    <d v="2020-10-29T19:02:00"/>
    <s v="MELLETTE"/>
    <s v="N"/>
    <m/>
    <m/>
    <n v="-1"/>
    <n v="83"/>
    <s v="Animal  - wild"/>
    <s v="Clear"/>
    <s v="N"/>
    <s v="N"/>
    <s v="N"/>
    <s v="N"/>
    <n v="43.5047929999999"/>
    <n v="-100.731650999999"/>
    <s v="SUV ( sport utility/suburban )"/>
    <s v="Northbound"/>
    <s v="Wild animal hit - damage only"/>
    <s v="Animal in roadway"/>
    <m/>
    <s v="Wild animal hit"/>
    <s v="Wild animal hit - damage only"/>
    <s v="Wild animal hit"/>
    <x v="3"/>
    <x v="0"/>
  </r>
  <r>
    <n v="280"/>
    <n v="2017644"/>
    <d v="2020-02-26T01:31:00"/>
    <s v="MELLETTE"/>
    <s v="N"/>
    <s v="Shoulder harness only used"/>
    <s v="Straight ahead"/>
    <n v="0"/>
    <n v="83"/>
    <s v="Equipment failure ( tires, brakes, etc. ), Fire/explosion"/>
    <s v="Clear"/>
    <s v="N"/>
    <s v="N"/>
    <s v="N"/>
    <s v="N"/>
    <n v="43.712369000000002"/>
    <n v="-100.685389999999"/>
    <s v="Tractor/semi-trailer"/>
    <s v="Northbound"/>
    <s v="None"/>
    <s v="None"/>
    <m/>
    <s v="Tires"/>
    <s v="Other"/>
    <s v="Test not given"/>
    <x v="3"/>
    <x v="0"/>
  </r>
  <r>
    <n v="281"/>
    <n v="2018153"/>
    <d v="2020-11-27T18:28:00"/>
    <s v="JONES"/>
    <s v="N"/>
    <m/>
    <m/>
    <n v="-1"/>
    <n v="83"/>
    <s v="Animal  - wild"/>
    <s v="Clear"/>
    <s v="N"/>
    <s v="N"/>
    <s v="N"/>
    <s v="N"/>
    <n v="43.7612969999999"/>
    <n v="-100.681837"/>
    <s v="Passenger car"/>
    <s v="Northbound"/>
    <s v="Wild animal hit - damage only"/>
    <s v="Animal in roadway"/>
    <m/>
    <s v="Wild animal hit"/>
    <s v="Wild animal hit - damage only"/>
    <s v="Wild animal hit"/>
    <x v="3"/>
    <x v="0"/>
  </r>
  <r>
    <n v="282"/>
    <n v="2102837"/>
    <d v="2021-02-07T13:40:00"/>
    <s v="BENNETT"/>
    <s v="N"/>
    <s v="Lap belt and shoulder harness used, None used"/>
    <s v="Overtaking/passing, Turning left"/>
    <n v="0"/>
    <n v="18"/>
    <s v="Fence, Motor vehicle in transport, Motor vehicle used as equipment ( snowplow plowing ), Overturn/rollover, Ran off road left"/>
    <s v="Cloudy"/>
    <s v="N"/>
    <s v="N"/>
    <s v="N"/>
    <s v="N"/>
    <n v="43.215232"/>
    <n v="-101.513834"/>
    <s v="Single-unit truck (3 or more axles); Tractor/semi-trailer"/>
    <s v="Eastbound"/>
    <s v="Improper passing; None"/>
    <s v="None"/>
    <s v="PASSING IN A NO PASSING ZONE"/>
    <s v="None"/>
    <s v="None"/>
    <s v="0.00 BAC, Not reported, 0.00 BAC"/>
    <x v="3"/>
    <x v="1"/>
  </r>
  <r>
    <n v="284"/>
    <n v="2103661"/>
    <d v="2021-03-11T07:05:00"/>
    <s v="JONES"/>
    <s v="N"/>
    <s v="Lap belt and shoulder harness used"/>
    <s v="Straight ahead, Turning left"/>
    <n v="0"/>
    <n v="83"/>
    <s v="Motor vehicle in transport"/>
    <s v="Clear"/>
    <s v="N"/>
    <s v="N"/>
    <s v="N"/>
    <s v="N"/>
    <n v="43.882072000000001"/>
    <n v="-100.705848"/>
    <s v="Light truck (2 axles, 4 tires)"/>
    <s v="Eastbound; Northbound"/>
    <s v="Driving too fast for conditions; Failed to yield to vehicle; None"/>
    <s v="Road surface condition ( wet, icy, snow, slush, etc. )"/>
    <s v="OVERDRIVING ROAD CONDITIONS, FAIL TO STOP FOR STOP SIGN / YIELD AFTER STOP"/>
    <s v="None"/>
    <s v="None; Unknown"/>
    <s v="Test not given, Test not given"/>
    <x v="3"/>
    <x v="0"/>
  </r>
  <r>
    <n v="285"/>
    <n v="2105910"/>
    <d v="2021-05-14T19:14:00"/>
    <s v="JONES"/>
    <s v="N"/>
    <m/>
    <m/>
    <n v="-1"/>
    <n v="83"/>
    <s v="Animal  - wild"/>
    <s v="Cloudy"/>
    <s v="N"/>
    <s v="N"/>
    <s v="N"/>
    <s v="N"/>
    <n v="43.847051999999898"/>
    <n v="-100.705866"/>
    <s v="Light truck (2 axles, 4 tires)"/>
    <s v="Northbound"/>
    <s v="Wild animal hit - damage only"/>
    <s v="Animal in roadway"/>
    <m/>
    <s v="Wild animal hit"/>
    <s v="Wild animal hit - damage only"/>
    <s v="Wild animal hit"/>
    <x v="3"/>
    <x v="0"/>
  </r>
  <r>
    <n v="286"/>
    <n v="2106267"/>
    <d v="2021-05-17T10:33:00"/>
    <s v="BENNETT"/>
    <s v="N"/>
    <s v="Lap belt and shoulder harness used"/>
    <s v="Changing lanes, Stopped in traffic lane"/>
    <n v="0"/>
    <n v="18"/>
    <s v="Motor vehicle in transport"/>
    <s v="Clear"/>
    <s v="N"/>
    <s v="N"/>
    <s v="N"/>
    <s v="N"/>
    <n v="43.215221"/>
    <n v="-101.507953999999"/>
    <s v="Light truck (2 axles, 4 tires); Passenger car"/>
    <s v="Westbound"/>
    <s v="Disregarded traffic signs or signals; Drinking; None"/>
    <s v="Work zone ( construction/maintenance/utility )"/>
    <s v="DUI, OPEN CONTAINER IN VEHICLE"/>
    <s v="None"/>
    <s v="None"/>
    <s v="0.19 BAC, Test not given"/>
    <x v="3"/>
    <x v="0"/>
  </r>
  <r>
    <n v="288"/>
    <n v="1819860"/>
    <d v="2018-07-29T15:40:00"/>
    <s v="JONES"/>
    <s v="N"/>
    <s v="Lap belt and shoulder harness used, None used"/>
    <s v="Straight ahead"/>
    <n v="0"/>
    <n v="83"/>
    <s v="Cross median/centerline, Delineator post, Motor vehicle in transport, Ran off road left"/>
    <s v="Cloudy"/>
    <s v="N"/>
    <s v="N"/>
    <s v="N"/>
    <s v="N"/>
    <n v="43.779957000000003"/>
    <n v="-100.677166"/>
    <s v="Passenger car"/>
    <s v="Northbound; Southbound"/>
    <s v="None; Wrong side or wrong way"/>
    <s v="None"/>
    <s v="DRIVING ON WRONG SIDE OF ROAD"/>
    <s v="None"/>
    <s v="None"/>
    <s v="0.00 BAC, 0.00 BAC, Not reported, Not reported, Not reported"/>
    <x v="3"/>
    <x v="3"/>
  </r>
  <r>
    <n v="289"/>
    <n v="2112083"/>
    <d v="2021-08-27T20:20:00"/>
    <s v="BENNETT"/>
    <s v="N"/>
    <m/>
    <m/>
    <n v="-1"/>
    <n v="18"/>
    <s v="Animal  - wild"/>
    <s v="Clear"/>
    <s v="N"/>
    <s v="N"/>
    <s v="N"/>
    <s v="N"/>
    <n v="43.214951999999897"/>
    <n v="-101.322275"/>
    <s v="SUV ( sport utility/suburban )"/>
    <s v="Westbound"/>
    <s v="Wild animal hit - damage only"/>
    <s v="Animal in roadway"/>
    <m/>
    <s v="Wild animal hit"/>
    <s v="Wild animal hit - damage only"/>
    <s v="Wild animal hit"/>
    <x v="3"/>
    <x v="0"/>
  </r>
  <r>
    <n v="290"/>
    <n v="2112085"/>
    <d v="2021-09-03T20:05:00"/>
    <s v="BENNETT"/>
    <s v="N"/>
    <s v="Lap belt and shoulder harness used"/>
    <s v="Straight ahead"/>
    <n v="0"/>
    <n v="18"/>
    <s v="Animal - domestic"/>
    <s v="Clear"/>
    <s v="N"/>
    <s v="N"/>
    <s v="N"/>
    <s v="N"/>
    <n v="43.213968999999899"/>
    <n v="-101.227954999999"/>
    <s v="Mini-van/passenger van with seats for 8 or less, including driver"/>
    <s v="Westbound"/>
    <s v="None"/>
    <s v="Animal in roadway"/>
    <m/>
    <s v="None"/>
    <s v="None"/>
    <s v="Test not given"/>
    <x v="3"/>
    <x v="0"/>
  </r>
  <r>
    <n v="291"/>
    <n v="2114054"/>
    <d v="2021-09-16T20:18:00"/>
    <s v="MELLETTE"/>
    <s v="N"/>
    <s v="None used"/>
    <s v="Straight ahead"/>
    <n v="0"/>
    <n v="83"/>
    <s v="Overturn/rollover, Ran off road left"/>
    <s v="Cloudy"/>
    <s v="N"/>
    <s v="N"/>
    <s v="N"/>
    <s v="N"/>
    <n v="43.591641000000003"/>
    <n v="-100.752011999999"/>
    <s v="SUV ( sport utility/suburban )"/>
    <s v="Northbound"/>
    <s v="Driving too fast for conditions; None"/>
    <s v="Road surface condition ( wet, icy, snow, slush, etc. )"/>
    <m/>
    <s v="None"/>
    <s v="None"/>
    <s v="Test not given"/>
    <x v="3"/>
    <x v="3"/>
  </r>
  <r>
    <n v="292"/>
    <n v="2119360"/>
    <d v="2021-12-26T13:15:00"/>
    <s v="JONES"/>
    <s v="N"/>
    <s v="Lap belt and shoulder harness used"/>
    <s v="Straight ahead, Turning right"/>
    <n v="0"/>
    <n v="83"/>
    <s v="Motor vehicle in transport"/>
    <s v="Cloudy"/>
    <s v="N"/>
    <s v="N"/>
    <s v="N"/>
    <s v="N"/>
    <n v="43.884160000000001"/>
    <n v="-100.705859"/>
    <s v="Light truck (2 axles, 4 tires)"/>
    <s v="Southbound; Westbound"/>
    <s v="Driving too fast for conditions; None"/>
    <s v="Road surface condition ( wet, icy, snow, slush, etc. )"/>
    <s v="OVERDRIVING ROAD CONDITIONS/SPEED OVER REASONABLE"/>
    <s v="None"/>
    <s v="None"/>
    <s v="Test not given, Test not given"/>
    <x v="3"/>
    <x v="0"/>
  </r>
  <r>
    <n v="293"/>
    <n v="2117081"/>
    <d v="2021-11-19T18:45:00"/>
    <s v="JONES"/>
    <s v="N"/>
    <m/>
    <m/>
    <n v="-1"/>
    <n v="83"/>
    <s v="Animal  - wild"/>
    <s v="Clear"/>
    <s v="N"/>
    <s v="N"/>
    <s v="N"/>
    <s v="N"/>
    <n v="43.802236999999899"/>
    <n v="-100.689395"/>
    <s v="Light truck (2 axles, 4 tires)"/>
    <s v="Southbound"/>
    <s v="Wild animal hit - damage only"/>
    <s v="Animal in roadway"/>
    <m/>
    <s v="Wild animal hit"/>
    <s v="Wild animal hit - damage only"/>
    <s v="Wild animal hit"/>
    <x v="3"/>
    <x v="0"/>
  </r>
  <r>
    <n v="294"/>
    <n v="2117212"/>
    <d v="2021-11-25T17:00:00"/>
    <s v="MELLETTE"/>
    <s v="N"/>
    <m/>
    <m/>
    <n v="-1"/>
    <n v="83"/>
    <s v="Animal  - wild"/>
    <s v="Clear"/>
    <s v="N"/>
    <s v="N"/>
    <s v="N"/>
    <s v="N"/>
    <n v="43.670453000000002"/>
    <n v="-100.71355200000001"/>
    <s v="Light truck (2 axles, 4 tires)"/>
    <s v="Northbound"/>
    <s v="Wild animal hit - damage only"/>
    <s v="Animal in roadway"/>
    <m/>
    <s v="Wild animal hit"/>
    <s v="Wild animal hit - damage only"/>
    <s v="Wild animal hit"/>
    <x v="3"/>
    <x v="0"/>
  </r>
  <r>
    <n v="295"/>
    <n v="2117213"/>
    <d v="2021-11-25T21:00:00"/>
    <s v="MELLETTE"/>
    <s v="N"/>
    <m/>
    <m/>
    <n v="-1"/>
    <n v="83"/>
    <s v="Animal  - wild"/>
    <s v="Clear"/>
    <s v="N"/>
    <s v="N"/>
    <s v="N"/>
    <s v="N"/>
    <n v="43.679276000000002"/>
    <n v="-100.712115999999"/>
    <s v="Light truck (2 axles, 4 tires)"/>
    <s v="Northbound"/>
    <s v="Wild animal hit - damage only"/>
    <s v="Animal in roadway"/>
    <m/>
    <s v="Wild animal hit"/>
    <s v="Wild animal hit - damage only"/>
    <s v="Wild animal hit"/>
    <x v="3"/>
    <x v="0"/>
  </r>
  <r>
    <n v="296"/>
    <n v="2117214"/>
    <d v="2021-11-27T19:00:00"/>
    <s v="MELLETTE"/>
    <s v="N"/>
    <m/>
    <m/>
    <n v="-1"/>
    <n v="83"/>
    <s v="Animal  - wild"/>
    <s v="Clear"/>
    <s v="N"/>
    <s v="N"/>
    <s v="N"/>
    <s v="N"/>
    <n v="43.646430000000002"/>
    <n v="-100.734662"/>
    <s v="SUV ( sport utility/suburban )"/>
    <s v="Northbound"/>
    <s v="Wild animal hit - damage only"/>
    <s v="Animal in roadway"/>
    <m/>
    <s v="Wild animal hit"/>
    <s v="Wild animal hit - damage only"/>
    <s v="Wild animal hit"/>
    <x v="3"/>
    <x v="0"/>
  </r>
  <r>
    <n v="297"/>
    <n v="2119656"/>
    <d v="2021-12-26T12:19:00"/>
    <s v="JONES"/>
    <s v="N"/>
    <s v="Lap belt and shoulder harness used"/>
    <s v="Turning right"/>
    <n v="0"/>
    <n v="83"/>
    <s v="Cross median/centerline, Ran off road left, Tree/shrubbery"/>
    <s v="Cloudy, Sleet, hail ( freezing rain or drizzle )"/>
    <s v="N"/>
    <s v="N"/>
    <s v="N"/>
    <s v="N"/>
    <n v="43.884160000000001"/>
    <n v="-100.705859"/>
    <s v="Mini-van/passenger van with seats for 8 or less, including driver"/>
    <s v="Westbound"/>
    <s v="Driving too fast for conditions; Failure to keep in proper lane"/>
    <s v="Road surface condition ( wet, icy, snow, slush, etc. )"/>
    <m/>
    <s v="None"/>
    <s v="Weather conditions"/>
    <s v="Test not given"/>
    <x v="3"/>
    <x v="0"/>
  </r>
  <r>
    <n v="298"/>
    <n v="2119657"/>
    <d v="2021-12-26T13:00:00"/>
    <s v="JONES"/>
    <s v="N"/>
    <s v="Lap belt and shoulder harness used"/>
    <s v="Parked, Turning right"/>
    <n v="0"/>
    <n v="83"/>
    <s v="Cross median/centerline, Parked motor vehicle, Ran off road left"/>
    <s v="Cloudy, Sleet, hail ( freezing rain or drizzle )"/>
    <s v="N"/>
    <s v="N"/>
    <s v="N"/>
    <s v="N"/>
    <n v="43.884160000000001"/>
    <n v="-100.705859"/>
    <s v="Light truck (2 axles, 4 tires); SUV ( sport utility/suburban )"/>
    <s v="Not on roadway ( also use for parked motor vehicle ); Westbound"/>
    <s v="Driving too fast for conditions; Failure to keep in proper lane; None; Not applicable"/>
    <s v="Not applicable; Road surface condition ( wet, icy, snow, slush, etc. )"/>
    <s v="OVERDRIVING ROAD CONDITIONS"/>
    <s v="None; Not applicable"/>
    <s v="Not applicable; Windshield or other window obscured by frost, snow, mud, etc."/>
    <s v="Test not given, Not applicable"/>
    <x v="3"/>
    <x v="0"/>
  </r>
  <r>
    <n v="299"/>
    <n v="2119778"/>
    <d v="2021-12-25T17:50:00"/>
    <s v="JONES"/>
    <s v="N"/>
    <s v="Lap belt and shoulder harness used"/>
    <s v="Making U-turn, Straight ahead"/>
    <n v="0"/>
    <n v="83"/>
    <s v="Motor vehicle in transport"/>
    <s v="Clear"/>
    <s v="N"/>
    <s v="N"/>
    <s v="N"/>
    <s v="N"/>
    <n v="43.878504"/>
    <n v="-100.705842"/>
    <s v="Light truck (2 axles, 4 tires); Tractor/semi-trailer"/>
    <s v="Eastbound; Southbound"/>
    <s v="Failed to yield to vehicle; None"/>
    <s v="None"/>
    <s v="EMERGING FROM ALLEY/PRIVATE DRIVE/LOT"/>
    <s v="None"/>
    <s v="None"/>
    <s v="0.00 BAC, 0.00 BAC"/>
    <x v="3"/>
    <x v="0"/>
  </r>
  <r>
    <n v="300"/>
    <n v="2200477"/>
    <d v="2022-01-10T10:16:00"/>
    <s v="JONES"/>
    <s v="N"/>
    <m/>
    <m/>
    <n v="-1"/>
    <n v="83"/>
    <s v="Animal  - wild"/>
    <s v="Clear"/>
    <s v="N"/>
    <s v="N"/>
    <s v="N"/>
    <s v="N"/>
    <n v="43.718252"/>
    <n v="-100.682035999999"/>
    <s v="Passenger car"/>
    <s v="Northbound"/>
    <s v="Wild animal hit - damage only"/>
    <s v="Animal in roadway"/>
    <m/>
    <s v="Wild animal hit"/>
    <s v="Wild animal hit - damage only"/>
    <s v="Wild animal hit"/>
    <x v="3"/>
    <x v="0"/>
  </r>
  <r>
    <n v="303"/>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3"/>
    <x v="0"/>
  </r>
  <r>
    <n v="304"/>
    <n v="2204619"/>
    <d v="2022-03-09T05:35:00"/>
    <s v="BENNETT"/>
    <s v="N"/>
    <s v="Lap belt and shoulder harness used"/>
    <s v="Straight ahead"/>
    <n v="0"/>
    <n v="18"/>
    <s v="Ditch, Ran off road left"/>
    <s v="Snow"/>
    <s v="N"/>
    <s v="N"/>
    <s v="N"/>
    <s v="N"/>
    <n v="43.21519"/>
    <n v="-101.474947999999"/>
    <s v="SUV ( sport utility/suburban )"/>
    <s v="Westbound"/>
    <s v="None"/>
    <s v="Road surface condition ( wet, icy, snow, slush, etc. )"/>
    <m/>
    <s v="None"/>
    <s v="None"/>
    <s v="Test not given"/>
    <x v="3"/>
    <x v="0"/>
  </r>
  <r>
    <n v="308"/>
    <n v="2209886"/>
    <d v="2022-08-05T12:35:00"/>
    <s v="JONES"/>
    <s v="N"/>
    <s v="Eye protection only"/>
    <s v="Straight ahead"/>
    <n v="-1"/>
    <n v="83"/>
    <s v="Fence, Ran off road left"/>
    <s v="Clear"/>
    <s v="N"/>
    <s v="N"/>
    <s v="N"/>
    <s v="N"/>
    <n v="43.816440999999898"/>
    <n v="-100.694845999999"/>
    <s v="Motorcycle"/>
    <s v="Northbound"/>
    <s v="None; Running off road"/>
    <s v="None"/>
    <m/>
    <s v="None"/>
    <s v="None"/>
    <s v="Test given, but unobtainable at time report filed"/>
    <x v="3"/>
    <x v="3"/>
  </r>
  <r>
    <n v="309"/>
    <n v="2208298"/>
    <d v="2022-07-05T19:14:00"/>
    <s v="BENNETT"/>
    <s v="N"/>
    <s v="Lap belt and shoulder harness used"/>
    <s v="Straight ahead"/>
    <n v="0"/>
    <n v="18"/>
    <s v="Cross median/centerline, Overturn/rollover, Ran off road left, Ran off road right"/>
    <s v="Cloudy"/>
    <s v="N"/>
    <s v="N"/>
    <s v="Y"/>
    <s v="N"/>
    <n v="43.214959999999898"/>
    <n v="-101.332549999999"/>
    <s v="Light truck (2 axles, 4 tires)"/>
    <s v="Westbound"/>
    <s v="Distracted (list distraction in narrative); Running off road"/>
    <s v="None"/>
    <s v="DRIVERS LICENSE SUSPENDED"/>
    <s v="None"/>
    <s v="None"/>
    <s v="0.00 BAC, Not reported"/>
    <x v="3"/>
    <x v="2"/>
  </r>
  <r>
    <n v="310"/>
    <n v="2209932"/>
    <d v="2022-08-11T13:45:00"/>
    <s v="JONES"/>
    <s v="N"/>
    <s v="Helmet and eye protection"/>
    <s v="Turning left"/>
    <n v="0"/>
    <n v="83"/>
    <s v="Overturn/rollover"/>
    <s v="Clear"/>
    <s v="N"/>
    <s v="N"/>
    <s v="N"/>
    <s v="N"/>
    <n v="43.882072000000001"/>
    <n v="-100.705848"/>
    <s v="Motorcycle"/>
    <s v="Eastbound"/>
    <s v="None"/>
    <s v="Road surface condition ( wet, icy, snow, slush, etc. )"/>
    <m/>
    <s v="None"/>
    <s v="None"/>
    <s v="Test not given"/>
    <x v="3"/>
    <x v="0"/>
  </r>
  <r>
    <n v="311"/>
    <n v="2210678"/>
    <d v="2022-08-18T20:40:00"/>
    <s v="JONES"/>
    <s v="N"/>
    <m/>
    <m/>
    <n v="-1"/>
    <n v="83"/>
    <s v="Animal  - wild"/>
    <s v="Clear"/>
    <s v="N"/>
    <s v="N"/>
    <s v="N"/>
    <s v="N"/>
    <n v="43.746203999999899"/>
    <n v="-100.683052"/>
    <s v="SUV ( sport utility/suburban )"/>
    <s v="Northbound"/>
    <s v="Wild animal hit - damage only"/>
    <s v="Animal in roadway"/>
    <m/>
    <s v="Wild animal hit"/>
    <s v="Wild animal hit - damage only"/>
    <s v="Wild animal hit"/>
    <x v="3"/>
    <x v="0"/>
  </r>
  <r>
    <n v="312"/>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3"/>
    <x v="0"/>
  </r>
  <r>
    <n v="313"/>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3"/>
    <x v="0"/>
  </r>
  <r>
    <n v="314"/>
    <n v="2213937"/>
    <d v="2022-10-03T07:00:00"/>
    <s v="JONES"/>
    <s v="N"/>
    <m/>
    <m/>
    <n v="-1"/>
    <n v="83"/>
    <s v="Animal  - wild"/>
    <s v="Clear"/>
    <s v="N"/>
    <s v="N"/>
    <s v="N"/>
    <s v="N"/>
    <n v="43.732495999999898"/>
    <n v="-100.682119999999"/>
    <s v="Passenger car"/>
    <s v="Southbound"/>
    <s v="Wild animal hit - damage only"/>
    <s v="Animal in roadway"/>
    <m/>
    <s v="Wild animal hit"/>
    <s v="Wild animal hit - damage only"/>
    <s v="Wild animal hit"/>
    <x v="3"/>
    <x v="0"/>
  </r>
  <r>
    <n v="315"/>
    <n v="2216915"/>
    <d v="2022-11-23T17:50:00"/>
    <s v="JONES"/>
    <s v="N"/>
    <s v="Lap belt and shoulder harness used"/>
    <s v="Straight ahead, Turning left"/>
    <n v="0"/>
    <n v="83"/>
    <s v="Motor vehicle in transport"/>
    <s v="Clear"/>
    <s v="N"/>
    <s v="N"/>
    <s v="N"/>
    <s v="N"/>
    <n v="43.88214"/>
    <n v="-100.705844999999"/>
    <s v="Passenger car"/>
    <s v="Eastbound; Southbound"/>
    <s v="Failed to yield to vehicle; None"/>
    <s v="None"/>
    <s v="STOP SIGN VIOLATION"/>
    <s v="None"/>
    <s v="None"/>
    <s v="0.00 BAC, Not reported, 0.00 BAC, Not reported"/>
    <x v="3"/>
    <x v="1"/>
  </r>
  <r>
    <n v="316"/>
    <n v="2215699"/>
    <d v="2022-11-04T23:45:00"/>
    <s v="BENNETT"/>
    <s v="N"/>
    <m/>
    <m/>
    <n v="-1"/>
    <n v="18"/>
    <s v="Animal  - wild"/>
    <s v="Clear"/>
    <s v="N"/>
    <s v="N"/>
    <s v="N"/>
    <s v="N"/>
    <n v="43.215069"/>
    <n v="-101.363401999999"/>
    <s v="Light truck (2 axles, 4 tires)"/>
    <s v="Westbound"/>
    <s v="Wild animal hit - damage only"/>
    <s v="Animal in roadway"/>
    <m/>
    <s v="Wild animal hit"/>
    <s v="Wild animal hit - damage only"/>
    <s v="Wild animal hit"/>
    <x v="3"/>
    <x v="0"/>
  </r>
  <r>
    <n v="175"/>
    <n v="1802374"/>
    <d v="2018-02-14T20:51:00"/>
    <s v="JACKSON"/>
    <s v="N"/>
    <m/>
    <m/>
    <n v="-1"/>
    <n v="90"/>
    <s v="Animal  - wild"/>
    <s v="Clear"/>
    <s v="N"/>
    <s v="N"/>
    <s v="N"/>
    <s v="N"/>
    <n v="43.840175000000002"/>
    <n v="-101.526949999999"/>
    <s v="Mini-van/passenger van with seats for 8 or less, including driver"/>
    <s v="Westbound"/>
    <s v="Wild animal hit - damage only"/>
    <s v="Animal in roadway"/>
    <m/>
    <s v="Wild animal hit"/>
    <s v="Wild animal hit - damage only"/>
    <s v="Wild animal hit"/>
    <x v="4"/>
    <x v="0"/>
  </r>
  <r>
    <n v="176"/>
    <n v="1802924"/>
    <d v="2018-03-03T17:45:00"/>
    <s v="BENNETT"/>
    <s v="N"/>
    <m/>
    <m/>
    <n v="-1"/>
    <n v="73"/>
    <s v="Animal  - wild"/>
    <s v="Clear"/>
    <s v="N"/>
    <s v="N"/>
    <s v="N"/>
    <s v="N"/>
    <n v="43.249433000000003"/>
    <n v="-101.513813999999"/>
    <s v="Passenger car"/>
    <s v="Northbound"/>
    <s v="Wild animal hit - damage only"/>
    <s v="Animal in roadway"/>
    <m/>
    <s v="Wild animal hit"/>
    <s v="Wild animal hit - damage only"/>
    <s v="Wild animal hit"/>
    <x v="4"/>
    <x v="0"/>
  </r>
  <r>
    <n v="177"/>
    <n v="1803217"/>
    <d v="2018-03-01T01:54:00"/>
    <s v="JACKSON"/>
    <s v="N"/>
    <s v="Lap belt and shoulder harness used"/>
    <s v="Straight ahead"/>
    <n v="0"/>
    <n v="73"/>
    <s v="Animal - domestic"/>
    <s v="Clear"/>
    <s v="N"/>
    <s v="N"/>
    <s v="N"/>
    <s v="N"/>
    <n v="43.736482000000002"/>
    <n v="-101.532471"/>
    <s v="SUV ( sport utility/suburban )"/>
    <s v="Northbound"/>
    <s v="None"/>
    <s v="Animal in roadway"/>
    <m/>
    <s v="None"/>
    <s v="Other"/>
    <s v="Test not given"/>
    <x v="4"/>
    <x v="2"/>
  </r>
  <r>
    <n v="178"/>
    <n v="1803758"/>
    <d v="2018-03-20T15:30:00"/>
    <s v="BENNETT"/>
    <s v="N"/>
    <s v="Lap belt and shoulder harness used"/>
    <s v="Straight ahead"/>
    <n v="0"/>
    <n v="18"/>
    <s v="Motor vehicle in transport"/>
    <s v="Clear"/>
    <s v="N"/>
    <s v="N"/>
    <s v="N"/>
    <s v="N"/>
    <n v="43.172170000000001"/>
    <n v="-101.734391"/>
    <s v="Light truck (2 axles, 4 tires); Passenger car"/>
    <s v="Eastbound; Southbound"/>
    <s v="Failed to yield to vehicle; None"/>
    <s v="None"/>
    <m/>
    <s v="None"/>
    <s v="None"/>
    <s v="Test not given, Test not given"/>
    <x v="4"/>
    <x v="0"/>
  </r>
  <r>
    <n v="179"/>
    <n v="1803843"/>
    <d v="2018-03-27T20:58:00"/>
    <s v="JACKSON"/>
    <s v="N"/>
    <m/>
    <m/>
    <n v="-1"/>
    <n v="73"/>
    <s v="Animal  - wild"/>
    <s v="Clear"/>
    <s v="N"/>
    <s v="N"/>
    <s v="N"/>
    <s v="N"/>
    <n v="43.583858999999897"/>
    <n v="-101.520989999999"/>
    <s v="Passenger car"/>
    <s v="Southbound"/>
    <s v="Wild animal hit - damage only"/>
    <s v="Animal in roadway"/>
    <m/>
    <s v="Wild animal hit"/>
    <s v="Wild animal hit - damage only"/>
    <s v="Wild animal hit"/>
    <x v="4"/>
    <x v="0"/>
  </r>
  <r>
    <n v="180"/>
    <n v="1804418"/>
    <d v="2018-03-30T08:55:00"/>
    <s v="BENNETT"/>
    <s v="N"/>
    <s v="Lap belt and shoulder harness used, None used"/>
    <s v="Straight ahead, Turning right"/>
    <n v="0"/>
    <n v="73"/>
    <s v="Motor vehicle in transport"/>
    <s v="Clear"/>
    <s v="N"/>
    <s v="N"/>
    <s v="N"/>
    <s v="N"/>
    <n v="43.225296"/>
    <n v="-101.513835"/>
    <s v="Light truck (2 axles, 4 tires); Tractor/semi-trailer"/>
    <s v="Southbound"/>
    <s v="Exceeded posted speed limit; None"/>
    <s v="None"/>
    <m/>
    <s v="None"/>
    <s v="None"/>
    <s v="0.00 BAC, Not reported, 0.00 BAC"/>
    <x v="4"/>
    <x v="4"/>
  </r>
  <r>
    <n v="181"/>
    <n v="1804958"/>
    <d v="2018-03-16T14:15:00"/>
    <s v="JACKSON"/>
    <s v="N"/>
    <s v="Lap belt and shoulder harness used"/>
    <s v="Straight ahead, Turning right"/>
    <n v="0"/>
    <n v="73"/>
    <s v="Cross median/centerline, Motor vehicle in transport"/>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4"/>
    <x v="0"/>
  </r>
  <r>
    <n v="182"/>
    <n v="1805276"/>
    <d v="2018-05-03T17:48:00"/>
    <s v="JACKSON"/>
    <s v="N"/>
    <s v="Lap belt and shoulder harness used"/>
    <s v="Straight ahead"/>
    <n v="0"/>
    <n v="90"/>
    <s v="Guardrail face, Ran off road left"/>
    <s v="Clear"/>
    <s v="N"/>
    <s v="Y"/>
    <s v="N"/>
    <s v="N"/>
    <n v="43.839939999999899"/>
    <n v="-101.526820999999"/>
    <s v="SUV ( sport utility/suburban )"/>
    <s v="Eastbound"/>
    <s v="Fatigued/asleep; Running off road"/>
    <s v="None"/>
    <m/>
    <s v="None"/>
    <s v="None"/>
    <s v="0.00 BAC"/>
    <x v="4"/>
    <x v="0"/>
  </r>
  <r>
    <n v="185"/>
    <n v="1808034"/>
    <d v="2018-07-13T10:10:00"/>
    <s v="JACKSON"/>
    <s v="N"/>
    <m/>
    <m/>
    <n v="-1"/>
    <n v="90"/>
    <s v="Animal  - wild"/>
    <s v="Clear"/>
    <s v="N"/>
    <s v="N"/>
    <s v="N"/>
    <s v="N"/>
    <n v="43.837049999999898"/>
    <n v="-101.53582900000001"/>
    <s v="SUV ( sport utility/suburban )"/>
    <s v="Eastbound"/>
    <s v="Wild animal hit - damage only"/>
    <s v="Animal in roadway"/>
    <m/>
    <s v="Wild animal hit"/>
    <s v="Wild animal hit - damage only"/>
    <s v="Wild animal hit"/>
    <x v="4"/>
    <x v="0"/>
  </r>
  <r>
    <n v="186"/>
    <n v="1808368"/>
    <d v="2018-07-20T20:57:00"/>
    <s v="BENNETT"/>
    <s v="N"/>
    <m/>
    <s v="Straight ahead"/>
    <n v="0"/>
    <n v="18"/>
    <s v="Animal  - wild"/>
    <s v="Clear"/>
    <s v="N"/>
    <s v="N"/>
    <s v="N"/>
    <s v="N"/>
    <n v="43.215238999999897"/>
    <n v="-101.529905999999"/>
    <s v="Passenger car"/>
    <s v="Westbound"/>
    <s v="None"/>
    <s v="Animal in roadway"/>
    <m/>
    <s v="None"/>
    <s v="None"/>
    <s v="Test not given"/>
    <x v="4"/>
    <x v="2"/>
  </r>
  <r>
    <n v="187"/>
    <n v="1808869"/>
    <d v="2018-07-29T04:30:00"/>
    <s v="BENNETT"/>
    <s v="N"/>
    <s v="Lap belt and shoulder harness used"/>
    <s v="Straight ahead"/>
    <n v="0"/>
    <n v="18"/>
    <s v="Cross median/centerline, Culvert, Overturn/rollover, Ran off road left"/>
    <s v="Cloudy, Fog, smog, smoke"/>
    <s v="N"/>
    <s v="N"/>
    <s v="N"/>
    <s v="N"/>
    <n v="43.215246999999898"/>
    <n v="-101.577325999999"/>
    <s v="Light truck (2 axles, 4 tires)"/>
    <s v="Westbound"/>
    <s v="None; Swerving or avoiding due to wind, slippery surface, vehicle, object, non-motorist, etc."/>
    <s v="Animal in roadway"/>
    <m/>
    <s v="None"/>
    <s v="None"/>
    <s v="Test not given"/>
    <x v="4"/>
    <x v="0"/>
  </r>
  <r>
    <n v="188"/>
    <n v="1809331"/>
    <d v="2018-07-27T09:35:00"/>
    <s v="JACKSON"/>
    <s v="N"/>
    <m/>
    <m/>
    <n v="-1"/>
    <n v="90"/>
    <s v="Animal  - wild"/>
    <s v="Clear"/>
    <s v="N"/>
    <s v="N"/>
    <s v="N"/>
    <s v="N"/>
    <n v="43.835959000000003"/>
    <n v="-101.644695999999"/>
    <s v="Light truck (2 axles, 4 tires)"/>
    <s v="Eastbound"/>
    <s v="Wild animal hit - damage only"/>
    <s v="Animal in roadway"/>
    <m/>
    <s v="Wild animal hit"/>
    <s v="Wild animal hit - damage only"/>
    <s v="Wild animal hit"/>
    <x v="4"/>
    <x v="0"/>
  </r>
  <r>
    <n v="193"/>
    <n v="1809942"/>
    <d v="2018-08-19T11:22:00"/>
    <s v="JACKSON"/>
    <s v="N"/>
    <s v="Lap belt and shoulder harness used"/>
    <s v="Straight ahead"/>
    <n v="0"/>
    <n v="90"/>
    <s v="Motor vehicle in transport"/>
    <s v="Rain"/>
    <s v="N"/>
    <s v="N"/>
    <s v="N"/>
    <s v="N"/>
    <n v="43.835977"/>
    <n v="-101.627438999999"/>
    <s v="Light truck (2 axles, 4 tires); Motor home"/>
    <s v="Eastbound"/>
    <s v="Failure to keep in proper lane; None"/>
    <s v="None"/>
    <m/>
    <s v="None"/>
    <s v="None"/>
    <s v="0.00 BAC, Test not given"/>
    <x v="4"/>
    <x v="0"/>
  </r>
  <r>
    <n v="195"/>
    <n v="1810415"/>
    <d v="2018-08-25T02:20:00"/>
    <s v="JACKSON"/>
    <s v="N"/>
    <s v="Lap belt and shoulder harness used"/>
    <s v="Straight ahead"/>
    <n v="0"/>
    <n v="90"/>
    <s v="Animal - domestic"/>
    <s v="Clear"/>
    <s v="N"/>
    <s v="N"/>
    <s v="N"/>
    <s v="N"/>
    <n v="43.836236999999898"/>
    <n v="-101.67874500000001"/>
    <s v="Tractor/semi-trailer"/>
    <s v="Westbound"/>
    <s v="None"/>
    <s v="Animal in roadway"/>
    <m/>
    <s v="None"/>
    <s v="None"/>
    <s v="0.00 BAC"/>
    <x v="4"/>
    <x v="0"/>
  </r>
  <r>
    <n v="196"/>
    <n v="1810424"/>
    <d v="2018-08-25T02:24:00"/>
    <s v="JACKSON"/>
    <s v="N"/>
    <s v="Lap belt and shoulder harness used"/>
    <s v="Straight ahead"/>
    <n v="0"/>
    <n v="90"/>
    <s v="Animal - domestic"/>
    <s v="Clear"/>
    <s v="N"/>
    <s v="N"/>
    <s v="N"/>
    <s v="N"/>
    <n v="43.836258999999899"/>
    <n v="-101.67069600000001"/>
    <s v="Light truck (2 axles, 4 tires)"/>
    <s v="Westbound"/>
    <s v="None"/>
    <s v="Animal in roadway"/>
    <m/>
    <s v="None"/>
    <s v="None"/>
    <s v="0.00 BAC"/>
    <x v="4"/>
    <x v="0"/>
  </r>
  <r>
    <n v="197"/>
    <n v="1810444"/>
    <d v="2018-08-25T02:20:00"/>
    <s v="JACKSON"/>
    <s v="N"/>
    <s v="Lap belt and shoulder harness used"/>
    <s v="Straight ahead"/>
    <n v="0"/>
    <n v="90"/>
    <s v="Animal - domestic"/>
    <s v="Clear"/>
    <s v="N"/>
    <s v="N"/>
    <s v="N"/>
    <s v="N"/>
    <n v="43.836258999999899"/>
    <n v="-101.669364"/>
    <s v="Tractor/semi-trailer"/>
    <s v="Westbound"/>
    <s v="None"/>
    <s v="Animal in roadway"/>
    <m/>
    <s v="None"/>
    <s v="None"/>
    <s v="0.00 BAC"/>
    <x v="4"/>
    <x v="0"/>
  </r>
  <r>
    <n v="198"/>
    <n v="1810450"/>
    <d v="2018-08-25T02:25:00"/>
    <s v="JACKSON"/>
    <s v="N"/>
    <s v="Lap belt and shoulder harness used"/>
    <s v="Straight ahead"/>
    <n v="0"/>
    <n v="90"/>
    <s v="Animal - domestic"/>
    <s v="Clear"/>
    <s v="N"/>
    <s v="N"/>
    <s v="N"/>
    <s v="N"/>
    <n v="43.835965000000002"/>
    <n v="-101.668323"/>
    <s v="SUV ( sport utility/suburban )"/>
    <s v="Eastbound"/>
    <s v="None"/>
    <s v="Animal in roadway"/>
    <m/>
    <s v="None"/>
    <s v="None"/>
    <s v="0.00 BAC"/>
    <x v="4"/>
    <x v="1"/>
  </r>
  <r>
    <n v="199"/>
    <n v="1811410"/>
    <d v="2018-09-17T17:00:00"/>
    <s v="JACKSON"/>
    <s v="N"/>
    <s v="Lap belt and shoulder harness used"/>
    <s v="Straight ahead"/>
    <n v="0"/>
    <n v="73"/>
    <s v="Approach, Ran off road right"/>
    <s v="Clear"/>
    <s v="N"/>
    <s v="N"/>
    <s v="N"/>
    <s v="N"/>
    <n v="43.812880999999898"/>
    <n v="-101.522373999999"/>
    <s v="Passenger car"/>
    <s v="Southbound"/>
    <s v="None; Running off road"/>
    <s v="None"/>
    <s v="CARELESS DRIVING."/>
    <s v="None"/>
    <s v="None"/>
    <s v="0.00 BAC"/>
    <x v="4"/>
    <x v="0"/>
  </r>
  <r>
    <n v="200"/>
    <n v="1814952"/>
    <d v="2018-11-14T19:00:00"/>
    <s v="JACKSON"/>
    <s v="N"/>
    <s v="Lap belt and shoulder harness used"/>
    <s v="Overtaking/passing"/>
    <n v="0"/>
    <n v="90"/>
    <s v="Embankment, Ran off road left"/>
    <s v="Clear"/>
    <s v="N"/>
    <s v="N"/>
    <s v="N"/>
    <s v="N"/>
    <n v="43.835984000000003"/>
    <n v="-101.605408999999"/>
    <s v="Tractor/semi-trailer"/>
    <s v="Eastbound"/>
    <s v="Failure to keep in proper lane; Running off road"/>
    <s v="None"/>
    <s v="LANE DRIVING REQUIRED / ILLEGAL LANE CHANGE"/>
    <s v="None"/>
    <s v="None"/>
    <s v="0.00 BAC"/>
    <x v="4"/>
    <x v="0"/>
  </r>
  <r>
    <n v="202"/>
    <n v="1814717"/>
    <d v="2018-11-14T18:46:00"/>
    <s v="BENNETT"/>
    <s v="N"/>
    <m/>
    <m/>
    <n v="-1"/>
    <n v="18"/>
    <s v="Animal  - wild"/>
    <s v="Clear"/>
    <s v="N"/>
    <s v="N"/>
    <s v="N"/>
    <s v="N"/>
    <n v="43.202236999999897"/>
    <n v="-101.63045200000001"/>
    <s v="SUV ( sport utility/suburban )"/>
    <s v="Westbound"/>
    <s v="Wild animal hit - damage only"/>
    <s v="Animal in roadway"/>
    <m/>
    <s v="Wild animal hit"/>
    <s v="Wild animal hit - damage only"/>
    <s v="Wild animal hit"/>
    <x v="4"/>
    <x v="0"/>
  </r>
  <r>
    <n v="203"/>
    <n v="1815290"/>
    <d v="2018-11-26T07:15:00"/>
    <s v="BENNETT"/>
    <s v="N"/>
    <m/>
    <m/>
    <n v="-1"/>
    <n v="18"/>
    <s v="Animal  - wild"/>
    <s v="Cloudy, Fog, smog, smoke"/>
    <s v="N"/>
    <s v="N"/>
    <s v="N"/>
    <s v="N"/>
    <n v="43.171878"/>
    <n v="-101.697256999999"/>
    <s v="Light truck (2 axles, 4 tires)"/>
    <s v="Westbound"/>
    <s v="Wild animal hit - damage only"/>
    <s v="Animal in roadway"/>
    <m/>
    <s v="Wild animal hit"/>
    <s v="Wild animal hit - damage only"/>
    <s v="Wild animal hit"/>
    <x v="4"/>
    <x v="0"/>
  </r>
  <r>
    <n v="204"/>
    <n v="1816110"/>
    <d v="2018-12-02T18:55:00"/>
    <s v="JACKSON"/>
    <s v="N"/>
    <m/>
    <m/>
    <n v="-1"/>
    <n v="73"/>
    <s v="Animal  - wild"/>
    <s v="Cloudy"/>
    <s v="N"/>
    <s v="N"/>
    <s v="N"/>
    <s v="N"/>
    <n v="43.750695"/>
    <n v="-101.525074"/>
    <s v="SUV ( sport utility/suburban )"/>
    <s v="Northbound"/>
    <s v="Wild animal hit - damage only"/>
    <s v="Animal in roadway"/>
    <m/>
    <s v="Wild animal hit"/>
    <s v="Wild animal hit - damage only"/>
    <s v="Wild animal hit"/>
    <x v="4"/>
    <x v="0"/>
  </r>
  <r>
    <n v="206"/>
    <n v="1816158"/>
    <d v="2018-05-25T21:35:00"/>
    <s v="JACKSON"/>
    <s v="N"/>
    <m/>
    <m/>
    <n v="-1"/>
    <n v="73"/>
    <s v="Animal  - wild"/>
    <s v="Clear"/>
    <s v="N"/>
    <s v="N"/>
    <s v="N"/>
    <s v="N"/>
    <n v="43.540965"/>
    <n v="-101.50564300000001"/>
    <s v="Passenger car"/>
    <s v="Northbound"/>
    <s v="Wild animal hit - damage only"/>
    <s v="Animal in roadway"/>
    <m/>
    <s v="Wild animal hit"/>
    <s v="Wild animal hit - damage only"/>
    <s v="Wild animal hit"/>
    <x v="4"/>
    <x v="0"/>
  </r>
  <r>
    <n v="207"/>
    <n v="1816161"/>
    <d v="2018-12-01T21:05:00"/>
    <s v="JACKSON"/>
    <s v="N"/>
    <s v="Lap belt and shoulder harness used"/>
    <s v="Straight ahead"/>
    <n v="0"/>
    <n v="90"/>
    <s v="Jackknife, Motor vehicle in transport, Ran off road right"/>
    <s v="Snow"/>
    <s v="N"/>
    <s v="N"/>
    <s v="N"/>
    <s v="N"/>
    <n v="43.836261999999898"/>
    <n v="-101.636927999999"/>
    <s v="Passenger car; Tractor/semi-trailer"/>
    <s v="Westbound"/>
    <s v="None; Unknown"/>
    <s v="Road surface condition ( wet, icy, snow, slush, etc. )"/>
    <m/>
    <s v="Brakes; Unknown"/>
    <s v="Weather conditions"/>
    <s v="Test not given, Test not given"/>
    <x v="4"/>
    <x v="2"/>
  </r>
  <r>
    <n v="208"/>
    <n v="1900082"/>
    <d v="2019-01-06T17:28:00"/>
    <s v="BENNETT"/>
    <s v="N"/>
    <s v="Lap belt and shoulder harness used"/>
    <s v="Slowing in traffic lane, Straight ahead"/>
    <n v="0"/>
    <n v="73"/>
    <s v="Motor vehicle in transport"/>
    <s v="Clear"/>
    <s v="N"/>
    <s v="N"/>
    <s v="N"/>
    <s v="N"/>
    <n v="43.288027"/>
    <n v="-101.513780999999"/>
    <s v="SUV ( sport utility/suburban )"/>
    <s v="Northbound"/>
    <s v="Followed too closely; None"/>
    <s v="Animal in roadway"/>
    <m/>
    <s v="None"/>
    <s v="None"/>
    <s v="Test not given, Test not given"/>
    <x v="4"/>
    <x v="1"/>
  </r>
  <r>
    <n v="209"/>
    <n v="1900478"/>
    <d v="2019-01-15T17:40:00"/>
    <s v="JACKSON"/>
    <s v="N"/>
    <m/>
    <m/>
    <n v="-1"/>
    <n v="73"/>
    <s v="Animal  - wild"/>
    <s v="Clear"/>
    <s v="N"/>
    <s v="N"/>
    <s v="N"/>
    <s v="N"/>
    <n v="43.671061000000002"/>
    <n v="-101.522982999999"/>
    <s v="Light truck (2 axles, 4 tires)"/>
    <s v="Northbound"/>
    <s v="Wild animal hit - damage only"/>
    <s v="Animal in roadway"/>
    <m/>
    <s v="Wild animal hit"/>
    <s v="Wild animal hit - damage only"/>
    <s v="Wild animal hit"/>
    <x v="4"/>
    <x v="0"/>
  </r>
  <r>
    <n v="210"/>
    <n v="1900485"/>
    <d v="2019-01-18T07:45:00"/>
    <s v="JACKSON"/>
    <s v="N"/>
    <s v="Lap belt and shoulder harness used"/>
    <s v="Straight ahead"/>
    <n v="0"/>
    <n v="90"/>
    <s v="Delineator post, Fence, Ran off road right"/>
    <s v="Snow, Blowing snow"/>
    <s v="N"/>
    <s v="N"/>
    <s v="N"/>
    <s v="N"/>
    <n v="43.835948000000002"/>
    <n v="-101.65455900000001"/>
    <s v="Passenger car"/>
    <s v="Eastbound"/>
    <s v="Driving too fast for conditions; None"/>
    <s v="Road surface condition ( wet, icy, snow, slush, etc. )"/>
    <m/>
    <s v="None"/>
    <s v="None"/>
    <s v="0.00 BAC"/>
    <x v="4"/>
    <x v="0"/>
  </r>
  <r>
    <n v="211"/>
    <n v="1900450"/>
    <d v="2019-01-16T16:20:00"/>
    <s v="BENNETT"/>
    <s v="N"/>
    <s v="Lap belt and shoulder harness used"/>
    <s v="Straight ahead"/>
    <n v="0"/>
    <n v="18"/>
    <s v="Highway traffic sign post/sign, Ran off road right"/>
    <s v="Sleet, hail ( freezing rain or drizzle ), Snow"/>
    <s v="N"/>
    <s v="N"/>
    <s v="N"/>
    <s v="N"/>
    <n v="43.215229999999899"/>
    <n v="-101.512542999999"/>
    <s v="Passenger car"/>
    <s v="Eastbound"/>
    <s v="Driving too fast for conditions; None"/>
    <s v="Road surface condition ( wet, icy, snow, slush, etc. )"/>
    <m/>
    <s v="None"/>
    <s v="None"/>
    <s v="Test not given"/>
    <x v="4"/>
    <x v="0"/>
  </r>
  <r>
    <n v="213"/>
    <n v="1817930"/>
    <d v="2018-12-28T22:00:00"/>
    <s v="JACKSON"/>
    <s v="N"/>
    <m/>
    <m/>
    <n v="-1"/>
    <n v="90"/>
    <s v="Animal  - wild"/>
    <s v="Clear"/>
    <s v="N"/>
    <s v="N"/>
    <s v="N"/>
    <s v="N"/>
    <n v="43.844954999999899"/>
    <n v="-101.511205"/>
    <s v="SUV ( sport utility/suburban )"/>
    <s v="Eastbound"/>
    <s v="Wild animal hit - damage only"/>
    <s v="Animal in roadway"/>
    <m/>
    <s v="Wild animal hit"/>
    <s v="Wild animal hit - damage only"/>
    <s v="Wild animal hit"/>
    <x v="4"/>
    <x v="0"/>
  </r>
  <r>
    <n v="215"/>
    <n v="1901857"/>
    <d v="2019-02-21T09:46:00"/>
    <s v="JACKSON"/>
    <s v="N"/>
    <m/>
    <m/>
    <n v="-1"/>
    <n v="90"/>
    <s v="Animal  - wild"/>
    <s v="Snow"/>
    <s v="N"/>
    <s v="N"/>
    <s v="N"/>
    <s v="N"/>
    <n v="43.839136000000003"/>
    <n v="-101.53019"/>
    <s v="Truck pulling trailer(s) - GCWR 10,001 lbs or more"/>
    <s v="Westbound"/>
    <s v="Wild animal hit - damage only"/>
    <s v="Animal in roadway"/>
    <m/>
    <s v="Wild animal hit"/>
    <s v="Wild animal hit - damage only"/>
    <s v="Wild animal hit"/>
    <x v="4"/>
    <x v="0"/>
  </r>
  <r>
    <n v="216"/>
    <n v="1901858"/>
    <d v="2019-02-18T13:07:00"/>
    <s v="JACKSON"/>
    <s v="N"/>
    <m/>
    <m/>
    <n v="-1"/>
    <n v="90"/>
    <s v="Animal  - wild"/>
    <s v="Clear"/>
    <s v="N"/>
    <s v="N"/>
    <s v="N"/>
    <s v="N"/>
    <n v="43.8373729999999"/>
    <n v="-101.534825999999"/>
    <s v="Passenger car"/>
    <s v="Eastbound"/>
    <s v="Wild animal hit - damage only"/>
    <s v="Animal in roadway"/>
    <m/>
    <s v="Wild animal hit"/>
    <s v="Wild animal hit - damage only"/>
    <s v="Wild animal hit"/>
    <x v="4"/>
    <x v="0"/>
  </r>
  <r>
    <n v="217"/>
    <n v="1818635"/>
    <d v="2018-12-16T02:06:00"/>
    <s v="JACKSON"/>
    <s v="N"/>
    <s v="None used"/>
    <s v="Straight ahead"/>
    <n v="0"/>
    <n v="73"/>
    <s v="Cross median/centerline, Fire/explosion, Overturn/rollover, Ran off road left"/>
    <s v="Cloudy"/>
    <s v="N"/>
    <s v="N"/>
    <s v="N"/>
    <s v="N"/>
    <n v="43.743786999999898"/>
    <n v="-101.525632999999"/>
    <s v="Passenger car"/>
    <s v="Northbound"/>
    <s v="Failure to keep in proper lane; Running off road"/>
    <s v="None"/>
    <m/>
    <s v="None"/>
    <s v="None"/>
    <s v="Test not given"/>
    <x v="4"/>
    <x v="4"/>
  </r>
  <r>
    <n v="218"/>
    <n v="1903046"/>
    <d v="2019-02-07T16:57:00"/>
    <s v="JACKSON"/>
    <s v="N"/>
    <m/>
    <m/>
    <n v="-1"/>
    <n v="90"/>
    <s v="Animal  - wild"/>
    <s v="Clear"/>
    <s v="N"/>
    <s v="N"/>
    <s v="N"/>
    <s v="N"/>
    <n v="43.839286000000001"/>
    <n v="-101.529742999999"/>
    <s v="SUV ( sport utility/suburban )"/>
    <s v="Westbound"/>
    <s v="Wild animal hit - damage only"/>
    <s v="Animal in roadway"/>
    <m/>
    <s v="Wild animal hit"/>
    <s v="Wild animal hit - damage only"/>
    <s v="Wild animal hit"/>
    <x v="4"/>
    <x v="0"/>
  </r>
  <r>
    <n v="220"/>
    <n v="1818810"/>
    <d v="2018-05-18T21:30:00"/>
    <s v="JACKSON"/>
    <s v="N"/>
    <m/>
    <m/>
    <n v="-1"/>
    <n v="90"/>
    <s v="Animal  - wild"/>
    <s v="Cloudy"/>
    <s v="N"/>
    <s v="N"/>
    <s v="N"/>
    <s v="N"/>
    <n v="43.836267999999897"/>
    <n v="-101.66294000000001"/>
    <s v="Passenger car"/>
    <s v="Westbound"/>
    <s v="Wild animal hit - damage only"/>
    <s v="Animal in roadway"/>
    <m/>
    <s v="Wild animal hit"/>
    <s v="Wild animal hit - damage only"/>
    <s v="Wild animal hit"/>
    <x v="4"/>
    <x v="0"/>
  </r>
  <r>
    <n v="221"/>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4"/>
    <x v="0"/>
  </r>
  <r>
    <n v="222"/>
    <n v="1905753"/>
    <d v="2019-05-17T17:40:00"/>
    <s v="JACKSON"/>
    <s v="N"/>
    <s v="Lap belt and shoulder harness used"/>
    <s v="Straight ahead"/>
    <n v="0"/>
    <n v="90"/>
    <s v="Guardrail face, Ran off road left"/>
    <s v="Cloudy, Rain"/>
    <s v="N"/>
    <s v="N"/>
    <s v="N"/>
    <s v="N"/>
    <n v="43.836278"/>
    <n v="-101.55195000000001"/>
    <s v="SUV ( sport utility/suburban )"/>
    <s v="Westbound"/>
    <s v="Driving too fast for conditions; None"/>
    <s v="Road surface condition ( wet, icy, snow, slush, etc. )"/>
    <m/>
    <s v="None"/>
    <s v="None"/>
    <s v="0.00 BAC"/>
    <x v="4"/>
    <x v="0"/>
  </r>
  <r>
    <n v="223"/>
    <n v="1905444"/>
    <d v="2019-05-22T10:33:00"/>
    <s v="JACKSON"/>
    <s v="N"/>
    <m/>
    <m/>
    <n v="-1"/>
    <n v="73"/>
    <s v="Animal  - wild"/>
    <s v="Rain, Sleet, hail ( freezing rain or drizzle )"/>
    <s v="N"/>
    <s v="N"/>
    <s v="N"/>
    <s v="N"/>
    <n v="43.461450999999897"/>
    <n v="-101.494900999999"/>
    <s v="SUV ( sport utility/suburban )"/>
    <s v="Northbound"/>
    <s v="Wild animal hit - damage only"/>
    <s v="Animal in roadway"/>
    <m/>
    <s v="Wild animal hit"/>
    <s v="Wild animal hit - damage only"/>
    <s v="Wild animal hit"/>
    <x v="4"/>
    <x v="0"/>
  </r>
  <r>
    <n v="224"/>
    <n v="1909257"/>
    <d v="2019-07-17T15:09:00"/>
    <s v="JACKSON"/>
    <s v="N"/>
    <s v="Lap belt and shoulder harness used"/>
    <s v="Straight ahead"/>
    <n v="0"/>
    <n v="90"/>
    <s v="Guardrail face, Ran off road left, Ran off road right"/>
    <s v="Clear"/>
    <s v="N"/>
    <s v="Y"/>
    <s v="N"/>
    <s v="N"/>
    <n v="43.835968999999899"/>
    <n v="-101.664061"/>
    <s v="Light truck (2 axles, 4 tires)"/>
    <s v="Eastbound"/>
    <s v="Fatigued/asleep; Running off road"/>
    <s v="None"/>
    <s v="CARELESS DRIVING."/>
    <s v="None"/>
    <s v="None"/>
    <s v="0.00 BAC"/>
    <x v="4"/>
    <x v="0"/>
  </r>
  <r>
    <n v="225"/>
    <n v="1909268"/>
    <d v="2019-06-28T21:43:00"/>
    <s v="JACKSON"/>
    <s v="N"/>
    <m/>
    <m/>
    <n v="-1"/>
    <n v="73"/>
    <s v="Animal  - wild"/>
    <s v="Clear"/>
    <s v="N"/>
    <s v="N"/>
    <s v="N"/>
    <s v="N"/>
    <n v="43.398927999999898"/>
    <n v="-101.499092"/>
    <s v="Passenger car"/>
    <s v="Southbound"/>
    <s v="Wild animal hit - damage only"/>
    <s v="Animal in roadway"/>
    <m/>
    <s v="Wild animal hit"/>
    <s v="Wild animal hit - damage only"/>
    <s v="Wild animal hit"/>
    <x v="4"/>
    <x v="0"/>
  </r>
  <r>
    <n v="227"/>
    <n v="1910360"/>
    <d v="2019-08-08T11:45:00"/>
    <s v="JACKSON"/>
    <s v="N"/>
    <s v="Lap belt and shoulder harness used"/>
    <s v="Straight ahead"/>
    <n v="0"/>
    <n v="90"/>
    <s v="Bridge rail, Guardrail face, Ran off road left, Ran off road right"/>
    <s v="Clear"/>
    <s v="N"/>
    <s v="N"/>
    <s v="N"/>
    <s v="N"/>
    <n v="43.83596"/>
    <n v="-101.662273999999"/>
    <s v="SUV ( sport utility/suburban )"/>
    <s v="Eastbound"/>
    <s v="None; Swerving or avoiding due to wind, slippery surface, vehicle, object, non-motorist, etc."/>
    <s v="None"/>
    <m/>
    <s v="None"/>
    <s v="None"/>
    <s v="0.00 BAC"/>
    <x v="4"/>
    <x v="0"/>
  </r>
  <r>
    <n v="228"/>
    <n v="1910814"/>
    <d v="2019-08-09T08:34:00"/>
    <s v="JACKSON"/>
    <s v="N"/>
    <s v="Lap belt and shoulder harness used"/>
    <s v="Straight ahead"/>
    <n v="0"/>
    <n v="90"/>
    <s v="Approach, Ran off road left"/>
    <s v="Clear"/>
    <s v="N"/>
    <s v="N"/>
    <s v="N"/>
    <s v="N"/>
    <n v="43.835971000000001"/>
    <n v="-101.64104500000001"/>
    <s v="Light truck (2 axles, 4 tires)"/>
    <s v="Eastbound"/>
    <s v="Failure to keep in proper lane; None"/>
    <s v="None"/>
    <m/>
    <s v="None"/>
    <s v="None"/>
    <s v="0.00 BAC, Not reported"/>
    <x v="4"/>
    <x v="1"/>
  </r>
  <r>
    <n v="229"/>
    <n v="1910963"/>
    <d v="2019-08-14T11:31:00"/>
    <s v="JACKSON"/>
    <s v="N"/>
    <s v="None used"/>
    <s v="Straight ahead"/>
    <n v="0"/>
    <n v="73"/>
    <s v="Motor vehicle in transport, Overturn/rollover"/>
    <s v="Clear"/>
    <s v="N"/>
    <s v="N"/>
    <s v="N"/>
    <s v="N"/>
    <n v="43.570118999999899"/>
    <n v="-101.52088500000001"/>
    <s v="Farm machinery; Light truck (2 axles, 4 tires)"/>
    <s v="Southbound"/>
    <s v="None"/>
    <s v="None"/>
    <s v="ADULT SEATBELT VIOLATION ---- AFTER 9/1/73"/>
    <s v="None"/>
    <s v="None"/>
    <s v="0.00 BAC, 0.00 BAC"/>
    <x v="4"/>
    <x v="1"/>
  </r>
  <r>
    <n v="230"/>
    <n v="1819665"/>
    <d v="2018-08-09T20:33:00"/>
    <s v="JACKSON"/>
    <s v="N"/>
    <s v="Lap belt and shoulder harness used"/>
    <s v="Straight ahead"/>
    <n v="0"/>
    <n v="73"/>
    <s v="Animal - domestic"/>
    <s v="Clear"/>
    <s v="N"/>
    <s v="N"/>
    <s v="N"/>
    <s v="N"/>
    <n v="43.441296999999899"/>
    <n v="-101.49402000000001"/>
    <s v="Light truck (2 axles, 4 tires)"/>
    <s v="Southbound"/>
    <s v="None"/>
    <s v="Animal in roadway"/>
    <m/>
    <s v="None"/>
    <s v="None"/>
    <s v="0.00 BAC"/>
    <x v="4"/>
    <x v="2"/>
  </r>
  <r>
    <n v="232"/>
    <n v="1911402"/>
    <d v="2019-08-19T21:15:00"/>
    <s v="JACKSON"/>
    <s v="Y"/>
    <s v="None used"/>
    <s v="Straight ahead"/>
    <n v="0"/>
    <n v="73"/>
    <s v="Pedestria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4"/>
    <x v="2"/>
  </r>
  <r>
    <n v="234"/>
    <n v="1911989"/>
    <d v="2019-09-05T20:10:00"/>
    <s v="JACKSON"/>
    <s v="N"/>
    <m/>
    <m/>
    <n v="-1"/>
    <n v="90"/>
    <s v="Animal  - wild"/>
    <s v="Clear"/>
    <s v="N"/>
    <s v="N"/>
    <s v="N"/>
    <s v="N"/>
    <n v="43.835991999999898"/>
    <n v="-101.590326"/>
    <s v="Light truck (2 axles, 4 tires)"/>
    <s v="Eastbound"/>
    <s v="Wild animal hit - damage only"/>
    <s v="Animal in roadway"/>
    <m/>
    <s v="Wild animal hit"/>
    <s v="Wild animal hit - damage only"/>
    <s v="Wild animal hit"/>
    <x v="4"/>
    <x v="0"/>
  </r>
  <r>
    <n v="237"/>
    <n v="1912891"/>
    <d v="2019-09-08T20:20:00"/>
    <s v="JACKSON"/>
    <s v="N"/>
    <m/>
    <m/>
    <n v="-1"/>
    <n v="73"/>
    <s v="Animal  - wild"/>
    <s v="Clear"/>
    <s v="N"/>
    <s v="N"/>
    <s v="N"/>
    <s v="N"/>
    <n v="43.615602000000003"/>
    <n v="-101.50550800000001"/>
    <s v="SUV ( sport utility/suburban )"/>
    <s v="Northbound"/>
    <s v="Wild animal hit - damage only"/>
    <s v="Animal in roadway"/>
    <m/>
    <s v="Wild animal hit"/>
    <s v="Wild animal hit - damage only"/>
    <s v="Wild animal hit"/>
    <x v="4"/>
    <x v="0"/>
  </r>
  <r>
    <n v="239"/>
    <n v="1913925"/>
    <d v="2019-09-16T03:00:00"/>
    <s v="BENNETT"/>
    <s v="N"/>
    <m/>
    <s v="Straight ahead"/>
    <n v="0"/>
    <n v="73"/>
    <s v="Overturn/rollover, Ran off road left, Ran off road right"/>
    <s v="Clear"/>
    <s v="N"/>
    <s v="N"/>
    <s v="N"/>
    <s v="N"/>
    <n v="43.388845000000003"/>
    <n v="-101.502184"/>
    <s v="Passenger car"/>
    <s v="Southbound"/>
    <s v="Drinking; Running off road"/>
    <s v="None"/>
    <m/>
    <s v="None"/>
    <s v="None"/>
    <s v="Test not given, Not reported"/>
    <x v="4"/>
    <x v="2"/>
  </r>
  <r>
    <n v="241"/>
    <n v="1917398"/>
    <d v="2019-10-12T23:00:00"/>
    <s v="JACKSON"/>
    <s v="N"/>
    <s v="Lap belt and shoulder harness used"/>
    <s v="Straight ahead"/>
    <n v="0"/>
    <n v="73"/>
    <s v="Fence, Ran off road left"/>
    <s v="Clear"/>
    <s v="N"/>
    <s v="N"/>
    <s v="N"/>
    <s v="N"/>
    <n v="43.797232999999899"/>
    <n v="-101.53300900000001"/>
    <s v="Light truck (2 axles, 4 tires)"/>
    <s v="Northbound"/>
    <s v="None; Running off road"/>
    <s v="Animal in roadway"/>
    <m/>
    <s v="None"/>
    <s v="None"/>
    <s v="0.00 BAC"/>
    <x v="4"/>
    <x v="0"/>
  </r>
  <r>
    <n v="242"/>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4"/>
    <x v="0"/>
  </r>
  <r>
    <n v="243"/>
    <n v="1917642"/>
    <d v="2019-11-19T08:00:00"/>
    <s v="BENNETT"/>
    <s v="N"/>
    <m/>
    <m/>
    <n v="-1"/>
    <n v="18"/>
    <s v="Animal  - wild"/>
    <s v="Clear"/>
    <s v="N"/>
    <s v="N"/>
    <s v="N"/>
    <s v="N"/>
    <n v="43.215240000000001"/>
    <n v="-101.532133"/>
    <s v="Van/Bus with seats for 16 or more people, including driver"/>
    <s v="Eastbound"/>
    <s v="Wild animal hit - damage only"/>
    <s v="Animal in roadway"/>
    <m/>
    <s v="Wild animal hit"/>
    <s v="Wild animal hit - damage only"/>
    <s v="Wild animal hit"/>
    <x v="4"/>
    <x v="0"/>
  </r>
  <r>
    <n v="244"/>
    <n v="1918564"/>
    <d v="2019-11-26T16:55:00"/>
    <s v="JACKSON"/>
    <s v="N"/>
    <s v="Lap belt and shoulder harness used"/>
    <s v="Straight ahead"/>
    <n v="0"/>
    <n v="90"/>
    <s v="Delineator post, Fence, Overturn/rollover, Ran off road right"/>
    <s v="Snow"/>
    <s v="N"/>
    <s v="N"/>
    <s v="N"/>
    <s v="N"/>
    <n v="43.835985999999899"/>
    <n v="-101.600588999999"/>
    <s v="Cargo van - GVWR 10,000 lbs or less"/>
    <s v="Eastbound"/>
    <s v="Driving too fast for conditions; None"/>
    <s v="Road surface condition ( wet, icy, snow, slush, etc. )"/>
    <m/>
    <s v="None"/>
    <s v="None"/>
    <s v="0.00 BAC"/>
    <x v="4"/>
    <x v="0"/>
  </r>
  <r>
    <n v="246"/>
    <n v="1919999"/>
    <d v="2019-12-13T23:05:00"/>
    <s v="BENNETT"/>
    <s v="N"/>
    <m/>
    <m/>
    <n v="-1"/>
    <n v="18"/>
    <s v="Animal  - wild"/>
    <s v="Clear"/>
    <s v="N"/>
    <s v="N"/>
    <s v="N"/>
    <s v="N"/>
    <n v="43.2152379999999"/>
    <n v="-101.52777500000001"/>
    <s v="Van/Bus with seats for 16 or more people, including driver"/>
    <s v="Eastbound"/>
    <s v="Wild animal hit - damage only"/>
    <s v="Animal in roadway"/>
    <m/>
    <s v="Wild animal hit"/>
    <s v="Wild animal hit - damage only"/>
    <s v="Wild animal hit"/>
    <x v="4"/>
    <x v="0"/>
  </r>
  <r>
    <n v="247"/>
    <n v="1920003"/>
    <d v="2019-12-24T07:00:00"/>
    <s v="JACKSON"/>
    <s v="N"/>
    <m/>
    <m/>
    <n v="-1"/>
    <n v="90"/>
    <s v="Animal  - wild"/>
    <s v="Cloudy"/>
    <s v="N"/>
    <s v="N"/>
    <s v="N"/>
    <s v="N"/>
    <n v="43.8362669999999"/>
    <n v="-101.649382"/>
    <s v="Passenger car"/>
    <s v="Westbound"/>
    <s v="Wild animal hit - damage only"/>
    <s v="Animal in roadway"/>
    <m/>
    <s v="Wild animal hit"/>
    <s v="Wild animal hit - damage only"/>
    <s v="Wild animal hit"/>
    <x v="4"/>
    <x v="0"/>
  </r>
  <r>
    <n v="249"/>
    <n v="1920551"/>
    <d v="2019-12-24T23:09:00"/>
    <s v="BENNETT"/>
    <s v="N"/>
    <s v="Lap belt and shoulder harness used"/>
    <s v="Stopped in traffic lane, Straight ahead"/>
    <n v="0"/>
    <n v="18"/>
    <s v="Cross median/centerline, Motor vehicle in transport"/>
    <s v="Clear"/>
    <s v="N"/>
    <s v="Y"/>
    <s v="N"/>
    <s v="N"/>
    <n v="43.172074000000002"/>
    <n v="-101.722623999999"/>
    <s v="Mini-van/passenger van with seats for 8 or less, including driver; Passenger car"/>
    <s v="Eastbound; Westbound"/>
    <s v="Failure to keep in proper lane; Fatigued/asleep; None"/>
    <s v="None"/>
    <m/>
    <s v="None"/>
    <s v="None"/>
    <s v="Test not given, Test not given"/>
    <x v="4"/>
    <x v="2"/>
  </r>
  <r>
    <n v="250"/>
    <n v="1920552"/>
    <d v="2019-11-10T03:40:00"/>
    <s v="BENNETT"/>
    <s v="N"/>
    <s v="Lap belt and shoulder harness used"/>
    <s v="Straight ahead"/>
    <n v="0"/>
    <n v="18"/>
    <s v="Animal  - wild, Cross median/centerline, Motor vehicle in transport"/>
    <s v="Clear"/>
    <s v="N"/>
    <s v="N"/>
    <s v="N"/>
    <s v="N"/>
    <n v="43.215240000000001"/>
    <n v="-101.550106999999"/>
    <s v="Light truck (2 axles, 4 tires); Tractor/semi-trailer"/>
    <s v="Eastbound; Westbound"/>
    <s v="None; Swerving or avoiding due to wind, slippery surface, vehicle, object, non-motorist, etc."/>
    <s v="Animal in roadway"/>
    <m/>
    <s v="None"/>
    <s v="None"/>
    <s v="0.00 BAC, Test not given"/>
    <x v="4"/>
    <x v="0"/>
  </r>
  <r>
    <n v="251"/>
    <n v="1920738"/>
    <d v="2019-09-12T15:00:00"/>
    <s v="BENNETT"/>
    <s v="N"/>
    <s v="Lap belt and shoulder harness used"/>
    <s v="Straight ahead"/>
    <n v="0"/>
    <n v="18"/>
    <s v="Approach, Cross median/centerline, Ran off road left"/>
    <s v="Clear"/>
    <s v="N"/>
    <s v="Y"/>
    <s v="N"/>
    <s v="N"/>
    <n v="43.215228000000003"/>
    <n v="-101.55350900000001"/>
    <s v="SUV ( sport utility/suburban )"/>
    <s v="Eastbound"/>
    <s v="Drinking; Fatigued/asleep"/>
    <s v="None"/>
    <m/>
    <s v="None"/>
    <s v="None"/>
    <s v="0.03 BAC"/>
    <x v="4"/>
    <x v="3"/>
  </r>
  <r>
    <n v="252"/>
    <n v="2001350"/>
    <d v="2020-01-23T07:30:00"/>
    <s v="BENNETT"/>
    <s v="N"/>
    <m/>
    <m/>
    <n v="-1"/>
    <n v="18"/>
    <s v="Animal  - wild"/>
    <s v="Clear"/>
    <s v="N"/>
    <s v="N"/>
    <s v="N"/>
    <s v="N"/>
    <n v="43.171880000000002"/>
    <n v="-101.697675"/>
    <s v="Van/Bus with seats for 16 or more people, including driver"/>
    <s v="Westbound"/>
    <s v="Wild animal hit - damage only"/>
    <s v="Animal in roadway"/>
    <m/>
    <s v="Wild animal hit"/>
    <s v="Wild animal hit - damage only"/>
    <s v="Wild animal hit"/>
    <x v="4"/>
    <x v="0"/>
  </r>
  <r>
    <n v="253"/>
    <n v="1920961"/>
    <d v="2019-12-13T17:00:00"/>
    <s v="BENNETT"/>
    <s v="N"/>
    <s v="Lap belt and shoulder harness used"/>
    <s v="Straight ahead, Turning left"/>
    <n v="0"/>
    <n v="18"/>
    <s v="Motor vehicle in transport"/>
    <s v="Clear"/>
    <s v="N"/>
    <s v="N"/>
    <s v="N"/>
    <s v="N"/>
    <n v="43.172131999999898"/>
    <n v="-101.728747999999"/>
    <s v="Light truck (2 axles, 4 tires); SUV ( sport utility/suburban )"/>
    <s v="Eastbound; Westbound"/>
    <s v="Failed to yield to vehicle; None"/>
    <s v="None"/>
    <m/>
    <s v="None"/>
    <s v="None"/>
    <s v="Test not given, Test not given"/>
    <x v="4"/>
    <x v="2"/>
  </r>
  <r>
    <n v="257"/>
    <n v="1921016"/>
    <d v="2019-12-23T06:45:00"/>
    <s v="JACKSON"/>
    <s v="N"/>
    <m/>
    <m/>
    <n v="-1"/>
    <n v="73"/>
    <s v="Animal  - wild"/>
    <s v="Clear"/>
    <s v="N"/>
    <s v="N"/>
    <s v="N"/>
    <s v="N"/>
    <n v="43.715091999999899"/>
    <n v="-101.541708"/>
    <s v="Tractor/semi-trailer"/>
    <s v="Northbound"/>
    <s v="Wild animal hit - damage only"/>
    <s v="Animal in roadway"/>
    <m/>
    <s v="Wild animal hit"/>
    <s v="Wild animal hit - damage only"/>
    <s v="Wild animal hit"/>
    <x v="4"/>
    <x v="0"/>
  </r>
  <r>
    <n v="258"/>
    <n v="2006295"/>
    <d v="2020-05-23T20:32:00"/>
    <s v="JACKSON"/>
    <s v="N"/>
    <s v="Lap belt and shoulder harness used"/>
    <s v="Straight ahead"/>
    <n v="0"/>
    <n v="90"/>
    <s v="Ditch, Jackknife, Ran off road right"/>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4"/>
    <x v="0"/>
  </r>
  <r>
    <n v="259"/>
    <n v="2007221"/>
    <d v="2020-06-24T14:11:00"/>
    <s v="JACKSON"/>
    <s v="N"/>
    <s v="Lap belt and shoulder harness used"/>
    <s v="Changing lanes, Straight ahead"/>
    <n v="0"/>
    <n v="90"/>
    <s v="Motor vehicle in transport"/>
    <s v="Clear"/>
    <s v="N"/>
    <s v="N"/>
    <s v="N"/>
    <s v="N"/>
    <n v="43.836269999999899"/>
    <n v="-101.587439"/>
    <s v="Passenger car; SUV ( sport utility/suburban )"/>
    <s v="Westbound"/>
    <s v="Failure to keep in proper lane; None"/>
    <s v="None"/>
    <s v="UNSAFE LANE CHANGE"/>
    <s v="None"/>
    <s v="None"/>
    <s v="0.00 BAC, 0.00 BAC"/>
    <x v="4"/>
    <x v="0"/>
  </r>
  <r>
    <n v="261"/>
    <n v="2007941"/>
    <d v="2020-06-16T13:46:00"/>
    <s v="JACKSON"/>
    <s v="N"/>
    <s v="Lap belt only used"/>
    <s v="Straight ahead"/>
    <n v="0"/>
    <n v="90"/>
    <s v="Ditch, Fence, Ran off road right"/>
    <s v="Clear"/>
    <s v="N"/>
    <s v="N"/>
    <s v="N"/>
    <s v="Y"/>
    <n v="43.835985000000001"/>
    <n v="-101.565186999999"/>
    <s v="SUV ( sport utility/suburban )"/>
    <s v="Eastbound"/>
    <s v="Illness (heart attack, stroke, etc.); None"/>
    <s v="None"/>
    <m/>
    <s v="None"/>
    <s v="None"/>
    <s v="Test not given"/>
    <x v="4"/>
    <x v="0"/>
  </r>
  <r>
    <n v="262"/>
    <n v="2008839"/>
    <d v="2020-06-02T00:53:00"/>
    <s v="JACKSON"/>
    <s v="N"/>
    <m/>
    <m/>
    <n v="-1"/>
    <n v="73"/>
    <s v="Animal  - wild"/>
    <s v="Clear"/>
    <s v="N"/>
    <s v="N"/>
    <s v="N"/>
    <s v="N"/>
    <n v="43.548184999999897"/>
    <n v="-101.511697999999"/>
    <s v="Light truck (2 axles, 4 tires)"/>
    <s v="Southbound"/>
    <s v="Wild animal hit - damage only"/>
    <s v="Animal in roadway"/>
    <m/>
    <s v="Wild animal hit"/>
    <s v="Wild animal hit - damage only"/>
    <s v="Wild animal hit"/>
    <x v="4"/>
    <x v="0"/>
  </r>
  <r>
    <n v="263"/>
    <n v="2009171"/>
    <d v="2020-08-06T20:45:00"/>
    <s v="JACKSON"/>
    <s v="N"/>
    <s v="None used"/>
    <s v="Straight ahead"/>
    <n v="0"/>
    <n v="90"/>
    <s v="Equipment failure ( tires, brakes, etc. ), Overturn/rollover"/>
    <s v="Clear"/>
    <s v="N"/>
    <s v="N"/>
    <s v="N"/>
    <s v="N"/>
    <n v="43.836277000000003"/>
    <n v="-101.549510999999"/>
    <s v="Motorcycle"/>
    <s v="Westbound"/>
    <s v="None; Swerving or avoiding due to wind, slippery surface, vehicle, object, non-motorist, etc."/>
    <s v="None"/>
    <m/>
    <s v="Tires"/>
    <s v="None"/>
    <s v="0.00 BAC"/>
    <x v="4"/>
    <x v="0"/>
  </r>
  <r>
    <n v="264"/>
    <n v="2009356"/>
    <d v="2020-08-12T10:26:00"/>
    <s v="JACKSON"/>
    <s v="N"/>
    <s v="Lap belt and shoulder harness used"/>
    <s v="Straight ahead"/>
    <n v="0"/>
    <n v="73"/>
    <s v="Overturn/rollover, Ran off road left"/>
    <s v="Clear"/>
    <s v="N"/>
    <s v="N"/>
    <s v="N"/>
    <s v="N"/>
    <n v="43.730027"/>
    <n v="-101.541077"/>
    <s v="SUV ( sport utility/suburban )"/>
    <s v="Northbound"/>
    <s v="Failure to keep in proper lane; Running off road"/>
    <s v="None"/>
    <m/>
    <s v="None"/>
    <s v="None"/>
    <s v="0.00 BAC"/>
    <x v="4"/>
    <x v="0"/>
  </r>
  <r>
    <n v="265"/>
    <n v="2009453"/>
    <d v="2020-08-13T21:14:00"/>
    <s v="JACKSON"/>
    <s v="N"/>
    <s v="Lap belt only used"/>
    <s v="Straight ahead"/>
    <n v="0"/>
    <n v="73"/>
    <s v="Equipment failure ( tires, brakes, etc. ), Fire/explosion"/>
    <s v="Clear"/>
    <s v="N"/>
    <s v="N"/>
    <s v="N"/>
    <s v="N"/>
    <n v="43.819743000000003"/>
    <n v="-101.522385999999"/>
    <s v="Passenger car"/>
    <s v="Southbound"/>
    <s v="None"/>
    <s v="None"/>
    <s v="NO VALID DL, FINANCIAL RESPONSIBILITY - OWNER"/>
    <s v="Power train"/>
    <s v="None"/>
    <s v="0.00 BAC"/>
    <x v="4"/>
    <x v="0"/>
  </r>
  <r>
    <n v="266"/>
    <n v="2010049"/>
    <d v="2020-08-29T20:00:00"/>
    <s v="JACKSON"/>
    <s v="N"/>
    <m/>
    <m/>
    <n v="-1"/>
    <n v="73"/>
    <s v="Animal  - wild"/>
    <s v="Clear"/>
    <s v="N"/>
    <s v="N"/>
    <s v="N"/>
    <s v="N"/>
    <n v="43.741669000000002"/>
    <n v="-101.526668"/>
    <s v="Light truck (2 axles, 4 tires)"/>
    <s v="Southbound"/>
    <s v="Wild animal hit - damage only"/>
    <s v="Animal in roadway"/>
    <m/>
    <s v="Wild animal hit"/>
    <s v="Wild animal hit - damage only"/>
    <s v="Wild animal hit"/>
    <x v="4"/>
    <x v="0"/>
  </r>
  <r>
    <n v="267"/>
    <n v="2010233"/>
    <d v="2020-08-22T14:38:00"/>
    <s v="BENNETT"/>
    <s v="N"/>
    <s v="None used"/>
    <s v="Straight ahead"/>
    <n v="0"/>
    <n v="73"/>
    <s v="Cross median/centerline, Overturn/rollover, Ran off road left, Ran off road right"/>
    <s v="Clear"/>
    <s v="N"/>
    <s v="N"/>
    <s v="N"/>
    <s v="N"/>
    <n v="43.233150000000002"/>
    <n v="-101.513819999999"/>
    <s v="SUV ( sport utility/suburban )"/>
    <s v="Northbound"/>
    <s v="Drinking; Running off road"/>
    <s v="None"/>
    <s v="DUI"/>
    <s v="None"/>
    <s v="None"/>
    <s v="Test given, but unobtainable at time report filed"/>
    <x v="4"/>
    <x v="2"/>
  </r>
  <r>
    <n v="268"/>
    <n v="2011629"/>
    <d v="2020-07-31T22:25:00"/>
    <s v="JACKSON"/>
    <s v="N"/>
    <m/>
    <m/>
    <n v="-1"/>
    <n v="90"/>
    <s v="Animal  - wild"/>
    <s v="Clear"/>
    <s v="N"/>
    <s v="N"/>
    <s v="N"/>
    <s v="N"/>
    <n v="43.836269999999899"/>
    <n v="-101.58716200000001"/>
    <s v="Passenger car"/>
    <s v="Westbound"/>
    <s v="Wild animal hit - damage only"/>
    <s v="Animal in roadway"/>
    <m/>
    <s v="Wild animal hit"/>
    <s v="Wild animal hit - damage only"/>
    <s v="Wild animal hit"/>
    <x v="4"/>
    <x v="0"/>
  </r>
  <r>
    <n v="269"/>
    <n v="2011631"/>
    <d v="2020-08-28T20:30:00"/>
    <s v="JACKSON"/>
    <s v="N"/>
    <m/>
    <m/>
    <n v="-1"/>
    <n v="90"/>
    <s v="Animal  - wild"/>
    <s v="Clear"/>
    <s v="N"/>
    <s v="N"/>
    <s v="N"/>
    <s v="N"/>
    <n v="43.845143999999898"/>
    <n v="-101.511488"/>
    <s v="SUV ( sport utility/suburban )"/>
    <s v="Westbound"/>
    <s v="Wild animal hit - damage only"/>
    <s v="Animal in roadway"/>
    <m/>
    <s v="Wild animal hit"/>
    <s v="Wild animal hit - damage only"/>
    <s v="Wild animal hit"/>
    <x v="4"/>
    <x v="0"/>
  </r>
  <r>
    <n v="270"/>
    <n v="2013030"/>
    <d v="2020-10-21T10:20:00"/>
    <s v="JACKSON"/>
    <s v="N"/>
    <s v="Lap belt and shoulder harness used"/>
    <s v="Straight ahead"/>
    <n v="0"/>
    <n v="90"/>
    <s v="Fence, Ran off road right"/>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4"/>
    <x v="0"/>
  </r>
  <r>
    <n v="271"/>
    <n v="2014192"/>
    <d v="2020-11-02T16:14:00"/>
    <s v="JACKSON"/>
    <s v="N"/>
    <m/>
    <m/>
    <n v="-1"/>
    <n v="73"/>
    <s v="Animal  - wild"/>
    <s v="Clear"/>
    <s v="N"/>
    <s v="N"/>
    <s v="N"/>
    <s v="N"/>
    <n v="43.803899999999899"/>
    <n v="-101.527366"/>
    <s v="SUV ( sport utility/suburban )"/>
    <s v="Southbound"/>
    <s v="Wild animal hit - damage only"/>
    <s v="Animal in roadway"/>
    <m/>
    <s v="Wild animal hit"/>
    <s v="Wild animal hit - damage only"/>
    <s v="Wild animal hit"/>
    <x v="4"/>
    <x v="0"/>
  </r>
  <r>
    <n v="272"/>
    <n v="2014664"/>
    <d v="2020-11-16T22:17:00"/>
    <s v="JACKSON"/>
    <s v="N"/>
    <m/>
    <m/>
    <n v="-1"/>
    <n v="90"/>
    <s v="Animal  - wild"/>
    <s v="Clear"/>
    <s v="N"/>
    <s v="N"/>
    <s v="N"/>
    <s v="N"/>
    <n v="43.8388279999999"/>
    <n v="-101.531154999999"/>
    <s v="Truck pulling trailer(s) - GCWR 10,001 lbs or more"/>
    <s v="Westbound"/>
    <s v="Wild animal hit - damage only"/>
    <s v="Animal in roadway"/>
    <m/>
    <s v="Wild animal hit"/>
    <s v="Wild animal hit - damage only"/>
    <s v="Wild animal hit"/>
    <x v="4"/>
    <x v="0"/>
  </r>
  <r>
    <n v="273"/>
    <n v="2015597"/>
    <d v="2020-11-20T18:53:00"/>
    <s v="JACKSON"/>
    <s v="N"/>
    <m/>
    <m/>
    <n v="-1"/>
    <n v="90"/>
    <s v="Animal  - wild"/>
    <s v="Clear"/>
    <s v="N"/>
    <s v="N"/>
    <s v="N"/>
    <s v="N"/>
    <n v="43.839505000000003"/>
    <n v="-101.52905800000001"/>
    <s v="Single-unit truck (2 axle, 6 tires) GVWR 10,000 lbs or less"/>
    <s v="Eastbound"/>
    <s v="Wild animal hit - damage only"/>
    <s v="Animal in roadway"/>
    <m/>
    <s v="Wild animal hit"/>
    <s v="Wild animal hit - damage only"/>
    <s v="Wild animal hit"/>
    <x v="4"/>
    <x v="0"/>
  </r>
  <r>
    <n v="274"/>
    <n v="2015599"/>
    <d v="2020-11-25T20:00:00"/>
    <s v="JACKSON"/>
    <s v="N"/>
    <m/>
    <m/>
    <n v="-1"/>
    <n v="73"/>
    <s v="Animal  - wild"/>
    <s v="Clear"/>
    <s v="N"/>
    <s v="N"/>
    <s v="N"/>
    <s v="N"/>
    <n v="43.734051000000001"/>
    <n v="-101.536742"/>
    <s v="SUV ( sport utility/suburban )"/>
    <s v="Northbound"/>
    <s v="Wild animal hit - damage only"/>
    <s v="Animal in roadway"/>
    <m/>
    <s v="Wild animal hit"/>
    <s v="Wild animal hit - damage only"/>
    <s v="Wild animal hit"/>
    <x v="4"/>
    <x v="0"/>
  </r>
  <r>
    <n v="275"/>
    <n v="2015600"/>
    <d v="2020-11-28T06:08:00"/>
    <s v="JACKSON"/>
    <s v="N"/>
    <m/>
    <m/>
    <n v="-1"/>
    <n v="90"/>
    <s v="Animal  - wild"/>
    <s v="Clear"/>
    <s v="N"/>
    <s v="N"/>
    <s v="N"/>
    <s v="N"/>
    <n v="43.836641"/>
    <n v="-101.537460999999"/>
    <s v="SUV ( sport utility/suburban )"/>
    <s v="Westbound"/>
    <s v="Wild animal hit - damage only"/>
    <s v="Animal in roadway"/>
    <m/>
    <s v="Wild animal hit"/>
    <s v="Wild animal hit - damage only"/>
    <s v="Wild animal hit"/>
    <x v="4"/>
    <x v="0"/>
  </r>
  <r>
    <n v="277"/>
    <n v="2016926"/>
    <d v="2020-12-23T12:26:00"/>
    <s v="JACKSON"/>
    <s v="N"/>
    <s v="Lap belt and shoulder harness used"/>
    <s v="Straight ahead"/>
    <n v="0"/>
    <n v="90"/>
    <s v="Jackknife, Ran off road right"/>
    <s v="Blowing snow"/>
    <s v="N"/>
    <s v="N"/>
    <s v="N"/>
    <s v="N"/>
    <n v="43.835984000000003"/>
    <n v="-101.60471800000001"/>
    <s v="Tractor/semi-trailer"/>
    <s v="Eastbound"/>
    <s v="Driving too fast for conditions; None"/>
    <s v="Road surface condition ( wet, icy, snow, slush, etc. )"/>
    <m/>
    <s v="None"/>
    <s v="Weather conditions"/>
    <s v="Test not given"/>
    <x v="4"/>
    <x v="0"/>
  </r>
  <r>
    <n v="278"/>
    <n v="2017059"/>
    <d v="2020-12-23T07:55:00"/>
    <s v="JACKSON"/>
    <s v="N"/>
    <s v="Lap belt and shoulder harness used"/>
    <s v="Straight ahead"/>
    <n v="0"/>
    <n v="90"/>
    <s v="Jackknife, Ran off road left"/>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4"/>
    <x v="0"/>
  </r>
  <r>
    <n v="279"/>
    <n v="2100368"/>
    <d v="2021-01-09T07:29:00"/>
    <s v="JACKSON"/>
    <s v="N"/>
    <s v="Lap belt and shoulder harness used, None used"/>
    <s v="Straight ahead"/>
    <n v="0"/>
    <n v="90"/>
    <s v="Overturn/rollover, Ran off road left"/>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4"/>
    <x v="2"/>
  </r>
  <r>
    <n v="280"/>
    <n v="2100574"/>
    <d v="2021-01-18T17:00:00"/>
    <s v="JACKSON"/>
    <s v="N"/>
    <m/>
    <m/>
    <n v="-1"/>
    <n v="73"/>
    <s v="Animal  - wild"/>
    <s v="Clear"/>
    <s v="N"/>
    <s v="N"/>
    <s v="N"/>
    <s v="N"/>
    <n v="43.753982999999899"/>
    <n v="-101.524173"/>
    <s v="SUV ( sport utility/suburban )"/>
    <s v="Southbound"/>
    <s v="Wild animal hit - damage only"/>
    <s v="Animal in roadway"/>
    <m/>
    <s v="Wild animal hit"/>
    <s v="Wild animal hit - damage only"/>
    <s v="Wild animal hit"/>
    <x v="4"/>
    <x v="0"/>
  </r>
  <r>
    <n v="282"/>
    <n v="2018102"/>
    <d v="2020-12-31T09:06:00"/>
    <s v="JACKSON"/>
    <s v="N"/>
    <s v="Lap belt and shoulder harness used, Lap belt only used"/>
    <s v="Making U-turn, Straight ahead"/>
    <n v="0"/>
    <n v="73"/>
    <s v="Motor vehicle in transport, Ran off road left"/>
    <s v="Clear"/>
    <s v="N"/>
    <s v="N"/>
    <s v="N"/>
    <s v="N"/>
    <n v="43.564518"/>
    <n v="-101.520887999999"/>
    <s v="Light truck (2 axles, 4 tires); Passenger car"/>
    <s v="Southbound"/>
    <s v="Failed to yield to vehicle; Improper turn; None"/>
    <s v="None"/>
    <s v="RECKLESS DRIVING"/>
    <s v="None"/>
    <s v="None"/>
    <s v="Test not given, Test not given"/>
    <x v="4"/>
    <x v="0"/>
  </r>
  <r>
    <n v="284"/>
    <n v="2101817"/>
    <d v="2021-02-12T20:19:00"/>
    <s v="JACKSON"/>
    <s v="N"/>
    <m/>
    <m/>
    <n v="-1"/>
    <n v="90"/>
    <s v="Animal  - wild"/>
    <s v="Cloudy"/>
    <s v="N"/>
    <s v="N"/>
    <s v="N"/>
    <s v="N"/>
    <n v="43.839505000000003"/>
    <n v="-101.52905800000001"/>
    <s v="SUV ( sport utility/suburban )"/>
    <s v="Westbound"/>
    <s v="Wild animal hit - damage only"/>
    <s v="Animal in roadway"/>
    <m/>
    <s v="Wild animal hit"/>
    <s v="Wild animal hit - damage only"/>
    <s v="Wild animal hit"/>
    <x v="4"/>
    <x v="0"/>
  </r>
  <r>
    <n v="285"/>
    <n v="2101819"/>
    <d v="2021-02-14T15:34:00"/>
    <s v="JACKSON"/>
    <s v="N"/>
    <s v="Lap belt and shoulder harness used"/>
    <s v="Straight ahead"/>
    <n v="0"/>
    <n v="90"/>
    <s v="Highway traffic sign post/sign, Ran off road left"/>
    <s v="Cloudy"/>
    <s v="N"/>
    <s v="N"/>
    <s v="N"/>
    <s v="N"/>
    <n v="43.838926000000001"/>
    <n v="-101.529999"/>
    <s v="SUV ( sport utility/suburban )"/>
    <s v="Eastbound"/>
    <s v="None"/>
    <s v="Road surface condition ( wet, icy, snow, slush, etc. )"/>
    <m/>
    <s v="Steering"/>
    <s v="None"/>
    <s v="Test not given"/>
    <x v="4"/>
    <x v="0"/>
  </r>
  <r>
    <n v="286"/>
    <n v="2102300"/>
    <d v="2021-02-17T20:20:00"/>
    <s v="JACKSON"/>
    <s v="N"/>
    <s v="Lap belt and shoulder harness used"/>
    <s v="Straight ahead"/>
    <n v="0"/>
    <n v="90"/>
    <s v="Other movable object"/>
    <s v="Clear"/>
    <s v="N"/>
    <s v="N"/>
    <s v="N"/>
    <s v="N"/>
    <n v="43.8390249999999"/>
    <n v="-101.530546999999"/>
    <s v="Passenger car"/>
    <s v="Westbound"/>
    <s v="None"/>
    <s v="Animal in roadway"/>
    <m/>
    <s v="None"/>
    <s v="None"/>
    <s v="0.00 BAC"/>
    <x v="4"/>
    <x v="0"/>
  </r>
  <r>
    <n v="288"/>
    <n v="2102837"/>
    <d v="2021-02-07T13:40:00"/>
    <s v="BENNETT"/>
    <s v="N"/>
    <s v="Lap belt and shoulder harness used, None used"/>
    <s v="Overtaking/passing, Turning left"/>
    <n v="0"/>
    <n v="18"/>
    <s v="Fence, Motor vehicle in transport, Motor vehicle used as equipment ( snowplow plowing ), Overturn/rollover, Ran off road left"/>
    <s v="Cloudy"/>
    <s v="N"/>
    <s v="N"/>
    <s v="N"/>
    <s v="N"/>
    <n v="43.215232"/>
    <n v="-101.513834"/>
    <s v="Single-unit truck (3 or more axles); Tractor/semi-trailer"/>
    <s v="Eastbound"/>
    <s v="Improper passing; None"/>
    <s v="None"/>
    <s v="PASSING IN A NO PASSING ZONE"/>
    <s v="None"/>
    <s v="None"/>
    <s v="0.00 BAC, Not reported, 0.00 BAC"/>
    <x v="4"/>
    <x v="1"/>
  </r>
  <r>
    <n v="289"/>
    <n v="2103488"/>
    <d v="2021-03-14T13:35:00"/>
    <s v="JACKSON"/>
    <s v="N"/>
    <s v="Lap belt and shoulder harness used"/>
    <s v="Straight ahead"/>
    <n v="0"/>
    <n v="90"/>
    <s v="Embankment, Ran off road left"/>
    <s v="Sleet, hail ( freezing rain or drizzle ), Snow"/>
    <s v="N"/>
    <s v="N"/>
    <s v="N"/>
    <s v="N"/>
    <n v="43.837046000000001"/>
    <n v="-101.536940999999"/>
    <s v="SUV ( sport utility/suburban )"/>
    <s v="Eastbound"/>
    <s v="None"/>
    <s v="Road surface condition ( wet, icy, snow, slush, etc. )"/>
    <m/>
    <s v="None"/>
    <s v="Weather conditions"/>
    <s v="Test not given"/>
    <x v="4"/>
    <x v="2"/>
  </r>
  <r>
    <n v="290"/>
    <n v="2102773"/>
    <d v="2021-02-13T08:25:00"/>
    <s v="JACKSON"/>
    <s v="N"/>
    <s v="Lap belt and shoulder harness used"/>
    <s v="Straight ahead, Turning right"/>
    <n v="0"/>
    <n v="73"/>
    <s v="Cross median/centerline, Motor vehicle in transport, Ran off road left"/>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4"/>
    <x v="0"/>
  </r>
  <r>
    <n v="291"/>
    <n v="2103569"/>
    <d v="2021-02-28T14:30:00"/>
    <s v="JACKSON"/>
    <s v="N"/>
    <s v="Lap belt and shoulder harness used"/>
    <s v="Straight ahead"/>
    <n v="0"/>
    <n v="90"/>
    <s v="Fence, Overturn/rollover, Ran off road right"/>
    <s v="Clear"/>
    <s v="N"/>
    <s v="N"/>
    <s v="N"/>
    <s v="N"/>
    <n v="43.8359939999999"/>
    <n v="-101.547450999999"/>
    <s v="SUV ( sport utility/suburban )"/>
    <s v="Eastbound"/>
    <s v="None; Running off road"/>
    <s v="Road surface condition ( wet, icy, snow, slush, etc. )"/>
    <m/>
    <s v="None"/>
    <s v="None"/>
    <s v="Test not given"/>
    <x v="4"/>
    <x v="0"/>
  </r>
  <r>
    <n v="292"/>
    <n v="2104299"/>
    <d v="2021-04-01T21:03:00"/>
    <s v="JACKSON"/>
    <s v="N"/>
    <m/>
    <m/>
    <n v="-1"/>
    <n v="90"/>
    <s v="Animal  - wild"/>
    <s v="Clear"/>
    <s v="N"/>
    <s v="N"/>
    <s v="N"/>
    <s v="N"/>
    <n v="43.836272000000001"/>
    <n v="-101.546610999999"/>
    <s v="Cargo van - GVWR 10,000 lbs or less"/>
    <s v="Westbound"/>
    <s v="Wild animal hit - damage only"/>
    <s v="Animal in roadway"/>
    <m/>
    <s v="Wild animal hit"/>
    <s v="Wild animal hit - damage only"/>
    <s v="Wild animal hit"/>
    <x v="4"/>
    <x v="0"/>
  </r>
  <r>
    <n v="293"/>
    <n v="2104342"/>
    <d v="2021-03-26T01:00:00"/>
    <s v="JACKSON"/>
    <s v="N"/>
    <s v="Lap belt and shoulder harness used"/>
    <s v="Straight ahead"/>
    <n v="0"/>
    <n v="73"/>
    <s v="Delineator post, Overturn/rollover, Ran off road right"/>
    <s v="Cloudy"/>
    <s v="Y"/>
    <s v="N"/>
    <s v="N"/>
    <s v="N"/>
    <n v="43.796765999999899"/>
    <n v="-101.533117"/>
    <s v="Passenger car"/>
    <s v="Southbound"/>
    <s v="Drinking; Over-correcting/over-steering"/>
    <s v="None"/>
    <s v="DUI, CARELESS DRIVING."/>
    <s v="None"/>
    <s v="None"/>
    <s v="0.18 BAC"/>
    <x v="4"/>
    <x v="1"/>
  </r>
  <r>
    <n v="294"/>
    <n v="2105425"/>
    <d v="2021-04-17T03:50:00"/>
    <s v="JACKSON"/>
    <s v="N"/>
    <s v="Lap belt and shoulder harness used"/>
    <s v="Straight ahead"/>
    <n v="0"/>
    <n v="73"/>
    <s v="Overturn/rollover, Ran off road right"/>
    <s v="Clear"/>
    <s v="N"/>
    <s v="N"/>
    <s v="N"/>
    <s v="N"/>
    <n v="43.787804999999899"/>
    <n v="-101.531683999999"/>
    <s v="SUV ( sport utility/suburban )"/>
    <s v="Southbound"/>
    <s v="None; Running off road"/>
    <s v="None"/>
    <s v="NO VALID DL, DUI"/>
    <s v="None"/>
    <s v="None"/>
    <s v="Test given, but unobtainable at time report filed, Not reported"/>
    <x v="4"/>
    <x v="1"/>
  </r>
  <r>
    <n v="295"/>
    <n v="2105426"/>
    <d v="2021-04-19T08:20:00"/>
    <s v="JACKSON"/>
    <s v="N"/>
    <s v="Lap belt and shoulder harness used"/>
    <s v="Straight ahead"/>
    <n v="0"/>
    <n v="90"/>
    <s v="Bridge rail, Ran off road right"/>
    <s v="Snow"/>
    <s v="N"/>
    <s v="N"/>
    <s v="N"/>
    <s v="N"/>
    <n v="43.83596"/>
    <n v="-101.66187600000001"/>
    <s v="SUV ( sport utility/suburban )"/>
    <s v="Eastbound"/>
    <s v="None; Swerving or avoiding due to wind, slippery surface, vehicle, object, non-motorist, etc."/>
    <s v="Road surface condition ( wet, icy, snow, slush, etc. )"/>
    <m/>
    <s v="None"/>
    <s v="None"/>
    <s v="0.00 BAC"/>
    <x v="4"/>
    <x v="0"/>
  </r>
  <r>
    <n v="296"/>
    <n v="2105722"/>
    <d v="2021-05-06T16:08:00"/>
    <s v="BENNETT"/>
    <s v="N"/>
    <s v="Lap belt and shoulder harness used"/>
    <s v="Straight ahead, Turning left"/>
    <n v="0"/>
    <n v="18"/>
    <s v="Motor vehicle in transport"/>
    <s v="Clear"/>
    <s v="N"/>
    <s v="N"/>
    <s v="N"/>
    <s v="N"/>
    <n v="43.171930000000003"/>
    <n v="-101.705372999999"/>
    <s v="SUV ( sport utility/suburban )"/>
    <s v="Northbound; Westbound"/>
    <s v="Failed to yield to vehicle; None"/>
    <s v="None"/>
    <m/>
    <s v="None"/>
    <s v="None"/>
    <s v="Test not given, Test not given"/>
    <x v="4"/>
    <x v="0"/>
  </r>
  <r>
    <n v="297"/>
    <n v="2105724"/>
    <d v="2021-04-20T13:41:00"/>
    <s v="JACKSON"/>
    <s v="N"/>
    <s v="Lap belt and shoulder harness used"/>
    <s v="Straight ahead"/>
    <n v="0"/>
    <n v="90"/>
    <s v="Cargo/equipment loss or shift, Motor vehicle in transport"/>
    <s v="Clear"/>
    <s v="N"/>
    <s v="N"/>
    <s v="N"/>
    <s v="N"/>
    <n v="43.837437000000001"/>
    <n v="-101.534627"/>
    <s v="Passenger car; Tractor/semi-trailer"/>
    <s v="Eastbound"/>
    <s v="None"/>
    <s v="None"/>
    <m/>
    <s v="None; Power train"/>
    <s v="None"/>
    <s v="Test not given, Test not given"/>
    <x v="4"/>
    <x v="0"/>
  </r>
  <r>
    <n v="298"/>
    <n v="2106266"/>
    <d v="2021-05-18T08:15:00"/>
    <s v="BENNETT"/>
    <s v="N"/>
    <m/>
    <m/>
    <n v="-1"/>
    <n v="73"/>
    <s v="Animal  - wild"/>
    <s v="Clear"/>
    <s v="N"/>
    <s v="N"/>
    <s v="N"/>
    <s v="N"/>
    <n v="43.388005"/>
    <n v="-101.503243999999"/>
    <s v="Light truck (2 axles, 4 tires)"/>
    <s v="Southbound"/>
    <s v="Wild animal hit - damage only"/>
    <s v="Animal in roadway"/>
    <m/>
    <s v="Wild animal hit"/>
    <s v="Wild animal hit - damage only"/>
    <s v="Wild animal hit"/>
    <x v="4"/>
    <x v="0"/>
  </r>
  <r>
    <n v="299"/>
    <n v="2106267"/>
    <d v="2021-05-17T10:33:00"/>
    <s v="BENNETT"/>
    <s v="N"/>
    <s v="Lap belt and shoulder harness used"/>
    <s v="Changing lanes, Stopped in traffic lane"/>
    <n v="0"/>
    <n v="18"/>
    <s v="Motor vehicle in transport"/>
    <s v="Clear"/>
    <s v="N"/>
    <s v="N"/>
    <s v="N"/>
    <s v="N"/>
    <n v="43.215221"/>
    <n v="-101.507953999999"/>
    <s v="Light truck (2 axles, 4 tires); Passenger car"/>
    <s v="Westbound"/>
    <s v="Disregarded traffic signs or signals; Drinking; None"/>
    <s v="Work zone ( construction/maintenance/utility )"/>
    <s v="DUI, OPEN CONTAINER IN VEHICLE"/>
    <s v="None"/>
    <s v="None"/>
    <s v="0.19 BAC, Test not given"/>
    <x v="4"/>
    <x v="0"/>
  </r>
  <r>
    <n v="300"/>
    <n v="2106955"/>
    <d v="2021-05-30T14:46:00"/>
    <s v="JACKSON"/>
    <s v="N"/>
    <s v="Lap belt and shoulder harness used"/>
    <s v="Straight ahead"/>
    <n v="0"/>
    <n v="73"/>
    <s v="Cross median/centerline, Overturn/rollover, Ran off road right"/>
    <s v="Clear"/>
    <s v="Y"/>
    <s v="N"/>
    <s v="N"/>
    <s v="N"/>
    <n v="43.668241000000002"/>
    <n v="-101.517786"/>
    <s v="SUV ( sport utility/suburban )"/>
    <s v="Southbound"/>
    <s v="Drugs-Other; Over-correcting/over-steering"/>
    <s v="None"/>
    <s v="DUI, CARELESS DRIVING."/>
    <s v="None"/>
    <s v="None"/>
    <s v="0.01 BAC, Not reported"/>
    <x v="4"/>
    <x v="2"/>
  </r>
  <r>
    <n v="301"/>
    <n v="2107069"/>
    <d v="2021-06-06T21:30:00"/>
    <s v="BENNETT"/>
    <s v="N"/>
    <m/>
    <m/>
    <n v="-1"/>
    <n v="18"/>
    <s v="Animal  - wild"/>
    <s v="Clear"/>
    <s v="N"/>
    <s v="N"/>
    <s v="N"/>
    <s v="N"/>
    <n v="43.215240000000001"/>
    <n v="-101.543978999999"/>
    <s v="Other"/>
    <s v="Eastbound"/>
    <s v="Wild animal hit - damage only"/>
    <s v="Animal in roadway"/>
    <m/>
    <s v="Wild animal hit"/>
    <s v="Wild animal hit - damage only"/>
    <s v="Wild animal hit"/>
    <x v="4"/>
    <x v="0"/>
  </r>
  <r>
    <n v="302"/>
    <n v="2106681"/>
    <d v="2021-05-31T01:30:00"/>
    <s v="JACKSON"/>
    <s v="N"/>
    <s v="None used"/>
    <s v="Straight ahead"/>
    <n v="0"/>
    <n v="90"/>
    <s v="Delineator post, Fence, Guardrail face, Ran off road left"/>
    <s v="Clear"/>
    <s v="N"/>
    <s v="Y"/>
    <s v="N"/>
    <s v="N"/>
    <n v="43.835985999999899"/>
    <n v="-101.601207"/>
    <s v="Single-unit truck (2 axle, 6 tires) GVWR 10,000 lbs or less"/>
    <s v="Eastbound"/>
    <s v="Failure to keep in proper lane; Fatigued/asleep"/>
    <s v="None"/>
    <s v="ADULT SEATBELT VIOLATION ---- AFTER 9/1/73"/>
    <s v="None"/>
    <s v="None"/>
    <s v="Test not given"/>
    <x v="4"/>
    <x v="1"/>
  </r>
  <r>
    <n v="303"/>
    <n v="2106713"/>
    <d v="2021-05-22T22:30:00"/>
    <s v="JACKSON"/>
    <s v="N"/>
    <m/>
    <m/>
    <n v="-1"/>
    <n v="90"/>
    <s v="Animal  - wild"/>
    <m/>
    <s v="N"/>
    <s v="N"/>
    <s v="N"/>
    <s v="N"/>
    <n v="43.837791000000003"/>
    <n v="-101.533528"/>
    <s v="Passenger car"/>
    <s v="Eastbound"/>
    <s v="Wild animal hit - damage only"/>
    <s v="Animal in roadway"/>
    <m/>
    <s v="Wild animal hit"/>
    <s v="Wild animal hit - damage only"/>
    <s v="Wild animal hit"/>
    <x v="4"/>
    <x v="0"/>
  </r>
  <r>
    <n v="304"/>
    <n v="2106954"/>
    <d v="2021-06-05T10:13:00"/>
    <s v="JACKSON"/>
    <s v="N"/>
    <s v="Lap belt and shoulder harness used"/>
    <s v="Changing lanes, Straight ahead"/>
    <n v="0"/>
    <n v="90"/>
    <s v="Motor vehicle in transport"/>
    <s v="Clear"/>
    <s v="N"/>
    <s v="N"/>
    <s v="N"/>
    <s v="N"/>
    <n v="43.835984000000003"/>
    <n v="-101.5776"/>
    <s v="Passenger car; Tractor/semi-trailer"/>
    <s v="Eastbound"/>
    <s v="Followed too closely; None"/>
    <s v="None"/>
    <m/>
    <s v="None"/>
    <s v="None"/>
    <s v="0.00 BAC, 0.00 BAC"/>
    <x v="4"/>
    <x v="0"/>
  </r>
  <r>
    <n v="305"/>
    <n v="2109711"/>
    <d v="2021-07-01T18:40:00"/>
    <s v="BENNETT"/>
    <s v="N"/>
    <m/>
    <m/>
    <n v="-1"/>
    <n v="18"/>
    <s v="Animal  - wild"/>
    <s v="Clear"/>
    <s v="N"/>
    <s v="N"/>
    <s v="N"/>
    <s v="N"/>
    <n v="43.215240000000001"/>
    <n v="-101.548261999999"/>
    <s v="SUV ( sport utility/suburban )"/>
    <s v="Westbound"/>
    <s v="Wild animal hit - damage only"/>
    <s v="Animal in roadway"/>
    <m/>
    <s v="Wild animal hit"/>
    <s v="Wild animal hit - damage only"/>
    <s v="Wild animal hit"/>
    <x v="4"/>
    <x v="0"/>
  </r>
  <r>
    <n v="306"/>
    <n v="2109344"/>
    <d v="2021-07-12T11:55:00"/>
    <s v="BENNETT"/>
    <s v="N"/>
    <m/>
    <s v="Slowing in traffic lane, Straight ahead"/>
    <n v="0"/>
    <n v="18"/>
    <s v="Motor vehicle in transport"/>
    <s v="Clear"/>
    <s v="N"/>
    <s v="N"/>
    <s v="N"/>
    <s v="N"/>
    <n v="43.172037000000003"/>
    <n v="-101.71855100000001"/>
    <s v="Light truck (2 axles, 4 tires); Tractor/semi-trailer"/>
    <s v="Westbound"/>
    <s v="Failed to yield to vehicle; None"/>
    <s v="None"/>
    <m/>
    <s v="None"/>
    <s v="None"/>
    <s v="Test not given, Test not given"/>
    <x v="4"/>
    <x v="2"/>
  </r>
  <r>
    <n v="307"/>
    <n v="2107867"/>
    <d v="2021-06-03T06:19:00"/>
    <s v="JACKSON"/>
    <s v="N"/>
    <s v="None used"/>
    <s v="Straight ahead"/>
    <n v="0"/>
    <n v="73"/>
    <s v="Ditch, Overturn/rollover, Ran off road right"/>
    <s v="Clear"/>
    <s v="N"/>
    <s v="N"/>
    <s v="N"/>
    <s v="N"/>
    <n v="43.679665"/>
    <n v="-101.541550999999"/>
    <s v="Passenger car"/>
    <s v="Southbound"/>
    <s v="Failure to keep in proper lane; Running off road"/>
    <s v="None"/>
    <m/>
    <s v="Unknown"/>
    <s v="None"/>
    <s v="Test not given"/>
    <x v="4"/>
    <x v="3"/>
  </r>
  <r>
    <n v="308"/>
    <n v="2110197"/>
    <d v="2021-07-25T22:45:00"/>
    <s v="JACKSON"/>
    <s v="N"/>
    <m/>
    <m/>
    <n v="-1"/>
    <n v="90"/>
    <s v="Animal  - wild"/>
    <s v="Clear"/>
    <s v="N"/>
    <s v="N"/>
    <s v="N"/>
    <s v="N"/>
    <n v="43.836266000000002"/>
    <n v="-101.646815"/>
    <s v="Light truck (2 axles, 4 tires)"/>
    <s v="Westbound"/>
    <s v="Wild animal hit - damage only"/>
    <s v="Animal in roadway"/>
    <m/>
    <s v="Wild animal hit"/>
    <s v="Wild animal hit - damage only"/>
    <s v="Wild animal hit"/>
    <x v="4"/>
    <x v="0"/>
  </r>
  <r>
    <n v="309"/>
    <n v="2110834"/>
    <d v="2021-08-15T06:30:00"/>
    <s v="JACKSON"/>
    <s v="N"/>
    <m/>
    <m/>
    <n v="-1"/>
    <n v="73"/>
    <s v="Animal  - wild"/>
    <s v="Clear"/>
    <s v="N"/>
    <s v="N"/>
    <s v="N"/>
    <s v="N"/>
    <n v="43.746532000000002"/>
    <n v="-101.525509999999"/>
    <s v="Passenger car"/>
    <s v="Northbound"/>
    <s v="Wild animal hit - damage only"/>
    <s v="Animal in roadway"/>
    <m/>
    <s v="Wild animal hit"/>
    <s v="Wild animal hit - damage only"/>
    <s v="Wild animal hit"/>
    <x v="4"/>
    <x v="0"/>
  </r>
  <r>
    <n v="310"/>
    <n v="2112084"/>
    <d v="2021-08-25T04:00:00"/>
    <s v="BENNETT"/>
    <s v="N"/>
    <m/>
    <m/>
    <n v="-1"/>
    <n v="18"/>
    <s v="Animal  - wild"/>
    <s v="Clear"/>
    <s v="N"/>
    <s v="N"/>
    <s v="N"/>
    <s v="N"/>
    <n v="43.215246999999898"/>
    <n v="-101.580524999999"/>
    <s v="Truck pulling trailer(s) - GCWR 10,001 lbs or more"/>
    <s v="Eastbound"/>
    <s v="Wild animal hit - damage only"/>
    <s v="Animal in roadway"/>
    <m/>
    <s v="Wild animal hit"/>
    <s v="Wild animal hit - damage only"/>
    <s v="Wild animal hit"/>
    <x v="4"/>
    <x v="0"/>
  </r>
  <r>
    <n v="311"/>
    <n v="2110195"/>
    <d v="2021-08-04T17:36:00"/>
    <s v="JACKSON"/>
    <s v="N"/>
    <s v="Helmet and eye protection"/>
    <s v="Straight ahead"/>
    <n v="0"/>
    <n v="73"/>
    <s v="Overturn/rollover"/>
    <s v="Clear"/>
    <s v="N"/>
    <s v="N"/>
    <s v="N"/>
    <s v="N"/>
    <n v="43.8232959999999"/>
    <n v="-101.522409999999"/>
    <s v="Motorcycle"/>
    <s v="Northbound"/>
    <s v="None"/>
    <s v="Debris"/>
    <s v="NO VALID DL"/>
    <s v="None"/>
    <s v="None"/>
    <s v="0.00 BAC"/>
    <x v="4"/>
    <x v="1"/>
  </r>
  <r>
    <n v="312"/>
    <n v="2110485"/>
    <d v="2021-08-06T14:08:00"/>
    <s v="JACKSON"/>
    <s v="N"/>
    <s v="Eye protection only"/>
    <s v="Slowing in traffic lane"/>
    <n v="0"/>
    <n v="90"/>
    <s v="Overturn/rollover"/>
    <s v="Clear"/>
    <s v="N"/>
    <s v="N"/>
    <s v="N"/>
    <s v="N"/>
    <n v="43.836261"/>
    <n v="-101.65831300000001"/>
    <s v="Motorcycle"/>
    <s v="Westbound"/>
    <s v="Followed too closely; None"/>
    <s v="None"/>
    <s v="NO ENDORSEMENT"/>
    <s v="None"/>
    <s v="None"/>
    <s v="0.00 BAC"/>
    <x v="4"/>
    <x v="2"/>
  </r>
  <r>
    <n v="313"/>
    <n v="2111849"/>
    <d v="2021-07-02T21:30:00"/>
    <s v="JACKSON"/>
    <s v="N"/>
    <s v="Lap belt and shoulder harness used"/>
    <s v="Straight ahead"/>
    <n v="0"/>
    <n v="90"/>
    <s v="Animal  - wild"/>
    <s v="Clear"/>
    <s v="N"/>
    <s v="N"/>
    <s v="N"/>
    <s v="N"/>
    <n v="43.835985000000001"/>
    <n v="-101.559944999999"/>
    <s v="SUV ( sport utility/suburban )"/>
    <s v="Eastbound"/>
    <s v="None"/>
    <s v="Animal in roadway"/>
    <m/>
    <s v="None"/>
    <s v="None"/>
    <s v="Test not given"/>
    <x v="4"/>
    <x v="0"/>
  </r>
  <r>
    <n v="315"/>
    <n v="2112663"/>
    <d v="2021-09-01T19:00:00"/>
    <s v="BENNETT"/>
    <s v="N"/>
    <s v="Child/Youth restraint system used properly, Lap belt and shoulder harness used"/>
    <s v="Straight ahead"/>
    <n v="0"/>
    <n v="73"/>
    <s v="Overturn/rollover, Ran off road right"/>
    <s v="Clear"/>
    <s v="N"/>
    <s v="N"/>
    <s v="N"/>
    <s v="N"/>
    <n v="43.380575"/>
    <n v="-101.509891999999"/>
    <s v="Passenger car"/>
    <s v="Northbound"/>
    <s v="Drinking; Failure to keep in proper lane"/>
    <s v="None"/>
    <s v="DRIVERS LICENSE SUSPENDED, DUI, LANE DRIVING REQUIRED / ILLEGAL LANE CHANGE, OPEN CONTAINER IN VEHICLE"/>
    <s v="None"/>
    <s v="None"/>
    <s v="0.20 BAC, Not reported"/>
    <x v="4"/>
    <x v="2"/>
  </r>
  <r>
    <n v="316"/>
    <n v="2112911"/>
    <d v="2021-09-21T17:26:00"/>
    <s v="JACKSON"/>
    <s v="N"/>
    <s v="None used"/>
    <s v="Straight ahead"/>
    <n v="0"/>
    <n v="73"/>
    <s v="Cross median/centerline, Overturn/rollover"/>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4"/>
    <x v="3"/>
  </r>
  <r>
    <n v="317"/>
    <n v="2116514"/>
    <d v="2021-11-11T11:33:00"/>
    <s v="JACKSON"/>
    <s v="N"/>
    <s v="Lap belt and shoulder harness used"/>
    <s v="Straight ahead"/>
    <n v="0"/>
    <n v="73"/>
    <s v="Overturn/rollover, Ran off road right"/>
    <s v="Clear"/>
    <s v="N"/>
    <s v="N"/>
    <s v="N"/>
    <s v="N"/>
    <n v="43.807099999999899"/>
    <n v="-101.524163999999"/>
    <s v="Tractor/semi-trailer"/>
    <s v="Northbound"/>
    <s v="None"/>
    <s v="None"/>
    <m/>
    <s v="None"/>
    <s v="None"/>
    <s v="Test not given"/>
    <x v="4"/>
    <x v="0"/>
  </r>
  <r>
    <n v="318"/>
    <n v="2115828"/>
    <d v="2021-09-30T17:33:00"/>
    <s v="BENNETT"/>
    <s v="N"/>
    <m/>
    <m/>
    <n v="-1"/>
    <n v="18"/>
    <s v="Animal  - wild"/>
    <s v="Clear"/>
    <s v="N"/>
    <s v="N"/>
    <s v="N"/>
    <s v="N"/>
    <n v="43.171838000000001"/>
    <n v="-101.689415999999"/>
    <s v="SUV ( sport utility/suburban )"/>
    <s v="Westbound"/>
    <s v="Wild animal hit - damage only"/>
    <s v="Animal in roadway"/>
    <m/>
    <s v="Wild animal hit"/>
    <s v="Wild animal hit - damage only"/>
    <s v="Wild animal hit"/>
    <x v="4"/>
    <x v="0"/>
  </r>
  <r>
    <n v="319"/>
    <n v="2115829"/>
    <d v="2021-11-06T16:58:00"/>
    <s v="BENNETT"/>
    <s v="N"/>
    <m/>
    <m/>
    <n v="-1"/>
    <n v="18"/>
    <s v="Animal  - wild"/>
    <s v="Clear"/>
    <s v="N"/>
    <s v="N"/>
    <s v="N"/>
    <s v="N"/>
    <n v="43.171802"/>
    <n v="-101.68330400000001"/>
    <s v="Light truck (2 axles, 4 tires)"/>
    <s v="Westbound"/>
    <s v="Wild animal hit - damage only"/>
    <s v="Animal in roadway"/>
    <m/>
    <s v="Wild animal hit"/>
    <s v="Wild animal hit - damage only"/>
    <s v="Wild animal hit"/>
    <x v="4"/>
    <x v="0"/>
  </r>
  <r>
    <n v="320"/>
    <n v="2115830"/>
    <d v="2021-10-21T05:00:00"/>
    <s v="BENNETT"/>
    <s v="N"/>
    <m/>
    <m/>
    <n v="-1"/>
    <n v="18"/>
    <s v="Animal  - wild"/>
    <s v="Clear"/>
    <s v="N"/>
    <s v="N"/>
    <s v="N"/>
    <s v="N"/>
    <n v="43.215245000000003"/>
    <n v="-101.571320999999"/>
    <s v="SUV ( sport utility/suburban )"/>
    <s v="Eastbound"/>
    <s v="Wild animal hit - damage only"/>
    <s v="Animal in roadway"/>
    <m/>
    <s v="Wild animal hit"/>
    <s v="Wild animal hit - damage only"/>
    <s v="Wild animal hit"/>
    <x v="4"/>
    <x v="0"/>
  </r>
  <r>
    <n v="321"/>
    <n v="2116329"/>
    <d v="2021-11-12T05:00:00"/>
    <s v="BENNETT"/>
    <s v="N"/>
    <m/>
    <m/>
    <n v="-1"/>
    <n v="18"/>
    <s v="Animal  - wild"/>
    <s v="Clear"/>
    <s v="N"/>
    <s v="N"/>
    <s v="N"/>
    <s v="N"/>
    <n v="43.171872999999898"/>
    <n v="-101.696084999999"/>
    <s v="SUV ( sport utility/suburban )"/>
    <s v="Eastbound"/>
    <s v="Wild animal hit - damage only"/>
    <s v="Animal in roadway"/>
    <m/>
    <s v="Wild animal hit"/>
    <s v="Wild animal hit - damage only"/>
    <s v="Wild animal hit"/>
    <x v="4"/>
    <x v="0"/>
  </r>
  <r>
    <n v="322"/>
    <n v="2116513"/>
    <d v="2021-11-15T00:39:00"/>
    <s v="BENNETT"/>
    <s v="N"/>
    <m/>
    <m/>
    <n v="-1"/>
    <n v="73"/>
    <s v="Animal  - wild"/>
    <s v="Clear"/>
    <s v="N"/>
    <s v="N"/>
    <s v="N"/>
    <s v="N"/>
    <n v="43.273625000000003"/>
    <n v="-101.513784999999"/>
    <s v="Passenger car"/>
    <s v="Southbound"/>
    <s v="Wild animal hit - damage only"/>
    <s v="Animal in roadway"/>
    <m/>
    <s v="Wild animal hit"/>
    <s v="Wild animal hit - damage only"/>
    <s v="Wild animal hit"/>
    <x v="4"/>
    <x v="0"/>
  </r>
  <r>
    <n v="323"/>
    <n v="2117877"/>
    <d v="2021-11-27T17:30:00"/>
    <s v="BENNETT"/>
    <s v="N"/>
    <m/>
    <m/>
    <n v="-1"/>
    <n v="18"/>
    <s v="Animal  - wild"/>
    <s v="Clear"/>
    <s v="N"/>
    <s v="N"/>
    <s v="N"/>
    <s v="N"/>
    <n v="43.215240000000001"/>
    <n v="-101.553495999999"/>
    <s v="SUV ( sport utility/suburban )"/>
    <s v="Eastbound"/>
    <s v="Wild animal hit - damage only"/>
    <s v="Animal in roadway"/>
    <m/>
    <s v="Wild animal hit"/>
    <s v="Wild animal hit - damage only"/>
    <s v="Wild animal hit"/>
    <x v="4"/>
    <x v="0"/>
  </r>
  <r>
    <n v="324"/>
    <n v="2114830"/>
    <d v="2021-09-27T21:55:00"/>
    <s v="JACKSON"/>
    <s v="N"/>
    <m/>
    <m/>
    <n v="-1"/>
    <n v="73"/>
    <s v="Animal  - wild"/>
    <s v="Clear"/>
    <s v="N"/>
    <s v="N"/>
    <s v="N"/>
    <s v="N"/>
    <n v="43.660955999999899"/>
    <n v="-101.511617999999"/>
    <s v="SUV ( sport utility/suburban )"/>
    <s v="Northbound"/>
    <s v="Wild animal hit - damage only"/>
    <s v="Animal in roadway"/>
    <m/>
    <s v="Wild animal hit"/>
    <s v="Wild animal hit - damage only"/>
    <s v="Wild animal hit"/>
    <x v="4"/>
    <x v="0"/>
  </r>
  <r>
    <n v="325"/>
    <n v="2117311"/>
    <d v="2021-11-21T05:40:00"/>
    <s v="JACKSON"/>
    <s v="N"/>
    <m/>
    <m/>
    <n v="-1"/>
    <n v="90"/>
    <s v="Animal  - wild"/>
    <s v="Clear"/>
    <s v="N"/>
    <s v="N"/>
    <s v="N"/>
    <s v="N"/>
    <n v="43.836269999999899"/>
    <n v="-101.588032999999"/>
    <s v="SUV ( sport utility/suburban )"/>
    <s v="Westbound"/>
    <s v="Wild animal hit - damage only"/>
    <s v="Animal in roadway"/>
    <m/>
    <s v="Wild animal hit"/>
    <s v="Wild animal hit - damage only"/>
    <s v="Wild animal hit"/>
    <x v="4"/>
    <x v="0"/>
  </r>
  <r>
    <n v="326"/>
    <n v="2118255"/>
    <d v="2021-12-12T05:14:00"/>
    <s v="JACKSON"/>
    <s v="N"/>
    <m/>
    <m/>
    <n v="-1"/>
    <n v="90"/>
    <s v="Animal  - wild"/>
    <s v="Cloudy"/>
    <s v="N"/>
    <s v="N"/>
    <s v="N"/>
    <s v="N"/>
    <n v="43.844335999999899"/>
    <n v="-101.514016999999"/>
    <s v="SUV ( sport utility/suburban )"/>
    <s v="Westbound"/>
    <s v="Wild animal hit - damage only"/>
    <s v="Animal in roadway"/>
    <m/>
    <s v="Wild animal hit"/>
    <s v="Wild animal hit - damage only"/>
    <s v="Wild animal hit"/>
    <x v="4"/>
    <x v="0"/>
  </r>
  <r>
    <n v="327"/>
    <n v="2118827"/>
    <d v="2021-12-09T20:46:00"/>
    <s v="JACKSON"/>
    <s v="N"/>
    <m/>
    <m/>
    <n v="-1"/>
    <n v="73"/>
    <s v="Animal  - wild"/>
    <s v="Cloudy"/>
    <s v="N"/>
    <s v="N"/>
    <s v="N"/>
    <s v="N"/>
    <n v="43.486552000000003"/>
    <n v="-101.501023"/>
    <s v="Light truck (2 axles, 4 tires)"/>
    <s v="Southbound"/>
    <s v="Wild animal hit - damage only"/>
    <s v="Animal in roadway"/>
    <m/>
    <s v="Wild animal hit"/>
    <s v="Wild animal hit - damage only"/>
    <s v="Wild animal hit"/>
    <x v="4"/>
    <x v="0"/>
  </r>
  <r>
    <n v="328"/>
    <n v="2116360"/>
    <d v="2021-11-08T22:30:00"/>
    <s v="JACKSON"/>
    <s v="N"/>
    <s v="None used"/>
    <s v="Straight ahead"/>
    <n v="0"/>
    <n v="73"/>
    <s v="Ditch, Fence, Ran off road right"/>
    <s v="Cloudy"/>
    <s v="N"/>
    <s v="N"/>
    <s v="N"/>
    <s v="N"/>
    <n v="43.490856999999899"/>
    <n v="-101.501014999999"/>
    <s v="Light truck (2 axles, 4 tires)"/>
    <s v="Westbound"/>
    <s v="None; Running off road"/>
    <s v="None"/>
    <s v="SEAT BELT REQUIRED-DRIVER &amp; ADULT FRONT SEAT PASSENGERS"/>
    <s v="None"/>
    <s v="None"/>
    <s v="Test not given"/>
    <x v="4"/>
    <x v="0"/>
  </r>
  <r>
    <n v="329"/>
    <n v="2116756"/>
    <d v="2021-11-11T15:20:00"/>
    <s v="BENNETT"/>
    <s v="N"/>
    <s v="Lap belt and shoulder harness used"/>
    <s v="Straight ahead"/>
    <n v="0"/>
    <n v="18"/>
    <s v="Overturn/rollover"/>
    <s v="Severe crosswinds"/>
    <s v="N"/>
    <s v="N"/>
    <s v="N"/>
    <s v="N"/>
    <n v="43.179684000000002"/>
    <n v="-101.667084"/>
    <s v="Tractor/semi-trailer"/>
    <s v="Eastbound"/>
    <s v="None"/>
    <s v="None"/>
    <m/>
    <s v="None"/>
    <s v="None"/>
    <s v="Test not given"/>
    <x v="4"/>
    <x v="0"/>
  </r>
  <r>
    <n v="330"/>
    <n v="2201200"/>
    <d v="2022-01-26T17:40:00"/>
    <s v="BENNETT"/>
    <s v="N"/>
    <m/>
    <m/>
    <n v="-1"/>
    <n v="18"/>
    <s v="Animal  - wild"/>
    <s v="Clear"/>
    <s v="N"/>
    <s v="N"/>
    <s v="N"/>
    <s v="N"/>
    <n v="43.215246"/>
    <n v="-101.586343999999"/>
    <s v="SUV ( sport utility/suburban )"/>
    <s v="Westbound"/>
    <s v="Wild animal hit - damage only"/>
    <s v="Animal in roadway"/>
    <m/>
    <s v="Wild animal hit"/>
    <s v="Wild animal hit - damage only"/>
    <s v="Wild animal hit"/>
    <x v="4"/>
    <x v="0"/>
  </r>
  <r>
    <n v="332"/>
    <n v="2118908"/>
    <d v="2021-12-15T13:40:00"/>
    <s v="JACKSON"/>
    <s v="N"/>
    <s v="Lap belt and shoulder harness used"/>
    <s v="Straight ahead"/>
    <n v="0"/>
    <n v="90"/>
    <s v="Jackknife, Ran off road left"/>
    <s v="Severe crosswinds"/>
    <s v="N"/>
    <s v="N"/>
    <s v="N"/>
    <s v="N"/>
    <n v="43.843167000000001"/>
    <n v="-101.517673"/>
    <s v="Light truck (2 axles, 4 tires)"/>
    <s v="Westbound"/>
    <s v="None; Swerving or avoiding due to wind, slippery surface, vehicle, object, non-motorist, etc."/>
    <s v="None"/>
    <m/>
    <s v="None"/>
    <s v="None"/>
    <s v="0.00 BAC"/>
    <x v="4"/>
    <x v="0"/>
  </r>
  <r>
    <n v="333"/>
    <n v="2119987"/>
    <d v="2021-11-11T11:18:00"/>
    <s v="BENNETT"/>
    <s v="N"/>
    <s v="None used"/>
    <s v="Straight ahead"/>
    <n v="0"/>
    <n v="73"/>
    <s v="Overturn/rollover, Separation of units"/>
    <s v="Severe crosswinds"/>
    <s v="N"/>
    <s v="N"/>
    <s v="N"/>
    <s v="N"/>
    <n v="43.361117999999898"/>
    <n v="-101.519109"/>
    <s v="SUV ( sport utility/suburban )"/>
    <s v="Northbound"/>
    <s v="None"/>
    <s v="None"/>
    <m/>
    <s v="None"/>
    <s v="None"/>
    <s v="Test not given"/>
    <x v="4"/>
    <x v="0"/>
  </r>
  <r>
    <n v="336"/>
    <n v="2204276"/>
    <d v="2022-04-07T10:58:00"/>
    <s v="JACKSON"/>
    <s v="N"/>
    <s v="Lap belt only used"/>
    <s v="Straight ahead"/>
    <n v="0"/>
    <n v="90"/>
    <s v="Overturn/rollover"/>
    <s v="Severe crosswinds"/>
    <s v="N"/>
    <s v="N"/>
    <s v="N"/>
    <s v="N"/>
    <n v="43.842812000000002"/>
    <n v="-101.517921"/>
    <s v="Tractor/semi-trailer"/>
    <s v="Eastbound"/>
    <s v="None"/>
    <s v="None"/>
    <m/>
    <s v="None"/>
    <s v="None"/>
    <s v="0.00 BAC"/>
    <x v="4"/>
    <x v="2"/>
  </r>
  <r>
    <n v="337"/>
    <n v="2203552"/>
    <d v="2022-03-19T10:20:00"/>
    <s v="JACKSON"/>
    <s v="N"/>
    <s v="Lap belt and shoulder harness used"/>
    <s v="Straight ahead"/>
    <n v="0"/>
    <n v="90"/>
    <s v="Fence, Ran off road left, Ran off road right"/>
    <s v="Clear"/>
    <s v="Y"/>
    <s v="N"/>
    <s v="Y"/>
    <s v="N"/>
    <n v="43.835980999999897"/>
    <n v="-101.583483"/>
    <s v="SUV ( sport utility/suburban )"/>
    <s v="Eastbound"/>
    <s v="Distracted (list distraction in narrative); Over-correcting/over-steering"/>
    <s v="None"/>
    <m/>
    <s v="None"/>
    <s v="None"/>
    <s v="0.00 BAC"/>
    <x v="4"/>
    <x v="0"/>
  </r>
  <r>
    <n v="338"/>
    <n v="2203554"/>
    <d v="2022-02-18T00:33:00"/>
    <s v="JACKSON"/>
    <s v="N"/>
    <s v="Lap belt and shoulder harness used"/>
    <s v="Straight ahead"/>
    <n v="0"/>
    <n v="90"/>
    <s v="Highway traffic sign post/sign, Ran off road right"/>
    <s v="Clear"/>
    <s v="N"/>
    <s v="N"/>
    <s v="N"/>
    <s v="N"/>
    <n v="43.838779000000002"/>
    <n v="-101.530456"/>
    <s v="SUV ( sport utility/suburban )"/>
    <s v="Eastbound"/>
    <s v="Failure to keep in proper lane; None"/>
    <s v="None"/>
    <s v="DUI"/>
    <s v="None"/>
    <s v="None"/>
    <s v="0.10 BAC"/>
    <x v="4"/>
    <x v="0"/>
  </r>
  <r>
    <n v="339"/>
    <n v="2203654"/>
    <d v="2022-03-29T10:10:00"/>
    <s v="JACKSON"/>
    <s v="N"/>
    <m/>
    <m/>
    <n v="-1"/>
    <n v="73"/>
    <s v="Animal  - wild"/>
    <s v="Clear"/>
    <s v="N"/>
    <s v="N"/>
    <s v="N"/>
    <s v="N"/>
    <n v="43.423009"/>
    <n v="-101.494733999999"/>
    <s v="Single-unit truck (2 axle, 6 tires) GVWR 10,000 lbs or less"/>
    <s v="Southbound"/>
    <s v="Wild animal hit - damage only"/>
    <s v="Animal in roadway"/>
    <m/>
    <s v="Wild animal hit"/>
    <s v="Wild animal hit - damage only"/>
    <s v="Wild animal hit"/>
    <x v="4"/>
    <x v="0"/>
  </r>
  <r>
    <n v="340"/>
    <n v="2203422"/>
    <d v="2022-03-26T22:08:00"/>
    <s v="BENNETT"/>
    <s v="N"/>
    <s v="Lap belt and shoulder harness used"/>
    <s v="Straight ahead"/>
    <n v="0"/>
    <n v="73"/>
    <s v="Animal - domestic"/>
    <s v="Clear"/>
    <s v="N"/>
    <s v="N"/>
    <s v="N"/>
    <s v="N"/>
    <n v="43.287644"/>
    <n v="-101.513778"/>
    <s v="Mini-van/passenger van with seats for 8 or less, including driver"/>
    <s v="Southbound"/>
    <s v="None"/>
    <s v="Animal in roadway"/>
    <m/>
    <s v="None"/>
    <s v="None"/>
    <s v="Test not given"/>
    <x v="4"/>
    <x v="0"/>
  </r>
  <r>
    <n v="341"/>
    <n v="2202224"/>
    <d v="2022-02-18T18:14:00"/>
    <s v="JACKSON"/>
    <s v="N"/>
    <s v="Lap belt and shoulder harness used"/>
    <s v="Straight ahead"/>
    <n v="0"/>
    <n v="90"/>
    <s v="Motor vehicle in transport"/>
    <s v="Clear"/>
    <s v="N"/>
    <s v="N"/>
    <s v="N"/>
    <s v="N"/>
    <n v="43.839894999999899"/>
    <n v="-101.527832"/>
    <s v="Passenger car; Unknown"/>
    <s v="Westbound"/>
    <s v="None; Not Reported"/>
    <s v="None; Unknown"/>
    <m/>
    <s v="None; Unknown"/>
    <s v="None; Not reported"/>
    <s v="Not reported, Test not given"/>
    <x v="4"/>
    <x v="0"/>
  </r>
  <r>
    <n v="342"/>
    <n v="2202763"/>
    <d v="2022-03-05T09:38:00"/>
    <s v="JACKSON"/>
    <s v="N"/>
    <s v="Lap belt and shoulder harness used"/>
    <s v="Straight ahead"/>
    <n v="0"/>
    <n v="90"/>
    <s v="Overturn/rollover, Ran off road left"/>
    <s v="Sleet, hail ( freezing rain or drizzle )"/>
    <s v="N"/>
    <s v="N"/>
    <s v="N"/>
    <s v="N"/>
    <n v="43.836381000000003"/>
    <n v="-101.540863999999"/>
    <s v="SUV ( sport utility/suburban )"/>
    <s v="Westbound"/>
    <s v="None"/>
    <s v="Road surface condition ( wet, icy, snow, slush, etc. )"/>
    <m/>
    <s v="None"/>
    <s v="Weather conditions"/>
    <s v="Test not given"/>
    <x v="4"/>
    <x v="2"/>
  </r>
  <r>
    <n v="344"/>
    <n v="2204738"/>
    <d v="2022-04-19T18:54:00"/>
    <s v="JACKSON"/>
    <s v="N"/>
    <s v="Lap belt and shoulder harness used"/>
    <s v="Straight ahead"/>
    <n v="0"/>
    <n v="73"/>
    <s v="Fire/explosion"/>
    <s v="Clear"/>
    <s v="N"/>
    <s v="N"/>
    <s v="N"/>
    <s v="N"/>
    <n v="43.836711000000001"/>
    <n v="-101.661236"/>
    <s v="Motor home"/>
    <s v="Northbound"/>
    <s v="None"/>
    <s v="None"/>
    <m/>
    <s v="None"/>
    <s v="None"/>
    <s v="Test not given"/>
    <x v="4"/>
    <x v="0"/>
  </r>
  <r>
    <n v="345"/>
    <n v="2207269"/>
    <d v="2022-06-17T00:00:00"/>
    <s v="BENNETT"/>
    <s v="N"/>
    <s v="Lap belt and shoulder harness used"/>
    <s v="Straight ahead"/>
    <n v="0"/>
    <n v="73"/>
    <s v="Animal - domestic"/>
    <s v="Clear"/>
    <s v="N"/>
    <s v="N"/>
    <s v="N"/>
    <s v="N"/>
    <n v="43.345579999999899"/>
    <n v="-101.518647"/>
    <s v="Light truck (2 axles, 4 tires)"/>
    <s v="Southbound"/>
    <s v="None"/>
    <s v="Animal in roadway"/>
    <m/>
    <s v="None"/>
    <s v="None"/>
    <s v="Test not given"/>
    <x v="4"/>
    <x v="0"/>
  </r>
  <r>
    <n v="346"/>
    <n v="2207114"/>
    <d v="2022-06-19T07:00:00"/>
    <s v="JACKSON"/>
    <s v="N"/>
    <m/>
    <m/>
    <n v="-1"/>
    <n v="90"/>
    <s v="Animal  - wild"/>
    <s v="Clear"/>
    <s v="N"/>
    <s v="N"/>
    <s v="N"/>
    <s v="N"/>
    <n v="43.835945000000002"/>
    <n v="-101.655327"/>
    <s v="Passenger car"/>
    <s v="Eastbound"/>
    <s v="Wild animal hit - damage only"/>
    <s v="Animal in roadway"/>
    <m/>
    <s v="Wild animal hit"/>
    <s v="Wild animal hit - damage only"/>
    <s v="Wild animal hit"/>
    <x v="4"/>
    <x v="0"/>
  </r>
  <r>
    <n v="347"/>
    <n v="2207904"/>
    <d v="2022-06-30T17:14:00"/>
    <s v="JACKSON"/>
    <s v="N"/>
    <s v="Lap belt and shoulder harness used"/>
    <s v="Straight ahead"/>
    <n v="0"/>
    <n v="90"/>
    <s v="Delineator post, Ran off road right"/>
    <s v="Clear"/>
    <s v="N"/>
    <s v="N"/>
    <s v="N"/>
    <s v="N"/>
    <n v="43.835957000000001"/>
    <n v="-101.647891"/>
    <s v="SUV ( sport utility/suburban )"/>
    <s v="Eastbound"/>
    <s v="Failure to keep in proper lane; Running off road"/>
    <s v="None"/>
    <m/>
    <s v="None"/>
    <s v="None"/>
    <s v="0.00 BAC"/>
    <x v="4"/>
    <x v="2"/>
  </r>
  <r>
    <n v="348"/>
    <n v="2206605"/>
    <d v="2022-06-04T05:20:00"/>
    <s v="JACKSON"/>
    <s v="N"/>
    <s v="Lap belt and shoulder harness used"/>
    <s v="Straight ahead"/>
    <n v="0"/>
    <n v="90"/>
    <s v="Embankment, Ran off road left"/>
    <s v="Rain, Fog, smog, smoke"/>
    <s v="N"/>
    <s v="Y"/>
    <s v="N"/>
    <s v="N"/>
    <n v="43.83596"/>
    <n v="-101.66651"/>
    <s v="Light truck (2 axles, 4 tires)"/>
    <s v="Eastbound"/>
    <s v="Fatigued/asleep; Running off road"/>
    <s v="None"/>
    <m/>
    <s v="None"/>
    <s v="None"/>
    <s v="0.00 BAC, Not reported, Not reported"/>
    <x v="4"/>
    <x v="3"/>
  </r>
  <r>
    <n v="349"/>
    <n v="2207350"/>
    <d v="2022-06-20T17:15:00"/>
    <s v="JACKSON"/>
    <s v="N"/>
    <s v="Lap belt and shoulder harness used"/>
    <s v="Straight ahead"/>
    <n v="0"/>
    <n v="73"/>
    <s v="Overturn/rollover"/>
    <s v="Rain"/>
    <s v="N"/>
    <s v="N"/>
    <s v="N"/>
    <s v="N"/>
    <n v="43.778695999999897"/>
    <n v="-101.529433999999"/>
    <s v="Light truck (2 axles, 4 tires)"/>
    <s v="Northbound"/>
    <s v="None"/>
    <s v="None"/>
    <m/>
    <s v="None"/>
    <s v="Weather conditions"/>
    <s v="Test not given"/>
    <x v="4"/>
    <x v="0"/>
  </r>
  <r>
    <n v="350"/>
    <n v="2210042"/>
    <d v="2022-08-02T16:00:00"/>
    <s v="BENNETT"/>
    <s v="N"/>
    <m/>
    <m/>
    <n v="-1"/>
    <n v="73"/>
    <s v="Animal  - wild"/>
    <s v="Cloudy"/>
    <s v="N"/>
    <s v="N"/>
    <s v="N"/>
    <s v="N"/>
    <n v="43.373317"/>
    <n v="-101.513963"/>
    <s v="SUV ( sport utility/suburban )"/>
    <s v="Northbound"/>
    <s v="Wild animal hit - damage only"/>
    <s v="Animal in roadway"/>
    <m/>
    <s v="Wild animal hit"/>
    <s v="Wild animal hit - damage only"/>
    <s v="Wild animal hit"/>
    <x v="4"/>
    <x v="0"/>
  </r>
  <r>
    <n v="351"/>
    <n v="2208689"/>
    <d v="2022-07-17T11:05:00"/>
    <s v="JACKSON"/>
    <s v="N"/>
    <m/>
    <m/>
    <n v="-1"/>
    <n v="90"/>
    <s v="Animal  - wild"/>
    <s v="Clear"/>
    <s v="N"/>
    <s v="N"/>
    <s v="N"/>
    <s v="N"/>
    <n v="43.843429"/>
    <n v="-101.515987999999"/>
    <s v="Passenger car"/>
    <s v="Eastbound"/>
    <s v="Wild animal hit - damage only"/>
    <s v="Animal in roadway"/>
    <m/>
    <s v="Wild animal hit"/>
    <s v="Wild animal hit - damage only"/>
    <s v="Wild animal hit"/>
    <x v="4"/>
    <x v="0"/>
  </r>
  <r>
    <n v="352"/>
    <n v="2211056"/>
    <d v="2022-07-13T21:14:00"/>
    <s v="JACKSON"/>
    <s v="N"/>
    <m/>
    <m/>
    <n v="-1"/>
    <n v="73"/>
    <s v="Animal  - wild"/>
    <s v="Clear"/>
    <s v="N"/>
    <s v="N"/>
    <s v="N"/>
    <s v="N"/>
    <n v="43.743492000000003"/>
    <n v="-101.52571"/>
    <s v="Passenger car"/>
    <s v="Northbound"/>
    <s v="Wild animal hit - damage only"/>
    <s v="Animal in roadway"/>
    <m/>
    <s v="Wild animal hit"/>
    <s v="Wild animal hit - damage only"/>
    <s v="Wild animal hit"/>
    <x v="4"/>
    <x v="0"/>
  </r>
  <r>
    <n v="353"/>
    <n v="2212104"/>
    <d v="2022-09-13T19:40:00"/>
    <s v="JACKSON"/>
    <s v="N"/>
    <m/>
    <m/>
    <n v="-1"/>
    <n v="73"/>
    <s v="Animal  - wild"/>
    <s v="Cloudy"/>
    <s v="N"/>
    <s v="N"/>
    <s v="N"/>
    <s v="N"/>
    <n v="43.754130000000004"/>
    <n v="-101.524151"/>
    <s v="Passenger car"/>
    <s v="Northbound"/>
    <s v="Wild animal hit - damage only"/>
    <s v="Animal in roadway"/>
    <m/>
    <s v="Wild animal hit"/>
    <s v="Wild animal hit - damage only"/>
    <s v="Wild animal hit"/>
    <x v="4"/>
    <x v="0"/>
  </r>
  <r>
    <n v="354"/>
    <n v="2212084"/>
    <d v="2022-09-10T20:27:00"/>
    <s v="JACKSON"/>
    <s v="N"/>
    <m/>
    <m/>
    <n v="-1"/>
    <n v="90"/>
    <s v="Animal  - wild"/>
    <s v="Clear"/>
    <s v="N"/>
    <s v="N"/>
    <s v="N"/>
    <s v="N"/>
    <n v="43.844786999999897"/>
    <n v="-101.511734"/>
    <s v="Mini-van/passenger van with seats for 8 or less, including driver"/>
    <s v="Eastbound"/>
    <s v="Wild animal hit - damage only"/>
    <s v="Animal in roadway"/>
    <m/>
    <s v="Wild animal hit"/>
    <s v="Wild animal hit - damage only"/>
    <s v="Wild animal hit"/>
    <x v="4"/>
    <x v="0"/>
  </r>
  <r>
    <n v="355"/>
    <n v="2211684"/>
    <d v="2022-09-10T20:50:00"/>
    <s v="JACKSON"/>
    <s v="N"/>
    <m/>
    <m/>
    <n v="-1"/>
    <n v="73"/>
    <s v="Animal  - wild"/>
    <s v="Clear"/>
    <s v="N"/>
    <s v="N"/>
    <s v="N"/>
    <s v="N"/>
    <n v="43.732643000000003"/>
    <n v="-101.538943"/>
    <s v="Passenger car"/>
    <s v="Southbound"/>
    <s v="Wild animal hit - damage only"/>
    <s v="Animal in roadway"/>
    <m/>
    <s v="Wild animal hit"/>
    <s v="Wild animal hit - damage only"/>
    <s v="Wild animal hit"/>
    <x v="4"/>
    <x v="0"/>
  </r>
  <r>
    <n v="357"/>
    <n v="2213471"/>
    <d v="2022-09-22T16:40:00"/>
    <s v="JACKSON"/>
    <s v="N"/>
    <s v="Lap belt and shoulder harness used, None used"/>
    <s v="Straight ahead"/>
    <n v="0"/>
    <n v="73"/>
    <s v="Cargo/equipment loss or shift, Culvert, Overturn/rollover, Ran off road right"/>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4"/>
    <x v="4"/>
  </r>
  <r>
    <n v="358"/>
    <n v="2211683"/>
    <d v="2022-09-09T10:39:00"/>
    <s v="JACKSON"/>
    <s v="N"/>
    <s v="Lap belt and shoulder harness used"/>
    <s v="Straight ahead"/>
    <n v="0"/>
    <n v="90"/>
    <s v="Motor vehicle in transport, Separation of units"/>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4"/>
    <x v="1"/>
  </r>
  <r>
    <n v="359"/>
    <n v="2213525"/>
    <d v="2022-10-12T07:40:00"/>
    <s v="JACKSON"/>
    <s v="N"/>
    <m/>
    <m/>
    <n v="-1"/>
    <n v="90"/>
    <s v="Animal  - wild"/>
    <s v="Clear"/>
    <s v="N"/>
    <s v="N"/>
    <s v="N"/>
    <s v="N"/>
    <n v="43.836281"/>
    <n v="-101.560241"/>
    <s v="Passenger car"/>
    <s v="Westbound"/>
    <s v="Wild animal hit - damage only"/>
    <s v="Animal in roadway"/>
    <m/>
    <s v="Wild animal hit"/>
    <s v="Wild animal hit - damage only"/>
    <s v="Wild animal hit"/>
    <x v="4"/>
    <x v="0"/>
  </r>
  <r>
    <n v="360"/>
    <n v="2214312"/>
    <d v="2022-10-27T20:00:00"/>
    <s v="JACKSON"/>
    <s v="N"/>
    <m/>
    <m/>
    <n v="-1"/>
    <n v="73"/>
    <s v="Animal  - wild"/>
    <s v="Clear"/>
    <s v="N"/>
    <s v="N"/>
    <s v="N"/>
    <s v="N"/>
    <n v="43.781537999999898"/>
    <n v="-101.530162"/>
    <s v="Light truck (2 axles, 4 tires)"/>
    <s v="Northbound"/>
    <s v="Wild animal hit - damage only"/>
    <s v="Wild animal hit - damage only"/>
    <m/>
    <s v="Wild animal hit"/>
    <s v="Wild animal hit - damage only"/>
    <s v="Wild animal hit"/>
    <x v="4"/>
    <x v="0"/>
  </r>
  <r>
    <n v="361"/>
    <n v="2214311"/>
    <d v="2022-08-17T13:38:00"/>
    <s v="JACKSON"/>
    <s v="N"/>
    <s v="None used"/>
    <s v="Straight ahead, Turning right"/>
    <n v="0"/>
    <n v="73"/>
    <s v="Motor vehicle in transport"/>
    <s v="Clear"/>
    <s v="N"/>
    <s v="N"/>
    <s v="N"/>
    <s v="N"/>
    <n v="43.476343"/>
    <n v="-101.498959999999"/>
    <s v="Farm machinery; SUV ( sport utility/suburban )"/>
    <s v="Eastbound; Southbound"/>
    <s v="Failed to yield to vehicle; None"/>
    <s v="None"/>
    <m/>
    <s v="None"/>
    <s v="None"/>
    <s v="Test not given, Test not given"/>
    <x v="4"/>
    <x v="0"/>
  </r>
  <r>
    <n v="363"/>
    <n v="2217832"/>
    <d v="2022-12-09T22:40:00"/>
    <s v="JACKSON"/>
    <s v="N"/>
    <s v="None used"/>
    <s v="Straight ahead"/>
    <n v="0"/>
    <n v="90"/>
    <s v="Cross median/centerline, Highway traffic sign post/sign, Overturn/rollover, Ran off road left"/>
    <s v="Clear"/>
    <s v="N"/>
    <s v="N"/>
    <s v="N"/>
    <s v="N"/>
    <n v="43.836868000000003"/>
    <n v="-101.537735999999"/>
    <s v="Tractor/semi-trailer"/>
    <s v="Westbound"/>
    <s v="Failure to keep in proper lane; Running off road"/>
    <s v="None"/>
    <s v="IMPROPER LANE CHANGE, SEAT BELT REQUIRED-DRIVER &amp; ADULT FRONT SEAT PASSENGERS"/>
    <s v="None"/>
    <s v="None"/>
    <s v="0.00 BAC"/>
    <x v="4"/>
    <x v="3"/>
  </r>
  <r>
    <n v="364"/>
    <n v="2215417"/>
    <d v="2022-11-06T18:15:00"/>
    <s v="JACKSON"/>
    <s v="N"/>
    <m/>
    <m/>
    <n v="-1"/>
    <n v="90"/>
    <s v="Animal  - wild"/>
    <s v="Clear"/>
    <s v="N"/>
    <s v="N"/>
    <s v="N"/>
    <s v="N"/>
    <n v="43.838543999999899"/>
    <n v="-101.532027999999"/>
    <s v="Mini-van/passenger van with seats for 8 or less, including driver"/>
    <s v="Westbound"/>
    <s v="Wild animal hit - damage only"/>
    <s v="Animal in roadway"/>
    <m/>
    <s v="Wild animal hit"/>
    <s v="Wild animal hit - damage only"/>
    <s v="Wild animal hit"/>
    <x v="4"/>
    <x v="0"/>
  </r>
  <r>
    <n v="365"/>
    <n v="2215418"/>
    <d v="2022-11-06T17:45:00"/>
    <s v="JACKSON"/>
    <s v="N"/>
    <m/>
    <m/>
    <n v="-1"/>
    <n v="90"/>
    <s v="Animal  - wild"/>
    <s v="Clear"/>
    <s v="N"/>
    <s v="N"/>
    <s v="N"/>
    <s v="N"/>
    <n v="43.843499000000001"/>
    <n v="-101.516632"/>
    <s v="Passenger car"/>
    <s v="Westbound"/>
    <s v="Wild animal hit - damage only"/>
    <s v="Animal in roadway"/>
    <m/>
    <s v="Wild animal hit"/>
    <s v="Wild animal hit - damage only"/>
    <s v="Wild animal hit"/>
    <x v="4"/>
    <x v="0"/>
  </r>
  <r>
    <n v="644"/>
    <n v="1800158"/>
    <d v="2018-01-03T18:16:00"/>
    <s v="JACKSON"/>
    <s v="N"/>
    <m/>
    <m/>
    <n v="-1"/>
    <n v="90"/>
    <s v="Animal  - wild"/>
    <s v="Clear"/>
    <s v="N"/>
    <s v="N"/>
    <s v="N"/>
    <s v="N"/>
    <n v="43.842886999999898"/>
    <n v="-101.26083800000001"/>
    <s v="Light truck (2 axles, 4 tires)"/>
    <s v="Westbound"/>
    <s v="Wild animal hit - damage only"/>
    <s v="Animal in roadway"/>
    <m/>
    <s v="Wild animal hit"/>
    <s v="Wild animal hit - damage only"/>
    <s v="Wild animal hit"/>
    <x v="5"/>
    <x v="0"/>
  </r>
  <r>
    <n v="646"/>
    <n v="1800528"/>
    <d v="2018-01-04T21:49:00"/>
    <s v="MELLETTE"/>
    <s v="N"/>
    <s v="Lap belt and shoulder harness used"/>
    <s v="Straight ahead"/>
    <n v="0"/>
    <n v="83"/>
    <s v="Equipment failure ( tires, brakes, etc. ), Fence, Other fixed object ( wall, building, tunnel, etc. ), Ran off road left"/>
    <s v="Snow"/>
    <s v="N"/>
    <s v="N"/>
    <s v="N"/>
    <s v="N"/>
    <n v="43.576597999999898"/>
    <n v="-100.750040999999"/>
    <s v="SUV ( sport utility/suburban )"/>
    <s v="Northbound"/>
    <s v="Failure to keep in proper lane; Running off road"/>
    <s v="None"/>
    <s v="RECKLESS DRIVING, AGGRAVATED ELUDING"/>
    <s v="Tires"/>
    <s v="None"/>
    <s v="0.00 BAC"/>
    <x v="5"/>
    <x v="0"/>
  </r>
  <r>
    <n v="647"/>
    <n v="1800550"/>
    <d v="2018-01-14T13:06:00"/>
    <s v="JONES"/>
    <s v="N"/>
    <s v="Lap belt and shoulder harness used"/>
    <s v="Straight ahead"/>
    <n v="0"/>
    <n v="90"/>
    <s v="Jackknife, Ran off road left"/>
    <s v="Sleet, hail ( freezing rain or drizzle ), Snow"/>
    <s v="Y"/>
    <s v="N"/>
    <s v="N"/>
    <s v="N"/>
    <n v="43.886477999999897"/>
    <n v="-100.84492"/>
    <s v="Tractor/semi-trailer"/>
    <s v="Eastbound"/>
    <s v="None; Over-correcting/over-steering"/>
    <s v="Road surface condition ( wet, icy, snow, slush, etc. )"/>
    <m/>
    <s v="None"/>
    <s v="None"/>
    <s v="0.00 BAC"/>
    <x v="5"/>
    <x v="0"/>
  </r>
  <r>
    <n v="648"/>
    <n v="1800708"/>
    <d v="2018-01-14T15:20:00"/>
    <s v="JONES"/>
    <s v="N"/>
    <s v="Lap belt and shoulder harness used"/>
    <s v="Straight ahead"/>
    <n v="0"/>
    <n v="90"/>
    <s v="Jackknife, Ran off road left"/>
    <s v="Cloudy"/>
    <s v="N"/>
    <s v="N"/>
    <s v="N"/>
    <s v="N"/>
    <n v="43.886803"/>
    <n v="-100.793380999999"/>
    <s v="Tractor/semi-trailer"/>
    <s v="Westbound"/>
    <s v="Driving too fast for conditions; None"/>
    <s v="Road surface condition ( wet, icy, snow, slush, etc. )"/>
    <m/>
    <s v="None"/>
    <s v="None"/>
    <s v="Test not given"/>
    <x v="5"/>
    <x v="0"/>
  </r>
  <r>
    <n v="650"/>
    <n v="1801276"/>
    <d v="2018-01-29T21:00:00"/>
    <s v="JACKSON"/>
    <s v="N"/>
    <m/>
    <m/>
    <n v="-1"/>
    <n v="90"/>
    <s v="Animal  - wild"/>
    <s v="Clear"/>
    <s v="N"/>
    <s v="N"/>
    <s v="N"/>
    <s v="N"/>
    <n v="43.842686999999898"/>
    <n v="-101.277231999999"/>
    <s v="Light truck (2 axles, 4 tires)"/>
    <s v="Eastbound"/>
    <s v="Wild animal hit - damage only"/>
    <s v="Animal in roadway"/>
    <m/>
    <s v="Wild animal hit"/>
    <s v="Wild animal hit - damage only"/>
    <s v="Wild animal hit"/>
    <x v="5"/>
    <x v="0"/>
  </r>
  <r>
    <n v="651"/>
    <n v="1801703"/>
    <d v="2018-01-24T03:00:00"/>
    <s v="JACKSON"/>
    <s v="N"/>
    <m/>
    <m/>
    <n v="-1"/>
    <n v="90"/>
    <s v="Animal  - wild"/>
    <s v="Clear"/>
    <s v="N"/>
    <s v="N"/>
    <s v="N"/>
    <s v="N"/>
    <n v="43.842604000000001"/>
    <n v="-101.253046999999"/>
    <s v="SUV ( sport utility/suburban )"/>
    <s v="Eastbound"/>
    <s v="Wild animal hit - damage only"/>
    <s v="Animal in roadway"/>
    <m/>
    <s v="Wild animal hit"/>
    <s v="Wild animal hit - damage only"/>
    <s v="Wild animal hit"/>
    <x v="5"/>
    <x v="0"/>
  </r>
  <r>
    <n v="652"/>
    <n v="1801704"/>
    <d v="2018-01-30T07:38:00"/>
    <s v="JACKSON"/>
    <s v="N"/>
    <s v="Lap belt and shoulder harness used"/>
    <s v="Straight ahead"/>
    <n v="0"/>
    <n v="90"/>
    <s v="Guardrail face, Ran off road left, Ran off road right"/>
    <s v="Rain, Sleet, hail ( freezing rain or drizzle )"/>
    <s v="N"/>
    <s v="N"/>
    <s v="N"/>
    <s v="N"/>
    <n v="43.900942999999899"/>
    <n v="-101.06589700000001"/>
    <s v="Passenger car"/>
    <s v="Eastbound"/>
    <s v="Driving too fast for conditions; None"/>
    <s v="Road surface condition ( wet, icy, snow, slush, etc. )"/>
    <m/>
    <s v="None"/>
    <s v="None"/>
    <s v="0.00 BAC"/>
    <x v="5"/>
    <x v="0"/>
  </r>
  <r>
    <n v="653"/>
    <n v="1802242"/>
    <d v="2018-02-08T11:48:00"/>
    <s v="JONES"/>
    <s v="N"/>
    <s v="Lap belt and shoulder harness used"/>
    <s v="Straight ahead"/>
    <n v="0"/>
    <n v="90"/>
    <s v="Ditch, Jackknife, Ran off road right"/>
    <s v="Snow, Blowing snow"/>
    <s v="N"/>
    <s v="N"/>
    <s v="N"/>
    <s v="N"/>
    <n v="43.901162999999897"/>
    <n v="-100.929742"/>
    <s v="Tractor/semi-trailer"/>
    <s v="Westbound"/>
    <s v="None; Running off road"/>
    <s v="None"/>
    <m/>
    <s v="None"/>
    <s v="Weather conditions"/>
    <s v="0.00 BAC"/>
    <x v="5"/>
    <x v="2"/>
  </r>
  <r>
    <n v="654"/>
    <n v="1802356"/>
    <d v="2018-02-15T11:08:00"/>
    <s v="JACKSON"/>
    <s v="N"/>
    <s v="Lap belt and shoulder harness used"/>
    <s v="Straight ahead"/>
    <n v="0"/>
    <n v="90"/>
    <s v="Overturn/rollover, Ran off road right"/>
    <s v="Snow"/>
    <s v="N"/>
    <s v="N"/>
    <s v="N"/>
    <s v="N"/>
    <n v="43.844281000000002"/>
    <n v="-101.221028"/>
    <s v="Passenger car"/>
    <s v="Eastbound"/>
    <s v="Driving too fast for conditions; Swerving or avoiding due to wind, slippery surface, vehicle, object, non-motorist, etc."/>
    <s v="Road surface condition ( wet, icy, snow, slush, etc. )"/>
    <s v="FINANCIAL RESPONSIBILITY - OWNER"/>
    <s v="None"/>
    <s v="None"/>
    <s v="0.00 BAC"/>
    <x v="5"/>
    <x v="1"/>
  </r>
  <r>
    <n v="655"/>
    <n v="1802374"/>
    <d v="2018-02-14T20:51:00"/>
    <s v="JACKSON"/>
    <s v="N"/>
    <m/>
    <m/>
    <n v="-1"/>
    <n v="90"/>
    <s v="Animal  - wild"/>
    <s v="Clear"/>
    <s v="N"/>
    <s v="N"/>
    <s v="N"/>
    <s v="N"/>
    <n v="43.840175000000002"/>
    <n v="-101.526949999999"/>
    <s v="Mini-van/passenger van with seats for 8 or less, including driver"/>
    <s v="Westbound"/>
    <s v="Wild animal hit - damage only"/>
    <s v="Animal in roadway"/>
    <m/>
    <s v="Wild animal hit"/>
    <s v="Wild animal hit - damage only"/>
    <s v="Wild animal hit"/>
    <x v="5"/>
    <x v="0"/>
  </r>
  <r>
    <n v="656"/>
    <n v="1802617"/>
    <d v="2018-02-15T12:10:00"/>
    <s v="JACKSON"/>
    <s v="N"/>
    <s v="Lap belt and shoulder harness used"/>
    <s v="Overtaking/passing, Straight ahead"/>
    <n v="0"/>
    <n v="90"/>
    <s v="Motor vehicle in transport, Ran off road left, Ran off road right"/>
    <s v="Snow"/>
    <s v="N"/>
    <s v="N"/>
    <s v="N"/>
    <s v="N"/>
    <n v="43.848677000000002"/>
    <n v="-101.350238"/>
    <s v="Passenger car; SUV ( sport utility/suburban )"/>
    <s v="Westbound"/>
    <s v="Driving too fast for conditions; Failure to keep in proper lane; None"/>
    <s v="Road surface condition ( wet, icy, snow, slush, etc. )"/>
    <s v="POSSESSION OF DRUG PARAPHERNALIA BY DRIVER OF VEHICLE"/>
    <s v="None"/>
    <s v="None"/>
    <s v="Test not given, Test not given"/>
    <x v="5"/>
    <x v="2"/>
  </r>
  <r>
    <n v="657"/>
    <n v="1802729"/>
    <d v="2018-02-24T14:13:00"/>
    <s v="JACKSON"/>
    <s v="N"/>
    <s v="Lap belt and shoulder harness used"/>
    <s v="Straight ahead"/>
    <n v="0"/>
    <n v="90"/>
    <s v="Jackknife, Ran off road left"/>
    <s v="Snow"/>
    <s v="N"/>
    <s v="N"/>
    <s v="N"/>
    <s v="N"/>
    <n v="43.8853089999999"/>
    <n v="-101.133285"/>
    <s v="SUV ( sport utility/suburban )"/>
    <s v="Westbound"/>
    <s v="Driving too fast for conditions; None"/>
    <s v="Road surface condition ( wet, icy, snow, slush, etc. )"/>
    <m/>
    <s v="None"/>
    <s v="None"/>
    <s v="0.00 BAC"/>
    <x v="5"/>
    <x v="0"/>
  </r>
  <r>
    <n v="658"/>
    <n v="1803084"/>
    <d v="2018-02-24T16:30:00"/>
    <s v="JACKSON"/>
    <s v="N"/>
    <s v="Lap belt and shoulder harness used"/>
    <s v="Changing lanes, Straight ahead"/>
    <n v="0"/>
    <n v="90"/>
    <s v="Ditch, Motor vehicle in transport, Ran off road right"/>
    <s v="Blowing snow"/>
    <s v="N"/>
    <s v="N"/>
    <s v="N"/>
    <s v="N"/>
    <n v="43.8637459999999"/>
    <n v="-101.180944999999"/>
    <s v="Passenger car; SUV ( sport utility/suburban )"/>
    <s v="Eastbound"/>
    <s v="Driving too fast for conditions; None; Swerving or avoiding due to wind, slippery surface, vehicle, object, non-motorist, etc."/>
    <s v="Road surface condition ( wet, icy, snow, slush, etc. )"/>
    <m/>
    <s v="None"/>
    <s v="None"/>
    <s v="0.00 BAC, 0.00 BAC"/>
    <x v="5"/>
    <x v="0"/>
  </r>
  <r>
    <n v="659"/>
    <n v="1802963"/>
    <d v="2018-02-18T14:05:00"/>
    <s v="JONES"/>
    <s v="N"/>
    <s v="Lap belt and shoulder harness used"/>
    <s v="Straight ahead"/>
    <n v="0"/>
    <n v="90"/>
    <s v="Jackknife, Ran off road right"/>
    <s v="Cloudy, Blowing snow"/>
    <s v="N"/>
    <s v="N"/>
    <s v="N"/>
    <s v="N"/>
    <n v="43.886757000000003"/>
    <n v="-100.829252999999"/>
    <s v="Light truck (2 axles, 4 tires)"/>
    <s v="Westbound"/>
    <s v="None"/>
    <s v="Road surface condition ( wet, icy, snow, slush, etc. )"/>
    <m/>
    <s v="None"/>
    <s v="Weather conditions"/>
    <s v="Test not given"/>
    <x v="5"/>
    <x v="0"/>
  </r>
  <r>
    <n v="661"/>
    <n v="1803401"/>
    <d v="2018-03-13T22:30:00"/>
    <s v="JACKSON"/>
    <s v="N"/>
    <m/>
    <m/>
    <n v="-1"/>
    <n v="90"/>
    <s v="Animal  - wild"/>
    <s v="Clear"/>
    <s v="N"/>
    <s v="N"/>
    <s v="N"/>
    <s v="N"/>
    <n v="43.847240999999897"/>
    <n v="-101.342440999999"/>
    <s v="Light truck (2 axles, 4 tires)"/>
    <s v="Westbound"/>
    <s v="Wild animal hit - damage only"/>
    <s v="Animal in roadway"/>
    <m/>
    <s v="Wild animal hit"/>
    <s v="Wild animal hit - damage only"/>
    <s v="Wild animal hit"/>
    <x v="5"/>
    <x v="0"/>
  </r>
  <r>
    <n v="662"/>
    <n v="1803504"/>
    <d v="2018-03-11T04:02:00"/>
    <s v="JACKSON"/>
    <s v="N"/>
    <s v="None used"/>
    <s v="Straight ahead"/>
    <n v="0"/>
    <n v="90"/>
    <s v="Guardrail face, Ran off road left"/>
    <s v="Clear"/>
    <s v="N"/>
    <s v="N"/>
    <s v="N"/>
    <s v="N"/>
    <n v="43.851894000000001"/>
    <n v="-101.422454"/>
    <s v="Passenger car"/>
    <s v="Westbound"/>
    <s v="Drinking; None"/>
    <s v="None"/>
    <s v="DUI, FAIL TO REPORT ACC W/UNATTENDED PROPERTY, HIT/RUN PROPERTY DAMAGE"/>
    <s v="None"/>
    <s v="None"/>
    <s v="Test refused"/>
    <x v="5"/>
    <x v="0"/>
  </r>
  <r>
    <n v="663"/>
    <n v="1803506"/>
    <d v="2018-03-16T16:55:00"/>
    <s v="JONES"/>
    <s v="N"/>
    <s v="Lap belt and shoulder harness used"/>
    <s v="Straight ahead"/>
    <n v="0"/>
    <n v="83"/>
    <s v="Overturn/rollover, Ran off road right"/>
    <s v="Snow"/>
    <s v="N"/>
    <s v="N"/>
    <s v="N"/>
    <s v="N"/>
    <n v="43.773758999999899"/>
    <n v="-100.678055999999"/>
    <s v="Tractor/semi-trailer"/>
    <s v="Southbound"/>
    <s v="None"/>
    <s v="Road surface condition ( wet, icy, snow, slush, etc. )"/>
    <m/>
    <s v="None"/>
    <s v="Weather conditions"/>
    <s v="0.00 BAC"/>
    <x v="5"/>
    <x v="0"/>
  </r>
  <r>
    <n v="664"/>
    <n v="1803527"/>
    <d v="2018-03-16T23:00:00"/>
    <s v="JONES"/>
    <s v="N"/>
    <s v="Lap belt and shoulder harness used"/>
    <s v="Straight ahead"/>
    <n v="0"/>
    <n v="90"/>
    <s v="Guardrail face, Ran off road right"/>
    <s v="Snow"/>
    <s v="N"/>
    <s v="N"/>
    <s v="N"/>
    <s v="N"/>
    <n v="43.886572999999899"/>
    <n v="-100.769820999999"/>
    <s v="Light truck (2 axles, 4 tires)"/>
    <s v="Eastbound"/>
    <s v="Driving too fast for conditions; None"/>
    <s v="Road surface condition ( wet, icy, snow, slush, etc. )"/>
    <m/>
    <s v="None"/>
    <s v="None"/>
    <s v="0.00 BAC"/>
    <x v="5"/>
    <x v="0"/>
  </r>
  <r>
    <n v="665"/>
    <n v="1803639"/>
    <d v="2018-03-17T15:01:00"/>
    <s v="MELLETTE"/>
    <s v="N"/>
    <s v="Lap belt and shoulder harness used"/>
    <s v="Overtaking/passing"/>
    <n v="0"/>
    <n v="83"/>
    <s v="Delineator post, Ditch, Motor vehicle in transport, Ran off road left"/>
    <s v="Clear"/>
    <s v="N"/>
    <s v="N"/>
    <s v="N"/>
    <s v="N"/>
    <n v="43.693437000000003"/>
    <n v="-100.706999999999"/>
    <s v="Passenger car; Tractor/semi-trailer"/>
    <s v="Northbound"/>
    <s v="Exceeded posted speed limit; Improper lane change; None"/>
    <s v="None"/>
    <m/>
    <s v="None"/>
    <s v="None"/>
    <s v="0.00 BAC, 0.00 BAC"/>
    <x v="5"/>
    <x v="0"/>
  </r>
  <r>
    <n v="666"/>
    <n v="1803711"/>
    <d v="2018-03-24T21:30:00"/>
    <s v="JONES"/>
    <s v="N"/>
    <m/>
    <m/>
    <n v="-1"/>
    <n v="90"/>
    <s v="Animal  - wild"/>
    <s v="Cloudy"/>
    <s v="N"/>
    <s v="N"/>
    <s v="N"/>
    <s v="N"/>
    <n v="43.886477999999897"/>
    <n v="-100.75768600000001"/>
    <s v="Van/Bus with seats for 9 - 15 people, including driver"/>
    <s v="Eastbound"/>
    <s v="Wild animal hit - damage only"/>
    <s v="Animal in roadway"/>
    <m/>
    <s v="Wild animal hit"/>
    <s v="Wild animal hit - damage only"/>
    <s v="Wild animal hit"/>
    <x v="5"/>
    <x v="0"/>
  </r>
  <r>
    <n v="667"/>
    <n v="1804009"/>
    <d v="2018-04-03T09:45:00"/>
    <s v="JONES"/>
    <s v="N"/>
    <s v="Lap belt and shoulder harness used"/>
    <s v="Straight ahead"/>
    <n v="0"/>
    <n v="90"/>
    <s v="Jackknife, Overturn/rollover, Ran off road right"/>
    <s v="Snow, Blowing snow"/>
    <s v="N"/>
    <s v="N"/>
    <s v="N"/>
    <s v="N"/>
    <n v="43.887593000000003"/>
    <n v="-100.884275"/>
    <s v="Light truck (2 axles, 4 tires)"/>
    <s v="Westbound"/>
    <s v="None; Swerving or avoiding due to wind, slippery surface, vehicle, object, non-motorist, etc."/>
    <s v="Road surface condition ( wet, icy, snow, slush, etc. )"/>
    <m/>
    <s v="None"/>
    <s v="None"/>
    <s v="0.00 BAC"/>
    <x v="5"/>
    <x v="0"/>
  </r>
  <r>
    <n v="668"/>
    <n v="1804010"/>
    <d v="2018-03-29T10:45:00"/>
    <s v="JACKSON"/>
    <s v="N"/>
    <m/>
    <m/>
    <n v="-1"/>
    <n v="90"/>
    <s v="Animal  - wild"/>
    <s v="Cloudy, Snow"/>
    <s v="N"/>
    <s v="N"/>
    <s v="N"/>
    <s v="N"/>
    <n v="43.8486499999999"/>
    <n v="-101.350122999999"/>
    <s v="SUV ( sport utility/suburban )"/>
    <s v="Westbound"/>
    <s v="Wild animal hit - damage only"/>
    <s v="Animal in roadway"/>
    <m/>
    <s v="Wild animal hit"/>
    <s v="Wild animal hit - damage only"/>
    <s v="Wild animal hit"/>
    <x v="5"/>
    <x v="0"/>
  </r>
  <r>
    <n v="671"/>
    <n v="1805276"/>
    <d v="2018-05-03T17:48:00"/>
    <s v="JACKSON"/>
    <s v="N"/>
    <s v="Lap belt and shoulder harness used"/>
    <s v="Straight ahead"/>
    <n v="0"/>
    <n v="90"/>
    <s v="Guardrail face, Ran off road left"/>
    <s v="Clear"/>
    <s v="N"/>
    <s v="Y"/>
    <s v="N"/>
    <s v="N"/>
    <n v="43.839939999999899"/>
    <n v="-101.526820999999"/>
    <s v="SUV ( sport utility/suburban )"/>
    <s v="Eastbound"/>
    <s v="Fatigued/asleep; Running off road"/>
    <s v="None"/>
    <m/>
    <s v="None"/>
    <s v="None"/>
    <s v="0.00 BAC"/>
    <x v="5"/>
    <x v="0"/>
  </r>
  <r>
    <n v="672"/>
    <n v="1805249"/>
    <d v="2018-05-08T13:45:00"/>
    <s v="JONES"/>
    <s v="N"/>
    <s v="Lap belt and shoulder harness used"/>
    <s v="Straight ahead"/>
    <n v="0"/>
    <n v="83"/>
    <s v="Overturn/rollover, Ran off road right"/>
    <s v="Cloudy, Severe crosswinds"/>
    <s v="N"/>
    <s v="N"/>
    <s v="N"/>
    <s v="N"/>
    <n v="43.771732"/>
    <n v="-100.678601"/>
    <s v="SUV ( sport utility/suburban )"/>
    <s v="Southbound"/>
    <s v="None"/>
    <s v="None"/>
    <m/>
    <s v="None"/>
    <s v="None"/>
    <s v="Test not given"/>
    <x v="5"/>
    <x v="0"/>
  </r>
  <r>
    <n v="673"/>
    <n v="1805368"/>
    <d v="2018-05-07T21:00:00"/>
    <s v="JONES"/>
    <s v="N"/>
    <s v="None used"/>
    <s v="Straight ahead"/>
    <n v="0"/>
    <n v="90"/>
    <s v="Ran off road right, Tree/shrubbery"/>
    <s v="Rain"/>
    <s v="N"/>
    <s v="N"/>
    <s v="N"/>
    <s v="N"/>
    <n v="43.883541000000001"/>
    <n v="-100.71837600000001"/>
    <s v="Passenger car"/>
    <s v="Westbound"/>
    <s v="None"/>
    <s v="Road surface condition ( wet, icy, snow, slush, etc. )"/>
    <m/>
    <s v="None"/>
    <s v="None"/>
    <s v="Test not given"/>
    <x v="5"/>
    <x v="0"/>
  </r>
  <r>
    <n v="674"/>
    <n v="1805640"/>
    <d v="2018-05-17T21:13:00"/>
    <s v="JACKSON"/>
    <s v="N"/>
    <s v="Lap belt and shoulder harness used"/>
    <s v="Straight ahead"/>
    <n v="0"/>
    <n v="90"/>
    <s v="Overturn/rollover, Ran off road right, Separation of units"/>
    <s v="Rain, Severe crosswinds"/>
    <s v="N"/>
    <s v="N"/>
    <s v="N"/>
    <s v="N"/>
    <n v="43.900942999999899"/>
    <n v="-101.065596999999"/>
    <s v="Tractor/doubles"/>
    <s v="Eastbound"/>
    <s v="None; Swerving or avoiding due to wind, slippery surface, vehicle, object, non-motorist, etc."/>
    <s v="None"/>
    <m/>
    <s v="None"/>
    <s v="None"/>
    <s v="0.00 BAC"/>
    <x v="5"/>
    <x v="0"/>
  </r>
  <r>
    <n v="676"/>
    <n v="1805827"/>
    <d v="2018-05-29T14:55:00"/>
    <s v="JONES"/>
    <s v="N"/>
    <s v="Lap belt and shoulder harness used"/>
    <s v="Straight ahead"/>
    <n v="0"/>
    <n v="90"/>
    <s v="Motor vehicle in transport"/>
    <s v="Clear"/>
    <s v="N"/>
    <s v="N"/>
    <s v="N"/>
    <s v="N"/>
    <n v="43.901183000000003"/>
    <n v="-101.020533999999"/>
    <s v="Passenger car"/>
    <s v="Westbound"/>
    <s v="Improper lane change; None"/>
    <s v="None"/>
    <s v="LANE DRIVING REQUIRED / ILLEGAL LANE CHANGE"/>
    <s v="None"/>
    <s v="None"/>
    <s v="Test not given, Test not given"/>
    <x v="5"/>
    <x v="0"/>
  </r>
  <r>
    <n v="677"/>
    <n v="1805995"/>
    <d v="2018-05-21T20:50:00"/>
    <s v="JONES"/>
    <s v="N"/>
    <m/>
    <m/>
    <n v="-1"/>
    <n v="83"/>
    <s v="Animal  - wild"/>
    <s v="Clear"/>
    <s v="N"/>
    <s v="N"/>
    <s v="N"/>
    <s v="N"/>
    <n v="43.840001999999899"/>
    <n v="-100.705872999999"/>
    <s v="SUV ( sport utility/suburban )"/>
    <s v="Southbound"/>
    <s v="Wild animal hit - damage only"/>
    <s v="Animal in roadway"/>
    <m/>
    <s v="Wild animal hit"/>
    <s v="Wild animal hit - damage only"/>
    <s v="Wild animal hit"/>
    <x v="5"/>
    <x v="0"/>
  </r>
  <r>
    <n v="678"/>
    <n v="1806248"/>
    <d v="2018-06-03T01:00:00"/>
    <s v="BENNETT"/>
    <s v="N"/>
    <s v="Lap belt and shoulder harness used, None used"/>
    <s v="Straight ahead"/>
    <n v="0"/>
    <n v="18"/>
    <s v="Cross median/centerline, Overturn/rollover, Ran off road right"/>
    <s v="Clear"/>
    <s v="Y"/>
    <s v="N"/>
    <s v="N"/>
    <s v="N"/>
    <n v="43.2111629999999"/>
    <n v="-101.24737"/>
    <s v="Tractor/semi-trailer"/>
    <s v="Eastbound"/>
    <s v="Over-correcting/over-steering; Running off road"/>
    <s v="Shoulders ( none, low, soft, high )"/>
    <m/>
    <s v="None"/>
    <s v="None"/>
    <s v="0.00 BAC, Not reported"/>
    <x v="5"/>
    <x v="2"/>
  </r>
  <r>
    <n v="679"/>
    <n v="1806740"/>
    <d v="2018-06-16T12:56:00"/>
    <s v="JONES"/>
    <s v="N"/>
    <m/>
    <m/>
    <n v="-1"/>
    <n v="90"/>
    <s v="Animal  - wild"/>
    <s v="Cloudy"/>
    <s v="N"/>
    <s v="N"/>
    <s v="N"/>
    <s v="N"/>
    <n v="43.900903999999898"/>
    <n v="-100.926332"/>
    <s v="SUV ( sport utility/suburban )"/>
    <s v="Eastbound"/>
    <s v="Wild animal hit - damage only"/>
    <s v="Animal in roadway"/>
    <m/>
    <s v="Wild animal hit"/>
    <s v="Wild animal hit - damage only"/>
    <s v="Wild animal hit"/>
    <x v="5"/>
    <x v="0"/>
  </r>
  <r>
    <n v="680"/>
    <n v="1806852"/>
    <d v="2018-06-15T11:10:00"/>
    <s v="JONES"/>
    <s v="N"/>
    <m/>
    <m/>
    <n v="-1"/>
    <n v="90"/>
    <s v="Animal  - wild"/>
    <s v="Clear"/>
    <s v="N"/>
    <s v="N"/>
    <s v="N"/>
    <s v="N"/>
    <n v="43.8858719999999"/>
    <n v="-100.745333"/>
    <s v="Light truck (2 axles, 4 tires)"/>
    <s v="Westbound"/>
    <s v="Wild animal hit - damage only"/>
    <s v="Animal in roadway"/>
    <m/>
    <s v="Wild animal hit"/>
    <s v="Wild animal hit - damage only"/>
    <s v="Wild animal hit"/>
    <x v="5"/>
    <x v="0"/>
  </r>
  <r>
    <n v="681"/>
    <n v="1806631"/>
    <d v="2018-06-14T02:55:00"/>
    <s v="JONES"/>
    <s v="N"/>
    <m/>
    <m/>
    <n v="-1"/>
    <n v="90"/>
    <s v="Animal  - wild"/>
    <s v="Clear"/>
    <s v="N"/>
    <s v="N"/>
    <s v="N"/>
    <s v="N"/>
    <n v="43.886549000000002"/>
    <n v="-100.799751"/>
    <s v="SUV ( sport utility/suburban )"/>
    <s v="Eastbound"/>
    <s v="Wild animal hit - damage only"/>
    <s v="Animal in roadway"/>
    <m/>
    <s v="Wild animal hit"/>
    <s v="Wild animal hit - damage only"/>
    <s v="Wild animal hit"/>
    <x v="5"/>
    <x v="0"/>
  </r>
  <r>
    <n v="682"/>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5"/>
    <x v="0"/>
  </r>
  <r>
    <n v="683"/>
    <n v="1806987"/>
    <d v="2018-06-11T13:57:00"/>
    <s v="JACKSON"/>
    <s v="N"/>
    <s v="Lap belt and shoulder harness used"/>
    <s v="Straight ahead"/>
    <n v="0"/>
    <n v="90"/>
    <s v="Overturn/rollover, Ran off road right"/>
    <s v="Clear"/>
    <s v="N"/>
    <s v="N"/>
    <s v="N"/>
    <s v="N"/>
    <n v="43.8519399999999"/>
    <n v="-101.399168"/>
    <s v="Passenger car"/>
    <s v="Westbound"/>
    <s v="Drinking; Failure to keep in proper lane"/>
    <s v="None"/>
    <s v="POSSESSION OF MARIJUANA, POSSESSION OF DRUG PARAPHERNALIA BY DRIVER OF VEHICLE, DUI, LANE DRIVING REQUIRED / ILLEGAL LANE CHANGE"/>
    <s v="None"/>
    <s v="None"/>
    <s v="Test given, but unobtainable at time report filed, Not reported"/>
    <x v="5"/>
    <x v="1"/>
  </r>
  <r>
    <n v="684"/>
    <n v="1807219"/>
    <d v="2018-06-22T01:56:00"/>
    <s v="JONES"/>
    <s v="N"/>
    <m/>
    <m/>
    <n v="-1"/>
    <n v="90"/>
    <s v="Animal  - wild"/>
    <s v="Clear"/>
    <s v="N"/>
    <s v="N"/>
    <s v="N"/>
    <s v="N"/>
    <n v="43.8867189999999"/>
    <n v="-100.859421999999"/>
    <s v="Passenger car"/>
    <s v="Westbound"/>
    <s v="Wild animal hit - damage only"/>
    <s v="Animal in roadway"/>
    <m/>
    <s v="Wild animal hit"/>
    <s v="Wild animal hit - damage only"/>
    <s v="Wild animal hit"/>
    <x v="5"/>
    <x v="0"/>
  </r>
  <r>
    <n v="686"/>
    <n v="1807424"/>
    <d v="2018-06-30T04:10:00"/>
    <s v="JACKSON"/>
    <s v="N"/>
    <s v="Lap belt and shoulder harness used, None used"/>
    <s v="Straight ahead"/>
    <n v="0"/>
    <n v="90"/>
    <s v="Other traffic barrier, Overturn/rollover, Ran off road right"/>
    <s v="Cloudy"/>
    <s v="Y"/>
    <s v="N"/>
    <s v="N"/>
    <s v="N"/>
    <n v="43.851123000000001"/>
    <n v="-101.474299999999"/>
    <s v="Tractor/semi-trailer"/>
    <s v="Westbound"/>
    <s v="Over-correcting/over-steering; Swerving or avoiding due to wind, slippery surface, vehicle, object, non-motorist, etc."/>
    <s v="None"/>
    <m/>
    <s v="None"/>
    <s v="None"/>
    <s v="0.00 BAC, Not reported"/>
    <x v="5"/>
    <x v="3"/>
  </r>
  <r>
    <n v="687"/>
    <n v="1807985"/>
    <d v="2018-07-10T22:28:00"/>
    <s v="JONES"/>
    <s v="N"/>
    <s v="Lap belt and shoulder harness used"/>
    <s v="Straight ahead"/>
    <n v="0"/>
    <n v="83"/>
    <s v="Animal - domestic"/>
    <s v="Clear"/>
    <s v="N"/>
    <s v="N"/>
    <s v="N"/>
    <s v="N"/>
    <n v="43.758460999999897"/>
    <n v="-100.682079999999"/>
    <s v="Tractor/semi-trailer"/>
    <s v="Southbound"/>
    <s v="None"/>
    <s v="Animal in roadway"/>
    <m/>
    <s v="None"/>
    <s v="None"/>
    <s v="0.00 BAC"/>
    <x v="5"/>
    <x v="0"/>
  </r>
  <r>
    <n v="688"/>
    <n v="1808034"/>
    <d v="2018-07-13T10:10:00"/>
    <s v="JACKSON"/>
    <s v="N"/>
    <m/>
    <m/>
    <n v="-1"/>
    <n v="90"/>
    <s v="Animal  - wild"/>
    <s v="Clear"/>
    <s v="N"/>
    <s v="N"/>
    <s v="N"/>
    <s v="N"/>
    <n v="43.837049999999898"/>
    <n v="-101.53582900000001"/>
    <s v="SUV ( sport utility/suburban )"/>
    <s v="Eastbound"/>
    <s v="Wild animal hit - damage only"/>
    <s v="Animal in roadway"/>
    <m/>
    <s v="Wild animal hit"/>
    <s v="Wild animal hit - damage only"/>
    <s v="Wild animal hit"/>
    <x v="5"/>
    <x v="0"/>
  </r>
  <r>
    <n v="689"/>
    <n v="1808177"/>
    <d v="2018-07-16T09:20:00"/>
    <s v="JACKSON"/>
    <s v="N"/>
    <s v="Helmet and eye protection"/>
    <s v="Straight ahead"/>
    <n v="0"/>
    <n v="90"/>
    <s v="Overturn/rollover"/>
    <s v="Clear"/>
    <s v="N"/>
    <s v="N"/>
    <s v="N"/>
    <s v="N"/>
    <n v="43.900770000000001"/>
    <n v="-101.082881"/>
    <s v="Motorcycle"/>
    <s v="Eastbound"/>
    <s v="None; Swerving or avoiding due to wind, slippery surface, vehicle, object, non-motorist, etc."/>
    <s v="None"/>
    <m/>
    <s v="None"/>
    <s v="None"/>
    <s v="0.00 BAC, Not reported"/>
    <x v="5"/>
    <x v="1"/>
  </r>
  <r>
    <n v="690"/>
    <n v="1808179"/>
    <d v="2018-07-10T18:27:00"/>
    <s v="JONES"/>
    <s v="N"/>
    <s v="Lap belt and shoulder harness used"/>
    <s v="Straight ahead"/>
    <n v="0"/>
    <n v="90"/>
    <s v="Ditch, Overturn/rollover, Ran off road left"/>
    <s v="Clear"/>
    <s v="N"/>
    <s v="N"/>
    <s v="N"/>
    <s v="N"/>
    <n v="43.886536999999898"/>
    <n v="-100.753429999999"/>
    <s v="Passenger car"/>
    <s v="Westbound"/>
    <s v="None"/>
    <s v="None"/>
    <m/>
    <s v="Tires"/>
    <s v="None"/>
    <s v="0.00 BAC, Not reported"/>
    <x v="5"/>
    <x v="1"/>
  </r>
  <r>
    <n v="691"/>
    <n v="1807902"/>
    <d v="2018-06-14T03:45:00"/>
    <s v="JONES"/>
    <s v="N"/>
    <s v="Lap belt and shoulder harness used"/>
    <s v="Straight ahead"/>
    <n v="0"/>
    <n v="90"/>
    <s v="Fire/explosion, Other movable object"/>
    <s v="Clear"/>
    <s v="N"/>
    <s v="N"/>
    <s v="N"/>
    <s v="N"/>
    <n v="43.886552000000002"/>
    <n v="-100.79812200000001"/>
    <s v="Tractor/semi-trailer"/>
    <s v="Eastbound"/>
    <s v="None"/>
    <s v="None"/>
    <m/>
    <s v="None"/>
    <s v="None"/>
    <s v="Test not given"/>
    <x v="5"/>
    <x v="0"/>
  </r>
  <r>
    <n v="692"/>
    <n v="1808244"/>
    <d v="2018-07-17T20:53:00"/>
    <s v="JONES"/>
    <s v="N"/>
    <m/>
    <m/>
    <n v="-1"/>
    <n v="90"/>
    <s v="Animal  - wild"/>
    <s v="Clear"/>
    <s v="N"/>
    <s v="N"/>
    <s v="N"/>
    <s v="N"/>
    <n v="43.886811000000002"/>
    <n v="-100.780557"/>
    <s v="Light truck (2 axles, 4 tires)"/>
    <s v="Westbound"/>
    <s v="Wild animal hit - damage only"/>
    <s v="Animal in roadway"/>
    <m/>
    <s v="Wild animal hit"/>
    <s v="Wild animal hit - damage only"/>
    <s v="Wild animal hit"/>
    <x v="5"/>
    <x v="0"/>
  </r>
  <r>
    <n v="693"/>
    <n v="1807507"/>
    <d v="2018-06-30T11:06:00"/>
    <s v="BENNETT"/>
    <s v="N"/>
    <s v="None used"/>
    <s v="Straight ahead"/>
    <n v="0"/>
    <n v="18"/>
    <s v="Cargo/equipment loss or shift, Fell/jumped from motor vehicle"/>
    <s v="Clear"/>
    <s v="N"/>
    <s v="N"/>
    <s v="N"/>
    <s v="N"/>
    <n v="43.215018000000001"/>
    <n v="-101.346819999999"/>
    <s v="Single-unit truck (2 axle, 6 tires) GVWR 10,000 lbs or less"/>
    <s v="Westbound"/>
    <s v="None"/>
    <s v="None"/>
    <m/>
    <s v="None"/>
    <s v="None"/>
    <s v="Test not given, Not reported"/>
    <x v="5"/>
    <x v="4"/>
  </r>
  <r>
    <n v="694"/>
    <n v="1808277"/>
    <d v="2018-07-15T04:52:00"/>
    <s v="JONES"/>
    <s v="N"/>
    <m/>
    <m/>
    <n v="-1"/>
    <n v="90"/>
    <s v="Animal  - wild"/>
    <s v="Clear"/>
    <s v="N"/>
    <s v="N"/>
    <s v="N"/>
    <s v="N"/>
    <n v="43.886705999999897"/>
    <n v="-100.869354"/>
    <s v="Tractor/semi-trailer"/>
    <s v="Westbound"/>
    <s v="Wild animal hit - damage only"/>
    <s v="Animal in roadway"/>
    <m/>
    <s v="Wild animal hit"/>
    <s v="Wild animal hit - damage only"/>
    <s v="Wild animal hit"/>
    <x v="5"/>
    <x v="0"/>
  </r>
  <r>
    <n v="695"/>
    <n v="1808408"/>
    <d v="2018-07-16T00:05:00"/>
    <s v="JONES"/>
    <s v="N"/>
    <s v="Lap belt and shoulder harness used"/>
    <s v="Straight ahead"/>
    <n v="0"/>
    <n v="90"/>
    <s v="Animal - domestic"/>
    <s v="Clear"/>
    <s v="N"/>
    <s v="N"/>
    <s v="N"/>
    <s v="N"/>
    <n v="43.900939000000001"/>
    <n v="-101.056748999999"/>
    <s v="SUV ( sport utility/suburban )"/>
    <s v="Eastbound"/>
    <s v="None"/>
    <s v="Animal in roadway"/>
    <m/>
    <s v="None"/>
    <s v="None"/>
    <s v="0.00 BAC"/>
    <x v="5"/>
    <x v="0"/>
  </r>
  <r>
    <n v="696"/>
    <n v="1808515"/>
    <d v="2018-07-22T17:50:00"/>
    <s v="JONES"/>
    <s v="N"/>
    <s v="Lap belt and shoulder harness used"/>
    <s v="Straight ahead"/>
    <n v="0"/>
    <n v="90"/>
    <s v="Overturn/rollover"/>
    <s v="Rain, Severe crosswinds"/>
    <s v="N"/>
    <s v="N"/>
    <s v="N"/>
    <s v="N"/>
    <n v="43.901091999999899"/>
    <n v="-100.923615999999"/>
    <s v="Light truck (2 axles, 4 tires)"/>
    <s v="Westbound"/>
    <s v="None"/>
    <s v="None"/>
    <m/>
    <s v="None"/>
    <s v="None"/>
    <s v="0.00 BAC"/>
    <x v="5"/>
    <x v="0"/>
  </r>
  <r>
    <n v="697"/>
    <n v="1808380"/>
    <d v="2018-07-14T22:40:00"/>
    <s v="JONES"/>
    <s v="N"/>
    <m/>
    <m/>
    <n v="-1"/>
    <n v="90"/>
    <s v="Animal  - wild"/>
    <s v="Clear"/>
    <s v="N"/>
    <s v="N"/>
    <s v="N"/>
    <s v="N"/>
    <n v="43.883319999999898"/>
    <n v="-100.71932200000001"/>
    <s v="Light truck (2 axles, 4 tires)"/>
    <s v="Eastbound"/>
    <s v="Wild animal hit - damage only"/>
    <s v="Animal in roadway"/>
    <m/>
    <s v="Wild animal hit"/>
    <s v="Wild animal hit - damage only"/>
    <s v="Wild animal hit"/>
    <x v="5"/>
    <x v="0"/>
  </r>
  <r>
    <n v="698"/>
    <n v="1808502"/>
    <d v="2018-07-17T16:27:00"/>
    <s v="BENNETT"/>
    <s v="N"/>
    <s v="Lap belt and shoulder harness used"/>
    <s v="Straight ahead"/>
    <n v="0"/>
    <n v="18"/>
    <s v="Cargo/equipment loss or shift, Fire/explosion"/>
    <s v="Clear"/>
    <s v="N"/>
    <s v="N"/>
    <s v="N"/>
    <s v="N"/>
    <n v="43.215089999999897"/>
    <n v="-101.372804"/>
    <s v="Tractor/semi-trailer"/>
    <s v="Eastbound"/>
    <s v="None"/>
    <s v="None"/>
    <m/>
    <s v="None"/>
    <s v="None"/>
    <s v="Test not given"/>
    <x v="5"/>
    <x v="0"/>
  </r>
  <r>
    <n v="699"/>
    <n v="1808826"/>
    <d v="2018-07-22T18:29:00"/>
    <s v="JONES"/>
    <s v="N"/>
    <s v="Lap belt and shoulder harness used, None used"/>
    <s v="Straight ahead"/>
    <n v="0"/>
    <n v="90"/>
    <s v="Bridge rail, Guardrail face, Overturn/rollover"/>
    <s v="Rain, Severe crosswinds"/>
    <s v="N"/>
    <s v="N"/>
    <s v="N"/>
    <s v="N"/>
    <n v="43.900931999999898"/>
    <n v="-100.95381500000001"/>
    <s v="Tractor/semi-trailer"/>
    <s v="Eastbound"/>
    <s v="None"/>
    <s v="None"/>
    <m/>
    <s v="None"/>
    <s v="Weather conditions"/>
    <s v="0.00 BAC, Not reported"/>
    <x v="5"/>
    <x v="1"/>
  </r>
  <r>
    <n v="700"/>
    <n v="1808914"/>
    <d v="2018-07-28T17:56:00"/>
    <s v="MELLETTE"/>
    <s v="N"/>
    <s v="Lap belt and shoulder harness used"/>
    <s v="Leaving traffic lane"/>
    <n v="0"/>
    <n v="83"/>
    <s v="Fence, Other movable object, Ran off road left"/>
    <s v="Clear"/>
    <s v="N"/>
    <s v="N"/>
    <s v="N"/>
    <s v="Y"/>
    <n v="43.5220109999999"/>
    <n v="-100.730093999999"/>
    <s v="Light truck (2 axles, 4 tires)"/>
    <s v="Northbound"/>
    <s v="Illness (heart attack, stroke, etc.); Running off road"/>
    <s v="None"/>
    <s v="NO VALID DL"/>
    <s v="None"/>
    <s v="None"/>
    <s v="0.00 BAC"/>
    <x v="5"/>
    <x v="0"/>
  </r>
  <r>
    <n v="701"/>
    <n v="1808984"/>
    <d v="2018-07-29T18:50:00"/>
    <s v="JACKSON"/>
    <s v="N"/>
    <s v="Lap belt and shoulder harness used"/>
    <s v="Overtaking/passing, Straight ahead"/>
    <n v="0"/>
    <n v="90"/>
    <s v="Motor vehicle in transport"/>
    <s v="Cloudy, Rain"/>
    <s v="N"/>
    <s v="N"/>
    <s v="N"/>
    <s v="N"/>
    <n v="43.842643000000002"/>
    <n v="-101.261804999999"/>
    <s v="Mini-van/passenger van with seats for 8 or less, including driver; Tractor/semi-trailer"/>
    <s v="Eastbound"/>
    <s v="Driving too fast for conditions; Failure to keep in proper lane; None"/>
    <s v="None; Road surface condition ( wet, icy, snow, slush, etc. )"/>
    <s v="OVERDRIVING ROAD CONDITIONS"/>
    <s v="None"/>
    <s v="None"/>
    <s v="Test not given, 0.00 BAC"/>
    <x v="5"/>
    <x v="0"/>
  </r>
  <r>
    <n v="702"/>
    <n v="1809019"/>
    <d v="2018-08-01T17:10:00"/>
    <s v="JONES"/>
    <s v="N"/>
    <s v="None used"/>
    <s v="Parked, Straight ahead"/>
    <n v="0"/>
    <n v="90"/>
    <s v="Overturn/rollover, Parked motor vehicle"/>
    <s v="Clear"/>
    <s v="N"/>
    <s v="N"/>
    <s v="N"/>
    <s v="N"/>
    <n v="43.886775999999898"/>
    <n v="-100.814753999999"/>
    <s v="Light truck (2 axles, 4 tires); Passenger car"/>
    <s v="Not on roadway ( also use for parked motor vehicle ); Westbound"/>
    <s v="Failure to keep in proper lane; None; Not applicable"/>
    <s v="None; Not applicable"/>
    <s v="LANE DRIVING REQUIRED / ILLEGAL LANE CHANGE, ADULT SEATBELT VIOLATION ---- AFTER 9/1/73"/>
    <s v="None; Not applicable"/>
    <s v="None; Not applicable"/>
    <s v="Not applicable, 0.00 BAC"/>
    <x v="5"/>
    <x v="1"/>
  </r>
  <r>
    <n v="703"/>
    <n v="1809020"/>
    <d v="2018-08-01T20:00:00"/>
    <s v="MELLETTE"/>
    <s v="N"/>
    <s v="Lap belt and shoulder harness used"/>
    <s v="Stopped in traffic lane, Straight ahead"/>
    <n v="0"/>
    <n v="83"/>
    <s v="Motor vehicle in transport"/>
    <s v="Clear"/>
    <s v="N"/>
    <s v="N"/>
    <s v="N"/>
    <s v="N"/>
    <n v="43.578864000000003"/>
    <n v="-100.750061"/>
    <s v="Light truck (2 axles, 4 tires)"/>
    <s v="Southbound"/>
    <s v="Failed to yield to vehicle; None"/>
    <s v="None"/>
    <s v="FOLLOWING TOO CLOSELY"/>
    <s v="None"/>
    <s v="None"/>
    <s v="0.00 BAC, 0.00 BAC"/>
    <x v="5"/>
    <x v="0"/>
  </r>
  <r>
    <n v="704"/>
    <n v="1809331"/>
    <d v="2018-07-27T09:35:00"/>
    <s v="JACKSON"/>
    <s v="N"/>
    <m/>
    <m/>
    <n v="-1"/>
    <n v="90"/>
    <s v="Animal  - wild"/>
    <s v="Clear"/>
    <s v="N"/>
    <s v="N"/>
    <s v="N"/>
    <s v="N"/>
    <n v="43.835959000000003"/>
    <n v="-101.644695999999"/>
    <s v="Light truck (2 axles, 4 tires)"/>
    <s v="Eastbound"/>
    <s v="Wild animal hit - damage only"/>
    <s v="Animal in roadway"/>
    <m/>
    <s v="Wild animal hit"/>
    <s v="Wild animal hit - damage only"/>
    <s v="Wild animal hit"/>
    <x v="5"/>
    <x v="0"/>
  </r>
  <r>
    <n v="705"/>
    <n v="1809333"/>
    <d v="2018-08-06T15:52:00"/>
    <s v="JACKSON"/>
    <s v="N"/>
    <s v="Lap belt and shoulder harness used"/>
    <s v="Straight ahead"/>
    <n v="0"/>
    <n v="90"/>
    <s v="Bridge rail, Ran off road left"/>
    <s v="Clear"/>
    <s v="N"/>
    <s v="N"/>
    <s v="N"/>
    <s v="N"/>
    <n v="43.897126999999898"/>
    <n v="-101.107004"/>
    <s v="Light truck (2 axles, 4 tires)"/>
    <s v="Eastbound"/>
    <s v="None"/>
    <s v="None"/>
    <m/>
    <s v="None"/>
    <s v="None"/>
    <s v="0.00 BAC"/>
    <x v="5"/>
    <x v="0"/>
  </r>
  <r>
    <n v="706"/>
    <n v="1809697"/>
    <d v="2018-08-10T13:00:00"/>
    <s v="JACKSON"/>
    <s v="N"/>
    <s v="Eye protection only"/>
    <s v="Straight ahead"/>
    <n v="0"/>
    <n v="90"/>
    <s v="Motor vehicle in transport, Overturn/rollover"/>
    <s v="Clear"/>
    <s v="Y"/>
    <s v="Y"/>
    <s v="N"/>
    <s v="N"/>
    <n v="43.851835999999899"/>
    <n v="-101.393970999999"/>
    <s v="Motorcycle"/>
    <s v="Eastbound"/>
    <s v="Fatigued/asleep; Followed too closely; None; Over-correcting/over-steering"/>
    <s v="None"/>
    <s v="FOLLOWING TOO CLOSELY"/>
    <s v="None"/>
    <s v="None"/>
    <s v="0.00 BAC, 0.00 BAC, 0.00 BAC"/>
    <x v="5"/>
    <x v="3"/>
  </r>
  <r>
    <n v="707"/>
    <n v="1809874"/>
    <d v="2018-08-18T07:15:00"/>
    <s v="JONES"/>
    <s v="N"/>
    <s v="Lap belt and shoulder harness used"/>
    <s v="Straight ahead"/>
    <n v="0"/>
    <n v="90"/>
    <s v="Motor vehicle in transport"/>
    <s v="Clear"/>
    <s v="N"/>
    <s v="N"/>
    <s v="N"/>
    <s v="N"/>
    <n v="43.901184000000001"/>
    <n v="-100.996831"/>
    <s v="Light truck (2 axles, 4 tires); SUV ( sport utility/suburban )"/>
    <s v="Westbound"/>
    <s v="Followed too closely; None"/>
    <s v="None"/>
    <s v="FOLLOWING TOO CLOSELY"/>
    <s v="None"/>
    <s v="None"/>
    <s v="0.00 BAC, 0.00 BAC"/>
    <x v="5"/>
    <x v="0"/>
  </r>
  <r>
    <n v="708"/>
    <n v="1809875"/>
    <d v="2018-08-15T12:10:00"/>
    <s v="JACKSON"/>
    <s v="N"/>
    <s v="Helmet and eye protection"/>
    <s v="Straight ahead"/>
    <n v="0"/>
    <n v="90"/>
    <s v="Overturn/rollover, Ran off road left"/>
    <s v="Clear"/>
    <s v="N"/>
    <s v="N"/>
    <s v="N"/>
    <s v="N"/>
    <n v="43.850898000000001"/>
    <n v="-101.472892999999"/>
    <s v="Motorcycle"/>
    <s v="Westbound"/>
    <s v="None; Running off road"/>
    <s v="None"/>
    <m/>
    <s v="None"/>
    <s v="None"/>
    <s v="0.00 BAC"/>
    <x v="5"/>
    <x v="0"/>
  </r>
  <r>
    <n v="709"/>
    <n v="1809833"/>
    <d v="2018-08-19T14:05:00"/>
    <s v="JONES"/>
    <s v="N"/>
    <s v="Lap belt and shoulder harness used"/>
    <s v="Straight ahead"/>
    <n v="0"/>
    <n v="90"/>
    <s v="Fence, Ran off road right"/>
    <s v="Cloudy, Rain"/>
    <s v="N"/>
    <s v="N"/>
    <s v="N"/>
    <s v="N"/>
    <n v="43.883018"/>
    <n v="-100.713937999999"/>
    <s v="SUV ( sport utility/suburban )"/>
    <s v="Eastbound"/>
    <s v="None"/>
    <s v="Road surface condition ( wet, icy, snow, slush, etc. )"/>
    <m/>
    <s v="None"/>
    <s v="Weather conditions"/>
    <s v="Test not given"/>
    <x v="5"/>
    <x v="0"/>
  </r>
  <r>
    <n v="710"/>
    <n v="1809942"/>
    <d v="2018-08-19T11:22:00"/>
    <s v="JACKSON"/>
    <s v="N"/>
    <s v="Lap belt and shoulder harness used"/>
    <s v="Straight ahead"/>
    <n v="0"/>
    <n v="90"/>
    <s v="Motor vehicle in transport"/>
    <s v="Rain"/>
    <s v="N"/>
    <s v="N"/>
    <s v="N"/>
    <s v="N"/>
    <n v="43.835977"/>
    <n v="-101.627438999999"/>
    <s v="Light truck (2 axles, 4 tires); Motor home"/>
    <s v="Eastbound"/>
    <s v="Failure to keep in proper lane; None"/>
    <s v="None"/>
    <m/>
    <s v="None"/>
    <s v="None"/>
    <s v="0.00 BAC, Test not given"/>
    <x v="5"/>
    <x v="0"/>
  </r>
  <r>
    <n v="711"/>
    <n v="1810415"/>
    <d v="2018-08-25T02:20:00"/>
    <s v="JACKSON"/>
    <s v="N"/>
    <s v="Lap belt and shoulder harness used"/>
    <s v="Straight ahead"/>
    <n v="0"/>
    <n v="90"/>
    <s v="Animal - domestic"/>
    <s v="Clear"/>
    <s v="N"/>
    <s v="N"/>
    <s v="N"/>
    <s v="N"/>
    <n v="43.836236999999898"/>
    <n v="-101.67874500000001"/>
    <s v="Tractor/semi-trailer"/>
    <s v="Westbound"/>
    <s v="None"/>
    <s v="Animal in roadway"/>
    <m/>
    <s v="None"/>
    <s v="None"/>
    <s v="0.00 BAC"/>
    <x v="5"/>
    <x v="0"/>
  </r>
  <r>
    <n v="712"/>
    <n v="1810424"/>
    <d v="2018-08-25T02:24:00"/>
    <s v="JACKSON"/>
    <s v="N"/>
    <s v="Lap belt and shoulder harness used"/>
    <s v="Straight ahead"/>
    <n v="0"/>
    <n v="90"/>
    <s v="Animal - domestic"/>
    <s v="Clear"/>
    <s v="N"/>
    <s v="N"/>
    <s v="N"/>
    <s v="N"/>
    <n v="43.836258999999899"/>
    <n v="-101.67069600000001"/>
    <s v="Light truck (2 axles, 4 tires)"/>
    <s v="Westbound"/>
    <s v="None"/>
    <s v="Animal in roadway"/>
    <m/>
    <s v="None"/>
    <s v="None"/>
    <s v="0.00 BAC"/>
    <x v="5"/>
    <x v="0"/>
  </r>
  <r>
    <n v="713"/>
    <n v="1810444"/>
    <d v="2018-08-25T02:20:00"/>
    <s v="JACKSON"/>
    <s v="N"/>
    <s v="Lap belt and shoulder harness used"/>
    <s v="Straight ahead"/>
    <n v="0"/>
    <n v="90"/>
    <s v="Animal - domestic"/>
    <s v="Clear"/>
    <s v="N"/>
    <s v="N"/>
    <s v="N"/>
    <s v="N"/>
    <n v="43.836258999999899"/>
    <n v="-101.669364"/>
    <s v="Tractor/semi-trailer"/>
    <s v="Westbound"/>
    <s v="None"/>
    <s v="Animal in roadway"/>
    <m/>
    <s v="None"/>
    <s v="None"/>
    <s v="0.00 BAC"/>
    <x v="5"/>
    <x v="0"/>
  </r>
  <r>
    <n v="714"/>
    <n v="1810450"/>
    <d v="2018-08-25T02:25:00"/>
    <s v="JACKSON"/>
    <s v="N"/>
    <s v="Lap belt and shoulder harness used"/>
    <s v="Straight ahead"/>
    <n v="0"/>
    <n v="90"/>
    <s v="Animal - domestic"/>
    <s v="Clear"/>
    <s v="N"/>
    <s v="N"/>
    <s v="N"/>
    <s v="N"/>
    <n v="43.835965000000002"/>
    <n v="-101.668323"/>
    <s v="SUV ( sport utility/suburban )"/>
    <s v="Eastbound"/>
    <s v="None"/>
    <s v="Animal in roadway"/>
    <m/>
    <s v="None"/>
    <s v="None"/>
    <s v="0.00 BAC"/>
    <x v="5"/>
    <x v="1"/>
  </r>
  <r>
    <n v="715"/>
    <n v="1810775"/>
    <d v="2018-09-06T20:00:00"/>
    <s v="JONES"/>
    <s v="N"/>
    <s v="Lap belt and shoulder harness used"/>
    <s v="Straight ahead"/>
    <n v="0"/>
    <n v="83"/>
    <s v="Delineator post, Overturn/rollover, Ran off road right"/>
    <s v="Clear"/>
    <s v="Y"/>
    <s v="N"/>
    <s v="N"/>
    <s v="N"/>
    <n v="43.821086999999899"/>
    <n v="-100.700418999999"/>
    <s v="Tractor/semi-trailer"/>
    <s v="Southbound"/>
    <s v="Over-correcting/over-steering; Running off road"/>
    <s v="None"/>
    <s v="CARELESS DRIVING."/>
    <s v="None"/>
    <s v="None"/>
    <s v="0.00 BAC"/>
    <x v="5"/>
    <x v="0"/>
  </r>
  <r>
    <n v="716"/>
    <n v="1810827"/>
    <d v="2018-09-10T04:30:00"/>
    <s v="JACKSON"/>
    <s v="N"/>
    <s v="Lap belt and shoulder harness used"/>
    <s v="Straight ahead"/>
    <n v="0"/>
    <n v="90"/>
    <s v="Other traffic barrier"/>
    <s v="Clear"/>
    <s v="N"/>
    <s v="N"/>
    <s v="N"/>
    <s v="N"/>
    <n v="43.850887999999898"/>
    <n v="-101.473598999999"/>
    <s v="Tractor/semi-trailer"/>
    <s v="Westbound"/>
    <s v="Failure to keep in proper lane; None"/>
    <s v="None"/>
    <s v="CARELESS DRIVING."/>
    <s v="None"/>
    <s v="None"/>
    <s v="0.00 BAC"/>
    <x v="5"/>
    <x v="0"/>
  </r>
  <r>
    <n v="717"/>
    <n v="1811096"/>
    <d v="2018-09-13T23:25:00"/>
    <s v="JONES"/>
    <s v="N"/>
    <m/>
    <m/>
    <n v="-1"/>
    <n v="90"/>
    <s v="Animal  - wild"/>
    <s v="Clear"/>
    <s v="N"/>
    <s v="N"/>
    <s v="N"/>
    <s v="N"/>
    <n v="43.901190999999898"/>
    <n v="-101.013925999999"/>
    <s v="Passenger car"/>
    <s v="Westbound"/>
    <s v="Wild animal hit - damage only"/>
    <s v="Animal in roadway"/>
    <m/>
    <s v="Wild animal hit"/>
    <s v="Wild animal hit - damage only"/>
    <s v="Wild animal hit"/>
    <x v="5"/>
    <x v="0"/>
  </r>
  <r>
    <n v="719"/>
    <n v="1812080"/>
    <d v="2018-09-30T18:50:00"/>
    <s v="JACKSON"/>
    <s v="N"/>
    <m/>
    <m/>
    <n v="-1"/>
    <n v="90"/>
    <s v="Animal  - wild"/>
    <s v="Clear"/>
    <s v="N"/>
    <s v="N"/>
    <s v="N"/>
    <s v="N"/>
    <n v="43.865946999999899"/>
    <n v="-101.176334999999"/>
    <s v="Light truck (2 axles, 4 tires)"/>
    <s v="Westbound"/>
    <s v="Wild animal hit - damage only"/>
    <s v="Animal in roadway"/>
    <m/>
    <s v="Wild animal hit"/>
    <s v="Wild animal hit - damage only"/>
    <s v="Wild animal hit"/>
    <x v="5"/>
    <x v="0"/>
  </r>
  <r>
    <n v="720"/>
    <n v="1812083"/>
    <d v="2018-10-02T13:36:00"/>
    <s v="JACKSON"/>
    <s v="N"/>
    <s v="Lap belt and shoulder harness used"/>
    <s v="Straight ahead"/>
    <n v="0"/>
    <n v="90"/>
    <s v="Construction - pavement cutout/road materials, Ran off road right"/>
    <s v="Clear"/>
    <s v="N"/>
    <s v="N"/>
    <s v="N"/>
    <s v="N"/>
    <n v="43.842891000000002"/>
    <n v="-101.261808"/>
    <s v="SUV ( sport utility/suburban )"/>
    <s v="Westbound"/>
    <s v="Failure to keep in proper lane; Running off road"/>
    <s v="Work zone ( construction/maintenance/utility )"/>
    <m/>
    <s v="None"/>
    <s v="None"/>
    <s v="0.00 BAC"/>
    <x v="5"/>
    <x v="0"/>
  </r>
  <r>
    <n v="721"/>
    <n v="1812206"/>
    <d v="2018-10-01T23:45:00"/>
    <s v="JACKSON"/>
    <s v="N"/>
    <s v="Lap belt and shoulder harness used"/>
    <s v="Straight ahead"/>
    <n v="0"/>
    <n v="90"/>
    <s v="Fire/explosion"/>
    <s v="Cloudy"/>
    <s v="N"/>
    <s v="N"/>
    <s v="N"/>
    <s v="N"/>
    <n v="43.883198"/>
    <n v="-101.136819"/>
    <s v="Tractor/semi-trailer"/>
    <s v="Eastbound"/>
    <s v="None"/>
    <s v="None"/>
    <m/>
    <s v="Tires"/>
    <s v="None"/>
    <s v="0.00 BAC"/>
    <x v="5"/>
    <x v="0"/>
  </r>
  <r>
    <n v="722"/>
    <n v="1812207"/>
    <d v="2018-10-03T11:02:00"/>
    <s v="JACKSON"/>
    <s v="N"/>
    <s v="Lap belt and shoulder harness used"/>
    <s v="Straight ahead"/>
    <n v="0"/>
    <n v="90"/>
    <s v="Cross median/centerline, Overturn/rollover"/>
    <s v="Cloudy, Severe crosswinds"/>
    <s v="N"/>
    <s v="N"/>
    <s v="N"/>
    <s v="N"/>
    <n v="43.895262000000002"/>
    <n v="-101.113642999999"/>
    <s v="SUV ( sport utility/suburban )"/>
    <s v="Westbound"/>
    <s v="None; Swerving or avoiding due to wind, slippery surface, vehicle, object, non-motorist, etc."/>
    <s v="None"/>
    <m/>
    <s v="None"/>
    <s v="None"/>
    <s v="0.00 BAC"/>
    <x v="5"/>
    <x v="2"/>
  </r>
  <r>
    <n v="723"/>
    <n v="1812387"/>
    <d v="2018-10-03T13:16:00"/>
    <s v="JACKSON"/>
    <s v="N"/>
    <s v="Lap belt and shoulder harness used"/>
    <s v="Straight ahead"/>
    <n v="0"/>
    <n v="90"/>
    <s v="Overturn/rollover"/>
    <s v="Severe crosswinds"/>
    <s v="N"/>
    <s v="N"/>
    <s v="N"/>
    <s v="N"/>
    <n v="43.842551999999898"/>
    <n v="-101.239587999999"/>
    <s v="Tractor/semi-trailer"/>
    <s v="Eastbound"/>
    <s v="Driving too fast for conditions; None"/>
    <s v="None"/>
    <m/>
    <s v="None"/>
    <s v="None"/>
    <s v="Test not given"/>
    <x v="5"/>
    <x v="0"/>
  </r>
  <r>
    <n v="724"/>
    <n v="1812475"/>
    <d v="2018-09-28T23:15:00"/>
    <s v="JACKSON"/>
    <s v="N"/>
    <m/>
    <m/>
    <n v="-1"/>
    <n v="90"/>
    <s v="Animal  - wild"/>
    <s v="Clear"/>
    <s v="N"/>
    <s v="N"/>
    <s v="N"/>
    <s v="N"/>
    <n v="43.865428000000001"/>
    <n v="-101.177678"/>
    <s v="Passenger car"/>
    <s v="Westbound"/>
    <s v="Wild animal hit - damage only"/>
    <s v="Animal in roadway"/>
    <m/>
    <s v="Wild animal hit"/>
    <s v="Wild animal hit - damage only"/>
    <s v="Wild animal hit"/>
    <x v="5"/>
    <x v="0"/>
  </r>
  <r>
    <n v="725"/>
    <n v="1812476"/>
    <d v="2018-10-07T12:40:00"/>
    <s v="JONES"/>
    <s v="N"/>
    <m/>
    <m/>
    <n v="-1"/>
    <n v="83"/>
    <s v="Animal  - wild"/>
    <s v="Clear"/>
    <s v="N"/>
    <s v="N"/>
    <s v="N"/>
    <s v="N"/>
    <n v="43.732615000000003"/>
    <n v="-100.682134"/>
    <s v="SUV ( sport utility/suburban )"/>
    <s v="Southbound"/>
    <s v="Wild animal hit - damage only"/>
    <s v="Animal in roadway"/>
    <m/>
    <s v="Wild animal hit"/>
    <s v="Wild animal hit - damage only"/>
    <s v="Wild animal hit"/>
    <x v="5"/>
    <x v="0"/>
  </r>
  <r>
    <n v="726"/>
    <n v="1812479"/>
    <d v="2018-10-10T06:18:00"/>
    <s v="JACKSON"/>
    <s v="N"/>
    <s v="Lap belt and shoulder harness used"/>
    <s v="Straight ahead"/>
    <n v="0"/>
    <n v="90"/>
    <s v="Overturn/rollover, Ran off road left"/>
    <s v="Snow, Blowing snow"/>
    <s v="N"/>
    <s v="N"/>
    <s v="N"/>
    <s v="N"/>
    <n v="43.901181999999899"/>
    <n v="-101.07491400000001"/>
    <s v="Tractor/semi-trailer"/>
    <s v="Westbound"/>
    <s v="Driving too fast for conditions; None"/>
    <s v="Road surface condition ( wet, icy, snow, slush, etc. )"/>
    <m/>
    <s v="None"/>
    <s v="None"/>
    <s v="0.00 BAC, Not reported"/>
    <x v="5"/>
    <x v="1"/>
  </r>
  <r>
    <n v="727"/>
    <n v="1812428"/>
    <d v="2018-09-27T22:45:00"/>
    <s v="JONES"/>
    <s v="N"/>
    <m/>
    <m/>
    <n v="-1"/>
    <n v="90"/>
    <s v="Animal  - wild"/>
    <s v="Cloudy"/>
    <s v="N"/>
    <s v="N"/>
    <s v="N"/>
    <s v="N"/>
    <n v="43.900944000000003"/>
    <n v="-101.017347"/>
    <s v="Passenger car"/>
    <s v="Eastbound"/>
    <s v="Wild animal hit - damage only"/>
    <s v="Animal in roadway"/>
    <m/>
    <s v="Wild animal hit"/>
    <s v="Wild animal hit - damage only"/>
    <s v="Wild animal hit"/>
    <x v="5"/>
    <x v="0"/>
  </r>
  <r>
    <n v="728"/>
    <n v="1812429"/>
    <d v="2018-10-12T21:10:00"/>
    <s v="JONES"/>
    <s v="N"/>
    <m/>
    <m/>
    <n v="-1"/>
    <n v="90"/>
    <s v="Animal  - wild"/>
    <s v="Clear"/>
    <s v="N"/>
    <s v="N"/>
    <s v="N"/>
    <s v="N"/>
    <n v="43.901176999999898"/>
    <n v="-101.008555999999"/>
    <s v="Passenger car"/>
    <s v="Westbound"/>
    <s v="Wild animal hit - damage only"/>
    <s v="Animal in roadway"/>
    <m/>
    <s v="Wild animal hit"/>
    <s v="Wild animal hit - damage only"/>
    <s v="Wild animal hit"/>
    <x v="5"/>
    <x v="0"/>
  </r>
  <r>
    <n v="729"/>
    <n v="1812712"/>
    <d v="2018-10-14T19:20:00"/>
    <s v="BENNETT"/>
    <s v="N"/>
    <s v="Lap belt and shoulder harness used"/>
    <s v="Straight ahead"/>
    <n v="0"/>
    <n v="18"/>
    <s v="Animal - domestic"/>
    <s v="Clear"/>
    <s v="N"/>
    <s v="N"/>
    <s v="N"/>
    <s v="N"/>
    <n v="43.215024"/>
    <n v="-101.348680999999"/>
    <s v="Tractor/semi-trailer"/>
    <s v="Eastbound"/>
    <s v="None"/>
    <s v="Animal in roadway"/>
    <m/>
    <s v="None"/>
    <s v="None"/>
    <s v="Test not given"/>
    <x v="5"/>
    <x v="0"/>
  </r>
  <r>
    <n v="730"/>
    <n v="1812942"/>
    <d v="2018-10-19T00:10:00"/>
    <s v="JACKSON"/>
    <s v="N"/>
    <m/>
    <m/>
    <n v="-1"/>
    <n v="90"/>
    <s v="Animal  - wild"/>
    <s v="Clear"/>
    <s v="N"/>
    <s v="N"/>
    <s v="N"/>
    <s v="N"/>
    <n v="43.844555"/>
    <n v="-101.32786400000001"/>
    <s v="Light truck (2 axles, 4 tires)"/>
    <s v="Westbound"/>
    <s v="Wild animal hit - damage only"/>
    <s v="Animal in roadway"/>
    <m/>
    <s v="Wild animal hit"/>
    <s v="Wild animal hit - damage only"/>
    <s v="Wild animal hit"/>
    <x v="5"/>
    <x v="0"/>
  </r>
  <r>
    <n v="731"/>
    <n v="1813357"/>
    <d v="2018-10-25T21:36:00"/>
    <s v="JACKSON"/>
    <s v="N"/>
    <m/>
    <m/>
    <n v="-1"/>
    <n v="90"/>
    <s v="Animal  - wild"/>
    <s v="Clear"/>
    <s v="N"/>
    <s v="N"/>
    <s v="N"/>
    <s v="N"/>
    <n v="43.896014000000001"/>
    <n v="-101.110986999999"/>
    <s v="SUV ( sport utility/suburban )"/>
    <s v="Eastbound"/>
    <s v="Wild animal hit - damage only"/>
    <s v="Animal in roadway"/>
    <m/>
    <s v="Wild animal hit"/>
    <s v="Wild animal hit - damage only"/>
    <s v="Wild animal hit"/>
    <x v="5"/>
    <x v="0"/>
  </r>
  <r>
    <n v="732"/>
    <n v="1813719"/>
    <d v="2018-11-01T23:00:00"/>
    <s v="JONES"/>
    <s v="N"/>
    <m/>
    <m/>
    <n v="-1"/>
    <n v="90"/>
    <s v="Animal  - wild"/>
    <s v="Cloudy"/>
    <s v="N"/>
    <s v="N"/>
    <s v="N"/>
    <s v="N"/>
    <n v="43.886698000000003"/>
    <n v="-100.872032"/>
    <s v="Passenger car"/>
    <s v="Westbound"/>
    <s v="Wild animal hit - damage only"/>
    <s v="Animal in roadway"/>
    <m/>
    <s v="Wild animal hit"/>
    <s v="Wild animal hit - damage only"/>
    <s v="Wild animal hit"/>
    <x v="5"/>
    <x v="0"/>
  </r>
  <r>
    <n v="733"/>
    <n v="1814072"/>
    <d v="2018-10-30T07:02:00"/>
    <s v="JACKSON"/>
    <s v="N"/>
    <m/>
    <m/>
    <n v="-1"/>
    <n v="90"/>
    <s v="Animal  - wild"/>
    <s v="Cloudy"/>
    <s v="N"/>
    <s v="N"/>
    <s v="N"/>
    <s v="N"/>
    <n v="43.896228999999899"/>
    <n v="-101.111136999999"/>
    <s v="Tractor/semi-trailer"/>
    <s v="Westbound"/>
    <s v="Wild animal hit - damage only"/>
    <s v="Animal in roadway"/>
    <m/>
    <s v="Wild animal hit"/>
    <s v="Wild animal hit - damage only"/>
    <s v="Wild animal hit"/>
    <x v="5"/>
    <x v="0"/>
  </r>
  <r>
    <n v="734"/>
    <n v="1814434"/>
    <d v="2018-11-11T20:26:00"/>
    <s v="JONES"/>
    <s v="N"/>
    <m/>
    <m/>
    <n v="-1"/>
    <n v="90"/>
    <s v="Animal  - wild"/>
    <s v="Clear"/>
    <s v="N"/>
    <s v="N"/>
    <s v="N"/>
    <s v="N"/>
    <n v="43.886552000000002"/>
    <n v="-100.795445"/>
    <s v="Light truck (2 axles, 4 tires)"/>
    <s v="Eastbound"/>
    <s v="Wild animal hit - damage only"/>
    <s v="Animal in roadway"/>
    <m/>
    <s v="Wild animal hit"/>
    <s v="Wild animal hit - damage only"/>
    <s v="Wild animal hit"/>
    <x v="5"/>
    <x v="0"/>
  </r>
  <r>
    <n v="735"/>
    <n v="1814952"/>
    <d v="2018-11-14T19:00:00"/>
    <s v="JACKSON"/>
    <s v="N"/>
    <s v="Lap belt and shoulder harness used"/>
    <s v="Overtaking/passing"/>
    <n v="0"/>
    <n v="90"/>
    <s v="Embankment, Ran off road left"/>
    <s v="Clear"/>
    <s v="N"/>
    <s v="N"/>
    <s v="N"/>
    <s v="N"/>
    <n v="43.835984000000003"/>
    <n v="-101.605408999999"/>
    <s v="Tractor/semi-trailer"/>
    <s v="Eastbound"/>
    <s v="Failure to keep in proper lane; Running off road"/>
    <s v="None"/>
    <s v="LANE DRIVING REQUIRED / ILLEGAL LANE CHANGE"/>
    <s v="None"/>
    <s v="None"/>
    <s v="0.00 BAC"/>
    <x v="5"/>
    <x v="0"/>
  </r>
  <r>
    <n v="736"/>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5"/>
    <x v="0"/>
  </r>
  <r>
    <n v="737"/>
    <n v="1815389"/>
    <d v="2018-11-21T19:15:00"/>
    <s v="MELLETTE"/>
    <s v="N"/>
    <m/>
    <m/>
    <n v="-1"/>
    <n v="83"/>
    <s v="Animal  - wild"/>
    <s v="Clear"/>
    <s v="N"/>
    <s v="N"/>
    <s v="N"/>
    <s v="N"/>
    <n v="43.5490169999999"/>
    <n v="-100.74468400000001"/>
    <s v="Light truck (2 axles, 4 tires)"/>
    <s v="Southbound"/>
    <s v="Wild animal hit - damage only"/>
    <s v="Animal in roadway"/>
    <m/>
    <s v="Wild animal hit"/>
    <s v="Wild animal hit - damage only"/>
    <s v="Wild animal hit"/>
    <x v="5"/>
    <x v="0"/>
  </r>
  <r>
    <n v="738"/>
    <n v="1815391"/>
    <d v="2018-11-23T13:32:00"/>
    <s v="JACKSON"/>
    <s v="N"/>
    <m/>
    <m/>
    <n v="-1"/>
    <n v="90"/>
    <s v="Animal  - wild"/>
    <s v="Clear"/>
    <s v="N"/>
    <s v="N"/>
    <s v="N"/>
    <s v="N"/>
    <n v="43.886527999999899"/>
    <n v="-101.130894999999"/>
    <s v="SUV ( sport utility/suburban )"/>
    <s v="Westbound"/>
    <s v="Wild animal hit - damage only"/>
    <s v="Animal in roadway"/>
    <m/>
    <s v="Wild animal hit"/>
    <s v="Wild animal hit - damage only"/>
    <s v="Wild animal hit"/>
    <x v="5"/>
    <x v="0"/>
  </r>
  <r>
    <n v="739"/>
    <n v="1815720"/>
    <d v="2018-12-01T19:34:00"/>
    <s v="JACKSON"/>
    <s v="N"/>
    <s v="Lap belt and shoulder harness used"/>
    <s v="Straight ahead"/>
    <n v="0"/>
    <n v="90"/>
    <s v="Guardrail face, Ran off road right"/>
    <s v="Sleet, hail ( freezing rain or drizzle ), Snow"/>
    <s v="N"/>
    <s v="N"/>
    <s v="N"/>
    <s v="N"/>
    <n v="43.862445000000001"/>
    <n v="-101.183685999999"/>
    <s v="Passenger car"/>
    <s v="Eastbound"/>
    <s v="None; Swerving or avoiding due to wind, slippery surface, vehicle, object, non-motorist, etc."/>
    <s v="Road surface condition ( wet, icy, snow, slush, etc. )"/>
    <m/>
    <s v="None"/>
    <s v="None"/>
    <s v="0.00 BAC"/>
    <x v="5"/>
    <x v="0"/>
  </r>
  <r>
    <n v="740"/>
    <n v="1816035"/>
    <d v="2018-12-01T09:30:00"/>
    <s v="JONES"/>
    <s v="N"/>
    <s v="Lap belt and shoulder harness used"/>
    <s v="Straight ahead"/>
    <n v="0"/>
    <n v="90"/>
    <s v="Delineator post, Fence, Ran off road right"/>
    <s v="Cloudy, Fog, smog, smoke"/>
    <s v="Y"/>
    <s v="N"/>
    <s v="N"/>
    <s v="N"/>
    <n v="43.886691999999897"/>
    <n v="-100.87393400000001"/>
    <s v="SUV ( sport utility/suburban )"/>
    <s v="Westbound"/>
    <s v="None; Over-correcting/over-steering"/>
    <s v="Road surface condition ( wet, icy, snow, slush, etc. )"/>
    <m/>
    <s v="None"/>
    <s v="Weather conditions"/>
    <s v="Test not given"/>
    <x v="5"/>
    <x v="0"/>
  </r>
  <r>
    <n v="741"/>
    <n v="1816120"/>
    <d v="2018-12-01T20:16:00"/>
    <s v="JONES"/>
    <s v="N"/>
    <s v="Lap belt and shoulder harness used"/>
    <s v="Straight ahead"/>
    <n v="0"/>
    <n v="90"/>
    <s v="Jackknife"/>
    <s v="Sleet, hail ( freezing rain or drizzle )"/>
    <s v="N"/>
    <s v="N"/>
    <s v="N"/>
    <s v="N"/>
    <n v="43.886521000000002"/>
    <n v="-100.827376999999"/>
    <s v="Tractor/semi-trailer"/>
    <s v="Eastbound"/>
    <s v="None; Swerving or avoiding due to wind, slippery surface, vehicle, object, non-motorist, etc."/>
    <s v="Road surface condition ( wet, icy, snow, slush, etc. )"/>
    <m/>
    <s v="None"/>
    <s v="None"/>
    <s v="0.00 BAC"/>
    <x v="5"/>
    <x v="0"/>
  </r>
  <r>
    <n v="742"/>
    <n v="1816161"/>
    <d v="2018-12-01T21:05:00"/>
    <s v="JACKSON"/>
    <s v="N"/>
    <s v="Lap belt and shoulder harness used"/>
    <s v="Straight ahead"/>
    <n v="0"/>
    <n v="90"/>
    <s v="Jackknife, Motor vehicle in transport, Ran off road right"/>
    <s v="Snow"/>
    <s v="N"/>
    <s v="N"/>
    <s v="N"/>
    <s v="N"/>
    <n v="43.836261999999898"/>
    <n v="-101.636927999999"/>
    <s v="Passenger car; Tractor/semi-trailer"/>
    <s v="Westbound"/>
    <s v="None; Unknown"/>
    <s v="Road surface condition ( wet, icy, snow, slush, etc. )"/>
    <m/>
    <s v="Brakes; Unknown"/>
    <s v="Weather conditions"/>
    <s v="Test not given, Test not given"/>
    <x v="5"/>
    <x v="2"/>
  </r>
  <r>
    <n v="743"/>
    <n v="1816775"/>
    <d v="2018-12-24T01:10:00"/>
    <s v="JACKSON"/>
    <s v="N"/>
    <m/>
    <m/>
    <n v="-1"/>
    <n v="90"/>
    <s v="Animal  - wild"/>
    <s v="Clear"/>
    <s v="N"/>
    <s v="N"/>
    <s v="N"/>
    <s v="N"/>
    <n v="43.886885999999897"/>
    <n v="-101.130194"/>
    <s v="Passenger car"/>
    <s v="Westbound"/>
    <s v="Wild animal hit - damage only"/>
    <s v="Animal in roadway"/>
    <m/>
    <s v="Wild animal hit"/>
    <s v="Wild animal hit - damage only"/>
    <s v="Wild animal hit"/>
    <x v="5"/>
    <x v="0"/>
  </r>
  <r>
    <n v="744"/>
    <n v="1816641"/>
    <d v="2018-12-19T23:00:00"/>
    <s v="JONES"/>
    <s v="N"/>
    <m/>
    <m/>
    <n v="-1"/>
    <n v="83"/>
    <s v="Animal  - wild"/>
    <s v="Clear"/>
    <s v="N"/>
    <s v="N"/>
    <s v="N"/>
    <s v="N"/>
    <n v="43.7469439999999"/>
    <n v="-100.682939"/>
    <s v="Mini-van/passenger van with seats for 8 or less, including driver"/>
    <s v="Southbound"/>
    <s v="Wild animal hit - damage only"/>
    <s v="Animal in roadway"/>
    <m/>
    <s v="Wild animal hit"/>
    <s v="Wild animal hit - damage only"/>
    <s v="Wild animal hit"/>
    <x v="5"/>
    <x v="0"/>
  </r>
  <r>
    <n v="745"/>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5"/>
    <x v="0"/>
  </r>
  <r>
    <n v="746"/>
    <n v="1817823"/>
    <d v="2018-06-03T13:38:00"/>
    <s v="JONES"/>
    <s v="N"/>
    <m/>
    <m/>
    <n v="-1"/>
    <n v="90"/>
    <s v="Animal  - wild"/>
    <s v="Clear"/>
    <s v="N"/>
    <s v="N"/>
    <s v="N"/>
    <s v="N"/>
    <n v="43.883141000000002"/>
    <n v="-100.716835"/>
    <s v="Passenger car"/>
    <s v="Eastbound"/>
    <s v="Wild animal hit - damage only"/>
    <s v="Animal in roadway"/>
    <m/>
    <s v="Wild animal hit"/>
    <s v="Wild animal hit - damage only"/>
    <s v="Wild animal hit"/>
    <x v="5"/>
    <x v="0"/>
  </r>
  <r>
    <n v="747"/>
    <n v="1817824"/>
    <d v="2018-06-03T02:06:00"/>
    <s v="JONES"/>
    <s v="N"/>
    <m/>
    <m/>
    <n v="-1"/>
    <n v="90"/>
    <s v="Animal  - wild"/>
    <s v="Clear"/>
    <s v="N"/>
    <s v="N"/>
    <s v="N"/>
    <s v="N"/>
    <n v="43.883141000000002"/>
    <n v="-100.716835"/>
    <s v="Passenger car"/>
    <s v="Eastbound"/>
    <s v="Wild animal hit - damage only"/>
    <s v="Animal in roadway"/>
    <m/>
    <s v="Wild animal hit"/>
    <s v="Wild animal hit - damage only"/>
    <s v="Wild animal hit"/>
    <x v="5"/>
    <x v="0"/>
  </r>
  <r>
    <n v="748"/>
    <n v="1817827"/>
    <d v="2018-11-29T05:45:00"/>
    <s v="JONES"/>
    <s v="N"/>
    <m/>
    <m/>
    <n v="-1"/>
    <n v="83"/>
    <s v="Animal  - wild"/>
    <s v="Clear"/>
    <s v="N"/>
    <s v="N"/>
    <s v="N"/>
    <s v="N"/>
    <n v="43.802076"/>
    <n v="-100.689290999999"/>
    <s v="Single-unit truck (2 axle, 6 tires) GVWR 10,000 lbs or less"/>
    <s v="Southbound"/>
    <s v="Wild animal hit - damage only"/>
    <s v="Animal in roadway"/>
    <m/>
    <s v="Wild animal hit"/>
    <s v="Wild animal hit - damage only"/>
    <s v="Wild animal hit"/>
    <x v="5"/>
    <x v="0"/>
  </r>
  <r>
    <n v="749"/>
    <n v="1900193"/>
    <d v="2019-01-11T19:05:00"/>
    <s v="JONES"/>
    <s v="N"/>
    <m/>
    <m/>
    <n v="-1"/>
    <n v="90"/>
    <s v="Animal  - wild"/>
    <s v="Cloudy"/>
    <s v="N"/>
    <s v="N"/>
    <s v="N"/>
    <s v="N"/>
    <n v="43.886757000000003"/>
    <n v="-100.829545999999"/>
    <s v="SUV ( sport utility/suburban )"/>
    <s v="Westbound"/>
    <s v="Wild animal hit - damage only"/>
    <s v="Animal in roadway"/>
    <m/>
    <s v="Wild animal hit"/>
    <s v="Wild animal hit - damage only"/>
    <s v="Wild animal hit"/>
    <x v="5"/>
    <x v="0"/>
  </r>
  <r>
    <n v="751"/>
    <n v="1900485"/>
    <d v="2019-01-18T07:45:00"/>
    <s v="JACKSON"/>
    <s v="N"/>
    <s v="Lap belt and shoulder harness used"/>
    <s v="Straight ahead"/>
    <n v="0"/>
    <n v="90"/>
    <s v="Delineator post, Fence, Ran off road right"/>
    <s v="Snow, Blowing snow"/>
    <s v="N"/>
    <s v="N"/>
    <s v="N"/>
    <s v="N"/>
    <n v="43.835948000000002"/>
    <n v="-101.65455900000001"/>
    <s v="Passenger car"/>
    <s v="Eastbound"/>
    <s v="Driving too fast for conditions; None"/>
    <s v="Road surface condition ( wet, icy, snow, slush, etc. )"/>
    <m/>
    <s v="None"/>
    <s v="None"/>
    <s v="0.00 BAC"/>
    <x v="5"/>
    <x v="0"/>
  </r>
  <r>
    <n v="752"/>
    <n v="1900450"/>
    <d v="2019-01-16T16:20:00"/>
    <s v="BENNETT"/>
    <s v="N"/>
    <s v="Lap belt and shoulder harness used"/>
    <s v="Straight ahead"/>
    <n v="0"/>
    <n v="18"/>
    <s v="Highway traffic sign post/sign, Ran off road right"/>
    <s v="Sleet, hail ( freezing rain or drizzle ), Snow"/>
    <s v="N"/>
    <s v="N"/>
    <s v="N"/>
    <s v="N"/>
    <n v="43.215229999999899"/>
    <n v="-101.512542999999"/>
    <s v="Passenger car"/>
    <s v="Eastbound"/>
    <s v="Driving too fast for conditions; None"/>
    <s v="Road surface condition ( wet, icy, snow, slush, etc. )"/>
    <m/>
    <s v="None"/>
    <s v="None"/>
    <s v="Test not given"/>
    <x v="5"/>
    <x v="0"/>
  </r>
  <r>
    <n v="753"/>
    <n v="1900499"/>
    <d v="2019-01-11T02:45:00"/>
    <s v="JONES"/>
    <s v="N"/>
    <m/>
    <m/>
    <n v="-1"/>
    <n v="90"/>
    <s v="Animal  - wild"/>
    <s v="Clear"/>
    <s v="N"/>
    <s v="N"/>
    <s v="N"/>
    <s v="N"/>
    <n v="43.900939000000001"/>
    <n v="-100.981337999999"/>
    <s v="SUV ( sport utility/suburban )"/>
    <s v="Eastbound"/>
    <s v="Wild animal hit - damage only"/>
    <s v="Animal in roadway"/>
    <m/>
    <s v="Wild animal hit"/>
    <s v="Wild animal hit - damage only"/>
    <s v="Wild animal hit"/>
    <x v="5"/>
    <x v="0"/>
  </r>
  <r>
    <n v="754"/>
    <n v="1817930"/>
    <d v="2018-12-28T22:00:00"/>
    <s v="JACKSON"/>
    <s v="N"/>
    <m/>
    <m/>
    <n v="-1"/>
    <n v="90"/>
    <s v="Animal  - wild"/>
    <s v="Clear"/>
    <s v="N"/>
    <s v="N"/>
    <s v="N"/>
    <s v="N"/>
    <n v="43.844954999999899"/>
    <n v="-101.511205"/>
    <s v="SUV ( sport utility/suburban )"/>
    <s v="Eastbound"/>
    <s v="Wild animal hit - damage only"/>
    <s v="Animal in roadway"/>
    <m/>
    <s v="Wild animal hit"/>
    <s v="Wild animal hit - damage only"/>
    <s v="Wild animal hit"/>
    <x v="5"/>
    <x v="0"/>
  </r>
  <r>
    <n v="757"/>
    <n v="1901007"/>
    <d v="2019-01-27T08:11:00"/>
    <s v="JACKSON"/>
    <s v="N"/>
    <s v="Lap belt and shoulder harness used"/>
    <s v="Straight ahead"/>
    <n v="0"/>
    <n v="90"/>
    <s v="Cross median/centerline, Delineator post, Ran off road right"/>
    <s v="Fog, smog, smoke"/>
    <s v="N"/>
    <s v="N"/>
    <s v="N"/>
    <s v="N"/>
    <n v="43.854827999999898"/>
    <n v="-101.199258999999"/>
    <s v="SUV ( sport utility/suburban )"/>
    <s v="Eastbound"/>
    <s v="None; Swerving or avoiding due to wind, slippery surface, vehicle, object, non-motorist, etc."/>
    <s v="Road surface condition ( wet, icy, snow, slush, etc. )"/>
    <m/>
    <s v="None"/>
    <s v="None"/>
    <s v="0.00 BAC"/>
    <x v="5"/>
    <x v="0"/>
  </r>
  <r>
    <n v="758"/>
    <n v="1901008"/>
    <d v="2019-01-27T06:22:00"/>
    <s v="JACKSON"/>
    <s v="N"/>
    <s v="Lap belt and shoulder harness used"/>
    <s v="Straight ahead"/>
    <n v="0"/>
    <n v="90"/>
    <s v="Jackknife, Ran off road left"/>
    <s v="Fog, smog, smoke, Blowing snow"/>
    <s v="N"/>
    <s v="N"/>
    <s v="N"/>
    <s v="N"/>
    <n v="43.855218999999899"/>
    <n v="-101.199055"/>
    <s v="Tractor/semi-trailer"/>
    <s v="Westbound"/>
    <s v="None; Swerving or avoiding due to wind, slippery surface, vehicle, object, non-motorist, etc."/>
    <s v="Road surface condition ( wet, icy, snow, slush, etc. )"/>
    <m/>
    <s v="None"/>
    <s v="Weather conditions"/>
    <s v="0.00 BAC"/>
    <x v="5"/>
    <x v="0"/>
  </r>
  <r>
    <n v="759"/>
    <n v="1901016"/>
    <d v="2019-01-25T20:14:00"/>
    <s v="JACKSON"/>
    <s v="N"/>
    <s v="Lap belt and shoulder harness used"/>
    <s v="Straight ahead"/>
    <n v="0"/>
    <n v="90"/>
    <s v="Jackknife, Ran off road left"/>
    <s v="Snow"/>
    <s v="N"/>
    <s v="N"/>
    <s v="N"/>
    <s v="N"/>
    <n v="43.851166999999897"/>
    <n v="-101.471396999999"/>
    <s v="Light truck (2 axles, 4 tires)"/>
    <s v="Westbound"/>
    <s v="Driving too fast for conditions; None"/>
    <s v="Road surface condition ( wet, icy, snow, slush, etc. )"/>
    <m/>
    <s v="None"/>
    <s v="None"/>
    <s v="0.00 BAC"/>
    <x v="5"/>
    <x v="0"/>
  </r>
  <r>
    <n v="760"/>
    <n v="1901653"/>
    <d v="2019-02-14T17:50:00"/>
    <s v="JACKSON"/>
    <s v="N"/>
    <m/>
    <m/>
    <n v="-1"/>
    <n v="90"/>
    <s v="Animal  - wild"/>
    <s v="Clear"/>
    <s v="N"/>
    <s v="N"/>
    <s v="N"/>
    <s v="N"/>
    <n v="43.850879999999897"/>
    <n v="-101.3699"/>
    <s v="Passenger car"/>
    <s v="Westbound"/>
    <s v="Wild animal hit - damage only"/>
    <s v="Animal in roadway"/>
    <m/>
    <s v="Wild animal hit"/>
    <s v="Wild animal hit - damage only"/>
    <s v="Wild animal hit"/>
    <x v="5"/>
    <x v="0"/>
  </r>
  <r>
    <n v="761"/>
    <n v="1901857"/>
    <d v="2019-02-21T09:46:00"/>
    <s v="JACKSON"/>
    <s v="N"/>
    <m/>
    <m/>
    <n v="-1"/>
    <n v="90"/>
    <s v="Animal  - wild"/>
    <s v="Snow"/>
    <s v="N"/>
    <s v="N"/>
    <s v="N"/>
    <s v="N"/>
    <n v="43.839136000000003"/>
    <n v="-101.53019"/>
    <s v="Truck pulling trailer(s) - GCWR 10,001 lbs or more"/>
    <s v="Westbound"/>
    <s v="Wild animal hit - damage only"/>
    <s v="Animal in roadway"/>
    <m/>
    <s v="Wild animal hit"/>
    <s v="Wild animal hit - damage only"/>
    <s v="Wild animal hit"/>
    <x v="5"/>
    <x v="0"/>
  </r>
  <r>
    <n v="762"/>
    <n v="1901858"/>
    <d v="2019-02-18T13:07:00"/>
    <s v="JACKSON"/>
    <s v="N"/>
    <m/>
    <m/>
    <n v="-1"/>
    <n v="90"/>
    <s v="Animal  - wild"/>
    <s v="Clear"/>
    <s v="N"/>
    <s v="N"/>
    <s v="N"/>
    <s v="N"/>
    <n v="43.8373729999999"/>
    <n v="-101.534825999999"/>
    <s v="Passenger car"/>
    <s v="Eastbound"/>
    <s v="Wild animal hit - damage only"/>
    <s v="Animal in roadway"/>
    <m/>
    <s v="Wild animal hit"/>
    <s v="Wild animal hit - damage only"/>
    <s v="Wild animal hit"/>
    <x v="5"/>
    <x v="0"/>
  </r>
  <r>
    <n v="764"/>
    <n v="1818352"/>
    <d v="2018-02-07T20:58:00"/>
    <s v="MELLETTE"/>
    <s v="N"/>
    <s v="None used"/>
    <s v="Straight ahead"/>
    <n v="0"/>
    <n v="83"/>
    <s v="Animal - domestic"/>
    <s v="Clear"/>
    <s v="N"/>
    <s v="N"/>
    <s v="N"/>
    <s v="N"/>
    <n v="43.5060229999999"/>
    <n v="-100.731066999999"/>
    <s v="Light truck (2 axles, 4 tires)"/>
    <s v="Northbound"/>
    <s v="None"/>
    <s v="Animal in roadway"/>
    <m/>
    <s v="None"/>
    <s v="None"/>
    <s v="Test given, but unobtainable at time report filed"/>
    <x v="5"/>
    <x v="1"/>
  </r>
  <r>
    <n v="765"/>
    <n v="1818354"/>
    <d v="2018-09-25T08:00:00"/>
    <s v="MELLETTE"/>
    <s v="N"/>
    <m/>
    <m/>
    <n v="-1"/>
    <n v="83"/>
    <s v="Animal  - wild"/>
    <s v="Rain"/>
    <s v="N"/>
    <s v="N"/>
    <s v="N"/>
    <s v="N"/>
    <n v="43.695070000000001"/>
    <n v="-100.705511"/>
    <s v="Light truck (2 axles, 4 tires)"/>
    <s v="Southbound"/>
    <s v="Wild animal hit - damage only"/>
    <s v="Animal in roadway"/>
    <m/>
    <s v="Wild animal hit"/>
    <s v="Wild animal hit - damage only"/>
    <s v="Wild animal hit"/>
    <x v="5"/>
    <x v="0"/>
  </r>
  <r>
    <n v="766"/>
    <n v="1818356"/>
    <d v="2018-12-17T07:20:00"/>
    <s v="MELLETTE"/>
    <s v="N"/>
    <m/>
    <m/>
    <n v="-1"/>
    <n v="83"/>
    <s v="Animal  - wild"/>
    <s v="Clear"/>
    <s v="N"/>
    <s v="N"/>
    <s v="N"/>
    <s v="N"/>
    <n v="43.560831"/>
    <n v="-100.749942"/>
    <s v="Passenger car"/>
    <s v="Southbound"/>
    <s v="Wild animal hit - damage only"/>
    <s v="Animal in roadway"/>
    <m/>
    <s v="Wild animal hit"/>
    <s v="Wild animal hit - damage only"/>
    <s v="Wild animal hit"/>
    <x v="5"/>
    <x v="0"/>
  </r>
  <r>
    <n v="767"/>
    <n v="1818358"/>
    <d v="2018-12-03T22:47:00"/>
    <s v="MELLETTE"/>
    <s v="N"/>
    <m/>
    <m/>
    <n v="-1"/>
    <n v="83"/>
    <s v="Animal  - wild"/>
    <s v="Clear, Cloudy"/>
    <s v="N"/>
    <s v="N"/>
    <s v="N"/>
    <s v="N"/>
    <n v="43.575857999999897"/>
    <n v="-100.750027"/>
    <s v="SUV ( sport utility/suburban )"/>
    <s v="Southbound"/>
    <s v="Wild animal hit - damage only"/>
    <s v="Animal in roadway"/>
    <m/>
    <s v="Wild animal hit"/>
    <s v="Wild animal hit - damage only"/>
    <s v="Wild animal hit"/>
    <x v="5"/>
    <x v="0"/>
  </r>
  <r>
    <n v="769"/>
    <n v="1818362"/>
    <d v="2018-11-23T19:15:00"/>
    <s v="MELLETTE"/>
    <s v="N"/>
    <m/>
    <m/>
    <n v="-1"/>
    <n v="83"/>
    <s v="Animal  - wild"/>
    <s v="Clear"/>
    <s v="N"/>
    <s v="N"/>
    <s v="N"/>
    <s v="N"/>
    <n v="43.477764999999899"/>
    <n v="-100.740183"/>
    <s v="Passenger car"/>
    <s v="Northbound"/>
    <s v="Wild animal hit - damage only"/>
    <s v="Animal in roadway"/>
    <m/>
    <s v="Wild animal hit"/>
    <s v="Wild animal hit - damage only"/>
    <s v="Wild animal hit"/>
    <x v="5"/>
    <x v="0"/>
  </r>
  <r>
    <n v="770"/>
    <n v="1818364"/>
    <d v="2018-01-31T04:14:00"/>
    <s v="MELLETTE"/>
    <s v="N"/>
    <m/>
    <m/>
    <n v="-1"/>
    <n v="83"/>
    <s v="Animal  - wild"/>
    <s v="Cloudy"/>
    <s v="N"/>
    <s v="N"/>
    <s v="N"/>
    <s v="N"/>
    <n v="43.512093999999898"/>
    <n v="-100.730101"/>
    <s v="Passenger car"/>
    <s v="Northbound"/>
    <s v="Wild animal hit - damage only"/>
    <s v="Animal in roadway"/>
    <m/>
    <s v="Wild animal hit"/>
    <s v="Wild animal hit - damage only"/>
    <s v="Wild animal hit"/>
    <x v="5"/>
    <x v="0"/>
  </r>
  <r>
    <n v="771"/>
    <n v="1818366"/>
    <d v="2018-12-30T01:29:00"/>
    <s v="MELLETTE"/>
    <s v="N"/>
    <m/>
    <m/>
    <n v="-1"/>
    <n v="83"/>
    <s v="Animal  - wild"/>
    <s v="Clear"/>
    <s v="N"/>
    <s v="N"/>
    <s v="N"/>
    <s v="N"/>
    <n v="43.577164000000003"/>
    <n v="-100.750051999999"/>
    <s v="Passenger car"/>
    <s v="Southbound"/>
    <s v="Wild animal hit - damage only"/>
    <s v="Animal in roadway"/>
    <m/>
    <s v="Wild animal hit"/>
    <s v="Wild animal hit - damage only"/>
    <s v="Wild animal hit"/>
    <x v="5"/>
    <x v="0"/>
  </r>
  <r>
    <n v="772"/>
    <n v="1818367"/>
    <d v="2018-01-02T18:19:00"/>
    <s v="MELLETTE"/>
    <s v="N"/>
    <m/>
    <m/>
    <n v="-1"/>
    <n v="83"/>
    <s v="Animal  - wild"/>
    <s v="Clear"/>
    <s v="N"/>
    <s v="N"/>
    <s v="N"/>
    <s v="N"/>
    <n v="43.517147000000001"/>
    <n v="-100.730097999999"/>
    <s v="Passenger car"/>
    <s v="Northbound"/>
    <s v="Wild animal hit - damage only"/>
    <s v="Animal in roadway"/>
    <m/>
    <s v="Wild animal hit"/>
    <s v="Wild animal hit - damage only"/>
    <s v="Wild animal hit"/>
    <x v="5"/>
    <x v="0"/>
  </r>
  <r>
    <n v="773"/>
    <n v="1901949"/>
    <d v="2019-01-22T18:15:00"/>
    <s v="JONES"/>
    <s v="N"/>
    <m/>
    <m/>
    <n v="-1"/>
    <n v="90"/>
    <s v="Animal  - wild"/>
    <s v="Clear"/>
    <s v="N"/>
    <s v="N"/>
    <s v="N"/>
    <s v="N"/>
    <n v="43.9009509999999"/>
    <n v="-101.02428"/>
    <s v="SUV ( sport utility/suburban )"/>
    <s v="Eastbound"/>
    <s v="Wild animal hit - damage only"/>
    <s v="Animal in roadway"/>
    <m/>
    <s v="Wild animal hit"/>
    <s v="Wild animal hit - damage only"/>
    <s v="Wild animal hit"/>
    <x v="5"/>
    <x v="0"/>
  </r>
  <r>
    <n v="774"/>
    <n v="1902217"/>
    <d v="2019-02-20T15:58:00"/>
    <s v="JONES"/>
    <s v="N"/>
    <s v="Lap belt and shoulder harness used"/>
    <s v="Straight ahead"/>
    <n v="0"/>
    <n v="90"/>
    <s v="Motor vehicle in transport"/>
    <s v="Clear"/>
    <s v="N"/>
    <s v="N"/>
    <s v="N"/>
    <s v="N"/>
    <n v="43.88608"/>
    <n v="-100.751259"/>
    <s v="Tractor/semi-trailer; Tractor/triples"/>
    <s v="Eastbound"/>
    <s v="Driving too fast for conditions; None"/>
    <s v="Road surface condition ( wet, icy, snow, slush, etc. )"/>
    <s v="OVERDRIVING ROAD CONDITIONS"/>
    <s v="None"/>
    <s v="None"/>
    <s v="0.00 BAC, 0.00 BAC"/>
    <x v="5"/>
    <x v="0"/>
  </r>
  <r>
    <n v="775"/>
    <n v="1901999"/>
    <d v="2019-01-09T08:35:00"/>
    <s v="MELLETTE"/>
    <s v="N"/>
    <s v="Lap belt only used"/>
    <s v="Straight ahead"/>
    <n v="0"/>
    <n v="83"/>
    <s v="Animal  - wild"/>
    <s v="Clear"/>
    <s v="N"/>
    <s v="N"/>
    <s v="N"/>
    <s v="N"/>
    <n v="43.590893999999899"/>
    <n v="-100.751870999999"/>
    <s v="Passenger car"/>
    <s v="Northbound"/>
    <s v="None"/>
    <s v="Animal in roadway"/>
    <m/>
    <s v="None"/>
    <s v="None"/>
    <s v="Test not given"/>
    <x v="5"/>
    <x v="3"/>
  </r>
  <r>
    <n v="776"/>
    <n v="1902000"/>
    <d v="2019-01-11T08:35:00"/>
    <s v="MELLETTE"/>
    <s v="N"/>
    <s v="Lap belt only used"/>
    <s v="Straight ahead"/>
    <n v="0"/>
    <n v="83"/>
    <s v="Animal  - wild"/>
    <s v="Clear"/>
    <s v="N"/>
    <s v="N"/>
    <s v="N"/>
    <s v="N"/>
    <n v="43.559859000000003"/>
    <n v="-100.74982300000001"/>
    <s v="Light truck (2 axles, 4 tires)"/>
    <s v="Northbound"/>
    <s v="None"/>
    <s v="Animal in roadway"/>
    <m/>
    <s v="None"/>
    <s v="None"/>
    <s v="Test not given"/>
    <x v="5"/>
    <x v="0"/>
  </r>
  <r>
    <n v="777"/>
    <n v="1902492"/>
    <d v="2019-03-01T11:35:00"/>
    <s v="JACKSON"/>
    <s v="N"/>
    <s v="Lap belt and shoulder harness used"/>
    <s v="Straight ahead"/>
    <n v="0"/>
    <n v="90"/>
    <s v="Delineator post, Fence, Overturn/rollover, Ran off road right"/>
    <s v="Blowing snow"/>
    <s v="N"/>
    <s v="N"/>
    <s v="N"/>
    <s v="N"/>
    <n v="43.868482999999898"/>
    <n v="-101.168392999999"/>
    <s v="Light truck (2 axles, 4 tires)"/>
    <s v="Eastbound"/>
    <s v="Driving too fast for conditions; None"/>
    <s v="Road surface condition ( wet, icy, snow, slush, etc. )"/>
    <m/>
    <s v="None"/>
    <s v="None"/>
    <s v="0.00 BAC"/>
    <x v="5"/>
    <x v="0"/>
  </r>
  <r>
    <n v="778"/>
    <n v="1902493"/>
    <d v="2019-03-02T09:25:00"/>
    <s v="JONES"/>
    <s v="N"/>
    <s v="Lap belt and shoulder harness used"/>
    <s v="Overtaking/passing"/>
    <n v="0"/>
    <n v="90"/>
    <s v="Overturn/rollover"/>
    <s v="Snow"/>
    <s v="N"/>
    <s v="N"/>
    <s v="N"/>
    <s v="N"/>
    <n v="43.886586999999899"/>
    <n v="-100.761836"/>
    <s v="Tractor/semi-trailer"/>
    <s v="Eastbound"/>
    <s v="Driving too fast for conditions; None"/>
    <s v="Road surface condition ( wet, icy, snow, slush, etc. )"/>
    <m/>
    <s v="None"/>
    <s v="None"/>
    <s v="0.00 BAC"/>
    <x v="5"/>
    <x v="0"/>
  </r>
  <r>
    <n v="779"/>
    <n v="1902494"/>
    <d v="2019-03-02T09:40:00"/>
    <s v="JONES"/>
    <s v="N"/>
    <s v="Lap belt and shoulder harness used"/>
    <s v="Stopped in traffic lane, Straight ahead"/>
    <n v="0"/>
    <n v="90"/>
    <s v="Motor vehicle in transport"/>
    <s v="Cloudy, Blowing snow"/>
    <s v="N"/>
    <s v="N"/>
    <s v="N"/>
    <s v="N"/>
    <n v="43.886588000000003"/>
    <n v="-100.762047999999"/>
    <s v="Tractor/semi-trailer"/>
    <s v="Eastbound"/>
    <s v="Driving too fast for conditions; None"/>
    <s v="Road surface condition ( wet, icy, snow, slush, etc. )"/>
    <m/>
    <s v="None"/>
    <s v="None"/>
    <s v="0.00 BAC, 0.00 BAC, 0.00 BAC"/>
    <x v="5"/>
    <x v="0"/>
  </r>
  <r>
    <n v="780"/>
    <n v="1902496"/>
    <d v="2019-03-03T14:55:00"/>
    <s v="JACKSON"/>
    <s v="N"/>
    <s v="Lap belt and shoulder harness used"/>
    <s v="Straight ahead"/>
    <n v="0"/>
    <n v="90"/>
    <s v="Delineator post, Jackknife, Ran off road right"/>
    <s v="Cloudy"/>
    <s v="N"/>
    <s v="N"/>
    <s v="N"/>
    <s v="N"/>
    <n v="43.896875999999899"/>
    <n v="-101.109088"/>
    <s v="Tractor/semi-trailer"/>
    <s v="Westbound"/>
    <s v="Driving too fast for conditions; None"/>
    <s v="Road surface condition ( wet, icy, snow, slush, etc. )"/>
    <m/>
    <s v="None"/>
    <s v="None"/>
    <s v="0.00 BAC"/>
    <x v="5"/>
    <x v="0"/>
  </r>
  <r>
    <n v="781"/>
    <n v="1902497"/>
    <d v="2019-02-21T20:20:00"/>
    <s v="JONES"/>
    <s v="N"/>
    <m/>
    <s v="Straight ahead"/>
    <n v="0"/>
    <n v="90"/>
    <s v="Delineator post, Fence, Ran off road right"/>
    <s v="Snow"/>
    <s v="N"/>
    <s v="N"/>
    <s v="N"/>
    <s v="N"/>
    <n v="43.900939999999899"/>
    <n v="-100.99423"/>
    <s v="SUV ( sport utility/suburban )"/>
    <s v="Eastbound"/>
    <s v="None; Swerving or avoiding due to wind, slippery surface, vehicle, object, non-motorist, etc."/>
    <s v="Road surface condition ( wet, icy, snow, slush, etc. )"/>
    <m/>
    <s v="None"/>
    <s v="Weather conditions"/>
    <s v="Test not given"/>
    <x v="5"/>
    <x v="0"/>
  </r>
  <r>
    <n v="783"/>
    <n v="1902790"/>
    <d v="2019-03-07T15:12:00"/>
    <s v="JACKSON"/>
    <s v="N"/>
    <s v="Lap belt and shoulder harness used"/>
    <s v="Straight ahead"/>
    <n v="0"/>
    <n v="90"/>
    <s v="Bridge rail, Guardrail face, Ran off road right"/>
    <s v="Cloudy"/>
    <s v="N"/>
    <s v="N"/>
    <s v="N"/>
    <s v="N"/>
    <n v="43.842596999999898"/>
    <n v="-101.251581999999"/>
    <s v="Light truck (2 axles, 4 tires)"/>
    <s v="Eastbound"/>
    <s v="None; Swerving or avoiding due to wind, slippery surface, vehicle, object, non-motorist, etc."/>
    <s v="Road surface condition ( wet, icy, snow, slush, etc. )"/>
    <m/>
    <s v="None"/>
    <s v="None"/>
    <s v="0.00 BAC"/>
    <x v="5"/>
    <x v="0"/>
  </r>
  <r>
    <n v="784"/>
    <n v="1903025"/>
    <d v="2019-03-21T00:30:00"/>
    <s v="JONES"/>
    <s v="N"/>
    <s v="Lap belt and shoulder harness used"/>
    <s v="Straight ahead"/>
    <n v="0"/>
    <n v="90"/>
    <s v="Ran off road left, Snow bank"/>
    <s v="Clear"/>
    <s v="N"/>
    <s v="Y"/>
    <s v="N"/>
    <s v="N"/>
    <n v="43.901187999999898"/>
    <n v="-100.973535999999"/>
    <s v="Tractor/semi-trailer"/>
    <s v="Westbound"/>
    <s v="Fatigued/asleep; None"/>
    <s v="None"/>
    <s v="ADULT SEATBELT VIOLATION ---- AFTER 9/1/73"/>
    <s v="None"/>
    <s v="None"/>
    <s v="0.00 BAC"/>
    <x v="5"/>
    <x v="0"/>
  </r>
  <r>
    <n v="785"/>
    <n v="1903046"/>
    <d v="2019-02-07T16:57:00"/>
    <s v="JACKSON"/>
    <s v="N"/>
    <m/>
    <m/>
    <n v="-1"/>
    <n v="90"/>
    <s v="Animal  - wild"/>
    <s v="Clear"/>
    <s v="N"/>
    <s v="N"/>
    <s v="N"/>
    <s v="N"/>
    <n v="43.839286000000001"/>
    <n v="-101.529742999999"/>
    <s v="SUV ( sport utility/suburban )"/>
    <s v="Westbound"/>
    <s v="Wild animal hit - damage only"/>
    <s v="Animal in roadway"/>
    <m/>
    <s v="Wild animal hit"/>
    <s v="Wild animal hit - damage only"/>
    <s v="Wild animal hit"/>
    <x v="5"/>
    <x v="0"/>
  </r>
  <r>
    <n v="787"/>
    <n v="1903049"/>
    <d v="2019-03-01T15:25:00"/>
    <s v="JONES"/>
    <s v="N"/>
    <s v="Lap belt and shoulder harness used"/>
    <s v="Straight ahead"/>
    <n v="0"/>
    <n v="90"/>
    <s v="Overturn/rollover, Ran off road right"/>
    <s v="Blowing snow, Severe crosswinds"/>
    <s v="N"/>
    <s v="N"/>
    <s v="N"/>
    <s v="N"/>
    <n v="43.883899"/>
    <n v="-100.72621700000001"/>
    <s v="Passenger car"/>
    <s v="Eastbound"/>
    <s v="Driving too fast for conditions; None"/>
    <s v="Road surface condition ( wet, icy, snow, slush, etc. )"/>
    <m/>
    <s v="None"/>
    <s v="None"/>
    <s v="Test not given"/>
    <x v="5"/>
    <x v="0"/>
  </r>
  <r>
    <n v="788"/>
    <n v="1903374"/>
    <d v="2019-03-25T21:40:00"/>
    <s v="JONES"/>
    <s v="N"/>
    <s v="Lap belt and shoulder harness used"/>
    <s v="Overtaking/passing"/>
    <n v="0"/>
    <n v="90"/>
    <s v="Overturn/rollover, Ran off road left"/>
    <s v="Fog, smog, smoke"/>
    <s v="N"/>
    <s v="N"/>
    <s v="N"/>
    <s v="N"/>
    <n v="43.900942999999899"/>
    <n v="-100.994586999999"/>
    <s v="SUV ( sport utility/suburban )"/>
    <s v="Eastbound"/>
    <s v="Drinking; Running off road"/>
    <s v="None"/>
    <s v="DUI"/>
    <s v="None"/>
    <s v="None"/>
    <s v="0.14 BAC"/>
    <x v="5"/>
    <x v="0"/>
  </r>
  <r>
    <n v="789"/>
    <n v="1903392"/>
    <d v="2019-03-06T19:45:00"/>
    <s v="JONES"/>
    <s v="N"/>
    <m/>
    <m/>
    <n v="-1"/>
    <n v="90"/>
    <s v="Animal  - wild"/>
    <s v="Clear"/>
    <s v="N"/>
    <s v="N"/>
    <s v="N"/>
    <s v="N"/>
    <n v="43.886529000000003"/>
    <n v="-100.817781999999"/>
    <s v="SUV ( sport utility/suburban )"/>
    <s v="Eastbound"/>
    <s v="Wild animal hit - damage only"/>
    <s v="Animal in roadway"/>
    <m/>
    <s v="Wild animal hit"/>
    <s v="Wild animal hit - damage only"/>
    <s v="Wild animal hit"/>
    <x v="5"/>
    <x v="0"/>
  </r>
  <r>
    <n v="790"/>
    <n v="1903379"/>
    <d v="2019-03-21T05:20:00"/>
    <s v="JACKSON"/>
    <s v="N"/>
    <s v="Lap belt and shoulder harness used"/>
    <s v="Straight ahead"/>
    <n v="0"/>
    <n v="90"/>
    <s v="Jackknife, Motor vehicle in transport, Overturn/rollover, Ran off road right"/>
    <s v="Cloudy"/>
    <s v="N"/>
    <s v="N"/>
    <s v="N"/>
    <s v="N"/>
    <n v="43.873286"/>
    <n v="-101.156907"/>
    <s v="Light truck (2 axles, 4 tires); Tractor/semi-trailer"/>
    <s v="Westbound"/>
    <s v="None; Swerving or avoiding due to wind, slippery surface, vehicle, object, non-motorist, etc."/>
    <s v="Road surface condition ( wet, icy, snow, slush, etc. )"/>
    <m/>
    <s v="None"/>
    <s v="None"/>
    <s v="0.00 BAC, 0.00 BAC"/>
    <x v="5"/>
    <x v="1"/>
  </r>
  <r>
    <n v="791"/>
    <n v="1818810"/>
    <d v="2018-05-18T21:30:00"/>
    <s v="JACKSON"/>
    <s v="N"/>
    <m/>
    <m/>
    <n v="-1"/>
    <n v="90"/>
    <s v="Animal  - wild"/>
    <s v="Cloudy"/>
    <s v="N"/>
    <s v="N"/>
    <s v="N"/>
    <s v="N"/>
    <n v="43.836267999999897"/>
    <n v="-101.66294000000001"/>
    <s v="Passenger car"/>
    <s v="Westbound"/>
    <s v="Wild animal hit - damage only"/>
    <s v="Animal in roadway"/>
    <m/>
    <s v="Wild animal hit"/>
    <s v="Wild animal hit - damage only"/>
    <s v="Wild animal hit"/>
    <x v="5"/>
    <x v="0"/>
  </r>
  <r>
    <n v="792"/>
    <n v="1818813"/>
    <d v="2018-03-22T21:10:00"/>
    <s v="JACKSON"/>
    <s v="N"/>
    <m/>
    <m/>
    <n v="-1"/>
    <n v="90"/>
    <s v="Animal  - wild"/>
    <s v="Cloudy, Rain"/>
    <s v="N"/>
    <s v="N"/>
    <s v="N"/>
    <s v="N"/>
    <n v="43.844673999999898"/>
    <n v="-101.329849999999"/>
    <s v="Motor home"/>
    <s v="Eastbound"/>
    <s v="Wild animal hit - damage only"/>
    <s v="Animal in roadway"/>
    <m/>
    <s v="Wild animal hit"/>
    <s v="Wild animal hit - damage only"/>
    <s v="Wild animal hit"/>
    <x v="5"/>
    <x v="0"/>
  </r>
  <r>
    <n v="793"/>
    <n v="1903581"/>
    <d v="2019-04-05T14:04:00"/>
    <s v="JACKSON"/>
    <s v="N"/>
    <s v="Lap belt and shoulder harness used"/>
    <s v="Straight ahead"/>
    <n v="0"/>
    <n v="90"/>
    <s v="Cross median/centerline, Overturn/rollover, Ran off road left"/>
    <s v="Clear"/>
    <s v="N"/>
    <s v="N"/>
    <s v="Y"/>
    <s v="N"/>
    <n v="43.889408000000003"/>
    <n v="-101.12525100000001"/>
    <s v="SUV ( sport utility/suburban )"/>
    <s v="Westbound"/>
    <s v="Distracted (list distraction in narrative); Failure to keep in proper lane"/>
    <s v="None"/>
    <s v="LANE DRIVING REQUIRED / ILLEGAL LANE CHANGE"/>
    <s v="None"/>
    <s v="None"/>
    <s v="0.00 BAC, Not reported, Not reported"/>
    <x v="5"/>
    <x v="1"/>
  </r>
  <r>
    <n v="794"/>
    <n v="1903829"/>
    <d v="2019-03-31T16:00:00"/>
    <s v="JONES"/>
    <s v="N"/>
    <s v="Lap belt and shoulder harness used"/>
    <s v="Straight ahead"/>
    <n v="0"/>
    <n v="90"/>
    <s v="Fire/explosion"/>
    <s v="Clear"/>
    <s v="N"/>
    <s v="N"/>
    <s v="N"/>
    <s v="N"/>
    <n v="43.9009369999999"/>
    <n v="-100.973336"/>
    <s v="Passenger car"/>
    <s v="Eastbound"/>
    <s v="None"/>
    <s v="None"/>
    <m/>
    <s v="None"/>
    <s v="None"/>
    <s v="0.00 BAC"/>
    <x v="5"/>
    <x v="0"/>
  </r>
  <r>
    <n v="797"/>
    <n v="1905753"/>
    <d v="2019-05-17T17:40:00"/>
    <s v="JACKSON"/>
    <s v="N"/>
    <s v="Lap belt and shoulder harness used"/>
    <s v="Straight ahead"/>
    <n v="0"/>
    <n v="90"/>
    <s v="Guardrail face, Ran off road left"/>
    <s v="Cloudy, Rain"/>
    <s v="N"/>
    <s v="N"/>
    <s v="N"/>
    <s v="N"/>
    <n v="43.836278"/>
    <n v="-101.55195000000001"/>
    <s v="SUV ( sport utility/suburban )"/>
    <s v="Westbound"/>
    <s v="Driving too fast for conditions; None"/>
    <s v="Road surface condition ( wet, icy, snow, slush, etc. )"/>
    <m/>
    <s v="None"/>
    <s v="None"/>
    <s v="0.00 BAC"/>
    <x v="5"/>
    <x v="0"/>
  </r>
  <r>
    <n v="798"/>
    <n v="1906008"/>
    <d v="2019-05-26T03:25:00"/>
    <s v="JACKSON"/>
    <s v="N"/>
    <m/>
    <m/>
    <n v="-1"/>
    <n v="90"/>
    <s v="Animal  - wild"/>
    <s v="Clear"/>
    <s v="N"/>
    <s v="N"/>
    <s v="N"/>
    <s v="N"/>
    <n v="43.851607000000001"/>
    <n v="-101.388790999999"/>
    <s v="SUV ( sport utility/suburban )"/>
    <s v="Westbound"/>
    <s v="Wild animal hit - damage only"/>
    <s v="Animal in roadway"/>
    <m/>
    <s v="Wild animal hit"/>
    <s v="Wild animal hit - damage only"/>
    <s v="Wild animal hit"/>
    <x v="5"/>
    <x v="0"/>
  </r>
  <r>
    <n v="799"/>
    <n v="1907140"/>
    <d v="2019-06-13T21:42:00"/>
    <s v="MELLETTE"/>
    <s v="N"/>
    <m/>
    <m/>
    <n v="-1"/>
    <n v="83"/>
    <s v="Animal  - wild"/>
    <s v="Clear"/>
    <s v="N"/>
    <s v="N"/>
    <s v="N"/>
    <s v="N"/>
    <n v="43.6302039999999"/>
    <n v="-100.744398"/>
    <s v="SUV ( sport utility/suburban )"/>
    <s v="Southbound"/>
    <s v="Wild animal hit - damage only"/>
    <s v="Animal in roadway"/>
    <m/>
    <s v="Wild animal hit"/>
    <s v="Wild animal hit - damage only"/>
    <s v="Wild animal hit"/>
    <x v="5"/>
    <x v="0"/>
  </r>
  <r>
    <n v="800"/>
    <n v="1907606"/>
    <d v="2019-05-21T14:00:00"/>
    <s v="JACKSON"/>
    <s v="N"/>
    <s v="Lap belt and shoulder harness used"/>
    <s v="Straight ahead"/>
    <n v="0"/>
    <n v="90"/>
    <s v="Motor vehicle in transport"/>
    <s v="Rain"/>
    <s v="N"/>
    <s v="N"/>
    <s v="N"/>
    <s v="N"/>
    <n v="43.842550000000003"/>
    <n v="-101.239215"/>
    <s v="Light truck (2 axles, 4 tires); Tractor/semi-trailer"/>
    <s v="Eastbound"/>
    <s v="Driving too fast for conditions; None"/>
    <s v="Road surface condition ( wet, icy, snow, slush, etc. )"/>
    <s v="OVERDRIVING ROAD CONDITIONS"/>
    <s v="None"/>
    <s v="None"/>
    <s v="Test not given, Test not given"/>
    <x v="5"/>
    <x v="0"/>
  </r>
  <r>
    <n v="801"/>
    <n v="1908179"/>
    <d v="2019-06-30T16:23:00"/>
    <s v="JONES"/>
    <s v="N"/>
    <s v="Lap belt and shoulder harness used"/>
    <s v="Straight ahead"/>
    <n v="0"/>
    <n v="83"/>
    <s v="Cross median/centerline, Overturn/rollover, Ran off road right"/>
    <s v="Clear"/>
    <s v="N"/>
    <s v="N"/>
    <s v="N"/>
    <s v="N"/>
    <n v="43.744808999999897"/>
    <n v="-100.683058"/>
    <s v="SUV ( sport utility/suburban )"/>
    <s v="Northbound"/>
    <s v="None; Running off road"/>
    <s v="Rut, holes, bumps"/>
    <m/>
    <s v="None"/>
    <s v="None"/>
    <s v="0.00 BAC"/>
    <x v="5"/>
    <x v="1"/>
  </r>
  <r>
    <n v="802"/>
    <n v="1908349"/>
    <d v="2019-07-03T21:25:00"/>
    <s v="JACKSON"/>
    <s v="N"/>
    <s v="Lap belt and shoulder harness used"/>
    <s v="Straight ahead"/>
    <n v="0"/>
    <n v="90"/>
    <s v="Ditch, Motor vehicle in transport, Ran off road right"/>
    <s v="Cloudy"/>
    <s v="N"/>
    <s v="N"/>
    <s v="N"/>
    <s v="N"/>
    <n v="43.851176000000002"/>
    <n v="-101.470827999999"/>
    <s v="Light truck (2 axles, 4 tires); SUV ( sport utility/suburban )"/>
    <s v="Westbound"/>
    <s v="Followed too closely; None"/>
    <s v="None"/>
    <m/>
    <s v="None; Unknown"/>
    <s v="None"/>
    <s v="0.00 BAC, 0.00 BAC"/>
    <x v="5"/>
    <x v="0"/>
  </r>
  <r>
    <n v="803"/>
    <n v="1908732"/>
    <d v="2019-07-14T03:00:00"/>
    <s v="JONES"/>
    <s v="N"/>
    <m/>
    <m/>
    <n v="-1"/>
    <n v="90"/>
    <s v="Animal  - wild"/>
    <s v="Clear"/>
    <s v="N"/>
    <s v="N"/>
    <s v="N"/>
    <s v="N"/>
    <n v="43.900911999999899"/>
    <n v="-100.946534999999"/>
    <s v="SUV ( sport utility/suburban )"/>
    <s v="Eastbound"/>
    <s v="Wild animal hit - damage only"/>
    <s v="Animal in roadway"/>
    <m/>
    <s v="Wild animal hit"/>
    <s v="Wild animal hit - damage only"/>
    <s v="Wild animal hit"/>
    <x v="5"/>
    <x v="0"/>
  </r>
  <r>
    <n v="804"/>
    <n v="1909257"/>
    <d v="2019-07-17T15:09:00"/>
    <s v="JACKSON"/>
    <s v="N"/>
    <s v="Lap belt and shoulder harness used"/>
    <s v="Straight ahead"/>
    <n v="0"/>
    <n v="90"/>
    <s v="Guardrail face, Ran off road left, Ran off road right"/>
    <s v="Clear"/>
    <s v="N"/>
    <s v="Y"/>
    <s v="N"/>
    <s v="N"/>
    <n v="43.835968999999899"/>
    <n v="-101.664061"/>
    <s v="Light truck (2 axles, 4 tires)"/>
    <s v="Eastbound"/>
    <s v="Fatigued/asleep; Running off road"/>
    <s v="None"/>
    <s v="CARELESS DRIVING."/>
    <s v="None"/>
    <s v="None"/>
    <s v="0.00 BAC"/>
    <x v="5"/>
    <x v="0"/>
  </r>
  <r>
    <n v="805"/>
    <n v="1909266"/>
    <d v="2019-06-15T14:29:00"/>
    <s v="JACKSON"/>
    <s v="N"/>
    <s v="Lap belt and shoulder harness used"/>
    <s v="Straight ahead"/>
    <n v="0"/>
    <n v="90"/>
    <s v="Other traffic barrier"/>
    <s v="Clear"/>
    <s v="N"/>
    <s v="N"/>
    <s v="N"/>
    <s v="N"/>
    <n v="43.848433"/>
    <n v="-101.500388"/>
    <s v="Tractor/semi-trailer"/>
    <s v="Westbound"/>
    <s v="None; Running off road"/>
    <s v="None"/>
    <m/>
    <s v="None"/>
    <s v="None"/>
    <s v="Test not given"/>
    <x v="5"/>
    <x v="0"/>
  </r>
  <r>
    <n v="808"/>
    <n v="1910283"/>
    <d v="2019-06-14T22:45:00"/>
    <s v="JONES"/>
    <s v="N"/>
    <m/>
    <m/>
    <n v="-1"/>
    <n v="90"/>
    <s v="Animal  - wild"/>
    <s v="Clear"/>
    <s v="N"/>
    <s v="N"/>
    <s v="N"/>
    <s v="N"/>
    <n v="43.901175000000002"/>
    <n v="-100.963718"/>
    <s v="SUV ( sport utility/suburban )"/>
    <s v="Westbound"/>
    <s v="Wild animal hit - damage only"/>
    <s v="Animal in roadway"/>
    <m/>
    <s v="Wild animal hit"/>
    <s v="Wild animal hit - damage only"/>
    <s v="Wild animal hit"/>
    <x v="5"/>
    <x v="0"/>
  </r>
  <r>
    <n v="809"/>
    <n v="1910284"/>
    <d v="2019-07-30T22:05:00"/>
    <s v="JONES"/>
    <s v="N"/>
    <m/>
    <m/>
    <n v="-1"/>
    <n v="90"/>
    <s v="Animal  - wild"/>
    <s v="Clear"/>
    <s v="N"/>
    <s v="N"/>
    <s v="N"/>
    <s v="N"/>
    <n v="43.886467000000003"/>
    <n v="-100.859404999999"/>
    <s v="Motor home"/>
    <s v="Eastbound"/>
    <s v="Wild animal hit - damage only"/>
    <s v="Animal in roadway"/>
    <m/>
    <s v="Wild animal hit"/>
    <s v="Wild animal hit - damage only"/>
    <s v="Wild animal hit"/>
    <x v="5"/>
    <x v="0"/>
  </r>
  <r>
    <n v="810"/>
    <n v="1910674"/>
    <d v="2019-08-01T15:20:00"/>
    <s v="JACKSON"/>
    <s v="N"/>
    <s v="Lap belt and shoulder harness used"/>
    <s v="Straight ahead"/>
    <n v="0"/>
    <n v="90"/>
    <s v="Embankment, Equipment failure ( tires, brakes, etc. ), Fence, Ran off road right"/>
    <s v="Clear"/>
    <s v="Y"/>
    <s v="N"/>
    <s v="N"/>
    <s v="N"/>
    <n v="43.849415999999898"/>
    <n v="-101.354308"/>
    <s v="SUV ( sport utility/suburban )"/>
    <s v="Westbound"/>
    <s v="None; Over-correcting/over-steering"/>
    <s v="None"/>
    <s v="DRIVERS LICENSE SUSPENDED"/>
    <s v="Tires"/>
    <s v="None"/>
    <s v="0.00 BAC, Not reported"/>
    <x v="5"/>
    <x v="2"/>
  </r>
  <r>
    <n v="811"/>
    <n v="1910676"/>
    <d v="2019-08-09T14:00:00"/>
    <s v="JACKSON"/>
    <s v="N"/>
    <s v="Eye protection only"/>
    <s v="Straight ahead"/>
    <n v="0"/>
    <n v="90"/>
    <s v="Overturn/rollover, Ran off road right"/>
    <s v="Cloudy, Severe crosswinds"/>
    <s v="N"/>
    <s v="N"/>
    <s v="N"/>
    <s v="N"/>
    <n v="43.842730000000003"/>
    <n v="-101.29187"/>
    <s v="Motorcycle"/>
    <s v="Eastbound"/>
    <s v="None; Swerving or avoiding due to wind, slippery surface, vehicle, object, non-motorist, etc."/>
    <s v="None"/>
    <m/>
    <s v="None"/>
    <s v="None"/>
    <s v="0.00 BAC"/>
    <x v="5"/>
    <x v="2"/>
  </r>
  <r>
    <n v="812"/>
    <n v="1910360"/>
    <d v="2019-08-08T11:45:00"/>
    <s v="JACKSON"/>
    <s v="N"/>
    <s v="Lap belt and shoulder harness used"/>
    <s v="Straight ahead"/>
    <n v="0"/>
    <n v="90"/>
    <s v="Bridge rail, Guardrail face, Ran off road left, Ran off road right"/>
    <s v="Clear"/>
    <s v="N"/>
    <s v="N"/>
    <s v="N"/>
    <s v="N"/>
    <n v="43.83596"/>
    <n v="-101.662273999999"/>
    <s v="SUV ( sport utility/suburban )"/>
    <s v="Eastbound"/>
    <s v="None; Swerving or avoiding due to wind, slippery surface, vehicle, object, non-motorist, etc."/>
    <s v="None"/>
    <m/>
    <s v="None"/>
    <s v="None"/>
    <s v="0.00 BAC"/>
    <x v="5"/>
    <x v="0"/>
  </r>
  <r>
    <n v="813"/>
    <n v="1910813"/>
    <d v="2019-08-04T03:00:00"/>
    <s v="JACKSON"/>
    <s v="N"/>
    <m/>
    <m/>
    <n v="-1"/>
    <n v="90"/>
    <s v="Animal  - wild"/>
    <s v="Clear"/>
    <s v="N"/>
    <s v="N"/>
    <s v="N"/>
    <s v="N"/>
    <n v="43.899419000000002"/>
    <n v="-101.09550400000001"/>
    <s v="SUV ( sport utility/suburban )"/>
    <s v="Eastbound"/>
    <s v="Wild animal hit - damage only"/>
    <s v="Animal in roadway"/>
    <m/>
    <s v="Wild animal hit"/>
    <s v="Wild animal hit - damage only"/>
    <s v="Wild animal hit"/>
    <x v="5"/>
    <x v="0"/>
  </r>
  <r>
    <n v="814"/>
    <n v="1910814"/>
    <d v="2019-08-09T08:34:00"/>
    <s v="JACKSON"/>
    <s v="N"/>
    <s v="Lap belt and shoulder harness used"/>
    <s v="Straight ahead"/>
    <n v="0"/>
    <n v="90"/>
    <s v="Approach, Ran off road left"/>
    <s v="Clear"/>
    <s v="N"/>
    <s v="N"/>
    <s v="N"/>
    <s v="N"/>
    <n v="43.835971000000001"/>
    <n v="-101.64104500000001"/>
    <s v="Light truck (2 axles, 4 tires)"/>
    <s v="Eastbound"/>
    <s v="Failure to keep in proper lane; None"/>
    <s v="None"/>
    <m/>
    <s v="None"/>
    <s v="None"/>
    <s v="0.00 BAC, Not reported"/>
    <x v="5"/>
    <x v="1"/>
  </r>
  <r>
    <n v="815"/>
    <n v="1911125"/>
    <d v="2019-08-14T02:39:00"/>
    <s v="JACKSON"/>
    <s v="N"/>
    <m/>
    <m/>
    <n v="-1"/>
    <n v="90"/>
    <s v="Animal  - wild"/>
    <s v="Clear"/>
    <s v="N"/>
    <s v="N"/>
    <s v="N"/>
    <s v="N"/>
    <n v="43.887402000000002"/>
    <n v="-101.129183999999"/>
    <s v="Passenger car"/>
    <s v="Westbound"/>
    <s v="Wild animal hit - damage only"/>
    <s v="Animal in roadway"/>
    <m/>
    <s v="Wild animal hit"/>
    <s v="Wild animal hit - damage only"/>
    <s v="Wild animal hit"/>
    <x v="5"/>
    <x v="0"/>
  </r>
  <r>
    <n v="817"/>
    <n v="1911242"/>
    <d v="2019-08-18T21:20:00"/>
    <s v="JONES"/>
    <s v="N"/>
    <s v="Helmet and eye protection"/>
    <s v="Straight ahead"/>
    <n v="0"/>
    <n v="90"/>
    <s v="Animal  - wild, Overturn/rollover, Ran off road right"/>
    <s v="Clear"/>
    <s v="N"/>
    <s v="N"/>
    <s v="N"/>
    <s v="N"/>
    <n v="43.901183000000003"/>
    <n v="-100.977986999999"/>
    <s v="Motorcycle"/>
    <s v="Westbound"/>
    <s v="None"/>
    <s v="Animal in roadway"/>
    <m/>
    <s v="None"/>
    <s v="None"/>
    <s v="0.00 BAC"/>
    <x v="5"/>
    <x v="1"/>
  </r>
  <r>
    <n v="818"/>
    <n v="1911664"/>
    <d v="2019-09-01T21:06:00"/>
    <s v="JONES"/>
    <s v="N"/>
    <m/>
    <m/>
    <n v="-1"/>
    <n v="90"/>
    <s v="Animal  - wild"/>
    <s v="Clear"/>
    <s v="N"/>
    <s v="N"/>
    <s v="N"/>
    <s v="N"/>
    <n v="43.886738000000001"/>
    <n v="-100.75739900000001"/>
    <s v="Light truck (2 axles, 4 tires)"/>
    <s v="Westbound"/>
    <s v="Wild animal hit - damage only"/>
    <s v="Animal in roadway"/>
    <m/>
    <s v="Wild animal hit"/>
    <s v="Wild animal hit - damage only"/>
    <s v="Wild animal hit"/>
    <x v="5"/>
    <x v="0"/>
  </r>
  <r>
    <n v="819"/>
    <n v="1911824"/>
    <d v="2019-08-27T15:13:00"/>
    <s v="MELLETTE"/>
    <s v="N"/>
    <s v="Lap belt and shoulder harness used"/>
    <s v="Straight ahead"/>
    <n v="0"/>
    <n v="83"/>
    <s v="Cross median/centerline, Motor vehicle in transport, Overturn/rollover, Ran off road right"/>
    <s v="Clear"/>
    <s v="N"/>
    <s v="N"/>
    <s v="N"/>
    <s v="N"/>
    <n v="43.476813999999898"/>
    <n v="-100.740278"/>
    <s v="Light truck (2 axles, 4 tires); Tractor/semi-trailer"/>
    <s v="Northbound; Southbound"/>
    <s v="Failure to keep in proper lane; None; Wrong side or wrong way"/>
    <s v="None"/>
    <s v="POSSESSION OF MARIJUANA, POSSESSION OF DRUG PARAPHERNALIA BY DRIVER OF VEHICLE, NO VALID DL"/>
    <s v="None"/>
    <s v="None"/>
    <s v="Test not given, Not reported, 0.00 BAC"/>
    <x v="5"/>
    <x v="3"/>
  </r>
  <r>
    <n v="821"/>
    <n v="1911989"/>
    <d v="2019-09-05T20:10:00"/>
    <s v="JACKSON"/>
    <s v="N"/>
    <m/>
    <m/>
    <n v="-1"/>
    <n v="90"/>
    <s v="Animal  - wild"/>
    <s v="Clear"/>
    <s v="N"/>
    <s v="N"/>
    <s v="N"/>
    <s v="N"/>
    <n v="43.835991999999898"/>
    <n v="-101.590326"/>
    <s v="Light truck (2 axles, 4 tires)"/>
    <s v="Eastbound"/>
    <s v="Wild animal hit - damage only"/>
    <s v="Animal in roadway"/>
    <m/>
    <s v="Wild animal hit"/>
    <s v="Wild animal hit - damage only"/>
    <s v="Wild animal hit"/>
    <x v="5"/>
    <x v="0"/>
  </r>
  <r>
    <n v="822"/>
    <n v="1912319"/>
    <d v="2019-09-17T03:00:00"/>
    <s v="JONES"/>
    <s v="N"/>
    <m/>
    <m/>
    <n v="-1"/>
    <n v="90"/>
    <s v="Animal  - wild"/>
    <s v="Clear"/>
    <s v="N"/>
    <s v="N"/>
    <s v="N"/>
    <s v="N"/>
    <n v="43.886741999999899"/>
    <n v="-100.840587999999"/>
    <s v="Passenger car"/>
    <s v="Westbound"/>
    <s v="Wild animal hit - damage only"/>
    <s v="Animal in roadway"/>
    <m/>
    <s v="Wild animal hit"/>
    <s v="Wild animal hit - damage only"/>
    <s v="Wild animal hit"/>
    <x v="5"/>
    <x v="0"/>
  </r>
  <r>
    <n v="823"/>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5"/>
    <x v="0"/>
  </r>
  <r>
    <n v="824"/>
    <n v="1912621"/>
    <d v="2019-09-23T05:57:00"/>
    <s v="BENNETT"/>
    <s v="N"/>
    <m/>
    <m/>
    <n v="-1"/>
    <n v="18"/>
    <s v="Animal  - wild"/>
    <s v="Clear"/>
    <s v="N"/>
    <s v="N"/>
    <s v="N"/>
    <s v="N"/>
    <n v="43.215038999999898"/>
    <n v="-101.352851999999"/>
    <s v="SUV ( sport utility/suburban )"/>
    <s v="Eastbound"/>
    <s v="Wild animal hit - damage only"/>
    <s v="Animal in roadway"/>
    <m/>
    <s v="Wild animal hit"/>
    <s v="Wild animal hit - damage only"/>
    <s v="Wild animal hit"/>
    <x v="5"/>
    <x v="0"/>
  </r>
  <r>
    <n v="825"/>
    <n v="1912820"/>
    <d v="2019-07-27T15:16:00"/>
    <s v="JONES"/>
    <s v="N"/>
    <s v="Lap belt and shoulder harness used"/>
    <s v="Straight ahead"/>
    <n v="0"/>
    <n v="83"/>
    <s v="Ditch, Ran off road left"/>
    <s v="Clear"/>
    <s v="N"/>
    <s v="N"/>
    <s v="N"/>
    <s v="N"/>
    <n v="43.761389999999899"/>
    <n v="-100.681826999999"/>
    <s v="Light truck (2 axles, 4 tires)"/>
    <s v="Northbound"/>
    <s v="None; Running off road"/>
    <s v="None"/>
    <m/>
    <s v="None"/>
    <s v="None"/>
    <s v="Test not given"/>
    <x v="5"/>
    <x v="0"/>
  </r>
  <r>
    <n v="826"/>
    <n v="1914030"/>
    <d v="2019-10-10T11:26:00"/>
    <s v="JACKSON"/>
    <s v="N"/>
    <s v="Lap belt and shoulder harness used"/>
    <s v="Straight ahead"/>
    <n v="0"/>
    <n v="90"/>
    <s v="Ditch, Fence, Guardrail face, Ran off road right"/>
    <s v="Snow"/>
    <s v="N"/>
    <s v="N"/>
    <s v="N"/>
    <s v="N"/>
    <n v="43.847178"/>
    <n v="-101.34348"/>
    <s v="Tractor/semi-trailer"/>
    <s v="Eastbound"/>
    <s v="None; Running off road"/>
    <s v="Road surface condition ( wet, icy, snow, slush, etc. )"/>
    <m/>
    <s v="None"/>
    <s v="None"/>
    <s v="0.00 BAC"/>
    <x v="5"/>
    <x v="0"/>
  </r>
  <r>
    <n v="827"/>
    <n v="1914420"/>
    <d v="2019-10-10T19:00:00"/>
    <s v="JONES"/>
    <s v="N"/>
    <s v="Lap belt and shoulder harness used"/>
    <s v="Straight ahead"/>
    <n v="0"/>
    <n v="90"/>
    <s v="Jackknife, Overturn/rollover, Ran off road left, Separation of units"/>
    <s v="Snow, Blowing snow"/>
    <s v="N"/>
    <s v="N"/>
    <s v="N"/>
    <s v="N"/>
    <n v="43.886575999999899"/>
    <n v="-100.777727999999"/>
    <s v="SUV ( sport utility/suburban )"/>
    <s v="Eastbound"/>
    <s v="None"/>
    <s v="Road surface condition ( wet, icy, snow, slush, etc. )"/>
    <m/>
    <s v="None"/>
    <s v="None"/>
    <s v="0.00 BAC"/>
    <x v="5"/>
    <x v="0"/>
  </r>
  <r>
    <n v="828"/>
    <n v="1914421"/>
    <d v="2019-10-10T18:40:00"/>
    <s v="JACKSON"/>
    <s v="N"/>
    <s v="Lap belt and shoulder harness used"/>
    <s v="Straight ahead"/>
    <n v="0"/>
    <n v="90"/>
    <s v="Jackknife, Overturn/rollover, Ran off road left"/>
    <s v="Snow, Blowing snow"/>
    <s v="N"/>
    <s v="N"/>
    <s v="N"/>
    <s v="N"/>
    <n v="43.877364"/>
    <n v="-101.148251999999"/>
    <s v="Tractor/semi-trailer"/>
    <s v="Eastbound"/>
    <s v="None"/>
    <s v="Road surface condition ( wet, icy, snow, slush, etc. )"/>
    <m/>
    <s v="None"/>
    <s v="None"/>
    <s v="0.00 BAC"/>
    <x v="5"/>
    <x v="0"/>
  </r>
  <r>
    <n v="829"/>
    <n v="1914422"/>
    <d v="2019-10-10T21:57:00"/>
    <s v="JACKSON"/>
    <s v="N"/>
    <s v="Lap belt and shoulder harness used"/>
    <s v="Straight ahead"/>
    <n v="0"/>
    <n v="90"/>
    <s v="Jackknife"/>
    <s v="Snow, Blowing snow"/>
    <s v="N"/>
    <s v="N"/>
    <s v="N"/>
    <s v="N"/>
    <n v="43.8973119999999"/>
    <n v="-101.106117999999"/>
    <s v="Tractor/semi-trailer"/>
    <s v="Eastbound"/>
    <s v="None"/>
    <s v="Road surface condition ( wet, icy, snow, slush, etc. )"/>
    <m/>
    <s v="None"/>
    <s v="None"/>
    <s v="0.00 BAC"/>
    <x v="5"/>
    <x v="0"/>
  </r>
  <r>
    <n v="830"/>
    <n v="1914688"/>
    <d v="2019-10-11T14:35:00"/>
    <s v="JACKSON"/>
    <s v="N"/>
    <s v="Lap belt and shoulder harness used"/>
    <s v="Changing lanes, Straight ahead"/>
    <n v="0"/>
    <n v="90"/>
    <s v="Motor vehicle in transport"/>
    <s v="Cloudy"/>
    <s v="N"/>
    <s v="N"/>
    <s v="N"/>
    <s v="N"/>
    <n v="43.856178"/>
    <n v="-101.19708"/>
    <s v="Light truck (2 axles, 4 tires); Tractor/semi-trailer"/>
    <s v="Westbound"/>
    <s v="Failed to yield to vehicle; None; Swerving or avoiding due to wind, slippery surface, vehicle, object, non-motorist, etc."/>
    <s v="None; Road surface condition ( wet, icy, snow, slush, etc. )"/>
    <m/>
    <s v="None"/>
    <s v="None"/>
    <s v="0.00 BAC, 0.00 BAC"/>
    <x v="5"/>
    <x v="0"/>
  </r>
  <r>
    <n v="831"/>
    <n v="1914689"/>
    <d v="2019-10-11T16:00:00"/>
    <s v="JONES"/>
    <s v="N"/>
    <s v="Lap belt and shoulder harness used"/>
    <s v="Straight ahead"/>
    <n v="0"/>
    <n v="83"/>
    <s v="Embankment, Jackknife"/>
    <s v="Cloudy"/>
    <s v="N"/>
    <s v="N"/>
    <s v="N"/>
    <s v="N"/>
    <n v="43.813702999999897"/>
    <n v="-100.69347"/>
    <s v="Motor home"/>
    <s v="Southbound"/>
    <s v="Driving too fast for conditions; Swerving or avoiding due to wind, slippery surface, vehicle, object, non-motorist, etc."/>
    <s v="Road surface condition ( wet, icy, snow, slush, etc. )"/>
    <m/>
    <s v="None"/>
    <s v="None"/>
    <s v="0.00 BAC"/>
    <x v="5"/>
    <x v="0"/>
  </r>
  <r>
    <n v="832"/>
    <n v="1914780"/>
    <d v="2019-10-21T11:00:00"/>
    <s v="TODD"/>
    <s v="N"/>
    <s v="Lap belt and shoulder harness used"/>
    <s v="Straight ahead"/>
    <n v="0"/>
    <n v="18"/>
    <s v="Fence, Ran off road right"/>
    <s v="Snow, Blowing snow"/>
    <s v="N"/>
    <s v="N"/>
    <s v="N"/>
    <s v="N"/>
    <n v="43.227671000000001"/>
    <n v="-101.21131200000001"/>
    <s v="SUV ( sport utility/suburban )"/>
    <s v="Eastbound"/>
    <s v="Driving too fast for conditions; None"/>
    <s v="Road surface condition ( wet, icy, snow, slush, etc. )"/>
    <m/>
    <s v="None"/>
    <s v="None"/>
    <s v="Test not given"/>
    <x v="5"/>
    <x v="0"/>
  </r>
  <r>
    <n v="834"/>
    <n v="1914845"/>
    <d v="2019-10-20T22:10:00"/>
    <s v="JACKSON"/>
    <s v="N"/>
    <s v="Lap belt and shoulder harness used, None used"/>
    <s v="Overtaking/passing, Straight ahead"/>
    <n v="0"/>
    <n v="90"/>
    <s v="Motor vehicle in transport"/>
    <s v="Rain, Snow"/>
    <s v="N"/>
    <s v="N"/>
    <s v="N"/>
    <s v="N"/>
    <n v="43.845218000000003"/>
    <n v="-101.331469999999"/>
    <s v="Passenger car; SUV ( sport utility/suburban )"/>
    <s v="Westbound"/>
    <s v="Drinking; Failure to keep in proper lane; None"/>
    <s v="None"/>
    <s v="DUI, HIT/RUN PROPERTY DAMAGE, ADULT SEATBELT VIOLATION ---- AFTER 9/1/73, OPEN CONTAINER IN VEHICLE"/>
    <s v="None"/>
    <s v="None"/>
    <s v="0.22 BAC, 0.00 BAC"/>
    <x v="5"/>
    <x v="0"/>
  </r>
  <r>
    <n v="835"/>
    <n v="1914954"/>
    <d v="2019-10-10T13:42:00"/>
    <s v="JACKSON"/>
    <s v="N"/>
    <s v="Lap belt and shoulder harness used"/>
    <s v="Straight ahead"/>
    <n v="0"/>
    <n v="90"/>
    <s v="Delineator post, Highway traffic sign post/sign, Jackknife"/>
    <s v="Snow, Blowing snow"/>
    <s v="N"/>
    <s v="N"/>
    <s v="N"/>
    <s v="N"/>
    <n v="43.884048999999898"/>
    <n v="-101.13575400000001"/>
    <s v="Tractor/semi-trailer"/>
    <s v="Westbound"/>
    <s v="Driving too fast for conditions; Failure to keep in proper lane"/>
    <s v="Road surface condition ( wet, icy, snow, slush, etc. )"/>
    <s v="OVERDRIVING ROAD CONDITIONS"/>
    <s v="None"/>
    <s v="Weather conditions"/>
    <s v="0.00 BAC"/>
    <x v="5"/>
    <x v="0"/>
  </r>
  <r>
    <n v="836"/>
    <n v="1913926"/>
    <d v="2019-09-27T19:09:00"/>
    <s v="BENNETT"/>
    <s v="N"/>
    <m/>
    <m/>
    <n v="-1"/>
    <n v="18"/>
    <s v="Animal  - wild"/>
    <s v="Clear"/>
    <s v="N"/>
    <s v="N"/>
    <s v="N"/>
    <s v="N"/>
    <n v="43.214925999999899"/>
    <n v="-101.303974999999"/>
    <s v="Light truck (2 axles, 4 tires)"/>
    <s v="Eastbound"/>
    <s v="Wild animal hit - damage only"/>
    <s v="Animal in roadway"/>
    <m/>
    <s v="Wild animal hit"/>
    <s v="Wild animal hit - damage only"/>
    <s v="Wild animal hit"/>
    <x v="5"/>
    <x v="0"/>
  </r>
  <r>
    <n v="837"/>
    <n v="1913946"/>
    <d v="2019-10-07T07:45:00"/>
    <s v="JONES"/>
    <s v="N"/>
    <m/>
    <m/>
    <n v="-1"/>
    <n v="90"/>
    <s v="Animal  - wild"/>
    <s v="Clear"/>
    <s v="N"/>
    <s v="N"/>
    <s v="N"/>
    <s v="N"/>
    <n v="43.8836429999999"/>
    <n v="-100.723174"/>
    <s v="Passenger car"/>
    <s v="Eastbound"/>
    <s v="Wild animal hit - damage only"/>
    <s v="Animal in roadway"/>
    <m/>
    <s v="Wild animal hit"/>
    <s v="Wild animal hit - damage only"/>
    <s v="Wild animal hit"/>
    <x v="5"/>
    <x v="0"/>
  </r>
  <r>
    <n v="838"/>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5"/>
    <x v="0"/>
  </r>
  <r>
    <n v="839"/>
    <n v="1915349"/>
    <d v="2019-10-19T16:44:00"/>
    <s v="JONES"/>
    <s v="N"/>
    <m/>
    <m/>
    <n v="-1"/>
    <n v="90"/>
    <s v="Animal  - wild"/>
    <s v="Clear"/>
    <s v="N"/>
    <s v="N"/>
    <s v="N"/>
    <s v="N"/>
    <n v="43.886588000000003"/>
    <n v="-100.763209"/>
    <s v="Passenger car"/>
    <s v="Eastbound"/>
    <s v="Wild animal hit - damage only"/>
    <s v="Animal in roadway"/>
    <m/>
    <s v="Wild animal hit"/>
    <s v="Wild animal hit - damage only"/>
    <s v="Wild animal hit"/>
    <x v="5"/>
    <x v="0"/>
  </r>
  <r>
    <n v="840"/>
    <n v="1915359"/>
    <d v="2019-10-27T05:00:00"/>
    <s v="JACKSON"/>
    <s v="N"/>
    <s v="Lap belt and shoulder harness used"/>
    <s v="Straight ahead"/>
    <n v="0"/>
    <n v="90"/>
    <s v="Ditch, Jackknife, Ran off road left"/>
    <s v="Clear"/>
    <s v="N"/>
    <s v="N"/>
    <s v="N"/>
    <s v="N"/>
    <n v="43.887169"/>
    <n v="-101.12903900000001"/>
    <s v="Tractor/semi-trailer"/>
    <s v="Eastbound"/>
    <s v="Driving too fast for conditions; Failure to keep in proper lane"/>
    <s v="Road surface condition ( wet, icy, snow, slush, etc. )"/>
    <m/>
    <s v="None"/>
    <s v="None"/>
    <s v="0.00 BAC"/>
    <x v="5"/>
    <x v="0"/>
  </r>
  <r>
    <n v="841"/>
    <n v="1914245"/>
    <d v="2019-10-18T07:45:00"/>
    <s v="JONES"/>
    <s v="N"/>
    <m/>
    <m/>
    <n v="-1"/>
    <n v="90"/>
    <s v="Animal  - wild"/>
    <s v="Clear"/>
    <s v="N"/>
    <s v="N"/>
    <s v="N"/>
    <s v="N"/>
    <n v="43.896303000000003"/>
    <n v="-100.908216999999"/>
    <s v="Passenger car"/>
    <s v="Eastbound"/>
    <s v="Wild animal hit - damage only"/>
    <s v="Animal in roadway"/>
    <m/>
    <s v="Wild animal hit"/>
    <s v="Wild animal hit - damage only"/>
    <s v="Wild animal hit"/>
    <x v="5"/>
    <x v="0"/>
  </r>
  <r>
    <n v="842"/>
    <n v="1915602"/>
    <d v="2019-11-03T22:35:00"/>
    <s v="JONES"/>
    <s v="N"/>
    <m/>
    <m/>
    <n v="-1"/>
    <n v="90"/>
    <s v="Animal  - wild"/>
    <s v="Clear"/>
    <s v="N"/>
    <s v="N"/>
    <s v="N"/>
    <s v="N"/>
    <n v="43.886724000000001"/>
    <n v="-100.84078700000001"/>
    <s v="SUV ( sport utility/suburban )"/>
    <s v="Westbound"/>
    <s v="Wild animal hit - damage only"/>
    <s v="Animal in roadway"/>
    <m/>
    <s v="Wild animal hit"/>
    <s v="Wild animal hit - damage only"/>
    <s v="Wild animal hit"/>
    <x v="5"/>
    <x v="0"/>
  </r>
  <r>
    <n v="843"/>
    <n v="1916375"/>
    <d v="2019-11-10T17:55:00"/>
    <s v="JACKSON"/>
    <s v="N"/>
    <s v="Lap belt and shoulder harness used"/>
    <s v="Straight ahead"/>
    <n v="0"/>
    <n v="90"/>
    <s v="Guardrail face, Ran off road right"/>
    <s v="Snow, Blowing snow"/>
    <s v="N"/>
    <s v="N"/>
    <s v="N"/>
    <s v="N"/>
    <n v="43.886488999999898"/>
    <n v="-101.130369"/>
    <s v="Passenger car"/>
    <s v="Eastbound"/>
    <s v="None; Running off road"/>
    <s v="Road surface condition ( wet, icy, snow, slush, etc. )"/>
    <m/>
    <s v="None"/>
    <s v="Weather conditions"/>
    <s v="0.00 BAC"/>
    <x v="5"/>
    <x v="0"/>
  </r>
  <r>
    <n v="844"/>
    <n v="1916846"/>
    <d v="2019-11-16T21:30:00"/>
    <s v="JACKSON"/>
    <s v="N"/>
    <m/>
    <m/>
    <n v="-1"/>
    <n v="90"/>
    <s v="Animal  - wild"/>
    <s v="Clear"/>
    <s v="N"/>
    <s v="N"/>
    <s v="N"/>
    <s v="N"/>
    <n v="43.884175999999897"/>
    <n v="-101.13491"/>
    <s v="SUV ( sport utility/suburban )"/>
    <s v="Eastbound"/>
    <s v="Wild animal hit - damage only"/>
    <s v="Animal in roadway"/>
    <m/>
    <s v="Wild animal hit"/>
    <s v="Wild animal hit - damage only"/>
    <s v="Wild animal hit"/>
    <x v="5"/>
    <x v="0"/>
  </r>
  <r>
    <n v="846"/>
    <n v="1917456"/>
    <d v="2019-11-16T18:00:00"/>
    <s v="JACKSON"/>
    <s v="N"/>
    <s v="Lap belt and shoulder harness used"/>
    <s v="Straight ahead"/>
    <n v="0"/>
    <n v="90"/>
    <s v="Animal  - wild"/>
    <s v="Clear"/>
    <s v="N"/>
    <s v="N"/>
    <s v="N"/>
    <s v="N"/>
    <n v="43.900686999999898"/>
    <n v="-101.084301999999"/>
    <s v="SUV ( sport utility/suburban )"/>
    <s v="Eastbound"/>
    <s v="None"/>
    <s v="Animal in roadway"/>
    <m/>
    <s v="None"/>
    <s v="None"/>
    <s v="0.00 BAC"/>
    <x v="5"/>
    <x v="2"/>
  </r>
  <r>
    <n v="847"/>
    <n v="1917463"/>
    <d v="2019-11-19T22:57:00"/>
    <s v="JACKSON"/>
    <s v="N"/>
    <m/>
    <m/>
    <n v="-1"/>
    <n v="90"/>
    <s v="Animal  - wild"/>
    <s v="Clear"/>
    <s v="N"/>
    <s v="N"/>
    <s v="N"/>
    <s v="N"/>
    <n v="43.842565999999898"/>
    <n v="-101.244737"/>
    <s v="Passenger car"/>
    <s v="Eastbound"/>
    <s v="Wild animal hit - damage only"/>
    <s v="Animal in roadway"/>
    <m/>
    <s v="Wild animal hit"/>
    <s v="Wild animal hit - damage only"/>
    <s v="Wild animal hit"/>
    <x v="5"/>
    <x v="0"/>
  </r>
  <r>
    <n v="848"/>
    <n v="1917403"/>
    <d v="2019-11-19T16:59:00"/>
    <s v="JACKSON"/>
    <s v="N"/>
    <m/>
    <m/>
    <n v="-1"/>
    <n v="90"/>
    <s v="Animal  - wild"/>
    <s v="Clear"/>
    <s v="N"/>
    <s v="N"/>
    <s v="N"/>
    <s v="N"/>
    <n v="43.850904999999898"/>
    <n v="-101.47242"/>
    <s v="Mini-van/passenger van with seats for 8 or less, including driver"/>
    <s v="Eastbound"/>
    <s v="Wild animal hit - damage only"/>
    <s v="Animal in roadway"/>
    <m/>
    <s v="Wild animal hit"/>
    <s v="Wild animal hit - damage only"/>
    <s v="Wild animal hit"/>
    <x v="5"/>
    <x v="0"/>
  </r>
  <r>
    <n v="849"/>
    <n v="1917402"/>
    <d v="2019-09-14T02:15:00"/>
    <s v="JACKSON"/>
    <s v="N"/>
    <m/>
    <m/>
    <n v="-1"/>
    <n v="90"/>
    <s v="Animal  - wild"/>
    <s v="Clear"/>
    <s v="N"/>
    <s v="N"/>
    <s v="N"/>
    <s v="N"/>
    <n v="43.851537999999898"/>
    <n v="-101.387620999999"/>
    <s v="Passenger car"/>
    <s v="Eastbound"/>
    <s v="Wild animal hit - damage only"/>
    <s v="Animal in roadway"/>
    <m/>
    <s v="Wild animal hit"/>
    <s v="Wild animal hit - damage only"/>
    <s v="Wild animal hit"/>
    <x v="5"/>
    <x v="0"/>
  </r>
  <r>
    <n v="850"/>
    <n v="1917401"/>
    <d v="2019-11-10T13:02:00"/>
    <s v="JACKSON"/>
    <s v="N"/>
    <s v="Lap belt and shoulder harness used"/>
    <s v="Straight ahead"/>
    <n v="0"/>
    <n v="90"/>
    <s v="Guardrail face, Jackknife, Ran off road left"/>
    <s v="Sleet, hail ( freezing rain or drizzle )"/>
    <s v="N"/>
    <s v="N"/>
    <s v="N"/>
    <s v="N"/>
    <n v="43.865082999999899"/>
    <n v="-101.17853700000001"/>
    <s v="Tractor/semi-trailer"/>
    <s v="Westbound"/>
    <s v="Driving too fast for conditions; None"/>
    <s v="Road surface condition ( wet, icy, snow, slush, etc. )"/>
    <m/>
    <s v="None"/>
    <s v="Weather conditions"/>
    <s v="Test not given"/>
    <x v="5"/>
    <x v="0"/>
  </r>
  <r>
    <n v="851"/>
    <n v="1917397"/>
    <d v="2019-09-14T16:15:00"/>
    <s v="JACKSON"/>
    <s v="N"/>
    <m/>
    <m/>
    <n v="-1"/>
    <n v="90"/>
    <s v="Animal  - wild"/>
    <s v="Clear"/>
    <s v="N"/>
    <s v="N"/>
    <s v="N"/>
    <s v="N"/>
    <n v="43.894776"/>
    <n v="-101.11404400000001"/>
    <s v="Passenger car"/>
    <s v="Eastbound"/>
    <s v="Wild animal hit - damage only"/>
    <s v="Animal in roadway"/>
    <m/>
    <s v="Wild animal hit"/>
    <s v="Wild animal hit - damage only"/>
    <s v="Wild animal hit"/>
    <x v="5"/>
    <x v="0"/>
  </r>
  <r>
    <n v="853"/>
    <n v="1917753"/>
    <d v="2019-11-21T00:50:00"/>
    <s v="JONES"/>
    <s v="N"/>
    <s v="Lap belt and shoulder harness used"/>
    <s v="Straight ahead"/>
    <n v="0"/>
    <n v="90"/>
    <s v="Overturn/rollover"/>
    <s v="Snow"/>
    <s v="N"/>
    <s v="N"/>
    <s v="N"/>
    <s v="N"/>
    <n v="43.886501000000003"/>
    <n v="-100.835008999999"/>
    <s v="Light truck (2 axles, 4 tires)"/>
    <s v="Eastbound"/>
    <s v="None"/>
    <s v="Road surface condition ( wet, icy, snow, slush, etc. )"/>
    <m/>
    <s v="None"/>
    <s v="None"/>
    <s v="Test not given"/>
    <x v="5"/>
    <x v="0"/>
  </r>
  <r>
    <n v="854"/>
    <n v="1918564"/>
    <d v="2019-11-26T16:55:00"/>
    <s v="JACKSON"/>
    <s v="N"/>
    <s v="Lap belt and shoulder harness used"/>
    <s v="Straight ahead"/>
    <n v="0"/>
    <n v="90"/>
    <s v="Delineator post, Fence, Overturn/rollover, Ran off road right"/>
    <s v="Snow"/>
    <s v="N"/>
    <s v="N"/>
    <s v="N"/>
    <s v="N"/>
    <n v="43.835985999999899"/>
    <n v="-101.600588999999"/>
    <s v="Cargo van - GVWR 10,000 lbs or less"/>
    <s v="Eastbound"/>
    <s v="Driving too fast for conditions; None"/>
    <s v="Road surface condition ( wet, icy, snow, slush, etc. )"/>
    <m/>
    <s v="None"/>
    <s v="None"/>
    <s v="0.00 BAC"/>
    <x v="5"/>
    <x v="0"/>
  </r>
  <r>
    <n v="855"/>
    <n v="1918582"/>
    <d v="2019-08-02T12:39:00"/>
    <s v="JACKSON"/>
    <s v="N"/>
    <m/>
    <s v="Straight ahead"/>
    <n v="0"/>
    <n v="90"/>
    <s v="Guardrail face, Jackknife"/>
    <s v="Cloudy"/>
    <s v="N"/>
    <s v="N"/>
    <s v="N"/>
    <s v="N"/>
    <n v="43.842835999999899"/>
    <n v="-101.24757700000001"/>
    <s v="Light truck (2 axles, 4 tires)"/>
    <s v="Westbound"/>
    <s v="None"/>
    <s v="Non-contact vehicle caused evasive action"/>
    <m/>
    <s v="None"/>
    <s v="None"/>
    <s v="0.00 BAC"/>
    <x v="5"/>
    <x v="0"/>
  </r>
  <r>
    <n v="856"/>
    <n v="1918584"/>
    <d v="2019-12-01T14:26:00"/>
    <s v="JONES"/>
    <s v="N"/>
    <s v="Lap belt and shoulder harness used"/>
    <s v="Straight ahead"/>
    <n v="0"/>
    <n v="90"/>
    <s v="Overturn/rollover, Ran off road right"/>
    <s v="Clear"/>
    <s v="N"/>
    <s v="N"/>
    <s v="N"/>
    <s v="N"/>
    <n v="43.886505"/>
    <n v="-100.83257"/>
    <s v="Light truck (2 axles, 4 tires)"/>
    <s v="Eastbound"/>
    <s v="Driving too fast for conditions; Failure to keep in proper lane"/>
    <s v="Road surface condition ( wet, icy, snow, slush, etc. )"/>
    <s v="OVERDRIVING ROAD CONDITIONS"/>
    <s v="None"/>
    <s v="None"/>
    <s v="0.00 BAC"/>
    <x v="5"/>
    <x v="0"/>
  </r>
  <r>
    <n v="858"/>
    <n v="1919148"/>
    <d v="2019-12-08T19:37:00"/>
    <s v="JACKSON"/>
    <s v="N"/>
    <s v="Lap belt and shoulder harness used"/>
    <s v="Straight ahead"/>
    <n v="0"/>
    <n v="90"/>
    <s v="Cross median/centerline, Overturn/rollover, Ran off road left"/>
    <s v="Snow"/>
    <s v="N"/>
    <s v="N"/>
    <s v="N"/>
    <s v="N"/>
    <n v="43.851812000000002"/>
    <n v="-101.40959700000001"/>
    <s v="Light truck (2 axles, 4 tires)"/>
    <s v="Eastbound"/>
    <s v="Failure to keep in proper lane; Running off road"/>
    <s v="None"/>
    <s v="NO VALID DL, CARELESS DRIVING."/>
    <s v="None"/>
    <s v="None"/>
    <s v="0.00 BAC"/>
    <x v="5"/>
    <x v="0"/>
  </r>
  <r>
    <n v="859"/>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5"/>
    <x v="0"/>
  </r>
  <r>
    <n v="860"/>
    <n v="1919625"/>
    <d v="2019-11-21T07:45:00"/>
    <s v="JONES"/>
    <s v="N"/>
    <s v="Lap belt and shoulder harness used"/>
    <s v="Changing lanes, Straight ahead"/>
    <n v="0"/>
    <n v="90"/>
    <s v="Motor vehicle in transport, Overturn/rollover, Ran off road right, Separation of units"/>
    <s v="Cloudy"/>
    <s v="N"/>
    <s v="N"/>
    <s v="Y"/>
    <s v="N"/>
    <n v="43.884782000000001"/>
    <n v="-100.73279700000001"/>
    <s v="Tractor/semi-trailer"/>
    <s v="Westbound"/>
    <s v="Distracted (list distraction in narrative); None; Unknown"/>
    <s v="None; Unknown"/>
    <s v="USE OF HANDHELD ELECTRONIC WIRELESS COMMUNICATION DEVICE, LANE DRIVING REQUIRED / ILLEGAL LANE CHANGE"/>
    <s v="None; Unknown"/>
    <s v="None; Unknown"/>
    <s v="0.00 BAC, Test not given"/>
    <x v="5"/>
    <x v="0"/>
  </r>
  <r>
    <n v="861"/>
    <n v="1919623"/>
    <d v="2019-11-27T18:51:00"/>
    <s v="JONES"/>
    <s v="N"/>
    <m/>
    <m/>
    <n v="-1"/>
    <n v="90"/>
    <s v="Animal  - wild"/>
    <s v="Clear"/>
    <s v="N"/>
    <s v="N"/>
    <s v="N"/>
    <s v="N"/>
    <n v="43.883598999999897"/>
    <n v="-100.719149999999"/>
    <s v="Light truck (2 axles, 4 tires)"/>
    <s v="Westbound"/>
    <s v="Wild animal hit - damage only"/>
    <s v="Animal in roadway"/>
    <m/>
    <s v="Wild animal hit"/>
    <s v="Wild animal hit - damage only"/>
    <s v="Wild animal hit"/>
    <x v="5"/>
    <x v="0"/>
  </r>
  <r>
    <n v="862"/>
    <n v="1919759"/>
    <d v="2019-12-27T22:45:00"/>
    <s v="JONES"/>
    <s v="N"/>
    <s v="Lap belt and shoulder harness used"/>
    <s v="Straight ahead"/>
    <n v="0"/>
    <n v="90"/>
    <s v="Ditch, Ran off road left"/>
    <s v="Snow"/>
    <s v="N"/>
    <s v="N"/>
    <s v="N"/>
    <s v="N"/>
    <n v="43.891834000000003"/>
    <n v="-100.896936999999"/>
    <s v="Passenger car"/>
    <s v="Eastbound"/>
    <s v="Failure to keep in proper lane; Swerving or avoiding due to wind, slippery surface, vehicle, object, non-motorist, etc."/>
    <s v="Road surface condition ( wet, icy, snow, slush, etc. )"/>
    <m/>
    <s v="None"/>
    <s v="Weather conditions"/>
    <s v="0.00 BAC"/>
    <x v="5"/>
    <x v="0"/>
  </r>
  <r>
    <n v="863"/>
    <n v="1919760"/>
    <d v="2019-12-28T01:40:00"/>
    <s v="JONES"/>
    <s v="N"/>
    <s v="Lap belt and shoulder harness used"/>
    <s v="Straight ahead"/>
    <n v="0"/>
    <n v="90"/>
    <s v="Ditch, Ran off road right"/>
    <s v="Snow"/>
    <s v="N"/>
    <s v="N"/>
    <s v="N"/>
    <s v="N"/>
    <n v="43.900903999999898"/>
    <n v="-100.921496"/>
    <s v="Tractor/semi-trailer"/>
    <s v="Westbound"/>
    <s v="Driving too fast for conditions; Swerving or avoiding due to wind, slippery surface, vehicle, object, non-motorist, etc."/>
    <s v="Road surface condition ( wet, icy, snow, slush, etc. )"/>
    <m/>
    <s v="None"/>
    <s v="None"/>
    <s v="0.00 BAC"/>
    <x v="5"/>
    <x v="0"/>
  </r>
  <r>
    <n v="864"/>
    <n v="1919764"/>
    <d v="2019-12-20T15:58:00"/>
    <s v="JACKSON"/>
    <s v="N"/>
    <s v="Child/Youth restraint system used properly, Lap belt and shoulder harness used"/>
    <s v="Straight ahead"/>
    <n v="0"/>
    <n v="90"/>
    <s v="Ditch, Embankment, Guardrail face, Ran off road left"/>
    <s v="Clear"/>
    <s v="N"/>
    <s v="Y"/>
    <s v="N"/>
    <s v="N"/>
    <n v="43.842652999999899"/>
    <n v="-101.271618"/>
    <s v="SUV ( sport utility/suburban )"/>
    <s v="Eastbound"/>
    <s v="Fatigued/asleep; Running off road"/>
    <s v="None"/>
    <m/>
    <s v="None"/>
    <s v="None"/>
    <s v="0.00 BAC, Not reported, Not reported, Not reported, Not reported"/>
    <x v="5"/>
    <x v="3"/>
  </r>
  <r>
    <n v="865"/>
    <n v="1920301"/>
    <d v="2019-12-28T15:20:00"/>
    <s v="JONES"/>
    <s v="N"/>
    <s v="Lap belt and shoulder harness used"/>
    <s v="Straight ahead"/>
    <n v="0"/>
    <n v="90"/>
    <s v="Delineator post, Ditch, Fence"/>
    <s v="Snow, Blowing snow"/>
    <s v="N"/>
    <s v="N"/>
    <s v="N"/>
    <s v="N"/>
    <n v="43.901190999999898"/>
    <n v="-101.011848999999"/>
    <s v="Passenger car"/>
    <s v="Westbound"/>
    <s v="None; Swerving or avoiding due to wind, slippery surface, vehicle, object, non-motorist, etc."/>
    <s v="Road surface condition ( wet, icy, snow, slush, etc. )"/>
    <m/>
    <s v="None"/>
    <s v="None"/>
    <s v="0.00 BAC"/>
    <x v="5"/>
    <x v="0"/>
  </r>
  <r>
    <n v="866"/>
    <n v="1920003"/>
    <d v="2019-12-24T07:00:00"/>
    <s v="JACKSON"/>
    <s v="N"/>
    <m/>
    <m/>
    <n v="-1"/>
    <n v="90"/>
    <s v="Animal  - wild"/>
    <s v="Cloudy"/>
    <s v="N"/>
    <s v="N"/>
    <s v="N"/>
    <s v="N"/>
    <n v="43.8362669999999"/>
    <n v="-101.649382"/>
    <s v="Passenger car"/>
    <s v="Westbound"/>
    <s v="Wild animal hit - damage only"/>
    <s v="Animal in roadway"/>
    <m/>
    <s v="Wild animal hit"/>
    <s v="Wild animal hit - damage only"/>
    <s v="Wild animal hit"/>
    <x v="5"/>
    <x v="0"/>
  </r>
  <r>
    <n v="867"/>
    <n v="1920004"/>
    <d v="2019-12-26T07:06:00"/>
    <s v="JACKSON"/>
    <s v="N"/>
    <s v="Lap belt and shoulder harness used"/>
    <s v="Straight ahead"/>
    <n v="0"/>
    <n v="90"/>
    <s v="Delineator post, Ran off road right"/>
    <s v="Cloudy"/>
    <s v="N"/>
    <s v="N"/>
    <s v="N"/>
    <s v="N"/>
    <n v="43.875785999999898"/>
    <n v="-101.15134500000001"/>
    <s v="Light truck (2 axles, 4 tires)"/>
    <s v="Westbound"/>
    <s v="None"/>
    <s v="Road surface condition ( wet, icy, snow, slush, etc. )"/>
    <m/>
    <s v="None"/>
    <s v="None"/>
    <s v="Test not given"/>
    <x v="5"/>
    <x v="0"/>
  </r>
  <r>
    <n v="868"/>
    <n v="1920396"/>
    <d v="2019-12-25T19:25:00"/>
    <s v="JACKSON"/>
    <s v="N"/>
    <s v="Lap belt and shoulder harness used"/>
    <s v="Straight ahead"/>
    <n v="0"/>
    <n v="90"/>
    <s v="Delineator post, Ditch, Ran off road right"/>
    <s v="Snow"/>
    <s v="N"/>
    <s v="N"/>
    <s v="N"/>
    <s v="N"/>
    <n v="43.9000699999999"/>
    <n v="-101.09287500000001"/>
    <s v="Light truck (2 axles, 4 tires)"/>
    <s v="Westbound"/>
    <s v="Driving too fast for conditions; None"/>
    <s v="Road surface condition ( wet, icy, snow, slush, etc. )"/>
    <m/>
    <s v="None"/>
    <s v="None"/>
    <s v="Test not given"/>
    <x v="5"/>
    <x v="0"/>
  </r>
  <r>
    <n v="869"/>
    <n v="1920399"/>
    <d v="2019-12-28T14:12:00"/>
    <s v="JONES"/>
    <s v="N"/>
    <s v="None used"/>
    <s v="Straight ahead"/>
    <n v="0"/>
    <n v="90"/>
    <s v="Overturn/rollover, Ran off road left"/>
    <s v="Snow"/>
    <s v="N"/>
    <s v="N"/>
    <s v="N"/>
    <s v="N"/>
    <n v="43.886353999999898"/>
    <n v="-100.755212"/>
    <s v="SUV ( sport utility/suburban )"/>
    <s v="Eastbound"/>
    <s v="Driving too fast for conditions; None"/>
    <s v="Road surface condition ( wet, icy, snow, slush, etc. )"/>
    <s v="OVERDRIVING ROAD CONDITIONS, ADULT SEATBELT VIOLATION ---- AFTER 9/1/73"/>
    <s v="None"/>
    <s v="None"/>
    <s v="0.00 BAC, Not reported"/>
    <x v="5"/>
    <x v="1"/>
  </r>
  <r>
    <n v="870"/>
    <n v="1920484"/>
    <d v="2019-12-27T22:35:00"/>
    <s v="JACKSON"/>
    <s v="N"/>
    <s v="Lap belt and shoulder harness used"/>
    <s v="Straight ahead"/>
    <n v="0"/>
    <n v="90"/>
    <s v="Overturn/rollover, Ran off road right"/>
    <s v="Blowing snow"/>
    <s v="N"/>
    <s v="N"/>
    <s v="N"/>
    <s v="N"/>
    <n v="43.842944000000003"/>
    <n v="-101.285492"/>
    <s v="SUV ( sport utility/suburban )"/>
    <s v="Westbound"/>
    <s v="None"/>
    <s v="Road surface condition ( wet, icy, snow, slush, etc. )"/>
    <m/>
    <s v="None"/>
    <s v="Weather conditions"/>
    <s v="Test not given"/>
    <x v="5"/>
    <x v="2"/>
  </r>
  <r>
    <n v="871"/>
    <n v="1920638"/>
    <d v="2019-12-20T17:05:00"/>
    <s v="JACKSON"/>
    <s v="N"/>
    <m/>
    <m/>
    <n v="-1"/>
    <n v="90"/>
    <s v="Animal  - wild"/>
    <s v="Clear"/>
    <s v="N"/>
    <s v="N"/>
    <s v="N"/>
    <s v="N"/>
    <n v="43.847271999999897"/>
    <n v="-101.342609999999"/>
    <s v="Light truck (2 axles, 4 tires)"/>
    <s v="Westbound"/>
    <s v="Wild animal hit - damage only"/>
    <s v="Animal in roadway"/>
    <m/>
    <s v="Wild animal hit"/>
    <s v="Wild animal hit - damage only"/>
    <s v="Wild animal hit"/>
    <x v="5"/>
    <x v="0"/>
  </r>
  <r>
    <n v="872"/>
    <n v="1920639"/>
    <d v="2019-12-30T12:20:00"/>
    <s v="JACKSON"/>
    <s v="N"/>
    <s v="Lap belt and shoulder harness used"/>
    <s v="Changing lanes"/>
    <n v="0"/>
    <n v="90"/>
    <s v="Jackknife, Ran off road left"/>
    <s v="Cloudy"/>
    <s v="N"/>
    <s v="N"/>
    <s v="N"/>
    <s v="N"/>
    <n v="43.843023000000002"/>
    <n v="-101.22556400000001"/>
    <s v="Tractor/semi-trailer"/>
    <s v="Eastbound"/>
    <s v="None; Swerving or avoiding due to wind, slippery surface, vehicle, object, non-motorist, etc."/>
    <s v="Road surface condition ( wet, icy, snow, slush, etc. )"/>
    <m/>
    <s v="None"/>
    <s v="None"/>
    <s v="0.00 BAC"/>
    <x v="5"/>
    <x v="0"/>
  </r>
  <r>
    <n v="873"/>
    <n v="1920640"/>
    <d v="2019-12-30T11:30:00"/>
    <s v="JACKSON"/>
    <s v="N"/>
    <s v="Lap belt and shoulder harness used"/>
    <s v="Straight ahead"/>
    <n v="0"/>
    <n v="90"/>
    <s v="Motor vehicle in transport"/>
    <s v="Snow, Blowing snow"/>
    <s v="N"/>
    <s v="N"/>
    <s v="N"/>
    <s v="N"/>
    <n v="43.848759000000001"/>
    <n v="-101.50023"/>
    <s v="Passenger car; Tractor/semi-trailer"/>
    <s v="Westbound"/>
    <s v="Failure to keep in proper lane; None; Unknown"/>
    <s v="None; Road surface condition ( wet, icy, snow, slush, etc. )"/>
    <m/>
    <s v="None"/>
    <s v="None; Weather conditions"/>
    <s v="Test not given, Test not given"/>
    <x v="5"/>
    <x v="2"/>
  </r>
  <r>
    <n v="874"/>
    <n v="2000055"/>
    <d v="2020-01-01T10:08:00"/>
    <s v="BENNETT"/>
    <s v="N"/>
    <s v="None used"/>
    <s v="Straight ahead"/>
    <n v="0"/>
    <n v="18"/>
    <s v="Cross median/centerline, Ran off road left, Ran off road right, Tree/shrubbery"/>
    <s v="Clear"/>
    <s v="N"/>
    <s v="N"/>
    <s v="Y"/>
    <s v="N"/>
    <n v="43.215055999999898"/>
    <n v="-101.357859"/>
    <s v="Passenger car"/>
    <s v="Westbound"/>
    <s v="Cell phone; Drinking"/>
    <s v="None"/>
    <s v="TEXTING WHILE DRIVING PROHIBITED, NO VALID DL, DUI"/>
    <s v="Tires"/>
    <s v="None"/>
    <s v="Test given, but unobtainable at time report filed, Not reported, Not reported, Not reported"/>
    <x v="5"/>
    <x v="1"/>
  </r>
  <r>
    <n v="875"/>
    <n v="2000092"/>
    <d v="2020-01-04T20:05:00"/>
    <s v="JACKSON"/>
    <s v="N"/>
    <m/>
    <m/>
    <n v="-1"/>
    <n v="90"/>
    <s v="Animal  - wild"/>
    <s v="Clear"/>
    <s v="N"/>
    <s v="N"/>
    <s v="N"/>
    <s v="N"/>
    <n v="43.850143000000003"/>
    <n v="-101.493819999999"/>
    <s v="SUV ( sport utility/suburban )"/>
    <s v="Eastbound"/>
    <s v="Wild animal hit - damage only"/>
    <s v="Animal in roadway"/>
    <m/>
    <s v="Wild animal hit"/>
    <s v="Wild animal hit - damage only"/>
    <s v="Wild animal hit"/>
    <x v="5"/>
    <x v="0"/>
  </r>
  <r>
    <n v="876"/>
    <n v="2000132"/>
    <d v="2020-01-06T07:30:00"/>
    <s v="TODD"/>
    <s v="N"/>
    <m/>
    <m/>
    <n v="-1"/>
    <n v="18"/>
    <s v="Animal  - wild"/>
    <s v="Clear"/>
    <s v="N"/>
    <s v="N"/>
    <s v="N"/>
    <s v="N"/>
    <n v="43.222408999999899"/>
    <n v="-101.186312999999"/>
    <s v="SUV ( sport utility/suburban )"/>
    <s v="Westbound"/>
    <s v="Wild animal hit - damage only"/>
    <s v="Animal in roadway"/>
    <m/>
    <s v="Wild animal hit"/>
    <s v="Wild animal hit - damage only"/>
    <s v="Wild animal hit"/>
    <x v="5"/>
    <x v="0"/>
  </r>
  <r>
    <n v="877"/>
    <n v="1920801"/>
    <d v="2019-12-30T18:00:00"/>
    <s v="JONES"/>
    <s v="N"/>
    <s v="Lap belt and shoulder harness used"/>
    <s v="Straight ahead"/>
    <n v="0"/>
    <n v="90"/>
    <s v="Jackknife, Ran off road right"/>
    <s v="Cloudy"/>
    <s v="Y"/>
    <s v="N"/>
    <s v="N"/>
    <s v="N"/>
    <n v="43.884045999999898"/>
    <n v="-100.727931999999"/>
    <s v="Tractor/semi-trailer"/>
    <s v="Eastbound"/>
    <s v="None; Over-correcting/over-steering"/>
    <s v="Road surface condition ( wet, icy, snow, slush, etc. )"/>
    <m/>
    <s v="None"/>
    <s v="None"/>
    <s v="Test not given"/>
    <x v="5"/>
    <x v="0"/>
  </r>
  <r>
    <n v="878"/>
    <n v="2001076"/>
    <d v="2020-01-17T11:42:00"/>
    <s v="JONES"/>
    <s v="N"/>
    <s v="Lap belt and shoulder harness used"/>
    <s v="Stopped in traffic lane, Straight ahead"/>
    <n v="0"/>
    <n v="90"/>
    <s v="Motor vehicle in transport, Ran off road left"/>
    <s v="Sleet, hail ( freezing rain or drizzle )"/>
    <s v="N"/>
    <s v="N"/>
    <s v="N"/>
    <s v="N"/>
    <n v="43.888305000000003"/>
    <n v="-100.887818999999"/>
    <s v="Light truck (2 axles, 4 tires); Tractor/semi-trailer"/>
    <s v="Eastbound"/>
    <s v="None; Not applicable"/>
    <s v="Road surface condition ( wet, icy, snow, slush, etc. )"/>
    <m/>
    <s v="None; Other"/>
    <s v="Not applicable; Weather conditions"/>
    <s v="Test not given, Not applicable"/>
    <x v="5"/>
    <x v="0"/>
  </r>
  <r>
    <n v="879"/>
    <n v="2001762"/>
    <d v="2020-01-24T10:14:00"/>
    <s v="JACKSON"/>
    <s v="N"/>
    <s v="Lap belt and shoulder harness used"/>
    <s v="Changing lanes, Stopped in traffic lane"/>
    <n v="0"/>
    <n v="90"/>
    <s v="Motor vehicle in transport"/>
    <s v="Fog, smog, smoke"/>
    <s v="N"/>
    <s v="N"/>
    <s v="N"/>
    <s v="N"/>
    <n v="43.847025000000002"/>
    <n v="-101.342642999999"/>
    <s v="Tractor/semi-trailer"/>
    <s v="Eastbound"/>
    <s v="Failed to yield to vehicle; None"/>
    <s v="None"/>
    <m/>
    <s v="None"/>
    <s v="None"/>
    <s v="0.00 BAC, Not applicable"/>
    <x v="5"/>
    <x v="0"/>
  </r>
  <r>
    <n v="880"/>
    <n v="2001764"/>
    <d v="2020-02-06T18:30:00"/>
    <s v="JACKSON"/>
    <s v="N"/>
    <s v="Lap belt and shoulder harness used"/>
    <s v="Straight ahead"/>
    <n v="0"/>
    <n v="90"/>
    <s v="Ditch, Fence"/>
    <s v="Snow"/>
    <s v="N"/>
    <s v="N"/>
    <s v="N"/>
    <s v="N"/>
    <n v="43.8427849999999"/>
    <n v="-101.231275999999"/>
    <s v="Light truck (2 axles, 4 tires)"/>
    <s v="Westbound"/>
    <s v="Driving too fast for conditions; None"/>
    <s v="Road surface condition ( wet, icy, snow, slush, etc. )"/>
    <m/>
    <s v="None"/>
    <s v="None"/>
    <s v="0.00 BAC"/>
    <x v="5"/>
    <x v="0"/>
  </r>
  <r>
    <n v="881"/>
    <n v="2002025"/>
    <d v="2020-02-08T05:55:00"/>
    <s v="JONES"/>
    <s v="N"/>
    <m/>
    <m/>
    <n v="-1"/>
    <n v="90"/>
    <s v="Animal  - wild"/>
    <s v="Clear"/>
    <s v="N"/>
    <s v="N"/>
    <s v="N"/>
    <s v="N"/>
    <n v="43.901187"/>
    <n v="-100.97185"/>
    <s v="Passenger car"/>
    <s v="Westbound"/>
    <s v="Wild animal hit - damage only"/>
    <s v="Animal in roadway"/>
    <m/>
    <s v="Wild animal hit"/>
    <s v="Wild animal hit - damage only"/>
    <s v="Wild animal hit"/>
    <x v="5"/>
    <x v="0"/>
  </r>
  <r>
    <n v="883"/>
    <n v="2002190"/>
    <d v="2020-02-06T17:56:00"/>
    <s v="JACKSON"/>
    <s v="N"/>
    <s v="Lap belt and shoulder harness used, None used"/>
    <s v="Straight ahead"/>
    <n v="0"/>
    <n v="90"/>
    <s v="Guardrail face, Motor vehicle in transport, Ran off road right"/>
    <s v="Snow"/>
    <s v="N"/>
    <s v="N"/>
    <s v="N"/>
    <s v="N"/>
    <n v="43.897264"/>
    <n v="-101.106351"/>
    <s v="Light truck (2 axles, 4 tires); Passenger car; Tractor/semi-trailer"/>
    <s v="Eastbound"/>
    <s v="Driving too fast for conditions; Failure to keep in proper lane; None"/>
    <s v="Road surface condition ( wet, icy, snow, slush, etc. )"/>
    <s v="NO VALID DL, OVERDRIVING ROAD CONDITIONS, FINANCIAL RESPONSIBILITY - OWNER"/>
    <s v="None"/>
    <s v="None"/>
    <s v="0.00 BAC, 0.00 BAC, 0.00 BAC"/>
    <x v="5"/>
    <x v="0"/>
  </r>
  <r>
    <n v="884"/>
    <n v="2003085"/>
    <d v="2020-02-12T10:22:00"/>
    <s v="JACKSON"/>
    <s v="N"/>
    <s v="Lap belt and shoulder harness used"/>
    <s v="Straight ahead"/>
    <n v="0"/>
    <n v="90"/>
    <s v="Ditch, Ran off road left"/>
    <s v="Clear"/>
    <s v="N"/>
    <s v="N"/>
    <s v="N"/>
    <s v="N"/>
    <n v="43.8884639999999"/>
    <n v="-101.126499999999"/>
    <s v="SUV ( sport utility/suburban )"/>
    <s v="Eastbound"/>
    <s v="Driving too fast for conditions; None"/>
    <s v="Road surface condition ( wet, icy, snow, slush, etc. )"/>
    <s v="OVERDRIVING ROAD CONDITIONS"/>
    <s v="None"/>
    <s v="None"/>
    <s v="0.00 BAC"/>
    <x v="5"/>
    <x v="0"/>
  </r>
  <r>
    <n v="885"/>
    <n v="2003086"/>
    <d v="2020-02-25T10:28:00"/>
    <s v="JACKSON"/>
    <s v="N"/>
    <s v="Lap belt and shoulder harness used"/>
    <s v="Straight ahead"/>
    <n v="0"/>
    <n v="90"/>
    <s v="Motor vehicle in transport"/>
    <s v="Cloudy"/>
    <s v="N"/>
    <s v="N"/>
    <s v="N"/>
    <s v="N"/>
    <n v="43.8785519999999"/>
    <n v="-101.146530999999"/>
    <s v="Passenger car; Tractor/semi-trailer"/>
    <s v="Westbound"/>
    <s v="Followed too closely; None"/>
    <s v="Road surface condition ( wet, icy, snow, slush, etc. )"/>
    <m/>
    <s v="None"/>
    <s v="None"/>
    <s v="0.00 BAC, 0.00 BAC"/>
    <x v="5"/>
    <x v="0"/>
  </r>
  <r>
    <n v="886"/>
    <n v="2003392"/>
    <d v="2020-03-14T14:43:00"/>
    <s v="JONES"/>
    <s v="N"/>
    <s v="Lap belt and shoulder harness used"/>
    <s v="Straight ahead"/>
    <n v="0"/>
    <n v="90"/>
    <s v="Guardrail face, Ran off road left"/>
    <s v="Clear"/>
    <s v="N"/>
    <s v="N"/>
    <s v="N"/>
    <s v="N"/>
    <n v="43.886494999999897"/>
    <n v="-100.839106999999"/>
    <s v="Passenger car"/>
    <s v="Eastbound"/>
    <s v="Driving too fast for conditions; None"/>
    <s v="Road surface condition ( wet, icy, snow, slush, etc. )"/>
    <m/>
    <s v="None"/>
    <s v="None"/>
    <s v="0.00 BAC"/>
    <x v="5"/>
    <x v="0"/>
  </r>
  <r>
    <n v="887"/>
    <n v="2003405"/>
    <d v="2020-03-14T11:30:00"/>
    <s v="JACKSON"/>
    <s v="N"/>
    <s v="Lap belt and shoulder harness used"/>
    <s v="Overtaking/passing, Straight ahead"/>
    <n v="0"/>
    <n v="90"/>
    <s v="Motor vehicle in transport"/>
    <s v="Snow, Blowing snow"/>
    <s v="N"/>
    <s v="N"/>
    <s v="N"/>
    <s v="N"/>
    <n v="43.856951000000002"/>
    <n v="-101.194884"/>
    <s v="Mini-van/passenger van with seats for 8 or less, including driver; Tractor/semi-trailer"/>
    <s v="Eastbound"/>
    <s v="Driving too fast for conditions; Failure to keep in proper lane; None"/>
    <s v="Road surface condition ( wet, icy, snow, slush, etc. )"/>
    <s v="CARELESS DRIVING."/>
    <s v="None"/>
    <s v="None"/>
    <s v="0.00 BAC, 0.00 BAC"/>
    <x v="5"/>
    <x v="0"/>
  </r>
  <r>
    <n v="888"/>
    <n v="2003487"/>
    <d v="2020-03-20T07:40:00"/>
    <s v="JONES"/>
    <s v="N"/>
    <s v="Lap belt and shoulder harness used"/>
    <s v="Straight ahead"/>
    <n v="0"/>
    <n v="90"/>
    <s v="Motor vehicle in transport, Ran off road left"/>
    <s v="Clear"/>
    <s v="N"/>
    <s v="Y"/>
    <s v="N"/>
    <s v="N"/>
    <n v="43.901187"/>
    <n v="-100.980181999999"/>
    <s v="Passenger car; Tractor/semi-trailer"/>
    <s v="Eastbound"/>
    <s v="Fatigued/asleep; None"/>
    <s v="None"/>
    <s v="CARELESS DRIVING"/>
    <s v="None"/>
    <s v="None"/>
    <s v="0.00 BAC, 0.00 BAC"/>
    <x v="5"/>
    <x v="2"/>
  </r>
  <r>
    <n v="891"/>
    <n v="2003720"/>
    <d v="2020-03-14T14:00:00"/>
    <s v="JONES"/>
    <s v="N"/>
    <s v="Lap belt and shoulder harness used"/>
    <s v="Overtaking/passing"/>
    <n v="0"/>
    <n v="90"/>
    <s v="Guardrail face, Ran off road left"/>
    <s v="Cloudy, Blowing snow"/>
    <s v="N"/>
    <s v="N"/>
    <s v="N"/>
    <s v="N"/>
    <n v="43.886747"/>
    <n v="-100.836382"/>
    <s v="SUV ( sport utility/suburban )"/>
    <s v="Eastbound"/>
    <s v="None"/>
    <s v="Road surface condition ( wet, icy, snow, slush, etc. )"/>
    <m/>
    <s v="None"/>
    <s v="None"/>
    <s v="Test not given"/>
    <x v="5"/>
    <x v="0"/>
  </r>
  <r>
    <n v="894"/>
    <n v="2004032"/>
    <d v="2020-03-31T21:40:00"/>
    <s v="JACKSON"/>
    <s v="N"/>
    <m/>
    <m/>
    <n v="-1"/>
    <n v="90"/>
    <s v="Animal  - wild"/>
    <s v="Clear"/>
    <s v="N"/>
    <s v="N"/>
    <s v="N"/>
    <s v="N"/>
    <n v="43.848953000000002"/>
    <n v="-101.211851999999"/>
    <s v="Passenger car"/>
    <s v="Westbound"/>
    <s v="Wild animal hit - damage only"/>
    <s v="Animal in roadway"/>
    <m/>
    <s v="Wild animal hit"/>
    <s v="Wild animal hit - damage only"/>
    <s v="Wild animal hit"/>
    <x v="5"/>
    <x v="0"/>
  </r>
  <r>
    <n v="895"/>
    <n v="2004567"/>
    <d v="2020-04-23T16:04:00"/>
    <s v="JACKSON"/>
    <s v="N"/>
    <s v="Lap belt and shoulder harness used"/>
    <s v="Straight ahead"/>
    <n v="0"/>
    <n v="90"/>
    <s v="Ditch, Fence, Jackknife, Ran off road right"/>
    <s v="Rain, Severe crosswinds"/>
    <s v="N"/>
    <s v="N"/>
    <s v="N"/>
    <s v="N"/>
    <n v="43.870539999999899"/>
    <n v="-101.162594999999"/>
    <s v="Tractor/semi-trailer"/>
    <s v="Eastbound"/>
    <s v="None"/>
    <s v="Road surface condition ( wet, icy, snow, slush, etc. )"/>
    <m/>
    <s v="None"/>
    <s v="None"/>
    <s v="0.00 BAC"/>
    <x v="5"/>
    <x v="0"/>
  </r>
  <r>
    <n v="896"/>
    <n v="2004781"/>
    <d v="2020-04-24T21:54:00"/>
    <s v="JACKSON"/>
    <s v="N"/>
    <m/>
    <m/>
    <n v="-1"/>
    <n v="90"/>
    <s v="Animal  - wild"/>
    <s v="Clear"/>
    <s v="N"/>
    <s v="N"/>
    <s v="N"/>
    <s v="N"/>
    <n v="43.901169000000003"/>
    <n v="-101.07723300000001"/>
    <s v="Light truck (2 axles, 4 tires)"/>
    <s v="Westbound"/>
    <s v="Wild animal hit - damage only"/>
    <s v="Animal in roadway"/>
    <m/>
    <s v="Wild animal hit"/>
    <s v="Wild animal hit - damage only"/>
    <s v="Wild animal hit"/>
    <x v="5"/>
    <x v="0"/>
  </r>
  <r>
    <n v="898"/>
    <n v="2005600"/>
    <d v="2020-05-22T05:15:00"/>
    <s v="JACKSON"/>
    <s v="N"/>
    <m/>
    <m/>
    <n v="-1"/>
    <n v="90"/>
    <s v="Animal  - wild"/>
    <s v="Clear"/>
    <s v="N"/>
    <s v="N"/>
    <s v="N"/>
    <s v="N"/>
    <n v="43.842956999999899"/>
    <n v="-101.288186999999"/>
    <s v="Mini-van/passenger van with seats for 8 or less, including driver"/>
    <s v="Westbound"/>
    <s v="Wild animal hit - damage only"/>
    <s v="Animal in roadway"/>
    <m/>
    <s v="Wild animal hit"/>
    <s v="Wild animal hit - damage only"/>
    <s v="Wild animal hit"/>
    <x v="5"/>
    <x v="0"/>
  </r>
  <r>
    <n v="899"/>
    <n v="2005601"/>
    <d v="2020-05-19T07:40:00"/>
    <s v="JACKSON"/>
    <s v="N"/>
    <s v="Lap belt and shoulder harness used"/>
    <s v="Straight ahead"/>
    <n v="0"/>
    <n v="90"/>
    <s v="Motor vehicle in transport"/>
    <s v="Clear, Severe crosswinds"/>
    <s v="N"/>
    <s v="N"/>
    <s v="N"/>
    <s v="N"/>
    <n v="43.842754999999897"/>
    <n v="-101.311999"/>
    <s v="Light truck (2 axles, 4 tires); Tractor/semi-trailer"/>
    <s v="Eastbound"/>
    <s v="Failure to keep in proper lane; None; Swerving or avoiding due to wind, slippery surface, vehicle, object, non-motorist, etc."/>
    <s v="None"/>
    <m/>
    <s v="None"/>
    <s v="None"/>
    <s v="0.00 BAC, 0.00 BAC"/>
    <x v="5"/>
    <x v="0"/>
  </r>
  <r>
    <n v="900"/>
    <n v="2005603"/>
    <d v="2020-05-27T04:30:00"/>
    <s v="JACKSON"/>
    <s v="N"/>
    <m/>
    <m/>
    <n v="-1"/>
    <n v="90"/>
    <s v="Animal  - wild"/>
    <s v="Clear"/>
    <s v="N"/>
    <s v="N"/>
    <s v="N"/>
    <s v="N"/>
    <n v="43.901183000000003"/>
    <n v="-101.074347"/>
    <s v="Passenger car"/>
    <s v="Westbound"/>
    <s v="Wild animal hit - damage only"/>
    <s v="Animal in roadway"/>
    <m/>
    <s v="Wild animal hit"/>
    <s v="Wild animal hit - damage only"/>
    <s v="Wild animal hit"/>
    <x v="5"/>
    <x v="0"/>
  </r>
  <r>
    <n v="901"/>
    <n v="2005604"/>
    <d v="2020-05-14T21:30:00"/>
    <s v="JACKSON"/>
    <s v="N"/>
    <m/>
    <m/>
    <n v="-1"/>
    <n v="90"/>
    <s v="Animal  - wild"/>
    <s v="Clear"/>
    <s v="N"/>
    <s v="N"/>
    <s v="N"/>
    <s v="N"/>
    <n v="43.842975000000003"/>
    <n v="-101.292072"/>
    <s v="SUV ( sport utility/suburban )"/>
    <s v="Westbound"/>
    <s v="Wild animal hit - damage only"/>
    <s v="Animal in roadway"/>
    <m/>
    <s v="Wild animal hit"/>
    <s v="Wild animal hit - damage only"/>
    <s v="Wild animal hit"/>
    <x v="5"/>
    <x v="0"/>
  </r>
  <r>
    <n v="902"/>
    <n v="2005607"/>
    <d v="2020-05-21T22:45:00"/>
    <s v="JACKSON"/>
    <s v="N"/>
    <m/>
    <m/>
    <n v="-1"/>
    <n v="90"/>
    <s v="Animal  - wild"/>
    <s v="Clear"/>
    <s v="N"/>
    <s v="N"/>
    <s v="N"/>
    <s v="N"/>
    <n v="43.842768999999898"/>
    <n v="-101.307717999999"/>
    <s v="Mini-van/passenger van with seats for 8 or less, including driver"/>
    <s v="Eastbound"/>
    <s v="Wild animal hit - damage only"/>
    <s v="Animal in roadway"/>
    <m/>
    <s v="Wild animal hit"/>
    <s v="Wild animal hit - damage only"/>
    <s v="Wild animal hit"/>
    <x v="5"/>
    <x v="0"/>
  </r>
  <r>
    <n v="903"/>
    <n v="2006295"/>
    <d v="2020-05-23T20:32:00"/>
    <s v="JACKSON"/>
    <s v="N"/>
    <s v="Lap belt and shoulder harness used"/>
    <s v="Straight ahead"/>
    <n v="0"/>
    <n v="90"/>
    <s v="Ditch, Jackknife, Ran off road right"/>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5"/>
    <x v="0"/>
  </r>
  <r>
    <n v="904"/>
    <n v="2006646"/>
    <d v="2020-06-12T07:40:00"/>
    <s v="JONES"/>
    <s v="N"/>
    <s v="Lap belt and shoulder harness used"/>
    <s v="Straight ahead"/>
    <n v="0"/>
    <n v="90"/>
    <s v="Other movable object"/>
    <s v="Clear"/>
    <s v="N"/>
    <s v="N"/>
    <s v="N"/>
    <s v="N"/>
    <n v="43.901190999999898"/>
    <n v="-101.02915400000001"/>
    <s v="Tractor/semi-trailer"/>
    <s v="Westbound"/>
    <s v="None"/>
    <s v="Debris"/>
    <m/>
    <s v="None"/>
    <s v="None"/>
    <s v="Test not given"/>
    <x v="5"/>
    <x v="0"/>
  </r>
  <r>
    <n v="905"/>
    <n v="2006699"/>
    <d v="2020-05-01T23:20:00"/>
    <s v="JACKSON"/>
    <s v="N"/>
    <m/>
    <m/>
    <n v="-1"/>
    <n v="90"/>
    <s v="Animal  - wild"/>
    <s v="Clear"/>
    <s v="N"/>
    <s v="N"/>
    <s v="N"/>
    <s v="N"/>
    <n v="43.851159000000003"/>
    <n v="-101.471947"/>
    <s v="SUV ( sport utility/suburban )"/>
    <s v="Westbound"/>
    <s v="Wild animal hit - damage only"/>
    <s v="Animal in roadway"/>
    <m/>
    <s v="Wild animal hit"/>
    <s v="Wild animal hit - damage only"/>
    <s v="Wild animal hit"/>
    <x v="5"/>
    <x v="0"/>
  </r>
  <r>
    <n v="906"/>
    <n v="2007140"/>
    <d v="2020-06-18T22:42:00"/>
    <s v="JONES"/>
    <s v="N"/>
    <m/>
    <m/>
    <n v="-1"/>
    <n v="90"/>
    <s v="Animal  - wild"/>
    <s v="Clear"/>
    <s v="N"/>
    <s v="N"/>
    <s v="N"/>
    <s v="N"/>
    <n v="43.886451999999899"/>
    <n v="-100.873741999999"/>
    <s v="SUV ( sport utility/suburban )"/>
    <s v="Eastbound"/>
    <s v="Wild animal hit - damage only"/>
    <s v="Animal in roadway"/>
    <m/>
    <s v="Wild animal hit"/>
    <s v="Wild animal hit - damage only"/>
    <s v="Wild animal hit"/>
    <x v="5"/>
    <x v="0"/>
  </r>
  <r>
    <n v="907"/>
    <n v="2007142"/>
    <d v="2020-06-15T18:30:00"/>
    <s v="JONES"/>
    <s v="N"/>
    <s v="Lap belt and shoulder harness used"/>
    <s v="Straight ahead"/>
    <n v="0"/>
    <n v="90"/>
    <s v="Equipment failure ( tires, brakes, etc. ), Fire/explosion"/>
    <s v="Clear"/>
    <s v="N"/>
    <s v="N"/>
    <s v="N"/>
    <s v="N"/>
    <n v="43.900911999999899"/>
    <n v="-100.934207"/>
    <s v="Truck tractor only (bobtail)"/>
    <s v="Eastbound"/>
    <s v="None"/>
    <s v="None"/>
    <m/>
    <s v="Tires"/>
    <s v="None"/>
    <s v="Test not given"/>
    <x v="5"/>
    <x v="0"/>
  </r>
  <r>
    <n v="909"/>
    <n v="2007148"/>
    <d v="2020-06-28T04:08:00"/>
    <s v="JACKSON"/>
    <s v="N"/>
    <m/>
    <m/>
    <n v="-1"/>
    <n v="90"/>
    <s v="Animal  - wild"/>
    <s v="Clear"/>
    <s v="N"/>
    <s v="N"/>
    <s v="N"/>
    <s v="N"/>
    <n v="43.842692"/>
    <n v="-101.278317"/>
    <s v="Passenger car"/>
    <s v="Eastbound"/>
    <s v="Wild animal hit - damage only"/>
    <s v="Animal in roadway"/>
    <m/>
    <s v="Wild animal hit"/>
    <s v="Wild animal hit - damage only"/>
    <s v="Wild animal hit"/>
    <x v="5"/>
    <x v="0"/>
  </r>
  <r>
    <n v="910"/>
    <n v="2007149"/>
    <d v="2020-06-13T17:24:00"/>
    <s v="JACKSON"/>
    <s v="N"/>
    <s v="Lap belt and shoulder harness used"/>
    <s v="Changing lanes, Straight ahead"/>
    <n v="0"/>
    <n v="90"/>
    <s v="Jackknife, Motor vehicle in transport"/>
    <s v="Clear, Severe crosswinds"/>
    <s v="N"/>
    <s v="N"/>
    <s v="N"/>
    <s v="N"/>
    <n v="43.850546000000001"/>
    <n v="-101.490633"/>
    <s v="Mini-van/passenger van with seats for 8 or less, including driver; Tractor/semi-trailer"/>
    <s v="Eastbound"/>
    <s v="None"/>
    <s v="None"/>
    <m/>
    <s v="None"/>
    <s v="None"/>
    <s v="Test not given, Test not given"/>
    <x v="5"/>
    <x v="1"/>
  </r>
  <r>
    <n v="911"/>
    <n v="2007151"/>
    <d v="2020-06-28T14:35:00"/>
    <s v="JONES"/>
    <s v="N"/>
    <s v="Lap belt only used"/>
    <s v="Straight ahead"/>
    <n v="0"/>
    <n v="90"/>
    <s v="Cross median/centerline, Equipment failure ( tires, brakes, etc. ), Motor vehicle in transport"/>
    <s v="Clear"/>
    <s v="N"/>
    <s v="N"/>
    <s v="N"/>
    <s v="N"/>
    <n v="43.9011929999999"/>
    <n v="-101.041400999999"/>
    <s v="Light truck (2 axles, 4 tires)"/>
    <s v="Eastbound; Westbound"/>
    <s v="None"/>
    <s v="None"/>
    <s v="IMPROPERLY EQUIPPED VEHICLES ON HIGHWAY."/>
    <s v="None; Tires"/>
    <s v="None"/>
    <s v="Test not given, Test not given"/>
    <x v="5"/>
    <x v="0"/>
  </r>
  <r>
    <n v="912"/>
    <n v="2007221"/>
    <d v="2020-06-24T14:11:00"/>
    <s v="JACKSON"/>
    <s v="N"/>
    <s v="Lap belt and shoulder harness used"/>
    <s v="Changing lanes, Straight ahead"/>
    <n v="0"/>
    <n v="90"/>
    <s v="Motor vehicle in transport"/>
    <s v="Clear"/>
    <s v="N"/>
    <s v="N"/>
    <s v="N"/>
    <s v="N"/>
    <n v="43.836269999999899"/>
    <n v="-101.587439"/>
    <s v="Passenger car; SUV ( sport utility/suburban )"/>
    <s v="Westbound"/>
    <s v="Failure to keep in proper lane; None"/>
    <s v="None"/>
    <s v="UNSAFE LANE CHANGE"/>
    <s v="None"/>
    <s v="None"/>
    <s v="0.00 BAC, 0.00 BAC"/>
    <x v="5"/>
    <x v="0"/>
  </r>
  <r>
    <n v="913"/>
    <n v="2007014"/>
    <d v="2020-06-27T14:40:00"/>
    <s v="JONES"/>
    <s v="N"/>
    <m/>
    <m/>
    <n v="-1"/>
    <n v="90"/>
    <s v="Animal  - wild"/>
    <s v="Clear"/>
    <s v="N"/>
    <s v="N"/>
    <s v="N"/>
    <s v="N"/>
    <n v="43.901172000000003"/>
    <n v="-100.959311999999"/>
    <s v="SUV ( sport utility/suburban )"/>
    <s v="Westbound"/>
    <s v="Wild animal hit - damage only"/>
    <s v="Animal in roadway"/>
    <m/>
    <s v="Wild animal hit"/>
    <s v="Wild animal hit - damage only"/>
    <s v="Wild animal hit"/>
    <x v="5"/>
    <x v="0"/>
  </r>
  <r>
    <n v="914"/>
    <n v="2007015"/>
    <d v="2020-06-27T21:50:00"/>
    <s v="JONES"/>
    <s v="N"/>
    <m/>
    <m/>
    <n v="-1"/>
    <n v="90"/>
    <s v="Animal  - wild"/>
    <s v="Clear"/>
    <s v="N"/>
    <s v="N"/>
    <s v="N"/>
    <s v="N"/>
    <n v="43.885742999999898"/>
    <n v="-100.743825"/>
    <s v="SUV ( sport utility/suburban )"/>
    <s v="Westbound"/>
    <s v="Wild animal hit - damage only"/>
    <s v="Animal in roadway"/>
    <m/>
    <s v="Wild animal hit"/>
    <s v="Wild animal hit - damage only"/>
    <s v="Wild animal hit"/>
    <x v="5"/>
    <x v="0"/>
  </r>
  <r>
    <n v="915"/>
    <n v="2007264"/>
    <d v="2020-07-02T05:30:00"/>
    <s v="JONES"/>
    <s v="N"/>
    <m/>
    <m/>
    <n v="-1"/>
    <n v="90"/>
    <s v="Animal  - wild"/>
    <s v="Clear"/>
    <s v="N"/>
    <s v="N"/>
    <s v="N"/>
    <s v="N"/>
    <n v="43.899835000000003"/>
    <n v="-100.91657600000001"/>
    <s v="Passenger car"/>
    <s v="Westbound"/>
    <s v="Wild animal hit - damage only"/>
    <s v="Animal in roadway"/>
    <m/>
    <s v="Wild animal hit"/>
    <s v="Wild animal hit - damage only"/>
    <s v="Wild animal hit"/>
    <x v="5"/>
    <x v="0"/>
  </r>
  <r>
    <n v="916"/>
    <n v="2007263"/>
    <d v="2020-07-02T05:25:00"/>
    <s v="JONES"/>
    <s v="N"/>
    <m/>
    <m/>
    <n v="-1"/>
    <n v="90"/>
    <s v="Animal  - wild"/>
    <s v="Clear"/>
    <s v="N"/>
    <s v="N"/>
    <s v="N"/>
    <s v="N"/>
    <n v="43.8895529999999"/>
    <n v="-100.891234999999"/>
    <s v="Light truck (2 axles, 4 tires)"/>
    <s v="Eastbound"/>
    <s v="Wild animal hit - damage only"/>
    <s v="Animal in roadway"/>
    <m/>
    <s v="Wild animal hit"/>
    <s v="Wild animal hit - damage only"/>
    <s v="Wild animal hit"/>
    <x v="5"/>
    <x v="0"/>
  </r>
  <r>
    <n v="917"/>
    <n v="2007925"/>
    <d v="2020-07-03T08:30:00"/>
    <s v="JACKSON"/>
    <s v="N"/>
    <m/>
    <m/>
    <n v="-1"/>
    <n v="90"/>
    <s v="Animal  - wild"/>
    <s v="Clear"/>
    <s v="N"/>
    <s v="N"/>
    <s v="N"/>
    <s v="N"/>
    <n v="43.842880000000001"/>
    <n v="-101.258622"/>
    <s v="SUV ( sport utility/suburban )"/>
    <s v="Westbound"/>
    <s v="Wild animal hit - damage only"/>
    <s v="Animal in roadway"/>
    <m/>
    <s v="Wild animal hit"/>
    <s v="Wild animal hit - damage only"/>
    <s v="Wild animal hit"/>
    <x v="5"/>
    <x v="0"/>
  </r>
  <r>
    <n v="918"/>
    <n v="2007927"/>
    <d v="2020-07-07T19:00:00"/>
    <s v="JACKSON"/>
    <s v="N"/>
    <s v="Lap belt and shoulder harness used"/>
    <s v="Straight ahead"/>
    <n v="0"/>
    <n v="90"/>
    <s v="Overturn/rollover"/>
    <s v="Rain, Severe crosswinds"/>
    <s v="N"/>
    <s v="N"/>
    <s v="N"/>
    <s v="N"/>
    <n v="43.842726999999897"/>
    <n v="-101.290087999999"/>
    <s v="Tractor/semi-trailer"/>
    <s v="Eastbound"/>
    <s v="None"/>
    <s v="None"/>
    <m/>
    <s v="None"/>
    <s v="None"/>
    <s v="0.00 BAC"/>
    <x v="5"/>
    <x v="2"/>
  </r>
  <r>
    <n v="919"/>
    <n v="2007940"/>
    <d v="2020-07-02T11:57:00"/>
    <s v="JACKSON"/>
    <s v="N"/>
    <s v="Lap belt and shoulder harness used"/>
    <s v="Overtaking/passing, Straight ahead"/>
    <n v="0"/>
    <n v="90"/>
    <s v="Motor vehicle in transport"/>
    <s v="Clear"/>
    <s v="N"/>
    <s v="N"/>
    <s v="N"/>
    <s v="N"/>
    <n v="43.842596999999898"/>
    <n v="-101.251553999999"/>
    <s v="Light truck (2 axles, 4 tires); Tractor/semi-trailer"/>
    <s v="Eastbound"/>
    <s v="Failed to yield to vehicle; Improper lane change; None"/>
    <s v="None"/>
    <s v="LANE DRIVING REQUIRED / ILLEGAL LANE CHANGE"/>
    <s v="None"/>
    <s v="None"/>
    <s v="0.00 BAC, 0.00 BAC"/>
    <x v="5"/>
    <x v="0"/>
  </r>
  <r>
    <n v="920"/>
    <n v="2007941"/>
    <d v="2020-06-16T13:46:00"/>
    <s v="JACKSON"/>
    <s v="N"/>
    <s v="Lap belt only used"/>
    <s v="Straight ahead"/>
    <n v="0"/>
    <n v="90"/>
    <s v="Ditch, Fence, Ran off road right"/>
    <s v="Clear"/>
    <s v="N"/>
    <s v="N"/>
    <s v="N"/>
    <s v="Y"/>
    <n v="43.835985000000001"/>
    <n v="-101.565186999999"/>
    <s v="SUV ( sport utility/suburban )"/>
    <s v="Eastbound"/>
    <s v="Illness (heart attack, stroke, etc.); None"/>
    <s v="None"/>
    <m/>
    <s v="None"/>
    <s v="None"/>
    <s v="Test not given"/>
    <x v="5"/>
    <x v="0"/>
  </r>
  <r>
    <n v="921"/>
    <n v="2007680"/>
    <d v="2020-06-26T03:42:00"/>
    <s v="BENNETT"/>
    <s v="N"/>
    <m/>
    <m/>
    <n v="-1"/>
    <n v="18"/>
    <s v="Animal  - wild"/>
    <s v="Clear"/>
    <s v="N"/>
    <s v="N"/>
    <s v="N"/>
    <s v="N"/>
    <n v="43.215057000000002"/>
    <n v="-101.358142"/>
    <s v="Light truck (2 axles, 4 tires)"/>
    <s v="Eastbound"/>
    <s v="Wild animal hit - damage only"/>
    <s v="Animal in roadway"/>
    <m/>
    <s v="Wild animal hit"/>
    <s v="Wild animal hit - damage only"/>
    <s v="Wild animal hit"/>
    <x v="5"/>
    <x v="0"/>
  </r>
  <r>
    <n v="922"/>
    <n v="2008243"/>
    <d v="2020-07-08T13:22:00"/>
    <s v="JACKSON"/>
    <s v="N"/>
    <s v="Lap belt and shoulder harness used"/>
    <s v="Straight ahead"/>
    <n v="0"/>
    <n v="90"/>
    <s v="Equipment failure ( tires, brakes, etc. ), Motor vehicle in transport"/>
    <s v="Clear"/>
    <s v="N"/>
    <s v="N"/>
    <s v="N"/>
    <s v="N"/>
    <n v="43.851911000000001"/>
    <n v="-101.38992500000001"/>
    <s v="Passenger car; Tractor/semi-trailer"/>
    <s v="Westbound"/>
    <s v="None"/>
    <s v="Debris; None"/>
    <m/>
    <s v="None; Tires"/>
    <s v="None"/>
    <s v="Test not given, Not reported"/>
    <x v="5"/>
    <x v="0"/>
  </r>
  <r>
    <n v="923"/>
    <n v="2008245"/>
    <d v="2020-07-11T02:21:00"/>
    <s v="JACKSON"/>
    <s v="N"/>
    <s v="Lap belt and shoulder harness used"/>
    <s v="Straight ahead"/>
    <n v="0"/>
    <n v="90"/>
    <s v="Fire/explosion, Motor vehicle in transport, Overturn/rollover"/>
    <s v="Clear"/>
    <s v="N"/>
    <s v="N"/>
    <s v="N"/>
    <s v="N"/>
    <n v="43.842765"/>
    <n v="-101.311323999999"/>
    <s v="SUV ( sport utility/suburban ); Truck pulling trailer(s) - GCWR 10,001 lbs or more"/>
    <s v="Eastbound"/>
    <s v="Drinking; None"/>
    <s v="None"/>
    <s v="DUI"/>
    <s v="None"/>
    <s v="None"/>
    <s v="0.21 BAC, Test not given"/>
    <x v="5"/>
    <x v="0"/>
  </r>
  <r>
    <n v="924"/>
    <n v="2008246"/>
    <d v="2020-07-10T11:24:00"/>
    <s v="JONES"/>
    <s v="N"/>
    <s v="Lap belt and shoulder harness used"/>
    <s v="Straight ahead"/>
    <n v="0"/>
    <n v="90"/>
    <s v="Cargo/equipment loss or shift, Motor vehicle in transport"/>
    <s v="Clear"/>
    <s v="N"/>
    <s v="N"/>
    <s v="N"/>
    <s v="N"/>
    <n v="43.901172000000003"/>
    <n v="-100.953676999999"/>
    <s v="SUV ( sport utility/suburban )"/>
    <s v="Westbound"/>
    <s v="None"/>
    <s v="None"/>
    <s v="DRIVING IMPROPERLY LOADED VEHICLE"/>
    <s v="None"/>
    <s v="None"/>
    <s v="0.00 BAC, 0.00 BAC"/>
    <x v="5"/>
    <x v="0"/>
  </r>
  <r>
    <n v="925"/>
    <n v="2008247"/>
    <d v="2020-07-17T12:37:00"/>
    <s v="JONES"/>
    <s v="N"/>
    <s v="Helmet and eye protection"/>
    <s v="Straight ahead"/>
    <n v="0"/>
    <n v="90"/>
    <s v="Overturn/rollover, Ran off road left"/>
    <s v="Clear"/>
    <s v="N"/>
    <s v="N"/>
    <s v="N"/>
    <s v="Y"/>
    <n v="43.891824999999898"/>
    <n v="-100.896913999999"/>
    <s v="Motorcycle"/>
    <s v="Eastbound"/>
    <s v="Illness (heart attack, stroke, etc.); None"/>
    <s v="None"/>
    <m/>
    <s v="None"/>
    <s v="None"/>
    <s v="0.00 BAC"/>
    <x v="5"/>
    <x v="3"/>
  </r>
  <r>
    <n v="926"/>
    <n v="2008248"/>
    <d v="2020-07-21T16:57:00"/>
    <s v="JONES"/>
    <s v="N"/>
    <s v="Lap belt only used"/>
    <s v="Straight ahead"/>
    <n v="0"/>
    <n v="90"/>
    <s v="Equipment failure ( tires, brakes, etc. ), Motor vehicle in transport"/>
    <s v="Clear"/>
    <s v="N"/>
    <s v="N"/>
    <s v="N"/>
    <s v="N"/>
    <n v="43.9009509999999"/>
    <n v="-101.021840999999"/>
    <s v="SUV ( sport utility/suburban ); Tractor/doubles"/>
    <s v="Eastbound"/>
    <s v="None"/>
    <s v="None"/>
    <m/>
    <s v="None; Tires"/>
    <s v="None"/>
    <s v="0.00 BAC, 0.00 BAC"/>
    <x v="5"/>
    <x v="0"/>
  </r>
  <r>
    <n v="927"/>
    <n v="2008336"/>
    <d v="2020-07-16T22:12:00"/>
    <s v="JONES"/>
    <s v="N"/>
    <m/>
    <m/>
    <n v="-1"/>
    <n v="90"/>
    <s v="Animal  - wild"/>
    <s v="Clear"/>
    <s v="N"/>
    <s v="N"/>
    <s v="N"/>
    <s v="N"/>
    <n v="43.901197000000003"/>
    <n v="-101.053777999999"/>
    <s v="Mini-van/passenger van with seats for 8 or less, including driver"/>
    <s v="Westbound"/>
    <s v="Wild animal hit - damage only"/>
    <s v="Animal in roadway"/>
    <m/>
    <s v="Wild animal hit"/>
    <s v="Wild animal hit - damage only"/>
    <s v="Wild animal hit"/>
    <x v="5"/>
    <x v="0"/>
  </r>
  <r>
    <n v="928"/>
    <n v="2008337"/>
    <d v="2020-07-21T21:00:00"/>
    <s v="JACKSON"/>
    <s v="N"/>
    <s v="Lap belt only used"/>
    <s v="Straight ahead"/>
    <n v="0"/>
    <n v="90"/>
    <s v="Motor vehicle in transport, Other traffic barrier"/>
    <s v="Clear"/>
    <s v="N"/>
    <s v="N"/>
    <s v="N"/>
    <s v="N"/>
    <n v="43.842556000000002"/>
    <n v="-101.240939999999"/>
    <s v="Light truck (2 axles, 4 tires); Tractor/semi-trailer"/>
    <s v="Eastbound; Westbound"/>
    <s v="None; Unknown"/>
    <s v="None; Work zone ( construction/maintenance/utility )"/>
    <m/>
    <s v="None"/>
    <s v="None"/>
    <s v="Test not given, Test not given"/>
    <x v="5"/>
    <x v="0"/>
  </r>
  <r>
    <n v="929"/>
    <n v="1921085"/>
    <d v="2019-12-12T10:09:00"/>
    <s v="MELLETTE"/>
    <s v="N"/>
    <s v="Lap belt only used, None used"/>
    <s v="Straight ahead"/>
    <n v="0"/>
    <n v="83"/>
    <s v="Motor vehicle in transport"/>
    <s v="Clear"/>
    <s v="N"/>
    <s v="N"/>
    <s v="N"/>
    <s v="N"/>
    <n v="43.573988"/>
    <n v="-100.750005"/>
    <s v="Light truck (2 axles, 4 tires); Passenger car"/>
    <s v="Eastbound; Southbound"/>
    <s v="Driving too fast for conditions; Exceeded posted speed limit; None; Unknown"/>
    <s v="None"/>
    <m/>
    <s v="None"/>
    <s v="None"/>
    <s v="Test not given, Test not given"/>
    <x v="5"/>
    <x v="1"/>
  </r>
  <r>
    <n v="930"/>
    <n v="2009061"/>
    <d v="2020-08-02T19:30:00"/>
    <s v="JONES"/>
    <s v="N"/>
    <s v="Lap belt and shoulder harness used"/>
    <s v="Straight ahead"/>
    <n v="0"/>
    <n v="83"/>
    <s v="Fence, Ran off road left, Tree/shrubbery"/>
    <s v="Clear"/>
    <s v="N"/>
    <s v="N"/>
    <s v="N"/>
    <s v="N"/>
    <n v="43.720663000000002"/>
    <n v="-100.681432999999"/>
    <s v="Tractor/semi-trailer"/>
    <s v="Northbound"/>
    <s v="None; Running off road"/>
    <s v="None"/>
    <s v="CARELESS DRIVING."/>
    <s v="None"/>
    <s v="None"/>
    <s v="0.00 BAC"/>
    <x v="5"/>
    <x v="0"/>
  </r>
  <r>
    <n v="931"/>
    <n v="2009066"/>
    <d v="2020-07-31T18:00:00"/>
    <s v="JACKSON"/>
    <s v="N"/>
    <s v="Helmet and eye protection"/>
    <s v="Straight ahead"/>
    <n v="0"/>
    <n v="90"/>
    <s v="Overturn/rollover, Ran off road left"/>
    <s v="Severe crosswinds"/>
    <s v="N"/>
    <s v="N"/>
    <s v="N"/>
    <s v="N"/>
    <n v="43.852046000000001"/>
    <n v="-101.392978999999"/>
    <s v="Motorcycle"/>
    <s v="Westbound"/>
    <s v="None"/>
    <s v="None"/>
    <m/>
    <s v="None"/>
    <s v="Weather conditions"/>
    <s v="0.00 BAC"/>
    <x v="5"/>
    <x v="1"/>
  </r>
  <r>
    <n v="932"/>
    <n v="2009067"/>
    <d v="2020-08-03T06:10:00"/>
    <s v="JONES"/>
    <s v="N"/>
    <s v="Lap belt and shoulder harness used"/>
    <s v="Straight ahead"/>
    <n v="0"/>
    <n v="90"/>
    <s v="Motor vehicle in transport"/>
    <s v="Clear"/>
    <s v="N"/>
    <s v="N"/>
    <s v="N"/>
    <s v="N"/>
    <n v="43.886530999999898"/>
    <n v="-100.820645999999"/>
    <s v="Truck pulling trailer(s) - GCWR 10,001 lbs or more"/>
    <s v="Eastbound"/>
    <s v="Failure to keep in proper lane; None"/>
    <s v="None"/>
    <s v="LANE DRIVING REQUIRED / ILLEGAL LANE CHANGE"/>
    <s v="None"/>
    <s v="None"/>
    <s v="0.00 BAC, 0.00 BAC"/>
    <x v="5"/>
    <x v="0"/>
  </r>
  <r>
    <n v="934"/>
    <n v="2008547"/>
    <d v="2020-01-08T07:36:00"/>
    <s v="MELLETTE"/>
    <s v="N"/>
    <m/>
    <m/>
    <n v="-1"/>
    <n v="83"/>
    <s v="Animal  - wild"/>
    <s v="Clear"/>
    <s v="N"/>
    <s v="N"/>
    <s v="N"/>
    <s v="N"/>
    <n v="43.4934569999999"/>
    <n v="-100.738349999999"/>
    <s v="SUV ( sport utility/suburban )"/>
    <s v="Northbound"/>
    <s v="Wild animal hit - damage only"/>
    <s v="Animal in roadway"/>
    <m/>
    <s v="Wild animal hit"/>
    <s v="Wild animal hit - damage only"/>
    <s v="Wild animal hit"/>
    <x v="5"/>
    <x v="0"/>
  </r>
  <r>
    <n v="936"/>
    <n v="2009171"/>
    <d v="2020-08-06T20:45:00"/>
    <s v="JACKSON"/>
    <s v="N"/>
    <s v="None used"/>
    <s v="Straight ahead"/>
    <n v="0"/>
    <n v="90"/>
    <s v="Equipment failure ( tires, brakes, etc. ), Overturn/rollover"/>
    <s v="Clear"/>
    <s v="N"/>
    <s v="N"/>
    <s v="N"/>
    <s v="N"/>
    <n v="43.836277000000003"/>
    <n v="-101.549510999999"/>
    <s v="Motorcycle"/>
    <s v="Westbound"/>
    <s v="None; Swerving or avoiding due to wind, slippery surface, vehicle, object, non-motorist, etc."/>
    <s v="None"/>
    <m/>
    <s v="Tires"/>
    <s v="None"/>
    <s v="0.00 BAC"/>
    <x v="5"/>
    <x v="0"/>
  </r>
  <r>
    <n v="937"/>
    <n v="2009180"/>
    <d v="2020-08-10T11:29:00"/>
    <s v="JACKSON"/>
    <s v="N"/>
    <s v="Lap belt and shoulder harness used"/>
    <s v="Straight ahead"/>
    <n v="0"/>
    <n v="90"/>
    <s v="Motor vehicle in transport"/>
    <s v="Clear"/>
    <s v="N"/>
    <s v="N"/>
    <s v="N"/>
    <s v="N"/>
    <n v="43.901192000000002"/>
    <n v="-101.069327999999"/>
    <s v="Passenger car; SUV ( sport utility/suburban )"/>
    <s v="Westbound"/>
    <s v="Followed too closely; None"/>
    <s v="None; Work zone ( construction/maintenance/utility )"/>
    <m/>
    <s v="None"/>
    <s v="None"/>
    <s v="Test not given, Test not given"/>
    <x v="5"/>
    <x v="0"/>
  </r>
  <r>
    <n v="938"/>
    <n v="2008734"/>
    <d v="2020-08-02T04:00:00"/>
    <s v="JONES"/>
    <s v="N"/>
    <m/>
    <m/>
    <n v="-1"/>
    <n v="90"/>
    <s v="Animal  - wild"/>
    <s v="Clear"/>
    <s v="N"/>
    <s v="N"/>
    <s v="N"/>
    <s v="N"/>
    <n v="43.894162999999899"/>
    <n v="-100.9021"/>
    <s v="Mini-van/passenger van with seats for 8 or less, including driver"/>
    <s v="Westbound"/>
    <s v="Wild animal hit - damage only"/>
    <s v="Animal in roadway"/>
    <m/>
    <s v="Wild animal hit"/>
    <s v="Wild animal hit - damage only"/>
    <s v="Wild animal hit"/>
    <x v="5"/>
    <x v="0"/>
  </r>
  <r>
    <n v="939"/>
    <n v="2009352"/>
    <d v="2020-08-12T09:30:00"/>
    <s v="JACKSON"/>
    <s v="N"/>
    <s v="Helmet and eye protection"/>
    <s v="Straight ahead"/>
    <n v="0"/>
    <n v="90"/>
    <s v="Other traffic barrier, Overturn/rollover, Ran off road left"/>
    <s v="Clear"/>
    <s v="N"/>
    <s v="N"/>
    <s v="N"/>
    <s v="N"/>
    <n v="43.842613999999898"/>
    <n v="-101.255154"/>
    <s v="Motorcycle"/>
    <s v="Eastbound"/>
    <s v="None; Swerving or avoiding due to wind, slippery surface, vehicle, object, non-motorist, etc."/>
    <s v="None"/>
    <m/>
    <s v="None"/>
    <s v="None"/>
    <s v="0.00 BAC"/>
    <x v="5"/>
    <x v="1"/>
  </r>
  <r>
    <n v="940"/>
    <n v="2009354"/>
    <d v="2020-08-10T11:05:00"/>
    <s v="JACKSON"/>
    <s v="N"/>
    <s v="Lap belt and shoulder harness used"/>
    <s v="Straight ahead"/>
    <n v="0"/>
    <n v="90"/>
    <s v="Ditch, Equipment failure ( tires, brakes, etc. ), Motor vehicle in transport"/>
    <s v="Clear"/>
    <s v="N"/>
    <s v="N"/>
    <s v="N"/>
    <s v="N"/>
    <n v="43.848030000000001"/>
    <n v="-101.21312500000001"/>
    <s v="Light truck (2 axles, 4 tires); SUV ( sport utility/suburban )"/>
    <s v="Eastbound; Westbound"/>
    <s v="None"/>
    <s v="None"/>
    <s v="IMPROPERLY EQUIPPED VEHICLES ON HIGHWAY."/>
    <s v="None; Tires"/>
    <s v="None"/>
    <s v="Test not given, Test not given"/>
    <x v="5"/>
    <x v="0"/>
  </r>
  <r>
    <n v="941"/>
    <n v="2008775"/>
    <d v="2020-04-29T21:29:00"/>
    <s v="MELLETTE"/>
    <s v="N"/>
    <m/>
    <m/>
    <n v="-1"/>
    <n v="83"/>
    <s v="Animal  - wild"/>
    <s v="Clear"/>
    <s v="N"/>
    <s v="N"/>
    <s v="N"/>
    <s v="N"/>
    <n v="43.552053000000001"/>
    <n v="-100.74670500000001"/>
    <s v="Passenger car"/>
    <s v="Northbound"/>
    <s v="Wild animal hit - damage only"/>
    <s v="Animal in roadway"/>
    <m/>
    <s v="Wild animal hit"/>
    <s v="Wild animal hit - damage only"/>
    <s v="Wild animal hit"/>
    <x v="5"/>
    <x v="0"/>
  </r>
  <r>
    <n v="942"/>
    <n v="2008745"/>
    <d v="2020-07-31T12:36:00"/>
    <s v="JACKSON"/>
    <s v="N"/>
    <s v="Lap belt and shoulder harness used"/>
    <s v="Slowing in traffic lane, Straight ahead"/>
    <n v="0"/>
    <n v="90"/>
    <s v="Motor vehicle in transport"/>
    <s v="Clear"/>
    <s v="N"/>
    <s v="N"/>
    <s v="N"/>
    <s v="N"/>
    <n v="43.867562999999897"/>
    <n v="-101.171790999999"/>
    <s v="SUV ( sport utility/suburban )"/>
    <s v="Eastbound"/>
    <s v="None"/>
    <s v="Work zone ( construction/maintenance/utility )"/>
    <m/>
    <s v="None"/>
    <s v="None"/>
    <s v="Test not given, Test not given"/>
    <x v="5"/>
    <x v="0"/>
  </r>
  <r>
    <n v="943"/>
    <n v="2008772"/>
    <d v="2020-05-04T22:51:00"/>
    <s v="JONES"/>
    <s v="N"/>
    <m/>
    <m/>
    <n v="-1"/>
    <n v="90"/>
    <s v="Animal  - wild"/>
    <s v="Cloudy"/>
    <s v="N"/>
    <s v="N"/>
    <s v="N"/>
    <s v="N"/>
    <n v="43.9009369999999"/>
    <n v="-101.001499999999"/>
    <s v="SUV ( sport utility/suburban )"/>
    <s v="Eastbound"/>
    <s v="Wild animal hit - damage only"/>
    <s v="Animal in roadway"/>
    <m/>
    <s v="Wild animal hit"/>
    <s v="Wild animal hit - damage only"/>
    <s v="Wild animal hit"/>
    <x v="5"/>
    <x v="0"/>
  </r>
  <r>
    <n v="944"/>
    <n v="2009438"/>
    <d v="2020-08-15T07:28:00"/>
    <s v="JACKSON"/>
    <s v="N"/>
    <s v="Lap belt and shoulder harness used"/>
    <s v="Straight ahead"/>
    <n v="0"/>
    <n v="90"/>
    <s v="Jackknife, Ran off road left, Ran off road right"/>
    <s v="Clear"/>
    <s v="N"/>
    <s v="Y"/>
    <s v="N"/>
    <s v="N"/>
    <n v="43.850703000000003"/>
    <n v="-101.371178999999"/>
    <s v="Light truck (2 axles, 4 tires)"/>
    <s v="Eastbound"/>
    <s v="Failure to keep in proper lane; Fatigued/asleep"/>
    <s v="None"/>
    <s v="LANE DRIVING REQUIRED / ILLEGAL LANE CHANGE"/>
    <s v="None"/>
    <s v="None"/>
    <s v="0.00 BAC"/>
    <x v="5"/>
    <x v="0"/>
  </r>
  <r>
    <n v="945"/>
    <n v="2009447"/>
    <d v="2020-08-13T14:38:00"/>
    <s v="JONES"/>
    <s v="N"/>
    <s v="Lap belt and shoulder harness used"/>
    <s v="Straight ahead"/>
    <n v="0"/>
    <n v="90"/>
    <s v="Fire/explosion"/>
    <s v="Clear"/>
    <s v="N"/>
    <s v="N"/>
    <s v="N"/>
    <s v="N"/>
    <n v="43.889588000000003"/>
    <n v="-100.891319999999"/>
    <s v="Light truck (2 axles, 4 tires)"/>
    <s v="Eastbound"/>
    <s v="None"/>
    <s v="None"/>
    <m/>
    <s v="None"/>
    <s v="None"/>
    <s v="Test not given"/>
    <x v="5"/>
    <x v="0"/>
  </r>
  <r>
    <n v="946"/>
    <n v="2009448"/>
    <d v="2020-08-14T11:29:00"/>
    <s v="JACKSON"/>
    <s v="N"/>
    <s v="Helmet and eye protection"/>
    <s v="Straight ahead"/>
    <n v="0"/>
    <n v="90"/>
    <s v="Overturn/rollover"/>
    <s v="Clear"/>
    <s v="N"/>
    <s v="N"/>
    <s v="N"/>
    <s v="N"/>
    <n v="43.897981000000001"/>
    <n v="-101.102952"/>
    <s v="Motorcycle"/>
    <s v="Eastbound"/>
    <s v="None"/>
    <s v="None"/>
    <m/>
    <s v="None"/>
    <s v="None"/>
    <s v="0.00 BAC"/>
    <x v="5"/>
    <x v="1"/>
  </r>
  <r>
    <n v="949"/>
    <n v="2009898"/>
    <d v="2020-08-21T20:28:00"/>
    <s v="JACKSON"/>
    <s v="N"/>
    <m/>
    <m/>
    <n v="-1"/>
    <n v="90"/>
    <s v="Animal  - wild"/>
    <s v="Clear"/>
    <s v="N"/>
    <s v="N"/>
    <s v="N"/>
    <s v="N"/>
    <n v="43.842576999999899"/>
    <n v="-101.247325"/>
    <s v="Light truck (2 axles, 4 tires)"/>
    <s v="Westbound"/>
    <s v="Wild animal hit - damage only"/>
    <s v="Animal in roadway"/>
    <m/>
    <s v="Wild animal hit"/>
    <s v="Wild animal hit - damage only"/>
    <s v="Wild animal hit"/>
    <x v="5"/>
    <x v="0"/>
  </r>
  <r>
    <n v="950"/>
    <n v="2009897"/>
    <d v="2020-08-11T18:52:00"/>
    <s v="JACKSON"/>
    <s v="N"/>
    <s v="Lap belt and shoulder harness used, None used"/>
    <s v="Straight ahead"/>
    <n v="0"/>
    <n v="90"/>
    <s v="Other traffic barrier, Ran off road left"/>
    <s v="Clear"/>
    <s v="N"/>
    <s v="N"/>
    <s v="N"/>
    <s v="N"/>
    <n v="43.842843000000002"/>
    <n v="-101.252285999999"/>
    <s v="SUV ( sport utility/suburban )"/>
    <s v="Westbound"/>
    <s v="Failure to keep in proper lane; Running off road"/>
    <s v="None"/>
    <s v="DUI, CARELESS DRIVING., FINANCIAL RESPONSIBILITY - OWNER"/>
    <s v="None"/>
    <s v="None"/>
    <s v="0.22 BAC, Not reported, Not reported"/>
    <x v="5"/>
    <x v="1"/>
  </r>
  <r>
    <n v="952"/>
    <n v="2010106"/>
    <d v="2020-08-29T20:40:00"/>
    <s v="JONES"/>
    <s v="N"/>
    <m/>
    <m/>
    <n v="-1"/>
    <n v="90"/>
    <s v="Animal  - wild"/>
    <s v="Clear"/>
    <s v="N"/>
    <s v="N"/>
    <s v="N"/>
    <s v="N"/>
    <n v="43.88664"/>
    <n v="-100.879687"/>
    <s v="SUV ( sport utility/suburban )"/>
    <s v="Eastbound"/>
    <s v="Wild animal hit - damage only"/>
    <s v="Animal in roadway"/>
    <m/>
    <s v="Wild animal hit"/>
    <s v="Wild animal hit - damage only"/>
    <s v="Wild animal hit"/>
    <x v="5"/>
    <x v="0"/>
  </r>
  <r>
    <n v="953"/>
    <n v="2010492"/>
    <d v="2020-09-07T13:15:00"/>
    <s v="JACKSON"/>
    <s v="N"/>
    <s v="Lap belt and shoulder harness used"/>
    <s v="Slowing in traffic lane, Straight ahead"/>
    <n v="0"/>
    <n v="90"/>
    <s v="Motor vehicle in transport"/>
    <s v="Clear"/>
    <s v="N"/>
    <s v="N"/>
    <s v="N"/>
    <s v="N"/>
    <n v="43.8427539999999"/>
    <n v="-101.312624999999"/>
    <s v="Light truck (2 axles, 4 tires); SUV ( sport utility/suburban )"/>
    <s v="Eastbound"/>
    <s v="Failed to yield to vehicle; Followed too closely; None"/>
    <s v="None"/>
    <m/>
    <s v="None"/>
    <s v="None"/>
    <s v="0.00 BAC, 0.00 BAC"/>
    <x v="5"/>
    <x v="0"/>
  </r>
  <r>
    <n v="954"/>
    <n v="2010493"/>
    <d v="2020-09-06T14:28:00"/>
    <s v="JONES"/>
    <s v="N"/>
    <s v="Lap belt only used"/>
    <s v="Straight ahead"/>
    <n v="0"/>
    <n v="90"/>
    <s v="Ditch, Ran off road left"/>
    <s v="Clear"/>
    <s v="N"/>
    <s v="N"/>
    <s v="N"/>
    <s v="N"/>
    <n v="43.901195000000001"/>
    <n v="-101.060463999999"/>
    <s v="SUV ( sport utility/suburban )"/>
    <s v="Westbound"/>
    <s v="Failure to keep in proper lane; None"/>
    <s v="None"/>
    <s v="LANE DRIVING REQUIRED / ILLEGAL LANE CHANGE"/>
    <s v="None"/>
    <s v="None"/>
    <s v="0.00 BAC"/>
    <x v="5"/>
    <x v="0"/>
  </r>
  <r>
    <n v="955"/>
    <n v="2011018"/>
    <d v="2020-09-13T18:15:00"/>
    <s v="MELLETTE"/>
    <s v="N"/>
    <m/>
    <m/>
    <n v="-1"/>
    <n v="83"/>
    <s v="Animal  - wild"/>
    <s v="Clear"/>
    <s v="N"/>
    <s v="N"/>
    <s v="N"/>
    <s v="N"/>
    <n v="43.707447000000002"/>
    <n v="-100.688266999999"/>
    <s v="Passenger car"/>
    <s v="Southbound"/>
    <s v="Wild animal hit - damage only"/>
    <s v="Animal in roadway"/>
    <m/>
    <s v="Wild animal hit"/>
    <s v="Wild animal hit - damage only"/>
    <s v="Wild animal hit"/>
    <x v="5"/>
    <x v="0"/>
  </r>
  <r>
    <n v="956"/>
    <n v="2011019"/>
    <d v="2020-09-13T19:00:00"/>
    <s v="MELLETTE"/>
    <s v="N"/>
    <m/>
    <m/>
    <n v="-1"/>
    <n v="83"/>
    <s v="Animal  - wild"/>
    <s v="Clear"/>
    <s v="N"/>
    <s v="N"/>
    <s v="N"/>
    <s v="N"/>
    <n v="43.658991"/>
    <n v="-100.720883"/>
    <s v="Passenger car"/>
    <s v="Northbound"/>
    <s v="Wild animal hit - damage only"/>
    <s v="Animal in roadway"/>
    <m/>
    <s v="Wild animal hit"/>
    <s v="Wild animal hit - damage only"/>
    <s v="Wild animal hit"/>
    <x v="5"/>
    <x v="0"/>
  </r>
  <r>
    <n v="958"/>
    <n v="2011137"/>
    <d v="2020-07-25T18:49:00"/>
    <s v="JONES"/>
    <s v="N"/>
    <s v="Shoulder harness only used"/>
    <s v="Straight ahead"/>
    <n v="0"/>
    <n v="90"/>
    <s v="Equipment failure ( tires, brakes, etc. ), Fire/explosion"/>
    <s v="Clear"/>
    <s v="N"/>
    <s v="N"/>
    <s v="N"/>
    <s v="N"/>
    <n v="43.886811000000002"/>
    <n v="-100.778527999999"/>
    <s v="Light truck (2 axles, 4 tires)"/>
    <s v="Westbound"/>
    <s v="None; Other"/>
    <s v="None"/>
    <m/>
    <s v="Tires"/>
    <s v="None"/>
    <s v="Test not given"/>
    <x v="5"/>
    <x v="0"/>
  </r>
  <r>
    <n v="959"/>
    <n v="2011629"/>
    <d v="2020-07-31T22:25:00"/>
    <s v="JACKSON"/>
    <s v="N"/>
    <m/>
    <m/>
    <n v="-1"/>
    <n v="90"/>
    <s v="Animal  - wild"/>
    <s v="Clear"/>
    <s v="N"/>
    <s v="N"/>
    <s v="N"/>
    <s v="N"/>
    <n v="43.836269999999899"/>
    <n v="-101.58716200000001"/>
    <s v="Passenger car"/>
    <s v="Westbound"/>
    <s v="Wild animal hit - damage only"/>
    <s v="Animal in roadway"/>
    <m/>
    <s v="Wild animal hit"/>
    <s v="Wild animal hit - damage only"/>
    <s v="Wild animal hit"/>
    <x v="5"/>
    <x v="0"/>
  </r>
  <r>
    <n v="960"/>
    <n v="2011631"/>
    <d v="2020-08-28T20:30:00"/>
    <s v="JACKSON"/>
    <s v="N"/>
    <m/>
    <m/>
    <n v="-1"/>
    <n v="90"/>
    <s v="Animal  - wild"/>
    <s v="Clear"/>
    <s v="N"/>
    <s v="N"/>
    <s v="N"/>
    <s v="N"/>
    <n v="43.845143999999898"/>
    <n v="-101.511488"/>
    <s v="SUV ( sport utility/suburban )"/>
    <s v="Westbound"/>
    <s v="Wild animal hit - damage only"/>
    <s v="Animal in roadway"/>
    <m/>
    <s v="Wild animal hit"/>
    <s v="Wild animal hit - damage only"/>
    <s v="Wild animal hit"/>
    <x v="5"/>
    <x v="0"/>
  </r>
  <r>
    <n v="962"/>
    <n v="2011140"/>
    <d v="2020-09-01T10:57:00"/>
    <s v="JONES"/>
    <s v="N"/>
    <s v="Lap belt and shoulder harness used"/>
    <s v="Straight ahead"/>
    <n v="0"/>
    <n v="83"/>
    <s v="Bridge rail, Equipment failure ( tires, brakes, etc. ), Other non-collision"/>
    <s v="Clear"/>
    <s v="N"/>
    <s v="N"/>
    <s v="N"/>
    <s v="N"/>
    <n v="43.759270000000001"/>
    <n v="-100.682001999999"/>
    <s v="Mini-van/passenger van with seats for 8 or less, including driver"/>
    <s v="Southbound"/>
    <s v="None"/>
    <s v="None"/>
    <m/>
    <s v="Tires"/>
    <s v="None"/>
    <s v="0.00 BAC"/>
    <x v="5"/>
    <x v="0"/>
  </r>
  <r>
    <n v="963"/>
    <n v="2011833"/>
    <d v="2020-10-02T18:40:00"/>
    <s v="JONES"/>
    <s v="N"/>
    <s v="Lap belt and shoulder harness used"/>
    <s v="Straight ahead"/>
    <n v="0"/>
    <n v="90"/>
    <s v="Other traffic barrier"/>
    <s v="Rain"/>
    <s v="N"/>
    <s v="N"/>
    <s v="N"/>
    <s v="N"/>
    <n v="43.901193999999897"/>
    <n v="-101.056388999999"/>
    <s v="SUV ( sport utility/suburban )"/>
    <s v="Westbound"/>
    <s v="Disregarded traffic signs or signals; None"/>
    <s v="Work zone ( construction/maintenance/utility )"/>
    <m/>
    <s v="None"/>
    <s v="None"/>
    <s v="0.00 BAC"/>
    <x v="5"/>
    <x v="0"/>
  </r>
  <r>
    <n v="964"/>
    <n v="2012789"/>
    <d v="2020-10-02T17:10:00"/>
    <s v="JACKSON"/>
    <s v="N"/>
    <s v="Lap belt and shoulder harness used"/>
    <s v="Straight ahead"/>
    <n v="0"/>
    <n v="90"/>
    <s v="Motor vehicle in transport"/>
    <s v="Clear"/>
    <s v="N"/>
    <s v="N"/>
    <s v="N"/>
    <s v="N"/>
    <n v="43.899667000000001"/>
    <n v="-101.093952"/>
    <s v="Light truck (2 axles, 4 tires); SUV ( sport utility/suburban )"/>
    <s v="Westbound"/>
    <s v="Followed too closely; None"/>
    <s v="None"/>
    <s v="FINANCIAL RESPONSIBILITY - OWNER"/>
    <s v="None"/>
    <s v="None"/>
    <s v="0.00 BAC, 0.00 BAC"/>
    <x v="5"/>
    <x v="0"/>
  </r>
  <r>
    <n v="965"/>
    <n v="2012790"/>
    <d v="2020-10-03T13:00:00"/>
    <s v="JACKSON"/>
    <s v="N"/>
    <s v="Lap belt and shoulder harness used"/>
    <s v="Straight ahead"/>
    <n v="0"/>
    <n v="90"/>
    <s v="Jackknife, Other traffic barrier, Ran off road left"/>
    <s v="Clear"/>
    <s v="Y"/>
    <s v="N"/>
    <s v="N"/>
    <s v="N"/>
    <n v="43.901162999999897"/>
    <n v="-101.078095"/>
    <s v="SUV ( sport utility/suburban )"/>
    <s v="Westbound"/>
    <s v="Over-correcting/over-steering; Running off road"/>
    <s v="None"/>
    <m/>
    <s v="None"/>
    <s v="None"/>
    <s v="0.00 BAC"/>
    <x v="5"/>
    <x v="0"/>
  </r>
  <r>
    <n v="966"/>
    <n v="2012801"/>
    <d v="2020-09-22T14:54:00"/>
    <s v="JACKSON"/>
    <s v="N"/>
    <s v="Lap belt and shoulder harness used"/>
    <s v="Straight ahead"/>
    <n v="0"/>
    <n v="90"/>
    <s v="Overturn/rollover, Ran off road right"/>
    <s v="Clear"/>
    <s v="N"/>
    <s v="N"/>
    <s v="N"/>
    <s v="N"/>
    <n v="43.888617000000004"/>
    <n v="-101.126200999999"/>
    <s v="SUV ( sport utility/suburban )"/>
    <s v="Westbound"/>
    <s v="Failure to keep in proper lane; None"/>
    <s v="None"/>
    <m/>
    <s v="None"/>
    <s v="None"/>
    <s v="Test not given"/>
    <x v="5"/>
    <x v="0"/>
  </r>
  <r>
    <n v="967"/>
    <n v="2013030"/>
    <d v="2020-10-21T10:20:00"/>
    <s v="JACKSON"/>
    <s v="N"/>
    <s v="Lap belt and shoulder harness used"/>
    <s v="Straight ahead"/>
    <n v="0"/>
    <n v="90"/>
    <s v="Fence, Ran off road right"/>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5"/>
    <x v="0"/>
  </r>
  <r>
    <n v="968"/>
    <n v="2013037"/>
    <d v="2020-10-22T12:13:00"/>
    <s v="JACKSON"/>
    <s v="N"/>
    <s v="Lap belt and shoulder harness used"/>
    <s v="Straight ahead"/>
    <n v="0"/>
    <n v="90"/>
    <s v="Cross median/centerline, Motor vehicle in transport, Overturn/rollover, Ran off road left"/>
    <s v="Snow"/>
    <s v="N"/>
    <s v="N"/>
    <s v="N"/>
    <s v="N"/>
    <n v="43.842942999999899"/>
    <n v="-101.285234"/>
    <s v="Passenger car; SUV ( sport utility/suburban )"/>
    <s v="Eastbound; Westbound"/>
    <s v="Driving too fast for conditions; None"/>
    <s v="None; Road surface condition ( wet, icy, snow, slush, etc. )"/>
    <s v="OVERDRIVING ROAD CONDITIONS"/>
    <s v="None"/>
    <s v="None; Weather conditions"/>
    <s v="0.00 BAC, Not reported, 0.00 BAC, Not reported"/>
    <x v="5"/>
    <x v="1"/>
  </r>
  <r>
    <n v="969"/>
    <n v="2013057"/>
    <d v="2020-10-22T19:48:00"/>
    <s v="JONES"/>
    <s v="N"/>
    <s v="Lap belt only used"/>
    <s v="Straight ahead"/>
    <n v="0"/>
    <n v="90"/>
    <s v="Jackknife, Ran off road left"/>
    <s v="Sleet, hail ( freezing rain or drizzle )"/>
    <s v="N"/>
    <s v="N"/>
    <s v="N"/>
    <s v="N"/>
    <n v="43.886750999999897"/>
    <n v="-100.832913"/>
    <s v="Tractor/semi-trailer"/>
    <s v="Eastbound"/>
    <s v="Failure to keep in proper lane; None"/>
    <s v="Road surface condition ( wet, icy, snow, slush, etc. )"/>
    <s v="LANE DRIVING REQUIRED / ILLEGAL LANE CHANGE"/>
    <s v="None"/>
    <s v="Weather conditions"/>
    <s v="Test not given"/>
    <x v="5"/>
    <x v="0"/>
  </r>
  <r>
    <n v="971"/>
    <n v="2013329"/>
    <d v="2020-10-22T17:06:00"/>
    <s v="JONES"/>
    <s v="N"/>
    <s v="Lap belt and shoulder harness used"/>
    <s v="Overtaking/passing, Straight ahead"/>
    <n v="0"/>
    <n v="90"/>
    <s v="Motor vehicle in transport"/>
    <s v="Cloudy"/>
    <s v="N"/>
    <s v="N"/>
    <s v="N"/>
    <s v="N"/>
    <n v="43.884842999999897"/>
    <n v="-100.733519999999"/>
    <s v="Passenger car; Tractor/semi-trailer"/>
    <s v="Westbound"/>
    <s v="None"/>
    <s v="None; Road surface condition ( wet, icy, snow, slush, etc. )"/>
    <m/>
    <s v="None"/>
    <s v="None; Weather conditions"/>
    <s v="Test not given, Test not given"/>
    <x v="5"/>
    <x v="0"/>
  </r>
  <r>
    <n v="972"/>
    <n v="2013568"/>
    <d v="2020-10-22T11:00:00"/>
    <s v="JACKSON"/>
    <s v="N"/>
    <s v="Lap belt and shoulder harness used"/>
    <s v="Straight ahead"/>
    <n v="0"/>
    <n v="90"/>
    <s v="Delineator post, Ran off road right"/>
    <s v="Cloudy, Snow"/>
    <s v="N"/>
    <s v="N"/>
    <s v="N"/>
    <s v="N"/>
    <n v="43.851103000000002"/>
    <n v="-101.47582800000001"/>
    <s v="Passenger car"/>
    <s v="Westbound"/>
    <s v="Drinking; Driving too fast for conditions"/>
    <s v="Road surface condition ( wet, icy, snow, slush, etc. )"/>
    <s v="POSSESSION OF MARIJUANA, POSSESSION OF DRUG PARAPHERNALIA BY DRIVER OF VEHICLE, DUI, OPEN CONTAINER IN VEHICLE"/>
    <s v="None"/>
    <s v="None"/>
    <s v="0.28 BAC"/>
    <x v="5"/>
    <x v="0"/>
  </r>
  <r>
    <n v="973"/>
    <n v="2013609"/>
    <d v="2020-10-30T19:00:00"/>
    <s v="JONES"/>
    <s v="N"/>
    <m/>
    <m/>
    <n v="-1"/>
    <n v="90"/>
    <s v="Animal  - wild"/>
    <s v="Clear"/>
    <s v="N"/>
    <s v="N"/>
    <s v="N"/>
    <s v="N"/>
    <n v="43.886792"/>
    <n v="-100.800697"/>
    <s v="SUV ( sport utility/suburban )"/>
    <s v="Westbound"/>
    <s v="Wild animal hit - damage only"/>
    <s v="Animal in roadway"/>
    <m/>
    <s v="Wild animal hit"/>
    <s v="Wild animal hit - damage only"/>
    <s v="Wild animal hit"/>
    <x v="5"/>
    <x v="0"/>
  </r>
  <r>
    <n v="974"/>
    <n v="2013790"/>
    <d v="2020-11-01T19:15:00"/>
    <s v="JONES"/>
    <s v="N"/>
    <m/>
    <m/>
    <n v="-1"/>
    <n v="90"/>
    <s v="Animal  - wild"/>
    <s v="Clear"/>
    <s v="N"/>
    <s v="N"/>
    <s v="N"/>
    <s v="N"/>
    <n v="43.900937999999897"/>
    <n v="-100.978123999999"/>
    <s v="Passenger car"/>
    <s v="Eastbound"/>
    <s v="Wild animal hit - damage only"/>
    <s v="Animal in roadway"/>
    <m/>
    <s v="Wild animal hit"/>
    <s v="Wild animal hit - damage only"/>
    <s v="Wild animal hit"/>
    <x v="5"/>
    <x v="0"/>
  </r>
  <r>
    <n v="975"/>
    <n v="2013546"/>
    <d v="2020-10-21T08:25:00"/>
    <s v="JONES"/>
    <s v="N"/>
    <s v="Lap belt and shoulder harness used"/>
    <s v="Overtaking/passing, Straight ahead"/>
    <n v="0"/>
    <n v="90"/>
    <s v="Motor vehicle in transport, Ran off road left"/>
    <s v="Sleet, hail ( freezing rain or drizzle ), Snow"/>
    <s v="N"/>
    <s v="N"/>
    <s v="N"/>
    <s v="N"/>
    <n v="43.900911999999899"/>
    <n v="-100.934595"/>
    <s v="SUV ( sport utility/suburban ); Tractor/semi-trailer"/>
    <s v="Eastbound"/>
    <s v="Driving too fast for conditions; None"/>
    <s v="Road surface condition ( wet, icy, snow, slush, etc. )"/>
    <s v="OVERDRIVING ROAD CONDITIONS"/>
    <s v="None"/>
    <s v="None"/>
    <s v="0.00 BAC, Test not given"/>
    <x v="5"/>
    <x v="0"/>
  </r>
  <r>
    <n v="976"/>
    <n v="2014149"/>
    <d v="2020-10-25T16:15:00"/>
    <s v="JONES"/>
    <s v="N"/>
    <s v="Lap belt and shoulder harness used"/>
    <s v="Straight ahead"/>
    <n v="0"/>
    <n v="90"/>
    <s v="Overturn/rollover, Ran off road right"/>
    <s v="Cloudy"/>
    <s v="N"/>
    <s v="N"/>
    <s v="N"/>
    <s v="N"/>
    <n v="43.883930999999897"/>
    <n v="-100.722956999999"/>
    <s v="SUV ( sport utility/suburban )"/>
    <s v="Westbound"/>
    <s v="Driving too fast for conditions; None"/>
    <s v="Road surface condition ( wet, icy, snow, slush, etc. )"/>
    <m/>
    <s v="Tires"/>
    <s v="None"/>
    <s v="Test not given"/>
    <x v="5"/>
    <x v="2"/>
  </r>
  <r>
    <n v="977"/>
    <n v="2014147"/>
    <d v="2020-10-22T15:15:00"/>
    <s v="JONES"/>
    <s v="N"/>
    <s v="Lap belt and shoulder harness used"/>
    <s v="Straight ahead"/>
    <n v="0"/>
    <n v="90"/>
    <s v="Jackknife, Ran off road right"/>
    <s v="Snow, Fog, smog, smoke"/>
    <s v="N"/>
    <s v="N"/>
    <s v="N"/>
    <s v="N"/>
    <n v="43.886822000000002"/>
    <n v="-100.771292"/>
    <s v="Tractor/semi-trailer"/>
    <s v="Westbound"/>
    <s v="None"/>
    <s v="Road surface condition ( wet, icy, snow, slush, etc. )"/>
    <m/>
    <s v="None"/>
    <s v="Weather conditions"/>
    <s v="Test not given"/>
    <x v="5"/>
    <x v="0"/>
  </r>
  <r>
    <n v="978"/>
    <n v="2013252"/>
    <d v="2020-10-24T12:06:00"/>
    <s v="JACKSON"/>
    <s v="N"/>
    <s v="Lap belt and shoulder harness used"/>
    <s v="Straight ahead"/>
    <n v="0"/>
    <n v="90"/>
    <s v="Ditch, Equipment failure ( tires, brakes, etc. ), Guardrail face, Ran off road left, Ran off road right"/>
    <s v="Snow"/>
    <s v="N"/>
    <s v="N"/>
    <s v="N"/>
    <s v="N"/>
    <n v="43.878546"/>
    <n v="-101.145933999999"/>
    <s v="Light truck (2 axles, 4 tires); Passenger car"/>
    <s v="Eastbound; Westbound"/>
    <s v="None"/>
    <s v="Road surface condition ( wet, icy, snow, slush, etc. ); Rut, holes, bumps"/>
    <m/>
    <s v="None; Tires"/>
    <s v="Weather conditions"/>
    <s v="Test not given, Test not given"/>
    <x v="5"/>
    <x v="0"/>
  </r>
  <r>
    <n v="979"/>
    <n v="2014753"/>
    <d v="2020-11-12T19:00:00"/>
    <s v="JONES"/>
    <s v="N"/>
    <m/>
    <m/>
    <n v="-1"/>
    <n v="90"/>
    <s v="Animal  - wild"/>
    <s v="Clear"/>
    <s v="N"/>
    <s v="N"/>
    <s v="N"/>
    <s v="N"/>
    <n v="43.886315000000003"/>
    <n v="-100.75050400000001"/>
    <s v="Single-unit truck (2 axle, 6 tires) GVWR 10,001 lbs or more"/>
    <s v="Westbound"/>
    <s v="Wild animal hit - damage only"/>
    <s v="Animal in roadway"/>
    <m/>
    <s v="Wild animal hit"/>
    <s v="Wild animal hit - damage only"/>
    <s v="Wild animal hit"/>
    <x v="5"/>
    <x v="0"/>
  </r>
  <r>
    <n v="980"/>
    <n v="2014825"/>
    <d v="2020-11-18T17:10:00"/>
    <s v="JONES"/>
    <s v="N"/>
    <m/>
    <m/>
    <n v="-1"/>
    <n v="90"/>
    <s v="Animal  - wild"/>
    <s v="Clear"/>
    <s v="N"/>
    <s v="N"/>
    <s v="N"/>
    <s v="N"/>
    <n v="43.886442000000002"/>
    <n v="-100.875028"/>
    <s v="Tractor/semi-trailer"/>
    <s v="Eastbound"/>
    <s v="Wild animal hit - damage only"/>
    <s v="Animal in roadway"/>
    <m/>
    <s v="Wild animal hit"/>
    <s v="Wild animal hit - damage only"/>
    <s v="Wild animal hit"/>
    <x v="5"/>
    <x v="0"/>
  </r>
  <r>
    <n v="981"/>
    <n v="2014826"/>
    <d v="2020-11-18T21:17:00"/>
    <s v="JACKSON"/>
    <s v="N"/>
    <m/>
    <m/>
    <n v="-1"/>
    <n v="90"/>
    <s v="Animal  - wild"/>
    <s v="Clear"/>
    <s v="N"/>
    <s v="N"/>
    <s v="N"/>
    <s v="N"/>
    <n v="43.851745000000001"/>
    <n v="-101.414348"/>
    <s v="Light truck (2 axles, 4 tires)"/>
    <s v="Eastbound"/>
    <s v="Wild animal hit - damage only"/>
    <s v="Animal in roadway"/>
    <m/>
    <s v="Wild animal hit"/>
    <s v="Wild animal hit - damage only"/>
    <s v="Wild animal hit"/>
    <x v="5"/>
    <x v="0"/>
  </r>
  <r>
    <n v="982"/>
    <n v="2015027"/>
    <d v="2020-11-11T22:40:00"/>
    <s v="JONES"/>
    <s v="N"/>
    <m/>
    <m/>
    <n v="-1"/>
    <n v="90"/>
    <s v="Animal  - wild"/>
    <s v="Clear"/>
    <s v="N"/>
    <s v="N"/>
    <s v="N"/>
    <s v="N"/>
    <n v="43.9011929999999"/>
    <n v="-101.041264999999"/>
    <s v="Light truck (2 axles, 4 tires)"/>
    <s v="Westbound"/>
    <s v="Wild animal hit - damage only"/>
    <s v="Animal in roadway"/>
    <m/>
    <s v="Wild animal hit"/>
    <s v="Wild animal hit - damage only"/>
    <s v="Wild animal hit"/>
    <x v="5"/>
    <x v="0"/>
  </r>
  <r>
    <n v="983"/>
    <n v="2015091"/>
    <d v="2020-11-19T21:40:00"/>
    <s v="JACKSON"/>
    <s v="N"/>
    <m/>
    <m/>
    <n v="-1"/>
    <n v="90"/>
    <s v="Animal  - wild"/>
    <s v="Clear"/>
    <s v="N"/>
    <s v="N"/>
    <s v="N"/>
    <s v="N"/>
    <n v="43.851742000000002"/>
    <n v="-101.432839999999"/>
    <s v="Light truck (2 axles, 4 tires)"/>
    <s v="Westbound"/>
    <s v="Wild animal hit - damage only"/>
    <s v="Animal in roadway"/>
    <m/>
    <s v="Wild animal hit"/>
    <s v="Wild animal hit - damage only"/>
    <s v="Wild animal hit"/>
    <x v="5"/>
    <x v="0"/>
  </r>
  <r>
    <n v="984"/>
    <n v="2014664"/>
    <d v="2020-11-16T22:17:00"/>
    <s v="JACKSON"/>
    <s v="N"/>
    <m/>
    <m/>
    <n v="-1"/>
    <n v="90"/>
    <s v="Animal  - wild"/>
    <s v="Clear"/>
    <s v="N"/>
    <s v="N"/>
    <s v="N"/>
    <s v="N"/>
    <n v="43.8388279999999"/>
    <n v="-101.531154999999"/>
    <s v="Truck pulling trailer(s) - GCWR 10,001 lbs or more"/>
    <s v="Westbound"/>
    <s v="Wild animal hit - damage only"/>
    <s v="Animal in roadway"/>
    <m/>
    <s v="Wild animal hit"/>
    <s v="Wild animal hit - damage only"/>
    <s v="Wild animal hit"/>
    <x v="5"/>
    <x v="0"/>
  </r>
  <r>
    <n v="985"/>
    <n v="2015132"/>
    <d v="2020-10-22T14:04:00"/>
    <s v="JACKSON"/>
    <s v="N"/>
    <s v="Lap belt and shoulder harness used"/>
    <s v="Straight ahead"/>
    <n v="0"/>
    <n v="90"/>
    <s v="Jackknife, Ran off road left"/>
    <s v="Snow"/>
    <s v="N"/>
    <s v="N"/>
    <s v="N"/>
    <s v="N"/>
    <n v="43.900941000000003"/>
    <n v="-101.069789999999"/>
    <s v="Light truck (2 axles, 4 tires)"/>
    <s v="Eastbound"/>
    <s v="Failure to keep in proper lane; None"/>
    <s v="Road surface condition ( wet, icy, snow, slush, etc. )"/>
    <m/>
    <s v="None"/>
    <s v="None"/>
    <s v="0.00 BAC"/>
    <x v="5"/>
    <x v="0"/>
  </r>
  <r>
    <n v="986"/>
    <n v="2015457"/>
    <d v="2020-11-26T18:13:00"/>
    <s v="JONES"/>
    <s v="N"/>
    <m/>
    <m/>
    <n v="-1"/>
    <n v="90"/>
    <s v="Animal  - wild"/>
    <s v="Clear"/>
    <s v="N"/>
    <s v="N"/>
    <s v="N"/>
    <s v="N"/>
    <n v="43.888466999999899"/>
    <n v="-100.887512999999"/>
    <s v="SUV ( sport utility/suburban )"/>
    <s v="Westbound"/>
    <s v="Wild animal hit - damage only"/>
    <s v="Animal in roadway"/>
    <m/>
    <s v="Wild animal hit"/>
    <s v="Wild animal hit - damage only"/>
    <s v="Wild animal hit"/>
    <x v="5"/>
    <x v="0"/>
  </r>
  <r>
    <n v="987"/>
    <n v="2015458"/>
    <d v="2020-11-29T02:15:00"/>
    <s v="JACKSON"/>
    <s v="N"/>
    <m/>
    <m/>
    <n v="-1"/>
    <n v="90"/>
    <s v="Animal  - wild"/>
    <s v="Clear"/>
    <s v="N"/>
    <s v="N"/>
    <s v="N"/>
    <s v="N"/>
    <n v="43.842559000000001"/>
    <n v="-101.242923"/>
    <s v="Passenger car"/>
    <s v="Eastbound"/>
    <s v="Wild animal hit - damage only"/>
    <s v="Animal in roadway"/>
    <m/>
    <s v="Wild animal hit"/>
    <s v="Wild animal hit - damage only"/>
    <s v="Wild animal hit"/>
    <x v="5"/>
    <x v="0"/>
  </r>
  <r>
    <n v="988"/>
    <n v="2015598"/>
    <d v="2020-11-20T20:46:00"/>
    <s v="JACKSON"/>
    <s v="N"/>
    <m/>
    <m/>
    <n v="-1"/>
    <n v="90"/>
    <s v="Animal  - wild"/>
    <s v="Clear"/>
    <s v="N"/>
    <s v="N"/>
    <s v="N"/>
    <s v="N"/>
    <n v="43.851911000000001"/>
    <n v="-101.38992500000001"/>
    <s v="Light truck (2 axles, 4 tires)"/>
    <s v="Westbound"/>
    <s v="Wild animal hit - damage only"/>
    <s v="Animal in roadway"/>
    <m/>
    <s v="Wild animal hit"/>
    <s v="Wild animal hit - damage only"/>
    <s v="Wild animal hit"/>
    <x v="5"/>
    <x v="0"/>
  </r>
  <r>
    <n v="989"/>
    <n v="2015597"/>
    <d v="2020-11-20T18:53:00"/>
    <s v="JACKSON"/>
    <s v="N"/>
    <m/>
    <m/>
    <n v="-1"/>
    <n v="90"/>
    <s v="Animal  - wild"/>
    <s v="Clear"/>
    <s v="N"/>
    <s v="N"/>
    <s v="N"/>
    <s v="N"/>
    <n v="43.839505000000003"/>
    <n v="-101.52905800000001"/>
    <s v="Single-unit truck (2 axle, 6 tires) GVWR 10,000 lbs or less"/>
    <s v="Eastbound"/>
    <s v="Wild animal hit - damage only"/>
    <s v="Animal in roadway"/>
    <m/>
    <s v="Wild animal hit"/>
    <s v="Wild animal hit - damage only"/>
    <s v="Wild animal hit"/>
    <x v="5"/>
    <x v="0"/>
  </r>
  <r>
    <n v="990"/>
    <n v="2015600"/>
    <d v="2020-11-28T06:08:00"/>
    <s v="JACKSON"/>
    <s v="N"/>
    <m/>
    <m/>
    <n v="-1"/>
    <n v="90"/>
    <s v="Animal  - wild"/>
    <s v="Clear"/>
    <s v="N"/>
    <s v="N"/>
    <s v="N"/>
    <s v="N"/>
    <n v="43.836641"/>
    <n v="-101.537460999999"/>
    <s v="SUV ( sport utility/suburban )"/>
    <s v="Westbound"/>
    <s v="Wild animal hit - damage only"/>
    <s v="Animal in roadway"/>
    <m/>
    <s v="Wild animal hit"/>
    <s v="Wild animal hit - damage only"/>
    <s v="Wild animal hit"/>
    <x v="5"/>
    <x v="0"/>
  </r>
  <r>
    <n v="991"/>
    <n v="2015601"/>
    <d v="2020-11-29T22:03:00"/>
    <s v="JACKSON"/>
    <s v="N"/>
    <m/>
    <m/>
    <n v="-1"/>
    <n v="90"/>
    <s v="Animal  - wild"/>
    <s v="Clear"/>
    <s v="N"/>
    <s v="N"/>
    <s v="N"/>
    <s v="N"/>
    <n v="43.846072999999897"/>
    <n v="-101.337469999999"/>
    <s v="Tractor/semi-trailer"/>
    <s v="Westbound"/>
    <s v="Wild animal hit - damage only"/>
    <s v="Animal in roadway"/>
    <m/>
    <s v="Wild animal hit"/>
    <s v="Wild animal hit - damage only"/>
    <s v="Wild animal hit"/>
    <x v="5"/>
    <x v="0"/>
  </r>
  <r>
    <n v="992"/>
    <n v="2016201"/>
    <d v="2020-11-28T23:34:00"/>
    <s v="JACKSON"/>
    <s v="N"/>
    <s v="Lap belt only used"/>
    <s v="Changing lanes, Straight ahead"/>
    <n v="0"/>
    <n v="90"/>
    <s v="Motor vehicle in transport"/>
    <s v="Clear"/>
    <s v="N"/>
    <s v="N"/>
    <s v="N"/>
    <s v="N"/>
    <n v="43.861459000000004"/>
    <n v="-101.186306"/>
    <s v="Tractor/semi-trailer"/>
    <s v="Westbound"/>
    <s v="Failure to keep in proper lane; None"/>
    <s v="None"/>
    <s v="LANE DRIVING REQUIRED / ILLEGAL LANE CHANGE"/>
    <s v="None"/>
    <s v="None"/>
    <s v="0.00 BAC, 0.00 BAC"/>
    <x v="5"/>
    <x v="0"/>
  </r>
  <r>
    <n v="993"/>
    <n v="2016560"/>
    <d v="2020-10-21T09:55:00"/>
    <s v="JACKSON"/>
    <s v="N"/>
    <s v="Lap belt and shoulder harness used"/>
    <s v="Straight ahead"/>
    <n v="0"/>
    <n v="90"/>
    <s v="Fence, Overturn/rollover, Ran off road right, Separation of units"/>
    <s v="Snow"/>
    <s v="N"/>
    <s v="N"/>
    <s v="N"/>
    <s v="N"/>
    <n v="43.894815999999899"/>
    <n v="-101.113957999999"/>
    <s v="SUV ( sport utility/suburban )"/>
    <s v="Eastbound"/>
    <s v="Driving too fast for conditions; Running off road"/>
    <s v="Road surface condition ( wet, icy, snow, slush, etc. )"/>
    <m/>
    <s v="None"/>
    <s v="Weather conditions"/>
    <s v="Test not given"/>
    <x v="5"/>
    <x v="0"/>
  </r>
  <r>
    <n v="994"/>
    <n v="2016856"/>
    <d v="2020-12-12T12:01:00"/>
    <s v="JACKSON"/>
    <s v="N"/>
    <s v="Lap belt only used, None used"/>
    <s v="Straight ahead"/>
    <n v="0"/>
    <n v="90"/>
    <s v="Cross median/centerline, Overturn/rollover, Ran off road left"/>
    <s v="Clear, Cloudy"/>
    <s v="N"/>
    <s v="N"/>
    <s v="N"/>
    <s v="N"/>
    <n v="43.878455000000002"/>
    <n v="-101.146720999999"/>
    <s v="Tractor/semi-trailer"/>
    <s v="Eastbound"/>
    <s v="Failure to keep in proper lane; None"/>
    <s v="None"/>
    <s v="CARELESS DRIVING."/>
    <s v="Brakes"/>
    <s v="None"/>
    <s v="0.00 BAC, Not reported"/>
    <x v="5"/>
    <x v="3"/>
  </r>
  <r>
    <n v="995"/>
    <n v="2016857"/>
    <d v="2020-12-03T20:17:00"/>
    <s v="JONES"/>
    <s v="N"/>
    <m/>
    <m/>
    <n v="-1"/>
    <n v="83"/>
    <s v="Animal  - wild"/>
    <s v="Clear"/>
    <s v="N"/>
    <s v="N"/>
    <s v="N"/>
    <s v="N"/>
    <n v="43.813046"/>
    <n v="-100.69341900000001"/>
    <s v="SUV ( sport utility/suburban )"/>
    <s v="Northbound"/>
    <s v="Wild animal hit - damage only"/>
    <s v="Animal in roadway"/>
    <m/>
    <s v="Wild animal hit"/>
    <s v="Wild animal hit - damage only"/>
    <s v="Wild animal hit"/>
    <x v="5"/>
    <x v="0"/>
  </r>
  <r>
    <n v="996"/>
    <n v="2016926"/>
    <d v="2020-12-23T12:26:00"/>
    <s v="JACKSON"/>
    <s v="N"/>
    <s v="Lap belt and shoulder harness used"/>
    <s v="Straight ahead"/>
    <n v="0"/>
    <n v="90"/>
    <s v="Jackknife, Ran off road right"/>
    <s v="Blowing snow"/>
    <s v="N"/>
    <s v="N"/>
    <s v="N"/>
    <s v="N"/>
    <n v="43.835984000000003"/>
    <n v="-101.60471800000001"/>
    <s v="Tractor/semi-trailer"/>
    <s v="Eastbound"/>
    <s v="Driving too fast for conditions; None"/>
    <s v="Road surface condition ( wet, icy, snow, slush, etc. )"/>
    <m/>
    <s v="None"/>
    <s v="Weather conditions"/>
    <s v="Test not given"/>
    <x v="5"/>
    <x v="0"/>
  </r>
  <r>
    <n v="997"/>
    <n v="2016927"/>
    <d v="2020-12-22T00:51:00"/>
    <s v="JACKSON"/>
    <s v="N"/>
    <s v="Lap belt and shoulder harness used"/>
    <s v="Straight ahead"/>
    <n v="0"/>
    <n v="90"/>
    <s v="Jackknife, Ran off road right"/>
    <s v="Snow"/>
    <s v="N"/>
    <s v="N"/>
    <s v="N"/>
    <s v="N"/>
    <n v="43.8836569999999"/>
    <n v="-101.136521999999"/>
    <s v="Tractor/semi-trailer"/>
    <s v="Westbound"/>
    <s v="Driving too fast for conditions; None"/>
    <s v="Road surface condition ( wet, icy, snow, slush, etc. )"/>
    <m/>
    <s v="None"/>
    <s v="Weather conditions"/>
    <s v="Test not given"/>
    <x v="5"/>
    <x v="0"/>
  </r>
  <r>
    <n v="998"/>
    <n v="2017034"/>
    <d v="2020-12-23T11:00:00"/>
    <s v="JACKSON"/>
    <s v="N"/>
    <s v="Lap belt and shoulder harness used"/>
    <s v="Straight ahead"/>
    <n v="0"/>
    <n v="90"/>
    <s v="Overturn/rollover, Ran off road right"/>
    <s v="Cloudy"/>
    <s v="Y"/>
    <s v="N"/>
    <s v="N"/>
    <s v="N"/>
    <n v="43.842658"/>
    <n v="-101.272542999999"/>
    <s v="Cargo van - GVWR 10,000 lbs or less"/>
    <s v="Eastbound"/>
    <s v="Over-correcting/over-steering; Swerving or avoiding due to wind, slippery surface, vehicle, object, non-motorist, etc."/>
    <s v="Road surface condition ( wet, icy, snow, slush, etc. )"/>
    <m/>
    <s v="None"/>
    <s v="None"/>
    <s v="0.00 BAC"/>
    <x v="5"/>
    <x v="0"/>
  </r>
  <r>
    <n v="999"/>
    <n v="2017035"/>
    <d v="2020-12-24T07:05:00"/>
    <s v="JACKSON"/>
    <s v="N"/>
    <s v="Lap belt and shoulder harness used"/>
    <s v="Straight ahead"/>
    <n v="0"/>
    <n v="90"/>
    <s v="Jackknife, Ran off road left, Separation of units"/>
    <s v="Clear"/>
    <s v="N"/>
    <s v="N"/>
    <s v="N"/>
    <s v="N"/>
    <n v="43.8499079999999"/>
    <n v="-101.209283999999"/>
    <s v="Light truck (2 axles, 4 tires)"/>
    <s v="Eastbound"/>
    <s v="Driving too fast for conditions; None"/>
    <s v="Road surface condition ( wet, icy, snow, slush, etc. )"/>
    <m/>
    <s v="None"/>
    <s v="None"/>
    <s v="0.00 BAC"/>
    <x v="5"/>
    <x v="0"/>
  </r>
  <r>
    <n v="1000"/>
    <n v="2017058"/>
    <d v="2020-12-23T12:05:00"/>
    <s v="JACKSON"/>
    <s v="N"/>
    <s v="Lap belt and shoulder harness used"/>
    <s v="Straight ahead"/>
    <n v="0"/>
    <n v="90"/>
    <s v="Guardrail face, Jackknife, Ran off road right"/>
    <s v="Blowing snow, Severe crosswinds"/>
    <s v="N"/>
    <s v="N"/>
    <s v="N"/>
    <s v="N"/>
    <n v="43.842654000000003"/>
    <n v="-101.271569"/>
    <s v="Tractor/semi-trailer"/>
    <s v="Eastbound"/>
    <s v="None; Swerving or avoiding due to wind, slippery surface, vehicle, object, non-motorist, etc."/>
    <s v="Road surface condition ( wet, icy, snow, slush, etc. )"/>
    <m/>
    <s v="None"/>
    <s v="None"/>
    <s v="0.00 BAC"/>
    <x v="5"/>
    <x v="0"/>
  </r>
  <r>
    <n v="1001"/>
    <n v="2017059"/>
    <d v="2020-12-23T07:55:00"/>
    <s v="JACKSON"/>
    <s v="N"/>
    <s v="Lap belt and shoulder harness used"/>
    <s v="Straight ahead"/>
    <n v="0"/>
    <n v="90"/>
    <s v="Jackknife, Ran off road left"/>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5"/>
    <x v="0"/>
  </r>
  <r>
    <n v="1002"/>
    <n v="2017060"/>
    <d v="2020-12-23T10:52:00"/>
    <s v="JACKSON"/>
    <s v="N"/>
    <s v="Lap belt and shoulder harness used"/>
    <s v="Straight ahead"/>
    <n v="0"/>
    <n v="90"/>
    <s v="Jackknife, Overturn/rollover"/>
    <s v="Blowing snow, Severe crosswinds"/>
    <s v="N"/>
    <s v="N"/>
    <s v="N"/>
    <s v="N"/>
    <n v="43.842708000000002"/>
    <n v="-101.281767"/>
    <s v="Light truck (2 axles, 4 tires)"/>
    <s v="Eastbound"/>
    <s v="None; Swerving or avoiding due to wind, slippery surface, vehicle, object, non-motorist, etc."/>
    <s v="Road surface condition ( wet, icy, snow, slush, etc. )"/>
    <m/>
    <s v="None"/>
    <s v="None"/>
    <s v="0.00 BAC"/>
    <x v="5"/>
    <x v="0"/>
  </r>
  <r>
    <n v="1003"/>
    <n v="2017061"/>
    <d v="2020-12-23T15:15:00"/>
    <s v="JACKSON"/>
    <s v="N"/>
    <s v="Lap belt and shoulder harness used"/>
    <s v="Straight ahead"/>
    <n v="0"/>
    <n v="90"/>
    <s v="Jackknife, Ran off road right"/>
    <s v="Clear"/>
    <s v="N"/>
    <s v="N"/>
    <s v="N"/>
    <s v="N"/>
    <n v="43.8511969999999"/>
    <n v="-101.469398999999"/>
    <s v="Light truck (2 axles, 4 tires)"/>
    <s v="Westbound"/>
    <s v="None; Swerving or avoiding due to wind, slippery surface, vehicle, object, non-motorist, etc."/>
    <s v="Road surface condition ( wet, icy, snow, slush, etc. )"/>
    <m/>
    <s v="None"/>
    <s v="None"/>
    <s v="0.00 BAC"/>
    <x v="5"/>
    <x v="0"/>
  </r>
  <r>
    <n v="1004"/>
    <n v="2017062"/>
    <d v="2020-12-24T00:19:00"/>
    <s v="JACKSON"/>
    <s v="N"/>
    <s v="Lap belt and shoulder harness used"/>
    <s v="Straight ahead"/>
    <n v="0"/>
    <n v="90"/>
    <s v="Overturn/rollover, Ran off road left"/>
    <s v="Clear"/>
    <s v="N"/>
    <s v="N"/>
    <s v="N"/>
    <s v="N"/>
    <n v="43.845236999999898"/>
    <n v="-101.218817999999"/>
    <s v="SUV ( sport utility/suburban )"/>
    <s v="Eastbound"/>
    <s v="None; Swerving or avoiding due to wind, slippery surface, vehicle, object, non-motorist, etc."/>
    <s v="Road surface condition ( wet, icy, snow, slush, etc. )"/>
    <m/>
    <s v="None"/>
    <s v="None"/>
    <s v="0.00 BAC"/>
    <x v="5"/>
    <x v="0"/>
  </r>
  <r>
    <n v="1005"/>
    <n v="2017231"/>
    <d v="2020-11-14T00:25:00"/>
    <s v="JACKSON"/>
    <s v="N"/>
    <s v="Lap belt and shoulder harness used"/>
    <s v="Straight ahead"/>
    <n v="0"/>
    <n v="90"/>
    <s v="Barricade, Highway traffic sign post/sign, Other traffic barrier, Ran off road left"/>
    <s v="Clear"/>
    <s v="N"/>
    <s v="N"/>
    <s v="N"/>
    <s v="N"/>
    <n v="43.842843000000002"/>
    <n v="-101.25195600000001"/>
    <s v="Tractor/semi-trailer"/>
    <s v="Westbound"/>
    <s v="Improper lane change; None"/>
    <s v="Work zone ( construction/maintenance/utility )"/>
    <s v="FAIL TO REPORT ACCIDENT (&gt;$1000/$2000)"/>
    <s v="None"/>
    <s v="None"/>
    <s v="Test not given"/>
    <x v="5"/>
    <x v="0"/>
  </r>
  <r>
    <n v="1006"/>
    <n v="2017233"/>
    <d v="2020-11-24T19:15:00"/>
    <s v="MELLETTE"/>
    <s v="N"/>
    <m/>
    <m/>
    <n v="-1"/>
    <n v="83"/>
    <s v="Animal  - wild"/>
    <s v="Clear"/>
    <s v="N"/>
    <s v="N"/>
    <s v="N"/>
    <s v="N"/>
    <n v="43.712386000000002"/>
    <n v="-100.685379999999"/>
    <s v="Light truck (2 axles, 4 tires)"/>
    <s v="Northbound"/>
    <s v="Wild animal hit - damage only"/>
    <s v="Animal in roadway"/>
    <m/>
    <s v="Wild animal hit"/>
    <s v="Wild animal hit - damage only"/>
    <s v="Wild animal hit"/>
    <x v="5"/>
    <x v="0"/>
  </r>
  <r>
    <n v="1009"/>
    <n v="2017236"/>
    <d v="2020-07-17T12:45:00"/>
    <s v="JONES"/>
    <s v="N"/>
    <s v="Lap belt and shoulder harness used"/>
    <s v="Straight ahead"/>
    <n v="0"/>
    <n v="90"/>
    <s v="Other movable object"/>
    <s v="Clear"/>
    <s v="N"/>
    <s v="N"/>
    <s v="N"/>
    <s v="N"/>
    <n v="43.885525999999899"/>
    <n v="-100.744957999999"/>
    <s v="Passenger car"/>
    <s v="Eastbound"/>
    <s v="None"/>
    <s v="None"/>
    <m/>
    <s v="None"/>
    <s v="None"/>
    <s v="Test not given"/>
    <x v="5"/>
    <x v="0"/>
  </r>
  <r>
    <n v="1010"/>
    <n v="2017237"/>
    <d v="2020-10-24T18:24:00"/>
    <s v="JONES"/>
    <s v="N"/>
    <m/>
    <m/>
    <n v="-1"/>
    <n v="90"/>
    <s v="Animal  - wild"/>
    <s v="Snow"/>
    <s v="N"/>
    <s v="N"/>
    <s v="N"/>
    <s v="N"/>
    <n v="43.893070000000002"/>
    <n v="-100.900043999999"/>
    <s v="SUV ( sport utility/suburban )"/>
    <s v="Eastbound"/>
    <s v="Wild animal hit - damage only"/>
    <s v="Animal in roadway"/>
    <m/>
    <s v="Wild animal hit"/>
    <s v="Wild animal hit - damage only"/>
    <s v="Wild animal hit"/>
    <x v="5"/>
    <x v="0"/>
  </r>
  <r>
    <n v="1012"/>
    <n v="2017260"/>
    <d v="2020-08-19T04:28:00"/>
    <s v="MELLETTE"/>
    <s v="N"/>
    <m/>
    <m/>
    <n v="-1"/>
    <n v="83"/>
    <s v="Animal  - wild"/>
    <s v="Clear"/>
    <s v="N"/>
    <s v="N"/>
    <s v="N"/>
    <s v="N"/>
    <n v="43.431142999999899"/>
    <n v="-100.740324"/>
    <s v="Tractor/semi-trailer"/>
    <s v="Northbound"/>
    <s v="Wild animal hit - damage only"/>
    <s v="Animal in roadway"/>
    <m/>
    <s v="Wild animal hit"/>
    <s v="Wild animal hit - damage only"/>
    <s v="Wild animal hit"/>
    <x v="5"/>
    <x v="0"/>
  </r>
  <r>
    <n v="1013"/>
    <n v="2017261"/>
    <d v="2020-08-28T21:22:00"/>
    <s v="MELLETTE"/>
    <s v="N"/>
    <m/>
    <m/>
    <n v="-1"/>
    <n v="83"/>
    <s v="Animal  - wild"/>
    <s v="Clear"/>
    <s v="N"/>
    <s v="N"/>
    <s v="N"/>
    <s v="N"/>
    <n v="43.5269499999999"/>
    <n v="-100.730887999999"/>
    <s v="Tractor/semi-trailer"/>
    <s v="Northbound"/>
    <s v="Wild animal hit - damage only"/>
    <s v="Animal in roadway"/>
    <m/>
    <s v="Wild animal hit"/>
    <s v="Wild animal hit - damage only"/>
    <s v="Wild animal hit"/>
    <x v="5"/>
    <x v="0"/>
  </r>
  <r>
    <n v="1014"/>
    <n v="2017263"/>
    <d v="2020-08-31T23:27:00"/>
    <s v="MELLETTE"/>
    <s v="N"/>
    <m/>
    <m/>
    <n v="-1"/>
    <n v="83"/>
    <s v="Animal  - wild"/>
    <s v="Clear"/>
    <s v="N"/>
    <s v="N"/>
    <s v="N"/>
    <s v="N"/>
    <n v="43.516370000000002"/>
    <n v="-100.730097999999"/>
    <s v="SUV ( sport utility/suburban )"/>
    <s v="Northbound"/>
    <s v="Wild animal hit - damage only"/>
    <s v="Animal in roadway"/>
    <m/>
    <s v="Wild animal hit"/>
    <s v="Wild animal hit - damage only"/>
    <s v="Wild animal hit"/>
    <x v="5"/>
    <x v="0"/>
  </r>
  <r>
    <n v="1015"/>
    <n v="2017264"/>
    <d v="2020-10-29T19:02:00"/>
    <s v="MELLETTE"/>
    <s v="N"/>
    <m/>
    <m/>
    <n v="-1"/>
    <n v="83"/>
    <s v="Animal  - wild"/>
    <s v="Clear"/>
    <s v="N"/>
    <s v="N"/>
    <s v="N"/>
    <s v="N"/>
    <n v="43.5047929999999"/>
    <n v="-100.731650999999"/>
    <s v="SUV ( sport utility/suburban )"/>
    <s v="Northbound"/>
    <s v="Wild animal hit - damage only"/>
    <s v="Animal in roadway"/>
    <m/>
    <s v="Wild animal hit"/>
    <s v="Wild animal hit - damage only"/>
    <s v="Wild animal hit"/>
    <x v="5"/>
    <x v="0"/>
  </r>
  <r>
    <n v="1016"/>
    <n v="1921147"/>
    <d v="2019-03-01T16:50:00"/>
    <s v="JONES"/>
    <s v="N"/>
    <s v="Lap belt and shoulder harness used"/>
    <s v="Straight ahead"/>
    <n v="0"/>
    <n v="90"/>
    <s v="Cross median/centerline, Overturn/rollover"/>
    <s v="Cloudy"/>
    <s v="N"/>
    <s v="N"/>
    <s v="N"/>
    <s v="N"/>
    <n v="43.886895000000003"/>
    <n v="-100.87986600000001"/>
    <s v="Passenger car"/>
    <s v="Westbound"/>
    <s v="None; Running off road"/>
    <s v="Road surface condition ( wet, icy, snow, slush, etc. )"/>
    <m/>
    <s v="None"/>
    <s v="None"/>
    <s v="Test not given"/>
    <x v="5"/>
    <x v="0"/>
  </r>
  <r>
    <n v="1017"/>
    <n v="2017644"/>
    <d v="2020-02-26T01:31:00"/>
    <s v="MELLETTE"/>
    <s v="N"/>
    <s v="Shoulder harness only used"/>
    <s v="Straight ahead"/>
    <n v="0"/>
    <n v="83"/>
    <s v="Equipment failure ( tires, brakes, etc. ), Fire/explosion"/>
    <s v="Clear"/>
    <s v="N"/>
    <s v="N"/>
    <s v="N"/>
    <s v="N"/>
    <n v="43.712369000000002"/>
    <n v="-100.685389999999"/>
    <s v="Tractor/semi-trailer"/>
    <s v="Northbound"/>
    <s v="None"/>
    <s v="None"/>
    <m/>
    <s v="Tires"/>
    <s v="Other"/>
    <s v="Test not given"/>
    <x v="5"/>
    <x v="0"/>
  </r>
  <r>
    <n v="1018"/>
    <n v="2017645"/>
    <d v="2020-04-22T21:51:00"/>
    <s v="JONES"/>
    <s v="N"/>
    <s v="Lap belt and shoulder harness used"/>
    <s v="Straight ahead"/>
    <n v="0"/>
    <n v="90"/>
    <s v="Other movable object"/>
    <s v="Clear"/>
    <s v="N"/>
    <s v="N"/>
    <s v="N"/>
    <s v="N"/>
    <n v="43.886716999999898"/>
    <n v="-100.859576"/>
    <s v="Passenger car"/>
    <s v="Westbound"/>
    <s v="None; Other"/>
    <s v="Debris"/>
    <m/>
    <s v="None"/>
    <s v="None"/>
    <s v="Test not given"/>
    <x v="5"/>
    <x v="0"/>
  </r>
  <r>
    <n v="1019"/>
    <n v="2100368"/>
    <d v="2021-01-09T07:29:00"/>
    <s v="JACKSON"/>
    <s v="N"/>
    <s v="Lap belt and shoulder harness used, None used"/>
    <s v="Straight ahead"/>
    <n v="0"/>
    <n v="90"/>
    <s v="Overturn/rollover, Ran off road left"/>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5"/>
    <x v="2"/>
  </r>
  <r>
    <n v="1020"/>
    <n v="2100575"/>
    <d v="2021-01-14T12:50:00"/>
    <s v="JACKSON"/>
    <s v="N"/>
    <s v="Lap belt and shoulder harness used"/>
    <s v="Straight ahead"/>
    <n v="0"/>
    <n v="90"/>
    <s v="Overturn/rollover"/>
    <s v="Severe crosswinds"/>
    <s v="N"/>
    <s v="N"/>
    <s v="N"/>
    <s v="N"/>
    <n v="43.887818000000003"/>
    <n v="-101.12836900000001"/>
    <s v="Light truck (2 axles, 4 tires)"/>
    <s v="Westbound"/>
    <s v="None; Swerving or avoiding due to wind, slippery surface, vehicle, object, non-motorist, etc."/>
    <s v="None"/>
    <m/>
    <s v="None"/>
    <s v="None"/>
    <s v="0.00 BAC"/>
    <x v="5"/>
    <x v="0"/>
  </r>
  <r>
    <n v="1021"/>
    <n v="2100580"/>
    <d v="2021-01-14T14:07:00"/>
    <s v="JACKSON"/>
    <s v="N"/>
    <s v="Lap belt only used"/>
    <s v="Straight ahead"/>
    <n v="0"/>
    <n v="90"/>
    <s v="Overturn/rollover, Ran off road left"/>
    <s v="Severe crosswinds"/>
    <s v="N"/>
    <s v="N"/>
    <s v="N"/>
    <s v="N"/>
    <n v="43.899819999999899"/>
    <n v="-101.092838"/>
    <s v="Tractor/semi-trailer"/>
    <s v="Westbound"/>
    <s v="None"/>
    <s v="None"/>
    <m/>
    <s v="None"/>
    <s v="None"/>
    <s v="Test not given"/>
    <x v="5"/>
    <x v="1"/>
  </r>
  <r>
    <n v="1022"/>
    <n v="2100581"/>
    <d v="2021-01-14T18:13:00"/>
    <s v="JACKSON"/>
    <s v="N"/>
    <s v="Lap belt only used"/>
    <s v="Straight ahead"/>
    <n v="0"/>
    <n v="90"/>
    <s v="Overturn/rollover"/>
    <s v="Severe crosswinds"/>
    <s v="N"/>
    <s v="N"/>
    <s v="N"/>
    <s v="N"/>
    <n v="43.867652999999898"/>
    <n v="-101.171536"/>
    <s v="Light truck (2 axles, 4 tires)"/>
    <s v="Westbound"/>
    <s v="None"/>
    <s v="None"/>
    <m/>
    <s v="None"/>
    <s v="None"/>
    <s v="Test not given"/>
    <x v="5"/>
    <x v="0"/>
  </r>
  <r>
    <n v="1023"/>
    <n v="2100583"/>
    <d v="2021-01-14T16:01:00"/>
    <s v="JACKSON"/>
    <s v="N"/>
    <s v="Lap belt only used"/>
    <s v="Straight ahead"/>
    <n v="0"/>
    <n v="90"/>
    <s v="Overturn/rollover"/>
    <s v="Severe crosswinds"/>
    <s v="N"/>
    <s v="N"/>
    <s v="N"/>
    <s v="N"/>
    <n v="43.899427000000003"/>
    <n v="-101.095457999999"/>
    <s v="Light truck (2 axles, 4 tires)"/>
    <s v="Eastbound"/>
    <s v="None"/>
    <s v="None"/>
    <m/>
    <s v="None"/>
    <s v="None"/>
    <s v="Test not given"/>
    <x v="5"/>
    <x v="0"/>
  </r>
  <r>
    <n v="1025"/>
    <n v="2100585"/>
    <d v="2021-01-18T11:28:00"/>
    <s v="JACKSON"/>
    <s v="N"/>
    <s v="Lap belt only used"/>
    <s v="Overtaking/passing"/>
    <n v="0"/>
    <n v="90"/>
    <s v="Guardrail face, Ran off road right"/>
    <s v="Sleet, hail ( freezing rain or drizzle ), Snow"/>
    <s v="N"/>
    <s v="N"/>
    <s v="N"/>
    <s v="N"/>
    <n v="43.899366999999899"/>
    <n v="-101.095799999999"/>
    <s v="Passenger car"/>
    <s v="Eastbound"/>
    <s v="Driving too fast for conditions; None"/>
    <s v="Road surface condition ( wet, icy, snow, slush, etc. )"/>
    <m/>
    <s v="None"/>
    <s v="None"/>
    <s v="Test not given"/>
    <x v="5"/>
    <x v="0"/>
  </r>
  <r>
    <n v="1026"/>
    <n v="2100723"/>
    <d v="2021-01-23T19:18:00"/>
    <s v="JONES"/>
    <s v="N"/>
    <m/>
    <m/>
    <n v="-1"/>
    <n v="90"/>
    <s v="Animal  - wild"/>
    <s v="Cloudy"/>
    <s v="N"/>
    <s v="N"/>
    <s v="N"/>
    <s v="N"/>
    <n v="43.899189999999898"/>
    <n v="-100.915527999999"/>
    <s v="SUV ( sport utility/suburban )"/>
    <s v="Eastbound"/>
    <s v="Wild animal hit - damage only"/>
    <s v="Animal in roadway"/>
    <m/>
    <s v="Wild animal hit"/>
    <s v="Wild animal hit - damage only"/>
    <s v="Wild animal hit"/>
    <x v="5"/>
    <x v="0"/>
  </r>
  <r>
    <n v="1027"/>
    <n v="1921228"/>
    <d v="2019-02-17T11:20:00"/>
    <s v="JONES"/>
    <s v="N"/>
    <s v="Shoulder harness only used"/>
    <s v="Straight ahead"/>
    <n v="0"/>
    <n v="90"/>
    <s v="Motor vehicle in transport, Ran off road right"/>
    <s v="Cloudy, Snow"/>
    <s v="Y"/>
    <s v="N"/>
    <s v="N"/>
    <s v="N"/>
    <n v="43.898879000000001"/>
    <n v="-100.91472400000001"/>
    <s v="Cargo van - GVWR 10,000 lbs or less; Passenger car"/>
    <s v="Eastbound"/>
    <s v="None; Over-correcting/over-steering"/>
    <s v="Road surface condition ( wet, icy, snow, slush, etc. )"/>
    <m/>
    <s v="None; Other"/>
    <s v="None; Weather conditions"/>
    <s v="Test not given, Test not given"/>
    <x v="5"/>
    <x v="0"/>
  </r>
  <r>
    <n v="1028"/>
    <n v="1921231"/>
    <d v="2019-05-16T04:55:00"/>
    <s v="JONES"/>
    <s v="N"/>
    <m/>
    <m/>
    <n v="-1"/>
    <n v="90"/>
    <s v="Animal  - wild"/>
    <s v="Clear"/>
    <s v="N"/>
    <s v="N"/>
    <s v="N"/>
    <s v="N"/>
    <n v="43.900931"/>
    <n v="-100.953999999999"/>
    <s v="SUV ( sport utility/suburban )"/>
    <s v="Eastbound"/>
    <s v="Wild animal hit - damage only"/>
    <s v="Animal in roadway"/>
    <m/>
    <s v="Wild animal hit"/>
    <s v="Wild animal hit - damage only"/>
    <s v="Wild animal hit"/>
    <x v="5"/>
    <x v="0"/>
  </r>
  <r>
    <n v="1029"/>
    <n v="1921234"/>
    <d v="2019-11-23T02:33:00"/>
    <s v="JONES"/>
    <s v="N"/>
    <m/>
    <m/>
    <n v="-1"/>
    <n v="90"/>
    <s v="Animal  - wild"/>
    <s v="Clear"/>
    <s v="N"/>
    <s v="N"/>
    <s v="N"/>
    <s v="N"/>
    <n v="43.886550999999898"/>
    <n v="-100.798546"/>
    <s v="SUV ( sport utility/suburban )"/>
    <s v="Eastbound"/>
    <s v="Wild animal hit - damage only"/>
    <s v="Animal in roadway"/>
    <m/>
    <s v="Wild animal hit"/>
    <s v="Wild animal hit - damage only"/>
    <s v="Wild animal hit"/>
    <x v="5"/>
    <x v="0"/>
  </r>
  <r>
    <n v="1030"/>
    <n v="2018153"/>
    <d v="2020-11-27T18:28:00"/>
    <s v="JONES"/>
    <s v="N"/>
    <m/>
    <m/>
    <n v="-1"/>
    <n v="83"/>
    <s v="Animal  - wild"/>
    <s v="Clear"/>
    <s v="N"/>
    <s v="N"/>
    <s v="N"/>
    <s v="N"/>
    <n v="43.7612969999999"/>
    <n v="-100.681837"/>
    <s v="Passenger car"/>
    <s v="Northbound"/>
    <s v="Wild animal hit - damage only"/>
    <s v="Animal in roadway"/>
    <m/>
    <s v="Wild animal hit"/>
    <s v="Wild animal hit - damage only"/>
    <s v="Wild animal hit"/>
    <x v="5"/>
    <x v="0"/>
  </r>
  <r>
    <n v="1031"/>
    <n v="2018154"/>
    <d v="2020-12-21T23:02:00"/>
    <s v="JONES"/>
    <s v="N"/>
    <m/>
    <m/>
    <n v="-1"/>
    <n v="90"/>
    <s v="Animal  - wild"/>
    <s v="Clear"/>
    <s v="N"/>
    <s v="N"/>
    <s v="N"/>
    <s v="N"/>
    <n v="43.886479000000001"/>
    <n v="-100.84476600000001"/>
    <s v="Light truck (2 axles, 4 tires)"/>
    <s v="Eastbound"/>
    <s v="Wild animal hit - damage only"/>
    <s v="Animal in roadway"/>
    <m/>
    <s v="Wild animal hit"/>
    <s v="Wild animal hit - damage only"/>
    <s v="Wild animal hit"/>
    <x v="5"/>
    <x v="0"/>
  </r>
  <r>
    <n v="1032"/>
    <n v="2018155"/>
    <d v="2020-12-29T08:07:00"/>
    <s v="JONES"/>
    <s v="N"/>
    <m/>
    <m/>
    <n v="-1"/>
    <n v="90"/>
    <s v="Animal  - wild"/>
    <s v="Blowing snow"/>
    <s v="N"/>
    <s v="N"/>
    <s v="N"/>
    <s v="N"/>
    <n v="43.900939999999899"/>
    <n v="-100.994838"/>
    <s v="Light truck (2 axles, 4 tires)"/>
    <s v="Eastbound"/>
    <s v="Wild animal hit - damage only"/>
    <s v="Animal in roadway"/>
    <m/>
    <s v="Wild animal hit"/>
    <s v="Wild animal hit - damage only"/>
    <s v="Wild animal hit"/>
    <x v="5"/>
    <x v="0"/>
  </r>
  <r>
    <n v="1033"/>
    <n v="2100403"/>
    <d v="2021-01-14T13:12:00"/>
    <s v="JACKSON"/>
    <s v="N"/>
    <s v="Lap belt and shoulder harness used"/>
    <s v="Straight ahead"/>
    <n v="0"/>
    <n v="90"/>
    <s v="Cross median/centerline, Overturn/rollover"/>
    <s v="Severe crosswinds"/>
    <s v="N"/>
    <s v="N"/>
    <s v="N"/>
    <s v="N"/>
    <n v="43.901189000000002"/>
    <n v="-101.071180999999"/>
    <s v="Tractor/semi-trailer"/>
    <s v="Westbound"/>
    <s v="None"/>
    <s v="None"/>
    <m/>
    <s v="None"/>
    <s v="None"/>
    <s v="0.00 BAC"/>
    <x v="5"/>
    <x v="0"/>
  </r>
  <r>
    <n v="1034"/>
    <n v="2018208"/>
    <d v="2020-11-19T08:05:00"/>
    <s v="JACKSON"/>
    <s v="N"/>
    <s v="None used"/>
    <s v="Changing lanes, Straight ahead"/>
    <n v="0"/>
    <n v="90"/>
    <s v="Motor vehicle in transport"/>
    <s v="Cloudy"/>
    <s v="N"/>
    <s v="N"/>
    <s v="N"/>
    <s v="N"/>
    <n v="43.900942999999899"/>
    <n v="-101.065566"/>
    <s v="SUV ( sport utility/suburban )"/>
    <s v="Eastbound"/>
    <s v="None; Unknown"/>
    <s v="Unknown; Work zone ( construction/maintenance/utility )"/>
    <m/>
    <s v="None; Unknown"/>
    <s v="None; Unknown"/>
    <s v="Test not given, Test not given"/>
    <x v="5"/>
    <x v="1"/>
  </r>
  <r>
    <n v="1035"/>
    <n v="2101199"/>
    <d v="2021-01-30T08:00:00"/>
    <s v="JACKSON"/>
    <s v="N"/>
    <s v="Lap belt and shoulder harness used"/>
    <s v="Overtaking/passing"/>
    <n v="0"/>
    <n v="90"/>
    <s v="Overturn/rollover, Ran off road right"/>
    <s v="Cloudy, Sleet, hail ( freezing rain or drizzle )"/>
    <s v="N"/>
    <s v="N"/>
    <s v="N"/>
    <s v="N"/>
    <n v="43.851849999999899"/>
    <n v="-101.406851"/>
    <s v="Light truck (2 axles, 4 tires)"/>
    <s v="Eastbound"/>
    <s v="None; Swerving or avoiding due to wind, slippery surface, vehicle, object, non-motorist, etc."/>
    <s v="Road surface condition ( wet, icy, snow, slush, etc. )"/>
    <m/>
    <s v="None"/>
    <s v="None"/>
    <s v="0.00 BAC"/>
    <x v="5"/>
    <x v="0"/>
  </r>
  <r>
    <n v="1036"/>
    <n v="2101351"/>
    <d v="2021-01-30T13:00:00"/>
    <s v="JONES"/>
    <s v="N"/>
    <s v="Lap belt and shoulder harness used"/>
    <s v="Straight ahead"/>
    <n v="0"/>
    <n v="90"/>
    <s v="Overturn/rollover, Ran off road left"/>
    <s v="Sleet, hail ( freezing rain or drizzle )"/>
    <s v="N"/>
    <s v="N"/>
    <s v="N"/>
    <s v="N"/>
    <n v="43.900911000000001"/>
    <n v="-100.941637999999"/>
    <s v="Cargo van - GVWR 10,000 lbs or less"/>
    <s v="Eastbound"/>
    <s v="Driving too fast for conditions; None"/>
    <s v="Road surface condition ( wet, icy, snow, slush, etc. )"/>
    <m/>
    <s v="None"/>
    <s v="None"/>
    <s v="0.00 BAC"/>
    <x v="5"/>
    <x v="0"/>
  </r>
  <r>
    <n v="1037"/>
    <n v="2101352"/>
    <d v="2021-01-30T13:00:00"/>
    <s v="JONES"/>
    <s v="Y"/>
    <s v="Lap belt and shoulder harness used, None used"/>
    <s v="Straight ahead"/>
    <n v="0"/>
    <n v="90"/>
    <s v="Pedestrian, Ran off road left"/>
    <s v="Sleet, hail ( freezing rain or drizzle )"/>
    <s v="N"/>
    <s v="N"/>
    <s v="N"/>
    <s v="N"/>
    <n v="43.900931"/>
    <n v="-100.962846999999"/>
    <s v="Not applicable; Passenger car"/>
    <s v="Eastbound; Not applicable ( immobile from previous accident, stuck, etc )"/>
    <s v="Driving too fast for conditions; None; Not applicable; Swerving or avoiding due to wind, slippery surface, vehicle, object, non-motorist, etc."/>
    <s v="Not applicable; Pedestrian, bicyclist, other non-occupants in road"/>
    <m/>
    <s v="None; Not applicable"/>
    <s v="None; Not applicable"/>
    <s v="Test not given, Test not given"/>
    <x v="5"/>
    <x v="2"/>
  </r>
  <r>
    <n v="1038"/>
    <n v="2101354"/>
    <d v="2021-02-04T08:18:00"/>
    <s v="JONES"/>
    <s v="N"/>
    <s v="Lap belt and shoulder harness used"/>
    <s v="Straight ahead"/>
    <n v="0"/>
    <n v="90"/>
    <s v="Overturn/rollover, Ran off road left"/>
    <s v="Snow"/>
    <s v="N"/>
    <s v="N"/>
    <s v="N"/>
    <s v="N"/>
    <n v="43.886457999999898"/>
    <n v="-100.86565400000001"/>
    <s v="Light truck (2 axles, 4 tires)"/>
    <s v="Eastbound"/>
    <s v="Driving too fast for conditions; None"/>
    <s v="Road surface condition ( wet, icy, snow, slush, etc. )"/>
    <m/>
    <s v="None"/>
    <s v="None"/>
    <s v="Test not given"/>
    <x v="5"/>
    <x v="2"/>
  </r>
  <r>
    <n v="1039"/>
    <n v="2100964"/>
    <d v="2021-01-27T18:10:00"/>
    <s v="JONES"/>
    <s v="N"/>
    <m/>
    <m/>
    <n v="-1"/>
    <n v="90"/>
    <s v="Animal  - wild"/>
    <s v="Clear"/>
    <s v="N"/>
    <s v="N"/>
    <s v="N"/>
    <s v="N"/>
    <n v="43.886792"/>
    <n v="-100.797287999999"/>
    <s v="SUV ( sport utility/suburban )"/>
    <s v="Westbound"/>
    <s v="Wild animal hit - damage only"/>
    <s v="Animal in roadway"/>
    <m/>
    <s v="Wild animal hit"/>
    <s v="Wild animal hit - damage only"/>
    <s v="Wild animal hit"/>
    <x v="5"/>
    <x v="0"/>
  </r>
  <r>
    <n v="1041"/>
    <n v="2101648"/>
    <d v="2021-01-16T08:30:00"/>
    <s v="JACKSON"/>
    <s v="N"/>
    <m/>
    <m/>
    <n v="-1"/>
    <n v="90"/>
    <s v="Animal  - wild"/>
    <s v="Clear"/>
    <s v="N"/>
    <s v="N"/>
    <s v="N"/>
    <s v="N"/>
    <n v="43.847302999999897"/>
    <n v="-101.34277"/>
    <s v="Light truck (2 axles, 4 tires)"/>
    <s v="Westbound"/>
    <s v="Wild animal hit - damage only"/>
    <s v="Animal in roadway"/>
    <m/>
    <s v="Wild animal hit"/>
    <s v="Wild animal hit - damage only"/>
    <s v="Wild animal hit"/>
    <x v="5"/>
    <x v="0"/>
  </r>
  <r>
    <n v="1042"/>
    <n v="2101817"/>
    <d v="2021-02-12T20:19:00"/>
    <s v="JACKSON"/>
    <s v="N"/>
    <m/>
    <m/>
    <n v="-1"/>
    <n v="90"/>
    <s v="Animal  - wild"/>
    <s v="Cloudy"/>
    <s v="N"/>
    <s v="N"/>
    <s v="N"/>
    <s v="N"/>
    <n v="43.839505000000003"/>
    <n v="-101.52905800000001"/>
    <s v="SUV ( sport utility/suburban )"/>
    <s v="Westbound"/>
    <s v="Wild animal hit - damage only"/>
    <s v="Animal in roadway"/>
    <m/>
    <s v="Wild animal hit"/>
    <s v="Wild animal hit - damage only"/>
    <s v="Wild animal hit"/>
    <x v="5"/>
    <x v="0"/>
  </r>
  <r>
    <n v="1043"/>
    <n v="2101819"/>
    <d v="2021-02-14T15:34:00"/>
    <s v="JACKSON"/>
    <s v="N"/>
    <s v="Lap belt and shoulder harness used"/>
    <s v="Straight ahead"/>
    <n v="0"/>
    <n v="90"/>
    <s v="Highway traffic sign post/sign, Ran off road left"/>
    <s v="Cloudy"/>
    <s v="N"/>
    <s v="N"/>
    <s v="N"/>
    <s v="N"/>
    <n v="43.838926000000001"/>
    <n v="-101.529999"/>
    <s v="SUV ( sport utility/suburban )"/>
    <s v="Eastbound"/>
    <s v="None"/>
    <s v="Road surface condition ( wet, icy, snow, slush, etc. )"/>
    <m/>
    <s v="Steering"/>
    <s v="None"/>
    <s v="Test not given"/>
    <x v="5"/>
    <x v="0"/>
  </r>
  <r>
    <n v="1044"/>
    <n v="2102044"/>
    <d v="2021-02-17T18:15:00"/>
    <s v="JACKSON"/>
    <s v="N"/>
    <m/>
    <m/>
    <n v="-1"/>
    <n v="90"/>
    <s v="Animal  - wild"/>
    <s v="Clear"/>
    <s v="N"/>
    <s v="N"/>
    <s v="N"/>
    <s v="N"/>
    <n v="43.901164000000001"/>
    <n v="-101.077996999999"/>
    <s v="Light truck (2 axles, 4 tires)"/>
    <s v="Westbound"/>
    <s v="Wild animal hit - damage only"/>
    <s v="Animal in roadway"/>
    <m/>
    <s v="Wild animal hit"/>
    <s v="Wild animal hit - damage only"/>
    <s v="Wild animal hit"/>
    <x v="5"/>
    <x v="0"/>
  </r>
  <r>
    <n v="1045"/>
    <n v="2102300"/>
    <d v="2021-02-17T20:20:00"/>
    <s v="JACKSON"/>
    <s v="N"/>
    <s v="Lap belt and shoulder harness used"/>
    <s v="Straight ahead"/>
    <n v="0"/>
    <n v="90"/>
    <s v="Other movable object"/>
    <s v="Clear"/>
    <s v="N"/>
    <s v="N"/>
    <s v="N"/>
    <s v="N"/>
    <n v="43.8390249999999"/>
    <n v="-101.530546999999"/>
    <s v="Passenger car"/>
    <s v="Westbound"/>
    <s v="None"/>
    <s v="Animal in roadway"/>
    <m/>
    <s v="None"/>
    <s v="None"/>
    <s v="0.00 BAC"/>
    <x v="5"/>
    <x v="0"/>
  </r>
  <r>
    <n v="1047"/>
    <n v="2102046"/>
    <d v="2021-02-05T19:00:00"/>
    <s v="JACKSON"/>
    <s v="N"/>
    <m/>
    <m/>
    <n v="-1"/>
    <n v="90"/>
    <s v="Animal  - wild"/>
    <s v="Clear"/>
    <s v="N"/>
    <s v="N"/>
    <s v="N"/>
    <s v="N"/>
    <n v="43.8512419999999"/>
    <n v="-101.466455999999"/>
    <s v="Single-unit truck (3 or more axles)"/>
    <s v="Westbound"/>
    <s v="Wild animal hit - damage only"/>
    <s v="Animal in roadway"/>
    <m/>
    <s v="Wild animal hit"/>
    <s v="Wild animal hit - damage only"/>
    <s v="Wild animal hit"/>
    <x v="5"/>
    <x v="0"/>
  </r>
  <r>
    <n v="1048"/>
    <n v="2102837"/>
    <d v="2021-02-07T13:40:00"/>
    <s v="BENNETT"/>
    <s v="N"/>
    <s v="Lap belt and shoulder harness used, None used"/>
    <s v="Overtaking/passing, Turning left"/>
    <n v="0"/>
    <n v="18"/>
    <s v="Fence, Motor vehicle in transport, Motor vehicle used as equipment ( snowplow plowing ), Overturn/rollover, Ran off road left"/>
    <s v="Cloudy"/>
    <s v="N"/>
    <s v="N"/>
    <s v="N"/>
    <s v="N"/>
    <n v="43.215232"/>
    <n v="-101.513834"/>
    <s v="Single-unit truck (3 or more axles); Tractor/semi-trailer"/>
    <s v="Eastbound"/>
    <s v="Improper passing; None"/>
    <s v="None"/>
    <s v="PASSING IN A NO PASSING ZONE"/>
    <s v="None"/>
    <s v="None"/>
    <s v="0.00 BAC, Not reported, 0.00 BAC"/>
    <x v="5"/>
    <x v="1"/>
  </r>
  <r>
    <n v="1049"/>
    <n v="2103267"/>
    <d v="2021-03-11T04:52:00"/>
    <s v="JONES"/>
    <s v="N"/>
    <s v="Lap belt and shoulder harness used"/>
    <s v="Straight ahead"/>
    <n v="0"/>
    <n v="90"/>
    <s v="Overturn/rollover, Ran off road left"/>
    <s v="Cloudy"/>
    <s v="N"/>
    <s v="N"/>
    <s v="N"/>
    <s v="N"/>
    <n v="43.886502"/>
    <n v="-100.758268999999"/>
    <s v="Tractor/semi-trailer"/>
    <s v="Eastbound"/>
    <s v="None"/>
    <s v="Road surface condition ( wet, icy, snow, slush, etc. )"/>
    <m/>
    <s v="None"/>
    <s v="None"/>
    <s v="0.00 BAC"/>
    <x v="5"/>
    <x v="2"/>
  </r>
  <r>
    <n v="1051"/>
    <n v="2103488"/>
    <d v="2021-03-14T13:35:00"/>
    <s v="JACKSON"/>
    <s v="N"/>
    <s v="Lap belt and shoulder harness used"/>
    <s v="Straight ahead"/>
    <n v="0"/>
    <n v="90"/>
    <s v="Embankment, Ran off road left"/>
    <s v="Sleet, hail ( freezing rain or drizzle ), Snow"/>
    <s v="N"/>
    <s v="N"/>
    <s v="N"/>
    <s v="N"/>
    <n v="43.837046000000001"/>
    <n v="-101.536940999999"/>
    <s v="SUV ( sport utility/suburban )"/>
    <s v="Eastbound"/>
    <s v="None"/>
    <s v="Road surface condition ( wet, icy, snow, slush, etc. )"/>
    <m/>
    <s v="None"/>
    <s v="Weather conditions"/>
    <s v="Test not given"/>
    <x v="5"/>
    <x v="2"/>
  </r>
  <r>
    <n v="1052"/>
    <n v="2103489"/>
    <d v="2021-03-14T17:01:00"/>
    <s v="JACKSON"/>
    <s v="N"/>
    <s v="Lap belt and shoulder harness used"/>
    <s v="Straight ahead"/>
    <n v="0"/>
    <n v="90"/>
    <s v="Jackknife"/>
    <s v="Sleet, hail ( freezing rain or drizzle ), Snow"/>
    <s v="N"/>
    <s v="N"/>
    <s v="N"/>
    <s v="N"/>
    <n v="43.850966"/>
    <n v="-101.46831400000001"/>
    <s v="Tractor/semi-trailer"/>
    <s v="Eastbound"/>
    <s v="None"/>
    <s v="Road surface condition ( wet, icy, snow, slush, etc. )"/>
    <m/>
    <s v="None"/>
    <s v="Weather conditions"/>
    <s v="Test not given"/>
    <x v="5"/>
    <x v="0"/>
  </r>
  <r>
    <n v="1054"/>
    <n v="2018362"/>
    <d v="2020-06-27T06:00:00"/>
    <s v="JONES"/>
    <s v="N"/>
    <m/>
    <m/>
    <n v="-1"/>
    <n v="90"/>
    <s v="Animal  - wild"/>
    <s v="Clear"/>
    <s v="N"/>
    <s v="N"/>
    <s v="N"/>
    <s v="N"/>
    <n v="43.8868119999999"/>
    <n v="-100.78658900000001"/>
    <s v="Passenger car"/>
    <s v="Westbound"/>
    <s v="Wild animal hit - damage only"/>
    <s v="Animal in roadway"/>
    <m/>
    <s v="Wild animal hit"/>
    <s v="Wild animal hit - damage only"/>
    <s v="Wild animal hit"/>
    <x v="5"/>
    <x v="0"/>
  </r>
  <r>
    <n v="1055"/>
    <n v="2103661"/>
    <d v="2021-03-11T07:05:00"/>
    <s v="JONES"/>
    <s v="N"/>
    <s v="Lap belt and shoulder harness used"/>
    <s v="Straight ahead, Turning left"/>
    <n v="0"/>
    <n v="83"/>
    <s v="Motor vehicle in transport"/>
    <s v="Clear"/>
    <s v="N"/>
    <s v="N"/>
    <s v="N"/>
    <s v="N"/>
    <n v="43.882072000000001"/>
    <n v="-100.705848"/>
    <s v="Light truck (2 axles, 4 tires)"/>
    <s v="Eastbound; Northbound"/>
    <s v="Driving too fast for conditions; Failed to yield to vehicle; None"/>
    <s v="Road surface condition ( wet, icy, snow, slush, etc. )"/>
    <s v="OVERDRIVING ROAD CONDITIONS, FAIL TO STOP FOR STOP SIGN / YIELD AFTER STOP"/>
    <s v="None"/>
    <s v="None; Unknown"/>
    <s v="Test not given, Test not given"/>
    <x v="5"/>
    <x v="0"/>
  </r>
  <r>
    <n v="1056"/>
    <n v="2103175"/>
    <d v="2021-03-06T06:05:00"/>
    <s v="JACKSON"/>
    <s v="N"/>
    <m/>
    <m/>
    <n v="-1"/>
    <n v="90"/>
    <s v="Animal  - wild"/>
    <s v="Clear"/>
    <s v="N"/>
    <s v="N"/>
    <s v="N"/>
    <s v="N"/>
    <n v="43.856062000000001"/>
    <n v="-101.197318999999"/>
    <s v="Cargo van - GVWR 10,000 lbs or less"/>
    <s v="Westbound"/>
    <s v="Wild animal hit - damage only"/>
    <s v="Animal in roadway"/>
    <m/>
    <s v="Wild animal hit"/>
    <s v="Wild animal hit - damage only"/>
    <s v="Wild animal hit"/>
    <x v="5"/>
    <x v="0"/>
  </r>
  <r>
    <n v="1057"/>
    <n v="2103192"/>
    <d v="2021-03-11T07:45:00"/>
    <s v="JACKSON"/>
    <s v="N"/>
    <s v="Lap belt and shoulder harness used"/>
    <s v="Straight ahead"/>
    <n v="0"/>
    <n v="90"/>
    <s v="Fence, Highway traffic sign post/sign, Ran off road right"/>
    <s v="Cloudy"/>
    <s v="N"/>
    <s v="N"/>
    <s v="N"/>
    <s v="N"/>
    <n v="43.900933000000002"/>
    <n v="-101.074333999999"/>
    <s v="SUV ( sport utility/suburban )"/>
    <s v="Eastbound"/>
    <s v="None; Swerving or avoiding due to wind, slippery surface, vehicle, object, non-motorist, etc."/>
    <s v="Road surface condition ( wet, icy, snow, slush, etc. )"/>
    <m/>
    <s v="None"/>
    <s v="None"/>
    <s v="0.00 BAC"/>
    <x v="5"/>
    <x v="0"/>
  </r>
  <r>
    <n v="1058"/>
    <n v="2104298"/>
    <d v="2021-03-29T13:39:00"/>
    <s v="JONES"/>
    <s v="N"/>
    <s v="Lap belt and shoulder harness used"/>
    <s v="Stopped in traffic lane, Straight ahead"/>
    <n v="0"/>
    <n v="90"/>
    <s v="Motor vehicle in transport"/>
    <s v="Fog, smog, smoke"/>
    <s v="N"/>
    <s v="N"/>
    <s v="N"/>
    <s v="N"/>
    <n v="43.886769000000001"/>
    <n v="-100.818489999999"/>
    <s v="Light truck (2 axles, 4 tires); Single-unit truck (2 axle, 6 tires) GVWR 10,000 lbs or less; Tractor/semi-trailer"/>
    <s v="Westbound"/>
    <s v="None; Swerving or avoiding due to wind, slippery surface, vehicle, object, non-motorist, etc."/>
    <s v="None"/>
    <m/>
    <s v="None"/>
    <s v="Physical obstruction"/>
    <s v="Test not given, Test not given, Test not given"/>
    <x v="5"/>
    <x v="0"/>
  </r>
  <r>
    <n v="1059"/>
    <n v="2103562"/>
    <d v="2021-03-10T09:12:00"/>
    <s v="JACKSON"/>
    <s v="N"/>
    <s v="Lap belt and shoulder harness used"/>
    <s v="Straight ahead"/>
    <n v="0"/>
    <n v="90"/>
    <s v="Fence, Highway traffic sign post/sign, Jackknife, Ran off road right"/>
    <s v="Snow"/>
    <s v="N"/>
    <s v="N"/>
    <s v="N"/>
    <s v="N"/>
    <n v="43.850915999999899"/>
    <n v="-101.471706999999"/>
    <s v="Tractor/semi-trailer"/>
    <s v="Eastbound"/>
    <s v="None; Swerving or avoiding due to wind, slippery surface, vehicle, object, non-motorist, etc."/>
    <s v="Road surface condition ( wet, icy, snow, slush, etc. )"/>
    <m/>
    <s v="None"/>
    <s v="None"/>
    <s v="0.00 BAC"/>
    <x v="5"/>
    <x v="0"/>
  </r>
  <r>
    <n v="1060"/>
    <n v="2103569"/>
    <d v="2021-02-28T14:30:00"/>
    <s v="JACKSON"/>
    <s v="N"/>
    <s v="Lap belt and shoulder harness used"/>
    <s v="Straight ahead"/>
    <n v="0"/>
    <n v="90"/>
    <s v="Fence, Overturn/rollover, Ran off road right"/>
    <s v="Clear"/>
    <s v="N"/>
    <s v="N"/>
    <s v="N"/>
    <s v="N"/>
    <n v="43.8359939999999"/>
    <n v="-101.547450999999"/>
    <s v="SUV ( sport utility/suburban )"/>
    <s v="Eastbound"/>
    <s v="None; Running off road"/>
    <s v="Road surface condition ( wet, icy, snow, slush, etc. )"/>
    <m/>
    <s v="None"/>
    <s v="None"/>
    <s v="Test not given"/>
    <x v="5"/>
    <x v="0"/>
  </r>
  <r>
    <n v="1061"/>
    <n v="2103571"/>
    <d v="2021-03-15T11:49:00"/>
    <s v="JACKSON"/>
    <s v="N"/>
    <s v="Lap belt and shoulder harness used"/>
    <s v="Backing, Parked"/>
    <n v="0"/>
    <n v="90"/>
    <s v="Parked motor vehicle"/>
    <s v="Snow"/>
    <s v="N"/>
    <s v="N"/>
    <s v="N"/>
    <s v="N"/>
    <n v="43.854821000000001"/>
    <n v="-101.19987500000001"/>
    <s v="Light truck (2 axles, 4 tires); Tractor/semi-trailer"/>
    <s v="Eastbound; Not on roadway ( also use for parked motor vehicle )"/>
    <s v="Improper backing; None; Not applicable"/>
    <s v="Not applicable; Road surface condition ( wet, icy, snow, slush, etc. )"/>
    <s v="UNSAFE BACKING, FINANCIAL RESPONSIBILITY - OWNER"/>
    <s v="None; Not applicable"/>
    <s v="None; Not applicable"/>
    <s v="Not applicable, Test not given"/>
    <x v="5"/>
    <x v="0"/>
  </r>
  <r>
    <n v="1062"/>
    <n v="2103835"/>
    <d v="2021-03-22T05:58:00"/>
    <s v="JACKSON"/>
    <s v="N"/>
    <m/>
    <m/>
    <n v="-1"/>
    <n v="90"/>
    <s v="Animal  - wild"/>
    <s v="Cloudy"/>
    <s v="N"/>
    <s v="N"/>
    <s v="N"/>
    <s v="N"/>
    <n v="43.850783999999898"/>
    <n v="-101.372817999999"/>
    <s v="Passenger car"/>
    <s v="Eastbound"/>
    <s v="Wild animal hit - damage only"/>
    <s v="Animal in roadway"/>
    <m/>
    <s v="Wild animal hit"/>
    <s v="Wild animal hit - damage only"/>
    <s v="Wild animal hit"/>
    <x v="5"/>
    <x v="0"/>
  </r>
  <r>
    <n v="1063"/>
    <n v="2104103"/>
    <d v="2021-03-29T19:58:00"/>
    <s v="JACKSON"/>
    <s v="N"/>
    <s v="Lap belt and shoulder harness used"/>
    <s v="Straight ahead"/>
    <n v="0"/>
    <n v="90"/>
    <s v="Overturn/rollover"/>
    <s v="Clear, Severe crosswinds"/>
    <s v="N"/>
    <s v="N"/>
    <s v="N"/>
    <s v="N"/>
    <n v="43.894928"/>
    <n v="-101.114380999999"/>
    <s v="Single-unit truck (2 axle, 6 tires) GVWR 10,000 lbs or less"/>
    <s v="Eastbound"/>
    <s v="None; Swerving or avoiding due to wind, slippery surface, vehicle, object, non-motorist, etc."/>
    <s v="None"/>
    <m/>
    <s v="None"/>
    <s v="None"/>
    <s v="Test not given"/>
    <x v="5"/>
    <x v="1"/>
  </r>
  <r>
    <n v="1064"/>
    <n v="2104299"/>
    <d v="2021-04-01T21:03:00"/>
    <s v="JACKSON"/>
    <s v="N"/>
    <m/>
    <m/>
    <n v="-1"/>
    <n v="90"/>
    <s v="Animal  - wild"/>
    <s v="Clear"/>
    <s v="N"/>
    <s v="N"/>
    <s v="N"/>
    <s v="N"/>
    <n v="43.836272000000001"/>
    <n v="-101.546610999999"/>
    <s v="Cargo van - GVWR 10,000 lbs or less"/>
    <s v="Westbound"/>
    <s v="Wild animal hit - damage only"/>
    <s v="Animal in roadway"/>
    <m/>
    <s v="Wild animal hit"/>
    <s v="Wild animal hit - damage only"/>
    <s v="Wild animal hit"/>
    <x v="5"/>
    <x v="0"/>
  </r>
  <r>
    <n v="1065"/>
    <n v="2104521"/>
    <d v="2021-03-29T15:30:00"/>
    <s v="JONES"/>
    <s v="N"/>
    <s v="Lap belt and shoulder harness used"/>
    <s v="Parked, Straight ahead"/>
    <n v="0"/>
    <n v="90"/>
    <s v="Parked motor vehicle"/>
    <s v="Fog, smog, smoke, Severe crosswinds"/>
    <s v="N"/>
    <s v="N"/>
    <s v="N"/>
    <s v="N"/>
    <n v="43.886499999999899"/>
    <n v="-100.835453"/>
    <s v="Light truck (2 axles, 4 tires); SUV ( sport utility/suburban )"/>
    <s v="Eastbound; Not on roadway ( also use for parked motor vehicle )"/>
    <s v="Driving too fast for conditions; None; Not applicable"/>
    <s v="None; Not applicable"/>
    <m/>
    <s v="None; Not applicable"/>
    <s v="Not applicable; Other"/>
    <s v="Not applicable, 0.00 BAC"/>
    <x v="5"/>
    <x v="0"/>
  </r>
  <r>
    <n v="1066"/>
    <n v="2105910"/>
    <d v="2021-05-14T19:14:00"/>
    <s v="JONES"/>
    <s v="N"/>
    <m/>
    <m/>
    <n v="-1"/>
    <n v="83"/>
    <s v="Animal  - wild"/>
    <s v="Cloudy"/>
    <s v="N"/>
    <s v="N"/>
    <s v="N"/>
    <s v="N"/>
    <n v="43.847051999999898"/>
    <n v="-100.705866"/>
    <s v="Light truck (2 axles, 4 tires)"/>
    <s v="Northbound"/>
    <s v="Wild animal hit - damage only"/>
    <s v="Animal in roadway"/>
    <m/>
    <s v="Wild animal hit"/>
    <s v="Wild animal hit - damage only"/>
    <s v="Wild animal hit"/>
    <x v="5"/>
    <x v="0"/>
  </r>
  <r>
    <n v="1067"/>
    <n v="2106185"/>
    <d v="2021-05-22T15:20:00"/>
    <s v="JONES"/>
    <s v="N"/>
    <s v="Lap belt and shoulder harness used"/>
    <s v="Straight ahead"/>
    <n v="0"/>
    <n v="90"/>
    <s v="Fire/explosion"/>
    <s v="Cloudy"/>
    <s v="N"/>
    <s v="N"/>
    <s v="N"/>
    <s v="N"/>
    <n v="43.900945"/>
    <n v="-101.05022200000001"/>
    <s v="Light truck (2 axles, 4 tires)"/>
    <s v="Eastbound"/>
    <s v="None"/>
    <s v="None"/>
    <m/>
    <s v="Other"/>
    <s v="None"/>
    <s v="0.00 BAC"/>
    <x v="5"/>
    <x v="0"/>
  </r>
  <r>
    <n v="1068"/>
    <n v="2106476"/>
    <d v="2021-04-28T21:40:00"/>
    <s v="JONES"/>
    <s v="N"/>
    <m/>
    <m/>
    <n v="-1"/>
    <n v="90"/>
    <s v="Animal  - wild"/>
    <s v="Clear"/>
    <s v="N"/>
    <s v="N"/>
    <s v="N"/>
    <s v="N"/>
    <n v="43.8868399999999"/>
    <n v="-100.87926"/>
    <s v="SUV ( sport utility/suburban )"/>
    <s v="Westbound"/>
    <s v="Wild animal hit - damage only"/>
    <s v="Animal in roadway"/>
    <m/>
    <s v="Wild animal hit"/>
    <s v="Wild animal hit - damage only"/>
    <s v="Wild animal hit"/>
    <x v="5"/>
    <x v="0"/>
  </r>
  <r>
    <n v="1069"/>
    <n v="2106891"/>
    <d v="2021-06-01T23:40:00"/>
    <s v="JONES"/>
    <s v="N"/>
    <m/>
    <m/>
    <n v="-1"/>
    <n v="90"/>
    <s v="Animal  - wild"/>
    <s v="Clear"/>
    <s v="N"/>
    <s v="N"/>
    <s v="N"/>
    <s v="N"/>
    <n v="43.886769999999899"/>
    <n v="-100.819339999999"/>
    <s v="SUV ( sport utility/suburban )"/>
    <s v="Westbound"/>
    <s v="Wild animal hit - damage only"/>
    <s v="Animal in roadway"/>
    <m/>
    <s v="Wild animal hit"/>
    <s v="Wild animal hit - damage only"/>
    <s v="Wild animal hit"/>
    <x v="5"/>
    <x v="0"/>
  </r>
  <r>
    <n v="1070"/>
    <n v="2105426"/>
    <d v="2021-04-19T08:20:00"/>
    <s v="JACKSON"/>
    <s v="N"/>
    <s v="Lap belt and shoulder harness used"/>
    <s v="Straight ahead"/>
    <n v="0"/>
    <n v="90"/>
    <s v="Bridge rail, Ran off road right"/>
    <s v="Snow"/>
    <s v="N"/>
    <s v="N"/>
    <s v="N"/>
    <s v="N"/>
    <n v="43.83596"/>
    <n v="-101.66187600000001"/>
    <s v="SUV ( sport utility/suburban )"/>
    <s v="Eastbound"/>
    <s v="None; Swerving or avoiding due to wind, slippery surface, vehicle, object, non-motorist, etc."/>
    <s v="Road surface condition ( wet, icy, snow, slush, etc. )"/>
    <m/>
    <s v="None"/>
    <s v="None"/>
    <s v="0.00 BAC"/>
    <x v="5"/>
    <x v="0"/>
  </r>
  <r>
    <n v="1071"/>
    <n v="2105724"/>
    <d v="2021-04-20T13:41:00"/>
    <s v="JACKSON"/>
    <s v="N"/>
    <s v="Lap belt and shoulder harness used"/>
    <s v="Straight ahead"/>
    <n v="0"/>
    <n v="90"/>
    <s v="Cargo/equipment loss or shift, Motor vehicle in transport"/>
    <s v="Clear"/>
    <s v="N"/>
    <s v="N"/>
    <s v="N"/>
    <s v="N"/>
    <n v="43.837437000000001"/>
    <n v="-101.534627"/>
    <s v="Passenger car; Tractor/semi-trailer"/>
    <s v="Eastbound"/>
    <s v="None"/>
    <s v="None"/>
    <m/>
    <s v="None; Power train"/>
    <s v="None"/>
    <s v="Test not given, Test not given"/>
    <x v="5"/>
    <x v="0"/>
  </r>
  <r>
    <n v="1072"/>
    <n v="2106267"/>
    <d v="2021-05-17T10:33:00"/>
    <s v="BENNETT"/>
    <s v="N"/>
    <s v="Lap belt and shoulder harness used"/>
    <s v="Changing lanes, Stopped in traffic lane"/>
    <n v="0"/>
    <n v="18"/>
    <s v="Motor vehicle in transport"/>
    <s v="Clear"/>
    <s v="N"/>
    <s v="N"/>
    <s v="N"/>
    <s v="N"/>
    <n v="43.215221"/>
    <n v="-101.507953999999"/>
    <s v="Light truck (2 axles, 4 tires); Passenger car"/>
    <s v="Westbound"/>
    <s v="Disregarded traffic signs or signals; Drinking; None"/>
    <s v="Work zone ( construction/maintenance/utility )"/>
    <s v="DUI, OPEN CONTAINER IN VEHICLE"/>
    <s v="None"/>
    <s v="None"/>
    <s v="0.19 BAC, Test not given"/>
    <x v="5"/>
    <x v="0"/>
  </r>
  <r>
    <n v="1073"/>
    <n v="2106734"/>
    <d v="2021-05-29T14:08:00"/>
    <s v="JACKSON"/>
    <s v="N"/>
    <s v="Lap belt and shoulder harness used"/>
    <s v="Straight ahead"/>
    <n v="0"/>
    <n v="90"/>
    <s v="Motor vehicle in transport, Ran off road right"/>
    <s v="Cloudy"/>
    <s v="N"/>
    <s v="N"/>
    <s v="Y"/>
    <s v="N"/>
    <n v="43.901183000000003"/>
    <n v="-101.074399"/>
    <s v="Light truck (2 axles, 4 tires); SUV ( sport utility/suburban )"/>
    <s v="Westbound"/>
    <s v="Followed too closely; None; Other electronic device (list in narrative)"/>
    <s v="None"/>
    <s v="FOLLOWING TOO CLOSELY"/>
    <s v="None"/>
    <s v="None"/>
    <s v="0.00 BAC, 0.00 BAC"/>
    <x v="5"/>
    <x v="2"/>
  </r>
  <r>
    <n v="1074"/>
    <n v="2106681"/>
    <d v="2021-05-31T01:30:00"/>
    <s v="JACKSON"/>
    <s v="N"/>
    <s v="None used"/>
    <s v="Straight ahead"/>
    <n v="0"/>
    <n v="90"/>
    <s v="Delineator post, Fence, Guardrail face, Ran off road left"/>
    <s v="Clear"/>
    <s v="N"/>
    <s v="Y"/>
    <s v="N"/>
    <s v="N"/>
    <n v="43.835985999999899"/>
    <n v="-101.601207"/>
    <s v="Single-unit truck (2 axle, 6 tires) GVWR 10,000 lbs or less"/>
    <s v="Eastbound"/>
    <s v="Failure to keep in proper lane; Fatigued/asleep"/>
    <s v="None"/>
    <s v="ADULT SEATBELT VIOLATION ---- AFTER 9/1/73"/>
    <s v="None"/>
    <s v="None"/>
    <s v="Test not given"/>
    <x v="5"/>
    <x v="1"/>
  </r>
  <r>
    <n v="1075"/>
    <n v="2106713"/>
    <d v="2021-05-22T22:30:00"/>
    <s v="JACKSON"/>
    <s v="N"/>
    <m/>
    <m/>
    <n v="-1"/>
    <n v="90"/>
    <s v="Animal  - wild"/>
    <m/>
    <s v="N"/>
    <s v="N"/>
    <s v="N"/>
    <s v="N"/>
    <n v="43.837791000000003"/>
    <n v="-101.533528"/>
    <s v="Passenger car"/>
    <s v="Eastbound"/>
    <s v="Wild animal hit - damage only"/>
    <s v="Animal in roadway"/>
    <m/>
    <s v="Wild animal hit"/>
    <s v="Wild animal hit - damage only"/>
    <s v="Wild animal hit"/>
    <x v="5"/>
    <x v="0"/>
  </r>
  <r>
    <n v="1076"/>
    <n v="2108389"/>
    <d v="2021-06-26T01:11:00"/>
    <s v="JACKSON"/>
    <s v="N"/>
    <m/>
    <m/>
    <n v="-1"/>
    <n v="90"/>
    <s v="Animal  - wild"/>
    <s v="Cloudy"/>
    <s v="N"/>
    <s v="N"/>
    <s v="N"/>
    <s v="N"/>
    <n v="43.850929999999899"/>
    <n v="-101.47075100000001"/>
    <s v="Passenger car"/>
    <s v="Eastbound"/>
    <s v="Wild animal hit - damage only"/>
    <s v="Animal in roadway"/>
    <m/>
    <s v="Wild animal hit"/>
    <s v="Wild animal hit - damage only"/>
    <s v="Wild animal hit"/>
    <x v="5"/>
    <x v="0"/>
  </r>
  <r>
    <n v="1077"/>
    <n v="2108899"/>
    <d v="2021-06-26T06:51:00"/>
    <s v="JACKSON"/>
    <s v="N"/>
    <m/>
    <m/>
    <n v="-1"/>
    <n v="90"/>
    <s v="Animal  - wild"/>
    <s v="Clear"/>
    <s v="N"/>
    <s v="N"/>
    <s v="N"/>
    <s v="N"/>
    <n v="43.851776000000001"/>
    <n v="-101.412177"/>
    <s v="SUV ( sport utility/suburban )"/>
    <s v="Eastbound"/>
    <s v="Wild animal hit - damage only"/>
    <s v="Animal in roadway"/>
    <m/>
    <s v="Wild animal hit"/>
    <s v="Wild animal hit - damage only"/>
    <s v="Wild animal hit"/>
    <x v="5"/>
    <x v="0"/>
  </r>
  <r>
    <n v="1078"/>
    <n v="2108900"/>
    <d v="2021-06-26T10:42:00"/>
    <s v="JACKSON"/>
    <s v="N"/>
    <m/>
    <m/>
    <n v="-1"/>
    <n v="90"/>
    <s v="Animal  - wild"/>
    <s v="Clear"/>
    <s v="N"/>
    <s v="N"/>
    <s v="N"/>
    <s v="N"/>
    <n v="43.850884000000001"/>
    <n v="-101.473877"/>
    <s v="Passenger car"/>
    <s v="Eastbound"/>
    <s v="Wild animal hit - damage only"/>
    <s v="Animal in roadway"/>
    <m/>
    <s v="Wild animal hit"/>
    <s v="Wild animal hit - damage only"/>
    <s v="Wild animal hit"/>
    <x v="5"/>
    <x v="0"/>
  </r>
  <r>
    <n v="1079"/>
    <n v="2107551"/>
    <d v="2021-06-06T05:33:00"/>
    <s v="JONES"/>
    <s v="N"/>
    <m/>
    <m/>
    <n v="-1"/>
    <n v="90"/>
    <s v="Animal  - wild"/>
    <s v="Clear"/>
    <s v="N"/>
    <s v="N"/>
    <s v="N"/>
    <s v="N"/>
    <n v="43.886848000000001"/>
    <n v="-100.879347999999"/>
    <s v="Mini-van/passenger van with seats for 8 or less, including driver"/>
    <s v="Westbound"/>
    <s v="Wild animal hit - damage only"/>
    <s v="Animal in roadway"/>
    <m/>
    <s v="Wild animal hit"/>
    <s v="Wild animal hit - damage only"/>
    <s v="Wild animal hit"/>
    <x v="5"/>
    <x v="0"/>
  </r>
  <r>
    <n v="1080"/>
    <n v="2108895"/>
    <d v="2021-06-01T20:50:00"/>
    <s v="JONES"/>
    <s v="N"/>
    <m/>
    <m/>
    <n v="-1"/>
    <n v="90"/>
    <s v="Animal  - wild"/>
    <s v="Clear"/>
    <s v="N"/>
    <s v="N"/>
    <s v="N"/>
    <s v="N"/>
    <n v="43.885120000000001"/>
    <n v="-100.736739999999"/>
    <s v="SUV ( sport utility/suburban )"/>
    <s v="Westbound"/>
    <s v="Wild animal hit - damage only"/>
    <s v="Animal in roadway"/>
    <m/>
    <s v="Wild animal hit"/>
    <s v="Wild animal hit - damage only"/>
    <s v="Wild animal hit"/>
    <x v="5"/>
    <x v="0"/>
  </r>
  <r>
    <n v="1081"/>
    <n v="2108906"/>
    <d v="2021-07-10T04:24:00"/>
    <s v="JONES"/>
    <s v="N"/>
    <m/>
    <m/>
    <n v="-1"/>
    <n v="90"/>
    <s v="Animal  - wild"/>
    <s v="Cloudy, Rain"/>
    <s v="N"/>
    <s v="N"/>
    <s v="N"/>
    <s v="N"/>
    <n v="43.900970999999899"/>
    <n v="-100.921995999999"/>
    <s v="SUV ( sport utility/suburban )"/>
    <s v="Westbound"/>
    <s v="Wild animal hit - damage only"/>
    <s v="Animal in roadway"/>
    <m/>
    <s v="Wild animal hit"/>
    <s v="Wild animal hit - damage only"/>
    <s v="Wild animal hit"/>
    <x v="5"/>
    <x v="0"/>
  </r>
  <r>
    <n v="1082"/>
    <n v="2106954"/>
    <d v="2021-06-05T10:13:00"/>
    <s v="JACKSON"/>
    <s v="N"/>
    <s v="Lap belt and shoulder harness used"/>
    <s v="Changing lanes, Straight ahead"/>
    <n v="0"/>
    <n v="90"/>
    <s v="Motor vehicle in transport"/>
    <s v="Clear"/>
    <s v="N"/>
    <s v="N"/>
    <s v="N"/>
    <s v="N"/>
    <n v="43.835984000000003"/>
    <n v="-101.5776"/>
    <s v="Passenger car; Tractor/semi-trailer"/>
    <s v="Eastbound"/>
    <s v="Followed too closely; None"/>
    <s v="None"/>
    <m/>
    <s v="None"/>
    <s v="None"/>
    <s v="0.00 BAC, 0.00 BAC"/>
    <x v="5"/>
    <x v="0"/>
  </r>
  <r>
    <n v="1083"/>
    <n v="2109378"/>
    <d v="2021-06-17T05:30:00"/>
    <s v="JONES"/>
    <s v="N"/>
    <m/>
    <m/>
    <n v="-1"/>
    <n v="90"/>
    <s v="Animal  - wild"/>
    <s v="Clear"/>
    <s v="N"/>
    <s v="N"/>
    <s v="N"/>
    <s v="N"/>
    <n v="43.883766000000001"/>
    <n v="-100.72466"/>
    <s v="SUV ( sport utility/suburban )"/>
    <s v="Eastbound"/>
    <s v="Wild animal hit - damage only"/>
    <s v="Animal in roadway"/>
    <m/>
    <s v="Wild animal hit"/>
    <s v="Wild animal hit - damage only"/>
    <s v="Wild animal hit"/>
    <x v="5"/>
    <x v="0"/>
  </r>
  <r>
    <n v="1084"/>
    <n v="2107749"/>
    <d v="2021-06-20T11:26:00"/>
    <s v="JACKSON"/>
    <s v="N"/>
    <s v="Lap belt and shoulder harness used"/>
    <s v="Straight ahead"/>
    <n v="0"/>
    <n v="90"/>
    <s v="Motor vehicle in transport, Ran off road right"/>
    <s v="Clear"/>
    <s v="N"/>
    <s v="N"/>
    <s v="N"/>
    <s v="N"/>
    <n v="43.887132000000001"/>
    <n v="-101.129711999999"/>
    <s v="Light truck (2 axles, 4 tires); SUV ( sport utility/suburban )"/>
    <s v="Westbound"/>
    <s v="None"/>
    <s v="None"/>
    <m/>
    <s v="None"/>
    <s v="None"/>
    <s v="Test not given, Test not given"/>
    <x v="5"/>
    <x v="0"/>
  </r>
  <r>
    <n v="1085"/>
    <n v="1819860"/>
    <d v="2018-07-29T15:40:00"/>
    <s v="JONES"/>
    <s v="N"/>
    <s v="Lap belt and shoulder harness used, None used"/>
    <s v="Straight ahead"/>
    <n v="0"/>
    <n v="83"/>
    <s v="Cross median/centerline, Delineator post, Motor vehicle in transport, Ran off road left"/>
    <s v="Cloudy"/>
    <s v="N"/>
    <s v="N"/>
    <s v="N"/>
    <s v="N"/>
    <n v="43.779957000000003"/>
    <n v="-100.677166"/>
    <s v="Passenger car"/>
    <s v="Northbound; Southbound"/>
    <s v="None; Wrong side or wrong way"/>
    <s v="None"/>
    <s v="DRIVING ON WRONG SIDE OF ROAD"/>
    <s v="None"/>
    <s v="None"/>
    <s v="0.00 BAC, 0.00 BAC, Not reported, Not reported, Not reported"/>
    <x v="5"/>
    <x v="3"/>
  </r>
  <r>
    <n v="1086"/>
    <n v="2108897"/>
    <d v="2021-06-20T10:39:00"/>
    <s v="JACKSON"/>
    <s v="N"/>
    <s v="Lap belt and shoulder harness used"/>
    <s v="Straight ahead"/>
    <n v="0"/>
    <n v="90"/>
    <s v="Overturn/rollover, Ran off road right"/>
    <s v="Clear"/>
    <s v="N"/>
    <s v="N"/>
    <s v="N"/>
    <s v="N"/>
    <n v="43.876818"/>
    <n v="-101.149916"/>
    <s v="SUV ( sport utility/suburban )"/>
    <s v="Eastbound"/>
    <s v="Failure to keep in proper lane; None"/>
    <s v="None"/>
    <m/>
    <s v="None"/>
    <s v="None"/>
    <s v="Test not given"/>
    <x v="5"/>
    <x v="0"/>
  </r>
  <r>
    <n v="1087"/>
    <n v="2108902"/>
    <d v="2021-07-01T15:05:00"/>
    <s v="JACKSON"/>
    <s v="N"/>
    <s v="Lap belt and shoulder harness used"/>
    <s v="Straight ahead"/>
    <n v="0"/>
    <n v="90"/>
    <s v="Equipment failure ( tires, brakes, etc. ), Motor vehicle in transport, Other non-collision"/>
    <s v="Clear"/>
    <s v="N"/>
    <s v="N"/>
    <s v="N"/>
    <s v="N"/>
    <n v="43.847636999999899"/>
    <n v="-101.34598800000001"/>
    <s v="SUV ( sport utility/suburban ); Tractor/semi-trailer"/>
    <s v="Eastbound"/>
    <s v="None; Unknown"/>
    <s v="None; Unknown"/>
    <m/>
    <s v="None; Unknown"/>
    <s v="None; Unknown"/>
    <s v="Test not given, Test not given"/>
    <x v="5"/>
    <x v="0"/>
  </r>
  <r>
    <n v="1088"/>
    <n v="2109175"/>
    <d v="2021-07-13T23:45:00"/>
    <s v="JONES"/>
    <s v="N"/>
    <s v="Helmet and eye protection"/>
    <s v="Straight ahead"/>
    <n v="0"/>
    <n v="90"/>
    <s v="Guardrail end, Ran off road left"/>
    <s v="Cloudy, Rain"/>
    <s v="N"/>
    <s v="N"/>
    <s v="N"/>
    <s v="N"/>
    <n v="43.901161000000002"/>
    <n v="-100.94236600000001"/>
    <s v="Motorcycle"/>
    <s v="Westbound"/>
    <s v="None"/>
    <s v="Road surface condition ( wet, icy, snow, slush, etc. )"/>
    <m/>
    <s v="None"/>
    <s v="Weather conditions"/>
    <s v="0.00 BAC"/>
    <x v="5"/>
    <x v="1"/>
  </r>
  <r>
    <n v="1089"/>
    <n v="2111007"/>
    <d v="2021-08-13T12:30:00"/>
    <s v="JACKSON"/>
    <s v="N"/>
    <s v="Lap belt and shoulder harness used"/>
    <s v="Slowing in traffic lane, Straight ahead"/>
    <n v="0"/>
    <n v="90"/>
    <s v="Motor vehicle in transport"/>
    <s v="Clear"/>
    <s v="N"/>
    <s v="N"/>
    <s v="N"/>
    <s v="N"/>
    <n v="43.842731000000001"/>
    <n v="-101.288962999999"/>
    <s v="Motor home; Passenger car"/>
    <s v="Eastbound"/>
    <s v="Followed too closely; None"/>
    <s v="None"/>
    <m/>
    <s v="None"/>
    <s v="None"/>
    <s v="0.00 BAC, 0.00 BAC"/>
    <x v="5"/>
    <x v="0"/>
  </r>
  <r>
    <n v="1090"/>
    <n v="2110197"/>
    <d v="2021-07-25T22:45:00"/>
    <s v="JACKSON"/>
    <s v="N"/>
    <m/>
    <m/>
    <n v="-1"/>
    <n v="90"/>
    <s v="Animal  - wild"/>
    <s v="Clear"/>
    <s v="N"/>
    <s v="N"/>
    <s v="N"/>
    <s v="N"/>
    <n v="43.836266000000002"/>
    <n v="-101.646815"/>
    <s v="Light truck (2 axles, 4 tires)"/>
    <s v="Westbound"/>
    <s v="Wild animal hit - damage only"/>
    <s v="Animal in roadway"/>
    <m/>
    <s v="Wild animal hit"/>
    <s v="Wild animal hit - damage only"/>
    <s v="Wild animal hit"/>
    <x v="5"/>
    <x v="0"/>
  </r>
  <r>
    <n v="1091"/>
    <n v="2110625"/>
    <d v="2021-08-11T20:16:00"/>
    <s v="JACKSON"/>
    <s v="N"/>
    <m/>
    <m/>
    <n v="-1"/>
    <n v="90"/>
    <s v="Animal  - wild"/>
    <s v="Clear, Cloudy"/>
    <s v="N"/>
    <s v="N"/>
    <s v="N"/>
    <s v="N"/>
    <n v="43.845441999999899"/>
    <n v="-101.332679999999"/>
    <s v="Passenger car"/>
    <s v="Westbound"/>
    <s v="Wild animal hit - damage only"/>
    <s v="Animal in roadway"/>
    <m/>
    <s v="Wild animal hit"/>
    <s v="Wild animal hit - damage only"/>
    <s v="Wild animal hit"/>
    <x v="5"/>
    <x v="0"/>
  </r>
  <r>
    <n v="1092"/>
    <n v="2110194"/>
    <d v="2021-07-31T20:14:00"/>
    <s v="JONES"/>
    <s v="N"/>
    <m/>
    <m/>
    <n v="-1"/>
    <n v="90"/>
    <s v="Animal  - wild"/>
    <s v="Clear"/>
    <s v="N"/>
    <s v="N"/>
    <s v="N"/>
    <s v="N"/>
    <n v="43.886467000000003"/>
    <n v="-100.859677"/>
    <s v="Mini-van/passenger van with seats for 8 or less, including driver"/>
    <s v="Eastbound"/>
    <s v="Wild animal hit - damage only"/>
    <s v="Animal in roadway"/>
    <m/>
    <s v="Wild animal hit"/>
    <s v="Wild animal hit - damage only"/>
    <s v="Wild animal hit"/>
    <x v="5"/>
    <x v="0"/>
  </r>
  <r>
    <n v="1093"/>
    <n v="2111603"/>
    <d v="2021-09-04T06:16:00"/>
    <s v="JONES"/>
    <s v="N"/>
    <m/>
    <m/>
    <n v="-1"/>
    <n v="90"/>
    <s v="Animal  - wild"/>
    <s v="Fog, smog, smoke"/>
    <s v="N"/>
    <s v="N"/>
    <s v="N"/>
    <s v="N"/>
    <n v="43.9009369999999"/>
    <n v="-101.0133"/>
    <s v="SUV ( sport utility/suburban )"/>
    <s v="Eastbound"/>
    <s v="Wild animal hit - damage only"/>
    <s v="Animal in roadway"/>
    <m/>
    <s v="Wild animal hit"/>
    <s v="Wild animal hit - damage only"/>
    <s v="Wild animal hit"/>
    <x v="5"/>
    <x v="0"/>
  </r>
  <r>
    <n v="1094"/>
    <n v="2111988"/>
    <d v="2021-09-07T08:30:00"/>
    <s v="JACKSON"/>
    <s v="N"/>
    <m/>
    <m/>
    <n v="-1"/>
    <n v="90"/>
    <s v="Animal  - wild"/>
    <s v="Clear"/>
    <s v="N"/>
    <s v="N"/>
    <s v="N"/>
    <s v="N"/>
    <n v="43.865327999999899"/>
    <n v="-101.177926999999"/>
    <s v="SUV ( sport utility/suburban )"/>
    <s v="Eastbound"/>
    <s v="Wild animal hit - damage only"/>
    <s v="Animal in roadway"/>
    <m/>
    <s v="Wild animal hit"/>
    <s v="Wild animal hit - damage only"/>
    <s v="Wild animal hit"/>
    <x v="5"/>
    <x v="0"/>
  </r>
  <r>
    <n v="1095"/>
    <n v="2111597"/>
    <d v="2021-08-27T14:37:00"/>
    <s v="JONES"/>
    <s v="N"/>
    <s v="Lap belt and shoulder harness used"/>
    <s v="Straight ahead"/>
    <n v="0"/>
    <n v="90"/>
    <s v="Equipment failure ( tires, brakes, etc. ), Overturn/rollover, Ran off road left"/>
    <s v="Clear"/>
    <s v="N"/>
    <s v="N"/>
    <s v="N"/>
    <s v="N"/>
    <n v="43.8865529999999"/>
    <n v="-100.793510999999"/>
    <s v="Tractor/semi-trailer"/>
    <s v="Westbound"/>
    <s v="Failure to keep in proper lane; None"/>
    <s v="None"/>
    <m/>
    <s v="Tires"/>
    <s v="None"/>
    <s v="Test not given"/>
    <x v="5"/>
    <x v="0"/>
  </r>
  <r>
    <n v="1097"/>
    <n v="2110485"/>
    <d v="2021-08-06T14:08:00"/>
    <s v="JACKSON"/>
    <s v="N"/>
    <s v="Eye protection only"/>
    <s v="Slowing in traffic lane"/>
    <n v="0"/>
    <n v="90"/>
    <s v="Overturn/rollover"/>
    <s v="Clear"/>
    <s v="N"/>
    <s v="N"/>
    <s v="N"/>
    <s v="N"/>
    <n v="43.836261"/>
    <n v="-101.65831300000001"/>
    <s v="Motorcycle"/>
    <s v="Westbound"/>
    <s v="Followed too closely; None"/>
    <s v="None"/>
    <s v="NO ENDORSEMENT"/>
    <s v="None"/>
    <s v="None"/>
    <s v="0.00 BAC"/>
    <x v="5"/>
    <x v="2"/>
  </r>
  <r>
    <n v="1098"/>
    <n v="2110549"/>
    <d v="2021-08-07T14:29:00"/>
    <s v="JACKSON"/>
    <s v="N"/>
    <s v="Lap belt and shoulder harness used"/>
    <s v="Straight ahead"/>
    <n v="0"/>
    <n v="90"/>
    <s v="Cross median/centerline, Equipment failure ( tires, brakes, etc. ), Motor vehicle in transport, Ran off road left"/>
    <s v="Clear"/>
    <s v="N"/>
    <s v="N"/>
    <s v="N"/>
    <s v="N"/>
    <n v="43.851723999999898"/>
    <n v="-101.415846999999"/>
    <s v="SUV ( sport utility/suburban )"/>
    <s v="Eastbound; Westbound"/>
    <s v="None"/>
    <s v="None"/>
    <m/>
    <s v="None; Power train"/>
    <s v="None"/>
    <s v="Test not given, Test not given"/>
    <x v="5"/>
    <x v="0"/>
  </r>
  <r>
    <n v="1099"/>
    <n v="2110626"/>
    <d v="2021-08-10T20:11:00"/>
    <s v="JONES"/>
    <s v="N"/>
    <s v="Lap belt and shoulder harness used"/>
    <s v="Straight ahead"/>
    <n v="0"/>
    <n v="90"/>
    <s v="Culvert, Fence, Ran off road right"/>
    <s v="Clear"/>
    <s v="N"/>
    <s v="N"/>
    <s v="N"/>
    <s v="N"/>
    <n v="43.900939000000001"/>
    <n v="-100.995265"/>
    <s v="Mini-van/passenger van with seats for 8 or less, including driver"/>
    <s v="Eastbound"/>
    <s v="Failure to keep in proper lane; None"/>
    <s v="None"/>
    <m/>
    <s v="Steering"/>
    <s v="None"/>
    <s v="0.00 BAC"/>
    <x v="5"/>
    <x v="0"/>
  </r>
  <r>
    <n v="1100"/>
    <n v="2110628"/>
    <d v="2021-08-13T07:01:00"/>
    <s v="JACKSON"/>
    <s v="N"/>
    <s v="Helmet and eye protection"/>
    <s v="Straight ahead"/>
    <n v="0"/>
    <n v="90"/>
    <s v="Ran off road right, Work zone/maintenance equipment"/>
    <s v="Clear"/>
    <s v="N"/>
    <s v="Y"/>
    <s v="N"/>
    <s v="N"/>
    <n v="43.8426329999999"/>
    <n v="-101.259367999999"/>
    <s v="Motorcycle"/>
    <s v="Eastbound"/>
    <s v="Failure to keep in proper lane; Fatigued/asleep"/>
    <s v="None"/>
    <s v="LANE DRIVING REQUIRED / ILLEGAL LANE CHANGE"/>
    <s v="None"/>
    <s v="None"/>
    <s v="Test given, but unobtainable at time report filed"/>
    <x v="5"/>
    <x v="3"/>
  </r>
  <r>
    <n v="1101"/>
    <n v="2110629"/>
    <d v="2021-08-14T21:30:00"/>
    <s v="JACKSON"/>
    <s v="N"/>
    <s v="Lap belt and shoulder harness used"/>
    <s v="Straight ahead"/>
    <n v="0"/>
    <n v="90"/>
    <s v="Cross median/centerline, Fence, Motor vehicle in transport, Ran off road right, Separation of units"/>
    <s v="Clear"/>
    <s v="N"/>
    <s v="N"/>
    <s v="N"/>
    <s v="N"/>
    <n v="43.851225999999897"/>
    <n v="-101.450531999999"/>
    <s v="Single-unit truck (2 axle, 6 tires) GVWR 10,000 lbs or less; Unknown"/>
    <s v="Eastbound"/>
    <s v="None; Not Reported"/>
    <s v="None; Unknown"/>
    <m/>
    <s v="None; Unknown"/>
    <s v="None; Not reported"/>
    <s v="Not reported, 0.00 BAC"/>
    <x v="5"/>
    <x v="2"/>
  </r>
  <r>
    <n v="1102"/>
    <n v="2113178"/>
    <d v="2021-09-16T15:21:00"/>
    <s v="JONES"/>
    <s v="N"/>
    <s v="Lap belt and shoulder harness used"/>
    <s v="Straight ahead"/>
    <n v="0"/>
    <n v="90"/>
    <s v="Guardrail face, Motor vehicle in transport, Ran off road left, Ran off road right"/>
    <s v="Clear"/>
    <s v="N"/>
    <s v="N"/>
    <s v="N"/>
    <s v="N"/>
    <n v="43.886571000000004"/>
    <n v="-100.770775"/>
    <s v="Passenger car; SUV ( sport utility/suburban )"/>
    <s v="Eastbound; Westbound"/>
    <s v="Failure to keep in proper lane; None; Running off road"/>
    <s v="None"/>
    <s v="CARELESS DRIVING., LANE DRIVING REQUIRED / ILLEGAL LANE CHANGE, ILLEGAL BARRIER OR MEDIAN CROSSING"/>
    <s v="None"/>
    <s v="None"/>
    <s v="0.00 BAC, Not reported, 0.00 BAC, Not reported"/>
    <x v="5"/>
    <x v="4"/>
  </r>
  <r>
    <n v="1103"/>
    <n v="2113106"/>
    <d v="2021-09-16T16:30:00"/>
    <s v="JONES"/>
    <s v="N"/>
    <s v="Lap belt and shoulder harness used"/>
    <s v="Straight ahead"/>
    <n v="0"/>
    <n v="90"/>
    <s v="Motor vehicle in transport"/>
    <s v="Clear"/>
    <s v="N"/>
    <s v="N"/>
    <s v="N"/>
    <s v="N"/>
    <n v="43.886572999999899"/>
    <n v="-100.780073"/>
    <s v="Passenger car; SUV ( sport utility/suburban )"/>
    <s v="Eastbound"/>
    <s v="None"/>
    <s v="None"/>
    <m/>
    <s v="None"/>
    <s v="None"/>
    <s v="0.00 BAC, 0.00 BAC"/>
    <x v="5"/>
    <x v="0"/>
  </r>
  <r>
    <n v="1104"/>
    <n v="2111008"/>
    <d v="2021-08-13T12:30:00"/>
    <s v="JACKSON"/>
    <s v="N"/>
    <s v="Helmet and eye protection, Lap belt and shoulder harness used"/>
    <s v="Slowing in traffic lane, Straight ahead"/>
    <n v="0"/>
    <n v="90"/>
    <s v="Motor vehicle in transport"/>
    <s v="Clear"/>
    <s v="N"/>
    <s v="N"/>
    <s v="N"/>
    <s v="N"/>
    <n v="43.842728999999899"/>
    <n v="-101.291573999999"/>
    <s v="Light truck (2 axles, 4 tires); Motorcycle"/>
    <s v="Eastbound"/>
    <s v="Followed too closely; None"/>
    <s v="None"/>
    <m/>
    <s v="None"/>
    <s v="None"/>
    <s v="0.00 BAC, Test not given"/>
    <x v="5"/>
    <x v="0"/>
  </r>
  <r>
    <n v="1105"/>
    <n v="2111019"/>
    <d v="2021-08-14T11:21:00"/>
    <s v="JACKSON"/>
    <s v="N"/>
    <s v="Helmet and eye protection"/>
    <s v="Straight ahead"/>
    <n v="0"/>
    <n v="90"/>
    <s v="Overturn/rollover, Ran off road left"/>
    <s v="Clear"/>
    <s v="N"/>
    <s v="N"/>
    <s v="N"/>
    <s v="N"/>
    <n v="43.842669999999899"/>
    <n v="-101.27393600000001"/>
    <s v="Motorcycle"/>
    <s v="Eastbound"/>
    <s v="None"/>
    <s v="None"/>
    <m/>
    <s v="None"/>
    <s v="None"/>
    <s v="0.00 BAC"/>
    <x v="5"/>
    <x v="0"/>
  </r>
  <r>
    <n v="1106"/>
    <n v="2111849"/>
    <d v="2021-07-02T21:30:00"/>
    <s v="JACKSON"/>
    <s v="N"/>
    <s v="Lap belt and shoulder harness used"/>
    <s v="Straight ahead"/>
    <n v="0"/>
    <n v="90"/>
    <s v="Animal  - wild"/>
    <s v="Clear"/>
    <s v="N"/>
    <s v="N"/>
    <s v="N"/>
    <s v="N"/>
    <n v="43.835985000000001"/>
    <n v="-101.559944999999"/>
    <s v="SUV ( sport utility/suburban )"/>
    <s v="Eastbound"/>
    <s v="None"/>
    <s v="Animal in roadway"/>
    <m/>
    <s v="None"/>
    <s v="None"/>
    <s v="Test not given"/>
    <x v="5"/>
    <x v="0"/>
  </r>
  <r>
    <n v="1107"/>
    <n v="2112083"/>
    <d v="2021-08-27T20:20:00"/>
    <s v="BENNETT"/>
    <s v="N"/>
    <m/>
    <m/>
    <n v="-1"/>
    <n v="18"/>
    <s v="Animal  - wild"/>
    <s v="Clear"/>
    <s v="N"/>
    <s v="N"/>
    <s v="N"/>
    <s v="N"/>
    <n v="43.214951999999897"/>
    <n v="-101.322275"/>
    <s v="SUV ( sport utility/suburban )"/>
    <s v="Westbound"/>
    <s v="Wild animal hit - damage only"/>
    <s v="Animal in roadway"/>
    <m/>
    <s v="Wild animal hit"/>
    <s v="Wild animal hit - damage only"/>
    <s v="Wild animal hit"/>
    <x v="5"/>
    <x v="0"/>
  </r>
  <r>
    <n v="1108"/>
    <n v="2112085"/>
    <d v="2021-09-03T20:05:00"/>
    <s v="BENNETT"/>
    <s v="N"/>
    <s v="Lap belt and shoulder harness used"/>
    <s v="Straight ahead"/>
    <n v="0"/>
    <n v="18"/>
    <s v="Animal - domestic"/>
    <s v="Clear"/>
    <s v="N"/>
    <s v="N"/>
    <s v="N"/>
    <s v="N"/>
    <n v="43.213968999999899"/>
    <n v="-101.227954999999"/>
    <s v="Mini-van/passenger van with seats for 8 or less, including driver"/>
    <s v="Westbound"/>
    <s v="None"/>
    <s v="Animal in roadway"/>
    <m/>
    <s v="None"/>
    <s v="None"/>
    <s v="Test not given"/>
    <x v="5"/>
    <x v="0"/>
  </r>
  <r>
    <n v="1110"/>
    <n v="2112664"/>
    <d v="2021-09-09T15:40:00"/>
    <s v="JACKSON"/>
    <s v="N"/>
    <s v="Lap belt and shoulder harness used"/>
    <s v="Straight ahead"/>
    <n v="0"/>
    <n v="90"/>
    <s v="Other non-collision"/>
    <s v="Clear"/>
    <s v="N"/>
    <s v="N"/>
    <s v="N"/>
    <s v="N"/>
    <n v="43.861643999999899"/>
    <n v="-101.185299"/>
    <s v="Single-unit truck (2 axle, 6 tires) GVWR 10,001 lbs or more"/>
    <s v="Eastbound"/>
    <s v="None"/>
    <s v="None"/>
    <m/>
    <s v="Tires"/>
    <s v="None"/>
    <s v="Test not given"/>
    <x v="5"/>
    <x v="0"/>
  </r>
  <r>
    <n v="1111"/>
    <n v="2112927"/>
    <d v="2021-09-05T17:38:00"/>
    <s v="JONES"/>
    <s v="N"/>
    <s v="Lap belt and shoulder harness used"/>
    <s v="Leaving traffic lane"/>
    <n v="0"/>
    <n v="90"/>
    <s v="Overturn/rollover, Ran off road left"/>
    <s v="Clear"/>
    <s v="Y"/>
    <s v="Y"/>
    <s v="N"/>
    <s v="N"/>
    <n v="43.886487000000002"/>
    <n v="-100.752655"/>
    <s v="SUV ( sport utility/suburban )"/>
    <s v="Eastbound"/>
    <s v="Fatigued/asleep; Over-correcting/over-steering"/>
    <s v="None"/>
    <m/>
    <s v="None"/>
    <s v="None"/>
    <s v="0.00 BAC"/>
    <x v="5"/>
    <x v="1"/>
  </r>
  <r>
    <n v="1112"/>
    <n v="2112932"/>
    <d v="2021-09-18T05:07:00"/>
    <s v="JACKSON"/>
    <s v="N"/>
    <s v="Lap belt and shoulder harness used, None used"/>
    <s v="Straight ahead"/>
    <n v="0"/>
    <n v="90"/>
    <s v="Overturn/rollover, Ran off road left"/>
    <s v="Clear"/>
    <s v="N"/>
    <s v="Y"/>
    <s v="N"/>
    <s v="N"/>
    <n v="43.851708000000002"/>
    <n v="-101.38583800000001"/>
    <s v="Light truck (2 axles, 4 tires)"/>
    <s v="Westbound"/>
    <s v="Failure to keep in proper lane; Fatigued/asleep"/>
    <s v="None"/>
    <s v="CARELESS DRIVING., LANE DRIVING REQUIRED / ILLEGAL LANE CHANGE"/>
    <s v="None"/>
    <s v="None"/>
    <s v="0.00 BAC, Not reported"/>
    <x v="5"/>
    <x v="3"/>
  </r>
  <r>
    <n v="1113"/>
    <n v="2112908"/>
    <d v="2021-09-25T07:30:00"/>
    <s v="JACKSON"/>
    <s v="N"/>
    <s v="Lap belt and shoulder harness used"/>
    <s v="Straight ahead"/>
    <n v="0"/>
    <n v="90"/>
    <s v="Barricade"/>
    <s v="Clear"/>
    <s v="N"/>
    <s v="N"/>
    <s v="N"/>
    <s v="N"/>
    <n v="43.842571999999898"/>
    <n v="-101.246251"/>
    <s v="Truck pulling trailer(s) - GCWR 10,001 lbs or more"/>
    <s v="Eastbound"/>
    <s v="Disregarded traffic signs or signals; None"/>
    <s v="None"/>
    <s v="LANE DRIVING REQUIRED / ILLEGAL LANE CHANGE"/>
    <s v="None"/>
    <s v="None"/>
    <s v="Test not given"/>
    <x v="5"/>
    <x v="0"/>
  </r>
  <r>
    <n v="1114"/>
    <n v="2117154"/>
    <d v="2021-11-11T13:10:00"/>
    <s v="JACKSON"/>
    <s v="N"/>
    <s v="Lap belt and shoulder harness used"/>
    <s v="Straight ahead"/>
    <n v="0"/>
    <n v="90"/>
    <s v="Overturn/rollover"/>
    <s v="Severe crosswinds"/>
    <s v="N"/>
    <s v="N"/>
    <s v="N"/>
    <s v="N"/>
    <n v="43.900982999999897"/>
    <n v="-101.083512999999"/>
    <s v="Truck pulling trailer(s) - GCWR 10,001 lbs or more"/>
    <s v="Westbound"/>
    <s v="None"/>
    <s v="None"/>
    <m/>
    <s v="None"/>
    <s v="None"/>
    <s v="Test not given"/>
    <x v="5"/>
    <x v="0"/>
  </r>
  <r>
    <n v="1115"/>
    <n v="2117159"/>
    <d v="2021-11-11T12:25:00"/>
    <s v="JACKSON"/>
    <s v="N"/>
    <s v="Lap belt and shoulder harness used"/>
    <s v="Straight ahead"/>
    <n v="0"/>
    <n v="90"/>
    <s v="Cross median/centerline, Overturn/rollover"/>
    <s v="Severe crosswinds"/>
    <s v="N"/>
    <s v="N"/>
    <s v="N"/>
    <s v="N"/>
    <n v="43.880386000000001"/>
    <n v="-101.142933999999"/>
    <s v="Tractor/semi-trailer"/>
    <s v="Westbound"/>
    <s v="None"/>
    <s v="None"/>
    <m/>
    <s v="None"/>
    <s v="None"/>
    <s v="Test not given, Not reported"/>
    <x v="5"/>
    <x v="2"/>
  </r>
  <r>
    <n v="1116"/>
    <n v="2114054"/>
    <d v="2021-09-16T20:18:00"/>
    <s v="MELLETTE"/>
    <s v="N"/>
    <s v="None used"/>
    <s v="Straight ahead"/>
    <n v="0"/>
    <n v="83"/>
    <s v="Overturn/rollover, Ran off road left"/>
    <s v="Cloudy"/>
    <s v="N"/>
    <s v="N"/>
    <s v="N"/>
    <s v="N"/>
    <n v="43.591641000000003"/>
    <n v="-100.752011999999"/>
    <s v="SUV ( sport utility/suburban )"/>
    <s v="Northbound"/>
    <s v="Driving too fast for conditions; None"/>
    <s v="Road surface condition ( wet, icy, snow, slush, etc. )"/>
    <m/>
    <s v="None"/>
    <s v="None"/>
    <s v="Test not given"/>
    <x v="5"/>
    <x v="3"/>
  </r>
  <r>
    <n v="1118"/>
    <n v="2114414"/>
    <d v="2021-08-12T07:10:00"/>
    <s v="JONES"/>
    <s v="N"/>
    <s v="Helmet and eye protection"/>
    <s v="Straight ahead"/>
    <n v="0"/>
    <n v="90"/>
    <s v="Animal  - wild, Cross median/centerline, Overturn/rollover, Ran off road left"/>
    <s v="Clear"/>
    <s v="N"/>
    <s v="N"/>
    <s v="N"/>
    <s v="N"/>
    <n v="43.886440999999898"/>
    <n v="-100.875191999999"/>
    <s v="Motorcycle"/>
    <s v="Eastbound"/>
    <s v="None"/>
    <s v="Animal in roadway"/>
    <m/>
    <s v="None"/>
    <s v="None"/>
    <s v="Test not given"/>
    <x v="5"/>
    <x v="1"/>
  </r>
  <r>
    <n v="1119"/>
    <n v="2119360"/>
    <d v="2021-12-26T13:15:00"/>
    <s v="JONES"/>
    <s v="N"/>
    <s v="Lap belt and shoulder harness used"/>
    <s v="Straight ahead, Turning right"/>
    <n v="0"/>
    <n v="83"/>
    <s v="Motor vehicle in transport"/>
    <s v="Cloudy"/>
    <s v="N"/>
    <s v="N"/>
    <s v="N"/>
    <s v="N"/>
    <n v="43.884160000000001"/>
    <n v="-100.705859"/>
    <s v="Light truck (2 axles, 4 tires)"/>
    <s v="Southbound; Westbound"/>
    <s v="Driving too fast for conditions; None"/>
    <s v="Road surface condition ( wet, icy, snow, slush, etc. )"/>
    <s v="OVERDRIVING ROAD CONDITIONS/SPEED OVER REASONABLE"/>
    <s v="None"/>
    <s v="None"/>
    <s v="Test not given, Test not given"/>
    <x v="5"/>
    <x v="0"/>
  </r>
  <r>
    <n v="1120"/>
    <n v="2117311"/>
    <d v="2021-11-21T05:40:00"/>
    <s v="JACKSON"/>
    <s v="N"/>
    <m/>
    <m/>
    <n v="-1"/>
    <n v="90"/>
    <s v="Animal  - wild"/>
    <s v="Clear"/>
    <s v="N"/>
    <s v="N"/>
    <s v="N"/>
    <s v="N"/>
    <n v="43.836269999999899"/>
    <n v="-101.588032999999"/>
    <s v="SUV ( sport utility/suburban )"/>
    <s v="Westbound"/>
    <s v="Wild animal hit - damage only"/>
    <s v="Animal in roadway"/>
    <m/>
    <s v="Wild animal hit"/>
    <s v="Wild animal hit - damage only"/>
    <s v="Wild animal hit"/>
    <x v="5"/>
    <x v="0"/>
  </r>
  <r>
    <n v="1121"/>
    <n v="2118255"/>
    <d v="2021-12-12T05:14:00"/>
    <s v="JACKSON"/>
    <s v="N"/>
    <m/>
    <m/>
    <n v="-1"/>
    <n v="90"/>
    <s v="Animal  - wild"/>
    <s v="Cloudy"/>
    <s v="N"/>
    <s v="N"/>
    <s v="N"/>
    <s v="N"/>
    <n v="43.844335999999899"/>
    <n v="-101.514016999999"/>
    <s v="SUV ( sport utility/suburban )"/>
    <s v="Westbound"/>
    <s v="Wild animal hit - damage only"/>
    <s v="Animal in roadway"/>
    <m/>
    <s v="Wild animal hit"/>
    <s v="Wild animal hit - damage only"/>
    <s v="Wild animal hit"/>
    <x v="5"/>
    <x v="0"/>
  </r>
  <r>
    <n v="1122"/>
    <n v="2115796"/>
    <d v="2021-11-06T01:05:00"/>
    <s v="JONES"/>
    <s v="N"/>
    <m/>
    <m/>
    <n v="-1"/>
    <n v="90"/>
    <s v="Animal  - wild"/>
    <s v="Clear"/>
    <s v="N"/>
    <s v="N"/>
    <s v="N"/>
    <s v="N"/>
    <n v="43.901159999999898"/>
    <n v="-100.934792"/>
    <s v="Light truck (2 axles, 4 tires)"/>
    <s v="Westbound"/>
    <s v="Wild animal hit - damage only"/>
    <s v="Animal in roadway"/>
    <m/>
    <s v="Wild animal hit"/>
    <s v="Wild animal hit - damage only"/>
    <s v="Wild animal hit"/>
    <x v="5"/>
    <x v="0"/>
  </r>
  <r>
    <n v="1123"/>
    <n v="2115797"/>
    <d v="2021-11-07T23:50:00"/>
    <s v="JONES"/>
    <s v="N"/>
    <m/>
    <m/>
    <n v="-1"/>
    <n v="90"/>
    <s v="Animal  - wild"/>
    <s v="Clear"/>
    <s v="N"/>
    <s v="N"/>
    <s v="N"/>
    <s v="N"/>
    <n v="43.901176999999898"/>
    <n v="-100.965732"/>
    <s v="Mini-van/passenger van with seats for 8 or less, including driver"/>
    <s v="Westbound"/>
    <s v="Wild animal hit - damage only"/>
    <s v="Animal in roadway"/>
    <m/>
    <s v="Wild animal hit"/>
    <s v="Wild animal hit - damage only"/>
    <s v="Wild animal hit"/>
    <x v="5"/>
    <x v="0"/>
  </r>
  <r>
    <n v="1124"/>
    <n v="2117081"/>
    <d v="2021-11-19T18:45:00"/>
    <s v="JONES"/>
    <s v="N"/>
    <m/>
    <m/>
    <n v="-1"/>
    <n v="83"/>
    <s v="Animal  - wild"/>
    <s v="Clear"/>
    <s v="N"/>
    <s v="N"/>
    <s v="N"/>
    <s v="N"/>
    <n v="43.802236999999899"/>
    <n v="-100.689395"/>
    <s v="Light truck (2 axles, 4 tires)"/>
    <s v="Southbound"/>
    <s v="Wild animal hit - damage only"/>
    <s v="Animal in roadway"/>
    <m/>
    <s v="Wild animal hit"/>
    <s v="Wild animal hit - damage only"/>
    <s v="Wild animal hit"/>
    <x v="5"/>
    <x v="0"/>
  </r>
  <r>
    <n v="1125"/>
    <n v="2117137"/>
    <d v="2021-11-20T22:31:00"/>
    <s v="JONES"/>
    <s v="N"/>
    <m/>
    <m/>
    <n v="-1"/>
    <n v="90"/>
    <s v="Animal  - wild"/>
    <s v="Clear"/>
    <s v="N"/>
    <s v="N"/>
    <s v="N"/>
    <s v="N"/>
    <n v="43.898923000000003"/>
    <n v="-100.914838"/>
    <s v="SUV ( sport utility/suburban )"/>
    <s v="Eastbound"/>
    <s v="Wild animal hit - damage only"/>
    <s v="Animal in roadway"/>
    <m/>
    <s v="Wild animal hit"/>
    <s v="Wild animal hit - damage only"/>
    <s v="Wild animal hit"/>
    <x v="5"/>
    <x v="0"/>
  </r>
  <r>
    <n v="1126"/>
    <n v="2119454"/>
    <d v="2021-12-26T16:00:00"/>
    <s v="JONES"/>
    <s v="N"/>
    <s v="Lap belt and shoulder harness used"/>
    <s v="Overtaking/passing, Straight ahead"/>
    <n v="0"/>
    <n v="90"/>
    <s v="Cross median/centerline, Motor vehicle in transport"/>
    <s v="Sleet, hail ( freezing rain or drizzle )"/>
    <s v="N"/>
    <s v="N"/>
    <s v="N"/>
    <s v="N"/>
    <n v="43.886836000000002"/>
    <n v="-100.765861"/>
    <s v="Light truck (2 axles, 4 tires); SUV ( sport utility/suburban )"/>
    <s v="Westbound"/>
    <s v="Failure to keep in proper lane; None; Swerving or avoiding due to wind, slippery surface, vehicle, object, non-motorist, etc."/>
    <s v="Road surface condition ( wet, icy, snow, slush, etc. )"/>
    <m/>
    <s v="None"/>
    <s v="None"/>
    <s v="0.00 BAC, 0.00 BAC"/>
    <x v="5"/>
    <x v="0"/>
  </r>
  <r>
    <n v="1127"/>
    <n v="2119777"/>
    <d v="2021-12-30T18:04:00"/>
    <s v="JACKSON"/>
    <s v="N"/>
    <s v="Lap belt and shoulder harness used"/>
    <s v="Straight ahead"/>
    <n v="0"/>
    <n v="90"/>
    <s v="Motor vehicle in transport"/>
    <s v="Clear"/>
    <s v="N"/>
    <s v="N"/>
    <s v="N"/>
    <s v="N"/>
    <n v="43.850669000000003"/>
    <n v="-101.208349999999"/>
    <s v="Mini-van/passenger van with seats for 8 or less, including driver; Truck pulling trailer(s) - GCWR 10,001 lbs or more"/>
    <s v="Westbound"/>
    <s v="Failed to yield to vehicle; Followed too closely; None"/>
    <s v="None"/>
    <m/>
    <s v="None"/>
    <s v="None"/>
    <s v="0.00 BAC, 0.00 BAC"/>
    <x v="5"/>
    <x v="2"/>
  </r>
  <r>
    <n v="1128"/>
    <n v="2117113"/>
    <d v="2021-11-11T11:17:00"/>
    <s v="JACKSON"/>
    <s v="N"/>
    <s v="Lap belt and shoulder harness used"/>
    <s v="Straight ahead"/>
    <n v="0"/>
    <n v="90"/>
    <s v="Overturn/rollover"/>
    <s v="Severe crosswinds"/>
    <s v="N"/>
    <s v="N"/>
    <s v="N"/>
    <s v="N"/>
    <n v="43.895097"/>
    <n v="-101.114031999999"/>
    <s v="Truck pulling trailer(s) - GCWR 10,001 lbs or more"/>
    <s v="Westbound"/>
    <s v="None"/>
    <s v="None"/>
    <m/>
    <s v="None"/>
    <s v="None"/>
    <s v="0.00 BAC"/>
    <x v="5"/>
    <x v="1"/>
  </r>
  <r>
    <n v="1129"/>
    <n v="2117158"/>
    <d v="2021-11-11T11:07:00"/>
    <s v="JACKSON"/>
    <s v="N"/>
    <s v="Lap belt and shoulder harness used"/>
    <s v="Straight ahead"/>
    <n v="0"/>
    <n v="90"/>
    <s v="Jackknife, Ran off road right, Separation of units"/>
    <s v="Severe crosswinds"/>
    <s v="N"/>
    <s v="N"/>
    <s v="N"/>
    <s v="N"/>
    <n v="43.888337"/>
    <n v="-101.126750999999"/>
    <s v="Light truck (2 axles, 4 tires)"/>
    <s v="Eastbound"/>
    <s v="None"/>
    <s v="None"/>
    <m/>
    <s v="None"/>
    <s v="None"/>
    <s v="Test not given"/>
    <x v="5"/>
    <x v="0"/>
  </r>
  <r>
    <n v="1130"/>
    <n v="2117160"/>
    <d v="2021-11-11T13:10:00"/>
    <s v="JACKSON"/>
    <s v="N"/>
    <s v="Lap belt and shoulder harness used"/>
    <s v="Straight ahead"/>
    <n v="0"/>
    <n v="90"/>
    <s v="Overturn/rollover, Ran off road right"/>
    <s v="Severe crosswinds"/>
    <s v="N"/>
    <s v="N"/>
    <s v="N"/>
    <s v="N"/>
    <n v="43.847929999999899"/>
    <n v="-101.213329999999"/>
    <s v="Tractor/semi-trailer"/>
    <s v="Eastbound"/>
    <s v="None"/>
    <s v="None"/>
    <m/>
    <s v="None"/>
    <s v="None"/>
    <s v="Test not given"/>
    <x v="5"/>
    <x v="0"/>
  </r>
  <r>
    <n v="1131"/>
    <n v="2117161"/>
    <d v="2021-11-13T15:11:00"/>
    <s v="JACKSON"/>
    <s v="N"/>
    <s v="Lap belt and shoulder harness used"/>
    <s v="Straight ahead"/>
    <n v="0"/>
    <n v="90"/>
    <s v="Delineator post, Overturn/rollover"/>
    <s v="Cloudy, Severe crosswinds"/>
    <s v="N"/>
    <s v="N"/>
    <s v="N"/>
    <s v="N"/>
    <n v="43.856020999999899"/>
    <n v="-101.196809"/>
    <s v="Light truck (2 axles, 4 tires)"/>
    <s v="Eastbound"/>
    <s v="None"/>
    <s v="None"/>
    <m/>
    <s v="None"/>
    <s v="None"/>
    <s v="Test not given"/>
    <x v="5"/>
    <x v="2"/>
  </r>
  <r>
    <n v="1132"/>
    <n v="2117212"/>
    <d v="2021-11-25T17:00:00"/>
    <s v="MELLETTE"/>
    <s v="N"/>
    <m/>
    <m/>
    <n v="-1"/>
    <n v="83"/>
    <s v="Animal  - wild"/>
    <s v="Clear"/>
    <s v="N"/>
    <s v="N"/>
    <s v="N"/>
    <s v="N"/>
    <n v="43.670453000000002"/>
    <n v="-100.71355200000001"/>
    <s v="Light truck (2 axles, 4 tires)"/>
    <s v="Northbound"/>
    <s v="Wild animal hit - damage only"/>
    <s v="Animal in roadway"/>
    <m/>
    <s v="Wild animal hit"/>
    <s v="Wild animal hit - damage only"/>
    <s v="Wild animal hit"/>
    <x v="5"/>
    <x v="0"/>
  </r>
  <r>
    <n v="1133"/>
    <n v="2117213"/>
    <d v="2021-11-25T21:00:00"/>
    <s v="MELLETTE"/>
    <s v="N"/>
    <m/>
    <m/>
    <n v="-1"/>
    <n v="83"/>
    <s v="Animal  - wild"/>
    <s v="Clear"/>
    <s v="N"/>
    <s v="N"/>
    <s v="N"/>
    <s v="N"/>
    <n v="43.679276000000002"/>
    <n v="-100.712115999999"/>
    <s v="Light truck (2 axles, 4 tires)"/>
    <s v="Northbound"/>
    <s v="Wild animal hit - damage only"/>
    <s v="Animal in roadway"/>
    <m/>
    <s v="Wild animal hit"/>
    <s v="Wild animal hit - damage only"/>
    <s v="Wild animal hit"/>
    <x v="5"/>
    <x v="0"/>
  </r>
  <r>
    <n v="1134"/>
    <n v="2117214"/>
    <d v="2021-11-27T19:00:00"/>
    <s v="MELLETTE"/>
    <s v="N"/>
    <m/>
    <m/>
    <n v="-1"/>
    <n v="83"/>
    <s v="Animal  - wild"/>
    <s v="Clear"/>
    <s v="N"/>
    <s v="N"/>
    <s v="N"/>
    <s v="N"/>
    <n v="43.646430000000002"/>
    <n v="-100.734662"/>
    <s v="SUV ( sport utility/suburban )"/>
    <s v="Northbound"/>
    <s v="Wild animal hit - damage only"/>
    <s v="Animal in roadway"/>
    <m/>
    <s v="Wild animal hit"/>
    <s v="Wild animal hit - damage only"/>
    <s v="Wild animal hit"/>
    <x v="5"/>
    <x v="0"/>
  </r>
  <r>
    <n v="1136"/>
    <n v="2200684"/>
    <d v="2022-01-21T07:00:00"/>
    <s v="JACKSON"/>
    <s v="N"/>
    <s v="Lap belt and shoulder harness used"/>
    <s v="Straight ahead"/>
    <n v="0"/>
    <n v="90"/>
    <s v="Fence, Jackknife, Ran off road right"/>
    <s v="Rain"/>
    <s v="N"/>
    <s v="N"/>
    <s v="N"/>
    <s v="N"/>
    <n v="43.843021999999898"/>
    <n v="-101.313293999999"/>
    <s v="Tractor/semi-trailer"/>
    <s v="Westbound"/>
    <s v="Failure to keep in proper lane; None"/>
    <s v="Road surface condition ( wet, icy, snow, slush, etc. )"/>
    <m/>
    <s v="None"/>
    <s v="None"/>
    <s v="Test not given"/>
    <x v="5"/>
    <x v="0"/>
  </r>
  <r>
    <n v="1137"/>
    <n v="2119455"/>
    <d v="2021-12-26T16:38:00"/>
    <s v="JONES"/>
    <s v="N"/>
    <s v="Lap belt and shoulder harness used"/>
    <s v="Straight ahead"/>
    <n v="0"/>
    <n v="90"/>
    <s v="Guardrail face, Ran off road left"/>
    <s v="Sleet, hail ( freezing rain or drizzle )"/>
    <s v="N"/>
    <s v="N"/>
    <s v="N"/>
    <s v="N"/>
    <n v="43.886474999999898"/>
    <n v="-100.845440999999"/>
    <s v="SUV ( sport utility/suburban )"/>
    <s v="Eastbound"/>
    <s v="None; Swerving or avoiding due to wind, slippery surface, vehicle, object, non-motorist, etc."/>
    <s v="Road surface condition ( wet, icy, snow, slush, etc. )"/>
    <m/>
    <s v="None"/>
    <s v="None"/>
    <s v="0.00 BAC"/>
    <x v="5"/>
    <x v="0"/>
  </r>
  <r>
    <n v="1138"/>
    <n v="2201120"/>
    <d v="2022-01-09T22:22:00"/>
    <s v="JACKSON"/>
    <s v="N"/>
    <m/>
    <m/>
    <n v="-1"/>
    <n v="90"/>
    <s v="Animal  - wild"/>
    <s v="Clear"/>
    <s v="N"/>
    <s v="N"/>
    <s v="N"/>
    <s v="N"/>
    <n v="43.898952000000001"/>
    <n v="-101.099513999999"/>
    <s v="Tractor/semi-trailer"/>
    <s v="Westbound"/>
    <s v="Wild animal hit - damage only"/>
    <s v="Animal in roadway"/>
    <m/>
    <s v="Wild animal hit"/>
    <s v="Wild animal hit - damage only"/>
    <s v="Wild animal hit"/>
    <x v="5"/>
    <x v="0"/>
  </r>
  <r>
    <n v="1139"/>
    <n v="2118908"/>
    <d v="2021-12-15T13:40:00"/>
    <s v="JACKSON"/>
    <s v="N"/>
    <s v="Lap belt and shoulder harness used"/>
    <s v="Straight ahead"/>
    <n v="0"/>
    <n v="90"/>
    <s v="Jackknife, Ran off road left"/>
    <s v="Severe crosswinds"/>
    <s v="N"/>
    <s v="N"/>
    <s v="N"/>
    <s v="N"/>
    <n v="43.843167000000001"/>
    <n v="-101.517673"/>
    <s v="Light truck (2 axles, 4 tires)"/>
    <s v="Westbound"/>
    <s v="None; Swerving or avoiding due to wind, slippery surface, vehicle, object, non-motorist, etc."/>
    <s v="None"/>
    <m/>
    <s v="None"/>
    <s v="None"/>
    <s v="0.00 BAC"/>
    <x v="5"/>
    <x v="0"/>
  </r>
  <r>
    <n v="1140"/>
    <n v="2119658"/>
    <d v="2021-12-26T13:32:00"/>
    <s v="JONES"/>
    <s v="N"/>
    <s v="Lap belt and shoulder harness used"/>
    <s v="Straight ahead"/>
    <n v="0"/>
    <n v="90"/>
    <s v="Cross median/centerline, Overturn/rollover, Ran off road left"/>
    <s v="Cloudy, Sleet, hail ( freezing rain or drizzle )"/>
    <s v="N"/>
    <s v="N"/>
    <s v="N"/>
    <s v="N"/>
    <n v="43.901159"/>
    <n v="-100.933093999999"/>
    <s v="Light truck (2 axles, 4 tires)"/>
    <s v="Eastbound"/>
    <s v="Driving too fast for conditions; Failure to keep in proper lane"/>
    <s v="Road surface condition ( wet, icy, snow, slush, etc. )"/>
    <m/>
    <s v="None"/>
    <s v="Weather conditions"/>
    <s v="Test not given"/>
    <x v="5"/>
    <x v="2"/>
  </r>
  <r>
    <n v="1141"/>
    <n v="2119656"/>
    <d v="2021-12-26T12:19:00"/>
    <s v="JONES"/>
    <s v="N"/>
    <s v="Lap belt and shoulder harness used"/>
    <s v="Turning right"/>
    <n v="0"/>
    <n v="83"/>
    <s v="Cross median/centerline, Ran off road left, Tree/shrubbery"/>
    <s v="Cloudy, Sleet, hail ( freezing rain or drizzle )"/>
    <s v="N"/>
    <s v="N"/>
    <s v="N"/>
    <s v="N"/>
    <n v="43.884160000000001"/>
    <n v="-100.705859"/>
    <s v="Mini-van/passenger van with seats for 8 or less, including driver"/>
    <s v="Westbound"/>
    <s v="Driving too fast for conditions; Failure to keep in proper lane"/>
    <s v="Road surface condition ( wet, icy, snow, slush, etc. )"/>
    <m/>
    <s v="None"/>
    <s v="Weather conditions"/>
    <s v="Test not given"/>
    <x v="5"/>
    <x v="0"/>
  </r>
  <r>
    <n v="1142"/>
    <n v="2119657"/>
    <d v="2021-12-26T13:00:00"/>
    <s v="JONES"/>
    <s v="N"/>
    <s v="Lap belt and shoulder harness used"/>
    <s v="Parked, Turning right"/>
    <n v="0"/>
    <n v="83"/>
    <s v="Cross median/centerline, Parked motor vehicle, Ran off road left"/>
    <s v="Cloudy, Sleet, hail ( freezing rain or drizzle )"/>
    <s v="N"/>
    <s v="N"/>
    <s v="N"/>
    <s v="N"/>
    <n v="43.884160000000001"/>
    <n v="-100.705859"/>
    <s v="Light truck (2 axles, 4 tires); SUV ( sport utility/suburban )"/>
    <s v="Not on roadway ( also use for parked motor vehicle ); Westbound"/>
    <s v="Driving too fast for conditions; Failure to keep in proper lane; None; Not applicable"/>
    <s v="Not applicable; Road surface condition ( wet, icy, snow, slush, etc. )"/>
    <s v="OVERDRIVING ROAD CONDITIONS"/>
    <s v="None; Not applicable"/>
    <s v="Not applicable; Windshield or other window obscured by frost, snow, mud, etc."/>
    <s v="Test not given, Not applicable"/>
    <x v="5"/>
    <x v="0"/>
  </r>
  <r>
    <n v="1143"/>
    <n v="2200681"/>
    <d v="2022-01-21T16:26:00"/>
    <s v="JACKSON"/>
    <s v="N"/>
    <m/>
    <s v="Straight ahead"/>
    <n v="0"/>
    <n v="90"/>
    <s v="Delineator post, Overturn/rollover, Ran off road right"/>
    <s v="Cloudy"/>
    <s v="N"/>
    <s v="N"/>
    <s v="N"/>
    <s v="N"/>
    <n v="43.842730000000003"/>
    <n v="-101.291983"/>
    <s v="Tractor/semi-trailer"/>
    <s v="Eastbound"/>
    <s v="None; Running off road"/>
    <s v="None"/>
    <m/>
    <s v="None"/>
    <s v="None"/>
    <s v="Test not given"/>
    <x v="5"/>
    <x v="3"/>
  </r>
  <r>
    <n v="1144"/>
    <n v="2120036"/>
    <d v="2021-12-19T18:03:00"/>
    <s v="JACKSON"/>
    <s v="N"/>
    <s v="Lap belt and shoulder harness used"/>
    <s v="Straight ahead"/>
    <n v="-1"/>
    <n v="90"/>
    <s v="Animal  - wild"/>
    <s v="Clear"/>
    <s v="N"/>
    <s v="N"/>
    <s v="N"/>
    <s v="N"/>
    <n v="43.856577000000001"/>
    <n v="-101.196263999999"/>
    <s v="Tractor/semi-trailer"/>
    <s v="Westbound"/>
    <s v="None"/>
    <s v="None"/>
    <m/>
    <s v="None"/>
    <s v="None"/>
    <s v="Test not given"/>
    <x v="5"/>
    <x v="0"/>
  </r>
  <r>
    <n v="1145"/>
    <n v="2120035"/>
    <d v="2021-12-19T18:03:00"/>
    <s v="JACKSON"/>
    <s v="N"/>
    <s v="Lap belt and shoulder harness used"/>
    <s v="Straight ahead"/>
    <n v="-1"/>
    <n v="90"/>
    <s v="Animal  - wild"/>
    <s v="Clear"/>
    <s v="N"/>
    <s v="N"/>
    <s v="N"/>
    <s v="N"/>
    <n v="43.855705"/>
    <n v="-101.198053999999"/>
    <s v="Passenger car"/>
    <s v="Westbound"/>
    <s v="None"/>
    <s v="Animal in roadway"/>
    <m/>
    <s v="None"/>
    <s v="None"/>
    <s v="Test not given"/>
    <x v="5"/>
    <x v="0"/>
  </r>
  <r>
    <n v="1147"/>
    <n v="2119778"/>
    <d v="2021-12-25T17:50:00"/>
    <s v="JONES"/>
    <s v="N"/>
    <s v="Lap belt and shoulder harness used"/>
    <s v="Making U-turn, Straight ahead"/>
    <n v="0"/>
    <n v="83"/>
    <s v="Motor vehicle in transport"/>
    <s v="Clear"/>
    <s v="N"/>
    <s v="N"/>
    <s v="N"/>
    <s v="N"/>
    <n v="43.878504"/>
    <n v="-100.705842"/>
    <s v="Light truck (2 axles, 4 tires); Tractor/semi-trailer"/>
    <s v="Eastbound; Southbound"/>
    <s v="Failed to yield to vehicle; None"/>
    <s v="None"/>
    <s v="EMERGING FROM ALLEY/PRIVATE DRIVE/LOT"/>
    <s v="None"/>
    <s v="None"/>
    <s v="0.00 BAC, 0.00 BAC"/>
    <x v="5"/>
    <x v="0"/>
  </r>
  <r>
    <n v="1148"/>
    <n v="2200198"/>
    <d v="2022-01-08T21:00:00"/>
    <s v="JACKSON"/>
    <s v="N"/>
    <m/>
    <m/>
    <n v="-1"/>
    <n v="90"/>
    <s v="Animal  - wild"/>
    <s v="Clear"/>
    <s v="N"/>
    <s v="N"/>
    <s v="N"/>
    <s v="N"/>
    <n v="43.900942999999899"/>
    <n v="-101.065504"/>
    <s v="Light truck (2 axles, 4 tires)"/>
    <s v="Eastbound"/>
    <s v="Wild animal hit - damage only"/>
    <s v="Wild animal hit - damage only"/>
    <m/>
    <s v="Wild animal hit"/>
    <s v="Wild animal hit - damage only"/>
    <s v="Wild animal hit"/>
    <x v="5"/>
    <x v="0"/>
  </r>
  <r>
    <n v="1149"/>
    <n v="2200477"/>
    <d v="2022-01-10T10:16:00"/>
    <s v="JONES"/>
    <s v="N"/>
    <m/>
    <m/>
    <n v="-1"/>
    <n v="83"/>
    <s v="Animal  - wild"/>
    <s v="Clear"/>
    <s v="N"/>
    <s v="N"/>
    <s v="N"/>
    <s v="N"/>
    <n v="43.718252"/>
    <n v="-100.682035999999"/>
    <s v="Passenger car"/>
    <s v="Northbound"/>
    <s v="Wild animal hit - damage only"/>
    <s v="Animal in roadway"/>
    <m/>
    <s v="Wild animal hit"/>
    <s v="Wild animal hit - damage only"/>
    <s v="Wild animal hit"/>
    <x v="5"/>
    <x v="0"/>
  </r>
  <r>
    <n v="1150"/>
    <n v="2200680"/>
    <d v="2022-01-21T08:40:00"/>
    <s v="JACKSON"/>
    <s v="N"/>
    <s v="Lap belt and shoulder harness used"/>
    <s v="Straight ahead"/>
    <n v="0"/>
    <n v="90"/>
    <s v="Cross median/centerline, Jackknife"/>
    <s v="Sleet, hail ( freezing rain or drizzle )"/>
    <s v="N"/>
    <s v="N"/>
    <s v="N"/>
    <s v="N"/>
    <n v="43.851151000000002"/>
    <n v="-101.472443999999"/>
    <s v="Tractor/semi-trailer"/>
    <s v="Westbound"/>
    <s v="None; Swerving or avoiding due to wind, slippery surface, vehicle, object, non-motorist, etc."/>
    <s v="Road surface condition ( wet, icy, snow, slush, etc. )"/>
    <m/>
    <s v="None"/>
    <s v="None"/>
    <s v="0.00 BAC"/>
    <x v="5"/>
    <x v="0"/>
  </r>
  <r>
    <n v="1153"/>
    <n v="2204276"/>
    <d v="2022-04-07T10:58:00"/>
    <s v="JACKSON"/>
    <s v="N"/>
    <s v="Lap belt only used"/>
    <s v="Straight ahead"/>
    <n v="0"/>
    <n v="90"/>
    <s v="Overturn/rollover"/>
    <s v="Severe crosswinds"/>
    <s v="N"/>
    <s v="N"/>
    <s v="N"/>
    <s v="N"/>
    <n v="43.842812000000002"/>
    <n v="-101.517921"/>
    <s v="Tractor/semi-trailer"/>
    <s v="Eastbound"/>
    <s v="None"/>
    <s v="None"/>
    <m/>
    <s v="None"/>
    <s v="None"/>
    <s v="0.00 BAC"/>
    <x v="5"/>
    <x v="2"/>
  </r>
  <r>
    <n v="1154"/>
    <n v="2203552"/>
    <d v="2022-03-19T10:20:00"/>
    <s v="JACKSON"/>
    <s v="N"/>
    <s v="Lap belt and shoulder harness used"/>
    <s v="Straight ahead"/>
    <n v="0"/>
    <n v="90"/>
    <s v="Fence, Ran off road left, Ran off road right"/>
    <s v="Clear"/>
    <s v="Y"/>
    <s v="N"/>
    <s v="Y"/>
    <s v="N"/>
    <n v="43.835980999999897"/>
    <n v="-101.583483"/>
    <s v="SUV ( sport utility/suburban )"/>
    <s v="Eastbound"/>
    <s v="Distracted (list distraction in narrative); Over-correcting/over-steering"/>
    <s v="None"/>
    <m/>
    <s v="None"/>
    <s v="None"/>
    <s v="0.00 BAC"/>
    <x v="5"/>
    <x v="0"/>
  </r>
  <r>
    <n v="1155"/>
    <n v="2203554"/>
    <d v="2022-02-18T00:33:00"/>
    <s v="JACKSON"/>
    <s v="N"/>
    <s v="Lap belt and shoulder harness used"/>
    <s v="Straight ahead"/>
    <n v="0"/>
    <n v="90"/>
    <s v="Highway traffic sign post/sign, Ran off road right"/>
    <s v="Clear"/>
    <s v="N"/>
    <s v="N"/>
    <s v="N"/>
    <s v="N"/>
    <n v="43.838779000000002"/>
    <n v="-101.530456"/>
    <s v="SUV ( sport utility/suburban )"/>
    <s v="Eastbound"/>
    <s v="Failure to keep in proper lane; None"/>
    <s v="None"/>
    <s v="DUI"/>
    <s v="None"/>
    <s v="None"/>
    <s v="0.10 BAC"/>
    <x v="5"/>
    <x v="0"/>
  </r>
  <r>
    <n v="1156"/>
    <n v="2204193"/>
    <d v="2022-04-12T05:59:00"/>
    <s v="JACKSON"/>
    <s v="N"/>
    <m/>
    <m/>
    <n v="-1"/>
    <n v="90"/>
    <s v="Animal  - wild"/>
    <s v="Cloudy"/>
    <s v="N"/>
    <s v="N"/>
    <s v="N"/>
    <s v="N"/>
    <n v="43.884663000000003"/>
    <n v="-101.134551"/>
    <s v="SUV ( sport utility/suburban )"/>
    <s v="Westbound"/>
    <s v="Wild animal hit - damage only"/>
    <s v="Animal in roadway"/>
    <m/>
    <s v="Wild animal hit"/>
    <s v="Wild animal hit - damage only"/>
    <s v="Wild animal hit"/>
    <x v="5"/>
    <x v="0"/>
  </r>
  <r>
    <n v="1157"/>
    <n v="2205931"/>
    <d v="2022-05-22T11:15:00"/>
    <s v="JACKSON"/>
    <s v="N"/>
    <m/>
    <m/>
    <n v="-1"/>
    <n v="90"/>
    <s v="Animal  - wild"/>
    <s v="Clear"/>
    <s v="N"/>
    <s v="N"/>
    <s v="N"/>
    <s v="N"/>
    <n v="43.8511969999999"/>
    <n v="-101.380925"/>
    <s v="Passenger car"/>
    <s v="Eastbound"/>
    <s v="Wild animal hit - damage only"/>
    <s v="Animal in roadway"/>
    <m/>
    <s v="Wild animal hit"/>
    <s v="Wild animal hit - damage only"/>
    <s v="Wild animal hit"/>
    <x v="5"/>
    <x v="0"/>
  </r>
  <r>
    <n v="1158"/>
    <n v="2201876"/>
    <d v="2022-02-17T14:10:00"/>
    <s v="JONES"/>
    <s v="N"/>
    <s v="Lap belt and shoulder harness used"/>
    <s v="Straight ahead"/>
    <n v="0"/>
    <n v="90"/>
    <s v="Other movable object"/>
    <s v="Clear"/>
    <s v="N"/>
    <s v="N"/>
    <s v="N"/>
    <s v="N"/>
    <n v="43.887177999999899"/>
    <n v="-100.883410999999"/>
    <s v="Passenger car"/>
    <s v="Eastbound"/>
    <s v="None"/>
    <s v="None"/>
    <m/>
    <s v="None"/>
    <s v="None"/>
    <s v="Test not given"/>
    <x v="5"/>
    <x v="0"/>
  </r>
  <r>
    <n v="1159"/>
    <n v="2206284"/>
    <d v="2022-05-26T20:55:00"/>
    <s v="JACKSON"/>
    <s v="N"/>
    <m/>
    <m/>
    <n v="-1"/>
    <n v="90"/>
    <s v="Animal  - wild"/>
    <s v="Clear"/>
    <s v="N"/>
    <s v="N"/>
    <s v="N"/>
    <s v="N"/>
    <n v="43.842962999999898"/>
    <n v="-101.289528"/>
    <s v="Mini-van/passenger van with seats for 8 or less, including driver"/>
    <s v="Westbound"/>
    <s v="Wild animal hit - damage only"/>
    <s v="Animal in roadway"/>
    <m/>
    <s v="Wild animal hit"/>
    <s v="Wild animal hit - damage only"/>
    <s v="Wild animal hit"/>
    <x v="5"/>
    <x v="0"/>
  </r>
  <r>
    <n v="1160"/>
    <n v="2204315"/>
    <d v="2022-04-13T09:30:00"/>
    <s v="JACKSON"/>
    <s v="N"/>
    <s v="Lap belt and shoulder harness used"/>
    <s v="Straight ahead"/>
    <n v="0"/>
    <n v="90"/>
    <s v="Fence, Ran off road left, Separation of units"/>
    <s v="Severe crosswinds"/>
    <s v="N"/>
    <s v="N"/>
    <s v="N"/>
    <s v="N"/>
    <n v="43.851649000000002"/>
    <n v="-101.421126999999"/>
    <s v="Single-unit truck (2 axle, 6 tires) GVWR 10,000 lbs or less"/>
    <s v="Eastbound"/>
    <s v="None"/>
    <s v="None"/>
    <m/>
    <s v="Truck coupling / trailer hitch / safety chains"/>
    <s v="None"/>
    <s v="0.00 BAC"/>
    <x v="5"/>
    <x v="0"/>
  </r>
  <r>
    <n v="1161"/>
    <n v="2206360"/>
    <d v="2022-05-29T05:24:00"/>
    <s v="JACKSON"/>
    <s v="N"/>
    <m/>
    <m/>
    <n v="-1"/>
    <n v="90"/>
    <s v="Animal  - wild"/>
    <s v="Clear"/>
    <s v="N"/>
    <s v="N"/>
    <s v="N"/>
    <s v="N"/>
    <n v="43.851509"/>
    <n v="-101.430920999999"/>
    <s v="SUV ( sport utility/suburban )"/>
    <s v="Eastbound"/>
    <s v="Wild animal hit - damage only"/>
    <s v="Animal in roadway"/>
    <m/>
    <s v="Wild animal hit"/>
    <s v="Wild animal hit - damage only"/>
    <s v="Wild animal hit"/>
    <x v="5"/>
    <x v="0"/>
  </r>
  <r>
    <n v="1162"/>
    <n v="2202224"/>
    <d v="2022-02-18T18:14:00"/>
    <s v="JACKSON"/>
    <s v="N"/>
    <s v="Lap belt and shoulder harness used"/>
    <s v="Straight ahead"/>
    <n v="0"/>
    <n v="90"/>
    <s v="Motor vehicle in transport"/>
    <s v="Clear"/>
    <s v="N"/>
    <s v="N"/>
    <s v="N"/>
    <s v="N"/>
    <n v="43.839894999999899"/>
    <n v="-101.527832"/>
    <s v="Passenger car; Unknown"/>
    <s v="Westbound"/>
    <s v="None; Not Reported"/>
    <s v="None; Unknown"/>
    <m/>
    <s v="None; Unknown"/>
    <s v="None; Not reported"/>
    <s v="Not reported, Test not given"/>
    <x v="5"/>
    <x v="0"/>
  </r>
  <r>
    <n v="1165"/>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5"/>
    <x v="0"/>
  </r>
  <r>
    <n v="1166"/>
    <n v="2202763"/>
    <d v="2022-03-05T09:38:00"/>
    <s v="JACKSON"/>
    <s v="N"/>
    <s v="Lap belt and shoulder harness used"/>
    <s v="Straight ahead"/>
    <n v="0"/>
    <n v="90"/>
    <s v="Overturn/rollover, Ran off road left"/>
    <s v="Sleet, hail ( freezing rain or drizzle )"/>
    <s v="N"/>
    <s v="N"/>
    <s v="N"/>
    <s v="N"/>
    <n v="43.836381000000003"/>
    <n v="-101.540863999999"/>
    <s v="SUV ( sport utility/suburban )"/>
    <s v="Westbound"/>
    <s v="None"/>
    <s v="Road surface condition ( wet, icy, snow, slush, etc. )"/>
    <m/>
    <s v="None"/>
    <s v="Weather conditions"/>
    <s v="Test not given"/>
    <x v="5"/>
    <x v="2"/>
  </r>
  <r>
    <n v="1167"/>
    <n v="2202686"/>
    <d v="2022-03-05T09:00:00"/>
    <s v="JONES"/>
    <s v="N"/>
    <s v="Lap belt and shoulder harness used"/>
    <s v="Straight ahead"/>
    <n v="0"/>
    <n v="90"/>
    <s v="Jackknife"/>
    <s v="Sleet, hail ( freezing rain or drizzle )"/>
    <s v="N"/>
    <s v="N"/>
    <s v="N"/>
    <s v="N"/>
    <n v="43.901198000000001"/>
    <n v="-101.051850999999"/>
    <s v="Tractor/semi-trailer"/>
    <s v="Westbound"/>
    <s v="None; Swerving or avoiding due to wind, slippery surface, vehicle, object, non-motorist, etc."/>
    <s v="Road surface condition ( wet, icy, snow, slush, etc. )"/>
    <m/>
    <s v="None"/>
    <s v="None"/>
    <s v="0.00 BAC"/>
    <x v="5"/>
    <x v="0"/>
  </r>
  <r>
    <n v="1168"/>
    <n v="2204619"/>
    <d v="2022-03-09T05:35:00"/>
    <s v="BENNETT"/>
    <s v="N"/>
    <s v="Lap belt and shoulder harness used"/>
    <s v="Straight ahead"/>
    <n v="0"/>
    <n v="18"/>
    <s v="Ditch, Ran off road left"/>
    <s v="Snow"/>
    <s v="N"/>
    <s v="N"/>
    <s v="N"/>
    <s v="N"/>
    <n v="43.21519"/>
    <n v="-101.474947999999"/>
    <s v="SUV ( sport utility/suburban )"/>
    <s v="Westbound"/>
    <s v="None"/>
    <s v="Road surface condition ( wet, icy, snow, slush, etc. )"/>
    <m/>
    <s v="None"/>
    <s v="None"/>
    <s v="Test not given"/>
    <x v="5"/>
    <x v="0"/>
  </r>
  <r>
    <n v="1169"/>
    <n v="2203555"/>
    <d v="2022-03-29T16:08:00"/>
    <s v="JACKSON"/>
    <s v="N"/>
    <s v="Lap belt and shoulder harness used"/>
    <s v="Straight ahead"/>
    <n v="0"/>
    <n v="90"/>
    <s v="Overturn/rollover"/>
    <s v="Severe crosswinds"/>
    <s v="N"/>
    <s v="N"/>
    <s v="N"/>
    <s v="N"/>
    <n v="43.85145"/>
    <n v="-101.380955999999"/>
    <s v="Light truck (2 axles, 4 tires)"/>
    <s v="Westbound"/>
    <s v="None"/>
    <s v="None"/>
    <m/>
    <s v="None"/>
    <s v="None"/>
    <s v="0.00 BAC"/>
    <x v="5"/>
    <x v="0"/>
  </r>
  <r>
    <n v="1170"/>
    <n v="2203637"/>
    <d v="2022-03-30T04:02:00"/>
    <s v="JONES"/>
    <s v="N"/>
    <s v="Lap belt and shoulder harness used"/>
    <s v="Turning left"/>
    <n v="0"/>
    <n v="90"/>
    <s v="Jackknife, Ran off road left"/>
    <s v="Cloudy"/>
    <s v="N"/>
    <s v="N"/>
    <s v="N"/>
    <s v="N"/>
    <n v="43.883276000000002"/>
    <n v="-100.718755999999"/>
    <s v="Tractor/semi-trailer"/>
    <s v="Eastbound"/>
    <s v="None; Running off road"/>
    <s v="Road surface condition ( wet, icy, snow, slush, etc. )"/>
    <m/>
    <s v="None"/>
    <s v="Weather conditions"/>
    <s v="Test not given"/>
    <x v="5"/>
    <x v="0"/>
  </r>
  <r>
    <n v="1172"/>
    <n v="2203962"/>
    <d v="2022-03-31T21:34:00"/>
    <s v="JACKSON"/>
    <s v="N"/>
    <s v="Lap belt and shoulder harness used"/>
    <s v="Changing lanes, Overtaking/passing"/>
    <n v="0"/>
    <n v="90"/>
    <s v="Cross median/centerline, Motor vehicle in transport"/>
    <s v="Cloudy"/>
    <s v="N"/>
    <s v="N"/>
    <s v="N"/>
    <s v="N"/>
    <n v="43.859608999999899"/>
    <n v="-101.189459999999"/>
    <s v="Tractor/semi-trailer; Truck pulling trailer(s) - GCWR 10,001 lbs or more"/>
    <s v="Eastbound"/>
    <s v="Improper lane change; None"/>
    <s v="None"/>
    <m/>
    <s v="None"/>
    <s v="None"/>
    <s v="0.00 BAC, 0.00 BAC"/>
    <x v="5"/>
    <x v="0"/>
  </r>
  <r>
    <n v="1173"/>
    <n v="2205681"/>
    <d v="2022-02-18T11:18:00"/>
    <s v="JONES"/>
    <s v="N"/>
    <s v="Lap belt and shoulder harness used"/>
    <s v="Straight ahead"/>
    <n v="0"/>
    <n v="90"/>
    <s v="Equipment failure ( tires, brakes, etc. ), Fire/explosion, Ran off road right, Separation of units"/>
    <s v="Cloudy, Severe crosswinds"/>
    <s v="N"/>
    <s v="N"/>
    <s v="N"/>
    <s v="N"/>
    <n v="43.886533999999898"/>
    <n v="-100.812568999999"/>
    <s v="Tractor/semi-trailer"/>
    <s v="Eastbound"/>
    <s v="None"/>
    <s v="None"/>
    <m/>
    <s v="Wheels"/>
    <s v="None"/>
    <s v="Test not given"/>
    <x v="5"/>
    <x v="0"/>
  </r>
  <r>
    <n v="1174"/>
    <n v="2204314"/>
    <d v="2022-04-07T17:40:00"/>
    <s v="JACKSON"/>
    <s v="N"/>
    <s v="Lap belt and shoulder harness used"/>
    <s v="Straight ahead"/>
    <n v="0"/>
    <n v="90"/>
    <s v="Overturn/rollover"/>
    <s v="Severe crosswinds"/>
    <s v="N"/>
    <s v="N"/>
    <s v="N"/>
    <s v="N"/>
    <n v="43.895166000000003"/>
    <n v="-101.113174999999"/>
    <s v="Light truck (2 axles, 4 tires)"/>
    <s v="Eastbound"/>
    <s v="None; Swerving or avoiding due to wind, slippery surface, vehicle, object, non-motorist, etc."/>
    <s v="None"/>
    <m/>
    <s v="None"/>
    <s v="None"/>
    <s v="0.00 BAC"/>
    <x v="5"/>
    <x v="0"/>
  </r>
  <r>
    <n v="1175"/>
    <n v="2204737"/>
    <d v="2022-04-13T15:19:00"/>
    <s v="JACKSON"/>
    <s v="N"/>
    <s v="Lap belt and shoulder harness used"/>
    <s v="Straight ahead"/>
    <n v="0"/>
    <n v="90"/>
    <s v="Cross median/centerline, Overturn/rollover, Ran off road left"/>
    <s v="Severe crosswinds"/>
    <s v="N"/>
    <s v="N"/>
    <s v="N"/>
    <s v="N"/>
    <n v="43.888733000000002"/>
    <n v="-101.126575"/>
    <s v="Single-unit truck (2 axle, 6 tires) GVWR 10,000 lbs or less"/>
    <s v="Westbound"/>
    <s v="Failure to keep in proper lane; None"/>
    <s v="None"/>
    <m/>
    <s v="None"/>
    <s v="None"/>
    <s v="Test not given"/>
    <x v="5"/>
    <x v="0"/>
  </r>
  <r>
    <n v="1177"/>
    <n v="2205209"/>
    <d v="2022-04-24T13:18:00"/>
    <s v="JACKSON"/>
    <s v="N"/>
    <s v="Lap belt and shoulder harness used"/>
    <s v="Straight ahead"/>
    <n v="0"/>
    <n v="90"/>
    <s v="Overturn/rollover"/>
    <s v="Severe crosswinds"/>
    <s v="N"/>
    <s v="N"/>
    <s v="N"/>
    <s v="N"/>
    <n v="43.894969000000003"/>
    <n v="-101.114296999999"/>
    <s v="Light truck (2 axles, 4 tires)"/>
    <s v="Westbound"/>
    <s v="Driving too fast for conditions; None"/>
    <s v="None"/>
    <m/>
    <s v="None"/>
    <s v="None"/>
    <s v="0.00 BAC, Not reported"/>
    <x v="5"/>
    <x v="2"/>
  </r>
  <r>
    <n v="1178"/>
    <n v="2206903"/>
    <d v="2022-06-11T05:33:00"/>
    <s v="JACKSON"/>
    <s v="N"/>
    <m/>
    <m/>
    <n v="-1"/>
    <n v="90"/>
    <s v="Animal  - wild"/>
    <s v="Cloudy"/>
    <s v="N"/>
    <s v="N"/>
    <s v="N"/>
    <s v="N"/>
    <n v="43.8641369999999"/>
    <n v="-101.180734999999"/>
    <s v="Passenger car"/>
    <s v="Westbound"/>
    <s v="Wild animal hit - damage only"/>
    <s v="Animal in roadway"/>
    <m/>
    <s v="Wild animal hit"/>
    <s v="Wild animal hit - damage only"/>
    <s v="Wild animal hit"/>
    <x v="5"/>
    <x v="0"/>
  </r>
  <r>
    <n v="1179"/>
    <n v="2207114"/>
    <d v="2022-06-19T07:00:00"/>
    <s v="JACKSON"/>
    <s v="N"/>
    <m/>
    <m/>
    <n v="-1"/>
    <n v="90"/>
    <s v="Animal  - wild"/>
    <s v="Clear"/>
    <s v="N"/>
    <s v="N"/>
    <s v="N"/>
    <s v="N"/>
    <n v="43.835945000000002"/>
    <n v="-101.655327"/>
    <s v="Passenger car"/>
    <s v="Eastbound"/>
    <s v="Wild animal hit - damage only"/>
    <s v="Animal in roadway"/>
    <m/>
    <s v="Wild animal hit"/>
    <s v="Wild animal hit - damage only"/>
    <s v="Wild animal hit"/>
    <x v="5"/>
    <x v="0"/>
  </r>
  <r>
    <n v="1180"/>
    <n v="2207178"/>
    <d v="2022-06-16T21:05:00"/>
    <s v="JACKSON"/>
    <s v="N"/>
    <m/>
    <m/>
    <n v="-1"/>
    <n v="90"/>
    <s v="Animal  - wild"/>
    <s v="Cloudy"/>
    <s v="N"/>
    <s v="N"/>
    <s v="N"/>
    <s v="N"/>
    <n v="43.842559000000001"/>
    <n v="-101.242486999999"/>
    <s v="Passenger car"/>
    <s v="Eastbound"/>
    <s v="Wild animal hit - damage only"/>
    <s v="Animal in roadway"/>
    <m/>
    <s v="Wild animal hit"/>
    <s v="Wild animal hit - damage only"/>
    <s v="Wild animal hit"/>
    <x v="5"/>
    <x v="0"/>
  </r>
  <r>
    <n v="1181"/>
    <n v="2208157"/>
    <d v="2022-07-08T05:40:00"/>
    <s v="JACKSON"/>
    <s v="N"/>
    <m/>
    <m/>
    <n v="-1"/>
    <n v="90"/>
    <s v="Animal  - wild"/>
    <s v="Clear"/>
    <s v="N"/>
    <s v="N"/>
    <s v="N"/>
    <s v="N"/>
    <n v="43.84543"/>
    <n v="-101.332617999999"/>
    <s v="Passenger car"/>
    <s v="Westbound"/>
    <s v="Wild animal hit - damage only"/>
    <s v="Animal in roadway"/>
    <m/>
    <s v="Wild animal hit"/>
    <s v="Wild animal hit - damage only"/>
    <s v="Wild animal hit"/>
    <x v="5"/>
    <x v="0"/>
  </r>
  <r>
    <n v="1182"/>
    <n v="2207904"/>
    <d v="2022-06-30T17:14:00"/>
    <s v="JACKSON"/>
    <s v="N"/>
    <s v="Lap belt and shoulder harness used"/>
    <s v="Straight ahead"/>
    <n v="0"/>
    <n v="90"/>
    <s v="Delineator post, Ran off road right"/>
    <s v="Clear"/>
    <s v="N"/>
    <s v="N"/>
    <s v="N"/>
    <s v="N"/>
    <n v="43.835957000000001"/>
    <n v="-101.647891"/>
    <s v="SUV ( sport utility/suburban )"/>
    <s v="Eastbound"/>
    <s v="Failure to keep in proper lane; Running off road"/>
    <s v="None"/>
    <m/>
    <s v="None"/>
    <s v="None"/>
    <s v="0.00 BAC"/>
    <x v="5"/>
    <x v="2"/>
  </r>
  <r>
    <n v="1183"/>
    <n v="2206292"/>
    <d v="2022-05-23T12:36:00"/>
    <s v="JACKSON"/>
    <s v="N"/>
    <s v="Lap belt only used"/>
    <s v="Straight ahead"/>
    <n v="0"/>
    <n v="90"/>
    <s v="Overturn/rollover, Ran off road right"/>
    <s v="Rain"/>
    <s v="N"/>
    <s v="N"/>
    <s v="N"/>
    <s v="N"/>
    <n v="43.850530999999897"/>
    <n v="-101.492925"/>
    <s v="Passenger car"/>
    <s v="Westbound"/>
    <s v="Failure to keep in proper lane; None"/>
    <s v="Road surface condition ( wet, icy, snow, slush, etc. )"/>
    <s v="DUI, CARELESS DRIVING., HIT/RUN PROPERTY DAMAGE, OPEN CONTAINER IN VEHICLE"/>
    <s v="None"/>
    <s v="None"/>
    <s v="Test refused"/>
    <x v="5"/>
    <x v="2"/>
  </r>
  <r>
    <n v="1184"/>
    <n v="2206605"/>
    <d v="2022-06-04T05:20:00"/>
    <s v="JACKSON"/>
    <s v="N"/>
    <s v="Lap belt and shoulder harness used"/>
    <s v="Straight ahead"/>
    <n v="0"/>
    <n v="90"/>
    <s v="Embankment, Ran off road left"/>
    <s v="Rain, Fog, smog, smoke"/>
    <s v="N"/>
    <s v="Y"/>
    <s v="N"/>
    <s v="N"/>
    <n v="43.83596"/>
    <n v="-101.66651"/>
    <s v="Light truck (2 axles, 4 tires)"/>
    <s v="Eastbound"/>
    <s v="Fatigued/asleep; Running off road"/>
    <s v="None"/>
    <m/>
    <s v="None"/>
    <s v="None"/>
    <s v="0.00 BAC, Not reported, Not reported"/>
    <x v="5"/>
    <x v="3"/>
  </r>
  <r>
    <n v="1185"/>
    <n v="2208629"/>
    <d v="2022-07-07T22:15:00"/>
    <s v="JACKSON"/>
    <s v="N"/>
    <s v="Lap belt and shoulder harness used"/>
    <s v="Straight ahead"/>
    <n v="0"/>
    <n v="90"/>
    <s v="Animal  - wild"/>
    <s v="Clear"/>
    <s v="N"/>
    <s v="N"/>
    <s v="N"/>
    <s v="N"/>
    <n v="43.848137999999899"/>
    <n v="-101.212902999999"/>
    <s v="SUV ( sport utility/suburban )"/>
    <s v="Eastbound"/>
    <s v="None"/>
    <s v="Animal in roadway"/>
    <m/>
    <s v="None"/>
    <s v="None"/>
    <s v="Test not given, Not reported, Not reported, Not reported"/>
    <x v="5"/>
    <x v="1"/>
  </r>
  <r>
    <n v="1186"/>
    <n v="2207276"/>
    <d v="2022-06-11T17:25:00"/>
    <s v="JACKSON"/>
    <s v="N"/>
    <s v="Helmet and eye protection"/>
    <s v="Straight ahead"/>
    <n v="0"/>
    <n v="90"/>
    <s v="Equipment failure ( tires, brakes, etc. ), Overturn/rollover, Ran off road right"/>
    <s v="Clear"/>
    <s v="N"/>
    <s v="N"/>
    <s v="N"/>
    <s v="N"/>
    <n v="43.846893999999899"/>
    <n v="-101.340558"/>
    <s v="Motorcycle"/>
    <s v="Westbound"/>
    <s v="None"/>
    <s v="None"/>
    <m/>
    <s v="Steering"/>
    <s v="None"/>
    <s v="Test not given"/>
    <x v="5"/>
    <x v="3"/>
  </r>
  <r>
    <n v="1187"/>
    <n v="2207351"/>
    <d v="2022-06-12T20:35:00"/>
    <s v="JACKSON"/>
    <s v="N"/>
    <s v="Lap belt and shoulder harness used"/>
    <s v="Straight ahead"/>
    <n v="0"/>
    <n v="90"/>
    <s v="Overturn/rollover"/>
    <s v="Rain, Severe crosswinds"/>
    <s v="N"/>
    <s v="N"/>
    <s v="N"/>
    <s v="N"/>
    <n v="43.849260999999899"/>
    <n v="-101.353403"/>
    <s v="SUV ( sport utility/suburban )"/>
    <s v="Westbound"/>
    <s v="None"/>
    <s v="None"/>
    <m/>
    <s v="None"/>
    <s v="Weather conditions"/>
    <s v="Test not given"/>
    <x v="5"/>
    <x v="0"/>
  </r>
  <r>
    <n v="1188"/>
    <n v="2206606"/>
    <d v="2022-06-04T08:50:00"/>
    <s v="JACKSON"/>
    <s v="N"/>
    <s v="Helmet and eye protection"/>
    <s v="Straight ahead"/>
    <n v="0"/>
    <n v="90"/>
    <s v="Cargo/equipment loss or shift"/>
    <s v="Cloudy"/>
    <s v="N"/>
    <s v="N"/>
    <s v="N"/>
    <s v="N"/>
    <n v="43.8512729999999"/>
    <n v="-101.447299"/>
    <s v="Motorcycle"/>
    <s v="Eastbound"/>
    <s v="None; Swerving or avoiding due to wind, slippery surface, vehicle, object, non-motorist, etc."/>
    <s v="None"/>
    <m/>
    <s v="Cargo"/>
    <s v="None"/>
    <s v="0.00 BAC"/>
    <x v="5"/>
    <x v="2"/>
  </r>
  <r>
    <n v="1189"/>
    <n v="2208135"/>
    <d v="2022-06-30T13:10:00"/>
    <s v="JACKSON"/>
    <s v="N"/>
    <s v="Lap belt and shoulder harness used"/>
    <s v="Changing lanes, Straight ahead"/>
    <n v="0"/>
    <n v="90"/>
    <s v="Cross median/centerline, Motor vehicle in transport"/>
    <s v="Clear"/>
    <s v="N"/>
    <s v="N"/>
    <s v="N"/>
    <s v="N"/>
    <n v="43.842942999999899"/>
    <n v="-101.285234"/>
    <s v="Passenger car; Single-unit truck (3 or more axles)"/>
    <s v="Westbound"/>
    <s v="Improper passing; None"/>
    <s v="None"/>
    <m/>
    <s v="None"/>
    <s v="None"/>
    <s v="0.00 BAC, 0.00 BAC"/>
    <x v="5"/>
    <x v="0"/>
  </r>
  <r>
    <n v="1191"/>
    <n v="2207937"/>
    <d v="2022-06-22T23:30:00"/>
    <s v="JACKSON"/>
    <s v="N"/>
    <s v="Lap belt and shoulder harness used"/>
    <s v="Leaving traffic lane"/>
    <n v="0"/>
    <n v="90"/>
    <s v="Overturn/rollover, Ran off road left"/>
    <s v="Clear"/>
    <s v="N"/>
    <s v="N"/>
    <s v="N"/>
    <s v="N"/>
    <n v="43.843041999999897"/>
    <n v="-101.315358"/>
    <s v="SUV ( sport utility/suburban )"/>
    <s v="Eastbound"/>
    <s v="None; Running off road"/>
    <s v="None"/>
    <m/>
    <s v="None"/>
    <s v="None"/>
    <s v="Test not given"/>
    <x v="5"/>
    <x v="1"/>
  </r>
  <r>
    <n v="1192"/>
    <n v="2207503"/>
    <d v="2022-06-16T10:46:00"/>
    <s v="JONES"/>
    <s v="N"/>
    <s v="Lap belt and shoulder harness used"/>
    <s v="Straight ahead"/>
    <n v="0"/>
    <n v="90"/>
    <s v="Motor vehicle in transport"/>
    <s v="Clear"/>
    <s v="N"/>
    <s v="N"/>
    <s v="N"/>
    <s v="N"/>
    <n v="43.883274999999898"/>
    <n v="-100.718740999999"/>
    <s v="Passenger car; Unknown"/>
    <s v="Eastbound; Not reported"/>
    <s v="None; Not Reported"/>
    <s v="None; Unknown"/>
    <m/>
    <s v="None; Unknown"/>
    <s v="None; Not reported"/>
    <s v="Test not given, Not reported"/>
    <x v="5"/>
    <x v="0"/>
  </r>
  <r>
    <n v="1193"/>
    <n v="2209886"/>
    <d v="2022-08-05T12:35:00"/>
    <s v="JONES"/>
    <s v="N"/>
    <s v="Eye protection only"/>
    <s v="Straight ahead"/>
    <n v="-1"/>
    <n v="83"/>
    <s v="Fence, Ran off road left"/>
    <s v="Clear"/>
    <s v="N"/>
    <s v="N"/>
    <s v="N"/>
    <s v="N"/>
    <n v="43.816440999999898"/>
    <n v="-100.694845999999"/>
    <s v="Motorcycle"/>
    <s v="Northbound"/>
    <s v="None; Running off road"/>
    <s v="None"/>
    <m/>
    <s v="None"/>
    <s v="None"/>
    <s v="Test given, but unobtainable at time report filed"/>
    <x v="5"/>
    <x v="3"/>
  </r>
  <r>
    <n v="1194"/>
    <n v="2208298"/>
    <d v="2022-07-05T19:14:00"/>
    <s v="BENNETT"/>
    <s v="N"/>
    <s v="Lap belt and shoulder harness used"/>
    <s v="Straight ahead"/>
    <n v="0"/>
    <n v="18"/>
    <s v="Cross median/centerline, Overturn/rollover, Ran off road left, Ran off road right"/>
    <s v="Cloudy"/>
    <s v="N"/>
    <s v="N"/>
    <s v="Y"/>
    <s v="N"/>
    <n v="43.214959999999898"/>
    <n v="-101.332549999999"/>
    <s v="Light truck (2 axles, 4 tires)"/>
    <s v="Westbound"/>
    <s v="Distracted (list distraction in narrative); Running off road"/>
    <s v="None"/>
    <s v="DRIVERS LICENSE SUSPENDED"/>
    <s v="None"/>
    <s v="None"/>
    <s v="0.00 BAC, Not reported"/>
    <x v="5"/>
    <x v="2"/>
  </r>
  <r>
    <n v="1195"/>
    <n v="2209685"/>
    <d v="2022-08-05T15:05:00"/>
    <s v="JACKSON"/>
    <s v="N"/>
    <s v="Helmet and eye protection"/>
    <s v="Straight ahead"/>
    <n v="0"/>
    <n v="90"/>
    <s v="Overturn/rollover, Ran off road left"/>
    <s v="Clear"/>
    <s v="N"/>
    <s v="N"/>
    <s v="N"/>
    <s v="N"/>
    <n v="43.850727999999897"/>
    <n v="-101.366789999999"/>
    <s v="Motorcycle"/>
    <s v="Westbound"/>
    <s v="Failure to keep in proper lane; None"/>
    <s v="None"/>
    <m/>
    <s v="None"/>
    <s v="None"/>
    <s v="0.00 BAC"/>
    <x v="5"/>
    <x v="1"/>
  </r>
  <r>
    <n v="1196"/>
    <n v="2209932"/>
    <d v="2022-08-11T13:45:00"/>
    <s v="JONES"/>
    <s v="N"/>
    <s v="Helmet and eye protection"/>
    <s v="Turning left"/>
    <n v="0"/>
    <n v="83"/>
    <s v="Overturn/rollover"/>
    <s v="Clear"/>
    <s v="N"/>
    <s v="N"/>
    <s v="N"/>
    <s v="N"/>
    <n v="43.882072000000001"/>
    <n v="-100.705848"/>
    <s v="Motorcycle"/>
    <s v="Eastbound"/>
    <s v="None"/>
    <s v="Road surface condition ( wet, icy, snow, slush, etc. )"/>
    <m/>
    <s v="None"/>
    <s v="None"/>
    <s v="Test not given"/>
    <x v="5"/>
    <x v="0"/>
  </r>
  <r>
    <n v="1197"/>
    <n v="2208689"/>
    <d v="2022-07-17T11:05:00"/>
    <s v="JACKSON"/>
    <s v="N"/>
    <m/>
    <m/>
    <n v="-1"/>
    <n v="90"/>
    <s v="Animal  - wild"/>
    <s v="Clear"/>
    <s v="N"/>
    <s v="N"/>
    <s v="N"/>
    <s v="N"/>
    <n v="43.843429"/>
    <n v="-101.515987999999"/>
    <s v="Passenger car"/>
    <s v="Eastbound"/>
    <s v="Wild animal hit - damage only"/>
    <s v="Animal in roadway"/>
    <m/>
    <s v="Wild animal hit"/>
    <s v="Wild animal hit - damage only"/>
    <s v="Wild animal hit"/>
    <x v="5"/>
    <x v="0"/>
  </r>
  <r>
    <n v="1199"/>
    <n v="2210678"/>
    <d v="2022-08-18T20:40:00"/>
    <s v="JONES"/>
    <s v="N"/>
    <m/>
    <m/>
    <n v="-1"/>
    <n v="83"/>
    <s v="Animal  - wild"/>
    <s v="Clear"/>
    <s v="N"/>
    <s v="N"/>
    <s v="N"/>
    <s v="N"/>
    <n v="43.746203999999899"/>
    <n v="-100.683052"/>
    <s v="SUV ( sport utility/suburban )"/>
    <s v="Northbound"/>
    <s v="Wild animal hit - damage only"/>
    <s v="Animal in roadway"/>
    <m/>
    <s v="Wild animal hit"/>
    <s v="Wild animal hit - damage only"/>
    <s v="Wild animal hit"/>
    <x v="5"/>
    <x v="0"/>
  </r>
  <r>
    <n v="1200"/>
    <n v="2210798"/>
    <d v="2022-08-25T17:24:00"/>
    <s v="JACKSON"/>
    <s v="N"/>
    <s v="Helmet and eye protection"/>
    <s v="Changing lanes"/>
    <n v="0"/>
    <n v="90"/>
    <s v="Ditch, Overturn/rollover, Ran off road right"/>
    <s v="Clear"/>
    <s v="N"/>
    <s v="N"/>
    <s v="N"/>
    <s v="N"/>
    <n v="43.849466999999898"/>
    <n v="-101.356193"/>
    <s v="Motorcycle"/>
    <s v="Eastbound"/>
    <s v="Failure to keep in proper lane; Running off road"/>
    <s v="None"/>
    <m/>
    <s v="None"/>
    <s v="None"/>
    <s v="0.00 BAC"/>
    <x v="5"/>
    <x v="1"/>
  </r>
  <r>
    <n v="1202"/>
    <n v="2212191"/>
    <d v="2022-08-18T06:15:00"/>
    <s v="JONES"/>
    <s v="N"/>
    <m/>
    <m/>
    <n v="-1"/>
    <n v="90"/>
    <s v="Animal  - wild"/>
    <s v="Clear"/>
    <s v="N"/>
    <s v="N"/>
    <s v="N"/>
    <s v="N"/>
    <n v="43.901172000000003"/>
    <n v="-100.952378999999"/>
    <s v="SUV ( sport utility/suburban )"/>
    <s v="Westbound"/>
    <s v="Wild animal hit - damage only"/>
    <s v="Animal in roadway"/>
    <m/>
    <s v="Wild animal hit"/>
    <s v="Wild animal hit - damage only"/>
    <s v="Wild animal hit"/>
    <x v="5"/>
    <x v="0"/>
  </r>
  <r>
    <n v="1203"/>
    <n v="2212173"/>
    <d v="2022-03-05T08:19:00"/>
    <s v="JONES"/>
    <s v="N"/>
    <s v="Lap belt and shoulder harness used"/>
    <s v="Turning left"/>
    <n v="0"/>
    <n v="90"/>
    <s v="Overturn/rollover, Ran off road left"/>
    <s v="Cloudy"/>
    <s v="N"/>
    <s v="N"/>
    <s v="N"/>
    <s v="N"/>
    <n v="43.901190999999898"/>
    <n v="-101.034229999999"/>
    <s v="SUV ( sport utility/suburban )"/>
    <s v="Westbound"/>
    <s v="None; Running off road"/>
    <s v="Road surface condition ( wet, icy, snow, slush, etc. )"/>
    <m/>
    <s v="Not applicable"/>
    <s v="Weather conditions"/>
    <s v="Test not given"/>
    <x v="5"/>
    <x v="2"/>
  </r>
  <r>
    <n v="1204"/>
    <n v="2212174"/>
    <d v="2022-06-23T22:03:00"/>
    <s v="JONES"/>
    <s v="N"/>
    <m/>
    <m/>
    <n v="-1"/>
    <n v="90"/>
    <s v="Animal  - wild"/>
    <s v="Clear"/>
    <s v="N"/>
    <s v="N"/>
    <s v="N"/>
    <s v="N"/>
    <n v="43.8852809999999"/>
    <n v="-100.738607"/>
    <s v="Light truck (2 axles, 4 tires)"/>
    <s v="Westbound"/>
    <s v="Wild animal hit - damage only"/>
    <s v="Animal in roadway"/>
    <m/>
    <s v="Wild animal hit"/>
    <s v="Wild animal hit - damage only"/>
    <s v="Wild animal hit"/>
    <x v="5"/>
    <x v="0"/>
  </r>
  <r>
    <n v="1205"/>
    <n v="2212192"/>
    <d v="2022-09-03T02:50:00"/>
    <s v="JONES"/>
    <s v="N"/>
    <m/>
    <m/>
    <n v="-1"/>
    <n v="90"/>
    <s v="Animal  - wild"/>
    <s v="Clear"/>
    <s v="N"/>
    <s v="N"/>
    <s v="N"/>
    <s v="N"/>
    <n v="43.9009509999999"/>
    <n v="-101.026656"/>
    <s v="Tractor/semi-trailer"/>
    <s v="Eastbound"/>
    <s v="Wild animal hit - damage only"/>
    <s v="Animal in roadway"/>
    <m/>
    <s v="Wild animal hit"/>
    <s v="Wild animal hit - damage only"/>
    <s v="Wild animal hit"/>
    <x v="5"/>
    <x v="0"/>
  </r>
  <r>
    <n v="1207"/>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5"/>
    <x v="0"/>
  </r>
  <r>
    <n v="1208"/>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5"/>
    <x v="0"/>
  </r>
  <r>
    <n v="1209"/>
    <n v="2212117"/>
    <d v="2022-09-24T04:30:00"/>
    <s v="JACKSON"/>
    <s v="N"/>
    <m/>
    <m/>
    <n v="-1"/>
    <n v="90"/>
    <s v="Animal  - wild"/>
    <s v="Clear"/>
    <s v="N"/>
    <s v="N"/>
    <s v="N"/>
    <s v="N"/>
    <n v="43.896127999999898"/>
    <n v="-101.110641"/>
    <s v="Light truck (2 axles, 4 tires)"/>
    <s v="Eastbound"/>
    <s v="Wild animal hit - damage only"/>
    <s v="Animal in roadway"/>
    <m/>
    <s v="Wild animal hit"/>
    <s v="Wild animal hit - damage only"/>
    <s v="Wild animal hit"/>
    <x v="5"/>
    <x v="0"/>
  </r>
  <r>
    <n v="1210"/>
    <n v="2212084"/>
    <d v="2022-09-10T20:27:00"/>
    <s v="JACKSON"/>
    <s v="N"/>
    <m/>
    <m/>
    <n v="-1"/>
    <n v="90"/>
    <s v="Animal  - wild"/>
    <s v="Clear"/>
    <s v="N"/>
    <s v="N"/>
    <s v="N"/>
    <s v="N"/>
    <n v="43.844786999999897"/>
    <n v="-101.511734"/>
    <s v="Mini-van/passenger van with seats for 8 or less, including driver"/>
    <s v="Eastbound"/>
    <s v="Wild animal hit - damage only"/>
    <s v="Animal in roadway"/>
    <m/>
    <s v="Wild animal hit"/>
    <s v="Wild animal hit - damage only"/>
    <s v="Wild animal hit"/>
    <x v="5"/>
    <x v="0"/>
  </r>
  <r>
    <n v="1211"/>
    <n v="2212083"/>
    <d v="2022-09-10T00:56:00"/>
    <s v="JACKSON"/>
    <s v="N"/>
    <m/>
    <m/>
    <n v="-1"/>
    <n v="90"/>
    <s v="Animal  - wild"/>
    <s v="Clear"/>
    <s v="N"/>
    <s v="N"/>
    <s v="N"/>
    <s v="N"/>
    <n v="43.850563000000001"/>
    <n v="-101.490442999999"/>
    <s v="SUV ( sport utility/suburban )"/>
    <s v="Eastbound"/>
    <s v="Wild animal hit - damage only"/>
    <s v="Animal in roadway"/>
    <m/>
    <s v="Wild animal hit"/>
    <s v="Wild animal hit - damage only"/>
    <s v="Wild animal hit"/>
    <x v="5"/>
    <x v="0"/>
  </r>
  <r>
    <n v="1212"/>
    <n v="2211247"/>
    <d v="2022-09-03T21:11:00"/>
    <s v="JACKSON"/>
    <s v="N"/>
    <m/>
    <m/>
    <n v="-1"/>
    <n v="90"/>
    <s v="Animal  - wild"/>
    <s v="Clear"/>
    <s v="N"/>
    <s v="N"/>
    <s v="N"/>
    <s v="N"/>
    <n v="43.842545000000001"/>
    <n v="-101.237442999999"/>
    <s v="SUV ( sport utility/suburban )"/>
    <s v="Eastbound"/>
    <s v="Wild animal hit - damage only"/>
    <s v="Animal in roadway"/>
    <m/>
    <s v="Wild animal hit"/>
    <s v="Wild animal hit - damage only"/>
    <s v="Wild animal hit"/>
    <x v="5"/>
    <x v="0"/>
  </r>
  <r>
    <n v="1215"/>
    <n v="2211683"/>
    <d v="2022-09-09T10:39:00"/>
    <s v="JACKSON"/>
    <s v="N"/>
    <s v="Lap belt and shoulder harness used"/>
    <s v="Straight ahead"/>
    <n v="0"/>
    <n v="90"/>
    <s v="Motor vehicle in transport, Separation of units"/>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5"/>
    <x v="1"/>
  </r>
  <r>
    <n v="1216"/>
    <n v="2213522"/>
    <d v="2022-10-01T02:20:00"/>
    <s v="JACKSON"/>
    <s v="N"/>
    <m/>
    <m/>
    <n v="-1"/>
    <n v="90"/>
    <s v="Animal  - wild"/>
    <s v="Clear"/>
    <s v="N"/>
    <s v="N"/>
    <s v="N"/>
    <s v="N"/>
    <n v="43.896608000000001"/>
    <n v="-101.10908000000001"/>
    <s v="Tractor/semi-trailer"/>
    <s v="Eastbound"/>
    <s v="Wild animal hit - damage only"/>
    <s v="Animal in roadway"/>
    <m/>
    <s v="Wild animal hit"/>
    <s v="Wild animal hit - damage only"/>
    <s v="Wild animal hit"/>
    <x v="5"/>
    <x v="0"/>
  </r>
  <r>
    <n v="1217"/>
    <n v="2214641"/>
    <d v="2022-10-20T10:20:00"/>
    <s v="JACKSON"/>
    <s v="N"/>
    <s v="Lap belt and shoulder harness used"/>
    <s v="Straight ahead"/>
    <n v="0"/>
    <n v="90"/>
    <s v="Equipment failure ( tires, brakes, etc. ), Fire/explosion"/>
    <s v="Clear"/>
    <s v="N"/>
    <s v="N"/>
    <s v="N"/>
    <s v="N"/>
    <n v="43.851688000000003"/>
    <n v="-101.418370999999"/>
    <s v="Tractor/semi-trailer"/>
    <s v="Eastbound"/>
    <s v="None; Unknown"/>
    <s v="None"/>
    <m/>
    <s v="Brakes"/>
    <s v="None"/>
    <s v="Test not given"/>
    <x v="5"/>
    <x v="0"/>
  </r>
  <r>
    <n v="1218"/>
    <n v="2213525"/>
    <d v="2022-10-12T07:40:00"/>
    <s v="JACKSON"/>
    <s v="N"/>
    <m/>
    <m/>
    <n v="-1"/>
    <n v="90"/>
    <s v="Animal  - wild"/>
    <s v="Clear"/>
    <s v="N"/>
    <s v="N"/>
    <s v="N"/>
    <s v="N"/>
    <n v="43.836281"/>
    <n v="-101.560241"/>
    <s v="Passenger car"/>
    <s v="Westbound"/>
    <s v="Wild animal hit - damage only"/>
    <s v="Animal in roadway"/>
    <m/>
    <s v="Wild animal hit"/>
    <s v="Wild animal hit - damage only"/>
    <s v="Wild animal hit"/>
    <x v="5"/>
    <x v="0"/>
  </r>
  <r>
    <n v="1219"/>
    <n v="2213986"/>
    <d v="2022-10-18T21:50:00"/>
    <s v="JACKSON"/>
    <s v="N"/>
    <m/>
    <m/>
    <n v="-1"/>
    <n v="90"/>
    <s v="Animal  - wild"/>
    <s v="Clear"/>
    <s v="N"/>
    <s v="N"/>
    <s v="N"/>
    <s v="N"/>
    <n v="43.842905000000002"/>
    <n v="-101.31797"/>
    <s v="SUV ( sport utility/suburban )"/>
    <s v="Eastbound"/>
    <s v="Wild animal hit - damage only"/>
    <s v="Animal in roadway"/>
    <m/>
    <s v="Wild animal hit"/>
    <s v="Wild animal hit - damage only"/>
    <s v="Wild animal hit"/>
    <x v="5"/>
    <x v="0"/>
  </r>
  <r>
    <n v="1220"/>
    <n v="2213937"/>
    <d v="2022-10-03T07:00:00"/>
    <s v="JONES"/>
    <s v="N"/>
    <m/>
    <m/>
    <n v="-1"/>
    <n v="83"/>
    <s v="Animal  - wild"/>
    <s v="Clear"/>
    <s v="N"/>
    <s v="N"/>
    <s v="N"/>
    <s v="N"/>
    <n v="43.732495999999898"/>
    <n v="-100.682119999999"/>
    <s v="Passenger car"/>
    <s v="Southbound"/>
    <s v="Wild animal hit - damage only"/>
    <s v="Animal in roadway"/>
    <m/>
    <s v="Wild animal hit"/>
    <s v="Wild animal hit - damage only"/>
    <s v="Wild animal hit"/>
    <x v="5"/>
    <x v="0"/>
  </r>
  <r>
    <n v="1222"/>
    <n v="2215327"/>
    <d v="2022-10-10T13:04:00"/>
    <s v="JONES"/>
    <s v="N"/>
    <s v="Lap belt and shoulder harness used"/>
    <s v="Straight ahead"/>
    <n v="0"/>
    <n v="90"/>
    <s v="Equipment failure ( tires, brakes, etc. ), Fire/explosion"/>
    <s v="Clear"/>
    <s v="N"/>
    <s v="N"/>
    <s v="N"/>
    <s v="N"/>
    <n v="43.900948999999898"/>
    <n v="-101.034244"/>
    <s v="Single-unit truck (2 axle, 6 tires) GVWR 10,000 lbs or less"/>
    <s v="Eastbound"/>
    <s v="None"/>
    <s v="None"/>
    <m/>
    <s v="None"/>
    <s v="None"/>
    <s v="Test not given"/>
    <x v="5"/>
    <x v="0"/>
  </r>
  <r>
    <n v="1223"/>
    <n v="2215518"/>
    <d v="2022-11-01T18:45:00"/>
    <s v="JONES"/>
    <s v="N"/>
    <s v="Lap belt and shoulder harness used"/>
    <s v="Straight ahead"/>
    <n v="0"/>
    <n v="90"/>
    <s v="Fence, Other movable object, Ran off road right"/>
    <s v="Cloudy"/>
    <s v="N"/>
    <s v="N"/>
    <s v="N"/>
    <s v="N"/>
    <n v="43.886740000000003"/>
    <n v="-100.83829900000001"/>
    <s v="Tractor/semi-trailer"/>
    <s v="Westbound"/>
    <s v="Failure to keep in proper lane; None"/>
    <s v="None"/>
    <m/>
    <s v="None"/>
    <s v="None"/>
    <s v="0.00 BAC"/>
    <x v="5"/>
    <x v="3"/>
  </r>
  <r>
    <n v="1225"/>
    <n v="2216915"/>
    <d v="2022-11-23T17:50:00"/>
    <s v="JONES"/>
    <s v="N"/>
    <s v="Lap belt and shoulder harness used"/>
    <s v="Straight ahead, Turning left"/>
    <n v="0"/>
    <n v="83"/>
    <s v="Motor vehicle in transport"/>
    <s v="Clear"/>
    <s v="N"/>
    <s v="N"/>
    <s v="N"/>
    <s v="N"/>
    <n v="43.88214"/>
    <n v="-100.705844999999"/>
    <s v="Passenger car"/>
    <s v="Eastbound; Southbound"/>
    <s v="Failed to yield to vehicle; None"/>
    <s v="None"/>
    <s v="STOP SIGN VIOLATION"/>
    <s v="None"/>
    <s v="None"/>
    <s v="0.00 BAC, Not reported, 0.00 BAC, Not reported"/>
    <x v="5"/>
    <x v="1"/>
  </r>
  <r>
    <n v="1226"/>
    <n v="2214772"/>
    <d v="2022-11-02T11:08:00"/>
    <s v="JONES"/>
    <s v="N"/>
    <m/>
    <m/>
    <n v="-1"/>
    <n v="90"/>
    <s v="Animal  - wild"/>
    <s v="Clear"/>
    <s v="N"/>
    <s v="N"/>
    <s v="N"/>
    <s v="N"/>
    <n v="43.900910000000003"/>
    <n v="-100.928077999999"/>
    <s v="Light truck (2 axles, 4 tires)"/>
    <s v="Eastbound"/>
    <s v="Wild animal hit - damage only"/>
    <s v="Animal in roadway"/>
    <m/>
    <s v="Wild animal hit"/>
    <s v="Wild animal hit - damage only"/>
    <s v="Wild animal hit"/>
    <x v="5"/>
    <x v="0"/>
  </r>
  <r>
    <n v="1227"/>
    <n v="2215174"/>
    <d v="2022-11-10T08:30:00"/>
    <s v="JACKSON"/>
    <s v="N"/>
    <s v="Lap belt and shoulder harness used"/>
    <s v="Straight ahead"/>
    <n v="0"/>
    <n v="90"/>
    <s v="Jackknife"/>
    <s v="Sleet, hail ( freezing rain or drizzle )"/>
    <s v="N"/>
    <s v="N"/>
    <s v="N"/>
    <s v="N"/>
    <n v="43.877817"/>
    <n v="-101.147362"/>
    <s v="Tractor/semi-trailer"/>
    <s v="Eastbound"/>
    <s v="None"/>
    <s v="Road surface condition ( wet, icy, snow, slush, etc. )"/>
    <m/>
    <s v="None"/>
    <s v="Weather conditions"/>
    <s v="Test not given"/>
    <x v="5"/>
    <x v="0"/>
  </r>
  <r>
    <n v="1228"/>
    <n v="2215881"/>
    <d v="2022-11-10T09:36:00"/>
    <s v="JACKSON"/>
    <s v="N"/>
    <s v="Lap belt and shoulder harness used"/>
    <s v="Straight ahead"/>
    <n v="0"/>
    <n v="90"/>
    <s v="Jackknife"/>
    <s v="Sleet, hail ( freezing rain or drizzle )"/>
    <s v="N"/>
    <s v="N"/>
    <s v="N"/>
    <s v="N"/>
    <n v="43.878856999999996"/>
    <n v="-101.145927"/>
    <s v="Tractor/semi-trailer"/>
    <s v="Westbound"/>
    <s v="None"/>
    <s v="Road surface condition ( wet, icy, snow, slush, etc. )"/>
    <m/>
    <s v="None"/>
    <s v="Weather conditions"/>
    <s v="Test not given"/>
    <x v="5"/>
    <x v="0"/>
  </r>
  <r>
    <n v="1229"/>
    <n v="2215959"/>
    <d v="2022-11-10T09:24:00"/>
    <s v="JACKSON"/>
    <s v="N"/>
    <s v="Lap belt and shoulder harness used"/>
    <s v="Straight ahead"/>
    <n v="0"/>
    <n v="90"/>
    <s v="Jackknife, Ran off road right"/>
    <s v="Cloudy"/>
    <s v="N"/>
    <s v="N"/>
    <s v="N"/>
    <s v="N"/>
    <n v="43.851225999999897"/>
    <n v="-101.450503999999"/>
    <s v="Tractor/semi-trailer"/>
    <s v="Eastbound"/>
    <s v="Driving too fast for conditions; None"/>
    <s v="Road surface condition ( wet, icy, snow, slush, etc. )"/>
    <m/>
    <s v="None"/>
    <s v="Weather conditions"/>
    <s v="0.00 BAC"/>
    <x v="5"/>
    <x v="0"/>
  </r>
  <r>
    <n v="1230"/>
    <n v="2216292"/>
    <d v="2022-11-10T15:30:00"/>
    <s v="JACKSON"/>
    <s v="N"/>
    <s v="Lap belt only used"/>
    <s v="Parked, Straight ahead"/>
    <n v="0"/>
    <n v="90"/>
    <s v="Parked motor vehicle"/>
    <s v="Clear"/>
    <s v="N"/>
    <s v="N"/>
    <s v="N"/>
    <s v="N"/>
    <n v="43.852189000000003"/>
    <n v="-101.399834999999"/>
    <s v="Light truck (2 axles, 4 tires); Tractor/semi-trailer"/>
    <s v="Not on roadway ( also use for parked motor vehicle ); Westbound"/>
    <s v="None; Not applicable"/>
    <s v="Not applicable; Road surface condition ( wet, icy, snow, slush, etc. )"/>
    <m/>
    <s v="None; Not applicable"/>
    <s v="Motor Vehicle ( including load ) parked; Not applicable"/>
    <s v="Not applicable, Test not given"/>
    <x v="5"/>
    <x v="0"/>
  </r>
  <r>
    <n v="1231"/>
    <n v="2218287"/>
    <d v="2022-12-12T20:52:00"/>
    <s v="JACKSON"/>
    <s v="N"/>
    <s v="Lap belt and shoulder harness used"/>
    <s v="Straight ahead"/>
    <n v="0"/>
    <n v="90"/>
    <s v="Jackknife, Ran off road right"/>
    <s v="Sleet, hail ( freezing rain or drizzle )"/>
    <s v="N"/>
    <s v="N"/>
    <s v="N"/>
    <s v="N"/>
    <n v="43.851489000000001"/>
    <n v="-101.449917999999"/>
    <s v="Tractor/semi-trailer"/>
    <s v="Westbound"/>
    <s v="None; Swerving or avoiding due to wind, slippery surface, vehicle, object, non-motorist, etc."/>
    <s v="Road surface condition ( wet, icy, snow, slush, etc. )"/>
    <m/>
    <s v="None"/>
    <s v="None"/>
    <s v="Test not given"/>
    <x v="5"/>
    <x v="0"/>
  </r>
  <r>
    <n v="1232"/>
    <n v="2217832"/>
    <d v="2022-12-09T22:40:00"/>
    <s v="JACKSON"/>
    <s v="N"/>
    <s v="None used"/>
    <s v="Straight ahead"/>
    <n v="0"/>
    <n v="90"/>
    <s v="Cross median/centerline, Highway traffic sign post/sign, Overturn/rollover, Ran off road left"/>
    <s v="Clear"/>
    <s v="N"/>
    <s v="N"/>
    <s v="N"/>
    <s v="N"/>
    <n v="43.836868000000003"/>
    <n v="-101.537735999999"/>
    <s v="Tractor/semi-trailer"/>
    <s v="Westbound"/>
    <s v="Failure to keep in proper lane; Running off road"/>
    <s v="None"/>
    <s v="IMPROPER LANE CHANGE, SEAT BELT REQUIRED-DRIVER &amp; ADULT FRONT SEAT PASSENGERS"/>
    <s v="None"/>
    <s v="None"/>
    <s v="0.00 BAC"/>
    <x v="5"/>
    <x v="3"/>
  </r>
  <r>
    <n v="1233"/>
    <n v="2215699"/>
    <d v="2022-11-04T23:45:00"/>
    <s v="BENNETT"/>
    <s v="N"/>
    <m/>
    <m/>
    <n v="-1"/>
    <n v="18"/>
    <s v="Animal  - wild"/>
    <s v="Clear"/>
    <s v="N"/>
    <s v="N"/>
    <s v="N"/>
    <s v="N"/>
    <n v="43.215069"/>
    <n v="-101.363401999999"/>
    <s v="Light truck (2 axles, 4 tires)"/>
    <s v="Westbound"/>
    <s v="Wild animal hit - damage only"/>
    <s v="Animal in roadway"/>
    <m/>
    <s v="Wild animal hit"/>
    <s v="Wild animal hit - damage only"/>
    <s v="Wild animal hit"/>
    <x v="5"/>
    <x v="0"/>
  </r>
  <r>
    <n v="1234"/>
    <n v="2215417"/>
    <d v="2022-11-06T18:15:00"/>
    <s v="JACKSON"/>
    <s v="N"/>
    <m/>
    <m/>
    <n v="-1"/>
    <n v="90"/>
    <s v="Animal  - wild"/>
    <s v="Clear"/>
    <s v="N"/>
    <s v="N"/>
    <s v="N"/>
    <s v="N"/>
    <n v="43.838543999999899"/>
    <n v="-101.532027999999"/>
    <s v="Mini-van/passenger van with seats for 8 or less, including driver"/>
    <s v="Westbound"/>
    <s v="Wild animal hit - damage only"/>
    <s v="Animal in roadway"/>
    <m/>
    <s v="Wild animal hit"/>
    <s v="Wild animal hit - damage only"/>
    <s v="Wild animal hit"/>
    <x v="5"/>
    <x v="0"/>
  </r>
  <r>
    <n v="1235"/>
    <n v="2215418"/>
    <d v="2022-11-06T17:45:00"/>
    <s v="JACKSON"/>
    <s v="N"/>
    <m/>
    <m/>
    <n v="-1"/>
    <n v="90"/>
    <s v="Animal  - wild"/>
    <s v="Clear"/>
    <s v="N"/>
    <s v="N"/>
    <s v="N"/>
    <s v="N"/>
    <n v="43.843499000000001"/>
    <n v="-101.516632"/>
    <s v="Passenger car"/>
    <s v="Westbound"/>
    <s v="Wild animal hit - damage only"/>
    <s v="Animal in roadway"/>
    <m/>
    <s v="Wild animal hit"/>
    <s v="Wild animal hit - damage only"/>
    <s v="Wild animal hit"/>
    <x v="5"/>
    <x v="0"/>
  </r>
  <r>
    <n v="1236"/>
    <n v="2215584"/>
    <d v="2022-11-16T16:26:00"/>
    <s v="JACKSON"/>
    <s v="N"/>
    <m/>
    <m/>
    <n v="-1"/>
    <n v="90"/>
    <s v="Animal  - wild"/>
    <s v="Clear"/>
    <s v="N"/>
    <s v="N"/>
    <s v="N"/>
    <s v="N"/>
    <n v="43.900005"/>
    <n v="-101.09333700000001"/>
    <s v="Light truck (2 axles, 4 tires)"/>
    <s v="Westbound"/>
    <s v="Wild animal hit - damage only"/>
    <s v="Animal in roadway"/>
    <m/>
    <s v="Wild animal hit"/>
    <s v="Wild animal hit - damage only"/>
    <s v="Wild animal hit"/>
    <x v="5"/>
    <x v="0"/>
  </r>
  <r>
    <n v="1663"/>
    <n v="1800331"/>
    <d v="2018-01-01T21:10:00"/>
    <s v="PENNINGTON"/>
    <s v="N"/>
    <m/>
    <m/>
    <n v="-1"/>
    <n v="90"/>
    <s v="Animal  - wild"/>
    <s v="Clear"/>
    <s v="N"/>
    <s v="N"/>
    <s v="N"/>
    <s v="N"/>
    <n v="44.118302999999898"/>
    <n v="-102.940783999999"/>
    <s v="SUV ( sport utility/suburban )"/>
    <s v="Westbound"/>
    <s v="Wild animal hit - damage only"/>
    <s v="Animal in roadway"/>
    <m/>
    <s v="Wild animal hit"/>
    <s v="Wild animal hit - damage only"/>
    <s v="Wild animal hit"/>
    <x v="6"/>
    <x v="0"/>
  </r>
  <r>
    <n v="1665"/>
    <n v="1800318"/>
    <d v="2018-01-05T17:15:00"/>
    <s v="PENNINGTON"/>
    <s v="N"/>
    <m/>
    <m/>
    <n v="-1"/>
    <n v="90"/>
    <s v="Animal  - wild"/>
    <s v="Cloudy, Fog, smog, smoke"/>
    <s v="N"/>
    <s v="N"/>
    <s v="N"/>
    <s v="N"/>
    <n v="44.021096"/>
    <n v="-102.300912999999"/>
    <s v="Light truck (2 axles, 4 tires)"/>
    <s v="Eastbound"/>
    <s v="Wild animal hit - damage only"/>
    <s v="Animal in roadway"/>
    <m/>
    <s v="Wild animal hit"/>
    <s v="Wild animal hit - damage only"/>
    <s v="Wild animal hit"/>
    <x v="6"/>
    <x v="0"/>
  </r>
  <r>
    <n v="1668"/>
    <n v="1800370"/>
    <d v="2018-01-05T17:20:00"/>
    <s v="PENNINGTON"/>
    <s v="N"/>
    <m/>
    <m/>
    <n v="-1"/>
    <n v="90"/>
    <s v="Animal  - wild"/>
    <s v="Cloudy, Fog, smog, smoke"/>
    <s v="N"/>
    <s v="N"/>
    <s v="N"/>
    <s v="N"/>
    <n v="44.103976000000003"/>
    <n v="-102.852754"/>
    <s v="SUV ( sport utility/suburban )"/>
    <s v="Westbound"/>
    <s v="Wild animal hit - damage only"/>
    <s v="Animal in roadway"/>
    <m/>
    <s v="Wild animal hit"/>
    <s v="Wild animal hit - damage only"/>
    <s v="Wild animal hit"/>
    <x v="6"/>
    <x v="0"/>
  </r>
  <r>
    <n v="1670"/>
    <n v="1800541"/>
    <d v="2018-01-14T09:30:00"/>
    <s v="PENNINGTON"/>
    <s v="N"/>
    <s v="Lap belt and shoulder harness used"/>
    <s v="Straight ahead"/>
    <n v="0"/>
    <n v="90"/>
    <s v="Embankment, Ran off road right"/>
    <s v="Cloudy"/>
    <s v="N"/>
    <s v="N"/>
    <s v="N"/>
    <s v="N"/>
    <n v="44.063811999999899"/>
    <n v="-102.43486900000001"/>
    <s v="SUV ( sport utility/suburban )"/>
    <s v="Eastbound"/>
    <s v="Driving too fast for conditions; None"/>
    <s v="Road surface condition ( wet, icy, snow, slush, etc. )"/>
    <m/>
    <s v="None"/>
    <s v="None"/>
    <s v="Test not given"/>
    <x v="6"/>
    <x v="0"/>
  </r>
  <r>
    <n v="1671"/>
    <n v="1800098"/>
    <d v="2018-01-05T16:30:00"/>
    <s v="PENNINGTON"/>
    <s v="N"/>
    <m/>
    <m/>
    <n v="-1"/>
    <n v="90"/>
    <s v="Animal  - wild"/>
    <s v="Fog, smog, smoke"/>
    <s v="N"/>
    <s v="N"/>
    <s v="N"/>
    <s v="N"/>
    <n v="44.082852000000003"/>
    <n v="-102.482275"/>
    <s v="Light truck (2 axles, 4 tires)"/>
    <s v="Westbound"/>
    <s v="Wild animal hit - damage only"/>
    <s v="Animal in roadway"/>
    <m/>
    <s v="Wild animal hit"/>
    <s v="Wild animal hit - damage only"/>
    <s v="Wild animal hit"/>
    <x v="6"/>
    <x v="0"/>
  </r>
  <r>
    <n v="1672"/>
    <n v="1800660"/>
    <d v="2018-01-15T09:38:00"/>
    <s v="PENNINGTON"/>
    <s v="N"/>
    <s v="Lap belt and shoulder harness used"/>
    <s v="Straight ahead"/>
    <n v="0"/>
    <n v="90"/>
    <s v="Fence, Ran off road right"/>
    <s v="Severe crosswinds"/>
    <s v="Y"/>
    <s v="N"/>
    <s v="N"/>
    <s v="N"/>
    <n v="44.099702000000001"/>
    <n v="-103.168744"/>
    <s v="SUV ( sport utility/suburban )"/>
    <s v="Westbound"/>
    <s v="None; Over-correcting/over-steering"/>
    <s v="Road surface condition ( wet, icy, snow, slush, etc. )"/>
    <s v="FINANCIAL RESPONSIBILITY - OWNER"/>
    <s v="None"/>
    <s v="None"/>
    <s v="Test not given"/>
    <x v="6"/>
    <x v="0"/>
  </r>
  <r>
    <n v="1673"/>
    <n v="1800661"/>
    <d v="2018-01-09T15:57:00"/>
    <s v="PENNINGTON"/>
    <s v="N"/>
    <s v="Lap belt and shoulder harness used"/>
    <s v="Straight ahead"/>
    <n v="0"/>
    <n v="90"/>
    <s v="Bridge rail, Ran off road left"/>
    <s v="Clear"/>
    <s v="N"/>
    <s v="N"/>
    <s v="N"/>
    <s v="N"/>
    <n v="44.107517000000001"/>
    <n v="-103.131263"/>
    <s v="Light truck (2 axles, 4 tires)"/>
    <s v="Westbound"/>
    <s v="Drinking; Failure to keep in proper lane"/>
    <s v="None"/>
    <s v="POSSESSION OF MARIJUANA, POSSESSION OF DRUG PARAPHERNALIA BY DRIVER OF VEHICLE, DUI, OPEN CONTAINER IN VEHICLE"/>
    <s v="None"/>
    <s v="Glare"/>
    <s v="0.22 BAC"/>
    <x v="6"/>
    <x v="0"/>
  </r>
  <r>
    <n v="1674"/>
    <n v="1800705"/>
    <d v="2018-01-14T07:10:00"/>
    <s v="PENNINGTON"/>
    <s v="N"/>
    <s v="Lap belt and shoulder harness used"/>
    <s v="Changing lanes, Straight ahead"/>
    <n v="0"/>
    <n v="90"/>
    <s v="Motor vehicle in transport"/>
    <s v="Cloudy"/>
    <s v="N"/>
    <s v="N"/>
    <s v="N"/>
    <s v="N"/>
    <n v="43.940187000000002"/>
    <n v="-102.155767999999"/>
    <s v="Passenger car; Tractor/semi-trailer"/>
    <s v="Eastbound"/>
    <s v="Improper lane change; None"/>
    <s v="Road surface condition ( wet, icy, snow, slush, etc. )"/>
    <m/>
    <s v="None"/>
    <s v="None"/>
    <s v="Test not given, Test not given"/>
    <x v="6"/>
    <x v="0"/>
  </r>
  <r>
    <n v="1675"/>
    <n v="1800724"/>
    <d v="2018-01-13T18:02:00"/>
    <s v="PENNINGTON"/>
    <s v="N"/>
    <s v="Lap belt and shoulder harness used"/>
    <s v="Straight ahead"/>
    <n v="0"/>
    <n v="90"/>
    <s v="Highway traffic sign post/sign, Ran off road left"/>
    <s v="Snow"/>
    <s v="N"/>
    <s v="N"/>
    <s v="N"/>
    <s v="N"/>
    <n v="43.987352000000001"/>
    <n v="-102.217195"/>
    <s v="Light truck (2 axles, 4 tires)"/>
    <s v="Westbound"/>
    <s v="Running off road; Swerving or avoiding due to wind, slippery surface, vehicle, object, non-motorist, etc."/>
    <s v="Road surface condition ( wet, icy, snow, slush, etc. )"/>
    <m/>
    <s v="None"/>
    <s v="None"/>
    <s v="0.00 BAC"/>
    <x v="6"/>
    <x v="0"/>
  </r>
  <r>
    <n v="1676"/>
    <n v="1800725"/>
    <d v="2018-01-13T19:29:00"/>
    <s v="PENNINGTON"/>
    <s v="N"/>
    <s v="Lap belt and shoulder harness used"/>
    <s v="Straight ahead"/>
    <n v="0"/>
    <n v="90"/>
    <s v="Highway traffic sign post/sign, Ran off road right"/>
    <s v="Snow"/>
    <s v="N"/>
    <s v="N"/>
    <s v="N"/>
    <s v="N"/>
    <n v="44.075740000000003"/>
    <n v="-102.471485999999"/>
    <s v="Light truck (2 axles, 4 tires)"/>
    <s v="Westbound"/>
    <s v="Driving too fast for conditions; None"/>
    <s v="Road surface condition ( wet, icy, snow, slush, etc. )"/>
    <m/>
    <s v="None"/>
    <s v="None"/>
    <s v="0.00 BAC"/>
    <x v="6"/>
    <x v="0"/>
  </r>
  <r>
    <n v="1677"/>
    <n v="1800342"/>
    <d v="2018-01-06T04:02:00"/>
    <s v="PENNINGTON"/>
    <s v="N"/>
    <m/>
    <m/>
    <n v="-1"/>
    <n v="90"/>
    <s v="Animal  - wild"/>
    <s v="Clear"/>
    <s v="N"/>
    <s v="N"/>
    <s v="N"/>
    <s v="N"/>
    <n v="44.103409999999897"/>
    <n v="-102.83458400000001"/>
    <s v="SUV ( sport utility/suburban )"/>
    <s v="Eastbound"/>
    <s v="Wild animal hit - damage only"/>
    <s v="Animal in roadway"/>
    <m/>
    <s v="Wild animal hit"/>
    <s v="Wild animal hit - damage only"/>
    <s v="Wild animal hit"/>
    <x v="6"/>
    <x v="0"/>
  </r>
  <r>
    <n v="1678"/>
    <n v="1800966"/>
    <d v="2018-01-18T02:00:00"/>
    <s v="JACKSON"/>
    <s v="N"/>
    <s v="Lap belt and shoulder harness used"/>
    <s v="Straight ahead"/>
    <n v="0"/>
    <n v="90"/>
    <s v="Guardrail face, Ran off road right"/>
    <s v="Clear"/>
    <s v="N"/>
    <s v="N"/>
    <s v="N"/>
    <s v="N"/>
    <n v="43.836201000000003"/>
    <n v="-101.71291600000001"/>
    <s v="Light truck (2 axles, 4 tires)"/>
    <s v="Westbound"/>
    <s v="Drinking; Running off road"/>
    <s v="None"/>
    <s v="DUI, CARELESS DRIVING."/>
    <s v="None"/>
    <s v="None"/>
    <s v="0.12 BAC"/>
    <x v="6"/>
    <x v="0"/>
  </r>
  <r>
    <n v="1679"/>
    <n v="1800967"/>
    <d v="2018-01-19T19:56:00"/>
    <s v="PENNINGTON"/>
    <s v="N"/>
    <m/>
    <m/>
    <n v="-1"/>
    <n v="90"/>
    <s v="Animal  - wild"/>
    <s v="Clear"/>
    <s v="N"/>
    <s v="N"/>
    <s v="N"/>
    <s v="N"/>
    <n v="44.113537000000001"/>
    <n v="-102.920992999999"/>
    <s v="Passenger car"/>
    <s v="Westbound"/>
    <s v="Wild animal hit - damage only"/>
    <s v="Animal in roadway"/>
    <m/>
    <s v="Wild animal hit"/>
    <s v="Wild animal hit - damage only"/>
    <s v="Wild animal hit"/>
    <x v="6"/>
    <x v="0"/>
  </r>
  <r>
    <n v="1681"/>
    <n v="1800456"/>
    <d v="2018-01-07T18:03:00"/>
    <s v="PENNINGTON"/>
    <s v="N"/>
    <m/>
    <m/>
    <n v="-1"/>
    <n v="90"/>
    <s v="Animal  - wild"/>
    <s v="Clear"/>
    <s v="N"/>
    <s v="N"/>
    <s v="N"/>
    <s v="N"/>
    <n v="44.022903999999897"/>
    <n v="-102.30449900000001"/>
    <s v="Light truck (2 axles, 4 tires)"/>
    <s v="Westbound"/>
    <s v="Wild animal hit - damage only"/>
    <s v="Animal in roadway"/>
    <m/>
    <s v="Wild animal hit"/>
    <s v="Wild animal hit - damage only"/>
    <s v="Wild animal hit"/>
    <x v="6"/>
    <x v="0"/>
  </r>
  <r>
    <n v="1682"/>
    <n v="1800455"/>
    <d v="2018-01-14T14:57:00"/>
    <s v="PENNINGTON"/>
    <s v="N"/>
    <s v="Lap belt and shoulder harness used"/>
    <s v="Straight ahead"/>
    <n v="0"/>
    <n v="90"/>
    <s v="Guardrail face, Ran off road left"/>
    <s v="Snow"/>
    <s v="N"/>
    <s v="N"/>
    <s v="N"/>
    <s v="N"/>
    <n v="44.067306000000002"/>
    <n v="-102.381756999999"/>
    <s v="Passenger car"/>
    <s v="Westbound"/>
    <s v="Driving too fast for conditions; None"/>
    <s v="Road surface condition ( wet, icy, snow, slush, etc. )"/>
    <m/>
    <s v="None"/>
    <s v="Weather conditions"/>
    <s v="Test not given"/>
    <x v="6"/>
    <x v="0"/>
  </r>
  <r>
    <n v="1684"/>
    <n v="1800471"/>
    <d v="2018-01-14T16:16:00"/>
    <s v="PENNINGTON"/>
    <s v="N"/>
    <s v="Lap belt and shoulder harness used"/>
    <s v="Straight ahead"/>
    <n v="0"/>
    <n v="90"/>
    <s v="Guardrail face, Ran off road left"/>
    <s v="Sleet, hail ( freezing rain or drizzle ), Snow"/>
    <s v="Y"/>
    <s v="N"/>
    <s v="N"/>
    <s v="N"/>
    <n v="44.100329000000002"/>
    <n v="-103.151691"/>
    <s v="Passenger car"/>
    <s v="Eastbound"/>
    <s v="Driving too fast for conditions; Over-correcting/over-steering"/>
    <s v="Road surface condition ( wet, icy, snow, slush, etc. )"/>
    <m/>
    <s v="None"/>
    <s v="None"/>
    <s v="Test not given"/>
    <x v="6"/>
    <x v="0"/>
  </r>
  <r>
    <n v="1687"/>
    <n v="1800942"/>
    <d v="2018-01-14T07:29:00"/>
    <s v="PENNINGTON"/>
    <s v="N"/>
    <s v="Lap belt and shoulder harness used"/>
    <s v="Changing lanes, Straight ahead"/>
    <n v="0"/>
    <n v="90"/>
    <s v="Delineator post, Motor vehicle in transport, Ran off road left"/>
    <s v="Cloudy"/>
    <s v="N"/>
    <s v="N"/>
    <s v="N"/>
    <s v="N"/>
    <n v="44.101509999999898"/>
    <n v="-103.145447"/>
    <s v="Light truck (2 axles, 4 tires); SUV ( sport utility/suburban )"/>
    <s v="Eastbound"/>
    <s v="Driving too fast for conditions; Failed to yield to vehicle; Improper lane change; None"/>
    <s v="Road surface condition ( wet, icy, snow, slush, etc. )"/>
    <s v="OVERDRIVING ROAD CONDITIONS, FINANCIAL RESPONSIBILITY - OWNER"/>
    <s v="None"/>
    <s v="None"/>
    <s v="Test not given, Test not given"/>
    <x v="6"/>
    <x v="0"/>
  </r>
  <r>
    <n v="1693"/>
    <n v="1801207"/>
    <d v="2018-01-26T09:05:00"/>
    <s v="PENNINGTON"/>
    <s v="N"/>
    <s v="Lap belt and shoulder harness used"/>
    <s v="Changing lanes, Straight ahead"/>
    <n v="0"/>
    <n v="90"/>
    <s v="Cross median/centerline, Motor vehicle in transport, Ran off road left"/>
    <s v="Clear"/>
    <s v="N"/>
    <s v="N"/>
    <s v="N"/>
    <s v="N"/>
    <n v="44.117339000000001"/>
    <n v="-103.092991999999"/>
    <s v="Cargo van - GVWR 10,000 lbs or less; Tractor/semi-trailer"/>
    <s v="Eastbound"/>
    <s v="Improper lane change; None"/>
    <s v="None"/>
    <s v="LANE DRIVING REQUIRED / ILLEGAL LANE CHANGE"/>
    <s v="None"/>
    <s v="None"/>
    <s v="0.00 BAC, 0.00 BAC"/>
    <x v="6"/>
    <x v="0"/>
  </r>
  <r>
    <n v="1697"/>
    <n v="1801523"/>
    <d v="2018-01-23T17:18:00"/>
    <s v="PENNINGTON"/>
    <s v="N"/>
    <m/>
    <m/>
    <n v="-1"/>
    <n v="90"/>
    <s v="Animal  - wild"/>
    <s v="Clear"/>
    <s v="N"/>
    <s v="N"/>
    <s v="N"/>
    <s v="N"/>
    <n v="44.025931"/>
    <n v="-102.318696"/>
    <s v="Passenger car"/>
    <s v="Westbound"/>
    <s v="Wild animal hit - damage only"/>
    <s v="Animal in roadway"/>
    <m/>
    <s v="Wild animal hit"/>
    <s v="Wild animal hit - damage only"/>
    <s v="Wild animal hit"/>
    <x v="6"/>
    <x v="0"/>
  </r>
  <r>
    <n v="1700"/>
    <n v="1801702"/>
    <d v="2018-01-28T06:45:00"/>
    <s v="PENNINGTON"/>
    <s v="N"/>
    <m/>
    <m/>
    <n v="-1"/>
    <n v="90"/>
    <s v="Animal  - wild"/>
    <s v="Snow"/>
    <s v="N"/>
    <s v="N"/>
    <s v="N"/>
    <s v="N"/>
    <n v="44.072161000000001"/>
    <n v="-102.467732999999"/>
    <s v="Passenger car"/>
    <s v="Eastbound"/>
    <s v="Wild animal hit - damage only"/>
    <s v="Animal in roadway"/>
    <m/>
    <s v="Wild animal hit"/>
    <s v="Wild animal hit - damage only"/>
    <s v="Wild animal hit"/>
    <x v="6"/>
    <x v="0"/>
  </r>
  <r>
    <n v="1702"/>
    <n v="1801906"/>
    <d v="2018-02-01T07:55:00"/>
    <s v="PENNINGTON"/>
    <s v="N"/>
    <s v="Lap belt and shoulder harness used"/>
    <s v="Straight ahead"/>
    <n v="0"/>
    <n v="90"/>
    <s v="Fire/explosion"/>
    <s v="Clear"/>
    <s v="N"/>
    <s v="N"/>
    <s v="N"/>
    <s v="N"/>
    <n v="44.092295999999898"/>
    <n v="-102.49684600000001"/>
    <s v="SUV ( sport utility/suburban )"/>
    <s v="Westbound"/>
    <s v="None"/>
    <s v="None"/>
    <m/>
    <s v="None"/>
    <s v="None"/>
    <s v="Test not given"/>
    <x v="6"/>
    <x v="0"/>
  </r>
  <r>
    <n v="1703"/>
    <n v="1801917"/>
    <d v="2018-02-09T18:00:00"/>
    <s v="PENNINGTON"/>
    <s v="N"/>
    <s v="Lap belt and shoulder harness used"/>
    <s v="Overtaking/passing, Straight ahead"/>
    <n v="0"/>
    <n v="90"/>
    <s v="Motor vehicle in transport, Rock"/>
    <s v="Clear"/>
    <s v="N"/>
    <s v="N"/>
    <s v="N"/>
    <s v="N"/>
    <n v="44.101891000000002"/>
    <n v="-103.143469999999"/>
    <s v="Passenger car; Tractor/semi-trailer"/>
    <s v="Eastbound"/>
    <s v="Improper lane change; None"/>
    <s v="Road surface condition ( wet, icy, snow, slush, etc. )"/>
    <s v="ILLEGAL FOLLOWING, OVERTAKING AND PASSING., EXPIRED VALADIATION STICKER"/>
    <s v="None"/>
    <s v="None"/>
    <s v="0.00 BAC, 0.00 BAC"/>
    <x v="6"/>
    <x v="0"/>
  </r>
  <r>
    <n v="1704"/>
    <n v="1802349"/>
    <d v="2018-02-13T12:30:00"/>
    <s v="JACKSON"/>
    <s v="N"/>
    <s v="Lap belt and shoulder harness used"/>
    <s v="Straight ahead"/>
    <n v="0"/>
    <n v="90"/>
    <s v="Delineator post, Ran off road left"/>
    <s v="Clear"/>
    <s v="N"/>
    <s v="Y"/>
    <s v="N"/>
    <s v="N"/>
    <n v="43.836157"/>
    <n v="-101.764268"/>
    <s v="Mini-van/passenger van with seats for 8 or less, including driver"/>
    <s v="Westbound"/>
    <s v="Fatigued/asleep; Running off road"/>
    <s v="None"/>
    <s v="CARELESS DRIVING."/>
    <s v="None"/>
    <s v="None"/>
    <s v="0.00 BAC"/>
    <x v="6"/>
    <x v="0"/>
  </r>
  <r>
    <n v="1713"/>
    <n v="1802699"/>
    <d v="2018-02-18T12:30:00"/>
    <s v="PENNINGTON"/>
    <s v="N"/>
    <s v="Lap belt and shoulder harness used"/>
    <s v="Straight ahead"/>
    <n v="0"/>
    <n v="90"/>
    <s v="Overturn/rollover, Ran off road right, Separation of units"/>
    <s v="Snow, Blowing snow"/>
    <s v="N"/>
    <s v="N"/>
    <s v="N"/>
    <s v="N"/>
    <n v="44.118037000000001"/>
    <n v="-103.017222"/>
    <s v="Light truck (2 axles, 4 tires)"/>
    <s v="Westbound"/>
    <s v="None"/>
    <s v="Road surface condition ( wet, icy, snow, slush, etc. )"/>
    <m/>
    <s v="None"/>
    <s v="None"/>
    <s v="Test not given"/>
    <x v="6"/>
    <x v="0"/>
  </r>
  <r>
    <n v="1714"/>
    <n v="1802701"/>
    <d v="2018-02-05T13:30:00"/>
    <s v="PENNINGTON"/>
    <s v="N"/>
    <s v="Shoulder harness only used"/>
    <s v="Straight ahead"/>
    <n v="0"/>
    <n v="90"/>
    <s v="Culvert, Ran off road left"/>
    <s v="Cloudy"/>
    <s v="N"/>
    <s v="N"/>
    <s v="N"/>
    <s v="N"/>
    <n v="44.108051000000003"/>
    <n v="-103.129763999999"/>
    <s v="Passenger car"/>
    <s v="Eastbound"/>
    <s v="Failure to keep in proper lane; Running off road"/>
    <s v="None"/>
    <m/>
    <s v="None"/>
    <s v="None"/>
    <s v="0.00 BAC"/>
    <x v="6"/>
    <x v="0"/>
  </r>
  <r>
    <n v="1716"/>
    <n v="1802832"/>
    <d v="2018-02-24T21:04:00"/>
    <s v="PENNINGTON"/>
    <s v="N"/>
    <s v="Lap belt and shoulder harness used"/>
    <s v="Straight ahead"/>
    <n v="0"/>
    <n v="90"/>
    <s v="Overturn/rollover, Ran off road left"/>
    <s v="Clear"/>
    <s v="N"/>
    <s v="N"/>
    <s v="N"/>
    <s v="N"/>
    <n v="44.103380999999899"/>
    <n v="-102.528570999999"/>
    <s v="Light truck (2 axles, 4 tires)"/>
    <s v="Westbound"/>
    <s v="None"/>
    <s v="Road surface condition ( wet, icy, snow, slush, etc. )"/>
    <m/>
    <s v="None"/>
    <s v="None"/>
    <s v="Test not given"/>
    <x v="6"/>
    <x v="1"/>
  </r>
  <r>
    <n v="1717"/>
    <n v="1802837"/>
    <d v="2018-02-25T19:00:00"/>
    <s v="PENNINGTON"/>
    <s v="N"/>
    <m/>
    <m/>
    <n v="-1"/>
    <n v="90"/>
    <s v="Animal  - wild"/>
    <s v="Clear"/>
    <s v="N"/>
    <s v="N"/>
    <s v="N"/>
    <s v="N"/>
    <n v="43.997394"/>
    <n v="-102.262562"/>
    <s v="Passenger car"/>
    <s v="Westbound"/>
    <s v="Wild animal hit - damage only"/>
    <s v="Animal in roadway"/>
    <m/>
    <s v="Wild animal hit"/>
    <s v="Wild animal hit - damage only"/>
    <s v="Wild animal hit"/>
    <x v="6"/>
    <x v="0"/>
  </r>
  <r>
    <n v="1719"/>
    <n v="1802901"/>
    <d v="2018-02-14T21:00:00"/>
    <s v="PENNINGTON"/>
    <s v="N"/>
    <m/>
    <m/>
    <n v="-1"/>
    <n v="90"/>
    <s v="Animal  - wild"/>
    <s v="Clear"/>
    <s v="N"/>
    <s v="N"/>
    <s v="N"/>
    <s v="N"/>
    <n v="44.118329000000003"/>
    <n v="-102.949939999999"/>
    <s v="Passenger car"/>
    <s v="Westbound"/>
    <s v="Wild animal hit - damage only"/>
    <s v="Animal in roadway"/>
    <m/>
    <s v="Wild animal hit"/>
    <s v="Wild animal hit - damage only"/>
    <s v="Wild animal hit"/>
    <x v="6"/>
    <x v="0"/>
  </r>
  <r>
    <n v="1721"/>
    <n v="1803081"/>
    <d v="2018-02-18T11:03:00"/>
    <s v="PENNINGTON"/>
    <s v="N"/>
    <s v="Lap belt and shoulder harness used"/>
    <s v="Straight ahead"/>
    <n v="0"/>
    <n v="90"/>
    <s v="Cross median/centerline, Overturn/rollover, Separation of units"/>
    <s v="Blowing snow, Severe crosswinds"/>
    <s v="N"/>
    <s v="N"/>
    <s v="N"/>
    <s v="N"/>
    <n v="44.118008000000003"/>
    <n v="-103.058353999999"/>
    <s v="Light truck (2 axles, 4 tires)"/>
    <s v="Westbound"/>
    <s v="None"/>
    <s v="Road surface condition ( wet, icy, snow, slush, etc. )"/>
    <m/>
    <s v="None"/>
    <s v="Weather conditions"/>
    <s v="Test not given"/>
    <x v="6"/>
    <x v="0"/>
  </r>
  <r>
    <n v="1722"/>
    <n v="1803083"/>
    <d v="2018-03-01T17:00:00"/>
    <s v="PENNINGTON"/>
    <s v="N"/>
    <s v="Lap belt and shoulder harness used"/>
    <s v="Changing lanes, Straight ahead"/>
    <n v="0"/>
    <n v="90"/>
    <s v="Motor vehicle in transport"/>
    <s v="Clear"/>
    <s v="N"/>
    <s v="N"/>
    <s v="N"/>
    <s v="N"/>
    <n v="44.101509999999898"/>
    <n v="-103.145447"/>
    <s v="Light truck (2 axles, 4 tires); Passenger car"/>
    <s v="Eastbound"/>
    <s v="Failed to yield to vehicle; None"/>
    <s v="None"/>
    <s v="CARELESS DRIVING."/>
    <s v="None"/>
    <s v="None"/>
    <s v="0.00 BAC, 0.00 BAC, 0.00 BAC"/>
    <x v="6"/>
    <x v="0"/>
  </r>
  <r>
    <n v="1723"/>
    <n v="1803088"/>
    <d v="2018-03-04T07:30:00"/>
    <s v="PENNINGTON"/>
    <s v="N"/>
    <s v="Lap belt and shoulder harness used"/>
    <s v="Straight ahead"/>
    <n v="0"/>
    <n v="90"/>
    <s v="Delineator post, Jackknife, Ran off road left"/>
    <s v="Sleet, hail ( freezing rain or drizzle )"/>
    <s v="N"/>
    <s v="N"/>
    <s v="N"/>
    <s v="N"/>
    <n v="43.987330999999898"/>
    <n v="-102.224523"/>
    <s v="Tractor/semi-trailer"/>
    <s v="Westbound"/>
    <s v="Driving too fast for conditions; None"/>
    <s v="Road surface condition ( wet, icy, snow, slush, etc. )"/>
    <m/>
    <s v="None"/>
    <s v="None"/>
    <s v="0.00 BAC"/>
    <x v="6"/>
    <x v="0"/>
  </r>
  <r>
    <n v="1724"/>
    <n v="1802988"/>
    <d v="2018-03-04T07:50:00"/>
    <s v="PENNINGTON"/>
    <s v="N"/>
    <s v="Lap belt and shoulder harness used"/>
    <s v="Straight ahead"/>
    <n v="0"/>
    <n v="90"/>
    <s v="Motor vehicle in transport"/>
    <s v="Sleet, hail ( freezing rain or drizzle )"/>
    <s v="N"/>
    <s v="N"/>
    <s v="N"/>
    <s v="N"/>
    <n v="44.106192"/>
    <n v="-102.633022999999"/>
    <s v="SUV ( sport utility/suburban )"/>
    <s v="Eastbound"/>
    <s v="None"/>
    <s v="Road surface condition ( wet, icy, snow, slush, etc. )"/>
    <m/>
    <s v="None"/>
    <s v="None"/>
    <s v="Test not given, Test not given"/>
    <x v="6"/>
    <x v="0"/>
  </r>
  <r>
    <n v="1727"/>
    <n v="1803256"/>
    <d v="2018-03-03T08:11:00"/>
    <s v="PENNINGTON"/>
    <s v="N"/>
    <s v="Lap belt and shoulder harness used"/>
    <s v="Straight ahead"/>
    <n v="0"/>
    <n v="90"/>
    <s v="Guardrail face, Ran off road left"/>
    <s v="Clear"/>
    <s v="N"/>
    <s v="Y"/>
    <s v="N"/>
    <s v="N"/>
    <n v="44.025931"/>
    <n v="-102.318696"/>
    <s v="Passenger car"/>
    <s v="Westbound"/>
    <s v="Fatigued/asleep; Running off road"/>
    <s v="None"/>
    <m/>
    <s v="None"/>
    <s v="None"/>
    <s v="Test not given"/>
    <x v="6"/>
    <x v="0"/>
  </r>
  <r>
    <n v="1728"/>
    <n v="1803259"/>
    <d v="2018-03-04T07:30:00"/>
    <s v="PENNINGTON"/>
    <s v="N"/>
    <s v="Lap belt and shoulder harness used"/>
    <s v="Straight ahead"/>
    <n v="0"/>
    <n v="90"/>
    <s v="Guardrail face, Ran off road right"/>
    <s v="Rain, Sleet, hail ( freezing rain or drizzle )"/>
    <s v="N"/>
    <s v="N"/>
    <s v="N"/>
    <s v="N"/>
    <n v="44.020975"/>
    <n v="-102.311087999999"/>
    <s v="Passenger car"/>
    <s v="Eastbound"/>
    <s v="Driving too fast for conditions; None"/>
    <s v="Road surface condition ( wet, icy, snow, slush, etc. )"/>
    <m/>
    <s v="None"/>
    <s v="None"/>
    <s v="Test not given"/>
    <x v="6"/>
    <x v="0"/>
  </r>
  <r>
    <n v="1734"/>
    <n v="1803568"/>
    <d v="2018-03-18T21:59:00"/>
    <s v="PENNINGTON"/>
    <s v="N"/>
    <s v="Lap belt and shoulder harness used"/>
    <s v="Straight ahead"/>
    <n v="0"/>
    <n v="90"/>
    <s v="Guardrail face, Overturn/rollover, Ran off road right"/>
    <s v="Sleet, hail ( freezing rain or drizzle )"/>
    <s v="N"/>
    <s v="N"/>
    <s v="N"/>
    <s v="N"/>
    <n v="44.118327999999899"/>
    <n v="-102.948404999999"/>
    <s v="Light truck (2 axles, 4 tires)"/>
    <s v="Westbound"/>
    <s v="None"/>
    <s v="Road surface condition ( wet, icy, snow, slush, etc. )"/>
    <m/>
    <s v="None"/>
    <s v="None"/>
    <s v="0.00 BAC"/>
    <x v="6"/>
    <x v="0"/>
  </r>
  <r>
    <n v="1736"/>
    <n v="1803609"/>
    <d v="2018-03-18T22:25:00"/>
    <s v="JACKSON"/>
    <s v="N"/>
    <s v="Lap belt and shoulder harness used"/>
    <s v="Straight ahead"/>
    <n v="0"/>
    <n v="90"/>
    <s v="Delineator post, Jackknife, Ran off road right"/>
    <s v="Snow"/>
    <s v="N"/>
    <s v="N"/>
    <s v="N"/>
    <s v="N"/>
    <n v="43.8724449999999"/>
    <n v="-101.97203"/>
    <s v="Tractor/semi-trailer"/>
    <s v="Eastbound"/>
    <s v="None; Swerving or avoiding due to wind, slippery surface, vehicle, object, non-motorist, etc."/>
    <s v="Road surface condition ( wet, icy, snow, slush, etc. )"/>
    <m/>
    <s v="None"/>
    <s v="None"/>
    <s v="0.00 BAC"/>
    <x v="6"/>
    <x v="0"/>
  </r>
  <r>
    <n v="1737"/>
    <n v="1803610"/>
    <d v="2018-03-18T22:00:00"/>
    <s v="JACKSON"/>
    <s v="N"/>
    <s v="Lap belt and shoulder harness used"/>
    <s v="Straight ahead"/>
    <n v="0"/>
    <n v="90"/>
    <s v="Delineator post, Ran off road right"/>
    <s v="Snow"/>
    <s v="N"/>
    <s v="N"/>
    <s v="N"/>
    <s v="N"/>
    <n v="43.855307000000003"/>
    <n v="-101.930757"/>
    <s v="Passenger car"/>
    <s v="Eastbound"/>
    <s v="Driving too fast for conditions; None"/>
    <s v="Road surface condition ( wet, icy, snow, slush, etc. )"/>
    <m/>
    <s v="None"/>
    <s v="Weather conditions"/>
    <s v="0.00 BAC"/>
    <x v="6"/>
    <x v="0"/>
  </r>
  <r>
    <n v="1738"/>
    <n v="1803634"/>
    <d v="2018-03-19T11:43:00"/>
    <s v="PENNINGTON"/>
    <s v="N"/>
    <s v="Lap belt and shoulder harness used"/>
    <s v="Straight ahead"/>
    <n v="0"/>
    <n v="90"/>
    <s v="Ditch, Ran off road right"/>
    <s v="Cloudy"/>
    <s v="N"/>
    <s v="N"/>
    <s v="N"/>
    <s v="N"/>
    <n v="44.118234000000001"/>
    <n v="-102.999602999999"/>
    <s v="Passenger car"/>
    <s v="Westbound"/>
    <s v="None"/>
    <s v="Road surface condition ( wet, icy, snow, slush, etc. )"/>
    <m/>
    <s v="None"/>
    <s v="None"/>
    <s v="0.00 BAC"/>
    <x v="6"/>
    <x v="0"/>
  </r>
  <r>
    <n v="1740"/>
    <n v="1803968"/>
    <d v="2018-03-19T11:43:00"/>
    <s v="PENNINGTON"/>
    <s v="N"/>
    <s v="Lap belt and shoulder harness used"/>
    <s v="Straight ahead"/>
    <n v="0"/>
    <n v="90"/>
    <s v="Ditch, Ran off road right"/>
    <s v="Cloudy"/>
    <s v="N"/>
    <s v="N"/>
    <s v="N"/>
    <s v="N"/>
    <n v="44.118346000000003"/>
    <n v="-102.992181"/>
    <s v="Passenger car"/>
    <s v="Westbound"/>
    <s v="None"/>
    <s v="Road surface condition ( wet, icy, snow, slush, etc. )"/>
    <m/>
    <s v="None"/>
    <s v="None"/>
    <s v="0.00 BAC"/>
    <x v="6"/>
    <x v="0"/>
  </r>
  <r>
    <n v="1741"/>
    <n v="1803861"/>
    <d v="2018-03-29T08:15:00"/>
    <s v="PENNINGTON"/>
    <s v="N"/>
    <s v="Lap belt and shoulder harness used"/>
    <s v="Straight ahead"/>
    <n v="0"/>
    <n v="90"/>
    <s v="Equipment failure ( tires, brakes, etc. ), Guardrail face"/>
    <s v="Cloudy, Snow"/>
    <s v="N"/>
    <s v="N"/>
    <s v="N"/>
    <s v="N"/>
    <n v="44.031984999999899"/>
    <n v="-102.335536"/>
    <s v="Passenger car"/>
    <s v="Westbound"/>
    <s v="Driving too fast for conditions; None"/>
    <s v="Road surface condition ( wet, icy, snow, slush, etc. )"/>
    <m/>
    <s v="Tires"/>
    <s v="None"/>
    <s v="Test not given"/>
    <x v="6"/>
    <x v="0"/>
  </r>
  <r>
    <n v="1742"/>
    <n v="1804123"/>
    <d v="2018-04-02T18:44:00"/>
    <s v="PENNINGTON"/>
    <s v="N"/>
    <s v="Lap belt and shoulder harness used"/>
    <s v="Straight ahead"/>
    <n v="0"/>
    <n v="90"/>
    <s v="Overturn/rollover, Ran off road right"/>
    <s v="Sleet, hail ( freezing rain or drizzle ), Blowing snow"/>
    <s v="Y"/>
    <s v="N"/>
    <s v="N"/>
    <s v="N"/>
    <n v="44.103641000000003"/>
    <n v="-102.76945000000001"/>
    <s v="Light truck (2 axles, 4 tires)"/>
    <s v="Westbound"/>
    <s v="None; Over-correcting/over-steering"/>
    <s v="Road surface condition ( wet, icy, snow, slush, etc. )"/>
    <m/>
    <s v="None"/>
    <s v="None"/>
    <s v="Test not given"/>
    <x v="6"/>
    <x v="0"/>
  </r>
  <r>
    <n v="1743"/>
    <n v="1804125"/>
    <d v="2018-04-05T07:25:00"/>
    <s v="PENNINGTON"/>
    <s v="N"/>
    <s v="Lap belt and shoulder harness used"/>
    <s v="Straight ahead"/>
    <n v="0"/>
    <n v="90"/>
    <s v="Motor vehicle in transport"/>
    <s v="Cloudy"/>
    <s v="N"/>
    <s v="N"/>
    <s v="N"/>
    <s v="N"/>
    <n v="44.102145999999898"/>
    <n v="-103.143362999999"/>
    <s v="Passenger car"/>
    <s v="Westbound"/>
    <s v="Driving too fast for conditions; Failure to keep in proper lane; None"/>
    <s v="Road surface condition ( wet, icy, snow, slush, etc. )"/>
    <s v="OVERDRIVING ROAD CONDITIONS"/>
    <s v="None"/>
    <s v="None"/>
    <s v="Test not given, Test not given"/>
    <x v="6"/>
    <x v="2"/>
  </r>
  <r>
    <n v="1745"/>
    <n v="1804129"/>
    <d v="2018-03-30T19:57:00"/>
    <s v="PENNINGTON"/>
    <s v="N"/>
    <s v="Lap belt and shoulder harness used"/>
    <s v="Straight ahead"/>
    <n v="0"/>
    <n v="90"/>
    <s v="Overturn/rollover, Ran off road left"/>
    <s v="Severe crosswinds"/>
    <s v="N"/>
    <s v="N"/>
    <s v="N"/>
    <s v="N"/>
    <n v="44.118029999999898"/>
    <n v="-103.02715600000001"/>
    <s v="Tractor/semi-trailer"/>
    <s v="Westbound"/>
    <s v="None"/>
    <s v="None"/>
    <m/>
    <s v="None"/>
    <s v="None"/>
    <s v="Test not given"/>
    <x v="6"/>
    <x v="0"/>
  </r>
  <r>
    <n v="1748"/>
    <n v="1804219"/>
    <d v="2018-04-03T04:20:00"/>
    <s v="PENNINGTON"/>
    <s v="N"/>
    <s v="Lap belt and shoulder harness used"/>
    <s v="Straight ahead"/>
    <n v="0"/>
    <n v="90"/>
    <s v="Overturn/rollover, Ran off road right"/>
    <s v="Blowing snow"/>
    <s v="N"/>
    <s v="N"/>
    <s v="N"/>
    <s v="N"/>
    <n v="44.030866000000003"/>
    <n v="-102.338162999999"/>
    <s v="Tractor/semi-trailer"/>
    <s v="Eastbound"/>
    <s v="Failure to keep in proper lane; None"/>
    <s v="Road surface condition ( wet, icy, snow, slush, etc. )"/>
    <m/>
    <s v="None"/>
    <s v="None"/>
    <s v="Test not given"/>
    <x v="6"/>
    <x v="3"/>
  </r>
  <r>
    <n v="1749"/>
    <n v="1804220"/>
    <d v="2018-04-05T05:51:00"/>
    <s v="PENNINGTON"/>
    <s v="N"/>
    <s v="Lap belt and shoulder harness used"/>
    <s v="Straight ahead"/>
    <n v="0"/>
    <n v="90"/>
    <s v="Motor vehicle in transport"/>
    <s v="Snow"/>
    <s v="N"/>
    <s v="N"/>
    <s v="N"/>
    <s v="N"/>
    <n v="44.107523999999898"/>
    <n v="-103.130719999999"/>
    <s v="Passenger car; Tractor/doubles"/>
    <s v="Eastbound"/>
    <s v="Driving too fast for conditions; Failure to keep in proper lane; None"/>
    <s v="None; Road surface condition ( wet, icy, snow, slush, etc. )"/>
    <s v="CARELESS DRIVING."/>
    <s v="None"/>
    <s v="None"/>
    <s v="Test not given, Test not given"/>
    <x v="6"/>
    <x v="0"/>
  </r>
  <r>
    <n v="1750"/>
    <n v="1804171"/>
    <d v="2018-04-05T05:41:00"/>
    <s v="PENNINGTON"/>
    <s v="N"/>
    <s v="Lap belt and shoulder harness used"/>
    <s v="Straight ahead"/>
    <n v="0"/>
    <n v="90"/>
    <s v="Other traffic barrier, Ran off road right"/>
    <s v="Clear"/>
    <s v="N"/>
    <s v="N"/>
    <s v="N"/>
    <s v="N"/>
    <n v="44.108316000000002"/>
    <n v="-103.12982100000001"/>
    <s v="Passenger car"/>
    <s v="Westbound"/>
    <s v="None"/>
    <s v="Road surface condition ( wet, icy, snow, slush, etc. )"/>
    <m/>
    <s v="None"/>
    <s v="None"/>
    <s v="Test not given"/>
    <x v="6"/>
    <x v="0"/>
  </r>
  <r>
    <n v="1751"/>
    <n v="1804175"/>
    <d v="2018-04-07T08:48:00"/>
    <s v="PENNINGTON"/>
    <s v="N"/>
    <s v="Lap belt and shoulder harness used"/>
    <s v="Straight ahead"/>
    <n v="0"/>
    <n v="90"/>
    <s v="Cross median/centerline, Ditch, Ran off road left"/>
    <s v="Clear"/>
    <s v="N"/>
    <s v="Y"/>
    <s v="N"/>
    <s v="N"/>
    <n v="44.041384999999899"/>
    <n v="-102.351551"/>
    <s v="SUV ( sport utility/suburban )"/>
    <s v="Eastbound"/>
    <s v="Fatigued/asleep; None"/>
    <s v="None"/>
    <m/>
    <s v="None"/>
    <s v="None"/>
    <s v="Test not given"/>
    <x v="6"/>
    <x v="3"/>
  </r>
  <r>
    <n v="1755"/>
    <n v="1804554"/>
    <d v="2018-04-10T20:54:00"/>
    <s v="PENNINGTON"/>
    <s v="N"/>
    <m/>
    <m/>
    <n v="-1"/>
    <n v="90"/>
    <s v="Animal  - wild"/>
    <s v="Clear"/>
    <s v="N"/>
    <s v="N"/>
    <s v="N"/>
    <s v="N"/>
    <n v="44.022689999999898"/>
    <n v="-102.302617999999"/>
    <s v="SUV ( sport utility/suburban )"/>
    <s v="Westbound"/>
    <s v="Wild animal hit - damage only"/>
    <s v="Animal in roadway"/>
    <m/>
    <s v="Wild animal hit"/>
    <s v="Wild animal hit - damage only"/>
    <s v="Wild animal hit"/>
    <x v="6"/>
    <x v="0"/>
  </r>
  <r>
    <n v="1761"/>
    <n v="1804973"/>
    <d v="2018-04-20T19:52:00"/>
    <s v="PENNINGTON"/>
    <s v="N"/>
    <m/>
    <m/>
    <n v="-1"/>
    <n v="90"/>
    <s v="Animal  - wild"/>
    <s v="Clear"/>
    <s v="N"/>
    <s v="N"/>
    <s v="N"/>
    <s v="N"/>
    <n v="44.068314999999899"/>
    <n v="-102.412172999999"/>
    <s v="Truck pulling trailer(s) - GCWR 10,001 lbs or more"/>
    <s v="Eastbound"/>
    <s v="Wild animal hit - damage only"/>
    <s v="Animal in roadway"/>
    <m/>
    <s v="Wild animal hit"/>
    <s v="Wild animal hit - damage only"/>
    <s v="Wild animal hit"/>
    <x v="6"/>
    <x v="0"/>
  </r>
  <r>
    <n v="1762"/>
    <n v="1804974"/>
    <d v="2018-04-29T20:42:00"/>
    <s v="PENNINGTON"/>
    <s v="N"/>
    <m/>
    <m/>
    <n v="-1"/>
    <n v="90"/>
    <s v="Animal  - wild"/>
    <s v="Cloudy"/>
    <s v="N"/>
    <s v="N"/>
    <s v="N"/>
    <s v="N"/>
    <n v="44.104435000000002"/>
    <n v="-102.613185"/>
    <s v="SUV ( sport utility/suburban )"/>
    <s v="Westbound"/>
    <s v="Wild animal hit - damage only"/>
    <s v="Animal in roadway"/>
    <m/>
    <s v="Wild animal hit"/>
    <s v="Wild animal hit - damage only"/>
    <s v="Wild animal hit"/>
    <x v="6"/>
    <x v="0"/>
  </r>
  <r>
    <n v="1767"/>
    <n v="1805069"/>
    <d v="2018-05-01T20:17:00"/>
    <s v="PENNINGTON"/>
    <s v="N"/>
    <m/>
    <m/>
    <n v="-1"/>
    <n v="90"/>
    <s v="Animal  - wild"/>
    <s v="Cloudy"/>
    <s v="N"/>
    <s v="N"/>
    <s v="N"/>
    <s v="N"/>
    <n v="44.075077999999898"/>
    <n v="-102.470586999999"/>
    <s v="Cargo van - GVWR 10,001 lbs or more"/>
    <s v="Westbound"/>
    <s v="Wild animal hit - damage only"/>
    <s v="Animal in roadway"/>
    <m/>
    <s v="Wild animal hit"/>
    <s v="Wild animal hit - damage only"/>
    <s v="Wild animal hit"/>
    <x v="6"/>
    <x v="0"/>
  </r>
  <r>
    <n v="1769"/>
    <n v="1805370"/>
    <d v="2018-05-09T00:15:00"/>
    <s v="PENNINGTON"/>
    <s v="N"/>
    <m/>
    <m/>
    <n v="-1"/>
    <n v="90"/>
    <s v="Animal  - wild"/>
    <s v="Clear"/>
    <s v="N"/>
    <s v="N"/>
    <s v="N"/>
    <s v="N"/>
    <n v="44.065852"/>
    <n v="-102.450467"/>
    <s v="Mini-van/passenger van with seats for 8 or less, including driver"/>
    <s v="Westbound"/>
    <s v="Wild animal hit - damage only"/>
    <s v="Animal in roadway"/>
    <m/>
    <s v="Wild animal hit"/>
    <s v="Wild animal hit - damage only"/>
    <s v="Wild animal hit"/>
    <x v="6"/>
    <x v="0"/>
  </r>
  <r>
    <n v="1771"/>
    <n v="1805452"/>
    <d v="2018-05-05T12:21:00"/>
    <s v="PENNINGTON"/>
    <s v="N"/>
    <s v="Lap belt and shoulder harness used"/>
    <s v="Straight ahead"/>
    <n v="0"/>
    <n v="90"/>
    <s v="Fire/explosion"/>
    <s v="Clear"/>
    <s v="N"/>
    <s v="N"/>
    <s v="N"/>
    <s v="N"/>
    <n v="44.041541000000002"/>
    <n v="-102.351738999999"/>
    <s v="Passenger car"/>
    <s v="Eastbound"/>
    <s v="None"/>
    <s v="None"/>
    <m/>
    <s v="Other"/>
    <s v="None"/>
    <s v="0.00 BAC"/>
    <x v="6"/>
    <x v="0"/>
  </r>
  <r>
    <n v="1772"/>
    <n v="1805586"/>
    <d v="2018-05-18T20:15:00"/>
    <s v="PENNINGTON"/>
    <s v="N"/>
    <m/>
    <m/>
    <n v="-1"/>
    <n v="90"/>
    <s v="Animal  - wild"/>
    <s v="Rain"/>
    <s v="N"/>
    <s v="N"/>
    <s v="N"/>
    <s v="N"/>
    <n v="43.967807999999899"/>
    <n v="-102.184978999999"/>
    <s v="Passenger car"/>
    <s v="Eastbound"/>
    <s v="Wild animal hit - damage only"/>
    <s v="Animal in roadway"/>
    <m/>
    <s v="Wild animal hit"/>
    <s v="Wild animal hit - damage only"/>
    <s v="Wild animal hit"/>
    <x v="6"/>
    <x v="0"/>
  </r>
  <r>
    <n v="1773"/>
    <n v="1805639"/>
    <d v="2018-05-16T17:49:00"/>
    <s v="PENNINGTON"/>
    <s v="N"/>
    <s v="Lap belt and shoulder harness used"/>
    <s v="Changing lanes, Straight ahead"/>
    <n v="0"/>
    <n v="90"/>
    <s v="Motor vehicle in transport"/>
    <s v="Clear"/>
    <s v="N"/>
    <s v="N"/>
    <s v="N"/>
    <s v="N"/>
    <n v="44.068576999999898"/>
    <n v="-102.423197"/>
    <s v="Light truck (2 axles, 4 tires); SUV ( sport utility/suburban )"/>
    <s v="Westbound"/>
    <s v="Failure to keep in proper lane; Improper lane change; Improper passing; Swerving or avoiding due to wind, slippery surface, vehicle, object, non-motorist, etc."/>
    <s v="None"/>
    <m/>
    <s v="None"/>
    <s v="None"/>
    <s v="0.00 BAC, 0.00 BAC"/>
    <x v="6"/>
    <x v="0"/>
  </r>
  <r>
    <n v="1777"/>
    <n v="1805930"/>
    <d v="2018-05-25T20:15:00"/>
    <s v="PENNINGTON"/>
    <s v="N"/>
    <s v="Lap belt and shoulder harness used"/>
    <s v="Straight ahead"/>
    <n v="0"/>
    <n v="90"/>
    <s v="Overturn/rollover, Ran off road left, Ran off road right"/>
    <s v="Clear"/>
    <s v="N"/>
    <s v="N"/>
    <s v="N"/>
    <s v="N"/>
    <n v="43.987102999999898"/>
    <n v="-102.21440800000001"/>
    <s v="SUV ( sport utility/suburban )"/>
    <s v="Eastbound"/>
    <s v="Failure to keep in proper lane; None"/>
    <s v="None"/>
    <s v="NO VALID DL, LANE DRIVING REQUIRED / ILLEGAL LANE CHANGE"/>
    <s v="None"/>
    <s v="None"/>
    <s v="0.00 BAC, Not reported"/>
    <x v="6"/>
    <x v="1"/>
  </r>
  <r>
    <n v="1780"/>
    <n v="1806153"/>
    <d v="2018-06-02T14:30:00"/>
    <s v="PENNINGTON"/>
    <s v="N"/>
    <s v="Lap belt and shoulder harness used"/>
    <s v="Straight ahead"/>
    <n v="0"/>
    <n v="90"/>
    <s v="Equipment failure ( tires, brakes, etc. ), Other non-collision, Ran off road left"/>
    <s v="Clear"/>
    <s v="N"/>
    <s v="N"/>
    <s v="N"/>
    <s v="N"/>
    <n v="44.118028000000002"/>
    <n v="-103.036012999999"/>
    <s v="Passenger car"/>
    <s v="Westbound"/>
    <s v="None"/>
    <s v="None"/>
    <m/>
    <s v="Tires"/>
    <s v="None"/>
    <s v="Test not given"/>
    <x v="6"/>
    <x v="0"/>
  </r>
  <r>
    <n v="1781"/>
    <n v="1806155"/>
    <d v="2018-05-30T23:58:00"/>
    <s v="PENNINGTON"/>
    <s v="N"/>
    <m/>
    <m/>
    <n v="-1"/>
    <n v="90"/>
    <s v="Animal  - wild"/>
    <s v="Clear"/>
    <s v="N"/>
    <s v="N"/>
    <s v="N"/>
    <s v="N"/>
    <n v="44.068156000000002"/>
    <n v="-102.423832"/>
    <s v="Tractor/semi-trailer"/>
    <s v="Eastbound"/>
    <s v="Wild animal hit - damage only"/>
    <s v="Animal in roadway"/>
    <m/>
    <s v="Wild animal hit"/>
    <s v="Wild animal hit - damage only"/>
    <s v="Wild animal hit"/>
    <x v="6"/>
    <x v="0"/>
  </r>
  <r>
    <n v="1782"/>
    <n v="1806091"/>
    <d v="2018-06-02T00:43:00"/>
    <s v="PENNINGTON"/>
    <s v="N"/>
    <m/>
    <m/>
    <n v="-1"/>
    <n v="90"/>
    <s v="Animal  - wild"/>
    <s v="Clear"/>
    <s v="N"/>
    <s v="N"/>
    <s v="N"/>
    <s v="N"/>
    <n v="44.103385000000003"/>
    <n v="-102.692188"/>
    <s v="SUV ( sport utility/suburban )"/>
    <s v="Eastbound"/>
    <s v="Wild animal hit - damage only"/>
    <s v="Animal in roadway"/>
    <m/>
    <s v="Wild animal hit"/>
    <s v="Wild animal hit - damage only"/>
    <s v="Wild animal hit"/>
    <x v="6"/>
    <x v="0"/>
  </r>
  <r>
    <n v="1783"/>
    <n v="1806249"/>
    <d v="2018-05-24T10:32:00"/>
    <s v="PENNINGTON"/>
    <s v="N"/>
    <s v="Lap belt and shoulder harness used"/>
    <s v="Straight ahead"/>
    <n v="0"/>
    <n v="90"/>
    <s v="Fire/explosion"/>
    <s v="Clear"/>
    <s v="N"/>
    <s v="N"/>
    <s v="N"/>
    <s v="N"/>
    <n v="44.103422000000002"/>
    <n v="-102.553943"/>
    <s v="Truck pulling trailer(s) - GCWR 10,001 lbs or more"/>
    <s v="Westbound"/>
    <s v="None"/>
    <s v="None"/>
    <m/>
    <s v="None"/>
    <s v="None"/>
    <s v="0.00 BAC"/>
    <x v="6"/>
    <x v="0"/>
  </r>
  <r>
    <n v="1784"/>
    <n v="1806250"/>
    <d v="2018-06-01T21:41:00"/>
    <s v="PENNINGTON"/>
    <s v="N"/>
    <m/>
    <m/>
    <n v="-1"/>
    <n v="90"/>
    <s v="Animal  - wild"/>
    <s v="Clear"/>
    <s v="N"/>
    <s v="N"/>
    <s v="N"/>
    <s v="N"/>
    <n v="44.037367000000003"/>
    <n v="-102.346248"/>
    <s v="Passenger car"/>
    <s v="Westbound"/>
    <s v="Wild animal hit - damage only"/>
    <s v="Animal in roadway"/>
    <m/>
    <s v="Wild animal hit"/>
    <s v="Wild animal hit - damage only"/>
    <s v="Wild animal hit"/>
    <x v="6"/>
    <x v="0"/>
  </r>
  <r>
    <n v="1785"/>
    <n v="1806302"/>
    <d v="2018-06-01T17:08:00"/>
    <s v="PENNINGTON"/>
    <s v="N"/>
    <s v="Lap belt and shoulder harness used"/>
    <s v="Straight ahead"/>
    <n v="0"/>
    <n v="90"/>
    <s v="Equipment failure ( tires, brakes, etc. ), Guardrail face"/>
    <s v="Clear, Severe crosswinds"/>
    <s v="N"/>
    <s v="N"/>
    <s v="N"/>
    <s v="N"/>
    <n v="44.103413000000003"/>
    <n v="-102.548081999999"/>
    <s v="Passenger car"/>
    <s v="Westbound"/>
    <s v="None"/>
    <s v="None"/>
    <s v="FINANCIAL RESPONSIBILITY - OWNER"/>
    <s v="Steering"/>
    <s v="None"/>
    <s v="Test not given"/>
    <x v="6"/>
    <x v="0"/>
  </r>
  <r>
    <n v="1788"/>
    <n v="1806360"/>
    <d v="2018-06-05T12:11:00"/>
    <s v="PENNINGTON"/>
    <s v="N"/>
    <s v="Lap belt and shoulder harness used"/>
    <s v="Overtaking/passing, Straight ahead"/>
    <n v="0"/>
    <n v="90"/>
    <s v="Motor vehicle in transport"/>
    <s v="Clear"/>
    <s v="N"/>
    <s v="N"/>
    <s v="N"/>
    <s v="N"/>
    <n v="43.997770000000003"/>
    <n v="-102.263091"/>
    <s v="Passenger car; SUV ( sport utility/suburban )"/>
    <s v="Westbound"/>
    <s v="Improper lane change; None"/>
    <s v="None"/>
    <s v="LANE DRIVING REQUIRED / ILLEGAL LANE CHANGE"/>
    <s v="None"/>
    <s v="None"/>
    <s v="0.00 BAC, 0.00 BAC"/>
    <x v="6"/>
    <x v="0"/>
  </r>
  <r>
    <n v="1790"/>
    <n v="1806375"/>
    <d v="2018-05-30T17:13:00"/>
    <s v="PENNINGTON"/>
    <s v="N"/>
    <m/>
    <m/>
    <n v="-1"/>
    <n v="90"/>
    <s v="Animal  - wild"/>
    <s v="Clear"/>
    <s v="N"/>
    <s v="N"/>
    <s v="N"/>
    <s v="N"/>
    <n v="44.118014000000002"/>
    <n v="-103.053545"/>
    <s v="Mini-van/passenger van with seats for 8 or less, including driver"/>
    <s v="Westbound"/>
    <s v="Wild animal hit - damage only"/>
    <s v="Animal in roadway"/>
    <m/>
    <s v="Wild animal hit"/>
    <s v="Wild animal hit - damage only"/>
    <s v="Wild animal hit"/>
    <x v="6"/>
    <x v="0"/>
  </r>
  <r>
    <n v="1791"/>
    <n v="1806458"/>
    <d v="2018-05-26T22:20:00"/>
    <s v="PENNINGTON"/>
    <s v="N"/>
    <m/>
    <m/>
    <n v="-1"/>
    <n v="90"/>
    <s v="Animal  - wild"/>
    <s v="Clear"/>
    <s v="N"/>
    <s v="N"/>
    <s v="N"/>
    <s v="N"/>
    <n v="44.104216999999899"/>
    <n v="-102.61318900000001"/>
    <s v="Passenger car"/>
    <s v="Eastbound"/>
    <s v="Wild animal hit - damage only"/>
    <s v="Animal in roadway"/>
    <m/>
    <s v="Wild animal hit"/>
    <s v="Wild animal hit - damage only"/>
    <s v="Wild animal hit"/>
    <x v="6"/>
    <x v="0"/>
  </r>
  <r>
    <n v="1792"/>
    <n v="1806406"/>
    <d v="2018-06-08T21:25:00"/>
    <s v="PENNINGTON"/>
    <s v="N"/>
    <m/>
    <m/>
    <n v="-1"/>
    <n v="90"/>
    <s v="Animal  - wild"/>
    <s v="Rain"/>
    <s v="N"/>
    <s v="N"/>
    <s v="N"/>
    <s v="N"/>
    <n v="44.11833"/>
    <n v="-102.95222800000001"/>
    <s v="SUV ( sport utility/suburban )"/>
    <s v="Westbound"/>
    <s v="Wild animal hit - damage only"/>
    <s v="Animal in roadway"/>
    <m/>
    <s v="Wild animal hit"/>
    <s v="Wild animal hit - damage only"/>
    <s v="Wild animal hit"/>
    <x v="6"/>
    <x v="0"/>
  </r>
  <r>
    <n v="1793"/>
    <n v="1806718"/>
    <d v="2018-06-14T08:19:00"/>
    <s v="JACKSON"/>
    <s v="N"/>
    <s v="Lap belt and shoulder harness used"/>
    <s v="Straight ahead"/>
    <n v="0"/>
    <n v="90"/>
    <s v="Overturn/rollover"/>
    <s v="Cloudy, Severe crosswinds"/>
    <s v="N"/>
    <s v="N"/>
    <s v="N"/>
    <s v="N"/>
    <n v="43.836399999999898"/>
    <n v="-101.80946400000001"/>
    <s v="Light truck (2 axles, 4 tires)"/>
    <s v="Westbound"/>
    <s v="None"/>
    <s v="None"/>
    <m/>
    <s v="None"/>
    <s v="None"/>
    <s v="0.00 BAC"/>
    <x v="6"/>
    <x v="0"/>
  </r>
  <r>
    <n v="1794"/>
    <n v="1806741"/>
    <d v="2018-06-14T07:50:00"/>
    <s v="JACKSON"/>
    <s v="N"/>
    <s v="Lap belt and shoulder harness used"/>
    <s v="Straight ahead"/>
    <n v="0"/>
    <n v="90"/>
    <s v="Overturn/rollover, Ran off road right"/>
    <s v="Severe crosswinds"/>
    <s v="N"/>
    <s v="N"/>
    <s v="N"/>
    <s v="N"/>
    <n v="43.836364000000003"/>
    <n v="-101.826599"/>
    <s v="Tractor/semi-trailer"/>
    <s v="Westbound"/>
    <s v="None; Swerving or avoiding due to wind, slippery surface, vehicle, object, non-motorist, etc."/>
    <s v="None"/>
    <m/>
    <s v="None"/>
    <s v="None"/>
    <s v="0.00 BAC"/>
    <x v="6"/>
    <x v="2"/>
  </r>
  <r>
    <n v="1795"/>
    <n v="1806742"/>
    <d v="2018-06-14T08:16:00"/>
    <s v="JACKSON"/>
    <s v="N"/>
    <s v="Lap belt and shoulder harness used"/>
    <s v="Stopped in traffic lane"/>
    <n v="0"/>
    <n v="90"/>
    <s v="Overturn/rollover"/>
    <s v="Severe crosswinds"/>
    <s v="N"/>
    <s v="N"/>
    <s v="N"/>
    <s v="N"/>
    <n v="43.836365000000001"/>
    <n v="-101.823522999999"/>
    <s v="Single-unit truck (2 axle, 6 tires) GVWR 10,000 lbs or less"/>
    <s v="Westbound"/>
    <s v="None"/>
    <s v="None"/>
    <m/>
    <s v="None"/>
    <s v="None"/>
    <s v="0.00 BAC"/>
    <x v="6"/>
    <x v="0"/>
  </r>
  <r>
    <n v="1796"/>
    <n v="1806743"/>
    <d v="2018-06-15T22:20:00"/>
    <s v="PENNINGTON"/>
    <s v="N"/>
    <m/>
    <m/>
    <n v="-1"/>
    <n v="90"/>
    <s v="Animal  - wild"/>
    <s v="Clear"/>
    <s v="N"/>
    <s v="N"/>
    <s v="N"/>
    <s v="N"/>
    <n v="44.104219999999899"/>
    <n v="-102.875429999999"/>
    <s v="Passenger car"/>
    <s v="Westbound"/>
    <s v="Wild animal hit - damage only"/>
    <s v="Animal in roadway"/>
    <m/>
    <s v="Wild animal hit"/>
    <s v="Wild animal hit - damage only"/>
    <s v="Wild animal hit"/>
    <x v="6"/>
    <x v="0"/>
  </r>
  <r>
    <n v="1797"/>
    <n v="1806746"/>
    <d v="2018-05-22T01:07:00"/>
    <s v="PENNINGTON"/>
    <s v="N"/>
    <s v="Lap belt and shoulder harness used"/>
    <s v="Straight ahead"/>
    <n v="0"/>
    <n v="90"/>
    <s v="Animal  - wild, Fire/explosion"/>
    <s v="Clear"/>
    <s v="N"/>
    <s v="N"/>
    <s v="N"/>
    <s v="N"/>
    <n v="44.022461"/>
    <n v="-102.300901999999"/>
    <s v="SUV ( sport utility/suburban )"/>
    <s v="Westbound"/>
    <s v="None"/>
    <s v="Animal in roadway"/>
    <m/>
    <s v="None"/>
    <s v="None"/>
    <s v="Test not given"/>
    <x v="6"/>
    <x v="2"/>
  </r>
  <r>
    <n v="1798"/>
    <n v="1806748"/>
    <d v="2018-06-16T22:55:00"/>
    <s v="PENNINGTON"/>
    <s v="N"/>
    <m/>
    <m/>
    <n v="-1"/>
    <n v="90"/>
    <s v="Animal  - wild"/>
    <s v="Clear"/>
    <s v="N"/>
    <s v="N"/>
    <s v="N"/>
    <s v="N"/>
    <n v="44.077523999999897"/>
    <n v="-102.473911"/>
    <s v="Passenger car"/>
    <s v="Westbound"/>
    <s v="Wild animal hit - damage only"/>
    <s v="Animal in roadway"/>
    <m/>
    <s v="Wild animal hit"/>
    <s v="Wild animal hit - damage only"/>
    <s v="Wild animal hit"/>
    <x v="6"/>
    <x v="0"/>
  </r>
  <r>
    <n v="1799"/>
    <n v="1806754"/>
    <d v="2018-06-10T10:37:00"/>
    <s v="PENNINGTON"/>
    <s v="N"/>
    <s v="Lap belt and shoulder harness used"/>
    <s v="Straight ahead"/>
    <n v="0"/>
    <n v="90"/>
    <s v="Other non-collision"/>
    <s v="Clear"/>
    <s v="N"/>
    <s v="N"/>
    <s v="N"/>
    <s v="N"/>
    <n v="44.103668999999897"/>
    <n v="-102.753032"/>
    <s v="Passenger car"/>
    <s v="Westbound"/>
    <s v="None"/>
    <s v="None"/>
    <m/>
    <s v="None"/>
    <s v="None"/>
    <s v="Test not given"/>
    <x v="6"/>
    <x v="0"/>
  </r>
  <r>
    <n v="1800"/>
    <n v="1806755"/>
    <d v="2018-06-07T13:18:00"/>
    <s v="PENNINGTON"/>
    <s v="N"/>
    <s v="Lap belt and shoulder harness used"/>
    <s v="Straight ahead"/>
    <n v="0"/>
    <n v="90"/>
    <s v="Motor vehicle in transport"/>
    <s v="Clear"/>
    <s v="N"/>
    <s v="N"/>
    <s v="N"/>
    <s v="N"/>
    <n v="44.117353999999899"/>
    <n v="-103.088779"/>
    <s v="Passenger car; Tractor/semi-trailer"/>
    <s v="Eastbound"/>
    <s v="Improper lane change; None"/>
    <s v="None"/>
    <s v="LANE DRIVING REQUIRED / ILLEGAL LANE CHANGE"/>
    <s v="None"/>
    <s v="None"/>
    <s v="0.00 BAC, 0.00 BAC"/>
    <x v="6"/>
    <x v="0"/>
  </r>
  <r>
    <n v="1801"/>
    <n v="1806588"/>
    <d v="2018-06-10T14:18:00"/>
    <s v="PENNINGTON"/>
    <s v="N"/>
    <s v="Lap belt and shoulder harness used"/>
    <s v="Straight ahead"/>
    <n v="0"/>
    <n v="90"/>
    <s v="Guardrail face, Overturn/rollover, Ran off road right"/>
    <s v="Clear"/>
    <s v="N"/>
    <s v="N"/>
    <s v="Y"/>
    <s v="N"/>
    <n v="44.117314"/>
    <n v="-103.109345"/>
    <s v="SUV ( sport utility/suburban )"/>
    <s v="Eastbound"/>
    <s v="Cell phone; Running off road"/>
    <s v="None"/>
    <s v="DUI, CARELESS DRIVING."/>
    <s v="None"/>
    <s v="None"/>
    <s v="0.08 BAC"/>
    <x v="6"/>
    <x v="1"/>
  </r>
  <r>
    <n v="1802"/>
    <n v="1806792"/>
    <d v="2018-05-23T15:26:00"/>
    <s v="PENNINGTON"/>
    <s v="N"/>
    <s v="Lap belt and shoulder harness used"/>
    <s v="Straight ahead"/>
    <n v="0"/>
    <n v="90"/>
    <s v="Fence, Other fixed object ( wall, building, tunnel, etc. ), Ran off road right"/>
    <s v="Clear"/>
    <s v="N"/>
    <s v="N"/>
    <s v="N"/>
    <s v="N"/>
    <n v="44.112184999999897"/>
    <n v="-103.12232400000001"/>
    <s v="Light truck (2 axles, 4 tires)"/>
    <s v="Eastbound"/>
    <s v="None; Running off road"/>
    <s v="None"/>
    <m/>
    <s v="None"/>
    <s v="None"/>
    <s v="Test not given"/>
    <x v="6"/>
    <x v="2"/>
  </r>
  <r>
    <n v="1803"/>
    <n v="1806853"/>
    <d v="2018-06-15T14:30:00"/>
    <s v="PENNINGTON"/>
    <s v="N"/>
    <m/>
    <m/>
    <n v="-1"/>
    <n v="90"/>
    <s v="Animal  - wild"/>
    <s v="Clear"/>
    <s v="N"/>
    <s v="N"/>
    <s v="N"/>
    <s v="N"/>
    <n v="44.023032000000001"/>
    <n v="-102.305627"/>
    <s v="Light truck (2 axles, 4 tires)"/>
    <s v="Westbound"/>
    <s v="Wild animal hit - damage only"/>
    <s v="Animal in roadway"/>
    <m/>
    <s v="Wild animal hit"/>
    <s v="Wild animal hit - damage only"/>
    <s v="Wild animal hit"/>
    <x v="6"/>
    <x v="0"/>
  </r>
  <r>
    <n v="1804"/>
    <n v="1806988"/>
    <d v="2018-06-20T05:32:00"/>
    <s v="PENNINGTON"/>
    <s v="N"/>
    <s v="Lap belt and shoulder harness used"/>
    <s v="Straight ahead"/>
    <n v="0"/>
    <n v="90"/>
    <s v="Guardrail face, Ran off road left"/>
    <s v="Cloudy, Rain"/>
    <s v="N"/>
    <s v="N"/>
    <s v="N"/>
    <s v="N"/>
    <n v="43.986320999999897"/>
    <n v="-102.242851999999"/>
    <s v="Passenger car"/>
    <s v="Eastbound"/>
    <s v="Driving too fast for conditions; None"/>
    <s v="Road surface condition ( wet, icy, snow, slush, etc. )"/>
    <m/>
    <s v="None"/>
    <s v="None"/>
    <s v="0.00 BAC"/>
    <x v="6"/>
    <x v="0"/>
  </r>
  <r>
    <n v="1805"/>
    <n v="1807117"/>
    <d v="2018-06-15T16:23:00"/>
    <s v="PENNINGTON"/>
    <s v="N"/>
    <s v="Lap belt and shoulder harness used"/>
    <s v="Overtaking/passing"/>
    <n v="0"/>
    <n v="90"/>
    <s v="Other movable object"/>
    <s v="Clear"/>
    <s v="N"/>
    <s v="N"/>
    <s v="N"/>
    <s v="N"/>
    <n v="44.103034000000001"/>
    <n v="-103.139432999999"/>
    <s v="Light truck (2 axles, 4 tires)"/>
    <s v="Eastbound"/>
    <s v="Followed too closely; None"/>
    <s v="None"/>
    <s v="FOLLOWING TOO CLOSELY"/>
    <s v="Brakes"/>
    <s v="None"/>
    <s v="Test not given"/>
    <x v="6"/>
    <x v="0"/>
  </r>
  <r>
    <n v="1806"/>
    <n v="1807119"/>
    <d v="2018-06-22T22:39:00"/>
    <s v="PENNINGTON"/>
    <s v="N"/>
    <m/>
    <m/>
    <n v="-1"/>
    <n v="90"/>
    <s v="Animal  - wild"/>
    <s v="Clear"/>
    <s v="N"/>
    <s v="N"/>
    <s v="N"/>
    <s v="N"/>
    <n v="44.100763000000001"/>
    <n v="-102.512539"/>
    <s v="Mini-van/passenger van with seats for 8 or less, including driver"/>
    <s v="Westbound"/>
    <s v="Wild animal hit - damage only"/>
    <s v="Animal in roadway"/>
    <m/>
    <s v="Wild animal hit"/>
    <s v="Wild animal hit - damage only"/>
    <s v="Wild animal hit"/>
    <x v="6"/>
    <x v="0"/>
  </r>
  <r>
    <n v="1808"/>
    <n v="1807351"/>
    <d v="2018-06-26T22:54:00"/>
    <s v="PENNINGTON"/>
    <s v="N"/>
    <m/>
    <m/>
    <n v="-1"/>
    <n v="90"/>
    <s v="Animal  - wild"/>
    <s v="Clear"/>
    <s v="N"/>
    <s v="N"/>
    <s v="N"/>
    <s v="N"/>
    <n v="44.110967000000002"/>
    <n v="-103.12451900000001"/>
    <s v="Light truck (2 axles, 4 tires)"/>
    <s v="Eastbound"/>
    <s v="Wild animal hit - damage only"/>
    <s v="Animal in roadway"/>
    <m/>
    <s v="Wild animal hit"/>
    <s v="Wild animal hit - damage only"/>
    <s v="Wild animal hit"/>
    <x v="6"/>
    <x v="0"/>
  </r>
  <r>
    <n v="1809"/>
    <n v="1807259"/>
    <d v="2018-06-26T13:16:00"/>
    <s v="PENNINGTON"/>
    <s v="N"/>
    <s v="Helmet and eye protection"/>
    <s v="Straight ahead"/>
    <n v="0"/>
    <n v="90"/>
    <s v="Equipment failure ( tires, brakes, etc. ), Jackknife, Other non-collision, Overturn/rollover"/>
    <s v="Clear"/>
    <s v="N"/>
    <s v="N"/>
    <s v="N"/>
    <s v="N"/>
    <n v="43.9870769999999"/>
    <n v="-102.225481"/>
    <s v="Motorcycle"/>
    <s v="Eastbound"/>
    <s v="None"/>
    <s v="None"/>
    <m/>
    <s v="Tires"/>
    <s v="None"/>
    <s v="Test not given, Not reported"/>
    <x v="6"/>
    <x v="2"/>
  </r>
  <r>
    <n v="1810"/>
    <n v="1807413"/>
    <d v="2018-06-27T23:25:00"/>
    <s v="PENNINGTON"/>
    <s v="N"/>
    <m/>
    <m/>
    <n v="-1"/>
    <n v="90"/>
    <s v="Animal  - wild"/>
    <s v="Clear"/>
    <s v="N"/>
    <s v="N"/>
    <s v="N"/>
    <s v="N"/>
    <n v="44.103391000000002"/>
    <n v="-102.693259999999"/>
    <s v="Passenger car"/>
    <s v="Eastbound"/>
    <s v="Wild animal hit - damage only"/>
    <s v="Animal in roadway"/>
    <m/>
    <s v="Wild animal hit"/>
    <s v="Wild animal hit - damage only"/>
    <s v="Wild animal hit"/>
    <x v="6"/>
    <x v="0"/>
  </r>
  <r>
    <n v="1811"/>
    <n v="1807422"/>
    <d v="2018-06-24T09:54:00"/>
    <s v="PENNINGTON"/>
    <s v="N"/>
    <s v="Lap belt and shoulder harness used"/>
    <s v="Straight ahead"/>
    <n v="0"/>
    <n v="90"/>
    <s v="Motor vehicle in transport"/>
    <s v="Cloudy, Rain"/>
    <s v="N"/>
    <s v="N"/>
    <s v="N"/>
    <s v="N"/>
    <n v="44.110965999999898"/>
    <n v="-102.913781999999"/>
    <s v="Light truck (2 axles, 4 tires); SUV ( sport utility/suburban )"/>
    <s v="Eastbound"/>
    <s v="Driving too fast for conditions; Failure to keep in proper lane; None"/>
    <s v="Road surface condition ( wet, icy, snow, slush, etc. )"/>
    <m/>
    <s v="None"/>
    <s v="None"/>
    <s v="Test not given, Test not given"/>
    <x v="6"/>
    <x v="0"/>
  </r>
  <r>
    <n v="1812"/>
    <n v="1807426"/>
    <d v="2018-06-29T20:30:00"/>
    <s v="JACKSON"/>
    <s v="N"/>
    <m/>
    <m/>
    <n v="-1"/>
    <n v="90"/>
    <s v="Animal  - wild"/>
    <s v="Cloudy, Rain"/>
    <s v="N"/>
    <s v="N"/>
    <s v="N"/>
    <s v="N"/>
    <n v="43.893399000000002"/>
    <n v="-102.017893999999"/>
    <s v="Passenger car"/>
    <s v="Eastbound"/>
    <s v="Wild animal hit - damage only"/>
    <s v="Animal in roadway"/>
    <m/>
    <s v="Wild animal hit"/>
    <s v="Wild animal hit - damage only"/>
    <s v="Wild animal hit"/>
    <x v="6"/>
    <x v="0"/>
  </r>
  <r>
    <n v="1813"/>
    <n v="1807428"/>
    <d v="2018-06-18T21:40:00"/>
    <s v="PENNINGTON"/>
    <s v="N"/>
    <m/>
    <m/>
    <n v="-1"/>
    <n v="90"/>
    <s v="Animal  - wild"/>
    <s v="Clear"/>
    <s v="N"/>
    <s v="N"/>
    <s v="N"/>
    <s v="N"/>
    <n v="44.103594000000001"/>
    <n v="-102.660726999999"/>
    <s v="Van/Bus with seats for 9 - 15 people, including driver"/>
    <s v="Westbound"/>
    <s v="Wild animal hit - damage only"/>
    <s v="Animal in roadway"/>
    <m/>
    <s v="Wild animal hit"/>
    <s v="Wild animal hit - damage only"/>
    <s v="Wild animal hit"/>
    <x v="6"/>
    <x v="0"/>
  </r>
  <r>
    <n v="1814"/>
    <n v="1807696"/>
    <d v="2018-07-02T01:08:00"/>
    <s v="PENNINGTON"/>
    <s v="N"/>
    <m/>
    <m/>
    <n v="-1"/>
    <n v="90"/>
    <s v="Animal  - wild"/>
    <s v="Clear"/>
    <s v="N"/>
    <s v="N"/>
    <s v="N"/>
    <s v="N"/>
    <n v="43.980186000000003"/>
    <n v="-102.201168999999"/>
    <s v="SUV ( sport utility/suburban )"/>
    <s v="Eastbound"/>
    <s v="Wild animal hit - damage only"/>
    <s v="Animal in roadway"/>
    <m/>
    <s v="Wild animal hit"/>
    <s v="Wild animal hit - damage only"/>
    <s v="Wild animal hit"/>
    <x v="6"/>
    <x v="0"/>
  </r>
  <r>
    <n v="1816"/>
    <n v="1807801"/>
    <d v="2018-06-28T17:00:00"/>
    <s v="PENNINGTON"/>
    <s v="N"/>
    <s v="Lap belt and shoulder harness used"/>
    <s v="Slowing in traffic lane, Straight ahead"/>
    <n v="0"/>
    <n v="90"/>
    <s v="Motor vehicle in transport"/>
    <s v="Clear"/>
    <s v="N"/>
    <s v="N"/>
    <s v="Y"/>
    <s v="N"/>
    <n v="44.100757000000002"/>
    <n v="-103.149484999999"/>
    <s v="Passenger car; SUV ( sport utility/suburban )"/>
    <s v="Eastbound"/>
    <s v="Distracted (list distraction in narrative); Followed too closely; None"/>
    <s v="None"/>
    <s v="FINANCIAL RESPONSIBILITY - OWNER, FINANCIAL RESPONSIBILITY - OWNER"/>
    <s v="None"/>
    <s v="None"/>
    <s v="0.00 BAC, 0.00 BAC, 0.00 BAC, 0.00 BAC"/>
    <x v="6"/>
    <x v="2"/>
  </r>
  <r>
    <n v="1818"/>
    <n v="1807866"/>
    <d v="2018-07-01T10:55:00"/>
    <s v="PENNINGTON"/>
    <s v="N"/>
    <m/>
    <m/>
    <n v="-1"/>
    <n v="90"/>
    <s v="Animal  - wild"/>
    <s v="Clear"/>
    <s v="N"/>
    <s v="N"/>
    <s v="N"/>
    <s v="N"/>
    <n v="44.081997999999899"/>
    <n v="-102.48257700000001"/>
    <s v="SUV ( sport utility/suburban )"/>
    <s v="Eastbound"/>
    <s v="Wild animal hit - damage only"/>
    <s v="Animal in roadway"/>
    <m/>
    <s v="Wild animal hit"/>
    <s v="Wild animal hit - damage only"/>
    <s v="Wild animal hit"/>
    <x v="6"/>
    <x v="0"/>
  </r>
  <r>
    <n v="1819"/>
    <n v="1807868"/>
    <d v="2018-07-04T21:25:00"/>
    <s v="PENNINGTON"/>
    <s v="N"/>
    <m/>
    <m/>
    <n v="-1"/>
    <n v="90"/>
    <s v="Animal  - wild"/>
    <s v="Clear"/>
    <s v="N"/>
    <s v="N"/>
    <s v="N"/>
    <s v="N"/>
    <n v="44.103380999999899"/>
    <n v="-102.532275999999"/>
    <s v="Light truck (2 axles, 4 tires)"/>
    <s v="Westbound"/>
    <s v="Wild animal hit - damage only"/>
    <s v="Animal in roadway"/>
    <m/>
    <s v="Wild animal hit"/>
    <s v="Wild animal hit - damage only"/>
    <s v="Wild animal hit"/>
    <x v="6"/>
    <x v="0"/>
  </r>
  <r>
    <n v="1820"/>
    <n v="1807869"/>
    <d v="2018-06-29T13:20:00"/>
    <s v="PENNINGTON"/>
    <s v="N"/>
    <s v="Lap belt and shoulder harness used"/>
    <s v="Stopped in traffic lane, Straight ahead"/>
    <n v="0"/>
    <n v="90"/>
    <s v="Motor vehicle in transport"/>
    <s v="Clear"/>
    <s v="N"/>
    <s v="N"/>
    <s v="N"/>
    <s v="N"/>
    <n v="44.101148000000002"/>
    <n v="-103.147379"/>
    <s v="Light truck (2 axles, 4 tires); Passenger car; SUV ( sport utility/suburban )"/>
    <s v="Eastbound"/>
    <s v="None"/>
    <s v="Work zone ( construction/maintenance/utility )"/>
    <m/>
    <s v="None"/>
    <s v="None"/>
    <s v="0.00 BAC, 0.00 BAC, Not reported, 0.00 BAC, Not reported, 0.00 BAC"/>
    <x v="6"/>
    <x v="1"/>
  </r>
  <r>
    <n v="1821"/>
    <n v="1807870"/>
    <d v="2018-06-29T12:45:00"/>
    <s v="PENNINGTON"/>
    <s v="N"/>
    <s v="Lap belt and shoulder harness used"/>
    <s v="Straight ahead"/>
    <n v="0"/>
    <n v="90"/>
    <s v="Motor vehicle in transport"/>
    <s v="Clear"/>
    <s v="N"/>
    <s v="N"/>
    <s v="N"/>
    <s v="N"/>
    <n v="44.101647999999898"/>
    <n v="-103.144733"/>
    <s v="Light truck (2 axles, 4 tires); Passenger car"/>
    <s v="Eastbound"/>
    <s v="None"/>
    <s v="Work zone ( construction/maintenance/utility )"/>
    <m/>
    <s v="None"/>
    <s v="None"/>
    <s v="0.00 BAC, 0.00 BAC"/>
    <x v="6"/>
    <x v="0"/>
  </r>
  <r>
    <n v="1822"/>
    <n v="1807639"/>
    <d v="2018-06-29T20:45:00"/>
    <s v="PENNINGTON"/>
    <s v="N"/>
    <m/>
    <m/>
    <n v="-1"/>
    <n v="90"/>
    <s v="Animal  - wild"/>
    <s v="Severe crosswinds"/>
    <s v="N"/>
    <s v="N"/>
    <s v="N"/>
    <s v="N"/>
    <n v="43.913687000000003"/>
    <n v="-102.077787"/>
    <s v="Passenger car"/>
    <s v="Westbound"/>
    <s v="Wild animal hit - damage only"/>
    <s v="Animal in roadway"/>
    <m/>
    <s v="Wild animal hit"/>
    <s v="Wild animal hit - damage only"/>
    <s v="Wild animal hit"/>
    <x v="6"/>
    <x v="0"/>
  </r>
  <r>
    <n v="1823"/>
    <n v="1807976"/>
    <d v="2018-07-08T15:30:00"/>
    <s v="JACKSON"/>
    <s v="N"/>
    <s v="Eye protection only"/>
    <s v="Straight ahead"/>
    <n v="0"/>
    <n v="90"/>
    <s v="Equipment failure ( tires, brakes, etc. ), Overturn/rollover, Ran off road left"/>
    <s v="Clear"/>
    <s v="N"/>
    <s v="N"/>
    <s v="N"/>
    <s v="N"/>
    <n v="43.880485"/>
    <n v="-101.989221"/>
    <s v="Motorcycle"/>
    <s v="Eastbound"/>
    <s v="None"/>
    <s v="None"/>
    <s v="NO ENDORSEMENT"/>
    <s v="Tires"/>
    <s v="None"/>
    <s v="0.00 BAC"/>
    <x v="6"/>
    <x v="2"/>
  </r>
  <r>
    <n v="1824"/>
    <n v="1808045"/>
    <d v="2018-06-29T16:30:00"/>
    <s v="PENNINGTON"/>
    <s v="N"/>
    <s v="Lap belt and shoulder harness used"/>
    <s v="Straight ahead"/>
    <n v="0"/>
    <n v="90"/>
    <s v="Motor vehicle in transport, Ran off road left"/>
    <s v="Clear"/>
    <s v="N"/>
    <s v="N"/>
    <s v="N"/>
    <s v="N"/>
    <n v="44.106192"/>
    <n v="-102.633022999999"/>
    <s v="Tractor/semi-trailer"/>
    <s v="Eastbound"/>
    <s v="Failure to keep in proper lane; None"/>
    <s v="None"/>
    <m/>
    <s v="None"/>
    <s v="None"/>
    <s v="Test not given, Test not given"/>
    <x v="6"/>
    <x v="0"/>
  </r>
  <r>
    <n v="1827"/>
    <n v="1808024"/>
    <d v="2018-07-13T22:08:00"/>
    <s v="PENNINGTON"/>
    <s v="N"/>
    <m/>
    <m/>
    <n v="-1"/>
    <n v="90"/>
    <s v="Animal  - wild"/>
    <s v="Clear"/>
    <s v="N"/>
    <s v="N"/>
    <s v="N"/>
    <s v="N"/>
    <n v="44.100591000000001"/>
    <n v="-102.51287600000001"/>
    <s v="Mini-van/passenger van with seats for 8 or less, including driver"/>
    <s v="Eastbound"/>
    <s v="Wild animal hit - damage only"/>
    <s v="Animal in roadway"/>
    <m/>
    <s v="Wild animal hit"/>
    <s v="Wild animal hit - damage only"/>
    <s v="Wild animal hit"/>
    <x v="6"/>
    <x v="0"/>
  </r>
  <r>
    <n v="1829"/>
    <n v="1808168"/>
    <d v="2018-07-05T20:36:00"/>
    <s v="PENNINGTON"/>
    <s v="N"/>
    <m/>
    <m/>
    <n v="-1"/>
    <n v="90"/>
    <s v="Animal  - wild"/>
    <s v="Clear"/>
    <s v="N"/>
    <s v="N"/>
    <s v="N"/>
    <s v="N"/>
    <n v="44.085751000000002"/>
    <n v="-102.486350999999"/>
    <s v="Passenger car"/>
    <s v="Westbound"/>
    <s v="Wild animal hit - damage only"/>
    <s v="Animal in roadway"/>
    <m/>
    <s v="Wild animal hit"/>
    <s v="Wild animal hit - damage only"/>
    <s v="Wild animal hit"/>
    <x v="6"/>
    <x v="0"/>
  </r>
  <r>
    <n v="1830"/>
    <n v="1808243"/>
    <d v="2018-07-13T08:17:00"/>
    <s v="PENNINGTON"/>
    <s v="N"/>
    <s v="Lap belt and shoulder harness used"/>
    <s v="Changing lanes, Straight ahead"/>
    <n v="0"/>
    <n v="90"/>
    <s v="Motor vehicle in transport"/>
    <s v="Clear"/>
    <s v="N"/>
    <s v="N"/>
    <s v="N"/>
    <s v="N"/>
    <n v="44.065430999999897"/>
    <n v="-102.449505"/>
    <s v="Passenger car; Tractor/semi-trailer"/>
    <s v="Eastbound"/>
    <s v="Improper lane change; None"/>
    <s v="None"/>
    <s v="LANE DRIVING REQUIRED / ILLEGAL LANE CHANGE"/>
    <s v="None"/>
    <s v="None"/>
    <s v="0.00 BAC, 0.00 BAC"/>
    <x v="6"/>
    <x v="2"/>
  </r>
  <r>
    <n v="1835"/>
    <n v="1808390"/>
    <d v="2018-07-21T19:42:00"/>
    <s v="PENNINGTON"/>
    <s v="N"/>
    <m/>
    <m/>
    <n v="-1"/>
    <n v="90"/>
    <s v="Animal  - wild"/>
    <s v="Cloudy, Rain"/>
    <s v="N"/>
    <s v="N"/>
    <s v="N"/>
    <s v="N"/>
    <n v="44.103378999999897"/>
    <n v="-102.70361800000001"/>
    <s v="SUV ( sport utility/suburban )"/>
    <s v="Eastbound"/>
    <s v="Wild animal hit - damage only"/>
    <s v="Animal in roadway"/>
    <m/>
    <s v="Wild animal hit"/>
    <s v="Wild animal hit - damage only"/>
    <s v="Wild animal hit"/>
    <x v="6"/>
    <x v="0"/>
  </r>
  <r>
    <n v="1836"/>
    <n v="1808602"/>
    <d v="2018-07-18T16:30:00"/>
    <s v="PENNINGTON"/>
    <s v="N"/>
    <s v="None used"/>
    <s v="Changing lanes, Straight ahead"/>
    <n v="0"/>
    <n v="90"/>
    <s v="Motor vehicle in transport"/>
    <s v="Clear"/>
    <s v="N"/>
    <s v="N"/>
    <s v="N"/>
    <s v="N"/>
    <n v="44.109448999999898"/>
    <n v="-103.127257"/>
    <s v="Passenger car; SUV ( sport utility/suburban )"/>
    <s v="Eastbound"/>
    <s v="Failed to yield to vehicle; None"/>
    <s v="None"/>
    <s v="ILLEGAL FOLLOWING, OVERTAKING AND PASSING."/>
    <s v="None"/>
    <s v="None"/>
    <s v="Test not given, Test not given"/>
    <x v="6"/>
    <x v="0"/>
  </r>
  <r>
    <n v="1840"/>
    <n v="1808720"/>
    <d v="2018-07-24T20:46:00"/>
    <s v="PENNINGTON"/>
    <s v="N"/>
    <m/>
    <m/>
    <n v="-1"/>
    <n v="90"/>
    <s v="Animal  - wild"/>
    <s v="Clear"/>
    <s v="N"/>
    <s v="N"/>
    <s v="N"/>
    <s v="N"/>
    <n v="44.100569"/>
    <n v="-102.512794999999"/>
    <s v="SUV ( sport utility/suburban )"/>
    <s v="Eastbound"/>
    <s v="Wild animal hit - damage only"/>
    <s v="Animal in roadway"/>
    <m/>
    <s v="Wild animal hit"/>
    <s v="Wild animal hit - damage only"/>
    <s v="Wild animal hit"/>
    <x v="6"/>
    <x v="0"/>
  </r>
  <r>
    <n v="1841"/>
    <n v="1808820"/>
    <d v="2018-07-25T20:55:00"/>
    <s v="PENNINGTON"/>
    <s v="N"/>
    <m/>
    <m/>
    <n v="-1"/>
    <n v="90"/>
    <s v="Animal  - wild"/>
    <s v="Clear"/>
    <s v="N"/>
    <s v="N"/>
    <s v="N"/>
    <s v="N"/>
    <n v="44.031305000000003"/>
    <n v="-102.330027"/>
    <s v="SUV ( sport utility/suburban )"/>
    <s v="Westbound"/>
    <s v="Wild animal hit - damage only"/>
    <s v="Animal in roadway"/>
    <m/>
    <s v="Wild animal hit"/>
    <s v="Wild animal hit - damage only"/>
    <s v="Wild animal hit"/>
    <x v="6"/>
    <x v="0"/>
  </r>
  <r>
    <n v="1842"/>
    <n v="1808821"/>
    <d v="2018-07-25T21:30:00"/>
    <s v="PENNINGTON"/>
    <s v="N"/>
    <m/>
    <m/>
    <n v="-1"/>
    <n v="90"/>
    <s v="Animal  - wild"/>
    <s v="Clear"/>
    <s v="N"/>
    <s v="N"/>
    <s v="N"/>
    <s v="N"/>
    <n v="44.066021999999897"/>
    <n v="-102.452764999999"/>
    <s v="Light truck (2 axles, 4 tires)"/>
    <s v="Eastbound"/>
    <s v="Wild animal hit - damage only"/>
    <s v="Animal in roadway"/>
    <m/>
    <s v="Wild animal hit"/>
    <s v="Wild animal hit - damage only"/>
    <s v="Wild animal hit"/>
    <x v="6"/>
    <x v="0"/>
  </r>
  <r>
    <n v="1844"/>
    <n v="1809134"/>
    <d v="2018-08-01T09:00:00"/>
    <s v="JACKSON"/>
    <s v="N"/>
    <s v="Lap belt and shoulder harness used"/>
    <s v="Straight ahead"/>
    <n v="0"/>
    <n v="90"/>
    <s v="Overturn/rollover, Ran off road left"/>
    <s v="Clear"/>
    <s v="N"/>
    <s v="N"/>
    <s v="N"/>
    <s v="N"/>
    <n v="43.887445999999898"/>
    <n v="-102.004058"/>
    <s v="SUV ( sport utility/suburban )"/>
    <s v="Eastbound"/>
    <s v="None; Running off road"/>
    <s v="None"/>
    <m/>
    <s v="None"/>
    <s v="None"/>
    <s v="0.00 BAC, Not reported"/>
    <x v="6"/>
    <x v="2"/>
  </r>
  <r>
    <n v="1847"/>
    <n v="1809094"/>
    <d v="2018-07-31T01:33:00"/>
    <s v="PENNINGTON"/>
    <s v="N"/>
    <m/>
    <m/>
    <n v="-1"/>
    <n v="90"/>
    <s v="Animal  - wild"/>
    <s v="Clear"/>
    <s v="N"/>
    <s v="N"/>
    <s v="N"/>
    <s v="N"/>
    <n v="43.947138000000002"/>
    <n v="-102.163044999999"/>
    <s v="Passenger car"/>
    <s v="Eastbound"/>
    <s v="Wild animal hit - damage only"/>
    <s v="Animal in roadway"/>
    <m/>
    <s v="Wild animal hit"/>
    <s v="Wild animal hit - damage only"/>
    <s v="Wild animal hit"/>
    <x v="6"/>
    <x v="0"/>
  </r>
  <r>
    <n v="1848"/>
    <n v="1809331"/>
    <d v="2018-07-27T09:35:00"/>
    <s v="JACKSON"/>
    <s v="N"/>
    <m/>
    <m/>
    <n v="-1"/>
    <n v="90"/>
    <s v="Animal  - wild"/>
    <s v="Clear"/>
    <s v="N"/>
    <s v="N"/>
    <s v="N"/>
    <s v="N"/>
    <n v="43.835959000000003"/>
    <n v="-101.644695999999"/>
    <s v="Light truck (2 axles, 4 tires)"/>
    <s v="Eastbound"/>
    <s v="Wild animal hit - damage only"/>
    <s v="Animal in roadway"/>
    <m/>
    <s v="Wild animal hit"/>
    <s v="Wild animal hit - damage only"/>
    <s v="Wild animal hit"/>
    <x v="6"/>
    <x v="0"/>
  </r>
  <r>
    <n v="1850"/>
    <n v="1809272"/>
    <d v="2018-08-05T21:06:00"/>
    <s v="PENNINGTON"/>
    <s v="N"/>
    <m/>
    <m/>
    <n v="-1"/>
    <n v="90"/>
    <s v="Animal  - wild"/>
    <s v="Clear"/>
    <s v="N"/>
    <s v="N"/>
    <s v="N"/>
    <s v="N"/>
    <n v="44.022938000000003"/>
    <n v="-102.320763999999"/>
    <s v="SUV ( sport utility/suburban )"/>
    <s v="Eastbound"/>
    <s v="Wild animal hit - damage only"/>
    <s v="Animal in roadway"/>
    <m/>
    <s v="Wild animal hit"/>
    <s v="Wild animal hit - damage only"/>
    <s v="Wild animal hit"/>
    <x v="6"/>
    <x v="0"/>
  </r>
  <r>
    <n v="1851"/>
    <n v="1809521"/>
    <d v="2018-08-10T21:30:00"/>
    <s v="PENNINGTON"/>
    <s v="N"/>
    <m/>
    <m/>
    <n v="-1"/>
    <n v="90"/>
    <s v="Animal  - wild"/>
    <s v="Clear"/>
    <s v="N"/>
    <s v="N"/>
    <s v="N"/>
    <s v="N"/>
    <n v="44.103603"/>
    <n v="-102.692375999999"/>
    <s v="Passenger car"/>
    <s v="Westbound"/>
    <s v="Wild animal hit - damage only"/>
    <s v="Animal in roadway"/>
    <m/>
    <s v="Wild animal hit"/>
    <s v="Wild animal hit - damage only"/>
    <s v="Wild animal hit"/>
    <x v="6"/>
    <x v="0"/>
  </r>
  <r>
    <n v="1853"/>
    <n v="1809739"/>
    <d v="2018-07-12T12:34:00"/>
    <s v="PENNINGTON"/>
    <s v="N"/>
    <s v="Lap belt and shoulder harness used"/>
    <s v="Straight ahead, Turning left"/>
    <n v="0"/>
    <n v="90"/>
    <s v="Motor vehicle in transport"/>
    <s v="Clear"/>
    <s v="N"/>
    <s v="N"/>
    <s v="N"/>
    <s v="N"/>
    <n v="44.106019000000003"/>
    <n v="-103.133441"/>
    <s v="Passenger car; SUV ( sport utility/suburban )"/>
    <s v="Eastbound"/>
    <s v="Disregarded traffic signs or signals; None"/>
    <s v="None"/>
    <s v="UNLAWFUL USE OF CONTROLLED ACCESS FACILITIES"/>
    <s v="None"/>
    <s v="None"/>
    <s v="0.00 BAC, Test not given"/>
    <x v="6"/>
    <x v="0"/>
  </r>
  <r>
    <n v="1855"/>
    <n v="1809836"/>
    <d v="2018-08-16T22:15:00"/>
    <s v="PENNINGTON"/>
    <s v="N"/>
    <s v="None used"/>
    <s v="Straight ahead"/>
    <n v="0"/>
    <n v="90"/>
    <s v="Guardrail face, Ran off road right"/>
    <s v="Clear"/>
    <s v="N"/>
    <s v="N"/>
    <s v="N"/>
    <s v="N"/>
    <n v="44.104208"/>
    <n v="-102.872011999999"/>
    <s v="Passenger car"/>
    <s v="Westbound"/>
    <s v="Exceeded posted speed limit; None"/>
    <s v="None"/>
    <s v="DRIVING WITHOUT HEADLIGHTS, SPEEDING INTERSTATE HIGHWAYS 75MPH, UNSAFE LANE CHANGE, AGGRAVATED ELUDING"/>
    <s v="None"/>
    <s v="None"/>
    <s v="Test not given"/>
    <x v="6"/>
    <x v="0"/>
  </r>
  <r>
    <n v="1856"/>
    <n v="1809837"/>
    <d v="2018-08-12T03:25:00"/>
    <s v="PENNINGTON"/>
    <s v="N"/>
    <s v="Lap belt and shoulder harness used"/>
    <s v="Straight ahead"/>
    <n v="0"/>
    <n v="90"/>
    <s v="Animal  - wild"/>
    <s v="Clear"/>
    <s v="N"/>
    <s v="N"/>
    <s v="N"/>
    <s v="N"/>
    <n v="44.068815999999899"/>
    <n v="-102.41764000000001"/>
    <s v="Passenger car"/>
    <s v="Eastbound"/>
    <s v="None"/>
    <s v="Animal in roadway"/>
    <m/>
    <s v="None"/>
    <s v="None"/>
    <s v="Test not given"/>
    <x v="6"/>
    <x v="0"/>
  </r>
  <r>
    <n v="1857"/>
    <n v="1809943"/>
    <d v="2018-08-19T13:10:00"/>
    <s v="JACKSON"/>
    <s v="N"/>
    <s v="Lap belt and shoulder harness used"/>
    <s v="Straight ahead"/>
    <n v="0"/>
    <n v="90"/>
    <s v="Overturn/rollover, Ran off road left"/>
    <s v="Rain, Severe crosswinds"/>
    <s v="N"/>
    <s v="N"/>
    <s v="N"/>
    <s v="N"/>
    <n v="43.835782000000002"/>
    <n v="-101.887992999999"/>
    <s v="Light truck (2 axles, 4 tires)"/>
    <s v="Westbound"/>
    <s v="None"/>
    <s v="None"/>
    <m/>
    <s v="None"/>
    <s v="None"/>
    <s v="0.00 BAC"/>
    <x v="6"/>
    <x v="0"/>
  </r>
  <r>
    <n v="1858"/>
    <n v="1809950"/>
    <d v="2018-08-06T08:14:00"/>
    <s v="PENNINGTON"/>
    <s v="N"/>
    <s v="Eye protection only"/>
    <s v="Straight ahead"/>
    <n v="0"/>
    <n v="90"/>
    <s v="Overturn/rollover, Ran off road left"/>
    <s v="Clear"/>
    <s v="N"/>
    <s v="N"/>
    <s v="N"/>
    <s v="N"/>
    <n v="44.020314999999897"/>
    <n v="-102.296019"/>
    <s v="Motorcycle"/>
    <s v="Eastbound"/>
    <s v="None"/>
    <s v="None"/>
    <m/>
    <s v="Tires"/>
    <s v="None"/>
    <s v="0.00 BAC"/>
    <x v="6"/>
    <x v="3"/>
  </r>
  <r>
    <n v="1859"/>
    <n v="1810039"/>
    <d v="2018-08-20T21:45:00"/>
    <s v="PENNINGTON"/>
    <s v="N"/>
    <m/>
    <m/>
    <n v="-1"/>
    <n v="90"/>
    <s v="Animal  - wild"/>
    <s v="Clear"/>
    <s v="N"/>
    <s v="N"/>
    <s v="N"/>
    <s v="N"/>
    <n v="44.067419000000001"/>
    <n v="-102.396168"/>
    <s v="Passenger car"/>
    <s v="Eastbound"/>
    <s v="Wild animal hit - damage only"/>
    <s v="Animal in roadway"/>
    <m/>
    <s v="Wild animal hit"/>
    <s v="Wild animal hit - damage only"/>
    <s v="Wild animal hit"/>
    <x v="6"/>
    <x v="0"/>
  </r>
  <r>
    <n v="1861"/>
    <n v="1810388"/>
    <d v="2018-08-15T20:36:00"/>
    <s v="PENNINGTON"/>
    <s v="N"/>
    <s v="Lap belt and shoulder harness used, None used"/>
    <s v="Straight ahead"/>
    <n v="0"/>
    <n v="90"/>
    <s v="Guardrail face, Overturn/rollover, Ran off road right"/>
    <s v="Cloudy"/>
    <s v="N"/>
    <s v="N"/>
    <s v="N"/>
    <s v="N"/>
    <n v="44.031785999999897"/>
    <n v="-102.332736999999"/>
    <s v="Tractor/semi-trailer"/>
    <s v="Westbound"/>
    <s v="Failure to keep in proper lane; Running off road"/>
    <s v="None"/>
    <m/>
    <s v="Tires"/>
    <s v="None"/>
    <s v="0.00 BAC, Not reported"/>
    <x v="6"/>
    <x v="3"/>
  </r>
  <r>
    <n v="1862"/>
    <n v="1810415"/>
    <d v="2018-08-25T02:20:00"/>
    <s v="JACKSON"/>
    <s v="N"/>
    <s v="Lap belt and shoulder harness used"/>
    <s v="Straight ahead"/>
    <n v="0"/>
    <n v="90"/>
    <s v="Animal - domestic"/>
    <s v="Clear"/>
    <s v="N"/>
    <s v="N"/>
    <s v="N"/>
    <s v="N"/>
    <n v="43.836236999999898"/>
    <n v="-101.67874500000001"/>
    <s v="Tractor/semi-trailer"/>
    <s v="Westbound"/>
    <s v="None"/>
    <s v="Animal in roadway"/>
    <m/>
    <s v="None"/>
    <s v="None"/>
    <s v="0.00 BAC"/>
    <x v="6"/>
    <x v="0"/>
  </r>
  <r>
    <n v="1863"/>
    <n v="1810424"/>
    <d v="2018-08-25T02:24:00"/>
    <s v="JACKSON"/>
    <s v="N"/>
    <s v="Lap belt and shoulder harness used"/>
    <s v="Straight ahead"/>
    <n v="0"/>
    <n v="90"/>
    <s v="Animal - domestic"/>
    <s v="Clear"/>
    <s v="N"/>
    <s v="N"/>
    <s v="N"/>
    <s v="N"/>
    <n v="43.836258999999899"/>
    <n v="-101.67069600000001"/>
    <s v="Light truck (2 axles, 4 tires)"/>
    <s v="Westbound"/>
    <s v="None"/>
    <s v="Animal in roadway"/>
    <m/>
    <s v="None"/>
    <s v="None"/>
    <s v="0.00 BAC"/>
    <x v="6"/>
    <x v="0"/>
  </r>
  <r>
    <n v="1864"/>
    <n v="1810444"/>
    <d v="2018-08-25T02:20:00"/>
    <s v="JACKSON"/>
    <s v="N"/>
    <s v="Lap belt and shoulder harness used"/>
    <s v="Straight ahead"/>
    <n v="0"/>
    <n v="90"/>
    <s v="Animal - domestic"/>
    <s v="Clear"/>
    <s v="N"/>
    <s v="N"/>
    <s v="N"/>
    <s v="N"/>
    <n v="43.836258999999899"/>
    <n v="-101.669364"/>
    <s v="Tractor/semi-trailer"/>
    <s v="Westbound"/>
    <s v="None"/>
    <s v="Animal in roadway"/>
    <m/>
    <s v="None"/>
    <s v="None"/>
    <s v="0.00 BAC"/>
    <x v="6"/>
    <x v="0"/>
  </r>
  <r>
    <n v="1865"/>
    <n v="1810450"/>
    <d v="2018-08-25T02:25:00"/>
    <s v="JACKSON"/>
    <s v="N"/>
    <s v="Lap belt and shoulder harness used"/>
    <s v="Straight ahead"/>
    <n v="0"/>
    <n v="90"/>
    <s v="Animal - domestic"/>
    <s v="Clear"/>
    <s v="N"/>
    <s v="N"/>
    <s v="N"/>
    <s v="N"/>
    <n v="43.835965000000002"/>
    <n v="-101.668323"/>
    <s v="SUV ( sport utility/suburban )"/>
    <s v="Eastbound"/>
    <s v="None"/>
    <s v="Animal in roadway"/>
    <m/>
    <s v="None"/>
    <s v="None"/>
    <s v="0.00 BAC"/>
    <x v="6"/>
    <x v="1"/>
  </r>
  <r>
    <n v="1866"/>
    <n v="1810467"/>
    <d v="2018-09-01T02:56:00"/>
    <s v="JACKSON"/>
    <s v="N"/>
    <m/>
    <m/>
    <n v="-1"/>
    <n v="90"/>
    <s v="Animal  - wild"/>
    <s v="Clear"/>
    <s v="N"/>
    <s v="N"/>
    <s v="N"/>
    <s v="N"/>
    <n v="43.8923279999999"/>
    <n v="-102.014061999999"/>
    <s v="Mini-van/passenger van with seats for 8 or less, including driver"/>
    <s v="Westbound"/>
    <s v="Wild animal hit - damage only"/>
    <s v="Animal in roadway"/>
    <m/>
    <s v="Wild animal hit"/>
    <s v="Wild animal hit - damage only"/>
    <s v="Wild animal hit"/>
    <x v="6"/>
    <x v="0"/>
  </r>
  <r>
    <n v="1867"/>
    <n v="1810320"/>
    <d v="2018-08-27T21:39:00"/>
    <s v="PENNINGTON"/>
    <s v="N"/>
    <m/>
    <m/>
    <n v="-1"/>
    <n v="90"/>
    <s v="Animal  - wild"/>
    <s v="Clear"/>
    <s v="N"/>
    <s v="N"/>
    <s v="N"/>
    <s v="N"/>
    <n v="44.065078999999898"/>
    <n v="-102.372241"/>
    <s v="Light truck (2 axles, 4 tires)"/>
    <s v="Westbound"/>
    <s v="Wild animal hit - damage only"/>
    <s v="Animal in roadway"/>
    <m/>
    <s v="Wild animal hit"/>
    <s v="Wild animal hit - damage only"/>
    <s v="Wild animal hit"/>
    <x v="6"/>
    <x v="0"/>
  </r>
  <r>
    <n v="1868"/>
    <n v="1811089"/>
    <d v="2018-09-06T07:29:00"/>
    <s v="PENNINGTON"/>
    <s v="N"/>
    <s v="Lap belt and shoulder harness used"/>
    <s v="Straight ahead, Turning left"/>
    <n v="0"/>
    <n v="90"/>
    <s v="Motor vehicle in transport, Ran off road left"/>
    <s v="Clear"/>
    <s v="N"/>
    <s v="N"/>
    <s v="N"/>
    <s v="N"/>
    <n v="44.117324000000004"/>
    <n v="-102.933618999999"/>
    <s v="Light truck (2 axles, 4 tires); Passenger car"/>
    <s v="Eastbound"/>
    <s v="None; Other"/>
    <s v="None"/>
    <s v="ILLEGAL BARRIER OR MEDIAN CROSSING"/>
    <s v="None"/>
    <s v="None"/>
    <s v="Test not given, 0.00 BAC"/>
    <x v="6"/>
    <x v="2"/>
  </r>
  <r>
    <n v="1870"/>
    <n v="1811185"/>
    <d v="2018-09-08T15:20:00"/>
    <s v="PENNINGTON"/>
    <s v="N"/>
    <s v="Lap belt and shoulder harness used"/>
    <s v="Straight ahead"/>
    <n v="0"/>
    <n v="90"/>
    <s v="Fire/explosion"/>
    <s v="Clear"/>
    <s v="N"/>
    <s v="N"/>
    <s v="N"/>
    <s v="N"/>
    <n v="44.103634"/>
    <n v="-102.717618"/>
    <s v="Truck pulling trailer(s) - GCWR 10,001 lbs or more"/>
    <s v="Westbound"/>
    <s v="None"/>
    <s v="None"/>
    <m/>
    <s v="Fuel system"/>
    <s v="None"/>
    <s v="Test not given"/>
    <x v="6"/>
    <x v="0"/>
  </r>
  <r>
    <n v="1871"/>
    <n v="1811192"/>
    <d v="2018-09-06T20:10:00"/>
    <s v="PENNINGTON"/>
    <s v="N"/>
    <m/>
    <m/>
    <n v="-1"/>
    <n v="90"/>
    <s v="Animal  - wild"/>
    <s v="Cloudy"/>
    <s v="N"/>
    <s v="N"/>
    <s v="N"/>
    <s v="N"/>
    <n v="44.103247000000003"/>
    <n v="-102.576262"/>
    <s v="Light truck (2 axles, 4 tires)"/>
    <s v="Eastbound"/>
    <s v="Wild animal hit - damage only"/>
    <s v="Animal in roadway"/>
    <m/>
    <s v="Wild animal hit"/>
    <s v="Wild animal hit - damage only"/>
    <s v="Wild animal hit"/>
    <x v="6"/>
    <x v="0"/>
  </r>
  <r>
    <n v="1879"/>
    <n v="1811525"/>
    <d v="2018-09-22T15:05:00"/>
    <s v="PENNINGTON"/>
    <s v="N"/>
    <s v="Lap belt and shoulder harness used"/>
    <s v="Overtaking/passing"/>
    <n v="0"/>
    <n v="90"/>
    <s v="Guardrail face, Ran off road left"/>
    <s v="Clear"/>
    <s v="N"/>
    <s v="N"/>
    <s v="N"/>
    <s v="N"/>
    <n v="43.986457999999899"/>
    <n v="-102.24050800000001"/>
    <s v="Passenger car"/>
    <s v="Westbound"/>
    <s v="None; Swerving or avoiding due to wind, slippery surface, vehicle, object, non-motorist, etc."/>
    <s v="None"/>
    <m/>
    <s v="None"/>
    <s v="None"/>
    <s v="0.00 BAC"/>
    <x v="6"/>
    <x v="0"/>
  </r>
  <r>
    <n v="1889"/>
    <n v="1812009"/>
    <d v="2018-10-03T03:00:00"/>
    <s v="PENNINGTON"/>
    <s v="N"/>
    <m/>
    <m/>
    <n v="-1"/>
    <n v="90"/>
    <s v="Animal  - wild"/>
    <s v="Clear"/>
    <s v="N"/>
    <s v="N"/>
    <s v="N"/>
    <s v="N"/>
    <n v="44.064469000000003"/>
    <n v="-102.371424"/>
    <s v="Mini-van/passenger van with seats for 8 or less, including driver"/>
    <s v="Westbound"/>
    <s v="Wild animal hit - damage only"/>
    <s v="Animal in roadway"/>
    <m/>
    <s v="Wild animal hit"/>
    <s v="Wild animal hit - damage only"/>
    <s v="Wild animal hit"/>
    <x v="6"/>
    <x v="0"/>
  </r>
  <r>
    <n v="1891"/>
    <n v="1812079"/>
    <d v="2018-09-28T22:00:00"/>
    <s v="JACKSON"/>
    <s v="N"/>
    <m/>
    <m/>
    <n v="-1"/>
    <n v="90"/>
    <s v="Animal  - wild"/>
    <s v="Clear"/>
    <s v="N"/>
    <s v="N"/>
    <s v="N"/>
    <s v="N"/>
    <n v="43.846806999999899"/>
    <n v="-101.912364999999"/>
    <s v="SUV ( sport utility/suburban )"/>
    <s v="Westbound"/>
    <s v="Wild animal hit - damage only"/>
    <s v="Animal in roadway"/>
    <m/>
    <s v="Wild animal hit"/>
    <s v="Wild animal hit - damage only"/>
    <s v="Wild animal hit"/>
    <x v="6"/>
    <x v="0"/>
  </r>
  <r>
    <n v="1892"/>
    <n v="1812081"/>
    <d v="2018-10-01T02:11:00"/>
    <s v="PENNINGTON"/>
    <s v="N"/>
    <s v="Lap belt and shoulder harness used"/>
    <s v="Straight ahead"/>
    <n v="0"/>
    <n v="90"/>
    <s v="Fence, Ran off road right"/>
    <s v="Clear"/>
    <s v="N"/>
    <s v="Y"/>
    <s v="N"/>
    <s v="N"/>
    <n v="44.067605"/>
    <n v="-102.39447800000001"/>
    <s v="Passenger car"/>
    <s v="Westbound"/>
    <s v="Fatigued/asleep; Running off road"/>
    <s v="None"/>
    <m/>
    <s v="None"/>
    <s v="None"/>
    <s v="Test not given"/>
    <x v="6"/>
    <x v="0"/>
  </r>
  <r>
    <n v="1894"/>
    <n v="1812208"/>
    <d v="2018-10-04T13:42:00"/>
    <s v="JACKSON"/>
    <s v="N"/>
    <s v="Lap belt and shoulder harness used"/>
    <s v="Straight ahead"/>
    <n v="0"/>
    <n v="90"/>
    <s v="Overturn/rollover, Ran off road right"/>
    <s v="Rain, Severe crosswinds"/>
    <s v="N"/>
    <s v="N"/>
    <s v="N"/>
    <s v="N"/>
    <n v="43.836094000000003"/>
    <n v="-101.825941"/>
    <s v="Light truck (2 axles, 4 tires)"/>
    <s v="Eastbound"/>
    <s v="None; Swerving or avoiding due to wind, slippery surface, vehicle, object, non-motorist, etc."/>
    <s v="None"/>
    <m/>
    <s v="None"/>
    <s v="None"/>
    <s v="0.00 BAC"/>
    <x v="6"/>
    <x v="0"/>
  </r>
  <r>
    <n v="1896"/>
    <n v="1812588"/>
    <d v="2018-10-13T19:25:00"/>
    <s v="PENNINGTON"/>
    <s v="N"/>
    <s v="Lap belt and shoulder harness used"/>
    <s v="Straight ahead"/>
    <n v="0"/>
    <n v="90"/>
    <s v="Guardrail face, Ran off road right"/>
    <s v="Snow"/>
    <s v="N"/>
    <s v="N"/>
    <s v="N"/>
    <s v="N"/>
    <n v="44.118029999999898"/>
    <n v="-103.032876999999"/>
    <s v="Light truck (2 axles, 4 tires)"/>
    <s v="Westbound"/>
    <s v="None"/>
    <s v="Road surface condition ( wet, icy, snow, slush, etc. )"/>
    <m/>
    <s v="None"/>
    <s v="None"/>
    <s v="Test not given"/>
    <x v="6"/>
    <x v="0"/>
  </r>
  <r>
    <n v="1899"/>
    <n v="1812667"/>
    <d v="2018-10-13T06:18:00"/>
    <s v="PENNINGTON"/>
    <s v="N"/>
    <s v="Lap belt and shoulder harness used"/>
    <s v="Straight ahead"/>
    <n v="0"/>
    <n v="90"/>
    <s v="Overturn/rollover, Ran off road left, Ran off road right"/>
    <s v="Clear"/>
    <s v="Y"/>
    <s v="N"/>
    <s v="N"/>
    <s v="N"/>
    <n v="44.1034229999999"/>
    <n v="-102.794561999999"/>
    <s v="SUV ( sport utility/suburban )"/>
    <s v="Eastbound"/>
    <s v="Over-correcting/over-steering; Running off road"/>
    <s v="None"/>
    <s v="CARELESS DRIVING."/>
    <s v="None"/>
    <s v="None"/>
    <s v="0.00 BAC"/>
    <x v="6"/>
    <x v="1"/>
  </r>
  <r>
    <n v="1900"/>
    <n v="1812672"/>
    <d v="2018-10-14T06:30:00"/>
    <s v="JACKSON"/>
    <s v="N"/>
    <s v="Lap belt and shoulder harness used"/>
    <s v="Straight ahead"/>
    <n v="0"/>
    <n v="90"/>
    <s v="Guardrail face, Ran off road right"/>
    <s v="Clear"/>
    <s v="N"/>
    <s v="N"/>
    <s v="N"/>
    <s v="N"/>
    <n v="43.837406000000001"/>
    <n v="-101.893326"/>
    <s v="Cargo van - GVWR 10,000 lbs or less"/>
    <s v="Westbound"/>
    <s v="Driving too fast for conditions; None"/>
    <s v="Road surface condition ( wet, icy, snow, slush, etc. )"/>
    <m/>
    <s v="None"/>
    <s v="None"/>
    <s v="0.00 BAC"/>
    <x v="6"/>
    <x v="0"/>
  </r>
  <r>
    <n v="1902"/>
    <n v="1812444"/>
    <d v="2018-10-09T05:33:00"/>
    <s v="PENNINGTON"/>
    <s v="N"/>
    <s v="Lap belt and shoulder harness used"/>
    <s v="Straight ahead"/>
    <n v="0"/>
    <n v="90"/>
    <s v="Embankment, Other post, pole, or support, Ran off road left"/>
    <s v="Sleet, hail ( freezing rain or drizzle ), Snow"/>
    <s v="N"/>
    <s v="N"/>
    <s v="N"/>
    <s v="N"/>
    <n v="44.1088629999999"/>
    <n v="-103.128828999999"/>
    <s v="Passenger car"/>
    <s v="Eastbound"/>
    <s v="Driving too fast for conditions; None"/>
    <s v="Road surface condition ( wet, icy, snow, slush, etc. )"/>
    <s v="NO VALID DL"/>
    <s v="None"/>
    <s v="None"/>
    <s v="0.00 BAC"/>
    <x v="6"/>
    <x v="2"/>
  </r>
  <r>
    <n v="1903"/>
    <n v="1812751"/>
    <d v="2018-10-10T07:51:00"/>
    <s v="PENNINGTON"/>
    <s v="N"/>
    <s v="Lap belt and shoulder harness used"/>
    <s v="Straight ahead"/>
    <n v="0"/>
    <n v="90"/>
    <s v="Bridge rail, Ran off road right"/>
    <s v="Clear"/>
    <s v="N"/>
    <s v="N"/>
    <s v="N"/>
    <s v="N"/>
    <n v="44.117772000000002"/>
    <n v="-103.070960999999"/>
    <s v="Light truck (2 axles, 4 tires)"/>
    <s v="Eastbound"/>
    <s v="Driving too fast for conditions; None"/>
    <s v="None"/>
    <m/>
    <s v="None"/>
    <s v="None"/>
    <s v="Test not given"/>
    <x v="6"/>
    <x v="2"/>
  </r>
  <r>
    <n v="1904"/>
    <n v="1812752"/>
    <d v="2018-10-10T09:35:00"/>
    <s v="PENNINGTON"/>
    <s v="N"/>
    <s v="Lap belt and shoulder harness used"/>
    <s v="Straight ahead"/>
    <n v="0"/>
    <n v="90"/>
    <s v="Jackknife"/>
    <s v="Clear"/>
    <s v="N"/>
    <s v="N"/>
    <s v="N"/>
    <s v="N"/>
    <n v="44.118012999999898"/>
    <n v="-103.069219"/>
    <s v="Light truck (2 axles, 4 tires)"/>
    <s v="Westbound"/>
    <s v="Driving too fast for conditions; None"/>
    <s v="None"/>
    <m/>
    <s v="None"/>
    <s v="None"/>
    <s v="Test not given"/>
    <x v="6"/>
    <x v="0"/>
  </r>
  <r>
    <n v="1905"/>
    <n v="1812753"/>
    <d v="2018-10-12T07:36:00"/>
    <s v="PENNINGTON"/>
    <s v="N"/>
    <s v="Lap belt and shoulder harness used"/>
    <s v="Straight ahead"/>
    <n v="0"/>
    <n v="90"/>
    <s v="Bridge rail, Fence, Ran off road left"/>
    <s v="Clear"/>
    <s v="N"/>
    <s v="N"/>
    <s v="N"/>
    <s v="N"/>
    <n v="44.117778000000001"/>
    <n v="-103.080883999999"/>
    <s v="Light truck (2 axles, 4 tires)"/>
    <s v="Westbound"/>
    <s v="None"/>
    <s v="None"/>
    <m/>
    <s v="None"/>
    <s v="None"/>
    <s v="Test not given"/>
    <x v="6"/>
    <x v="0"/>
  </r>
  <r>
    <n v="1909"/>
    <n v="1812954"/>
    <d v="2018-10-20T19:45:00"/>
    <s v="PENNINGTON"/>
    <s v="N"/>
    <m/>
    <m/>
    <n v="-1"/>
    <n v="90"/>
    <s v="Animal  - wild"/>
    <s v="Clear"/>
    <s v="N"/>
    <s v="N"/>
    <s v="N"/>
    <s v="N"/>
    <n v="44.103672000000003"/>
    <n v="-102.801299999999"/>
    <s v="Passenger car"/>
    <s v="Westbound"/>
    <s v="Wild animal hit - damage only"/>
    <s v="Animal in roadway"/>
    <m/>
    <s v="Wild animal hit"/>
    <s v="Wild animal hit - damage only"/>
    <s v="Wild animal hit"/>
    <x v="6"/>
    <x v="0"/>
  </r>
  <r>
    <n v="1911"/>
    <n v="1813110"/>
    <d v="2018-10-21T18:43:00"/>
    <s v="PENNINGTON"/>
    <s v="N"/>
    <m/>
    <m/>
    <n v="-1"/>
    <n v="90"/>
    <s v="Animal  - wild"/>
    <s v="Clear"/>
    <s v="N"/>
    <s v="N"/>
    <s v="N"/>
    <s v="N"/>
    <n v="44.065587999999899"/>
    <n v="-102.45035"/>
    <s v="Passenger car"/>
    <s v="Eastbound"/>
    <s v="Wild animal hit - damage only"/>
    <s v="Animal in roadway"/>
    <m/>
    <s v="Wild animal hit"/>
    <s v="Wild animal hit - damage only"/>
    <s v="Wild animal hit"/>
    <x v="6"/>
    <x v="0"/>
  </r>
  <r>
    <n v="1912"/>
    <n v="1813342"/>
    <d v="2018-10-14T07:38:00"/>
    <s v="PENNINGTON"/>
    <s v="N"/>
    <s v="Lap belt and shoulder harness used"/>
    <s v="Straight ahead"/>
    <n v="0"/>
    <n v="90"/>
    <s v="Jackknife, Ran off road left"/>
    <s v="Clear"/>
    <s v="N"/>
    <s v="N"/>
    <s v="N"/>
    <s v="N"/>
    <n v="43.939892999999898"/>
    <n v="-102.154617"/>
    <s v="Single-unit truck (2 axle, 6 tires) GVWR 10,000 lbs or less"/>
    <s v="Westbound"/>
    <s v="Driving too fast for conditions; None"/>
    <s v="Road surface condition ( wet, icy, snow, slush, etc. )"/>
    <m/>
    <s v="None"/>
    <s v="None"/>
    <s v="0.00 BAC"/>
    <x v="6"/>
    <x v="0"/>
  </r>
  <r>
    <n v="1914"/>
    <n v="1813364"/>
    <d v="2018-10-27T00:27:00"/>
    <s v="PENNINGTON"/>
    <s v="N"/>
    <m/>
    <m/>
    <n v="-1"/>
    <n v="90"/>
    <s v="Animal  - wild"/>
    <s v="Clear"/>
    <s v="N"/>
    <s v="N"/>
    <s v="N"/>
    <s v="N"/>
    <n v="44.108131"/>
    <n v="-103.13015300000001"/>
    <s v="Passenger car"/>
    <s v="Westbound"/>
    <s v="Wild animal hit - damage only"/>
    <s v="Animal in roadway"/>
    <m/>
    <s v="Wild animal hit"/>
    <s v="Wild animal hit - damage only"/>
    <s v="Wild animal hit"/>
    <x v="6"/>
    <x v="0"/>
  </r>
  <r>
    <n v="1915"/>
    <n v="1813315"/>
    <d v="2018-10-28T17:47:00"/>
    <s v="PENNINGTON"/>
    <s v="N"/>
    <m/>
    <m/>
    <n v="-1"/>
    <n v="90"/>
    <s v="Animal  - wild"/>
    <s v="Clear"/>
    <s v="N"/>
    <s v="N"/>
    <s v="N"/>
    <s v="N"/>
    <n v="44.065081999999897"/>
    <n v="-102.372243999999"/>
    <s v="SUV ( sport utility/suburban )"/>
    <s v="Westbound"/>
    <s v="Wild animal hit - damage only"/>
    <s v="Animal in roadway"/>
    <m/>
    <s v="Wild animal hit"/>
    <s v="Wild animal hit - damage only"/>
    <s v="Wild animal hit"/>
    <x v="6"/>
    <x v="0"/>
  </r>
  <r>
    <n v="1916"/>
    <n v="1813662"/>
    <d v="2018-10-20T21:52:00"/>
    <s v="PENNINGTON"/>
    <s v="N"/>
    <s v="Lap belt and shoulder harness used, None used"/>
    <s v="Straight ahead"/>
    <n v="0"/>
    <n v="90"/>
    <s v="Motor vehicle in transport"/>
    <s v="Clear"/>
    <s v="N"/>
    <s v="N"/>
    <s v="N"/>
    <s v="N"/>
    <n v="44.103608000000001"/>
    <n v="-102.695494999999"/>
    <s v="Passenger car; Tractor/semi-trailer"/>
    <s v="Westbound"/>
    <s v="Improper lane change; None"/>
    <s v="None"/>
    <s v="POSSESSION OF MARIJUANA, POSSESSION OF DRUG PARAPHERNALIA BY DRIVER OF VEHICLE, HIT/RUN PROPERTY DAMAGE, ADULT SEATBELT VIOLATION ---- AFTER 9/1/73"/>
    <s v="None"/>
    <s v="None"/>
    <s v="Test not given, Test not given"/>
    <x v="6"/>
    <x v="0"/>
  </r>
  <r>
    <n v="1917"/>
    <n v="1813859"/>
    <d v="2018-10-31T18:15:00"/>
    <s v="PENNINGTON"/>
    <s v="N"/>
    <m/>
    <m/>
    <n v="-1"/>
    <n v="90"/>
    <s v="Animal  - wild"/>
    <s v="Cloudy"/>
    <s v="N"/>
    <s v="N"/>
    <s v="N"/>
    <s v="N"/>
    <n v="44.026609000000001"/>
    <n v="-102.331513"/>
    <s v="Passenger car"/>
    <s v="Eastbound"/>
    <s v="Wild animal hit - damage only"/>
    <s v="Animal in roadway"/>
    <m/>
    <s v="Wild animal hit"/>
    <s v="Wild animal hit - damage only"/>
    <s v="Wild animal hit"/>
    <x v="6"/>
    <x v="0"/>
  </r>
  <r>
    <n v="1918"/>
    <n v="1814080"/>
    <d v="2018-11-03T01:00:00"/>
    <s v="JACKSON"/>
    <s v="N"/>
    <m/>
    <m/>
    <n v="-1"/>
    <n v="90"/>
    <s v="Animal  - wild"/>
    <s v="Cloudy"/>
    <s v="N"/>
    <s v="N"/>
    <s v="N"/>
    <s v="N"/>
    <n v="43.836303999999899"/>
    <n v="-101.784903999999"/>
    <s v="SUV ( sport utility/suburban )"/>
    <s v="Westbound"/>
    <s v="Wild animal hit - damage only"/>
    <s v="Animal in roadway"/>
    <m/>
    <s v="Wild animal hit"/>
    <s v="Wild animal hit - damage only"/>
    <s v="Wild animal hit"/>
    <x v="6"/>
    <x v="0"/>
  </r>
  <r>
    <n v="1921"/>
    <n v="1814082"/>
    <d v="2018-10-25T20:00:00"/>
    <s v="PENNINGTON"/>
    <s v="N"/>
    <s v="Lap belt and shoulder harness used"/>
    <s v="Changing lanes"/>
    <n v="0"/>
    <n v="90"/>
    <s v="Motor vehicle in transport"/>
    <s v="Clear"/>
    <s v="N"/>
    <s v="N"/>
    <s v="N"/>
    <s v="N"/>
    <n v="44.118355000000001"/>
    <n v="-102.961686"/>
    <s v="Passenger car; Tractor/semi-trailer"/>
    <s v="Westbound"/>
    <s v="Failure to keep in proper lane; None"/>
    <s v="None"/>
    <m/>
    <s v="None"/>
    <s v="None"/>
    <s v="Test not given, Test not given"/>
    <x v="6"/>
    <x v="0"/>
  </r>
  <r>
    <n v="1924"/>
    <n v="1814209"/>
    <d v="2018-10-29T10:40:00"/>
    <s v="PENNINGTON"/>
    <s v="N"/>
    <s v="Lap belt and shoulder harness used"/>
    <s v="Straight ahead"/>
    <n v="0"/>
    <n v="90"/>
    <s v="Motor vehicle in transport"/>
    <s v="Clear"/>
    <s v="N"/>
    <s v="N"/>
    <s v="N"/>
    <s v="N"/>
    <n v="44.100558999999897"/>
    <n v="-103.150516999999"/>
    <s v="Passenger car; Tractor/semi-trailer"/>
    <s v="Eastbound"/>
    <s v="Improper lane change; None"/>
    <s v="None"/>
    <s v="LANE DRIVING REQUIRED / ILLEGAL LANE CHANGE"/>
    <s v="None"/>
    <s v="None"/>
    <s v="Test not given, Test not given"/>
    <x v="6"/>
    <x v="0"/>
  </r>
  <r>
    <n v="1932"/>
    <n v="1814666"/>
    <d v="2018-11-14T18:20:00"/>
    <s v="PENNINGTON"/>
    <s v="N"/>
    <m/>
    <m/>
    <n v="-1"/>
    <n v="90"/>
    <s v="Animal  - wild"/>
    <s v="Clear"/>
    <s v="N"/>
    <s v="N"/>
    <s v="N"/>
    <s v="N"/>
    <n v="44.106183999999899"/>
    <n v="-102.623677999999"/>
    <s v="SUV ( sport utility/suburban )"/>
    <s v="Eastbound"/>
    <s v="Wild animal hit - damage only"/>
    <s v="Animal in roadway"/>
    <m/>
    <s v="Wild animal hit"/>
    <s v="Wild animal hit - damage only"/>
    <s v="Wild animal hit"/>
    <x v="6"/>
    <x v="0"/>
  </r>
  <r>
    <n v="1933"/>
    <n v="1814295"/>
    <d v="2018-11-10T05:26:00"/>
    <s v="PENNINGTON"/>
    <s v="N"/>
    <m/>
    <m/>
    <n v="-1"/>
    <n v="90"/>
    <s v="Animal  - wild"/>
    <s v="Clear"/>
    <s v="N"/>
    <s v="N"/>
    <s v="N"/>
    <s v="N"/>
    <n v="44.0655819999999"/>
    <n v="-102.450318999999"/>
    <s v="SUV ( sport utility/suburban )"/>
    <s v="Eastbound"/>
    <s v="Wild animal hit - damage only"/>
    <s v="Animal in roadway"/>
    <m/>
    <s v="Wild animal hit"/>
    <s v="Wild animal hit - damage only"/>
    <s v="Wild animal hit"/>
    <x v="6"/>
    <x v="0"/>
  </r>
  <r>
    <n v="1934"/>
    <n v="1814851"/>
    <d v="2018-11-16T22:00:00"/>
    <s v="PENNINGTON"/>
    <s v="N"/>
    <s v="Lap belt and shoulder harness used"/>
    <s v="Straight ahead"/>
    <n v="0"/>
    <n v="90"/>
    <s v="Overturn/rollover, Ran off road left"/>
    <s v="Sleet, hail ( freezing rain or drizzle )"/>
    <s v="N"/>
    <s v="N"/>
    <s v="N"/>
    <s v="N"/>
    <n v="44.118143000000003"/>
    <n v="-102.989577999999"/>
    <s v="Light truck (2 axles, 4 tires)"/>
    <s v="Eastbound"/>
    <s v="Failure to keep in proper lane; Running off road"/>
    <s v="Road surface condition ( wet, icy, snow, slush, etc. )"/>
    <m/>
    <s v="None"/>
    <s v="None"/>
    <s v="Test not given"/>
    <x v="6"/>
    <x v="0"/>
  </r>
  <r>
    <n v="1936"/>
    <n v="1814573"/>
    <d v="2018-11-14T23:30:00"/>
    <s v="PENNINGTON"/>
    <s v="N"/>
    <m/>
    <m/>
    <n v="-1"/>
    <n v="90"/>
    <s v="Animal  - wild"/>
    <s v="Clear"/>
    <s v="N"/>
    <s v="N"/>
    <s v="N"/>
    <s v="N"/>
    <n v="44.0650809999999"/>
    <n v="-102.372241"/>
    <s v="Light truck (2 axles, 4 tires)"/>
    <s v="Westbound"/>
    <s v="Wild animal hit - damage only"/>
    <s v="Animal in roadway"/>
    <m/>
    <s v="Wild animal hit"/>
    <s v="Wild animal hit - damage only"/>
    <s v="Wild animal hit"/>
    <x v="6"/>
    <x v="0"/>
  </r>
  <r>
    <n v="1938"/>
    <n v="1815261"/>
    <d v="2018-11-12T00:55:00"/>
    <s v="PENNINGTON"/>
    <s v="N"/>
    <m/>
    <m/>
    <n v="-1"/>
    <n v="90"/>
    <s v="Animal  - wild"/>
    <s v="Cloudy, Snow"/>
    <s v="N"/>
    <s v="N"/>
    <s v="N"/>
    <s v="N"/>
    <n v="44.118045000000002"/>
    <n v="-103.010910999999"/>
    <s v="Passenger car"/>
    <s v="Westbound"/>
    <s v="Wild animal hit - damage only"/>
    <s v="Animal in roadway"/>
    <m/>
    <s v="Wild animal hit"/>
    <s v="Wild animal hit - damage only"/>
    <s v="Wild animal hit"/>
    <x v="6"/>
    <x v="0"/>
  </r>
  <r>
    <n v="1939"/>
    <n v="1815262"/>
    <d v="2018-11-12T17:20:00"/>
    <s v="PENNINGTON"/>
    <s v="N"/>
    <m/>
    <m/>
    <n v="-1"/>
    <n v="90"/>
    <s v="Animal  - wild"/>
    <s v="Clear"/>
    <s v="N"/>
    <s v="N"/>
    <s v="N"/>
    <s v="N"/>
    <n v="44.100819999999899"/>
    <n v="-102.512766999999"/>
    <s v="SUV ( sport utility/suburban )"/>
    <s v="Westbound"/>
    <s v="Wild animal hit - damage only"/>
    <s v="Animal in roadway"/>
    <m/>
    <s v="Wild animal hit"/>
    <s v="Wild animal hit - damage only"/>
    <s v="Wild animal hit"/>
    <x v="6"/>
    <x v="0"/>
  </r>
  <r>
    <n v="1940"/>
    <n v="1815265"/>
    <d v="2018-11-16T21:44:00"/>
    <s v="PENNINGTON"/>
    <s v="N"/>
    <s v="Lap belt and shoulder harness used"/>
    <s v="Straight ahead"/>
    <n v="0"/>
    <n v="90"/>
    <s v="Bridge rail, Ran off road right, Separation of units"/>
    <s v="Sleet, hail ( freezing rain or drizzle ), Snow"/>
    <s v="N"/>
    <s v="N"/>
    <s v="N"/>
    <s v="N"/>
    <n v="44.1180319999999"/>
    <n v="-103.030141999999"/>
    <s v="Truck pulling trailer(s) - GCWR 10,001 lbs or more"/>
    <s v="Westbound"/>
    <s v="None"/>
    <s v="Road surface condition ( wet, icy, snow, slush, etc. )"/>
    <s v="NO VALID DL"/>
    <s v="None"/>
    <s v="Weather conditions"/>
    <s v="0.00 BAC"/>
    <x v="6"/>
    <x v="0"/>
  </r>
  <r>
    <n v="1941"/>
    <n v="1815266"/>
    <d v="2018-11-16T21:44:00"/>
    <s v="PENNINGTON"/>
    <s v="N"/>
    <s v="Lap belt and shoulder harness used"/>
    <s v="Straight ahead"/>
    <n v="0"/>
    <n v="90"/>
    <s v="Ditch, Guardrail face, Jackknife"/>
    <s v="Sleet, hail ( freezing rain or drizzle ), Snow"/>
    <s v="N"/>
    <s v="N"/>
    <s v="N"/>
    <s v="N"/>
    <n v="44.1180319999999"/>
    <n v="-103.030141999999"/>
    <s v="Tractor/semi-trailer"/>
    <s v="Westbound"/>
    <s v="None"/>
    <s v="Road surface condition ( wet, icy, snow, slush, etc. )"/>
    <m/>
    <s v="None"/>
    <s v="Weather conditions"/>
    <s v="0.00 BAC"/>
    <x v="6"/>
    <x v="2"/>
  </r>
  <r>
    <n v="1942"/>
    <n v="1815390"/>
    <d v="2018-11-24T21:00:00"/>
    <s v="PENNINGTON"/>
    <s v="N"/>
    <s v="Lap belt and shoulder harness used"/>
    <s v="Straight ahead"/>
    <n v="0"/>
    <n v="90"/>
    <s v="Guardrail face, Ran off road right"/>
    <s v="Snow"/>
    <s v="N"/>
    <s v="N"/>
    <s v="N"/>
    <s v="N"/>
    <n v="44.067472000000002"/>
    <n v="-102.387524999999"/>
    <s v="Passenger car"/>
    <s v="Westbound"/>
    <s v="Driving too fast for conditions; Swerving or avoiding due to wind, slippery surface, vehicle, object, non-motorist, etc."/>
    <s v="Road surface condition ( wet, icy, snow, slush, etc. )"/>
    <m/>
    <s v="None"/>
    <s v="None"/>
    <s v="0.00 BAC"/>
    <x v="6"/>
    <x v="1"/>
  </r>
  <r>
    <n v="1943"/>
    <n v="1815401"/>
    <d v="2018-11-21T08:05:00"/>
    <s v="PENNINGTON"/>
    <s v="N"/>
    <m/>
    <m/>
    <n v="-1"/>
    <n v="90"/>
    <s v="Animal  - wild"/>
    <s v="Clear"/>
    <s v="N"/>
    <s v="N"/>
    <s v="N"/>
    <s v="N"/>
    <n v="44.0049309999999"/>
    <n v="-102.273696"/>
    <s v="SUV ( sport utility/suburban )"/>
    <s v="Eastbound"/>
    <s v="Wild animal hit - damage only"/>
    <s v="Animal in roadway"/>
    <m/>
    <s v="Wild animal hit"/>
    <s v="Wild animal hit - damage only"/>
    <s v="Wild animal hit"/>
    <x v="6"/>
    <x v="0"/>
  </r>
  <r>
    <n v="1944"/>
    <n v="1815402"/>
    <d v="2018-11-18T11:30:00"/>
    <s v="PENNINGTON"/>
    <s v="N"/>
    <m/>
    <m/>
    <n v="-1"/>
    <n v="90"/>
    <s v="Animal  - wild"/>
    <s v="Clear"/>
    <s v="N"/>
    <s v="N"/>
    <s v="N"/>
    <s v="N"/>
    <n v="44.001573999999898"/>
    <n v="-102.268445"/>
    <s v="SUV ( sport utility/suburban )"/>
    <s v="Westbound"/>
    <s v="Wild animal hit - damage only"/>
    <s v="Animal in roadway"/>
    <m/>
    <s v="Wild animal hit"/>
    <s v="Wild animal hit - damage only"/>
    <s v="Wild animal hit"/>
    <x v="6"/>
    <x v="0"/>
  </r>
  <r>
    <n v="1946"/>
    <n v="1814841"/>
    <d v="2018-11-18T17:21:00"/>
    <s v="PENNINGTON"/>
    <s v="N"/>
    <m/>
    <m/>
    <n v="-1"/>
    <n v="90"/>
    <s v="Animal  - wild"/>
    <s v="Cloudy"/>
    <s v="N"/>
    <s v="N"/>
    <s v="N"/>
    <s v="N"/>
    <n v="44.092337000000001"/>
    <n v="-102.496905999999"/>
    <s v="Passenger car"/>
    <s v="Westbound"/>
    <s v="Wild animal hit - damage only"/>
    <s v="Animal in roadway"/>
    <m/>
    <s v="Wild animal hit"/>
    <s v="Wild animal hit - damage only"/>
    <s v="Wild animal hit"/>
    <x v="6"/>
    <x v="0"/>
  </r>
  <r>
    <n v="1949"/>
    <n v="1815086"/>
    <d v="2018-11-24T06:15:00"/>
    <s v="PENNINGTON"/>
    <s v="N"/>
    <m/>
    <m/>
    <n v="-1"/>
    <n v="90"/>
    <s v="Animal  - wild"/>
    <s v="Cloudy"/>
    <s v="N"/>
    <s v="N"/>
    <s v="N"/>
    <s v="N"/>
    <n v="44.065336000000002"/>
    <n v="-102.431274"/>
    <s v="Passenger car"/>
    <s v="Westbound"/>
    <s v="Wild animal hit - damage only"/>
    <s v="Animal in roadway"/>
    <m/>
    <s v="Wild animal hit"/>
    <s v="Wild animal hit - damage only"/>
    <s v="Wild animal hit"/>
    <x v="6"/>
    <x v="0"/>
  </r>
  <r>
    <n v="1950"/>
    <n v="1815080"/>
    <d v="2018-11-20T17:23:00"/>
    <s v="PENNINGTON"/>
    <s v="N"/>
    <m/>
    <m/>
    <n v="-1"/>
    <n v="90"/>
    <s v="Animal  - wild"/>
    <s v="Clear"/>
    <s v="N"/>
    <s v="N"/>
    <s v="N"/>
    <s v="N"/>
    <n v="44.021095000000003"/>
    <n v="-102.300973999999"/>
    <s v="SUV ( sport utility/suburban )"/>
    <s v="Eastbound"/>
    <s v="Wild animal hit - damage only"/>
    <s v="Animal in roadway"/>
    <m/>
    <s v="Wild animal hit"/>
    <s v="Wild animal hit - damage only"/>
    <s v="Wild animal hit"/>
    <x v="6"/>
    <x v="0"/>
  </r>
  <r>
    <n v="1951"/>
    <n v="1815622"/>
    <d v="2018-11-21T19:40:00"/>
    <s v="PENNINGTON"/>
    <s v="N"/>
    <m/>
    <m/>
    <n v="-1"/>
    <n v="90"/>
    <s v="Animal  - wild"/>
    <s v="Clear"/>
    <s v="N"/>
    <s v="N"/>
    <s v="N"/>
    <s v="N"/>
    <n v="44.103611000000001"/>
    <n v="-102.69977400000001"/>
    <s v="Mini-van/passenger van with seats for 8 or less, including driver"/>
    <s v="Westbound"/>
    <s v="Wild animal hit - damage only"/>
    <s v="Animal in roadway"/>
    <m/>
    <s v="Wild animal hit"/>
    <s v="Wild animal hit - damage only"/>
    <s v="Wild animal hit"/>
    <x v="6"/>
    <x v="0"/>
  </r>
  <r>
    <n v="1952"/>
    <n v="1815619"/>
    <d v="2018-11-27T17:35:00"/>
    <s v="PENNINGTON"/>
    <s v="N"/>
    <s v="Lap belt and shoulder harness used"/>
    <s v="Straight ahead"/>
    <n v="0"/>
    <n v="90"/>
    <s v="Motor vehicle in transport"/>
    <s v="Clear"/>
    <s v="N"/>
    <s v="N"/>
    <s v="N"/>
    <s v="N"/>
    <n v="44.112166000000002"/>
    <n v="-103.122889999999"/>
    <s v="Passenger car; Tractor/semi-trailer"/>
    <s v="Westbound"/>
    <s v="Failed to yield to vehicle; None"/>
    <s v="None"/>
    <s v="EMERGING FROM ALLEY/PRIVATE DRIVE/LOT"/>
    <s v="None"/>
    <s v="None"/>
    <s v="Test not given, Test not given"/>
    <x v="6"/>
    <x v="0"/>
  </r>
  <r>
    <n v="1953"/>
    <n v="1815612"/>
    <d v="2018-11-24T22:43:00"/>
    <s v="PENNINGTON"/>
    <s v="N"/>
    <s v="Lap belt and shoulder harness used"/>
    <s v="Straight ahead"/>
    <n v="0"/>
    <n v="90"/>
    <s v="Bridge pier or support, Ran off road right"/>
    <s v="Snow"/>
    <s v="Y"/>
    <s v="N"/>
    <s v="N"/>
    <s v="N"/>
    <n v="44.100394999999899"/>
    <n v="-103.151330999999"/>
    <s v="Passenger car"/>
    <s v="Eastbound"/>
    <s v="None; Over-correcting/over-steering"/>
    <s v="None"/>
    <m/>
    <s v="None"/>
    <s v="None"/>
    <s v="Test not given"/>
    <x v="6"/>
    <x v="0"/>
  </r>
  <r>
    <n v="1958"/>
    <n v="1815962"/>
    <d v="2018-11-24T14:54:00"/>
    <s v="PENNINGTON"/>
    <s v="N"/>
    <s v="Child/Youth restraint system used properly, Lap belt and shoulder harness used"/>
    <s v="Straight ahead"/>
    <n v="0"/>
    <n v="90"/>
    <s v="Light/luminaire support, Ran off road left"/>
    <s v="Sleet, hail ( freezing rain or drizzle ), Snow"/>
    <s v="Y"/>
    <s v="N"/>
    <s v="N"/>
    <s v="N"/>
    <n v="44.099694999999898"/>
    <n v="-103.16574900000001"/>
    <s v="Passenger car"/>
    <s v="Westbound"/>
    <s v="Over-correcting/over-steering; Swerving or avoiding due to wind, slippery surface, vehicle, object, non-motorist, etc."/>
    <s v="Road surface condition ( wet, icy, snow, slush, etc. )"/>
    <s v="DRIVERS LICENSE SUSPENDED"/>
    <s v="None"/>
    <s v="None"/>
    <s v="Test not given, Not reported"/>
    <x v="6"/>
    <x v="2"/>
  </r>
  <r>
    <n v="1959"/>
    <n v="1815961"/>
    <d v="2018-11-18T18:34:00"/>
    <s v="PENNINGTON"/>
    <s v="N"/>
    <s v="Lap belt and shoulder harness used"/>
    <s v="Straight ahead"/>
    <n v="0"/>
    <n v="90"/>
    <s v="Highway traffic sign post/sign, Overturn/rollover, Ran off road right"/>
    <s v="Clear"/>
    <s v="Y"/>
    <s v="N"/>
    <s v="N"/>
    <s v="N"/>
    <n v="44.107671000000003"/>
    <n v="-103.130454"/>
    <s v="SUV ( sport utility/suburban )"/>
    <s v="Eastbound"/>
    <s v="Exceeded posted speed limit; Over-correcting/over-steering"/>
    <s v="None"/>
    <s v="DRIVERS LICENSE REVOKED, DUI, AGGRAVATED ELUDING"/>
    <s v="None"/>
    <s v="None"/>
    <s v="0.28 BAC"/>
    <x v="6"/>
    <x v="3"/>
  </r>
  <r>
    <n v="1960"/>
    <n v="1815957"/>
    <d v="2018-12-01T05:45:00"/>
    <s v="PENNINGTON"/>
    <s v="N"/>
    <s v="Lap belt and shoulder harness used"/>
    <s v="Straight ahead"/>
    <n v="0"/>
    <n v="90"/>
    <s v="Guardrail face, Ran off road right"/>
    <s v="Snow"/>
    <s v="N"/>
    <s v="N"/>
    <s v="N"/>
    <s v="N"/>
    <n v="44.111626000000001"/>
    <n v="-103.123863999999"/>
    <s v="Mini-van/passenger van with seats for 8 or less, including driver"/>
    <s v="Westbound"/>
    <s v="Driving too fast for conditions; None"/>
    <s v="Road surface condition ( wet, icy, snow, slush, etc. )"/>
    <m/>
    <s v="None"/>
    <s v="None"/>
    <s v="Test not given"/>
    <x v="6"/>
    <x v="0"/>
  </r>
  <r>
    <n v="1961"/>
    <n v="1815944"/>
    <d v="2018-11-30T23:30:00"/>
    <s v="PENNINGTON"/>
    <s v="N"/>
    <m/>
    <m/>
    <n v="-1"/>
    <n v="90"/>
    <s v="Animal  - wild"/>
    <s v="Clear"/>
    <s v="N"/>
    <s v="N"/>
    <s v="N"/>
    <s v="N"/>
    <n v="44.111606000000002"/>
    <n v="-102.915689999999"/>
    <s v="SUV ( sport utility/suburban )"/>
    <s v="Eastbound"/>
    <s v="Wild animal hit - damage only"/>
    <s v="Animal in roadway"/>
    <m/>
    <s v="Wild animal hit"/>
    <s v="Wild animal hit - damage only"/>
    <s v="Wild animal hit"/>
    <x v="6"/>
    <x v="0"/>
  </r>
  <r>
    <n v="1962"/>
    <n v="1816111"/>
    <d v="2018-12-09T18:30:00"/>
    <s v="PENNINGTON"/>
    <s v="N"/>
    <m/>
    <m/>
    <n v="-1"/>
    <n v="90"/>
    <s v="Animal  - wild"/>
    <s v="Clear"/>
    <s v="N"/>
    <s v="N"/>
    <s v="N"/>
    <s v="N"/>
    <n v="44.117787999999898"/>
    <n v="-103.057518"/>
    <s v="SUV ( sport utility/suburban )"/>
    <s v="Eastbound"/>
    <s v="Wild animal hit - damage only"/>
    <s v="Animal in roadway"/>
    <m/>
    <s v="Wild animal hit"/>
    <s v="Wild animal hit - damage only"/>
    <s v="Wild animal hit"/>
    <x v="6"/>
    <x v="0"/>
  </r>
  <r>
    <n v="1963"/>
    <n v="1816119"/>
    <d v="2018-12-05T18:02:00"/>
    <s v="JACKSON"/>
    <s v="N"/>
    <m/>
    <m/>
    <n v="-1"/>
    <n v="90"/>
    <s v="Animal  - wild"/>
    <s v="Clear"/>
    <s v="N"/>
    <s v="N"/>
    <s v="N"/>
    <s v="N"/>
    <n v="43.836317000000001"/>
    <n v="-101.845029999999"/>
    <s v="Passenger car"/>
    <s v="Westbound"/>
    <s v="Wild animal hit - damage only"/>
    <s v="Animal in roadway"/>
    <m/>
    <s v="Wild animal hit"/>
    <s v="Wild animal hit - damage only"/>
    <s v="Wild animal hit"/>
    <x v="6"/>
    <x v="0"/>
  </r>
  <r>
    <n v="1967"/>
    <n v="1816162"/>
    <d v="2018-06-23T23:00:00"/>
    <s v="JACKSON"/>
    <s v="N"/>
    <m/>
    <m/>
    <n v="-1"/>
    <n v="90"/>
    <s v="Animal  - wild"/>
    <s v="Clear"/>
    <s v="N"/>
    <s v="N"/>
    <s v="N"/>
    <s v="N"/>
    <n v="43.836146999999897"/>
    <n v="-101.756816"/>
    <s v="Mini-van/passenger van with seats for 8 or less, including driver"/>
    <s v="Westbound"/>
    <s v="Wild animal hit - damage only"/>
    <s v="Animal in roadway"/>
    <m/>
    <s v="Wild animal hit"/>
    <s v="Wild animal hit - damage only"/>
    <s v="Wild animal hit"/>
    <x v="6"/>
    <x v="0"/>
  </r>
  <r>
    <n v="1968"/>
    <n v="1816160"/>
    <d v="2018-11-15T17:39:00"/>
    <s v="JACKSON"/>
    <s v="N"/>
    <m/>
    <m/>
    <n v="-1"/>
    <n v="90"/>
    <s v="Animal  - wild"/>
    <s v="Clear"/>
    <s v="N"/>
    <s v="N"/>
    <s v="N"/>
    <s v="N"/>
    <n v="43.836367000000003"/>
    <n v="-101.827338999999"/>
    <s v="SUV ( sport utility/suburban )"/>
    <s v="Westbound"/>
    <s v="Wild animal hit - damage only"/>
    <s v="Animal in roadway"/>
    <m/>
    <s v="Wild animal hit"/>
    <s v="Wild animal hit - damage only"/>
    <s v="Wild animal hit"/>
    <x v="6"/>
    <x v="0"/>
  </r>
  <r>
    <n v="1969"/>
    <n v="1816172"/>
    <d v="2018-12-12T06:31:00"/>
    <s v="PENNINGTON"/>
    <s v="N"/>
    <m/>
    <m/>
    <n v="-1"/>
    <n v="90"/>
    <s v="Animal  - wild"/>
    <s v="Cloudy"/>
    <s v="N"/>
    <s v="N"/>
    <s v="N"/>
    <s v="N"/>
    <n v="44.082022000000002"/>
    <n v="-102.48261100000001"/>
    <s v="Passenger car"/>
    <s v="Eastbound"/>
    <s v="Wild animal hit - damage only"/>
    <s v="Animal in roadway"/>
    <m/>
    <s v="Wild animal hit"/>
    <s v="Wild animal hit - damage only"/>
    <s v="Wild animal hit"/>
    <x v="6"/>
    <x v="0"/>
  </r>
  <r>
    <n v="1970"/>
    <n v="1816323"/>
    <d v="2018-12-14T17:00:00"/>
    <s v="PENNINGTON"/>
    <s v="N"/>
    <m/>
    <m/>
    <n v="-1"/>
    <n v="90"/>
    <s v="Animal  - wild"/>
    <s v="Clear"/>
    <s v="N"/>
    <s v="N"/>
    <s v="N"/>
    <s v="N"/>
    <n v="44.117784999999898"/>
    <n v="-103.062246999999"/>
    <s v="SUV ( sport utility/suburban )"/>
    <s v="Eastbound"/>
    <s v="Wild animal hit - damage only"/>
    <s v="Animal in roadway"/>
    <m/>
    <s v="Wild animal hit"/>
    <s v="Wild animal hit - damage only"/>
    <s v="Wild animal hit"/>
    <x v="6"/>
    <x v="0"/>
  </r>
  <r>
    <n v="1971"/>
    <n v="1816337"/>
    <d v="2018-11-25T08:48:00"/>
    <s v="PENNINGTON"/>
    <s v="N"/>
    <s v="Lap belt and shoulder harness used"/>
    <s v="Straight ahead"/>
    <n v="0"/>
    <n v="90"/>
    <s v="Ditch, Ran off road right"/>
    <s v="Cloudy"/>
    <s v="N"/>
    <s v="N"/>
    <s v="Y"/>
    <s v="N"/>
    <n v="44.1035889999999"/>
    <n v="-102.668774999999"/>
    <s v="Tractor/semi-trailer"/>
    <s v="Westbound"/>
    <s v="Other electronic device (list in narrative); Running off road"/>
    <s v="None"/>
    <m/>
    <s v="None"/>
    <s v="None"/>
    <s v="0.00 BAC"/>
    <x v="6"/>
    <x v="0"/>
  </r>
  <r>
    <n v="1972"/>
    <n v="1816338"/>
    <d v="2018-12-05T19:30:00"/>
    <s v="PENNINGTON"/>
    <s v="N"/>
    <m/>
    <m/>
    <n v="-1"/>
    <n v="90"/>
    <s v="Animal  - wild"/>
    <s v="Clear"/>
    <s v="N"/>
    <s v="N"/>
    <s v="N"/>
    <s v="N"/>
    <n v="44.106485999999897"/>
    <n v="-102.626137999999"/>
    <s v="SUV ( sport utility/suburban )"/>
    <s v="Eastbound"/>
    <s v="Wild animal hit - damage only"/>
    <s v="Animal in roadway"/>
    <m/>
    <s v="Wild animal hit"/>
    <s v="Wild animal hit - damage only"/>
    <s v="Wild animal hit"/>
    <x v="6"/>
    <x v="0"/>
  </r>
  <r>
    <n v="1973"/>
    <n v="1816254"/>
    <d v="2018-12-07T02:40:00"/>
    <s v="PENNINGTON"/>
    <s v="N"/>
    <s v="Lap belt and shoulder harness used"/>
    <s v="Straight ahead"/>
    <n v="0"/>
    <n v="90"/>
    <s v="Highway traffic sign post/sign, Ran off road right"/>
    <s v="Clear"/>
    <s v="N"/>
    <s v="N"/>
    <s v="N"/>
    <s v="N"/>
    <n v="44.0999219999999"/>
    <n v="-103.153886999999"/>
    <s v="Passenger car"/>
    <s v="Eastbound"/>
    <s v="Drinking; Running off road"/>
    <s v="None"/>
    <s v="DUI, CARELESS DRIVING."/>
    <s v="None"/>
    <s v="None"/>
    <s v="Test given, but unobtainable at time report filed"/>
    <x v="6"/>
    <x v="0"/>
  </r>
  <r>
    <n v="1974"/>
    <n v="1816765"/>
    <d v="2018-12-21T12:53:00"/>
    <s v="PENNINGTON"/>
    <s v="N"/>
    <s v="Lap belt and shoulder harness used"/>
    <s v="Straight ahead"/>
    <n v="0"/>
    <n v="90"/>
    <s v="Overturn/rollover"/>
    <s v="Severe crosswinds"/>
    <s v="N"/>
    <s v="N"/>
    <s v="N"/>
    <s v="N"/>
    <n v="44.118028000000002"/>
    <n v="-103.03605"/>
    <s v="Light truck (2 axles, 4 tires)"/>
    <s v="Westbound"/>
    <s v="None"/>
    <s v="None"/>
    <m/>
    <s v="None"/>
    <s v="None"/>
    <s v="Test not given"/>
    <x v="6"/>
    <x v="0"/>
  </r>
  <r>
    <n v="1976"/>
    <n v="1816884"/>
    <d v="2018-12-26T13:10:00"/>
    <s v="PENNINGTON"/>
    <s v="N"/>
    <s v="Lap belt and shoulder harness used"/>
    <s v="Straight ahead"/>
    <n v="0"/>
    <n v="90"/>
    <s v="Delineator post, Ran off road right"/>
    <s v="Blowing snow"/>
    <s v="N"/>
    <s v="N"/>
    <s v="N"/>
    <s v="N"/>
    <n v="44.103290999999899"/>
    <n v="-102.59989"/>
    <s v="Mini-van/passenger van with seats for 8 or less, including driver"/>
    <s v="Eastbound"/>
    <s v="Driving too fast for conditions; Failure to keep in proper lane"/>
    <s v="Road surface condition ( wet, icy, snow, slush, etc. )"/>
    <m/>
    <s v="None"/>
    <s v="None"/>
    <s v="Test not given"/>
    <x v="6"/>
    <x v="0"/>
  </r>
  <r>
    <n v="1977"/>
    <n v="1816886"/>
    <d v="2018-12-25T16:40:00"/>
    <s v="PENNINGTON"/>
    <s v="N"/>
    <m/>
    <m/>
    <n v="-1"/>
    <n v="90"/>
    <s v="Animal  - wild"/>
    <s v="Cloudy"/>
    <s v="N"/>
    <s v="N"/>
    <s v="N"/>
    <s v="N"/>
    <n v="44.012005000000002"/>
    <n v="-102.283137999999"/>
    <s v="SUV ( sport utility/suburban )"/>
    <s v="Westbound"/>
    <s v="Wild animal hit - damage only"/>
    <s v="Animal in roadway"/>
    <m/>
    <s v="Wild animal hit"/>
    <s v="Wild animal hit - damage only"/>
    <s v="Wild animal hit"/>
    <x v="6"/>
    <x v="0"/>
  </r>
  <r>
    <n v="1978"/>
    <n v="1816727"/>
    <d v="2018-12-21T13:39:00"/>
    <s v="PENNINGTON"/>
    <s v="N"/>
    <s v="Lap belt and shoulder harness used"/>
    <s v="Straight ahead"/>
    <n v="0"/>
    <n v="90"/>
    <s v="Overturn/rollover"/>
    <s v="Severe crosswinds"/>
    <s v="N"/>
    <s v="N"/>
    <s v="N"/>
    <s v="N"/>
    <n v="44.067549999999898"/>
    <n v="-102.391981999999"/>
    <s v="Light truck (2 axles, 4 tires)"/>
    <s v="Westbound"/>
    <s v="None"/>
    <s v="None"/>
    <m/>
    <s v="None"/>
    <s v="None"/>
    <s v="Test not given"/>
    <x v="6"/>
    <x v="0"/>
  </r>
  <r>
    <n v="1980"/>
    <n v="1817209"/>
    <d v="2018-12-29T20:20:00"/>
    <s v="PENNINGTON"/>
    <s v="N"/>
    <m/>
    <m/>
    <n v="-1"/>
    <n v="90"/>
    <s v="Animal  - wild"/>
    <s v="Clear"/>
    <s v="N"/>
    <s v="N"/>
    <s v="N"/>
    <s v="N"/>
    <n v="43.990129000000003"/>
    <n v="-102.25205200000001"/>
    <s v="Passenger car"/>
    <s v="Westbound"/>
    <s v="Wild animal hit - damage only"/>
    <s v="Animal in roadway"/>
    <m/>
    <s v="Wild animal hit"/>
    <s v="Wild animal hit - damage only"/>
    <s v="Wild animal hit"/>
    <x v="6"/>
    <x v="0"/>
  </r>
  <r>
    <n v="1981"/>
    <n v="1900018"/>
    <d v="2019-01-01T12:10:00"/>
    <s v="PENNINGTON"/>
    <s v="N"/>
    <s v="Lap belt and shoulder harness used"/>
    <s v="Straight ahead"/>
    <n v="0"/>
    <n v="90"/>
    <s v="Guardrail face, Ran off road right"/>
    <s v="Clear, Blowing snow"/>
    <s v="N"/>
    <s v="N"/>
    <s v="N"/>
    <s v="N"/>
    <n v="44.024859999999897"/>
    <n v="-102.315764999999"/>
    <s v="Passenger car"/>
    <s v="Westbound"/>
    <s v="Driving too fast for conditions; None"/>
    <s v="Road surface condition ( wet, icy, snow, slush, etc. )"/>
    <m/>
    <s v="None"/>
    <s v="None"/>
    <s v="0.00 BAC"/>
    <x v="6"/>
    <x v="0"/>
  </r>
  <r>
    <n v="1984"/>
    <n v="1817251"/>
    <d v="2018-12-31T12:14:00"/>
    <s v="PENNINGTON"/>
    <s v="N"/>
    <s v="Lap belt and shoulder harness used"/>
    <s v="Straight ahead"/>
    <n v="0"/>
    <n v="90"/>
    <s v="Guardrail face, Jackknife"/>
    <s v="Blowing snow"/>
    <s v="N"/>
    <s v="N"/>
    <s v="N"/>
    <s v="N"/>
    <n v="44.032479000000002"/>
    <n v="-102.338286999999"/>
    <s v="Tractor/semi-trailer"/>
    <s v="Westbound"/>
    <s v="None; Swerving or avoiding due to wind, slippery surface, vehicle, object, non-motorist, etc."/>
    <s v="Road surface condition ( wet, icy, snow, slush, etc. )"/>
    <m/>
    <s v="None"/>
    <s v="Weather conditions"/>
    <s v="Test not given"/>
    <x v="6"/>
    <x v="1"/>
  </r>
  <r>
    <n v="1985"/>
    <n v="1900023"/>
    <d v="2019-01-01T13:51:00"/>
    <s v="PENNINGTON"/>
    <s v="N"/>
    <s v="Lap belt and shoulder harness used"/>
    <s v="Straight ahead"/>
    <n v="0"/>
    <n v="90"/>
    <s v="Motor vehicle in transport"/>
    <s v="Clear"/>
    <s v="N"/>
    <s v="N"/>
    <s v="N"/>
    <s v="N"/>
    <n v="44.103490999999899"/>
    <n v="-102.58611500000001"/>
    <s v="Mini-van/passenger van with seats for 8 or less, including driver; Truck pulling trailer(s) - GCWR 10,001 lbs or more"/>
    <s v="Westbound"/>
    <s v="None; Swerving or avoiding due to wind, slippery surface, vehicle, object, non-motorist, etc."/>
    <s v="None; Road surface condition ( wet, icy, snow, slush, etc. )"/>
    <m/>
    <s v="None"/>
    <s v="None"/>
    <s v="0.00 BAC, 0.00 BAC"/>
    <x v="6"/>
    <x v="0"/>
  </r>
  <r>
    <n v="1986"/>
    <n v="1817326"/>
    <d v="2018-12-22T07:04:00"/>
    <s v="PENNINGTON"/>
    <s v="N"/>
    <m/>
    <m/>
    <n v="-1"/>
    <n v="90"/>
    <s v="Animal  - wild"/>
    <s v="Clear"/>
    <s v="N"/>
    <s v="N"/>
    <s v="N"/>
    <s v="N"/>
    <n v="44.109122999999897"/>
    <n v="-102.908556"/>
    <s v="Light truck (2 axles, 4 tires)"/>
    <s v="Westbound"/>
    <s v="Wild animal hit - damage only"/>
    <s v="Animal in roadway"/>
    <m/>
    <s v="Wild animal hit"/>
    <s v="Wild animal hit - damage only"/>
    <s v="Wild animal hit"/>
    <x v="6"/>
    <x v="0"/>
  </r>
  <r>
    <n v="1987"/>
    <n v="1817338"/>
    <d v="2018-12-27T05:19:00"/>
    <s v="JACKSON"/>
    <s v="N"/>
    <s v="Lap belt and shoulder harness used"/>
    <s v="Straight ahead"/>
    <n v="0"/>
    <n v="90"/>
    <s v="Overturn/rollover, Ran off road left"/>
    <s v="Snow, Blowing snow"/>
    <s v="N"/>
    <s v="N"/>
    <s v="N"/>
    <s v="N"/>
    <n v="43.836033999999898"/>
    <n v="-101.846947"/>
    <s v="Light truck (2 axles, 4 tires)"/>
    <s v="Eastbound"/>
    <s v="None"/>
    <s v="None"/>
    <m/>
    <s v="None"/>
    <s v="Weather conditions"/>
    <s v="0.00 BAC"/>
    <x v="6"/>
    <x v="0"/>
  </r>
  <r>
    <n v="1988"/>
    <n v="1817339"/>
    <d v="2018-12-31T11:05:00"/>
    <s v="PENNINGTON"/>
    <s v="N"/>
    <s v="Lap belt and shoulder harness used"/>
    <s v="Straight ahead"/>
    <n v="0"/>
    <n v="90"/>
    <s v="Guardrail face, Ran off road left, Ran off road right"/>
    <s v="Snow"/>
    <s v="N"/>
    <s v="N"/>
    <s v="N"/>
    <s v="N"/>
    <n v="44.111626000000001"/>
    <n v="-103.123863999999"/>
    <s v="SUV ( sport utility/suburban )"/>
    <s v="Westbound"/>
    <s v="None; Running off road"/>
    <s v="None"/>
    <s v="CARELESS DRIVING."/>
    <s v="None"/>
    <s v="None"/>
    <s v="0.00 BAC"/>
    <x v="6"/>
    <x v="0"/>
  </r>
  <r>
    <n v="1989"/>
    <n v="1900079"/>
    <d v="2019-01-02T07:19:00"/>
    <s v="PENNINGTON"/>
    <s v="N"/>
    <s v="Lap belt and shoulder harness used"/>
    <s v="Straight ahead"/>
    <n v="0"/>
    <n v="90"/>
    <s v="Delineator post, Overturn/rollover, Ran off road right"/>
    <s v="Clear"/>
    <s v="N"/>
    <s v="N"/>
    <s v="N"/>
    <s v="N"/>
    <n v="44.103461000000003"/>
    <n v="-102.565138"/>
    <s v="Mini-van/passenger van with seats for 8 or less, including driver"/>
    <s v="Westbound"/>
    <s v="Driving too fast for conditions; None"/>
    <s v="Road surface condition ( wet, icy, snow, slush, etc. )"/>
    <s v="OVERDRIVING ROAD CONDITIONS"/>
    <s v="None"/>
    <s v="None"/>
    <s v="0.00 BAC"/>
    <x v="6"/>
    <x v="0"/>
  </r>
  <r>
    <n v="1994"/>
    <n v="1816986"/>
    <d v="2018-12-27T14:48:00"/>
    <s v="PENNINGTON"/>
    <s v="N"/>
    <s v="Shoulder harness only used"/>
    <s v="Straight ahead"/>
    <n v="0"/>
    <n v="90"/>
    <s v="Guardrail face, Ran off road left"/>
    <s v="Sleet, hail ( freezing rain or drizzle ), Blowing snow"/>
    <s v="N"/>
    <s v="N"/>
    <s v="N"/>
    <s v="N"/>
    <n v="44.114497999999898"/>
    <n v="-103.11868200000001"/>
    <s v="Passenger car"/>
    <s v="Westbound"/>
    <s v="Followed too closely; None"/>
    <s v="Road surface condition ( wet, icy, snow, slush, etc. )"/>
    <m/>
    <s v="None"/>
    <s v="Weather conditions"/>
    <s v="Test not given"/>
    <x v="6"/>
    <x v="0"/>
  </r>
  <r>
    <n v="2002"/>
    <n v="1900225"/>
    <d v="2019-01-01T15:47:00"/>
    <s v="PENNINGTON"/>
    <s v="N"/>
    <s v="Lap belt and shoulder harness used"/>
    <s v="Changing lanes, Stopped in traffic lane"/>
    <n v="0"/>
    <n v="90"/>
    <s v="Guardrail face, Motor vehicle in transport"/>
    <s v="Blowing snow, Severe crosswinds"/>
    <s v="N"/>
    <s v="N"/>
    <s v="N"/>
    <s v="N"/>
    <n v="44.0256609999999"/>
    <n v="-102.317965"/>
    <s v="SUV ( sport utility/suburban ); Van/Bus with seats for 16 or more people, including driver"/>
    <s v="Westbound"/>
    <s v="Improper parking; None; Swerving or avoiding due to wind, slippery surface, vehicle, object, non-motorist, etc."/>
    <s v="Road surface condition ( wet, icy, snow, slush, etc. )"/>
    <m/>
    <s v="None"/>
    <s v="Weather conditions"/>
    <s v="Test not given, Test not given"/>
    <x v="6"/>
    <x v="3"/>
  </r>
  <r>
    <n v="2003"/>
    <n v="1900220"/>
    <d v="2019-01-01T13:32:00"/>
    <s v="PENNINGTON"/>
    <s v="N"/>
    <s v="Lap belt and shoulder harness used"/>
    <s v="Straight ahead"/>
    <n v="0"/>
    <n v="90"/>
    <s v="Delineator post, Ran off road right"/>
    <s v="Cloudy"/>
    <s v="N"/>
    <s v="N"/>
    <s v="N"/>
    <s v="N"/>
    <n v="44.103430000000003"/>
    <n v="-102.55888400000001"/>
    <s v="Passenger car"/>
    <s v="Westbound"/>
    <s v="Driving too fast for conditions; None"/>
    <s v="Road surface condition ( wet, icy, snow, slush, etc. )"/>
    <m/>
    <s v="None"/>
    <s v="None"/>
    <s v="0.00 BAC"/>
    <x v="6"/>
    <x v="0"/>
  </r>
  <r>
    <n v="2004"/>
    <n v="1900219"/>
    <d v="2019-01-01T11:31:00"/>
    <s v="PENNINGTON"/>
    <s v="N"/>
    <s v="Lap belt and shoulder harness used"/>
    <s v="Straight ahead"/>
    <n v="0"/>
    <n v="90"/>
    <s v="Fence, Ran off road right"/>
    <s v="Cloudy"/>
    <s v="N"/>
    <s v="N"/>
    <s v="N"/>
    <s v="N"/>
    <n v="44.11759"/>
    <n v="-102.935738"/>
    <s v="Light truck (2 axles, 4 tires)"/>
    <s v="Eastbound"/>
    <s v="Driving too fast for conditions; None"/>
    <s v="Road surface condition ( wet, icy, snow, slush, etc. )"/>
    <m/>
    <s v="None"/>
    <s v="None"/>
    <s v="0.00 BAC"/>
    <x v="6"/>
    <x v="0"/>
  </r>
  <r>
    <n v="2005"/>
    <n v="1900218"/>
    <d v="2019-01-01T05:43:00"/>
    <s v="PENNINGTON"/>
    <s v="N"/>
    <s v="Lap belt and shoulder harness used"/>
    <s v="Straight ahead"/>
    <n v="0"/>
    <n v="90"/>
    <s v="Overturn/rollover, Ran off road left"/>
    <s v="Cloudy"/>
    <s v="N"/>
    <s v="N"/>
    <s v="N"/>
    <s v="N"/>
    <n v="44.103464000000002"/>
    <n v="-102.563552999999"/>
    <s v="Light truck (2 axles, 4 tires)"/>
    <s v="Westbound"/>
    <s v="Driving too fast for conditions; None"/>
    <s v="Road surface condition ( wet, icy, snow, slush, etc. )"/>
    <m/>
    <s v="None"/>
    <s v="None"/>
    <s v="0.00 BAC"/>
    <x v="6"/>
    <x v="0"/>
  </r>
  <r>
    <n v="2008"/>
    <n v="1900399"/>
    <d v="2019-01-19T15:50:00"/>
    <s v="PENNINGTON"/>
    <s v="N"/>
    <s v="Lap belt and shoulder harness used"/>
    <s v="Overtaking/passing, Straight ahead"/>
    <n v="0"/>
    <n v="90"/>
    <s v="Equipment failure ( tires, brakes, etc. ), Motor vehicle in transport"/>
    <s v="Fog, smog, smoke"/>
    <s v="N"/>
    <s v="N"/>
    <s v="N"/>
    <s v="N"/>
    <n v="44.042357000000003"/>
    <n v="-102.35224100000001"/>
    <s v="Light truck (2 axles, 4 tires); SUV ( sport utility/suburban )"/>
    <s v="Westbound"/>
    <s v="None; Other"/>
    <s v="Road surface condition ( wet, icy, snow, slush, etc. )"/>
    <m/>
    <s v="None; Tires"/>
    <s v="None"/>
    <s v="Test not given, Test not given"/>
    <x v="6"/>
    <x v="0"/>
  </r>
  <r>
    <n v="2010"/>
    <n v="1900485"/>
    <d v="2019-01-18T07:45:00"/>
    <s v="JACKSON"/>
    <s v="N"/>
    <s v="Lap belt and shoulder harness used"/>
    <s v="Straight ahead"/>
    <n v="0"/>
    <n v="90"/>
    <s v="Delineator post, Fence, Ran off road right"/>
    <s v="Snow, Blowing snow"/>
    <s v="N"/>
    <s v="N"/>
    <s v="N"/>
    <s v="N"/>
    <n v="43.835948000000002"/>
    <n v="-101.65455900000001"/>
    <s v="Passenger car"/>
    <s v="Eastbound"/>
    <s v="Driving too fast for conditions; None"/>
    <s v="Road surface condition ( wet, icy, snow, slush, etc. )"/>
    <m/>
    <s v="None"/>
    <s v="None"/>
    <s v="0.00 BAC"/>
    <x v="6"/>
    <x v="0"/>
  </r>
  <r>
    <n v="2014"/>
    <n v="1900730"/>
    <d v="2019-01-25T11:10:00"/>
    <s v="PENNINGTON"/>
    <s v="N"/>
    <s v="Lap belt and shoulder harness used"/>
    <s v="Straight ahead"/>
    <n v="0"/>
    <n v="90"/>
    <s v="Delineator post, Ran off road right"/>
    <s v="Snow, Blowing snow"/>
    <s v="N"/>
    <s v="N"/>
    <s v="N"/>
    <s v="N"/>
    <n v="44.103205000000003"/>
    <n v="-102.562735"/>
    <s v="Passenger car"/>
    <s v="Eastbound"/>
    <s v="Failure to keep in proper lane; Running off road"/>
    <s v="None"/>
    <m/>
    <s v="None"/>
    <s v="None"/>
    <s v="Test not given"/>
    <x v="6"/>
    <x v="0"/>
  </r>
  <r>
    <n v="2015"/>
    <n v="1900729"/>
    <d v="2019-01-25T09:21:00"/>
    <s v="PENNINGTON"/>
    <s v="N"/>
    <s v="Lap belt and shoulder harness used"/>
    <s v="Straight ahead"/>
    <n v="0"/>
    <n v="90"/>
    <s v="Jackknife, Ran off road left"/>
    <s v="Snow, Blowing snow"/>
    <s v="N"/>
    <s v="N"/>
    <s v="N"/>
    <s v="N"/>
    <n v="44.103380999999899"/>
    <n v="-102.532259999999"/>
    <s v="Light truck (2 axles, 4 tires)"/>
    <s v="Westbound"/>
    <s v="Failure to keep in proper lane; None"/>
    <s v="Road surface condition ( wet, icy, snow, slush, etc. )"/>
    <m/>
    <s v="None"/>
    <s v="None"/>
    <s v="Test not given"/>
    <x v="6"/>
    <x v="0"/>
  </r>
  <r>
    <n v="2016"/>
    <n v="1900728"/>
    <d v="2019-01-25T08:13:00"/>
    <s v="PENNINGTON"/>
    <s v="N"/>
    <s v="Lap belt and shoulder harness used"/>
    <s v="Straight ahead"/>
    <n v="0"/>
    <n v="90"/>
    <s v="Guardrail face, Ran off road left"/>
    <s v="Snow, Blowing snow"/>
    <s v="N"/>
    <s v="N"/>
    <s v="N"/>
    <s v="N"/>
    <n v="43.986885000000001"/>
    <n v="-102.234054"/>
    <s v="Passenger car"/>
    <s v="Westbound"/>
    <s v="Failure to keep in proper lane; None"/>
    <s v="None"/>
    <m/>
    <s v="Tires"/>
    <s v="None"/>
    <s v="Test not given"/>
    <x v="6"/>
    <x v="0"/>
  </r>
  <r>
    <n v="2017"/>
    <n v="1817931"/>
    <d v="2018-12-31T10:24:00"/>
    <s v="JACKSON"/>
    <s v="N"/>
    <s v="Lap belt and shoulder harness used"/>
    <s v="Straight ahead"/>
    <n v="0"/>
    <n v="90"/>
    <s v="Motor vehicle in transport"/>
    <s v="Snow, Blowing snow"/>
    <s v="N"/>
    <s v="N"/>
    <s v="N"/>
    <s v="N"/>
    <n v="43.872712"/>
    <n v="-101.972617"/>
    <s v="Light truck (2 axles, 4 tires); SUV ( sport utility/suburban )"/>
    <s v="Eastbound"/>
    <s v="None; Unknown"/>
    <s v="Road surface condition ( wet, icy, snow, slush, etc. )"/>
    <m/>
    <s v="None"/>
    <s v="Weather conditions"/>
    <s v="Test not given, Test not given"/>
    <x v="6"/>
    <x v="2"/>
  </r>
  <r>
    <n v="2021"/>
    <n v="1900961"/>
    <d v="2019-02-02T17:40:00"/>
    <s v="PENNINGTON"/>
    <s v="N"/>
    <m/>
    <m/>
    <n v="-1"/>
    <n v="90"/>
    <s v="Animal  - wild"/>
    <s v="Cloudy"/>
    <s v="N"/>
    <s v="N"/>
    <s v="N"/>
    <s v="N"/>
    <n v="44.065314000000001"/>
    <n v="-102.447433"/>
    <s v="Passenger car"/>
    <s v="Westbound"/>
    <s v="Wild animal hit - damage only"/>
    <s v="Animal in roadway"/>
    <m/>
    <s v="Wild animal hit"/>
    <s v="Wild animal hit - damage only"/>
    <s v="Wild animal hit"/>
    <x v="6"/>
    <x v="0"/>
  </r>
  <r>
    <n v="2022"/>
    <n v="1900962"/>
    <d v="2019-02-02T17:40:00"/>
    <s v="PENNINGTON"/>
    <s v="N"/>
    <m/>
    <m/>
    <n v="-1"/>
    <n v="90"/>
    <s v="Animal  - wild"/>
    <s v="Cloudy"/>
    <s v="N"/>
    <s v="N"/>
    <s v="N"/>
    <s v="N"/>
    <n v="44.065314000000001"/>
    <n v="-102.447433"/>
    <s v="Mini-van/passenger van with seats for 8 or less, including driver"/>
    <s v="Westbound"/>
    <s v="Wild animal hit - damage only"/>
    <s v="Animal in roadway"/>
    <m/>
    <s v="Wild animal hit"/>
    <s v="Wild animal hit - damage only"/>
    <s v="Wild animal hit"/>
    <x v="6"/>
    <x v="0"/>
  </r>
  <r>
    <n v="2024"/>
    <n v="1901015"/>
    <d v="2019-01-01T15:47:00"/>
    <s v="PENNINGTON"/>
    <s v="N"/>
    <s v="Lap belt and shoulder harness used"/>
    <s v="Changing lanes, Straight ahead"/>
    <n v="0"/>
    <n v="90"/>
    <s v="Guardrail face, Motor vehicle in transport"/>
    <s v="Snow, Blowing snow"/>
    <s v="N"/>
    <s v="N"/>
    <s v="N"/>
    <s v="N"/>
    <n v="44.024560000000001"/>
    <n v="-102.314858999999"/>
    <s v="Passenger car; SUV ( sport utility/suburban )"/>
    <s v="Westbound"/>
    <s v="Driving too fast for conditions; None"/>
    <s v="Road surface condition ( wet, icy, snow, slush, etc. )"/>
    <m/>
    <s v="None"/>
    <s v="None; Weather conditions"/>
    <s v="0.00 BAC, Not reported, 0.00 BAC, Not reported, 0.00 BAC"/>
    <x v="6"/>
    <x v="4"/>
  </r>
  <r>
    <n v="2025"/>
    <n v="1901287"/>
    <d v="2019-01-31T18:00:00"/>
    <s v="PENNINGTON"/>
    <s v="N"/>
    <s v="Lap belt and shoulder harness used"/>
    <s v="Straight ahead, Turning left"/>
    <n v="0"/>
    <n v="90"/>
    <s v="Motor vehicle in transport"/>
    <s v="Clear"/>
    <s v="N"/>
    <s v="N"/>
    <s v="N"/>
    <s v="N"/>
    <n v="44.100518999999899"/>
    <n v="-103.151387"/>
    <s v="Passenger car; SUV ( sport utility/suburban )"/>
    <s v="Southbound"/>
    <s v="Disregarded traffic signs or signals; None"/>
    <s v="None"/>
    <m/>
    <s v="None"/>
    <s v="None"/>
    <s v="Test not given, Test not given"/>
    <x v="6"/>
    <x v="0"/>
  </r>
  <r>
    <n v="2027"/>
    <n v="1901344"/>
    <d v="2019-02-09T19:04:00"/>
    <s v="PENNINGTON"/>
    <s v="N"/>
    <m/>
    <m/>
    <n v="-1"/>
    <n v="90"/>
    <s v="Animal  - wild"/>
    <s v="Clear"/>
    <s v="N"/>
    <s v="N"/>
    <s v="N"/>
    <s v="N"/>
    <n v="43.987492000000003"/>
    <n v="-102.246386999999"/>
    <s v="Light truck (2 axles, 4 tires)"/>
    <s v="Westbound"/>
    <s v="Wild animal hit - damage only"/>
    <s v="Animal in roadway"/>
    <m/>
    <s v="Wild animal hit"/>
    <s v="Wild animal hit - damage only"/>
    <s v="Wild animal hit"/>
    <x v="6"/>
    <x v="0"/>
  </r>
  <r>
    <n v="2030"/>
    <n v="1901630"/>
    <d v="2019-02-06T08:45:00"/>
    <s v="PENNINGTON"/>
    <s v="N"/>
    <s v="Lap belt and shoulder harness used"/>
    <s v="Straight ahead"/>
    <n v="0"/>
    <n v="90"/>
    <s v="Highway traffic sign post/sign, Ran off road right"/>
    <s v="Cloudy"/>
    <s v="N"/>
    <s v="N"/>
    <s v="N"/>
    <s v="N"/>
    <n v="44.109976000000003"/>
    <n v="-103.126823"/>
    <s v="SUV ( sport utility/suburban )"/>
    <s v="Westbound"/>
    <s v="Driving too fast for conditions; None"/>
    <s v="Road surface condition ( wet, icy, snow, slush, etc. )"/>
    <m/>
    <s v="None"/>
    <s v="None"/>
    <s v="Test not given"/>
    <x v="6"/>
    <x v="0"/>
  </r>
  <r>
    <n v="2032"/>
    <n v="1901203"/>
    <d v="2019-02-07T04:44:00"/>
    <s v="PENNINGTON"/>
    <s v="N"/>
    <m/>
    <s v="Straight ahead"/>
    <n v="0"/>
    <n v="90"/>
    <s v="Guardrail face, Ran off road left"/>
    <s v="Cloudy"/>
    <s v="N"/>
    <s v="N"/>
    <s v="N"/>
    <s v="N"/>
    <n v="44.100766999999898"/>
    <n v="-103.150650999999"/>
    <s v="Passenger car"/>
    <s v="Westbound"/>
    <s v="Unknown"/>
    <s v="Unknown"/>
    <m/>
    <s v="Unknown"/>
    <s v="Unknown"/>
    <s v="Test not given"/>
    <x v="6"/>
    <x v="0"/>
  </r>
  <r>
    <n v="2036"/>
    <n v="1901923"/>
    <d v="2019-02-19T05:30:00"/>
    <s v="PENNINGTON"/>
    <s v="N"/>
    <s v="Lap belt and shoulder harness used"/>
    <s v="Straight ahead"/>
    <n v="0"/>
    <n v="90"/>
    <s v="Other movable object"/>
    <s v="Clear"/>
    <s v="N"/>
    <s v="N"/>
    <s v="N"/>
    <s v="N"/>
    <n v="44.0802049999999"/>
    <n v="-102.479865"/>
    <s v="Cargo van - GVWR 10,000 lbs or less"/>
    <s v="Eastbound"/>
    <s v="None"/>
    <s v="None"/>
    <m/>
    <s v="None"/>
    <s v="None"/>
    <s v="Test not given"/>
    <x v="6"/>
    <x v="0"/>
  </r>
  <r>
    <n v="2037"/>
    <n v="1901933"/>
    <d v="2019-02-22T07:50:00"/>
    <s v="PENNINGTON"/>
    <s v="N"/>
    <s v="Lap belt and shoulder harness used"/>
    <s v="Straight ahead"/>
    <n v="0"/>
    <n v="90"/>
    <s v="Highway traffic sign post/sign, Ran off road right"/>
    <s v="Snow"/>
    <s v="N"/>
    <s v="N"/>
    <s v="N"/>
    <s v="N"/>
    <n v="44.099688"/>
    <n v="-103.164359"/>
    <s v="Passenger car"/>
    <s v="Westbound"/>
    <s v="None; Running off road"/>
    <s v="Road surface condition ( wet, icy, snow, slush, etc. )"/>
    <m/>
    <s v="None"/>
    <s v="None"/>
    <s v="Test not given"/>
    <x v="6"/>
    <x v="0"/>
  </r>
  <r>
    <n v="2042"/>
    <n v="1902206"/>
    <d v="2019-03-01T08:26:00"/>
    <s v="PENNINGTON"/>
    <s v="N"/>
    <s v="Lap belt and shoulder harness used"/>
    <s v="Straight ahead"/>
    <n v="0"/>
    <n v="90"/>
    <s v="Overturn/rollover, Ran off road left"/>
    <s v="Snow"/>
    <s v="N"/>
    <s v="N"/>
    <s v="N"/>
    <s v="N"/>
    <n v="44.103175999999898"/>
    <n v="-102.544850999999"/>
    <s v="Light truck (2 axles, 4 tires)"/>
    <s v="Eastbound"/>
    <s v="Driving too fast for conditions; None"/>
    <s v="Road surface condition ( wet, icy, snow, slush, etc. )"/>
    <m/>
    <s v="None"/>
    <s v="None"/>
    <s v="0.00 BAC"/>
    <x v="6"/>
    <x v="0"/>
  </r>
  <r>
    <n v="2045"/>
    <n v="1902498"/>
    <d v="2019-03-01T08:01:00"/>
    <s v="PENNINGTON"/>
    <s v="N"/>
    <s v="Lap belt and shoulder harness used"/>
    <s v="Straight ahead"/>
    <n v="0"/>
    <n v="90"/>
    <s v="Guardrail face, Ran off road right"/>
    <s v="Blowing snow"/>
    <s v="N"/>
    <s v="N"/>
    <s v="N"/>
    <s v="N"/>
    <n v="43.985551999999899"/>
    <n v="-102.20828"/>
    <s v="Light truck (2 axles, 4 tires)"/>
    <s v="Eastbound"/>
    <s v="Driving too fast for conditions; None"/>
    <s v="Road surface condition ( wet, icy, snow, slush, etc. )"/>
    <m/>
    <s v="None"/>
    <s v="None"/>
    <s v="0.00 BAC"/>
    <x v="6"/>
    <x v="0"/>
  </r>
  <r>
    <n v="2046"/>
    <n v="1902757"/>
    <d v="2019-03-09T12:39:00"/>
    <s v="PENNINGTON"/>
    <s v="N"/>
    <s v="Lap belt and shoulder harness used"/>
    <s v="Straight ahead"/>
    <n v="0"/>
    <n v="90"/>
    <s v="Bridge rail, Fence, Guardrail face, Jackknife"/>
    <s v="Cloudy"/>
    <s v="Y"/>
    <s v="N"/>
    <s v="N"/>
    <s v="N"/>
    <n v="44.066924999999898"/>
    <n v="-102.457781999999"/>
    <s v="Tractor/semi-trailer"/>
    <s v="Eastbound"/>
    <s v="Driving too fast for conditions; Over-correcting/over-steering"/>
    <s v="Road surface condition ( wet, icy, snow, slush, etc. )"/>
    <s v="OVERDRIVING ROAD CONDITIONS"/>
    <s v="None"/>
    <s v="None"/>
    <s v="Test not given"/>
    <x v="6"/>
    <x v="0"/>
  </r>
  <r>
    <n v="2047"/>
    <n v="1902760"/>
    <d v="2019-02-23T19:34:00"/>
    <s v="PENNINGTON"/>
    <s v="N"/>
    <s v="Lap belt and shoulder harness used"/>
    <s v="Straight ahead"/>
    <n v="0"/>
    <n v="90"/>
    <s v="Overturn/rollover, Ran off road right"/>
    <s v="Blowing snow, Severe crosswinds"/>
    <s v="N"/>
    <s v="N"/>
    <s v="N"/>
    <s v="N"/>
    <n v="44.118330999999898"/>
    <n v="-102.952288999999"/>
    <s v="Light truck (2 axles, 4 tires)"/>
    <s v="Westbound"/>
    <s v="Running off road; Swerving or avoiding due to wind, slippery surface, vehicle, object, non-motorist, etc."/>
    <s v="Road surface condition ( wet, icy, snow, slush, etc. )"/>
    <m/>
    <s v="None"/>
    <s v="Weather conditions"/>
    <s v="Test not given"/>
    <x v="6"/>
    <x v="2"/>
  </r>
  <r>
    <n v="2048"/>
    <n v="1902763"/>
    <d v="2019-03-09T09:30:00"/>
    <s v="PENNINGTON"/>
    <s v="N"/>
    <s v="Lap belt and shoulder harness used"/>
    <s v="Straight ahead"/>
    <n v="0"/>
    <n v="90"/>
    <s v="Motor vehicle in transport"/>
    <s v="Blowing snow, Severe crosswinds"/>
    <s v="N"/>
    <s v="N"/>
    <s v="N"/>
    <s v="N"/>
    <n v="44.103250000000003"/>
    <n v="-102.577338999999"/>
    <s v="Light truck (2 axles, 4 tires); Tractor/semi-trailer"/>
    <s v="Eastbound"/>
    <s v="None; Unknown"/>
    <s v="Road surface condition ( wet, icy, snow, slush, etc. )"/>
    <m/>
    <s v="None"/>
    <s v="Weather conditions"/>
    <s v="Test not given, Test not given"/>
    <x v="6"/>
    <x v="0"/>
  </r>
  <r>
    <n v="2049"/>
    <n v="1902764"/>
    <d v="2019-03-09T22:00:00"/>
    <s v="PENNINGTON"/>
    <s v="N"/>
    <s v="Lap belt and shoulder harness used"/>
    <s v="Straight ahead"/>
    <n v="0"/>
    <n v="90"/>
    <s v="Highway traffic sign post/sign, Ran off road right, Snow bank"/>
    <s v="Snow"/>
    <s v="N"/>
    <s v="N"/>
    <s v="N"/>
    <s v="N"/>
    <n v="44.103250000000003"/>
    <n v="-102.577338999999"/>
    <s v="Passenger car"/>
    <s v="Eastbound"/>
    <s v="Driving too fast for conditions; Swerving or avoiding due to wind, slippery surface, vehicle, object, non-motorist, etc."/>
    <s v="Road surface condition ( wet, icy, snow, slush, etc. )"/>
    <s v="FAIL TO REPORT ACCIDENT (&gt;$1000/$2000)"/>
    <s v="None"/>
    <s v="Unknown"/>
    <s v="Test not given"/>
    <x v="6"/>
    <x v="0"/>
  </r>
  <r>
    <n v="2050"/>
    <n v="1902765"/>
    <d v="2019-03-09T07:32:00"/>
    <s v="PENNINGTON"/>
    <s v="N"/>
    <s v="Lap belt and shoulder harness used"/>
    <s v="Overtaking/passing, Straight ahead"/>
    <n v="0"/>
    <n v="90"/>
    <s v="Motor vehicle in transport, Motor vehicle used as equipment ( snowplow plowing )"/>
    <s v="Blowing snow, Severe crosswinds"/>
    <s v="N"/>
    <s v="N"/>
    <s v="N"/>
    <s v="N"/>
    <n v="43.941789"/>
    <n v="-102.156575"/>
    <s v="Single-unit truck (3 or more axles); Tractor/semi-trailer"/>
    <s v="Westbound"/>
    <s v="Failure to keep in proper lane; Improper lane change; None"/>
    <s v="Road surface condition ( wet, icy, snow, slush, etc. )"/>
    <s v="CARELESS DRIVING."/>
    <s v="None"/>
    <s v="Weather conditions"/>
    <s v="Test not given, Test not given"/>
    <x v="6"/>
    <x v="0"/>
  </r>
  <r>
    <n v="2052"/>
    <n v="1902823"/>
    <d v="2019-03-10T09:37:00"/>
    <s v="PENNINGTON"/>
    <s v="N"/>
    <s v="Lap belt and shoulder harness used"/>
    <s v="Straight ahead"/>
    <n v="0"/>
    <n v="90"/>
    <s v="Guardrail face, Ran off road left"/>
    <s v="Clear"/>
    <s v="N"/>
    <s v="N"/>
    <s v="N"/>
    <s v="N"/>
    <n v="44.023055999999897"/>
    <n v="-102.30583300000001"/>
    <s v="SUV ( sport utility/suburban )"/>
    <s v="Westbound"/>
    <s v="Driving too fast for conditions; Swerving or avoiding due to wind, slippery surface, vehicle, object, non-motorist, etc."/>
    <s v="Road surface condition ( wet, icy, snow, slush, etc. )"/>
    <m/>
    <s v="None"/>
    <s v="None"/>
    <s v="Test not given"/>
    <x v="6"/>
    <x v="0"/>
  </r>
  <r>
    <n v="2054"/>
    <n v="1902871"/>
    <d v="2019-03-08T23:30:00"/>
    <s v="PENNINGTON"/>
    <s v="N"/>
    <s v="Lap belt and shoulder harness used"/>
    <s v="Straight ahead"/>
    <n v="0"/>
    <n v="90"/>
    <s v="Overturn/rollover, Ran off road left"/>
    <s v="Snow, Blowing snow"/>
    <s v="N"/>
    <s v="N"/>
    <s v="N"/>
    <s v="N"/>
    <n v="44.118330999999898"/>
    <n v="-102.952288999999"/>
    <s v="Light truck (2 axles, 4 tires)"/>
    <s v="Westbound"/>
    <s v="Running off road; Swerving or avoiding due to wind, slippery surface, vehicle, object, non-motorist, etc."/>
    <s v="Road surface condition ( wet, icy, snow, slush, etc. )"/>
    <m/>
    <s v="None"/>
    <s v="Weather conditions"/>
    <s v="Test not given"/>
    <x v="6"/>
    <x v="0"/>
  </r>
  <r>
    <n v="2064"/>
    <n v="1903325"/>
    <d v="2019-03-14T13:45:00"/>
    <s v="PENNINGTON"/>
    <s v="N"/>
    <s v="Lap belt and shoulder harness used"/>
    <s v="Straight ahead"/>
    <n v="0"/>
    <n v="90"/>
    <s v="Other traffic barrier"/>
    <s v="Clear"/>
    <s v="N"/>
    <s v="N"/>
    <s v="N"/>
    <s v="N"/>
    <n v="43.986418999999898"/>
    <n v="-102.243624999999"/>
    <s v="SUV ( sport utility/suburban )"/>
    <s v="Eastbound"/>
    <s v="Disregarded traffic signs or signals; None"/>
    <s v="None"/>
    <m/>
    <s v="None"/>
    <s v="None"/>
    <s v="Test not given"/>
    <x v="6"/>
    <x v="0"/>
  </r>
  <r>
    <n v="2065"/>
    <n v="1903328"/>
    <d v="2019-03-30T00:05:00"/>
    <s v="PENNINGTON"/>
    <s v="N"/>
    <m/>
    <m/>
    <n v="-1"/>
    <n v="90"/>
    <s v="Animal  - wild"/>
    <s v="Clear"/>
    <s v="N"/>
    <s v="N"/>
    <s v="N"/>
    <s v="N"/>
    <n v="44.108302000000002"/>
    <n v="-103.129317"/>
    <s v="Passenger car"/>
    <s v="Eastbound"/>
    <s v="Wild animal hit - damage only"/>
    <s v="Animal in roadway"/>
    <m/>
    <s v="Wild animal hit"/>
    <s v="Wild animal hit - damage only"/>
    <s v="Wild animal hit"/>
    <x v="6"/>
    <x v="0"/>
  </r>
  <r>
    <n v="2066"/>
    <n v="1903316"/>
    <d v="2019-04-01T04:43:00"/>
    <s v="PENNINGTON"/>
    <s v="N"/>
    <s v="Lap belt and shoulder harness used"/>
    <s v="Straight ahead"/>
    <n v="0"/>
    <n v="90"/>
    <s v="Guardrail face, Ran off road right"/>
    <s v="Clear"/>
    <s v="N"/>
    <s v="N"/>
    <s v="N"/>
    <s v="N"/>
    <n v="44.031984999999899"/>
    <n v="-102.335536"/>
    <s v="Passenger car"/>
    <s v="Westbound"/>
    <s v="None"/>
    <s v="None"/>
    <m/>
    <s v="Steering"/>
    <s v="None"/>
    <s v="Test not given"/>
    <x v="6"/>
    <x v="0"/>
  </r>
  <r>
    <n v="2067"/>
    <n v="1903381"/>
    <d v="2019-03-22T14:22:00"/>
    <s v="PENNINGTON"/>
    <s v="N"/>
    <s v="Lap belt and shoulder harness used"/>
    <s v="Straight ahead"/>
    <n v="0"/>
    <n v="90"/>
    <s v="Cross median/centerline, Guardrail face, Ran off road left"/>
    <s v="Clear"/>
    <s v="N"/>
    <s v="N"/>
    <s v="N"/>
    <s v="N"/>
    <n v="44.117753999999898"/>
    <n v="-103.07441"/>
    <s v="SUV ( sport utility/suburban )"/>
    <s v="Eastbound"/>
    <s v="None"/>
    <s v="None"/>
    <m/>
    <s v="None"/>
    <s v="None"/>
    <s v="Test not given"/>
    <x v="6"/>
    <x v="2"/>
  </r>
  <r>
    <n v="2068"/>
    <n v="1818810"/>
    <d v="2018-05-18T21:30:00"/>
    <s v="JACKSON"/>
    <s v="N"/>
    <m/>
    <m/>
    <n v="-1"/>
    <n v="90"/>
    <s v="Animal  - wild"/>
    <s v="Cloudy"/>
    <s v="N"/>
    <s v="N"/>
    <s v="N"/>
    <s v="N"/>
    <n v="43.836267999999897"/>
    <n v="-101.66294000000001"/>
    <s v="Passenger car"/>
    <s v="Westbound"/>
    <s v="Wild animal hit - damage only"/>
    <s v="Animal in roadway"/>
    <m/>
    <s v="Wild animal hit"/>
    <s v="Wild animal hit - damage only"/>
    <s v="Wild animal hit"/>
    <x v="6"/>
    <x v="0"/>
  </r>
  <r>
    <n v="2069"/>
    <n v="1818811"/>
    <d v="2018-01-13T22:46:00"/>
    <s v="JACKSON"/>
    <s v="N"/>
    <s v="Lap belt and shoulder harness used"/>
    <s v="Straight ahead"/>
    <n v="0"/>
    <n v="90"/>
    <s v="Guardrail face, Ran off road left"/>
    <s v="Snow"/>
    <s v="N"/>
    <s v="N"/>
    <s v="N"/>
    <s v="N"/>
    <n v="43.843085000000002"/>
    <n v="-101.904827999999"/>
    <s v="SUV ( sport utility/suburban )"/>
    <s v="Westbound"/>
    <s v="None"/>
    <s v="Road surface condition ( wet, icy, snow, slush, etc. )"/>
    <m/>
    <s v="None"/>
    <s v="None"/>
    <s v="Test not given"/>
    <x v="6"/>
    <x v="0"/>
  </r>
  <r>
    <n v="2070"/>
    <n v="1818812"/>
    <d v="2018-01-13T23:30:00"/>
    <s v="JACKSON"/>
    <s v="N"/>
    <s v="Lap belt and shoulder harness used"/>
    <s v="Straight ahead"/>
    <n v="0"/>
    <n v="90"/>
    <s v="Fence, Guardrail face, Ran off road right"/>
    <s v="Snow"/>
    <s v="N"/>
    <s v="N"/>
    <s v="N"/>
    <s v="N"/>
    <n v="43.843583000000002"/>
    <n v="-101.905824999999"/>
    <s v="SUV ( sport utility/suburban )"/>
    <s v="Westbound"/>
    <s v="Driving too fast for conditions; None"/>
    <s v="Road surface condition ( wet, icy, snow, slush, etc. )"/>
    <m/>
    <s v="None"/>
    <s v="None"/>
    <s v="Test not given"/>
    <x v="6"/>
    <x v="0"/>
  </r>
  <r>
    <n v="2071"/>
    <n v="1818814"/>
    <d v="2018-03-27T07:30:00"/>
    <s v="JACKSON"/>
    <s v="N"/>
    <s v="Lap belt and shoulder harness used"/>
    <s v="Straight ahead"/>
    <n v="0"/>
    <n v="90"/>
    <s v="Fence, Ran off road right"/>
    <s v="Clear"/>
    <s v="N"/>
    <s v="N"/>
    <s v="N"/>
    <s v="N"/>
    <n v="43.8949929999999"/>
    <n v="-102.02174100000001"/>
    <s v="Light truck (2 axles, 4 tires)"/>
    <s v="Eastbound"/>
    <s v="None"/>
    <s v="Road surface condition ( wet, icy, snow, slush, etc. )"/>
    <m/>
    <s v="None"/>
    <s v="None"/>
    <s v="Test not given"/>
    <x v="6"/>
    <x v="0"/>
  </r>
  <r>
    <n v="2072"/>
    <n v="1903445"/>
    <d v="2019-03-31T20:46:00"/>
    <s v="PENNINGTON"/>
    <s v="N"/>
    <m/>
    <m/>
    <n v="-1"/>
    <n v="90"/>
    <s v="Animal  - wild"/>
    <s v="Clear"/>
    <s v="N"/>
    <s v="N"/>
    <s v="N"/>
    <s v="N"/>
    <n v="44.022970999999899"/>
    <n v="-102.305087999999"/>
    <s v="Passenger car"/>
    <s v="Westbound"/>
    <s v="Wild animal hit - damage only"/>
    <s v="Animal in roadway"/>
    <m/>
    <s v="Wild animal hit"/>
    <s v="Wild animal hit - damage only"/>
    <s v="Wild animal hit"/>
    <x v="6"/>
    <x v="0"/>
  </r>
  <r>
    <n v="2073"/>
    <n v="1903409"/>
    <d v="2019-04-04T09:05:00"/>
    <s v="PENNINGTON"/>
    <s v="N"/>
    <s v="Lap belt and shoulder harness used"/>
    <s v="Straight ahead"/>
    <n v="0"/>
    <n v="90"/>
    <s v="Other movable object"/>
    <s v="Cloudy"/>
    <s v="N"/>
    <s v="N"/>
    <s v="N"/>
    <s v="N"/>
    <n v="44.103436000000002"/>
    <n v="-102.81994400000001"/>
    <s v="Passenger car"/>
    <s v="Eastbound"/>
    <s v="None"/>
    <s v="Obstruction in roadway"/>
    <m/>
    <s v="None"/>
    <s v="None"/>
    <s v="Test not given"/>
    <x v="6"/>
    <x v="0"/>
  </r>
  <r>
    <n v="2074"/>
    <n v="1903470"/>
    <d v="2019-04-07T20:00:00"/>
    <s v="PENNINGTON"/>
    <s v="N"/>
    <m/>
    <m/>
    <n v="-1"/>
    <n v="90"/>
    <s v="Animal  - wild"/>
    <s v="Clear"/>
    <s v="N"/>
    <s v="N"/>
    <s v="N"/>
    <s v="N"/>
    <n v="44.106085999999898"/>
    <n v="-103.13384600000001"/>
    <s v="SUV ( sport utility/suburban )"/>
    <s v="Westbound"/>
    <s v="Wild animal hit - damage only"/>
    <s v="Animal in roadway"/>
    <m/>
    <s v="Wild animal hit"/>
    <s v="Wild animal hit - damage only"/>
    <s v="Wild animal hit"/>
    <x v="6"/>
    <x v="0"/>
  </r>
  <r>
    <n v="2077"/>
    <n v="1903824"/>
    <d v="2019-04-05T22:50:00"/>
    <s v="PENNINGTON"/>
    <s v="N"/>
    <s v="Lap belt and shoulder harness used"/>
    <s v="Straight ahead"/>
    <n v="0"/>
    <n v="90"/>
    <s v="Overturn/rollover, Ran off road left"/>
    <s v="Clear"/>
    <s v="N"/>
    <s v="N"/>
    <s v="N"/>
    <s v="N"/>
    <n v="44.068541000000003"/>
    <n v="-102.462214"/>
    <s v="Light truck (2 axles, 4 tires)"/>
    <s v="Westbound"/>
    <s v="None"/>
    <s v="None"/>
    <s v="FINANCIAL RESPONSIBILITY - OWNER"/>
    <s v="Steering"/>
    <s v="None"/>
    <s v="0.00 BAC"/>
    <x v="6"/>
    <x v="0"/>
  </r>
  <r>
    <n v="2080"/>
    <n v="1904120"/>
    <d v="2019-04-27T06:00:00"/>
    <s v="PENNINGTON"/>
    <s v="N"/>
    <s v="Lap belt and shoulder harness used"/>
    <s v="Straight ahead"/>
    <n v="0"/>
    <n v="90"/>
    <s v="Culvert, Ran off road left"/>
    <s v="Rain"/>
    <s v="N"/>
    <s v="Y"/>
    <s v="N"/>
    <s v="N"/>
    <n v="44.103507999999898"/>
    <n v="-102.59661800000001"/>
    <s v="SUV ( sport utility/suburban )"/>
    <s v="Westbound"/>
    <s v="Fatigued/asleep; Running off road"/>
    <s v="None"/>
    <m/>
    <s v="None"/>
    <s v="None"/>
    <s v="0.00 BAC"/>
    <x v="6"/>
    <x v="0"/>
  </r>
  <r>
    <n v="2081"/>
    <n v="1904126"/>
    <d v="2019-04-26T23:10:00"/>
    <s v="PENNINGTON"/>
    <s v="N"/>
    <m/>
    <m/>
    <n v="-1"/>
    <n v="90"/>
    <s v="Animal  - wild"/>
    <s v="Cloudy, Rain"/>
    <s v="N"/>
    <s v="N"/>
    <s v="N"/>
    <s v="N"/>
    <n v="44.117812000000001"/>
    <n v="-103.01391700000001"/>
    <s v="SUV ( sport utility/suburban )"/>
    <s v="Eastbound"/>
    <s v="Wild animal hit - damage only"/>
    <s v="Animal in roadway"/>
    <m/>
    <s v="Wild animal hit"/>
    <s v="Wild animal hit - damage only"/>
    <s v="Wild animal hit"/>
    <x v="6"/>
    <x v="0"/>
  </r>
  <r>
    <n v="2083"/>
    <n v="1904800"/>
    <d v="2019-05-09T19:18:00"/>
    <s v="PENNINGTON"/>
    <s v="N"/>
    <s v="Lap belt and shoulder harness used"/>
    <s v="Straight ahead"/>
    <n v="0"/>
    <n v="90"/>
    <s v="Cross median/centerline, Guardrail end, Ran off road left"/>
    <s v="Clear"/>
    <s v="N"/>
    <s v="Y"/>
    <s v="N"/>
    <s v="N"/>
    <n v="44.103422000000002"/>
    <n v="-102.829920999999"/>
    <s v="Passenger car"/>
    <s v="Eastbound"/>
    <s v="Fatigued/asleep; None"/>
    <s v="None"/>
    <m/>
    <s v="None"/>
    <s v="None"/>
    <s v="0.00 BAC"/>
    <x v="6"/>
    <x v="0"/>
  </r>
  <r>
    <n v="2084"/>
    <n v="1904801"/>
    <d v="2019-04-29T08:23:00"/>
    <s v="PENNINGTON"/>
    <s v="N"/>
    <m/>
    <m/>
    <n v="-1"/>
    <n v="90"/>
    <s v="Animal  - wild"/>
    <s v="Clear"/>
    <s v="N"/>
    <s v="N"/>
    <s v="N"/>
    <s v="N"/>
    <n v="44.020516999999899"/>
    <n v="-102.29656300000001"/>
    <s v="SUV ( sport utility/suburban )"/>
    <s v="Eastbound"/>
    <s v="Wild animal hit - damage only"/>
    <s v="Animal in roadway"/>
    <m/>
    <s v="Wild animal hit"/>
    <s v="Wild animal hit - damage only"/>
    <s v="Wild animal hit"/>
    <x v="6"/>
    <x v="0"/>
  </r>
  <r>
    <n v="2085"/>
    <n v="1905048"/>
    <d v="2019-05-07T12:35:00"/>
    <s v="PENNINGTON"/>
    <s v="N"/>
    <s v="Lap belt and shoulder harness used"/>
    <s v="Straight ahead"/>
    <n v="0"/>
    <n v="90"/>
    <s v="Motor vehicle in transport"/>
    <s v="Rain"/>
    <s v="N"/>
    <s v="N"/>
    <s v="N"/>
    <s v="N"/>
    <n v="44.1035889999999"/>
    <n v="-102.652225"/>
    <s v="SUV ( sport utility/suburban ); Tractor/semi-trailer"/>
    <s v="Westbound"/>
    <s v="Driving too fast for conditions; None; Other"/>
    <s v="None"/>
    <m/>
    <s v="None"/>
    <s v="None"/>
    <s v="Test not given, Test not given"/>
    <x v="6"/>
    <x v="0"/>
  </r>
  <r>
    <n v="2086"/>
    <n v="1905052"/>
    <d v="2019-05-13T05:58:00"/>
    <s v="PENNINGTON"/>
    <s v="N"/>
    <s v="Lap belt and shoulder harness used"/>
    <s v="Straight ahead"/>
    <n v="0"/>
    <n v="90"/>
    <s v="Other movable object"/>
    <s v="Clear"/>
    <s v="N"/>
    <s v="N"/>
    <s v="N"/>
    <s v="N"/>
    <n v="44.117947000000001"/>
    <n v="-103.075873"/>
    <s v="Passenger car"/>
    <s v="Westbound"/>
    <s v="None"/>
    <s v="Obstruction in roadway"/>
    <m/>
    <s v="None"/>
    <s v="None"/>
    <s v="Test not given"/>
    <x v="6"/>
    <x v="0"/>
  </r>
  <r>
    <n v="2087"/>
    <n v="1905055"/>
    <d v="2019-04-26T20:05:00"/>
    <s v="PENNINGTON"/>
    <s v="N"/>
    <s v="Lap belt and shoulder harness used"/>
    <s v="Straight ahead"/>
    <n v="0"/>
    <n v="90"/>
    <s v="Fire/explosion"/>
    <s v="Rain"/>
    <s v="N"/>
    <s v="N"/>
    <s v="N"/>
    <s v="N"/>
    <n v="44.103794000000001"/>
    <n v="-102.855289999999"/>
    <s v="Single-unit truck (2 axle, 6 tires) GVWR 10,000 lbs or less"/>
    <s v="Eastbound"/>
    <s v="None"/>
    <s v="None"/>
    <m/>
    <s v="Other"/>
    <s v="None"/>
    <s v="Test not given"/>
    <x v="6"/>
    <x v="0"/>
  </r>
  <r>
    <n v="2090"/>
    <n v="1905189"/>
    <d v="2019-05-12T05:30:00"/>
    <s v="PENNINGTON"/>
    <s v="N"/>
    <m/>
    <m/>
    <n v="-1"/>
    <n v="90"/>
    <s v="Animal  - wild"/>
    <s v="Clear"/>
    <s v="N"/>
    <s v="N"/>
    <s v="N"/>
    <s v="N"/>
    <n v="44.06456"/>
    <n v="-102.443224"/>
    <s v="Passenger car"/>
    <s v="Westbound"/>
    <s v="Wild animal hit - damage only"/>
    <s v="Animal in roadway"/>
    <m/>
    <s v="Wild animal hit"/>
    <s v="Wild animal hit - damage only"/>
    <s v="Wild animal hit"/>
    <x v="6"/>
    <x v="0"/>
  </r>
  <r>
    <n v="2100"/>
    <n v="1906000"/>
    <d v="2019-05-30T21:15:00"/>
    <s v="PENNINGTON"/>
    <s v="N"/>
    <m/>
    <m/>
    <n v="-1"/>
    <n v="90"/>
    <s v="Animal  - wild"/>
    <s v="Clear"/>
    <s v="N"/>
    <s v="N"/>
    <s v="N"/>
    <s v="N"/>
    <n v="44.103794000000001"/>
    <n v="-102.855289999999"/>
    <s v="Passenger car"/>
    <s v="Eastbound"/>
    <s v="Wild animal hit - damage only"/>
    <s v="Animal in roadway"/>
    <m/>
    <s v="Wild animal hit"/>
    <s v="Wild animal hit - damage only"/>
    <s v="Wild animal hit"/>
    <x v="6"/>
    <x v="0"/>
  </r>
  <r>
    <n v="2101"/>
    <n v="1906019"/>
    <d v="2019-05-23T21:06:00"/>
    <s v="JACKSON"/>
    <s v="N"/>
    <m/>
    <m/>
    <n v="-1"/>
    <n v="90"/>
    <s v="Animal  - wild"/>
    <s v="Cloudy"/>
    <s v="N"/>
    <s v="N"/>
    <s v="N"/>
    <s v="N"/>
    <n v="43.835991999999898"/>
    <n v="-101.862652999999"/>
    <s v="Light truck (2 axles, 4 tires)"/>
    <s v="Eastbound"/>
    <s v="Wild animal hit - damage only"/>
    <s v="Animal in roadway"/>
    <m/>
    <s v="Wild animal hit"/>
    <s v="Wild animal hit - damage only"/>
    <s v="Wild animal hit"/>
    <x v="6"/>
    <x v="0"/>
  </r>
  <r>
    <n v="2106"/>
    <n v="1906009"/>
    <d v="2019-05-26T22:15:00"/>
    <s v="PENNINGTON"/>
    <s v="N"/>
    <m/>
    <m/>
    <n v="-1"/>
    <n v="90"/>
    <s v="Animal  - wild"/>
    <s v="Cloudy"/>
    <s v="N"/>
    <s v="N"/>
    <s v="N"/>
    <s v="N"/>
    <n v="43.945428999999898"/>
    <n v="-102.161236"/>
    <s v="Passenger car"/>
    <s v="Eastbound"/>
    <s v="Wild animal hit - damage only"/>
    <s v="Animal in roadway"/>
    <m/>
    <s v="Wild animal hit"/>
    <s v="Wild animal hit - damage only"/>
    <s v="Wild animal hit"/>
    <x v="6"/>
    <x v="0"/>
  </r>
  <r>
    <n v="2108"/>
    <n v="1906344"/>
    <d v="2019-05-30T21:10:00"/>
    <s v="PENNINGTON"/>
    <s v="N"/>
    <m/>
    <m/>
    <n v="-1"/>
    <n v="90"/>
    <s v="Animal  - wild"/>
    <s v="Clear"/>
    <s v="N"/>
    <s v="N"/>
    <s v="N"/>
    <s v="N"/>
    <n v="44.103651999999897"/>
    <n v="-102.821725"/>
    <s v="Passenger car"/>
    <s v="Westbound"/>
    <s v="Wild animal hit - damage only"/>
    <s v="Animal in roadway"/>
    <m/>
    <s v="Wild animal hit"/>
    <s v="Wild animal hit - damage only"/>
    <s v="Wild animal hit"/>
    <x v="6"/>
    <x v="0"/>
  </r>
  <r>
    <n v="2109"/>
    <n v="1906484"/>
    <d v="2019-06-06T21:33:00"/>
    <s v="PENNINGTON"/>
    <s v="N"/>
    <m/>
    <m/>
    <n v="-1"/>
    <n v="90"/>
    <s v="Animal  - wild"/>
    <s v="Clear"/>
    <s v="N"/>
    <s v="N"/>
    <s v="N"/>
    <s v="N"/>
    <n v="43.960124999999898"/>
    <n v="-102.17594200000001"/>
    <s v="SUV ( sport utility/suburban )"/>
    <s v="Westbound"/>
    <s v="Wild animal hit - damage only"/>
    <s v="Animal in roadway"/>
    <m/>
    <s v="Wild animal hit"/>
    <s v="Wild animal hit - damage only"/>
    <s v="Wild animal hit"/>
    <x v="6"/>
    <x v="0"/>
  </r>
  <r>
    <n v="2110"/>
    <n v="1906835"/>
    <d v="2019-06-11T20:45:00"/>
    <s v="PENNINGTON"/>
    <s v="N"/>
    <m/>
    <m/>
    <n v="-1"/>
    <n v="90"/>
    <s v="Animal  - wild"/>
    <s v="Rain"/>
    <s v="N"/>
    <s v="N"/>
    <s v="N"/>
    <s v="N"/>
    <n v="44.103653999999899"/>
    <n v="-102.817128999999"/>
    <s v="SUV ( sport utility/suburban )"/>
    <s v="Westbound"/>
    <s v="Wild animal hit - damage only"/>
    <s v="Animal in roadway"/>
    <m/>
    <s v="Wild animal hit"/>
    <s v="Wild animal hit - damage only"/>
    <s v="Wild animal hit"/>
    <x v="6"/>
    <x v="0"/>
  </r>
  <r>
    <n v="2114"/>
    <n v="1906862"/>
    <d v="2019-06-13T04:18:00"/>
    <s v="PENNINGTON"/>
    <s v="N"/>
    <m/>
    <m/>
    <n v="-1"/>
    <n v="90"/>
    <s v="Animal  - wild"/>
    <s v="Clear"/>
    <s v="N"/>
    <s v="N"/>
    <s v="N"/>
    <s v="N"/>
    <n v="44.068835999999898"/>
    <n v="-102.41817500000001"/>
    <s v="Passenger car"/>
    <s v="Eastbound"/>
    <s v="Wild animal hit - damage only"/>
    <s v="Animal in roadway"/>
    <m/>
    <s v="Wild animal hit"/>
    <s v="Wild animal hit - damage only"/>
    <s v="Wild animal hit"/>
    <x v="6"/>
    <x v="0"/>
  </r>
  <r>
    <n v="2115"/>
    <n v="1906955"/>
    <d v="2019-06-09T11:00:00"/>
    <s v="PENNINGTON"/>
    <s v="N"/>
    <s v="Lap belt and shoulder harness used"/>
    <s v="Straight ahead"/>
    <n v="0"/>
    <n v="90"/>
    <s v="Ditch, Guardrail face, Ran off road left"/>
    <s v="Clear"/>
    <s v="N"/>
    <s v="Y"/>
    <s v="N"/>
    <s v="N"/>
    <n v="44.103659999999898"/>
    <n v="-102.83288"/>
    <s v="Light truck (2 axles, 4 tires)"/>
    <s v="Westbound"/>
    <s v="Fatigued/asleep; None"/>
    <s v="None"/>
    <s v="CARELESS DRIVING."/>
    <s v="None"/>
    <s v="None"/>
    <s v="0.00 BAC"/>
    <x v="6"/>
    <x v="1"/>
  </r>
  <r>
    <n v="2116"/>
    <n v="1906909"/>
    <d v="2019-06-14T12:22:00"/>
    <s v="PENNINGTON"/>
    <s v="N"/>
    <m/>
    <m/>
    <n v="-1"/>
    <n v="90"/>
    <s v="Animal  - wild"/>
    <s v="Clear"/>
    <s v="N"/>
    <s v="N"/>
    <s v="N"/>
    <s v="N"/>
    <n v="44.012875999999899"/>
    <n v="-102.284882999999"/>
    <s v="Passenger car"/>
    <s v="Eastbound"/>
    <s v="Wild animal hit - damage only"/>
    <s v="Animal in roadway"/>
    <m/>
    <s v="Wild animal hit"/>
    <s v="Wild animal hit - damage only"/>
    <s v="Wild animal hit"/>
    <x v="6"/>
    <x v="0"/>
  </r>
  <r>
    <n v="2117"/>
    <n v="1906910"/>
    <d v="2019-06-15T12:06:00"/>
    <s v="PENNINGTON"/>
    <s v="N"/>
    <s v="Lap belt and shoulder harness used"/>
    <s v="Straight ahead"/>
    <n v="0"/>
    <n v="90"/>
    <s v="Cargo/equipment loss or shift, Motor vehicle in transport"/>
    <s v="Clear, Severe crosswinds"/>
    <s v="N"/>
    <s v="N"/>
    <s v="N"/>
    <s v="N"/>
    <n v="43.913688"/>
    <n v="-102.077789999999"/>
    <s v="Motor home; Passenger car"/>
    <s v="Westbound"/>
    <s v="None"/>
    <s v="None"/>
    <m/>
    <s v="None"/>
    <s v="None"/>
    <s v="Test not given, Test not given"/>
    <x v="6"/>
    <x v="0"/>
  </r>
  <r>
    <n v="2118"/>
    <n v="1906994"/>
    <d v="2019-06-15T21:15:00"/>
    <s v="PENNINGTON"/>
    <s v="N"/>
    <m/>
    <m/>
    <n v="-1"/>
    <n v="90"/>
    <s v="Animal  - wild"/>
    <s v="Clear"/>
    <s v="N"/>
    <s v="N"/>
    <s v="N"/>
    <s v="N"/>
    <n v="43.987112000000003"/>
    <n v="-102.221188999999"/>
    <s v="SUV ( sport utility/suburban )"/>
    <s v="Eastbound"/>
    <s v="Wild animal hit - damage only"/>
    <s v="Animal in roadway"/>
    <m/>
    <s v="Wild animal hit"/>
    <s v="Wild animal hit - damage only"/>
    <s v="Wild animal hit"/>
    <x v="6"/>
    <x v="0"/>
  </r>
  <r>
    <n v="2119"/>
    <n v="1906995"/>
    <d v="2019-06-15T21:20:00"/>
    <s v="PENNINGTON"/>
    <s v="N"/>
    <m/>
    <m/>
    <n v="-1"/>
    <n v="90"/>
    <s v="Animal  - wild"/>
    <s v="Clear"/>
    <s v="N"/>
    <s v="N"/>
    <s v="N"/>
    <s v="N"/>
    <n v="44.067484"/>
    <n v="-102.38825300000001"/>
    <s v="Passenger car"/>
    <s v="Westbound"/>
    <s v="Wild animal hit - damage only"/>
    <s v="Animal in roadway"/>
    <m/>
    <s v="Wild animal hit"/>
    <s v="Wild animal hit - damage only"/>
    <s v="Wild animal hit"/>
    <x v="6"/>
    <x v="0"/>
  </r>
  <r>
    <n v="2120"/>
    <n v="1906997"/>
    <d v="2019-05-22T05:50:00"/>
    <s v="PENNINGTON"/>
    <s v="N"/>
    <s v="Lap belt and shoulder harness used"/>
    <s v="Straight ahead"/>
    <n v="0"/>
    <n v="90"/>
    <s v="Cross median/centerline, Light/luminaire support"/>
    <s v="Cloudy, Rain"/>
    <s v="N"/>
    <s v="N"/>
    <s v="N"/>
    <s v="N"/>
    <n v="44.101509999999898"/>
    <n v="-103.145447"/>
    <s v="SUV ( sport utility/suburban )"/>
    <s v="Eastbound"/>
    <s v="Driving too fast for conditions; Swerving or avoiding due to wind, slippery surface, vehicle, object, non-motorist, etc."/>
    <s v="Road surface condition ( wet, icy, snow, slush, etc. )"/>
    <m/>
    <s v="None"/>
    <s v="Weather conditions"/>
    <s v="Test not given"/>
    <x v="6"/>
    <x v="0"/>
  </r>
  <r>
    <n v="2122"/>
    <n v="1907304"/>
    <d v="2019-06-22T09:19:00"/>
    <s v="PENNINGTON"/>
    <s v="N"/>
    <m/>
    <m/>
    <n v="-1"/>
    <n v="90"/>
    <s v="Animal  - wild"/>
    <s v="Clear"/>
    <s v="N"/>
    <s v="N"/>
    <s v="N"/>
    <s v="N"/>
    <n v="44.021095000000003"/>
    <n v="-102.300973999999"/>
    <s v="Passenger car"/>
    <s v="Eastbound"/>
    <s v="Wild animal hit - damage only"/>
    <s v="Animal in roadway"/>
    <m/>
    <s v="Wild animal hit"/>
    <s v="Wild animal hit - damage only"/>
    <s v="Wild animal hit"/>
    <x v="6"/>
    <x v="0"/>
  </r>
  <r>
    <n v="2123"/>
    <n v="1907385"/>
    <d v="2019-06-16T16:37:00"/>
    <s v="PENNINGTON"/>
    <s v="N"/>
    <m/>
    <m/>
    <n v="-1"/>
    <n v="90"/>
    <s v="Animal  - wild"/>
    <s v="Clear"/>
    <s v="N"/>
    <s v="N"/>
    <s v="N"/>
    <s v="N"/>
    <n v="44.101174999999898"/>
    <n v="-102.514015"/>
    <s v="Passenger car"/>
    <s v="Westbound"/>
    <s v="Wild animal hit - damage only"/>
    <s v="Animal in roadway"/>
    <m/>
    <s v="Wild animal hit"/>
    <s v="Wild animal hit - damage only"/>
    <s v="Wild animal hit"/>
    <x v="6"/>
    <x v="0"/>
  </r>
  <r>
    <n v="2124"/>
    <n v="1907605"/>
    <d v="2019-06-16T12:00:00"/>
    <s v="PENNINGTON"/>
    <s v="N"/>
    <s v="Helmet and eye protection"/>
    <s v="Straight ahead"/>
    <n v="0"/>
    <n v="90"/>
    <s v="Equipment failure ( tires, brakes, etc. ), Overturn/rollover"/>
    <s v="Clear"/>
    <s v="N"/>
    <s v="N"/>
    <s v="N"/>
    <s v="N"/>
    <n v="43.917842999999898"/>
    <n v="-102.097431"/>
    <s v="Motorcycle"/>
    <s v="Eastbound"/>
    <s v="None"/>
    <s v="None"/>
    <m/>
    <s v="Tires"/>
    <s v="None"/>
    <s v="0.00 BAC"/>
    <x v="6"/>
    <x v="1"/>
  </r>
  <r>
    <n v="2125"/>
    <n v="1907613"/>
    <d v="2019-06-24T06:48:00"/>
    <s v="PENNINGTON"/>
    <s v="N"/>
    <m/>
    <m/>
    <n v="-1"/>
    <n v="90"/>
    <s v="Animal  - wild"/>
    <s v="Clear"/>
    <s v="N"/>
    <s v="N"/>
    <s v="N"/>
    <s v="N"/>
    <n v="44.1034229999999"/>
    <n v="-102.794625999999"/>
    <s v="Light truck (2 axles, 4 tires)"/>
    <s v="Eastbound"/>
    <s v="Wild animal hit - damage only"/>
    <s v="Animal in roadway"/>
    <m/>
    <s v="Wild animal hit"/>
    <s v="Wild animal hit - damage only"/>
    <s v="Wild animal hit"/>
    <x v="6"/>
    <x v="0"/>
  </r>
  <r>
    <n v="2126"/>
    <n v="1907623"/>
    <d v="2019-06-15T20:11:00"/>
    <s v="PENNINGTON"/>
    <s v="N"/>
    <m/>
    <m/>
    <n v="-1"/>
    <n v="90"/>
    <s v="Animal  - wild"/>
    <s v="Clear"/>
    <s v="N"/>
    <s v="N"/>
    <s v="N"/>
    <s v="N"/>
    <n v="44.099679000000002"/>
    <n v="-103.162460999999"/>
    <s v="SUV ( sport utility/suburban )"/>
    <s v="Westbound"/>
    <s v="Wild animal hit - damage only"/>
    <s v="Animal in roadway"/>
    <m/>
    <s v="Wild animal hit"/>
    <s v="Wild animal hit - damage only"/>
    <s v="Wild animal hit"/>
    <x v="6"/>
    <x v="0"/>
  </r>
  <r>
    <n v="2127"/>
    <n v="1907625"/>
    <d v="2019-06-16T03:20:00"/>
    <s v="PENNINGTON"/>
    <s v="N"/>
    <m/>
    <m/>
    <n v="-1"/>
    <n v="90"/>
    <s v="Animal  - wild"/>
    <s v="Clear"/>
    <s v="N"/>
    <s v="N"/>
    <s v="N"/>
    <s v="N"/>
    <n v="44.118029"/>
    <n v="-103.040356"/>
    <s v="Truck pulling trailer(s) - GCWR 10,001 lbs or more"/>
    <s v="Westbound"/>
    <s v="Wild animal hit - damage only"/>
    <s v="Animal in roadway"/>
    <m/>
    <s v="Wild animal hit"/>
    <s v="Wild animal hit - damage only"/>
    <s v="Wild animal hit"/>
    <x v="6"/>
    <x v="0"/>
  </r>
  <r>
    <n v="2129"/>
    <n v="1907693"/>
    <d v="2019-06-26T06:15:00"/>
    <s v="PENNINGTON"/>
    <s v="N"/>
    <m/>
    <m/>
    <n v="-1"/>
    <n v="90"/>
    <s v="Animal  - wild"/>
    <s v="Clear"/>
    <s v="N"/>
    <s v="N"/>
    <s v="N"/>
    <s v="N"/>
    <n v="44.103614999999898"/>
    <n v="-102.647991"/>
    <s v="Light truck (2 axles, 4 tires)"/>
    <s v="Eastbound"/>
    <s v="Wild animal hit - damage only"/>
    <s v="Animal in roadway"/>
    <m/>
    <s v="Wild animal hit"/>
    <s v="Wild animal hit - damage only"/>
    <s v="Wild animal hit"/>
    <x v="6"/>
    <x v="0"/>
  </r>
  <r>
    <n v="2131"/>
    <n v="1907787"/>
    <d v="2019-06-27T04:00:00"/>
    <s v="JACKSON"/>
    <s v="N"/>
    <s v="Lap belt and shoulder harness used"/>
    <s v="Straight ahead"/>
    <n v="0"/>
    <n v="90"/>
    <s v="Delineator post, Ran off road left, Ran off road right"/>
    <s v="Clear"/>
    <s v="N"/>
    <s v="N"/>
    <s v="N"/>
    <s v="N"/>
    <n v="43.841942000000003"/>
    <n v="-101.902497999999"/>
    <s v="Passenger car"/>
    <s v="Westbound"/>
    <s v="None; Running off road"/>
    <s v="None"/>
    <m/>
    <s v="None"/>
    <s v="None"/>
    <s v="Test not given"/>
    <x v="6"/>
    <x v="0"/>
  </r>
  <r>
    <n v="2132"/>
    <n v="1907790"/>
    <d v="2019-06-26T08:14:00"/>
    <s v="PENNINGTON"/>
    <s v="N"/>
    <m/>
    <m/>
    <n v="-1"/>
    <n v="90"/>
    <s v="Animal  - wild"/>
    <s v="Clear"/>
    <s v="N"/>
    <s v="N"/>
    <s v="N"/>
    <s v="N"/>
    <n v="43.992629000000001"/>
    <n v="-102.256390999999"/>
    <s v="Passenger car"/>
    <s v="Eastbound"/>
    <s v="Wild animal hit - damage only"/>
    <s v="Animal in roadway"/>
    <m/>
    <s v="Wild animal hit"/>
    <s v="Wild animal hit - damage only"/>
    <s v="Wild animal hit"/>
    <x v="6"/>
    <x v="0"/>
  </r>
  <r>
    <n v="2137"/>
    <n v="1907843"/>
    <d v="2019-06-06T23:00:00"/>
    <s v="PENNINGTON"/>
    <s v="N"/>
    <m/>
    <m/>
    <n v="-1"/>
    <n v="90"/>
    <s v="Animal  - wild"/>
    <s v="Clear"/>
    <s v="N"/>
    <s v="N"/>
    <s v="N"/>
    <s v="N"/>
    <n v="44.103518000000001"/>
    <n v="-103.13820800000001"/>
    <s v="SUV ( sport utility/suburban )"/>
    <s v="Eastbound"/>
    <s v="Wild animal hit - damage only"/>
    <s v="Animal in roadway"/>
    <m/>
    <s v="Wild animal hit"/>
    <s v="Wild animal hit - damage only"/>
    <s v="Wild animal hit"/>
    <x v="6"/>
    <x v="0"/>
  </r>
  <r>
    <n v="2138"/>
    <n v="1908145"/>
    <d v="2019-07-01T09:20:00"/>
    <s v="PENNINGTON"/>
    <s v="N"/>
    <m/>
    <m/>
    <n v="-1"/>
    <n v="90"/>
    <s v="Animal  - wild"/>
    <s v="Clear"/>
    <s v="N"/>
    <s v="N"/>
    <s v="N"/>
    <s v="N"/>
    <n v="44.002763000000002"/>
    <n v="-102.27064"/>
    <s v="Passenger car"/>
    <s v="Eastbound"/>
    <s v="Wild animal hit - damage only"/>
    <s v="Animal in roadway"/>
    <m/>
    <s v="Wild animal hit"/>
    <s v="Wild animal hit - damage only"/>
    <s v="Wild animal hit"/>
    <x v="6"/>
    <x v="0"/>
  </r>
  <r>
    <n v="2139"/>
    <n v="1908171"/>
    <d v="2019-06-27T09:21:00"/>
    <s v="JACKSON"/>
    <s v="N"/>
    <s v="Lap belt and shoulder harness used"/>
    <s v="Straight ahead"/>
    <n v="0"/>
    <n v="90"/>
    <s v="Cargo/equipment loss or shift, Overturn/rollover, Ran off road right"/>
    <s v="Clear"/>
    <s v="Y"/>
    <s v="N"/>
    <s v="N"/>
    <s v="N"/>
    <n v="43.885205999999897"/>
    <n v="-101.998087999999"/>
    <s v="Cargo van - GVWR 10,000 lbs or less"/>
    <s v="Westbound"/>
    <s v="Over-correcting/over-steering; Swerving or avoiding due to wind, slippery surface, vehicle, object, non-motorist, etc."/>
    <s v="Rut, holes, bumps"/>
    <m/>
    <s v="None"/>
    <s v="None"/>
    <s v="0.00 BAC"/>
    <x v="6"/>
    <x v="0"/>
  </r>
  <r>
    <n v="2142"/>
    <n v="1908380"/>
    <d v="2019-07-08T21:30:00"/>
    <s v="PENNINGTON"/>
    <s v="N"/>
    <m/>
    <m/>
    <n v="-1"/>
    <n v="90"/>
    <s v="Animal  - wild"/>
    <s v="Cloudy"/>
    <s v="N"/>
    <s v="N"/>
    <s v="N"/>
    <s v="N"/>
    <n v="44.067421000000003"/>
    <n v="-102.396238999999"/>
    <s v="Mini-van/passenger van with seats for 8 or less, including driver"/>
    <s v="Westbound"/>
    <s v="Wild animal hit - damage only"/>
    <s v="Animal in roadway"/>
    <m/>
    <s v="Wild animal hit"/>
    <s v="Wild animal hit - damage only"/>
    <s v="Wild animal hit"/>
    <x v="6"/>
    <x v="0"/>
  </r>
  <r>
    <n v="2143"/>
    <n v="1908610"/>
    <d v="2019-07-01T09:30:00"/>
    <s v="PENNINGTON"/>
    <s v="N"/>
    <m/>
    <m/>
    <n v="-1"/>
    <n v="90"/>
    <s v="Animal  - wild"/>
    <s v="Clear"/>
    <s v="N"/>
    <s v="N"/>
    <s v="N"/>
    <s v="N"/>
    <n v="44.064363999999898"/>
    <n v="-102.44213000000001"/>
    <s v="SUV ( sport utility/suburban )"/>
    <s v="Westbound"/>
    <s v="Wild animal hit - damage only"/>
    <s v="Animal in roadway"/>
    <m/>
    <s v="Wild animal hit"/>
    <s v="Wild animal hit - damage only"/>
    <s v="Wild animal hit"/>
    <x v="6"/>
    <x v="0"/>
  </r>
  <r>
    <n v="2145"/>
    <n v="1908553"/>
    <d v="2019-07-11T04:20:00"/>
    <s v="PENNINGTON"/>
    <s v="N"/>
    <s v="Lap belt and shoulder harness used"/>
    <s v="Straight ahead"/>
    <n v="0"/>
    <n v="90"/>
    <s v="Guardrail face, Ran off road left"/>
    <s v="Clear"/>
    <s v="N"/>
    <s v="Y"/>
    <s v="N"/>
    <s v="N"/>
    <n v="44.023122999999899"/>
    <n v="-102.30642400000001"/>
    <s v="Passenger car"/>
    <s v="Westbound"/>
    <s v="Fatigued/asleep; None"/>
    <s v="None"/>
    <m/>
    <s v="None"/>
    <s v="None"/>
    <s v="Test not given"/>
    <x v="6"/>
    <x v="0"/>
  </r>
  <r>
    <n v="2147"/>
    <n v="1908721"/>
    <d v="2019-07-05T19:10:00"/>
    <s v="PENNINGTON"/>
    <s v="N"/>
    <s v="Lap belt and shoulder harness used"/>
    <s v="Straight ahead"/>
    <n v="0"/>
    <n v="90"/>
    <s v="Guardrail face, Ran off road left"/>
    <s v="Rain, Sleet, hail ( freezing rain or drizzle )"/>
    <s v="N"/>
    <s v="N"/>
    <s v="N"/>
    <s v="N"/>
    <n v="44.064373000000003"/>
    <n v="-102.442183999999"/>
    <s v="SUV ( sport utility/suburban )"/>
    <s v="Westbound"/>
    <s v="Driving too fast for conditions; Followed too closely"/>
    <s v="Road surface condition ( wet, icy, snow, slush, etc. )"/>
    <m/>
    <s v="None"/>
    <s v="None"/>
    <s v="Test not given"/>
    <x v="6"/>
    <x v="0"/>
  </r>
  <r>
    <n v="2148"/>
    <n v="1908722"/>
    <d v="2019-07-08T16:45:00"/>
    <s v="PENNINGTON"/>
    <s v="N"/>
    <m/>
    <m/>
    <n v="-1"/>
    <n v="90"/>
    <s v="Animal  - wild"/>
    <s v="Rain"/>
    <s v="N"/>
    <s v="N"/>
    <s v="N"/>
    <s v="N"/>
    <n v="44.118367999999897"/>
    <n v="-102.973799"/>
    <s v="Passenger car"/>
    <s v="Westbound"/>
    <s v="Wild animal hit - damage only"/>
    <s v="Animal in roadway"/>
    <m/>
    <s v="Wild animal hit"/>
    <s v="Wild animal hit - damage only"/>
    <s v="Wild animal hit"/>
    <x v="6"/>
    <x v="0"/>
  </r>
  <r>
    <n v="2149"/>
    <n v="1908723"/>
    <d v="2019-07-08T16:45:00"/>
    <s v="PENNINGTON"/>
    <s v="N"/>
    <m/>
    <m/>
    <n v="-1"/>
    <n v="90"/>
    <s v="Animal  - wild"/>
    <s v="Rain"/>
    <s v="N"/>
    <s v="N"/>
    <s v="N"/>
    <s v="N"/>
    <n v="44.107990000000001"/>
    <n v="-103.13040700000001"/>
    <s v="SUV ( sport utility/suburban )"/>
    <s v="Westbound"/>
    <s v="Wild animal hit - damage only"/>
    <s v="Animal in roadway"/>
    <m/>
    <s v="Wild animal hit"/>
    <s v="Wild animal hit - damage only"/>
    <s v="Wild animal hit"/>
    <x v="6"/>
    <x v="0"/>
  </r>
  <r>
    <n v="2150"/>
    <n v="1908738"/>
    <d v="2019-07-09T02:01:00"/>
    <s v="JACKSON"/>
    <s v="N"/>
    <s v="Lap belt and shoulder harness used"/>
    <s v="Stopped in traffic lane, Straight ahead"/>
    <n v="0"/>
    <n v="90"/>
    <s v="Motor vehicle in transport"/>
    <s v="Cloudy"/>
    <s v="N"/>
    <s v="N"/>
    <s v="N"/>
    <s v="N"/>
    <n v="43.859692000000003"/>
    <n v="-101.938750999999"/>
    <s v="Light truck (2 axles, 4 tires); Tractor/semi-trailer"/>
    <s v="Westbound"/>
    <s v="None"/>
    <s v="None; Obstruction in roadway"/>
    <m/>
    <s v="None"/>
    <s v="None"/>
    <s v="Not applicable, 0.00 BAC"/>
    <x v="6"/>
    <x v="0"/>
  </r>
  <r>
    <n v="2151"/>
    <n v="1908755"/>
    <d v="2019-07-13T21:43:00"/>
    <s v="PENNINGTON"/>
    <s v="N"/>
    <s v="Lap belt and shoulder harness used"/>
    <s v="Straight ahead"/>
    <n v="0"/>
    <n v="90"/>
    <s v="Immersion, Jackknife, Ran off road right"/>
    <s v="Clear"/>
    <s v="Y"/>
    <s v="N"/>
    <s v="N"/>
    <s v="N"/>
    <n v="44.000903000000001"/>
    <n v="-102.267500999999"/>
    <s v="Passenger car"/>
    <s v="Westbound"/>
    <s v="Over-correcting/over-steering; Running off road"/>
    <s v="None"/>
    <m/>
    <s v="None"/>
    <s v="None"/>
    <s v="Test not given"/>
    <x v="6"/>
    <x v="0"/>
  </r>
  <r>
    <n v="2152"/>
    <n v="1908797"/>
    <d v="2019-07-12T17:30:00"/>
    <s v="PENNINGTON"/>
    <s v="N"/>
    <m/>
    <m/>
    <n v="-1"/>
    <n v="90"/>
    <s v="Animal  - wild"/>
    <s v="Clear"/>
    <s v="N"/>
    <s v="N"/>
    <s v="N"/>
    <s v="N"/>
    <n v="44.118330999999898"/>
    <n v="-102.952544"/>
    <s v="Tractor/doubles"/>
    <s v="Westbound"/>
    <s v="Wild animal hit - damage only"/>
    <s v="Animal in roadway"/>
    <m/>
    <s v="Wild animal hit"/>
    <s v="Wild animal hit - damage only"/>
    <s v="Wild animal hit"/>
    <x v="6"/>
    <x v="0"/>
  </r>
  <r>
    <n v="2154"/>
    <n v="1908871"/>
    <d v="2019-06-23T02:10:00"/>
    <s v="PENNINGTON"/>
    <s v="N"/>
    <s v="Lap belt and shoulder harness used"/>
    <m/>
    <n v="0"/>
    <n v="90"/>
    <s v="Guardrail face, Ran off road right"/>
    <s v="Clear"/>
    <s v="N"/>
    <s v="N"/>
    <s v="N"/>
    <s v="N"/>
    <n v="44.117759"/>
    <n v="-103.074162999999"/>
    <s v="SUV ( sport utility/suburban )"/>
    <s v="Eastbound"/>
    <s v="Drinking; None"/>
    <s v="None"/>
    <s v="DUI, FINANCIAL RESPONSIBILITY - OWNER"/>
    <s v="None"/>
    <s v="None"/>
    <s v="Unknown"/>
    <x v="6"/>
    <x v="0"/>
  </r>
  <r>
    <n v="2157"/>
    <n v="1908805"/>
    <d v="2019-07-13T12:30:00"/>
    <s v="PENNINGTON"/>
    <s v="N"/>
    <s v="Lap belt and shoulder harness used"/>
    <s v="Straight ahead"/>
    <n v="0"/>
    <n v="90"/>
    <s v="Overturn/rollover, Ran off road left"/>
    <s v="Clear"/>
    <s v="N"/>
    <s v="N"/>
    <s v="N"/>
    <s v="N"/>
    <n v="44.0645209999999"/>
    <n v="-102.444423"/>
    <s v="Light truck (2 axles, 4 tires)"/>
    <s v="Eastbound"/>
    <s v="Failure to keep in proper lane; Running off road"/>
    <s v="None"/>
    <m/>
    <s v="None"/>
    <s v="None"/>
    <s v="Test not given"/>
    <x v="6"/>
    <x v="0"/>
  </r>
  <r>
    <n v="2159"/>
    <n v="1909132"/>
    <d v="2019-07-12T21:55:00"/>
    <s v="PENNINGTON"/>
    <s v="N"/>
    <m/>
    <m/>
    <n v="-1"/>
    <n v="90"/>
    <s v="Animal  - wild"/>
    <s v="Clear"/>
    <s v="N"/>
    <s v="N"/>
    <s v="N"/>
    <s v="N"/>
    <n v="44.118375"/>
    <n v="-102.976133"/>
    <s v="Light truck (2 axles, 4 tires)"/>
    <s v="Westbound"/>
    <s v="Wild animal hit - damage only"/>
    <s v="Animal in roadway"/>
    <m/>
    <s v="Wild animal hit"/>
    <s v="Wild animal hit - damage only"/>
    <s v="Wild animal hit"/>
    <x v="6"/>
    <x v="0"/>
  </r>
  <r>
    <n v="2160"/>
    <n v="1909137"/>
    <d v="2019-07-18T21:41:00"/>
    <s v="PENNINGTON"/>
    <s v="N"/>
    <m/>
    <m/>
    <n v="-1"/>
    <n v="90"/>
    <s v="Animal  - wild"/>
    <s v="Clear"/>
    <s v="N"/>
    <s v="N"/>
    <s v="N"/>
    <s v="N"/>
    <n v="44.111626000000001"/>
    <n v="-103.123863999999"/>
    <s v="Passenger car"/>
    <s v="Westbound"/>
    <s v="Wild animal hit - damage only"/>
    <s v="Animal in roadway"/>
    <m/>
    <s v="Wild animal hit"/>
    <s v="Wild animal hit - damage only"/>
    <s v="Wild animal hit"/>
    <x v="6"/>
    <x v="0"/>
  </r>
  <r>
    <n v="2163"/>
    <n v="1909191"/>
    <d v="2019-07-20T05:25:00"/>
    <s v="PENNINGTON"/>
    <s v="N"/>
    <m/>
    <m/>
    <n v="-1"/>
    <n v="90"/>
    <s v="Animal  - wild"/>
    <s v="Clear"/>
    <s v="N"/>
    <s v="N"/>
    <s v="N"/>
    <s v="N"/>
    <n v="44.030515000000001"/>
    <n v="-102.33762"/>
    <s v="Passenger car"/>
    <s v="Eastbound"/>
    <s v="Wild animal hit - damage only"/>
    <s v="Animal in roadway"/>
    <m/>
    <s v="Wild animal hit"/>
    <s v="Wild animal hit - damage only"/>
    <s v="Wild animal hit"/>
    <x v="6"/>
    <x v="0"/>
  </r>
  <r>
    <n v="2167"/>
    <n v="1909257"/>
    <d v="2019-07-17T15:09:00"/>
    <s v="JACKSON"/>
    <s v="N"/>
    <s v="Lap belt and shoulder harness used"/>
    <s v="Straight ahead"/>
    <n v="0"/>
    <n v="90"/>
    <s v="Guardrail face, Ran off road left, Ran off road right"/>
    <s v="Clear"/>
    <s v="N"/>
    <s v="Y"/>
    <s v="N"/>
    <s v="N"/>
    <n v="43.835968999999899"/>
    <n v="-101.664061"/>
    <s v="Light truck (2 axles, 4 tires)"/>
    <s v="Eastbound"/>
    <s v="Fatigued/asleep; Running off road"/>
    <s v="None"/>
    <s v="CARELESS DRIVING."/>
    <s v="None"/>
    <s v="None"/>
    <s v="0.00 BAC"/>
    <x v="6"/>
    <x v="0"/>
  </r>
  <r>
    <n v="2168"/>
    <n v="1909265"/>
    <d v="2019-07-09T20:50:00"/>
    <s v="JACKSON"/>
    <s v="N"/>
    <s v="None used"/>
    <s v="Straight ahead"/>
    <n v="0"/>
    <n v="90"/>
    <s v="Equipment failure ( tires, brakes, etc. ), Overturn/rollover, Ran off road left"/>
    <s v="Clear"/>
    <s v="N"/>
    <s v="N"/>
    <s v="N"/>
    <s v="N"/>
    <n v="43.869408"/>
    <n v="-101.963618999999"/>
    <s v="Cargo van - GVWR 10,000 lbs or less"/>
    <s v="Westbound"/>
    <s v="None; Running off road"/>
    <s v="None"/>
    <s v="NO VALID DL, FAIL TO REPORT ACCIDENT (&gt;$1000/$2000)"/>
    <s v="Tires"/>
    <s v="None"/>
    <s v="Test not given"/>
    <x v="6"/>
    <x v="2"/>
  </r>
  <r>
    <n v="2169"/>
    <n v="1909276"/>
    <d v="2019-07-21T21:20:00"/>
    <s v="PENNINGTON"/>
    <s v="N"/>
    <m/>
    <m/>
    <n v="-1"/>
    <n v="90"/>
    <s v="Animal  - wild"/>
    <s v="Clear"/>
    <s v="N"/>
    <s v="N"/>
    <s v="N"/>
    <s v="N"/>
    <n v="43.943942"/>
    <n v="-102.158801999999"/>
    <s v="Passenger car"/>
    <s v="Westbound"/>
    <s v="Wild animal hit - damage only"/>
    <s v="Animal in roadway"/>
    <m/>
    <s v="Wild animal hit"/>
    <s v="Wild animal hit - damage only"/>
    <s v="Wild animal hit"/>
    <x v="6"/>
    <x v="0"/>
  </r>
  <r>
    <n v="2174"/>
    <n v="1909976"/>
    <d v="2019-07-28T08:29:00"/>
    <s v="PENNINGTON"/>
    <s v="N"/>
    <s v="Lap belt and shoulder harness used"/>
    <s v="Straight ahead"/>
    <n v="0"/>
    <n v="90"/>
    <s v="Guardrail face, Ran off road left"/>
    <s v="Clear"/>
    <s v="N"/>
    <s v="N"/>
    <s v="N"/>
    <s v="N"/>
    <n v="44.118371000000003"/>
    <n v="-102.977723999999"/>
    <s v="Passenger car"/>
    <s v="Westbound"/>
    <s v="Failure to keep in proper lane; None"/>
    <s v="None"/>
    <s v="CARELESS DRIVING."/>
    <s v="None"/>
    <s v="None"/>
    <s v="Test not given"/>
    <x v="6"/>
    <x v="0"/>
  </r>
  <r>
    <n v="2175"/>
    <n v="1909979"/>
    <d v="2019-07-26T21:06:00"/>
    <s v="PENNINGTON"/>
    <s v="N"/>
    <m/>
    <m/>
    <n v="-1"/>
    <n v="90"/>
    <s v="Animal  - wild"/>
    <s v="Clear"/>
    <s v="N"/>
    <s v="N"/>
    <s v="N"/>
    <s v="N"/>
    <n v="44.104408999999897"/>
    <n v="-102.61300300000001"/>
    <s v="SUV ( sport utility/suburban )"/>
    <s v="Westbound"/>
    <s v="Wild animal hit - damage only"/>
    <s v="Animal in roadway"/>
    <m/>
    <s v="Wild animal hit"/>
    <s v="Wild animal hit - damage only"/>
    <s v="Wild animal hit"/>
    <x v="6"/>
    <x v="0"/>
  </r>
  <r>
    <n v="2176"/>
    <n v="1909982"/>
    <d v="2019-07-21T02:13:00"/>
    <s v="PENNINGTON"/>
    <s v="N"/>
    <s v="Lap belt and shoulder harness used"/>
    <s v="Straight ahead"/>
    <n v="0"/>
    <n v="90"/>
    <s v="Motor vehicle in transport"/>
    <s v="Clear"/>
    <s v="N"/>
    <s v="N"/>
    <s v="N"/>
    <s v="N"/>
    <n v="44.117489999999897"/>
    <n v="-103.110744999999"/>
    <s v="Passenger car; SUV ( sport utility/suburban )"/>
    <s v="Westbound"/>
    <s v="Followed too closely; None"/>
    <s v="None"/>
    <s v="CARELESS DRIVING., HIT/RUN PROPERTY DAMAGE, FINANCIAL RESPONSIBILITY - OWNER, OPEN CONTAINER IN VEHICLE"/>
    <s v="None"/>
    <s v="None"/>
    <s v="0.00 BAC, Unknown"/>
    <x v="6"/>
    <x v="0"/>
  </r>
  <r>
    <n v="2177"/>
    <n v="1910080"/>
    <d v="2019-08-03T12:18:00"/>
    <s v="PENNINGTON"/>
    <s v="N"/>
    <s v="Helmet and eye protection"/>
    <s v="Slowing in traffic lane, Straight ahead"/>
    <n v="0"/>
    <n v="90"/>
    <s v="Motor vehicle in transport"/>
    <s v="Clear"/>
    <s v="Y"/>
    <s v="N"/>
    <s v="N"/>
    <s v="N"/>
    <n v="44.072057000000001"/>
    <n v="-102.466448999999"/>
    <s v="Motorcycle"/>
    <s v="Westbound"/>
    <s v="None; Over-correcting/over-steering"/>
    <s v="None"/>
    <m/>
    <s v="None"/>
    <s v="None"/>
    <s v="0.00 BAC, 0.00 BAC"/>
    <x v="6"/>
    <x v="3"/>
  </r>
  <r>
    <n v="2184"/>
    <n v="1910453"/>
    <d v="2019-08-08T09:22:00"/>
    <s v="PENNINGTON"/>
    <s v="N"/>
    <s v="None used"/>
    <s v="Straight ahead"/>
    <n v="0"/>
    <n v="90"/>
    <s v="Equipment failure ( tires, brakes, etc. ), Overturn/rollover, Ran off road left"/>
    <s v="Clear"/>
    <s v="N"/>
    <s v="N"/>
    <s v="N"/>
    <s v="N"/>
    <n v="44.116871000000003"/>
    <n v="-102.932106"/>
    <s v="Motorcycle"/>
    <s v="Westbound"/>
    <s v="None"/>
    <s v="None"/>
    <m/>
    <s v="Steering"/>
    <s v="None"/>
    <s v="Test not given"/>
    <x v="6"/>
    <x v="3"/>
  </r>
  <r>
    <n v="2185"/>
    <n v="1910454"/>
    <d v="2019-08-09T14:33:00"/>
    <s v="PENNINGTON"/>
    <s v="N"/>
    <s v="Lap belt and shoulder harness used"/>
    <s v="Changing lanes, Straight ahead"/>
    <n v="0"/>
    <n v="90"/>
    <s v="Motor vehicle in transport"/>
    <s v="Clear"/>
    <s v="N"/>
    <s v="N"/>
    <s v="N"/>
    <s v="N"/>
    <n v="44.106172000000001"/>
    <n v="-103.133690999999"/>
    <s v="Passenger car; Tractor/semi-trailer"/>
    <s v="Westbound"/>
    <s v="Failed to yield to vehicle; None"/>
    <s v="None"/>
    <s v="ILLEGAL FOLLOWING, OVERTAKING AND PASSING."/>
    <s v="None"/>
    <s v="None"/>
    <s v="Test not given, Test not given"/>
    <x v="6"/>
    <x v="0"/>
  </r>
  <r>
    <n v="2186"/>
    <n v="1910294"/>
    <d v="2019-08-07T10:52:00"/>
    <s v="PENNINGTON"/>
    <s v="N"/>
    <s v="Eye protection only"/>
    <s v="Straight ahead"/>
    <n v="0"/>
    <n v="90"/>
    <s v="Overturn/rollover, Ran off road left"/>
    <s v="Clear"/>
    <s v="N"/>
    <s v="N"/>
    <s v="N"/>
    <s v="N"/>
    <n v="44.065793999999897"/>
    <n v="-102.45023"/>
    <s v="Motorcycle"/>
    <s v="Westbound"/>
    <s v="None; Swerving or avoiding due to wind, slippery surface, vehicle, object, non-motorist, etc."/>
    <s v="None"/>
    <m/>
    <s v="None"/>
    <s v="None"/>
    <s v="Test not given"/>
    <x v="6"/>
    <x v="0"/>
  </r>
  <r>
    <n v="2187"/>
    <n v="1910358"/>
    <d v="2019-07-26T07:45:00"/>
    <s v="PENNINGTON"/>
    <s v="N"/>
    <m/>
    <m/>
    <n v="-1"/>
    <n v="90"/>
    <s v="Animal  - wild"/>
    <s v="Clear"/>
    <s v="N"/>
    <s v="N"/>
    <s v="N"/>
    <s v="N"/>
    <n v="44.042695000000002"/>
    <n v="-102.353123999999"/>
    <s v="Passenger car"/>
    <s v="Eastbound"/>
    <s v="Wild animal hit - damage only"/>
    <s v="Animal in roadway"/>
    <m/>
    <s v="Wild animal hit"/>
    <s v="Wild animal hit - damage only"/>
    <s v="Wild animal hit"/>
    <x v="6"/>
    <x v="0"/>
  </r>
  <r>
    <n v="2188"/>
    <n v="1910360"/>
    <d v="2019-08-08T11:45:00"/>
    <s v="JACKSON"/>
    <s v="N"/>
    <s v="Lap belt and shoulder harness used"/>
    <s v="Straight ahead"/>
    <n v="0"/>
    <n v="90"/>
    <s v="Bridge rail, Guardrail face, Ran off road left, Ran off road right"/>
    <s v="Clear"/>
    <s v="N"/>
    <s v="N"/>
    <s v="N"/>
    <s v="N"/>
    <n v="43.83596"/>
    <n v="-101.662273999999"/>
    <s v="SUV ( sport utility/suburban )"/>
    <s v="Eastbound"/>
    <s v="None; Swerving or avoiding due to wind, slippery surface, vehicle, object, non-motorist, etc."/>
    <s v="None"/>
    <m/>
    <s v="None"/>
    <s v="None"/>
    <s v="0.00 BAC"/>
    <x v="6"/>
    <x v="0"/>
  </r>
  <r>
    <n v="2190"/>
    <n v="1910730"/>
    <d v="2019-08-11T07:45:00"/>
    <s v="PENNINGTON"/>
    <s v="N"/>
    <s v="Lap belt and shoulder harness used"/>
    <s v="Straight ahead"/>
    <n v="0"/>
    <n v="90"/>
    <s v="Jackknife, Overturn/rollover"/>
    <s v="Cloudy"/>
    <s v="Y"/>
    <s v="N"/>
    <s v="N"/>
    <s v="N"/>
    <n v="44.1147449999999"/>
    <n v="-102.926052999999"/>
    <s v="SUV ( sport utility/suburban )"/>
    <s v="Eastbound"/>
    <s v="None; Over-correcting/over-steering"/>
    <s v="None"/>
    <m/>
    <s v="None"/>
    <s v="None"/>
    <s v="0.00 BAC"/>
    <x v="6"/>
    <x v="0"/>
  </r>
  <r>
    <n v="2191"/>
    <n v="1910736"/>
    <d v="2019-08-11T10:30:00"/>
    <s v="PENNINGTON"/>
    <s v="N"/>
    <s v="Lap belt and shoulder harness used"/>
    <s v="Stopped in traffic lane, Straight ahead"/>
    <n v="0"/>
    <n v="90"/>
    <s v="Motor vehicle in transport"/>
    <s v="Clear"/>
    <s v="N"/>
    <s v="N"/>
    <s v="N"/>
    <s v="N"/>
    <n v="44.117944000000001"/>
    <n v="-103.003417999999"/>
    <s v="Light truck (2 axles, 4 tires); Passenger car"/>
    <s v="Eastbound"/>
    <s v="Failed to yield to vehicle; None; Other"/>
    <s v="None"/>
    <s v="CARELESS DRIVING."/>
    <s v="None"/>
    <s v="None"/>
    <s v="0.00 BAC, Not reported, Test not given, Not reported"/>
    <x v="6"/>
    <x v="1"/>
  </r>
  <r>
    <n v="2192"/>
    <n v="1910916"/>
    <d v="2019-08-09T19:40:00"/>
    <s v="PENNINGTON"/>
    <s v="N"/>
    <s v="Helmet and eye protection"/>
    <s v="Straight ahead"/>
    <n v="0"/>
    <n v="90"/>
    <s v="Overturn/rollover, Ran off road left"/>
    <s v="Clear"/>
    <s v="N"/>
    <s v="N"/>
    <s v="N"/>
    <s v="N"/>
    <n v="44.118281000000003"/>
    <n v="-102.996951999999"/>
    <s v="Motorcycle"/>
    <s v="Westbound"/>
    <s v="Failure to keep in proper lane; Running off road"/>
    <s v="None"/>
    <s v="VEHICULAR BATTERY, DUI, RECKLESS DRIVING, FINANCIAL RESPONSIBILITY - OWNER"/>
    <s v="None"/>
    <s v="None"/>
    <s v="0.00 BAC, Not reported"/>
    <x v="6"/>
    <x v="3"/>
  </r>
  <r>
    <n v="2193"/>
    <n v="1910863"/>
    <d v="2019-08-18T20:26:00"/>
    <s v="PENNINGTON"/>
    <s v="N"/>
    <m/>
    <m/>
    <n v="-1"/>
    <n v="90"/>
    <s v="Animal  - wild"/>
    <s v="Clear"/>
    <s v="N"/>
    <s v="N"/>
    <s v="N"/>
    <s v="N"/>
    <n v="43.992922"/>
    <n v="-102.25628500000001"/>
    <s v="Passenger car"/>
    <s v="Westbound"/>
    <s v="Wild animal hit - damage only"/>
    <s v="Animal in roadway"/>
    <m/>
    <s v="Wild animal hit"/>
    <s v="Wild animal hit - damage only"/>
    <s v="Wild animal hit"/>
    <x v="6"/>
    <x v="0"/>
  </r>
  <r>
    <n v="2194"/>
    <n v="1910864"/>
    <d v="2019-08-16T06:55:00"/>
    <s v="PENNINGTON"/>
    <s v="N"/>
    <m/>
    <m/>
    <n v="-1"/>
    <n v="90"/>
    <s v="Animal  - wild"/>
    <s v="Clear"/>
    <s v="N"/>
    <s v="N"/>
    <s v="N"/>
    <s v="N"/>
    <n v="44.021234999999898"/>
    <n v="-102.312912999999"/>
    <s v="Passenger car"/>
    <s v="Eastbound"/>
    <s v="Wild animal hit - damage only"/>
    <s v="Animal in roadway"/>
    <m/>
    <s v="Wild animal hit"/>
    <s v="Wild animal hit - damage only"/>
    <s v="Wild animal hit"/>
    <x v="6"/>
    <x v="0"/>
  </r>
  <r>
    <n v="2195"/>
    <n v="1911005"/>
    <d v="2019-08-19T20:15:00"/>
    <s v="PENNINGTON"/>
    <s v="N"/>
    <m/>
    <m/>
    <n v="-1"/>
    <n v="90"/>
    <s v="Animal  - wild"/>
    <s v="Clear"/>
    <s v="N"/>
    <s v="N"/>
    <s v="N"/>
    <s v="N"/>
    <n v="44.0311939999999"/>
    <n v="-102.329628999999"/>
    <s v="SUV ( sport utility/suburban )"/>
    <s v="Westbound"/>
    <s v="Wild animal hit - damage only"/>
    <s v="Animal in roadway"/>
    <m/>
    <s v="Wild animal hit"/>
    <s v="Wild animal hit - damage only"/>
    <s v="Wild animal hit"/>
    <x v="6"/>
    <x v="0"/>
  </r>
  <r>
    <n v="2196"/>
    <n v="1911006"/>
    <d v="2019-08-20T05:30:00"/>
    <s v="PENNINGTON"/>
    <s v="N"/>
    <m/>
    <m/>
    <n v="-1"/>
    <n v="90"/>
    <s v="Animal  - wild"/>
    <s v="Clear"/>
    <s v="N"/>
    <s v="N"/>
    <s v="N"/>
    <s v="N"/>
    <n v="44.103642000000001"/>
    <n v="-102.721355"/>
    <s v="Light truck (2 axles, 4 tires)"/>
    <s v="Westbound"/>
    <s v="Wild animal hit - damage only"/>
    <s v="Animal in roadway"/>
    <m/>
    <s v="Wild animal hit"/>
    <s v="Wild animal hit - damage only"/>
    <s v="Wild animal hit"/>
    <x v="6"/>
    <x v="0"/>
  </r>
  <r>
    <n v="2197"/>
    <n v="1911087"/>
    <d v="2019-08-20T05:30:00"/>
    <s v="PENNINGTON"/>
    <s v="N"/>
    <m/>
    <m/>
    <n v="-1"/>
    <n v="90"/>
    <s v="Animal  - wild"/>
    <s v="Clear"/>
    <s v="N"/>
    <s v="N"/>
    <s v="N"/>
    <s v="N"/>
    <n v="44.103409999999897"/>
    <n v="-102.713357999999"/>
    <s v="SUV ( sport utility/suburban )"/>
    <s v="Eastbound"/>
    <s v="Wild animal hit - damage only"/>
    <s v="Animal in roadway"/>
    <m/>
    <s v="Wild animal hit"/>
    <s v="Wild animal hit - damage only"/>
    <s v="Wild animal hit"/>
    <x v="6"/>
    <x v="0"/>
  </r>
  <r>
    <n v="2200"/>
    <n v="1911409"/>
    <d v="2019-08-27T06:00:00"/>
    <s v="PENNINGTON"/>
    <s v="N"/>
    <m/>
    <m/>
    <n v="-1"/>
    <n v="90"/>
    <s v="Animal  - wild"/>
    <s v="Clear"/>
    <s v="N"/>
    <s v="N"/>
    <s v="N"/>
    <s v="N"/>
    <n v="44.041699999999899"/>
    <n v="-102.35145"/>
    <s v="SUV ( sport utility/suburban )"/>
    <s v="Eastbound"/>
    <s v="Wild animal hit - damage only"/>
    <s v="Animal in roadway"/>
    <m/>
    <s v="Wild animal hit"/>
    <s v="Wild animal hit - damage only"/>
    <s v="Wild animal hit"/>
    <x v="6"/>
    <x v="0"/>
  </r>
  <r>
    <n v="2202"/>
    <n v="1911459"/>
    <d v="2019-08-28T05:01:00"/>
    <s v="PENNINGTON"/>
    <s v="N"/>
    <m/>
    <m/>
    <n v="-1"/>
    <n v="90"/>
    <s v="Animal  - wild"/>
    <s v="Clear"/>
    <s v="N"/>
    <s v="N"/>
    <s v="N"/>
    <s v="N"/>
    <n v="44.082214"/>
    <n v="-102.482882"/>
    <s v="Passenger car"/>
    <s v="Eastbound"/>
    <s v="Wild animal hit - damage only"/>
    <s v="Animal in roadway"/>
    <m/>
    <s v="Wild animal hit"/>
    <s v="Wild animal hit - damage only"/>
    <s v="Wild animal hit"/>
    <x v="6"/>
    <x v="0"/>
  </r>
  <r>
    <n v="2203"/>
    <n v="1912002"/>
    <d v="2019-09-06T05:45:00"/>
    <s v="PENNINGTON"/>
    <s v="N"/>
    <m/>
    <m/>
    <n v="-1"/>
    <n v="90"/>
    <s v="Animal  - wild"/>
    <s v="Clear"/>
    <s v="N"/>
    <s v="N"/>
    <s v="N"/>
    <s v="N"/>
    <n v="44.103631"/>
    <n v="-102.715699999999"/>
    <s v="Passenger car"/>
    <s v="Westbound"/>
    <s v="Wild animal hit - damage only"/>
    <s v="Animal in roadway"/>
    <m/>
    <s v="Wild animal hit"/>
    <s v="Wild animal hit - damage only"/>
    <s v="Wild animal hit"/>
    <x v="6"/>
    <x v="0"/>
  </r>
  <r>
    <n v="2204"/>
    <n v="1912004"/>
    <d v="2019-09-02T12:57:00"/>
    <s v="PENNINGTON"/>
    <s v="N"/>
    <s v="Lap belt and shoulder harness used"/>
    <s v="Straight ahead"/>
    <n v="0"/>
    <n v="90"/>
    <s v="Overturn/rollover, Ran off road left"/>
    <s v="Clear"/>
    <s v="N"/>
    <s v="N"/>
    <s v="N"/>
    <s v="N"/>
    <n v="44.057609999999897"/>
    <n v="-102.367401999999"/>
    <s v="Tractor/semi-trailer"/>
    <s v="Eastbound"/>
    <s v="None; Running off road"/>
    <s v="None"/>
    <m/>
    <s v="None"/>
    <s v="None"/>
    <s v="0.00 BAC"/>
    <x v="6"/>
    <x v="3"/>
  </r>
  <r>
    <n v="2205"/>
    <n v="1912024"/>
    <d v="2019-09-04T18:15:00"/>
    <s v="PENNINGTON"/>
    <s v="N"/>
    <s v="Lap belt and shoulder harness used, None used"/>
    <s v="Straight ahead"/>
    <n v="0"/>
    <n v="90"/>
    <s v="Embankment, Ran off road left"/>
    <s v="Clear"/>
    <s v="N"/>
    <s v="Y"/>
    <s v="N"/>
    <s v="N"/>
    <n v="44.071055999999899"/>
    <n v="-102.465063999999"/>
    <s v="Tractor/semi-trailer"/>
    <s v="Westbound"/>
    <s v="Fatigued/asleep; Improper lane change"/>
    <s v="None"/>
    <m/>
    <s v="None"/>
    <s v="None"/>
    <s v="0.00 BAC, Not reported"/>
    <x v="6"/>
    <x v="3"/>
  </r>
  <r>
    <n v="2206"/>
    <n v="1911584"/>
    <d v="2019-08-25T12:57:00"/>
    <s v="JACKSON"/>
    <s v="N"/>
    <s v="Lap belt and shoulder harness used"/>
    <s v="Straight ahead"/>
    <n v="0"/>
    <n v="90"/>
    <s v="Cargo/equipment loss or shift, Motor vehicle in transport"/>
    <s v="Clear"/>
    <s v="N"/>
    <s v="N"/>
    <s v="N"/>
    <s v="N"/>
    <n v="43.8824919999999"/>
    <n v="-101.99230300000001"/>
    <s v="Light truck (2 axles, 4 tires); Single-unit truck (2 axle, 6 tires) GVWR 10,000 lbs or less"/>
    <s v="Eastbound; Westbound"/>
    <s v="None"/>
    <s v="None"/>
    <m/>
    <s v="None; Wheels"/>
    <s v="None"/>
    <s v="Test not given, Test not given"/>
    <x v="6"/>
    <x v="0"/>
  </r>
  <r>
    <n v="2207"/>
    <n v="1912254"/>
    <d v="2019-09-12T15:43:00"/>
    <s v="PENNINGTON"/>
    <s v="N"/>
    <s v="None used"/>
    <s v="Straight ahead"/>
    <n v="0"/>
    <n v="90"/>
    <s v="Cross median/centerline, Overturn/rollover, Ran off road left"/>
    <s v="Severe crosswinds"/>
    <s v="Y"/>
    <s v="N"/>
    <s v="N"/>
    <s v="N"/>
    <n v="44.091642"/>
    <n v="-102.496853"/>
    <s v="Motorcycle"/>
    <s v="Eastbound"/>
    <s v="None; Over-correcting/over-steering"/>
    <s v="None"/>
    <s v="POSSESSION OF DRUG PARAPHERNALIA BY DRIVER OF VEHICLE, LANE DRIVING REQUIRED / ILLEGAL LANE CHANGE"/>
    <s v="None"/>
    <s v="None"/>
    <s v="0.07 BAC"/>
    <x v="6"/>
    <x v="1"/>
  </r>
  <r>
    <n v="2208"/>
    <n v="1912266"/>
    <d v="2019-07-26T18:47:00"/>
    <s v="PENNINGTON"/>
    <s v="N"/>
    <m/>
    <m/>
    <n v="-1"/>
    <n v="90"/>
    <s v="Animal  - wild"/>
    <s v="Clear"/>
    <s v="N"/>
    <s v="N"/>
    <s v="N"/>
    <s v="N"/>
    <n v="44.118014000000002"/>
    <n v="-103.053482"/>
    <s v="Light truck (2 axles, 4 tires)"/>
    <s v="Westbound"/>
    <s v="Wild animal hit - damage only"/>
    <s v="Animal in roadway"/>
    <m/>
    <s v="Wild animal hit"/>
    <s v="Wild animal hit - damage only"/>
    <s v="Wild animal hit"/>
    <x v="6"/>
    <x v="0"/>
  </r>
  <r>
    <n v="2218"/>
    <n v="1912702"/>
    <d v="2019-09-17T19:05:00"/>
    <s v="PENNINGTON"/>
    <s v="N"/>
    <m/>
    <m/>
    <n v="-1"/>
    <n v="90"/>
    <s v="Animal  - wild"/>
    <s v="Rain"/>
    <s v="N"/>
    <s v="N"/>
    <s v="N"/>
    <s v="N"/>
    <n v="44.079773000000003"/>
    <n v="-102.479203999999"/>
    <s v="Passenger car"/>
    <s v="Eastbound"/>
    <s v="Wild animal hit - damage only"/>
    <s v="Animal in roadway"/>
    <m/>
    <s v="Wild animal hit"/>
    <s v="Wild animal hit - damage only"/>
    <s v="Wild animal hit"/>
    <x v="6"/>
    <x v="0"/>
  </r>
  <r>
    <n v="2220"/>
    <n v="1912875"/>
    <d v="2019-09-14T20:47:00"/>
    <s v="PENNINGTON"/>
    <s v="N"/>
    <s v="Lap belt and shoulder harness used"/>
    <s v="Straight ahead"/>
    <n v="0"/>
    <n v="90"/>
    <s v="Guardrail face, Ran off road right"/>
    <s v="Clear"/>
    <s v="N"/>
    <s v="N"/>
    <s v="N"/>
    <s v="N"/>
    <n v="43.9862129999999"/>
    <n v="-102.240453"/>
    <s v="Passenger car"/>
    <s v="Eastbound"/>
    <s v="Failure to keep in proper lane; None"/>
    <s v="None"/>
    <s v="DUI"/>
    <s v="None"/>
    <s v="None"/>
    <s v="0.13 BAC"/>
    <x v="6"/>
    <x v="2"/>
  </r>
  <r>
    <n v="2224"/>
    <n v="1912323"/>
    <d v="2019-08-19T12:33:00"/>
    <s v="PENNINGTON"/>
    <s v="N"/>
    <m/>
    <m/>
    <n v="-1"/>
    <n v="90"/>
    <s v="Animal  - wild"/>
    <s v="Clear"/>
    <s v="N"/>
    <s v="N"/>
    <s v="N"/>
    <s v="N"/>
    <n v="44.031984999999899"/>
    <n v="-102.335536"/>
    <s v="SUV ( sport utility/suburban )"/>
    <s v="Westbound"/>
    <s v="Wild animal hit - damage only"/>
    <s v="Animal in roadway"/>
    <m/>
    <s v="Wild animal hit"/>
    <s v="Wild animal hit - damage only"/>
    <s v="Wild animal hit"/>
    <x v="6"/>
    <x v="0"/>
  </r>
  <r>
    <n v="2226"/>
    <n v="1913548"/>
    <d v="2019-09-18T05:11:00"/>
    <s v="PENNINGTON"/>
    <s v="N"/>
    <m/>
    <m/>
    <n v="-1"/>
    <n v="90"/>
    <s v="Animal  - wild"/>
    <s v="Clear"/>
    <s v="N"/>
    <s v="N"/>
    <s v="N"/>
    <s v="N"/>
    <n v="44.103344"/>
    <n v="-102.65318000000001"/>
    <s v="SUV ( sport utility/suburban )"/>
    <s v="Eastbound"/>
    <s v="Wild animal hit - damage only"/>
    <s v="Animal in roadway"/>
    <m/>
    <s v="Wild animal hit"/>
    <s v="Wild animal hit - damage only"/>
    <s v="Wild animal hit"/>
    <x v="6"/>
    <x v="0"/>
  </r>
  <r>
    <n v="2227"/>
    <n v="1913549"/>
    <d v="2019-09-18T07:38:00"/>
    <s v="PENNINGTON"/>
    <s v="N"/>
    <m/>
    <m/>
    <n v="-1"/>
    <n v="90"/>
    <s v="Animal  - wild"/>
    <s v="Clear"/>
    <s v="N"/>
    <s v="N"/>
    <s v="N"/>
    <s v="N"/>
    <n v="44.103388000000002"/>
    <n v="-102.693262"/>
    <s v="Light truck (2 axles, 4 tires)"/>
    <s v="Eastbound"/>
    <s v="Wild animal hit - damage only"/>
    <s v="Animal in roadway"/>
    <m/>
    <s v="Wild animal hit"/>
    <s v="Wild animal hit - damage only"/>
    <s v="Wild animal hit"/>
    <x v="6"/>
    <x v="0"/>
  </r>
  <r>
    <n v="2228"/>
    <n v="1913555"/>
    <d v="2019-09-23T12:50:00"/>
    <s v="PENNINGTON"/>
    <s v="N"/>
    <s v="Lap belt and shoulder harness used"/>
    <s v="Changing lanes, Straight ahead"/>
    <n v="0"/>
    <n v="90"/>
    <s v="Motor vehicle in transport"/>
    <s v="Cloudy"/>
    <s v="N"/>
    <s v="N"/>
    <s v="N"/>
    <s v="N"/>
    <n v="44.106293000000001"/>
    <n v="-103.133471999999"/>
    <s v="Light truck (2 axles, 4 tires); Tractor/semi-trailer"/>
    <s v="Westbound"/>
    <s v="Improper lane change; None"/>
    <s v="None"/>
    <s v="LANE DRIVING REQUIRED / ILLEGAL LANE CHANGE"/>
    <s v="None"/>
    <s v="None"/>
    <s v="0.00 BAC, 0.00 BAC"/>
    <x v="6"/>
    <x v="0"/>
  </r>
  <r>
    <n v="2230"/>
    <n v="1913564"/>
    <d v="2019-10-03T19:02:00"/>
    <s v="PENNINGTON"/>
    <s v="N"/>
    <m/>
    <m/>
    <n v="-1"/>
    <n v="90"/>
    <s v="Animal  - wild"/>
    <s v="Cloudy, Rain"/>
    <s v="N"/>
    <s v="N"/>
    <s v="N"/>
    <s v="N"/>
    <n v="44.1181389999999"/>
    <n v="-102.97312700000001"/>
    <s v="Passenger car"/>
    <s v="Eastbound"/>
    <s v="Wild animal hit - damage only"/>
    <s v="Animal in roadway"/>
    <m/>
    <s v="Wild animal hit"/>
    <s v="Wild animal hit - damage only"/>
    <s v="Wild animal hit"/>
    <x v="6"/>
    <x v="0"/>
  </r>
  <r>
    <n v="2241"/>
    <n v="1913871"/>
    <d v="2019-10-10T16:56:00"/>
    <s v="PENNINGTON"/>
    <s v="N"/>
    <s v="Lap belt and shoulder harness used"/>
    <s v="Straight ahead"/>
    <n v="0"/>
    <n v="90"/>
    <s v="Other movable object"/>
    <s v="Blowing snow, Severe crosswinds"/>
    <s v="N"/>
    <s v="N"/>
    <s v="N"/>
    <s v="N"/>
    <n v="44.032162999999898"/>
    <n v="-102.336882"/>
    <s v="Mini-van/passenger van with seats for 8 or less, including driver"/>
    <s v="Westbound"/>
    <s v="None"/>
    <s v="Debris"/>
    <m/>
    <s v="None"/>
    <s v="Weather conditions"/>
    <s v="Test not given"/>
    <x v="6"/>
    <x v="0"/>
  </r>
  <r>
    <n v="2242"/>
    <n v="1913873"/>
    <d v="2019-10-10T00:30:00"/>
    <s v="PENNINGTON"/>
    <s v="N"/>
    <s v="Lap belt and shoulder harness used"/>
    <s v="Straight ahead"/>
    <n v="0"/>
    <n v="90"/>
    <s v="Ditch, Ran off road right"/>
    <s v="Blowing snow, Severe crosswinds"/>
    <s v="N"/>
    <s v="N"/>
    <s v="N"/>
    <s v="N"/>
    <n v="44.107244999999899"/>
    <n v="-102.904141999999"/>
    <s v="Passenger car"/>
    <s v="Westbound"/>
    <s v="None"/>
    <s v="Road surface condition ( wet, icy, snow, slush, etc. )"/>
    <m/>
    <s v="None"/>
    <s v="Weather conditions"/>
    <s v="Test not given"/>
    <x v="6"/>
    <x v="1"/>
  </r>
  <r>
    <n v="2244"/>
    <n v="1914150"/>
    <d v="2019-10-06T18:32:00"/>
    <s v="PENNINGTON"/>
    <s v="N"/>
    <s v="Lap belt and shoulder harness used"/>
    <s v="Straight ahead"/>
    <n v="0"/>
    <n v="90"/>
    <s v="Concrete traffic barrier, Ran off road right"/>
    <s v="Clear"/>
    <s v="N"/>
    <s v="Y"/>
    <s v="N"/>
    <s v="N"/>
    <n v="44.0653989999999"/>
    <n v="-102.447873999999"/>
    <s v="Light truck (2 axles, 4 tires)"/>
    <s v="Westbound"/>
    <s v="Fatigued/asleep; None"/>
    <s v="None"/>
    <s v="CARELESS DRIVING."/>
    <s v="None"/>
    <s v="None"/>
    <s v="Test not given"/>
    <x v="6"/>
    <x v="2"/>
  </r>
  <r>
    <n v="2245"/>
    <n v="1914164"/>
    <d v="2019-10-10T10:32:00"/>
    <s v="PENNINGTON"/>
    <s v="N"/>
    <s v="Lap belt and shoulder harness used"/>
    <s v="Straight ahead"/>
    <n v="0"/>
    <n v="90"/>
    <s v="Overturn/rollover, Ran off road left"/>
    <s v="Snow, Blowing snow"/>
    <s v="Y"/>
    <s v="N"/>
    <s v="N"/>
    <s v="N"/>
    <n v="44.118029"/>
    <n v="-103.035461999999"/>
    <s v="Tractor/semi-trailer"/>
    <s v="Westbound"/>
    <s v="None; Over-correcting/over-steering"/>
    <s v="Road surface condition ( wet, icy, snow, slush, etc. )"/>
    <m/>
    <s v="None"/>
    <s v="Weather conditions"/>
    <s v="0.00 BAC"/>
    <x v="6"/>
    <x v="2"/>
  </r>
  <r>
    <n v="2247"/>
    <n v="1914176"/>
    <d v="2019-10-14T20:10:00"/>
    <s v="PENNINGTON"/>
    <s v="N"/>
    <m/>
    <m/>
    <n v="-1"/>
    <n v="90"/>
    <s v="Animal  - wild"/>
    <s v="Clear"/>
    <s v="N"/>
    <s v="N"/>
    <s v="N"/>
    <s v="N"/>
    <n v="44.103655000000003"/>
    <n v="-102.815926"/>
    <s v="Cargo van - GVWR 10,000 lbs or less"/>
    <s v="Westbound"/>
    <s v="Wild animal hit - damage only"/>
    <s v="Animal in roadway"/>
    <m/>
    <s v="Wild animal hit"/>
    <s v="Wild animal hit - damage only"/>
    <s v="Wild animal hit"/>
    <x v="6"/>
    <x v="0"/>
  </r>
  <r>
    <n v="2248"/>
    <n v="1914513"/>
    <d v="2019-10-14T12:56:00"/>
    <s v="PENNINGTON"/>
    <s v="N"/>
    <s v="None used"/>
    <s v="Straight ahead"/>
    <n v="0"/>
    <n v="90"/>
    <s v="Cross median/centerline, Ran off road left, Ran off road right"/>
    <s v="Clear"/>
    <s v="N"/>
    <s v="N"/>
    <s v="N"/>
    <s v="N"/>
    <n v="43.9873639999999"/>
    <n v="-102.219477999999"/>
    <s v="SUV ( sport utility/suburban )"/>
    <s v="Westbound"/>
    <s v="Drinking; Running off road"/>
    <s v="None"/>
    <s v="DUI, ADULT SEATBELT VIOLATION ---- AFTER 9/1/73"/>
    <s v="None"/>
    <s v="None"/>
    <s v="0.14 BAC"/>
    <x v="6"/>
    <x v="3"/>
  </r>
  <r>
    <n v="2250"/>
    <n v="1913450"/>
    <d v="2019-10-03T07:37:00"/>
    <s v="PENNINGTON"/>
    <s v="N"/>
    <s v="Shoulder harness only used"/>
    <s v="Straight ahead"/>
    <n v="0"/>
    <n v="90"/>
    <s v="Bridge rail, Ran off road right"/>
    <s v="Sleet, hail ( freezing rain or drizzle ), Fog, smog, smoke"/>
    <s v="N"/>
    <s v="N"/>
    <s v="N"/>
    <s v="N"/>
    <n v="44.117778000000001"/>
    <n v="-103.07055800000001"/>
    <s v="Passenger car"/>
    <s v="Eastbound"/>
    <s v="None"/>
    <s v="Road surface condition ( wet, icy, snow, slush, etc. )"/>
    <m/>
    <s v="None"/>
    <s v="None"/>
    <s v="Test not given"/>
    <x v="6"/>
    <x v="0"/>
  </r>
  <r>
    <n v="2251"/>
    <n v="1914558"/>
    <d v="2019-10-03T06:30:00"/>
    <s v="PENNINGTON"/>
    <s v="N"/>
    <s v="Lap belt and shoulder harness used"/>
    <s v="Parked, Straight ahead"/>
    <n v="0"/>
    <n v="90"/>
    <s v="Delineator post, Parked motor vehicle, Ran off road right"/>
    <s v="Sleet, hail ( freezing rain or drizzle ), Fog, smog, smoke"/>
    <s v="N"/>
    <s v="N"/>
    <s v="N"/>
    <s v="N"/>
    <n v="44.111320999999897"/>
    <n v="-103.124415999999"/>
    <s v="Light truck (2 axles, 4 tires); SUV ( sport utility/suburban )"/>
    <s v="Not on roadway ( also use for parked motor vehicle ); Westbound"/>
    <s v="Driving too fast for conditions; None; Not applicable; Swerving or avoiding due to wind, slippery surface, vehicle, object, non-motorist, etc."/>
    <s v="Not applicable; Road surface condition ( wet, icy, snow, slush, etc. )"/>
    <s v="DRIVERS LICENSE SUSPENDED, FAILURE TO MAINTAIN FINANCIAL RESPONSIBILITY"/>
    <s v="None; Not applicable"/>
    <s v="None; Not applicable"/>
    <s v="Test not given, Not applicable"/>
    <x v="6"/>
    <x v="0"/>
  </r>
  <r>
    <n v="2256"/>
    <n v="1914564"/>
    <d v="2019-10-03T07:02:00"/>
    <s v="PENNINGTON"/>
    <s v="N"/>
    <s v="Lap belt and shoulder harness used"/>
    <s v="Stopped in traffic lane, Straight ahead"/>
    <n v="0"/>
    <n v="90"/>
    <s v="Guardrail face, Motor vehicle in transport"/>
    <s v="Fog, smog, smoke"/>
    <s v="N"/>
    <s v="N"/>
    <s v="N"/>
    <s v="N"/>
    <n v="44.117536000000001"/>
    <n v="-103.081237999999"/>
    <s v="Light truck (2 axles, 4 tires); SUV ( sport utility/suburban )"/>
    <s v="Eastbound"/>
    <s v="Driving too fast for conditions; None"/>
    <s v="Road surface condition ( wet, icy, snow, slush, etc. )"/>
    <m/>
    <s v="None"/>
    <s v="Weather conditions"/>
    <s v="Test not given, Test not given"/>
    <x v="6"/>
    <x v="2"/>
  </r>
  <r>
    <n v="2257"/>
    <n v="1914566"/>
    <d v="2019-10-03T06:32:00"/>
    <s v="PENNINGTON"/>
    <s v="N"/>
    <s v="Lap belt and shoulder harness used"/>
    <s v="Straight ahead"/>
    <n v="0"/>
    <n v="90"/>
    <s v="Highway traffic sign post/sign, Ran off road left"/>
    <s v="Sleet, hail ( freezing rain or drizzle ), Fog, smog, smoke"/>
    <s v="N"/>
    <s v="N"/>
    <s v="N"/>
    <s v="N"/>
    <n v="44.100628999999898"/>
    <n v="-103.151387"/>
    <s v="Light truck (2 axles, 4 tires)"/>
    <s v="Westbound"/>
    <s v="Driving too fast for conditions; Swerving or avoiding due to wind, slippery surface, vehicle, object, non-motorist, etc."/>
    <s v="Road surface condition ( wet, icy, snow, slush, etc. )"/>
    <m/>
    <s v="None"/>
    <s v="None"/>
    <s v="Test not given"/>
    <x v="6"/>
    <x v="0"/>
  </r>
  <r>
    <n v="2258"/>
    <n v="1914567"/>
    <d v="2019-10-03T05:59:00"/>
    <s v="PENNINGTON"/>
    <s v="N"/>
    <s v="Lap belt and shoulder harness used"/>
    <s v="Straight ahead"/>
    <n v="0"/>
    <n v="90"/>
    <s v="Delineator post, Guardrail face, Ran off road right"/>
    <s v="Sleet, hail ( freezing rain or drizzle ), Fog, smog, smoke"/>
    <s v="N"/>
    <s v="N"/>
    <s v="N"/>
    <s v="N"/>
    <n v="44.111187999999899"/>
    <n v="-103.12412"/>
    <s v="Light truck (2 axles, 4 tires)"/>
    <s v="Westbound"/>
    <s v="Driving too fast for conditions; Swerving or avoiding due to wind, slippery surface, vehicle, object, non-motorist, etc."/>
    <s v="Road surface condition ( wet, icy, snow, slush, etc. )"/>
    <m/>
    <s v="None"/>
    <s v="None"/>
    <s v="Test not given"/>
    <x v="6"/>
    <x v="0"/>
  </r>
  <r>
    <n v="2259"/>
    <n v="1914568"/>
    <d v="2019-10-03T07:00:00"/>
    <s v="PENNINGTON"/>
    <s v="N"/>
    <s v="Lap belt and shoulder harness used"/>
    <s v="Straight ahead"/>
    <n v="0"/>
    <n v="90"/>
    <s v="Bridge rail, Ran off road left, Ran off road right"/>
    <s v="Fog, smog, smoke"/>
    <s v="N"/>
    <s v="N"/>
    <s v="N"/>
    <s v="N"/>
    <n v="44.117770999999898"/>
    <n v="-103.072733999999"/>
    <s v="Light truck (2 axles, 4 tires)"/>
    <s v="Eastbound"/>
    <s v="Driving too fast for conditions; None"/>
    <s v="Road surface condition ( wet, icy, snow, slush, etc. )"/>
    <s v="DRIVING WITHOUT VALID LICENSE OR PERMIT, FAILURE TO MAINTAIN FINANCIAL RESPONSIBILITY"/>
    <s v="None"/>
    <s v="Weather conditions"/>
    <s v="Test not given"/>
    <x v="6"/>
    <x v="0"/>
  </r>
  <r>
    <n v="2260"/>
    <n v="1914569"/>
    <d v="2019-10-03T07:02:00"/>
    <s v="PENNINGTON"/>
    <s v="N"/>
    <s v="Lap belt and shoulder harness used"/>
    <s v="Straight ahead"/>
    <n v="0"/>
    <n v="90"/>
    <s v="Bridge rail, Ran off road left"/>
    <s v="Fog, smog, smoke"/>
    <s v="N"/>
    <s v="N"/>
    <s v="N"/>
    <s v="N"/>
    <n v="44.118014000000002"/>
    <n v="-103.070398999999"/>
    <s v="Passenger car"/>
    <s v="Eastbound"/>
    <s v="None; Swerving or avoiding due to wind, slippery surface, vehicle, object, non-motorist, etc."/>
    <s v="Road surface condition ( wet, icy, snow, slush, etc. )"/>
    <m/>
    <s v="None"/>
    <s v="Weather conditions"/>
    <s v="Test not given"/>
    <x v="6"/>
    <x v="0"/>
  </r>
  <r>
    <n v="2262"/>
    <n v="1913632"/>
    <d v="2019-10-06T21:00:00"/>
    <s v="PENNINGTON"/>
    <s v="N"/>
    <m/>
    <m/>
    <n v="-1"/>
    <n v="90"/>
    <s v="Animal  - wild"/>
    <s v="Clear"/>
    <s v="N"/>
    <s v="N"/>
    <s v="N"/>
    <s v="N"/>
    <n v="44.002567999999897"/>
    <n v="-102.270364999999"/>
    <s v="Passenger car"/>
    <s v="Eastbound"/>
    <s v="Wild animal hit - damage only"/>
    <s v="Animal in roadway"/>
    <m/>
    <s v="Wild animal hit"/>
    <s v="Wild animal hit - damage only"/>
    <s v="Wild animal hit"/>
    <x v="6"/>
    <x v="0"/>
  </r>
  <r>
    <n v="2263"/>
    <n v="1913633"/>
    <d v="2019-10-06T21:00:00"/>
    <s v="PENNINGTON"/>
    <s v="N"/>
    <m/>
    <m/>
    <n v="-1"/>
    <n v="90"/>
    <s v="Animal  - wild"/>
    <s v="Clear"/>
    <s v="N"/>
    <s v="N"/>
    <s v="N"/>
    <s v="N"/>
    <n v="44.003397999999898"/>
    <n v="-102.271535999999"/>
    <s v="Passenger car"/>
    <s v="Eastbound"/>
    <s v="Wild animal hit - damage only"/>
    <s v="Animal in roadway"/>
    <m/>
    <s v="Wild animal hit"/>
    <s v="Wild animal hit - damage only"/>
    <s v="Wild animal hit"/>
    <x v="6"/>
    <x v="0"/>
  </r>
  <r>
    <n v="2266"/>
    <n v="1913867"/>
    <d v="2019-10-09T21:00:00"/>
    <s v="PENNINGTON"/>
    <s v="N"/>
    <m/>
    <m/>
    <n v="-1"/>
    <n v="90"/>
    <s v="Animal  - wild"/>
    <s v="Rain, Snow"/>
    <s v="N"/>
    <s v="N"/>
    <s v="N"/>
    <s v="N"/>
    <n v="44.103599000000003"/>
    <n v="-102.671785"/>
    <s v="SUV ( sport utility/suburban )"/>
    <s v="Westbound"/>
    <s v="Wild animal hit - damage only"/>
    <s v="Animal in roadway"/>
    <m/>
    <s v="Wild animal hit"/>
    <s v="Wild animal hit - damage only"/>
    <s v="Wild animal hit"/>
    <x v="6"/>
    <x v="0"/>
  </r>
  <r>
    <n v="2267"/>
    <n v="1913979"/>
    <d v="2019-10-13T00:35:00"/>
    <s v="PENNINGTON"/>
    <s v="N"/>
    <m/>
    <m/>
    <n v="-1"/>
    <n v="90"/>
    <s v="Animal  - wild"/>
    <s v="Clear"/>
    <s v="N"/>
    <s v="N"/>
    <s v="N"/>
    <s v="N"/>
    <n v="44.021104000000001"/>
    <n v="-102.300568999999"/>
    <s v="Passenger car"/>
    <s v="Eastbound"/>
    <s v="Wild animal hit - damage only"/>
    <s v="Animal in roadway"/>
    <m/>
    <s v="Wild animal hit"/>
    <s v="Wild animal hit - damage only"/>
    <s v="Wild animal hit"/>
    <x v="6"/>
    <x v="0"/>
  </r>
  <r>
    <n v="2268"/>
    <n v="1913976"/>
    <d v="2019-10-10T12:46:00"/>
    <s v="PENNINGTON"/>
    <s v="N"/>
    <s v="Lap belt and shoulder harness used"/>
    <s v="Straight ahead"/>
    <n v="0"/>
    <n v="90"/>
    <s v="Cross median/centerline, Jackknife"/>
    <s v="Snow, Severe crosswinds"/>
    <s v="N"/>
    <s v="N"/>
    <s v="N"/>
    <s v="N"/>
    <n v="44.0673549999999"/>
    <n v="-102.383735999999"/>
    <s v="Tractor/semi-trailer"/>
    <s v="Westbound"/>
    <s v="None"/>
    <s v="Road surface condition ( wet, icy, snow, slush, etc. )"/>
    <m/>
    <s v="None"/>
    <s v="None"/>
    <s v="Test not given"/>
    <x v="6"/>
    <x v="0"/>
  </r>
  <r>
    <n v="2270"/>
    <n v="1915575"/>
    <d v="2019-10-29T11:30:00"/>
    <s v="PENNINGTON"/>
    <s v="N"/>
    <s v="Lap belt and shoulder harness used"/>
    <s v="Slowing in traffic lane"/>
    <n v="0"/>
    <n v="90"/>
    <s v="Highway traffic sign post/sign, Ran off road left"/>
    <s v="Clear"/>
    <s v="N"/>
    <s v="N"/>
    <s v="N"/>
    <s v="N"/>
    <n v="44.063578"/>
    <n v="-102.436971999999"/>
    <s v="Light truck (2 axles, 4 tires)"/>
    <s v="Eastbound"/>
    <s v="Driving too fast for conditions; None"/>
    <s v="Road surface condition ( wet, icy, snow, slush, etc. )"/>
    <m/>
    <s v="None"/>
    <s v="None"/>
    <s v="0.00 BAC"/>
    <x v="6"/>
    <x v="0"/>
  </r>
  <r>
    <n v="2272"/>
    <n v="1915582"/>
    <d v="2019-10-10T14:00:00"/>
    <s v="PENNINGTON"/>
    <s v="N"/>
    <s v="Lap belt and shoulder harness used"/>
    <s v="Straight ahead"/>
    <n v="0"/>
    <n v="90"/>
    <s v="Jackknife"/>
    <s v="Snow"/>
    <s v="N"/>
    <s v="N"/>
    <s v="N"/>
    <s v="N"/>
    <n v="44.104633"/>
    <n v="-102.641289999999"/>
    <s v="Tractor/semi-trailer"/>
    <s v="Eastbound"/>
    <s v="None"/>
    <s v="None"/>
    <m/>
    <s v="None"/>
    <s v="None"/>
    <s v="Test not given"/>
    <x v="6"/>
    <x v="0"/>
  </r>
  <r>
    <n v="2273"/>
    <n v="1915583"/>
    <d v="2019-10-20T00:18:00"/>
    <s v="PENNINGTON"/>
    <s v="N"/>
    <s v="Lap belt and shoulder harness used"/>
    <s v="Straight ahead"/>
    <n v="0"/>
    <n v="90"/>
    <s v="Motor vehicle in transport"/>
    <s v="Cloudy"/>
    <s v="N"/>
    <s v="Y"/>
    <s v="N"/>
    <s v="N"/>
    <n v="44.103372"/>
    <n v="-102.702569999999"/>
    <s v="Passenger car; Tractor/semi-trailer"/>
    <s v="Eastbound"/>
    <s v="Fatigued/asleep; None"/>
    <s v="None"/>
    <s v="CARELESS DRIVING."/>
    <s v="None"/>
    <s v="None"/>
    <s v="0.00 BAC, Not reported, Test not given"/>
    <x v="6"/>
    <x v="3"/>
  </r>
  <r>
    <n v="2274"/>
    <n v="1915584"/>
    <d v="2019-10-29T09:34:00"/>
    <s v="PENNINGTON"/>
    <s v="N"/>
    <s v="Lap belt and shoulder harness used"/>
    <s v="Straight ahead"/>
    <n v="0"/>
    <n v="90"/>
    <s v="Overturn/rollover, Ran off road right"/>
    <s v="Cloudy"/>
    <s v="N"/>
    <s v="N"/>
    <s v="N"/>
    <s v="N"/>
    <n v="43.970990999999898"/>
    <n v="-102.187642999999"/>
    <s v="Light truck (2 axles, 4 tires)"/>
    <s v="Westbound"/>
    <s v="None"/>
    <s v="None"/>
    <m/>
    <s v="None"/>
    <s v="None"/>
    <s v="Test not given"/>
    <x v="6"/>
    <x v="0"/>
  </r>
  <r>
    <n v="2275"/>
    <n v="1915587"/>
    <d v="2019-10-20T18:10:00"/>
    <s v="PENNINGTON"/>
    <s v="N"/>
    <s v="Lap belt and shoulder harness used"/>
    <s v="Straight ahead"/>
    <n v="0"/>
    <n v="90"/>
    <s v="Jackknife"/>
    <s v="Cloudy, Snow"/>
    <s v="N"/>
    <s v="N"/>
    <s v="N"/>
    <s v="N"/>
    <n v="44.108065000000003"/>
    <n v="-102.90610100000001"/>
    <s v="Light truck (2 axles, 4 tires)"/>
    <s v="Eastbound"/>
    <s v="None"/>
    <s v="None"/>
    <m/>
    <s v="None"/>
    <s v="None"/>
    <s v="0.00 BAC"/>
    <x v="6"/>
    <x v="0"/>
  </r>
  <r>
    <n v="2276"/>
    <n v="1915716"/>
    <d v="2019-10-29T08:22:00"/>
    <s v="PENNINGTON"/>
    <s v="N"/>
    <s v="Lap belt and shoulder harness used"/>
    <s v="Straight ahead"/>
    <n v="0"/>
    <n v="90"/>
    <s v="Delineator post, Jackknife, Overturn/rollover, Ran off road right"/>
    <s v="Clear"/>
    <s v="N"/>
    <s v="N"/>
    <s v="N"/>
    <s v="N"/>
    <n v="44.030493999999898"/>
    <n v="-102.327591999999"/>
    <s v="Tractor/semi-trailer"/>
    <s v="Westbound"/>
    <s v="Driving too fast for conditions; None"/>
    <s v="Road surface condition ( wet, icy, snow, slush, etc. )"/>
    <m/>
    <s v="None"/>
    <s v="None"/>
    <s v="0.00 BAC"/>
    <x v="6"/>
    <x v="0"/>
  </r>
  <r>
    <n v="2277"/>
    <n v="1915717"/>
    <d v="2019-10-29T07:55:00"/>
    <s v="PENNINGTON"/>
    <s v="N"/>
    <s v="Lap belt and shoulder harness used"/>
    <s v="Straight ahead"/>
    <n v="0"/>
    <n v="90"/>
    <s v="Overturn/rollover, Ran off road left"/>
    <s v="Clear"/>
    <s v="N"/>
    <s v="N"/>
    <s v="N"/>
    <s v="N"/>
    <n v="43.987367999999897"/>
    <n v="-102.220162"/>
    <s v="Mini-van/passenger van with seats for 8 or less, including driver"/>
    <s v="Westbound"/>
    <s v="Driving too fast for conditions; None"/>
    <s v="Road surface condition ( wet, icy, snow, slush, etc. )"/>
    <m/>
    <s v="None"/>
    <s v="None"/>
    <s v="0.00 BAC"/>
    <x v="6"/>
    <x v="0"/>
  </r>
  <r>
    <n v="2278"/>
    <n v="1914297"/>
    <d v="2019-10-16T18:38:00"/>
    <s v="PENNINGTON"/>
    <s v="N"/>
    <m/>
    <m/>
    <n v="-1"/>
    <n v="90"/>
    <s v="Animal  - wild"/>
    <s v="Clear"/>
    <s v="N"/>
    <s v="N"/>
    <s v="N"/>
    <s v="N"/>
    <n v="44.103414000000001"/>
    <n v="-102.548393"/>
    <s v="Light truck (2 axles, 4 tires)"/>
    <s v="Westbound"/>
    <s v="Wild animal hit - damage only"/>
    <s v="Animal in roadway"/>
    <m/>
    <s v="Wild animal hit"/>
    <s v="Wild animal hit - damage only"/>
    <s v="Wild animal hit"/>
    <x v="6"/>
    <x v="0"/>
  </r>
  <r>
    <n v="2279"/>
    <n v="1916316"/>
    <d v="2019-11-06T08:55:00"/>
    <s v="PENNINGTON"/>
    <s v="N"/>
    <s v="Lap belt and shoulder harness used"/>
    <s v="Straight ahead"/>
    <n v="0"/>
    <n v="90"/>
    <s v="Overturn/rollover, Separation of units"/>
    <s v="Cloudy, Snow"/>
    <s v="N"/>
    <s v="N"/>
    <s v="N"/>
    <s v="N"/>
    <n v="44.067157000000002"/>
    <n v="-102.384658"/>
    <s v="SUV ( sport utility/suburban )"/>
    <s v="Eastbound"/>
    <s v="None"/>
    <s v="Road surface condition ( wet, icy, snow, slush, etc. )"/>
    <m/>
    <s v="None"/>
    <s v="None"/>
    <s v="Test not given"/>
    <x v="6"/>
    <x v="0"/>
  </r>
  <r>
    <n v="2280"/>
    <n v="1915052"/>
    <d v="2019-10-10T17:49:00"/>
    <s v="JACKSON"/>
    <s v="N"/>
    <s v="Lap belt and shoulder harness used"/>
    <s v="Straight ahead"/>
    <n v="0"/>
    <n v="90"/>
    <s v="Guardrail face, Jackknife"/>
    <s v="Snow, Severe crosswinds"/>
    <s v="N"/>
    <s v="N"/>
    <s v="N"/>
    <s v="N"/>
    <n v="43.835869000000002"/>
    <n v="-101.741168999999"/>
    <s v="SUV ( sport utility/suburban )"/>
    <s v="Eastbound"/>
    <s v="None; Swerving or avoiding due to wind, slippery surface, vehicle, object, non-motorist, etc."/>
    <s v="Road surface condition ( wet, icy, snow, slush, etc. )"/>
    <m/>
    <s v="None"/>
    <s v="None"/>
    <s v="Test not given"/>
    <x v="6"/>
    <x v="0"/>
  </r>
  <r>
    <n v="2281"/>
    <n v="1916366"/>
    <d v="2019-11-06T11:20:00"/>
    <s v="JACKSON"/>
    <s v="N"/>
    <s v="Lap belt and shoulder harness used"/>
    <s v="Straight ahead"/>
    <n v="0"/>
    <n v="90"/>
    <s v="Cross median/centerline, Embankment, Fence, Ran off road left"/>
    <s v="Cloudy, Snow"/>
    <s v="N"/>
    <s v="N"/>
    <s v="N"/>
    <s v="N"/>
    <n v="43.836260000000003"/>
    <n v="-101.866141999999"/>
    <s v="Tractor/semi-trailer"/>
    <s v="Westbound"/>
    <s v="None; Running off road"/>
    <s v="None"/>
    <m/>
    <s v="Other"/>
    <s v="None"/>
    <s v="0.00 BAC"/>
    <x v="6"/>
    <x v="0"/>
  </r>
  <r>
    <n v="2282"/>
    <n v="1916374"/>
    <d v="2019-11-08T20:09:00"/>
    <s v="JACKSON"/>
    <s v="N"/>
    <m/>
    <m/>
    <n v="-1"/>
    <n v="90"/>
    <s v="Animal  - wild"/>
    <s v="Clear"/>
    <s v="N"/>
    <s v="N"/>
    <s v="N"/>
    <s v="N"/>
    <n v="43.835897000000003"/>
    <n v="-101.768564999999"/>
    <s v="Passenger car"/>
    <s v="Eastbound"/>
    <s v="Wild animal hit - damage only"/>
    <s v="Animal in roadway"/>
    <m/>
    <s v="Wild animal hit"/>
    <s v="Wild animal hit - damage only"/>
    <s v="Wild animal hit"/>
    <x v="6"/>
    <x v="0"/>
  </r>
  <r>
    <n v="2284"/>
    <n v="1916403"/>
    <d v="2019-11-11T17:50:00"/>
    <s v="PENNINGTON"/>
    <s v="N"/>
    <m/>
    <m/>
    <n v="-1"/>
    <n v="90"/>
    <s v="Animal  - wild"/>
    <s v="Clear"/>
    <s v="N"/>
    <s v="N"/>
    <s v="N"/>
    <s v="N"/>
    <n v="44.103879999999897"/>
    <n v="-102.849197"/>
    <s v="Passenger car"/>
    <s v="Westbound"/>
    <s v="Wild animal hit - damage only"/>
    <s v="Animal in roadway"/>
    <m/>
    <s v="Wild animal hit"/>
    <s v="Wild animal hit - damage only"/>
    <s v="Wild animal hit"/>
    <x v="6"/>
    <x v="0"/>
  </r>
  <r>
    <n v="2286"/>
    <n v="1915251"/>
    <d v="2019-10-22T19:00:00"/>
    <s v="PENNINGTON"/>
    <s v="N"/>
    <m/>
    <m/>
    <n v="-1"/>
    <n v="90"/>
    <s v="Animal  - wild"/>
    <s v="Clear"/>
    <s v="N"/>
    <s v="N"/>
    <s v="N"/>
    <s v="N"/>
    <n v="43.970616"/>
    <n v="-102.18807700000001"/>
    <s v="Passenger car"/>
    <s v="Eastbound"/>
    <s v="Wild animal hit - damage only"/>
    <s v="Animal in roadway"/>
    <m/>
    <s v="Wild animal hit"/>
    <s v="Wild animal hit - damage only"/>
    <s v="Wild animal hit"/>
    <x v="6"/>
    <x v="0"/>
  </r>
  <r>
    <n v="2288"/>
    <n v="1916657"/>
    <d v="2019-11-06T21:00:00"/>
    <s v="PENNINGTON"/>
    <s v="N"/>
    <m/>
    <m/>
    <n v="-1"/>
    <n v="90"/>
    <s v="Animal  - wild"/>
    <s v="Cloudy"/>
    <s v="N"/>
    <s v="N"/>
    <s v="N"/>
    <s v="N"/>
    <n v="43.988100000000003"/>
    <n v="-102.24785"/>
    <s v="SUV ( sport utility/suburban )"/>
    <s v="Westbound"/>
    <s v="Wild animal hit - damage only"/>
    <s v="Animal in roadway"/>
    <m/>
    <s v="Wild animal hit"/>
    <s v="Wild animal hit - damage only"/>
    <s v="Wild animal hit"/>
    <x v="6"/>
    <x v="0"/>
  </r>
  <r>
    <n v="2289"/>
    <n v="1916677"/>
    <d v="2019-11-10T15:42:00"/>
    <s v="PENNINGTON"/>
    <s v="N"/>
    <s v="Lap belt and shoulder harness used"/>
    <s v="Straight ahead"/>
    <n v="0"/>
    <n v="90"/>
    <s v="Ditch, Jackknife, Ran off road left"/>
    <s v="Snow"/>
    <s v="N"/>
    <s v="N"/>
    <s v="N"/>
    <s v="N"/>
    <n v="43.967348000000001"/>
    <n v="-102.184488999999"/>
    <s v="Light truck (2 axles, 4 tires)"/>
    <s v="Eastbound"/>
    <s v="None; Running off road"/>
    <s v="Road surface condition ( wet, icy, snow, slush, etc. )"/>
    <m/>
    <s v="None"/>
    <s v="None"/>
    <s v="0.00 BAC"/>
    <x v="6"/>
    <x v="0"/>
  </r>
  <r>
    <n v="2290"/>
    <n v="1916816"/>
    <d v="2019-11-13T18:08:00"/>
    <s v="PENNINGTON"/>
    <s v="N"/>
    <m/>
    <m/>
    <n v="-1"/>
    <n v="90"/>
    <s v="Animal  - wild"/>
    <s v="Cloudy"/>
    <s v="N"/>
    <s v="N"/>
    <s v="N"/>
    <s v="N"/>
    <n v="44.103409999999897"/>
    <n v="-102.714866999999"/>
    <s v="Light truck (2 axles, 4 tires)"/>
    <s v="Eastbound"/>
    <s v="Wild animal hit - damage only"/>
    <s v="Animal in roadway"/>
    <m/>
    <s v="Wild animal hit"/>
    <s v="Wild animal hit - damage only"/>
    <s v="Wild animal hit"/>
    <x v="6"/>
    <x v="0"/>
  </r>
  <r>
    <n v="2291"/>
    <n v="1916817"/>
    <d v="2019-11-13T20:38:00"/>
    <s v="PENNINGTON"/>
    <s v="N"/>
    <m/>
    <m/>
    <n v="-1"/>
    <n v="90"/>
    <s v="Animal  - wild"/>
    <s v="Cloudy"/>
    <s v="N"/>
    <s v="N"/>
    <s v="N"/>
    <s v="N"/>
    <n v="44.103419000000002"/>
    <n v="-102.722674999999"/>
    <s v="Light truck (2 axles, 4 tires)"/>
    <s v="Eastbound"/>
    <s v="Wild animal hit - damage only"/>
    <s v="Animal in roadway"/>
    <m/>
    <s v="Wild animal hit"/>
    <s v="Wild animal hit - damage only"/>
    <s v="Wild animal hit"/>
    <x v="6"/>
    <x v="0"/>
  </r>
  <r>
    <n v="2292"/>
    <n v="1916818"/>
    <d v="2019-11-13T20:30:00"/>
    <s v="PENNINGTON"/>
    <s v="N"/>
    <m/>
    <m/>
    <n v="-1"/>
    <n v="90"/>
    <s v="Animal  - wild"/>
    <s v="Clear"/>
    <s v="N"/>
    <s v="N"/>
    <s v="N"/>
    <s v="N"/>
    <n v="44.064514000000003"/>
    <n v="-102.44297"/>
    <s v="Light truck (2 axles, 4 tires)"/>
    <s v="Westbound"/>
    <s v="Wild animal hit - damage only"/>
    <s v="Animal in roadway"/>
    <m/>
    <s v="Wild animal hit"/>
    <s v="Wild animal hit - damage only"/>
    <s v="Wild animal hit"/>
    <x v="6"/>
    <x v="0"/>
  </r>
  <r>
    <n v="2293"/>
    <n v="1916824"/>
    <d v="2019-11-10T10:33:00"/>
    <s v="PENNINGTON"/>
    <s v="N"/>
    <s v="Lap belt and shoulder harness used"/>
    <s v="Straight ahead"/>
    <n v="0"/>
    <n v="90"/>
    <s v="Bridge rail, Ditch"/>
    <s v="Sleet, hail ( freezing rain or drizzle )"/>
    <s v="N"/>
    <s v="N"/>
    <s v="N"/>
    <s v="N"/>
    <n v="44.117784"/>
    <n v="-103.080707"/>
    <s v="Light truck (2 axles, 4 tires)"/>
    <s v="Westbound"/>
    <s v="Driving too fast for conditions; None"/>
    <s v="Road surface condition ( wet, icy, snow, slush, etc. )"/>
    <m/>
    <s v="None"/>
    <s v="Weather conditions"/>
    <s v="0.00 BAC"/>
    <x v="6"/>
    <x v="0"/>
  </r>
  <r>
    <n v="2295"/>
    <n v="1916830"/>
    <d v="2019-11-10T10:28:00"/>
    <s v="PENNINGTON"/>
    <s v="N"/>
    <s v="Lap belt and shoulder harness used"/>
    <s v="Straight ahead"/>
    <n v="0"/>
    <n v="90"/>
    <s v="Cross median/centerline, Overturn/rollover, Ran off road left"/>
    <s v="Sleet, hail ( freezing rain or drizzle )"/>
    <s v="N"/>
    <s v="N"/>
    <s v="N"/>
    <s v="N"/>
    <n v="44.103380999999899"/>
    <n v="-102.532298999999"/>
    <s v="Light truck (2 axles, 4 tires)"/>
    <s v="Westbound"/>
    <s v="Driving too fast for conditions; None"/>
    <s v="Road surface condition ( wet, icy, snow, slush, etc. )"/>
    <s v="DRIVERS LICENSE SUSPENDED, OVERDRIVING ROAD CONDITIONS, FINANCIAL RESPONSIBILITY - OWNER"/>
    <s v="None"/>
    <s v="None"/>
    <s v="0.01 BAC, Not reported"/>
    <x v="6"/>
    <x v="1"/>
  </r>
  <r>
    <n v="2297"/>
    <n v="1916834"/>
    <d v="2019-11-10T10:05:00"/>
    <s v="PENNINGTON"/>
    <s v="N"/>
    <s v="Lap belt and shoulder harness used"/>
    <s v="Straight ahead"/>
    <n v="0"/>
    <n v="90"/>
    <s v="Cross median/centerline, Overturn/rollover, Ran off road left"/>
    <s v="Sleet, hail ( freezing rain or drizzle )"/>
    <s v="N"/>
    <s v="N"/>
    <s v="N"/>
    <s v="N"/>
    <n v="44.103428999999899"/>
    <n v="-102.729005999999"/>
    <s v="Light truck (2 axles, 4 tires)"/>
    <s v="Eastbound"/>
    <s v="Driving too fast for conditions; None"/>
    <s v="Road surface condition ( wet, icy, snow, slush, etc. )"/>
    <m/>
    <s v="None"/>
    <s v="None"/>
    <s v="0.00 BAC"/>
    <x v="6"/>
    <x v="0"/>
  </r>
  <r>
    <n v="2298"/>
    <n v="1916835"/>
    <d v="2019-11-10T11:20:00"/>
    <s v="PENNINGTON"/>
    <s v="N"/>
    <s v="Lap belt and shoulder harness used"/>
    <s v="Straight ahead"/>
    <n v="0"/>
    <n v="90"/>
    <s v="Guardrail end, Ran off road right"/>
    <s v="Clear, Sleet, hail ( freezing rain or drizzle )"/>
    <s v="N"/>
    <s v="N"/>
    <s v="N"/>
    <s v="N"/>
    <n v="44.103427000000003"/>
    <n v="-102.730931999999"/>
    <s v="SUV ( sport utility/suburban )"/>
    <s v="Eastbound"/>
    <s v="Driving too fast for conditions; None"/>
    <s v="Road surface condition ( wet, icy, snow, slush, etc. )"/>
    <m/>
    <s v="None"/>
    <s v="None"/>
    <s v="0.00 BAC"/>
    <x v="6"/>
    <x v="0"/>
  </r>
  <r>
    <n v="2299"/>
    <n v="1916842"/>
    <d v="2019-11-16T06:20:00"/>
    <s v="JACKSON"/>
    <s v="N"/>
    <s v="Lap belt and shoulder harness used"/>
    <s v="Straight ahead"/>
    <n v="0"/>
    <n v="90"/>
    <s v="Fire/explosion"/>
    <s v="Clear"/>
    <s v="N"/>
    <s v="N"/>
    <s v="N"/>
    <s v="N"/>
    <n v="43.850855000000003"/>
    <n v="-101.920580999999"/>
    <s v="Tractor/semi-trailer"/>
    <s v="Westbound"/>
    <s v="None"/>
    <s v="None"/>
    <m/>
    <s v="Brakes"/>
    <s v="None"/>
    <s v="Test not given"/>
    <x v="6"/>
    <x v="0"/>
  </r>
  <r>
    <n v="2301"/>
    <n v="1917036"/>
    <d v="2019-11-10T12:35:00"/>
    <s v="PENNINGTON"/>
    <s v="N"/>
    <s v="Lap belt and shoulder harness used"/>
    <s v="Straight ahead"/>
    <n v="0"/>
    <n v="90"/>
    <s v="Motor vehicle in transport"/>
    <s v="Sleet, hail ( freezing rain or drizzle )"/>
    <s v="N"/>
    <s v="N"/>
    <s v="N"/>
    <s v="N"/>
    <n v="44.067714000000002"/>
    <n v="-102.460404999999"/>
    <s v="Passenger car; Tractor/semi-trailer"/>
    <s v="Eastbound"/>
    <s v="Driving too fast for conditions; None"/>
    <s v="None; Road surface condition ( wet, icy, snow, slush, etc. )"/>
    <s v="OVERDRIVING ROAD CONDITIONS"/>
    <s v="None"/>
    <s v="None"/>
    <s v="Test not given, Test not given, Not reported"/>
    <x v="6"/>
    <x v="2"/>
  </r>
  <r>
    <n v="2302"/>
    <n v="1915652"/>
    <d v="2019-10-29T22:15:00"/>
    <s v="PENNINGTON"/>
    <s v="N"/>
    <m/>
    <m/>
    <n v="-1"/>
    <n v="90"/>
    <s v="Animal  - wild"/>
    <s v="Snow"/>
    <s v="N"/>
    <s v="N"/>
    <s v="N"/>
    <s v="N"/>
    <n v="43.901302999999899"/>
    <n v="-102.035679999999"/>
    <s v="Passenger car"/>
    <s v="Westbound"/>
    <s v="Wild animal hit - damage only"/>
    <s v="Animal in roadway"/>
    <m/>
    <s v="Wild animal hit"/>
    <s v="Wild animal hit - damage only"/>
    <s v="Wild animal hit"/>
    <x v="6"/>
    <x v="0"/>
  </r>
  <r>
    <n v="2303"/>
    <n v="1915654"/>
    <d v="2019-11-04T17:32:00"/>
    <s v="PENNINGTON"/>
    <s v="N"/>
    <m/>
    <m/>
    <n v="-1"/>
    <n v="90"/>
    <s v="Animal  - wild"/>
    <s v="Clear"/>
    <s v="N"/>
    <s v="N"/>
    <s v="N"/>
    <s v="N"/>
    <n v="44.022641"/>
    <n v="-102.302183999999"/>
    <s v="Passenger car"/>
    <s v="Westbound"/>
    <s v="Wild animal hit - damage only"/>
    <s v="Animal in roadway"/>
    <m/>
    <s v="Wild animal hit"/>
    <s v="Wild animal hit - damage only"/>
    <s v="Wild animal hit"/>
    <x v="6"/>
    <x v="0"/>
  </r>
  <r>
    <n v="2305"/>
    <n v="1917309"/>
    <d v="2019-11-15T17:44:00"/>
    <s v="PENNINGTON"/>
    <s v="N"/>
    <m/>
    <m/>
    <n v="-1"/>
    <n v="90"/>
    <s v="Animal  - wild"/>
    <s v="Clear"/>
    <s v="N"/>
    <s v="N"/>
    <s v="N"/>
    <s v="N"/>
    <n v="44.065618000000001"/>
    <n v="-102.449145999999"/>
    <s v="Light truck (2 axles, 4 tires)"/>
    <s v="Westbound"/>
    <s v="Wild animal hit - damage only"/>
    <s v="Animal in roadway"/>
    <m/>
    <s v="Wild animal hit"/>
    <s v="Wild animal hit - damage only"/>
    <s v="Wild animal hit"/>
    <x v="6"/>
    <x v="0"/>
  </r>
  <r>
    <n v="2309"/>
    <n v="1917468"/>
    <d v="2019-11-21T07:34:00"/>
    <s v="PENNINGTON"/>
    <s v="N"/>
    <s v="Lap belt and shoulder harness used"/>
    <s v="Straight ahead"/>
    <n v="0"/>
    <n v="90"/>
    <s v="Concrete traffic barrier, Ran off road left"/>
    <s v="Clear"/>
    <s v="Y"/>
    <s v="N"/>
    <s v="N"/>
    <s v="N"/>
    <n v="44.108356999999899"/>
    <n v="-103.129762999999"/>
    <s v="Light truck (2 axles, 4 tires)"/>
    <s v="Westbound"/>
    <s v="None; Over-correcting/over-steering"/>
    <s v="Road surface condition ( wet, icy, snow, slush, etc. )"/>
    <m/>
    <s v="None"/>
    <s v="None"/>
    <s v="Test not given"/>
    <x v="6"/>
    <x v="0"/>
  </r>
  <r>
    <n v="2310"/>
    <n v="1917471"/>
    <d v="2019-11-10T15:15:00"/>
    <s v="JACKSON"/>
    <s v="N"/>
    <s v="Lap belt and shoulder harness used"/>
    <s v="Straight ahead"/>
    <n v="0"/>
    <n v="90"/>
    <s v="Guardrail face, Motor vehicle in transport, Ran off road left"/>
    <s v="Snow"/>
    <s v="N"/>
    <s v="N"/>
    <s v="N"/>
    <s v="N"/>
    <n v="43.872712"/>
    <n v="-101.972617"/>
    <s v="SUV ( sport utility/suburban ); Tractor/semi-trailer"/>
    <s v="Eastbound"/>
    <s v="Driving too fast for conditions; Failure to keep in proper lane; None"/>
    <s v="None; Road surface condition ( wet, icy, snow, slush, etc. )"/>
    <s v="CARELESS DRIVING., FAIL TO REPORT ACCIDENT (&gt;$1000/$2000)"/>
    <s v="None"/>
    <s v="None; Weather conditions"/>
    <s v="0.00 BAC, Test not given"/>
    <x v="6"/>
    <x v="0"/>
  </r>
  <r>
    <n v="2311"/>
    <n v="1917481"/>
    <d v="2019-11-14T16:40:00"/>
    <s v="PENNINGTON"/>
    <s v="N"/>
    <m/>
    <m/>
    <n v="-1"/>
    <n v="90"/>
    <s v="Animal  - wild"/>
    <s v="Clear"/>
    <s v="N"/>
    <s v="N"/>
    <s v="N"/>
    <s v="N"/>
    <n v="44.103639999999899"/>
    <n v="-102.724535"/>
    <s v="Passenger car"/>
    <s v="Westbound"/>
    <s v="Wild animal hit - damage only"/>
    <s v="Animal in roadway"/>
    <m/>
    <s v="Wild animal hit"/>
    <s v="Wild animal hit - damage only"/>
    <s v="Wild animal hit"/>
    <x v="6"/>
    <x v="0"/>
  </r>
  <r>
    <n v="2312"/>
    <n v="1917482"/>
    <d v="2019-11-20T05:38:00"/>
    <s v="PENNINGTON"/>
    <s v="N"/>
    <m/>
    <m/>
    <n v="-1"/>
    <n v="90"/>
    <s v="Animal  - wild"/>
    <s v="Clear"/>
    <s v="N"/>
    <s v="N"/>
    <s v="N"/>
    <s v="N"/>
    <n v="44.117556"/>
    <n v="-103.098403"/>
    <s v="Passenger car"/>
    <s v="Westbound"/>
    <s v="Wild animal hit - damage only"/>
    <s v="Animal in roadway"/>
    <m/>
    <s v="Wild animal hit"/>
    <s v="Wild animal hit - damage only"/>
    <s v="Wild animal hit"/>
    <x v="6"/>
    <x v="0"/>
  </r>
  <r>
    <n v="2314"/>
    <n v="1917707"/>
    <d v="2019-11-24T21:03:00"/>
    <s v="JACKSON"/>
    <s v="N"/>
    <m/>
    <m/>
    <n v="-1"/>
    <n v="90"/>
    <s v="Animal  - wild"/>
    <s v="Clear"/>
    <s v="N"/>
    <s v="N"/>
    <s v="N"/>
    <s v="N"/>
    <n v="43.883892000000003"/>
    <n v="-101.995283"/>
    <s v="SUV ( sport utility/suburban )"/>
    <s v="Westbound"/>
    <s v="Wild animal hit - damage only"/>
    <s v="Animal in roadway"/>
    <m/>
    <s v="Wild animal hit"/>
    <s v="Wild animal hit - damage only"/>
    <s v="Wild animal hit"/>
    <x v="6"/>
    <x v="0"/>
  </r>
  <r>
    <n v="2316"/>
    <n v="1916925"/>
    <d v="2019-11-16T06:42:00"/>
    <s v="PENNINGTON"/>
    <s v="N"/>
    <m/>
    <m/>
    <n v="-1"/>
    <n v="90"/>
    <s v="Animal  - wild"/>
    <s v="Cloudy"/>
    <s v="N"/>
    <s v="N"/>
    <s v="N"/>
    <s v="N"/>
    <n v="43.896276999999898"/>
    <n v="-102.023585999999"/>
    <s v="Passenger car"/>
    <s v="Eastbound"/>
    <s v="Wild animal hit - damage only"/>
    <s v="Animal in roadway"/>
    <m/>
    <s v="Wild animal hit"/>
    <s v="Wild animal hit - damage only"/>
    <s v="Wild animal hit"/>
    <x v="6"/>
    <x v="0"/>
  </r>
  <r>
    <n v="2317"/>
    <n v="1916923"/>
    <d v="2019-11-15T17:17:00"/>
    <s v="PENNINGTON"/>
    <s v="N"/>
    <m/>
    <m/>
    <n v="-1"/>
    <n v="90"/>
    <s v="Animal  - wild"/>
    <s v="Clear"/>
    <s v="N"/>
    <s v="N"/>
    <s v="N"/>
    <s v="N"/>
    <n v="44.101084"/>
    <n v="-102.514608999999"/>
    <s v="Light truck (2 axles, 4 tires)"/>
    <s v="Eastbound"/>
    <s v="Wild animal hit - damage only"/>
    <s v="Animal in roadway"/>
    <m/>
    <s v="Wild animal hit"/>
    <s v="Wild animal hit - damage only"/>
    <s v="Wild animal hit"/>
    <x v="6"/>
    <x v="0"/>
  </r>
  <r>
    <n v="2318"/>
    <n v="1917129"/>
    <d v="2019-11-15T21:00:00"/>
    <s v="PENNINGTON"/>
    <s v="N"/>
    <m/>
    <m/>
    <n v="-1"/>
    <n v="90"/>
    <s v="Animal  - wild"/>
    <s v="Clear"/>
    <s v="N"/>
    <s v="N"/>
    <s v="N"/>
    <s v="N"/>
    <n v="44.068807999999898"/>
    <n v="-102.41970000000001"/>
    <s v="Mini-van/passenger van with seats for 8 or less, including driver"/>
    <s v="Eastbound"/>
    <s v="Wild animal hit - damage only"/>
    <s v="Animal in roadway"/>
    <m/>
    <s v="Wild animal hit"/>
    <s v="Wild animal hit - damage only"/>
    <s v="Wild animal hit"/>
    <x v="6"/>
    <x v="0"/>
  </r>
  <r>
    <n v="2320"/>
    <n v="1917134"/>
    <d v="2019-11-18T16:53:00"/>
    <s v="PENNINGTON"/>
    <s v="N"/>
    <m/>
    <m/>
    <n v="-1"/>
    <n v="90"/>
    <s v="Animal  - wild"/>
    <s v="Clear"/>
    <s v="N"/>
    <s v="N"/>
    <s v="N"/>
    <s v="N"/>
    <n v="44.032259000000003"/>
    <n v="-102.337389"/>
    <s v="Passenger car"/>
    <s v="Westbound"/>
    <s v="Wild animal hit - damage only"/>
    <s v="Animal in roadway"/>
    <m/>
    <s v="Wild animal hit"/>
    <s v="Wild animal hit - damage only"/>
    <s v="Wild animal hit"/>
    <x v="6"/>
    <x v="0"/>
  </r>
  <r>
    <n v="2321"/>
    <n v="1917399"/>
    <d v="2019-11-03T18:09:00"/>
    <s v="JACKSON"/>
    <s v="N"/>
    <s v="Lap belt and shoulder harness used"/>
    <s v="Straight ahead"/>
    <n v="0"/>
    <n v="90"/>
    <s v="Highway traffic sign post/sign, Ran off road right"/>
    <s v="Clear"/>
    <s v="N"/>
    <s v="N"/>
    <s v="N"/>
    <s v="N"/>
    <n v="43.835904999999897"/>
    <n v="-101.882987999999"/>
    <s v="Light truck (2 axles, 4 tires)"/>
    <s v="Westbound"/>
    <s v="None"/>
    <s v="Animal in roadway"/>
    <m/>
    <s v="None"/>
    <s v="None"/>
    <s v="Test not given"/>
    <x v="6"/>
    <x v="0"/>
  </r>
  <r>
    <n v="2322"/>
    <n v="1917994"/>
    <d v="2019-11-20T03:30:00"/>
    <s v="PENNINGTON"/>
    <s v="N"/>
    <m/>
    <m/>
    <n v="-1"/>
    <n v="90"/>
    <s v="Animal  - wild"/>
    <s v="Clear"/>
    <s v="N"/>
    <s v="N"/>
    <s v="N"/>
    <s v="N"/>
    <n v="43.950136000000001"/>
    <n v="-102.166162999999"/>
    <s v="SUV ( sport utility/suburban )"/>
    <s v="Eastbound"/>
    <s v="Wild animal hit - damage only"/>
    <s v="Animal in roadway"/>
    <m/>
    <s v="Wild animal hit"/>
    <s v="Wild animal hit - damage only"/>
    <s v="Wild animal hit"/>
    <x v="6"/>
    <x v="0"/>
  </r>
  <r>
    <n v="2325"/>
    <n v="1918135"/>
    <d v="2019-11-29T08:20:00"/>
    <s v="PENNINGTON"/>
    <s v="N"/>
    <s v="Lap belt and shoulder harness used"/>
    <s v="Straight ahead"/>
    <n v="0"/>
    <n v="90"/>
    <s v="Ditch, Ran off road left"/>
    <s v="Sleet, hail ( freezing rain or drizzle )"/>
    <s v="N"/>
    <s v="N"/>
    <s v="N"/>
    <s v="N"/>
    <n v="44.117055000000001"/>
    <n v="-103.113264"/>
    <s v="Mini-van/passenger van with seats for 8 or less, including driver"/>
    <s v="Westbound"/>
    <s v="Driving too fast for conditions; None"/>
    <s v="Road surface condition ( wet, icy, snow, slush, etc. )"/>
    <m/>
    <s v="None"/>
    <s v="None"/>
    <s v="Test not given"/>
    <x v="6"/>
    <x v="2"/>
  </r>
  <r>
    <n v="2326"/>
    <n v="1918139"/>
    <d v="2019-11-18T15:56:00"/>
    <s v="PENNINGTON"/>
    <s v="N"/>
    <m/>
    <m/>
    <n v="-1"/>
    <n v="90"/>
    <s v="Animal  - wild"/>
    <s v="Clear"/>
    <s v="N"/>
    <s v="N"/>
    <s v="N"/>
    <s v="N"/>
    <n v="44.103440999999897"/>
    <n v="-102.776196999999"/>
    <s v="SUV ( sport utility/suburban )"/>
    <s v="Eastbound"/>
    <s v="Wild animal hit - damage only"/>
    <s v="Animal in roadway"/>
    <m/>
    <s v="Wild animal hit"/>
    <s v="Wild animal hit - damage only"/>
    <s v="Wild animal hit"/>
    <x v="6"/>
    <x v="0"/>
  </r>
  <r>
    <n v="2328"/>
    <n v="1918156"/>
    <d v="2019-11-26T20:01:00"/>
    <s v="PENNINGTON"/>
    <s v="N"/>
    <m/>
    <m/>
    <n v="-1"/>
    <n v="90"/>
    <s v="Animal  - wild"/>
    <s v="Clear"/>
    <s v="N"/>
    <s v="N"/>
    <s v="N"/>
    <s v="N"/>
    <n v="44.106098000000003"/>
    <n v="-102.633532"/>
    <s v="Light truck (2 axles, 4 tires)"/>
    <s v="Eastbound"/>
    <s v="Wild animal hit - damage only"/>
    <s v="Animal in roadway"/>
    <m/>
    <s v="Wild animal hit"/>
    <s v="Wild animal hit - damage only"/>
    <s v="Wild animal hit"/>
    <x v="6"/>
    <x v="0"/>
  </r>
  <r>
    <n v="2333"/>
    <n v="1918169"/>
    <d v="2019-11-18T22:09:00"/>
    <s v="PENNINGTON"/>
    <s v="N"/>
    <m/>
    <m/>
    <n v="-1"/>
    <n v="90"/>
    <s v="Animal  - wild"/>
    <s v="Clear"/>
    <s v="N"/>
    <s v="N"/>
    <s v="N"/>
    <s v="N"/>
    <n v="44.116501"/>
    <n v="-103.114228999999"/>
    <s v="Truck pulling trailer(s) - GCWR 10,001 lbs or more"/>
    <s v="Eastbound"/>
    <s v="Wild animal hit - damage only"/>
    <s v="Animal in roadway"/>
    <m/>
    <s v="Wild animal hit"/>
    <s v="Wild animal hit - damage only"/>
    <s v="Wild animal hit"/>
    <x v="6"/>
    <x v="0"/>
  </r>
  <r>
    <n v="2334"/>
    <n v="1917747"/>
    <d v="2019-11-22T20:30:00"/>
    <s v="PENNINGTON"/>
    <s v="N"/>
    <m/>
    <m/>
    <n v="-1"/>
    <n v="90"/>
    <s v="Animal  - wild"/>
    <s v="Clear"/>
    <s v="N"/>
    <s v="N"/>
    <s v="N"/>
    <s v="N"/>
    <n v="43.992317"/>
    <n v="-102.255433999999"/>
    <s v="Passenger car"/>
    <s v="Westbound"/>
    <s v="Wild animal hit - damage only"/>
    <s v="Animal in roadway"/>
    <m/>
    <s v="Wild animal hit"/>
    <s v="Wild animal hit - damage only"/>
    <s v="Wild animal hit"/>
    <x v="6"/>
    <x v="0"/>
  </r>
  <r>
    <n v="2335"/>
    <n v="1917843"/>
    <d v="2019-11-25T18:35:00"/>
    <s v="PENNINGTON"/>
    <s v="N"/>
    <m/>
    <m/>
    <n v="-1"/>
    <n v="90"/>
    <s v="Animal  - wild"/>
    <s v="Cloudy"/>
    <s v="N"/>
    <s v="N"/>
    <s v="N"/>
    <s v="N"/>
    <n v="43.992629000000001"/>
    <n v="-102.256390999999"/>
    <s v="Passenger car"/>
    <s v="Eastbound"/>
    <s v="Wild animal hit - damage only"/>
    <s v="Animal in roadway"/>
    <m/>
    <s v="Wild animal hit"/>
    <s v="Wild animal hit - damage only"/>
    <s v="Wild animal hit"/>
    <x v="6"/>
    <x v="0"/>
  </r>
  <r>
    <n v="2337"/>
    <n v="1918059"/>
    <d v="2019-11-29T08:25:00"/>
    <s v="PENNINGTON"/>
    <s v="N"/>
    <s v="Lap belt and shoulder harness used"/>
    <s v="Straight ahead"/>
    <n v="0"/>
    <n v="90"/>
    <s v="Guardrail face, Ran off road left"/>
    <s v="Cloudy"/>
    <s v="N"/>
    <s v="N"/>
    <s v="N"/>
    <s v="N"/>
    <n v="43.986449"/>
    <n v="-102.241032"/>
    <s v="Mini-van/passenger van with seats for 8 or less, including driver"/>
    <s v="Westbound"/>
    <s v="Driving too fast for conditions; None"/>
    <s v="Road surface condition ( wet, icy, snow, slush, etc. )"/>
    <m/>
    <s v="None"/>
    <s v="None"/>
    <s v="Test not given"/>
    <x v="6"/>
    <x v="0"/>
  </r>
  <r>
    <n v="2339"/>
    <n v="1918063"/>
    <d v="2019-11-29T19:00:00"/>
    <s v="PENNINGTON"/>
    <s v="N"/>
    <s v="Lap belt and shoulder harness used"/>
    <s v="Straight ahead"/>
    <n v="0"/>
    <n v="90"/>
    <s v="Jackknife, Ran off road right"/>
    <s v="Cloudy, Sleet, hail ( freezing rain or drizzle )"/>
    <s v="N"/>
    <s v="N"/>
    <s v="N"/>
    <s v="N"/>
    <n v="43.959964999999897"/>
    <n v="-102.175771999999"/>
    <s v="Tractor/semi-trailer"/>
    <s v="Westbound"/>
    <s v="Running off road; Swerving or avoiding due to wind, slippery surface, vehicle, object, non-motorist, etc."/>
    <s v="Road surface condition ( wet, icy, snow, slush, etc. )"/>
    <m/>
    <s v="None"/>
    <s v="Weather conditions"/>
    <s v="Test not given"/>
    <x v="6"/>
    <x v="0"/>
  </r>
  <r>
    <n v="2342"/>
    <n v="1918565"/>
    <d v="2019-11-29T18:15:00"/>
    <s v="PENNINGTON"/>
    <s v="N"/>
    <s v="Lap belt and shoulder harness used"/>
    <s v="Straight ahead"/>
    <n v="0"/>
    <n v="90"/>
    <s v="Jackknife, Ran off road right"/>
    <s v="Sleet, hail ( freezing rain or drizzle )"/>
    <s v="N"/>
    <s v="N"/>
    <s v="N"/>
    <s v="N"/>
    <n v="43.957897000000003"/>
    <n v="-102.173570999999"/>
    <s v="Tractor/semi-trailer"/>
    <s v="Westbound"/>
    <s v="Driving too fast for conditions; None"/>
    <s v="Road surface condition ( wet, icy, snow, slush, etc. )"/>
    <m/>
    <s v="None"/>
    <s v="None"/>
    <s v="0.00 BAC"/>
    <x v="6"/>
    <x v="0"/>
  </r>
  <r>
    <n v="2343"/>
    <n v="1918607"/>
    <d v="2019-11-29T07:48:00"/>
    <s v="PENNINGTON"/>
    <s v="N"/>
    <s v="Lap belt and shoulder harness used"/>
    <s v="Straight ahead"/>
    <n v="0"/>
    <n v="90"/>
    <s v="Jackknife, Ran off road left"/>
    <s v="Sleet, hail ( freezing rain or drizzle )"/>
    <s v="N"/>
    <s v="N"/>
    <s v="N"/>
    <s v="N"/>
    <n v="44.116742000000002"/>
    <n v="-103.114255"/>
    <s v="Tractor/semi-trailer"/>
    <s v="Westbound"/>
    <s v="Driving too fast for conditions; Failure to keep in proper lane"/>
    <s v="Road surface condition ( wet, icy, snow, slush, etc. )"/>
    <s v="OVERDRIVING ROAD CONDITIONS"/>
    <s v="None"/>
    <s v="None"/>
    <s v="Test not given"/>
    <x v="6"/>
    <x v="0"/>
  </r>
  <r>
    <n v="2344"/>
    <n v="1918620"/>
    <d v="2019-11-28T12:48:00"/>
    <s v="PENNINGTON"/>
    <s v="N"/>
    <s v="Lap belt and shoulder harness used"/>
    <s v="Straight ahead"/>
    <n v="0"/>
    <n v="90"/>
    <s v="Guardrail face, Ran off road left"/>
    <s v="Sleet, hail ( freezing rain or drizzle )"/>
    <s v="N"/>
    <s v="N"/>
    <s v="N"/>
    <s v="N"/>
    <n v="44.100385000000003"/>
    <n v="-103.151387"/>
    <s v="SUV ( sport utility/suburban )"/>
    <s v="Eastbound"/>
    <s v="Driving too fast for conditions; None"/>
    <s v="None"/>
    <m/>
    <s v="None"/>
    <s v="None"/>
    <s v="Test not given"/>
    <x v="6"/>
    <x v="0"/>
  </r>
  <r>
    <n v="2348"/>
    <n v="1918627"/>
    <d v="2019-12-02T15:00:00"/>
    <s v="PENNINGTON"/>
    <s v="N"/>
    <s v="Lap belt and shoulder harness used"/>
    <s v="Straight ahead"/>
    <n v="0"/>
    <n v="90"/>
    <s v="Fire/explosion"/>
    <s v="Clear"/>
    <s v="N"/>
    <s v="N"/>
    <s v="N"/>
    <s v="N"/>
    <n v="43.987237999999898"/>
    <n v="-102.227975"/>
    <s v="SUV ( sport utility/suburban )"/>
    <s v="Westbound"/>
    <s v="None"/>
    <s v="None"/>
    <m/>
    <s v="Unknown"/>
    <s v="None"/>
    <s v="0.00 BAC"/>
    <x v="6"/>
    <x v="0"/>
  </r>
  <r>
    <n v="2356"/>
    <n v="1918546"/>
    <d v="2019-12-01T12:00:00"/>
    <s v="JACKSON"/>
    <s v="N"/>
    <s v="Lap belt and shoulder harness used"/>
    <s v="Straight ahead"/>
    <n v="0"/>
    <n v="90"/>
    <s v="Overturn/rollover, Ran off road right"/>
    <s v="Clear"/>
    <s v="N"/>
    <s v="N"/>
    <s v="N"/>
    <s v="N"/>
    <n v="43.835704"/>
    <n v="-101.88136900000001"/>
    <s v="SUV ( sport utility/suburban )"/>
    <s v="Eastbound"/>
    <s v="None"/>
    <s v="Road surface condition ( wet, icy, snow, slush, etc. )"/>
    <m/>
    <s v="None"/>
    <s v="None"/>
    <s v="Test not given"/>
    <x v="6"/>
    <x v="0"/>
  </r>
  <r>
    <n v="2358"/>
    <n v="1918689"/>
    <d v="2019-12-06T19:55:00"/>
    <s v="PENNINGTON"/>
    <s v="N"/>
    <m/>
    <m/>
    <n v="-1"/>
    <n v="90"/>
    <s v="Animal  - wild"/>
    <s v="Clear"/>
    <s v="N"/>
    <s v="N"/>
    <s v="N"/>
    <s v="N"/>
    <n v="44.021048"/>
    <n v="-102.30204500000001"/>
    <s v="SUV ( sport utility/suburban )"/>
    <s v="Eastbound"/>
    <s v="Wild animal hit - damage only"/>
    <s v="Animal in roadway"/>
    <m/>
    <s v="Wild animal hit"/>
    <s v="Wild animal hit - damage only"/>
    <s v="Wild animal hit"/>
    <x v="6"/>
    <x v="0"/>
  </r>
  <r>
    <n v="2359"/>
    <n v="1919331"/>
    <d v="2019-12-15T10:14:00"/>
    <s v="JACKSON"/>
    <s v="N"/>
    <s v="Lap belt and shoulder harness used"/>
    <s v="Changing lanes, Overtaking/passing"/>
    <n v="0"/>
    <n v="90"/>
    <s v="Motor vehicle in transport"/>
    <s v="Cloudy"/>
    <s v="N"/>
    <s v="N"/>
    <s v="N"/>
    <s v="N"/>
    <n v="43.8358589999999"/>
    <n v="-101.75099400000001"/>
    <s v="Tractor/semi-trailer"/>
    <s v="Eastbound"/>
    <s v="Failure to keep in proper lane; None"/>
    <s v="None"/>
    <s v="LANE DRIVING REQUIRED / ILLEGAL LANE CHANGE"/>
    <s v="None"/>
    <s v="None"/>
    <s v="0.00 BAC, 0.00 BAC"/>
    <x v="6"/>
    <x v="0"/>
  </r>
  <r>
    <n v="2360"/>
    <n v="1919208"/>
    <d v="2019-12-14T17:35:00"/>
    <s v="PENNINGTON"/>
    <s v="N"/>
    <m/>
    <m/>
    <n v="-1"/>
    <n v="90"/>
    <s v="Animal  - wild"/>
    <s v="Cloudy, Fog, smog, smoke"/>
    <s v="N"/>
    <s v="N"/>
    <s v="N"/>
    <s v="N"/>
    <n v="44.0223119999999"/>
    <n v="-102.317891"/>
    <s v="SUV ( sport utility/suburban )"/>
    <s v="Eastbound"/>
    <s v="Wild animal hit - damage only"/>
    <s v="Animal in roadway"/>
    <m/>
    <s v="Wild animal hit"/>
    <s v="Wild animal hit - damage only"/>
    <s v="Wild animal hit"/>
    <x v="6"/>
    <x v="0"/>
  </r>
  <r>
    <n v="2363"/>
    <n v="1920167"/>
    <d v="2019-12-06T20:51:00"/>
    <s v="PENNINGTON"/>
    <s v="N"/>
    <s v="Lap belt and shoulder harness used"/>
    <s v="Straight ahead"/>
    <n v="0"/>
    <n v="90"/>
    <s v="Cross median/centerline, Overturn/rollover"/>
    <s v="Clear"/>
    <s v="Y"/>
    <s v="N"/>
    <s v="N"/>
    <s v="N"/>
    <n v="43.986583000000003"/>
    <n v="-102.210829"/>
    <s v="Tractor/semi-trailer"/>
    <s v="Eastbound"/>
    <s v="Over-correcting/over-steering; Running off road"/>
    <s v="None"/>
    <s v="CARELESS DRIVING., LOGBOOK &amp; SAFETY-RELATED EQUIPMENT VIOLATIONS"/>
    <s v="None"/>
    <s v="None"/>
    <s v="0.00 BAC"/>
    <x v="6"/>
    <x v="1"/>
  </r>
  <r>
    <n v="2364"/>
    <n v="1920166"/>
    <d v="2019-12-26T07:30:00"/>
    <s v="JACKSON"/>
    <s v="N"/>
    <s v="None used"/>
    <s v="Straight ahead"/>
    <n v="0"/>
    <n v="90"/>
    <s v="Fence, Overturn/rollover, Ran off road right"/>
    <s v="Cloudy"/>
    <s v="N"/>
    <s v="N"/>
    <s v="N"/>
    <s v="N"/>
    <n v="43.836095"/>
    <n v="-101.825322"/>
    <s v="Light truck (2 axles, 4 tires)"/>
    <s v="Eastbound"/>
    <s v="Driving too fast for conditions; None"/>
    <s v="Road surface condition ( wet, icy, snow, slush, etc. )"/>
    <s v="OVERDRIVING ROAD CONDITIONS, ADULT SEATBELT VIOLATION ---- AFTER 9/1/73"/>
    <s v="None"/>
    <s v="None"/>
    <s v="0.00 BAC, Not reported"/>
    <x v="6"/>
    <x v="3"/>
  </r>
  <r>
    <n v="2365"/>
    <n v="1920164"/>
    <d v="2019-12-28T07:30:00"/>
    <s v="PENNINGTON"/>
    <s v="N"/>
    <s v="Lap belt and shoulder harness used"/>
    <s v="Straight ahead"/>
    <n v="0"/>
    <n v="90"/>
    <s v="Guardrail face, Ran off road left"/>
    <s v="Sleet, hail ( freezing rain or drizzle ), Snow"/>
    <s v="N"/>
    <s v="N"/>
    <s v="N"/>
    <s v="N"/>
    <n v="44.031866000000001"/>
    <n v="-102.333732999999"/>
    <s v="Tractor/semi-trailer"/>
    <s v="Westbound"/>
    <s v="Failure to keep in proper lane; Running off road"/>
    <s v="Road surface condition ( wet, icy, snow, slush, etc. )"/>
    <m/>
    <s v="None"/>
    <s v="None"/>
    <s v="Test not given"/>
    <x v="6"/>
    <x v="0"/>
  </r>
  <r>
    <n v="2366"/>
    <n v="1919719"/>
    <d v="2019-12-23T08:25:00"/>
    <s v="PENNINGTON"/>
    <s v="N"/>
    <s v="Lap belt and shoulder harness used"/>
    <s v="Straight ahead"/>
    <n v="0"/>
    <n v="90"/>
    <s v="Bridge rail, Ran off road left"/>
    <s v="Clear"/>
    <s v="N"/>
    <s v="N"/>
    <s v="N"/>
    <s v="N"/>
    <n v="44.103372"/>
    <n v="-102.668566999999"/>
    <s v="Passenger car"/>
    <s v="Eastbound"/>
    <s v="None"/>
    <s v="None"/>
    <m/>
    <s v="Tires"/>
    <s v="None"/>
    <s v="Test not given"/>
    <x v="6"/>
    <x v="0"/>
  </r>
  <r>
    <n v="2368"/>
    <n v="1919766"/>
    <d v="2019-12-22T18:17:00"/>
    <s v="JACKSON"/>
    <s v="N"/>
    <s v="Lap belt and shoulder harness used"/>
    <s v="Straight ahead"/>
    <n v="0"/>
    <n v="90"/>
    <s v="Cross median/centerline, Highway traffic sign post/sign, Ran off road left"/>
    <s v="Clear"/>
    <s v="N"/>
    <s v="N"/>
    <s v="Y"/>
    <s v="N"/>
    <n v="43.836067"/>
    <n v="-101.889780999999"/>
    <s v="SUV ( sport utility/suburban )"/>
    <s v="Westbound"/>
    <s v="Distracted (list distraction in narrative); Failure to keep in proper lane"/>
    <s v="None"/>
    <s v="LANE DRIVING REQUIRED / ILLEGAL LANE CHANGE"/>
    <s v="None"/>
    <s v="None"/>
    <s v="0.00 BAC"/>
    <x v="6"/>
    <x v="0"/>
  </r>
  <r>
    <n v="2371"/>
    <n v="1919928"/>
    <d v="2019-12-21T21:19:00"/>
    <s v="PENNINGTON"/>
    <s v="N"/>
    <m/>
    <m/>
    <n v="-1"/>
    <n v="90"/>
    <s v="Animal  - wild"/>
    <s v="Clear"/>
    <s v="N"/>
    <s v="N"/>
    <s v="N"/>
    <s v="N"/>
    <n v="44.068657000000002"/>
    <n v="-102.415734999999"/>
    <s v="Mini-van/passenger van with seats for 8 or less, including driver"/>
    <s v="Eastbound"/>
    <s v="Wild animal hit - damage only"/>
    <s v="Animal in roadway"/>
    <m/>
    <s v="Wild animal hit"/>
    <s v="Wild animal hit - damage only"/>
    <s v="Wild animal hit"/>
    <x v="6"/>
    <x v="0"/>
  </r>
  <r>
    <n v="2372"/>
    <n v="1919927"/>
    <d v="2019-12-21T17:40:00"/>
    <s v="PENNINGTON"/>
    <s v="N"/>
    <s v="Lap belt and shoulder harness used"/>
    <s v="Straight ahead"/>
    <n v="0"/>
    <n v="90"/>
    <s v="Motor vehicle in transport"/>
    <s v="Clear"/>
    <s v="N"/>
    <s v="N"/>
    <s v="N"/>
    <s v="N"/>
    <n v="43.921377999999898"/>
    <n v="-102.11231600000001"/>
    <s v="Light truck (2 axles, 4 tires); Passenger car"/>
    <s v="Eastbound"/>
    <s v="None; Other"/>
    <s v="None"/>
    <m/>
    <s v="None; Tail lights"/>
    <s v="None"/>
    <s v="Test not given, 0.00 BAC"/>
    <x v="6"/>
    <x v="2"/>
  </r>
  <r>
    <n v="2375"/>
    <n v="1919933"/>
    <d v="2019-12-26T07:20:00"/>
    <s v="PENNINGTON"/>
    <s v="N"/>
    <s v="Lap belt and shoulder harness used"/>
    <s v="Straight ahead"/>
    <n v="0"/>
    <n v="90"/>
    <s v="Guardrail face, Ran off road right"/>
    <s v="Cloudy"/>
    <s v="N"/>
    <s v="N"/>
    <s v="N"/>
    <s v="N"/>
    <n v="43.9869869999999"/>
    <n v="-102.244951999999"/>
    <s v="Passenger car"/>
    <s v="Westbound"/>
    <s v="Driving too fast for conditions; None"/>
    <s v="Road surface condition ( wet, icy, snow, slush, etc. )"/>
    <m/>
    <s v="None"/>
    <s v="None"/>
    <s v="0.00 BAC"/>
    <x v="6"/>
    <x v="0"/>
  </r>
  <r>
    <n v="2376"/>
    <n v="1920003"/>
    <d v="2019-12-24T07:00:00"/>
    <s v="JACKSON"/>
    <s v="N"/>
    <m/>
    <m/>
    <n v="-1"/>
    <n v="90"/>
    <s v="Animal  - wild"/>
    <s v="Cloudy"/>
    <s v="N"/>
    <s v="N"/>
    <s v="N"/>
    <s v="N"/>
    <n v="43.8362669999999"/>
    <n v="-101.649382"/>
    <s v="Passenger car"/>
    <s v="Westbound"/>
    <s v="Wild animal hit - damage only"/>
    <s v="Animal in roadway"/>
    <m/>
    <s v="Wild animal hit"/>
    <s v="Wild animal hit - damage only"/>
    <s v="Wild animal hit"/>
    <x v="6"/>
    <x v="0"/>
  </r>
  <r>
    <n v="2379"/>
    <n v="2000215"/>
    <d v="2020-01-02T16:43:00"/>
    <s v="PENNINGTON"/>
    <s v="N"/>
    <s v="Lap belt and shoulder harness used, None used"/>
    <s v="Changing lanes, Straight ahead"/>
    <n v="0"/>
    <n v="90"/>
    <s v="Motor vehicle in transport"/>
    <s v="Clear"/>
    <s v="N"/>
    <s v="N"/>
    <s v="N"/>
    <s v="N"/>
    <n v="44.099674"/>
    <n v="-103.158699999999"/>
    <s v="SUV ( sport utility/suburban )"/>
    <s v="Westbound"/>
    <s v="Drinking; Improper lane change; None"/>
    <s v="None"/>
    <s v="DRIVERS LICENSE SUSPENDED, DUI, LANE DRIVING REQUIRED / ILLEGAL LANE CHANGE, FAIL TO REPORT ACCIDENT (&gt;$1000/$2000)"/>
    <s v="None"/>
    <s v="None"/>
    <s v="Test given, but unobtainable at time report filed, Test not given"/>
    <x v="6"/>
    <x v="0"/>
  </r>
  <r>
    <n v="2380"/>
    <n v="2000356"/>
    <d v="2020-01-11T04:10:00"/>
    <s v="PENNINGTON"/>
    <s v="N"/>
    <m/>
    <m/>
    <n v="-1"/>
    <n v="90"/>
    <s v="Animal  - wild"/>
    <s v="Cloudy"/>
    <s v="N"/>
    <s v="N"/>
    <s v="N"/>
    <s v="N"/>
    <n v="44.065623000000002"/>
    <n v="-102.450546"/>
    <s v="Mini-van/passenger van with seats for 8 or less, including driver"/>
    <s v="Westbound"/>
    <s v="Wild animal hit - damage only"/>
    <s v="Animal in roadway"/>
    <m/>
    <s v="Wild animal hit"/>
    <s v="Wild animal hit - damage only"/>
    <s v="Wild animal hit"/>
    <x v="6"/>
    <x v="0"/>
  </r>
  <r>
    <n v="2381"/>
    <n v="2000786"/>
    <d v="2020-01-17T16:15:00"/>
    <s v="PENNINGTON"/>
    <s v="N"/>
    <s v="Lap belt and shoulder harness used"/>
    <s v="Straight ahead"/>
    <n v="0"/>
    <n v="90"/>
    <s v="Overturn/rollover"/>
    <s v="Severe crosswinds"/>
    <s v="N"/>
    <s v="N"/>
    <s v="N"/>
    <s v="N"/>
    <n v="44.1183529999999"/>
    <n v="-102.96100300000001"/>
    <s v="Tractor/semi-trailer"/>
    <s v="Westbound"/>
    <s v="None"/>
    <s v="None"/>
    <m/>
    <s v="None"/>
    <s v="None"/>
    <s v="Test not given"/>
    <x v="6"/>
    <x v="0"/>
  </r>
  <r>
    <n v="2382"/>
    <n v="2000787"/>
    <d v="2020-01-17T19:57:00"/>
    <s v="PENNINGTON"/>
    <s v="N"/>
    <s v="Lap belt and shoulder harness used"/>
    <s v="Straight ahead"/>
    <n v="0"/>
    <n v="90"/>
    <s v="Overturn/rollover"/>
    <s v="Cloudy"/>
    <s v="N"/>
    <s v="N"/>
    <s v="N"/>
    <s v="N"/>
    <n v="44.103389"/>
    <n v="-102.694772999999"/>
    <s v="Light truck (2 axles, 4 tires)"/>
    <s v="Eastbound"/>
    <s v="None"/>
    <s v="None"/>
    <m/>
    <s v="None"/>
    <s v="None"/>
    <s v="Test not given"/>
    <x v="6"/>
    <x v="0"/>
  </r>
  <r>
    <n v="2383"/>
    <n v="2001597"/>
    <d v="2020-01-17T16:21:00"/>
    <s v="PENNINGTON"/>
    <s v="N"/>
    <s v="Lap belt and shoulder harness used"/>
    <s v="Straight ahead"/>
    <n v="0"/>
    <n v="90"/>
    <s v="Jackknife, Overturn/rollover, Ran off road right, Separation of units"/>
    <s v="Cloudy, Severe crosswinds"/>
    <s v="N"/>
    <s v="N"/>
    <s v="N"/>
    <s v="N"/>
    <n v="44.118108999999897"/>
    <n v="-102.992422"/>
    <s v="Light truck (2 axles, 4 tires)"/>
    <s v="Eastbound"/>
    <s v="None"/>
    <s v="None"/>
    <m/>
    <s v="None"/>
    <s v="None"/>
    <s v="0.00 BAC"/>
    <x v="6"/>
    <x v="0"/>
  </r>
  <r>
    <n v="2384"/>
    <n v="2001607"/>
    <d v="2020-01-28T14:50:00"/>
    <s v="PENNINGTON"/>
    <s v="N"/>
    <s v="Lap belt and shoulder harness used"/>
    <s v="Straight ahead"/>
    <n v="0"/>
    <n v="90"/>
    <s v="Delineator post, Jackknife, Motor vehicle in transport, Separation of units"/>
    <s v="Clear"/>
    <s v="N"/>
    <s v="N"/>
    <s v="N"/>
    <s v="N"/>
    <n v="44.110823000000003"/>
    <n v="-102.912644999999"/>
    <s v="SUV ( sport utility/suburban ); Tractor/doubles"/>
    <s v="Westbound"/>
    <s v="Followed too closely; None"/>
    <s v="None"/>
    <s v="FOLLOWING TOO CLOSELY"/>
    <s v="None"/>
    <s v="None"/>
    <s v="Test not given, Test not given"/>
    <x v="6"/>
    <x v="0"/>
  </r>
  <r>
    <n v="2385"/>
    <n v="2001682"/>
    <d v="2020-02-05T18:50:00"/>
    <s v="PENNINGTON"/>
    <s v="N"/>
    <m/>
    <m/>
    <n v="-1"/>
    <n v="90"/>
    <s v="Animal  - wild"/>
    <s v="Clear"/>
    <s v="N"/>
    <s v="N"/>
    <s v="N"/>
    <s v="N"/>
    <n v="44.019559000000001"/>
    <n v="-102.29441300000001"/>
    <s v="Passenger car"/>
    <s v="Eastbound"/>
    <s v="Wild animal hit - damage only"/>
    <s v="Animal in roadway"/>
    <m/>
    <s v="Wild animal hit"/>
    <s v="Wild animal hit - damage only"/>
    <s v="Wild animal hit"/>
    <x v="6"/>
    <x v="0"/>
  </r>
  <r>
    <n v="2386"/>
    <n v="2001934"/>
    <d v="2020-02-10T06:45:00"/>
    <s v="PENNINGTON"/>
    <s v="N"/>
    <m/>
    <m/>
    <n v="-1"/>
    <n v="90"/>
    <s v="Animal  - wild"/>
    <s v="Clear"/>
    <s v="N"/>
    <s v="N"/>
    <s v="N"/>
    <s v="N"/>
    <n v="44.019274000000003"/>
    <n v="-102.293375999999"/>
    <s v="Passenger car"/>
    <s v="Westbound"/>
    <s v="Wild animal hit - damage only"/>
    <s v="Animal in roadway"/>
    <m/>
    <s v="Wild animal hit"/>
    <s v="Wild animal hit - damage only"/>
    <s v="Wild animal hit"/>
    <x v="6"/>
    <x v="0"/>
  </r>
  <r>
    <n v="2387"/>
    <n v="2002084"/>
    <d v="2020-02-09T22:05:00"/>
    <s v="PENNINGTON"/>
    <s v="N"/>
    <m/>
    <m/>
    <n v="-1"/>
    <n v="90"/>
    <s v="Animal  - wild"/>
    <s v="Clear"/>
    <s v="N"/>
    <s v="N"/>
    <s v="N"/>
    <s v="N"/>
    <n v="43.935881000000002"/>
    <n v="-102.150402999999"/>
    <s v="Passenger car"/>
    <s v="Westbound"/>
    <s v="Wild animal hit - damage only"/>
    <s v="Animal in roadway"/>
    <m/>
    <s v="Wild animal hit"/>
    <s v="Wild animal hit - damage only"/>
    <s v="Wild animal hit"/>
    <x v="6"/>
    <x v="0"/>
  </r>
  <r>
    <n v="2388"/>
    <n v="2001805"/>
    <d v="2020-02-06T20:21:00"/>
    <s v="PENNINGTON"/>
    <s v="N"/>
    <s v="Lap belt and shoulder harness used"/>
    <s v="Straight ahead"/>
    <n v="0"/>
    <n v="90"/>
    <s v="Delineator post, Ran off road right"/>
    <s v="Snow"/>
    <s v="N"/>
    <s v="N"/>
    <s v="N"/>
    <s v="N"/>
    <n v="44.032127000000003"/>
    <n v="-102.336727999999"/>
    <s v="Passenger car"/>
    <s v="Westbound"/>
    <s v="Driving too fast for conditions; None"/>
    <s v="Road surface condition ( wet, icy, snow, slush, etc. )"/>
    <m/>
    <s v="None"/>
    <s v="Weather conditions"/>
    <s v="Test not given"/>
    <x v="6"/>
    <x v="0"/>
  </r>
  <r>
    <n v="2389"/>
    <n v="2001809"/>
    <d v="2020-02-07T09:17:00"/>
    <s v="PENNINGTON"/>
    <s v="N"/>
    <s v="Lap belt and shoulder harness used"/>
    <s v="Straight ahead"/>
    <n v="0"/>
    <n v="90"/>
    <s v="Cross median/centerline, Guardrail face, Ran off road right"/>
    <s v="Snow"/>
    <s v="N"/>
    <s v="N"/>
    <s v="N"/>
    <s v="N"/>
    <n v="44.032409000000001"/>
    <n v="-102.338027999999"/>
    <s v="Tractor/semi-trailer"/>
    <s v="Westbound"/>
    <s v="None; Swerving or avoiding due to wind, slippery surface, vehicle, object, non-motorist, etc."/>
    <s v="Road surface condition ( wet, icy, snow, slush, etc. )"/>
    <m/>
    <s v="None"/>
    <s v="None"/>
    <s v="Test not given"/>
    <x v="6"/>
    <x v="2"/>
  </r>
  <r>
    <n v="2391"/>
    <n v="2002534"/>
    <d v="2020-02-07T16:26:00"/>
    <s v="PENNINGTON"/>
    <s v="N"/>
    <s v="Lap belt and shoulder harness used"/>
    <s v="Straight ahead"/>
    <n v="0"/>
    <n v="90"/>
    <s v="Bridge rail, Embankment, Ran off road right"/>
    <s v="Clear"/>
    <s v="N"/>
    <s v="N"/>
    <s v="N"/>
    <s v="N"/>
    <n v="44.112166000000002"/>
    <n v="-103.122889999999"/>
    <s v="Passenger car"/>
    <s v="Westbound"/>
    <s v="Drinking; Running off road"/>
    <s v="None"/>
    <s v="DUI, CARELESS DRIVING., UNDERAGE POSS. / CONSUMP OF ALCOHOL, &lt; 18 CHINS OFFENSE"/>
    <s v="None"/>
    <s v="None"/>
    <s v="0.12 BAC"/>
    <x v="6"/>
    <x v="0"/>
  </r>
  <r>
    <n v="2399"/>
    <n v="2002484"/>
    <d v="2020-02-22T20:40:00"/>
    <s v="PENNINGTON"/>
    <s v="N"/>
    <m/>
    <m/>
    <n v="-1"/>
    <n v="90"/>
    <s v="Animal  - wild"/>
    <s v="Clear"/>
    <s v="N"/>
    <s v="N"/>
    <s v="N"/>
    <s v="N"/>
    <n v="43.997694000000003"/>
    <n v="-102.263470999999"/>
    <s v="SUV ( sport utility/suburban )"/>
    <s v="Eastbound"/>
    <s v="Wild animal hit - damage only"/>
    <s v="Animal in roadway"/>
    <m/>
    <s v="Wild animal hit"/>
    <s v="Wild animal hit - damage only"/>
    <s v="Wild animal hit"/>
    <x v="6"/>
    <x v="0"/>
  </r>
  <r>
    <n v="2404"/>
    <n v="2002926"/>
    <d v="2020-03-01T20:30:00"/>
    <s v="PENNINGTON"/>
    <s v="N"/>
    <m/>
    <m/>
    <n v="-1"/>
    <n v="90"/>
    <s v="Animal  - wild"/>
    <s v="Clear"/>
    <s v="N"/>
    <s v="N"/>
    <s v="N"/>
    <s v="N"/>
    <n v="44.068987"/>
    <n v="-102.416686999999"/>
    <s v="SUV ( sport utility/suburban )"/>
    <s v="Westbound"/>
    <s v="Wild animal hit - damage only"/>
    <s v="Animal in roadway"/>
    <m/>
    <s v="Wild animal hit"/>
    <s v="Wild animal hit - damage only"/>
    <s v="Wild animal hit"/>
    <x v="6"/>
    <x v="0"/>
  </r>
  <r>
    <n v="2405"/>
    <n v="2002927"/>
    <d v="2020-03-02T19:30:00"/>
    <s v="PENNINGTON"/>
    <s v="N"/>
    <m/>
    <m/>
    <n v="-1"/>
    <n v="90"/>
    <s v="Animal  - wild"/>
    <s v="Clear"/>
    <s v="N"/>
    <s v="N"/>
    <s v="N"/>
    <s v="N"/>
    <n v="44.03069"/>
    <n v="-102.33789"/>
    <s v="Light truck (2 axles, 4 tires)"/>
    <s v="Eastbound"/>
    <s v="Wild animal hit - damage only"/>
    <s v="Animal in roadway"/>
    <m/>
    <s v="Wild animal hit"/>
    <s v="Wild animal hit - damage only"/>
    <s v="Wild animal hit"/>
    <x v="6"/>
    <x v="0"/>
  </r>
  <r>
    <n v="2409"/>
    <n v="2003079"/>
    <d v="2020-02-23T08:50:00"/>
    <s v="PENNINGTON"/>
    <s v="N"/>
    <m/>
    <m/>
    <n v="-1"/>
    <n v="90"/>
    <s v="Animal  - wild"/>
    <s v="Clear"/>
    <s v="N"/>
    <s v="N"/>
    <s v="N"/>
    <s v="N"/>
    <n v="44.117787"/>
    <n v="-103.058216"/>
    <s v="Passenger car"/>
    <s v="Eastbound"/>
    <s v="Wild animal hit - damage only"/>
    <s v="Animal in roadway"/>
    <m/>
    <s v="Wild animal hit"/>
    <s v="Wild animal hit - damage only"/>
    <s v="Wild animal hit"/>
    <x v="6"/>
    <x v="0"/>
  </r>
  <r>
    <n v="2410"/>
    <n v="2003082"/>
    <d v="2020-02-23T17:40:00"/>
    <s v="JACKSON"/>
    <s v="N"/>
    <s v="Lap belt and shoulder harness used"/>
    <s v="Straight ahead"/>
    <n v="0"/>
    <n v="90"/>
    <s v="Highway traffic sign post/sign, Overturn/rollover, Ran off road left"/>
    <s v="Clear"/>
    <s v="N"/>
    <s v="Y"/>
    <s v="N"/>
    <s v="N"/>
    <n v="43.835900000000002"/>
    <n v="-101.888875999999"/>
    <s v="SUV ( sport utility/suburban )"/>
    <s v="Westbound"/>
    <s v="Fatigued/asleep; Running off road"/>
    <s v="None"/>
    <m/>
    <s v="None"/>
    <s v="None"/>
    <s v="0.00 BAC, Not reported"/>
    <x v="6"/>
    <x v="1"/>
  </r>
  <r>
    <n v="2411"/>
    <n v="2003084"/>
    <d v="2020-03-04T17:57:00"/>
    <s v="JACKSON"/>
    <s v="N"/>
    <s v="Lap belt and shoulder harness used"/>
    <s v="Straight ahead"/>
    <n v="0"/>
    <n v="90"/>
    <s v="Overturn/rollover"/>
    <s v="Severe crosswinds"/>
    <s v="N"/>
    <s v="N"/>
    <s v="N"/>
    <s v="N"/>
    <n v="43.836260000000003"/>
    <n v="-101.869544"/>
    <s v="Truck pulling trailer(s) - GCWR 10,001 lbs or more"/>
    <s v="Westbound"/>
    <s v="None"/>
    <s v="None"/>
    <m/>
    <s v="None"/>
    <s v="None"/>
    <s v="0.00 BAC"/>
    <x v="6"/>
    <x v="0"/>
  </r>
  <r>
    <n v="2412"/>
    <n v="2003087"/>
    <d v="2020-02-23T09:00:00"/>
    <s v="PENNINGTON"/>
    <s v="N"/>
    <m/>
    <m/>
    <n v="-1"/>
    <n v="90"/>
    <s v="Animal  - wild"/>
    <s v="Clear"/>
    <s v="N"/>
    <s v="N"/>
    <s v="N"/>
    <s v="N"/>
    <n v="44.001852"/>
    <n v="-102.269356"/>
    <s v="Passenger car"/>
    <s v="Eastbound"/>
    <s v="Wild animal hit - damage only"/>
    <s v="Animal in roadway"/>
    <m/>
    <s v="Wild animal hit"/>
    <s v="Wild animal hit - damage only"/>
    <s v="Wild animal hit"/>
    <x v="6"/>
    <x v="0"/>
  </r>
  <r>
    <n v="2414"/>
    <n v="2003090"/>
    <d v="2020-02-27T07:45:00"/>
    <s v="PENNINGTON"/>
    <s v="N"/>
    <s v="Lap belt and shoulder harness used"/>
    <s v="Straight ahead"/>
    <n v="0"/>
    <n v="90"/>
    <s v="Bridge rail, Ran off road left"/>
    <s v="Snow"/>
    <s v="N"/>
    <s v="N"/>
    <s v="N"/>
    <s v="N"/>
    <n v="44.116737000000001"/>
    <n v="-103.11427"/>
    <s v="SUV ( sport utility/suburban )"/>
    <s v="Westbound"/>
    <s v="None"/>
    <s v="Road surface condition ( wet, icy, snow, slush, etc. )"/>
    <m/>
    <s v="None"/>
    <s v="None"/>
    <s v="Test not given"/>
    <x v="6"/>
    <x v="0"/>
  </r>
  <r>
    <n v="2416"/>
    <n v="2003395"/>
    <d v="2020-03-14T10:11:00"/>
    <s v="PENNINGTON"/>
    <s v="N"/>
    <s v="Lap belt and shoulder harness used"/>
    <s v="Straight ahead"/>
    <n v="0"/>
    <n v="90"/>
    <s v="Guardrail end, Guardrail face, Ran off road left"/>
    <s v="Snow"/>
    <s v="Y"/>
    <s v="N"/>
    <s v="N"/>
    <s v="N"/>
    <n v="44.116233000000001"/>
    <n v="-103.11490000000001"/>
    <s v="Cargo van - GVWR 10,000 lbs or less"/>
    <s v="Eastbound"/>
    <s v="None; Over-correcting/over-steering"/>
    <s v="Road surface condition ( wet, icy, snow, slush, etc. )"/>
    <m/>
    <s v="None"/>
    <s v="None"/>
    <s v="Test not given"/>
    <x v="6"/>
    <x v="0"/>
  </r>
  <r>
    <n v="2417"/>
    <n v="2003343"/>
    <d v="2020-03-12T19:40:00"/>
    <s v="PENNINGTON"/>
    <s v="N"/>
    <m/>
    <m/>
    <n v="-1"/>
    <n v="90"/>
    <s v="Animal  - wild"/>
    <s v="Clear"/>
    <s v="N"/>
    <s v="N"/>
    <s v="N"/>
    <s v="N"/>
    <n v="44.021371000000002"/>
    <n v="-102.297048"/>
    <s v="Passenger car"/>
    <s v="Westbound"/>
    <s v="Wild animal hit - damage only"/>
    <s v="Animal in roadway"/>
    <m/>
    <s v="Wild animal hit"/>
    <s v="Wild animal hit - damage only"/>
    <s v="Wild animal hit"/>
    <x v="6"/>
    <x v="0"/>
  </r>
  <r>
    <n v="2418"/>
    <n v="2003391"/>
    <d v="2020-03-10T21:40:00"/>
    <s v="PENNINGTON"/>
    <s v="N"/>
    <m/>
    <m/>
    <n v="-1"/>
    <n v="90"/>
    <s v="Animal  - wild"/>
    <s v="Clear"/>
    <s v="N"/>
    <s v="N"/>
    <s v="N"/>
    <s v="N"/>
    <n v="44.008125"/>
    <n v="-102.278200999999"/>
    <s v="SUV ( sport utility/suburban )"/>
    <s v="Eastbound"/>
    <s v="Wild animal hit - damage only"/>
    <s v="Animal in roadway"/>
    <m/>
    <s v="Wild animal hit"/>
    <s v="Wild animal hit - damage only"/>
    <s v="Wild animal hit"/>
    <x v="6"/>
    <x v="0"/>
  </r>
  <r>
    <n v="2419"/>
    <n v="2003495"/>
    <d v="2020-03-13T20:38:00"/>
    <s v="PENNINGTON"/>
    <s v="N"/>
    <s v="Lap belt and shoulder harness used"/>
    <s v="Straight ahead"/>
    <n v="0"/>
    <n v="90"/>
    <s v="Culvert, Ran off road right"/>
    <s v="Snow"/>
    <s v="N"/>
    <s v="N"/>
    <s v="N"/>
    <s v="N"/>
    <n v="44.103605000000002"/>
    <n v="-102.689656999999"/>
    <s v="SUV ( sport utility/suburban )"/>
    <s v="Westbound"/>
    <s v="Driving too fast for conditions; Failure to keep in proper lane"/>
    <s v="None"/>
    <m/>
    <s v="None"/>
    <s v="Weather conditions"/>
    <s v="0.00 BAC, Not reported"/>
    <x v="6"/>
    <x v="1"/>
  </r>
  <r>
    <n v="2420"/>
    <n v="2003524"/>
    <d v="2020-03-19T07:15:00"/>
    <s v="PENNINGTON"/>
    <s v="N"/>
    <m/>
    <m/>
    <n v="-1"/>
    <n v="90"/>
    <s v="Animal  - wild"/>
    <s v="Fog, smog, smoke"/>
    <s v="N"/>
    <s v="N"/>
    <s v="N"/>
    <s v="N"/>
    <n v="44.009658000000002"/>
    <n v="-102.280359"/>
    <s v="Van/Bus with seats for 16 or more people, including driver"/>
    <s v="Eastbound"/>
    <s v="Wild animal hit - damage only"/>
    <s v="Animal in roadway"/>
    <m/>
    <s v="Wild animal hit"/>
    <s v="Wild animal hit - damage only"/>
    <s v="Wild animal hit"/>
    <x v="6"/>
    <x v="0"/>
  </r>
  <r>
    <n v="2421"/>
    <n v="2003528"/>
    <d v="2020-03-26T06:35:00"/>
    <s v="PENNINGTON"/>
    <s v="N"/>
    <s v="Lap belt and shoulder harness used"/>
    <s v="Straight ahead"/>
    <n v="0"/>
    <n v="90"/>
    <s v="Concrete traffic barrier, Ran off road right"/>
    <s v="Sleet, hail ( freezing rain or drizzle ), Fog, smog, smoke"/>
    <s v="N"/>
    <s v="N"/>
    <s v="N"/>
    <s v="N"/>
    <n v="44.117845000000003"/>
    <n v="-103.078913"/>
    <s v="Light truck (2 axles, 4 tires)"/>
    <s v="Westbound"/>
    <s v="Driving too fast for conditions; None"/>
    <s v="Road surface condition ( wet, icy, snow, slush, etc. )"/>
    <m/>
    <s v="None"/>
    <s v="None"/>
    <s v="Test not given"/>
    <x v="6"/>
    <x v="0"/>
  </r>
  <r>
    <n v="2422"/>
    <n v="2003529"/>
    <d v="2020-03-26T06:50:00"/>
    <s v="PENNINGTON"/>
    <s v="N"/>
    <s v="Lap belt and shoulder harness used"/>
    <s v="Straight ahead"/>
    <n v="0"/>
    <n v="90"/>
    <s v="Bridge rail, Ran off road right"/>
    <s v="Sleet, hail ( freezing rain or drizzle ), Fog, smog, smoke"/>
    <s v="N"/>
    <s v="N"/>
    <s v="N"/>
    <s v="N"/>
    <n v="44.117773999999898"/>
    <n v="-103.080821"/>
    <s v="SUV ( sport utility/suburban )"/>
    <s v="Westbound"/>
    <s v="Driving too fast for conditions; None"/>
    <s v="Road surface condition ( wet, icy, snow, slush, etc. )"/>
    <m/>
    <s v="None"/>
    <s v="None"/>
    <s v="Test not given"/>
    <x v="6"/>
    <x v="0"/>
  </r>
  <r>
    <n v="2423"/>
    <n v="2003532"/>
    <d v="2020-03-23T14:05:00"/>
    <s v="PENNINGTON"/>
    <s v="N"/>
    <s v="Lap belt and shoulder harness used"/>
    <s v="Straight ahead"/>
    <n v="0"/>
    <n v="90"/>
    <s v="Cross median/centerline, Guardrail face, Ran off road left"/>
    <s v="Clear"/>
    <s v="N"/>
    <s v="N"/>
    <s v="N"/>
    <s v="Y"/>
    <n v="44.118343000000003"/>
    <n v="-102.992493999999"/>
    <s v="Light truck (2 axles, 4 tires)"/>
    <s v="Eastbound"/>
    <s v="Illness (heart attack, stroke, etc.); None"/>
    <s v="None"/>
    <m/>
    <s v="None"/>
    <s v="None"/>
    <s v="0.00 BAC"/>
    <x v="6"/>
    <x v="0"/>
  </r>
  <r>
    <n v="2424"/>
    <n v="2003537"/>
    <d v="2020-03-14T11:17:00"/>
    <s v="JACKSON"/>
    <s v="N"/>
    <s v="Lap belt and shoulder harness used"/>
    <s v="Straight ahead"/>
    <n v="0"/>
    <n v="90"/>
    <s v="Cross median/centerline, Culvert"/>
    <s v="Snow"/>
    <s v="N"/>
    <s v="N"/>
    <s v="N"/>
    <s v="N"/>
    <n v="43.835839999999898"/>
    <n v="-101.88963200000001"/>
    <s v="Passenger car"/>
    <s v="Eastbound"/>
    <s v="Driving too fast for conditions; None"/>
    <s v="None"/>
    <m/>
    <s v="None"/>
    <s v="None"/>
    <s v="Test not given"/>
    <x v="6"/>
    <x v="0"/>
  </r>
  <r>
    <n v="2425"/>
    <n v="2003658"/>
    <d v="2020-03-16T08:31:00"/>
    <s v="PENNINGTON"/>
    <s v="N"/>
    <s v="Lap belt and shoulder harness used"/>
    <s v="Overtaking/passing"/>
    <n v="0"/>
    <n v="90"/>
    <s v="Overturn/rollover, Ran off road right"/>
    <s v="Cloudy, Sleet, hail ( freezing rain or drizzle )"/>
    <s v="N"/>
    <s v="N"/>
    <s v="N"/>
    <s v="N"/>
    <n v="44.103453000000002"/>
    <n v="-102.567655999999"/>
    <s v="Light truck (2 axles, 4 tires)"/>
    <s v="Westbound"/>
    <s v="Driving too fast for conditions; None"/>
    <s v="Road surface condition ( wet, icy, snow, slush, etc. )"/>
    <s v="OVERDRIVING ROAD CONDITIONS"/>
    <s v="None"/>
    <s v="None"/>
    <s v="Test not given"/>
    <x v="6"/>
    <x v="1"/>
  </r>
  <r>
    <n v="2426"/>
    <n v="2003653"/>
    <d v="2020-03-14T19:54:00"/>
    <s v="PENNINGTON"/>
    <s v="N"/>
    <m/>
    <m/>
    <n v="-1"/>
    <n v="90"/>
    <s v="Animal  - wild"/>
    <s v="Sleet, hail ( freezing rain or drizzle )"/>
    <s v="N"/>
    <s v="N"/>
    <s v="N"/>
    <s v="N"/>
    <n v="44.010494000000001"/>
    <n v="-102.281024"/>
    <s v="Passenger car"/>
    <s v="Westbound"/>
    <s v="Wild animal hit - damage only"/>
    <s v="Animal in roadway"/>
    <m/>
    <s v="Wild animal hit"/>
    <s v="Wild animal hit - damage only"/>
    <s v="Wild animal hit"/>
    <x v="6"/>
    <x v="0"/>
  </r>
  <r>
    <n v="2428"/>
    <n v="2003649"/>
    <d v="2020-03-14T09:35:00"/>
    <s v="PENNINGTON"/>
    <s v="N"/>
    <s v="Lap belt and shoulder harness used"/>
    <s v="Overtaking/passing, Straight ahead"/>
    <n v="0"/>
    <n v="90"/>
    <s v="Motor vehicle in transport"/>
    <s v="Cloudy, Blowing snow"/>
    <s v="N"/>
    <s v="N"/>
    <s v="N"/>
    <s v="N"/>
    <n v="44.003287"/>
    <n v="-102.270855999999"/>
    <s v="Tractor/semi-trailer; Truck tractor only (bobtail)"/>
    <s v="Westbound"/>
    <s v="Driving too fast for conditions; Failure to keep in proper lane; Improper passing; Swerving or avoiding due to wind, slippery surface, vehicle, object, non-motorist, etc."/>
    <s v="Road surface condition ( wet, icy, snow, slush, etc. )"/>
    <m/>
    <s v="None"/>
    <s v="Weather conditions"/>
    <s v="Test not given, Test not given"/>
    <x v="6"/>
    <x v="0"/>
  </r>
  <r>
    <n v="2431"/>
    <n v="2003939"/>
    <d v="2020-03-26T18:45:00"/>
    <s v="PENNINGTON"/>
    <s v="N"/>
    <s v="Lap belt and shoulder harness used"/>
    <s v="Changing lanes, Straight ahead"/>
    <n v="0"/>
    <n v="90"/>
    <s v="Motor vehicle in transport"/>
    <s v="Cloudy, Rain"/>
    <s v="N"/>
    <s v="N"/>
    <s v="N"/>
    <s v="N"/>
    <n v="44.117780000000003"/>
    <n v="-103.065442"/>
    <s v="SUV ( sport utility/suburban ); Tractor/semi-trailer"/>
    <s v="Eastbound"/>
    <s v="Improper lane change; None"/>
    <s v="None"/>
    <s v="CARELESS DRIVING."/>
    <s v="None"/>
    <s v="None"/>
    <s v="0.00 BAC, 0.00 BAC"/>
    <x v="6"/>
    <x v="0"/>
  </r>
  <r>
    <n v="2433"/>
    <n v="2004092"/>
    <d v="2020-04-02T07:00:00"/>
    <s v="PENNINGTON"/>
    <s v="N"/>
    <s v="Lap belt and shoulder harness used"/>
    <s v="Straight ahead"/>
    <n v="0"/>
    <n v="90"/>
    <s v="Overturn/rollover, Ran off road right"/>
    <s v="Snow, Blowing snow"/>
    <s v="N"/>
    <s v="N"/>
    <s v="N"/>
    <s v="N"/>
    <n v="44.054071999999898"/>
    <n v="-102.363314"/>
    <s v="Cargo van - GVWR 10,000 lbs or less"/>
    <s v="Westbound"/>
    <s v="Running off road; Swerving or avoiding due to wind, slippery surface, vehicle, object, non-motorist, etc."/>
    <s v="Road surface condition ( wet, icy, snow, slush, etc. )"/>
    <m/>
    <s v="None"/>
    <s v="Weather conditions"/>
    <s v="Test not given, Not reported"/>
    <x v="6"/>
    <x v="2"/>
  </r>
  <r>
    <n v="2435"/>
    <n v="2004097"/>
    <d v="2020-04-02T18:00:00"/>
    <s v="PENNINGTON"/>
    <s v="N"/>
    <s v="Lap belt and shoulder harness used"/>
    <s v="Changing lanes"/>
    <n v="0"/>
    <n v="90"/>
    <s v="Fence, Ran off road right"/>
    <s v="Blowing snow"/>
    <s v="N"/>
    <s v="N"/>
    <s v="N"/>
    <s v="N"/>
    <n v="43.973121999999897"/>
    <n v="-102.19041300000001"/>
    <s v="Passenger car"/>
    <s v="Westbound"/>
    <s v="Driving too fast for conditions; None"/>
    <s v="Road surface condition ( wet, icy, snow, slush, etc. )"/>
    <m/>
    <s v="None"/>
    <s v="None"/>
    <s v="0.00 BAC"/>
    <x v="6"/>
    <x v="0"/>
  </r>
  <r>
    <n v="2436"/>
    <n v="2004187"/>
    <d v="2020-04-01T23:34:00"/>
    <s v="PENNINGTON"/>
    <s v="N"/>
    <s v="Lap belt and shoulder harness used"/>
    <s v="Straight ahead"/>
    <n v="0"/>
    <n v="90"/>
    <s v="Cargo/equipment loss or shift, Overturn/rollover, Ran off road right"/>
    <s v="Snow"/>
    <s v="N"/>
    <s v="N"/>
    <s v="N"/>
    <s v="N"/>
    <n v="44.069318000000003"/>
    <n v="-102.463447"/>
    <s v="Tractor/semi-trailer"/>
    <s v="Eastbound"/>
    <s v="None; Running off road"/>
    <s v="Road surface condition ( wet, icy, snow, slush, etc. )"/>
    <m/>
    <s v="None"/>
    <s v="Weather conditions"/>
    <s v="Test not given"/>
    <x v="6"/>
    <x v="0"/>
  </r>
  <r>
    <n v="2437"/>
    <n v="2004446"/>
    <d v="2020-04-16T20:30:00"/>
    <s v="PENNINGTON"/>
    <s v="N"/>
    <m/>
    <m/>
    <n v="-1"/>
    <n v="90"/>
    <s v="Animal  - wild"/>
    <s v="Clear"/>
    <s v="N"/>
    <s v="N"/>
    <s v="N"/>
    <s v="N"/>
    <n v="44.020955000000001"/>
    <n v="-102.310862"/>
    <s v="Passenger car"/>
    <s v="Eastbound"/>
    <s v="Wild animal hit - damage only"/>
    <s v="Animal in roadway"/>
    <m/>
    <s v="Wild animal hit"/>
    <s v="Wild animal hit - damage only"/>
    <s v="Wild animal hit"/>
    <x v="6"/>
    <x v="0"/>
  </r>
  <r>
    <n v="2438"/>
    <n v="2004445"/>
    <d v="2020-04-10T13:54:00"/>
    <s v="PENNINGTON"/>
    <s v="N"/>
    <s v="Lap belt and shoulder harness used"/>
    <s v="Straight ahead"/>
    <n v="0"/>
    <n v="90"/>
    <s v="Animal  - wild"/>
    <s v="Clear"/>
    <s v="N"/>
    <s v="N"/>
    <s v="N"/>
    <s v="N"/>
    <n v="44.065297000000001"/>
    <n v="-102.43079"/>
    <s v="SUV ( sport utility/suburban )"/>
    <s v="Eastbound"/>
    <s v="None"/>
    <s v="Animal in roadway"/>
    <m/>
    <s v="None"/>
    <s v="None"/>
    <s v="Test not given"/>
    <x v="6"/>
    <x v="2"/>
  </r>
  <r>
    <n v="2440"/>
    <n v="2004565"/>
    <d v="2020-04-19T12:40:00"/>
    <s v="PENNINGTON"/>
    <s v="N"/>
    <m/>
    <m/>
    <n v="-1"/>
    <n v="90"/>
    <s v="Animal  - wild"/>
    <s v="Cloudy, Rain"/>
    <s v="N"/>
    <s v="N"/>
    <s v="N"/>
    <s v="N"/>
    <n v="44.068302000000003"/>
    <n v="-102.412013999999"/>
    <s v="Light truck (2 axles, 4 tires)"/>
    <s v="Eastbound"/>
    <s v="Wild animal hit - damage only"/>
    <s v="Animal in roadway"/>
    <m/>
    <s v="Wild animal hit"/>
    <s v="Wild animal hit - damage only"/>
    <s v="Wild animal hit"/>
    <x v="6"/>
    <x v="0"/>
  </r>
  <r>
    <n v="2441"/>
    <n v="2004593"/>
    <d v="2020-04-21T07:05:00"/>
    <s v="PENNINGTON"/>
    <s v="N"/>
    <s v="Lap belt and shoulder harness used"/>
    <s v="Straight ahead"/>
    <n v="0"/>
    <n v="90"/>
    <s v="Fire/explosion"/>
    <s v="Clear"/>
    <s v="N"/>
    <s v="N"/>
    <s v="N"/>
    <s v="N"/>
    <n v="44.100540000000002"/>
    <n v="-102.512694999999"/>
    <s v="Tractor/semi-trailer"/>
    <s v="Eastbound"/>
    <s v="None"/>
    <s v="None"/>
    <m/>
    <s v="None"/>
    <s v="None"/>
    <s v="0.00 BAC"/>
    <x v="6"/>
    <x v="0"/>
  </r>
  <r>
    <n v="2443"/>
    <n v="2004691"/>
    <d v="2020-04-25T06:28:00"/>
    <s v="PENNINGTON"/>
    <s v="N"/>
    <s v="Lap belt and shoulder harness used"/>
    <s v="Straight ahead"/>
    <n v="0"/>
    <n v="90"/>
    <s v="Guardrail face, Ran off road left"/>
    <s v="Clear"/>
    <s v="N"/>
    <s v="Y"/>
    <s v="N"/>
    <s v="N"/>
    <n v="44.103276999999899"/>
    <n v="-102.591188"/>
    <s v="Light truck (2 axles, 4 tires)"/>
    <s v="Eastbound"/>
    <s v="Fatigued/asleep; None"/>
    <s v="None"/>
    <s v="CARELESS DRIVING."/>
    <s v="None"/>
    <s v="None"/>
    <s v="0.00 BAC"/>
    <x v="6"/>
    <x v="0"/>
  </r>
  <r>
    <n v="2444"/>
    <n v="2004793"/>
    <d v="2020-05-03T17:47:00"/>
    <s v="PENNINGTON"/>
    <s v="N"/>
    <s v="Lap belt and shoulder harness used"/>
    <s v="Straight ahead"/>
    <n v="0"/>
    <n v="90"/>
    <s v="Delineator post, Jackknife, Ran off road right"/>
    <s v="Rain, Sleet, hail ( freezing rain or drizzle )"/>
    <s v="N"/>
    <s v="N"/>
    <s v="N"/>
    <s v="N"/>
    <n v="44.103611000000001"/>
    <n v="-102.703479999999"/>
    <s v="Tractor/semi-trailer"/>
    <s v="Westbound"/>
    <s v="None"/>
    <s v="Road surface condition ( wet, icy, snow, slush, etc. )"/>
    <m/>
    <s v="None"/>
    <s v="None"/>
    <s v="0.00 BAC"/>
    <x v="6"/>
    <x v="0"/>
  </r>
  <r>
    <n v="2446"/>
    <n v="2004779"/>
    <d v="2020-04-11T20:00:00"/>
    <s v="JACKSON"/>
    <s v="N"/>
    <s v="Lap belt and shoulder harness used"/>
    <s v="Straight ahead"/>
    <n v="0"/>
    <n v="90"/>
    <s v="Cross median/centerline, Jackknife"/>
    <s v="Snow"/>
    <s v="N"/>
    <s v="N"/>
    <s v="N"/>
    <s v="N"/>
    <n v="43.836407000000001"/>
    <n v="-101.800511999999"/>
    <s v="Tractor/semi-trailer"/>
    <s v="Westbound"/>
    <s v="Driving too fast for conditions; None"/>
    <s v="Road surface condition ( wet, icy, snow, slush, etc. )"/>
    <s v="OVERDRIVING ROAD CONDITIONS"/>
    <s v="None"/>
    <s v="None"/>
    <s v="0.00 BAC"/>
    <x v="6"/>
    <x v="0"/>
  </r>
  <r>
    <n v="2450"/>
    <n v="2004903"/>
    <d v="2020-05-05T19:25:00"/>
    <s v="PENNINGTON"/>
    <s v="N"/>
    <m/>
    <m/>
    <n v="-1"/>
    <n v="90"/>
    <s v="Animal  - wild"/>
    <s v="Clear"/>
    <s v="N"/>
    <s v="N"/>
    <s v="N"/>
    <s v="N"/>
    <n v="44.113937999999898"/>
    <n v="-102.922326999999"/>
    <s v="Passenger car"/>
    <s v="Westbound"/>
    <s v="Wild animal hit - damage only"/>
    <s v="Animal in roadway"/>
    <m/>
    <s v="Wild animal hit"/>
    <s v="Wild animal hit - damage only"/>
    <s v="Wild animal hit"/>
    <x v="6"/>
    <x v="0"/>
  </r>
  <r>
    <n v="2457"/>
    <n v="2005230"/>
    <d v="2020-05-14T20:00:00"/>
    <s v="PENNINGTON"/>
    <s v="N"/>
    <m/>
    <m/>
    <n v="-1"/>
    <n v="90"/>
    <s v="Animal  - wild"/>
    <s v="Clear"/>
    <s v="N"/>
    <s v="N"/>
    <s v="N"/>
    <s v="N"/>
    <n v="44.103461000000003"/>
    <n v="-102.57145300000001"/>
    <s v="SUV ( sport utility/suburban )"/>
    <s v="Westbound"/>
    <s v="Wild animal hit - damage only"/>
    <s v="Animal in roadway"/>
    <m/>
    <s v="Wild animal hit"/>
    <s v="Wild animal hit - damage only"/>
    <s v="Wild animal hit"/>
    <x v="6"/>
    <x v="0"/>
  </r>
  <r>
    <n v="2459"/>
    <n v="2005606"/>
    <d v="2020-05-18T21:06:00"/>
    <s v="JACKSON"/>
    <s v="N"/>
    <m/>
    <m/>
    <n v="-1"/>
    <n v="90"/>
    <s v="Animal  - wild"/>
    <s v="Clear"/>
    <s v="N"/>
    <s v="N"/>
    <s v="N"/>
    <s v="N"/>
    <n v="43.836643000000002"/>
    <n v="-101.89168100000001"/>
    <s v="SUV ( sport utility/suburban )"/>
    <s v="Westbound"/>
    <s v="Wild animal hit - damage only"/>
    <s v="Animal in roadway"/>
    <m/>
    <s v="Wild animal hit"/>
    <s v="Wild animal hit - damage only"/>
    <s v="Wild animal hit"/>
    <x v="6"/>
    <x v="0"/>
  </r>
  <r>
    <n v="2460"/>
    <n v="2005486"/>
    <d v="2020-05-16T22:00:00"/>
    <s v="PENNINGTON"/>
    <s v="N"/>
    <m/>
    <m/>
    <n v="-1"/>
    <n v="90"/>
    <s v="Animal  - wild"/>
    <s v="Clear"/>
    <s v="N"/>
    <s v="N"/>
    <s v="N"/>
    <s v="N"/>
    <n v="44.032172000000003"/>
    <n v="-102.33692600000001"/>
    <s v="Cargo van - GVWR 10,000 lbs or less"/>
    <s v="Westbound"/>
    <s v="Wild animal hit - damage only"/>
    <s v="Animal in roadway"/>
    <m/>
    <s v="Wild animal hit"/>
    <s v="Wild animal hit - damage only"/>
    <s v="Wild animal hit"/>
    <x v="6"/>
    <x v="0"/>
  </r>
  <r>
    <n v="2461"/>
    <n v="2005745"/>
    <d v="2020-05-23T18:17:00"/>
    <s v="PENNINGTON"/>
    <s v="N"/>
    <s v="Lap belt and shoulder harness used"/>
    <s v="Straight ahead"/>
    <n v="0"/>
    <n v="90"/>
    <s v="Ditch, Ran off road left"/>
    <s v="Rain"/>
    <s v="N"/>
    <s v="N"/>
    <s v="N"/>
    <s v="N"/>
    <n v="44.022589000000004"/>
    <n v="-102.319170999999"/>
    <s v="Light truck (2 axles, 4 tires)"/>
    <s v="Eastbound"/>
    <s v="None; Swerving or avoiding due to wind, slippery surface, vehicle, object, non-motorist, etc."/>
    <s v="Road surface condition ( wet, icy, snow, slush, etc. )"/>
    <s v="FINANCIAL RESPONSIBILITY - OWNER"/>
    <s v="None"/>
    <s v="Weather conditions"/>
    <s v="Test not given"/>
    <x v="6"/>
    <x v="0"/>
  </r>
  <r>
    <n v="2462"/>
    <n v="2005756"/>
    <d v="2020-05-16T19:50:00"/>
    <s v="PENNINGTON"/>
    <s v="N"/>
    <m/>
    <m/>
    <n v="-1"/>
    <n v="90"/>
    <s v="Animal  - wild"/>
    <s v="Cloudy"/>
    <s v="N"/>
    <s v="N"/>
    <s v="N"/>
    <s v="N"/>
    <n v="44.103659"/>
    <n v="-102.811346"/>
    <s v="Light truck (2 axles, 4 tires)"/>
    <s v="Westbound"/>
    <s v="Wild animal hit - damage only"/>
    <s v="Animal in roadway"/>
    <m/>
    <s v="Wild animal hit"/>
    <s v="Wild animal hit - damage only"/>
    <s v="Wild animal hit"/>
    <x v="6"/>
    <x v="0"/>
  </r>
  <r>
    <n v="2466"/>
    <n v="2005514"/>
    <d v="2020-05-23T04:55:00"/>
    <s v="PENNINGTON"/>
    <s v="N"/>
    <m/>
    <m/>
    <n v="-1"/>
    <n v="90"/>
    <s v="Animal  - wild"/>
    <s v="Cloudy"/>
    <s v="N"/>
    <s v="N"/>
    <s v="N"/>
    <s v="N"/>
    <n v="43.980266999999898"/>
    <n v="-102.200318999999"/>
    <s v="Passenger car"/>
    <s v="Westbound"/>
    <s v="Wild animal hit - damage only"/>
    <s v="Animal in roadway"/>
    <m/>
    <s v="Wild animal hit"/>
    <s v="Wild animal hit - damage only"/>
    <s v="Wild animal hit"/>
    <x v="6"/>
    <x v="0"/>
  </r>
  <r>
    <n v="2467"/>
    <n v="2005670"/>
    <d v="2020-05-23T01:00:00"/>
    <s v="PENNINGTON"/>
    <s v="N"/>
    <m/>
    <m/>
    <n v="-1"/>
    <n v="90"/>
    <s v="Animal  - wild"/>
    <s v="Clear"/>
    <s v="N"/>
    <s v="N"/>
    <s v="N"/>
    <s v="N"/>
    <n v="44.0687339999999"/>
    <n v="-102.420677999999"/>
    <s v="SUV ( sport utility/suburban )"/>
    <s v="Eastbound"/>
    <s v="Wild animal hit - damage only"/>
    <s v="Animal in roadway"/>
    <m/>
    <s v="Wild animal hit"/>
    <s v="Wild animal hit - damage only"/>
    <s v="Wild animal hit"/>
    <x v="6"/>
    <x v="0"/>
  </r>
  <r>
    <n v="2468"/>
    <n v="2005671"/>
    <d v="2020-05-23T02:40:00"/>
    <s v="PENNINGTON"/>
    <s v="N"/>
    <m/>
    <m/>
    <n v="-1"/>
    <n v="90"/>
    <s v="Animal  - wild"/>
    <s v="Clear"/>
    <s v="N"/>
    <s v="N"/>
    <s v="N"/>
    <s v="N"/>
    <n v="44.103205000000003"/>
    <n v="-102.562726999999"/>
    <s v="SUV ( sport utility/suburban )"/>
    <s v="Eastbound"/>
    <s v="Wild animal hit - damage only"/>
    <s v="Animal in roadway"/>
    <m/>
    <s v="Wild animal hit"/>
    <s v="Wild animal hit - damage only"/>
    <s v="Wild animal hit"/>
    <x v="6"/>
    <x v="0"/>
  </r>
  <r>
    <n v="2470"/>
    <n v="2005985"/>
    <d v="2020-05-28T20:40:00"/>
    <s v="PENNINGTON"/>
    <s v="N"/>
    <m/>
    <m/>
    <n v="-1"/>
    <n v="90"/>
    <s v="Animal  - wild"/>
    <s v="Clear"/>
    <s v="N"/>
    <s v="N"/>
    <s v="N"/>
    <s v="N"/>
    <n v="44.0685509999999"/>
    <n v="-102.41211800000001"/>
    <s v="Light truck (2 axles, 4 tires)"/>
    <s v="Westbound"/>
    <s v="Wild animal hit - damage only"/>
    <s v="Animal in roadway"/>
    <m/>
    <s v="Wild animal hit"/>
    <s v="Wild animal hit - damage only"/>
    <s v="Wild animal hit"/>
    <x v="6"/>
    <x v="0"/>
  </r>
  <r>
    <n v="2471"/>
    <n v="2005993"/>
    <d v="2020-05-28T08:45:00"/>
    <s v="PENNINGTON"/>
    <s v="N"/>
    <s v="Lap belt and shoulder harness used"/>
    <s v="Straight ahead"/>
    <n v="0"/>
    <n v="90"/>
    <s v="Motor vehicle in transport"/>
    <s v="Clear"/>
    <s v="N"/>
    <s v="N"/>
    <s v="N"/>
    <s v="N"/>
    <n v="44.070473999999898"/>
    <n v="-102.464296"/>
    <s v="Passenger car; Tractor/semi-trailer"/>
    <s v="Westbound"/>
    <s v="Failure to keep in proper lane; None"/>
    <s v="None"/>
    <s v="CARELESS DRIVING."/>
    <s v="None"/>
    <s v="None"/>
    <s v="0.00 BAC, 0.00 BAC"/>
    <x v="6"/>
    <x v="0"/>
  </r>
  <r>
    <n v="2472"/>
    <n v="2005994"/>
    <d v="2020-05-28T06:45:00"/>
    <s v="PENNINGTON"/>
    <s v="N"/>
    <s v="Lap belt and shoulder harness used"/>
    <s v="Straight ahead"/>
    <n v="0"/>
    <n v="90"/>
    <s v="Fire/explosion"/>
    <s v="Cloudy"/>
    <s v="N"/>
    <s v="N"/>
    <s v="N"/>
    <s v="N"/>
    <n v="44.079169999999898"/>
    <n v="-102.47629000000001"/>
    <s v="Single-unit truck (2 axle, 6 tires) GVWR 10,001 lbs or more"/>
    <s v="Westbound"/>
    <s v="None"/>
    <s v="None"/>
    <m/>
    <s v="Brakes"/>
    <s v="None"/>
    <s v="0.00 BAC"/>
    <x v="6"/>
    <x v="0"/>
  </r>
  <r>
    <n v="2473"/>
    <n v="2005996"/>
    <d v="2020-05-26T05:47:00"/>
    <s v="PENNINGTON"/>
    <s v="N"/>
    <s v="Lap belt and shoulder harness used"/>
    <s v="Straight ahead"/>
    <n v="0"/>
    <n v="90"/>
    <s v="Equipment failure ( tires, brakes, etc. ), Fence, Motor vehicle in transport, Separation of units"/>
    <s v="Clear"/>
    <s v="N"/>
    <s v="N"/>
    <s v="N"/>
    <s v="N"/>
    <n v="44.040675"/>
    <n v="-102.350697999999"/>
    <s v="Passenger car; Single-unit truck (2 axle, 6 tires) GVWR 10,000 lbs or less"/>
    <s v="Eastbound"/>
    <s v="None"/>
    <s v="None"/>
    <m/>
    <s v="None; Other"/>
    <s v="None"/>
    <s v="0.00 BAC, 0.00 BAC"/>
    <x v="6"/>
    <x v="0"/>
  </r>
  <r>
    <n v="2477"/>
    <n v="2006232"/>
    <d v="2020-05-26T12:50:00"/>
    <s v="PENNINGTON"/>
    <s v="N"/>
    <s v="Lap belt and shoulder harness used"/>
    <s v="Changing lanes, Straight ahead"/>
    <n v="0"/>
    <n v="90"/>
    <s v="Motor vehicle in transport"/>
    <s v="Clear"/>
    <s v="N"/>
    <s v="N"/>
    <s v="N"/>
    <s v="N"/>
    <n v="44.100662"/>
    <n v="-103.151201"/>
    <s v="Passenger car"/>
    <s v="Southbound"/>
    <s v="Disregarded traffic signs or signals; Failed to yield to vehicle; None"/>
    <s v="None"/>
    <s v="FAILURE TO YIELD RIGHT OF WAY AT INTERSECTION"/>
    <s v="None"/>
    <s v="None"/>
    <s v="Test not given, Test not given"/>
    <x v="6"/>
    <x v="0"/>
  </r>
  <r>
    <n v="2479"/>
    <n v="1819715"/>
    <d v="2018-01-26T09:05:00"/>
    <s v="PENNINGTON"/>
    <s v="N"/>
    <s v="Lap belt and shoulder harness used"/>
    <s v="Changing lanes, Straight ahead"/>
    <n v="0"/>
    <n v="90"/>
    <s v="Motor vehicle in transport, Ran off road left"/>
    <s v="Clear"/>
    <s v="N"/>
    <s v="N"/>
    <s v="N"/>
    <s v="N"/>
    <n v="44.117339999999899"/>
    <n v="-103.092995999999"/>
    <s v="Cargo van - GVWR 10,000 lbs or less; Tractor/semi-trailer"/>
    <s v="Eastbound"/>
    <s v="Improper lane change; None"/>
    <s v="None"/>
    <s v="LANE DRIVING REQUIRED / ILLEGAL LANE CHANGE"/>
    <s v="None"/>
    <s v="None"/>
    <s v="0.00 BAC, 0.00 BAC"/>
    <x v="6"/>
    <x v="0"/>
  </r>
  <r>
    <n v="2480"/>
    <n v="2006096"/>
    <d v="2020-06-05T05:12:00"/>
    <s v="PENNINGTON"/>
    <s v="N"/>
    <m/>
    <m/>
    <n v="-1"/>
    <n v="90"/>
    <s v="Animal  - wild"/>
    <s v="Clear"/>
    <s v="N"/>
    <s v="N"/>
    <s v="N"/>
    <s v="N"/>
    <n v="44.106039000000003"/>
    <n v="-102.63524700000001"/>
    <s v="Light truck (2 axles, 4 tires)"/>
    <s v="Westbound"/>
    <s v="Wild animal hit - damage only"/>
    <s v="Animal in roadway"/>
    <m/>
    <s v="Wild animal hit"/>
    <s v="Wild animal hit - damage only"/>
    <s v="Wild animal hit"/>
    <x v="6"/>
    <x v="0"/>
  </r>
  <r>
    <n v="2482"/>
    <n v="2006423"/>
    <d v="2020-06-14T15:30:00"/>
    <s v="PENNINGTON"/>
    <s v="N"/>
    <m/>
    <m/>
    <n v="-1"/>
    <n v="90"/>
    <s v="Animal  - wild"/>
    <s v="Clear"/>
    <s v="N"/>
    <s v="N"/>
    <s v="N"/>
    <s v="N"/>
    <n v="44.1036649999999"/>
    <n v="-102.755036"/>
    <s v="Mini-van/passenger van with seats for 8 or less, including driver"/>
    <s v="Westbound"/>
    <s v="Wild animal hit - damage only"/>
    <s v="Animal in roadway"/>
    <m/>
    <s v="Wild animal hit"/>
    <s v="Wild animal hit - damage only"/>
    <s v="Wild animal hit"/>
    <x v="6"/>
    <x v="0"/>
  </r>
  <r>
    <n v="2484"/>
    <n v="2006429"/>
    <d v="2020-06-11T15:58:00"/>
    <s v="PENNINGTON"/>
    <s v="N"/>
    <m/>
    <m/>
    <n v="-1"/>
    <n v="90"/>
    <s v="Animal  - wild"/>
    <s v="Clear"/>
    <s v="N"/>
    <s v="N"/>
    <s v="N"/>
    <s v="N"/>
    <n v="44.104005999999899"/>
    <n v="-102.882137999999"/>
    <s v="SUV ( sport utility/suburban )"/>
    <s v="Eastbound"/>
    <s v="Wild animal hit - damage only"/>
    <s v="Animal in roadway"/>
    <m/>
    <s v="Wild animal hit"/>
    <s v="Wild animal hit - damage only"/>
    <s v="Wild animal hit"/>
    <x v="6"/>
    <x v="0"/>
  </r>
  <r>
    <n v="2485"/>
    <n v="2006430"/>
    <d v="2020-06-12T21:56:00"/>
    <s v="PENNINGTON"/>
    <s v="N"/>
    <m/>
    <m/>
    <n v="-1"/>
    <n v="90"/>
    <s v="Animal  - wild"/>
    <s v="Clear"/>
    <s v="N"/>
    <s v="N"/>
    <s v="N"/>
    <s v="N"/>
    <n v="44.105263999999899"/>
    <n v="-102.637972"/>
    <s v="SUV ( sport utility/suburban )"/>
    <s v="Eastbound"/>
    <s v="Wild animal hit - damage only"/>
    <s v="Animal in roadway"/>
    <m/>
    <s v="Wild animal hit"/>
    <s v="Wild animal hit - damage only"/>
    <s v="Wild animal hit"/>
    <x v="6"/>
    <x v="0"/>
  </r>
  <r>
    <n v="2488"/>
    <n v="2006686"/>
    <d v="2020-06-19T15:19:00"/>
    <s v="PENNINGTON"/>
    <s v="N"/>
    <s v="Lap belt and shoulder harness used"/>
    <s v="Straight ahead"/>
    <n v="0"/>
    <n v="90"/>
    <s v="Guardrail end, Ran off road left"/>
    <s v="Clear"/>
    <s v="N"/>
    <s v="Y"/>
    <s v="N"/>
    <s v="N"/>
    <n v="44.118112000000004"/>
    <n v="-102.963244"/>
    <s v="Passenger car"/>
    <s v="Eastbound"/>
    <s v="Fatigued/asleep; Running off road"/>
    <s v="None"/>
    <m/>
    <s v="None"/>
    <s v="None"/>
    <s v="Test not given"/>
    <x v="6"/>
    <x v="0"/>
  </r>
  <r>
    <n v="2491"/>
    <n v="2006806"/>
    <d v="2020-06-06T19:50:00"/>
    <s v="PENNINGTON"/>
    <s v="N"/>
    <s v="Lap belt and shoulder harness used"/>
    <s v="Straight ahead"/>
    <n v="0"/>
    <n v="90"/>
    <s v="Overturn/rollover, Ran off road right"/>
    <s v="Rain, Severe crosswinds"/>
    <s v="N"/>
    <s v="N"/>
    <s v="N"/>
    <s v="N"/>
    <n v="43.903191"/>
    <n v="-102.040228999999"/>
    <s v="Tractor/semi-trailer"/>
    <s v="Westbound"/>
    <s v="None"/>
    <s v="None"/>
    <m/>
    <s v="None"/>
    <s v="None"/>
    <s v="Test not given"/>
    <x v="6"/>
    <x v="0"/>
  </r>
  <r>
    <n v="2494"/>
    <n v="2007137"/>
    <d v="2020-06-06T20:00:00"/>
    <s v="JACKSON"/>
    <s v="N"/>
    <s v="Lap belt and shoulder harness used"/>
    <s v="Straight ahead"/>
    <n v="0"/>
    <n v="90"/>
    <s v="Bridge rail, Cargo/equipment loss or shift, Overturn/rollover, Ran off road left"/>
    <s v="Rain, Severe crosswinds"/>
    <s v="N"/>
    <s v="N"/>
    <s v="N"/>
    <s v="N"/>
    <n v="43.836154999999899"/>
    <n v="-101.740960999999"/>
    <s v="Single-unit truck (2 axle, 6 tires) GVWR 10,001 lbs or more"/>
    <s v="Westbound"/>
    <s v="None; Swerving or avoiding due to wind, slippery surface, vehicle, object, non-motorist, etc."/>
    <s v="None"/>
    <m/>
    <s v="None"/>
    <s v="None"/>
    <s v="0.00 BAC"/>
    <x v="6"/>
    <x v="0"/>
  </r>
  <r>
    <n v="2495"/>
    <n v="2006998"/>
    <d v="2020-06-27T06:15:00"/>
    <s v="PENNINGTON"/>
    <s v="N"/>
    <m/>
    <m/>
    <n v="-1"/>
    <n v="90"/>
    <s v="Animal  - wild"/>
    <s v="Clear"/>
    <s v="N"/>
    <s v="N"/>
    <s v="N"/>
    <s v="N"/>
    <n v="43.987358"/>
    <n v="-102.218414999999"/>
    <s v="SUV ( sport utility/suburban )"/>
    <s v="Westbound"/>
    <s v="Wild animal hit - damage only"/>
    <s v="Animal in roadway"/>
    <m/>
    <s v="Wild animal hit"/>
    <s v="Wild animal hit - damage only"/>
    <s v="Wild animal hit"/>
    <x v="6"/>
    <x v="0"/>
  </r>
  <r>
    <n v="2496"/>
    <n v="2007290"/>
    <d v="2020-06-27T19:53:00"/>
    <s v="PENNINGTON"/>
    <s v="N"/>
    <m/>
    <m/>
    <n v="-1"/>
    <n v="90"/>
    <s v="Animal  - wild"/>
    <s v="Clear"/>
    <s v="N"/>
    <s v="N"/>
    <s v="N"/>
    <s v="N"/>
    <n v="44.103510999999898"/>
    <n v="-102.843732"/>
    <s v="SUV ( sport utility/suburban )"/>
    <s v="Eastbound"/>
    <s v="Wild animal hit - damage only"/>
    <s v="Animal in roadway"/>
    <m/>
    <s v="Wild animal hit"/>
    <s v="Wild animal hit - damage only"/>
    <s v="Wild animal hit"/>
    <x v="6"/>
    <x v="0"/>
  </r>
  <r>
    <n v="2497"/>
    <n v="2007295"/>
    <d v="2020-06-28T20:42:00"/>
    <s v="PENNINGTON"/>
    <s v="N"/>
    <s v="Lap belt and shoulder harness used"/>
    <s v="Straight ahead"/>
    <n v="0"/>
    <n v="90"/>
    <s v="Cross median/centerline, Equipment failure ( tires, brakes, etc. ), Overturn/rollover, Ran off road left"/>
    <s v="Rain"/>
    <s v="N"/>
    <s v="N"/>
    <s v="N"/>
    <s v="N"/>
    <n v="44.111058"/>
    <n v="-102.914029999999"/>
    <s v="SUV ( sport utility/suburban )"/>
    <s v="Eastbound"/>
    <s v="None"/>
    <s v="None"/>
    <m/>
    <s v="Wheels"/>
    <s v="None"/>
    <s v="0.00 BAC, Not reported, Not reported"/>
    <x v="6"/>
    <x v="1"/>
  </r>
  <r>
    <n v="2498"/>
    <n v="2007325"/>
    <d v="2020-06-29T19:25:00"/>
    <s v="PENNINGTON"/>
    <s v="N"/>
    <s v="Helmet and eye protection, Lap belt and shoulder harness used"/>
    <s v="Changing lanes, Straight ahead"/>
    <n v="0"/>
    <n v="90"/>
    <s v="Motor vehicle in transport, Overturn/rollover"/>
    <s v="Clear"/>
    <s v="N"/>
    <s v="N"/>
    <s v="N"/>
    <s v="N"/>
    <n v="44.099733000000001"/>
    <n v="-103.157337999999"/>
    <s v="Cargo van - GVWR 10,001 lbs or more; Motorcycle"/>
    <s v="Westbound"/>
    <s v="Followed too closely; Improper lane change; None"/>
    <s v="None"/>
    <s v="DRIVERS LICENSE SUSPENDED, CARELESS DRIVING."/>
    <s v="None"/>
    <s v="None"/>
    <s v="0.00 BAC, 0.00 BAC"/>
    <x v="6"/>
    <x v="3"/>
  </r>
  <r>
    <n v="2499"/>
    <n v="1921026"/>
    <d v="2019-10-10T15:26:00"/>
    <s v="PENNINGTON"/>
    <s v="N"/>
    <s v="Lap belt and shoulder harness used"/>
    <s v="Changing lanes"/>
    <n v="0"/>
    <n v="90"/>
    <s v="Guardrail face, Ran off road left"/>
    <s v="Blowing snow, Severe crosswinds"/>
    <s v="N"/>
    <s v="N"/>
    <s v="N"/>
    <s v="N"/>
    <n v="44.032186000000003"/>
    <n v="-102.337001999999"/>
    <s v="SUV ( sport utility/suburban )"/>
    <s v="Westbound"/>
    <s v="None"/>
    <s v="Road surface condition ( wet, icy, snow, slush, etc. )"/>
    <m/>
    <s v="None"/>
    <s v="Weather conditions"/>
    <s v="Test not given"/>
    <x v="6"/>
    <x v="0"/>
  </r>
  <r>
    <n v="2501"/>
    <n v="2007572"/>
    <d v="2020-05-30T00:00:00"/>
    <s v="PENNINGTON"/>
    <s v="N"/>
    <s v="Lap belt and shoulder harness used"/>
    <s v="Straight ahead"/>
    <n v="0"/>
    <n v="90"/>
    <s v="Animal  - wild"/>
    <s v="Rain"/>
    <s v="N"/>
    <s v="N"/>
    <s v="N"/>
    <s v="N"/>
    <n v="44.10595"/>
    <n v="-102.62106"/>
    <s v="SUV ( sport utility/suburban )"/>
    <s v="Westbound"/>
    <s v="None"/>
    <s v="Animal in roadway"/>
    <m/>
    <s v="None"/>
    <s v="None"/>
    <s v="Test not given"/>
    <x v="6"/>
    <x v="2"/>
  </r>
  <r>
    <n v="2502"/>
    <n v="2007573"/>
    <d v="2020-05-30T21:43:00"/>
    <s v="PENNINGTON"/>
    <s v="N"/>
    <m/>
    <m/>
    <n v="-1"/>
    <n v="90"/>
    <s v="Animal  - wild"/>
    <s v="Clear"/>
    <s v="N"/>
    <s v="N"/>
    <s v="N"/>
    <s v="N"/>
    <n v="44.118014000000002"/>
    <n v="-103.060276999999"/>
    <s v="Passenger car"/>
    <s v="Westbound"/>
    <s v="Wild animal hit - damage only"/>
    <s v="Animal in roadway"/>
    <m/>
    <s v="Wild animal hit"/>
    <s v="Wild animal hit - damage only"/>
    <s v="Wild animal hit"/>
    <x v="6"/>
    <x v="0"/>
  </r>
  <r>
    <n v="2503"/>
    <n v="2007577"/>
    <d v="2020-06-18T08:40:00"/>
    <s v="PENNINGTON"/>
    <s v="N"/>
    <m/>
    <m/>
    <n v="-1"/>
    <n v="90"/>
    <s v="Animal  - wild"/>
    <s v="Clear"/>
    <s v="N"/>
    <s v="N"/>
    <s v="N"/>
    <s v="N"/>
    <n v="44.075679999999899"/>
    <n v="-102.471405"/>
    <s v="SUV ( sport utility/suburban )"/>
    <s v="Westbound"/>
    <s v="Wild animal hit - damage only"/>
    <s v="Animal in roadway"/>
    <m/>
    <s v="Wild animal hit"/>
    <s v="Wild animal hit - damage only"/>
    <s v="Wild animal hit"/>
    <x v="6"/>
    <x v="0"/>
  </r>
  <r>
    <n v="2504"/>
    <n v="2007581"/>
    <d v="2020-06-28T12:30:00"/>
    <s v="PENNINGTON"/>
    <s v="N"/>
    <s v="Lap belt and shoulder harness used"/>
    <s v="Straight ahead"/>
    <n v="0"/>
    <n v="90"/>
    <s v="Motor vehicle in transport"/>
    <s v="Clear"/>
    <s v="N"/>
    <s v="N"/>
    <s v="N"/>
    <s v="N"/>
    <n v="44.118335000000002"/>
    <n v="-102.954212999999"/>
    <s v="Motor home; Passenger car"/>
    <s v="Westbound"/>
    <s v="Followed too closely; Improper lane change; None"/>
    <s v="None"/>
    <s v="LANE DRIVING REQUIRED / ILLEGAL LANE CHANGE"/>
    <s v="None"/>
    <s v="None"/>
    <s v="Test not given, Test not given"/>
    <x v="6"/>
    <x v="0"/>
  </r>
  <r>
    <n v="2506"/>
    <n v="2007672"/>
    <d v="2020-07-10T02:15:00"/>
    <s v="PENNINGTON"/>
    <s v="N"/>
    <s v="Lap belt and shoulder harness used"/>
    <s v="Straight ahead"/>
    <n v="0"/>
    <n v="90"/>
    <s v="Guardrail end, Ran off road right"/>
    <s v="Clear"/>
    <s v="N"/>
    <s v="Y"/>
    <s v="N"/>
    <s v="N"/>
    <n v="44.022444999999898"/>
    <n v="-102.300798"/>
    <s v="Light truck (2 axles, 4 tires)"/>
    <s v="Westbound"/>
    <s v="Fatigued/asleep; None"/>
    <s v="None"/>
    <m/>
    <s v="None"/>
    <s v="None"/>
    <s v="Test not given"/>
    <x v="6"/>
    <x v="0"/>
  </r>
  <r>
    <n v="2507"/>
    <n v="2007392"/>
    <d v="2020-07-01T04:55:00"/>
    <s v="PENNINGTON"/>
    <s v="N"/>
    <m/>
    <m/>
    <n v="-1"/>
    <n v="90"/>
    <s v="Animal  - wild"/>
    <s v="Clear"/>
    <s v="N"/>
    <s v="N"/>
    <s v="N"/>
    <s v="N"/>
    <n v="44.118063999999897"/>
    <n v="-103.009698999999"/>
    <s v="Light truck (2 axles, 4 tires)"/>
    <s v="Westbound"/>
    <s v="Wild animal hit - damage only"/>
    <s v="Animal in roadway"/>
    <m/>
    <s v="Wild animal hit"/>
    <s v="Wild animal hit - damage only"/>
    <s v="Wild animal hit"/>
    <x v="6"/>
    <x v="0"/>
  </r>
  <r>
    <n v="2511"/>
    <n v="2007395"/>
    <d v="2020-07-01T16:52:00"/>
    <s v="PENNINGTON"/>
    <s v="N"/>
    <s v="Lap belt and shoulder harness used"/>
    <s v="Straight ahead"/>
    <n v="0"/>
    <n v="90"/>
    <s v="Cargo/equipment loss or shift, Motor vehicle in transport"/>
    <s v="Severe crosswinds"/>
    <s v="N"/>
    <s v="N"/>
    <s v="N"/>
    <s v="N"/>
    <n v="43.943198000000002"/>
    <n v="-102.158028999999"/>
    <s v="Light truck (2 axles, 4 tires); Passenger car"/>
    <s v="Westbound"/>
    <s v="None; Swerving or avoiding due to wind, slippery surface, vehicle, object, non-motorist, etc."/>
    <s v="None"/>
    <s v="DRIVERS LICENSE SUSPENDED"/>
    <s v="None"/>
    <s v="None"/>
    <s v="0.00 BAC, 0.00 BAC"/>
    <x v="6"/>
    <x v="0"/>
  </r>
  <r>
    <n v="2514"/>
    <n v="2007936"/>
    <d v="2020-07-09T20:59:00"/>
    <s v="PENNINGTON"/>
    <s v="N"/>
    <m/>
    <m/>
    <n v="-1"/>
    <n v="90"/>
    <s v="Animal  - wild"/>
    <s v="Clear"/>
    <s v="N"/>
    <s v="N"/>
    <s v="N"/>
    <s v="N"/>
    <n v="44.107470999999897"/>
    <n v="-103.131343999999"/>
    <s v="Passenger car"/>
    <s v="Westbound"/>
    <s v="Wild animal hit - damage only"/>
    <s v="Animal in roadway"/>
    <m/>
    <s v="Wild animal hit"/>
    <s v="Wild animal hit - damage only"/>
    <s v="Wild animal hit"/>
    <x v="6"/>
    <x v="0"/>
  </r>
  <r>
    <n v="2515"/>
    <n v="2007954"/>
    <d v="2020-07-15T14:39:00"/>
    <s v="PENNINGTON"/>
    <s v="N"/>
    <s v="Lap belt and shoulder harness used"/>
    <s v="Straight ahead"/>
    <n v="0"/>
    <n v="90"/>
    <s v="Guardrail face, Ran off road left"/>
    <s v="Clear"/>
    <s v="N"/>
    <s v="Y"/>
    <s v="N"/>
    <s v="N"/>
    <n v="44.115184999999897"/>
    <n v="-103.117445"/>
    <s v="Passenger car"/>
    <s v="Westbound"/>
    <s v="Fatigued/asleep; None"/>
    <s v="None"/>
    <s v="LANE DRIVING REQUIRED / ILLEGAL LANE CHANGE"/>
    <s v="None"/>
    <s v="None"/>
    <s v="0.00 BAC"/>
    <x v="6"/>
    <x v="0"/>
  </r>
  <r>
    <n v="2516"/>
    <n v="2008086"/>
    <d v="2020-07-19T22:25:00"/>
    <s v="PENNINGTON"/>
    <s v="N"/>
    <s v="Lap belt and shoulder harness used"/>
    <s v="Straight ahead"/>
    <n v="0"/>
    <n v="90"/>
    <s v="Cross median/centerline, Motor vehicle in transport, Ran off road left"/>
    <s v="Cloudy, Rain"/>
    <s v="N"/>
    <s v="N"/>
    <s v="N"/>
    <s v="N"/>
    <n v="43.912292999999899"/>
    <n v="-102.074043"/>
    <s v="SUV ( sport utility/suburban )"/>
    <s v="Eastbound"/>
    <s v="Drinking; Exceeded posted speed limit; None"/>
    <s v="None"/>
    <s v="CARELESS DRIVING, FOLLOWING TOO CLOSELY"/>
    <s v="None"/>
    <s v="None"/>
    <s v="0.20 BAC, Test not given, Not reported"/>
    <x v="6"/>
    <x v="1"/>
  </r>
  <r>
    <n v="2517"/>
    <n v="2008188"/>
    <d v="2020-07-20T23:20:00"/>
    <s v="PENNINGTON"/>
    <s v="N"/>
    <s v="Lap belt and shoulder harness used"/>
    <s v="Changing lanes, Straight ahead"/>
    <n v="0"/>
    <n v="90"/>
    <s v="Motor vehicle in transport"/>
    <s v="Clear"/>
    <s v="N"/>
    <s v="N"/>
    <s v="N"/>
    <s v="N"/>
    <n v="44.1020609999999"/>
    <n v="-103.142640999999"/>
    <s v="Passenger car; SUV ( sport utility/suburban )"/>
    <s v="Eastbound"/>
    <s v="Improper lane change; None"/>
    <s v="None"/>
    <s v="LANE DRIVING REQUIRED / ILLEGAL LANE CHANGE, VIOLATION OF RESTRICTED DL"/>
    <s v="None"/>
    <s v="None"/>
    <s v="Test not given, Test not given"/>
    <x v="6"/>
    <x v="0"/>
  </r>
  <r>
    <n v="2520"/>
    <n v="2008587"/>
    <d v="2020-07-29T17:30:00"/>
    <s v="JACKSON"/>
    <s v="N"/>
    <s v="Lap belt and shoulder harness used"/>
    <s v="Straight ahead"/>
    <n v="0"/>
    <n v="90"/>
    <s v="Highway traffic sign post/sign, Overturn/rollover, Ran off road left"/>
    <s v="Cloudy, Rain"/>
    <s v="N"/>
    <s v="N"/>
    <s v="N"/>
    <s v="N"/>
    <n v="43.835782000000002"/>
    <n v="-101.887992999999"/>
    <s v="Light truck (2 axles, 4 tires)"/>
    <s v="Westbound"/>
    <s v="None; Swerving or avoiding due to wind, slippery surface, vehicle, object, non-motorist, etc."/>
    <s v="Road surface condition ( wet, icy, snow, slush, etc. )"/>
    <m/>
    <s v="None"/>
    <s v="None"/>
    <s v="0.00 BAC, Not reported"/>
    <x v="6"/>
    <x v="1"/>
  </r>
  <r>
    <n v="2521"/>
    <n v="2008589"/>
    <d v="2020-07-25T15:15:00"/>
    <s v="PENNINGTON"/>
    <s v="N"/>
    <s v="Lap belt only used"/>
    <s v="Changing lanes, Straight ahead"/>
    <n v="0"/>
    <n v="90"/>
    <s v="Motor vehicle in transport"/>
    <s v="Clear"/>
    <s v="N"/>
    <s v="N"/>
    <s v="N"/>
    <s v="N"/>
    <n v="44.0102329999999"/>
    <n v="-102.281165999999"/>
    <s v="Light truck (2 axles, 4 tires); Passenger car"/>
    <s v="Eastbound"/>
    <s v="None"/>
    <s v="None"/>
    <s v="FAIL TO STOP INJURY ACCIDENT"/>
    <s v="None"/>
    <s v="None"/>
    <s v="0.00 BAC, Not reported, 0.00 BAC"/>
    <x v="6"/>
    <x v="1"/>
  </r>
  <r>
    <n v="2522"/>
    <n v="2008789"/>
    <d v="2020-07-29T12:55:00"/>
    <s v="PENNINGTON"/>
    <s v="N"/>
    <s v="Lap belt and shoulder harness used"/>
    <s v="Straight ahead"/>
    <n v="0"/>
    <n v="90"/>
    <s v="Guardrail face, Motor vehicle in transport, Ran off road right"/>
    <s v="Rain"/>
    <s v="N"/>
    <s v="N"/>
    <s v="N"/>
    <s v="N"/>
    <n v="44.1033639999999"/>
    <n v="-102.668993999999"/>
    <s v="SUV ( sport utility/suburban ); Tractor/semi-trailer"/>
    <s v="Eastbound"/>
    <s v="Driving too fast for conditions; None"/>
    <s v="None; Road surface condition ( wet, icy, snow, slush, etc. )"/>
    <s v="OVERDRIVING ROAD CONDITIONS"/>
    <s v="None"/>
    <s v="None"/>
    <s v="Test not given, 0.00 BAC"/>
    <x v="6"/>
    <x v="3"/>
  </r>
  <r>
    <n v="2526"/>
    <n v="2008995"/>
    <d v="2020-07-19T14:17:00"/>
    <s v="PENNINGTON"/>
    <s v="N"/>
    <m/>
    <m/>
    <n v="-1"/>
    <n v="90"/>
    <s v="Animal  - wild"/>
    <s v="Clear"/>
    <s v="N"/>
    <s v="N"/>
    <s v="N"/>
    <s v="N"/>
    <n v="44.118014000000002"/>
    <n v="-103.05353700000001"/>
    <s v="SUV ( sport utility/suburban )"/>
    <s v="Westbound"/>
    <s v="Wild animal hit - damage only"/>
    <s v="Animal in roadway"/>
    <m/>
    <s v="Wild animal hit"/>
    <s v="Wild animal hit - damage only"/>
    <s v="Wild animal hit"/>
    <x v="6"/>
    <x v="0"/>
  </r>
  <r>
    <n v="2527"/>
    <n v="2009065"/>
    <d v="2020-07-30T15:50:00"/>
    <s v="JACKSON"/>
    <s v="N"/>
    <s v="Helmet and eye protection"/>
    <s v="Straight ahead"/>
    <n v="0"/>
    <n v="90"/>
    <s v="Equipment failure ( tires, brakes, etc. ), Overturn/rollover"/>
    <s v="Clear"/>
    <s v="N"/>
    <s v="N"/>
    <s v="N"/>
    <s v="N"/>
    <n v="43.836154000000001"/>
    <n v="-101.742418999999"/>
    <s v="Motorcycle"/>
    <s v="Westbound"/>
    <s v="None"/>
    <s v="None"/>
    <m/>
    <s v="Tires"/>
    <s v="None"/>
    <s v="Test not given, Not reported"/>
    <x v="6"/>
    <x v="1"/>
  </r>
  <r>
    <n v="2529"/>
    <n v="2009073"/>
    <d v="2020-08-07T16:10:00"/>
    <s v="PENNINGTON"/>
    <s v="N"/>
    <s v="Lap belt and shoulder harness used"/>
    <s v="Straight ahead"/>
    <n v="0"/>
    <n v="90"/>
    <s v="Equipment failure ( tires, brakes, etc. ), Motor vehicle in transport"/>
    <s v="Clear"/>
    <s v="N"/>
    <s v="N"/>
    <s v="N"/>
    <s v="N"/>
    <n v="44.099701000000003"/>
    <n v="-103.168424999999"/>
    <s v="Light truck (2 axles, 4 tires)"/>
    <s v="Westbound"/>
    <s v="None"/>
    <s v="None"/>
    <m/>
    <s v="None; Tires"/>
    <s v="None"/>
    <s v="Test not given, Test not given"/>
    <x v="6"/>
    <x v="0"/>
  </r>
  <r>
    <n v="2530"/>
    <n v="2009078"/>
    <d v="2020-08-03T20:42:00"/>
    <s v="PENNINGTON"/>
    <s v="N"/>
    <m/>
    <m/>
    <n v="-1"/>
    <n v="90"/>
    <s v="Animal  - wild"/>
    <s v="Clear"/>
    <s v="N"/>
    <s v="N"/>
    <s v="N"/>
    <s v="N"/>
    <n v="44.118369000000001"/>
    <n v="-102.978313"/>
    <s v="Mini-van/passenger van with seats for 8 or less, including driver"/>
    <s v="Westbound"/>
    <s v="Wild animal hit - damage only"/>
    <s v="Animal in roadway"/>
    <m/>
    <s v="Wild animal hit"/>
    <s v="Wild animal hit - damage only"/>
    <s v="Wild animal hit"/>
    <x v="6"/>
    <x v="0"/>
  </r>
  <r>
    <n v="2531"/>
    <n v="2009080"/>
    <d v="2020-07-29T20:40:00"/>
    <s v="PENNINGTON"/>
    <s v="N"/>
    <s v="Lap belt and shoulder harness used"/>
    <s v="Straight ahead"/>
    <n v="0"/>
    <n v="90"/>
    <s v="Delineator post, Overturn/rollover, Ran off road right"/>
    <s v="Clear"/>
    <s v="Y"/>
    <s v="N"/>
    <s v="N"/>
    <s v="N"/>
    <n v="44.103589999999897"/>
    <n v="-102.660178999999"/>
    <s v="Light truck (2 axles, 4 tires)"/>
    <s v="Westbound"/>
    <s v="None; Over-correcting/over-steering"/>
    <s v="Animal in roadway"/>
    <m/>
    <s v="None"/>
    <s v="None"/>
    <s v="Test not given"/>
    <x v="6"/>
    <x v="0"/>
  </r>
  <r>
    <n v="2532"/>
    <n v="2009105"/>
    <d v="2020-08-07T14:54:00"/>
    <s v="PENNINGTON"/>
    <s v="N"/>
    <s v="Helmet and eye protection"/>
    <s v="Slowing in traffic lane"/>
    <n v="0"/>
    <n v="90"/>
    <s v="Motor vehicle in transport, Overturn/rollover, Ran off road left"/>
    <s v="Clear"/>
    <s v="N"/>
    <s v="N"/>
    <s v="Y"/>
    <s v="N"/>
    <n v="44.063991999999899"/>
    <n v="-102.440005999999"/>
    <s v="Motorcycle"/>
    <s v="Westbound"/>
    <s v="Distracted (list distraction in narrative); None; Running off road; Swerving or avoiding due to wind, slippery surface, vehicle, object, non-motorist, etc."/>
    <s v="None"/>
    <m/>
    <s v="None"/>
    <s v="None"/>
    <s v="Test not given, Test not given"/>
    <x v="6"/>
    <x v="3"/>
  </r>
  <r>
    <n v="2533"/>
    <n v="2008569"/>
    <d v="2020-07-28T06:00:00"/>
    <s v="PENNINGTON"/>
    <s v="N"/>
    <m/>
    <m/>
    <n v="-1"/>
    <n v="90"/>
    <s v="Animal  - wild"/>
    <s v="Clear"/>
    <s v="N"/>
    <s v="N"/>
    <s v="N"/>
    <s v="N"/>
    <n v="44.052548000000002"/>
    <n v="-102.36368400000001"/>
    <s v="Passenger car"/>
    <s v="Eastbound"/>
    <s v="Wild animal hit - damage only"/>
    <s v="Animal in roadway"/>
    <m/>
    <s v="Wild animal hit"/>
    <s v="Wild animal hit - damage only"/>
    <s v="Wild animal hit"/>
    <x v="6"/>
    <x v="0"/>
  </r>
  <r>
    <n v="2534"/>
    <n v="2009205"/>
    <d v="2020-08-07T14:21:00"/>
    <s v="PENNINGTON"/>
    <s v="N"/>
    <s v="Helmet and eye protection"/>
    <s v="Straight ahead"/>
    <n v="0"/>
    <n v="90"/>
    <s v="Overturn/rollover, Ran off road left"/>
    <s v="Clear"/>
    <s v="N"/>
    <s v="N"/>
    <s v="N"/>
    <s v="N"/>
    <n v="44.069592"/>
    <n v="-102.463115"/>
    <s v="Motorcycle"/>
    <s v="Westbound"/>
    <s v="Failure to keep in proper lane; Running off road"/>
    <s v="None"/>
    <m/>
    <s v="None"/>
    <s v="None"/>
    <s v="0.00 BAC"/>
    <x v="6"/>
    <x v="1"/>
  </r>
  <r>
    <n v="2535"/>
    <n v="2009206"/>
    <d v="2020-08-07T14:54:00"/>
    <s v="PENNINGTON"/>
    <s v="N"/>
    <s v="Helmet and eye protection"/>
    <s v="Straight ahead"/>
    <n v="0"/>
    <n v="90"/>
    <s v="Motor vehicle in transport, Overturn/rollover, Ran off road left"/>
    <s v="Clear"/>
    <s v="N"/>
    <s v="N"/>
    <s v="N"/>
    <s v="N"/>
    <n v="44.064380999999898"/>
    <n v="-102.442228"/>
    <s v="Motorcycle"/>
    <s v="Westbound"/>
    <s v="Failed to yield to vehicle; None"/>
    <s v="None"/>
    <m/>
    <s v="None"/>
    <s v="None"/>
    <s v="Test not given, Test not given"/>
    <x v="6"/>
    <x v="3"/>
  </r>
  <r>
    <n v="2537"/>
    <n v="2009434"/>
    <d v="2020-07-28T17:18:00"/>
    <s v="PENNINGTON"/>
    <s v="N"/>
    <s v="Lap belt and shoulder harness used"/>
    <s v="Stopped in traffic lane, Straight ahead"/>
    <n v="0"/>
    <n v="90"/>
    <s v="Motor vehicle in transport"/>
    <s v="Rain"/>
    <s v="N"/>
    <s v="N"/>
    <s v="N"/>
    <s v="N"/>
    <n v="44.099468000000002"/>
    <n v="-103.166877999999"/>
    <s v="Cargo van - GVWR 10,001 lbs or more; SUV ( sport utility/suburban )"/>
    <s v="Eastbound"/>
    <s v="None"/>
    <s v="None; Road surface condition ( wet, icy, snow, slush, etc. )"/>
    <m/>
    <s v="None"/>
    <s v="None"/>
    <s v="Test not given, Test not given"/>
    <x v="6"/>
    <x v="0"/>
  </r>
  <r>
    <n v="2540"/>
    <n v="2009306"/>
    <d v="2020-08-11T13:08:00"/>
    <s v="PENNINGTON"/>
    <s v="N"/>
    <s v="Helmet and eye protection"/>
    <s v="Straight ahead"/>
    <n v="0"/>
    <n v="90"/>
    <s v="Other movable object, Overturn/rollover, Ran off road left"/>
    <s v="Clear"/>
    <s v="N"/>
    <s v="N"/>
    <s v="N"/>
    <s v="N"/>
    <n v="44.0208119999999"/>
    <n v="-102.308627999999"/>
    <s v="Motorcycle"/>
    <s v="Eastbound"/>
    <s v="None"/>
    <s v="Debris"/>
    <s v="DRIVING WITHOUT VALID LICENSE OR PERMIT"/>
    <s v="None"/>
    <s v="None"/>
    <s v="0.00 BAC"/>
    <x v="6"/>
    <x v="3"/>
  </r>
  <r>
    <n v="2541"/>
    <n v="2009454"/>
    <d v="2020-08-14T19:37:00"/>
    <s v="JACKSON"/>
    <s v="N"/>
    <s v="Helmet and eye protection"/>
    <s v="Straight ahead"/>
    <n v="0"/>
    <n v="90"/>
    <s v="Equipment failure ( tires, brakes, etc. ), Overturn/rollover, Ran off road right"/>
    <s v="Clear"/>
    <s v="N"/>
    <s v="N"/>
    <s v="N"/>
    <s v="N"/>
    <n v="43.836069000000002"/>
    <n v="-101.89054"/>
    <s v="Motorcycle"/>
    <s v="Eastbound"/>
    <s v="None"/>
    <s v="None"/>
    <s v="DRIVERS LICENSE SUSPENDED"/>
    <s v="Tires"/>
    <s v="None"/>
    <s v="0.00 BAC, Not reported"/>
    <x v="6"/>
    <x v="1"/>
  </r>
  <r>
    <n v="2542"/>
    <n v="2009455"/>
    <d v="2020-08-14T21:41:00"/>
    <s v="PENNINGTON"/>
    <s v="N"/>
    <m/>
    <m/>
    <n v="-1"/>
    <n v="90"/>
    <s v="Animal  - wild"/>
    <s v="Clear"/>
    <s v="N"/>
    <s v="N"/>
    <s v="N"/>
    <s v="N"/>
    <n v="43.901595"/>
    <n v="-102.036382"/>
    <s v="Light truck (2 axles, 4 tires)"/>
    <s v="Westbound"/>
    <s v="Wild animal hit - damage only"/>
    <s v="Animal in roadway"/>
    <m/>
    <s v="Wild animal hit"/>
    <s v="Wild animal hit - damage only"/>
    <s v="Wild animal hit"/>
    <x v="6"/>
    <x v="0"/>
  </r>
  <r>
    <n v="2547"/>
    <n v="2009110"/>
    <d v="2020-08-08T05:40:00"/>
    <s v="PENNINGTON"/>
    <s v="N"/>
    <m/>
    <m/>
    <n v="-1"/>
    <n v="90"/>
    <s v="Animal  - wild"/>
    <s v="Clear"/>
    <s v="N"/>
    <s v="N"/>
    <s v="N"/>
    <s v="N"/>
    <n v="44.020648000000001"/>
    <n v="-102.297025"/>
    <s v="Passenger car"/>
    <s v="Eastbound"/>
    <s v="Wild animal hit - damage only"/>
    <s v="Animal in roadway"/>
    <m/>
    <s v="Wild animal hit"/>
    <s v="Wild animal hit - damage only"/>
    <s v="Wild animal hit"/>
    <x v="6"/>
    <x v="0"/>
  </r>
  <r>
    <n v="2548"/>
    <n v="2009229"/>
    <d v="2020-08-11T06:30:00"/>
    <s v="PENNINGTON"/>
    <s v="N"/>
    <m/>
    <m/>
    <n v="-1"/>
    <n v="90"/>
    <s v="Animal  - wild"/>
    <s v="Clear"/>
    <s v="N"/>
    <s v="N"/>
    <s v="N"/>
    <s v="N"/>
    <n v="44.118029999999898"/>
    <n v="-103.02573700000001"/>
    <s v="Light truck (2 axles, 4 tires)"/>
    <s v="Westbound"/>
    <s v="Wild animal hit - damage only"/>
    <s v="Animal in roadway"/>
    <m/>
    <s v="Wild animal hit"/>
    <s v="Wild animal hit - damage only"/>
    <s v="Wild animal hit"/>
    <x v="6"/>
    <x v="0"/>
  </r>
  <r>
    <n v="2549"/>
    <n v="2009778"/>
    <d v="2020-08-24T08:01:00"/>
    <s v="PENNINGTON"/>
    <s v="N"/>
    <s v="Lap belt and shoulder harness used"/>
    <s v="Straight ahead"/>
    <n v="0"/>
    <n v="90"/>
    <s v="Cross median/centerline, Delineator post, Overturn/rollover"/>
    <s v="Clear"/>
    <s v="N"/>
    <s v="N"/>
    <s v="Y"/>
    <s v="N"/>
    <n v="44.103290000000001"/>
    <n v="-102.594362"/>
    <s v="Light truck (2 axles, 4 tires)"/>
    <s v="Eastbound"/>
    <s v="Distracted (list distraction in narrative); Swerving or avoiding due to wind, slippery surface, vehicle, object, non-motorist, etc."/>
    <s v="None"/>
    <s v="DRIVING WHILE SUSPENDED, FAILURE TO MAINTAIN FINANCIAL RESPONSIBILITY"/>
    <s v="None"/>
    <s v="None"/>
    <s v="0.00 BAC"/>
    <x v="6"/>
    <x v="2"/>
  </r>
  <r>
    <n v="2552"/>
    <n v="2009523"/>
    <d v="2020-08-17T22:25:00"/>
    <s v="PENNINGTON"/>
    <s v="N"/>
    <m/>
    <m/>
    <n v="-1"/>
    <n v="90"/>
    <s v="Animal  - wild"/>
    <s v="Cloudy"/>
    <s v="N"/>
    <s v="N"/>
    <s v="N"/>
    <s v="N"/>
    <n v="44.039655000000003"/>
    <n v="-102.349474"/>
    <s v="Mini-van/passenger van with seats for 8 or less, including driver"/>
    <s v="Eastbound"/>
    <s v="Wild animal hit - damage only"/>
    <s v="Animal in roadway"/>
    <m/>
    <s v="Wild animal hit"/>
    <s v="Wild animal hit - damage only"/>
    <s v="Wild animal hit"/>
    <x v="6"/>
    <x v="0"/>
  </r>
  <r>
    <n v="2553"/>
    <n v="2009586"/>
    <d v="2020-08-09T07:44:00"/>
    <s v="PENNINGTON"/>
    <s v="N"/>
    <s v="Helmet and eye protection"/>
    <s v="Straight ahead"/>
    <n v="0"/>
    <n v="90"/>
    <s v="Animal  - wild, Ran off road left"/>
    <s v="Clear"/>
    <s v="N"/>
    <s v="N"/>
    <s v="N"/>
    <s v="N"/>
    <n v="44.075287000000003"/>
    <n v="-102.472463"/>
    <s v="Motorcycle"/>
    <s v="Eastbound"/>
    <s v="None"/>
    <s v="Animal in roadway"/>
    <m/>
    <s v="None"/>
    <s v="None"/>
    <s v="Test not given, Not reported"/>
    <x v="6"/>
    <x v="1"/>
  </r>
  <r>
    <n v="2554"/>
    <n v="2009591"/>
    <d v="2020-08-18T03:44:00"/>
    <s v="JACKSON"/>
    <s v="N"/>
    <s v="Lap belt and shoulder harness used"/>
    <s v="Straight ahead"/>
    <n v="0"/>
    <n v="90"/>
    <s v="Cross median/centerline, Guardrail end"/>
    <s v="Clear"/>
    <s v="N"/>
    <s v="N"/>
    <s v="N"/>
    <s v="N"/>
    <n v="43.836258999999899"/>
    <n v="-101.869917999999"/>
    <s v="Passenger car"/>
    <s v="Westbound"/>
    <s v="None; Running off road"/>
    <s v="None"/>
    <m/>
    <s v="None"/>
    <s v="None"/>
    <s v="Test not given"/>
    <x v="6"/>
    <x v="0"/>
  </r>
  <r>
    <n v="2555"/>
    <n v="2010024"/>
    <d v="2020-08-27T09:30:00"/>
    <s v="PENNINGTON"/>
    <s v="N"/>
    <s v="Lap belt and shoulder harness used"/>
    <s v="Changing lanes, Overtaking/passing"/>
    <n v="0"/>
    <n v="90"/>
    <s v="Delineator post, Motor vehicle in transport, Ran off road left"/>
    <s v="Clear"/>
    <s v="N"/>
    <s v="N"/>
    <s v="N"/>
    <s v="N"/>
    <n v="44.104219000000001"/>
    <n v="-102.875153999999"/>
    <s v="Light truck (2 axles, 4 tires)"/>
    <s v="Westbound"/>
    <s v="Failed to yield to vehicle; None"/>
    <s v="None"/>
    <s v="LANE DRIVING REQUIRED / ILLEGAL LANE CHANGE"/>
    <s v="None"/>
    <s v="None"/>
    <s v="0.00 BAC, 0.00 BAC"/>
    <x v="6"/>
    <x v="0"/>
  </r>
  <r>
    <n v="2556"/>
    <n v="2010047"/>
    <d v="2020-08-20T22:11:00"/>
    <s v="PENNINGTON"/>
    <s v="N"/>
    <s v="Lap belt and shoulder harness used"/>
    <s v="Straight ahead"/>
    <n v="0"/>
    <n v="90"/>
    <s v="Overturn/rollover, Ran off road left"/>
    <s v="Clear"/>
    <s v="N"/>
    <s v="N"/>
    <s v="N"/>
    <s v="N"/>
    <n v="43.987082999999899"/>
    <n v="-102.213949999999"/>
    <s v="Truck pulling trailer(s) - GCWR 10,001 lbs or more"/>
    <s v="Eastbound"/>
    <s v="Failure to keep in proper lane; None"/>
    <s v="None"/>
    <s v="LANE DRIVING REQUIRED / ILLEGAL LANE CHANGE, SEATBELT FOR PASSENGERS 5-17 (TICKET DRIVER)"/>
    <s v="None"/>
    <s v="None"/>
    <s v="Test not given"/>
    <x v="6"/>
    <x v="2"/>
  </r>
  <r>
    <n v="2557"/>
    <n v="2010264"/>
    <d v="2020-07-31T23:11:00"/>
    <s v="PENNINGTON"/>
    <s v="Y"/>
    <s v="Lap belt and shoulder harness used, None used"/>
    <s v="Straight ahead"/>
    <n v="0"/>
    <n v="90"/>
    <s v="Pedestrian"/>
    <s v="Clear"/>
    <s v="N"/>
    <s v="N"/>
    <s v="N"/>
    <s v="N"/>
    <n v="44.118020000000001"/>
    <n v="-103.050707"/>
    <s v="Not applicable; SUV ( sport utility/suburban )"/>
    <s v="Northbound; Not applicable ( immobile from previous accident, stuck, etc )"/>
    <s v="None; Not applicable; Swerving or avoiding due to wind, slippery surface, vehicle, object, non-motorist, etc."/>
    <s v="Not applicable; Pedestrian, bicyclist, other non-occupants in road"/>
    <m/>
    <s v="None; Not applicable"/>
    <s v="None; Not applicable"/>
    <s v="0.00 BAC, Test not given"/>
    <x v="6"/>
    <x v="1"/>
  </r>
  <r>
    <n v="2558"/>
    <n v="2010266"/>
    <d v="2020-07-24T12:43:00"/>
    <s v="PENNINGTON"/>
    <s v="N"/>
    <m/>
    <m/>
    <n v="-1"/>
    <n v="90"/>
    <s v="Animal  - wild"/>
    <s v="Cloudy"/>
    <s v="N"/>
    <s v="N"/>
    <s v="N"/>
    <s v="N"/>
    <n v="44.109209"/>
    <n v="-103.127689"/>
    <s v="SUV ( sport utility/suburban )"/>
    <s v="Westbound"/>
    <s v="Wild animal hit - damage only"/>
    <s v="Animal in roadway"/>
    <m/>
    <s v="Wild animal hit"/>
    <s v="Wild animal hit - damage only"/>
    <s v="Wild animal hit"/>
    <x v="6"/>
    <x v="0"/>
  </r>
  <r>
    <n v="2559"/>
    <n v="2009716"/>
    <d v="2020-08-24T06:15:00"/>
    <s v="PENNINGTON"/>
    <s v="N"/>
    <s v="Lap belt and shoulder harness used"/>
    <s v="Straight ahead"/>
    <n v="0"/>
    <n v="90"/>
    <s v="Cross median/centerline, Guardrail face"/>
    <s v="Clear"/>
    <s v="N"/>
    <s v="N"/>
    <s v="N"/>
    <s v="N"/>
    <n v="44.118009999999899"/>
    <n v="-103.070590999999"/>
    <s v="Light truck (2 axles, 4 tires)"/>
    <s v="Westbound"/>
    <s v="None"/>
    <s v="Unknown"/>
    <m/>
    <s v="Tires"/>
    <s v="None"/>
    <s v="Test not given"/>
    <x v="6"/>
    <x v="0"/>
  </r>
  <r>
    <n v="2560"/>
    <n v="2010356"/>
    <d v="2020-08-27T21:00:00"/>
    <s v="PENNINGTON"/>
    <s v="N"/>
    <s v="Lap belt and shoulder harness used"/>
    <s v="Straight ahead"/>
    <n v="0"/>
    <n v="90"/>
    <s v="Guardrail face, Overturn/rollover, Ran off road right"/>
    <s v="Severe crosswinds"/>
    <s v="N"/>
    <s v="N"/>
    <s v="N"/>
    <s v="N"/>
    <n v="44.103653000000001"/>
    <n v="-102.818342"/>
    <s v="Light truck (2 axles, 4 tires)"/>
    <s v="Westbound"/>
    <s v="None"/>
    <s v="None"/>
    <m/>
    <s v="None"/>
    <s v="None"/>
    <s v="Test not given"/>
    <x v="6"/>
    <x v="0"/>
  </r>
  <r>
    <n v="2561"/>
    <n v="2009702"/>
    <d v="2020-08-14T14:07:00"/>
    <s v="PENNINGTON"/>
    <s v="N"/>
    <s v="Eye protection only, Lap belt and shoulder harness used"/>
    <s v="Straight ahead"/>
    <n v="0"/>
    <n v="90"/>
    <s v="Cargo/equipment loss or shift, Motor vehicle in transport"/>
    <s v="Clear"/>
    <s v="N"/>
    <s v="N"/>
    <s v="N"/>
    <s v="N"/>
    <n v="44.103641000000003"/>
    <n v="-102.723434999999"/>
    <s v="Motorcycle; Tractor/doubles"/>
    <s v="Westbound"/>
    <s v="None"/>
    <s v="None"/>
    <s v="DROPING, SIFTING, OR LEAKING LOAD."/>
    <s v="None"/>
    <s v="None"/>
    <s v="0.00 BAC, Test not given, Not reported"/>
    <x v="6"/>
    <x v="3"/>
  </r>
  <r>
    <n v="2562"/>
    <n v="2010366"/>
    <d v="2020-08-31T21:48:00"/>
    <s v="PENNINGTON"/>
    <s v="N"/>
    <m/>
    <m/>
    <n v="-1"/>
    <n v="90"/>
    <s v="Animal  - wild"/>
    <s v="Cloudy"/>
    <s v="N"/>
    <s v="N"/>
    <s v="N"/>
    <s v="N"/>
    <n v="44.118012999999898"/>
    <n v="-103.069610999999"/>
    <s v="Passenger car"/>
    <s v="Westbound"/>
    <s v="Wild animal hit - damage only"/>
    <s v="Animal in roadway"/>
    <m/>
    <s v="Wild animal hit"/>
    <s v="Wild animal hit - damage only"/>
    <s v="Wild animal hit"/>
    <x v="6"/>
    <x v="0"/>
  </r>
  <r>
    <n v="2563"/>
    <n v="2010474"/>
    <d v="2020-09-03T05:45:00"/>
    <s v="PENNINGTON"/>
    <s v="N"/>
    <m/>
    <m/>
    <n v="-1"/>
    <n v="90"/>
    <s v="Animal  - wild"/>
    <s v="Clear"/>
    <s v="N"/>
    <s v="N"/>
    <s v="N"/>
    <s v="N"/>
    <n v="44.103611999999899"/>
    <n v="-102.703125999999"/>
    <s v="SUV ( sport utility/suburban )"/>
    <s v="Westbound"/>
    <s v="Wild animal hit - damage only"/>
    <s v="Animal in roadway"/>
    <m/>
    <s v="Wild animal hit"/>
    <s v="Wild animal hit - damage only"/>
    <s v="Wild animal hit"/>
    <x v="6"/>
    <x v="0"/>
  </r>
  <r>
    <n v="2566"/>
    <n v="2010593"/>
    <d v="2020-09-10T10:00:00"/>
    <s v="PENNINGTON"/>
    <s v="N"/>
    <m/>
    <m/>
    <n v="-1"/>
    <n v="90"/>
    <s v="Animal  - wild"/>
    <s v="Clear"/>
    <s v="N"/>
    <s v="N"/>
    <s v="N"/>
    <s v="N"/>
    <n v="44.118309000000004"/>
    <n v="-102.99541600000001"/>
    <s v="Light truck (2 axles, 4 tires)"/>
    <s v="Westbound"/>
    <s v="Wild animal hit - damage only"/>
    <s v="Animal in roadway"/>
    <m/>
    <s v="Wild animal hit"/>
    <s v="Wild animal hit - damage only"/>
    <s v="Wild animal hit"/>
    <x v="6"/>
    <x v="0"/>
  </r>
  <r>
    <n v="2568"/>
    <n v="2010622"/>
    <d v="2020-09-12T10:28:00"/>
    <s v="PENNINGTON"/>
    <s v="N"/>
    <s v="Lap belt and shoulder harness used"/>
    <s v="Changing lanes, Straight ahead"/>
    <n v="0"/>
    <n v="90"/>
    <s v="Motor vehicle in transport"/>
    <s v="Clear"/>
    <s v="N"/>
    <s v="N"/>
    <s v="N"/>
    <s v="N"/>
    <n v="44.106243999999897"/>
    <n v="-103.13356"/>
    <s v="Light truck (2 axles, 4 tires); SUV ( sport utility/suburban )"/>
    <s v="Westbound"/>
    <s v="Improper lane change; None"/>
    <s v="None"/>
    <s v="LANE DRIVING REQUIRED / ILLEGAL LANE CHANGE"/>
    <s v="None"/>
    <s v="None"/>
    <s v="0.00 BAC, Not reported, 0.00 BAC"/>
    <x v="6"/>
    <x v="2"/>
  </r>
  <r>
    <n v="2569"/>
    <n v="2010096"/>
    <d v="2020-08-31T21:15:00"/>
    <s v="PENNINGTON"/>
    <s v="N"/>
    <m/>
    <m/>
    <n v="-1"/>
    <n v="90"/>
    <s v="Animal  - wild"/>
    <s v="Cloudy"/>
    <s v="N"/>
    <s v="N"/>
    <s v="N"/>
    <s v="N"/>
    <n v="43.942230000000002"/>
    <n v="-102.15703000000001"/>
    <s v="Passenger car"/>
    <s v="Westbound"/>
    <s v="Wild animal hit - damage only"/>
    <s v="Animal in roadway"/>
    <m/>
    <s v="Wild animal hit"/>
    <s v="Wild animal hit - damage only"/>
    <s v="Wild animal hit"/>
    <x v="6"/>
    <x v="0"/>
  </r>
  <r>
    <n v="2574"/>
    <n v="2010999"/>
    <d v="2020-09-07T18:32:00"/>
    <s v="PENNINGTON"/>
    <s v="N"/>
    <s v="Lap belt and shoulder harness used"/>
    <s v="Changing lanes, Straight ahead"/>
    <n v="0"/>
    <n v="90"/>
    <s v="Motor vehicle in transport"/>
    <s v="Cloudy, Rain"/>
    <s v="N"/>
    <s v="N"/>
    <s v="N"/>
    <s v="N"/>
    <n v="44.105344000000002"/>
    <n v="-102.61789"/>
    <s v="Light truck (2 axles, 4 tires); SUV ( sport utility/suburban )"/>
    <s v="Westbound"/>
    <s v="Driving too fast for conditions; None"/>
    <s v="None"/>
    <s v="OVERDRIVING ROAD CONDITIONS"/>
    <s v="None"/>
    <s v="None"/>
    <s v="Test not given, Test not given"/>
    <x v="6"/>
    <x v="0"/>
  </r>
  <r>
    <n v="2575"/>
    <n v="2011000"/>
    <d v="2020-09-13T01:31:00"/>
    <s v="PENNINGTON"/>
    <s v="N"/>
    <s v="Lap belt and shoulder harness used"/>
    <s v="Straight ahead"/>
    <n v="0"/>
    <n v="90"/>
    <s v="Other movable object"/>
    <s v="Clear"/>
    <s v="N"/>
    <s v="N"/>
    <s v="N"/>
    <s v="N"/>
    <n v="44.103414000000001"/>
    <n v="-102.832519"/>
    <s v="Tractor/semi-trailer"/>
    <s v="Eastbound"/>
    <s v="None"/>
    <s v="Debris"/>
    <m/>
    <s v="None"/>
    <s v="None"/>
    <s v="Test not given"/>
    <x v="6"/>
    <x v="0"/>
  </r>
  <r>
    <n v="2576"/>
    <n v="2011002"/>
    <d v="2020-09-15T18:08:00"/>
    <s v="PENNINGTON"/>
    <s v="N"/>
    <s v="Lap belt and shoulder harness used"/>
    <s v="Straight ahead"/>
    <n v="0"/>
    <n v="90"/>
    <s v="Overturn/rollover"/>
    <s v="Clear"/>
    <s v="Y"/>
    <s v="N"/>
    <s v="N"/>
    <s v="N"/>
    <n v="44.103141999999899"/>
    <n v="-102.529256"/>
    <s v="Tractor/doubles"/>
    <s v="Eastbound"/>
    <s v="None; Over-correcting/over-steering"/>
    <s v="None"/>
    <s v="CARELESS DRIVING."/>
    <s v="None"/>
    <s v="None"/>
    <s v="0.00 BAC"/>
    <x v="6"/>
    <x v="0"/>
  </r>
  <r>
    <n v="2580"/>
    <n v="2010531"/>
    <d v="2020-09-05T16:00:00"/>
    <s v="PENNINGTON"/>
    <s v="N"/>
    <s v="Lap belt and shoulder harness used"/>
    <s v="Straight ahead"/>
    <n v="0"/>
    <n v="90"/>
    <s v="Cross median/centerline, Embankment"/>
    <s v="Clear"/>
    <s v="N"/>
    <s v="N"/>
    <s v="Y"/>
    <s v="N"/>
    <n v="44.067723999999899"/>
    <n v="-102.459430999999"/>
    <s v="Mini-van/passenger van with seats for 8 or less, including driver"/>
    <s v="Westbound"/>
    <s v="Distracted (list distraction in narrative); Running off road"/>
    <s v="None"/>
    <m/>
    <s v="None"/>
    <s v="None"/>
    <s v="Test not given"/>
    <x v="6"/>
    <x v="0"/>
  </r>
  <r>
    <n v="2581"/>
    <n v="2011399"/>
    <d v="2020-09-24T19:35:00"/>
    <s v="PENNINGTON"/>
    <s v="N"/>
    <m/>
    <m/>
    <n v="-1"/>
    <n v="90"/>
    <s v="Animal  - wild"/>
    <s v="Clear"/>
    <s v="N"/>
    <s v="N"/>
    <s v="N"/>
    <s v="N"/>
    <n v="44.118360000000003"/>
    <n v="-102.971660999999"/>
    <s v="Light truck (2 axles, 4 tires)"/>
    <s v="Westbound"/>
    <s v="Wild animal hit - damage only"/>
    <s v="Animal in roadway"/>
    <m/>
    <s v="Wild animal hit"/>
    <s v="Wild animal hit - damage only"/>
    <s v="Wild animal hit"/>
    <x v="6"/>
    <x v="0"/>
  </r>
  <r>
    <n v="2583"/>
    <n v="2011419"/>
    <d v="2020-09-26T20:40:00"/>
    <s v="PENNINGTON"/>
    <s v="N"/>
    <m/>
    <m/>
    <n v="-1"/>
    <n v="90"/>
    <s v="Animal  - wild"/>
    <s v="Clear"/>
    <s v="N"/>
    <s v="N"/>
    <s v="N"/>
    <s v="N"/>
    <n v="44.103807000000003"/>
    <n v="-102.846138999999"/>
    <s v="SUV ( sport utility/suburban )"/>
    <s v="Westbound"/>
    <s v="Wild animal hit - damage only"/>
    <s v="Animal in roadway"/>
    <m/>
    <s v="Wild animal hit"/>
    <s v="Wild animal hit - damage only"/>
    <s v="Wild animal hit"/>
    <x v="6"/>
    <x v="0"/>
  </r>
  <r>
    <n v="2585"/>
    <n v="2010649"/>
    <d v="2020-09-12T18:25:00"/>
    <s v="PENNINGTON"/>
    <s v="N"/>
    <s v="Lap belt and shoulder harness used"/>
    <s v="Changing lanes, Overtaking/passing"/>
    <n v="0"/>
    <n v="90"/>
    <s v="Motor vehicle in transport"/>
    <s v="Cloudy"/>
    <s v="N"/>
    <s v="N"/>
    <s v="N"/>
    <s v="N"/>
    <n v="44.065525000000001"/>
    <n v="-102.45000400000001"/>
    <s v="Light truck (2 axles, 4 tires); Passenger car"/>
    <s v="Eastbound"/>
    <s v="Improper lane change; None"/>
    <s v="None"/>
    <s v="LANE DRIVING REQUIRED / ILLEGAL LANE CHANGE"/>
    <s v="None"/>
    <s v="None"/>
    <s v="Test not given, Test not given"/>
    <x v="6"/>
    <x v="0"/>
  </r>
  <r>
    <n v="2587"/>
    <n v="2011632"/>
    <d v="2020-08-30T08:40:00"/>
    <s v="JACKSON"/>
    <s v="N"/>
    <m/>
    <m/>
    <n v="-1"/>
    <n v="90"/>
    <s v="Animal  - wild"/>
    <s v="Clear"/>
    <s v="N"/>
    <s v="N"/>
    <s v="N"/>
    <s v="N"/>
    <n v="43.846409999999899"/>
    <n v="-101.912424999999"/>
    <s v="Mini-van/passenger van with seats for 8 or less, including driver"/>
    <s v="Eastbound"/>
    <s v="Wild animal hit - damage only"/>
    <s v="Animal in roadway"/>
    <m/>
    <s v="Wild animal hit"/>
    <s v="Wild animal hit - damage only"/>
    <s v="Wild animal hit"/>
    <x v="6"/>
    <x v="0"/>
  </r>
  <r>
    <n v="2592"/>
    <n v="2011826"/>
    <d v="2020-09-30T18:10:00"/>
    <s v="PENNINGTON"/>
    <s v="N"/>
    <s v="Lap belt and shoulder harness used"/>
    <s v="Changing lanes, Straight ahead"/>
    <n v="0"/>
    <n v="90"/>
    <s v="Motor vehicle in transport"/>
    <s v="Clear"/>
    <s v="N"/>
    <s v="N"/>
    <s v="N"/>
    <s v="N"/>
    <n v="44.099469999999897"/>
    <n v="-103.16974"/>
    <s v="Light truck (2 axles, 4 tires); Passenger car"/>
    <s v="Westbound"/>
    <s v="Failure to keep in proper lane; None"/>
    <s v="None"/>
    <m/>
    <s v="None"/>
    <s v="None"/>
    <s v="Test not given, Test not given"/>
    <x v="6"/>
    <x v="0"/>
  </r>
  <r>
    <n v="2593"/>
    <n v="2011836"/>
    <d v="2020-09-30T15:30:00"/>
    <s v="PENNINGTON"/>
    <s v="N"/>
    <s v="Lap belt only used"/>
    <s v="Straight ahead"/>
    <n v="0"/>
    <n v="90"/>
    <s v="Ditch, Ran off road left"/>
    <s v="Clear"/>
    <s v="N"/>
    <s v="N"/>
    <s v="N"/>
    <s v="N"/>
    <n v="44.029738000000002"/>
    <n v="-102.336416999999"/>
    <s v="Light truck (2 axles, 4 tires)"/>
    <s v="Eastbound"/>
    <s v="None"/>
    <s v="Non-contact vehicle caused evasive action"/>
    <m/>
    <s v="None"/>
    <s v="None"/>
    <s v="0.00 BAC"/>
    <x v="6"/>
    <x v="0"/>
  </r>
  <r>
    <n v="2594"/>
    <n v="2011837"/>
    <d v="2020-09-30T21:10:00"/>
    <s v="JACKSON"/>
    <s v="N"/>
    <m/>
    <m/>
    <n v="-1"/>
    <n v="90"/>
    <s v="Animal  - wild"/>
    <s v="Clear"/>
    <s v="N"/>
    <s v="N"/>
    <s v="N"/>
    <s v="N"/>
    <n v="43.835839999999898"/>
    <n v="-101.758155"/>
    <s v="Passenger car"/>
    <s v="Eastbound"/>
    <s v="Wild animal hit - damage only"/>
    <s v="Animal in roadway"/>
    <m/>
    <s v="Wild animal hit"/>
    <s v="Wild animal hit - damage only"/>
    <s v="Wild animal hit"/>
    <x v="6"/>
    <x v="0"/>
  </r>
  <r>
    <n v="2595"/>
    <n v="2011838"/>
    <d v="2020-10-03T22:58:00"/>
    <s v="JACKSON"/>
    <s v="N"/>
    <m/>
    <m/>
    <n v="-1"/>
    <n v="90"/>
    <s v="Animal  - wild"/>
    <s v="Clear"/>
    <s v="N"/>
    <s v="N"/>
    <s v="N"/>
    <s v="N"/>
    <n v="43.835880000000003"/>
    <n v="-101.736914999999"/>
    <s v="SUV ( sport utility/suburban )"/>
    <s v="Eastbound"/>
    <s v="Wild animal hit - damage only"/>
    <s v="Animal in roadway"/>
    <m/>
    <s v="Wild animal hit"/>
    <s v="Wild animal hit - damage only"/>
    <s v="Wild animal hit"/>
    <x v="6"/>
    <x v="0"/>
  </r>
  <r>
    <n v="2597"/>
    <n v="2011485"/>
    <d v="2020-09-26T22:15:00"/>
    <s v="PENNINGTON"/>
    <s v="N"/>
    <m/>
    <m/>
    <n v="-1"/>
    <n v="90"/>
    <s v="Animal  - wild"/>
    <s v="Cloudy"/>
    <s v="N"/>
    <s v="N"/>
    <s v="N"/>
    <s v="N"/>
    <n v="43.96134"/>
    <n v="-102.177235999999"/>
    <s v="Mini-van/passenger van with seats for 8 or less, including driver"/>
    <s v="Westbound"/>
    <s v="Wild animal hit - damage only"/>
    <s v="Animal in roadway"/>
    <m/>
    <s v="Wild animal hit"/>
    <s v="Wild animal hit - damage only"/>
    <s v="Wild animal hit"/>
    <x v="6"/>
    <x v="0"/>
  </r>
  <r>
    <n v="2598"/>
    <n v="2012048"/>
    <d v="2020-08-27T07:10:00"/>
    <s v="PENNINGTON"/>
    <s v="N"/>
    <s v="Lap belt and shoulder harness used"/>
    <s v="Straight ahead"/>
    <n v="0"/>
    <n v="90"/>
    <s v="Immersion, Ran off road left"/>
    <s v="Rain"/>
    <s v="Y"/>
    <s v="N"/>
    <s v="N"/>
    <s v="N"/>
    <n v="44.026401"/>
    <n v="-102.33116800000001"/>
    <s v="Light truck (2 axles, 4 tires)"/>
    <s v="Eastbound"/>
    <s v="None; Over-correcting/over-steering"/>
    <s v="Road surface condition ( wet, icy, snow, slush, etc. )"/>
    <m/>
    <s v="None"/>
    <s v="None"/>
    <s v="0.00 BAC"/>
    <x v="6"/>
    <x v="0"/>
  </r>
  <r>
    <n v="2599"/>
    <n v="2012051"/>
    <d v="2020-10-08T00:43:00"/>
    <s v="PENNINGTON"/>
    <s v="N"/>
    <m/>
    <m/>
    <n v="-1"/>
    <n v="90"/>
    <s v="Animal  - wild"/>
    <s v="Clear"/>
    <s v="N"/>
    <s v="N"/>
    <s v="N"/>
    <s v="N"/>
    <n v="44.031894999999899"/>
    <n v="-102.33417300000001"/>
    <s v="Light truck (2 axles, 4 tires)"/>
    <s v="Westbound"/>
    <s v="Wild animal hit - damage only"/>
    <s v="Animal in roadway"/>
    <m/>
    <s v="Wild animal hit"/>
    <s v="Wild animal hit - damage only"/>
    <s v="Wild animal hit"/>
    <x v="6"/>
    <x v="0"/>
  </r>
  <r>
    <n v="2601"/>
    <n v="2012137"/>
    <d v="2020-10-02T12:40:00"/>
    <s v="PENNINGTON"/>
    <s v="N"/>
    <s v="Lap belt and shoulder harness used"/>
    <s v="Straight ahead, Turning left"/>
    <n v="0"/>
    <n v="90"/>
    <s v="Light/luminaire support, Motor vehicle in transport"/>
    <s v="Clear"/>
    <s v="N"/>
    <s v="N"/>
    <s v="N"/>
    <s v="N"/>
    <n v="44.099469999999897"/>
    <n v="-103.169105"/>
    <s v="SUV ( sport utility/suburban ); Tractor/semi-trailer"/>
    <s v="Eastbound"/>
    <s v="Failed to yield to vehicle; Improper turn; None"/>
    <s v="None"/>
    <s v="UNLAWFUL USE OF CONTROLLED ACCESS FACILITIES"/>
    <s v="None"/>
    <s v="None"/>
    <s v="0.00 BAC, 0.00 BAC"/>
    <x v="6"/>
    <x v="1"/>
  </r>
  <r>
    <n v="2605"/>
    <n v="2012409"/>
    <d v="2020-10-08T06:15:00"/>
    <s v="PENNINGTON"/>
    <s v="N"/>
    <m/>
    <m/>
    <n v="-1"/>
    <n v="90"/>
    <s v="Animal  - wild"/>
    <s v="Clear"/>
    <s v="N"/>
    <s v="N"/>
    <s v="N"/>
    <s v="N"/>
    <n v="44.103785000000002"/>
    <n v="-102.854849"/>
    <s v="Light truck (2 axles, 4 tires)"/>
    <s v="Eastbound"/>
    <s v="Wild animal hit - damage only"/>
    <s v="Animal in roadway"/>
    <m/>
    <s v="Wild animal hit"/>
    <s v="Wild animal hit - damage only"/>
    <s v="Wild animal hit"/>
    <x v="6"/>
    <x v="0"/>
  </r>
  <r>
    <n v="2606"/>
    <n v="2012418"/>
    <d v="2020-10-06T14:30:00"/>
    <s v="PENNINGTON"/>
    <s v="N"/>
    <s v="Lap belt and shoulder harness used"/>
    <s v="Changing lanes, Straight ahead"/>
    <n v="0"/>
    <n v="90"/>
    <s v="Motor vehicle in transport"/>
    <s v="Clear"/>
    <s v="N"/>
    <s v="N"/>
    <s v="N"/>
    <s v="N"/>
    <n v="44.099733000000001"/>
    <n v="-103.157337999999"/>
    <s v="Light truck (2 axles, 4 tires); Passenger car"/>
    <s v="Westbound"/>
    <s v="Improper lane change; Improper passing; None"/>
    <s v="None"/>
    <m/>
    <s v="None"/>
    <s v="None"/>
    <s v="0.00 BAC, Test not given"/>
    <x v="6"/>
    <x v="0"/>
  </r>
  <r>
    <n v="2608"/>
    <n v="2012652"/>
    <d v="2020-10-18T07:28:00"/>
    <s v="PENNINGTON"/>
    <s v="N"/>
    <s v="Lap belt and shoulder harness used"/>
    <s v="Stopped in traffic lane, Straight ahead"/>
    <n v="0"/>
    <n v="90"/>
    <s v="Motor vehicle in transport"/>
    <s v="Clear"/>
    <s v="N"/>
    <s v="N"/>
    <s v="N"/>
    <s v="N"/>
    <n v="44.064414999999897"/>
    <n v="-102.442413999999"/>
    <s v="SUV ( sport utility/suburban ); Tractor/semi-trailer"/>
    <s v="Westbound"/>
    <s v="Driving too fast for conditions; None"/>
    <s v="Road surface condition ( wet, icy, snow, slush, etc. )"/>
    <s v="OVERDRIVING ROAD CONDITIONS"/>
    <s v="None"/>
    <s v="None"/>
    <s v="Test not given, Test not given"/>
    <x v="6"/>
    <x v="1"/>
  </r>
  <r>
    <n v="2611"/>
    <n v="2012367"/>
    <d v="2020-10-14T18:30:00"/>
    <s v="PENNINGTON"/>
    <s v="N"/>
    <s v="Lap belt and shoulder harness used"/>
    <s v="Straight ahead"/>
    <n v="0"/>
    <n v="90"/>
    <s v="Ditch, Ran off road left, Ran off road right"/>
    <s v="Clear"/>
    <s v="N"/>
    <s v="N"/>
    <s v="N"/>
    <s v="N"/>
    <n v="43.987082999999899"/>
    <n v="-102.213949999999"/>
    <s v="SUV ( sport utility/suburban )"/>
    <s v="Eastbound"/>
    <s v="None"/>
    <s v="None"/>
    <m/>
    <s v="None"/>
    <s v="None"/>
    <s v="Test not given"/>
    <x v="6"/>
    <x v="0"/>
  </r>
  <r>
    <n v="2616"/>
    <n v="2012711"/>
    <d v="2020-10-18T05:27:00"/>
    <s v="PENNINGTON"/>
    <s v="N"/>
    <s v="Lap belt and shoulder harness used"/>
    <s v="Straight ahead"/>
    <n v="0"/>
    <n v="90"/>
    <s v="Jackknife"/>
    <s v="Clear"/>
    <s v="Y"/>
    <s v="N"/>
    <s v="N"/>
    <s v="N"/>
    <n v="44.064537999999899"/>
    <n v="-102.443100999999"/>
    <s v="Single-unit truck (2 axle, 6 tires) GVWR 10,000 lbs or less"/>
    <s v="Westbound"/>
    <s v="Driving too fast for conditions; Over-correcting/over-steering"/>
    <s v="Road surface condition ( wet, icy, snow, slush, etc. )"/>
    <m/>
    <s v="None"/>
    <s v="None"/>
    <s v="Test not given"/>
    <x v="6"/>
    <x v="0"/>
  </r>
  <r>
    <n v="2617"/>
    <n v="2013055"/>
    <d v="2020-10-21T07:00:00"/>
    <s v="PENNINGTON"/>
    <s v="N"/>
    <s v="Lap belt and shoulder harness used"/>
    <s v="Straight ahead"/>
    <n v="0"/>
    <n v="90"/>
    <s v="Bridge rail, Guardrail face, Ran off road right"/>
    <s v="Snow"/>
    <s v="N"/>
    <s v="N"/>
    <s v="N"/>
    <s v="N"/>
    <n v="44.103271999999897"/>
    <n v="-102.589657"/>
    <s v="Passenger car"/>
    <s v="Eastbound"/>
    <s v="Driving too fast for conditions; None"/>
    <s v="None"/>
    <m/>
    <s v="None"/>
    <s v="None"/>
    <s v="0.00 BAC"/>
    <x v="6"/>
    <x v="0"/>
  </r>
  <r>
    <n v="2621"/>
    <n v="2012835"/>
    <d v="2020-10-20T05:42:00"/>
    <s v="PENNINGTON"/>
    <s v="N"/>
    <m/>
    <m/>
    <n v="-1"/>
    <n v="90"/>
    <s v="Animal  - wild"/>
    <s v="Rain"/>
    <s v="N"/>
    <s v="N"/>
    <s v="N"/>
    <s v="N"/>
    <n v="44.103794000000001"/>
    <n v="-102.855289999999"/>
    <s v="Passenger car"/>
    <s v="Eastbound"/>
    <s v="Wild animal hit - damage only"/>
    <s v="Animal in roadway"/>
    <m/>
    <s v="Wild animal hit"/>
    <s v="Wild animal hit - damage only"/>
    <s v="Wild animal hit"/>
    <x v="6"/>
    <x v="0"/>
  </r>
  <r>
    <n v="2622"/>
    <n v="2012881"/>
    <d v="2020-10-21T07:59:00"/>
    <s v="PENNINGTON"/>
    <s v="N"/>
    <s v="Lap belt and shoulder harness used"/>
    <s v="Overtaking/passing, Straight ahead"/>
    <n v="0"/>
    <n v="90"/>
    <s v="Motor vehicle in transport"/>
    <s v="Cloudy, Snow"/>
    <s v="N"/>
    <s v="N"/>
    <s v="N"/>
    <s v="N"/>
    <n v="43.970230999999899"/>
    <n v="-102.18761600000001"/>
    <s v="Passenger car; Tractor/semi-trailer"/>
    <s v="Westbound"/>
    <s v="None; Swerving or avoiding due to wind, slippery surface, vehicle, object, non-motorist, etc."/>
    <s v="Road surface condition ( wet, icy, snow, slush, etc. )"/>
    <m/>
    <s v="None"/>
    <s v="None"/>
    <s v="Test not given, Test not given"/>
    <x v="6"/>
    <x v="0"/>
  </r>
  <r>
    <n v="2623"/>
    <n v="2013112"/>
    <d v="2020-10-24T11:00:00"/>
    <s v="PENNINGTON"/>
    <s v="N"/>
    <s v="Lap belt and shoulder harness used"/>
    <s v="Straight ahead"/>
    <n v="0"/>
    <n v="90"/>
    <s v="Other post, pole, or support, Ran off road right"/>
    <s v="Cloudy, Snow"/>
    <s v="N"/>
    <s v="N"/>
    <s v="N"/>
    <s v="N"/>
    <n v="43.986829999999898"/>
    <n v="-102.210697999999"/>
    <s v="Passenger car"/>
    <s v="Westbound"/>
    <s v="Driving too fast for conditions; None"/>
    <s v="Road surface condition ( wet, icy, snow, slush, etc. )"/>
    <m/>
    <s v="None"/>
    <s v="None"/>
    <s v="Test not given"/>
    <x v="6"/>
    <x v="0"/>
  </r>
  <r>
    <n v="2624"/>
    <n v="2013113"/>
    <d v="2020-10-24T11:12:00"/>
    <s v="PENNINGTON"/>
    <s v="N"/>
    <s v="Lap belt and shoulder harness used"/>
    <s v="Straight ahead"/>
    <n v="0"/>
    <n v="90"/>
    <s v="Guardrail face, Ran off road left"/>
    <s v="Cloudy, Snow"/>
    <s v="N"/>
    <s v="N"/>
    <s v="N"/>
    <s v="N"/>
    <n v="43.986384000000001"/>
    <n v="-102.237797"/>
    <s v="Light truck (2 axles, 4 tires)"/>
    <s v="Eastbound"/>
    <s v="None"/>
    <s v="Road surface condition ( wet, icy, snow, slush, etc. )"/>
    <m/>
    <s v="None"/>
    <s v="None"/>
    <s v="Test not given"/>
    <x v="6"/>
    <x v="0"/>
  </r>
  <r>
    <n v="2625"/>
    <n v="2013416"/>
    <d v="2020-10-02T00:24:00"/>
    <s v="JACKSON"/>
    <s v="N"/>
    <m/>
    <m/>
    <n v="-1"/>
    <n v="90"/>
    <s v="Animal  - wild"/>
    <s v="Clear"/>
    <s v="N"/>
    <s v="N"/>
    <s v="N"/>
    <s v="N"/>
    <n v="43.835894000000003"/>
    <n v="-101.729332999999"/>
    <s v="SUV ( sport utility/suburban )"/>
    <s v="Eastbound"/>
    <s v="Wild animal hit - damage only"/>
    <s v="Animal in roadway"/>
    <m/>
    <s v="Wild animal hit"/>
    <s v="Wild animal hit - damage only"/>
    <s v="Wild animal hit"/>
    <x v="6"/>
    <x v="0"/>
  </r>
  <r>
    <n v="2627"/>
    <n v="2013566"/>
    <d v="2020-10-30T18:30:00"/>
    <s v="PENNINGTON"/>
    <s v="N"/>
    <m/>
    <m/>
    <n v="-1"/>
    <n v="90"/>
    <s v="Animal  - wild"/>
    <s v="Clear"/>
    <s v="N"/>
    <s v="N"/>
    <s v="N"/>
    <s v="N"/>
    <n v="44.117727000000002"/>
    <n v="-102.936391"/>
    <s v="Passenger car"/>
    <s v="Westbound"/>
    <s v="Wild animal hit - damage only"/>
    <s v="Animal in roadway"/>
    <m/>
    <s v="Wild animal hit"/>
    <s v="Wild animal hit - damage only"/>
    <s v="Wild animal hit"/>
    <x v="6"/>
    <x v="0"/>
  </r>
  <r>
    <n v="2628"/>
    <n v="2013584"/>
    <d v="2020-10-18T06:30:00"/>
    <s v="PENNINGTON"/>
    <s v="N"/>
    <s v="Lap belt and shoulder harness used"/>
    <s v="Straight ahead"/>
    <n v="0"/>
    <n v="90"/>
    <s v="Jackknife, Overturn/rollover, Ran off road right"/>
    <s v="Clear"/>
    <s v="N"/>
    <s v="N"/>
    <s v="N"/>
    <s v="N"/>
    <n v="44.082362000000003"/>
    <n v="-102.481523999999"/>
    <s v="Light truck (2 axles, 4 tires)"/>
    <s v="Westbound"/>
    <s v="None"/>
    <s v="Road surface condition ( wet, icy, snow, slush, etc. )"/>
    <m/>
    <s v="None"/>
    <s v="None"/>
    <s v="Test not given"/>
    <x v="6"/>
    <x v="0"/>
  </r>
  <r>
    <n v="2629"/>
    <n v="2013585"/>
    <d v="2020-10-18T05:15:00"/>
    <s v="PENNINGTON"/>
    <s v="N"/>
    <s v="Lap belt and shoulder harness used"/>
    <s v="Straight ahead"/>
    <n v="0"/>
    <n v="90"/>
    <s v="Bridge rail, Motor vehicle in transport"/>
    <s v="Sleet, hail ( freezing rain or drizzle )"/>
    <s v="N"/>
    <s v="N"/>
    <s v="N"/>
    <s v="N"/>
    <n v="44.064450000000001"/>
    <n v="-102.442611999999"/>
    <s v="Passenger car; SUV ( sport utility/suburban )"/>
    <s v="Westbound"/>
    <s v="None; Unknown"/>
    <s v="Road surface condition ( wet, icy, snow, slush, etc. )"/>
    <m/>
    <s v="None"/>
    <s v="None"/>
    <s v="Test not given, Test not given"/>
    <x v="6"/>
    <x v="0"/>
  </r>
  <r>
    <n v="2630"/>
    <n v="2013586"/>
    <d v="2020-10-18T07:40:00"/>
    <s v="PENNINGTON"/>
    <s v="N"/>
    <s v="Lap belt and shoulder harness used"/>
    <s v="Stopped in traffic lane, Straight ahead"/>
    <n v="0"/>
    <n v="90"/>
    <s v="Motor vehicle in transport, Ran off road right"/>
    <s v="Sleet, hail ( freezing rain or drizzle )"/>
    <s v="N"/>
    <s v="N"/>
    <s v="N"/>
    <s v="N"/>
    <n v="44.064149999999898"/>
    <n v="-102.43442400000001"/>
    <s v="Light truck (2 axles, 4 tires); Tractor/semi-trailer"/>
    <s v="Westbound"/>
    <s v="Driving too fast for conditions; Followed too closely; None"/>
    <s v="Road surface condition ( wet, icy, snow, slush, etc. )"/>
    <m/>
    <s v="None"/>
    <s v="None"/>
    <s v="Test not given, Test not given"/>
    <x v="6"/>
    <x v="0"/>
  </r>
  <r>
    <n v="2631"/>
    <n v="2013587"/>
    <d v="2020-10-18T08:25:00"/>
    <s v="PENNINGTON"/>
    <s v="N"/>
    <s v="Lap belt and shoulder harness used"/>
    <s v="Straight ahead"/>
    <n v="0"/>
    <n v="90"/>
    <s v="Bridge rail, Ran off road right"/>
    <s v="Sleet, hail ( freezing rain or drizzle )"/>
    <s v="N"/>
    <s v="N"/>
    <s v="N"/>
    <s v="N"/>
    <n v="44.064228"/>
    <n v="-102.442808999999"/>
    <s v="Light truck (2 axles, 4 tires)"/>
    <s v="Eastbound"/>
    <s v="Driving too fast for conditions; Failure to keep in proper lane"/>
    <s v="Road surface condition ( wet, icy, snow, slush, etc. )"/>
    <m/>
    <s v="None"/>
    <s v="None"/>
    <s v="Test not given"/>
    <x v="6"/>
    <x v="0"/>
  </r>
  <r>
    <n v="2632"/>
    <n v="2013588"/>
    <d v="2020-10-18T08:30:00"/>
    <s v="PENNINGTON"/>
    <s v="N"/>
    <s v="Lap belt and shoulder harness used"/>
    <s v="Straight ahead"/>
    <n v="0"/>
    <n v="90"/>
    <s v="Fence, Ran off road right"/>
    <s v="Sleet, hail ( freezing rain or drizzle )"/>
    <s v="N"/>
    <s v="N"/>
    <s v="N"/>
    <s v="N"/>
    <n v="44.067484"/>
    <n v="-102.388256999999"/>
    <s v="Passenger car"/>
    <s v="Westbound"/>
    <s v="Driving too fast for conditions; Failure to keep in proper lane"/>
    <s v="Road surface condition ( wet, icy, snow, slush, etc. )"/>
    <m/>
    <s v="None"/>
    <s v="None"/>
    <s v="Test not given"/>
    <x v="6"/>
    <x v="0"/>
  </r>
  <r>
    <n v="2633"/>
    <n v="2013594"/>
    <d v="2020-10-23T21:25:00"/>
    <s v="PENNINGTON"/>
    <s v="N"/>
    <s v="Lap belt and shoulder harness used"/>
    <s v="Straight ahead"/>
    <n v="0"/>
    <n v="90"/>
    <s v="Other movable object"/>
    <s v="Clear"/>
    <s v="N"/>
    <s v="N"/>
    <s v="N"/>
    <s v="N"/>
    <n v="44.111846999999898"/>
    <n v="-103.123468"/>
    <s v="Light truck (2 axles, 4 tires)"/>
    <s v="Westbound"/>
    <s v="None"/>
    <s v="None"/>
    <m/>
    <s v="None"/>
    <s v="None"/>
    <s v="Test not given"/>
    <x v="6"/>
    <x v="0"/>
  </r>
  <r>
    <n v="2634"/>
    <n v="2013596"/>
    <d v="2020-10-30T18:44:00"/>
    <s v="PENNINGTON"/>
    <s v="N"/>
    <s v="Lap belt and shoulder harness used"/>
    <s v="Straight ahead"/>
    <n v="0"/>
    <n v="90"/>
    <s v="Overturn/rollover, Ran off road right"/>
    <s v="Clear"/>
    <s v="N"/>
    <s v="N"/>
    <s v="N"/>
    <s v="N"/>
    <n v="44.113131000000003"/>
    <n v="-102.919641999999"/>
    <s v="Light truck (2 axles, 4 tires)"/>
    <s v="Westbound"/>
    <s v="Followed too closely; Swerving or avoiding due to wind, slippery surface, vehicle, object, non-motorist, etc."/>
    <s v="None"/>
    <s v="CARELESS DRIVING."/>
    <s v="None"/>
    <s v="None"/>
    <s v="Test not given"/>
    <x v="6"/>
    <x v="0"/>
  </r>
  <r>
    <n v="2635"/>
    <n v="2013603"/>
    <d v="2020-10-22T01:22:00"/>
    <s v="PENNINGTON"/>
    <s v="N"/>
    <s v="Lap belt and shoulder harness used"/>
    <s v="Straight ahead"/>
    <n v="0"/>
    <n v="90"/>
    <s v="Bridge rail, Overturn/rollover"/>
    <s v="Snow"/>
    <s v="N"/>
    <s v="N"/>
    <s v="N"/>
    <s v="N"/>
    <n v="44.117772000000002"/>
    <n v="-103.070592"/>
    <s v="SUV ( sport utility/suburban )"/>
    <s v="Eastbound"/>
    <s v="None"/>
    <s v="Road surface condition ( wet, icy, snow, slush, etc. )"/>
    <m/>
    <s v="None"/>
    <s v="None"/>
    <s v="0.00 BAC"/>
    <x v="6"/>
    <x v="0"/>
  </r>
  <r>
    <n v="2636"/>
    <n v="2013604"/>
    <d v="2020-10-23T00:57:00"/>
    <s v="PENNINGTON"/>
    <s v="N"/>
    <s v="Lap belt and shoulder harness used"/>
    <s v="Straight ahead"/>
    <n v="0"/>
    <n v="90"/>
    <s v="Guardrail face, Ran off road right"/>
    <s v="Snow"/>
    <s v="N"/>
    <s v="N"/>
    <s v="N"/>
    <s v="N"/>
    <n v="44.022938000000003"/>
    <n v="-102.320763999999"/>
    <s v="Passenger car"/>
    <s v="Eastbound"/>
    <s v="Drinking; None"/>
    <s v="Road surface condition ( wet, icy, snow, slush, etc. )"/>
    <s v="DUI"/>
    <s v="None"/>
    <s v="Weather conditions"/>
    <s v="0.17 BAC"/>
    <x v="6"/>
    <x v="0"/>
  </r>
  <r>
    <n v="2637"/>
    <n v="2013657"/>
    <d v="2020-10-18T08:00:00"/>
    <s v="PENNINGTON"/>
    <s v="N"/>
    <s v="Lap belt and shoulder harness used"/>
    <s v="Straight ahead"/>
    <n v="0"/>
    <n v="90"/>
    <s v="Jackknife, Ran off road left"/>
    <s v="Clear"/>
    <s v="N"/>
    <s v="N"/>
    <s v="N"/>
    <s v="N"/>
    <n v="44.103403"/>
    <n v="-102.606347999999"/>
    <s v="Tractor/semi-trailer"/>
    <s v="Eastbound"/>
    <s v="Driving too fast for conditions; Failure to keep in proper lane"/>
    <s v="Road surface condition ( wet, icy, snow, slush, etc. )"/>
    <s v="OVERDRIVING ROAD CONDITIONS"/>
    <s v="None"/>
    <s v="None"/>
    <s v="0.00 BAC"/>
    <x v="6"/>
    <x v="0"/>
  </r>
  <r>
    <n v="2638"/>
    <n v="2013419"/>
    <d v="2020-10-22T15:19:00"/>
    <s v="JACKSON"/>
    <s v="N"/>
    <s v="Lap belt and shoulder harness used"/>
    <s v="Straight ahead"/>
    <n v="0"/>
    <n v="90"/>
    <s v="Cross median/centerline, Jackknife"/>
    <s v="Cloudy, Snow"/>
    <s v="N"/>
    <s v="N"/>
    <s v="N"/>
    <s v="N"/>
    <n v="43.857335999999897"/>
    <n v="-101.933730999999"/>
    <s v="Light truck (2 axles, 4 tires)"/>
    <s v="Eastbound"/>
    <s v="None"/>
    <s v="Road surface condition ( wet, icy, snow, slush, etc. )"/>
    <m/>
    <s v="None"/>
    <s v="Weather conditions"/>
    <s v="Test not given"/>
    <x v="6"/>
    <x v="0"/>
  </r>
  <r>
    <n v="2639"/>
    <n v="2013420"/>
    <d v="2020-10-24T21:40:00"/>
    <s v="JACKSON"/>
    <s v="N"/>
    <s v="Lap belt and shoulder harness used"/>
    <s v="Straight ahead"/>
    <n v="0"/>
    <n v="90"/>
    <s v="Culvert, Fence, Ran off road right"/>
    <s v="Snow"/>
    <s v="N"/>
    <s v="N"/>
    <s v="N"/>
    <s v="N"/>
    <n v="43.836112999999898"/>
    <n v="-101.81590300000001"/>
    <s v="Light truck (2 axles, 4 tires)"/>
    <s v="Eastbound"/>
    <s v="Driving too fast for conditions; Running off road"/>
    <s v="Road surface condition ( wet, icy, snow, slush, etc. )"/>
    <m/>
    <s v="Tires"/>
    <s v="Weather conditions"/>
    <s v="Test not given"/>
    <x v="6"/>
    <x v="0"/>
  </r>
  <r>
    <n v="2640"/>
    <n v="2013421"/>
    <d v="2020-10-25T15:12:00"/>
    <s v="JACKSON"/>
    <s v="N"/>
    <s v="Lap belt and shoulder harness used"/>
    <s v="Straight ahead"/>
    <n v="0"/>
    <n v="90"/>
    <s v="Jackknife, Ran off road right"/>
    <s v="Blowing snow"/>
    <s v="N"/>
    <s v="N"/>
    <s v="N"/>
    <s v="N"/>
    <n v="43.848658999999898"/>
    <n v="-101.916122999999"/>
    <s v="SUV ( sport utility/suburban )"/>
    <s v="Westbound"/>
    <s v="None; Running off road"/>
    <s v="Road surface condition ( wet, icy, snow, slush, etc. )"/>
    <m/>
    <s v="None"/>
    <s v="None"/>
    <s v="Test not given"/>
    <x v="6"/>
    <x v="0"/>
  </r>
  <r>
    <n v="2641"/>
    <n v="2013422"/>
    <d v="2020-10-27T12:00:00"/>
    <s v="JACKSON"/>
    <s v="N"/>
    <s v="Lap belt and shoulder harness used"/>
    <s v="Straight ahead"/>
    <n v="0"/>
    <n v="90"/>
    <s v="Jackknife, Overturn/rollover, Ran off road left"/>
    <s v="Clear"/>
    <s v="N"/>
    <s v="N"/>
    <s v="N"/>
    <s v="N"/>
    <n v="43.866802"/>
    <n v="-101.956721"/>
    <s v="Light truck (2 axles, 4 tires)"/>
    <s v="Westbound"/>
    <s v="None"/>
    <s v="Road surface condition ( wet, icy, snow, slush, etc. )"/>
    <m/>
    <s v="None"/>
    <s v="None"/>
    <s v="Test not given"/>
    <x v="6"/>
    <x v="0"/>
  </r>
  <r>
    <n v="2643"/>
    <n v="2013714"/>
    <d v="2020-10-30T18:25:00"/>
    <s v="PENNINGTON"/>
    <s v="N"/>
    <m/>
    <m/>
    <n v="-1"/>
    <n v="90"/>
    <s v="Animal  - wild"/>
    <s v="Clear"/>
    <s v="N"/>
    <s v="N"/>
    <s v="N"/>
    <s v="N"/>
    <n v="44.1036819999999"/>
    <n v="-102.85033300000001"/>
    <s v="Light truck (2 axles, 4 tires)"/>
    <s v="Eastbound"/>
    <s v="Wild animal hit - damage only"/>
    <s v="Animal in roadway"/>
    <m/>
    <s v="Wild animal hit"/>
    <s v="Wild animal hit - damage only"/>
    <s v="Wild animal hit"/>
    <x v="6"/>
    <x v="0"/>
  </r>
  <r>
    <n v="2646"/>
    <n v="2014019"/>
    <d v="2020-10-23T15:40:00"/>
    <s v="PENNINGTON"/>
    <s v="N"/>
    <m/>
    <m/>
    <n v="-1"/>
    <n v="90"/>
    <s v="Animal  - wild"/>
    <s v="Cloudy"/>
    <s v="N"/>
    <s v="N"/>
    <s v="N"/>
    <s v="N"/>
    <n v="44.022291000000003"/>
    <n v="-102.300042"/>
    <s v="Passenger car"/>
    <s v="Westbound"/>
    <s v="Wild animal hit - damage only"/>
    <s v="Animal in roadway"/>
    <m/>
    <s v="Wild animal hit"/>
    <s v="Wild animal hit - damage only"/>
    <s v="Wild animal hit"/>
    <x v="6"/>
    <x v="0"/>
  </r>
  <r>
    <n v="2647"/>
    <n v="2014024"/>
    <d v="2020-10-24T15:29:00"/>
    <s v="PENNINGTON"/>
    <s v="N"/>
    <m/>
    <s v="Straight ahead"/>
    <n v="0"/>
    <n v="90"/>
    <s v="Light/luminaire support, Ran off road left"/>
    <s v="Snow, Blowing snow"/>
    <s v="N"/>
    <s v="N"/>
    <s v="N"/>
    <s v="N"/>
    <n v="44.099471000000001"/>
    <n v="-103.168690999999"/>
    <s v="Light truck (2 axles, 4 tires)"/>
    <s v="Westbound"/>
    <s v="Failure to keep in proper lane; Running off road"/>
    <s v="Road surface condition ( wet, icy, snow, slush, etc. )"/>
    <m/>
    <s v="None"/>
    <s v="None"/>
    <s v="Test not given"/>
    <x v="6"/>
    <x v="0"/>
  </r>
  <r>
    <n v="2648"/>
    <n v="2013853"/>
    <d v="2020-11-04T21:27:00"/>
    <s v="PENNINGTON"/>
    <s v="N"/>
    <m/>
    <m/>
    <n v="-1"/>
    <n v="90"/>
    <s v="Animal  - wild"/>
    <s v="Clear"/>
    <s v="N"/>
    <s v="N"/>
    <s v="N"/>
    <s v="N"/>
    <n v="44.011316999999899"/>
    <n v="-102.282167999999"/>
    <s v="SUV ( sport utility/suburban )"/>
    <s v="Westbound"/>
    <s v="Wild animal hit - damage only"/>
    <s v="Animal in roadway"/>
    <m/>
    <s v="Wild animal hit"/>
    <s v="Wild animal hit - damage only"/>
    <s v="Wild animal hit"/>
    <x v="6"/>
    <x v="0"/>
  </r>
  <r>
    <n v="2650"/>
    <n v="2013919"/>
    <d v="2020-11-05T06:05:00"/>
    <s v="PENNINGTON"/>
    <s v="N"/>
    <m/>
    <m/>
    <n v="-1"/>
    <n v="90"/>
    <s v="Animal  - wild"/>
    <s v="Clear"/>
    <s v="N"/>
    <s v="N"/>
    <s v="N"/>
    <s v="N"/>
    <n v="44.103392999999897"/>
    <n v="-102.65115900000001"/>
    <s v="Passenger car"/>
    <s v="Eastbound"/>
    <s v="Wild animal hit - damage only"/>
    <s v="Animal in roadway"/>
    <m/>
    <s v="Wild animal hit"/>
    <s v="Wild animal hit - damage only"/>
    <s v="Wild animal hit"/>
    <x v="6"/>
    <x v="0"/>
  </r>
  <r>
    <n v="2651"/>
    <n v="2014397"/>
    <d v="2020-10-31T20:10:00"/>
    <s v="PENNINGTON"/>
    <s v="N"/>
    <m/>
    <m/>
    <n v="-1"/>
    <n v="90"/>
    <s v="Animal  - wild"/>
    <s v="Clear"/>
    <s v="N"/>
    <s v="N"/>
    <s v="N"/>
    <s v="N"/>
    <n v="44.103668999999897"/>
    <n v="-102.794636999999"/>
    <s v="Light truck (2 axles, 4 tires)"/>
    <s v="Westbound"/>
    <s v="Wild animal hit - damage only"/>
    <s v="Animal in roadway"/>
    <m/>
    <s v="Wild animal hit"/>
    <s v="Wild animal hit - damage only"/>
    <s v="Wild animal hit"/>
    <x v="6"/>
    <x v="0"/>
  </r>
  <r>
    <n v="2652"/>
    <n v="2014399"/>
    <d v="2020-11-06T20:43:00"/>
    <s v="PENNINGTON"/>
    <s v="N"/>
    <s v="Lap belt and shoulder harness used"/>
    <s v="Straight ahead"/>
    <n v="0"/>
    <n v="90"/>
    <s v="Fire/explosion"/>
    <s v="Clear"/>
    <s v="N"/>
    <s v="N"/>
    <s v="N"/>
    <s v="N"/>
    <n v="44.1177759999999"/>
    <n v="-103.06721400000001"/>
    <s v="Tractor/semi-trailer"/>
    <s v="Eastbound"/>
    <s v="None"/>
    <s v="None"/>
    <m/>
    <s v="Brakes"/>
    <s v="None"/>
    <s v="0.00 BAC"/>
    <x v="6"/>
    <x v="0"/>
  </r>
  <r>
    <n v="2653"/>
    <n v="2014404"/>
    <d v="2020-11-13T19:20:00"/>
    <s v="PENNINGTON"/>
    <s v="N"/>
    <m/>
    <m/>
    <n v="-1"/>
    <n v="90"/>
    <s v="Animal  - wild"/>
    <s v="Clear"/>
    <s v="N"/>
    <s v="N"/>
    <s v="N"/>
    <s v="N"/>
    <n v="44.103369999999899"/>
    <n v="-102.651527999999"/>
    <s v="SUV ( sport utility/suburban )"/>
    <s v="Eastbound"/>
    <s v="Wild animal hit - damage only"/>
    <s v="Animal in roadway"/>
    <m/>
    <s v="Wild animal hit"/>
    <s v="Wild animal hit - damage only"/>
    <s v="Wild animal hit"/>
    <x v="6"/>
    <x v="0"/>
  </r>
  <r>
    <n v="2654"/>
    <n v="2014077"/>
    <d v="2020-11-06T01:20:00"/>
    <s v="PENNINGTON"/>
    <s v="N"/>
    <m/>
    <m/>
    <n v="-1"/>
    <n v="90"/>
    <s v="Animal  - wild"/>
    <s v="Clear"/>
    <s v="N"/>
    <s v="N"/>
    <s v="N"/>
    <s v="N"/>
    <n v="44.103386999999898"/>
    <n v="-102.692787999999"/>
    <s v="Passenger car"/>
    <s v="Eastbound"/>
    <s v="Wild animal hit - damage only"/>
    <s v="Animal in roadway"/>
    <m/>
    <s v="Wild animal hit"/>
    <s v="Wild animal hit - damage only"/>
    <s v="Wild animal hit"/>
    <x v="6"/>
    <x v="0"/>
  </r>
  <r>
    <n v="2655"/>
    <n v="2014078"/>
    <d v="2020-11-06T17:10:00"/>
    <s v="PENNINGTON"/>
    <s v="N"/>
    <m/>
    <m/>
    <n v="-1"/>
    <n v="90"/>
    <s v="Animal  - wild"/>
    <s v="Cloudy"/>
    <s v="N"/>
    <s v="N"/>
    <s v="N"/>
    <s v="N"/>
    <n v="44.026577000000003"/>
    <n v="-102.331458999999"/>
    <s v="SUV ( sport utility/suburban )"/>
    <s v="Eastbound"/>
    <s v="Wild animal hit - damage only"/>
    <s v="Animal in roadway"/>
    <m/>
    <s v="Wild animal hit"/>
    <s v="Wild animal hit - damage only"/>
    <s v="Wild animal hit"/>
    <x v="6"/>
    <x v="0"/>
  </r>
  <r>
    <n v="2658"/>
    <n v="2014714"/>
    <d v="2020-11-11T21:15:00"/>
    <s v="PENNINGTON"/>
    <s v="N"/>
    <s v="Lap belt and shoulder harness used"/>
    <s v="Straight ahead"/>
    <n v="0"/>
    <n v="90"/>
    <s v="Concrete traffic barrier, Ran off road left"/>
    <s v="Snow, Blowing snow"/>
    <s v="N"/>
    <s v="N"/>
    <s v="N"/>
    <s v="N"/>
    <n v="44.112046999999897"/>
    <n v="-103.123104999999"/>
    <s v="Passenger car"/>
    <s v="Westbound"/>
    <s v="Driving too fast for conditions; None"/>
    <s v="Road surface condition ( wet, icy, snow, slush, etc. )"/>
    <s v="OVERDRIVING ROAD CONDITIONS"/>
    <s v="None"/>
    <s v="Weather conditions"/>
    <s v="0.00 BAC"/>
    <x v="6"/>
    <x v="0"/>
  </r>
  <r>
    <n v="2659"/>
    <n v="2014745"/>
    <d v="2020-11-06T05:30:00"/>
    <s v="JACKSON"/>
    <s v="N"/>
    <m/>
    <m/>
    <n v="-1"/>
    <n v="90"/>
    <s v="Animal  - wild"/>
    <s v="Clear"/>
    <s v="N"/>
    <s v="N"/>
    <s v="N"/>
    <s v="N"/>
    <n v="43.836416"/>
    <n v="-101.805001"/>
    <s v="Passenger car"/>
    <s v="Westbound"/>
    <s v="Wild animal hit - damage only"/>
    <s v="Animal in roadway"/>
    <m/>
    <s v="Wild animal hit"/>
    <s v="Wild animal hit - damage only"/>
    <s v="Wild animal hit"/>
    <x v="6"/>
    <x v="0"/>
  </r>
  <r>
    <n v="2661"/>
    <n v="2014304"/>
    <d v="2020-10-30T20:30:00"/>
    <s v="PENNINGTON"/>
    <s v="N"/>
    <m/>
    <m/>
    <n v="-1"/>
    <n v="90"/>
    <s v="Animal  - wild"/>
    <s v="Cloudy"/>
    <s v="N"/>
    <s v="N"/>
    <s v="N"/>
    <s v="N"/>
    <n v="44.004252999999899"/>
    <n v="-102.272216"/>
    <s v="SUV ( sport utility/suburban )"/>
    <s v="Westbound"/>
    <s v="Wild animal hit - damage only"/>
    <s v="Animal in roadway"/>
    <m/>
    <s v="Wild animal hit"/>
    <s v="Wild animal hit - damage only"/>
    <s v="Wild animal hit"/>
    <x v="6"/>
    <x v="0"/>
  </r>
  <r>
    <n v="2662"/>
    <n v="2014375"/>
    <d v="2020-11-12T08:15:00"/>
    <s v="PENNINGTON"/>
    <s v="N"/>
    <s v="Lap belt and shoulder harness used"/>
    <s v="Straight ahead"/>
    <n v="0"/>
    <n v="90"/>
    <s v="Jackknife, Overturn/rollover, Ran off road right, Separation of units"/>
    <s v="Cloudy, Snow"/>
    <s v="N"/>
    <s v="N"/>
    <s v="N"/>
    <s v="N"/>
    <n v="43.976886999999898"/>
    <n v="-102.196573999999"/>
    <s v="Light truck (2 axles, 4 tires)"/>
    <s v="Eastbound"/>
    <s v="None; Unknown"/>
    <s v="Road surface condition ( wet, icy, snow, slush, etc. )"/>
    <m/>
    <s v="None"/>
    <s v="None"/>
    <s v="Test not given"/>
    <x v="6"/>
    <x v="0"/>
  </r>
  <r>
    <n v="2665"/>
    <n v="2014436"/>
    <d v="2020-11-15T17:30:00"/>
    <s v="PENNINGTON"/>
    <s v="N"/>
    <m/>
    <m/>
    <n v="-1"/>
    <n v="90"/>
    <s v="Animal  - wild"/>
    <s v="Cloudy"/>
    <s v="N"/>
    <s v="N"/>
    <s v="N"/>
    <s v="N"/>
    <n v="44.022291000000003"/>
    <n v="-102.300042"/>
    <s v="Light truck (2 axles, 4 tires)"/>
    <s v="Westbound"/>
    <s v="Wild animal hit - damage only"/>
    <s v="Animal in roadway"/>
    <m/>
    <s v="Wild animal hit"/>
    <s v="Wild animal hit - damage only"/>
    <s v="Wild animal hit"/>
    <x v="6"/>
    <x v="0"/>
  </r>
  <r>
    <n v="2666"/>
    <n v="2014437"/>
    <d v="2020-10-29T08:02:00"/>
    <s v="PENNINGTON"/>
    <s v="N"/>
    <m/>
    <m/>
    <n v="-1"/>
    <n v="90"/>
    <s v="Animal  - wild"/>
    <s v="Clear"/>
    <s v="N"/>
    <s v="N"/>
    <s v="N"/>
    <s v="N"/>
    <n v="44.118343000000003"/>
    <n v="-102.956451"/>
    <s v="SUV ( sport utility/suburban )"/>
    <s v="Westbound"/>
    <s v="Wild animal hit - damage only"/>
    <s v="Animal in roadway"/>
    <m/>
    <s v="Wild animal hit"/>
    <s v="Wild animal hit - damage only"/>
    <s v="Wild animal hit"/>
    <x v="6"/>
    <x v="0"/>
  </r>
  <r>
    <n v="2670"/>
    <n v="2015005"/>
    <d v="2020-11-20T17:20:00"/>
    <s v="JACKSON"/>
    <s v="N"/>
    <m/>
    <m/>
    <n v="-1"/>
    <n v="90"/>
    <s v="Animal  - wild"/>
    <s v="Clear"/>
    <s v="N"/>
    <s v="N"/>
    <s v="N"/>
    <s v="N"/>
    <n v="43.887999999999899"/>
    <n v="-102.00524"/>
    <s v="SUV ( sport utility/suburban )"/>
    <s v="Eastbound"/>
    <s v="Wild animal hit - damage only"/>
    <s v="Animal in roadway"/>
    <m/>
    <s v="Wild animal hit"/>
    <s v="Wild animal hit - damage only"/>
    <s v="Wild animal hit"/>
    <x v="6"/>
    <x v="0"/>
  </r>
  <r>
    <n v="2671"/>
    <n v="2015015"/>
    <d v="2020-11-12T08:27:00"/>
    <s v="PENNINGTON"/>
    <s v="N"/>
    <s v="Lap belt and shoulder harness used"/>
    <s v="Straight ahead"/>
    <n v="0"/>
    <n v="90"/>
    <s v="Cross median/centerline, Motor vehicle in transport"/>
    <s v="Clear"/>
    <s v="N"/>
    <s v="N"/>
    <s v="N"/>
    <s v="N"/>
    <n v="44.103976000000003"/>
    <n v="-102.872844999999"/>
    <s v="Light truck (2 axles, 4 tires); Passenger car; SUV ( sport utility/suburban ); Tractor/semi-trailer"/>
    <s v="Eastbound; Westbound"/>
    <s v="Failure to keep in proper lane; None"/>
    <s v="None"/>
    <s v="LANE DRIVING REQUIRED / ILLEGAL LANE CHANGE"/>
    <s v="None"/>
    <s v="None"/>
    <s v="Test not given, Test not given, Test not given, Test not given"/>
    <x v="6"/>
    <x v="0"/>
  </r>
  <r>
    <n v="2673"/>
    <n v="2015018"/>
    <d v="2020-11-15T17:37:00"/>
    <s v="PENNINGTON"/>
    <s v="N"/>
    <m/>
    <m/>
    <n v="-1"/>
    <n v="90"/>
    <s v="Animal  - wild"/>
    <s v="Clear"/>
    <s v="N"/>
    <s v="N"/>
    <s v="N"/>
    <s v="N"/>
    <n v="44.073191000000001"/>
    <n v="-102.46927700000001"/>
    <s v="Passenger car"/>
    <s v="Eastbound"/>
    <s v="Wild animal hit - damage only"/>
    <s v="Animal in roadway"/>
    <m/>
    <s v="Wild animal hit"/>
    <s v="Wild animal hit - damage only"/>
    <s v="Wild animal hit"/>
    <x v="6"/>
    <x v="0"/>
  </r>
  <r>
    <n v="2674"/>
    <n v="2014589"/>
    <d v="2020-11-17T02:06:00"/>
    <s v="PENNINGTON"/>
    <s v="N"/>
    <s v="Lap belt and shoulder harness used"/>
    <s v="Straight ahead"/>
    <n v="0"/>
    <n v="90"/>
    <s v="Overturn/rollover, Ran off road right"/>
    <s v="Clear"/>
    <s v="N"/>
    <s v="N"/>
    <s v="Y"/>
    <s v="N"/>
    <n v="43.98657"/>
    <n v="-102.210773"/>
    <s v="Light truck (2 axles, 4 tires)"/>
    <s v="Eastbound"/>
    <s v="Cell phone; Drinking"/>
    <s v="None"/>
    <m/>
    <s v="None"/>
    <s v="None"/>
    <s v="Test not given"/>
    <x v="6"/>
    <x v="2"/>
  </r>
  <r>
    <n v="2675"/>
    <n v="2014658"/>
    <d v="2020-11-17T13:50:00"/>
    <s v="PENNINGTON"/>
    <s v="N"/>
    <s v="Lap belt and shoulder harness used"/>
    <s v="Straight ahead"/>
    <n v="0"/>
    <n v="90"/>
    <s v="Other movable object"/>
    <s v="Clear"/>
    <s v="N"/>
    <s v="N"/>
    <s v="N"/>
    <s v="N"/>
    <n v="44.103406999999898"/>
    <n v="-102.743728"/>
    <s v="Light truck (2 axles, 4 tires)"/>
    <s v="Eastbound"/>
    <s v="None"/>
    <s v="Debris"/>
    <m/>
    <s v="None"/>
    <s v="None"/>
    <s v="0.00 BAC"/>
    <x v="6"/>
    <x v="0"/>
  </r>
  <r>
    <n v="2677"/>
    <n v="2014919"/>
    <d v="2020-11-19T18:58:00"/>
    <s v="PENNINGTON"/>
    <s v="N"/>
    <m/>
    <m/>
    <n v="-1"/>
    <n v="90"/>
    <s v="Animal  - wild"/>
    <s v="Clear"/>
    <s v="N"/>
    <s v="N"/>
    <s v="N"/>
    <s v="N"/>
    <n v="44.066696"/>
    <n v="-102.456653"/>
    <s v="SUV ( sport utility/suburban )"/>
    <s v="Eastbound"/>
    <s v="Wild animal hit - damage only"/>
    <s v="Animal in roadway"/>
    <m/>
    <s v="Wild animal hit"/>
    <s v="Wild animal hit - damage only"/>
    <s v="Wild animal hit"/>
    <x v="6"/>
    <x v="0"/>
  </r>
  <r>
    <n v="2678"/>
    <n v="2014921"/>
    <d v="2020-11-18T06:50:00"/>
    <s v="PENNINGTON"/>
    <s v="N"/>
    <s v="Lap belt and shoulder harness used"/>
    <s v="Straight ahead"/>
    <n v="0"/>
    <n v="90"/>
    <s v="Guardrail face, Ran off road right"/>
    <s v="Clear"/>
    <s v="N"/>
    <s v="N"/>
    <s v="N"/>
    <s v="N"/>
    <n v="43.986508999999899"/>
    <n v="-102.244174"/>
    <s v="Light truck (2 axles, 4 tires)"/>
    <s v="Eastbound"/>
    <s v="None; Running off road"/>
    <s v="None"/>
    <m/>
    <s v="None"/>
    <s v="Glare"/>
    <s v="Test not given"/>
    <x v="6"/>
    <x v="0"/>
  </r>
  <r>
    <n v="2679"/>
    <n v="2014923"/>
    <d v="2020-11-19T02:05:00"/>
    <s v="PENNINGTON"/>
    <s v="N"/>
    <m/>
    <m/>
    <n v="-1"/>
    <n v="90"/>
    <s v="Animal  - wild"/>
    <s v="Clear"/>
    <s v="N"/>
    <s v="N"/>
    <s v="N"/>
    <s v="N"/>
    <n v="44.030397999999899"/>
    <n v="-102.337439"/>
    <s v="Light truck (2 axles, 4 tires)"/>
    <s v="Eastbound"/>
    <s v="Wild animal hit - damage only"/>
    <s v="Animal in roadway"/>
    <m/>
    <s v="Wild animal hit"/>
    <s v="Wild animal hit - damage only"/>
    <s v="Wild animal hit"/>
    <x v="6"/>
    <x v="0"/>
  </r>
  <r>
    <n v="2680"/>
    <n v="2015551"/>
    <d v="2020-11-26T06:48:00"/>
    <s v="PENNINGTON"/>
    <s v="N"/>
    <m/>
    <m/>
    <n v="-1"/>
    <n v="90"/>
    <s v="Animal  - wild"/>
    <s v="Clear"/>
    <s v="N"/>
    <s v="N"/>
    <s v="N"/>
    <s v="N"/>
    <n v="44.06888"/>
    <n v="-102.462772"/>
    <s v="Passenger car"/>
    <s v="Eastbound"/>
    <s v="Wild animal hit - damage only"/>
    <s v="Animal in roadway"/>
    <m/>
    <s v="Wild animal hit"/>
    <s v="Wild animal hit - damage only"/>
    <s v="Wild animal hit"/>
    <x v="6"/>
    <x v="0"/>
  </r>
  <r>
    <n v="2681"/>
    <n v="2015556"/>
    <d v="2020-11-30T19:00:00"/>
    <s v="PENNINGTON"/>
    <s v="N"/>
    <m/>
    <m/>
    <n v="-1"/>
    <n v="90"/>
    <s v="Animal  - wild"/>
    <s v="Clear"/>
    <s v="N"/>
    <s v="N"/>
    <s v="N"/>
    <s v="N"/>
    <n v="44.103594999999899"/>
    <n v="-102.674406"/>
    <s v="Tractor/semi-trailer"/>
    <s v="Westbound"/>
    <s v="Wild animal hit - damage only"/>
    <s v="Animal in roadway"/>
    <m/>
    <s v="Wild animal hit"/>
    <s v="Wild animal hit - damage only"/>
    <s v="Wild animal hit"/>
    <x v="6"/>
    <x v="0"/>
  </r>
  <r>
    <n v="2682"/>
    <n v="2015581"/>
    <d v="2020-11-25T21:10:00"/>
    <s v="PENNINGTON"/>
    <s v="N"/>
    <m/>
    <m/>
    <n v="-1"/>
    <n v="90"/>
    <s v="Animal  - wild"/>
    <s v="Clear"/>
    <s v="N"/>
    <s v="N"/>
    <s v="N"/>
    <s v="N"/>
    <n v="44.104205999999898"/>
    <n v="-102.871489999999"/>
    <s v="Passenger car"/>
    <s v="Westbound"/>
    <s v="Wild animal hit - damage only"/>
    <s v="Animal in roadway"/>
    <m/>
    <s v="Wild animal hit"/>
    <s v="Wild animal hit - damage only"/>
    <s v="Wild animal hit"/>
    <x v="6"/>
    <x v="0"/>
  </r>
  <r>
    <n v="2684"/>
    <n v="2015590"/>
    <d v="2020-11-29T17:17:00"/>
    <s v="PENNINGTON"/>
    <s v="N"/>
    <s v="Lap belt and shoulder harness used"/>
    <s v="Straight ahead"/>
    <n v="0"/>
    <n v="90"/>
    <s v="Animal  - wild, Ditch, Overturn/rollover, Ran off road right"/>
    <s v="Clear"/>
    <s v="N"/>
    <s v="N"/>
    <s v="N"/>
    <s v="N"/>
    <n v="44.110585999999898"/>
    <n v="-102.912779999999"/>
    <s v="Light truck (2 axles, 4 tires)"/>
    <s v="Eastbound"/>
    <s v="None; Swerving or avoiding due to wind, slippery surface, vehicle, object, non-motorist, etc."/>
    <s v="Animal in roadway"/>
    <m/>
    <s v="None"/>
    <s v="None"/>
    <s v="0.00 BAC"/>
    <x v="6"/>
    <x v="1"/>
  </r>
  <r>
    <n v="2685"/>
    <n v="2015345"/>
    <d v="2020-11-28T16:51:00"/>
    <s v="PENNINGTON"/>
    <s v="N"/>
    <m/>
    <m/>
    <n v="-1"/>
    <n v="90"/>
    <s v="Animal  - wild"/>
    <s v="Clear"/>
    <s v="N"/>
    <s v="N"/>
    <s v="N"/>
    <s v="N"/>
    <n v="44.1034229999999"/>
    <n v="-102.794625999999"/>
    <s v="SUV ( sport utility/suburban )"/>
    <s v="Eastbound"/>
    <s v="Wild animal hit - damage only"/>
    <s v="Animal in roadway"/>
    <m/>
    <s v="Wild animal hit"/>
    <s v="Wild animal hit - damage only"/>
    <s v="Wild animal hit"/>
    <x v="6"/>
    <x v="0"/>
  </r>
  <r>
    <n v="2688"/>
    <n v="2015680"/>
    <d v="2020-12-02T19:49:00"/>
    <s v="PENNINGTON"/>
    <s v="N"/>
    <m/>
    <m/>
    <n v="-1"/>
    <n v="90"/>
    <s v="Animal  - wild"/>
    <s v="Clear"/>
    <s v="N"/>
    <s v="N"/>
    <s v="N"/>
    <s v="N"/>
    <n v="44.1034229999999"/>
    <n v="-102.794854999999"/>
    <s v="Passenger car"/>
    <s v="Eastbound"/>
    <s v="Wild animal hit - damage only"/>
    <s v="Animal in roadway"/>
    <m/>
    <s v="Wild animal hit"/>
    <s v="Wild animal hit - damage only"/>
    <s v="Wild animal hit"/>
    <x v="6"/>
    <x v="0"/>
  </r>
  <r>
    <n v="2689"/>
    <n v="2016070"/>
    <d v="2020-12-05T17:30:00"/>
    <s v="PENNINGTON"/>
    <s v="N"/>
    <m/>
    <m/>
    <n v="-1"/>
    <n v="90"/>
    <s v="Animal  - wild"/>
    <s v="Clear"/>
    <s v="N"/>
    <s v="N"/>
    <s v="N"/>
    <s v="N"/>
    <n v="44.103603"/>
    <n v="-102.693314999999"/>
    <s v="Passenger car"/>
    <s v="Westbound"/>
    <s v="Wild animal hit - damage only"/>
    <s v="Animal in roadway"/>
    <m/>
    <s v="Wild animal hit"/>
    <s v="Wild animal hit - damage only"/>
    <s v="Wild animal hit"/>
    <x v="6"/>
    <x v="0"/>
  </r>
  <r>
    <n v="2691"/>
    <n v="2016276"/>
    <d v="2020-10-30T18:59:00"/>
    <s v="PENNINGTON"/>
    <s v="N"/>
    <s v="Lap belt and shoulder harness used"/>
    <s v="Turning left"/>
    <n v="0"/>
    <n v="90"/>
    <s v="Motor vehicle in transport"/>
    <s v="Blowing snow"/>
    <s v="N"/>
    <s v="N"/>
    <s v="N"/>
    <s v="N"/>
    <n v="44.100662"/>
    <n v="-103.151201"/>
    <s v="Passenger car"/>
    <s v="Northbound"/>
    <s v="None; Other"/>
    <s v="None"/>
    <m/>
    <s v="None"/>
    <s v="None"/>
    <s v="Test not given, Test not given"/>
    <x v="6"/>
    <x v="2"/>
  </r>
  <r>
    <n v="2693"/>
    <n v="2016434"/>
    <d v="2020-10-21T23:31:00"/>
    <s v="PENNINGTON"/>
    <s v="N"/>
    <s v="Lap belt and shoulder harness used"/>
    <s v="Straight ahead"/>
    <n v="0"/>
    <n v="90"/>
    <s v="Bridge rail, Ran off road right"/>
    <s v="Sleet, hail ( freezing rain or drizzle )"/>
    <s v="N"/>
    <s v="N"/>
    <s v="N"/>
    <s v="N"/>
    <n v="44.117764999999899"/>
    <n v="-103.073656999999"/>
    <s v="SUV ( sport utility/suburban )"/>
    <s v="Eastbound"/>
    <s v="None"/>
    <s v="Road surface condition ( wet, icy, snow, slush, etc. )"/>
    <m/>
    <s v="None"/>
    <s v="None"/>
    <s v="Test not given"/>
    <x v="6"/>
    <x v="0"/>
  </r>
  <r>
    <n v="2695"/>
    <n v="2015759"/>
    <d v="2020-12-04T09:49:00"/>
    <s v="PENNINGTON"/>
    <s v="N"/>
    <s v="Lap belt and shoulder harness used"/>
    <s v="Changing lanes"/>
    <n v="0"/>
    <n v="90"/>
    <s v="Equipment failure ( tires, brakes, etc. ), Guardrail face, Ran off road left"/>
    <s v="Clear"/>
    <s v="N"/>
    <s v="N"/>
    <s v="N"/>
    <s v="N"/>
    <n v="44.020879000000001"/>
    <n v="-102.298023999999"/>
    <s v="Passenger car"/>
    <s v="Eastbound"/>
    <s v="None"/>
    <s v="None"/>
    <m/>
    <s v="Tires"/>
    <s v="None"/>
    <s v="Test not given"/>
    <x v="6"/>
    <x v="0"/>
  </r>
  <r>
    <n v="2696"/>
    <n v="2015761"/>
    <d v="2020-12-04T10:00:00"/>
    <s v="PENNINGTON"/>
    <s v="N"/>
    <s v="Lap belt and shoulder harness used"/>
    <s v="Straight ahead"/>
    <n v="0"/>
    <n v="90"/>
    <s v="Other movable object"/>
    <s v="Clear"/>
    <s v="N"/>
    <s v="N"/>
    <s v="N"/>
    <s v="N"/>
    <n v="44.020671999999898"/>
    <n v="-102.297116"/>
    <s v="Passenger car"/>
    <s v="Eastbound"/>
    <s v="None"/>
    <s v="Debris"/>
    <s v="FAILURE TO MAINTAIN FINANCIAL RESPONSIBILITY"/>
    <s v="None"/>
    <s v="Motor Vehicle ( including load ) not parked"/>
    <s v="Test not given"/>
    <x v="6"/>
    <x v="0"/>
  </r>
  <r>
    <n v="2699"/>
    <n v="2016515"/>
    <d v="2020-12-15T07:50:00"/>
    <s v="PENNINGTON"/>
    <s v="N"/>
    <s v="Lap belt and shoulder harness used"/>
    <s v="Straight ahead"/>
    <n v="0"/>
    <n v="90"/>
    <s v="Guardrail face, Ran off road left, Ran off road right"/>
    <s v="Cloudy"/>
    <s v="N"/>
    <s v="N"/>
    <s v="N"/>
    <s v="N"/>
    <n v="44.109371000000003"/>
    <n v="-103.127911999999"/>
    <s v="Passenger car"/>
    <s v="Westbound"/>
    <s v="Driving too fast for conditions; None"/>
    <s v="Road surface condition ( wet, icy, snow, slush, etc. )"/>
    <m/>
    <s v="None"/>
    <s v="None"/>
    <s v="Test not given"/>
    <x v="6"/>
    <x v="0"/>
  </r>
  <r>
    <n v="2701"/>
    <n v="2016631"/>
    <d v="2020-12-15T07:55:00"/>
    <s v="PENNINGTON"/>
    <s v="N"/>
    <s v="Lap belt and shoulder harness used"/>
    <s v="Straight ahead"/>
    <n v="0"/>
    <n v="90"/>
    <s v="Approach, Ran off road left"/>
    <s v="Cloudy"/>
    <s v="Y"/>
    <s v="N"/>
    <s v="N"/>
    <s v="N"/>
    <n v="44.103771000000002"/>
    <n v="-103.137638999999"/>
    <s v="Light truck (2 axles, 4 tires)"/>
    <s v="Eastbound"/>
    <s v="None; Over-correcting/over-steering"/>
    <s v="Road surface condition ( wet, icy, snow, slush, etc. )"/>
    <m/>
    <s v="None"/>
    <s v="None"/>
    <s v="Test not given"/>
    <x v="6"/>
    <x v="0"/>
  </r>
  <r>
    <n v="2702"/>
    <n v="2016632"/>
    <d v="2020-12-15T07:50:00"/>
    <s v="PENNINGTON"/>
    <s v="N"/>
    <s v="Lap belt and shoulder harness used"/>
    <s v="Stopped in traffic lane, Straight ahead"/>
    <n v="0"/>
    <n v="90"/>
    <s v="Motor vehicle in transport"/>
    <s v="Cloudy"/>
    <s v="Y"/>
    <s v="N"/>
    <s v="N"/>
    <s v="N"/>
    <n v="44.108550000000001"/>
    <n v="-103.129395"/>
    <s v="Light truck (2 axles, 4 tires); Mini-van/passenger van with seats for 8 or less, including driver"/>
    <s v="Westbound"/>
    <s v="None; Over-correcting/over-steering"/>
    <s v="Road surface condition ( wet, icy, snow, slush, etc. )"/>
    <m/>
    <s v="None"/>
    <s v="None"/>
    <s v="Test not given, Test not given"/>
    <x v="6"/>
    <x v="0"/>
  </r>
  <r>
    <n v="2703"/>
    <n v="2016730"/>
    <d v="2020-11-17T23:18:00"/>
    <s v="PENNINGTON"/>
    <s v="N"/>
    <m/>
    <m/>
    <n v="-1"/>
    <n v="90"/>
    <s v="Animal  - wild"/>
    <s v="Clear"/>
    <s v="N"/>
    <s v="N"/>
    <s v="N"/>
    <s v="N"/>
    <n v="44.101070999999898"/>
    <n v="-103.147811"/>
    <s v="SUV ( sport utility/suburban )"/>
    <s v="Eastbound"/>
    <s v="Wild animal hit - damage only"/>
    <s v="Animal in roadway"/>
    <m/>
    <s v="Wild animal hit"/>
    <s v="Wild animal hit - damage only"/>
    <s v="Wild animal hit"/>
    <x v="6"/>
    <x v="0"/>
  </r>
  <r>
    <n v="2705"/>
    <n v="2016222"/>
    <d v="2020-12-09T18:08:00"/>
    <s v="PENNINGTON"/>
    <s v="N"/>
    <m/>
    <m/>
    <n v="-1"/>
    <n v="90"/>
    <s v="Animal  - wild"/>
    <s v="Clear"/>
    <s v="N"/>
    <s v="N"/>
    <s v="N"/>
    <s v="N"/>
    <n v="44.081364999999899"/>
    <n v="-102.481634999999"/>
    <s v="SUV ( sport utility/suburban )"/>
    <s v="Eastbound"/>
    <s v="Wild animal hit - damage only"/>
    <s v="Animal in roadway"/>
    <m/>
    <s v="Wild animal hit"/>
    <s v="Wild animal hit - damage only"/>
    <s v="Wild animal hit"/>
    <x v="6"/>
    <x v="0"/>
  </r>
  <r>
    <n v="2708"/>
    <n v="2016473"/>
    <d v="2020-12-14T06:15:00"/>
    <s v="PENNINGTON"/>
    <s v="N"/>
    <m/>
    <m/>
    <n v="-1"/>
    <n v="90"/>
    <s v="Animal  - wild"/>
    <s v="Clear"/>
    <s v="N"/>
    <s v="N"/>
    <s v="N"/>
    <s v="N"/>
    <n v="44.103794000000001"/>
    <n v="-102.855289999999"/>
    <s v="Single-unit truck (2 axle, 6 tires) GVWR 10,000 lbs or less"/>
    <s v="Eastbound"/>
    <s v="Wild animal hit - damage only"/>
    <s v="Animal in roadway"/>
    <m/>
    <s v="Wild animal hit"/>
    <s v="Wild animal hit - damage only"/>
    <s v="Wild animal hit"/>
    <x v="6"/>
    <x v="0"/>
  </r>
  <r>
    <n v="2710"/>
    <n v="2016474"/>
    <d v="2020-12-15T07:22:00"/>
    <s v="PENNINGTON"/>
    <s v="N"/>
    <s v="Lap belt and shoulder harness used"/>
    <s v="Straight ahead"/>
    <n v="0"/>
    <n v="90"/>
    <s v="Cross median/centerline, Guardrail face, Motor vehicle in transport"/>
    <s v="Clear"/>
    <s v="N"/>
    <s v="N"/>
    <s v="N"/>
    <s v="N"/>
    <n v="44.117489999999897"/>
    <n v="-103.110744999999"/>
    <s v="Passenger car; SUV ( sport utility/suburban )"/>
    <s v="Westbound"/>
    <s v="None; Swerving or avoiding due to wind, slippery surface, vehicle, object, non-motorist, etc."/>
    <s v="Road surface condition ( wet, icy, snow, slush, etc. )"/>
    <m/>
    <s v="None"/>
    <s v="None"/>
    <s v="Test not given, Test not given"/>
    <x v="6"/>
    <x v="0"/>
  </r>
  <r>
    <n v="2712"/>
    <n v="2016971"/>
    <d v="2020-12-23T07:39:00"/>
    <s v="PENNINGTON"/>
    <s v="N"/>
    <s v="Lap belt and shoulder harness used"/>
    <s v="Straight ahead"/>
    <n v="0"/>
    <n v="90"/>
    <s v="Cross median/centerline, Ditch, Embankment, Overturn/rollover"/>
    <s v="Blowing snow, Severe crosswinds"/>
    <s v="N"/>
    <s v="N"/>
    <s v="N"/>
    <s v="N"/>
    <n v="44.019410000000001"/>
    <n v="-102.29417100000001"/>
    <s v="Light truck (2 axles, 4 tires)"/>
    <s v="Eastbound"/>
    <s v="Driving too fast for conditions; None"/>
    <s v="Road surface condition ( wet, icy, snow, slush, etc. )"/>
    <m/>
    <s v="Not applicable"/>
    <s v="Weather conditions"/>
    <s v="Test not given, Not reported"/>
    <x v="6"/>
    <x v="1"/>
  </r>
  <r>
    <n v="2713"/>
    <n v="2017032"/>
    <d v="2020-12-26T18:41:00"/>
    <s v="PENNINGTON"/>
    <s v="N"/>
    <s v="Lap belt and shoulder harness used"/>
    <s v="Straight ahead"/>
    <n v="0"/>
    <n v="90"/>
    <s v="Overturn/rollover, Ran off road right"/>
    <s v="Clear"/>
    <s v="Y"/>
    <s v="N"/>
    <s v="N"/>
    <s v="N"/>
    <n v="44.099679000000002"/>
    <n v="-103.162239"/>
    <s v="SUV ( sport utility/suburban )"/>
    <s v="Westbound"/>
    <s v="Improper lane change; Over-correcting/over-steering"/>
    <s v="None"/>
    <m/>
    <s v="None"/>
    <s v="None"/>
    <s v="Test not given, Not reported"/>
    <x v="6"/>
    <x v="1"/>
  </r>
  <r>
    <n v="2714"/>
    <n v="2017033"/>
    <d v="2020-12-27T17:30:00"/>
    <s v="PENNINGTON"/>
    <s v="N"/>
    <m/>
    <m/>
    <n v="-1"/>
    <n v="90"/>
    <s v="Animal  - wild"/>
    <s v="Clear"/>
    <s v="N"/>
    <s v="N"/>
    <s v="N"/>
    <s v="N"/>
    <n v="44.118386000000001"/>
    <n v="-102.98791300000001"/>
    <s v="SUV ( sport utility/suburban )"/>
    <s v="Westbound"/>
    <s v="Wild animal hit - damage only"/>
    <s v="Animal in roadway"/>
    <m/>
    <s v="Wild animal hit"/>
    <s v="Wild animal hit - damage only"/>
    <s v="Wild animal hit"/>
    <x v="6"/>
    <x v="0"/>
  </r>
  <r>
    <n v="2715"/>
    <n v="2017040"/>
    <d v="2020-12-15T15:20:00"/>
    <s v="PENNINGTON"/>
    <s v="N"/>
    <s v="Lap belt and shoulder harness used"/>
    <s v="Overtaking/passing, Straight ahead"/>
    <n v="0"/>
    <n v="90"/>
    <s v="Cargo/equipment loss or shift, Motor vehicle in transport"/>
    <s v="Cloudy"/>
    <s v="N"/>
    <s v="N"/>
    <s v="N"/>
    <s v="N"/>
    <n v="44.111165999999898"/>
    <n v="-103.124692999999"/>
    <s v="Light truck (2 axles, 4 tires); Passenger car"/>
    <s v="Westbound"/>
    <s v="None; Other"/>
    <s v="None; Obstruction in roadway"/>
    <s v="DRIVERS LICENSE SUSPENDED, DROPING, SIFTING, OR LEAKING LOAD."/>
    <s v="Cargo; None"/>
    <s v="None"/>
    <s v="0.00 BAC, 0.00 BAC"/>
    <x v="6"/>
    <x v="0"/>
  </r>
  <r>
    <n v="2716"/>
    <n v="2017230"/>
    <d v="2020-10-27T18:46:00"/>
    <s v="JACKSON"/>
    <s v="N"/>
    <s v="Lap belt and shoulder harness used"/>
    <s v="Straight ahead"/>
    <n v="0"/>
    <n v="90"/>
    <s v="Jackknife, Ran off road right"/>
    <s v="Clear"/>
    <s v="N"/>
    <s v="N"/>
    <s v="N"/>
    <s v="N"/>
    <n v="43.889778999999898"/>
    <n v="-102.009208999999"/>
    <s v="Light truck (2 axles, 4 tires)"/>
    <s v="Eastbound"/>
    <s v="None"/>
    <s v="Road surface condition ( wet, icy, snow, slush, etc. )"/>
    <m/>
    <s v="None"/>
    <s v="None"/>
    <s v="Test not given"/>
    <x v="6"/>
    <x v="0"/>
  </r>
  <r>
    <n v="2717"/>
    <n v="2017483"/>
    <d v="2020-12-29T05:17:00"/>
    <s v="PENNINGTON"/>
    <s v="N"/>
    <s v="Lap belt and shoulder harness used"/>
    <s v="Straight ahead"/>
    <n v="0"/>
    <n v="90"/>
    <s v="Other traffic barrier, Ran off road left"/>
    <s v="Snow"/>
    <s v="N"/>
    <s v="N"/>
    <s v="N"/>
    <s v="N"/>
    <n v="44.116852000000002"/>
    <n v="-103.113951"/>
    <s v="Passenger car"/>
    <s v="Westbound"/>
    <s v="None"/>
    <s v="Road surface condition ( wet, icy, snow, slush, etc. )"/>
    <m/>
    <s v="None"/>
    <s v="Weather conditions"/>
    <s v="Test not given"/>
    <x v="6"/>
    <x v="0"/>
  </r>
  <r>
    <n v="2718"/>
    <n v="2017516"/>
    <d v="2020-10-28T03:19:00"/>
    <s v="JACKSON"/>
    <s v="N"/>
    <s v="Lap belt and shoulder harness used"/>
    <s v="Straight ahead"/>
    <n v="0"/>
    <n v="90"/>
    <s v="Animal  - wild, Ditch, Ran off road left"/>
    <s v="Blowing snow"/>
    <s v="N"/>
    <s v="N"/>
    <s v="N"/>
    <s v="N"/>
    <n v="43.880530999999898"/>
    <n v="-101.989321"/>
    <s v="Light truck (2 axles, 4 tires)"/>
    <s v="Eastbound"/>
    <s v="None"/>
    <s v="Animal in roadway"/>
    <m/>
    <s v="None"/>
    <s v="Weather conditions"/>
    <s v="Test not given"/>
    <x v="6"/>
    <x v="0"/>
  </r>
  <r>
    <n v="2719"/>
    <n v="2017559"/>
    <d v="2020-12-31T08:32:00"/>
    <s v="PENNINGTON"/>
    <s v="N"/>
    <m/>
    <m/>
    <n v="-1"/>
    <n v="90"/>
    <s v="Animal  - wild"/>
    <s v="Clear"/>
    <s v="N"/>
    <s v="N"/>
    <s v="N"/>
    <s v="N"/>
    <n v="44.118008000000003"/>
    <n v="-103.064667"/>
    <s v="SUV ( sport utility/suburban )"/>
    <s v="Westbound"/>
    <s v="Wild animal hit - damage only"/>
    <s v="Animal in roadway"/>
    <m/>
    <s v="Wild animal hit"/>
    <s v="Wild animal hit - damage only"/>
    <s v="Wild animal hit"/>
    <x v="6"/>
    <x v="0"/>
  </r>
  <r>
    <n v="2720"/>
    <n v="2100017"/>
    <d v="2021-01-03T23:29:00"/>
    <s v="JACKSON"/>
    <s v="N"/>
    <s v="Lap belt and shoulder harness used"/>
    <s v="Straight ahead"/>
    <n v="0"/>
    <n v="90"/>
    <s v="Delineator post, Overturn/rollover, Ran off road right"/>
    <s v="Clear"/>
    <s v="N"/>
    <s v="N"/>
    <s v="N"/>
    <s v="N"/>
    <n v="43.8355409999999"/>
    <n v="-101.885991"/>
    <s v="Tractor/semi-trailer"/>
    <s v="Eastbound"/>
    <s v="Drinking; Running off road"/>
    <s v="None"/>
    <s v="DUI"/>
    <s v="None"/>
    <s v="None"/>
    <s v="0.25 BAC"/>
    <x v="6"/>
    <x v="0"/>
  </r>
  <r>
    <n v="2722"/>
    <n v="2017793"/>
    <d v="2020-12-14T18:42:00"/>
    <s v="PENNINGTON"/>
    <s v="N"/>
    <s v="Lap belt and shoulder harness used"/>
    <s v="Straight ahead"/>
    <n v="0"/>
    <n v="90"/>
    <s v="Guardrail face, Ran off road right"/>
    <s v="Snow"/>
    <s v="N"/>
    <s v="N"/>
    <s v="N"/>
    <s v="N"/>
    <n v="44.111320999999897"/>
    <n v="-103.124415999999"/>
    <s v="Light truck (2 axles, 4 tires)"/>
    <s v="Westbound"/>
    <s v="None"/>
    <s v="None"/>
    <s v="FINANCIAL RESPONSIBILITY - OWNER"/>
    <s v="None"/>
    <s v="Weather conditions"/>
    <s v="Test not given"/>
    <x v="6"/>
    <x v="0"/>
  </r>
  <r>
    <n v="2723"/>
    <n v="2017796"/>
    <d v="2020-12-22T17:08:00"/>
    <s v="PENNINGTON"/>
    <s v="N"/>
    <s v="Lap belt and shoulder harness used"/>
    <s v="Straight ahead"/>
    <n v="0"/>
    <n v="90"/>
    <s v="Overturn/rollover"/>
    <s v="Cloudy, Severe crosswinds"/>
    <s v="N"/>
    <s v="N"/>
    <s v="N"/>
    <s v="N"/>
    <n v="44.1183219999999"/>
    <n v="-102.994544"/>
    <s v="Light truck (2 axles, 4 tires)"/>
    <s v="Westbound"/>
    <s v="None"/>
    <s v="None"/>
    <m/>
    <s v="None"/>
    <s v="None"/>
    <s v="0.00 BAC"/>
    <x v="6"/>
    <x v="0"/>
  </r>
  <r>
    <n v="2724"/>
    <n v="2017798"/>
    <d v="2020-12-02T16:54:00"/>
    <s v="PENNINGTON"/>
    <s v="N"/>
    <s v="Lap belt and shoulder harness used, None used"/>
    <s v="Straight ahead"/>
    <n v="0"/>
    <n v="90"/>
    <s v="Animal  - wild"/>
    <s v="Clear"/>
    <s v="N"/>
    <s v="N"/>
    <s v="N"/>
    <s v="N"/>
    <n v="44.083571999999897"/>
    <n v="-102.484956999999"/>
    <s v="Passenger car"/>
    <s v="Eastbound"/>
    <s v="None"/>
    <s v="Animal in roadway"/>
    <m/>
    <s v="None"/>
    <s v="None"/>
    <s v="0.00 BAC, Not reported"/>
    <x v="6"/>
    <x v="1"/>
  </r>
  <r>
    <n v="2726"/>
    <n v="2100077"/>
    <d v="2021-01-05T18:13:00"/>
    <s v="PENNINGTON"/>
    <s v="N"/>
    <m/>
    <m/>
    <n v="-1"/>
    <n v="90"/>
    <s v="Animal  - wild"/>
    <s v="Severe crosswinds"/>
    <s v="N"/>
    <s v="N"/>
    <s v="N"/>
    <s v="N"/>
    <n v="44.104261000000001"/>
    <n v="-102.895089999999"/>
    <s v="SUV ( sport utility/suburban )"/>
    <s v="Eastbound"/>
    <s v="Wild animal hit - damage only"/>
    <s v="Animal in roadway"/>
    <m/>
    <s v="Wild animal hit"/>
    <s v="Wild animal hit - damage only"/>
    <s v="Wild animal hit"/>
    <x v="6"/>
    <x v="0"/>
  </r>
  <r>
    <n v="2727"/>
    <n v="2100074"/>
    <d v="2021-01-02T18:30:00"/>
    <s v="PENNINGTON"/>
    <s v="N"/>
    <m/>
    <m/>
    <n v="-1"/>
    <n v="90"/>
    <s v="Animal  - wild"/>
    <s v="Clear"/>
    <s v="N"/>
    <s v="N"/>
    <s v="N"/>
    <s v="N"/>
    <n v="44.103661000000002"/>
    <n v="-102.838255"/>
    <s v="Tractor/semi-trailer"/>
    <s v="Westbound"/>
    <s v="Wild animal hit - damage only"/>
    <s v="Animal in roadway"/>
    <m/>
    <s v="Wild animal hit"/>
    <s v="Wild animal hit - damage only"/>
    <s v="Wild animal hit"/>
    <x v="6"/>
    <x v="0"/>
  </r>
  <r>
    <n v="2728"/>
    <n v="2100532"/>
    <d v="2021-01-14T12:10:00"/>
    <s v="PENNINGTON"/>
    <s v="N"/>
    <s v="Lap belt and shoulder harness used"/>
    <s v="Straight ahead"/>
    <n v="0"/>
    <n v="90"/>
    <s v="Overturn/rollover"/>
    <s v="Severe crosswinds"/>
    <s v="N"/>
    <s v="N"/>
    <s v="N"/>
    <s v="N"/>
    <n v="44.118372000000001"/>
    <n v="-102.97707800000001"/>
    <s v="Tractor/semi-trailer"/>
    <s v="Westbound"/>
    <s v="None"/>
    <s v="None"/>
    <m/>
    <s v="None"/>
    <s v="None"/>
    <s v="Test not given"/>
    <x v="6"/>
    <x v="0"/>
  </r>
  <r>
    <n v="2729"/>
    <n v="2100533"/>
    <d v="2021-01-14T12:37:00"/>
    <s v="PENNINGTON"/>
    <s v="N"/>
    <s v="Lap belt and shoulder harness used"/>
    <s v="Straight ahead"/>
    <n v="0"/>
    <n v="90"/>
    <s v="Overturn/rollover"/>
    <s v="Severe crosswinds"/>
    <s v="N"/>
    <s v="N"/>
    <s v="N"/>
    <s v="N"/>
    <n v="44.103597000000001"/>
    <n v="-102.66985200000001"/>
    <s v="Tractor/semi-trailer"/>
    <s v="Westbound"/>
    <s v="None"/>
    <s v="None"/>
    <m/>
    <s v="None"/>
    <s v="None"/>
    <s v="Test not given"/>
    <x v="6"/>
    <x v="0"/>
  </r>
  <r>
    <n v="2730"/>
    <n v="2100536"/>
    <d v="2021-01-08T23:38:00"/>
    <s v="PENNINGTON"/>
    <s v="N"/>
    <s v="Lap belt and shoulder harness used"/>
    <s v="Straight ahead"/>
    <n v="0"/>
    <n v="90"/>
    <s v="Cross median/centerline, Ditch, Overturn/rollover, Ran off road left"/>
    <s v="Fog, smog, smoke"/>
    <s v="N"/>
    <s v="N"/>
    <s v="N"/>
    <s v="N"/>
    <n v="44.103611000000001"/>
    <n v="-102.698792999999"/>
    <s v="Tractor/semi-trailer"/>
    <s v="Westbound"/>
    <s v="None; Swerving or avoiding due to wind, slippery surface, vehicle, object, non-motorist, etc."/>
    <s v="Road surface condition ( wet, icy, snow, slush, etc. )"/>
    <m/>
    <s v="None"/>
    <s v="Weather conditions"/>
    <s v="0.00 BAC"/>
    <x v="6"/>
    <x v="0"/>
  </r>
  <r>
    <n v="2731"/>
    <n v="2100539"/>
    <d v="2021-01-09T02:18:00"/>
    <s v="PENNINGTON"/>
    <s v="N"/>
    <s v="Lap belt and shoulder harness used"/>
    <s v="Straight ahead"/>
    <n v="0"/>
    <n v="90"/>
    <s v="Jackknife, Ran off road right, Tree/shrubbery"/>
    <s v="Sleet, hail ( freezing rain or drizzle )"/>
    <s v="Y"/>
    <s v="N"/>
    <s v="N"/>
    <s v="N"/>
    <n v="44.103611000000001"/>
    <n v="-102.70125"/>
    <s v="Light truck (2 axles, 4 tires)"/>
    <s v="Westbound"/>
    <s v="None; Over-correcting/over-steering"/>
    <s v="Road surface condition ( wet, icy, snow, slush, etc. )"/>
    <m/>
    <s v="None"/>
    <s v="None"/>
    <s v="0.00 BAC"/>
    <x v="6"/>
    <x v="0"/>
  </r>
  <r>
    <n v="2732"/>
    <n v="2100541"/>
    <d v="2021-01-14T12:32:00"/>
    <s v="PENNINGTON"/>
    <s v="N"/>
    <s v="Lap belt and shoulder harness used"/>
    <s v="Straight ahead"/>
    <n v="0"/>
    <n v="90"/>
    <s v="Overturn/rollover, Ran off road left"/>
    <s v="Severe crosswinds"/>
    <s v="N"/>
    <s v="N"/>
    <s v="N"/>
    <s v="N"/>
    <n v="44.117578000000002"/>
    <n v="-103.087847999999"/>
    <s v="Light truck (2 axles, 4 tires)"/>
    <s v="Westbound"/>
    <s v="None"/>
    <s v="None"/>
    <m/>
    <s v="None"/>
    <s v="None"/>
    <s v="0.00 BAC"/>
    <x v="6"/>
    <x v="0"/>
  </r>
  <r>
    <n v="2733"/>
    <n v="2100576"/>
    <d v="2021-01-14T11:30:00"/>
    <s v="PENNINGTON"/>
    <s v="N"/>
    <s v="Lap belt and shoulder harness used"/>
    <s v="Straight ahead"/>
    <n v="0"/>
    <n v="90"/>
    <s v="Overturn/rollover"/>
    <s v="Cloudy, Severe crosswinds"/>
    <s v="N"/>
    <s v="N"/>
    <s v="N"/>
    <s v="N"/>
    <n v="44.118330999999898"/>
    <n v="-102.952551"/>
    <s v="Light truck (2 axles, 4 tires)"/>
    <s v="Westbound"/>
    <s v="None"/>
    <s v="None"/>
    <m/>
    <s v="None"/>
    <s v="None"/>
    <s v="0.00 BAC"/>
    <x v="6"/>
    <x v="0"/>
  </r>
  <r>
    <n v="2735"/>
    <n v="2100125"/>
    <d v="2021-01-10T13:23:00"/>
    <s v="JACKSON"/>
    <s v="N"/>
    <s v="Lap belt and shoulder harness used"/>
    <s v="Changing lanes, Straight ahead"/>
    <n v="0"/>
    <n v="90"/>
    <s v="Motor vehicle in transport"/>
    <s v="Clear"/>
    <s v="N"/>
    <s v="N"/>
    <s v="N"/>
    <s v="N"/>
    <n v="43.836151000000001"/>
    <n v="-101.747426"/>
    <s v="Light truck (2 axles, 4 tires)"/>
    <s v="Westbound"/>
    <s v="Failed to yield to vehicle; Improper lane change; None"/>
    <s v="None"/>
    <s v="LANE DRIVING REQUIRED / ILLEGAL LANE CHANGE"/>
    <s v="None"/>
    <s v="None"/>
    <s v="Test not given, Test not given"/>
    <x v="6"/>
    <x v="0"/>
  </r>
  <r>
    <n v="2737"/>
    <n v="2100451"/>
    <d v="2021-01-14T01:56:00"/>
    <s v="PENNINGTON"/>
    <s v="N"/>
    <s v="Lap belt and shoulder harness used"/>
    <s v="Straight ahead"/>
    <n v="0"/>
    <n v="90"/>
    <s v="Overturn/rollover, Ran off road left"/>
    <s v="Severe crosswinds"/>
    <s v="N"/>
    <s v="N"/>
    <s v="N"/>
    <s v="N"/>
    <n v="44.103608999999899"/>
    <n v="-102.696437"/>
    <s v="Tractor/doubles"/>
    <s v="Westbound"/>
    <s v="None"/>
    <s v="None"/>
    <m/>
    <s v="None"/>
    <s v="None"/>
    <s v="0.00 BAC, Not reported"/>
    <x v="6"/>
    <x v="3"/>
  </r>
  <r>
    <n v="2738"/>
    <n v="2100594"/>
    <d v="2021-01-14T04:25:00"/>
    <s v="PENNINGTON"/>
    <s v="N"/>
    <s v="Lap belt and shoulder harness used"/>
    <s v="Parked, Straight ahead"/>
    <n v="0"/>
    <n v="90"/>
    <s v="Parked motor vehicle"/>
    <s v="Cloudy, Severe crosswinds"/>
    <s v="N"/>
    <s v="N"/>
    <s v="N"/>
    <s v="N"/>
    <n v="43.948860000000003"/>
    <n v="-102.164833"/>
    <s v="SUV ( sport utility/suburban ); Tractor/semi-trailer"/>
    <s v="Eastbound; Not on roadway ( also use for parked motor vehicle )"/>
    <s v="None; Not applicable"/>
    <s v="None; Not applicable"/>
    <m/>
    <s v="None; Not applicable"/>
    <s v="None; Not applicable"/>
    <s v="Not applicable, Test not given"/>
    <x v="6"/>
    <x v="0"/>
  </r>
  <r>
    <n v="2739"/>
    <n v="2100940"/>
    <d v="2021-01-25T11:47:00"/>
    <s v="PENNINGTON"/>
    <s v="N"/>
    <s v="Lap belt and shoulder harness used"/>
    <s v="Changing lanes"/>
    <n v="0"/>
    <n v="90"/>
    <s v="Overturn/rollover, Ran off road left"/>
    <s v="Cloudy, Fog, smog, smoke"/>
    <s v="N"/>
    <s v="N"/>
    <s v="N"/>
    <s v="N"/>
    <n v="44.103287000000002"/>
    <n v="-102.597731999999"/>
    <s v="Cargo van - GVWR 10,000 lbs or less"/>
    <s v="Eastbound"/>
    <s v="None"/>
    <s v="Road surface condition ( wet, icy, snow, slush, etc. )"/>
    <m/>
    <s v="None"/>
    <s v="Weather conditions"/>
    <s v="0.00 BAC, Not reported"/>
    <x v="6"/>
    <x v="1"/>
  </r>
  <r>
    <n v="2740"/>
    <n v="2100943"/>
    <d v="2021-01-16T23:21:00"/>
    <s v="PENNINGTON"/>
    <s v="N"/>
    <s v="Lap belt and shoulder harness used"/>
    <s v="Straight ahead"/>
    <n v="0"/>
    <n v="90"/>
    <s v="Motor vehicle in transport"/>
    <s v="Clear"/>
    <s v="N"/>
    <s v="N"/>
    <s v="N"/>
    <s v="N"/>
    <n v="44.111958000000001"/>
    <n v="-103.122733999999"/>
    <s v="SUV ( sport utility/suburban )"/>
    <s v="Eastbound; Westbound"/>
    <s v="None; Wrong side or wrong way"/>
    <s v="None"/>
    <s v="UNLAWFUL USE OF CONTROLLED ACCESS FACILITIES, DUI, RECKLESS DRIVING"/>
    <s v="None"/>
    <s v="None"/>
    <s v="0.22 BAC, Test not given, Test not given"/>
    <x v="6"/>
    <x v="0"/>
  </r>
  <r>
    <n v="2741"/>
    <n v="2100836"/>
    <d v="2021-01-25T11:06:00"/>
    <s v="PENNINGTON"/>
    <s v="N"/>
    <s v="Lap belt and shoulder harness used"/>
    <s v="Straight ahead"/>
    <n v="0"/>
    <n v="90"/>
    <s v="Overturn/rollover, Ran off road left"/>
    <s v="Cloudy, Fog, smog, smoke"/>
    <s v="N"/>
    <s v="N"/>
    <s v="N"/>
    <s v="N"/>
    <n v="44.031091000000004"/>
    <n v="-102.329262"/>
    <s v="SUV ( sport utility/suburban )"/>
    <s v="Westbound"/>
    <s v="None; Swerving or avoiding due to wind, slippery surface, vehicle, object, non-motorist, etc."/>
    <s v="Road surface condition ( wet, icy, snow, slush, etc. )"/>
    <m/>
    <s v="None"/>
    <s v="Weather conditions"/>
    <s v="Test not given"/>
    <x v="6"/>
    <x v="0"/>
  </r>
  <r>
    <n v="2742"/>
    <n v="2100485"/>
    <d v="2021-01-18T13:25:00"/>
    <s v="PENNINGTON"/>
    <s v="N"/>
    <s v="Lap belt and shoulder harness used"/>
    <s v="Straight ahead"/>
    <n v="0"/>
    <n v="90"/>
    <s v="Other post, pole, or support, Ran off road right"/>
    <s v="Cloudy, Blowing snow"/>
    <s v="N"/>
    <s v="N"/>
    <s v="N"/>
    <s v="N"/>
    <n v="43.986508000000001"/>
    <n v="-102.244170999999"/>
    <s v="SUV ( sport utility/suburban )"/>
    <s v="Eastbound"/>
    <s v="Driving too fast for conditions; None"/>
    <s v="Road surface condition ( wet, icy, snow, slush, etc. )"/>
    <m/>
    <s v="None"/>
    <s v="Weather conditions"/>
    <s v="Test not given"/>
    <x v="6"/>
    <x v="0"/>
  </r>
  <r>
    <n v="2744"/>
    <n v="2101202"/>
    <d v="2021-01-27T21:13:00"/>
    <s v="PENNINGTON"/>
    <s v="N"/>
    <m/>
    <m/>
    <n v="-1"/>
    <n v="90"/>
    <s v="Animal  - wild"/>
    <s v="Clear"/>
    <s v="N"/>
    <s v="N"/>
    <s v="N"/>
    <s v="N"/>
    <n v="44.103639000000001"/>
    <n v="-102.824652"/>
    <s v="Mini-van/passenger van with seats for 8 or less, including driver"/>
    <s v="Westbound"/>
    <s v="Wild animal hit - damage only"/>
    <s v="Animal in roadway"/>
    <m/>
    <s v="Wild animal hit"/>
    <s v="Wild animal hit - damage only"/>
    <s v="Wild animal hit"/>
    <x v="6"/>
    <x v="0"/>
  </r>
  <r>
    <n v="2746"/>
    <n v="2100837"/>
    <d v="2021-01-09T05:45:00"/>
    <s v="PENNINGTON"/>
    <s v="N"/>
    <s v="Lap belt and shoulder harness used"/>
    <s v="Overtaking/passing, Straight ahead"/>
    <n v="0"/>
    <n v="90"/>
    <s v="Cross median/centerline, Jackknife, Motor vehicle in transport, Overturn/rollover"/>
    <s v="Cloudy, Fog, smog, smoke"/>
    <s v="N"/>
    <s v="N"/>
    <s v="N"/>
    <s v="N"/>
    <n v="44.103425000000001"/>
    <n v="-102.733225"/>
    <s v="Light truck (2 axles, 4 tires); Tractor/semi-trailer"/>
    <s v="Eastbound; Westbound"/>
    <s v="Driving too fast for conditions; None"/>
    <s v="Road surface condition ( wet, icy, snow, slush, etc. )"/>
    <m/>
    <s v="None"/>
    <s v="None"/>
    <s v="Test not given, Test not given"/>
    <x v="6"/>
    <x v="2"/>
  </r>
  <r>
    <n v="2747"/>
    <n v="2100838"/>
    <d v="2021-01-09T05:45:00"/>
    <s v="PENNINGTON"/>
    <s v="N"/>
    <s v="Lap belt and shoulder harness used"/>
    <s v="Immobile from previous accident, Straight ahead"/>
    <n v="0"/>
    <n v="90"/>
    <s v="Cross median/centerline, Delineator post, Motor vehicle in transport, Ran off road left"/>
    <s v="Cloudy, Fog, smog, smoke"/>
    <s v="N"/>
    <s v="N"/>
    <s v="N"/>
    <s v="N"/>
    <n v="44.103425000000001"/>
    <n v="-102.733249999999"/>
    <s v="Light truck (2 axles, 4 tires); Passenger car"/>
    <s v="Eastbound; Not applicable ( immobile from previous accident, stuck, etc )"/>
    <s v="None; Not applicable"/>
    <s v="Road surface condition ( wet, icy, snow, slush, etc. )"/>
    <m/>
    <s v="None; Other"/>
    <s v="None; Not applicable"/>
    <s v="Test not given, Not applicable"/>
    <x v="6"/>
    <x v="0"/>
  </r>
  <r>
    <n v="2748"/>
    <n v="2100963"/>
    <d v="2021-01-28T02:49:00"/>
    <s v="PENNINGTON"/>
    <s v="N"/>
    <m/>
    <m/>
    <n v="-1"/>
    <n v="90"/>
    <s v="Animal  - wild"/>
    <s v="Clear"/>
    <s v="N"/>
    <s v="N"/>
    <s v="N"/>
    <s v="N"/>
    <n v="44.103653000000001"/>
    <n v="-102.818848"/>
    <s v="SUV ( sport utility/suburban )"/>
    <s v="Westbound"/>
    <s v="Wild animal hit - damage only"/>
    <s v="Animal in roadway"/>
    <m/>
    <s v="Wild animal hit"/>
    <s v="Wild animal hit - damage only"/>
    <s v="Wild animal hit"/>
    <x v="6"/>
    <x v="0"/>
  </r>
  <r>
    <n v="2750"/>
    <n v="2101450"/>
    <d v="2021-02-06T09:35:00"/>
    <s v="PENNINGTON"/>
    <s v="N"/>
    <m/>
    <m/>
    <n v="-1"/>
    <n v="90"/>
    <s v="Animal  - wild"/>
    <s v="Cloudy"/>
    <s v="N"/>
    <s v="N"/>
    <s v="N"/>
    <s v="N"/>
    <n v="44.10342"/>
    <n v="-102.812517"/>
    <s v="Single-unit truck (2 axle, 6 tires) GVWR 10,000 lbs or less"/>
    <s v="Eastbound"/>
    <s v="Wild animal hit - damage only"/>
    <s v="Animal in roadway"/>
    <m/>
    <s v="Wild animal hit"/>
    <s v="Wild animal hit - damage only"/>
    <s v="Wild animal hit"/>
    <x v="6"/>
    <x v="0"/>
  </r>
  <r>
    <n v="2751"/>
    <n v="2101081"/>
    <d v="2021-01-28T19:00:00"/>
    <s v="PENNINGTON"/>
    <s v="N"/>
    <m/>
    <m/>
    <n v="-1"/>
    <n v="90"/>
    <s v="Animal  - wild"/>
    <s v="Clear"/>
    <s v="N"/>
    <s v="N"/>
    <s v="N"/>
    <s v="N"/>
    <n v="44.118358000000001"/>
    <n v="-102.970831"/>
    <s v="Passenger car"/>
    <s v="Westbound"/>
    <s v="Wild animal hit - damage only"/>
    <s v="Animal in roadway"/>
    <m/>
    <s v="Wild animal hit"/>
    <s v="Wild animal hit - damage only"/>
    <s v="Wild animal hit"/>
    <x v="6"/>
    <x v="0"/>
  </r>
  <r>
    <n v="2758"/>
    <n v="2101897"/>
    <d v="2021-01-09T05:54:00"/>
    <s v="PENNINGTON"/>
    <s v="N"/>
    <s v="Lap belt and shoulder harness used"/>
    <s v="Straight ahead"/>
    <n v="0"/>
    <n v="90"/>
    <s v="Bridge rail, Jackknife, Ran off road right"/>
    <s v="Sleet, hail ( freezing rain or drizzle ), Fog, smog, smoke"/>
    <s v="N"/>
    <s v="N"/>
    <s v="N"/>
    <s v="N"/>
    <n v="44.117750000000001"/>
    <n v="-103.081654999999"/>
    <s v="Light truck (2 axles, 4 tires)"/>
    <s v="Westbound"/>
    <s v="Driving too fast for conditions; Other"/>
    <s v="Road surface condition ( wet, icy, snow, slush, etc. )"/>
    <m/>
    <s v="None"/>
    <s v="None"/>
    <s v="Test not given"/>
    <x v="6"/>
    <x v="0"/>
  </r>
  <r>
    <n v="2760"/>
    <n v="2102012"/>
    <d v="2021-01-09T05:54:00"/>
    <s v="PENNINGTON"/>
    <s v="N"/>
    <s v="Lap belt and shoulder harness used"/>
    <s v="Straight ahead"/>
    <n v="0"/>
    <n v="90"/>
    <s v="Bridge rail, Ran off road left, Ran off road right"/>
    <s v="Sleet, hail ( freezing rain or drizzle ), Fog, smog, smoke"/>
    <s v="N"/>
    <s v="N"/>
    <s v="N"/>
    <s v="N"/>
    <n v="44.117992000000001"/>
    <n v="-103.073785999999"/>
    <s v="Passenger car"/>
    <s v="Westbound"/>
    <s v="None; Swerving or avoiding due to wind, slippery surface, vehicle, object, non-motorist, etc."/>
    <s v="Road surface condition ( wet, icy, snow, slush, etc. )"/>
    <m/>
    <s v="None"/>
    <s v="None"/>
    <s v="Test not given"/>
    <x v="6"/>
    <x v="0"/>
  </r>
  <r>
    <n v="2763"/>
    <n v="2101602"/>
    <d v="2021-02-11T09:07:00"/>
    <s v="JACKSON"/>
    <s v="N"/>
    <s v="Lap belt and shoulder harness used"/>
    <s v="Straight ahead"/>
    <n v="0"/>
    <n v="90"/>
    <s v="Culvert, Delineator post, Ran off road left"/>
    <s v="Snow"/>
    <s v="N"/>
    <s v="N"/>
    <s v="N"/>
    <s v="N"/>
    <n v="43.836154000000001"/>
    <n v="-101.762148999999"/>
    <s v="Mini-van/passenger van with seats for 8 or less, including driver"/>
    <s v="Westbound"/>
    <s v="Driving too fast for conditions; None"/>
    <s v="Road surface condition ( wet, icy, snow, slush, etc. )"/>
    <m/>
    <s v="None"/>
    <s v="None"/>
    <s v="0.00 BAC"/>
    <x v="6"/>
    <x v="0"/>
  </r>
  <r>
    <n v="2764"/>
    <n v="2101816"/>
    <d v="2021-02-10T22:40:00"/>
    <s v="JACKSON"/>
    <s v="N"/>
    <s v="Lap belt and shoulder harness used"/>
    <s v="Straight ahead"/>
    <n v="0"/>
    <n v="90"/>
    <s v="Overturn/rollover, Ran off road left"/>
    <s v="Snow, Blowing snow"/>
    <s v="N"/>
    <s v="N"/>
    <s v="N"/>
    <s v="N"/>
    <n v="43.836148999999899"/>
    <n v="-101.75791700000001"/>
    <s v="Tractor/semi-trailer"/>
    <s v="Westbound"/>
    <s v="None"/>
    <s v="Road surface condition ( wet, icy, snow, slush, etc. )"/>
    <m/>
    <s v="None"/>
    <s v="Weather conditions"/>
    <s v="Test not given"/>
    <x v="6"/>
    <x v="0"/>
  </r>
  <r>
    <n v="2765"/>
    <n v="2101801"/>
    <d v="2021-02-11T06:56:00"/>
    <s v="PENNINGTON"/>
    <s v="N"/>
    <s v="Lap belt and shoulder harness used"/>
    <s v="Straight ahead"/>
    <n v="0"/>
    <n v="90"/>
    <s v="Delineator post, Ditch, Highway traffic sign post/sign, Light/luminaire support"/>
    <s v="Snow, Blowing snow"/>
    <s v="N"/>
    <s v="N"/>
    <s v="N"/>
    <s v="N"/>
    <n v="43.986908"/>
    <n v="-102.233712999999"/>
    <s v="Passenger car"/>
    <s v="Eastbound"/>
    <s v="Drinking; Driving too fast for conditions"/>
    <s v="Road surface condition ( wet, icy, snow, slush, etc. )"/>
    <s v="DUI, OVERDRIVING ROAD CONDITIONS"/>
    <s v="None"/>
    <s v="Weather conditions"/>
    <s v="0.16 BAC"/>
    <x v="6"/>
    <x v="2"/>
  </r>
  <r>
    <n v="2768"/>
    <n v="2102100"/>
    <d v="2021-02-18T23:36:00"/>
    <s v="PENNINGTON"/>
    <s v="N"/>
    <m/>
    <m/>
    <n v="-1"/>
    <n v="90"/>
    <s v="Animal  - wild"/>
    <s v="Clear"/>
    <s v="N"/>
    <s v="N"/>
    <s v="N"/>
    <s v="N"/>
    <n v="44.103651999999897"/>
    <n v="-102.82339"/>
    <s v="Light truck (2 axles, 4 tires)"/>
    <s v="Westbound"/>
    <s v="Wild animal hit - damage only"/>
    <s v="Animal in roadway"/>
    <m/>
    <s v="Wild animal hit"/>
    <s v="Wild animal hit - damage only"/>
    <s v="Wild animal hit"/>
    <x v="6"/>
    <x v="0"/>
  </r>
  <r>
    <n v="2769"/>
    <n v="2102181"/>
    <d v="2021-02-12T08:40:00"/>
    <s v="PENNINGTON"/>
    <s v="N"/>
    <s v="Lap belt and shoulder harness used, None used"/>
    <s v="Changing lanes, Straight ahead"/>
    <n v="0"/>
    <n v="90"/>
    <s v="Cross median/centerline, Guardrail end, Guardrail face, Motor vehicle in transport, Ran off road left, Ran off road right"/>
    <s v="Snow, Blowing snow"/>
    <s v="N"/>
    <s v="N"/>
    <s v="N"/>
    <s v="N"/>
    <n v="44.099469999999897"/>
    <n v="-103.16974"/>
    <s v="Light truck (2 axles, 4 tires)"/>
    <s v="Eastbound; Westbound"/>
    <s v="Driving too fast for conditions; Failure to keep in proper lane; None"/>
    <s v="None; Road surface condition ( wet, icy, snow, slush, etc. )"/>
    <s v="OVERDRIVING ROAD CONDITIONS, ADULT SEATBELT VIOLATION ---- AFTER 9/1/73"/>
    <s v="None"/>
    <s v="None"/>
    <s v="Test not given, Test not given"/>
    <x v="6"/>
    <x v="0"/>
  </r>
  <r>
    <n v="2770"/>
    <n v="2102185"/>
    <d v="2021-02-19T19:00:00"/>
    <s v="PENNINGTON"/>
    <s v="N"/>
    <m/>
    <m/>
    <n v="-1"/>
    <n v="90"/>
    <s v="Animal  - wild"/>
    <s v="Clear"/>
    <s v="N"/>
    <s v="N"/>
    <s v="N"/>
    <s v="N"/>
    <n v="44.1036679999999"/>
    <n v="-102.793232"/>
    <s v="Light truck (2 axles, 4 tires)"/>
    <s v="Westbound"/>
    <s v="Wild animal hit - damage only"/>
    <s v="Animal in roadway"/>
    <m/>
    <s v="Wild animal hit"/>
    <s v="Wild animal hit - damage only"/>
    <s v="Wild animal hit"/>
    <x v="6"/>
    <x v="0"/>
  </r>
  <r>
    <n v="2771"/>
    <n v="2102186"/>
    <d v="2021-02-20T18:15:00"/>
    <s v="PENNINGTON"/>
    <s v="N"/>
    <m/>
    <m/>
    <n v="-1"/>
    <n v="90"/>
    <s v="Animal  - wild"/>
    <s v="Clear"/>
    <s v="N"/>
    <s v="N"/>
    <s v="N"/>
    <s v="N"/>
    <n v="44.103670000000001"/>
    <n v="-102.796665"/>
    <s v="SUV ( sport utility/suburban )"/>
    <s v="Westbound"/>
    <s v="Wild animal hit - damage only"/>
    <s v="Animal in roadway"/>
    <m/>
    <s v="Wild animal hit"/>
    <s v="Wild animal hit - damage only"/>
    <s v="Wild animal hit"/>
    <x v="6"/>
    <x v="0"/>
  </r>
  <r>
    <n v="2772"/>
    <n v="2102189"/>
    <d v="2021-02-13T08:48:00"/>
    <s v="PENNINGTON"/>
    <s v="N"/>
    <s v="Lap belt and shoulder harness used"/>
    <s v="Overtaking/passing"/>
    <n v="0"/>
    <n v="90"/>
    <s v="Guardrail face, Ran off road left"/>
    <s v="Clear"/>
    <s v="Y"/>
    <s v="N"/>
    <s v="N"/>
    <s v="N"/>
    <n v="44.1036679999999"/>
    <n v="-102.753743"/>
    <s v="Passenger car"/>
    <s v="Westbound"/>
    <s v="None; Over-correcting/over-steering"/>
    <s v="Road surface condition ( wet, icy, snow, slush, etc. )"/>
    <m/>
    <s v="None"/>
    <s v="None"/>
    <s v="Test not given"/>
    <x v="6"/>
    <x v="0"/>
  </r>
  <r>
    <n v="2773"/>
    <n v="2102191"/>
    <d v="2021-02-11T10:34:00"/>
    <s v="PENNINGTON"/>
    <s v="N"/>
    <s v="Lap belt and shoulder harness used"/>
    <s v="Straight ahead"/>
    <n v="0"/>
    <n v="90"/>
    <s v="Bridge rail, Ran off road left"/>
    <s v="Snow"/>
    <s v="N"/>
    <s v="N"/>
    <s v="N"/>
    <s v="N"/>
    <n v="44.117776999999897"/>
    <n v="-103.080912999999"/>
    <s v="Light truck (2 axles, 4 tires)"/>
    <s v="Westbound"/>
    <s v="Driving too fast for conditions; None"/>
    <s v="None"/>
    <m/>
    <s v="None"/>
    <s v="None"/>
    <s v="Test not given"/>
    <x v="6"/>
    <x v="0"/>
  </r>
  <r>
    <n v="2775"/>
    <n v="2102195"/>
    <d v="2021-02-05T22:08:00"/>
    <s v="PENNINGTON"/>
    <s v="N"/>
    <s v="Lap belt and shoulder harness used"/>
    <s v="Straight ahead"/>
    <n v="0"/>
    <n v="90"/>
    <s v="Cross median/centerline, Guardrail face, Ran off road left"/>
    <s v="Blowing snow"/>
    <s v="Y"/>
    <s v="N"/>
    <s v="N"/>
    <s v="N"/>
    <n v="44.103427000000003"/>
    <n v="-102.72518100000001"/>
    <s v="Light truck (2 axles, 4 tires)"/>
    <s v="Westbound"/>
    <s v="None; Over-correcting/over-steering"/>
    <s v="Road surface condition ( wet, icy, snow, slush, etc. )"/>
    <m/>
    <s v="None"/>
    <s v="Weather conditions"/>
    <s v="Test not given, Not reported"/>
    <x v="6"/>
    <x v="2"/>
  </r>
  <r>
    <n v="2779"/>
    <n v="2102551"/>
    <d v="2021-02-25T19:45:00"/>
    <s v="PENNINGTON"/>
    <s v="N"/>
    <m/>
    <m/>
    <n v="-1"/>
    <n v="90"/>
    <s v="Animal  - wild"/>
    <s v="Clear"/>
    <s v="N"/>
    <s v="N"/>
    <s v="N"/>
    <s v="N"/>
    <n v="44.053173999999899"/>
    <n v="-102.362872999999"/>
    <s v="SUV ( sport utility/suburban )"/>
    <s v="Westbound"/>
    <s v="Wild animal hit - damage only"/>
    <s v="Animal in roadway"/>
    <m/>
    <s v="Wild animal hit"/>
    <s v="Wild animal hit - damage only"/>
    <s v="Wild animal hit"/>
    <x v="6"/>
    <x v="0"/>
  </r>
  <r>
    <n v="2780"/>
    <n v="2102553"/>
    <d v="2021-02-27T22:10:00"/>
    <s v="PENNINGTON"/>
    <s v="N"/>
    <s v="Lap belt and shoulder harness used"/>
    <s v="Straight ahead"/>
    <n v="0"/>
    <n v="90"/>
    <s v="Jackknife, Ran off road right"/>
    <s v="Blowing snow"/>
    <s v="N"/>
    <s v="N"/>
    <s v="N"/>
    <s v="N"/>
    <n v="44.118375"/>
    <n v="-102.975982"/>
    <s v="Single-unit truck (2 axle, 6 tires) GVWR 10,000 lbs or less"/>
    <s v="Westbound"/>
    <s v="None"/>
    <s v="Road surface condition ( wet, icy, snow, slush, etc. )"/>
    <m/>
    <s v="None"/>
    <s v="Weather conditions"/>
    <s v="0.00 BAC"/>
    <x v="6"/>
    <x v="0"/>
  </r>
  <r>
    <n v="2787"/>
    <n v="2102824"/>
    <d v="2021-02-16T17:15:00"/>
    <s v="PENNINGTON"/>
    <s v="N"/>
    <m/>
    <s v="Changing lanes, Straight ahead"/>
    <n v="0"/>
    <n v="90"/>
    <s v="Motor vehicle in transport"/>
    <s v="Snow"/>
    <s v="N"/>
    <s v="N"/>
    <s v="N"/>
    <s v="N"/>
    <n v="44.118360000000003"/>
    <n v="-102.971660999999"/>
    <s v="SUV ( sport utility/suburban ); Tractor/semi-trailer"/>
    <s v="Southbound"/>
    <s v="None; Unknown"/>
    <s v="None; Unknown"/>
    <m/>
    <s v="None; Unknown"/>
    <s v="None; Unknown"/>
    <s v="Test not given, Test not given"/>
    <x v="6"/>
    <x v="0"/>
  </r>
  <r>
    <n v="2789"/>
    <n v="2102614"/>
    <d v="2021-02-26T23:30:00"/>
    <s v="PENNINGTON"/>
    <s v="N"/>
    <m/>
    <m/>
    <n v="-1"/>
    <n v="90"/>
    <s v="Animal  - wild"/>
    <s v="Clear"/>
    <s v="N"/>
    <s v="N"/>
    <s v="N"/>
    <s v="N"/>
    <n v="44.118330999999898"/>
    <n v="-102.952288999999"/>
    <s v="SUV ( sport utility/suburban )"/>
    <s v="Westbound"/>
    <s v="Wild animal hit - damage only"/>
    <s v="Animal in roadway"/>
    <m/>
    <s v="Wild animal hit"/>
    <s v="Wild animal hit - damage only"/>
    <s v="Wild animal hit"/>
    <x v="6"/>
    <x v="0"/>
  </r>
  <r>
    <n v="2791"/>
    <n v="2102835"/>
    <d v="2021-03-01T17:51:00"/>
    <s v="JACKSON"/>
    <s v="N"/>
    <s v="Lap belt and shoulder harness used"/>
    <s v="Straight ahead"/>
    <n v="0"/>
    <n v="90"/>
    <s v="Bridge rail, Ran off road left"/>
    <s v="Clear"/>
    <s v="N"/>
    <s v="N"/>
    <s v="N"/>
    <s v="N"/>
    <n v="43.836114000000002"/>
    <n v="-101.800467999999"/>
    <s v="Mini-van/passenger van with seats for 8 or less, including driver"/>
    <s v="Eastbound"/>
    <s v="Running off road; Swerving or avoiding due to wind, slippery surface, vehicle, object, non-motorist, etc."/>
    <s v="None"/>
    <m/>
    <s v="None"/>
    <s v="None"/>
    <s v="0.00 BAC"/>
    <x v="6"/>
    <x v="3"/>
  </r>
  <r>
    <n v="2794"/>
    <n v="2103505"/>
    <d v="2021-02-18T06:55:00"/>
    <s v="PENNINGTON"/>
    <s v="N"/>
    <s v="Lap belt and shoulder harness used"/>
    <s v="Stopped in traffic lane, Straight ahead"/>
    <n v="0"/>
    <n v="90"/>
    <s v="Motor vehicle in transport"/>
    <s v="Cloudy"/>
    <s v="N"/>
    <s v="N"/>
    <s v="Y"/>
    <s v="N"/>
    <n v="44.117798000000001"/>
    <n v="-103.080821"/>
    <s v="Light truck (2 axles, 4 tires); SUV ( sport utility/suburban )"/>
    <s v="Northbound"/>
    <s v="Distracted (list distraction in narrative); Followed too closely; None"/>
    <s v="None"/>
    <s v="FOLLOWING TOO CLOSELY"/>
    <s v="None"/>
    <s v="None"/>
    <s v="Test not given, Test not given"/>
    <x v="6"/>
    <x v="2"/>
  </r>
  <r>
    <n v="2797"/>
    <n v="2102759"/>
    <d v="2021-02-28T08:15:00"/>
    <s v="PENNINGTON"/>
    <s v="N"/>
    <s v="Lap belt and shoulder harness used"/>
    <s v="Slowing in traffic lane, Straight ahead"/>
    <n v="0"/>
    <n v="90"/>
    <s v="Motor vehicle in transport, Ran off road left"/>
    <s v="Clear"/>
    <s v="N"/>
    <s v="N"/>
    <s v="N"/>
    <s v="N"/>
    <n v="44.117358000000003"/>
    <n v="-103.087254"/>
    <s v="Light truck (2 axles, 4 tires); SUV ( sport utility/suburban )"/>
    <s v="Eastbound"/>
    <s v="Driving too fast for conditions; None"/>
    <s v="None"/>
    <m/>
    <s v="None"/>
    <s v="None"/>
    <s v="0.00 BAC, 0.00 BAC"/>
    <x v="6"/>
    <x v="0"/>
  </r>
  <r>
    <n v="2798"/>
    <n v="2103037"/>
    <d v="2021-02-28T11:07:00"/>
    <s v="PENNINGTON"/>
    <s v="N"/>
    <s v="Lap belt and shoulder harness used"/>
    <s v="Changing lanes, Straight ahead"/>
    <n v="0"/>
    <n v="90"/>
    <s v="Motor vehicle in transport"/>
    <s v="Clear"/>
    <s v="N"/>
    <s v="N"/>
    <s v="N"/>
    <s v="N"/>
    <n v="44.064675999999899"/>
    <n v="-102.445311"/>
    <s v="Light truck (2 axles, 4 tires)"/>
    <s v="Eastbound"/>
    <s v="Improper lane change; None"/>
    <s v="None"/>
    <s v="LANE DRIVING REQUIRED / ILLEGAL LANE CHANGE"/>
    <s v="None"/>
    <s v="None"/>
    <s v="0.00 BAC, 0.00 BAC"/>
    <x v="6"/>
    <x v="0"/>
  </r>
  <r>
    <n v="2799"/>
    <n v="2103039"/>
    <d v="2021-03-07T14:02:00"/>
    <s v="PENNINGTON"/>
    <s v="N"/>
    <s v="Lap belt and shoulder harness used, None used"/>
    <s v="Straight ahead"/>
    <n v="0"/>
    <n v="90"/>
    <s v="Cross median/centerline, Motor vehicle in transport, Overturn/rollover, Ran off road left, Ran off road right"/>
    <s v="Clear"/>
    <s v="N"/>
    <s v="N"/>
    <s v="N"/>
    <s v="N"/>
    <n v="44.084834000000001"/>
    <n v="-102.486851"/>
    <s v="Passenger car; SUV ( sport utility/suburban )"/>
    <s v="Eastbound; Westbound"/>
    <s v="None; Wrong side or wrong way"/>
    <s v="None"/>
    <s v="UNLAWFUL USE OF CONTROLLED ACCESS FACILITIES, RECKLESS DRIVING"/>
    <s v="None"/>
    <s v="None"/>
    <s v="0.00 BAC, 0.00 BAC, Not reported, Not reported"/>
    <x v="6"/>
    <x v="3"/>
  </r>
  <r>
    <n v="2801"/>
    <n v="2103179"/>
    <d v="2021-03-02T00:47:00"/>
    <s v="PENNINGTON"/>
    <s v="N"/>
    <m/>
    <m/>
    <n v="-1"/>
    <n v="90"/>
    <s v="Animal  - wild"/>
    <s v="Clear"/>
    <s v="N"/>
    <s v="N"/>
    <s v="N"/>
    <s v="N"/>
    <n v="44.103942000000004"/>
    <n v="-102.851647"/>
    <s v="SUV ( sport utility/suburban )"/>
    <s v="Westbound"/>
    <s v="Wild animal hit - damage only"/>
    <s v="Animal in roadway"/>
    <m/>
    <s v="Wild animal hit"/>
    <s v="Wild animal hit - damage only"/>
    <s v="Wild animal hit"/>
    <x v="6"/>
    <x v="0"/>
  </r>
  <r>
    <n v="2803"/>
    <n v="2103549"/>
    <d v="2021-03-12T18:23:00"/>
    <s v="PENNINGTON"/>
    <s v="N"/>
    <m/>
    <m/>
    <n v="-1"/>
    <n v="90"/>
    <s v="Animal  - wild"/>
    <s v="Cloudy"/>
    <s v="N"/>
    <s v="N"/>
    <s v="N"/>
    <s v="N"/>
    <n v="44.0190699999999"/>
    <n v="-102.293688"/>
    <s v="Passenger car"/>
    <s v="Westbound"/>
    <s v="Wild animal hit - damage only"/>
    <s v="Animal in roadway"/>
    <m/>
    <s v="Wild animal hit"/>
    <s v="Wild animal hit - damage only"/>
    <s v="Wild animal hit"/>
    <x v="6"/>
    <x v="0"/>
  </r>
  <r>
    <n v="2804"/>
    <n v="2103548"/>
    <d v="2021-03-12T18:22:00"/>
    <s v="PENNINGTON"/>
    <s v="N"/>
    <m/>
    <m/>
    <n v="-1"/>
    <n v="90"/>
    <s v="Animal  - wild"/>
    <s v="Cloudy"/>
    <s v="N"/>
    <s v="N"/>
    <s v="N"/>
    <s v="N"/>
    <n v="44.019070999999897"/>
    <n v="-102.293689"/>
    <s v="Light truck (2 axles, 4 tires)"/>
    <s v="Westbound"/>
    <s v="Wild animal hit - damage only"/>
    <s v="Animal in roadway"/>
    <m/>
    <s v="Wild animal hit"/>
    <s v="Wild animal hit - damage only"/>
    <s v="Wild animal hit"/>
    <x v="6"/>
    <x v="0"/>
  </r>
  <r>
    <n v="2806"/>
    <n v="2103237"/>
    <d v="2021-03-14T17:25:00"/>
    <s v="PENNINGTON"/>
    <s v="N"/>
    <s v="Lap belt and shoulder harness used"/>
    <s v="Straight ahead"/>
    <n v="0"/>
    <n v="90"/>
    <s v="Delineator post, Fence, Ran off road right"/>
    <s v="Snow, Blowing snow"/>
    <s v="N"/>
    <s v="N"/>
    <s v="N"/>
    <s v="N"/>
    <n v="43.926192999999898"/>
    <n v="-102.132705"/>
    <s v="Tractor/semi-trailer"/>
    <s v="Eastbound"/>
    <s v="Driving too fast for conditions; None"/>
    <s v="Road surface condition ( wet, icy, snow, slush, etc. )"/>
    <m/>
    <s v="None"/>
    <s v="None"/>
    <s v="0.00 BAC"/>
    <x v="6"/>
    <x v="0"/>
  </r>
  <r>
    <n v="2807"/>
    <n v="2103547"/>
    <d v="2021-03-12T18:20:00"/>
    <s v="PENNINGTON"/>
    <s v="N"/>
    <m/>
    <m/>
    <n v="-1"/>
    <n v="90"/>
    <s v="Animal  - wild"/>
    <s v="Cloudy"/>
    <s v="N"/>
    <s v="N"/>
    <s v="N"/>
    <s v="N"/>
    <n v="44.019119000000003"/>
    <n v="-102.293756999999"/>
    <s v="Passenger car"/>
    <s v="Westbound"/>
    <s v="Wild animal hit - damage only"/>
    <s v="Animal in roadway"/>
    <m/>
    <s v="Wild animal hit"/>
    <s v="Wild animal hit - damage only"/>
    <s v="Wild animal hit"/>
    <x v="6"/>
    <x v="0"/>
  </r>
  <r>
    <n v="2813"/>
    <n v="2103546"/>
    <d v="2021-03-20T02:40:00"/>
    <s v="PENNINGTON"/>
    <s v="N"/>
    <m/>
    <m/>
    <n v="-1"/>
    <n v="90"/>
    <s v="Animal  - wild"/>
    <s v="Clear"/>
    <s v="N"/>
    <s v="N"/>
    <s v="N"/>
    <s v="N"/>
    <n v="44.118029999999898"/>
    <n v="-103.032899999999"/>
    <s v="Passenger car"/>
    <s v="Westbound"/>
    <s v="Wild animal hit - damage only"/>
    <s v="Animal in roadway"/>
    <m/>
    <s v="Wild animal hit"/>
    <s v="Wild animal hit - damage only"/>
    <s v="Wild animal hit"/>
    <x v="6"/>
    <x v="0"/>
  </r>
  <r>
    <n v="2814"/>
    <n v="2103605"/>
    <d v="2021-03-20T08:00:00"/>
    <s v="PENNINGTON"/>
    <s v="N"/>
    <s v="Lap belt and shoulder harness used"/>
    <s v="Straight ahead"/>
    <n v="0"/>
    <n v="90"/>
    <s v="Cargo/equipment loss or shift, Equipment failure ( tires, brakes, etc. ), Motor vehicle in transport"/>
    <s v="Clear"/>
    <s v="N"/>
    <s v="N"/>
    <s v="N"/>
    <s v="N"/>
    <n v="44.104754999999898"/>
    <n v="-102.896536999999"/>
    <s v="Passenger car; Tractor/semi-trailer"/>
    <s v="Westbound"/>
    <s v="None"/>
    <s v="None"/>
    <m/>
    <s v="None; Wheels"/>
    <s v="None"/>
    <s v="Test not given, Test not given"/>
    <x v="6"/>
    <x v="0"/>
  </r>
  <r>
    <n v="2818"/>
    <n v="2104101"/>
    <d v="2021-03-18T17:50:00"/>
    <s v="PENNINGTON"/>
    <s v="N"/>
    <s v="Lap belt and shoulder harness used"/>
    <s v="Parked, Straight ahead"/>
    <n v="0"/>
    <n v="90"/>
    <s v="Delineator post, Parked motor vehicle"/>
    <s v="Clear"/>
    <s v="N"/>
    <s v="N"/>
    <s v="N"/>
    <s v="N"/>
    <n v="43.9137559999999"/>
    <n v="-102.078073"/>
    <s v="Light truck (2 axles, 4 tires); Single-unit truck (2 axle, 6 tires) GVWR 10,001 lbs or more"/>
    <s v="Not on roadway ( also use for parked motor vehicle ); Westbound"/>
    <s v="Failed to yield to vehicle; None; Not applicable"/>
    <s v="None; Not applicable"/>
    <m/>
    <s v="None; Not applicable"/>
    <s v="None; Not applicable"/>
    <s v="0.00 BAC, Not applicable"/>
    <x v="6"/>
    <x v="0"/>
  </r>
  <r>
    <n v="2819"/>
    <n v="2103849"/>
    <d v="2021-02-28T08:55:00"/>
    <s v="PENNINGTON"/>
    <s v="N"/>
    <s v="Lap belt and shoulder harness used"/>
    <s v="Straight ahead"/>
    <n v="0"/>
    <n v="90"/>
    <s v="Motor vehicle in transport, Motor vehicle used as equipment ( snowplow plowing )"/>
    <s v="Clear"/>
    <s v="N"/>
    <s v="N"/>
    <s v="N"/>
    <s v="N"/>
    <n v="44.048974999999899"/>
    <n v="-102.36064"/>
    <s v="Single-unit truck (3 or more axles); Tractor/semi-trailer"/>
    <s v="Eastbound"/>
    <s v="Driving too fast for conditions; None"/>
    <s v="None"/>
    <s v="OVERDRIVING ROAD CONDITIONS"/>
    <s v="None"/>
    <s v="None"/>
    <s v="0.00 BAC, Test not given"/>
    <x v="6"/>
    <x v="0"/>
  </r>
  <r>
    <n v="2820"/>
    <n v="2103487"/>
    <d v="2021-02-28T13:40:00"/>
    <s v="JACKSON"/>
    <s v="N"/>
    <s v="Lap belt and shoulder harness used"/>
    <s v="Slowing in traffic lane, Straight ahead"/>
    <n v="0"/>
    <n v="90"/>
    <s v="Motor vehicle in transport, Ran off road left"/>
    <s v="Clear"/>
    <s v="N"/>
    <s v="N"/>
    <s v="N"/>
    <s v="N"/>
    <n v="43.835864000000001"/>
    <n v="-101.764510999999"/>
    <s v="Mini-van/passenger van with seats for 8 or less, including driver; SUV ( sport utility/suburban )"/>
    <s v="Eastbound"/>
    <s v="Failed to yield to vehicle; Followed too closely; None; Other"/>
    <s v="Road surface condition ( wet, icy, snow, slush, etc. )"/>
    <m/>
    <s v="None"/>
    <s v="None"/>
    <s v="Test not given, Test not given"/>
    <x v="6"/>
    <x v="0"/>
  </r>
  <r>
    <n v="2821"/>
    <n v="2103843"/>
    <d v="2021-03-19T11:55:00"/>
    <s v="PENNINGTON"/>
    <s v="N"/>
    <m/>
    <s v="Straight ahead"/>
    <n v="0"/>
    <n v="90"/>
    <s v="Guardrail face, Ran off road left"/>
    <s v="Clear"/>
    <s v="N"/>
    <s v="Y"/>
    <s v="N"/>
    <s v="Y"/>
    <n v="44.031927000000003"/>
    <n v="-102.334664"/>
    <s v="Passenger car"/>
    <s v="Westbound"/>
    <s v="Drugs-medication; Fatigued/asleep"/>
    <s v="None"/>
    <s v="POSSESSION OF DRUG PARAPHERNALIA BY DRIVER OF VEHICLE, DUI, FINANCIAL RESPONSIBILITY - OWNER"/>
    <s v="None"/>
    <s v="None"/>
    <s v="0.00 BAC"/>
    <x v="6"/>
    <x v="0"/>
  </r>
  <r>
    <n v="2822"/>
    <n v="2103844"/>
    <d v="2021-03-26T16:56:00"/>
    <s v="PENNINGTON"/>
    <s v="N"/>
    <s v="Lap belt and shoulder harness used"/>
    <s v="Overtaking/passing"/>
    <n v="0"/>
    <n v="90"/>
    <s v="Highway traffic sign post/sign, Ran off road right"/>
    <s v="Clear"/>
    <s v="N"/>
    <s v="N"/>
    <s v="N"/>
    <s v="N"/>
    <n v="44.0996969999999"/>
    <n v="-103.16727"/>
    <s v="Passenger car"/>
    <s v="Westbound"/>
    <s v="None; Unknown"/>
    <s v="None"/>
    <s v="FINANCIAL RESPONSIBILITY - OWNER"/>
    <s v="Other"/>
    <s v="None"/>
    <s v="Test not given"/>
    <x v="6"/>
    <x v="0"/>
  </r>
  <r>
    <n v="2824"/>
    <n v="2104236"/>
    <d v="2021-04-04T05:55:00"/>
    <s v="PENNINGTON"/>
    <s v="N"/>
    <m/>
    <m/>
    <n v="-1"/>
    <n v="90"/>
    <s v="Animal  - wild"/>
    <s v="Clear"/>
    <s v="N"/>
    <s v="N"/>
    <s v="N"/>
    <s v="N"/>
    <n v="44.090426999999899"/>
    <n v="-102.495198"/>
    <s v="SUV ( sport utility/suburban )"/>
    <s v="Eastbound"/>
    <s v="Wild animal hit - damage only"/>
    <s v="Animal in roadway"/>
    <m/>
    <s v="Wild animal hit"/>
    <s v="Wild animal hit - damage only"/>
    <s v="Wild animal hit"/>
    <x v="6"/>
    <x v="0"/>
  </r>
  <r>
    <n v="2826"/>
    <n v="2104234"/>
    <d v="2021-04-02T06:00:00"/>
    <s v="PENNINGTON"/>
    <s v="N"/>
    <m/>
    <m/>
    <n v="-1"/>
    <n v="90"/>
    <s v="Animal  - wild"/>
    <s v="Clear"/>
    <s v="N"/>
    <s v="N"/>
    <s v="N"/>
    <s v="N"/>
    <n v="44.105358000000003"/>
    <n v="-102.63747600000001"/>
    <s v="Light truck (2 axles, 4 tires)"/>
    <s v="Eastbound"/>
    <s v="Wild animal hit - damage only"/>
    <s v="Animal in roadway"/>
    <m/>
    <s v="Wild animal hit"/>
    <s v="Wild animal hit - damage only"/>
    <s v="Wild animal hit"/>
    <x v="6"/>
    <x v="0"/>
  </r>
  <r>
    <n v="2828"/>
    <n v="2104425"/>
    <d v="2021-04-07T16:50:00"/>
    <s v="PENNINGTON"/>
    <s v="N"/>
    <s v="Lap belt and shoulder harness used"/>
    <s v="Straight ahead"/>
    <n v="0"/>
    <n v="90"/>
    <s v="Guardrail face, Jackknife, Overturn/rollover"/>
    <s v="Clear"/>
    <s v="Y"/>
    <s v="N"/>
    <s v="N"/>
    <s v="N"/>
    <n v="43.986750000000001"/>
    <n v="-102.236058"/>
    <s v="Single-unit truck (2 axle, 6 tires) GVWR 10,000 lbs or less"/>
    <s v="Westbound"/>
    <s v="Over-correcting/over-steering; Swerving or avoiding due to wind, slippery surface, vehicle, object, non-motorist, etc."/>
    <s v="None"/>
    <m/>
    <s v="Steering"/>
    <s v="None"/>
    <s v="Test not given"/>
    <x v="6"/>
    <x v="0"/>
  </r>
  <r>
    <n v="2829"/>
    <n v="2104426"/>
    <d v="2021-04-08T20:04:00"/>
    <s v="PENNINGTON"/>
    <s v="N"/>
    <m/>
    <m/>
    <n v="-1"/>
    <n v="90"/>
    <s v="Animal  - wild"/>
    <s v="Clear"/>
    <s v="N"/>
    <s v="N"/>
    <s v="N"/>
    <s v="N"/>
    <n v="44.103383000000001"/>
    <n v="-102.533708"/>
    <s v="Passenger car"/>
    <s v="Westbound"/>
    <s v="Wild animal hit - damage only"/>
    <s v="Animal in roadway"/>
    <m/>
    <s v="Wild animal hit"/>
    <s v="Wild animal hit - damage only"/>
    <s v="Wild animal hit"/>
    <x v="6"/>
    <x v="0"/>
  </r>
  <r>
    <n v="2830"/>
    <n v="2104484"/>
    <d v="2021-04-10T16:19:00"/>
    <s v="PENNINGTON"/>
    <s v="N"/>
    <s v="Lap belt and shoulder harness used"/>
    <s v="Straight ahead"/>
    <n v="0"/>
    <n v="90"/>
    <s v="Guardrail face, Ran off road right"/>
    <s v="Clear"/>
    <s v="N"/>
    <s v="N"/>
    <s v="Y"/>
    <s v="N"/>
    <n v="44.117690000000003"/>
    <n v="-102.934916999999"/>
    <s v="Light truck (2 axles, 4 tires)"/>
    <s v="Westbound"/>
    <s v="Cell phone; Drinking"/>
    <s v="None"/>
    <s v="DUI, CARELESS DRIVING."/>
    <s v="None"/>
    <s v="None"/>
    <s v="0.31 BAC"/>
    <x v="6"/>
    <x v="0"/>
  </r>
  <r>
    <n v="2833"/>
    <n v="2105333"/>
    <d v="2021-05-03T23:10:00"/>
    <s v="PENNINGTON"/>
    <s v="N"/>
    <m/>
    <m/>
    <n v="-1"/>
    <n v="90"/>
    <s v="Animal  - wild"/>
    <s v="Clear"/>
    <s v="N"/>
    <s v="N"/>
    <s v="N"/>
    <s v="N"/>
    <n v="44.090696999999899"/>
    <n v="-102.495581999999"/>
    <s v="Tractor/semi-trailer"/>
    <s v="Eastbound"/>
    <s v="Wild animal hit - damage only"/>
    <s v="Animal in roadway"/>
    <m/>
    <s v="Wild animal hit"/>
    <s v="Wild animal hit - damage only"/>
    <s v="Wild animal hit"/>
    <x v="6"/>
    <x v="0"/>
  </r>
  <r>
    <n v="2834"/>
    <n v="2105329"/>
    <d v="2021-04-25T22:20:00"/>
    <s v="PENNINGTON"/>
    <s v="N"/>
    <s v="Lap belt and shoulder harness used"/>
    <s v="Straight ahead"/>
    <n v="0"/>
    <n v="90"/>
    <s v="Guardrail face, Overturn/rollover, Ran off road left"/>
    <s v="Clear"/>
    <s v="N"/>
    <s v="N"/>
    <s v="N"/>
    <s v="N"/>
    <n v="44.117764000000001"/>
    <n v="-103.073746"/>
    <s v="Cargo van - GVWR 10,001 lbs or more"/>
    <s v="Eastbound"/>
    <s v="None"/>
    <s v="None"/>
    <m/>
    <s v="Steering"/>
    <s v="None"/>
    <s v="Test not given"/>
    <x v="6"/>
    <x v="0"/>
  </r>
  <r>
    <n v="2836"/>
    <n v="2105433"/>
    <d v="2021-04-19T07:29:00"/>
    <s v="JACKSON"/>
    <s v="N"/>
    <s v="Lap belt only used"/>
    <s v="Overtaking/passing, Straight ahead"/>
    <n v="0"/>
    <n v="90"/>
    <s v="Motor vehicle in transport"/>
    <s v="Sleet, hail ( freezing rain or drizzle )"/>
    <s v="N"/>
    <s v="N"/>
    <s v="N"/>
    <s v="N"/>
    <n v="43.843553"/>
    <n v="-101.906255999999"/>
    <s v="Light truck (2 axles, 4 tires); SUV ( sport utility/suburban )"/>
    <s v="Eastbound"/>
    <s v="Driving too fast for conditions; Failure to keep in proper lane; None"/>
    <s v="Road surface condition ( wet, icy, snow, slush, etc. )"/>
    <s v="LANE DRIVING REQUIRED / ILLEGAL LANE CHANGE"/>
    <s v="None"/>
    <s v="None"/>
    <s v="0.00 BAC, 0.00 BAC"/>
    <x v="6"/>
    <x v="0"/>
  </r>
  <r>
    <n v="2837"/>
    <n v="2104249"/>
    <d v="2021-03-28T20:50:00"/>
    <s v="PENNINGTON"/>
    <s v="N"/>
    <m/>
    <m/>
    <n v="-1"/>
    <n v="90"/>
    <s v="Animal  - wild"/>
    <s v="Clear"/>
    <s v="N"/>
    <s v="N"/>
    <s v="N"/>
    <s v="N"/>
    <n v="44.090029999999899"/>
    <n v="-102.492863"/>
    <s v="Light truck (2 axles, 4 tires)"/>
    <s v="Eastbound"/>
    <s v="Wild animal hit - damage only"/>
    <s v="Animal in roadway"/>
    <m/>
    <s v="Wild animal hit"/>
    <s v="Wild animal hit - damage only"/>
    <s v="Wild animal hit"/>
    <x v="6"/>
    <x v="0"/>
  </r>
  <r>
    <n v="2844"/>
    <n v="2106139"/>
    <d v="2021-04-20T20:13:00"/>
    <s v="PENNINGTON"/>
    <s v="N"/>
    <s v="None used"/>
    <s v="Straight ahead"/>
    <n v="0"/>
    <n v="90"/>
    <s v="Guardrail face, Overturn/rollover, Ran off road right"/>
    <s v="Rain"/>
    <s v="N"/>
    <s v="N"/>
    <s v="N"/>
    <s v="N"/>
    <n v="44.023966999999899"/>
    <n v="-102.325327"/>
    <s v="Passenger car"/>
    <s v="Eastbound"/>
    <s v="Failure to keep in proper lane; None"/>
    <s v="None"/>
    <m/>
    <s v="None"/>
    <s v="None"/>
    <s v="0.24 BAC"/>
    <x v="6"/>
    <x v="4"/>
  </r>
  <r>
    <n v="2846"/>
    <n v="2104847"/>
    <d v="2021-03-29T11:46:00"/>
    <s v="PENNINGTON"/>
    <s v="N"/>
    <s v="Lap belt and shoulder harness used"/>
    <s v="Straight ahead"/>
    <n v="0"/>
    <n v="90"/>
    <s v="Overturn/rollover"/>
    <s v="Clear"/>
    <s v="N"/>
    <s v="N"/>
    <s v="N"/>
    <s v="N"/>
    <n v="44.103661000000002"/>
    <n v="-102.810412999999"/>
    <s v="Tractor/semi-trailer"/>
    <s v="Westbound"/>
    <s v="None"/>
    <s v="None"/>
    <m/>
    <s v="None"/>
    <s v="None"/>
    <s v="Test not given"/>
    <x v="6"/>
    <x v="2"/>
  </r>
  <r>
    <n v="2847"/>
    <n v="2104850"/>
    <d v="2021-04-02T14:30:00"/>
    <s v="PENNINGTON"/>
    <s v="N"/>
    <s v="Lap belt and shoulder harness used"/>
    <s v="Straight ahead"/>
    <n v="0"/>
    <n v="90"/>
    <s v="Ditch, Ran off road left"/>
    <s v="Clear"/>
    <s v="N"/>
    <s v="N"/>
    <s v="N"/>
    <s v="N"/>
    <n v="44.118099999999899"/>
    <n v="-102.952280999999"/>
    <s v="Passenger car"/>
    <s v="Eastbound"/>
    <s v="None"/>
    <s v="None"/>
    <m/>
    <s v="None"/>
    <s v="None"/>
    <s v="0.00 BAC"/>
    <x v="6"/>
    <x v="0"/>
  </r>
  <r>
    <n v="2849"/>
    <n v="2105277"/>
    <d v="2021-04-28T21:17:00"/>
    <s v="PENNINGTON"/>
    <s v="N"/>
    <s v="Lap belt and shoulder harness used"/>
    <s v="Straight ahead"/>
    <n v="0"/>
    <n v="90"/>
    <s v="Fire/explosion, Ran off road left"/>
    <s v="Clear"/>
    <s v="N"/>
    <s v="N"/>
    <s v="N"/>
    <s v="N"/>
    <n v="43.967007000000002"/>
    <n v="-102.183263999999"/>
    <s v="Light truck (2 axles, 4 tires)"/>
    <s v="Westbound"/>
    <s v="None"/>
    <s v="None"/>
    <m/>
    <s v="Cargo"/>
    <s v="None"/>
    <s v="Test not given"/>
    <x v="6"/>
    <x v="1"/>
  </r>
  <r>
    <n v="2854"/>
    <n v="2104984"/>
    <d v="2021-04-20T12:13:00"/>
    <s v="PENNINGTON"/>
    <s v="N"/>
    <s v="Lap belt and shoulder harness used"/>
    <s v="Straight ahead"/>
    <n v="0"/>
    <n v="90"/>
    <s v="Cargo/equipment loss or shift, Jackknife, Ran off road right"/>
    <s v="Cloudy"/>
    <s v="N"/>
    <s v="N"/>
    <s v="N"/>
    <s v="N"/>
    <n v="44.104239999999898"/>
    <n v="-103.136662"/>
    <s v="Light truck (2 axles, 4 tires)"/>
    <s v="Eastbound"/>
    <s v="None"/>
    <s v="None"/>
    <m/>
    <s v="Steering"/>
    <s v="None"/>
    <s v="0.00 BAC"/>
    <x v="6"/>
    <x v="0"/>
  </r>
  <r>
    <n v="2857"/>
    <n v="2105124"/>
    <d v="2021-04-20T16:30:00"/>
    <s v="PENNINGTON"/>
    <s v="N"/>
    <s v="Lap belt and shoulder harness used"/>
    <s v="Straight ahead"/>
    <n v="0"/>
    <n v="90"/>
    <s v="Cargo/equipment loss or shift, Motor vehicle in transport"/>
    <s v="Clear, Severe crosswinds"/>
    <s v="N"/>
    <s v="N"/>
    <s v="N"/>
    <s v="N"/>
    <n v="44.099688"/>
    <n v="-103.164585"/>
    <s v="Light truck (2 axles, 4 tires); SUV ( sport utility/suburban )"/>
    <s v="Westbound"/>
    <s v="None"/>
    <s v="None"/>
    <m/>
    <s v="None"/>
    <s v="None"/>
    <s v="0.00 BAC, Test not given"/>
    <x v="6"/>
    <x v="0"/>
  </r>
  <r>
    <n v="2859"/>
    <n v="2105170"/>
    <d v="2021-04-17T20:13:00"/>
    <s v="PENNINGTON"/>
    <s v="N"/>
    <m/>
    <m/>
    <n v="-1"/>
    <n v="90"/>
    <s v="Animal  - wild"/>
    <s v="Clear"/>
    <s v="N"/>
    <s v="N"/>
    <s v="N"/>
    <s v="N"/>
    <n v="44.067093999999898"/>
    <n v="-102.382171999999"/>
    <s v="Passenger car"/>
    <s v="Eastbound"/>
    <s v="Wild animal hit - damage only"/>
    <s v="Animal in roadway"/>
    <m/>
    <s v="Wild animal hit"/>
    <s v="Wild animal hit - damage only"/>
    <s v="Wild animal hit"/>
    <x v="6"/>
    <x v="0"/>
  </r>
  <r>
    <n v="2860"/>
    <n v="2106313"/>
    <d v="2021-05-09T15:18:00"/>
    <s v="PENNINGTON"/>
    <s v="N"/>
    <s v="Lap belt and shoulder harness used"/>
    <s v="Parked, Straight ahead"/>
    <n v="0"/>
    <n v="90"/>
    <s v="Ditch, Motor vehicle in transport, Parked motor vehicle, Ran off road right"/>
    <s v="Cloudy, Sleet, hail ( freezing rain or drizzle )"/>
    <s v="N"/>
    <s v="N"/>
    <s v="N"/>
    <s v="N"/>
    <n v="44.104576000000002"/>
    <n v="-102.895477"/>
    <s v="Light truck (2 axles, 4 tires); Passenger car"/>
    <s v="Westbound"/>
    <s v="Drinking; None"/>
    <s v="Road surface condition ( wet, icy, snow, slush, etc. )"/>
    <s v="DRIVERS LICENSE SUSPENDED, DUI"/>
    <s v="None"/>
    <s v="Other; Weather conditions"/>
    <s v="0.11 BAC, 0.00 BAC, 0.00 BAC"/>
    <x v="6"/>
    <x v="0"/>
  </r>
  <r>
    <n v="2861"/>
    <n v="2105276"/>
    <d v="2021-04-28T20:31:00"/>
    <s v="PENNINGTON"/>
    <s v="N"/>
    <m/>
    <m/>
    <n v="-1"/>
    <n v="90"/>
    <s v="Animal  - wild"/>
    <s v="Clear"/>
    <s v="N"/>
    <s v="N"/>
    <s v="N"/>
    <s v="N"/>
    <n v="44.105331"/>
    <n v="-102.619038"/>
    <s v="Light truck (2 axles, 4 tires)"/>
    <s v="Eastbound"/>
    <s v="Wild animal hit - damage only"/>
    <s v="Animal in roadway"/>
    <m/>
    <s v="Wild animal hit"/>
    <s v="Wild animal hit - damage only"/>
    <s v="Wild animal hit"/>
    <x v="6"/>
    <x v="0"/>
  </r>
  <r>
    <n v="2862"/>
    <n v="2105432"/>
    <d v="2021-04-09T22:11:00"/>
    <s v="PENNINGTON"/>
    <s v="N"/>
    <m/>
    <m/>
    <n v="-1"/>
    <n v="90"/>
    <s v="Animal  - wild"/>
    <s v="Clear"/>
    <s v="N"/>
    <s v="N"/>
    <s v="N"/>
    <s v="N"/>
    <n v="44.028530000000003"/>
    <n v="-102.334547"/>
    <s v="Light truck (2 axles, 4 tires)"/>
    <s v="Eastbound"/>
    <s v="Wild animal hit - damage only"/>
    <s v="Animal in roadway"/>
    <m/>
    <s v="Wild animal hit"/>
    <s v="Wild animal hit - damage only"/>
    <s v="Wild animal hit"/>
    <x v="6"/>
    <x v="0"/>
  </r>
  <r>
    <n v="2865"/>
    <n v="2105660"/>
    <d v="2021-04-28T10:15:00"/>
    <s v="PENNINGTON"/>
    <s v="N"/>
    <s v="Lap belt and shoulder harness used"/>
    <s v="Straight ahead"/>
    <n v="0"/>
    <n v="90"/>
    <s v="Equipment failure ( tires, brakes, etc. ), Overturn/rollover, Ran off road left"/>
    <s v="Clear"/>
    <s v="N"/>
    <s v="N"/>
    <s v="N"/>
    <s v="N"/>
    <n v="44.103788000000002"/>
    <n v="-102.845388"/>
    <s v="Cargo van - GVWR 10,000 lbs or less"/>
    <s v="Westbound"/>
    <s v="None"/>
    <s v="None"/>
    <m/>
    <s v="Wheels"/>
    <s v="None"/>
    <s v="0.00 BAC, Not reported"/>
    <x v="6"/>
    <x v="3"/>
  </r>
  <r>
    <n v="2866"/>
    <n v="2105827"/>
    <d v="2021-05-09T15:10:00"/>
    <s v="PENNINGTON"/>
    <s v="N"/>
    <s v="Lap belt and shoulder harness used"/>
    <s v="Slowing in traffic lane"/>
    <n v="0"/>
    <n v="90"/>
    <s v="Guardrail face, Ran off road right"/>
    <s v="Clear"/>
    <s v="Y"/>
    <s v="N"/>
    <s v="N"/>
    <s v="N"/>
    <n v="44.114564000000001"/>
    <n v="-102.925450999999"/>
    <s v="Passenger car"/>
    <s v="Eastbound"/>
    <s v="Over-correcting/over-steering; Running off road"/>
    <s v="Road surface condition ( wet, icy, snow, slush, etc. )"/>
    <s v="POSSESSION OF DRUG PARAPHERNALIA BY DRIVER OF VEHICLE"/>
    <s v="None"/>
    <s v="None"/>
    <s v="0.00 BAC"/>
    <x v="6"/>
    <x v="1"/>
  </r>
  <r>
    <n v="2867"/>
    <n v="2105829"/>
    <d v="2021-05-11T21:31:00"/>
    <s v="PENNINGTON"/>
    <s v="N"/>
    <m/>
    <m/>
    <n v="-1"/>
    <n v="90"/>
    <s v="Animal  - wild"/>
    <s v="Clear"/>
    <s v="N"/>
    <s v="N"/>
    <s v="N"/>
    <s v="N"/>
    <n v="44.004390000000001"/>
    <n v="-102.272932999999"/>
    <s v="Light truck (2 axles, 4 tires)"/>
    <s v="Eastbound"/>
    <s v="Wild animal hit - damage only"/>
    <s v="Animal in roadway"/>
    <m/>
    <s v="Wild animal hit"/>
    <s v="Wild animal hit - damage only"/>
    <s v="Wild animal hit"/>
    <x v="6"/>
    <x v="0"/>
  </r>
  <r>
    <n v="2868"/>
    <n v="2105891"/>
    <d v="2021-05-13T11:32:00"/>
    <s v="PENNINGTON"/>
    <s v="N"/>
    <s v="Lap belt and shoulder harness used"/>
    <s v="Straight ahead"/>
    <n v="0"/>
    <n v="90"/>
    <s v="Bridge pier or support, Motor vehicle in transport, Ran off road right"/>
    <s v="Clear"/>
    <s v="N"/>
    <s v="Y"/>
    <s v="N"/>
    <s v="N"/>
    <n v="44.067197999999898"/>
    <n v="-102.38706000000001"/>
    <s v="Light truck (2 axles, 4 tires); Passenger car"/>
    <s v="Eastbound"/>
    <s v="Fatigued/asleep; Followed too closely; None"/>
    <s v="None"/>
    <s v="NO VALID DL"/>
    <s v="None; Other"/>
    <s v="None"/>
    <s v="Test not given, Test not given"/>
    <x v="6"/>
    <x v="2"/>
  </r>
  <r>
    <n v="2870"/>
    <n v="2105426"/>
    <d v="2021-04-19T08:20:00"/>
    <s v="JACKSON"/>
    <s v="N"/>
    <s v="Lap belt and shoulder harness used"/>
    <s v="Straight ahead"/>
    <n v="0"/>
    <n v="90"/>
    <s v="Bridge rail, Ran off road right"/>
    <s v="Snow"/>
    <s v="N"/>
    <s v="N"/>
    <s v="N"/>
    <s v="N"/>
    <n v="43.83596"/>
    <n v="-101.66187600000001"/>
    <s v="SUV ( sport utility/suburban )"/>
    <s v="Eastbound"/>
    <s v="None; Swerving or avoiding due to wind, slippery surface, vehicle, object, non-motorist, etc."/>
    <s v="Road surface condition ( wet, icy, snow, slush, etc. )"/>
    <m/>
    <s v="None"/>
    <s v="None"/>
    <s v="0.00 BAC"/>
    <x v="6"/>
    <x v="0"/>
  </r>
  <r>
    <n v="2871"/>
    <n v="2106026"/>
    <d v="2021-05-19T08:20:00"/>
    <s v="PENNINGTON"/>
    <s v="N"/>
    <s v="Lap belt and shoulder harness used"/>
    <s v="Overtaking/passing, Straight ahead"/>
    <n v="0"/>
    <n v="90"/>
    <s v="Motor vehicle in transport"/>
    <s v="Clear"/>
    <s v="N"/>
    <s v="N"/>
    <s v="N"/>
    <s v="N"/>
    <n v="44.068247999999898"/>
    <n v="-102.408834999999"/>
    <s v="Tractor/semi-trailer"/>
    <s v="Westbound"/>
    <s v="Failure to keep in proper lane; None"/>
    <s v="None"/>
    <s v="LANE DRIVING REQUIRED / ILLEGAL LANE CHANGE, LOGBOOK &amp; SAFETY-RELATED EQUIPMENT VIOLATIONS"/>
    <s v="None"/>
    <s v="None"/>
    <s v="Test not given, Test not given"/>
    <x v="6"/>
    <x v="0"/>
  </r>
  <r>
    <n v="2872"/>
    <n v="2106181"/>
    <d v="2021-05-13T15:52:00"/>
    <s v="PENNINGTON"/>
    <s v="N"/>
    <s v="Lap belt and shoulder harness used"/>
    <s v="Changing lanes, Slowing in traffic lane"/>
    <n v="0"/>
    <n v="90"/>
    <s v="Motor vehicle in transport, Other post, pole, or support, Ran off road left"/>
    <s v="Cloudy"/>
    <s v="N"/>
    <s v="N"/>
    <s v="N"/>
    <s v="N"/>
    <n v="44.110233999999899"/>
    <n v="-103.126358999999"/>
    <s v="Light truck (2 axles, 4 tires); Mini-van/passenger van with seats for 8 or less, including driver"/>
    <s v="Westbound"/>
    <s v="Followed too closely; None"/>
    <s v="None"/>
    <s v="NO VALID DL, CARELESS DRIVING., FINANCIAL RESPONSIBILITY - OWNER"/>
    <s v="None"/>
    <s v="None"/>
    <s v="0.00 BAC, 0.00 BAC"/>
    <x v="6"/>
    <x v="0"/>
  </r>
  <r>
    <n v="2873"/>
    <n v="2106220"/>
    <d v="2021-05-17T15:45:00"/>
    <s v="PENNINGTON"/>
    <s v="N"/>
    <s v="Lap belt and shoulder harness used"/>
    <s v="Backing"/>
    <n v="0"/>
    <n v="90"/>
    <s v="Light/luminaire support"/>
    <s v="Clear"/>
    <s v="N"/>
    <s v="N"/>
    <s v="N"/>
    <s v="N"/>
    <n v="44.100662"/>
    <n v="-103.151201"/>
    <s v="Motor home"/>
    <s v="Southbound"/>
    <s v="None"/>
    <s v="None"/>
    <s v="NO PROPER REGISTRATION, NO VALID DL, FINANCIAL RESPONSIBILITY - OWNER"/>
    <s v="Other"/>
    <s v="None"/>
    <s v="Test not given"/>
    <x v="6"/>
    <x v="0"/>
  </r>
  <r>
    <n v="2874"/>
    <n v="2108203"/>
    <d v="2021-05-30T04:50:00"/>
    <s v="PENNINGTON"/>
    <s v="N"/>
    <m/>
    <m/>
    <n v="-1"/>
    <n v="90"/>
    <s v="Animal  - wild"/>
    <m/>
    <s v="N"/>
    <s v="N"/>
    <s v="N"/>
    <s v="N"/>
    <n v="44.118048000000002"/>
    <n v="-103.011088999999"/>
    <s v="Passenger car"/>
    <s v="Westbound"/>
    <s v="Wild animal hit - damage only"/>
    <s v="Animal in roadway"/>
    <m/>
    <s v="Wild animal hit"/>
    <s v="Wild animal hit - damage only"/>
    <s v="Wild animal hit"/>
    <x v="6"/>
    <x v="0"/>
  </r>
  <r>
    <n v="2875"/>
    <n v="2108204"/>
    <d v="2021-06-03T05:35:00"/>
    <s v="PENNINGTON"/>
    <s v="N"/>
    <s v="Lap belt and shoulder harness used"/>
    <s v="Straight ahead"/>
    <n v="0"/>
    <n v="90"/>
    <s v="Guardrail face, Ran off road right"/>
    <s v="Clear"/>
    <s v="N"/>
    <s v="Y"/>
    <s v="N"/>
    <s v="N"/>
    <n v="44.107990000000001"/>
    <n v="-103.13040700000001"/>
    <s v="SUV ( sport utility/suburban )"/>
    <s v="Westbound"/>
    <s v="Fatigued/asleep; None"/>
    <s v="None"/>
    <s v="CARELESS DRIVING"/>
    <s v="None"/>
    <s v="None"/>
    <s v="Test not given"/>
    <x v="6"/>
    <x v="0"/>
  </r>
  <r>
    <n v="2878"/>
    <n v="2106180"/>
    <d v="2021-05-05T21:07:00"/>
    <s v="PENNINGTON"/>
    <s v="N"/>
    <s v="Lap belt and shoulder harness used"/>
    <s v="Straight ahead"/>
    <n v="0"/>
    <n v="90"/>
    <s v="Guardrail face, Ran off road right"/>
    <s v="Clear"/>
    <s v="N"/>
    <s v="N"/>
    <s v="N"/>
    <s v="N"/>
    <n v="44.067365000000002"/>
    <n v="-102.384148999999"/>
    <s v="Tractor/semi-trailer"/>
    <s v="Westbound"/>
    <s v="Failure to keep in proper lane; None"/>
    <s v="None"/>
    <s v="LANE DRIVING REQUIRED / ILLEGAL LANE CHANGE"/>
    <s v="None"/>
    <s v="None"/>
    <s v="0.00 BAC"/>
    <x v="6"/>
    <x v="0"/>
  </r>
  <r>
    <n v="2880"/>
    <n v="2106236"/>
    <d v="2021-05-23T18:00:00"/>
    <s v="PENNINGTON"/>
    <s v="N"/>
    <s v="None used"/>
    <s v="Straight ahead"/>
    <n v="0"/>
    <n v="90"/>
    <s v="Other non-collision"/>
    <s v="Cloudy, Rain"/>
    <s v="N"/>
    <s v="N"/>
    <s v="N"/>
    <s v="N"/>
    <n v="44.103668999999897"/>
    <n v="-102.794636999999"/>
    <s v="SUV ( sport utility/suburban )"/>
    <s v="Westbound"/>
    <s v="None; Swerving or avoiding due to wind, slippery surface, vehicle, object, non-motorist, etc."/>
    <s v="Debris"/>
    <m/>
    <s v="None"/>
    <s v="Weather conditions"/>
    <s v="Test not given"/>
    <x v="6"/>
    <x v="0"/>
  </r>
  <r>
    <n v="2881"/>
    <n v="2106362"/>
    <d v="2021-05-24T14:30:00"/>
    <s v="PENNINGTON"/>
    <s v="N"/>
    <s v="Lap belt and shoulder harness used"/>
    <s v="Straight ahead"/>
    <n v="0"/>
    <n v="90"/>
    <s v="Delineator post, Overturn/rollover, Ran off road right"/>
    <s v="Severe crosswinds"/>
    <s v="N"/>
    <s v="N"/>
    <s v="N"/>
    <s v="N"/>
    <n v="44.077502000000003"/>
    <n v="-102.47388100000001"/>
    <s v="Light truck (2 axles, 4 tires)"/>
    <s v="Westbound"/>
    <s v="None"/>
    <s v="None"/>
    <m/>
    <s v="None"/>
    <s v="None"/>
    <s v="0.00 BAC"/>
    <x v="6"/>
    <x v="0"/>
  </r>
  <r>
    <n v="2882"/>
    <n v="2106363"/>
    <d v="2021-05-24T21:33:00"/>
    <s v="PENNINGTON"/>
    <s v="N"/>
    <m/>
    <m/>
    <n v="-1"/>
    <n v="90"/>
    <s v="Animal  - wild"/>
    <s v="Clear"/>
    <s v="N"/>
    <s v="N"/>
    <s v="N"/>
    <s v="N"/>
    <n v="43.987166000000002"/>
    <n v="-102.245549999999"/>
    <s v="Passenger car"/>
    <s v="Westbound"/>
    <s v="Wild animal hit - damage only"/>
    <s v="Animal in roadway"/>
    <m/>
    <s v="Wild animal hit"/>
    <s v="Wild animal hit - damage only"/>
    <s v="Wild animal hit"/>
    <x v="6"/>
    <x v="0"/>
  </r>
  <r>
    <n v="2883"/>
    <n v="2106368"/>
    <d v="2021-05-25T21:30:00"/>
    <s v="PENNINGTON"/>
    <s v="N"/>
    <m/>
    <m/>
    <n v="-1"/>
    <n v="90"/>
    <s v="Animal  - wild"/>
    <s v="Cloudy"/>
    <s v="N"/>
    <s v="N"/>
    <s v="N"/>
    <s v="N"/>
    <n v="43.971532000000003"/>
    <n v="-102.188281"/>
    <s v="Passenger car"/>
    <s v="Westbound"/>
    <s v="Wild animal hit - damage only"/>
    <s v="Animal in roadway"/>
    <m/>
    <s v="Wild animal hit"/>
    <s v="Wild animal hit - damage only"/>
    <s v="Wild animal hit"/>
    <x v="6"/>
    <x v="0"/>
  </r>
  <r>
    <n v="2885"/>
    <n v="2105723"/>
    <d v="2021-04-13T22:00:00"/>
    <s v="JACKSON"/>
    <s v="N"/>
    <s v="Lap belt and shoulder harness used"/>
    <s v="Straight ahead"/>
    <n v="0"/>
    <n v="90"/>
    <s v="Bridge rail, Ran off road left"/>
    <s v="Clear, Severe crosswinds"/>
    <s v="Y"/>
    <s v="N"/>
    <s v="N"/>
    <s v="N"/>
    <n v="43.835872000000002"/>
    <n v="-101.741041999999"/>
    <s v="Passenger car"/>
    <s v="Eastbound"/>
    <s v="Over-correcting/over-steering; Running off road"/>
    <s v="None"/>
    <s v="LANE DRIVING REQUIRED / ILLEGAL LANE CHANGE, FAIL TO REPORT ACCIDENT (&gt;$1000/$2000)"/>
    <s v="None"/>
    <s v="None"/>
    <s v="Test not given"/>
    <x v="6"/>
    <x v="0"/>
  </r>
  <r>
    <n v="2886"/>
    <n v="2106607"/>
    <d v="2021-05-30T20:49:00"/>
    <s v="PENNINGTON"/>
    <s v="N"/>
    <m/>
    <m/>
    <n v="-1"/>
    <n v="90"/>
    <s v="Animal  - wild"/>
    <s v="Clear"/>
    <s v="N"/>
    <s v="N"/>
    <s v="N"/>
    <s v="N"/>
    <n v="44.001573"/>
    <n v="-102.268444"/>
    <s v="Passenger car"/>
    <s v="Westbound"/>
    <s v="Wild animal hit - damage only"/>
    <s v="Animal in roadway"/>
    <m/>
    <s v="Wild animal hit"/>
    <s v="Wild animal hit - damage only"/>
    <s v="Wild animal hit"/>
    <x v="6"/>
    <x v="0"/>
  </r>
  <r>
    <n v="2890"/>
    <n v="2106698"/>
    <d v="2021-05-23T17:42:00"/>
    <s v="PENNINGTON"/>
    <s v="N"/>
    <s v="Lap belt and shoulder harness used"/>
    <s v="Straight ahead"/>
    <n v="0"/>
    <n v="90"/>
    <s v="Overturn/rollover, Ran off road right"/>
    <s v="Rain, Severe crosswinds"/>
    <s v="N"/>
    <s v="N"/>
    <s v="N"/>
    <s v="N"/>
    <n v="43.941938"/>
    <n v="-102.156728999999"/>
    <s v="Truck pulling trailer(s) - GCWR 10,001 lbs or more"/>
    <s v="Westbound"/>
    <s v="Failure to keep in proper lane; None"/>
    <s v="None"/>
    <m/>
    <s v="None"/>
    <s v="Weather conditions"/>
    <s v="Test not given"/>
    <x v="6"/>
    <x v="2"/>
  </r>
  <r>
    <n v="2891"/>
    <n v="2106704"/>
    <d v="2021-05-29T23:50:00"/>
    <s v="PENNINGTON"/>
    <s v="N"/>
    <m/>
    <m/>
    <n v="-1"/>
    <n v="90"/>
    <s v="Animal  - wild"/>
    <s v="Clear"/>
    <s v="N"/>
    <s v="N"/>
    <s v="N"/>
    <s v="N"/>
    <n v="44.117955000000002"/>
    <n v="-103.002765999999"/>
    <s v="Light truck (2 axles, 4 tires)"/>
    <s v="Eastbound"/>
    <s v="Wild animal hit - damage only"/>
    <s v="Animal in roadway"/>
    <m/>
    <s v="Wild animal hit"/>
    <s v="Wild animal hit - damage only"/>
    <s v="Wild animal hit"/>
    <x v="6"/>
    <x v="0"/>
  </r>
  <r>
    <n v="2892"/>
    <n v="2106705"/>
    <d v="2021-05-27T13:02:00"/>
    <s v="PENNINGTON"/>
    <s v="N"/>
    <s v="Lap belt and shoulder harness used"/>
    <s v="Straight ahead"/>
    <n v="0"/>
    <n v="90"/>
    <s v="Cross median/centerline, Ditch, Fence, Ran off road left"/>
    <s v="Clear"/>
    <s v="N"/>
    <s v="Y"/>
    <s v="N"/>
    <s v="N"/>
    <n v="44.06494"/>
    <n v="-102.37254"/>
    <s v="Light truck (2 axles, 4 tires)"/>
    <s v="Eastbound"/>
    <s v="Fatigued/asleep; None"/>
    <s v="None"/>
    <s v="CARELESS DRIVING."/>
    <s v="None"/>
    <s v="None"/>
    <s v="0.00 BAC"/>
    <x v="6"/>
    <x v="2"/>
  </r>
  <r>
    <n v="2893"/>
    <n v="2106969"/>
    <d v="2021-06-05T21:58:00"/>
    <s v="PENNINGTON"/>
    <s v="N"/>
    <m/>
    <m/>
    <n v="-1"/>
    <n v="90"/>
    <s v="Animal  - wild"/>
    <s v="Clear"/>
    <s v="N"/>
    <s v="N"/>
    <s v="N"/>
    <s v="N"/>
    <n v="44.118012"/>
    <n v="-103.054885999999"/>
    <s v="SUV ( sport utility/suburban )"/>
    <s v="Westbound"/>
    <s v="Wild animal hit - damage only"/>
    <s v="Animal in roadway"/>
    <m/>
    <s v="Wild animal hit"/>
    <s v="Wild animal hit - damage only"/>
    <s v="Wild animal hit"/>
    <x v="6"/>
    <x v="0"/>
  </r>
  <r>
    <n v="2894"/>
    <n v="2106965"/>
    <d v="2021-05-28T11:38:00"/>
    <s v="PENNINGTON"/>
    <s v="N"/>
    <m/>
    <m/>
    <n v="-1"/>
    <n v="90"/>
    <s v="Animal  - wild"/>
    <s v="Clear"/>
    <s v="N"/>
    <s v="N"/>
    <s v="N"/>
    <s v="N"/>
    <n v="44.118031000000002"/>
    <n v="-103.033113999999"/>
    <s v="SUV ( sport utility/suburban )"/>
    <s v="Westbound"/>
    <s v="Wild animal hit - damage only"/>
    <s v="Animal in roadway"/>
    <m/>
    <s v="Wild animal hit"/>
    <s v="Wild animal hit - damage only"/>
    <s v="Wild animal hit"/>
    <x v="6"/>
    <x v="0"/>
  </r>
  <r>
    <n v="2895"/>
    <n v="2106680"/>
    <d v="2021-05-23T17:57:00"/>
    <s v="JACKSON"/>
    <s v="N"/>
    <s v="None used"/>
    <s v="Straight ahead"/>
    <n v="0"/>
    <n v="90"/>
    <s v="Fence, Overturn/rollover, Ran off road right"/>
    <s v="Cloudy, Severe crosswinds"/>
    <s v="N"/>
    <s v="N"/>
    <s v="N"/>
    <s v="N"/>
    <n v="43.836402"/>
    <n v="-101.811013"/>
    <s v="Motor home"/>
    <s v="Westbound"/>
    <s v="None"/>
    <s v="None"/>
    <m/>
    <s v="None"/>
    <s v="None"/>
    <s v="Test not given"/>
    <x v="6"/>
    <x v="2"/>
  </r>
  <r>
    <n v="2896"/>
    <n v="2106690"/>
    <d v="2021-05-27T09:50:00"/>
    <s v="JACKSON"/>
    <s v="N"/>
    <s v="Lap belt and shoulder harness used"/>
    <s v="Straight ahead"/>
    <n v="0"/>
    <n v="90"/>
    <s v="Fence, Overturn/rollover, Ran off road right"/>
    <s v="Clear"/>
    <s v="N"/>
    <s v="Y"/>
    <s v="Y"/>
    <s v="N"/>
    <n v="43.8359179999999"/>
    <n v="-101.711046999999"/>
    <s v="Passenger car"/>
    <s v="Eastbound"/>
    <s v="Distracted (list distraction in narrative); Fatigued/asleep"/>
    <s v="None"/>
    <s v="CARELESS DRIVING."/>
    <s v="None"/>
    <s v="None"/>
    <s v="0.00 BAC"/>
    <x v="6"/>
    <x v="1"/>
  </r>
  <r>
    <n v="2897"/>
    <n v="2107334"/>
    <d v="2021-06-13T04:53:00"/>
    <s v="PENNINGTON"/>
    <s v="N"/>
    <m/>
    <m/>
    <n v="-1"/>
    <n v="90"/>
    <s v="Animal  - wild"/>
    <s v="Clear"/>
    <s v="N"/>
    <s v="N"/>
    <s v="N"/>
    <s v="N"/>
    <n v="44.021095000000003"/>
    <n v="-102.299863999999"/>
    <s v="Passenger car"/>
    <s v="Eastbound"/>
    <s v="Wild animal hit - damage only"/>
    <s v="Animal in roadway"/>
    <m/>
    <s v="Wild animal hit"/>
    <s v="Wild animal hit - damage only"/>
    <s v="Wild animal hit"/>
    <x v="6"/>
    <x v="0"/>
  </r>
  <r>
    <n v="2899"/>
    <n v="2108904"/>
    <d v="2021-06-27T19:22:00"/>
    <s v="PENNINGTON"/>
    <s v="N"/>
    <m/>
    <m/>
    <n v="-1"/>
    <n v="90"/>
    <s v="Animal  - wild"/>
    <s v="Cloudy"/>
    <s v="N"/>
    <s v="N"/>
    <s v="N"/>
    <s v="N"/>
    <n v="44.022835999999899"/>
    <n v="-102.303895999999"/>
    <s v="SUV ( sport utility/suburban )"/>
    <s v="Westbound"/>
    <s v="Wild animal hit - damage only"/>
    <s v="Animal in roadway"/>
    <m/>
    <s v="Wild animal hit"/>
    <s v="Wild animal hit - damage only"/>
    <s v="Wild animal hit"/>
    <x v="6"/>
    <x v="0"/>
  </r>
  <r>
    <n v="2900"/>
    <n v="2108719"/>
    <d v="2021-07-05T21:30:00"/>
    <s v="PENNINGTON"/>
    <s v="N"/>
    <m/>
    <m/>
    <n v="-1"/>
    <n v="90"/>
    <s v="Animal  - wild"/>
    <s v="Rain"/>
    <s v="N"/>
    <s v="N"/>
    <s v="N"/>
    <s v="N"/>
    <n v="44.023891999999897"/>
    <n v="-102.312254999999"/>
    <s v="SUV ( sport utility/suburban )"/>
    <s v="Westbound"/>
    <s v="Wild animal hit - damage only"/>
    <s v="Animal in roadway"/>
    <m/>
    <s v="Wild animal hit"/>
    <s v="Wild animal hit - damage only"/>
    <s v="Wild animal hit"/>
    <x v="6"/>
    <x v="0"/>
  </r>
  <r>
    <n v="2901"/>
    <n v="2108718"/>
    <d v="2021-07-05T04:22:00"/>
    <s v="PENNINGTON"/>
    <s v="N"/>
    <m/>
    <m/>
    <n v="-1"/>
    <n v="90"/>
    <s v="Animal  - wild"/>
    <s v="Clear"/>
    <s v="N"/>
    <s v="N"/>
    <s v="N"/>
    <s v="N"/>
    <n v="44.103427000000003"/>
    <n v="-102.768997999999"/>
    <s v="Passenger car"/>
    <s v="Eastbound"/>
    <s v="Wild animal hit - damage only"/>
    <s v="Animal in roadway"/>
    <m/>
    <s v="Wild animal hit"/>
    <s v="Wild animal hit - damage only"/>
    <s v="Wild animal hit"/>
    <x v="6"/>
    <x v="0"/>
  </r>
  <r>
    <n v="2902"/>
    <n v="2108591"/>
    <d v="2021-06-27T00:35:00"/>
    <s v="PENNINGTON"/>
    <s v="N"/>
    <m/>
    <m/>
    <n v="-1"/>
    <n v="90"/>
    <s v="Animal  - wild"/>
    <s v="Clear"/>
    <s v="N"/>
    <s v="N"/>
    <s v="N"/>
    <s v="N"/>
    <n v="44.103076999999899"/>
    <n v="-103.139994"/>
    <s v="Passenger car"/>
    <s v="Westbound"/>
    <s v="Wild animal hit - damage only"/>
    <s v="Animal in roadway"/>
    <m/>
    <s v="Wild animal hit"/>
    <s v="Wild animal hit - damage only"/>
    <s v="Wild animal hit"/>
    <x v="6"/>
    <x v="0"/>
  </r>
  <r>
    <n v="2903"/>
    <n v="2108590"/>
    <d v="2021-06-23T02:46:00"/>
    <s v="PENNINGTON"/>
    <s v="N"/>
    <m/>
    <m/>
    <n v="-1"/>
    <n v="90"/>
    <s v="Animal  - wild"/>
    <s v="Clear"/>
    <s v="N"/>
    <s v="N"/>
    <s v="N"/>
    <s v="N"/>
    <n v="44.0683259999999"/>
    <n v="-102.41232100000001"/>
    <s v="Passenger car"/>
    <s v="Eastbound"/>
    <s v="Wild animal hit - damage only"/>
    <s v="Animal in roadway"/>
    <m/>
    <s v="Wild animal hit"/>
    <s v="Wild animal hit - damage only"/>
    <s v="Wild animal hit"/>
    <x v="6"/>
    <x v="0"/>
  </r>
  <r>
    <n v="2904"/>
    <n v="2108587"/>
    <d v="2021-06-25T05:25:00"/>
    <s v="PENNINGTON"/>
    <s v="N"/>
    <m/>
    <m/>
    <n v="-1"/>
    <n v="90"/>
    <s v="Animal  - wild"/>
    <s v="Clear"/>
    <s v="N"/>
    <s v="N"/>
    <s v="N"/>
    <s v="N"/>
    <n v="44.065302000000003"/>
    <n v="-102.448818"/>
    <s v="Light truck (2 axles, 4 tires)"/>
    <s v="Eastbound"/>
    <s v="Wild animal hit - damage only"/>
    <s v="Animal in roadway"/>
    <m/>
    <s v="Wild animal hit"/>
    <s v="Wild animal hit - damage only"/>
    <s v="Wild animal hit"/>
    <x v="6"/>
    <x v="0"/>
  </r>
  <r>
    <n v="2905"/>
    <n v="2108534"/>
    <d v="2021-06-25T02:40:00"/>
    <s v="PENNINGTON"/>
    <s v="N"/>
    <m/>
    <m/>
    <n v="-1"/>
    <n v="90"/>
    <s v="Animal  - wild"/>
    <s v="Cloudy"/>
    <s v="N"/>
    <s v="N"/>
    <s v="N"/>
    <s v="N"/>
    <n v="44.111846999999898"/>
    <n v="-103.123468"/>
    <s v="SUV ( sport utility/suburban )"/>
    <s v="Westbound"/>
    <s v="Wild animal hit - damage only"/>
    <s v="Animal in roadway"/>
    <m/>
    <s v="Wild animal hit"/>
    <s v="Wild animal hit - damage only"/>
    <s v="Wild animal hit"/>
    <x v="6"/>
    <x v="0"/>
  </r>
  <r>
    <n v="2906"/>
    <n v="2108343"/>
    <d v="2021-06-29T20:37:00"/>
    <s v="PENNINGTON"/>
    <s v="N"/>
    <m/>
    <m/>
    <n v="-1"/>
    <n v="90"/>
    <s v="Animal  - wild"/>
    <s v="Clear"/>
    <s v="N"/>
    <s v="N"/>
    <s v="N"/>
    <s v="N"/>
    <n v="44.103420999999898"/>
    <n v="-102.55287300000001"/>
    <s v="Passenger car"/>
    <s v="Westbound"/>
    <s v="Wild animal hit - damage only"/>
    <s v="Animal in roadway"/>
    <m/>
    <s v="Wild animal hit"/>
    <s v="Wild animal hit - damage only"/>
    <s v="Wild animal hit"/>
    <x v="6"/>
    <x v="0"/>
  </r>
  <r>
    <n v="2907"/>
    <n v="2108324"/>
    <d v="2021-06-27T21:20:00"/>
    <s v="PENNINGTON"/>
    <s v="N"/>
    <m/>
    <m/>
    <n v="-1"/>
    <n v="90"/>
    <s v="Animal  - wild"/>
    <s v="Clear"/>
    <s v="N"/>
    <s v="N"/>
    <s v="N"/>
    <s v="N"/>
    <n v="44.118343000000003"/>
    <n v="-102.968007"/>
    <s v="SUV ( sport utility/suburban )"/>
    <s v="Westbound"/>
    <s v="Wild animal hit - damage only"/>
    <s v="Animal in roadway"/>
    <m/>
    <s v="Wild animal hit"/>
    <s v="Wild animal hit - damage only"/>
    <s v="Wild animal hit"/>
    <x v="6"/>
    <x v="0"/>
  </r>
  <r>
    <n v="2911"/>
    <n v="2107719"/>
    <d v="2021-06-16T21:48:00"/>
    <s v="PENNINGTON"/>
    <s v="N"/>
    <m/>
    <m/>
    <n v="-1"/>
    <n v="90"/>
    <s v="Animal  - wild"/>
    <s v="Clear"/>
    <s v="N"/>
    <s v="N"/>
    <s v="N"/>
    <s v="N"/>
    <n v="44.041581000000001"/>
    <n v="-102.351786"/>
    <s v="Passenger car"/>
    <s v="Eastbound"/>
    <s v="Wild animal hit - damage only"/>
    <s v="Animal in roadway"/>
    <m/>
    <s v="Wild animal hit"/>
    <s v="Wild animal hit - damage only"/>
    <s v="Wild animal hit"/>
    <x v="6"/>
    <x v="0"/>
  </r>
  <r>
    <n v="2912"/>
    <n v="2107203"/>
    <d v="2021-06-07T15:48:00"/>
    <s v="PENNINGTON"/>
    <s v="N"/>
    <s v="Helmet and eye protection"/>
    <s v="Straight ahead"/>
    <n v="0"/>
    <n v="90"/>
    <s v="Cross median/centerline, Overturn/rollover, Ran off road left"/>
    <s v="Clear"/>
    <s v="N"/>
    <s v="N"/>
    <s v="N"/>
    <s v="N"/>
    <n v="44.103212999999897"/>
    <n v="-102.56655600000001"/>
    <s v="Motorcycle"/>
    <s v="Eastbound"/>
    <s v="None; Running off road"/>
    <s v="None"/>
    <m/>
    <s v="None"/>
    <s v="None"/>
    <s v="Test not given"/>
    <x v="6"/>
    <x v="1"/>
  </r>
  <r>
    <n v="2914"/>
    <n v="2107467"/>
    <d v="2021-05-23T17:40:00"/>
    <s v="PENNINGTON"/>
    <s v="N"/>
    <s v="Lap belt and shoulder harness used"/>
    <s v="Straight ahead"/>
    <n v="0"/>
    <n v="90"/>
    <s v="Overturn/rollover, Ran off road right"/>
    <s v="Rain, Severe crosswinds"/>
    <s v="N"/>
    <s v="N"/>
    <s v="N"/>
    <s v="N"/>
    <n v="44.055259999999898"/>
    <n v="-102.36389800000001"/>
    <s v="Tractor/semi-trailer"/>
    <s v="Westbound"/>
    <s v="Failure to keep in proper lane; None"/>
    <s v="None"/>
    <m/>
    <s v="None"/>
    <s v="Weather conditions"/>
    <s v="Test not given"/>
    <x v="6"/>
    <x v="1"/>
  </r>
  <r>
    <n v="2915"/>
    <n v="2107645"/>
    <d v="2021-06-14T19:33:00"/>
    <s v="PENNINGTON"/>
    <s v="N"/>
    <s v="Lap belt and shoulder harness used"/>
    <s v="Straight ahead"/>
    <n v="0"/>
    <n v="90"/>
    <s v="Animal  - wild"/>
    <s v="Clear"/>
    <s v="N"/>
    <s v="N"/>
    <s v="N"/>
    <s v="N"/>
    <n v="44.048651999999898"/>
    <n v="-102.359696"/>
    <s v="Passenger car"/>
    <s v="Westbound"/>
    <s v="None"/>
    <s v="Animal in roadway"/>
    <m/>
    <s v="None"/>
    <s v="None"/>
    <s v="Test not given, Not reported"/>
    <x v="6"/>
    <x v="1"/>
  </r>
  <r>
    <n v="2916"/>
    <n v="2107649"/>
    <d v="2021-06-10T22:54:00"/>
    <s v="PENNINGTON"/>
    <s v="N"/>
    <s v="Lap belt and shoulder harness used"/>
    <s v="Straight ahead"/>
    <n v="0"/>
    <n v="90"/>
    <s v="Cross median/centerline, Overturn/rollover, Ran off road left"/>
    <s v="Severe crosswinds"/>
    <s v="N"/>
    <s v="N"/>
    <s v="N"/>
    <s v="N"/>
    <n v="44.091977"/>
    <n v="-102.497236"/>
    <s v="Tractor/semi-trailer"/>
    <s v="Eastbound"/>
    <s v="None"/>
    <s v="None"/>
    <m/>
    <s v="None"/>
    <s v="Weather conditions"/>
    <s v="0.00 BAC"/>
    <x v="6"/>
    <x v="0"/>
  </r>
  <r>
    <n v="2918"/>
    <n v="2107720"/>
    <d v="2021-06-17T08:47:00"/>
    <s v="PENNINGTON"/>
    <s v="N"/>
    <s v="None used"/>
    <s v="Straight ahead"/>
    <n v="0"/>
    <n v="90"/>
    <s v="Overturn/rollover"/>
    <s v="Clear"/>
    <s v="Y"/>
    <s v="N"/>
    <s v="N"/>
    <s v="N"/>
    <n v="44.018320000000003"/>
    <n v="-102.292621999999"/>
    <s v="All terrain vehicle / 4 wheeler"/>
    <s v="Northbound"/>
    <s v="None; Over-correcting/over-steering"/>
    <s v="None"/>
    <m/>
    <s v="None"/>
    <s v="None"/>
    <s v="Test not given"/>
    <x v="6"/>
    <x v="1"/>
  </r>
  <r>
    <n v="2919"/>
    <n v="2107748"/>
    <d v="2021-06-10T23:27:00"/>
    <s v="JACKSON"/>
    <s v="N"/>
    <s v="Lap belt and shoulder harness used"/>
    <s v="Straight ahead"/>
    <n v="0"/>
    <n v="90"/>
    <s v="Cargo/equipment loss or shift, Overturn/rollover, Ran off road left, Separation of units"/>
    <s v="Rain, Severe crosswinds"/>
    <s v="N"/>
    <s v="N"/>
    <s v="N"/>
    <s v="N"/>
    <n v="43.866013000000002"/>
    <n v="-101.956113"/>
    <s v="Light truck (2 axles, 4 tires)"/>
    <s v="Eastbound"/>
    <s v="None"/>
    <s v="Not applicable"/>
    <m/>
    <s v="None"/>
    <s v="Weather conditions"/>
    <s v="Test not given"/>
    <x v="6"/>
    <x v="0"/>
  </r>
  <r>
    <n v="2927"/>
    <n v="2109699"/>
    <d v="2021-07-25T04:57:00"/>
    <s v="PENNINGTON"/>
    <s v="N"/>
    <m/>
    <m/>
    <n v="-1"/>
    <n v="90"/>
    <s v="Animal  - wild"/>
    <s v="Clear"/>
    <s v="N"/>
    <s v="N"/>
    <s v="N"/>
    <s v="N"/>
    <n v="44.079678000000001"/>
    <n v="-102.47906"/>
    <s v="Passenger car"/>
    <s v="Eastbound"/>
    <s v="Wild animal hit - damage only"/>
    <s v="Animal in roadway"/>
    <m/>
    <s v="Wild animal hit"/>
    <s v="Wild animal hit - damage only"/>
    <s v="Wild animal hit"/>
    <x v="6"/>
    <x v="0"/>
  </r>
  <r>
    <n v="2928"/>
    <n v="2109368"/>
    <d v="2021-07-05T18:10:00"/>
    <s v="PENNINGTON"/>
    <s v="N"/>
    <s v="Lap belt and shoulder harness used"/>
    <s v="Straight ahead"/>
    <n v="0"/>
    <n v="90"/>
    <s v="Guardrail face, Ran off road right"/>
    <s v="Rain, Severe crosswinds"/>
    <s v="N"/>
    <s v="N"/>
    <s v="N"/>
    <s v="N"/>
    <n v="44.103665999999897"/>
    <n v="-102.754424"/>
    <s v="SUV ( sport utility/suburban )"/>
    <s v="Westbound"/>
    <s v="Driving too fast for conditions; None"/>
    <s v="Road surface condition ( wet, icy, snow, slush, etc. )"/>
    <m/>
    <s v="None"/>
    <s v="Weather conditions"/>
    <s v="Test not given"/>
    <x v="6"/>
    <x v="0"/>
  </r>
  <r>
    <n v="2929"/>
    <n v="2110318"/>
    <d v="2021-07-22T13:32:00"/>
    <s v="PENNINGTON"/>
    <s v="N"/>
    <s v="Lap belt and shoulder harness used, None used"/>
    <s v="Straight ahead"/>
    <n v="0"/>
    <n v="90"/>
    <s v="Motor vehicle in transport, Overturn/rollover, Ran off road left, Ran off road right"/>
    <s v="Clear"/>
    <s v="N"/>
    <s v="N"/>
    <s v="N"/>
    <s v="N"/>
    <n v="44.103456999999899"/>
    <n v="-102.840620999999"/>
    <s v="Passenger car; Tractor/semi-trailer"/>
    <s v="Eastbound"/>
    <s v="Failure to keep in proper lane; Improper passing; None"/>
    <s v="None"/>
    <s v="CARELESS DRIVING., ADULT SEATBELT VIOLATION ---- AFTER 9/1/73"/>
    <s v="None"/>
    <s v="None"/>
    <s v="0.00 BAC, Not reported, 0.00 BAC, Test not given"/>
    <x v="6"/>
    <x v="1"/>
  </r>
  <r>
    <n v="2930"/>
    <n v="2109571"/>
    <d v="2021-07-16T15:52:00"/>
    <s v="PENNINGTON"/>
    <s v="N"/>
    <s v="Lap belt and shoulder harness used"/>
    <s v="Straight ahead"/>
    <n v="0"/>
    <n v="90"/>
    <s v="Equipment failure ( tires, brakes, etc. ), Motor vehicle in transport"/>
    <s v="Clear"/>
    <s v="N"/>
    <s v="N"/>
    <s v="N"/>
    <s v="N"/>
    <n v="44.0107649999999"/>
    <n v="-102.28191200000001"/>
    <s v="SUV ( sport utility/suburban ); Tractor/semi-trailer"/>
    <s v="Eastbound"/>
    <s v="None"/>
    <s v="None"/>
    <m/>
    <s v="None; Power train"/>
    <s v="None"/>
    <s v="Test not given, Test not given"/>
    <x v="6"/>
    <x v="0"/>
  </r>
  <r>
    <n v="2931"/>
    <n v="2108513"/>
    <d v="2021-06-27T07:10:00"/>
    <s v="PENNINGTON"/>
    <s v="N"/>
    <s v="Lap belt and shoulder harness used"/>
    <s v="Straight ahead"/>
    <n v="0"/>
    <n v="90"/>
    <s v="Guardrail face, Ran off road right, Separation of units"/>
    <s v="Clear"/>
    <s v="N"/>
    <s v="N"/>
    <s v="N"/>
    <s v="N"/>
    <n v="44.117693000000003"/>
    <n v="-103.076877999999"/>
    <s v="Single-unit truck (2 axle, 6 tires) GVWR 10,001 lbs or more"/>
    <s v="Eastbound"/>
    <s v="None"/>
    <s v="None"/>
    <m/>
    <s v="None"/>
    <s v="None"/>
    <s v="Test not given"/>
    <x v="6"/>
    <x v="0"/>
  </r>
  <r>
    <n v="2934"/>
    <n v="2109163"/>
    <d v="2021-07-14T05:43:00"/>
    <s v="PENNINGTON"/>
    <s v="N"/>
    <m/>
    <m/>
    <n v="-1"/>
    <n v="90"/>
    <s v="Animal  - wild"/>
    <s v="Cloudy"/>
    <s v="N"/>
    <s v="N"/>
    <s v="N"/>
    <s v="N"/>
    <n v="44.104255000000002"/>
    <n v="-102.886549"/>
    <s v="SUV ( sport utility/suburban )"/>
    <s v="Westbound"/>
    <s v="Wild animal hit - damage only"/>
    <s v="Animal in roadway"/>
    <m/>
    <s v="Wild animal hit"/>
    <s v="Wild animal hit - damage only"/>
    <s v="Wild animal hit"/>
    <x v="6"/>
    <x v="0"/>
  </r>
  <r>
    <n v="2935"/>
    <n v="2109358"/>
    <d v="2021-07-07T20:50:00"/>
    <s v="PENNINGTON"/>
    <s v="N"/>
    <m/>
    <m/>
    <n v="-1"/>
    <n v="90"/>
    <s v="Animal  - wild"/>
    <s v="Clear"/>
    <s v="N"/>
    <s v="N"/>
    <s v="N"/>
    <s v="N"/>
    <n v="43.980645000000003"/>
    <n v="-102.200839999999"/>
    <s v="SUV ( sport utility/suburban )"/>
    <s v="Westbound"/>
    <s v="Wild animal hit - damage only"/>
    <s v="Animal in roadway"/>
    <m/>
    <s v="Wild animal hit"/>
    <s v="Wild animal hit - damage only"/>
    <s v="Wild animal hit"/>
    <x v="6"/>
    <x v="0"/>
  </r>
  <r>
    <n v="2936"/>
    <n v="2109366"/>
    <d v="2021-07-01T22:20:00"/>
    <s v="PENNINGTON"/>
    <s v="N"/>
    <m/>
    <m/>
    <n v="-1"/>
    <n v="90"/>
    <s v="Animal  - wild"/>
    <s v="Clear"/>
    <s v="N"/>
    <s v="N"/>
    <s v="N"/>
    <s v="N"/>
    <n v="44.118146000000003"/>
    <n v="-103.004491999999"/>
    <s v="Van/Bus with seats for 9 - 15 people, including driver"/>
    <s v="Westbound"/>
    <s v="Wild animal hit - damage only"/>
    <s v="Animal in roadway"/>
    <m/>
    <s v="Wild animal hit"/>
    <s v="Wild animal hit - damage only"/>
    <s v="Wild animal hit"/>
    <x v="6"/>
    <x v="0"/>
  </r>
  <r>
    <n v="2937"/>
    <n v="2109369"/>
    <d v="2021-07-07T15:30:00"/>
    <s v="PENNINGTON"/>
    <s v="N"/>
    <s v="Lap belt and shoulder harness used"/>
    <s v="Straight ahead"/>
    <n v="0"/>
    <n v="90"/>
    <s v="Equipment failure ( tires, brakes, etc. ), Jackknife, Ran off road right"/>
    <s v="Clear"/>
    <s v="N"/>
    <s v="N"/>
    <s v="N"/>
    <s v="N"/>
    <n v="44.103299999999898"/>
    <n v="-102.602200999999"/>
    <s v="SUV ( sport utility/suburban )"/>
    <s v="Eastbound"/>
    <s v="None"/>
    <s v="None"/>
    <s v="NO VALID DL"/>
    <s v="Tires"/>
    <s v="None"/>
    <s v="Test not given"/>
    <x v="6"/>
    <x v="0"/>
  </r>
  <r>
    <n v="2938"/>
    <n v="2109370"/>
    <d v="2021-07-07T21:40:00"/>
    <s v="PENNINGTON"/>
    <s v="N"/>
    <m/>
    <m/>
    <n v="-1"/>
    <n v="90"/>
    <s v="Animal  - wild"/>
    <s v="Rain"/>
    <s v="N"/>
    <s v="N"/>
    <s v="N"/>
    <s v="N"/>
    <n v="44.020822000000003"/>
    <n v="-102.297764"/>
    <s v="Light truck (2 axles, 4 tires)"/>
    <s v="Westbound"/>
    <s v="Wild animal hit - damage only"/>
    <s v="Animal in roadway"/>
    <m/>
    <s v="Wild animal hit"/>
    <s v="Wild animal hit - damage only"/>
    <s v="Wild animal hit"/>
    <x v="6"/>
    <x v="0"/>
  </r>
  <r>
    <n v="2939"/>
    <n v="2109377"/>
    <d v="2021-07-07T02:13:00"/>
    <s v="PENNINGTON"/>
    <s v="N"/>
    <m/>
    <m/>
    <n v="-1"/>
    <n v="90"/>
    <s v="Animal  - wild"/>
    <s v="Clear"/>
    <s v="N"/>
    <s v="N"/>
    <s v="N"/>
    <s v="N"/>
    <n v="43.895401"/>
    <n v="-102.02147600000001"/>
    <s v="SUV ( sport utility/suburban )"/>
    <s v="Westbound"/>
    <s v="Wild animal hit - damage only"/>
    <s v="Animal in roadway"/>
    <m/>
    <s v="Wild animal hit"/>
    <s v="Wild animal hit - damage only"/>
    <s v="Wild animal hit"/>
    <x v="6"/>
    <x v="0"/>
  </r>
  <r>
    <n v="2942"/>
    <n v="2109595"/>
    <d v="2021-07-17T04:55:00"/>
    <s v="PENNINGTON"/>
    <s v="N"/>
    <m/>
    <m/>
    <n v="-1"/>
    <n v="90"/>
    <s v="Animal  - wild"/>
    <s v="Clear"/>
    <s v="N"/>
    <s v="N"/>
    <s v="N"/>
    <s v="N"/>
    <n v="44.1036649999999"/>
    <n v="-102.808863"/>
    <s v="Light truck (2 axles, 4 tires)"/>
    <s v="Westbound"/>
    <s v="Wild animal hit - damage only"/>
    <s v="Animal in roadway"/>
    <m/>
    <s v="Wild animal hit"/>
    <s v="Wild animal hit - damage only"/>
    <s v="Wild animal hit"/>
    <x v="6"/>
    <x v="0"/>
  </r>
  <r>
    <n v="2943"/>
    <n v="2111213"/>
    <d v="2021-08-20T13:14:00"/>
    <s v="PENNINGTON"/>
    <s v="N"/>
    <m/>
    <m/>
    <n v="-1"/>
    <n v="90"/>
    <s v="Animal  - wild"/>
    <s v="Clear"/>
    <s v="N"/>
    <s v="N"/>
    <s v="N"/>
    <s v="N"/>
    <n v="44.006326999999899"/>
    <n v="-102.275143999999"/>
    <s v="Passenger car"/>
    <s v="Eastbound"/>
    <s v="Wild animal hit - damage only"/>
    <s v="Animal in roadway"/>
    <m/>
    <s v="Wild animal hit"/>
    <s v="Wild animal hit - damage only"/>
    <s v="Wild animal hit"/>
    <x v="6"/>
    <x v="0"/>
  </r>
  <r>
    <n v="2945"/>
    <n v="2110893"/>
    <d v="2021-08-17T21:20:00"/>
    <s v="PENNINGTON"/>
    <s v="N"/>
    <m/>
    <m/>
    <n v="-1"/>
    <n v="90"/>
    <s v="Animal  - wild"/>
    <s v="Clear"/>
    <s v="N"/>
    <s v="N"/>
    <s v="N"/>
    <s v="N"/>
    <n v="44.104222999999898"/>
    <n v="-102.87616800000001"/>
    <s v="Passenger car"/>
    <s v="Westbound"/>
    <s v="Wild animal hit - damage only"/>
    <s v="Animal in roadway"/>
    <m/>
    <s v="Wild animal hit"/>
    <s v="Wild animal hit - damage only"/>
    <s v="Wild animal hit"/>
    <x v="6"/>
    <x v="0"/>
  </r>
  <r>
    <n v="2946"/>
    <n v="2110424"/>
    <d v="2021-08-08T21:00:00"/>
    <s v="PENNINGTON"/>
    <s v="N"/>
    <m/>
    <m/>
    <n v="-1"/>
    <n v="90"/>
    <s v="Animal  - wild"/>
    <s v="Clear"/>
    <s v="N"/>
    <s v="N"/>
    <s v="N"/>
    <s v="N"/>
    <n v="44.118122999999898"/>
    <n v="-102.99120000000001"/>
    <s v="SUV ( sport utility/suburban )"/>
    <s v="Eastbound"/>
    <s v="Wild animal hit - damage only"/>
    <s v="Animal in roadway"/>
    <m/>
    <s v="Wild animal hit"/>
    <s v="Wild animal hit - damage only"/>
    <s v="Wild animal hit"/>
    <x v="6"/>
    <x v="0"/>
  </r>
  <r>
    <n v="2947"/>
    <n v="2110046"/>
    <d v="2021-07-29T06:45:00"/>
    <s v="PENNINGTON"/>
    <s v="N"/>
    <m/>
    <m/>
    <n v="-1"/>
    <n v="90"/>
    <s v="Animal  - wild"/>
    <s v="Clear"/>
    <s v="N"/>
    <s v="N"/>
    <s v="N"/>
    <s v="N"/>
    <n v="44.067312999999899"/>
    <n v="-102.392053"/>
    <s v="Passenger car"/>
    <s v="Eastbound"/>
    <s v="Wild animal hit - damage only"/>
    <s v="Animal in roadway"/>
    <m/>
    <s v="Wild animal hit"/>
    <s v="Wild animal hit - damage only"/>
    <s v="Wild animal hit"/>
    <x v="6"/>
    <x v="0"/>
  </r>
  <r>
    <n v="2949"/>
    <n v="2111009"/>
    <d v="2021-08-06T11:00:00"/>
    <s v="JACKSON"/>
    <s v="N"/>
    <s v="Eye protection only"/>
    <s v="Straight ahead"/>
    <n v="0"/>
    <n v="90"/>
    <s v="Cross median/centerline, Highway traffic sign post/sign"/>
    <s v="Clear"/>
    <s v="N"/>
    <s v="N"/>
    <s v="N"/>
    <s v="N"/>
    <n v="43.835757999999899"/>
    <n v="-101.886842999999"/>
    <s v="Motorcycle"/>
    <s v="Westbound"/>
    <s v="None; Running off road"/>
    <s v="None"/>
    <m/>
    <s v="None"/>
    <s v="None"/>
    <s v="0.00 BAC"/>
    <x v="6"/>
    <x v="4"/>
  </r>
  <r>
    <n v="2952"/>
    <n v="2110484"/>
    <d v="2021-08-07T11:50:00"/>
    <s v="PENNINGTON"/>
    <s v="N"/>
    <s v="Eye protection only"/>
    <s v="Overtaking/passing"/>
    <n v="0"/>
    <n v="90"/>
    <s v="Guardrail face, Ran off road left"/>
    <s v="Clear"/>
    <s v="N"/>
    <s v="N"/>
    <s v="N"/>
    <s v="N"/>
    <n v="43.986849999999897"/>
    <n v="-102.244497999999"/>
    <s v="Motorcycle"/>
    <s v="Westbound"/>
    <s v="None; Swerving or avoiding due to wind, slippery surface, vehicle, object, non-motorist, etc."/>
    <s v="None"/>
    <m/>
    <s v="None"/>
    <s v="None"/>
    <s v="0.00 BAC"/>
    <x v="6"/>
    <x v="4"/>
  </r>
  <r>
    <n v="2954"/>
    <n v="2109593"/>
    <d v="2021-07-17T14:10:00"/>
    <s v="PENNINGTON"/>
    <s v="N"/>
    <s v="Lap belt and shoulder harness used"/>
    <s v="Parked, Straight ahead"/>
    <n v="0"/>
    <n v="90"/>
    <s v="Fence, Parked motor vehicle, Ran off road right"/>
    <s v="Clear"/>
    <s v="N"/>
    <s v="N"/>
    <s v="Y"/>
    <s v="N"/>
    <n v="44.103805000000001"/>
    <n v="-102.855772999999"/>
    <s v="Mini-van/passenger van with seats for 8 or less, including driver; Tractor/semi-trailer"/>
    <s v="Eastbound; Not on roadway ( also use for parked motor vehicle )"/>
    <s v="Distracted (list distraction in narrative); Failure to keep in proper lane; None; Not applicable"/>
    <s v="None; Not applicable"/>
    <s v="UNSAFE LANE CHANGE"/>
    <s v="None; Not applicable"/>
    <s v="Not applicable; Physical obstruction"/>
    <s v="Not applicable, Test not given"/>
    <x v="6"/>
    <x v="0"/>
  </r>
  <r>
    <n v="2955"/>
    <n v="2110577"/>
    <d v="2021-08-10T13:40:00"/>
    <s v="JACKSON"/>
    <s v="N"/>
    <s v="Lap belt and shoulder harness used"/>
    <s v="Straight ahead"/>
    <n v="0"/>
    <n v="90"/>
    <s v="Cargo/equipment loss or shift, Fence, Ran off road right, Utility pole"/>
    <s v="Clear"/>
    <s v="N"/>
    <s v="N"/>
    <s v="N"/>
    <s v="N"/>
    <n v="43.885176999999899"/>
    <n v="-101.998024999999"/>
    <s v="Light truck (2 axles, 4 tires)"/>
    <s v="Westbound"/>
    <s v="None"/>
    <s v="None"/>
    <m/>
    <s v="None"/>
    <s v="None"/>
    <s v="0.00 BAC"/>
    <x v="6"/>
    <x v="0"/>
  </r>
  <r>
    <n v="2958"/>
    <n v="2111456"/>
    <d v="2021-08-05T00:45:00"/>
    <s v="PENNINGTON"/>
    <s v="N"/>
    <s v="Lap belt and shoulder harness used"/>
    <s v="Straight ahead"/>
    <n v="0"/>
    <n v="90"/>
    <s v="Embankment, Ran off road right"/>
    <s v="Cloudy"/>
    <s v="N"/>
    <s v="Y"/>
    <s v="N"/>
    <s v="N"/>
    <n v="44.101058000000002"/>
    <n v="-103.147882999999"/>
    <s v="Passenger car"/>
    <s v="Eastbound"/>
    <s v="Fatigued/asleep; Running off road"/>
    <s v="None"/>
    <m/>
    <s v="None"/>
    <s v="None"/>
    <s v="Test not given"/>
    <x v="6"/>
    <x v="1"/>
  </r>
  <r>
    <n v="2963"/>
    <n v="2110197"/>
    <d v="2021-07-25T22:45:00"/>
    <s v="JACKSON"/>
    <s v="N"/>
    <m/>
    <m/>
    <n v="-1"/>
    <n v="90"/>
    <s v="Animal  - wild"/>
    <s v="Clear"/>
    <s v="N"/>
    <s v="N"/>
    <s v="N"/>
    <s v="N"/>
    <n v="43.836266000000002"/>
    <n v="-101.646815"/>
    <s v="Light truck (2 axles, 4 tires)"/>
    <s v="Westbound"/>
    <s v="Wild animal hit - damage only"/>
    <s v="Animal in roadway"/>
    <m/>
    <s v="Wild animal hit"/>
    <s v="Wild animal hit - damage only"/>
    <s v="Wild animal hit"/>
    <x v="6"/>
    <x v="0"/>
  </r>
  <r>
    <n v="2964"/>
    <n v="2109304"/>
    <d v="2021-07-15T09:40:00"/>
    <s v="PENNINGTON"/>
    <s v="N"/>
    <s v="Lap belt and shoulder harness used"/>
    <s v="Making U-turn, Straight ahead"/>
    <n v="0"/>
    <n v="90"/>
    <s v="Motor vehicle in transport, Ran off road left"/>
    <s v="Clear"/>
    <s v="N"/>
    <s v="N"/>
    <s v="N"/>
    <s v="N"/>
    <n v="44.070317000000003"/>
    <n v="-102.464095"/>
    <s v="Passenger car; Single-unit truck (2 axle, 6 tires) GVWR 10,001 lbs or more"/>
    <s v="Westbound"/>
    <s v="Followed too closely; None"/>
    <s v="None"/>
    <s v="FOLLOWING TOO CLOSELY"/>
    <s v="None"/>
    <s v="None"/>
    <s v="0.01 BAC, 0.00 BAC"/>
    <x v="6"/>
    <x v="3"/>
  </r>
  <r>
    <n v="2966"/>
    <n v="2109545"/>
    <d v="2021-07-22T15:29:00"/>
    <s v="PENNINGTON"/>
    <s v="N"/>
    <s v="Lap belt and shoulder harness used"/>
    <s v="Straight ahead"/>
    <n v="0"/>
    <n v="90"/>
    <s v="Fire/explosion"/>
    <s v="Clear"/>
    <s v="N"/>
    <s v="N"/>
    <s v="N"/>
    <s v="N"/>
    <n v="44.103651999999897"/>
    <n v="-102.772561999999"/>
    <s v="Light truck (2 axles, 4 tires)"/>
    <s v="Westbound"/>
    <s v="None"/>
    <s v="None"/>
    <m/>
    <s v="Other"/>
    <s v="None"/>
    <s v="Test not given"/>
    <x v="6"/>
    <x v="0"/>
  </r>
  <r>
    <n v="2968"/>
    <n v="2112004"/>
    <d v="2021-08-06T13:01:00"/>
    <s v="JACKSON"/>
    <s v="N"/>
    <s v="Lap belt and shoulder harness used"/>
    <s v="Slowing in traffic lane, Stopped in traffic lane, Straight ahead"/>
    <n v="0"/>
    <n v="90"/>
    <s v="Motor vehicle in transport"/>
    <s v="Clear"/>
    <s v="N"/>
    <s v="N"/>
    <s v="N"/>
    <s v="N"/>
    <n v="43.836345000000001"/>
    <n v="-101.837996"/>
    <s v="SUV ( sport utility/suburban ); Tractor/semi-trailer"/>
    <s v="Westbound"/>
    <s v="Failed to yield to vehicle; Followed too closely; None"/>
    <s v="None; Obstruction in roadway"/>
    <s v="CARELESS DRIVING."/>
    <s v="None"/>
    <s v="None"/>
    <s v="Test not given, Test not given, Test not given"/>
    <x v="6"/>
    <x v="2"/>
  </r>
  <r>
    <n v="2973"/>
    <n v="2109938"/>
    <d v="2021-07-21T15:19:00"/>
    <s v="PENNINGTON"/>
    <s v="N"/>
    <s v="Lap belt and shoulder harness used"/>
    <s v="Straight ahead"/>
    <n v="0"/>
    <n v="90"/>
    <s v="Other movable object"/>
    <s v="Clear"/>
    <s v="N"/>
    <s v="N"/>
    <s v="N"/>
    <s v="N"/>
    <n v="44.103257999999897"/>
    <n v="-102.579595999999"/>
    <s v="Passenger car"/>
    <s v="Eastbound"/>
    <s v="None"/>
    <s v="Pedestrian, bicyclist, other non-occupants in road"/>
    <m/>
    <s v="None"/>
    <s v="None"/>
    <s v="0.00 BAC"/>
    <x v="6"/>
    <x v="0"/>
  </r>
  <r>
    <n v="2974"/>
    <n v="2112900"/>
    <d v="2021-08-18T22:25:00"/>
    <s v="PENNINGTON"/>
    <s v="N"/>
    <s v="Lap belt and shoulder harness used"/>
    <s v="Turning left"/>
    <n v="0"/>
    <n v="90"/>
    <s v="Motor vehicle in transport"/>
    <s v="Clear"/>
    <s v="N"/>
    <s v="N"/>
    <s v="N"/>
    <s v="N"/>
    <n v="44.100662"/>
    <n v="-103.151201"/>
    <s v="Motor home; Passenger car"/>
    <s v="Westbound"/>
    <s v="Improper lane change; Improper turn; None"/>
    <s v="None"/>
    <s v="TURNING FROM THE WRONG LANE"/>
    <s v="None"/>
    <s v="None"/>
    <s v="Test not given, Test not given"/>
    <x v="6"/>
    <x v="0"/>
  </r>
  <r>
    <n v="2977"/>
    <n v="2110196"/>
    <d v="2021-08-01T22:50:00"/>
    <s v="PENNINGTON"/>
    <s v="N"/>
    <s v="Lap belt and shoulder harness used"/>
    <s v="Straight ahead"/>
    <n v="0"/>
    <n v="90"/>
    <s v="Overturn/rollover, Ran off road left, Separation of units"/>
    <s v="Clear"/>
    <s v="N"/>
    <s v="Y"/>
    <s v="N"/>
    <s v="N"/>
    <n v="43.963697000000003"/>
    <n v="-102.180592"/>
    <s v="Light truck (2 axles, 4 tires)"/>
    <s v="Eastbound"/>
    <s v="Fatigued/asleep; None"/>
    <s v="None"/>
    <s v="NO SAFETY CHAIN, LANE DRIVING REQUIRED / ILLEGAL LANE CHANGE"/>
    <s v="None"/>
    <s v="None"/>
    <s v="0.00 BAC"/>
    <x v="6"/>
    <x v="0"/>
  </r>
  <r>
    <n v="2978"/>
    <n v="2110322"/>
    <d v="2021-08-01T23:04:00"/>
    <s v="PENNINGTON"/>
    <s v="N"/>
    <s v="Lap belt and shoulder harness used"/>
    <s v="Straight ahead"/>
    <n v="0"/>
    <n v="90"/>
    <s v="Other movable object"/>
    <s v="Clear"/>
    <s v="N"/>
    <s v="N"/>
    <s v="N"/>
    <s v="N"/>
    <n v="44.103456000000001"/>
    <n v="-102.562758"/>
    <s v="Passenger car"/>
    <s v="Westbound"/>
    <s v="None"/>
    <s v="Debris"/>
    <m/>
    <s v="None"/>
    <s v="None"/>
    <s v="Test not given"/>
    <x v="6"/>
    <x v="0"/>
  </r>
  <r>
    <n v="2979"/>
    <n v="2110379"/>
    <d v="2021-08-05T09:20:00"/>
    <s v="PENNINGTON"/>
    <s v="N"/>
    <s v="Lap belt and shoulder harness used"/>
    <s v="Changing lanes"/>
    <n v="0"/>
    <n v="90"/>
    <s v="Fire/explosion, Other movable object"/>
    <s v="Clear"/>
    <s v="N"/>
    <s v="N"/>
    <s v="N"/>
    <s v="N"/>
    <n v="44.113236999999899"/>
    <n v="-102.919994"/>
    <s v="Single-unit truck (2 axle, 6 tires) GVWR 10,000 lbs or less"/>
    <s v="Eastbound"/>
    <s v="None"/>
    <s v="Debris"/>
    <s v="DRIVERS LICENSE SUSPENDED"/>
    <s v="None"/>
    <s v="None"/>
    <s v="0.00 BAC"/>
    <x v="6"/>
    <x v="0"/>
  </r>
  <r>
    <n v="2980"/>
    <n v="2112821"/>
    <d v="2021-09-13T12:08:00"/>
    <s v="PENNINGTON"/>
    <s v="N"/>
    <s v="Lap belt and shoulder harness used"/>
    <s v="Changing lanes, Straight ahead"/>
    <n v="0"/>
    <n v="90"/>
    <s v="Motor vehicle in transport, Overturn/rollover"/>
    <s v="Cloudy"/>
    <s v="N"/>
    <s v="N"/>
    <s v="N"/>
    <s v="N"/>
    <n v="44.061140000000002"/>
    <n v="-102.369034999999"/>
    <s v="Light truck (2 axles, 4 tires); Passenger car"/>
    <s v="Eastbound"/>
    <s v="Drinking; Failure to keep in proper lane; None"/>
    <s v="None"/>
    <s v="DRIVERS LICENSE SUSPENDED, DUI, RECKLESS DRIVING"/>
    <s v="None"/>
    <s v="None"/>
    <s v="0.17 BAC, Test not given, Not reported"/>
    <x v="6"/>
    <x v="2"/>
  </r>
  <r>
    <n v="2981"/>
    <n v="2110477"/>
    <d v="2021-08-09T08:25:00"/>
    <s v="PENNINGTON"/>
    <s v="N"/>
    <s v="Eye protection only"/>
    <s v="Straight ahead"/>
    <n v="0"/>
    <n v="90"/>
    <s v="Animal  - wild"/>
    <s v="Clear"/>
    <s v="N"/>
    <s v="N"/>
    <s v="N"/>
    <s v="N"/>
    <n v="44.117795999999899"/>
    <n v="-103.043239999999"/>
    <s v="Motorcycle"/>
    <s v="Eastbound"/>
    <s v="None"/>
    <s v="Animal in roadway"/>
    <m/>
    <s v="None"/>
    <s v="None"/>
    <s v="0.00 BAC"/>
    <x v="6"/>
    <x v="3"/>
  </r>
  <r>
    <n v="2982"/>
    <n v="2110485"/>
    <d v="2021-08-06T14:08:00"/>
    <s v="JACKSON"/>
    <s v="N"/>
    <s v="Eye protection only"/>
    <s v="Slowing in traffic lane"/>
    <n v="0"/>
    <n v="90"/>
    <s v="Overturn/rollover"/>
    <s v="Clear"/>
    <s v="N"/>
    <s v="N"/>
    <s v="N"/>
    <s v="N"/>
    <n v="43.836261"/>
    <n v="-101.65831300000001"/>
    <s v="Motorcycle"/>
    <s v="Westbound"/>
    <s v="Followed too closely; None"/>
    <s v="None"/>
    <s v="NO ENDORSEMENT"/>
    <s v="None"/>
    <s v="None"/>
    <s v="0.00 BAC"/>
    <x v="6"/>
    <x v="2"/>
  </r>
  <r>
    <n v="2984"/>
    <n v="2110525"/>
    <d v="2021-06-27T04:03:00"/>
    <s v="PENNINGTON"/>
    <s v="N"/>
    <m/>
    <m/>
    <n v="-1"/>
    <n v="90"/>
    <s v="Animal  - wild"/>
    <s v="Clear"/>
    <s v="N"/>
    <s v="N"/>
    <s v="N"/>
    <s v="N"/>
    <n v="44.11833"/>
    <n v="-102.951009999999"/>
    <s v="Passenger car"/>
    <s v="Westbound"/>
    <s v="Wild animal hit - damage only"/>
    <s v="Animal in roadway"/>
    <m/>
    <s v="Wild animal hit"/>
    <s v="Wild animal hit - damage only"/>
    <s v="Wild animal hit"/>
    <x v="6"/>
    <x v="0"/>
  </r>
  <r>
    <n v="2985"/>
    <n v="2110586"/>
    <d v="2021-08-06T12:31:00"/>
    <s v="JACKSON"/>
    <s v="N"/>
    <s v="Lap belt and shoulder harness used"/>
    <s v="Straight ahead"/>
    <n v="0"/>
    <n v="90"/>
    <s v="Motor vehicle in transport"/>
    <s v="Clear"/>
    <s v="N"/>
    <s v="N"/>
    <s v="N"/>
    <s v="N"/>
    <n v="43.836241999999899"/>
    <n v="-101.77673900000001"/>
    <s v="Mini-van/passenger van with seats for 8 or less, including driver; Passenger car"/>
    <s v="Westbound"/>
    <s v="Followed too closely; None"/>
    <s v="None"/>
    <m/>
    <s v="None"/>
    <s v="None"/>
    <s v="0.00 BAC, 0.00 BAC"/>
    <x v="6"/>
    <x v="0"/>
  </r>
  <r>
    <n v="2986"/>
    <n v="2110587"/>
    <d v="2021-08-06T12:31:00"/>
    <s v="JACKSON"/>
    <s v="N"/>
    <m/>
    <s v="Straight ahead"/>
    <n v="0"/>
    <n v="90"/>
    <s v="Motor vehicle in transport"/>
    <s v="Clear"/>
    <s v="N"/>
    <s v="N"/>
    <s v="N"/>
    <s v="N"/>
    <n v="43.836241999999899"/>
    <n v="-101.776679"/>
    <s v="Motorcycle"/>
    <s v="Westbound"/>
    <s v="Followed too closely; None"/>
    <s v="None"/>
    <m/>
    <s v="None"/>
    <s v="None"/>
    <s v="0.00 BAC, 0.00 BAC, 0.00 BAC"/>
    <x v="6"/>
    <x v="1"/>
  </r>
  <r>
    <n v="2987"/>
    <n v="2110592"/>
    <d v="2021-08-13T12:23:00"/>
    <s v="PENNINGTON"/>
    <s v="N"/>
    <s v="Lap belt and shoulder harness used"/>
    <s v="Straight ahead"/>
    <n v="0"/>
    <n v="90"/>
    <s v="Ditch, Equipment failure ( tires, brakes, etc. ), Fence, Ran off road right"/>
    <s v="Cloudy"/>
    <s v="N"/>
    <s v="N"/>
    <s v="N"/>
    <s v="N"/>
    <n v="43.917783999999898"/>
    <n v="-102.097183"/>
    <s v="Motor home"/>
    <s v="Eastbound"/>
    <s v="None; Swerving or avoiding due to wind, slippery surface, vehicle, object, non-motorist, etc."/>
    <s v="None"/>
    <m/>
    <s v="Tires"/>
    <s v="None"/>
    <s v="0.00 BAC"/>
    <x v="6"/>
    <x v="2"/>
  </r>
  <r>
    <n v="2990"/>
    <n v="2110935"/>
    <d v="2021-08-15T13:00:00"/>
    <s v="PENNINGTON"/>
    <s v="N"/>
    <s v="Helmet only"/>
    <s v="Changing lanes"/>
    <n v="0"/>
    <n v="90"/>
    <s v="Highway traffic sign post/sign, Ran off road left"/>
    <s v="Cloudy"/>
    <s v="N"/>
    <s v="N"/>
    <s v="N"/>
    <s v="N"/>
    <n v="43.986559999999898"/>
    <n v="-102.244439"/>
    <s v="Motorcycle"/>
    <s v="Eastbound"/>
    <s v="None; Other"/>
    <s v="None"/>
    <m/>
    <s v="Brakes"/>
    <s v="None"/>
    <s v="Test not given"/>
    <x v="6"/>
    <x v="2"/>
  </r>
  <r>
    <n v="2993"/>
    <n v="2111141"/>
    <d v="2021-08-20T08:24:00"/>
    <s v="PENNINGTON"/>
    <s v="N"/>
    <s v="Lap belt and shoulder harness used"/>
    <s v="Straight ahead"/>
    <n v="0"/>
    <n v="90"/>
    <s v="Fence, Ran off road right"/>
    <s v="Rain"/>
    <s v="N"/>
    <s v="N"/>
    <s v="N"/>
    <s v="N"/>
    <n v="44.104216000000001"/>
    <n v="-102.874246999999"/>
    <s v="SUV ( sport utility/suburban )"/>
    <s v="Westbound"/>
    <s v="Failure to keep in proper lane; None"/>
    <s v="Road surface condition ( wet, icy, snow, slush, etc. )"/>
    <m/>
    <s v="None"/>
    <s v="Weather conditions"/>
    <s v="Test not given"/>
    <x v="6"/>
    <x v="1"/>
  </r>
  <r>
    <n v="2994"/>
    <n v="2111209"/>
    <d v="2021-06-29T20:45:00"/>
    <s v="PENNINGTON"/>
    <s v="N"/>
    <s v="Lap belt and shoulder harness used"/>
    <s v="Straight ahead"/>
    <n v="0"/>
    <n v="90"/>
    <s v="Animal  - wild"/>
    <s v="Cloudy"/>
    <s v="N"/>
    <s v="N"/>
    <s v="N"/>
    <s v="N"/>
    <n v="44.103509000000003"/>
    <n v="-102.598179999999"/>
    <s v="Passenger car"/>
    <s v="Westbound"/>
    <s v="None"/>
    <s v="Animal in roadway"/>
    <m/>
    <s v="None"/>
    <s v="None"/>
    <s v="Test not given, Not reported"/>
    <x v="6"/>
    <x v="2"/>
  </r>
  <r>
    <n v="2995"/>
    <n v="2111406"/>
    <d v="2021-08-22T20:17:00"/>
    <s v="PENNINGTON"/>
    <s v="N"/>
    <m/>
    <m/>
    <n v="-1"/>
    <n v="90"/>
    <s v="Animal  - wild"/>
    <s v="Clear"/>
    <s v="N"/>
    <s v="N"/>
    <s v="N"/>
    <s v="N"/>
    <n v="43.971532000000003"/>
    <n v="-102.188281"/>
    <s v="Passenger car"/>
    <s v="Westbound"/>
    <s v="Wild animal hit - damage only"/>
    <s v="Animal in roadway"/>
    <m/>
    <s v="Wild animal hit"/>
    <s v="Wild animal hit - damage only"/>
    <s v="Wild animal hit"/>
    <x v="6"/>
    <x v="0"/>
  </r>
  <r>
    <n v="2996"/>
    <n v="2111615"/>
    <d v="2021-08-31T19:55:00"/>
    <s v="PENNINGTON"/>
    <s v="N"/>
    <m/>
    <m/>
    <n v="-1"/>
    <n v="90"/>
    <s v="Animal  - wild"/>
    <s v="Clear"/>
    <s v="N"/>
    <s v="N"/>
    <s v="N"/>
    <s v="N"/>
    <n v="44.105392000000002"/>
    <n v="-102.637298"/>
    <s v="Light truck (2 axles, 4 tires)"/>
    <s v="Eastbound"/>
    <s v="Wild animal hit - damage only"/>
    <s v="Animal in roadway"/>
    <m/>
    <s v="Wild animal hit"/>
    <s v="Wild animal hit - damage only"/>
    <s v="Wild animal hit"/>
    <x v="6"/>
    <x v="0"/>
  </r>
  <r>
    <n v="2997"/>
    <n v="2114292"/>
    <d v="2021-10-12T10:35:00"/>
    <s v="PENNINGTON"/>
    <s v="N"/>
    <s v="Lap belt and shoulder harness used"/>
    <s v="Straight ahead"/>
    <n v="0"/>
    <n v="90"/>
    <s v="Motor vehicle in transport, Overturn/rollover, Ran off road right, Separation of units"/>
    <s v="Rain"/>
    <s v="N"/>
    <s v="Y"/>
    <s v="N"/>
    <s v="N"/>
    <n v="44.103150999999897"/>
    <n v="-102.532921"/>
    <s v="Passenger car; SUV ( sport utility/suburban )"/>
    <s v="Eastbound"/>
    <s v="Failure to keep in proper lane; Fatigued/asleep; None"/>
    <s v="None"/>
    <s v="CARELESS DRIVING., LANE DRIVING REQUIRED / ILLEGAL LANE CHANGE"/>
    <s v="None"/>
    <s v="None"/>
    <s v="0.00 BAC, Test not given"/>
    <x v="6"/>
    <x v="0"/>
  </r>
  <r>
    <n v="2998"/>
    <n v="2111781"/>
    <d v="2021-09-01T09:27:00"/>
    <s v="PENNINGTON"/>
    <s v="N"/>
    <s v="Lap belt and shoulder harness used"/>
    <s v="Straight ahead"/>
    <n v="0"/>
    <n v="90"/>
    <s v="Fire/explosion"/>
    <s v="Cloudy"/>
    <s v="N"/>
    <s v="N"/>
    <s v="N"/>
    <s v="N"/>
    <n v="43.986825000000003"/>
    <n v="-102.231071999999"/>
    <s v="Light truck (2 axles, 4 tires)"/>
    <s v="Eastbound"/>
    <s v="None"/>
    <s v="None"/>
    <m/>
    <s v="None"/>
    <s v="None"/>
    <s v="Test not given"/>
    <x v="6"/>
    <x v="0"/>
  </r>
  <r>
    <n v="3000"/>
    <n v="2111778"/>
    <d v="2021-09-01T04:26:00"/>
    <s v="PENNINGTON"/>
    <s v="N"/>
    <s v="Lap belt and shoulder harness used"/>
    <s v="Straight ahead"/>
    <n v="0"/>
    <n v="90"/>
    <s v="Overturn/rollover, Ran off road right"/>
    <s v="Clear"/>
    <s v="N"/>
    <s v="Y"/>
    <s v="N"/>
    <s v="N"/>
    <n v="44.1036679999999"/>
    <n v="-102.792220999999"/>
    <s v="SUV ( sport utility/suburban )"/>
    <s v="Eastbound"/>
    <s v="Fatigued/asleep; Running off road"/>
    <s v="None"/>
    <m/>
    <s v="None"/>
    <s v="None"/>
    <s v="Test not given"/>
    <x v="6"/>
    <x v="0"/>
  </r>
  <r>
    <n v="3001"/>
    <n v="2112006"/>
    <d v="2021-08-17T23:20:00"/>
    <s v="PENNINGTON"/>
    <s v="N"/>
    <s v="Lap belt and shoulder harness used"/>
    <s v="Straight ahead"/>
    <n v="0"/>
    <n v="90"/>
    <s v="Fire/explosion"/>
    <s v="Clear"/>
    <s v="N"/>
    <s v="N"/>
    <s v="N"/>
    <s v="N"/>
    <n v="44.082362000000003"/>
    <n v="-102.481523999999"/>
    <s v="Tractor/semi-trailer"/>
    <s v="Westbound"/>
    <s v="None"/>
    <s v="None"/>
    <m/>
    <s v="None"/>
    <s v="None"/>
    <s v="0.00 BAC"/>
    <x v="6"/>
    <x v="0"/>
  </r>
  <r>
    <n v="3002"/>
    <n v="2112607"/>
    <d v="2021-09-19T21:00:00"/>
    <s v="PENNINGTON"/>
    <s v="N"/>
    <s v="Lap belt and shoulder harness used"/>
    <s v="Straight ahead"/>
    <n v="0"/>
    <n v="90"/>
    <s v="Overturn/rollover"/>
    <s v="Rain, Severe crosswinds"/>
    <s v="N"/>
    <s v="N"/>
    <s v="N"/>
    <s v="N"/>
    <n v="44.067377"/>
    <n v="-102.384541999999"/>
    <s v="Light truck (2 axles, 4 tires)"/>
    <s v="Westbound"/>
    <s v="None"/>
    <s v="None"/>
    <m/>
    <s v="None"/>
    <s v="Weather conditions"/>
    <s v="Test not given"/>
    <x v="6"/>
    <x v="0"/>
  </r>
  <r>
    <n v="3004"/>
    <n v="2112905"/>
    <d v="2021-09-16T21:20:00"/>
    <s v="PENNINGTON"/>
    <s v="N"/>
    <m/>
    <m/>
    <n v="-1"/>
    <n v="90"/>
    <s v="Animal  - wild"/>
    <s v="Clear"/>
    <s v="N"/>
    <s v="N"/>
    <s v="N"/>
    <s v="N"/>
    <n v="44.110308000000003"/>
    <n v="-102.911383"/>
    <s v="Passenger car"/>
    <s v="Westbound"/>
    <s v="Wild animal hit - damage only"/>
    <s v="Animal in roadway"/>
    <m/>
    <s v="Wild animal hit"/>
    <s v="Wild animal hit - damage only"/>
    <s v="Wild animal hit"/>
    <x v="6"/>
    <x v="0"/>
  </r>
  <r>
    <n v="3006"/>
    <n v="2113253"/>
    <d v="2021-10-02T20:40:00"/>
    <s v="PENNINGTON"/>
    <s v="N"/>
    <m/>
    <m/>
    <n v="-1"/>
    <n v="90"/>
    <s v="Animal  - wild"/>
    <s v="Clear"/>
    <s v="N"/>
    <s v="N"/>
    <s v="N"/>
    <s v="N"/>
    <n v="44.118098000000003"/>
    <n v="-102.950748"/>
    <s v="Mini-van/passenger van with seats for 8 or less, including driver"/>
    <s v="Eastbound"/>
    <s v="Wild animal hit - damage only"/>
    <s v="Animal in roadway"/>
    <m/>
    <s v="Wild animal hit"/>
    <s v="Wild animal hit - damage only"/>
    <s v="Wild animal hit"/>
    <x v="6"/>
    <x v="0"/>
  </r>
  <r>
    <n v="3007"/>
    <n v="2113277"/>
    <d v="2021-09-28T00:06:00"/>
    <s v="PENNINGTON"/>
    <s v="N"/>
    <s v="Lap belt and shoulder harness used"/>
    <s v="Straight ahead"/>
    <n v="0"/>
    <n v="90"/>
    <s v="Equipment failure ( tires, brakes, etc. ), Overturn/rollover, Ran off road right, Separation of units"/>
    <s v="Clear"/>
    <s v="N"/>
    <s v="N"/>
    <s v="N"/>
    <s v="N"/>
    <n v="43.988928999999899"/>
    <n v="-102.25035800000001"/>
    <s v="Tractor/semi-trailer"/>
    <s v="Eastbound"/>
    <s v="Failure to keep in proper lane; Running off road"/>
    <s v="None"/>
    <s v="CARELESS DRIVING."/>
    <s v="None"/>
    <s v="None"/>
    <s v="0.00 BAC, Not reported"/>
    <x v="6"/>
    <x v="3"/>
  </r>
  <r>
    <n v="3009"/>
    <n v="2113383"/>
    <d v="2021-09-19T20:12:00"/>
    <s v="PENNINGTON"/>
    <s v="N"/>
    <s v="Lap belt and shoulder harness used"/>
    <s v="Straight ahead"/>
    <n v="0"/>
    <n v="90"/>
    <s v="Overturn/rollover"/>
    <s v="Severe crosswinds"/>
    <s v="N"/>
    <s v="N"/>
    <s v="N"/>
    <s v="N"/>
    <n v="44.103594999999899"/>
    <n v="-102.662002"/>
    <s v="SUV ( sport utility/suburban )"/>
    <s v="Westbound"/>
    <s v="None"/>
    <s v="None"/>
    <m/>
    <s v="None"/>
    <s v="None"/>
    <s v="Test not given"/>
    <x v="6"/>
    <x v="0"/>
  </r>
  <r>
    <n v="3010"/>
    <n v="2113387"/>
    <d v="2021-09-30T06:45:00"/>
    <s v="PENNINGTON"/>
    <s v="N"/>
    <m/>
    <m/>
    <n v="-1"/>
    <n v="90"/>
    <s v="Animal  - wild"/>
    <s v="Cloudy"/>
    <s v="N"/>
    <s v="N"/>
    <s v="N"/>
    <s v="N"/>
    <n v="44.089506999999898"/>
    <n v="-102.493864"/>
    <s v="Light truck (2 axles, 4 tires)"/>
    <s v="Eastbound"/>
    <s v="Wild animal hit - damage only"/>
    <s v="Animal in roadway"/>
    <m/>
    <s v="Wild animal hit"/>
    <s v="Wild animal hit - damage only"/>
    <s v="Wild animal hit"/>
    <x v="6"/>
    <x v="0"/>
  </r>
  <r>
    <n v="3011"/>
    <n v="2113394"/>
    <d v="2021-09-26T09:09:00"/>
    <s v="PENNINGTON"/>
    <s v="N"/>
    <m/>
    <m/>
    <n v="-1"/>
    <n v="90"/>
    <s v="Animal  - wild"/>
    <s v="Clear"/>
    <s v="N"/>
    <s v="N"/>
    <s v="N"/>
    <s v="N"/>
    <n v="44.103757000000002"/>
    <n v="-102.853565"/>
    <s v="Light truck (2 axles, 4 tires)"/>
    <s v="Eastbound"/>
    <s v="Wild animal hit - damage only"/>
    <s v="Animal in roadway"/>
    <m/>
    <s v="Wild animal hit"/>
    <s v="Wild animal hit - damage only"/>
    <s v="Wild animal hit"/>
    <x v="6"/>
    <x v="0"/>
  </r>
  <r>
    <n v="3012"/>
    <n v="2115243"/>
    <d v="2021-09-18T20:36:00"/>
    <s v="PENNINGTON"/>
    <s v="N"/>
    <s v="None used"/>
    <s v="Straight ahead"/>
    <n v="0"/>
    <n v="90"/>
    <s v="Overturn/rollover, Ran off road right"/>
    <s v="Clear"/>
    <s v="N"/>
    <s v="N"/>
    <s v="N"/>
    <s v="N"/>
    <n v="44.103408000000002"/>
    <n v="-102.711178"/>
    <s v="Passenger car"/>
    <s v="Eastbound"/>
    <s v="None; Running off road"/>
    <s v="None"/>
    <s v="VEHICULAR HOMICIDE, DUI, RECKLESS DRIVING, UNDERAGE POSS. / CONSUMP OF ALCOHOL, &lt; 18 CHINS OFFENSE"/>
    <s v="Unknown"/>
    <s v="None"/>
    <s v="0.00 BAC, Not reported, Not reported"/>
    <x v="6"/>
    <x v="4"/>
  </r>
  <r>
    <n v="3015"/>
    <n v="2112661"/>
    <d v="2021-09-08T21:48:00"/>
    <s v="JACKSON"/>
    <s v="N"/>
    <m/>
    <m/>
    <n v="-1"/>
    <n v="90"/>
    <s v="Animal  - wild"/>
    <s v="Clear"/>
    <s v="N"/>
    <s v="N"/>
    <s v="N"/>
    <s v="N"/>
    <n v="43.836267999999897"/>
    <n v="-101.864638999999"/>
    <s v="SUV ( sport utility/suburban )"/>
    <s v="Eastbound"/>
    <s v="Wild animal hit - damage only"/>
    <s v="Animal in roadway"/>
    <m/>
    <s v="Wild animal hit"/>
    <s v="Wild animal hit - damage only"/>
    <s v="Wild animal hit"/>
    <x v="6"/>
    <x v="0"/>
  </r>
  <r>
    <n v="3020"/>
    <n v="2116266"/>
    <d v="2021-11-09T14:40:00"/>
    <s v="PENNINGTON"/>
    <s v="N"/>
    <s v="Lap belt and shoulder harness used"/>
    <s v="Straight ahead"/>
    <n v="0"/>
    <n v="90"/>
    <s v="Ditch, Motor vehicle in transport, Overturn/rollover, Ran off road left, Ran off road right"/>
    <s v="Clear"/>
    <s v="Y"/>
    <s v="N"/>
    <s v="Y"/>
    <s v="N"/>
    <n v="44.076908000000003"/>
    <n v="-102.474885999999"/>
    <s v="Light truck (2 axles, 4 tires)"/>
    <s v="Eastbound"/>
    <s v="Distracted (list distraction in narrative); None; Over-correcting/over-steering"/>
    <s v="None"/>
    <s v="CARELESS DRIVING."/>
    <s v="None"/>
    <s v="None"/>
    <s v="0.00 BAC, Test not given"/>
    <x v="6"/>
    <x v="0"/>
  </r>
  <r>
    <n v="3021"/>
    <n v="2113276"/>
    <d v="2021-09-27T22:50:00"/>
    <s v="PENNINGTON"/>
    <s v="N"/>
    <s v="Lap belt and shoulder harness used"/>
    <s v="Straight ahead"/>
    <n v="0"/>
    <n v="90"/>
    <s v="Motor vehicle in transport, Other movable object"/>
    <s v="Clear"/>
    <s v="N"/>
    <s v="N"/>
    <s v="N"/>
    <s v="N"/>
    <n v="44.118343000000003"/>
    <n v="-102.992493999999"/>
    <s v="Passenger car"/>
    <s v="Westbound"/>
    <s v="None"/>
    <s v="None"/>
    <s v="FINANCIAL RESPONSIBILITY - OWNER"/>
    <s v="None"/>
    <s v="None"/>
    <s v="0.00 BAC, 0.00 BAC"/>
    <x v="6"/>
    <x v="0"/>
  </r>
  <r>
    <n v="3022"/>
    <n v="2113381"/>
    <d v="2021-09-17T19:31:00"/>
    <s v="PENNINGTON"/>
    <s v="N"/>
    <s v="Lap belt and shoulder harness used"/>
    <s v="Changing lanes, Straight ahead"/>
    <n v="0"/>
    <n v="90"/>
    <s v="Motor vehicle in transport"/>
    <s v="Clear"/>
    <s v="N"/>
    <s v="N"/>
    <s v="Y"/>
    <s v="N"/>
    <n v="44.117784999999898"/>
    <n v="-103.059308"/>
    <s v="Passenger car; SUV ( sport utility/suburban )"/>
    <s v="Eastbound"/>
    <s v="Distracted (list distraction in narrative); None"/>
    <s v="None"/>
    <s v="CARELESS DRIVING."/>
    <s v="None"/>
    <s v="None"/>
    <s v="Test not given, Test not given"/>
    <x v="6"/>
    <x v="0"/>
  </r>
  <r>
    <n v="3024"/>
    <n v="2113506"/>
    <d v="2021-09-18T22:00:00"/>
    <s v="PENNINGTON"/>
    <s v="N"/>
    <s v="Lap belt and shoulder harness used"/>
    <s v="Straight ahead"/>
    <n v="0"/>
    <n v="90"/>
    <s v="Animal - domestic"/>
    <s v="Clear"/>
    <s v="N"/>
    <s v="N"/>
    <s v="N"/>
    <s v="N"/>
    <n v="44.106037999999899"/>
    <n v="-102.633904"/>
    <s v="Tractor/semi-trailer"/>
    <s v="Eastbound"/>
    <s v="None"/>
    <s v="Animal in roadway"/>
    <m/>
    <s v="None"/>
    <s v="None"/>
    <s v="Test not given"/>
    <x v="6"/>
    <x v="0"/>
  </r>
  <r>
    <n v="3025"/>
    <n v="2113577"/>
    <d v="2021-09-26T15:47:00"/>
    <s v="PENNINGTON"/>
    <s v="N"/>
    <s v="Lap belt and shoulder harness used"/>
    <s v="Straight ahead"/>
    <n v="0"/>
    <n v="90"/>
    <s v="Fire/explosion"/>
    <s v="Clear"/>
    <s v="N"/>
    <s v="N"/>
    <s v="N"/>
    <s v="N"/>
    <n v="44.103490999999899"/>
    <n v="-102.588444999999"/>
    <s v="SUV ( sport utility/suburban )"/>
    <s v="Westbound"/>
    <s v="None"/>
    <s v="None"/>
    <m/>
    <s v="None"/>
    <s v="None"/>
    <s v="Test not given"/>
    <x v="6"/>
    <x v="0"/>
  </r>
  <r>
    <n v="3026"/>
    <n v="2115832"/>
    <d v="2021-10-20T06:00:00"/>
    <s v="JACKSON"/>
    <s v="N"/>
    <s v="Lap belt and shoulder harness used"/>
    <s v="Slowing in traffic lane"/>
    <n v="0"/>
    <n v="90"/>
    <s v="Jackknife, Ran off road right"/>
    <s v="Sleet, hail ( freezing rain or drizzle ), Snow"/>
    <s v="N"/>
    <s v="N"/>
    <s v="N"/>
    <s v="N"/>
    <n v="43.836202"/>
    <n v="-101.697148999999"/>
    <s v="Tractor/semi-trailer"/>
    <s v="Westbound"/>
    <s v="None"/>
    <s v="Road surface condition ( wet, icy, snow, slush, etc. )"/>
    <m/>
    <s v="None"/>
    <s v="Weather conditions"/>
    <s v="Test not given"/>
    <x v="6"/>
    <x v="0"/>
  </r>
  <r>
    <n v="3027"/>
    <n v="2113600"/>
    <d v="2021-09-30T07:35:00"/>
    <s v="PENNINGTON"/>
    <s v="N"/>
    <s v="Lap belt and shoulder harness used"/>
    <s v="Straight ahead"/>
    <n v="0"/>
    <n v="90"/>
    <s v="Cross median/centerline, Guardrail face, Overturn/rollover, Separation of units"/>
    <s v="Cloudy"/>
    <s v="N"/>
    <s v="N"/>
    <s v="N"/>
    <s v="N"/>
    <n v="44.118015999999898"/>
    <n v="-103.062105"/>
    <s v="Light truck (2 axles, 4 tires)"/>
    <s v="Westbound"/>
    <s v="None; Other"/>
    <s v="None"/>
    <s v="NO SAFETY CHAIN"/>
    <s v="Truck coupling / trailer hitch / safety chains"/>
    <s v="None"/>
    <s v="Test not given"/>
    <x v="6"/>
    <x v="0"/>
  </r>
  <r>
    <n v="3028"/>
    <n v="2115238"/>
    <d v="2021-10-14T09:30:00"/>
    <s v="PENNINGTON"/>
    <s v="N"/>
    <s v="Lap belt and shoulder harness used"/>
    <s v="Straight ahead"/>
    <n v="0"/>
    <n v="90"/>
    <s v="Motor vehicle in transport"/>
    <s v="Clear"/>
    <s v="N"/>
    <s v="N"/>
    <s v="N"/>
    <s v="N"/>
    <n v="44.099446"/>
    <n v="-103.16418"/>
    <s v="Motor home; Passenger car"/>
    <s v="Eastbound"/>
    <s v="None; Unknown"/>
    <s v="None"/>
    <m/>
    <s v="None"/>
    <s v="None"/>
    <s v="Test not given, Test not given"/>
    <x v="6"/>
    <x v="0"/>
  </r>
  <r>
    <n v="3031"/>
    <n v="2113717"/>
    <d v="2021-10-02T13:21:00"/>
    <s v="PENNINGTON"/>
    <s v="N"/>
    <s v="Lap belt and shoulder harness used"/>
    <s v="Straight ahead"/>
    <n v="0"/>
    <n v="90"/>
    <s v="Fire/explosion"/>
    <s v="Clear"/>
    <s v="N"/>
    <s v="N"/>
    <s v="N"/>
    <s v="N"/>
    <n v="44.081623"/>
    <n v="-102.48028100000001"/>
    <s v="Tractor/semi-trailer"/>
    <s v="Westbound"/>
    <s v="None"/>
    <s v="None"/>
    <m/>
    <s v="None"/>
    <s v="None"/>
    <s v="Test not given"/>
    <x v="6"/>
    <x v="0"/>
  </r>
  <r>
    <n v="3032"/>
    <n v="2113731"/>
    <d v="2021-10-05T19:09:00"/>
    <s v="PENNINGTON"/>
    <s v="N"/>
    <m/>
    <m/>
    <n v="-1"/>
    <n v="90"/>
    <s v="Animal  - wild"/>
    <s v="Clear"/>
    <s v="N"/>
    <s v="N"/>
    <s v="N"/>
    <s v="N"/>
    <n v="44.105221999999898"/>
    <n v="-102.61725300000001"/>
    <s v="SUV ( sport utility/suburban )"/>
    <s v="Westbound"/>
    <s v="Wild animal hit - damage only"/>
    <s v="Animal in roadway"/>
    <m/>
    <s v="Wild animal hit"/>
    <s v="Wild animal hit - damage only"/>
    <s v="Wild animal hit"/>
    <x v="6"/>
    <x v="0"/>
  </r>
  <r>
    <n v="3033"/>
    <n v="2113732"/>
    <d v="2021-10-05T19:38:00"/>
    <s v="PENNINGTON"/>
    <s v="N"/>
    <m/>
    <m/>
    <n v="-1"/>
    <n v="90"/>
    <s v="Animal  - wild"/>
    <s v="Clear"/>
    <s v="N"/>
    <s v="N"/>
    <s v="N"/>
    <s v="N"/>
    <n v="44.118112000000004"/>
    <n v="-102.96220700000001"/>
    <s v="Light truck (2 axles, 4 tires)"/>
    <s v="Eastbound"/>
    <s v="Wild animal hit - damage only"/>
    <s v="Animal in roadway"/>
    <m/>
    <s v="Wild animal hit"/>
    <s v="Wild animal hit - damage only"/>
    <s v="Wild animal hit"/>
    <x v="6"/>
    <x v="0"/>
  </r>
  <r>
    <n v="3034"/>
    <n v="2113746"/>
    <d v="2021-10-01T07:15:00"/>
    <s v="PENNINGTON"/>
    <s v="N"/>
    <s v="Lap belt and shoulder harness used"/>
    <s v="Straight ahead"/>
    <n v="0"/>
    <n v="90"/>
    <s v="Overturn/rollover, Ran off road right"/>
    <s v="Clear"/>
    <s v="N"/>
    <s v="N"/>
    <s v="N"/>
    <s v="N"/>
    <n v="44.068826000000001"/>
    <n v="-102.417902999999"/>
    <s v="Passenger car"/>
    <s v="Eastbound"/>
    <s v="Driving too fast for conditions; Running off road"/>
    <s v="None"/>
    <m/>
    <s v="None"/>
    <s v="Glare"/>
    <s v="0.00 BAC"/>
    <x v="6"/>
    <x v="1"/>
  </r>
  <r>
    <n v="3035"/>
    <n v="2113747"/>
    <d v="2021-10-05T08:30:00"/>
    <s v="PENNINGTON"/>
    <s v="N"/>
    <m/>
    <m/>
    <n v="-1"/>
    <n v="90"/>
    <s v="Animal  - wild"/>
    <s v="Clear"/>
    <s v="N"/>
    <s v="N"/>
    <s v="N"/>
    <s v="N"/>
    <n v="44.087941999999899"/>
    <n v="-102.489294"/>
    <s v="Passenger car"/>
    <s v="Westbound"/>
    <s v="Wild animal hit - damage only"/>
    <s v="Animal in roadway"/>
    <m/>
    <s v="Wild animal hit"/>
    <s v="Wild animal hit - damage only"/>
    <s v="Wild animal hit"/>
    <x v="6"/>
    <x v="0"/>
  </r>
  <r>
    <n v="3037"/>
    <n v="2113846"/>
    <d v="2021-10-08T05:40:00"/>
    <s v="PENNINGTON"/>
    <s v="N"/>
    <m/>
    <m/>
    <n v="-1"/>
    <n v="90"/>
    <s v="Animal  - wild"/>
    <s v="Cloudy"/>
    <s v="N"/>
    <s v="N"/>
    <s v="N"/>
    <s v="N"/>
    <n v="43.988177"/>
    <n v="-102.24873700000001"/>
    <s v="SUV ( sport utility/suburban )"/>
    <s v="Eastbound"/>
    <s v="Wild animal hit - damage only"/>
    <s v="Animal in roadway"/>
    <m/>
    <s v="Wild animal hit"/>
    <s v="Wild animal hit - damage only"/>
    <s v="Wild animal hit"/>
    <x v="6"/>
    <x v="0"/>
  </r>
  <r>
    <n v="3038"/>
    <n v="2116267"/>
    <d v="2021-11-10T17:44:00"/>
    <s v="PENNINGTON"/>
    <s v="N"/>
    <s v="Lap belt and shoulder harness used"/>
    <s v="Straight ahead"/>
    <n v="0"/>
    <n v="90"/>
    <s v="Ditch, Guardrail end, Guardrail face, Overturn/rollover"/>
    <s v="Clear"/>
    <s v="N"/>
    <s v="Y"/>
    <s v="N"/>
    <s v="N"/>
    <n v="44.116168000000002"/>
    <n v="-102.92975800000001"/>
    <s v="Light truck (2 axles, 4 tires)"/>
    <s v="Westbound"/>
    <s v="Fatigued/asleep; None"/>
    <s v="None"/>
    <s v="CARELESS DRIVING."/>
    <s v="None"/>
    <s v="None"/>
    <s v="Test not given"/>
    <x v="6"/>
    <x v="0"/>
  </r>
  <r>
    <n v="3039"/>
    <n v="2114084"/>
    <d v="2021-10-12T13:17:00"/>
    <s v="PENNINGTON"/>
    <s v="N"/>
    <s v="Lap belt and shoulder harness used"/>
    <s v="Straight ahead"/>
    <n v="0"/>
    <n v="90"/>
    <s v="Ditch, Fence, Ran off road right"/>
    <s v="Snow"/>
    <s v="N"/>
    <s v="N"/>
    <s v="N"/>
    <s v="N"/>
    <n v="44.117552000000003"/>
    <n v="-103.101016"/>
    <s v="Light truck (2 axles, 4 tires)"/>
    <s v="Westbound"/>
    <s v="Driving too fast for conditions; None"/>
    <s v="Road surface condition ( wet, icy, snow, slush, etc. )"/>
    <m/>
    <s v="None"/>
    <s v="Weather conditions"/>
    <s v="Test not given"/>
    <x v="6"/>
    <x v="0"/>
  </r>
  <r>
    <n v="3042"/>
    <n v="2114382"/>
    <d v="2021-10-13T11:08:00"/>
    <s v="PENNINGTON"/>
    <s v="N"/>
    <s v="Lap belt and shoulder harness used"/>
    <s v="Straight ahead"/>
    <n v="0"/>
    <n v="90"/>
    <s v="Overturn/rollover, Ran off road left"/>
    <s v="Cloudy, Rain"/>
    <s v="N"/>
    <s v="N"/>
    <s v="N"/>
    <s v="N"/>
    <n v="44.103651999999897"/>
    <n v="-102.821422999999"/>
    <s v="Single-unit truck (2 axle, 6 tires) GVWR 10,000 lbs or less"/>
    <s v="Westbound"/>
    <s v="None"/>
    <s v="None"/>
    <m/>
    <s v="None"/>
    <s v="None"/>
    <s v="Test not given"/>
    <x v="6"/>
    <x v="0"/>
  </r>
  <r>
    <n v="3045"/>
    <n v="2114111"/>
    <d v="2021-10-07T18:25:00"/>
    <s v="PENNINGTON"/>
    <s v="N"/>
    <s v="Lap belt and shoulder harness used"/>
    <s v="Changing lanes, Straight ahead"/>
    <n v="0"/>
    <n v="90"/>
    <s v="Motor vehicle in transport"/>
    <s v="Clear"/>
    <s v="N"/>
    <s v="N"/>
    <s v="N"/>
    <s v="N"/>
    <n v="44.110840000000003"/>
    <n v="-103.125277999999"/>
    <s v="Cargo van - GVWR 10,000 lbs or less; SUV ( sport utility/suburban )"/>
    <s v="Westbound"/>
    <s v="Improper lane change; None"/>
    <s v="None"/>
    <s v="LANE DRIVING REQUIRED / ILLEGAL LANE CHANGE"/>
    <s v="None"/>
    <s v="None"/>
    <s v="0.00 BAC, 0.00 BAC"/>
    <x v="6"/>
    <x v="0"/>
  </r>
  <r>
    <n v="3048"/>
    <n v="2114500"/>
    <d v="2021-10-15T21:41:00"/>
    <s v="PENNINGTON"/>
    <s v="N"/>
    <m/>
    <m/>
    <n v="-1"/>
    <n v="90"/>
    <s v="Animal  - wild"/>
    <s v="Clear"/>
    <s v="N"/>
    <s v="N"/>
    <s v="N"/>
    <s v="N"/>
    <n v="43.987333999999898"/>
    <n v="-102.213949"/>
    <s v="Passenger car"/>
    <s v="Westbound"/>
    <s v="Wild animal hit - damage only"/>
    <s v="Animal in roadway"/>
    <m/>
    <s v="Wild animal hit"/>
    <s v="Wild animal hit - damage only"/>
    <s v="Wild animal hit"/>
    <x v="6"/>
    <x v="0"/>
  </r>
  <r>
    <n v="3051"/>
    <n v="2114901"/>
    <d v="2021-10-22T19:29:00"/>
    <s v="PENNINGTON"/>
    <s v="N"/>
    <m/>
    <m/>
    <n v="-1"/>
    <n v="90"/>
    <s v="Animal  - wild"/>
    <s v="Clear"/>
    <s v="N"/>
    <s v="N"/>
    <s v="N"/>
    <s v="N"/>
    <n v="44.067414999999897"/>
    <n v="-102.395993"/>
    <s v="Passenger car"/>
    <s v="Eastbound"/>
    <s v="Wild animal hit - damage only"/>
    <s v="Animal in roadway"/>
    <m/>
    <s v="Wild animal hit"/>
    <s v="Wild animal hit - damage only"/>
    <s v="Wild animal hit"/>
    <x v="6"/>
    <x v="0"/>
  </r>
  <r>
    <n v="3053"/>
    <n v="2117577"/>
    <d v="2021-11-23T11:44:00"/>
    <s v="JACKSON"/>
    <s v="N"/>
    <s v="Lap belt and shoulder harness used, None used"/>
    <s v="Straight ahead"/>
    <n v="0"/>
    <n v="90"/>
    <s v="Overturn/rollover, Ran off road right"/>
    <s v="Clear"/>
    <s v="N"/>
    <s v="N"/>
    <s v="N"/>
    <s v="N"/>
    <n v="43.8359179999999"/>
    <n v="-101.710409999999"/>
    <s v="Passenger car"/>
    <s v="Eastbound"/>
    <s v="Improper lane change; None"/>
    <s v="None"/>
    <m/>
    <s v="None"/>
    <s v="None"/>
    <s v="Test not given, Not reported, Not reported, Not reported"/>
    <x v="6"/>
    <x v="3"/>
  </r>
  <r>
    <n v="3054"/>
    <n v="2115436"/>
    <d v="2021-10-29T20:03:00"/>
    <s v="PENNINGTON"/>
    <s v="N"/>
    <m/>
    <m/>
    <n v="-1"/>
    <n v="90"/>
    <s v="Animal  - wild"/>
    <s v="Clear"/>
    <s v="N"/>
    <s v="N"/>
    <s v="N"/>
    <s v="N"/>
    <n v="44.1059389999999"/>
    <n v="-102.900943999999"/>
    <s v="Passenger car"/>
    <s v="Westbound"/>
    <s v="Wild animal hit - damage only"/>
    <s v="Animal in roadway"/>
    <m/>
    <s v="Wild animal hit"/>
    <s v="Wild animal hit - damage only"/>
    <s v="Wild animal hit"/>
    <x v="6"/>
    <x v="0"/>
  </r>
  <r>
    <n v="3056"/>
    <n v="2116097"/>
    <d v="2021-11-05T20:11:00"/>
    <s v="JACKSON"/>
    <s v="N"/>
    <m/>
    <m/>
    <n v="-1"/>
    <n v="90"/>
    <s v="Animal  - wild"/>
    <s v="Clear"/>
    <s v="N"/>
    <s v="N"/>
    <s v="N"/>
    <s v="N"/>
    <n v="43.835873999999897"/>
    <n v="-101.740253999999"/>
    <s v="SUV ( sport utility/suburban )"/>
    <s v="Eastbound"/>
    <s v="Wild animal hit - damage only"/>
    <s v="Animal in roadway"/>
    <m/>
    <s v="Wild animal hit"/>
    <s v="Wild animal hit - damage only"/>
    <s v="Wild animal hit"/>
    <x v="6"/>
    <x v="0"/>
  </r>
  <r>
    <n v="3058"/>
    <n v="2116265"/>
    <d v="2021-11-11T20:30:00"/>
    <s v="JACKSON"/>
    <s v="N"/>
    <m/>
    <m/>
    <n v="-1"/>
    <n v="90"/>
    <s v="Animal  - wild"/>
    <s v="Clear"/>
    <s v="N"/>
    <s v="N"/>
    <s v="N"/>
    <s v="N"/>
    <n v="43.885986000000003"/>
    <n v="-101.999756"/>
    <s v="Light truck (2 axles, 4 tires)"/>
    <s v="Westbound"/>
    <s v="Wild animal hit - damage only"/>
    <s v="Animal in roadway"/>
    <m/>
    <s v="Wild animal hit"/>
    <s v="Wild animal hit - damage only"/>
    <s v="Wild animal hit"/>
    <x v="6"/>
    <x v="0"/>
  </r>
  <r>
    <n v="3059"/>
    <n v="2117310"/>
    <d v="2021-11-15T18:00:00"/>
    <s v="JACKSON"/>
    <s v="N"/>
    <m/>
    <m/>
    <n v="-1"/>
    <n v="90"/>
    <s v="Animal  - wild"/>
    <s v="Clear"/>
    <s v="N"/>
    <s v="N"/>
    <s v="N"/>
    <s v="N"/>
    <n v="43.836233"/>
    <n v="-101.681392"/>
    <s v="Light truck (2 axles, 4 tires)"/>
    <s v="Westbound"/>
    <s v="Wild animal hit - damage only"/>
    <s v="Animal in roadway"/>
    <m/>
    <s v="Wild animal hit"/>
    <s v="Wild animal hit - damage only"/>
    <s v="Wild animal hit"/>
    <x v="6"/>
    <x v="0"/>
  </r>
  <r>
    <n v="3060"/>
    <n v="2111454"/>
    <d v="2021-07-31T05:40:00"/>
    <s v="PENNINGTON"/>
    <s v="N"/>
    <s v="Lap belt and shoulder harness used"/>
    <s v="Slowing in traffic lane, Straight ahead"/>
    <n v="0"/>
    <n v="90"/>
    <s v="Motor vehicle in transport"/>
    <s v="Fog, smog, smoke"/>
    <s v="N"/>
    <s v="N"/>
    <s v="N"/>
    <s v="N"/>
    <n v="44.101090999999897"/>
    <n v="-103.147699"/>
    <s v="Light truck (2 axles, 4 tires); Passenger car"/>
    <s v="Eastbound"/>
    <s v="Followed too closely; None; Other"/>
    <s v="None"/>
    <s v="CARELESS DRIVING, FAILURE TO MAINTAIN FINANCIAL RESPONSIBILITY"/>
    <s v="None"/>
    <s v="None"/>
    <s v="Test not given, Test not given"/>
    <x v="6"/>
    <x v="0"/>
  </r>
  <r>
    <n v="3061"/>
    <n v="2116515"/>
    <d v="2021-11-13T22:34:00"/>
    <s v="JACKSON"/>
    <s v="N"/>
    <m/>
    <m/>
    <n v="-1"/>
    <n v="90"/>
    <s v="Animal  - wild"/>
    <s v="Clear"/>
    <s v="N"/>
    <s v="N"/>
    <s v="N"/>
    <s v="N"/>
    <n v="43.870091000000002"/>
    <n v="-101.96665400000001"/>
    <s v="Light truck (2 axles, 4 tires)"/>
    <s v="Eastbound"/>
    <s v="Wild animal hit - damage only"/>
    <s v="Animal in roadway"/>
    <m/>
    <s v="Wild animal hit"/>
    <s v="Wild animal hit - damage only"/>
    <s v="Wild animal hit"/>
    <x v="6"/>
    <x v="0"/>
  </r>
  <r>
    <n v="3067"/>
    <n v="2119279"/>
    <d v="2021-12-15T12:53:00"/>
    <s v="PENNINGTON"/>
    <s v="N"/>
    <s v="Lap belt and shoulder harness used, None used"/>
    <s v="Straight ahead"/>
    <n v="0"/>
    <n v="90"/>
    <s v="Overturn/rollover"/>
    <s v="Cloudy, Severe crosswinds"/>
    <s v="N"/>
    <s v="N"/>
    <s v="N"/>
    <s v="N"/>
    <n v="44.103641000000003"/>
    <n v="-102.722678"/>
    <s v="Tractor/semi-trailer"/>
    <s v="Westbound"/>
    <s v="None"/>
    <s v="None"/>
    <m/>
    <s v="None"/>
    <s v="None"/>
    <s v="Test not given, Not reported, Not reported"/>
    <x v="6"/>
    <x v="1"/>
  </r>
  <r>
    <n v="3069"/>
    <n v="2116396"/>
    <d v="2021-11-14T17:11:00"/>
    <s v="PENNINGTON"/>
    <s v="N"/>
    <m/>
    <m/>
    <n v="-1"/>
    <n v="90"/>
    <s v="Animal  - wild"/>
    <s v="Clear"/>
    <s v="N"/>
    <s v="N"/>
    <s v="N"/>
    <s v="N"/>
    <n v="44.036575999999897"/>
    <n v="-102.345297"/>
    <s v="Mini-van/passenger van with seats for 8 or less, including driver"/>
    <s v="Westbound"/>
    <s v="Wild animal hit - damage only"/>
    <s v="Animal in roadway"/>
    <m/>
    <s v="Wild animal hit"/>
    <s v="Wild animal hit - damage only"/>
    <s v="Wild animal hit"/>
    <x v="6"/>
    <x v="0"/>
  </r>
  <r>
    <n v="3071"/>
    <n v="2116622"/>
    <d v="2021-11-16T19:24:00"/>
    <s v="PENNINGTON"/>
    <s v="N"/>
    <m/>
    <m/>
    <n v="-1"/>
    <n v="90"/>
    <s v="Animal  - wild"/>
    <s v="Cloudy"/>
    <s v="N"/>
    <s v="N"/>
    <s v="N"/>
    <s v="N"/>
    <n v="44.103966999999898"/>
    <n v="-102.85257900000001"/>
    <s v="SUV ( sport utility/suburban )"/>
    <s v="Westbound"/>
    <s v="Wild animal hit - damage only"/>
    <s v="Animal in roadway"/>
    <m/>
    <s v="Wild animal hit"/>
    <s v="Wild animal hit - damage only"/>
    <s v="Wild animal hit"/>
    <x v="6"/>
    <x v="0"/>
  </r>
  <r>
    <n v="3072"/>
    <n v="2116485"/>
    <d v="2021-11-13T19:47:00"/>
    <s v="PENNINGTON"/>
    <s v="N"/>
    <m/>
    <m/>
    <n v="-1"/>
    <n v="90"/>
    <s v="Animal  - wild"/>
    <s v="Cloudy, Severe crosswinds"/>
    <s v="N"/>
    <s v="N"/>
    <s v="N"/>
    <s v="N"/>
    <n v="44.104590000000002"/>
    <n v="-102.897035"/>
    <s v="SUV ( sport utility/suburban )"/>
    <s v="Eastbound"/>
    <s v="Wild animal hit - damage only"/>
    <s v="Animal in roadway"/>
    <m/>
    <s v="Wild animal hit"/>
    <s v="Wild animal hit - damage only"/>
    <s v="Wild animal hit"/>
    <x v="6"/>
    <x v="0"/>
  </r>
  <r>
    <n v="3074"/>
    <n v="2117188"/>
    <d v="2021-11-24T21:12:00"/>
    <s v="PENNINGTON"/>
    <s v="N"/>
    <m/>
    <m/>
    <n v="-1"/>
    <n v="90"/>
    <s v="Animal  - wild"/>
    <s v="Clear"/>
    <s v="N"/>
    <s v="N"/>
    <s v="N"/>
    <s v="N"/>
    <n v="44.108556"/>
    <n v="-102.907234"/>
    <s v="Passenger car"/>
    <s v="Westbound"/>
    <s v="Wild animal hit - damage only"/>
    <s v="Animal in roadway"/>
    <m/>
    <s v="Wild animal hit"/>
    <s v="Wild animal hit - damage only"/>
    <s v="Wild animal hit"/>
    <x v="6"/>
    <x v="0"/>
  </r>
  <r>
    <n v="3075"/>
    <n v="2117194"/>
    <d v="2021-11-19T18:50:00"/>
    <s v="PENNINGTON"/>
    <s v="N"/>
    <s v="Lap belt and shoulder harness used"/>
    <s v="Straight ahead"/>
    <n v="0"/>
    <n v="90"/>
    <s v="Cross median/centerline, Overturn/rollover, Ran off road left"/>
    <s v="Clear"/>
    <s v="Y"/>
    <s v="N"/>
    <s v="Y"/>
    <s v="N"/>
    <n v="44.103464000000002"/>
    <n v="-102.572756999999"/>
    <s v="Passenger car"/>
    <s v="Westbound"/>
    <s v="Cell phone; Over-correcting/over-steering"/>
    <s v="None"/>
    <s v="CARELESS DRIVING."/>
    <s v="None"/>
    <s v="None"/>
    <s v="0.00 BAC"/>
    <x v="6"/>
    <x v="0"/>
  </r>
  <r>
    <n v="3076"/>
    <n v="2117196"/>
    <d v="2021-11-19T20:16:00"/>
    <s v="PENNINGTON"/>
    <s v="N"/>
    <s v="Lap belt and shoulder harness used"/>
    <s v="Straight ahead"/>
    <n v="0"/>
    <n v="90"/>
    <s v="Guardrail face, Ran off road left"/>
    <s v="Clear"/>
    <s v="N"/>
    <s v="Y"/>
    <s v="N"/>
    <s v="N"/>
    <n v="44.103437999999898"/>
    <n v="-102.774270999999"/>
    <s v="Passenger car"/>
    <s v="Eastbound"/>
    <s v="Fatigued/asleep; None"/>
    <s v="None"/>
    <s v="CARELESS DRIVING., FINANCIAL RESPONSIBILITY - OWNER"/>
    <s v="None"/>
    <s v="None"/>
    <s v="0.02 BAC"/>
    <x v="6"/>
    <x v="0"/>
  </r>
  <r>
    <n v="3077"/>
    <n v="2116826"/>
    <d v="2021-11-15T05:30:00"/>
    <s v="PENNINGTON"/>
    <s v="N"/>
    <m/>
    <m/>
    <n v="-1"/>
    <n v="90"/>
    <s v="Animal  - wild"/>
    <s v="Clear"/>
    <s v="N"/>
    <s v="N"/>
    <s v="N"/>
    <s v="N"/>
    <n v="44.0466529999999"/>
    <n v="-102.357877"/>
    <s v="Light truck (2 axles, 4 tires)"/>
    <s v="Eastbound"/>
    <s v="Wild animal hit - damage only"/>
    <s v="Animal in roadway"/>
    <m/>
    <s v="Wild animal hit"/>
    <s v="Wild animal hit - damage only"/>
    <s v="Wild animal hit"/>
    <x v="6"/>
    <x v="0"/>
  </r>
  <r>
    <n v="3078"/>
    <n v="2116843"/>
    <d v="2021-11-14T17:12:00"/>
    <s v="PENNINGTON"/>
    <s v="N"/>
    <m/>
    <m/>
    <n v="-1"/>
    <n v="90"/>
    <s v="Animal  - wild"/>
    <s v="Clear"/>
    <s v="N"/>
    <s v="N"/>
    <s v="N"/>
    <s v="N"/>
    <n v="44.036589999999897"/>
    <n v="-102.345314"/>
    <s v="Tractor/semi-trailer"/>
    <s v="Westbound"/>
    <s v="Wild animal hit - damage only"/>
    <s v="Animal in roadway"/>
    <m/>
    <s v="Wild animal hit"/>
    <s v="Wild animal hit - damage only"/>
    <s v="Wild animal hit"/>
    <x v="6"/>
    <x v="0"/>
  </r>
  <r>
    <n v="3079"/>
    <n v="2116823"/>
    <d v="2021-11-19T06:13:00"/>
    <s v="PENNINGTON"/>
    <s v="N"/>
    <m/>
    <m/>
    <n v="-1"/>
    <n v="90"/>
    <s v="Animal  - wild"/>
    <s v="Clear"/>
    <s v="N"/>
    <s v="N"/>
    <s v="N"/>
    <s v="N"/>
    <n v="44.103445000000001"/>
    <n v="-102.561699"/>
    <s v="Tractor/semi-trailer"/>
    <s v="Westbound"/>
    <s v="Wild animal hit - damage only"/>
    <s v="Animal in roadway"/>
    <m/>
    <s v="Wild animal hit"/>
    <s v="Wild animal hit - damage only"/>
    <s v="Wild animal hit"/>
    <x v="6"/>
    <x v="0"/>
  </r>
  <r>
    <n v="3080"/>
    <n v="2116971"/>
    <d v="2021-11-19T16:09:00"/>
    <s v="PENNINGTON"/>
    <s v="N"/>
    <m/>
    <m/>
    <n v="-1"/>
    <n v="90"/>
    <s v="Animal  - wild"/>
    <s v="Clear"/>
    <s v="N"/>
    <s v="N"/>
    <s v="N"/>
    <s v="N"/>
    <n v="44.103361"/>
    <n v="-102.673171999999"/>
    <s v="Motor home"/>
    <s v="Eastbound"/>
    <s v="Wild animal hit - damage only"/>
    <s v="Animal in roadway"/>
    <m/>
    <s v="Wild animal hit"/>
    <s v="Wild animal hit - damage only"/>
    <s v="Wild animal hit"/>
    <x v="6"/>
    <x v="0"/>
  </r>
  <r>
    <n v="3083"/>
    <n v="2117059"/>
    <d v="2021-11-21T21:05:00"/>
    <s v="PENNINGTON"/>
    <s v="N"/>
    <m/>
    <s v="Straight ahead"/>
    <n v="0"/>
    <n v="90"/>
    <s v="Highway traffic sign post/sign, Light/luminaire support, Ran off road left"/>
    <s v="Clear"/>
    <s v="N"/>
    <s v="N"/>
    <s v="N"/>
    <s v="N"/>
    <n v="44.099471000000001"/>
    <n v="-103.16829300000001"/>
    <s v="Light truck (2 axles, 4 tires)"/>
    <s v="Westbound"/>
    <s v="Drinking; Running off road"/>
    <s v="None"/>
    <s v="NO VALID DL, DUI, FINANCIAL RESPONSIBILITY - OWNER, OPEN CONTAINER IN VEHICLE"/>
    <s v="None"/>
    <s v="None"/>
    <s v="0.24 BAC"/>
    <x v="6"/>
    <x v="2"/>
  </r>
  <r>
    <n v="3084"/>
    <n v="2117060"/>
    <d v="2021-11-23T04:24:00"/>
    <s v="PENNINGTON"/>
    <s v="N"/>
    <m/>
    <m/>
    <n v="-1"/>
    <n v="90"/>
    <s v="Animal  - wild"/>
    <s v="Clear"/>
    <s v="N"/>
    <s v="N"/>
    <s v="N"/>
    <s v="N"/>
    <n v="44.103254"/>
    <n v="-102.582785"/>
    <s v="Passenger car"/>
    <s v="Eastbound"/>
    <s v="Wild animal hit - damage only"/>
    <s v="Animal in roadway"/>
    <m/>
    <s v="Wild animal hit"/>
    <s v="Wild animal hit - damage only"/>
    <s v="Wild animal hit"/>
    <x v="6"/>
    <x v="0"/>
  </r>
  <r>
    <n v="3085"/>
    <n v="2116958"/>
    <d v="2021-11-20T22:33:00"/>
    <s v="PENNINGTON"/>
    <s v="N"/>
    <m/>
    <m/>
    <n v="-1"/>
    <n v="90"/>
    <s v="Animal  - wild"/>
    <s v="Cloudy"/>
    <s v="N"/>
    <s v="N"/>
    <s v="N"/>
    <s v="N"/>
    <n v="44.064407000000003"/>
    <n v="-102.443787"/>
    <s v="Single-unit truck (2 axle, 6 tires) GVWR 10,000 lbs or less"/>
    <s v="Eastbound"/>
    <s v="Wild animal hit - damage only"/>
    <s v="Animal in roadway"/>
    <m/>
    <s v="Wild animal hit"/>
    <s v="Wild animal hit - damage only"/>
    <s v="Wild animal hit"/>
    <x v="6"/>
    <x v="0"/>
  </r>
  <r>
    <n v="3087"/>
    <n v="2117264"/>
    <d v="2021-11-20T05:05:00"/>
    <s v="PENNINGTON"/>
    <s v="N"/>
    <m/>
    <m/>
    <n v="-1"/>
    <n v="90"/>
    <s v="Animal  - wild"/>
    <s v="Cloudy, Rain"/>
    <s v="N"/>
    <s v="N"/>
    <s v="N"/>
    <s v="N"/>
    <n v="44.103422000000002"/>
    <n v="-102.793548"/>
    <s v="Light truck (2 axles, 4 tires)"/>
    <s v="Eastbound"/>
    <s v="Wild animal hit - damage only"/>
    <s v="Animal in roadway"/>
    <m/>
    <s v="Wild animal hit"/>
    <s v="Wild animal hit - damage only"/>
    <s v="Wild animal hit"/>
    <x v="6"/>
    <x v="0"/>
  </r>
  <r>
    <n v="3088"/>
    <n v="2117265"/>
    <d v="2021-11-20T14:15:00"/>
    <s v="PENNINGTON"/>
    <s v="N"/>
    <s v="Lap belt and shoulder harness used"/>
    <s v="Straight ahead"/>
    <n v="0"/>
    <n v="90"/>
    <s v="Guardrail face, Ran off road left"/>
    <s v="Cloudy"/>
    <s v="N"/>
    <s v="Y"/>
    <s v="N"/>
    <s v="N"/>
    <n v="44.030119999999897"/>
    <n v="-102.326780999999"/>
    <s v="Light truck (2 axles, 4 tires)"/>
    <s v="Westbound"/>
    <s v="Fatigued/asleep; None"/>
    <s v="None"/>
    <m/>
    <s v="None"/>
    <s v="None"/>
    <s v="Test not given"/>
    <x v="6"/>
    <x v="2"/>
  </r>
  <r>
    <n v="3089"/>
    <n v="2117403"/>
    <d v="2021-11-23T16:22:00"/>
    <s v="PENNINGTON"/>
    <s v="N"/>
    <m/>
    <m/>
    <n v="-1"/>
    <n v="90"/>
    <s v="Animal  - wild"/>
    <s v="Clear"/>
    <s v="N"/>
    <s v="N"/>
    <s v="N"/>
    <s v="N"/>
    <n v="44.024658000000002"/>
    <n v="-102.315190999999"/>
    <s v="Truck pulling trailer(s) - GCWR 10,001 lbs or more"/>
    <s v="Westbound"/>
    <s v="Wild animal hit - damage only"/>
    <s v="Animal in roadway"/>
    <m/>
    <s v="Wild animal hit"/>
    <s v="Wild animal hit - damage only"/>
    <s v="Wild animal hit"/>
    <x v="6"/>
    <x v="0"/>
  </r>
  <r>
    <n v="3090"/>
    <n v="2117407"/>
    <d v="2021-11-24T20:31:00"/>
    <s v="PENNINGTON"/>
    <s v="N"/>
    <m/>
    <m/>
    <n v="-1"/>
    <n v="90"/>
    <s v="Animal  - wild"/>
    <s v="Clear"/>
    <s v="N"/>
    <s v="N"/>
    <s v="N"/>
    <s v="N"/>
    <n v="44.067658000000002"/>
    <n v="-102.396861"/>
    <s v="SUV ( sport utility/suburban )"/>
    <s v="Westbound"/>
    <s v="Wild animal hit - damage only"/>
    <s v="Animal in roadway"/>
    <m/>
    <s v="Wild animal hit"/>
    <s v="Wild animal hit - damage only"/>
    <s v="Wild animal hit"/>
    <x v="6"/>
    <x v="0"/>
  </r>
  <r>
    <n v="3091"/>
    <n v="2117368"/>
    <d v="2021-11-28T07:25:00"/>
    <s v="PENNINGTON"/>
    <s v="N"/>
    <m/>
    <m/>
    <n v="-1"/>
    <n v="90"/>
    <s v="Animal  - wild"/>
    <s v="Clear"/>
    <s v="N"/>
    <s v="N"/>
    <s v="N"/>
    <s v="N"/>
    <n v="44.068807"/>
    <n v="-102.414669"/>
    <s v="Light truck (2 axles, 4 tires)"/>
    <s v="Westbound"/>
    <s v="Wild animal hit - damage only"/>
    <s v="Animal in roadway"/>
    <m/>
    <s v="Wild animal hit"/>
    <s v="Wild animal hit - damage only"/>
    <s v="Wild animal hit"/>
    <x v="6"/>
    <x v="0"/>
  </r>
  <r>
    <n v="3092"/>
    <n v="2117373"/>
    <d v="2021-11-15T06:23:00"/>
    <s v="PENNINGTON"/>
    <s v="N"/>
    <s v="Lap belt and shoulder harness used"/>
    <s v="Straight ahead"/>
    <n v="0"/>
    <n v="90"/>
    <s v="Light/luminaire support, Overturn/rollover, Ran off road left"/>
    <s v="Clear"/>
    <s v="N"/>
    <s v="Y"/>
    <s v="N"/>
    <s v="N"/>
    <n v="44.0994379999999"/>
    <n v="-103.162025"/>
    <s v="SUV ( sport utility/suburban )"/>
    <s v="Westbound"/>
    <s v="Fatigued/asleep; None"/>
    <s v="None"/>
    <s v="CARELESS DRIVING."/>
    <s v="None"/>
    <s v="None"/>
    <s v="Test not given"/>
    <x v="6"/>
    <x v="0"/>
  </r>
  <r>
    <n v="3093"/>
    <n v="2117376"/>
    <d v="2021-11-26T12:30:00"/>
    <s v="PENNINGTON"/>
    <s v="N"/>
    <m/>
    <m/>
    <n v="-1"/>
    <n v="90"/>
    <s v="Animal  - wild"/>
    <s v="Clear"/>
    <s v="N"/>
    <s v="N"/>
    <s v="N"/>
    <s v="N"/>
    <n v="44.002398999999897"/>
    <n v="-102.269605999999"/>
    <s v="Cargo van - GVWR 10,000 lbs or less"/>
    <s v="Westbound"/>
    <s v="Wild animal hit - damage only"/>
    <s v="Animal in roadway"/>
    <m/>
    <s v="Wild animal hit"/>
    <s v="Wild animal hit - damage only"/>
    <s v="Wild animal hit"/>
    <x v="6"/>
    <x v="0"/>
  </r>
  <r>
    <n v="3094"/>
    <n v="2200687"/>
    <d v="2022-01-21T06:30:00"/>
    <s v="JACKSON"/>
    <s v="N"/>
    <s v="Lap belt and shoulder harness used"/>
    <s v="Straight ahead"/>
    <n v="0"/>
    <n v="90"/>
    <s v="Overturn/rollover, Ran off road right"/>
    <s v="Cloudy, Sleet, hail ( freezing rain or drizzle )"/>
    <s v="N"/>
    <s v="N"/>
    <s v="N"/>
    <s v="N"/>
    <n v="43.8362219999999"/>
    <n v="-101.68644500000001"/>
    <s v="Tractor/semi-trailer"/>
    <s v="Westbound"/>
    <s v="Failure to keep in proper lane; None"/>
    <s v="Road surface condition ( wet, icy, snow, slush, etc. )"/>
    <m/>
    <s v="None"/>
    <s v="Weather conditions"/>
    <s v="Test not given"/>
    <x v="6"/>
    <x v="0"/>
  </r>
  <r>
    <n v="3098"/>
    <n v="2200921"/>
    <d v="2022-01-17T07:41:00"/>
    <s v="PENNINGTON"/>
    <s v="N"/>
    <s v="Lap belt and shoulder harness used"/>
    <s v="Straight ahead"/>
    <n v="0"/>
    <n v="90"/>
    <s v="Cross median/centerline, Highway traffic sign post/sign, Motor vehicle in transport, Overturn/rollover, Ran off road left, Ran off road right"/>
    <s v="Clear"/>
    <s v="N"/>
    <s v="N"/>
    <s v="N"/>
    <s v="N"/>
    <n v="44.117562"/>
    <n v="-103.094301999999"/>
    <s v="Light truck (2 axles, 4 tires); SUV ( sport utility/suburban )"/>
    <s v="Westbound"/>
    <s v="Failure to keep in proper lane; None; Other"/>
    <s v="None"/>
    <m/>
    <s v="None"/>
    <s v="None"/>
    <s v="0.00 BAC, 0.00 BAC"/>
    <x v="6"/>
    <x v="1"/>
  </r>
  <r>
    <n v="3099"/>
    <n v="2118044"/>
    <d v="2021-11-22T22:00:00"/>
    <s v="PENNINGTON"/>
    <s v="N"/>
    <m/>
    <m/>
    <n v="-1"/>
    <n v="90"/>
    <s v="Animal  - wild"/>
    <s v="Clear"/>
    <s v="N"/>
    <s v="N"/>
    <s v="N"/>
    <s v="N"/>
    <n v="43.917656000000001"/>
    <n v="-102.094566"/>
    <s v="Light truck (2 axles, 4 tires)"/>
    <s v="Westbound"/>
    <s v="Wild animal hit - damage only"/>
    <s v="Animal in roadway"/>
    <m/>
    <s v="Wild animal hit"/>
    <s v="Wild animal hit - damage only"/>
    <s v="Wild animal hit"/>
    <x v="6"/>
    <x v="0"/>
  </r>
  <r>
    <n v="3101"/>
    <n v="2118253"/>
    <d v="2021-12-10T06:00:00"/>
    <s v="PENNINGTON"/>
    <s v="N"/>
    <s v="Lap belt and shoulder harness used"/>
    <s v="Changing lanes"/>
    <n v="0"/>
    <n v="90"/>
    <s v="Delineator post, Highway traffic sign post/sign, Ran off road right"/>
    <s v="Cloudy, Snow"/>
    <s v="N"/>
    <s v="N"/>
    <s v="N"/>
    <s v="N"/>
    <n v="43.991515"/>
    <n v="-102.254277"/>
    <s v="Passenger car"/>
    <s v="Westbound"/>
    <s v="Driving too fast for conditions; None"/>
    <s v="None"/>
    <m/>
    <s v="None"/>
    <s v="Weather conditions"/>
    <s v="Test not given"/>
    <x v="6"/>
    <x v="0"/>
  </r>
  <r>
    <n v="3102"/>
    <n v="2118503"/>
    <d v="2021-12-15T09:41:00"/>
    <s v="PENNINGTON"/>
    <s v="N"/>
    <s v="Lap belt and shoulder harness used"/>
    <s v="Straight ahead"/>
    <n v="0"/>
    <n v="90"/>
    <s v="Cross median/centerline, Overturn/rollover"/>
    <s v="Severe crosswinds"/>
    <s v="N"/>
    <s v="N"/>
    <s v="N"/>
    <s v="N"/>
    <n v="44.103611000000001"/>
    <n v="-102.700344"/>
    <s v="Truck pulling trailer(s) - GCWR 10,001 lbs or more"/>
    <s v="Westbound"/>
    <s v="None; Swerving or avoiding due to wind, slippery surface, vehicle, object, non-motorist, etc."/>
    <s v="None"/>
    <m/>
    <s v="None"/>
    <s v="None"/>
    <s v="0.00 BAC"/>
    <x v="6"/>
    <x v="0"/>
  </r>
  <r>
    <n v="3103"/>
    <n v="2118252"/>
    <d v="2021-12-09T17:29:00"/>
    <s v="PENNINGTON"/>
    <s v="N"/>
    <m/>
    <m/>
    <n v="-1"/>
    <n v="90"/>
    <s v="Animal  - wild"/>
    <s v="Cloudy"/>
    <s v="N"/>
    <s v="N"/>
    <s v="N"/>
    <s v="N"/>
    <n v="44.0191769999999"/>
    <n v="-102.293841"/>
    <s v="Mini-van/passenger van with seats for 8 or less, including driver"/>
    <s v="Eastbound"/>
    <s v="Wild animal hit - damage only"/>
    <s v="Animal in roadway"/>
    <m/>
    <s v="Wild animal hit"/>
    <s v="Wild animal hit - damage only"/>
    <s v="Wild animal hit"/>
    <x v="6"/>
    <x v="0"/>
  </r>
  <r>
    <n v="3104"/>
    <n v="2118151"/>
    <d v="2021-12-09T01:25:00"/>
    <s v="PENNINGTON"/>
    <s v="N"/>
    <s v="Lap belt and shoulder harness used, None used"/>
    <s v="Changing lanes, Slowing in traffic lane"/>
    <n v="0"/>
    <n v="90"/>
    <s v="Motor vehicle in transport"/>
    <s v="Severe crosswinds"/>
    <s v="N"/>
    <s v="N"/>
    <s v="N"/>
    <s v="N"/>
    <n v="44.103991000000001"/>
    <n v="-102.853785"/>
    <s v="Motor home; Single-unit truck (2 axle, 6 tires) GVWR 10,001 lbs or more"/>
    <s v="Westbound"/>
    <s v="Followed too closely; Improper lane change; None"/>
    <s v="None"/>
    <m/>
    <s v="None"/>
    <s v="None"/>
    <s v="Not applicable, Test not given, Not reported"/>
    <x v="6"/>
    <x v="2"/>
  </r>
  <r>
    <n v="3106"/>
    <n v="2118813"/>
    <d v="2021-12-15T12:28:00"/>
    <s v="PENNINGTON"/>
    <s v="N"/>
    <s v="Lap belt and shoulder harness used"/>
    <s v="Straight ahead"/>
    <n v="0"/>
    <n v="90"/>
    <s v="Highway traffic sign post/sign, Overturn/rollover, Ran off road left"/>
    <s v="Cloudy, Severe crosswinds"/>
    <s v="Y"/>
    <s v="N"/>
    <s v="N"/>
    <s v="N"/>
    <n v="44.103651999999897"/>
    <n v="-102.823903"/>
    <s v="Tractor/semi-trailer"/>
    <s v="Westbound"/>
    <s v="None; Over-correcting/over-steering"/>
    <s v="None"/>
    <m/>
    <s v="None"/>
    <s v="None"/>
    <s v="Test not given"/>
    <x v="6"/>
    <x v="1"/>
  </r>
  <r>
    <n v="3107"/>
    <n v="2118624"/>
    <d v="2021-12-15T11:41:00"/>
    <s v="PENNINGTON"/>
    <s v="N"/>
    <s v="Lap belt and shoulder harness used"/>
    <s v="Straight ahead"/>
    <n v="0"/>
    <n v="90"/>
    <s v="Overturn/rollover, Ran off road left"/>
    <s v="Severe crosswinds"/>
    <s v="N"/>
    <s v="N"/>
    <s v="N"/>
    <s v="N"/>
    <n v="44.103378999999897"/>
    <n v="-102.531122999999"/>
    <s v="Motor home"/>
    <s v="Westbound"/>
    <s v="None; Swerving or avoiding due to wind, slippery surface, vehicle, object, non-motorist, etc."/>
    <s v="None"/>
    <m/>
    <s v="None"/>
    <s v="None"/>
    <s v="0.00 BAC"/>
    <x v="6"/>
    <x v="0"/>
  </r>
  <r>
    <n v="3108"/>
    <n v="2118344"/>
    <d v="2021-12-10T12:16:00"/>
    <s v="PENNINGTON"/>
    <s v="N"/>
    <s v="None used"/>
    <s v="Straight ahead"/>
    <n v="0"/>
    <n v="90"/>
    <s v="Overturn/rollover, Ran off road left"/>
    <s v="Snow"/>
    <s v="Y"/>
    <s v="N"/>
    <s v="N"/>
    <s v="N"/>
    <n v="44.118367999999897"/>
    <n v="-102.978525"/>
    <s v="Tractor/semi-trailer"/>
    <s v="Eastbound"/>
    <s v="None; Over-correcting/over-steering"/>
    <s v="Road surface condition ( wet, icy, snow, slush, etc. )"/>
    <m/>
    <s v="None"/>
    <s v="None"/>
    <s v="0.00 BAC"/>
    <x v="6"/>
    <x v="0"/>
  </r>
  <r>
    <n v="3109"/>
    <n v="2118368"/>
    <d v="2021-12-11T09:35:00"/>
    <s v="PENNINGTON"/>
    <s v="N"/>
    <s v="Lap belt and shoulder harness used"/>
    <s v="Straight ahead"/>
    <n v="0"/>
    <n v="90"/>
    <s v="Concrete traffic barrier, Ran off road left"/>
    <s v="Cloudy"/>
    <s v="N"/>
    <s v="N"/>
    <s v="N"/>
    <s v="N"/>
    <n v="44.065367000000002"/>
    <n v="-102.447732"/>
    <s v="Light truck (2 axles, 4 tires)"/>
    <s v="Westbound"/>
    <s v="None"/>
    <s v="Road surface condition ( wet, icy, snow, slush, etc. )"/>
    <m/>
    <s v="None"/>
    <s v="None"/>
    <s v="Test not given"/>
    <x v="6"/>
    <x v="0"/>
  </r>
  <r>
    <n v="3110"/>
    <n v="2118451"/>
    <d v="2021-12-13T23:50:00"/>
    <s v="PENNINGTON"/>
    <s v="N"/>
    <m/>
    <m/>
    <n v="-1"/>
    <n v="90"/>
    <s v="Animal  - wild"/>
    <s v="Clear"/>
    <s v="N"/>
    <s v="N"/>
    <s v="N"/>
    <s v="N"/>
    <n v="44.105018999999899"/>
    <n v="-102.897880999999"/>
    <s v="SUV ( sport utility/suburban )"/>
    <s v="Westbound"/>
    <s v="Wild animal hit - damage only"/>
    <s v="Animal in roadway"/>
    <m/>
    <s v="Wild animal hit"/>
    <s v="Wild animal hit - damage only"/>
    <s v="Wild animal hit"/>
    <x v="6"/>
    <x v="0"/>
  </r>
  <r>
    <n v="3111"/>
    <n v="2118675"/>
    <d v="2021-12-15T08:10:00"/>
    <s v="PENNINGTON"/>
    <s v="N"/>
    <s v="Lap belt and shoulder harness used"/>
    <s v="Straight ahead"/>
    <n v="0"/>
    <n v="90"/>
    <s v="Guardrail face, Ran off road right"/>
    <s v="Cloudy"/>
    <s v="N"/>
    <s v="N"/>
    <s v="N"/>
    <s v="N"/>
    <n v="43.9880619999999"/>
    <n v="-102.248473"/>
    <s v="Light truck (2 axles, 4 tires)"/>
    <s v="Eastbound"/>
    <s v="None"/>
    <s v="None"/>
    <m/>
    <s v="None"/>
    <s v="Glare"/>
    <s v="Test not given"/>
    <x v="6"/>
    <x v="0"/>
  </r>
  <r>
    <n v="3112"/>
    <n v="2118625"/>
    <d v="2021-12-15T13:05:00"/>
    <s v="PENNINGTON"/>
    <s v="N"/>
    <s v="Lap belt and shoulder harness used"/>
    <s v="Straight ahead"/>
    <n v="0"/>
    <n v="90"/>
    <s v="Overturn/rollover"/>
    <s v="Severe crosswinds"/>
    <s v="N"/>
    <s v="N"/>
    <s v="N"/>
    <s v="N"/>
    <n v="44.117772000000002"/>
    <n v="-103.071147999999"/>
    <s v="Light truck (2 axles, 4 tires)"/>
    <s v="Eastbound"/>
    <s v="None"/>
    <s v="None"/>
    <m/>
    <s v="None"/>
    <s v="None"/>
    <s v="0.01 BAC"/>
    <x v="6"/>
    <x v="0"/>
  </r>
  <r>
    <n v="3114"/>
    <n v="2118721"/>
    <d v="2021-12-07T16:45:00"/>
    <s v="JACKSON"/>
    <s v="N"/>
    <s v="Lap belt and shoulder harness used"/>
    <s v="Straight ahead"/>
    <n v="0"/>
    <n v="90"/>
    <s v="Equipment failure ( tires, brakes, etc. ), Fire/explosion"/>
    <s v="Clear"/>
    <s v="N"/>
    <s v="N"/>
    <s v="N"/>
    <s v="N"/>
    <n v="43.836063000000003"/>
    <n v="-101.7886"/>
    <s v="Tractor/semi-trailer"/>
    <s v="Eastbound"/>
    <s v="None"/>
    <s v="None"/>
    <m/>
    <s v="Brakes"/>
    <s v="None"/>
    <s v="Test not given"/>
    <x v="6"/>
    <x v="0"/>
  </r>
  <r>
    <n v="3115"/>
    <n v="2118814"/>
    <d v="2021-12-15T13:30:00"/>
    <s v="PENNINGTON"/>
    <s v="N"/>
    <s v="Lap belt and shoulder harness used"/>
    <s v="Straight ahead"/>
    <n v="0"/>
    <n v="90"/>
    <s v="Jackknife, Overturn/rollover, Separation of units"/>
    <s v="Cloudy, Severe crosswinds"/>
    <s v="N"/>
    <s v="N"/>
    <s v="N"/>
    <s v="N"/>
    <n v="44.103583999999898"/>
    <n v="-102.653407"/>
    <s v="SUV ( sport utility/suburban )"/>
    <s v="Westbound"/>
    <s v="None"/>
    <s v="None"/>
    <m/>
    <s v="None"/>
    <s v="None"/>
    <s v="Test not given"/>
    <x v="6"/>
    <x v="0"/>
  </r>
  <r>
    <n v="3117"/>
    <n v="2118849"/>
    <d v="2021-12-18T21:35:00"/>
    <s v="PENNINGTON"/>
    <s v="N"/>
    <m/>
    <m/>
    <n v="-1"/>
    <n v="90"/>
    <s v="Animal  - wild"/>
    <s v="Clear"/>
    <s v="N"/>
    <s v="N"/>
    <s v="N"/>
    <s v="N"/>
    <n v="44.103481000000002"/>
    <n v="-102.582041"/>
    <s v="Passenger car"/>
    <s v="Westbound"/>
    <s v="Wild animal hit - damage only"/>
    <s v="Animal in roadway"/>
    <m/>
    <s v="Wild animal hit"/>
    <s v="Wild animal hit - damage only"/>
    <s v="Wild animal hit"/>
    <x v="6"/>
    <x v="0"/>
  </r>
  <r>
    <n v="3118"/>
    <n v="2118913"/>
    <d v="2021-12-10T17:31:00"/>
    <s v="PENNINGTON"/>
    <s v="N"/>
    <s v="Lap belt and shoulder harness used"/>
    <s v="Straight ahead"/>
    <n v="0"/>
    <n v="90"/>
    <s v="Bridge rail"/>
    <s v="Cloudy"/>
    <s v="N"/>
    <s v="N"/>
    <s v="N"/>
    <s v="N"/>
    <n v="44.064453999999898"/>
    <n v="-102.442635999999"/>
    <s v="Light truck (2 axles, 4 tires)"/>
    <s v="Westbound"/>
    <s v="None"/>
    <s v="Road surface condition ( wet, icy, snow, slush, etc. )"/>
    <m/>
    <s v="None"/>
    <s v="None"/>
    <s v="Test not given, Not reported"/>
    <x v="6"/>
    <x v="2"/>
  </r>
  <r>
    <n v="3120"/>
    <n v="2118921"/>
    <d v="2021-12-03T00:20:00"/>
    <s v="PENNINGTON"/>
    <s v="N"/>
    <m/>
    <m/>
    <n v="-1"/>
    <n v="90"/>
    <s v="Animal  - wild"/>
    <s v="Clear"/>
    <s v="N"/>
    <s v="N"/>
    <s v="N"/>
    <s v="N"/>
    <n v="43.997965000000001"/>
    <n v="-102.263857999999"/>
    <s v="Mini-van/passenger van with seats for 8 or less, including driver"/>
    <s v="Eastbound"/>
    <s v="Wild animal hit - damage only"/>
    <s v="Animal in roadway"/>
    <m/>
    <s v="Wild animal hit"/>
    <s v="Wild animal hit - damage only"/>
    <s v="Wild animal hit"/>
    <x v="6"/>
    <x v="0"/>
  </r>
  <r>
    <n v="3124"/>
    <n v="2201596"/>
    <d v="2022-02-11T08:39:00"/>
    <s v="PENNINGTON"/>
    <s v="N"/>
    <s v="Lap belt and shoulder harness used"/>
    <s v="Straight ahead"/>
    <n v="0"/>
    <n v="90"/>
    <s v="Embankment, Fence, Guardrail face, Ran off road right"/>
    <s v="Snow, Severe crosswinds"/>
    <s v="N"/>
    <s v="N"/>
    <s v="N"/>
    <s v="N"/>
    <n v="44.104022999999899"/>
    <n v="-102.889439999999"/>
    <s v="Tractor/semi-trailer"/>
    <s v="Eastbound"/>
    <s v="Failure to keep in proper lane; None"/>
    <s v="None"/>
    <m/>
    <s v="None"/>
    <s v="Weather conditions"/>
    <s v="Test not given"/>
    <x v="6"/>
    <x v="0"/>
  </r>
  <r>
    <n v="3125"/>
    <n v="2119632"/>
    <d v="2021-12-16T15:36:00"/>
    <s v="PENNINGTON"/>
    <s v="N"/>
    <m/>
    <s v="Straight ahead"/>
    <n v="0"/>
    <n v="90"/>
    <s v="Guardrail face, Ran off road right"/>
    <s v="Clear"/>
    <s v="N"/>
    <s v="N"/>
    <s v="N"/>
    <s v="N"/>
    <n v="44.118018999999897"/>
    <n v="-103.051096"/>
    <s v="SUV ( sport utility/suburban )"/>
    <s v="Westbound"/>
    <s v="Failure to keep in proper lane; None"/>
    <s v="None"/>
    <s v="NO VALID DRIVERS LICENSE, IMPROPER LANE CHANGE"/>
    <s v="None"/>
    <s v="None"/>
    <s v="Test not given"/>
    <x v="6"/>
    <x v="0"/>
  </r>
  <r>
    <n v="3126"/>
    <n v="2119641"/>
    <d v="2021-12-31T02:00:00"/>
    <s v="PENNINGTON"/>
    <s v="N"/>
    <m/>
    <m/>
    <n v="-1"/>
    <n v="90"/>
    <s v="Animal  - wild"/>
    <s v="Cloudy"/>
    <s v="N"/>
    <s v="N"/>
    <s v="N"/>
    <s v="N"/>
    <n v="44.066913999999898"/>
    <n v="-102.457728"/>
    <s v="Tractor/semi-trailer"/>
    <s v="Eastbound"/>
    <s v="Wild animal hit - damage only"/>
    <s v="Animal in roadway"/>
    <m/>
    <s v="Wild animal hit"/>
    <s v="Wild animal hit - damage only"/>
    <s v="Wild animal hit"/>
    <x v="6"/>
    <x v="0"/>
  </r>
  <r>
    <n v="3127"/>
    <n v="2119642"/>
    <d v="2021-12-23T15:35:00"/>
    <s v="PENNINGTON"/>
    <s v="N"/>
    <s v="Lap belt and shoulder harness used"/>
    <s v="Straight ahead"/>
    <n v="0"/>
    <n v="90"/>
    <s v="Overturn/rollover, Ran off road left, Ran off road right"/>
    <s v="Clear"/>
    <s v="Y"/>
    <s v="Y"/>
    <s v="N"/>
    <s v="N"/>
    <n v="43.940271000000003"/>
    <n v="-102.155856"/>
    <s v="SUV ( sport utility/suburban )"/>
    <s v="Eastbound"/>
    <s v="Fatigued/asleep; Over-correcting/over-steering"/>
    <s v="None"/>
    <m/>
    <s v="None"/>
    <s v="None"/>
    <s v="0.00 BAC"/>
    <x v="6"/>
    <x v="0"/>
  </r>
  <r>
    <n v="3128"/>
    <n v="2119655"/>
    <d v="2021-12-27T17:49:00"/>
    <s v="PENNINGTON"/>
    <s v="N"/>
    <m/>
    <m/>
    <n v="-1"/>
    <n v="90"/>
    <s v="Animal  - wild"/>
    <s v="Clear"/>
    <s v="N"/>
    <s v="N"/>
    <s v="N"/>
    <s v="N"/>
    <n v="44.031277000000003"/>
    <n v="-102.33880000000001"/>
    <s v="Passenger car"/>
    <s v="Eastbound"/>
    <s v="Wild animal hit - damage only"/>
    <s v="Animal in roadway"/>
    <m/>
    <s v="Wild animal hit"/>
    <s v="Wild animal hit - damage only"/>
    <s v="Wild animal hit"/>
    <x v="6"/>
    <x v="0"/>
  </r>
  <r>
    <n v="3131"/>
    <n v="2200005"/>
    <d v="2022-01-02T17:30:00"/>
    <s v="PENNINGTON"/>
    <s v="N"/>
    <m/>
    <m/>
    <n v="-1"/>
    <n v="90"/>
    <s v="Animal  - wild"/>
    <s v="Clear"/>
    <s v="N"/>
    <s v="N"/>
    <s v="N"/>
    <s v="N"/>
    <n v="43.991956000000002"/>
    <n v="-102.254912"/>
    <s v="SUV ( sport utility/suburban )"/>
    <s v="Westbound"/>
    <s v="Wild animal hit - damage only"/>
    <s v="Animal in roadway"/>
    <m/>
    <s v="Wild animal hit"/>
    <s v="Wild animal hit - damage only"/>
    <s v="Wild animal hit"/>
    <x v="6"/>
    <x v="0"/>
  </r>
  <r>
    <n v="3133"/>
    <n v="2200083"/>
    <d v="2022-01-02T07:00:00"/>
    <s v="PENNINGTON"/>
    <s v="N"/>
    <m/>
    <m/>
    <n v="-1"/>
    <n v="90"/>
    <s v="Animal  - wild"/>
    <s v="Clear"/>
    <s v="N"/>
    <s v="N"/>
    <s v="N"/>
    <s v="N"/>
    <n v="44.111072"/>
    <n v="-102.914068"/>
    <s v="Passenger car"/>
    <s v="Eastbound"/>
    <s v="Wild animal hit - damage only"/>
    <s v="Animal in roadway"/>
    <m/>
    <s v="Wild animal hit"/>
    <s v="Wild animal hit - damage only"/>
    <s v="Wild animal hit"/>
    <x v="6"/>
    <x v="0"/>
  </r>
  <r>
    <n v="3134"/>
    <n v="2200132"/>
    <d v="2022-01-04T12:32:00"/>
    <s v="PENNINGTON"/>
    <s v="N"/>
    <s v="Lap belt and shoulder harness used"/>
    <s v="Straight ahead"/>
    <n v="0"/>
    <n v="90"/>
    <s v="Overturn/rollover"/>
    <s v="Cloudy"/>
    <s v="N"/>
    <s v="N"/>
    <s v="N"/>
    <s v="N"/>
    <n v="44.103651999999897"/>
    <n v="-102.8228"/>
    <s v="Light truck (2 axles, 4 tires)"/>
    <s v="Westbound"/>
    <s v="None"/>
    <s v="None"/>
    <m/>
    <s v="None"/>
    <s v="None"/>
    <s v="Test not given"/>
    <x v="6"/>
    <x v="0"/>
  </r>
  <r>
    <n v="3135"/>
    <n v="2202305"/>
    <d v="2022-03-05T11:45:00"/>
    <s v="PENNINGTON"/>
    <s v="N"/>
    <s v="Lap belt and shoulder harness used"/>
    <s v="Straight ahead"/>
    <n v="0"/>
    <n v="90"/>
    <s v="Fence, Ran off road right"/>
    <s v="Snow"/>
    <s v="N"/>
    <s v="N"/>
    <s v="N"/>
    <s v="N"/>
    <n v="44.117852999999897"/>
    <n v="-103.008955"/>
    <s v="SUV ( sport utility/suburban )"/>
    <s v="Eastbound"/>
    <s v="None"/>
    <s v="Road surface condition ( wet, icy, snow, slush, etc. )"/>
    <m/>
    <s v="None"/>
    <s v="Weather conditions"/>
    <s v="0.00 BAC"/>
    <x v="6"/>
    <x v="0"/>
  </r>
  <r>
    <n v="3136"/>
    <n v="2200156"/>
    <d v="2022-01-04T10:16:00"/>
    <s v="PENNINGTON"/>
    <s v="N"/>
    <s v="Lap belt and shoulder harness used"/>
    <s v="Straight ahead"/>
    <n v="0"/>
    <n v="90"/>
    <s v="Light/luminaire support, Other post, pole, or support, Overturn/rollover, Separation of units"/>
    <s v="Severe crosswinds"/>
    <s v="N"/>
    <s v="N"/>
    <s v="N"/>
    <s v="N"/>
    <n v="44.117787999999898"/>
    <n v="-103.057647"/>
    <s v="Single-unit truck (2 axle, 6 tires) GVWR 10,000 lbs or less"/>
    <s v="Eastbound"/>
    <s v="None"/>
    <s v="None"/>
    <m/>
    <s v="None"/>
    <s v="None"/>
    <s v="Test not given"/>
    <x v="6"/>
    <x v="0"/>
  </r>
  <r>
    <n v="3137"/>
    <n v="2200157"/>
    <d v="2022-01-04T14:22:00"/>
    <s v="PENNINGTON"/>
    <s v="N"/>
    <s v="Lap belt and shoulder harness used"/>
    <s v="Straight ahead"/>
    <n v="0"/>
    <n v="90"/>
    <s v="Jackknife, Overturn/rollover"/>
    <s v="Blowing snow, Severe crosswinds"/>
    <s v="Y"/>
    <s v="N"/>
    <s v="N"/>
    <s v="N"/>
    <n v="44.105001000000001"/>
    <n v="-102.640636"/>
    <s v="Tractor/semi-trailer"/>
    <s v="Westbound"/>
    <s v="None; Over-correcting/over-steering"/>
    <s v="None"/>
    <m/>
    <s v="None"/>
    <s v="None"/>
    <s v="Test not given"/>
    <x v="6"/>
    <x v="1"/>
  </r>
  <r>
    <n v="3138"/>
    <n v="2200953"/>
    <d v="2022-01-27T07:44:00"/>
    <s v="PENNINGTON"/>
    <s v="N"/>
    <s v="Lap belt and shoulder harness used"/>
    <s v="Straight ahead"/>
    <n v="0"/>
    <n v="90"/>
    <s v="Fence, Light/luminaire support, Ran off road left"/>
    <s v="Snow, Blowing snow"/>
    <s v="Y"/>
    <s v="N"/>
    <s v="N"/>
    <s v="N"/>
    <n v="43.991022000000001"/>
    <n v="-102.253568999999"/>
    <s v="Light truck (2 axles, 4 tires)"/>
    <s v="Eastbound"/>
    <s v="Driving too fast for conditions; Over-correcting/over-steering"/>
    <s v="Road surface condition ( wet, icy, snow, slush, etc. )"/>
    <m/>
    <s v="None"/>
    <s v="None"/>
    <s v="Test not given"/>
    <x v="6"/>
    <x v="0"/>
  </r>
  <r>
    <n v="3139"/>
    <n v="2201160"/>
    <d v="2022-01-27T07:57:00"/>
    <s v="PENNINGTON"/>
    <s v="N"/>
    <s v="Lap belt and shoulder harness used"/>
    <s v="Straight ahead"/>
    <n v="0"/>
    <n v="90"/>
    <s v="Cross median/centerline, Jackknife, Motor vehicle in transport, Ran off road left"/>
    <s v="Cloudy, Snow"/>
    <s v="N"/>
    <s v="N"/>
    <s v="N"/>
    <s v="N"/>
    <n v="44.103411000000001"/>
    <n v="-102.717866999999"/>
    <s v="Light truck (2 axles, 4 tires)"/>
    <s v="Eastbound; Westbound"/>
    <s v="None"/>
    <s v="None; Road surface condition ( wet, icy, snow, slush, etc. )"/>
    <m/>
    <s v="None"/>
    <s v="None"/>
    <s v="Test not given, Test not given"/>
    <x v="6"/>
    <x v="0"/>
  </r>
  <r>
    <n v="3141"/>
    <n v="2200347"/>
    <d v="2022-01-05T17:40:00"/>
    <s v="PENNINGTON"/>
    <s v="N"/>
    <s v="Lap belt and shoulder harness used"/>
    <s v="Straight ahead"/>
    <n v="0"/>
    <n v="90"/>
    <s v="Curb, Fire/explosion"/>
    <s v="Clear"/>
    <s v="N"/>
    <s v="N"/>
    <s v="N"/>
    <s v="N"/>
    <n v="44.117322999999899"/>
    <n v="-103.104947999999"/>
    <s v="Passenger car"/>
    <s v="Eastbound"/>
    <s v="None"/>
    <s v="None"/>
    <m/>
    <s v="Unknown"/>
    <s v="None"/>
    <s v="Test not given"/>
    <x v="6"/>
    <x v="0"/>
  </r>
  <r>
    <n v="3142"/>
    <n v="2202692"/>
    <d v="2022-03-04T21:40:00"/>
    <s v="PENNINGTON"/>
    <s v="N"/>
    <s v="Lap belt and shoulder harness used"/>
    <s v="Immobile from previous accident, Straight ahead"/>
    <n v="0"/>
    <n v="90"/>
    <s v="Motor vehicle in transport, Ran off road left"/>
    <m/>
    <s v="N"/>
    <s v="N"/>
    <s v="N"/>
    <s v="N"/>
    <n v="44.118332000000002"/>
    <n v="-102.99354200000001"/>
    <s v="Light truck (2 axles, 4 tires); SUV ( sport utility/suburban )"/>
    <s v="Not applicable ( immobile from previous accident, stuck, etc ); Westbound"/>
    <s v="None; Not applicable"/>
    <s v="None; Road surface condition ( wet, icy, snow, slush, etc. )"/>
    <m/>
    <s v="None"/>
    <s v="None; Not applicable"/>
    <s v="0.00 BAC, Not applicable"/>
    <x v="6"/>
    <x v="4"/>
  </r>
  <r>
    <n v="3143"/>
    <n v="2200391"/>
    <d v="2022-01-13T11:35:00"/>
    <s v="PENNINGTON"/>
    <s v="N"/>
    <s v="Lap belt and shoulder harness used"/>
    <s v="Overtaking/passing, Straight ahead"/>
    <n v="0"/>
    <n v="90"/>
    <s v="Motor vehicle in transport"/>
    <s v="Clear"/>
    <s v="N"/>
    <s v="N"/>
    <s v="N"/>
    <s v="N"/>
    <n v="44.065297000000001"/>
    <n v="-102.43079"/>
    <s v="Tractor/semi-trailer"/>
    <s v="Eastbound"/>
    <s v="Failed to yield to vehicle; None"/>
    <s v="None"/>
    <m/>
    <s v="None"/>
    <s v="None"/>
    <s v="Test not given, Test not given"/>
    <x v="6"/>
    <x v="0"/>
  </r>
  <r>
    <n v="3144"/>
    <n v="2200393"/>
    <d v="2022-01-14T17:38:00"/>
    <s v="PENNINGTON"/>
    <s v="N"/>
    <m/>
    <m/>
    <n v="-1"/>
    <n v="90"/>
    <s v="Animal  - wild"/>
    <s v="Clear"/>
    <s v="N"/>
    <s v="N"/>
    <s v="N"/>
    <s v="N"/>
    <n v="44.018262999999898"/>
    <n v="-102.291943"/>
    <s v="SUV ( sport utility/suburban )"/>
    <s v="Westbound"/>
    <s v="Wild animal hit - damage only"/>
    <s v="Animal in roadway"/>
    <m/>
    <s v="Wild animal hit"/>
    <s v="Wild animal hit - damage only"/>
    <s v="Wild animal hit"/>
    <x v="6"/>
    <x v="0"/>
  </r>
  <r>
    <n v="3145"/>
    <n v="2200394"/>
    <d v="2022-01-16T17:43:00"/>
    <s v="PENNINGTON"/>
    <s v="N"/>
    <m/>
    <m/>
    <n v="-1"/>
    <n v="90"/>
    <s v="Animal  - wild"/>
    <s v="Clear"/>
    <s v="N"/>
    <s v="N"/>
    <s v="N"/>
    <s v="N"/>
    <n v="43.959952999999899"/>
    <n v="-102.176597999999"/>
    <s v="Mini-van/passenger van with seats for 8 or less, including driver"/>
    <s v="Eastbound"/>
    <s v="Wild animal hit - damage only"/>
    <s v="Animal in roadway"/>
    <m/>
    <s v="Wild animal hit"/>
    <s v="Wild animal hit - damage only"/>
    <s v="Wild animal hit"/>
    <x v="6"/>
    <x v="0"/>
  </r>
  <r>
    <n v="3146"/>
    <n v="2202586"/>
    <d v="2022-03-04T22:03:00"/>
    <s v="PENNINGTON"/>
    <s v="N"/>
    <s v="Lap belt and shoulder harness used"/>
    <s v="Stopped in traffic lane, Straight ahead"/>
    <n v="0"/>
    <n v="90"/>
    <s v="Motor vehicle in transport"/>
    <s v="Cloudy"/>
    <s v="N"/>
    <s v="N"/>
    <s v="N"/>
    <s v="N"/>
    <n v="44.118338000000001"/>
    <n v="-102.992930999999"/>
    <s v="Passenger car; SUV ( sport utility/suburban )"/>
    <s v="Westbound"/>
    <s v="Drinking; None"/>
    <s v="Road surface condition ( wet, icy, snow, slush, etc. )"/>
    <m/>
    <s v="None"/>
    <s v="None"/>
    <s v="0.17 BAC, Test not given"/>
    <x v="6"/>
    <x v="0"/>
  </r>
  <r>
    <n v="3147"/>
    <n v="2200515"/>
    <d v="2022-01-07T18:09:00"/>
    <s v="PENNINGTON"/>
    <s v="N"/>
    <m/>
    <m/>
    <n v="-1"/>
    <n v="90"/>
    <s v="Animal  - wild"/>
    <s v="Clear"/>
    <s v="N"/>
    <s v="N"/>
    <s v="N"/>
    <s v="N"/>
    <n v="44.103658000000003"/>
    <n v="-102.811781999999"/>
    <s v="SUV ( sport utility/suburban )"/>
    <s v="Westbound"/>
    <s v="Wild animal hit - damage only"/>
    <s v="Animal in roadway"/>
    <m/>
    <s v="Wild animal hit"/>
    <s v="Wild animal hit - damage only"/>
    <s v="Wild animal hit"/>
    <x v="6"/>
    <x v="0"/>
  </r>
  <r>
    <n v="3148"/>
    <n v="2202691"/>
    <d v="2022-03-04T21:38:00"/>
    <s v="PENNINGTON"/>
    <s v="N"/>
    <s v="Lap belt and shoulder harness used"/>
    <s v="Straight ahead"/>
    <n v="0"/>
    <n v="90"/>
    <s v="Cross median/centerline, Overturn/rollover, Ran off road left"/>
    <s v="Sleet, hail ( freezing rain or drizzle )"/>
    <s v="N"/>
    <s v="N"/>
    <s v="N"/>
    <s v="N"/>
    <n v="44.118091"/>
    <n v="-102.993523999999"/>
    <s v="Light truck (2 axles, 4 tires)"/>
    <s v="Eastbound"/>
    <s v="Driving too fast for conditions; None"/>
    <s v="Road surface condition ( wet, icy, snow, slush, etc. )"/>
    <s v="OVERDRIVING ROAD CONDITIONS"/>
    <s v="None"/>
    <s v="None"/>
    <s v="0.00 BAC"/>
    <x v="6"/>
    <x v="0"/>
  </r>
  <r>
    <n v="3149"/>
    <n v="2202600"/>
    <d v="2022-03-06T12:37:00"/>
    <s v="PENNINGTON"/>
    <s v="N"/>
    <s v="Lap belt and shoulder harness used"/>
    <s v="Straight ahead"/>
    <n v="0"/>
    <n v="90"/>
    <s v="Fire/explosion"/>
    <s v="Clear"/>
    <s v="N"/>
    <s v="N"/>
    <s v="N"/>
    <s v="N"/>
    <n v="44.103979000000002"/>
    <n v="-102.873937999999"/>
    <s v="Passenger car"/>
    <s v="Eastbound"/>
    <s v="None"/>
    <s v="None"/>
    <m/>
    <s v="None"/>
    <s v="None"/>
    <s v="0.00 BAC"/>
    <x v="6"/>
    <x v="0"/>
  </r>
  <r>
    <n v="3153"/>
    <n v="2202948"/>
    <d v="2022-03-12T17:53:00"/>
    <s v="PENNINGTON"/>
    <s v="N"/>
    <s v="Lap belt and shoulder harness used"/>
    <s v="Straight ahead"/>
    <n v="0"/>
    <n v="90"/>
    <s v="Fence, Overturn/rollover, Ran off road right"/>
    <s v="Clear"/>
    <s v="N"/>
    <s v="N"/>
    <s v="N"/>
    <s v="N"/>
    <n v="43.895178999999899"/>
    <n v="-102.022192"/>
    <s v="Tractor/semi-trailer"/>
    <s v="Eastbound"/>
    <s v="Failure to keep in proper lane; None"/>
    <s v="None"/>
    <m/>
    <s v="None"/>
    <s v="None"/>
    <s v="0.00 BAC"/>
    <x v="6"/>
    <x v="0"/>
  </r>
  <r>
    <n v="3154"/>
    <n v="2202598"/>
    <d v="2022-03-05T06:06:00"/>
    <s v="PENNINGTON"/>
    <s v="N"/>
    <s v="Lap belt and shoulder harness used"/>
    <s v="Changing lanes"/>
    <n v="0"/>
    <n v="90"/>
    <s v="Delineator post, Jackknife, Overturn/rollover, Ran off road left"/>
    <s v="Fog, smog, smoke"/>
    <s v="N"/>
    <s v="N"/>
    <s v="N"/>
    <s v="N"/>
    <n v="44.103611000000001"/>
    <n v="-102.70096700000001"/>
    <s v="Tractor/semi-trailer"/>
    <s v="Westbound"/>
    <s v="None; Swerving or avoiding due to wind, slippery surface, vehicle, object, non-motorist, etc."/>
    <s v="Road surface condition ( wet, icy, snow, slush, etc. )"/>
    <m/>
    <s v="None"/>
    <s v="Weather conditions"/>
    <s v="0.00 BAC"/>
    <x v="6"/>
    <x v="0"/>
  </r>
  <r>
    <n v="3155"/>
    <n v="2202694"/>
    <d v="2022-03-11T11:12:00"/>
    <s v="PENNINGTON"/>
    <s v="N"/>
    <s v="Lap belt and shoulder harness used"/>
    <s v="Straight ahead"/>
    <n v="0"/>
    <n v="90"/>
    <s v="Delineator post, Ran off road right"/>
    <s v="Clear"/>
    <s v="N"/>
    <s v="N"/>
    <s v="N"/>
    <s v="N"/>
    <n v="44.118039000000003"/>
    <n v="-103.012135999999"/>
    <s v="Light truck (2 axles, 4 tires)"/>
    <s v="Westbound"/>
    <s v="None"/>
    <s v="Road surface condition ( wet, icy, snow, slush, etc. )"/>
    <m/>
    <s v="None"/>
    <s v="None"/>
    <s v="0.00 BAC"/>
    <x v="6"/>
    <x v="0"/>
  </r>
  <r>
    <n v="3156"/>
    <n v="2202592"/>
    <d v="2022-03-06T12:30:00"/>
    <s v="PENNINGTON"/>
    <s v="N"/>
    <s v="Lap belt and shoulder harness used"/>
    <s v="Straight ahead"/>
    <n v="0"/>
    <n v="90"/>
    <s v="Delineator post, Ran off road right"/>
    <s v="Blowing snow"/>
    <s v="N"/>
    <s v="N"/>
    <s v="N"/>
    <s v="N"/>
    <n v="44.118377000000002"/>
    <n v="-102.97553600000001"/>
    <s v="SUV ( sport utility/suburban )"/>
    <s v="Westbound"/>
    <s v="Driving too fast for conditions; None"/>
    <s v="Road surface condition ( wet, icy, snow, slush, etc. )"/>
    <m/>
    <s v="None"/>
    <s v="None"/>
    <s v="Test not given"/>
    <x v="6"/>
    <x v="0"/>
  </r>
  <r>
    <n v="3160"/>
    <n v="2200912"/>
    <d v="2022-01-04T16:57:00"/>
    <s v="PENNINGTON"/>
    <s v="N"/>
    <s v="Lap belt and shoulder harness used"/>
    <s v="Straight ahead"/>
    <n v="0"/>
    <n v="90"/>
    <s v="Overturn/rollover"/>
    <s v="Severe crosswinds"/>
    <s v="N"/>
    <s v="N"/>
    <s v="N"/>
    <s v="N"/>
    <n v="44.1034399999999"/>
    <n v="-102.783327999999"/>
    <s v="Truck pulling trailer(s) - GCWR 10,001 lbs or more"/>
    <s v="Eastbound"/>
    <s v="None"/>
    <s v="None"/>
    <m/>
    <s v="None"/>
    <s v="None"/>
    <s v="Test not given"/>
    <x v="6"/>
    <x v="0"/>
  </r>
  <r>
    <n v="3161"/>
    <n v="2200923"/>
    <d v="2022-01-07T18:00:00"/>
    <s v="PENNINGTON"/>
    <s v="N"/>
    <m/>
    <m/>
    <n v="-1"/>
    <n v="90"/>
    <s v="Animal  - wild"/>
    <s v="Clear"/>
    <s v="N"/>
    <s v="N"/>
    <s v="N"/>
    <s v="N"/>
    <n v="44.103425999999899"/>
    <n v="-102.811053999999"/>
    <s v="Passenger car"/>
    <s v="Eastbound"/>
    <s v="Wild animal hit - damage only"/>
    <s v="Animal in roadway"/>
    <m/>
    <s v="Wild animal hit"/>
    <s v="Wild animal hit - damage only"/>
    <s v="Wild animal hit"/>
    <x v="6"/>
    <x v="0"/>
  </r>
  <r>
    <n v="3164"/>
    <n v="2201185"/>
    <d v="2022-01-21T07:35:00"/>
    <s v="JACKSON"/>
    <s v="N"/>
    <s v="Lap belt and shoulder harness used"/>
    <s v="Straight ahead"/>
    <n v="0"/>
    <n v="90"/>
    <s v="Jackknife, Motor vehicle in transport"/>
    <s v="Sleet, hail ( freezing rain or drizzle )"/>
    <s v="N"/>
    <s v="N"/>
    <s v="N"/>
    <s v="N"/>
    <n v="43.836219"/>
    <n v="-101.693021"/>
    <s v="Tractor/semi-trailer; Unknown"/>
    <s v="Westbound"/>
    <s v="None; Unknown"/>
    <s v="Road surface condition ( wet, icy, snow, slush, etc. ); Unknown"/>
    <m/>
    <s v="None; Unknown"/>
    <s v="Unknown; Weather conditions"/>
    <s v="Unknown, Test not given"/>
    <x v="6"/>
    <x v="0"/>
  </r>
  <r>
    <n v="3166"/>
    <n v="2202256"/>
    <d v="2022-03-03T07:34:00"/>
    <s v="PENNINGTON"/>
    <s v="N"/>
    <s v="Lap belt and shoulder harness used"/>
    <s v="Changing lanes"/>
    <n v="0"/>
    <n v="90"/>
    <s v="Concrete traffic barrier, Ran off road right"/>
    <s v="Sleet, hail ( freezing rain or drizzle ), Fog, smog, smoke"/>
    <s v="N"/>
    <s v="N"/>
    <s v="N"/>
    <s v="N"/>
    <n v="44.116294000000003"/>
    <n v="-103.11474800000001"/>
    <s v="Passenger car"/>
    <s v="Eastbound"/>
    <s v="None"/>
    <s v="Road surface condition ( wet, icy, snow, slush, etc. )"/>
    <m/>
    <s v="None"/>
    <s v="None"/>
    <s v="0.00 BAC"/>
    <x v="6"/>
    <x v="0"/>
  </r>
  <r>
    <n v="3167"/>
    <n v="2203833"/>
    <d v="2022-03-30T10:30:00"/>
    <s v="PENNINGTON"/>
    <s v="N"/>
    <s v="Lap belt and shoulder harness used"/>
    <s v="Straight ahead"/>
    <n v="0"/>
    <n v="90"/>
    <s v="Cross median/centerline, Jackknife, Overturn/rollover, Ran off road left"/>
    <s v="Snow, Severe crosswinds"/>
    <s v="N"/>
    <s v="N"/>
    <s v="N"/>
    <s v="N"/>
    <n v="44.103658000000003"/>
    <n v="-102.77428"/>
    <s v="Tractor/semi-trailer"/>
    <s v="Eastbound"/>
    <s v="None"/>
    <s v="Road surface condition ( wet, icy, snow, slush, etc. )"/>
    <m/>
    <s v="None"/>
    <s v="Weather conditions"/>
    <s v="0.00 BAC"/>
    <x v="6"/>
    <x v="1"/>
  </r>
  <r>
    <n v="3171"/>
    <n v="2201377"/>
    <d v="2022-01-21T03:26:00"/>
    <s v="PENNINGTON"/>
    <s v="N"/>
    <s v="Lap belt and shoulder harness used"/>
    <s v="Straight ahead"/>
    <n v="0"/>
    <n v="90"/>
    <s v="Overturn/rollover, Ran off road right"/>
    <s v="Sleet, hail ( freezing rain or drizzle ), Snow"/>
    <s v="N"/>
    <s v="N"/>
    <s v="N"/>
    <s v="N"/>
    <n v="44.116871000000003"/>
    <n v="-102.932106"/>
    <s v="Tractor/semi-trailer"/>
    <s v="Westbound"/>
    <s v="None"/>
    <s v="Road surface condition ( wet, icy, snow, slush, etc. )"/>
    <m/>
    <s v="None"/>
    <s v="Weather conditions"/>
    <s v="0.00 BAC"/>
    <x v="6"/>
    <x v="0"/>
  </r>
  <r>
    <n v="3172"/>
    <n v="2201378"/>
    <d v="2022-01-26T19:33:00"/>
    <s v="PENNINGTON"/>
    <s v="N"/>
    <s v="Lap belt and shoulder harness used"/>
    <s v="Straight ahead"/>
    <n v="0"/>
    <n v="90"/>
    <s v="Ditch, Ran off road right"/>
    <s v="Clear"/>
    <s v="Y"/>
    <s v="N"/>
    <s v="N"/>
    <s v="N"/>
    <n v="44.103425999999899"/>
    <n v="-102.83049800000001"/>
    <s v="Passenger car"/>
    <s v="Eastbound"/>
    <s v="None; Over-correcting/over-steering"/>
    <s v="None"/>
    <m/>
    <s v="None"/>
    <s v="None"/>
    <s v="0.00 BAC"/>
    <x v="6"/>
    <x v="0"/>
  </r>
  <r>
    <n v="3173"/>
    <n v="2201379"/>
    <d v="2022-02-04T06:36:00"/>
    <s v="JACKSON"/>
    <s v="N"/>
    <m/>
    <m/>
    <n v="-1"/>
    <n v="90"/>
    <s v="Animal  - wild"/>
    <s v="Clear"/>
    <s v="N"/>
    <s v="N"/>
    <s v="N"/>
    <s v="N"/>
    <n v="43.865595999999897"/>
    <n v="-101.954999"/>
    <s v="SUV ( sport utility/suburban )"/>
    <s v="Eastbound"/>
    <s v="Wild animal hit - damage only"/>
    <s v="Animal in roadway"/>
    <m/>
    <s v="Wild animal hit"/>
    <s v="Wild animal hit - damage only"/>
    <s v="Wild animal hit"/>
    <x v="6"/>
    <x v="0"/>
  </r>
  <r>
    <n v="3174"/>
    <n v="2203537"/>
    <d v="2022-03-29T18:54:00"/>
    <s v="PENNINGTON"/>
    <s v="N"/>
    <s v="Lap belt and shoulder harness used"/>
    <s v="Straight ahead"/>
    <n v="0"/>
    <n v="90"/>
    <s v="Guardrail face, Ran off road left"/>
    <s v="Snow, Blowing snow"/>
    <s v="N"/>
    <s v="N"/>
    <s v="N"/>
    <s v="N"/>
    <n v="44.022979999999897"/>
    <n v="-102.30517"/>
    <s v="SUV ( sport utility/suburban )"/>
    <s v="Westbound"/>
    <s v="None"/>
    <s v="Road surface condition ( wet, icy, snow, slush, etc. )"/>
    <m/>
    <s v="None"/>
    <s v="Weather conditions"/>
    <s v="Test not given"/>
    <x v="6"/>
    <x v="0"/>
  </r>
  <r>
    <n v="3175"/>
    <n v="2203748"/>
    <d v="2022-03-30T06:10:00"/>
    <s v="PENNINGTON"/>
    <s v="N"/>
    <s v="Lap belt and shoulder harness used"/>
    <s v="Straight ahead"/>
    <n v="0"/>
    <n v="90"/>
    <s v="Light/luminaire support, Ran off road left"/>
    <s v="Sleet, hail ( freezing rain or drizzle ), Snow"/>
    <s v="N"/>
    <s v="N"/>
    <s v="N"/>
    <s v="N"/>
    <n v="44.099435999999898"/>
    <n v="-103.16124600000001"/>
    <s v="Light truck (2 axles, 4 tires); SUV ( sport utility/suburban )"/>
    <s v="Eastbound"/>
    <s v="Failure to keep in proper lane; None"/>
    <s v="None; Road surface condition ( wet, icy, snow, slush, etc. )"/>
    <m/>
    <s v="None"/>
    <s v="None"/>
    <s v="Test not given, Test not given"/>
    <x v="6"/>
    <x v="0"/>
  </r>
  <r>
    <n v="3176"/>
    <n v="2203745"/>
    <d v="2022-03-30T14:42:00"/>
    <s v="PENNINGTON"/>
    <s v="N"/>
    <s v="Lap belt and shoulder harness used"/>
    <s v="Straight ahead"/>
    <n v="0"/>
    <n v="90"/>
    <s v="Cross median/centerline, Motor vehicle in transport, Ran off road left"/>
    <s v="Cloudy, Blowing snow"/>
    <s v="N"/>
    <s v="N"/>
    <s v="N"/>
    <s v="N"/>
    <n v="44.103383000000001"/>
    <n v="-102.529577"/>
    <s v="SUV ( sport utility/suburban ); Tractor/semi-trailer"/>
    <s v="Westbound"/>
    <s v="None"/>
    <s v="None; Road surface condition ( wet, icy, snow, slush, etc. )"/>
    <m/>
    <s v="None"/>
    <s v="None"/>
    <s v="0.00 BAC, 0.00 BAC"/>
    <x v="6"/>
    <x v="0"/>
  </r>
  <r>
    <n v="3177"/>
    <n v="2201491"/>
    <d v="2022-02-11T08:09:00"/>
    <s v="PENNINGTON"/>
    <s v="N"/>
    <s v="Lap belt and shoulder harness used"/>
    <s v="Straight ahead"/>
    <n v="0"/>
    <n v="90"/>
    <s v="Jackknife, Ran off road left"/>
    <s v="Cloudy, Snow"/>
    <s v="N"/>
    <s v="N"/>
    <s v="N"/>
    <s v="N"/>
    <n v="44.103360000000002"/>
    <n v="-102.674875999999"/>
    <s v="Tractor/semi-trailer"/>
    <s v="Eastbound"/>
    <s v="None"/>
    <s v="Road surface condition ( wet, icy, snow, slush, etc. )"/>
    <m/>
    <s v="None"/>
    <s v="Weather conditions"/>
    <s v="Test not given"/>
    <x v="6"/>
    <x v="0"/>
  </r>
  <r>
    <n v="3178"/>
    <n v="2201425"/>
    <d v="2022-02-05T16:25:00"/>
    <s v="PENNINGTON"/>
    <s v="N"/>
    <s v="Lap belt and shoulder harness used"/>
    <s v="Straight ahead"/>
    <n v="0"/>
    <n v="90"/>
    <s v="Guardrail face, Ran off road right, Separation of units"/>
    <s v="Clear"/>
    <s v="N"/>
    <s v="N"/>
    <s v="N"/>
    <s v="N"/>
    <n v="44.117804999999898"/>
    <n v="-103.029797"/>
    <s v="Light truck (2 axles, 4 tires)"/>
    <s v="Eastbound"/>
    <s v="None"/>
    <s v="Rut, holes, bumps"/>
    <m/>
    <s v="None"/>
    <s v="None"/>
    <s v="Test not given"/>
    <x v="6"/>
    <x v="0"/>
  </r>
  <r>
    <n v="3179"/>
    <n v="2203551"/>
    <d v="2022-03-29T19:50:00"/>
    <s v="PENNINGTON"/>
    <s v="N"/>
    <s v="Lap belt and shoulder harness used"/>
    <s v="Straight ahead"/>
    <n v="0"/>
    <n v="90"/>
    <s v="Motor vehicle in transport, Ran off road right"/>
    <s v="Snow, Blowing snow"/>
    <s v="N"/>
    <s v="N"/>
    <s v="N"/>
    <s v="N"/>
    <n v="44.021037999999898"/>
    <n v="-102.299053"/>
    <s v="Passenger car; SUV ( sport utility/suburban )"/>
    <s v="Eastbound"/>
    <s v="None"/>
    <s v="Road surface condition ( wet, icy, snow, slush, etc. )"/>
    <m/>
    <s v="None"/>
    <s v="Weather conditions"/>
    <s v="0.00 BAC, 0.00 BAC"/>
    <x v="6"/>
    <x v="0"/>
  </r>
  <r>
    <n v="3180"/>
    <n v="2204313"/>
    <d v="2022-04-09T09:42:00"/>
    <s v="PENNINGTON"/>
    <s v="N"/>
    <s v="Lap belt and shoulder harness used"/>
    <s v="Straight ahead"/>
    <n v="0"/>
    <n v="90"/>
    <s v="Overturn/rollover"/>
    <s v="Clear, Severe crosswinds"/>
    <s v="N"/>
    <s v="N"/>
    <s v="N"/>
    <s v="N"/>
    <n v="44.118198999999898"/>
    <n v="-103.001549999999"/>
    <s v="Light truck (2 axles, 4 tires)"/>
    <s v="Westbound"/>
    <s v="None"/>
    <s v="None"/>
    <m/>
    <s v="None"/>
    <s v="None"/>
    <s v="0.00 BAC"/>
    <x v="6"/>
    <x v="0"/>
  </r>
  <r>
    <n v="3182"/>
    <n v="2201616"/>
    <d v="2022-01-31T14:35:00"/>
    <s v="PENNINGTON"/>
    <s v="N"/>
    <s v="None used"/>
    <s v="Straight ahead"/>
    <n v="0"/>
    <n v="90"/>
    <s v="Cross median/centerline, Guardrail face, Ran off road left"/>
    <s v="Clear"/>
    <s v="N"/>
    <s v="Y"/>
    <s v="N"/>
    <s v="N"/>
    <n v="44.067200999999898"/>
    <n v="-102.42748400000001"/>
    <s v="Light truck (2 axles, 4 tires)"/>
    <s v="Eastbound"/>
    <s v="Fatigued/asleep; None"/>
    <s v="None"/>
    <m/>
    <s v="None"/>
    <s v="None"/>
    <s v="Test not given"/>
    <x v="6"/>
    <x v="1"/>
  </r>
  <r>
    <n v="3183"/>
    <n v="2203749"/>
    <d v="2022-03-30T07:30:00"/>
    <s v="PENNINGTON"/>
    <s v="N"/>
    <s v="Lap belt and shoulder harness used"/>
    <s v="Straight ahead"/>
    <n v="0"/>
    <n v="90"/>
    <s v="Highway traffic sign post/sign, Ran off road right"/>
    <s v="Sleet, hail ( freezing rain or drizzle )"/>
    <s v="N"/>
    <s v="N"/>
    <s v="N"/>
    <s v="N"/>
    <n v="44.099468000000002"/>
    <n v="-103.168121999999"/>
    <s v="Tractor/semi-trailer"/>
    <s v="Eastbound"/>
    <s v="Failure to keep in proper lane; None"/>
    <s v="Road surface condition ( wet, icy, snow, slush, etc. )"/>
    <m/>
    <s v="None"/>
    <s v="None"/>
    <s v="Test not given"/>
    <x v="6"/>
    <x v="0"/>
  </r>
  <r>
    <n v="3184"/>
    <n v="2203545"/>
    <d v="2022-03-29T15:39:00"/>
    <s v="PENNINGTON"/>
    <s v="N"/>
    <s v="Lap belt and shoulder harness used"/>
    <s v="Straight ahead"/>
    <n v="0"/>
    <n v="90"/>
    <s v="Other post, pole, or support, Ran off road right"/>
    <s v="Cloudy, Sleet, hail ( freezing rain or drizzle )"/>
    <s v="N"/>
    <s v="N"/>
    <s v="N"/>
    <s v="N"/>
    <n v="44.102080999999899"/>
    <n v="-103.142556999999"/>
    <s v="Passenger car"/>
    <s v="Eastbound"/>
    <s v="None"/>
    <s v="Road surface condition ( wet, icy, snow, slush, etc. )"/>
    <m/>
    <s v="None"/>
    <s v="Weather conditions"/>
    <s v="0.00 BAC"/>
    <x v="6"/>
    <x v="0"/>
  </r>
  <r>
    <n v="3185"/>
    <n v="2201670"/>
    <d v="2022-02-10T06:45:00"/>
    <s v="PENNINGTON"/>
    <s v="N"/>
    <m/>
    <m/>
    <n v="-1"/>
    <n v="90"/>
    <s v="Animal  - wild"/>
    <s v="Cloudy, Sleet, hail ( freezing rain or drizzle )"/>
    <s v="N"/>
    <s v="N"/>
    <s v="N"/>
    <s v="N"/>
    <n v="44.104191"/>
    <n v="-102.894391999999"/>
    <s v="SUV ( sport utility/suburban )"/>
    <s v="Eastbound"/>
    <s v="Wild animal hit - damage only"/>
    <s v="Animal in roadway"/>
    <m/>
    <s v="Wild animal hit"/>
    <s v="Wild animal hit - damage only"/>
    <s v="Wild animal hit"/>
    <x v="6"/>
    <x v="0"/>
  </r>
  <r>
    <n v="3186"/>
    <n v="2201671"/>
    <d v="2022-02-05T18:31:00"/>
    <s v="PENNINGTON"/>
    <s v="N"/>
    <s v="Lap belt and shoulder harness used"/>
    <s v="Straight ahead"/>
    <n v="0"/>
    <n v="90"/>
    <s v="Motor vehicle in transport"/>
    <s v="Cloudy"/>
    <s v="N"/>
    <s v="N"/>
    <s v="N"/>
    <s v="N"/>
    <n v="44.118112000000004"/>
    <n v="-102.962518"/>
    <s v="SUV ( sport utility/suburban ); Tractor/semi-trailer"/>
    <s v="Eastbound"/>
    <s v="Failure to keep in proper lane; None"/>
    <s v="None"/>
    <s v="LANE DRIVING REQUIRED / ILLEGAL LANE CHANGE"/>
    <s v="None"/>
    <s v="None"/>
    <s v="Test not given, Test not given"/>
    <x v="6"/>
    <x v="0"/>
  </r>
  <r>
    <n v="3189"/>
    <n v="2205205"/>
    <d v="2022-04-22T15:34:00"/>
    <s v="PENNINGTON"/>
    <s v="N"/>
    <s v="Lap belt and shoulder harness used"/>
    <s v="Straight ahead"/>
    <n v="0"/>
    <n v="90"/>
    <s v="Cargo/equipment loss or shift, Other movable object"/>
    <s v="Clear"/>
    <s v="N"/>
    <s v="N"/>
    <s v="N"/>
    <s v="N"/>
    <n v="44.066443999999898"/>
    <n v="-102.455141999999"/>
    <s v="Passenger car; Tractor/semi-trailer"/>
    <s v="Eastbound"/>
    <s v="None; Not Reported; Unknown"/>
    <s v="None; Unknown"/>
    <m/>
    <s v="None; Unknown"/>
    <s v="None; Unknown"/>
    <s v="0.00 BAC, Test not given"/>
    <x v="6"/>
    <x v="0"/>
  </r>
  <r>
    <n v="3190"/>
    <n v="2205682"/>
    <d v="2022-05-14T05:47:00"/>
    <s v="JACKSON"/>
    <s v="N"/>
    <m/>
    <m/>
    <n v="-1"/>
    <n v="90"/>
    <s v="Animal  - wild"/>
    <s v="Clear"/>
    <s v="N"/>
    <s v="N"/>
    <s v="N"/>
    <s v="N"/>
    <n v="43.843516999999899"/>
    <n v="-101.906181"/>
    <s v="Passenger car"/>
    <s v="Eastbound"/>
    <s v="Wild animal hit - damage only"/>
    <s v="Animal in roadway"/>
    <m/>
    <s v="Wild animal hit"/>
    <s v="Wild animal hit - damage only"/>
    <s v="Wild animal hit"/>
    <x v="6"/>
    <x v="0"/>
  </r>
  <r>
    <n v="3192"/>
    <n v="2204992"/>
    <d v="2022-04-23T13:33:00"/>
    <s v="PENNINGTON"/>
    <s v="N"/>
    <s v="Lap belt and shoulder harness used"/>
    <s v="Slowing in traffic lane, Stopped in traffic lane"/>
    <n v="0"/>
    <n v="90"/>
    <s v="Motor vehicle in transport"/>
    <s v="Blowing snow, Severe crosswinds"/>
    <s v="N"/>
    <s v="N"/>
    <s v="N"/>
    <s v="N"/>
    <n v="44.103428999999899"/>
    <n v="-102.769716"/>
    <s v="Passenger car; SUV ( sport utility/suburban )"/>
    <s v="Eastbound"/>
    <s v="Driving too fast for conditions; None"/>
    <s v="Road surface condition ( wet, icy, snow, slush, etc. )"/>
    <s v="OVERDRIVING ROAD CONDITIONS"/>
    <s v="None"/>
    <s v="Not applicable; Weather conditions"/>
    <s v="Test not given, Test not given"/>
    <x v="6"/>
    <x v="1"/>
  </r>
  <r>
    <n v="3197"/>
    <n v="2206138"/>
    <d v="2022-05-25T12:20:00"/>
    <s v="JACKSON"/>
    <s v="N"/>
    <s v="Lap belt and shoulder harness used"/>
    <s v="Straight ahead"/>
    <n v="0"/>
    <n v="90"/>
    <s v="Equipment failure ( tires, brakes, etc. ), Fence, Overturn/rollover, Ran off road right"/>
    <s v="Clear"/>
    <s v="N"/>
    <s v="N"/>
    <s v="N"/>
    <s v="N"/>
    <n v="43.888812000000001"/>
    <n v="-102.005773"/>
    <s v="Cargo van - GVWR 10,000 lbs or less"/>
    <s v="Westbound"/>
    <s v="None"/>
    <s v="None"/>
    <m/>
    <s v="Tires"/>
    <s v="None"/>
    <s v="Test not given"/>
    <x v="6"/>
    <x v="1"/>
  </r>
  <r>
    <n v="3198"/>
    <n v="2204304"/>
    <d v="2022-03-29T18:35:00"/>
    <s v="PENNINGTON"/>
    <s v="N"/>
    <s v="Lap belt and shoulder harness used"/>
    <s v="Changing lanes"/>
    <n v="0"/>
    <n v="90"/>
    <s v="Guardrail end, Guardrail face, Ran off road left"/>
    <s v="Snow"/>
    <s v="N"/>
    <s v="N"/>
    <s v="N"/>
    <s v="N"/>
    <n v="44.021287999999899"/>
    <n v="-102.296847"/>
    <s v="Passenger car"/>
    <s v="Westbound"/>
    <s v="None"/>
    <s v="Road surface condition ( wet, icy, snow, slush, etc. )"/>
    <m/>
    <s v="None"/>
    <s v="Weather conditions"/>
    <s v="0.00 BAC"/>
    <x v="6"/>
    <x v="0"/>
  </r>
  <r>
    <n v="3199"/>
    <n v="2205217"/>
    <d v="2022-04-23T15:20:00"/>
    <s v="PENNINGTON"/>
    <s v="N"/>
    <s v="Lap belt and shoulder harness used"/>
    <s v="Parked, Straight ahead"/>
    <n v="0"/>
    <n v="90"/>
    <s v="Parked motor vehicle, Ran off road left"/>
    <s v="Sleet, hail ( freezing rain or drizzle )"/>
    <s v="N"/>
    <s v="N"/>
    <s v="N"/>
    <s v="N"/>
    <n v="44.103383000000001"/>
    <n v="-102.533708"/>
    <s v="Passenger car; Truck pulling trailer(s) - GCWR 10,001 lbs or more"/>
    <s v="Not on roadway ( also use for parked motor vehicle ); Westbound"/>
    <s v="Failure to keep in proper lane; None; Not applicable"/>
    <s v="Not applicable; Road surface condition ( wet, icy, snow, slush, etc. )"/>
    <m/>
    <s v="None; Not applicable"/>
    <s v="Not applicable; Weather conditions"/>
    <s v="Test not given, Not applicable"/>
    <x v="6"/>
    <x v="0"/>
  </r>
  <r>
    <n v="3200"/>
    <n v="2204299"/>
    <d v="2022-04-06T10:51:00"/>
    <s v="PENNINGTON"/>
    <s v="N"/>
    <s v="Lap belt and shoulder harness used"/>
    <s v="Straight ahead"/>
    <n v="0"/>
    <n v="90"/>
    <s v="Fence, Ran off road right"/>
    <s v="Cloudy, Severe crosswinds"/>
    <s v="N"/>
    <s v="N"/>
    <s v="N"/>
    <s v="N"/>
    <n v="44.1034399999999"/>
    <n v="-102.775795"/>
    <s v="Tractor/semi-trailer"/>
    <s v="Eastbound"/>
    <s v="None"/>
    <s v="Road surface condition ( wet, icy, snow, slush, etc. )"/>
    <m/>
    <s v="None"/>
    <s v="None"/>
    <s v="Test not given"/>
    <x v="6"/>
    <x v="0"/>
  </r>
  <r>
    <n v="3201"/>
    <n v="2204298"/>
    <d v="2022-04-06T10:25:00"/>
    <s v="PENNINGTON"/>
    <s v="N"/>
    <s v="Lap belt and shoulder harness used"/>
    <s v="Straight ahead"/>
    <n v="0"/>
    <n v="90"/>
    <s v="Jackknife"/>
    <s v="Cloudy, Severe crosswinds"/>
    <s v="N"/>
    <s v="N"/>
    <s v="N"/>
    <s v="N"/>
    <n v="44.103425000000001"/>
    <n v="-102.796233"/>
    <s v="Tractor/semi-trailer"/>
    <s v="Eastbound"/>
    <s v="None"/>
    <s v="Road surface condition ( wet, icy, snow, slush, etc. )"/>
    <m/>
    <s v="None"/>
    <s v="None"/>
    <s v="Test not given"/>
    <x v="6"/>
    <x v="0"/>
  </r>
  <r>
    <n v="3202"/>
    <n v="2204880"/>
    <d v="2022-04-23T09:00:00"/>
    <s v="PENNINGTON"/>
    <s v="N"/>
    <s v="Lap belt and shoulder harness used"/>
    <s v="Straight ahead"/>
    <n v="0"/>
    <n v="90"/>
    <s v="Highway traffic sign post/sign, Ran off road right"/>
    <s v="Sleet, hail ( freezing rain or drizzle )"/>
    <s v="N"/>
    <s v="N"/>
    <s v="N"/>
    <s v="N"/>
    <n v="44.017516000000001"/>
    <n v="-102.291456999999"/>
    <s v="SUV ( sport utility/suburban )"/>
    <s v="Eastbound"/>
    <s v="Driving too fast for conditions; None"/>
    <s v="Road surface condition ( wet, icy, snow, slush, etc. )"/>
    <m/>
    <s v="None"/>
    <s v="Weather conditions"/>
    <s v="Test not given"/>
    <x v="6"/>
    <x v="2"/>
  </r>
  <r>
    <n v="3204"/>
    <n v="2206395"/>
    <d v="2022-05-27T20:20:00"/>
    <s v="JACKSON"/>
    <s v="N"/>
    <m/>
    <m/>
    <n v="-1"/>
    <n v="90"/>
    <s v="Animal  - wild"/>
    <s v="Clear"/>
    <s v="N"/>
    <s v="N"/>
    <s v="N"/>
    <s v="N"/>
    <n v="43.836261"/>
    <n v="-101.868441"/>
    <s v="Light truck (2 axles, 4 tires)"/>
    <s v="Westbound"/>
    <s v="Wild animal hit - damage only"/>
    <s v="Animal in roadway"/>
    <m/>
    <s v="Wild animal hit"/>
    <s v="Wild animal hit - damage only"/>
    <s v="Wild animal hit"/>
    <x v="6"/>
    <x v="0"/>
  </r>
  <r>
    <n v="3207"/>
    <n v="2202512"/>
    <d v="2022-03-06T20:12:00"/>
    <s v="PENNINGTON"/>
    <s v="N"/>
    <s v="Lap belt and shoulder harness used"/>
    <s v="Straight ahead"/>
    <n v="0"/>
    <n v="90"/>
    <s v="Overturn/rollover, Ran off road left, Separation of units"/>
    <s v="Blowing snow"/>
    <s v="N"/>
    <s v="N"/>
    <s v="N"/>
    <s v="N"/>
    <n v="44.103451999999898"/>
    <n v="-102.567408999999"/>
    <s v="Light truck (2 axles, 4 tires)"/>
    <s v="Westbound"/>
    <s v="None"/>
    <s v="Road surface condition ( wet, icy, snow, slush, etc. )"/>
    <m/>
    <s v="None"/>
    <s v="None"/>
    <s v="0.00 BAC"/>
    <x v="6"/>
    <x v="0"/>
  </r>
  <r>
    <n v="3210"/>
    <n v="2202587"/>
    <d v="2022-03-05T04:03:00"/>
    <s v="PENNINGTON"/>
    <s v="N"/>
    <s v="Lap belt and shoulder harness used"/>
    <s v="Straight ahead"/>
    <n v="0"/>
    <n v="90"/>
    <s v="Ditch, Overturn/rollover, Ran off road left"/>
    <s v="Sleet, hail ( freezing rain or drizzle )"/>
    <s v="N"/>
    <s v="N"/>
    <s v="N"/>
    <s v="N"/>
    <n v="44.118031000000002"/>
    <n v="-103.033204999999"/>
    <s v="Light truck (2 axles, 4 tires)"/>
    <s v="Westbound"/>
    <s v="Driving too fast for conditions; None"/>
    <s v="Road surface condition ( wet, icy, snow, slush, etc. )"/>
    <s v="PROOF OF INSURANCE/FINANCIAL RESPONSIBILITY"/>
    <s v="None"/>
    <s v="Weather conditions"/>
    <s v="Test not given"/>
    <x v="6"/>
    <x v="0"/>
  </r>
  <r>
    <n v="3211"/>
    <n v="2202669"/>
    <d v="2022-03-08T18:49:00"/>
    <s v="PENNINGTON"/>
    <s v="N"/>
    <s v="Lap belt and shoulder harness used"/>
    <s v="Straight ahead"/>
    <n v="0"/>
    <n v="90"/>
    <s v="Overturn/rollover, Ran off road left"/>
    <s v="Clear"/>
    <s v="N"/>
    <s v="N"/>
    <s v="N"/>
    <s v="N"/>
    <n v="44.103668999999897"/>
    <n v="-102.753030999999"/>
    <s v="Light truck (2 axles, 4 tires)"/>
    <s v="Westbound"/>
    <s v="None"/>
    <s v="Road surface condition ( wet, icy, snow, slush, etc. )"/>
    <m/>
    <s v="None"/>
    <s v="None"/>
    <s v="0.00 BAC"/>
    <x v="6"/>
    <x v="0"/>
  </r>
  <r>
    <n v="3212"/>
    <n v="2202670"/>
    <d v="2022-03-06T13:55:00"/>
    <s v="PENNINGTON"/>
    <s v="N"/>
    <s v="Lap belt and shoulder harness used"/>
    <s v="Straight ahead"/>
    <n v="0"/>
    <n v="90"/>
    <s v="Motor vehicle in transport"/>
    <s v="Cloudy"/>
    <s v="N"/>
    <s v="N"/>
    <s v="N"/>
    <s v="N"/>
    <n v="44.104219000000001"/>
    <n v="-102.875153999999"/>
    <s v="Light truck (2 axles, 4 tires); Tractor/semi-trailer"/>
    <s v="Westbound"/>
    <s v="None"/>
    <s v="Road surface condition ( wet, icy, snow, slush, etc. )"/>
    <m/>
    <s v="None"/>
    <s v="None"/>
    <s v="0.00 BAC, 0.00 BAC"/>
    <x v="6"/>
    <x v="0"/>
  </r>
  <r>
    <n v="3214"/>
    <n v="2202687"/>
    <d v="2022-03-05T10:56:00"/>
    <s v="PENNINGTON"/>
    <s v="N"/>
    <s v="Lap belt and shoulder harness used"/>
    <s v="Overtaking/passing"/>
    <n v="0"/>
    <n v="90"/>
    <s v="Overturn/rollover, Ran off road left"/>
    <s v="Snow"/>
    <s v="N"/>
    <s v="N"/>
    <s v="N"/>
    <s v="N"/>
    <n v="44.053134999999898"/>
    <n v="-102.362853999999"/>
    <s v="SUV ( sport utility/suburban )"/>
    <s v="Westbound"/>
    <s v="Driving too fast for conditions; Swerving or avoiding due to wind, slippery surface, vehicle, object, non-motorist, etc."/>
    <s v="Road surface condition ( wet, icy, snow, slush, etc. )"/>
    <s v="DRIVERS LICENSE SUSPENDED"/>
    <s v="None"/>
    <s v="Other"/>
    <s v="Test not given"/>
    <x v="6"/>
    <x v="0"/>
  </r>
  <r>
    <n v="3215"/>
    <n v="2202854"/>
    <d v="2022-03-03T07:30:00"/>
    <s v="PENNINGTON"/>
    <s v="N"/>
    <s v="None used"/>
    <s v="Straight ahead"/>
    <n v="0"/>
    <n v="90"/>
    <s v="Overturn/rollover, Ran off road right"/>
    <s v="Cloudy, Fog, smog, smoke"/>
    <s v="N"/>
    <s v="N"/>
    <s v="N"/>
    <s v="N"/>
    <n v="44.118141999999899"/>
    <n v="-102.976947999999"/>
    <s v="Light truck (2 axles, 4 tires)"/>
    <s v="Eastbound"/>
    <s v="Driving too fast for conditions; Swerving or avoiding due to wind, slippery surface, vehicle, object, non-motorist, etc."/>
    <s v="Road surface condition ( wet, icy, snow, slush, etc. )"/>
    <s v="ADULT SEATBELT VIOLATION ---- AFTER 9/1/73"/>
    <s v="None"/>
    <s v="None"/>
    <s v="0.00 BAC"/>
    <x v="6"/>
    <x v="0"/>
  </r>
  <r>
    <n v="3217"/>
    <n v="2203220"/>
    <d v="2022-03-20T19:53:00"/>
    <s v="PENNINGTON"/>
    <s v="N"/>
    <m/>
    <m/>
    <n v="-1"/>
    <n v="90"/>
    <s v="Animal  - wild"/>
    <s v="Clear"/>
    <s v="N"/>
    <s v="N"/>
    <s v="N"/>
    <s v="N"/>
    <n v="44.0228269999999"/>
    <n v="-102.303816999999"/>
    <s v="Passenger car"/>
    <s v="Westbound"/>
    <s v="Wild animal hit - damage only"/>
    <s v="Animal in roadway"/>
    <m/>
    <s v="Wild animal hit"/>
    <s v="Wild animal hit - damage only"/>
    <s v="Wild animal hit"/>
    <x v="6"/>
    <x v="0"/>
  </r>
  <r>
    <n v="3219"/>
    <n v="2203538"/>
    <d v="2022-03-29T16:35:00"/>
    <s v="PENNINGTON"/>
    <s v="N"/>
    <s v="Lap belt and shoulder harness used"/>
    <s v="Straight ahead"/>
    <n v="0"/>
    <n v="90"/>
    <s v="Overturn/rollover"/>
    <s v="Snow, Blowing snow"/>
    <s v="N"/>
    <s v="N"/>
    <s v="N"/>
    <s v="N"/>
    <n v="44.103405000000002"/>
    <n v="-102.54319700000001"/>
    <s v="Tractor/semi-trailer"/>
    <s v="Westbound"/>
    <s v="None"/>
    <s v="Road surface condition ( wet, icy, snow, slush, etc. )"/>
    <m/>
    <s v="None"/>
    <s v="Weather conditions"/>
    <s v="Test not given"/>
    <x v="6"/>
    <x v="0"/>
  </r>
  <r>
    <n v="3222"/>
    <n v="2203735"/>
    <d v="2022-03-29T13:37:00"/>
    <s v="PENNINGTON"/>
    <s v="N"/>
    <s v="Lap belt and shoulder harness used"/>
    <s v="Straight ahead"/>
    <n v="0"/>
    <n v="90"/>
    <s v="Jackknife, Overturn/rollover, Ran off road left"/>
    <s v="Sleet, hail ( freezing rain or drizzle )"/>
    <s v="N"/>
    <s v="N"/>
    <s v="N"/>
    <s v="N"/>
    <n v="44.118338999999899"/>
    <n v="-102.992828"/>
    <s v="Truck pulling trailer(s) - GCWR 10,001 lbs or more"/>
    <s v="Westbound"/>
    <s v="None"/>
    <s v="Road surface condition ( wet, icy, snow, slush, etc. )"/>
    <m/>
    <s v="None"/>
    <s v="None"/>
    <s v="Test not given"/>
    <x v="6"/>
    <x v="0"/>
  </r>
  <r>
    <n v="3223"/>
    <n v="2203736"/>
    <d v="2022-03-30T12:51:00"/>
    <s v="PENNINGTON"/>
    <s v="N"/>
    <s v="Lap belt and shoulder harness used"/>
    <s v="Straight ahead"/>
    <n v="0"/>
    <n v="90"/>
    <s v="Jackknife"/>
    <s v="Snow"/>
    <s v="N"/>
    <s v="N"/>
    <s v="N"/>
    <s v="N"/>
    <n v="44.103963999999898"/>
    <n v="-102.646922"/>
    <s v="SUV ( sport utility/suburban )"/>
    <s v="Westbound"/>
    <s v="Driving too fast for conditions; None"/>
    <s v="Road surface condition ( wet, icy, snow, slush, etc. )"/>
    <m/>
    <s v="None"/>
    <s v="None"/>
    <s v="Test not given"/>
    <x v="6"/>
    <x v="0"/>
  </r>
  <r>
    <n v="3224"/>
    <n v="2203741"/>
    <d v="2022-03-29T10:48:00"/>
    <s v="PENNINGTON"/>
    <s v="N"/>
    <s v="Lap belt and shoulder harness used"/>
    <s v="Straight ahead"/>
    <n v="0"/>
    <n v="90"/>
    <s v="Other non-collision"/>
    <s v="Severe crosswinds"/>
    <s v="N"/>
    <s v="N"/>
    <s v="N"/>
    <s v="N"/>
    <n v="44.115763999999899"/>
    <n v="-103.115887"/>
    <s v="Light truck (2 axles, 4 tires)"/>
    <s v="Eastbound"/>
    <s v="None"/>
    <s v="None"/>
    <m/>
    <s v="None"/>
    <s v="None"/>
    <s v="Test not given"/>
    <x v="6"/>
    <x v="0"/>
  </r>
  <r>
    <n v="3225"/>
    <n v="2203744"/>
    <d v="2022-03-29T10:43:00"/>
    <s v="PENNINGTON"/>
    <s v="N"/>
    <s v="Lap belt and shoulder harness used"/>
    <s v="Straight ahead"/>
    <n v="0"/>
    <n v="90"/>
    <s v="Overturn/rollover, Separation of units"/>
    <s v="Severe crosswinds"/>
    <s v="N"/>
    <s v="N"/>
    <s v="N"/>
    <s v="N"/>
    <n v="44.103611000000001"/>
    <n v="-102.698545999999"/>
    <s v="Tractor/semi-trailer"/>
    <s v="Westbound"/>
    <s v="None"/>
    <s v="None"/>
    <m/>
    <s v="None"/>
    <s v="None"/>
    <s v="0.00 BAC"/>
    <x v="6"/>
    <x v="0"/>
  </r>
  <r>
    <n v="3226"/>
    <n v="2203746"/>
    <d v="2022-03-29T12:32:00"/>
    <s v="PENNINGTON"/>
    <s v="N"/>
    <s v="Lap belt and shoulder harness used"/>
    <s v="Straight ahead"/>
    <n v="0"/>
    <n v="90"/>
    <s v="Overturn/rollover"/>
    <s v="Severe crosswinds"/>
    <s v="N"/>
    <s v="N"/>
    <s v="N"/>
    <s v="N"/>
    <n v="44.103651999999897"/>
    <n v="-102.823903"/>
    <s v="Light truck (2 axles, 4 tires)"/>
    <s v="Westbound"/>
    <s v="None"/>
    <s v="None"/>
    <m/>
    <s v="None"/>
    <s v="None"/>
    <s v="0.00 BAC"/>
    <x v="6"/>
    <x v="0"/>
  </r>
  <r>
    <n v="3228"/>
    <n v="2203827"/>
    <d v="2022-04-05T09:36:00"/>
    <s v="PENNINGTON"/>
    <s v="N"/>
    <s v="Lap belt and shoulder harness used"/>
    <s v="Straight ahead"/>
    <n v="0"/>
    <n v="90"/>
    <s v="Overturn/rollover"/>
    <s v="Severe crosswinds"/>
    <s v="N"/>
    <s v="N"/>
    <s v="N"/>
    <s v="N"/>
    <n v="44.103599000000003"/>
    <n v="-102.661400999999"/>
    <s v="SUV ( sport utility/suburban )"/>
    <s v="Westbound"/>
    <s v="None"/>
    <s v="None"/>
    <m/>
    <s v="None"/>
    <s v="None"/>
    <s v="Test not given"/>
    <x v="6"/>
    <x v="0"/>
  </r>
  <r>
    <n v="3231"/>
    <n v="2204139"/>
    <d v="2022-03-30T08:15:00"/>
    <s v="PENNINGTON"/>
    <s v="N"/>
    <s v="Lap belt and shoulder harness used"/>
    <s v="Straight ahead"/>
    <n v="0"/>
    <n v="90"/>
    <s v="Jackknife, Ran off road right"/>
    <s v="Snow, Blowing snow"/>
    <s v="N"/>
    <s v="N"/>
    <s v="N"/>
    <s v="N"/>
    <n v="44.067304999999898"/>
    <n v="-102.381705999999"/>
    <s v="Truck pulling trailer(s) - GCWR 10,001 lbs or more"/>
    <s v="Westbound"/>
    <s v="None"/>
    <s v="Road surface condition ( wet, icy, snow, slush, etc. )"/>
    <m/>
    <s v="None"/>
    <s v="None"/>
    <s v="Test not given"/>
    <x v="6"/>
    <x v="0"/>
  </r>
  <r>
    <n v="3233"/>
    <n v="2204275"/>
    <d v="2022-03-22T07:00:00"/>
    <s v="PENNINGTON"/>
    <s v="N"/>
    <m/>
    <m/>
    <n v="-1"/>
    <n v="90"/>
    <s v="Animal  - wild"/>
    <s v="Clear"/>
    <s v="N"/>
    <s v="N"/>
    <s v="N"/>
    <s v="N"/>
    <n v="44.023339999999898"/>
    <n v="-102.322625"/>
    <s v="SUV ( sport utility/suburban )"/>
    <s v="Eastbound"/>
    <s v="Wild animal hit - damage only"/>
    <s v="Animal in roadway"/>
    <m/>
    <s v="Wild animal hit"/>
    <s v="Wild animal hit - damage only"/>
    <s v="Wild animal hit"/>
    <x v="6"/>
    <x v="0"/>
  </r>
  <r>
    <n v="3234"/>
    <n v="2204303"/>
    <d v="2022-03-29T17:17:00"/>
    <s v="PENNINGTON"/>
    <s v="N"/>
    <s v="Lap belt and shoulder harness used"/>
    <s v="Straight ahead"/>
    <n v="0"/>
    <n v="90"/>
    <s v="Cargo/equipment loss or shift"/>
    <s v="Cloudy, Snow"/>
    <s v="N"/>
    <s v="N"/>
    <s v="N"/>
    <s v="N"/>
    <n v="44.103651999999897"/>
    <n v="-102.822033"/>
    <s v="Single-unit truck (2 axle, 6 tires) GVWR 10,001 lbs or more"/>
    <s v="Westbound"/>
    <s v="None"/>
    <s v="None"/>
    <m/>
    <s v="None"/>
    <s v="None"/>
    <s v="0.00 BAC"/>
    <x v="6"/>
    <x v="0"/>
  </r>
  <r>
    <n v="3236"/>
    <n v="2204277"/>
    <d v="2022-04-12T08:59:00"/>
    <s v="JACKSON"/>
    <s v="N"/>
    <m/>
    <m/>
    <n v="-1"/>
    <n v="90"/>
    <s v="Animal  - wild"/>
    <s v="Clear"/>
    <s v="N"/>
    <s v="N"/>
    <s v="N"/>
    <s v="N"/>
    <n v="43.844161"/>
    <n v="-101.907554"/>
    <s v="Passenger car"/>
    <s v="Eastbound"/>
    <s v="Wild animal hit - damage only"/>
    <s v="Animal in roadway"/>
    <m/>
    <s v="Wild animal hit"/>
    <s v="Wild animal hit - damage only"/>
    <s v="Wild animal hit"/>
    <x v="6"/>
    <x v="0"/>
  </r>
  <r>
    <n v="3241"/>
    <n v="2206105"/>
    <d v="2022-05-20T17:54:00"/>
    <s v="PENNINGTON"/>
    <s v="N"/>
    <m/>
    <m/>
    <n v="-1"/>
    <n v="90"/>
    <s v="Animal  - wild"/>
    <s v="Clear"/>
    <s v="N"/>
    <s v="N"/>
    <s v="N"/>
    <s v="N"/>
    <n v="44.103655000000003"/>
    <n v="-102.814503"/>
    <s v="Passenger car"/>
    <s v="Westbound"/>
    <s v="Wild animal hit - damage only"/>
    <s v="Animal in roadway"/>
    <m/>
    <s v="Wild animal hit"/>
    <s v="Wild animal hit - damage only"/>
    <s v="Wild animal hit"/>
    <x v="6"/>
    <x v="0"/>
  </r>
  <r>
    <n v="3243"/>
    <n v="2204652"/>
    <d v="2022-04-23T08:00:00"/>
    <s v="PENNINGTON"/>
    <s v="N"/>
    <s v="Lap belt and shoulder harness used"/>
    <s v="Straight ahead"/>
    <n v="0"/>
    <n v="90"/>
    <s v="Overturn/rollover, Ran off road right"/>
    <s v="Sleet, hail ( freezing rain or drizzle ), Severe crosswinds"/>
    <s v="N"/>
    <s v="N"/>
    <s v="N"/>
    <s v="N"/>
    <n v="44.116207000000003"/>
    <n v="-102.929886999999"/>
    <s v="Light truck (2 axles, 4 tires)"/>
    <s v="Westbound"/>
    <s v="None; Swerving or avoiding due to wind, slippery surface, vehicle, object, non-motorist, etc."/>
    <s v="Road surface condition ( wet, icy, snow, slush, etc. )"/>
    <m/>
    <s v="None"/>
    <s v="Weather conditions"/>
    <s v="Test not given"/>
    <x v="6"/>
    <x v="2"/>
  </r>
  <r>
    <n v="3244"/>
    <n v="2204738"/>
    <d v="2022-04-19T18:54:00"/>
    <s v="JACKSON"/>
    <s v="N"/>
    <s v="Lap belt and shoulder harness used"/>
    <s v="Straight ahead"/>
    <n v="0"/>
    <n v="73"/>
    <s v="Fire/explosion"/>
    <s v="Clear"/>
    <s v="N"/>
    <s v="N"/>
    <s v="N"/>
    <s v="N"/>
    <n v="43.836711000000001"/>
    <n v="-101.661236"/>
    <s v="Motor home"/>
    <s v="Northbound"/>
    <s v="None"/>
    <s v="None"/>
    <m/>
    <s v="None"/>
    <s v="None"/>
    <s v="Test not given"/>
    <x v="6"/>
    <x v="0"/>
  </r>
  <r>
    <n v="3245"/>
    <n v="2204862"/>
    <d v="2022-04-25T00:27:00"/>
    <s v="PENNINGTON"/>
    <s v="N"/>
    <s v="Lap belt and shoulder harness used"/>
    <s v="Straight ahead"/>
    <n v="0"/>
    <n v="90"/>
    <s v="Overturn/rollover, Ran off road right"/>
    <s v="Clear"/>
    <s v="Y"/>
    <s v="N"/>
    <s v="N"/>
    <s v="N"/>
    <n v="44.118150999999898"/>
    <n v="-102.981730999999"/>
    <s v="SUV ( sport utility/suburban )"/>
    <s v="Eastbound"/>
    <s v="Over-correcting/over-steering; Running off road"/>
    <s v="None"/>
    <s v="NO VALID DL, CARELESS DRIVING."/>
    <s v="None"/>
    <s v="None"/>
    <s v="0.00 BAC"/>
    <x v="6"/>
    <x v="0"/>
  </r>
  <r>
    <n v="3246"/>
    <n v="2204863"/>
    <d v="2022-04-21T21:05:00"/>
    <s v="PENNINGTON"/>
    <s v="N"/>
    <m/>
    <m/>
    <n v="-1"/>
    <n v="90"/>
    <s v="Animal  - wild"/>
    <s v="Clear"/>
    <s v="N"/>
    <s v="N"/>
    <s v="N"/>
    <s v="N"/>
    <n v="44.104098"/>
    <n v="-102.858175"/>
    <s v="Single-unit truck (2 axle, 6 tires) GVWR 10,001 lbs or more"/>
    <s v="Westbound"/>
    <s v="Wild animal hit - damage only"/>
    <s v="Animal in roadway"/>
    <m/>
    <s v="Wild animal hit"/>
    <s v="Wild animal hit - damage only"/>
    <s v="Wild animal hit"/>
    <x v="6"/>
    <x v="0"/>
  </r>
  <r>
    <n v="3249"/>
    <n v="2206409"/>
    <d v="2022-04-23T12:14:00"/>
    <s v="PENNINGTON"/>
    <s v="N"/>
    <s v="Lap belt and shoulder harness used"/>
    <s v="Straight ahead"/>
    <n v="0"/>
    <n v="90"/>
    <s v="Guardrail face, Motor vehicle in transport"/>
    <s v="Sleet, hail ( freezing rain or drizzle ), Blowing snow"/>
    <s v="N"/>
    <s v="N"/>
    <s v="N"/>
    <s v="N"/>
    <n v="44.103431999999898"/>
    <n v="-102.763795999999"/>
    <s v="Light truck (2 axles, 4 tires); Tractor/semi-trailer"/>
    <s v="Eastbound"/>
    <s v="Driving too fast for conditions; None"/>
    <s v="Road surface condition ( wet, icy, snow, slush, etc. )"/>
    <m/>
    <s v="None"/>
    <s v="Weather conditions"/>
    <s v="0.00 BAC, Not reported, Not reported, 0.00 BAC, 0.00 BAC"/>
    <x v="6"/>
    <x v="1"/>
  </r>
  <r>
    <n v="3250"/>
    <n v="2204968"/>
    <d v="2022-04-23T12:00:00"/>
    <s v="PENNINGTON"/>
    <s v="N"/>
    <s v="Lap belt and shoulder harness used"/>
    <s v="Immobile from previous accident, Straight ahead"/>
    <n v="0"/>
    <n v="90"/>
    <s v="Motor vehicle in transport, Ran off road left"/>
    <s v="Blowing snow, Severe crosswinds"/>
    <s v="N"/>
    <s v="N"/>
    <s v="N"/>
    <s v="N"/>
    <n v="44.103380000000001"/>
    <n v="-102.532188"/>
    <s v="Tractor/semi-trailer; Truck pulling trailer(s) - GCWR 10,001 lbs or more"/>
    <s v="Not on roadway ( also use for parked motor vehicle ); Westbound"/>
    <s v="None; Swerving or avoiding due to wind, slippery surface, vehicle, object, non-motorist, etc."/>
    <s v="Not applicable; Road surface condition ( wet, icy, snow, slush, etc. )"/>
    <m/>
    <s v="None"/>
    <s v="None"/>
    <s v="0.00 BAC, 0.00 BAC"/>
    <x v="6"/>
    <x v="0"/>
  </r>
  <r>
    <n v="3251"/>
    <n v="2205068"/>
    <d v="2022-04-30T21:18:00"/>
    <s v="PENNINGTON"/>
    <s v="N"/>
    <m/>
    <m/>
    <n v="-1"/>
    <n v="90"/>
    <s v="Animal  - wild"/>
    <s v="Clear"/>
    <s v="N"/>
    <s v="N"/>
    <s v="N"/>
    <s v="N"/>
    <n v="44.026321000000003"/>
    <n v="-102.31975300000001"/>
    <s v="SUV ( sport utility/suburban )"/>
    <s v="Eastbound"/>
    <s v="Wild animal hit - damage only"/>
    <s v="Animal in roadway"/>
    <m/>
    <s v="Wild animal hit"/>
    <s v="Wild animal hit - damage only"/>
    <s v="Wild animal hit"/>
    <x v="6"/>
    <x v="0"/>
  </r>
  <r>
    <n v="3252"/>
    <n v="2205193"/>
    <d v="2022-04-23T11:49:00"/>
    <s v="PENNINGTON"/>
    <s v="N"/>
    <s v="Lap belt and shoulder harness used"/>
    <s v="Straight ahead"/>
    <n v="0"/>
    <n v="90"/>
    <s v="Bridge rail, Ran off road left"/>
    <s v="Snow, Blowing snow"/>
    <s v="N"/>
    <s v="N"/>
    <s v="N"/>
    <s v="N"/>
    <n v="44.103335999999899"/>
    <n v="-102.665131"/>
    <s v="Single-unit truck (2 axle, 6 tires) GVWR 10,000 lbs or less"/>
    <s v="Eastbound"/>
    <s v="None"/>
    <s v="Road surface condition ( wet, icy, snow, slush, etc. )"/>
    <m/>
    <s v="None"/>
    <s v="Weather conditions"/>
    <s v="Test not given, Not reported"/>
    <x v="6"/>
    <x v="2"/>
  </r>
  <r>
    <n v="3253"/>
    <n v="2205208"/>
    <d v="2022-05-07T16:35:00"/>
    <s v="PENNINGTON"/>
    <s v="N"/>
    <s v="Lap belt and shoulder harness used"/>
    <s v="Straight ahead"/>
    <n v="0"/>
    <n v="90"/>
    <s v="Overturn/rollover, Separation of units"/>
    <s v="Cloudy, Severe crosswinds"/>
    <s v="N"/>
    <s v="N"/>
    <s v="N"/>
    <s v="N"/>
    <n v="44.0849639999999"/>
    <n v="-102.48531800000001"/>
    <s v="Truck pulling trailer(s) - GCWR 10,001 lbs or more"/>
    <s v="Westbound"/>
    <s v="None"/>
    <s v="None"/>
    <m/>
    <s v="None"/>
    <s v="None"/>
    <s v="Test not given"/>
    <x v="6"/>
    <x v="0"/>
  </r>
  <r>
    <n v="3254"/>
    <n v="2205211"/>
    <d v="2022-05-06T11:03:00"/>
    <s v="PENNINGTON"/>
    <s v="N"/>
    <m/>
    <m/>
    <n v="-1"/>
    <n v="90"/>
    <s v="Animal  - wild"/>
    <s v="Clear"/>
    <s v="N"/>
    <s v="N"/>
    <s v="N"/>
    <s v="N"/>
    <n v="43.996898000000002"/>
    <n v="-102.262350999999"/>
    <s v="SUV ( sport utility/suburban )"/>
    <s v="Eastbound"/>
    <s v="Wild animal hit - damage only"/>
    <s v="Animal in roadway"/>
    <m/>
    <s v="Wild animal hit"/>
    <s v="Wild animal hit - damage only"/>
    <s v="Wild animal hit"/>
    <x v="6"/>
    <x v="0"/>
  </r>
  <r>
    <n v="3256"/>
    <n v="2205304"/>
    <d v="2022-04-23T09:32:00"/>
    <s v="PENNINGTON"/>
    <s v="N"/>
    <s v="Lap belt and shoulder harness used"/>
    <s v="Straight ahead"/>
    <n v="0"/>
    <n v="90"/>
    <s v="Fence, Overturn/rollover, Ran off road right"/>
    <s v="Blowing snow"/>
    <s v="N"/>
    <s v="N"/>
    <s v="N"/>
    <s v="N"/>
    <n v="44.023578000000001"/>
    <n v="-102.31035"/>
    <s v="SUV ( sport utility/suburban )"/>
    <s v="Westbound"/>
    <s v="None; Swerving or avoiding due to wind, slippery surface, vehicle, object, non-motorist, etc."/>
    <s v="Road surface condition ( wet, icy, snow, slush, etc. )"/>
    <m/>
    <s v="None"/>
    <s v="None"/>
    <s v="0.00 BAC, Not reported"/>
    <x v="6"/>
    <x v="2"/>
  </r>
  <r>
    <n v="3257"/>
    <n v="2205414"/>
    <d v="2022-05-08T09:52:00"/>
    <s v="PENNINGTON"/>
    <s v="N"/>
    <s v="Lap belt and shoulder harness used"/>
    <s v="Straight ahead"/>
    <n v="0"/>
    <n v="90"/>
    <s v="Motor vehicle in transport"/>
    <s v="Clear"/>
    <s v="N"/>
    <s v="N"/>
    <s v="N"/>
    <s v="N"/>
    <n v="44.0996969999999"/>
    <n v="-103.167348"/>
    <s v="Light truck (2 axles, 4 tires); Passenger car"/>
    <s v="Westbound"/>
    <s v="Followed too closely; None"/>
    <s v="None"/>
    <s v="FOLLOWING TOO CLOSELY"/>
    <s v="None"/>
    <s v="None"/>
    <s v="0.00 BAC, 0.00 BAC"/>
    <x v="6"/>
    <x v="0"/>
  </r>
  <r>
    <n v="3258"/>
    <n v="2207114"/>
    <d v="2022-06-19T07:00:00"/>
    <s v="JACKSON"/>
    <s v="N"/>
    <m/>
    <m/>
    <n v="-1"/>
    <n v="90"/>
    <s v="Animal  - wild"/>
    <s v="Clear"/>
    <s v="N"/>
    <s v="N"/>
    <s v="N"/>
    <s v="N"/>
    <n v="43.835945000000002"/>
    <n v="-101.655327"/>
    <s v="Passenger car"/>
    <s v="Eastbound"/>
    <s v="Wild animal hit - damage only"/>
    <s v="Animal in roadway"/>
    <m/>
    <s v="Wild animal hit"/>
    <s v="Wild animal hit - damage only"/>
    <s v="Wild animal hit"/>
    <x v="6"/>
    <x v="0"/>
  </r>
  <r>
    <n v="3259"/>
    <n v="2207685"/>
    <d v="2022-06-18T21:14:00"/>
    <s v="JACKSON"/>
    <s v="N"/>
    <m/>
    <m/>
    <n v="-1"/>
    <n v="90"/>
    <s v="Animal  - wild"/>
    <s v="Clear"/>
    <s v="N"/>
    <s v="N"/>
    <s v="N"/>
    <s v="N"/>
    <n v="43.835873999999897"/>
    <n v="-101.746926"/>
    <s v="Passenger car"/>
    <s v="Eastbound"/>
    <s v="Wild animal hit - damage only"/>
    <s v="Animal in roadway"/>
    <m/>
    <s v="Wild animal hit"/>
    <s v="Wild animal hit - damage only"/>
    <s v="Wild animal hit"/>
    <x v="6"/>
    <x v="0"/>
  </r>
  <r>
    <n v="3261"/>
    <n v="2206027"/>
    <d v="2022-05-14T15:34:00"/>
    <s v="JACKSON"/>
    <s v="N"/>
    <s v="Lap belt and shoulder harness used"/>
    <s v="Straight ahead"/>
    <n v="0"/>
    <n v="90"/>
    <s v="Fire/explosion"/>
    <s v="Cloudy"/>
    <s v="N"/>
    <s v="N"/>
    <s v="N"/>
    <s v="N"/>
    <n v="43.836156000000003"/>
    <n v="-101.764015999999"/>
    <s v="Tractor/semi-trailer"/>
    <s v="Westbound"/>
    <s v="None"/>
    <s v="None"/>
    <m/>
    <s v="Wheels"/>
    <s v="None"/>
    <s v="0.00 BAC"/>
    <x v="6"/>
    <x v="0"/>
  </r>
  <r>
    <n v="3262"/>
    <n v="2207091"/>
    <d v="2022-06-15T18:38:00"/>
    <s v="PENNINGTON"/>
    <s v="N"/>
    <s v="Lap belt and shoulder harness used"/>
    <s v="Parked, Straight ahead"/>
    <n v="0"/>
    <n v="90"/>
    <s v="Parked motor vehicle"/>
    <s v="Clear"/>
    <s v="N"/>
    <s v="N"/>
    <s v="N"/>
    <s v="N"/>
    <n v="44.1042559999999"/>
    <n v="-102.88718900000001"/>
    <s v="Light truck (2 axles, 4 tires); Tractor/semi-trailer"/>
    <s v="Eastbound; Not on roadway ( also use for parked motor vehicle )"/>
    <s v="None; Not applicable; Other"/>
    <s v="None; Not applicable"/>
    <m/>
    <s v="None; Not applicable"/>
    <s v="None; Not applicable"/>
    <s v="0.00 BAC, Not applicable"/>
    <x v="6"/>
    <x v="0"/>
  </r>
  <r>
    <n v="3263"/>
    <n v="2208160"/>
    <d v="2022-06-16T17:00:00"/>
    <s v="PENNINGTON"/>
    <s v="N"/>
    <s v="Lap belt and shoulder harness used"/>
    <s v="Straight ahead"/>
    <n v="0"/>
    <n v="90"/>
    <s v="Motor vehicle in transport"/>
    <s v="Clear"/>
    <s v="N"/>
    <s v="N"/>
    <s v="N"/>
    <s v="N"/>
    <n v="44.100662"/>
    <n v="-103.151201"/>
    <s v="Light truck (2 axles, 4 tires); Passenger car"/>
    <s v="Southbound"/>
    <s v="Followed too closely; None"/>
    <s v="None"/>
    <m/>
    <s v="None"/>
    <s v="None"/>
    <s v="Test not given, Test not given"/>
    <x v="6"/>
    <x v="0"/>
  </r>
  <r>
    <n v="3265"/>
    <n v="2207769"/>
    <d v="2022-06-26T21:13:00"/>
    <s v="PENNINGTON"/>
    <s v="N"/>
    <m/>
    <m/>
    <n v="-1"/>
    <n v="90"/>
    <s v="Animal  - wild"/>
    <s v="Clear"/>
    <s v="N"/>
    <s v="N"/>
    <s v="N"/>
    <s v="N"/>
    <n v="44.002454"/>
    <n v="-102.269684999999"/>
    <s v="SUV ( sport utility/suburban )"/>
    <s v="Westbound"/>
    <s v="Wild animal hit - damage only"/>
    <s v="Animal in roadway"/>
    <m/>
    <s v="Wild animal hit"/>
    <s v="Wild animal hit - damage only"/>
    <s v="Wild animal hit"/>
    <x v="6"/>
    <x v="0"/>
  </r>
  <r>
    <n v="3266"/>
    <n v="2207904"/>
    <d v="2022-06-30T17:14:00"/>
    <s v="JACKSON"/>
    <s v="N"/>
    <s v="Lap belt and shoulder harness used"/>
    <s v="Straight ahead"/>
    <n v="0"/>
    <n v="90"/>
    <s v="Delineator post, Ran off road right"/>
    <s v="Clear"/>
    <s v="N"/>
    <s v="N"/>
    <s v="N"/>
    <s v="N"/>
    <n v="43.835957000000001"/>
    <n v="-101.647891"/>
    <s v="SUV ( sport utility/suburban )"/>
    <s v="Eastbound"/>
    <s v="Failure to keep in proper lane; Running off road"/>
    <s v="None"/>
    <m/>
    <s v="None"/>
    <s v="None"/>
    <s v="0.00 BAC"/>
    <x v="6"/>
    <x v="2"/>
  </r>
  <r>
    <n v="3267"/>
    <n v="2205757"/>
    <d v="2022-05-14T10:02:00"/>
    <s v="PENNINGTON"/>
    <s v="N"/>
    <s v="Lap belt and shoulder harness used"/>
    <s v="Changing lanes, Straight ahead"/>
    <n v="0"/>
    <n v="90"/>
    <s v="Motor vehicle in transport"/>
    <s v="Clear"/>
    <s v="N"/>
    <s v="N"/>
    <s v="N"/>
    <s v="N"/>
    <n v="44.110182000000002"/>
    <n v="-103.12594"/>
    <s v="SUV ( sport utility/suburban ); Tractor/semi-trailer"/>
    <s v="Eastbound"/>
    <s v="Improper lane change; None"/>
    <s v="None"/>
    <m/>
    <s v="None"/>
    <s v="None"/>
    <s v="Test not given, Test not given"/>
    <x v="6"/>
    <x v="0"/>
  </r>
  <r>
    <n v="3270"/>
    <n v="2207103"/>
    <d v="2022-06-18T14:50:00"/>
    <s v="PENNINGTON"/>
    <s v="N"/>
    <s v="Lap belt and shoulder harness used"/>
    <s v="Straight ahead"/>
    <n v="0"/>
    <n v="90"/>
    <s v="Cross median/centerline, Fence, Overturn/rollover, Ran off road left"/>
    <s v="Clear"/>
    <s v="N"/>
    <s v="N"/>
    <s v="Y"/>
    <s v="N"/>
    <n v="44.099446999999898"/>
    <n v="-103.164350999999"/>
    <s v="Mini-van/passenger van with seats for 8 or less, including driver"/>
    <s v="Eastbound"/>
    <s v="Distracted (list distraction in narrative); None"/>
    <s v="None"/>
    <s v="CARELESS DRIVING., FAIL TO REPORT ACCIDENT (&gt;$1000/$2000), FINANCIAL RESPONSIBILITY - OWNER"/>
    <s v="None"/>
    <s v="None"/>
    <s v="0.00 BAC"/>
    <x v="6"/>
    <x v="0"/>
  </r>
  <r>
    <n v="3271"/>
    <n v="2205982"/>
    <d v="2022-05-20T04:48:00"/>
    <s v="PENNINGTON"/>
    <s v="N"/>
    <m/>
    <m/>
    <n v="-1"/>
    <n v="90"/>
    <s v="Animal  - wild"/>
    <s v="Cloudy"/>
    <s v="N"/>
    <s v="N"/>
    <s v="N"/>
    <s v="N"/>
    <n v="44.023606999999899"/>
    <n v="-102.310596"/>
    <s v="Light truck (2 axles, 4 tires)"/>
    <s v="Westbound"/>
    <s v="Wild animal hit - damage only"/>
    <s v="Animal in roadway"/>
    <m/>
    <s v="Wild animal hit"/>
    <s v="Wild animal hit - damage only"/>
    <s v="Wild animal hit"/>
    <x v="6"/>
    <x v="0"/>
  </r>
  <r>
    <n v="3272"/>
    <n v="2205984"/>
    <d v="2022-05-20T21:00:00"/>
    <s v="PENNINGTON"/>
    <s v="N"/>
    <s v="Lap belt and shoulder harness used"/>
    <s v="Straight ahead"/>
    <n v="0"/>
    <n v="90"/>
    <s v="Guardrail face, Ran off road right"/>
    <s v="Cloudy"/>
    <s v="N"/>
    <s v="N"/>
    <s v="Y"/>
    <s v="N"/>
    <n v="43.986187999999899"/>
    <n v="-102.240916999999"/>
    <s v="Single-unit truck (2 axle, 6 tires) GVWR 10,000 lbs or less"/>
    <s v="Eastbound"/>
    <s v="Cell phone; Drinking"/>
    <s v="None"/>
    <s v="DUI"/>
    <s v="None"/>
    <s v="None"/>
    <s v="Test given, but unobtainable at time report filed"/>
    <x v="6"/>
    <x v="0"/>
  </r>
  <r>
    <n v="3274"/>
    <n v="2207081"/>
    <d v="2022-05-26T21:50:00"/>
    <s v="PENNINGTON"/>
    <s v="N"/>
    <m/>
    <m/>
    <n v="-1"/>
    <n v="90"/>
    <s v="Animal  - wild"/>
    <s v="Clear"/>
    <s v="N"/>
    <s v="N"/>
    <s v="N"/>
    <s v="N"/>
    <n v="44.047722"/>
    <n v="-102.358671"/>
    <s v="SUV ( sport utility/suburban )"/>
    <s v="Westbound"/>
    <s v="Wild animal hit - damage only"/>
    <s v="Animal in roadway"/>
    <m/>
    <s v="Wild animal hit"/>
    <s v="Wild animal hit - damage only"/>
    <s v="Wild animal hit"/>
    <x v="6"/>
    <x v="0"/>
  </r>
  <r>
    <n v="3275"/>
    <n v="2206604"/>
    <d v="2022-06-03T15:20:00"/>
    <s v="PENNINGTON"/>
    <s v="N"/>
    <s v="Lap belt and shoulder harness used"/>
    <s v="Straight ahead"/>
    <n v="0"/>
    <n v="90"/>
    <s v="Guardrail face, Ran off road left, Ran off road right"/>
    <s v="Cloudy"/>
    <s v="Y"/>
    <s v="N"/>
    <s v="N"/>
    <s v="N"/>
    <n v="43.909008"/>
    <n v="-102.058105999999"/>
    <s v="SUV ( sport utility/suburban )"/>
    <s v="Westbound"/>
    <s v="Over-correcting/over-steering; Running off road"/>
    <s v="None"/>
    <m/>
    <s v="None"/>
    <s v="None"/>
    <s v="0.00 BAC"/>
    <x v="6"/>
    <x v="0"/>
  </r>
  <r>
    <n v="3276"/>
    <n v="2206605"/>
    <d v="2022-06-04T05:20:00"/>
    <s v="JACKSON"/>
    <s v="N"/>
    <s v="Lap belt and shoulder harness used"/>
    <s v="Straight ahead"/>
    <n v="0"/>
    <n v="90"/>
    <s v="Embankment, Ran off road left"/>
    <s v="Rain, Fog, smog, smoke"/>
    <s v="N"/>
    <s v="Y"/>
    <s v="N"/>
    <s v="N"/>
    <n v="43.83596"/>
    <n v="-101.66651"/>
    <s v="Light truck (2 axles, 4 tires)"/>
    <s v="Eastbound"/>
    <s v="Fatigued/asleep; Running off road"/>
    <s v="None"/>
    <m/>
    <s v="None"/>
    <s v="None"/>
    <s v="0.00 BAC, Not reported, Not reported"/>
    <x v="6"/>
    <x v="3"/>
  </r>
  <r>
    <n v="3277"/>
    <n v="2205983"/>
    <d v="2022-05-23T07:23:00"/>
    <s v="PENNINGTON"/>
    <s v="N"/>
    <s v="Lap belt and shoulder harness used"/>
    <s v="Straight ahead"/>
    <n v="0"/>
    <n v="90"/>
    <s v="Equipment failure ( tires, brakes, etc. ), Jackknife, Ran off road left"/>
    <s v="Cloudy"/>
    <s v="N"/>
    <s v="N"/>
    <s v="N"/>
    <s v="N"/>
    <n v="43.987028000000002"/>
    <n v="-102.227102"/>
    <s v="Light truck (2 axles, 4 tires)"/>
    <s v="Eastbound"/>
    <s v="None"/>
    <s v="None"/>
    <m/>
    <s v="Other"/>
    <s v="None"/>
    <s v="Test not given"/>
    <x v="6"/>
    <x v="0"/>
  </r>
  <r>
    <n v="3278"/>
    <n v="2206200"/>
    <d v="2022-05-26T21:00:00"/>
    <s v="PENNINGTON"/>
    <s v="N"/>
    <s v="Lap belt and shoulder harness used"/>
    <s v="Straight ahead"/>
    <n v="0"/>
    <n v="90"/>
    <s v="Animal  - wild"/>
    <s v="Cloudy"/>
    <s v="N"/>
    <s v="N"/>
    <s v="N"/>
    <s v="N"/>
    <n v="44.002499999999898"/>
    <n v="-102.26974800000001"/>
    <s v="Passenger car"/>
    <s v="Westbound"/>
    <s v="None"/>
    <s v="Animal in roadway"/>
    <m/>
    <s v="None"/>
    <s v="None"/>
    <s v="Test not given, Not reported"/>
    <x v="6"/>
    <x v="2"/>
  </r>
  <r>
    <n v="3279"/>
    <n v="2206197"/>
    <d v="2022-05-26T20:52:00"/>
    <s v="PENNINGTON"/>
    <s v="N"/>
    <m/>
    <m/>
    <n v="-1"/>
    <n v="90"/>
    <s v="Animal  - wild"/>
    <s v="Clear"/>
    <s v="N"/>
    <s v="N"/>
    <s v="N"/>
    <s v="N"/>
    <n v="44.103974000000001"/>
    <n v="-102.852870999999"/>
    <s v="Single-unit truck (2 axle, 6 tires) GVWR 10,001 lbs or more"/>
    <s v="Westbound"/>
    <s v="Wild animal hit - damage only"/>
    <s v="Animal in roadway"/>
    <m/>
    <s v="Wild animal hit"/>
    <s v="Wild animal hit - damage only"/>
    <s v="Wild animal hit"/>
    <x v="6"/>
    <x v="0"/>
  </r>
  <r>
    <n v="3280"/>
    <n v="2209097"/>
    <d v="2022-07-18T13:18:00"/>
    <s v="PENNINGTON"/>
    <s v="N"/>
    <s v="Lap belt and shoulder harness used"/>
    <s v="Straight ahead"/>
    <n v="0"/>
    <n v="90"/>
    <s v="Equipment failure ( tires, brakes, etc. ), Highway traffic sign post/sign, Ran off road right"/>
    <s v="Clear"/>
    <s v="N"/>
    <s v="N"/>
    <s v="N"/>
    <s v="N"/>
    <n v="43.987361"/>
    <n v="-102.22157900000001"/>
    <s v="Motor home"/>
    <s v="Westbound"/>
    <s v="None"/>
    <s v="None"/>
    <m/>
    <s v="Tires"/>
    <s v="None"/>
    <s v="0.00 BAC, Not reported"/>
    <x v="6"/>
    <x v="2"/>
  </r>
  <r>
    <n v="3284"/>
    <n v="2208626"/>
    <d v="2022-07-10T09:16:00"/>
    <s v="JACKSON"/>
    <s v="N"/>
    <s v="Lap belt and shoulder harness used"/>
    <s v="Straight ahead"/>
    <n v="0"/>
    <n v="90"/>
    <s v="Overturn/rollover, Ran off road left"/>
    <s v="Clear"/>
    <s v="N"/>
    <s v="N"/>
    <s v="N"/>
    <s v="N"/>
    <n v="43.835844000000002"/>
    <n v="-101.760352999999"/>
    <s v="Light truck (2 axles, 4 tires)"/>
    <s v="Eastbound"/>
    <s v="None; Swerving or avoiding due to wind, slippery surface, vehicle, object, non-motorist, etc."/>
    <s v="None"/>
    <m/>
    <s v="None"/>
    <s v="None"/>
    <s v="0.00 BAC, Not reported"/>
    <x v="6"/>
    <x v="1"/>
  </r>
  <r>
    <n v="3285"/>
    <n v="2206478"/>
    <d v="2022-05-27T06:50:00"/>
    <s v="PENNINGTON"/>
    <s v="N"/>
    <s v="Lap belt and shoulder harness used"/>
    <s v="Straight ahead"/>
    <n v="0"/>
    <n v="90"/>
    <s v="Motor vehicle in transport"/>
    <s v="Clear"/>
    <s v="N"/>
    <s v="Y"/>
    <s v="N"/>
    <s v="N"/>
    <n v="43.998323999999897"/>
    <n v="-102.264371999999"/>
    <s v="Passenger car; Tractor/semi-trailer"/>
    <s v="Eastbound"/>
    <s v="Fatigued/asleep; None"/>
    <s v="None"/>
    <m/>
    <s v="None"/>
    <s v="None"/>
    <s v="Test not given, Test not given"/>
    <x v="6"/>
    <x v="0"/>
  </r>
  <r>
    <n v="3288"/>
    <n v="2206954"/>
    <d v="2022-05-29T20:10:00"/>
    <s v="PENNINGTON"/>
    <s v="N"/>
    <s v="None used"/>
    <s v="Straight ahead"/>
    <n v="0"/>
    <n v="90"/>
    <s v="Embankment, Fence, Other post, pole, or support, Ran off road right"/>
    <s v="Rain"/>
    <s v="N"/>
    <s v="N"/>
    <s v="N"/>
    <s v="N"/>
    <n v="44.117449000000001"/>
    <n v="-103.111203"/>
    <s v="SUV ( sport utility/suburban )"/>
    <s v="Westbound"/>
    <s v="None"/>
    <s v="Road surface condition ( wet, icy, snow, slush, etc. )"/>
    <m/>
    <s v="None"/>
    <s v="None"/>
    <s v="Test not given"/>
    <x v="6"/>
    <x v="0"/>
  </r>
  <r>
    <n v="3289"/>
    <n v="2207115"/>
    <d v="2022-06-07T21:50:00"/>
    <s v="PENNINGTON"/>
    <s v="N"/>
    <m/>
    <m/>
    <n v="-1"/>
    <n v="90"/>
    <s v="Animal  - wild"/>
    <s v="Clear"/>
    <s v="N"/>
    <s v="N"/>
    <s v="N"/>
    <s v="N"/>
    <n v="44.025063000000003"/>
    <n v="-102.316344"/>
    <s v="Van/Bus with seats for 9 - 15 people, including driver"/>
    <s v="Westbound"/>
    <s v="Wild animal hit - damage only"/>
    <s v="Animal in roadway"/>
    <m/>
    <s v="Wild animal hit"/>
    <s v="Wild animal hit - damage only"/>
    <s v="Wild animal hit"/>
    <x v="6"/>
    <x v="0"/>
  </r>
  <r>
    <n v="3290"/>
    <n v="2207116"/>
    <d v="2022-06-11T17:16:00"/>
    <s v="PENNINGTON"/>
    <s v="N"/>
    <s v="Lap belt only used"/>
    <s v="Straight ahead"/>
    <n v="0"/>
    <n v="90"/>
    <s v="Equipment failure ( tires, brakes, etc. ), Overturn/rollover, Ran off road left"/>
    <s v="Clear"/>
    <s v="N"/>
    <s v="N"/>
    <s v="N"/>
    <s v="N"/>
    <n v="43.923502999999897"/>
    <n v="-102.119175999999"/>
    <s v="Passenger car"/>
    <s v="Westbound"/>
    <s v="None"/>
    <s v="None"/>
    <m/>
    <s v="Tires"/>
    <s v="None"/>
    <s v="0.02 BAC, Not reported"/>
    <x v="6"/>
    <x v="3"/>
  </r>
  <r>
    <n v="3291"/>
    <n v="2209515"/>
    <d v="2022-05-29T15:43:00"/>
    <s v="PENNINGTON"/>
    <s v="N"/>
    <s v="Lap belt and shoulder harness used"/>
    <s v="Straight ahead"/>
    <n v="0"/>
    <n v="90"/>
    <s v="Motor vehicle in transport"/>
    <s v="Clear"/>
    <s v="N"/>
    <s v="N"/>
    <s v="N"/>
    <s v="Y"/>
    <n v="44.103385000000003"/>
    <n v="-102.696309999999"/>
    <s v="Passenger car"/>
    <s v="Eastbound"/>
    <s v="Drinking; None; Physical impairment"/>
    <s v="None"/>
    <s v="DUI, RECKLESS DRIVING, FAIL TO STOP INJURY ACCIDENT, OPEN CONTAINER IN VEHICLE"/>
    <s v="None"/>
    <s v="None"/>
    <s v="0.00 BAC, Not reported, 0.10 BAC"/>
    <x v="6"/>
    <x v="1"/>
  </r>
  <r>
    <n v="3293"/>
    <n v="2208168"/>
    <d v="2022-07-04T01:26:00"/>
    <s v="PENNINGTON"/>
    <s v="N"/>
    <s v="Helmet and eye protection"/>
    <s v="Straight ahead"/>
    <n v="0"/>
    <n v="90"/>
    <s v="Ditch, Ran off road right"/>
    <s v="Cloudy"/>
    <s v="N"/>
    <s v="N"/>
    <s v="N"/>
    <s v="N"/>
    <n v="44.103670999999899"/>
    <n v="-102.798202"/>
    <s v="Motorcycle"/>
    <s v="Westbound"/>
    <s v="None; Running off road"/>
    <s v="Animal in roadway"/>
    <m/>
    <s v="None"/>
    <s v="None"/>
    <s v="0.00 BAC"/>
    <x v="6"/>
    <x v="1"/>
  </r>
  <r>
    <n v="3294"/>
    <n v="2207768"/>
    <d v="2022-06-24T21:02:00"/>
    <s v="PENNINGTON"/>
    <s v="N"/>
    <m/>
    <m/>
    <n v="-1"/>
    <n v="90"/>
    <s v="Animal  - wild"/>
    <s v="Clear"/>
    <s v="N"/>
    <s v="N"/>
    <s v="N"/>
    <s v="N"/>
    <n v="44.103487999999899"/>
    <n v="-102.58524300000001"/>
    <s v="Mini-van/passenger van with seats for 8 or less, including driver"/>
    <s v="Westbound"/>
    <s v="Wild animal hit - damage only"/>
    <s v="Animal in roadway"/>
    <m/>
    <s v="Wild animal hit"/>
    <s v="Wild animal hit - damage only"/>
    <s v="Wild animal hit"/>
    <x v="6"/>
    <x v="0"/>
  </r>
  <r>
    <n v="3295"/>
    <n v="2207766"/>
    <d v="2022-06-27T15:45:00"/>
    <s v="PENNINGTON"/>
    <s v="N"/>
    <m/>
    <m/>
    <n v="-1"/>
    <n v="90"/>
    <s v="Animal  - wild"/>
    <s v="Clear"/>
    <s v="N"/>
    <s v="N"/>
    <s v="N"/>
    <s v="N"/>
    <n v="44.104849000000002"/>
    <n v="-102.89701700000001"/>
    <s v="Mini-van/passenger van with seats for 8 or less, including driver"/>
    <s v="Westbound"/>
    <s v="Wild animal hit - damage only"/>
    <s v="Animal in roadway"/>
    <m/>
    <s v="Wild animal hit"/>
    <s v="Wild animal hit - damage only"/>
    <s v="Wild animal hit"/>
    <x v="6"/>
    <x v="0"/>
  </r>
  <r>
    <n v="3297"/>
    <n v="2207386"/>
    <d v="2022-06-21T22:50:00"/>
    <s v="PENNINGTON"/>
    <s v="N"/>
    <m/>
    <m/>
    <n v="-1"/>
    <n v="90"/>
    <s v="Animal  - wild"/>
    <s v="Clear"/>
    <s v="N"/>
    <s v="N"/>
    <s v="N"/>
    <s v="N"/>
    <n v="44.023375999999899"/>
    <n v="-102.308612999999"/>
    <s v="Passenger car"/>
    <s v="Westbound"/>
    <s v="Wild animal hit - damage only"/>
    <s v="Animal in roadway"/>
    <m/>
    <s v="Wild animal hit"/>
    <s v="Wild animal hit - damage only"/>
    <s v="Wild animal hit"/>
    <x v="6"/>
    <x v="0"/>
  </r>
  <r>
    <n v="3298"/>
    <n v="2207908"/>
    <d v="2022-07-03T07:40:00"/>
    <s v="PENNINGTON"/>
    <s v="N"/>
    <m/>
    <m/>
    <n v="-1"/>
    <n v="90"/>
    <s v="Animal  - wild"/>
    <s v="Clear"/>
    <s v="N"/>
    <s v="N"/>
    <s v="N"/>
    <s v="N"/>
    <n v="44.106608999999899"/>
    <n v="-102.631855"/>
    <s v="Light truck (2 axles, 4 tires)"/>
    <s v="Westbound"/>
    <s v="Wild animal hit - damage only"/>
    <s v="Animal in roadway"/>
    <m/>
    <s v="Wild animal hit"/>
    <s v="Wild animal hit - damage only"/>
    <s v="Wild animal hit"/>
    <x v="6"/>
    <x v="0"/>
  </r>
  <r>
    <n v="3299"/>
    <n v="2208289"/>
    <d v="2022-06-30T04:42:00"/>
    <s v="PENNINGTON"/>
    <s v="N"/>
    <m/>
    <m/>
    <n v="-1"/>
    <n v="90"/>
    <s v="Animal  - wild"/>
    <s v="Clear"/>
    <s v="N"/>
    <s v="N"/>
    <s v="N"/>
    <s v="N"/>
    <n v="44.095979999999898"/>
    <n v="-102.50133700000001"/>
    <s v="Mini-van/passenger van with seats for 8 or less, including driver"/>
    <s v="Eastbound"/>
    <s v="Wild animal hit - damage only"/>
    <s v="Animal in roadway"/>
    <m/>
    <s v="Wild animal hit"/>
    <s v="Wild animal hit - damage only"/>
    <s v="Wild animal hit"/>
    <x v="6"/>
    <x v="0"/>
  </r>
  <r>
    <n v="3300"/>
    <n v="2206978"/>
    <d v="2022-06-12T19:45:00"/>
    <s v="PENNINGTON"/>
    <s v="N"/>
    <s v="Lap belt and shoulder harness used"/>
    <s v="Straight ahead"/>
    <n v="0"/>
    <n v="90"/>
    <s v="Overturn/rollover, Ran off road left"/>
    <s v="Rain, Severe crosswinds"/>
    <s v="Y"/>
    <s v="N"/>
    <s v="N"/>
    <s v="N"/>
    <n v="44.092032000000003"/>
    <n v="-102.496471999999"/>
    <s v="Light truck (2 axles, 4 tires)"/>
    <s v="Westbound"/>
    <s v="Over-correcting/over-steering; Swerving or avoiding due to wind, slippery surface, vehicle, object, non-motorist, etc."/>
    <s v="Road surface condition ( wet, icy, snow, slush, etc. )"/>
    <m/>
    <s v="None"/>
    <s v="None"/>
    <s v="Test not given"/>
    <x v="6"/>
    <x v="0"/>
  </r>
  <r>
    <n v="3301"/>
    <n v="2208153"/>
    <d v="2022-07-09T09:26:00"/>
    <s v="JACKSON"/>
    <s v="N"/>
    <s v="Lap belt and shoulder harness used"/>
    <s v="Straight ahead"/>
    <n v="0"/>
    <n v="90"/>
    <s v="Overturn/rollover, Ran off road left, Ran off road right"/>
    <s v="Clear"/>
    <s v="N"/>
    <s v="Y"/>
    <s v="N"/>
    <s v="N"/>
    <n v="43.873077000000002"/>
    <n v="-101.972264999999"/>
    <s v="Passenger car"/>
    <s v="Westbound"/>
    <s v="Fatigued/asleep; Improper lane change"/>
    <s v="None"/>
    <s v="LANE DRIVING REQUIRED / ILLEGAL LANE CHANGE"/>
    <s v="None"/>
    <s v="None"/>
    <s v="0.00 BAC"/>
    <x v="6"/>
    <x v="0"/>
  </r>
  <r>
    <n v="3304"/>
    <n v="2208302"/>
    <d v="2022-07-02T18:45:00"/>
    <s v="PENNINGTON"/>
    <s v="N"/>
    <m/>
    <m/>
    <n v="-1"/>
    <n v="90"/>
    <s v="Animal  - wild"/>
    <s v="Cloudy"/>
    <s v="N"/>
    <s v="N"/>
    <s v="N"/>
    <s v="N"/>
    <n v="44.104126999999899"/>
    <n v="-102.859787999999"/>
    <s v="SUV ( sport utility/suburban )"/>
    <s v="Eastbound"/>
    <s v="Wild animal hit - damage only"/>
    <s v="Animal in roadway"/>
    <m/>
    <s v="Wild animal hit"/>
    <s v="Wild animal hit - damage only"/>
    <s v="Wild animal hit"/>
    <x v="6"/>
    <x v="0"/>
  </r>
  <r>
    <n v="3306"/>
    <n v="2208705"/>
    <d v="2022-07-20T07:08:00"/>
    <s v="PENNINGTON"/>
    <s v="N"/>
    <m/>
    <m/>
    <n v="-1"/>
    <n v="90"/>
    <s v="Animal  - wild"/>
    <s v="Clear"/>
    <s v="N"/>
    <s v="N"/>
    <s v="N"/>
    <s v="N"/>
    <n v="44.117747999999899"/>
    <n v="-103.081721"/>
    <s v="SUV ( sport utility/suburban )"/>
    <s v="Westbound"/>
    <s v="Wild animal hit - damage only"/>
    <s v="Animal in roadway"/>
    <m/>
    <s v="Wild animal hit"/>
    <s v="Wild animal hit - damage only"/>
    <s v="Wild animal hit"/>
    <x v="6"/>
    <x v="0"/>
  </r>
  <r>
    <n v="3307"/>
    <n v="2208804"/>
    <d v="2022-07-19T00:35:00"/>
    <s v="PENNINGTON"/>
    <s v="N"/>
    <m/>
    <m/>
    <n v="-1"/>
    <n v="90"/>
    <s v="Animal  - wild"/>
    <s v="Clear"/>
    <s v="N"/>
    <s v="N"/>
    <s v="N"/>
    <s v="N"/>
    <n v="43.991290999999897"/>
    <n v="-102.254459999999"/>
    <s v="Passenger car"/>
    <s v="Eastbound"/>
    <s v="Wild animal hit - damage only"/>
    <s v="Animal in roadway"/>
    <m/>
    <s v="Wild animal hit"/>
    <s v="Wild animal hit - damage only"/>
    <s v="Wild animal hit"/>
    <x v="6"/>
    <x v="0"/>
  </r>
  <r>
    <n v="3308"/>
    <n v="2209096"/>
    <d v="2022-07-10T03:46:00"/>
    <s v="JACKSON"/>
    <s v="N"/>
    <m/>
    <m/>
    <n v="-1"/>
    <n v="90"/>
    <s v="Animal  - wild"/>
    <s v="Clear"/>
    <s v="N"/>
    <s v="N"/>
    <s v="N"/>
    <s v="N"/>
    <n v="43.870589000000002"/>
    <n v="-101.966553"/>
    <s v="Mini-van/passenger van with seats for 8 or less, including driver"/>
    <s v="Westbound"/>
    <s v="Wild animal hit - damage only"/>
    <s v="Animal in roadway"/>
    <m/>
    <s v="Wild animal hit"/>
    <s v="Wild animal hit - damage only"/>
    <s v="Wild animal hit"/>
    <x v="6"/>
    <x v="0"/>
  </r>
  <r>
    <n v="3310"/>
    <n v="2207213"/>
    <d v="2022-06-17T04:39:00"/>
    <s v="PENNINGTON"/>
    <s v="N"/>
    <m/>
    <m/>
    <n v="-1"/>
    <n v="90"/>
    <s v="Animal  - wild"/>
    <s v="Clear"/>
    <s v="N"/>
    <s v="N"/>
    <s v="N"/>
    <s v="N"/>
    <n v="44.118192999999899"/>
    <n v="-103.001864999999"/>
    <s v="Passenger car"/>
    <s v="Westbound"/>
    <s v="Wild animal hit - damage only"/>
    <s v="Animal in roadway"/>
    <m/>
    <s v="Wild animal hit"/>
    <s v="Wild animal hit - damage only"/>
    <s v="Wild animal hit"/>
    <x v="6"/>
    <x v="0"/>
  </r>
  <r>
    <n v="3316"/>
    <n v="2209325"/>
    <d v="2022-08-01T10:12:00"/>
    <s v="PENNINGTON"/>
    <s v="N"/>
    <s v="Lap belt and shoulder harness used"/>
    <s v="Straight ahead"/>
    <n v="0"/>
    <n v="90"/>
    <s v="Guardrail face, Ran off road right"/>
    <s v="Clear"/>
    <s v="N"/>
    <s v="N"/>
    <s v="N"/>
    <s v="N"/>
    <n v="44.064306000000002"/>
    <n v="-102.443235"/>
    <s v="SUV ( sport utility/suburban )"/>
    <s v="Eastbound"/>
    <s v="None"/>
    <s v="None"/>
    <m/>
    <s v="Steering"/>
    <s v="None"/>
    <s v="Test not given"/>
    <x v="6"/>
    <x v="0"/>
  </r>
  <r>
    <n v="3317"/>
    <n v="2209457"/>
    <d v="2022-08-01T11:40:00"/>
    <s v="PENNINGTON"/>
    <s v="N"/>
    <s v="Lap belt and shoulder harness used"/>
    <s v="Straight ahead"/>
    <n v="0"/>
    <n v="90"/>
    <s v="Guardrail face, Ran off road left, Ran off road right"/>
    <s v="Clear"/>
    <s v="N"/>
    <s v="Y"/>
    <s v="N"/>
    <s v="N"/>
    <n v="44.068832"/>
    <n v="-102.421898999999"/>
    <s v="SUV ( sport utility/suburban )"/>
    <s v="Westbound"/>
    <s v="Fatigued/asleep; Running off road"/>
    <s v="None"/>
    <s v="CARELESS DRIVING."/>
    <s v="None"/>
    <s v="None"/>
    <s v="0.00 BAC"/>
    <x v="6"/>
    <x v="0"/>
  </r>
  <r>
    <n v="3320"/>
    <n v="2209928"/>
    <d v="2022-08-12T11:29:00"/>
    <s v="JACKSON"/>
    <s v="N"/>
    <s v="Helmet and eye protection, Lap belt and shoulder harness used"/>
    <s v="Straight ahead"/>
    <n v="0"/>
    <n v="90"/>
    <s v="Motor vehicle in transport"/>
    <s v="Clear"/>
    <s v="N"/>
    <s v="N"/>
    <s v="N"/>
    <s v="N"/>
    <n v="43.8361009999999"/>
    <n v="-101.822873999999"/>
    <s v="Motorcycle; SUV ( sport utility/suburban )"/>
    <s v="Eastbound"/>
    <s v="Followed too closely; None"/>
    <s v="None"/>
    <m/>
    <s v="None"/>
    <s v="None"/>
    <s v="0.00 BAC, 0.00 BAC"/>
    <x v="6"/>
    <x v="0"/>
  </r>
  <r>
    <n v="3321"/>
    <n v="2209956"/>
    <d v="2022-08-10T07:20:00"/>
    <s v="PENNINGTON"/>
    <s v="N"/>
    <s v="Lap belt and shoulder harness used"/>
    <s v="Straight ahead"/>
    <n v="0"/>
    <n v="90"/>
    <s v="Cross median/centerline, Motor vehicle in transport"/>
    <s v="Clear"/>
    <s v="N"/>
    <s v="N"/>
    <s v="N"/>
    <s v="N"/>
    <n v="44.099471000000001"/>
    <n v="-103.16829300000001"/>
    <s v="Passenger car; Unknown"/>
    <s v="Eastbound"/>
    <s v="None; Unknown"/>
    <s v="None; Unknown"/>
    <m/>
    <s v="None; Unknown"/>
    <s v="None; Unknown"/>
    <s v="Test not given, Test not given"/>
    <x v="6"/>
    <x v="0"/>
  </r>
  <r>
    <n v="3323"/>
    <n v="2208290"/>
    <d v="2022-07-09T03:35:00"/>
    <s v="PENNINGTON"/>
    <s v="N"/>
    <s v="Lap belt and shoulder harness used"/>
    <s v="Starting in traffic lane"/>
    <n v="0"/>
    <n v="90"/>
    <s v="Guardrail face, Ran off road left"/>
    <s v="Clear"/>
    <s v="N"/>
    <s v="Y"/>
    <s v="N"/>
    <s v="N"/>
    <n v="44.031250999999898"/>
    <n v="-102.329831999999"/>
    <s v="Light truck (2 axles, 4 tires)"/>
    <s v="Westbound"/>
    <s v="Failure to keep in proper lane; Fatigued/asleep"/>
    <s v="None"/>
    <s v="FINANCIAL RESPONSIBILITY - OWNER"/>
    <s v="None"/>
    <s v="None"/>
    <s v="Test not given"/>
    <x v="6"/>
    <x v="0"/>
  </r>
  <r>
    <n v="3324"/>
    <n v="2208162"/>
    <d v="2022-06-24T12:22:00"/>
    <s v="PENNINGTON"/>
    <s v="N"/>
    <s v="Lap belt and shoulder harness used"/>
    <s v="Straight ahead"/>
    <n v="0"/>
    <n v="90"/>
    <s v="Cargo/equipment loss or shift, Motor vehicle in transport"/>
    <s v="Cloudy"/>
    <s v="N"/>
    <s v="N"/>
    <s v="N"/>
    <s v="N"/>
    <n v="44.103962000000003"/>
    <n v="-102.610026"/>
    <s v="Tractor/doubles; Unknown"/>
    <s v="Eastbound; Not reported"/>
    <s v="None; Not Reported"/>
    <s v="None; Unknown"/>
    <m/>
    <s v="None; Unknown"/>
    <s v="None; Not reported"/>
    <s v="0.00 BAC, Not reported"/>
    <x v="6"/>
    <x v="0"/>
  </r>
  <r>
    <n v="3326"/>
    <n v="2208513"/>
    <d v="2022-07-12T23:53:00"/>
    <s v="PENNINGTON"/>
    <s v="N"/>
    <s v="Lap belt and shoulder harness used"/>
    <s v="Straight ahead"/>
    <n v="0"/>
    <n v="90"/>
    <s v="Cross median/centerline, Ditch"/>
    <s v="Clear"/>
    <s v="N"/>
    <s v="N"/>
    <s v="N"/>
    <s v="N"/>
    <n v="44.107660000000003"/>
    <n v="-103.131004"/>
    <s v="Passenger car"/>
    <s v="Southbound"/>
    <s v="Disregarded traffic signs or signals; Drinking"/>
    <s v="None"/>
    <s v="DRIVERS LICENSE SUSPENDED, DUI, FAIL TO STOP FOR STOP SIGN / YIELD AFTER STOP, FAIL TO REPORT ACCIDENT (&gt;$1000/$2000)"/>
    <s v="None"/>
    <s v="None"/>
    <s v="0.23 BAC"/>
    <x v="6"/>
    <x v="0"/>
  </r>
  <r>
    <n v="3328"/>
    <n v="2208700"/>
    <d v="2022-07-12T14:51:00"/>
    <s v="PENNINGTON"/>
    <s v="N"/>
    <s v="Lap belt and shoulder harness used"/>
    <s v="Straight ahead"/>
    <n v="0"/>
    <n v="90"/>
    <s v="Equipment failure ( tires, brakes, etc. ), Other non-collision"/>
    <s v="Clear"/>
    <s v="N"/>
    <s v="N"/>
    <s v="N"/>
    <s v="N"/>
    <n v="44.103518000000001"/>
    <n v="-102.600677"/>
    <s v="Light truck (2 axles, 4 tires)"/>
    <s v="Westbound"/>
    <s v="None"/>
    <s v="Unknown"/>
    <m/>
    <s v="Unknown"/>
    <s v="None"/>
    <s v="Test not given"/>
    <x v="6"/>
    <x v="0"/>
  </r>
  <r>
    <n v="3331"/>
    <n v="2209293"/>
    <d v="2022-07-31T16:17:00"/>
    <s v="PENNINGTON"/>
    <s v="N"/>
    <s v="Lap belt and shoulder harness used"/>
    <s v="Straight ahead"/>
    <n v="0"/>
    <n v="90"/>
    <s v="Cargo/equipment loss or shift"/>
    <s v="Clear"/>
    <s v="N"/>
    <s v="N"/>
    <s v="N"/>
    <s v="N"/>
    <n v="44.116616999999898"/>
    <n v="-103.113890999999"/>
    <s v="Passenger car"/>
    <s v="Eastbound"/>
    <s v="None"/>
    <s v="None"/>
    <m/>
    <s v="Wheels"/>
    <s v="None"/>
    <s v="0.00 BAC"/>
    <x v="6"/>
    <x v="0"/>
  </r>
  <r>
    <n v="3333"/>
    <n v="2209158"/>
    <d v="2022-07-22T13:53:00"/>
    <s v="PENNINGTON"/>
    <s v="N"/>
    <s v="None used"/>
    <s v="Straight ahead"/>
    <n v="0"/>
    <n v="90"/>
    <s v="Guardrail face, Ran off road left"/>
    <s v="Clear"/>
    <s v="N"/>
    <s v="N"/>
    <s v="Y"/>
    <s v="N"/>
    <n v="44.026321000000003"/>
    <n v="-102.31975300000001"/>
    <s v="Light truck (2 axles, 4 tires)"/>
    <s v="Westbound"/>
    <s v="Cell phone; None"/>
    <s v="None"/>
    <m/>
    <s v="None"/>
    <s v="None"/>
    <s v="Test not given"/>
    <x v="6"/>
    <x v="1"/>
  </r>
  <r>
    <n v="3337"/>
    <n v="2208830"/>
    <d v="2022-07-18T21:05:00"/>
    <s v="PENNINGTON"/>
    <s v="N"/>
    <m/>
    <m/>
    <n v="-1"/>
    <n v="90"/>
    <s v="Animal  - wild"/>
    <s v="Cloudy"/>
    <s v="N"/>
    <s v="N"/>
    <s v="N"/>
    <s v="N"/>
    <n v="44.019030000000001"/>
    <n v="-102.293631"/>
    <s v="Single-unit truck (2 axle, 6 tires) GVWR 10,000 lbs or less"/>
    <s v="Eastbound"/>
    <s v="Wild animal hit - damage only"/>
    <s v="Animal in roadway"/>
    <m/>
    <s v="Wild animal hit"/>
    <s v="Wild animal hit - damage only"/>
    <s v="Wild animal hit"/>
    <x v="6"/>
    <x v="0"/>
  </r>
  <r>
    <n v="3338"/>
    <n v="2209098"/>
    <d v="2022-07-24T10:21:00"/>
    <s v="PENNINGTON"/>
    <s v="N"/>
    <s v="Lap belt and shoulder harness used"/>
    <s v="Straight ahead"/>
    <n v="0"/>
    <n v="90"/>
    <s v="Other movable object"/>
    <s v="Clear"/>
    <s v="N"/>
    <s v="N"/>
    <s v="N"/>
    <s v="N"/>
    <n v="44.103416000000003"/>
    <n v="-102.748442999999"/>
    <s v="SUV ( sport utility/suburban )"/>
    <s v="Eastbound"/>
    <s v="None"/>
    <s v="None"/>
    <m/>
    <s v="None"/>
    <s v="None"/>
    <s v="Test not given"/>
    <x v="6"/>
    <x v="0"/>
  </r>
  <r>
    <n v="3339"/>
    <n v="2209351"/>
    <d v="2022-08-01T11:56:00"/>
    <s v="PENNINGTON"/>
    <s v="N"/>
    <s v="Lap belt and shoulder harness used"/>
    <s v="Straight ahead"/>
    <n v="0"/>
    <n v="90"/>
    <s v="Guardrail face, Ran off road right"/>
    <s v="Clear"/>
    <s v="N"/>
    <s v="N"/>
    <s v="N"/>
    <s v="N"/>
    <n v="44.031820000000003"/>
    <n v="-102.333043"/>
    <s v="Light truck (2 axles, 4 tires)"/>
    <s v="Westbound"/>
    <s v="None; Swerving or avoiding due to wind, slippery surface, vehicle, object, non-motorist, etc."/>
    <s v="None"/>
    <m/>
    <s v="None"/>
    <s v="None"/>
    <s v="Test not given"/>
    <x v="6"/>
    <x v="0"/>
  </r>
  <r>
    <n v="3342"/>
    <n v="2210009"/>
    <d v="2022-08-04T04:30:00"/>
    <s v="PENNINGTON"/>
    <s v="N"/>
    <m/>
    <m/>
    <n v="-1"/>
    <n v="90"/>
    <s v="Animal  - wild"/>
    <s v="Clear"/>
    <s v="N"/>
    <s v="N"/>
    <s v="N"/>
    <s v="N"/>
    <n v="43.960416000000002"/>
    <n v="-102.17625200000001"/>
    <s v="Passenger car"/>
    <s v="Westbound"/>
    <s v="Wild animal hit - damage only"/>
    <s v="Animal in roadway"/>
    <m/>
    <s v="Wild animal hit"/>
    <s v="Wild animal hit - damage only"/>
    <s v="Wild animal hit"/>
    <x v="6"/>
    <x v="0"/>
  </r>
  <r>
    <n v="3343"/>
    <n v="2210010"/>
    <d v="2022-08-06T11:20:00"/>
    <s v="PENNINGTON"/>
    <s v="N"/>
    <s v="Lap belt and shoulder harness used"/>
    <s v="Straight ahead"/>
    <n v="0"/>
    <n v="90"/>
    <s v="Other post, pole, or support, Ran off road right"/>
    <s v="Clear"/>
    <s v="N"/>
    <s v="Y"/>
    <s v="N"/>
    <s v="N"/>
    <n v="44.044828000000003"/>
    <n v="-102.355684999999"/>
    <s v="Passenger car"/>
    <s v="Eastbound"/>
    <s v="Fatigued/asleep; None"/>
    <s v="None"/>
    <m/>
    <s v="None"/>
    <s v="None"/>
    <s v="Test not given"/>
    <x v="6"/>
    <x v="0"/>
  </r>
  <r>
    <n v="3345"/>
    <n v="2210259"/>
    <d v="2022-08-18T20:47:00"/>
    <s v="PENNINGTON"/>
    <s v="N"/>
    <m/>
    <m/>
    <n v="-1"/>
    <n v="90"/>
    <s v="Animal  - wild"/>
    <s v="Clear"/>
    <s v="N"/>
    <s v="N"/>
    <s v="N"/>
    <s v="N"/>
    <n v="44.103411000000001"/>
    <n v="-102.83658800000001"/>
    <s v="Mini-van/passenger van with seats for 8 or less, including driver"/>
    <s v="Eastbound"/>
    <s v="Wild animal hit - damage only"/>
    <s v="Animal in roadway"/>
    <m/>
    <s v="Wild animal hit"/>
    <s v="Wild animal hit - damage only"/>
    <s v="Wild animal hit"/>
    <x v="6"/>
    <x v="0"/>
  </r>
  <r>
    <n v="3346"/>
    <n v="2210624"/>
    <d v="2022-08-15T12:35:00"/>
    <s v="JACKSON"/>
    <s v="N"/>
    <s v="Lap belt and shoulder harness used"/>
    <s v="Straight ahead"/>
    <n v="0"/>
    <n v="90"/>
    <s v="Fire/explosion"/>
    <s v="Clear"/>
    <s v="N"/>
    <s v="N"/>
    <s v="N"/>
    <s v="N"/>
    <n v="43.885748"/>
    <n v="-101.999247999999"/>
    <s v="Motor home"/>
    <s v="Westbound"/>
    <s v="None"/>
    <s v="None"/>
    <m/>
    <s v="None"/>
    <s v="None"/>
    <s v="Test not given"/>
    <x v="6"/>
    <x v="0"/>
  </r>
  <r>
    <n v="3347"/>
    <n v="2210907"/>
    <d v="2022-08-27T23:47:00"/>
    <s v="PENNINGTON"/>
    <s v="N"/>
    <m/>
    <m/>
    <n v="-1"/>
    <n v="90"/>
    <s v="Animal  - wild"/>
    <s v="Clear"/>
    <s v="N"/>
    <s v="N"/>
    <s v="N"/>
    <s v="N"/>
    <n v="44.103425000000001"/>
    <n v="-102.823447"/>
    <s v="Light truck (2 axles, 4 tires)"/>
    <s v="Eastbound"/>
    <s v="Wild animal hit - damage only"/>
    <s v="Animal in roadway"/>
    <m/>
    <s v="Wild animal hit"/>
    <s v="Wild animal hit - damage only"/>
    <s v="Wild animal hit"/>
    <x v="6"/>
    <x v="0"/>
  </r>
  <r>
    <n v="3351"/>
    <n v="2212280"/>
    <d v="2022-07-17T07:42:00"/>
    <s v="PENNINGTON"/>
    <s v="N"/>
    <m/>
    <m/>
    <n v="-1"/>
    <n v="90"/>
    <s v="Animal  - wild"/>
    <s v="Clear"/>
    <s v="N"/>
    <s v="N"/>
    <s v="N"/>
    <s v="N"/>
    <n v="44.023051000000002"/>
    <n v="-102.321287999999"/>
    <s v="SUV ( sport utility/suburban )"/>
    <s v="Eastbound"/>
    <s v="Wild animal hit - damage only"/>
    <s v="Animal in roadway"/>
    <m/>
    <s v="Wild animal hit"/>
    <s v="Wild animal hit - damage only"/>
    <s v="Wild animal hit"/>
    <x v="6"/>
    <x v="0"/>
  </r>
  <r>
    <n v="3352"/>
    <n v="2211402"/>
    <d v="2022-08-30T20:08:00"/>
    <s v="PENNINGTON"/>
    <s v="N"/>
    <m/>
    <m/>
    <n v="-1"/>
    <n v="90"/>
    <s v="Animal  - wild"/>
    <s v="Clear"/>
    <s v="N"/>
    <s v="N"/>
    <s v="N"/>
    <s v="N"/>
    <n v="44.040311000000003"/>
    <n v="-102.349783"/>
    <s v="SUV ( sport utility/suburban )"/>
    <s v="Westbound"/>
    <s v="Wild animal hit - damage only"/>
    <s v="Animal in roadway"/>
    <m/>
    <s v="Wild animal hit"/>
    <s v="Wild animal hit - damage only"/>
    <s v="Wild animal hit"/>
    <x v="6"/>
    <x v="0"/>
  </r>
  <r>
    <n v="3355"/>
    <n v="2211199"/>
    <d v="2022-08-27T12:40:00"/>
    <s v="PENNINGTON"/>
    <s v="N"/>
    <s v="Lap belt and shoulder harness used"/>
    <s v="Straight ahead"/>
    <n v="0"/>
    <n v="90"/>
    <s v="Equipment failure ( tires, brakes, etc. ), Overturn/rollover, Ran off road left"/>
    <s v="Clear"/>
    <s v="N"/>
    <s v="N"/>
    <s v="N"/>
    <s v="N"/>
    <n v="44.104788999999897"/>
    <n v="-102.640467"/>
    <s v="Light truck (2 axles, 4 tires)"/>
    <s v="Eastbound"/>
    <s v="None"/>
    <s v="None"/>
    <m/>
    <s v="Tires"/>
    <s v="None"/>
    <s v="Test not given"/>
    <x v="6"/>
    <x v="0"/>
  </r>
  <r>
    <n v="3356"/>
    <n v="2210611"/>
    <d v="2022-08-19T20:53:00"/>
    <s v="PENNINGTON"/>
    <s v="N"/>
    <m/>
    <m/>
    <n v="-1"/>
    <n v="90"/>
    <s v="Animal  - wild"/>
    <s v="Clear"/>
    <s v="N"/>
    <s v="N"/>
    <s v="N"/>
    <s v="N"/>
    <n v="44.118020000000001"/>
    <n v="-103.047391"/>
    <s v="Passenger car"/>
    <s v="Westbound"/>
    <s v="Wild animal hit - damage only"/>
    <s v="Animal in roadway"/>
    <m/>
    <s v="Wild animal hit"/>
    <s v="Wild animal hit - damage only"/>
    <s v="Wild animal hit"/>
    <x v="6"/>
    <x v="0"/>
  </r>
  <r>
    <n v="3357"/>
    <n v="2212688"/>
    <d v="2022-09-28T21:16:00"/>
    <s v="PENNINGTON"/>
    <s v="N"/>
    <s v="Lap belt and shoulder harness used"/>
    <s v="Straight ahead"/>
    <n v="0"/>
    <n v="90"/>
    <s v="Guardrail end, Ran off road right"/>
    <s v="Clear"/>
    <s v="Y"/>
    <s v="N"/>
    <s v="Y"/>
    <s v="N"/>
    <n v="44.103403999999898"/>
    <n v="-102.710014999999"/>
    <s v="Passenger car"/>
    <s v="Eastbound"/>
    <s v="Distracted (list distraction in narrative); Over-correcting/over-steering"/>
    <s v="None"/>
    <s v="CARELESS DRIVING."/>
    <s v="None"/>
    <s v="None"/>
    <s v="0.00 BAC"/>
    <x v="6"/>
    <x v="0"/>
  </r>
  <r>
    <n v="3360"/>
    <n v="2211271"/>
    <d v="2022-09-03T23:45:00"/>
    <s v="PENNINGTON"/>
    <s v="N"/>
    <m/>
    <m/>
    <n v="-1"/>
    <n v="90"/>
    <s v="Animal  - wild"/>
    <s v="Clear"/>
    <s v="N"/>
    <s v="N"/>
    <s v="N"/>
    <s v="N"/>
    <n v="44.118099000000001"/>
    <n v="-102.951515999999"/>
    <s v="Passenger car"/>
    <s v="Eastbound"/>
    <s v="Wild animal hit - damage only"/>
    <s v="Animal in roadway"/>
    <m/>
    <s v="Wild animal hit"/>
    <s v="Wild animal hit - damage only"/>
    <s v="Wild animal hit"/>
    <x v="6"/>
    <x v="0"/>
  </r>
  <r>
    <n v="3361"/>
    <n v="2211867"/>
    <d v="2022-09-16T16:52:00"/>
    <s v="PENNINGTON"/>
    <s v="N"/>
    <s v="Lap belt and shoulder harness used"/>
    <s v="Straight ahead"/>
    <n v="0"/>
    <n v="90"/>
    <s v="Light/luminaire support, Ran off road left"/>
    <s v="Rain"/>
    <s v="N"/>
    <s v="N"/>
    <s v="N"/>
    <s v="N"/>
    <n v="44.100338999999899"/>
    <n v="-103.151635999999"/>
    <s v="SUV ( sport utility/suburban )"/>
    <s v="Eastbound"/>
    <s v="Driving too fast for conditions; None"/>
    <s v="Road surface condition ( wet, icy, snow, slush, etc. )"/>
    <s v="OVERDRIVING ROAD CONDITIONS"/>
    <s v="None"/>
    <s v="Weather conditions"/>
    <s v="0.00 BAC"/>
    <x v="6"/>
    <x v="2"/>
  </r>
  <r>
    <n v="3363"/>
    <n v="2211562"/>
    <d v="2022-09-10T17:05:00"/>
    <s v="PENNINGTON"/>
    <s v="N"/>
    <m/>
    <m/>
    <n v="-1"/>
    <n v="90"/>
    <s v="Animal  - wild"/>
    <s v="Clear"/>
    <s v="N"/>
    <s v="N"/>
    <s v="N"/>
    <s v="N"/>
    <n v="44.067380999999898"/>
    <n v="-102.459548999999"/>
    <s v="Passenger car"/>
    <s v="Eastbound"/>
    <s v="Wild animal hit - damage only"/>
    <s v="Animal in roadway"/>
    <m/>
    <s v="Wild animal hit"/>
    <s v="Wild animal hit - damage only"/>
    <s v="Wild animal hit"/>
    <x v="6"/>
    <x v="0"/>
  </r>
  <r>
    <n v="3364"/>
    <n v="2212708"/>
    <d v="2022-09-30T04:24:00"/>
    <s v="PENNINGTON"/>
    <s v="N"/>
    <m/>
    <m/>
    <n v="-1"/>
    <n v="90"/>
    <s v="Animal  - wild"/>
    <s v="Clear"/>
    <s v="N"/>
    <s v="N"/>
    <s v="N"/>
    <s v="N"/>
    <n v="43.999465000000001"/>
    <n v="-102.265991"/>
    <s v="SUV ( sport utility/suburban )"/>
    <s v="Eastbound"/>
    <s v="Wild animal hit - damage only"/>
    <s v="Animal in roadway"/>
    <m/>
    <s v="Wild animal hit"/>
    <s v="Wild animal hit - damage only"/>
    <s v="Wild animal hit"/>
    <x v="6"/>
    <x v="0"/>
  </r>
  <r>
    <n v="3366"/>
    <n v="2212872"/>
    <d v="2022-10-02T19:32:00"/>
    <s v="PENNINGTON"/>
    <s v="N"/>
    <m/>
    <m/>
    <n v="-1"/>
    <n v="90"/>
    <s v="Animal  - wild"/>
    <s v="Clear"/>
    <s v="N"/>
    <s v="N"/>
    <s v="N"/>
    <s v="N"/>
    <n v="43.993310999999899"/>
    <n v="-102.256826"/>
    <s v="Passenger car"/>
    <s v="Westbound"/>
    <s v="Wild animal hit - damage only"/>
    <s v="Animal in roadway"/>
    <m/>
    <s v="Wild animal hit"/>
    <s v="Wild animal hit - damage only"/>
    <s v="Wild animal hit"/>
    <x v="6"/>
    <x v="0"/>
  </r>
  <r>
    <n v="3367"/>
    <n v="2213251"/>
    <d v="2022-10-06T06:20:00"/>
    <s v="PENNINGTON"/>
    <s v="N"/>
    <m/>
    <m/>
    <n v="-1"/>
    <n v="90"/>
    <s v="Animal  - wild"/>
    <s v="Clear"/>
    <s v="N"/>
    <s v="N"/>
    <s v="N"/>
    <s v="N"/>
    <n v="44.099673000000003"/>
    <n v="-103.160630999999"/>
    <s v="Passenger car"/>
    <s v="Westbound"/>
    <s v="Wild animal hit - damage only"/>
    <s v="Animal in roadway"/>
    <m/>
    <s v="Wild animal hit"/>
    <s v="Wild animal hit - damage only"/>
    <s v="Wild animal hit"/>
    <x v="6"/>
    <x v="0"/>
  </r>
  <r>
    <n v="3368"/>
    <n v="2213466"/>
    <d v="2022-10-15T06:45:00"/>
    <s v="PENNINGTON"/>
    <s v="N"/>
    <m/>
    <m/>
    <n v="-1"/>
    <n v="90"/>
    <s v="Animal  - wild"/>
    <s v="Clear"/>
    <s v="N"/>
    <s v="N"/>
    <s v="N"/>
    <s v="N"/>
    <n v="44.067312999999899"/>
    <n v="-102.392053"/>
    <s v="Passenger car"/>
    <s v="Eastbound"/>
    <s v="Wild animal hit - damage only"/>
    <s v="Animal in roadway"/>
    <m/>
    <s v="Wild animal hit"/>
    <s v="Wild animal hit - damage only"/>
    <s v="Wild animal hit"/>
    <x v="6"/>
    <x v="0"/>
  </r>
  <r>
    <n v="3372"/>
    <n v="2212696"/>
    <d v="2022-09-29T18:56:00"/>
    <s v="PENNINGTON"/>
    <s v="N"/>
    <s v="None used"/>
    <s v="Straight ahead"/>
    <n v="0"/>
    <n v="90"/>
    <s v="Cross median/centerline, Guardrail face, Ran off road left, Ran off road right"/>
    <s v="Clear"/>
    <s v="N"/>
    <s v="Y"/>
    <s v="N"/>
    <s v="N"/>
    <n v="44.118391000000003"/>
    <n v="-102.982467"/>
    <s v="SUV ( sport utility/suburban )"/>
    <s v="Westbound"/>
    <s v="Failure to keep in proper lane; Fatigued/asleep"/>
    <s v="None"/>
    <s v="CARELESS DRIVING., ADULT SEATBELT VIOLATION ---- AFTER 9/1/73"/>
    <s v="None"/>
    <s v="None"/>
    <s v="0.00 BAC"/>
    <x v="6"/>
    <x v="0"/>
  </r>
  <r>
    <n v="3375"/>
    <n v="2213625"/>
    <d v="2022-10-01T08:55:00"/>
    <s v="PENNINGTON"/>
    <s v="N"/>
    <s v="Lap belt and shoulder harness used"/>
    <s v="Overtaking/passing, Straight ahead"/>
    <n v="0"/>
    <n v="90"/>
    <s v="Cross median/centerline, Guardrail face, Motor vehicle in transport, Ran off road left"/>
    <s v="Clear"/>
    <s v="N"/>
    <s v="Y"/>
    <s v="N"/>
    <s v="N"/>
    <n v="44.103653999999899"/>
    <n v="-102.772986"/>
    <s v="Passenger car; Tractor/semi-trailer"/>
    <s v="Westbound"/>
    <s v="Fatigued/asleep; None"/>
    <s v="None"/>
    <s v="CARELESS DRIVING"/>
    <s v="None"/>
    <s v="None"/>
    <s v="0.00 BAC, 0.00 BAC"/>
    <x v="6"/>
    <x v="0"/>
  </r>
  <r>
    <n v="3376"/>
    <n v="2213119"/>
    <d v="2022-10-09T14:57:00"/>
    <s v="PENNINGTON"/>
    <s v="N"/>
    <s v="Lap belt and shoulder harness used"/>
    <s v="Changing lanes, Straight ahead"/>
    <n v="0"/>
    <n v="90"/>
    <s v="Motor vehicle in transport"/>
    <s v="Clear"/>
    <s v="N"/>
    <s v="N"/>
    <s v="N"/>
    <s v="N"/>
    <n v="44.118084000000003"/>
    <n v="-102.993934999999"/>
    <s v="Passenger car; Tractor/semi-trailer"/>
    <s v="Eastbound"/>
    <s v="Improper lane change; None"/>
    <s v="None"/>
    <s v="LANE DRIVING REQUIRED / ILLEGAL LANE CHANGE, FINANCIAL RESPONSIBILITY - OWNER"/>
    <s v="None"/>
    <s v="None; Physical obstruction"/>
    <s v="0.00 BAC, 0.00 BAC"/>
    <x v="6"/>
    <x v="0"/>
  </r>
  <r>
    <n v="3377"/>
    <n v="2211683"/>
    <d v="2022-09-09T10:39:00"/>
    <s v="JACKSON"/>
    <s v="N"/>
    <s v="Lap belt and shoulder harness used"/>
    <s v="Straight ahead"/>
    <n v="0"/>
    <n v="90"/>
    <s v="Motor vehicle in transport, Separation of units"/>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6"/>
    <x v="1"/>
  </r>
  <r>
    <n v="3378"/>
    <n v="2213446"/>
    <d v="2022-09-30T15:24:00"/>
    <s v="PENNINGTON"/>
    <s v="N"/>
    <s v="Lap belt and shoulder harness used"/>
    <s v="Straight ahead"/>
    <n v="0"/>
    <n v="90"/>
    <s v="Motor vehicle in transport"/>
    <s v="Clear"/>
    <s v="N"/>
    <s v="N"/>
    <s v="N"/>
    <s v="N"/>
    <n v="44.106555"/>
    <n v="-102.627989999999"/>
    <s v="Passenger car; Tractor/semi-trailer"/>
    <s v="Eastbound"/>
    <s v="Failure to keep in proper lane; None"/>
    <s v="None"/>
    <s v="CARELESS DRIVING, PROOF OF INSURANCE/FINANCIAL RESPONSIBILITY"/>
    <s v="None"/>
    <s v="None"/>
    <s v="Test not given, Test not given"/>
    <x v="6"/>
    <x v="0"/>
  </r>
  <r>
    <n v="3379"/>
    <n v="2211563"/>
    <d v="2022-09-09T12:02:00"/>
    <s v="PENNINGTON"/>
    <s v="N"/>
    <s v="Helmet and eye protection"/>
    <s v="Straight ahead"/>
    <n v="0"/>
    <n v="90"/>
    <s v="Embankment, Ran off road left"/>
    <s v="Cloudy, Rain"/>
    <s v="N"/>
    <s v="N"/>
    <s v="N"/>
    <s v="Y"/>
    <n v="44.021095000000003"/>
    <n v="-102.300973999999"/>
    <s v="Motorcycle"/>
    <s v="Eastbound"/>
    <s v="Illness (heart attack, stroke, etc.); None"/>
    <s v="None"/>
    <m/>
    <s v="None"/>
    <s v="None"/>
    <s v="0.00 BAC"/>
    <x v="6"/>
    <x v="2"/>
  </r>
  <r>
    <n v="3380"/>
    <n v="2213552"/>
    <d v="2022-10-13T04:00:00"/>
    <s v="PENNINGTON"/>
    <s v="N"/>
    <m/>
    <s v="Straight ahead"/>
    <n v="0"/>
    <n v="90"/>
    <s v="Guardrail face, Ran off road left"/>
    <s v="Clear"/>
    <s v="N"/>
    <s v="N"/>
    <s v="N"/>
    <s v="N"/>
    <n v="44.028908000000001"/>
    <n v="-102.335132"/>
    <s v="Passenger car"/>
    <s v="Eastbound"/>
    <s v="None; Running off road"/>
    <s v="None"/>
    <m/>
    <s v="None"/>
    <s v="Unknown"/>
    <s v="Unknown"/>
    <x v="6"/>
    <x v="0"/>
  </r>
  <r>
    <n v="3382"/>
    <n v="2211642"/>
    <d v="2022-09-04T16:58:00"/>
    <s v="PENNINGTON"/>
    <s v="N"/>
    <s v="Helmet only, Lap belt and shoulder harness used"/>
    <s v="Straight ahead"/>
    <n v="0"/>
    <n v="90"/>
    <s v="Ditch, Motor vehicle in transport, Ran off road left"/>
    <s v="Clear"/>
    <s v="N"/>
    <s v="N"/>
    <s v="N"/>
    <s v="N"/>
    <n v="43.987105"/>
    <n v="-102.22268800000001"/>
    <s v="Motorcycle; Passenger car"/>
    <s v="Eastbound"/>
    <s v="Followed too closely; None"/>
    <s v="None"/>
    <s v="FOLLOWING TOO CLOSELY"/>
    <s v="None"/>
    <s v="None"/>
    <s v="0.00 BAC, Test not given"/>
    <x v="6"/>
    <x v="3"/>
  </r>
  <r>
    <n v="3384"/>
    <n v="2213173"/>
    <d v="2022-10-10T09:45:00"/>
    <s v="PENNINGTON"/>
    <s v="N"/>
    <s v="Lap belt and shoulder harness used"/>
    <m/>
    <n v="0"/>
    <n v="90"/>
    <s v="Overturn/rollover, Ran off road left, Ran off road right"/>
    <s v="Clear"/>
    <s v="N"/>
    <s v="N"/>
    <s v="N"/>
    <s v="N"/>
    <n v="43.98704"/>
    <n v="-102.226699999999"/>
    <s v="Single-unit truck (2 axle, 6 tires) GVWR 10,001 lbs or more"/>
    <s v="Eastbound"/>
    <s v="None; Swerving or avoiding due to wind, slippery surface, vehicle, object, non-motorist, etc."/>
    <s v="None"/>
    <m/>
    <s v="None"/>
    <s v="None"/>
    <s v="Test not given"/>
    <x v="6"/>
    <x v="1"/>
  </r>
  <r>
    <n v="3385"/>
    <n v="2213523"/>
    <d v="2022-10-09T20:22:00"/>
    <s v="JACKSON"/>
    <s v="N"/>
    <m/>
    <m/>
    <n v="-1"/>
    <n v="90"/>
    <s v="Animal  - wild"/>
    <s v="Clear"/>
    <s v="N"/>
    <s v="N"/>
    <s v="N"/>
    <s v="N"/>
    <n v="43.839823000000003"/>
    <n v="-101.898162999999"/>
    <s v="Passenger car"/>
    <s v="Westbound"/>
    <s v="Wild animal hit - damage only"/>
    <s v="Animal in roadway"/>
    <m/>
    <s v="Wild animal hit"/>
    <s v="Wild animal hit - damage only"/>
    <s v="Wild animal hit"/>
    <x v="6"/>
    <x v="0"/>
  </r>
  <r>
    <n v="3394"/>
    <n v="2215446"/>
    <d v="2022-10-26T06:30:00"/>
    <s v="PENNINGTON"/>
    <s v="N"/>
    <m/>
    <m/>
    <n v="-1"/>
    <n v="90"/>
    <s v="Animal  - wild"/>
    <s v="Clear"/>
    <s v="N"/>
    <s v="N"/>
    <s v="N"/>
    <s v="N"/>
    <n v="44.071888000000001"/>
    <n v="-102.467316999999"/>
    <s v="SUV ( sport utility/suburban )"/>
    <s v="Eastbound"/>
    <s v="Wild animal hit - damage only"/>
    <s v="Animal in roadway"/>
    <m/>
    <s v="Wild animal hit"/>
    <s v="Wild animal hit - damage only"/>
    <s v="Wild animal hit"/>
    <x v="6"/>
    <x v="0"/>
  </r>
  <r>
    <n v="3398"/>
    <n v="2213626"/>
    <d v="2022-10-15T18:48:00"/>
    <s v="PENNINGTON"/>
    <s v="N"/>
    <s v="Lap belt and shoulder harness used, None used"/>
    <s v="Straight ahead"/>
    <n v="0"/>
    <n v="90"/>
    <s v="Motor vehicle in transport"/>
    <s v="Clear"/>
    <s v="N"/>
    <s v="N"/>
    <s v="N"/>
    <s v="N"/>
    <n v="44.099715000000003"/>
    <n v="-103.157646"/>
    <s v="Passenger car; Single-unit truck (2 axle, 6 tires) GVWR 10,000 lbs or less"/>
    <s v="Westbound"/>
    <s v="Failure to keep in proper lane; None"/>
    <s v="None"/>
    <s v="DRIVING WHILE INTOXICATED, RECKLESS DRIVING, SEAT BELT REQUIRED-DRIVER &amp; ADULT FRONT SEAT PASSENGERS"/>
    <s v="None"/>
    <s v="None"/>
    <s v="0.13 BAC, 0.00 BAC"/>
    <x v="6"/>
    <x v="3"/>
  </r>
  <r>
    <n v="3401"/>
    <n v="2214047"/>
    <d v="2022-10-24T18:44:00"/>
    <s v="PENNINGTON"/>
    <s v="N"/>
    <m/>
    <m/>
    <n v="-1"/>
    <n v="90"/>
    <s v="Animal  - wild"/>
    <s v="Clear"/>
    <s v="N"/>
    <s v="N"/>
    <s v="N"/>
    <s v="N"/>
    <n v="44.103209"/>
    <n v="-102.565414"/>
    <s v="Light truck (2 axles, 4 tires)"/>
    <s v="Eastbound"/>
    <s v="Wild animal hit - damage only"/>
    <s v="Animal in roadway"/>
    <m/>
    <s v="Wild animal hit"/>
    <s v="Wild animal hit - damage only"/>
    <s v="Wild animal hit"/>
    <x v="6"/>
    <x v="0"/>
  </r>
  <r>
    <n v="3403"/>
    <n v="2216914"/>
    <d v="2022-11-09T16:36:00"/>
    <s v="PENNINGTON"/>
    <s v="N"/>
    <s v="Lap belt and shoulder harness used"/>
    <s v="Stopped in traffic lane, Straight ahead"/>
    <n v="0"/>
    <n v="90"/>
    <s v="Jackknife, Motor vehicle in transport"/>
    <s v="Sleet, hail ( freezing rain or drizzle )"/>
    <s v="N"/>
    <s v="N"/>
    <s v="N"/>
    <s v="N"/>
    <n v="43.987340000000003"/>
    <n v="-102.214085999999"/>
    <s v="SUV ( sport utility/suburban ); Tractor/semi-trailer; Truck tractor only (bobtail)"/>
    <s v="Westbound"/>
    <s v="Followed too closely; None"/>
    <s v="Road surface condition ( wet, icy, snow, slush, etc. )"/>
    <m/>
    <s v="None"/>
    <s v="None"/>
    <s v="Test not given, Test not given, Test not given, Test not given"/>
    <x v="6"/>
    <x v="0"/>
  </r>
  <r>
    <n v="3404"/>
    <n v="2216596"/>
    <d v="2022-11-10T10:15:00"/>
    <s v="PENNINGTON"/>
    <s v="N"/>
    <s v="Lap belt only used"/>
    <s v="Straight ahead"/>
    <n v="0"/>
    <n v="90"/>
    <s v="Overturn/rollover, Ran off road left"/>
    <s v="Snow"/>
    <s v="Y"/>
    <s v="N"/>
    <s v="N"/>
    <s v="N"/>
    <n v="44.103409999999897"/>
    <n v="-102.713735999999"/>
    <s v="Tractor/semi-trailer"/>
    <s v="Westbound"/>
    <s v="None; Over-correcting/over-steering"/>
    <s v="Road surface condition ( wet, icy, snow, slush, etc. )"/>
    <m/>
    <s v="None"/>
    <s v="None"/>
    <s v="Test not given"/>
    <x v="6"/>
    <x v="0"/>
  </r>
  <r>
    <n v="3410"/>
    <n v="2215295"/>
    <d v="2022-11-09T14:50:00"/>
    <s v="PENNINGTON"/>
    <s v="N"/>
    <s v="Lap belt and shoulder harness used"/>
    <s v="Straight ahead"/>
    <n v="0"/>
    <n v="90"/>
    <s v="Motor vehicle in transport"/>
    <s v="Sleet, hail ( freezing rain or drizzle )"/>
    <s v="N"/>
    <s v="N"/>
    <s v="N"/>
    <s v="N"/>
    <n v="44.020730999999898"/>
    <n v="-102.297346"/>
    <s v="Passenger car; Tractor/semi-trailer"/>
    <s v="Eastbound"/>
    <s v="Driving too fast for conditions; None"/>
    <s v="Road surface condition ( wet, icy, snow, slush, etc. )"/>
    <m/>
    <s v="None"/>
    <s v="None"/>
    <s v="Test not given, Test not given"/>
    <x v="6"/>
    <x v="0"/>
  </r>
  <r>
    <n v="3411"/>
    <n v="2215540"/>
    <d v="2022-11-09T20:58:00"/>
    <s v="PENNINGTON"/>
    <s v="N"/>
    <s v="Lap belt and shoulder harness used"/>
    <s v="Straight ahead"/>
    <n v="0"/>
    <n v="90"/>
    <s v="Ran off road right, Tree/shrubbery"/>
    <s v="Sleet, hail ( freezing rain or drizzle )"/>
    <s v="N"/>
    <s v="N"/>
    <s v="N"/>
    <s v="N"/>
    <n v="44.1181559999999"/>
    <n v="-102.985528"/>
    <s v="Tractor/semi-trailer"/>
    <s v="Eastbound"/>
    <s v="Failure to keep in proper lane; None"/>
    <s v="None"/>
    <m/>
    <s v="None"/>
    <s v="None"/>
    <s v="0.00 BAC"/>
    <x v="6"/>
    <x v="0"/>
  </r>
  <r>
    <n v="3412"/>
    <n v="2217903"/>
    <d v="2022-12-12T21:30:00"/>
    <s v="JACKSON"/>
    <s v="N"/>
    <s v="Lap belt and shoulder harness used"/>
    <s v="Straight ahead"/>
    <n v="0"/>
    <n v="90"/>
    <s v="Jackknife, Motor vehicle in transport"/>
    <s v="Sleet, hail ( freezing rain or drizzle )"/>
    <s v="N"/>
    <s v="N"/>
    <s v="N"/>
    <s v="N"/>
    <n v="43.836067"/>
    <n v="-101.789124999999"/>
    <s v="Single-unit truck (2 axle, 6 tires) GVWR 10,001 lbs or more; Tractor/semi-trailer"/>
    <s v="Eastbound"/>
    <s v="Driving too fast for conditions; None"/>
    <s v="Road surface condition ( wet, icy, snow, slush, etc. )"/>
    <s v="OVERDRIVING ROAD CONDITIONS/SPEED OVER REASONABLE, OVERDRIVING ROAD CONDITIONS/SPEED OVER REASONABLE"/>
    <s v="None; Unknown"/>
    <s v="Weather conditions"/>
    <s v="Test not given, Test not given"/>
    <x v="6"/>
    <x v="0"/>
  </r>
  <r>
    <n v="3414"/>
    <n v="2216013"/>
    <d v="2022-11-09T14:46:00"/>
    <s v="JACKSON"/>
    <s v="N"/>
    <s v="Lap belt and shoulder harness used"/>
    <s v="Straight ahead"/>
    <n v="0"/>
    <n v="90"/>
    <s v="Overturn/rollover, Ran off road left"/>
    <s v="Cloudy"/>
    <s v="N"/>
    <s v="N"/>
    <s v="N"/>
    <s v="N"/>
    <n v="43.836407999999899"/>
    <n v="-101.806842"/>
    <s v="Tractor/semi-trailer"/>
    <s v="Westbound"/>
    <s v="Driving too fast for conditions; None"/>
    <s v="Road surface condition ( wet, icy, snow, slush, etc. )"/>
    <m/>
    <s v="None"/>
    <s v="Weather conditions"/>
    <s v="0.00 BAC"/>
    <x v="6"/>
    <x v="0"/>
  </r>
  <r>
    <n v="3415"/>
    <n v="2216166"/>
    <d v="2022-11-09T15:22:00"/>
    <s v="JACKSON"/>
    <s v="N"/>
    <s v="Lap belt only used"/>
    <s v="Straight ahead"/>
    <n v="0"/>
    <n v="90"/>
    <s v="Jackknife, Ran off road right"/>
    <s v="Sleet, hail ( freezing rain or drizzle )"/>
    <s v="N"/>
    <s v="N"/>
    <s v="N"/>
    <s v="N"/>
    <n v="43.8881149999999"/>
    <n v="-102.005482999999"/>
    <s v="Tractor/semi-trailer"/>
    <s v="Eastbound"/>
    <s v="Driving too fast for conditions; None"/>
    <s v="Road surface condition ( wet, icy, snow, slush, etc. )"/>
    <m/>
    <s v="None"/>
    <s v="None"/>
    <s v="Test not given"/>
    <x v="6"/>
    <x v="0"/>
  </r>
  <r>
    <n v="3416"/>
    <n v="2215530"/>
    <d v="2022-11-10T08:40:00"/>
    <s v="JACKSON"/>
    <s v="N"/>
    <s v="Lap belt and shoulder harness used"/>
    <s v="Straight ahead"/>
    <n v="0"/>
    <n v="90"/>
    <s v="Jackknife, Ran off road right"/>
    <s v="Cloudy"/>
    <s v="N"/>
    <s v="N"/>
    <s v="N"/>
    <s v="N"/>
    <n v="43.836117000000002"/>
    <n v="-101.805689"/>
    <s v="Tractor/semi-trailer"/>
    <s v="Eastbound"/>
    <s v="None; Running off road"/>
    <s v="Road surface condition ( wet, icy, snow, slush, etc. )"/>
    <m/>
    <s v="None"/>
    <s v="Weather conditions"/>
    <s v="Test not given"/>
    <x v="6"/>
    <x v="0"/>
  </r>
  <r>
    <n v="3417"/>
    <n v="2216025"/>
    <d v="2022-11-10T22:08:00"/>
    <s v="PENNINGTON"/>
    <s v="N"/>
    <s v="Lap belt and shoulder harness used"/>
    <s v="Straight ahead"/>
    <n v="0"/>
    <n v="90"/>
    <s v="Fence, Jackknife, Ran off road right"/>
    <s v="Sleet, hail ( freezing rain or drizzle )"/>
    <s v="N"/>
    <s v="N"/>
    <s v="N"/>
    <s v="N"/>
    <n v="44.117355000000003"/>
    <n v="-103.087520999999"/>
    <s v="Tractor/semi-trailer"/>
    <s v="Eastbound"/>
    <s v="None"/>
    <s v="Road surface condition ( wet, icy, snow, slush, etc. )"/>
    <m/>
    <s v="None"/>
    <s v="Weather conditions"/>
    <s v="0.00 BAC"/>
    <x v="6"/>
    <x v="0"/>
  </r>
  <r>
    <n v="3418"/>
    <n v="2216187"/>
    <d v="2022-11-10T12:22:00"/>
    <s v="JACKSON"/>
    <s v="N"/>
    <s v="Lap belt and shoulder harness used"/>
    <s v="Straight ahead"/>
    <n v="0"/>
    <n v="90"/>
    <s v="Motor vehicle in transport"/>
    <s v="Cloudy"/>
    <s v="N"/>
    <s v="N"/>
    <s v="N"/>
    <s v="N"/>
    <n v="43.836050999999898"/>
    <n v="-101.787018"/>
    <s v="Passenger car; Tractor/semi-trailer"/>
    <s v="Eastbound"/>
    <s v="None"/>
    <s v="Road surface condition ( wet, icy, snow, slush, etc. )"/>
    <m/>
    <s v="None"/>
    <s v="Weather conditions"/>
    <s v="0.00 BAC, Test not given"/>
    <x v="6"/>
    <x v="0"/>
  </r>
  <r>
    <n v="3421"/>
    <n v="2215753"/>
    <d v="2022-11-15T10:50:00"/>
    <s v="PENNINGTON"/>
    <s v="N"/>
    <s v="Lap belt and shoulder harness used"/>
    <s v="Straight ahead"/>
    <n v="0"/>
    <n v="90"/>
    <s v="Jackknife, Ran off road right"/>
    <s v="Snow"/>
    <s v="N"/>
    <s v="N"/>
    <s v="N"/>
    <s v="N"/>
    <n v="44.104734000000001"/>
    <n v="-102.896433999999"/>
    <s v="Tractor/semi-trailer"/>
    <s v="Westbound"/>
    <s v="Driving too fast for conditions; None"/>
    <s v="Road surface condition ( wet, icy, snow, slush, etc. )"/>
    <m/>
    <s v="None"/>
    <s v="None"/>
    <s v="Test not given"/>
    <x v="6"/>
    <x v="0"/>
  </r>
  <r>
    <n v="3422"/>
    <n v="2215947"/>
    <d v="2022-11-18T12:29:00"/>
    <s v="PENNINGTON"/>
    <s v="N"/>
    <s v="Lap belt and shoulder harness used"/>
    <s v="Straight ahead"/>
    <n v="0"/>
    <n v="90"/>
    <s v="Motor vehicle in transport"/>
    <s v="Clear"/>
    <s v="N"/>
    <s v="N"/>
    <s v="N"/>
    <s v="N"/>
    <n v="44.063599000000004"/>
    <n v="-102.436505999999"/>
    <s v="Mini-van/passenger van with seats for 8 or less, including driver; Tractor/semi-trailer"/>
    <s v="Eastbound"/>
    <s v="Followed too closely; None"/>
    <s v="None"/>
    <m/>
    <s v="None"/>
    <s v="None"/>
    <s v="Test not given, Test not given"/>
    <x v="6"/>
    <x v="0"/>
  </r>
  <r>
    <n v="3423"/>
    <n v="2217982"/>
    <d v="2022-12-12T16:06:00"/>
    <s v="PENNINGTON"/>
    <s v="N"/>
    <s v="Lap belt and shoulder harness used"/>
    <s v="Straight ahead"/>
    <n v="0"/>
    <n v="90"/>
    <s v="Motor vehicle in transport"/>
    <s v="Sleet, hail ( freezing rain or drizzle ), Blowing snow"/>
    <s v="N"/>
    <s v="N"/>
    <s v="N"/>
    <s v="N"/>
    <n v="43.9137559999999"/>
    <n v="-102.078073"/>
    <s v="Passenger car; SUV ( sport utility/suburban )"/>
    <s v="Westbound"/>
    <s v="Driving too fast for conditions; None"/>
    <s v="None"/>
    <s v="OVERDRIVING ROAD CONDITIONS/SPEED OVER REASONABLE"/>
    <s v="None"/>
    <s v="None"/>
    <s v="0.00 BAC, 0.00 BAC"/>
    <x v="6"/>
    <x v="0"/>
  </r>
  <r>
    <n v="3424"/>
    <n v="2218513"/>
    <d v="2022-12-21T12:24:00"/>
    <s v="PENNINGTON"/>
    <s v="N"/>
    <s v="Lap belt and shoulder harness used"/>
    <s v="Slowing in traffic lane"/>
    <n v="0"/>
    <n v="90"/>
    <s v="Motor vehicle in transport"/>
    <s v="Snow, Severe crosswinds"/>
    <s v="N"/>
    <s v="N"/>
    <s v="N"/>
    <s v="N"/>
    <n v="44.103665999999897"/>
    <n v="-102.750805"/>
    <s v="Light truck (2 axles, 4 tires)"/>
    <s v="Westbound"/>
    <s v="None"/>
    <s v="Road surface condition ( wet, icy, snow, slush, etc. )"/>
    <m/>
    <s v="None"/>
    <s v="None; Weather conditions"/>
    <s v="Test not given, Test not given, Test not given"/>
    <x v="6"/>
    <x v="1"/>
  </r>
  <r>
    <n v="3426"/>
    <n v="2217249"/>
    <d v="2022-12-03T17:00:00"/>
    <s v="PENNINGTON"/>
    <s v="N"/>
    <m/>
    <m/>
    <n v="-1"/>
    <n v="90"/>
    <s v="Animal  - wild"/>
    <s v="Clear"/>
    <s v="N"/>
    <s v="N"/>
    <s v="N"/>
    <s v="N"/>
    <n v="44.10398"/>
    <n v="-102.874267"/>
    <s v="Single-unit truck (2 axle, 6 tires) GVWR 10,000 lbs or less"/>
    <s v="Eastbound"/>
    <s v="Wild animal hit - damage only"/>
    <s v="Animal in roadway"/>
    <m/>
    <s v="Wild animal hit"/>
    <s v="Wild animal hit - damage only"/>
    <s v="Wild animal hit"/>
    <x v="6"/>
    <x v="0"/>
  </r>
  <r>
    <n v="3427"/>
    <n v="2218265"/>
    <d v="2022-12-11T12:43:00"/>
    <s v="PENNINGTON"/>
    <s v="N"/>
    <s v="Lap belt and shoulder harness used"/>
    <s v="Straight ahead"/>
    <n v="0"/>
    <n v="90"/>
    <s v="Motor vehicle in transport"/>
    <s v="Clear"/>
    <s v="N"/>
    <s v="N"/>
    <s v="Y"/>
    <s v="N"/>
    <n v="43.943750000000001"/>
    <n v="-102.159477999999"/>
    <s v="Light truck (2 axles, 4 tires); Single-unit truck (2 axle, 6 tires) GVWR 10,000 lbs or less"/>
    <s v="Eastbound"/>
    <s v="Distracted (list distraction in narrative); Improper lane change; None"/>
    <s v="None"/>
    <m/>
    <s v="None; Power train"/>
    <s v="None"/>
    <s v="Test not given, Test not given"/>
    <x v="6"/>
    <x v="0"/>
  </r>
  <r>
    <n v="3428"/>
    <n v="2217696"/>
    <d v="2022-12-12T15:18:00"/>
    <s v="PENNINGTON"/>
    <s v="N"/>
    <s v="Lap belt and shoulder harness used"/>
    <s v="Straight ahead"/>
    <n v="0"/>
    <n v="90"/>
    <s v="Jackknife, Ran off road left"/>
    <s v="Sleet, hail ( freezing rain or drizzle )"/>
    <s v="N"/>
    <s v="N"/>
    <s v="N"/>
    <s v="N"/>
    <n v="44.010106"/>
    <n v="-102.280483"/>
    <s v="Tractor/semi-trailer"/>
    <s v="Westbound"/>
    <s v="None"/>
    <s v="Road surface condition ( wet, icy, snow, slush, etc. )"/>
    <m/>
    <s v="None"/>
    <s v="None"/>
    <s v="Test not given"/>
    <x v="6"/>
    <x v="0"/>
  </r>
  <r>
    <n v="3429"/>
    <n v="2218541"/>
    <d v="2022-12-21T13:59:00"/>
    <s v="PENNINGTON"/>
    <s v="N"/>
    <s v="Lap belt and shoulder harness used"/>
    <s v="Straight ahead"/>
    <n v="0"/>
    <n v="90"/>
    <s v="Motor vehicle in transport"/>
    <s v="Snow, Blowing snow"/>
    <s v="N"/>
    <s v="N"/>
    <s v="N"/>
    <s v="N"/>
    <n v="44.118112000000004"/>
    <n v="-102.964287999999"/>
    <s v="Light truck (2 axles, 4 tires); Passenger car"/>
    <s v="Eastbound"/>
    <s v="Driving too fast for conditions; None"/>
    <s v="Road surface condition ( wet, icy, snow, slush, etc. )"/>
    <m/>
    <s v="None"/>
    <s v="Weather conditions"/>
    <s v="Test not given, Test not given, Not reported, Test not given"/>
    <x v="6"/>
    <x v="2"/>
  </r>
  <r>
    <n v="3431"/>
    <n v="2219197"/>
    <d v="2022-11-07T12:28:00"/>
    <s v="PENNINGTON"/>
    <s v="N"/>
    <s v="Lap belt and shoulder harness used"/>
    <s v="Straight ahead"/>
    <n v="0"/>
    <n v="90"/>
    <s v="Jackknife, Overturn/rollover"/>
    <s v="Severe crosswinds"/>
    <s v="N"/>
    <s v="N"/>
    <s v="N"/>
    <s v="N"/>
    <n v="44.117562999999897"/>
    <n v="-103.09389"/>
    <s v="Light truck (2 axles, 4 tires)"/>
    <s v="Westbound"/>
    <s v="None"/>
    <s v="None"/>
    <m/>
    <s v="None"/>
    <s v="None"/>
    <s v="Test not given"/>
    <x v="6"/>
    <x v="0"/>
  </r>
  <r>
    <n v="3432"/>
    <n v="2215396"/>
    <d v="2022-11-07T06:07:00"/>
    <s v="PENNINGTON"/>
    <s v="N"/>
    <m/>
    <m/>
    <n v="-1"/>
    <n v="90"/>
    <s v="Animal  - wild"/>
    <s v="Clear"/>
    <s v="N"/>
    <s v="N"/>
    <s v="N"/>
    <s v="N"/>
    <n v="44.066493000000001"/>
    <n v="-102.428477999999"/>
    <s v="Passenger car"/>
    <s v="Eastbound"/>
    <s v="Wild animal hit - damage only"/>
    <s v="Animal in roadway"/>
    <m/>
    <s v="Wild animal hit"/>
    <s v="Wild animal hit - damage only"/>
    <s v="Wild animal hit"/>
    <x v="6"/>
    <x v="0"/>
  </r>
  <r>
    <n v="3433"/>
    <n v="2215419"/>
    <d v="2022-11-05T22:10:00"/>
    <s v="JACKSON"/>
    <s v="N"/>
    <m/>
    <m/>
    <n v="-1"/>
    <n v="90"/>
    <s v="Animal  - wild"/>
    <s v="Clear"/>
    <s v="N"/>
    <s v="N"/>
    <s v="N"/>
    <s v="N"/>
    <n v="43.835883000000003"/>
    <n v="-101.766824999999"/>
    <s v="SUV ( sport utility/suburban )"/>
    <s v="Eastbound"/>
    <s v="Wild animal hit - damage only"/>
    <s v="Animal in roadway"/>
    <m/>
    <s v="Wild animal hit"/>
    <s v="Wild animal hit - damage only"/>
    <s v="Wild animal hit"/>
    <x v="6"/>
    <x v="0"/>
  </r>
  <r>
    <n v="3436"/>
    <n v="2215523"/>
    <d v="2022-11-15T05:37:00"/>
    <s v="PENNINGTON"/>
    <s v="N"/>
    <m/>
    <m/>
    <n v="-1"/>
    <n v="90"/>
    <s v="Animal  - wild"/>
    <s v="Snow"/>
    <s v="N"/>
    <s v="N"/>
    <s v="N"/>
    <s v="N"/>
    <n v="44.103400999999899"/>
    <n v="-102.745794"/>
    <s v="Light truck (2 axles, 4 tires)"/>
    <s v="Eastbound"/>
    <s v="Wild animal hit - damage only"/>
    <s v="Animal in roadway"/>
    <m/>
    <s v="Wild animal hit"/>
    <s v="Wild animal hit - damage only"/>
    <s v="Wild animal hit"/>
    <x v="6"/>
    <x v="0"/>
  </r>
  <r>
    <n v="3439"/>
    <n v="2215527"/>
    <d v="2022-11-09T16:03:00"/>
    <s v="PENNINGTON"/>
    <s v="N"/>
    <s v="Lap belt and shoulder harness used"/>
    <s v="Straight ahead"/>
    <n v="0"/>
    <n v="90"/>
    <s v="Mailbox, Overturn/rollover, Ran off road left, Ran off road right"/>
    <s v="Sleet, hail ( freezing rain or drizzle )"/>
    <s v="N"/>
    <s v="N"/>
    <s v="N"/>
    <s v="N"/>
    <n v="44.103307000000001"/>
    <n v="-102.603167999999"/>
    <s v="Light truck (2 axles, 4 tires)"/>
    <s v="Eastbound"/>
    <s v="Driving too fast for conditions; None"/>
    <s v="None"/>
    <s v="OVERDRIVING ROAD CONDITIONS/SPEED OVER REASONABLE"/>
    <s v="None"/>
    <s v="None"/>
    <s v="0.00 BAC"/>
    <x v="6"/>
    <x v="1"/>
  </r>
  <r>
    <n v="3440"/>
    <n v="2215529"/>
    <d v="2022-11-09T14:54:00"/>
    <s v="JACKSON"/>
    <s v="N"/>
    <s v="Lap belt and shoulder harness used"/>
    <s v="Straight ahead"/>
    <n v="0"/>
    <n v="90"/>
    <s v="Cross median/centerline, Fence, Overturn/rollover, Ran off road left"/>
    <s v="Sleet, hail ( freezing rain or drizzle )"/>
    <s v="N"/>
    <s v="N"/>
    <s v="N"/>
    <s v="N"/>
    <n v="43.865732999999899"/>
    <n v="-101.955365"/>
    <s v="Light truck (2 axles, 4 tires)"/>
    <s v="Eastbound"/>
    <s v="Driving too fast for conditions; None"/>
    <s v="Road surface condition ( wet, icy, snow, slush, etc. )"/>
    <m/>
    <s v="None"/>
    <s v="Weather conditions"/>
    <s v="Test not given"/>
    <x v="6"/>
    <x v="0"/>
  </r>
  <r>
    <n v="3441"/>
    <n v="2215531"/>
    <d v="2022-11-12T21:19:00"/>
    <s v="PENNINGTON"/>
    <s v="N"/>
    <s v="None used"/>
    <s v="Straight ahead"/>
    <n v="0"/>
    <n v="90"/>
    <s v="Overturn/rollover, Ran off road left"/>
    <s v="Clear"/>
    <s v="N"/>
    <s v="N"/>
    <s v="N"/>
    <s v="N"/>
    <n v="43.957787000000003"/>
    <n v="-102.173455"/>
    <s v="Light truck (2 axles, 4 tires)"/>
    <s v="Westbound"/>
    <s v="Drinking; None"/>
    <s v="None"/>
    <s v="DRIVING WHILE INTOXICATED, IMPROPER LANE CHANGE, SEAT BELT REQUIRED-DRIVER &amp; ADULT FRONT SEAT PASSENGERS, OPEN CONTAINER IN MOTOR VEHICLE"/>
    <s v="None"/>
    <s v="None"/>
    <s v="0.14 BAC"/>
    <x v="6"/>
    <x v="3"/>
  </r>
  <r>
    <n v="3442"/>
    <n v="2215533"/>
    <d v="2022-11-10T09:14:00"/>
    <s v="PENNINGTON"/>
    <s v="N"/>
    <s v="Lap belt and shoulder harness used"/>
    <s v="Straight ahead"/>
    <n v="0"/>
    <n v="90"/>
    <s v="Bridge rail, Jackknife"/>
    <s v="Clear"/>
    <s v="N"/>
    <s v="N"/>
    <s v="N"/>
    <s v="N"/>
    <n v="44.117784999999898"/>
    <n v="-103.058908"/>
    <s v="Light truck (2 axles, 4 tires)"/>
    <s v="Eastbound"/>
    <s v="None"/>
    <s v="Road surface condition ( wet, icy, snow, slush, etc. )"/>
    <m/>
    <s v="None"/>
    <s v="None"/>
    <s v="0.00 BAC"/>
    <x v="6"/>
    <x v="0"/>
  </r>
  <r>
    <n v="1333"/>
    <n v="1800153"/>
    <d v="2018-01-02T12:16:00"/>
    <s v="PENNINGTON"/>
    <s v="N"/>
    <s v="Lap belt and shoulder harness used"/>
    <s v="Straight ahead, Turning left"/>
    <n v="0"/>
    <n v="44"/>
    <s v="Motor vehicle in transport, Ran off road right"/>
    <s v="Clear"/>
    <s v="N"/>
    <s v="N"/>
    <s v="N"/>
    <s v="N"/>
    <n v="44.031472999999899"/>
    <n v="-103.09112"/>
    <s v="Light truck (2 axles, 4 tires); Passenger car"/>
    <s v="Eastbound; Westbound"/>
    <s v="Failed to yield to vehicle; None"/>
    <s v="None"/>
    <s v="CARELESS DRIVING."/>
    <s v="None"/>
    <s v="None"/>
    <s v="0.00 BAC, 0.00 BAC"/>
    <x v="7"/>
    <x v="0"/>
  </r>
  <r>
    <n v="1335"/>
    <n v="1800002"/>
    <d v="2018-01-01T18:20:00"/>
    <s v="PENNINGTON"/>
    <s v="N"/>
    <s v="Lap belt and shoulder harness used"/>
    <s v="Straight ahead"/>
    <n v="0"/>
    <n v="16"/>
    <s v="Light/luminaire support, Ran off road right"/>
    <s v="Cloudy"/>
    <s v="N"/>
    <s v="N"/>
    <s v="N"/>
    <s v="N"/>
    <n v="44.098410000000001"/>
    <n v="-103.151208999999"/>
    <s v="Passenger car"/>
    <s v="Northbound"/>
    <s v="Driving too fast for conditions; Running off road"/>
    <s v="Road surface condition ( wet, icy, snow, slush, etc. )"/>
    <s v="NO VALID DL, FINANCIAL RESPONSIBILITY - OWNER"/>
    <s v="None"/>
    <s v="None"/>
    <s v="Test not given"/>
    <x v="7"/>
    <x v="0"/>
  </r>
  <r>
    <n v="1336"/>
    <n v="1800532"/>
    <d v="2018-01-09T06:15:00"/>
    <s v="PENNINGTON"/>
    <s v="N"/>
    <m/>
    <m/>
    <n v="-1"/>
    <n v="44"/>
    <s v="Animal  - wild"/>
    <s v="Clear"/>
    <s v="N"/>
    <s v="N"/>
    <s v="N"/>
    <s v="N"/>
    <n v="44.0406949999999"/>
    <n v="-103.117727"/>
    <s v="Passenger car"/>
    <s v="Westbound"/>
    <s v="Wild animal hit - damage only"/>
    <s v="Animal in roadway"/>
    <m/>
    <s v="Wild animal hit"/>
    <s v="Wild animal hit - damage only"/>
    <s v="Wild animal hit"/>
    <x v="7"/>
    <x v="0"/>
  </r>
  <r>
    <n v="1337"/>
    <n v="1800100"/>
    <d v="2018-01-03T06:40:00"/>
    <s v="PENNINGTON"/>
    <s v="N"/>
    <m/>
    <m/>
    <n v="-1"/>
    <n v="44"/>
    <s v="Animal  - wild"/>
    <s v="Clear"/>
    <s v="N"/>
    <s v="N"/>
    <s v="N"/>
    <s v="N"/>
    <n v="44.0427579999999"/>
    <n v="-103.123154999999"/>
    <s v="Passenger car"/>
    <s v="Eastbound"/>
    <s v="Wild animal hit - damage only"/>
    <s v="Animal in roadway"/>
    <m/>
    <s v="Wild animal hit"/>
    <s v="Wild animal hit - damage only"/>
    <s v="Wild animal hit"/>
    <x v="7"/>
    <x v="0"/>
  </r>
  <r>
    <n v="1338"/>
    <n v="1800102"/>
    <d v="2018-01-05T06:10:00"/>
    <s v="PENNINGTON"/>
    <s v="N"/>
    <s v="Lap belt and shoulder harness used"/>
    <s v="Straight ahead"/>
    <n v="0"/>
    <n v="16"/>
    <s v="Cross median/centerline, Ran off road left, Tree/shrubbery"/>
    <s v="Fog, smog, smoke"/>
    <s v="N"/>
    <s v="N"/>
    <s v="N"/>
    <s v="N"/>
    <n v="44.079202000000002"/>
    <n v="-103.151236999999"/>
    <s v="Passenger car"/>
    <s v="Southbound"/>
    <s v="Driving too fast for conditions; None"/>
    <s v="Road surface condition ( wet, icy, snow, slush, etc. )"/>
    <m/>
    <s v="None"/>
    <s v="Weather conditions"/>
    <s v="Test not given"/>
    <x v="7"/>
    <x v="0"/>
  </r>
  <r>
    <n v="1343"/>
    <n v="1800388"/>
    <d v="2018-01-08T05:34:00"/>
    <s v="PENNINGTON"/>
    <s v="N"/>
    <m/>
    <m/>
    <n v="-1"/>
    <n v="44"/>
    <s v="Animal  - wild"/>
    <s v="Clear"/>
    <s v="N"/>
    <s v="N"/>
    <s v="N"/>
    <s v="N"/>
    <n v="43.968438999999897"/>
    <n v="-102.89531100000001"/>
    <s v="SUV ( sport utility/suburban )"/>
    <s v="Eastbound"/>
    <s v="Wild animal hit - damage only"/>
    <s v="Animal in roadway"/>
    <m/>
    <s v="Wild animal hit"/>
    <s v="Wild animal hit - damage only"/>
    <s v="Wild animal hit"/>
    <x v="7"/>
    <x v="0"/>
  </r>
  <r>
    <n v="1345"/>
    <n v="1800453"/>
    <d v="2018-01-13T17:26:00"/>
    <s v="PENNINGTON"/>
    <s v="N"/>
    <s v="Lap belt and shoulder harness used"/>
    <s v="Stopped in traffic lane, Straight ahead"/>
    <n v="0"/>
    <n v="44"/>
    <s v="Motor vehicle in transport, Ran off road right"/>
    <s v="Sleet, hail ( freezing rain or drizzle )"/>
    <s v="N"/>
    <s v="N"/>
    <s v="N"/>
    <s v="N"/>
    <n v="44.058844000000001"/>
    <n v="-103.151358999999"/>
    <s v="Light truck (2 axles, 4 tires); Passenger car"/>
    <s v="Westbound"/>
    <s v="Driving too fast for conditions; None"/>
    <s v="Road surface condition ( wet, icy, snow, slush, etc. )"/>
    <s v="HIT AND RUN - FAILURE TO STOP &amp; GIVE INFO AFTER ACCIDENT"/>
    <s v="None"/>
    <s v="None"/>
    <s v="Test not given, Test not given"/>
    <x v="7"/>
    <x v="0"/>
  </r>
  <r>
    <n v="1346"/>
    <n v="1800470"/>
    <d v="2018-01-13T13:36:00"/>
    <s v="PENNINGTON"/>
    <s v="N"/>
    <s v="Lap belt and shoulder harness used"/>
    <s v="Straight ahead, Turning left"/>
    <n v="0"/>
    <n v="16"/>
    <s v="Motor vehicle in transport"/>
    <s v="Cloudy, Snow"/>
    <s v="N"/>
    <s v="N"/>
    <s v="N"/>
    <s v="N"/>
    <n v="44.096257000000001"/>
    <n v="-103.151383999999"/>
    <s v="Light truck (2 axles, 4 tires); Passenger car"/>
    <s v="Northbound; Southbound"/>
    <s v="Disregarded traffic signs or signals; Driving too fast for conditions; None"/>
    <s v="None; Road surface condition ( wet, icy, snow, slush, etc. )"/>
    <s v="FAIL TO STOP AT RED LIGHT, FAIL TO REPORT ACCIDENT (&gt;$1000/$2000), NO VALID DL"/>
    <s v="None"/>
    <s v="None"/>
    <s v="Test not given, Test not given"/>
    <x v="7"/>
    <x v="0"/>
  </r>
  <r>
    <n v="1350"/>
    <n v="1800628"/>
    <d v="2018-01-15T10:20:00"/>
    <s v="PENNINGTON"/>
    <s v="N"/>
    <s v="Lap belt and shoulder harness used"/>
    <s v="Stopped in traffic lane, Straight ahead"/>
    <n v="0"/>
    <n v="16"/>
    <s v="Motor vehicle in transport"/>
    <s v="Clear"/>
    <s v="N"/>
    <s v="N"/>
    <s v="N"/>
    <s v="N"/>
    <n v="44.100476"/>
    <n v="-103.151194"/>
    <s v="Passenger car; SUV ( sport utility/suburban )"/>
    <s v="Northbound"/>
    <s v="Followed too closely; None"/>
    <s v="None; Road surface condition ( wet, icy, snow, slush, etc. )"/>
    <s v="FOLLOWING TOO CLOSELY"/>
    <s v="None"/>
    <s v="None"/>
    <s v="Test not given, Test not given"/>
    <x v="7"/>
    <x v="0"/>
  </r>
  <r>
    <n v="1352"/>
    <n v="1800676"/>
    <d v="2018-01-16T17:30:00"/>
    <s v="PENNINGTON"/>
    <s v="N"/>
    <m/>
    <s v="Straight ahead"/>
    <n v="0"/>
    <n v="44"/>
    <s v="Culvert, Ran off road right"/>
    <s v="Clear"/>
    <s v="N"/>
    <s v="N"/>
    <s v="N"/>
    <s v="N"/>
    <n v="44.065393"/>
    <n v="-103.162719999999"/>
    <s v="Passenger car"/>
    <s v="Eastbound"/>
    <s v="Drinking; Running off road"/>
    <s v="None"/>
    <s v="DRIVERS LICENSE SUSPENDED, DUI, FINANCIAL RESPONSIBILITY - OWNER"/>
    <s v="None"/>
    <s v="None"/>
    <s v="Test refused"/>
    <x v="7"/>
    <x v="2"/>
  </r>
  <r>
    <n v="1354"/>
    <n v="1800473"/>
    <d v="2018-01-14T15:52:00"/>
    <s v="PENNINGTON"/>
    <s v="N"/>
    <s v="Lap belt and shoulder harness used"/>
    <s v="Straight ahead"/>
    <n v="0"/>
    <n v="16"/>
    <s v="Light/luminaire support, Ran off road right"/>
    <s v="Snow, Blowing snow"/>
    <s v="N"/>
    <s v="N"/>
    <s v="N"/>
    <s v="N"/>
    <n v="44.094883000000003"/>
    <n v="-103.151224999999"/>
    <s v="Light truck (2 axles, 4 tires)"/>
    <s v="Northbound"/>
    <s v="Driving too fast for conditions; None"/>
    <s v="Road surface condition ( wet, icy, snow, slush, etc. )"/>
    <s v="DRIVERS LICENSE SUSPENDED, FINANCIAL RESPONSIBILITY - OWNER"/>
    <s v="None"/>
    <s v="Weather conditions"/>
    <s v="Test not given"/>
    <x v="7"/>
    <x v="1"/>
  </r>
  <r>
    <n v="1356"/>
    <n v="1801074"/>
    <d v="2018-01-23T17:09:00"/>
    <s v="PENNINGTON"/>
    <s v="N"/>
    <s v="Lap belt and shoulder harness used"/>
    <s v="Stopped in traffic lane, Straight ahead"/>
    <n v="0"/>
    <m/>
    <s v="Animal - domestic, Motor vehicle in transport"/>
    <s v="Clear"/>
    <s v="N"/>
    <s v="N"/>
    <s v="N"/>
    <s v="N"/>
    <n v="44.099488000000001"/>
    <n v="-103.15161000000001"/>
    <s v="Light truck (2 axles, 4 tires); Mini-van/passenger van with seats for 8 or less, including driver"/>
    <s v="Eastbound"/>
    <s v="Followed too closely; None"/>
    <s v="None"/>
    <s v="FOLLOWING TOO CLOSELY"/>
    <s v="None"/>
    <s v="None"/>
    <s v="Test not given, Test not given"/>
    <x v="7"/>
    <x v="0"/>
  </r>
  <r>
    <n v="1359"/>
    <n v="1801524"/>
    <d v="2018-01-23T19:40:00"/>
    <s v="PENNINGTON"/>
    <s v="N"/>
    <m/>
    <m/>
    <n v="-1"/>
    <n v="44"/>
    <s v="Animal  - wild"/>
    <s v="Clear"/>
    <s v="N"/>
    <s v="N"/>
    <s v="N"/>
    <s v="N"/>
    <n v="44.021624000000003"/>
    <n v="-103.062669"/>
    <s v="SUV ( sport utility/suburban )"/>
    <s v="Westbound"/>
    <s v="Wild animal hit - damage only"/>
    <s v="Animal in roadway"/>
    <m/>
    <s v="Wild animal hit"/>
    <s v="Wild animal hit - damage only"/>
    <s v="Wild animal hit"/>
    <x v="7"/>
    <x v="0"/>
  </r>
  <r>
    <n v="1360"/>
    <n v="1801537"/>
    <d v="2018-02-03T07:24:00"/>
    <s v="PENNINGTON"/>
    <s v="N"/>
    <s v="Lap belt and shoulder harness used"/>
    <s v="Overtaking/passing"/>
    <n v="0"/>
    <n v="44"/>
    <s v="Overturn/rollover, Ran off road left"/>
    <s v="Clear"/>
    <s v="Y"/>
    <s v="N"/>
    <s v="N"/>
    <s v="N"/>
    <n v="43.901525999999897"/>
    <n v="-102.666715999999"/>
    <s v="Light truck (2 axles, 4 tires)"/>
    <s v="Eastbound"/>
    <s v="None; Over-correcting/over-steering"/>
    <s v="Road surface condition ( wet, icy, snow, slush, etc. )"/>
    <m/>
    <s v="None"/>
    <s v="None"/>
    <s v="Test not given"/>
    <x v="7"/>
    <x v="0"/>
  </r>
  <r>
    <n v="1365"/>
    <n v="1801825"/>
    <d v="2018-02-11T18:49:00"/>
    <s v="PENNINGTON"/>
    <s v="N"/>
    <m/>
    <m/>
    <n v="-1"/>
    <n v="44"/>
    <s v="Animal  - wild"/>
    <s v="Clear"/>
    <s v="N"/>
    <s v="N"/>
    <s v="N"/>
    <s v="N"/>
    <n v="44.0453639999999"/>
    <n v="-103.127681999999"/>
    <s v="SUV ( sport utility/suburban )"/>
    <s v="Eastbound"/>
    <s v="Wild animal hit - damage only"/>
    <s v="Animal in roadway"/>
    <m/>
    <s v="Wild animal hit"/>
    <s v="Wild animal hit - damage only"/>
    <s v="Wild animal hit"/>
    <x v="7"/>
    <x v="0"/>
  </r>
  <r>
    <n v="1368"/>
    <n v="1802302"/>
    <d v="2018-02-17T09:45:00"/>
    <s v="PENNINGTON"/>
    <s v="N"/>
    <s v="Lap belt and shoulder harness used"/>
    <s v="Stopped in traffic lane, Straight ahead"/>
    <n v="0"/>
    <n v="16"/>
    <s v="Motor vehicle in transport"/>
    <s v="Clear"/>
    <s v="N"/>
    <s v="N"/>
    <s v="N"/>
    <s v="N"/>
    <n v="44.100614999999898"/>
    <n v="-103.151195999999"/>
    <s v="SUV ( sport utility/suburban )"/>
    <s v="Northbound"/>
    <s v="Drinking; None"/>
    <s v="None"/>
    <s v="DRIVERS LICENSE REVOKED, DUI, HIT AND RUN - FAILURE TO STOP &amp; GIVE INFO AFTER ACCIDENT"/>
    <s v="None"/>
    <s v="None"/>
    <s v="Test not given, Test given, but unobtainable at time report filed"/>
    <x v="7"/>
    <x v="0"/>
  </r>
  <r>
    <n v="1369"/>
    <n v="1802303"/>
    <d v="2018-02-19T09:32:00"/>
    <s v="PENNINGTON"/>
    <s v="N"/>
    <s v="Lap belt and shoulder harness used"/>
    <s v="Stopped in traffic lane, Straight ahead"/>
    <n v="0"/>
    <n v="16"/>
    <s v="Motor vehicle in transport"/>
    <s v="Snow"/>
    <s v="N"/>
    <s v="N"/>
    <s v="N"/>
    <s v="N"/>
    <n v="44.100333999999897"/>
    <n v="-103.1512"/>
    <s v="Passenger car"/>
    <s v="Northbound"/>
    <s v="Driving too fast for conditions; None"/>
    <s v="Road surface condition ( wet, icy, snow, slush, etc. )"/>
    <s v="NO VALID DL, OVERDRIVING ROAD CONDITIONS"/>
    <s v="Brakes; None"/>
    <s v="Weather conditions"/>
    <s v="Test not given, Test not given"/>
    <x v="7"/>
    <x v="0"/>
  </r>
  <r>
    <n v="1371"/>
    <n v="1802534"/>
    <d v="2018-02-21T07:50:00"/>
    <s v="PENNINGTON"/>
    <s v="N"/>
    <s v="Lap belt and shoulder harness used"/>
    <s v="Slowing in traffic lane, Straight ahead"/>
    <n v="0"/>
    <n v="44"/>
    <s v="Motor vehicle in transport"/>
    <s v="Clear"/>
    <s v="N"/>
    <s v="N"/>
    <s v="N"/>
    <s v="N"/>
    <n v="44.064385999999899"/>
    <n v="-103.160933999999"/>
    <s v="Passenger car; SUV ( sport utility/suburban )"/>
    <s v="Westbound"/>
    <s v="Followed too closely; None"/>
    <s v="None; Road surface condition ( wet, icy, snow, slush, etc. )"/>
    <s v="FOLLOWING TOO CLOSELY"/>
    <s v="None"/>
    <s v="None"/>
    <s v="Test not given, Test not given"/>
    <x v="7"/>
    <x v="2"/>
  </r>
  <r>
    <n v="1374"/>
    <n v="1803072"/>
    <d v="2018-02-28T18:32:00"/>
    <s v="PENNINGTON"/>
    <s v="N"/>
    <s v="Lap belt and shoulder harness used"/>
    <s v="Straight ahead, Turning left"/>
    <n v="0"/>
    <n v="44"/>
    <s v="Motor vehicle in transport"/>
    <s v="Clear"/>
    <s v="N"/>
    <s v="N"/>
    <s v="N"/>
    <s v="N"/>
    <n v="44.052253"/>
    <n v="-103.13995300000001"/>
    <s v="Light truck (2 axles, 4 tires); SUV ( sport utility/suburban )"/>
    <s v="Eastbound; Westbound"/>
    <s v="Failed to yield to vehicle; None"/>
    <s v="None"/>
    <s v="LEFT TURNING VEHICLE TO YIELD ROW"/>
    <s v="None"/>
    <s v="None"/>
    <s v="Test not given, Test not given"/>
    <x v="7"/>
    <x v="0"/>
  </r>
  <r>
    <n v="1378"/>
    <n v="1803122"/>
    <d v="2018-03-05T14:26:00"/>
    <s v="PENNINGTON"/>
    <s v="N"/>
    <s v="Lap belt and shoulder harness used"/>
    <s v="Straight ahead"/>
    <n v="0"/>
    <n v="16"/>
    <s v="Equipment failure ( tires, brakes, etc. ), Fence, Other fixed object ( wall, building, tunnel, etc. ), Overturn/rollover"/>
    <s v="Cloudy"/>
    <s v="N"/>
    <s v="N"/>
    <s v="N"/>
    <s v="N"/>
    <n v="44.0769009999999"/>
    <n v="-103.151245"/>
    <s v="Light truck (2 axles, 4 tires)"/>
    <s v="Northbound"/>
    <s v="None"/>
    <s v="None"/>
    <s v="IMPROPERLY EQUIPPED VEHICLES ON HIGHWAY."/>
    <s v="Truck coupling / trailer hitch / safety chains"/>
    <s v="None"/>
    <s v="Test not given"/>
    <x v="7"/>
    <x v="0"/>
  </r>
  <r>
    <n v="1379"/>
    <n v="1803385"/>
    <d v="2018-02-03T16:15:00"/>
    <s v="PENNINGTON"/>
    <s v="N"/>
    <s v="Lap belt and shoulder harness used"/>
    <s v="Straight ahead"/>
    <n v="0"/>
    <n v="16"/>
    <s v="Motor vehicle in transport"/>
    <s v="Snow"/>
    <s v="N"/>
    <s v="N"/>
    <s v="N"/>
    <s v="N"/>
    <n v="44.076082999999898"/>
    <n v="-103.151410999999"/>
    <s v="Passenger car"/>
    <s v="Southbound"/>
    <s v="Driving too fast for conditions; None"/>
    <s v="Other; Road surface condition ( wet, icy, snow, slush, etc. )"/>
    <m/>
    <s v="None"/>
    <s v="Weather conditions"/>
    <s v="Test not given, Test not given"/>
    <x v="7"/>
    <x v="0"/>
  </r>
  <r>
    <n v="1380"/>
    <n v="1803387"/>
    <d v="2018-03-14T15:40:00"/>
    <s v="PENNINGTON"/>
    <s v="N"/>
    <s v="Lap belt and shoulder harness used"/>
    <s v="Straight ahead"/>
    <n v="0"/>
    <n v="16"/>
    <s v="Motor vehicle in transport"/>
    <s v="Cloudy"/>
    <s v="N"/>
    <s v="N"/>
    <s v="N"/>
    <s v="N"/>
    <n v="44.096257000000001"/>
    <n v="-103.151383999999"/>
    <s v="Light truck (2 axles, 4 tires); SUV ( sport utility/suburban )"/>
    <s v="Eastbound; Southbound; Westbound"/>
    <s v="Disregarded traffic signs or signals; Failed to yield to vehicle; None"/>
    <s v="None"/>
    <s v="FAIL TO STOP AT RED LIGHT"/>
    <s v="None"/>
    <s v="None"/>
    <s v="Test not given, Test not given, Test not given"/>
    <x v="7"/>
    <x v="2"/>
  </r>
  <r>
    <n v="1381"/>
    <n v="1803559"/>
    <d v="2018-03-15T08:01:00"/>
    <s v="PENNINGTON"/>
    <s v="N"/>
    <s v="Lap belt and shoulder harness used"/>
    <s v="Straight ahead"/>
    <n v="0"/>
    <n v="16"/>
    <s v="Motor vehicle in transport"/>
    <s v="Fog, smog, smoke"/>
    <s v="N"/>
    <s v="N"/>
    <s v="N"/>
    <s v="N"/>
    <n v="44.095072000000002"/>
    <n v="-103.151383999999"/>
    <s v="Passenger car; SUV ( sport utility/suburban )"/>
    <s v="Southbound"/>
    <s v="Followed too closely; None"/>
    <s v="None"/>
    <s v="FOLLOWING TOO CLOSELY"/>
    <s v="None"/>
    <s v="None"/>
    <s v="0.00 BAC, 0.00 BAC, 0.00 BAC"/>
    <x v="7"/>
    <x v="0"/>
  </r>
  <r>
    <n v="1389"/>
    <n v="1803988"/>
    <d v="2018-03-21T04:00:00"/>
    <s v="PENNINGTON"/>
    <s v="N"/>
    <m/>
    <m/>
    <n v="-1"/>
    <n v="44"/>
    <s v="Animal  - wild"/>
    <s v="Clear"/>
    <s v="N"/>
    <s v="N"/>
    <s v="N"/>
    <s v="N"/>
    <n v="43.722501999999899"/>
    <n v="-102.414551"/>
    <s v="Passenger car"/>
    <s v="Westbound"/>
    <s v="Wild animal hit - damage only"/>
    <s v="Animal in roadway"/>
    <m/>
    <s v="Wild animal hit"/>
    <s v="Wild animal hit - damage only"/>
    <s v="Wild animal hit"/>
    <x v="7"/>
    <x v="0"/>
  </r>
  <r>
    <n v="1391"/>
    <n v="1803996"/>
    <d v="2018-04-02T19:19:00"/>
    <s v="PENNINGTON"/>
    <s v="N"/>
    <s v="Lap belt and shoulder harness used"/>
    <s v="Straight ahead"/>
    <n v="0"/>
    <n v="16"/>
    <s v="Motor vehicle in transport"/>
    <s v="Snow"/>
    <s v="N"/>
    <s v="N"/>
    <s v="N"/>
    <s v="N"/>
    <n v="44.069225000000003"/>
    <n v="-103.158551"/>
    <s v="Light truck (2 axles, 4 tires); Passenger car"/>
    <s v="Eastbound; Southbound"/>
    <s v="Disregarded traffic signs or signals; None"/>
    <s v="Road surface condition ( wet, icy, snow, slush, etc. )"/>
    <m/>
    <s v="None"/>
    <s v="None"/>
    <s v="Test not given, Test not given"/>
    <x v="7"/>
    <x v="2"/>
  </r>
  <r>
    <n v="1392"/>
    <n v="1804059"/>
    <d v="2018-04-02T18:39:00"/>
    <s v="PENNINGTON"/>
    <s v="N"/>
    <s v="Lap belt and shoulder harness used"/>
    <s v="Straight ahead, Turning left"/>
    <n v="0"/>
    <n v="16"/>
    <s v="Motor vehicle in transport"/>
    <s v="Snow"/>
    <s v="N"/>
    <s v="N"/>
    <s v="N"/>
    <s v="N"/>
    <n v="44.096257000000001"/>
    <n v="-103.15122700000001"/>
    <s v="Passenger car"/>
    <s v="Northbound; Westbound"/>
    <s v="Disregarded traffic signs or signals; Driving too fast for conditions; None"/>
    <s v="Road surface condition ( wet, icy, snow, slush, etc. )"/>
    <m/>
    <s v="None"/>
    <s v="None"/>
    <s v="Test not given, Test not given"/>
    <x v="7"/>
    <x v="0"/>
  </r>
  <r>
    <n v="1395"/>
    <n v="1804282"/>
    <d v="2018-04-05T19:30:00"/>
    <s v="PENNINGTON"/>
    <s v="N"/>
    <s v="Lap belt and shoulder harness used"/>
    <s v="Straight ahead, Turning left"/>
    <n v="0"/>
    <n v="16"/>
    <s v="Motor vehicle in transport"/>
    <s v="Rain, Snow"/>
    <s v="N"/>
    <s v="N"/>
    <s v="N"/>
    <s v="N"/>
    <n v="44.100518999999899"/>
    <n v="-103.151387"/>
    <s v="Passenger car; Single-unit truck (2 axle, 6 tires) GVWR 10,000 lbs or less"/>
    <s v="Southbound"/>
    <s v="Improper lane change; Improper turn; None"/>
    <s v="None"/>
    <s v="TURNING FROM THE WRONG LANE"/>
    <s v="None"/>
    <s v="None"/>
    <s v="Test not given, Test not given"/>
    <x v="7"/>
    <x v="0"/>
  </r>
  <r>
    <n v="1396"/>
    <n v="1804363"/>
    <d v="2018-04-11T17:00:00"/>
    <s v="PENNINGTON"/>
    <s v="N"/>
    <s v="Lap belt and shoulder harness used, None used"/>
    <s v="Stopped in traffic lane, Straight ahead"/>
    <n v="0"/>
    <n v="16"/>
    <s v="Motor vehicle in transport"/>
    <s v="Clear"/>
    <s v="N"/>
    <s v="N"/>
    <s v="N"/>
    <s v="N"/>
    <n v="44.076709000000001"/>
    <n v="-103.151409999999"/>
    <s v="Passenger car; SUV ( sport utility/suburban )"/>
    <s v="Southbound"/>
    <s v="Failed to yield to vehicle; None"/>
    <s v="None"/>
    <s v="CARELESS DRIVING."/>
    <s v="None"/>
    <s v="None"/>
    <s v="Test not given, Not reported, Test not given, Test not given"/>
    <x v="7"/>
    <x v="3"/>
  </r>
  <r>
    <n v="1397"/>
    <n v="1804555"/>
    <d v="2018-04-17T19:30:00"/>
    <s v="PENNINGTON"/>
    <s v="N"/>
    <m/>
    <m/>
    <n v="-1"/>
    <n v="44"/>
    <s v="Animal  - wild"/>
    <s v="Cloudy"/>
    <s v="N"/>
    <s v="N"/>
    <s v="N"/>
    <s v="N"/>
    <n v="44.02075"/>
    <n v="-103.06014"/>
    <s v="Passenger car"/>
    <s v="Eastbound"/>
    <s v="Wild animal hit - damage only"/>
    <s v="Animal in roadway"/>
    <m/>
    <s v="Wild animal hit"/>
    <s v="Wild animal hit - damage only"/>
    <s v="Wild animal hit"/>
    <x v="7"/>
    <x v="0"/>
  </r>
  <r>
    <n v="1398"/>
    <n v="1804718"/>
    <d v="2018-04-17T15:10:00"/>
    <s v="PENNINGTON"/>
    <s v="N"/>
    <s v="Lap belt and shoulder harness used"/>
    <s v="Straight ahead"/>
    <n v="0"/>
    <n v="44"/>
    <s v="Motor vehicle in transport"/>
    <s v="Cloudy"/>
    <s v="N"/>
    <s v="N"/>
    <s v="N"/>
    <s v="N"/>
    <n v="44.046028"/>
    <n v="-103.128613"/>
    <s v="Passenger car"/>
    <s v="Eastbound; Westbound"/>
    <s v="None"/>
    <s v="None"/>
    <m/>
    <s v="None"/>
    <s v="None"/>
    <s v="0.00 BAC, 0.00 BAC"/>
    <x v="7"/>
    <x v="0"/>
  </r>
  <r>
    <n v="1399"/>
    <n v="1804774"/>
    <d v="2018-04-03T00:44:00"/>
    <s v="PENNINGTON"/>
    <s v="N"/>
    <s v="None used"/>
    <s v="Straight ahead"/>
    <n v="0"/>
    <n v="44"/>
    <s v="Overturn/rollover, Ran off road right"/>
    <s v="Cloudy, Snow"/>
    <s v="N"/>
    <s v="N"/>
    <s v="N"/>
    <s v="N"/>
    <n v="43.91281"/>
    <n v="-102.705669"/>
    <s v="SUV ( sport utility/suburban )"/>
    <s v="Eastbound"/>
    <s v="Driving too fast for conditions; None"/>
    <s v="Road surface condition ( wet, icy, snow, slush, etc. )"/>
    <m/>
    <s v="None"/>
    <s v="Weather conditions"/>
    <s v="Test not given, Not reported, Not reported, Not reported"/>
    <x v="7"/>
    <x v="3"/>
  </r>
  <r>
    <n v="1406"/>
    <n v="1805060"/>
    <d v="2018-04-04T07:45:00"/>
    <s v="PENNINGTON"/>
    <s v="N"/>
    <s v="Lap belt and shoulder harness used"/>
    <s v="Stopped in traffic lane, Straight ahead"/>
    <n v="0"/>
    <m/>
    <s v="Motor vehicle in transport"/>
    <s v="Clear"/>
    <s v="N"/>
    <s v="N"/>
    <s v="N"/>
    <s v="N"/>
    <n v="44.099595999999899"/>
    <n v="-103.151821999999"/>
    <s v="Light truck (2 axles, 4 tires); SUV ( sport utility/suburban )"/>
    <s v="Eastbound"/>
    <s v="Followed too closely; None"/>
    <s v="None; Unknown"/>
    <m/>
    <s v="None; Unknown"/>
    <s v="None; Unknown"/>
    <s v="Test not given, Test not given"/>
    <x v="7"/>
    <x v="0"/>
  </r>
  <r>
    <n v="1408"/>
    <n v="1805113"/>
    <d v="2018-05-03T05:30:00"/>
    <s v="PENNINGTON"/>
    <s v="N"/>
    <m/>
    <m/>
    <n v="-1"/>
    <n v="44"/>
    <s v="Animal  - wild"/>
    <s v="Clear"/>
    <s v="N"/>
    <s v="N"/>
    <s v="N"/>
    <s v="N"/>
    <n v="43.944222000000003"/>
    <n v="-102.823814999999"/>
    <s v="Passenger car"/>
    <s v="Westbound"/>
    <s v="Wild animal hit - damage only"/>
    <s v="Animal in roadway"/>
    <m/>
    <s v="Wild animal hit"/>
    <s v="Wild animal hit - damage only"/>
    <s v="Wild animal hit"/>
    <x v="7"/>
    <x v="0"/>
  </r>
  <r>
    <n v="1412"/>
    <n v="1805508"/>
    <d v="2018-05-16T20:58:00"/>
    <s v="PENNINGTON"/>
    <s v="N"/>
    <s v="Lap belt and shoulder harness used"/>
    <s v="Straight ahead"/>
    <n v="0"/>
    <n v="44"/>
    <s v="Curb, Ran off road right"/>
    <s v="Cloudy"/>
    <s v="N"/>
    <s v="N"/>
    <s v="N"/>
    <s v="N"/>
    <n v="44.064245999999898"/>
    <n v="-103.160704999999"/>
    <s v="Passenger car"/>
    <s v="Westbound"/>
    <s v="None"/>
    <s v="None"/>
    <m/>
    <s v="None"/>
    <s v="None"/>
    <s v="Test not given, Not reported, Not reported"/>
    <x v="7"/>
    <x v="1"/>
  </r>
  <r>
    <n v="1422"/>
    <n v="1806097"/>
    <d v="2018-06-01T12:46:00"/>
    <s v="PENNINGTON"/>
    <s v="N"/>
    <s v="Lap belt and shoulder harness used"/>
    <s v="Stopped in traffic lane, Straight ahead"/>
    <n v="0"/>
    <n v="44"/>
    <s v="Motor vehicle in transport"/>
    <s v="Clear"/>
    <s v="N"/>
    <s v="N"/>
    <s v="Y"/>
    <s v="N"/>
    <n v="44.0624299999999"/>
    <n v="-103.157544999999"/>
    <s v="Passenger car"/>
    <s v="Westbound"/>
    <s v="Distracted (list distraction in narrative); None"/>
    <s v="None"/>
    <s v="CARELESS DRIVING."/>
    <s v="None"/>
    <s v="None"/>
    <s v="Test not given, Test not given"/>
    <x v="7"/>
    <x v="0"/>
  </r>
  <r>
    <n v="1423"/>
    <n v="1806105"/>
    <d v="2018-06-02T15:07:00"/>
    <s v="PENNINGTON"/>
    <s v="N"/>
    <s v="Lap belt and shoulder harness used, None used"/>
    <s v="Changing lanes, Straight ahead"/>
    <n v="0"/>
    <n v="44"/>
    <s v="Motor vehicle in transport"/>
    <s v="Clear"/>
    <s v="N"/>
    <s v="N"/>
    <s v="N"/>
    <s v="N"/>
    <n v="44.061962000000001"/>
    <n v="-103.156723999999"/>
    <s v="Light truck (2 axles, 4 tires)"/>
    <s v="Westbound"/>
    <s v="Improper lane change; None"/>
    <s v="None"/>
    <s v="LANE DRIVING REQUIRED / ILLEGAL LANE CHANGE"/>
    <s v="None"/>
    <s v="None"/>
    <s v="Test not given, Test not given, Not reported"/>
    <x v="7"/>
    <x v="2"/>
  </r>
  <r>
    <n v="1424"/>
    <n v="1806106"/>
    <d v="2018-06-03T10:45:00"/>
    <s v="PENNINGTON"/>
    <s v="N"/>
    <s v="Lap belt and shoulder harness used"/>
    <s v="Changing lanes, Straight ahead"/>
    <n v="0"/>
    <n v="16"/>
    <s v="Motor vehicle in transport"/>
    <s v="Clear"/>
    <s v="N"/>
    <s v="N"/>
    <s v="N"/>
    <s v="N"/>
    <n v="44.076129000000002"/>
    <n v="-103.15124900000001"/>
    <s v="Passenger car"/>
    <s v="Northbound"/>
    <s v="Improper lane change; None"/>
    <s v="None"/>
    <s v="LANE DRIVING REQUIRED / ILLEGAL LANE CHANGE"/>
    <s v="None"/>
    <s v="None"/>
    <s v="Test not given, Test not given"/>
    <x v="7"/>
    <x v="0"/>
  </r>
  <r>
    <n v="1427"/>
    <n v="1806656"/>
    <d v="2018-06-06T17:10:00"/>
    <s v="PENNINGTON"/>
    <s v="N"/>
    <m/>
    <s v="Slowing in traffic lane, Straight ahead"/>
    <n v="0"/>
    <n v="44"/>
    <s v="Motor vehicle in transport"/>
    <s v="Clear"/>
    <s v="N"/>
    <s v="N"/>
    <s v="N"/>
    <s v="N"/>
    <n v="44.059930000000001"/>
    <n v="-103.153215"/>
    <s v="Light truck (2 axles, 4 tires)"/>
    <s v="Westbound"/>
    <s v="Followed too closely; None"/>
    <s v="None"/>
    <s v="FOLLOWING TOO CLOSELY"/>
    <s v="None"/>
    <s v="None"/>
    <s v="Test not given, Test not given, Test not given"/>
    <x v="7"/>
    <x v="0"/>
  </r>
  <r>
    <n v="1429"/>
    <n v="1806661"/>
    <d v="2018-06-15T11:25:00"/>
    <s v="PENNINGTON"/>
    <s v="N"/>
    <s v="Lap belt and shoulder harness used"/>
    <s v="Straight ahead, Turning left"/>
    <n v="0"/>
    <n v="44"/>
    <s v="Motor vehicle in transport"/>
    <s v="Clear"/>
    <s v="N"/>
    <s v="N"/>
    <s v="N"/>
    <s v="N"/>
    <n v="44.063643999999897"/>
    <n v="-103.159672999999"/>
    <s v="Passenger car; SUV ( sport utility/suburban )"/>
    <s v="Eastbound; Westbound"/>
    <s v="Failed to yield to vehicle; None"/>
    <s v="None"/>
    <m/>
    <s v="None"/>
    <s v="None"/>
    <s v="Test not given, Test not given"/>
    <x v="7"/>
    <x v="0"/>
  </r>
  <r>
    <n v="1431"/>
    <n v="1806684"/>
    <d v="2018-06-16T17:23:00"/>
    <s v="PENNINGTON"/>
    <s v="N"/>
    <s v="Lap belt and shoulder harness used"/>
    <s v="Slowing in traffic lane, Straight ahead"/>
    <n v="0"/>
    <n v="44"/>
    <s v="Motor vehicle in transport"/>
    <s v="Clear"/>
    <s v="N"/>
    <s v="N"/>
    <s v="N"/>
    <s v="N"/>
    <n v="44.065804999999898"/>
    <n v="-103.163443999999"/>
    <s v="Light truck (2 axles, 4 tires); Passenger car"/>
    <s v="Westbound"/>
    <s v="Followed too closely; None"/>
    <s v="None"/>
    <s v="FOLLOWING TOO CLOSELY"/>
    <s v="None"/>
    <s v="None"/>
    <s v="Test not given, Test not given"/>
    <x v="7"/>
    <x v="0"/>
  </r>
  <r>
    <n v="1433"/>
    <n v="1806906"/>
    <d v="2018-06-18T14:45:00"/>
    <s v="PENNINGTON"/>
    <s v="N"/>
    <s v="Lap belt and shoulder harness used"/>
    <s v="Straight ahead"/>
    <n v="0"/>
    <n v="16"/>
    <s v="Equipment failure ( tires, brakes, etc. ), Ran off road left, Traffic signal support/signal"/>
    <s v="Cloudy, Rain"/>
    <s v="N"/>
    <s v="N"/>
    <s v="N"/>
    <s v="N"/>
    <n v="44.069138000000002"/>
    <n v="-103.15845400000001"/>
    <s v="Single-unit truck (2 axle, 6 tires) GVWR 10,001 lbs or more"/>
    <s v="Southbound"/>
    <s v="None"/>
    <s v="Road surface condition ( wet, icy, snow, slush, etc. )"/>
    <m/>
    <s v="Brakes"/>
    <s v="None"/>
    <s v="Test not given"/>
    <x v="7"/>
    <x v="0"/>
  </r>
  <r>
    <n v="1435"/>
    <n v="1807048"/>
    <d v="2018-06-22T15:10:00"/>
    <s v="PENNINGTON"/>
    <s v="N"/>
    <s v="Lap belt and shoulder harness used"/>
    <s v="Changing lanes, Straight ahead"/>
    <n v="0"/>
    <n v="44"/>
    <s v="Motor vehicle in transport"/>
    <s v="Clear"/>
    <s v="N"/>
    <s v="N"/>
    <s v="N"/>
    <s v="N"/>
    <n v="44.061006999999897"/>
    <n v="-103.155046999999"/>
    <s v="Passenger car; SUV ( sport utility/suburban )"/>
    <s v="Eastbound"/>
    <s v="Followed too closely; None"/>
    <s v="None"/>
    <s v="FOLLOWING TOO CLOSELY"/>
    <s v="None"/>
    <s v="None"/>
    <s v="Test not given, Test not given"/>
    <x v="7"/>
    <x v="0"/>
  </r>
  <r>
    <n v="1436"/>
    <n v="1807460"/>
    <d v="2018-06-28T20:20:00"/>
    <s v="PENNINGTON"/>
    <s v="N"/>
    <m/>
    <m/>
    <n v="-1"/>
    <n v="44"/>
    <s v="Animal  - wild"/>
    <s v="Clear"/>
    <s v="N"/>
    <s v="N"/>
    <s v="N"/>
    <s v="N"/>
    <n v="43.9820929999999"/>
    <n v="-102.94856900000001"/>
    <s v="SUV ( sport utility/suburban )"/>
    <s v="Westbound"/>
    <s v="Wild animal hit - damage only"/>
    <s v="Animal in roadway"/>
    <m/>
    <s v="Wild animal hit"/>
    <s v="Wild animal hit - damage only"/>
    <s v="Wild animal hit"/>
    <x v="7"/>
    <x v="0"/>
  </r>
  <r>
    <n v="1437"/>
    <n v="1807389"/>
    <d v="2018-06-29T19:40:00"/>
    <s v="PENNINGTON"/>
    <s v="N"/>
    <s v="None used"/>
    <s v="Straight ahead"/>
    <n v="0"/>
    <m/>
    <s v="Other post, pole, or support, Overturn/rollover, Ran off road right"/>
    <s v="Cloudy"/>
    <s v="N"/>
    <s v="N"/>
    <s v="N"/>
    <s v="N"/>
    <n v="44.064428999999897"/>
    <n v="-103.165172999999"/>
    <s v="Motorcycle"/>
    <s v="Southbound"/>
    <s v="Driving too fast for conditions; None"/>
    <s v="Road surface condition ( wet, icy, snow, slush, etc. )"/>
    <m/>
    <s v="None"/>
    <s v="None"/>
    <s v="Test not given"/>
    <x v="7"/>
    <x v="1"/>
  </r>
  <r>
    <n v="1440"/>
    <n v="1807629"/>
    <d v="2018-06-14T22:35:00"/>
    <s v="PENNINGTON"/>
    <s v="N"/>
    <s v="Lap belt and shoulder harness used"/>
    <s v="Straight ahead"/>
    <n v="0"/>
    <n v="44"/>
    <s v="Animal  - wild"/>
    <s v="Clear"/>
    <s v="N"/>
    <s v="N"/>
    <s v="N"/>
    <s v="N"/>
    <n v="44.046123999999899"/>
    <n v="-103.12907300000001"/>
    <s v="SUV ( sport utility/suburban )"/>
    <s v="Eastbound"/>
    <s v="None"/>
    <s v="Animal in roadway"/>
    <m/>
    <s v="None"/>
    <s v="None"/>
    <s v="Test not given"/>
    <x v="7"/>
    <x v="2"/>
  </r>
  <r>
    <n v="1441"/>
    <n v="1807632"/>
    <d v="2018-06-18T01:51:00"/>
    <s v="PENNINGTON"/>
    <s v="N"/>
    <s v="Lap belt and shoulder harness used"/>
    <s v="Straight ahead"/>
    <n v="0"/>
    <n v="44"/>
    <s v="Animal  - wild"/>
    <s v="Cloudy"/>
    <s v="N"/>
    <s v="N"/>
    <s v="N"/>
    <s v="N"/>
    <n v="44.031146999999898"/>
    <n v="-103.090183999999"/>
    <s v="Passenger car"/>
    <s v="Westbound"/>
    <s v="None"/>
    <s v="Animal in roadway"/>
    <m/>
    <s v="None"/>
    <s v="None"/>
    <s v="Test not given"/>
    <x v="7"/>
    <x v="1"/>
  </r>
  <r>
    <n v="1444"/>
    <n v="1807872"/>
    <d v="2018-07-09T21:22:00"/>
    <s v="PENNINGTON"/>
    <s v="N"/>
    <m/>
    <m/>
    <n v="-1"/>
    <n v="44"/>
    <s v="Animal  - wild"/>
    <s v="Cloudy"/>
    <s v="N"/>
    <s v="N"/>
    <s v="N"/>
    <s v="N"/>
    <n v="44.04045"/>
    <n v="-103.117401"/>
    <s v="Passenger car"/>
    <s v="Westbound"/>
    <s v="Wild animal hit - damage only"/>
    <s v="Animal in roadway"/>
    <m/>
    <s v="Wild animal hit"/>
    <s v="Wild animal hit - damage only"/>
    <s v="Wild animal hit"/>
    <x v="7"/>
    <x v="0"/>
  </r>
  <r>
    <n v="1445"/>
    <n v="1807873"/>
    <d v="2018-07-09T21:30:00"/>
    <s v="PENNINGTON"/>
    <s v="N"/>
    <m/>
    <m/>
    <n v="-1"/>
    <n v="44"/>
    <s v="Animal  - wild"/>
    <s v="Cloudy"/>
    <s v="N"/>
    <s v="N"/>
    <s v="N"/>
    <s v="N"/>
    <n v="44.04045"/>
    <n v="-103.117401"/>
    <s v="Passenger car"/>
    <s v="Eastbound"/>
    <s v="Wild animal hit - damage only"/>
    <s v="Animal in roadway"/>
    <m/>
    <s v="Wild animal hit"/>
    <s v="Wild animal hit - damage only"/>
    <s v="Wild animal hit"/>
    <x v="7"/>
    <x v="0"/>
  </r>
  <r>
    <n v="1447"/>
    <n v="1807956"/>
    <d v="2018-06-20T21:06:00"/>
    <s v="JACKSON"/>
    <s v="N"/>
    <s v="None used"/>
    <s v="Straight ahead"/>
    <n v="0"/>
    <n v="44"/>
    <s v="Overturn/rollover, Ran off road right"/>
    <s v="Rain"/>
    <s v="N"/>
    <s v="N"/>
    <s v="N"/>
    <s v="N"/>
    <n v="43.535272999999897"/>
    <n v="-101.802482999999"/>
    <s v="Passenger car"/>
    <s v="Eastbound"/>
    <s v="Drinking; Running off road"/>
    <s v="None"/>
    <m/>
    <s v="None"/>
    <s v="None"/>
    <s v="0.20 BAC, Not reported, Not reported, Not reported"/>
    <x v="7"/>
    <x v="3"/>
  </r>
  <r>
    <n v="1448"/>
    <n v="1807959"/>
    <d v="2018-06-02T22:03:00"/>
    <s v="JACKSON"/>
    <s v="N"/>
    <s v="Lap belt and shoulder harness used"/>
    <s v="Straight ahead"/>
    <n v="0"/>
    <n v="44"/>
    <s v="Animal - domestic"/>
    <s v="Clear"/>
    <s v="N"/>
    <s v="N"/>
    <s v="N"/>
    <s v="N"/>
    <n v="43.545360000000002"/>
    <n v="-101.850533999999"/>
    <s v="Light truck (2 axles, 4 tires)"/>
    <s v="Eastbound"/>
    <s v="None"/>
    <s v="Animal in roadway"/>
    <m/>
    <s v="None"/>
    <s v="None"/>
    <s v="0.00 BAC"/>
    <x v="7"/>
    <x v="2"/>
  </r>
  <r>
    <n v="1449"/>
    <n v="1808154"/>
    <d v="2018-06-18T03:47:00"/>
    <s v="PENNINGTON"/>
    <s v="N"/>
    <m/>
    <s v="Straight ahead"/>
    <n v="0"/>
    <s v=" "/>
    <s v="Highway traffic sign post/sign, Light/luminaire support, Ran off road left"/>
    <s v="Cloudy, Rain"/>
    <s v="N"/>
    <s v="Y"/>
    <s v="N"/>
    <s v="N"/>
    <n v="44.099114"/>
    <n v="-103.15120400000001"/>
    <s v="Tractor/doubles"/>
    <s v="Northbound"/>
    <s v="Fatigued/asleep; None"/>
    <s v="Road surface condition ( wet, icy, snow, slush, etc. )"/>
    <s v="CARELESS DRIVING."/>
    <s v="None"/>
    <s v="Weather conditions"/>
    <s v="Test not given"/>
    <x v="7"/>
    <x v="0"/>
  </r>
  <r>
    <n v="1453"/>
    <n v="1808359"/>
    <d v="2018-07-19T13:00:00"/>
    <s v="PENNINGTON"/>
    <s v="N"/>
    <s v="Lap belt and shoulder harness used"/>
    <s v="Changing lanes, Straight ahead"/>
    <n v="0"/>
    <n v="16"/>
    <s v="Motor vehicle in transport"/>
    <s v="Clear"/>
    <s v="N"/>
    <s v="N"/>
    <s v="N"/>
    <s v="N"/>
    <n v="44.091638000000003"/>
    <n v="-103.15124900000001"/>
    <s v="SUV ( sport utility/suburban ); Tractor/doubles"/>
    <s v="Northbound"/>
    <s v="Failed to yield to vehicle; Improper lane change; None"/>
    <s v="None"/>
    <m/>
    <s v="None"/>
    <s v="None"/>
    <s v="Test not given, Test not given"/>
    <x v="7"/>
    <x v="0"/>
  </r>
  <r>
    <n v="1454"/>
    <n v="1808362"/>
    <d v="2018-07-17T15:10:00"/>
    <s v="PENNINGTON"/>
    <s v="N"/>
    <s v="Lap belt and shoulder harness used"/>
    <s v="Stopped in traffic lane, Straight ahead"/>
    <n v="0"/>
    <n v="16"/>
    <s v="Motor vehicle in transport"/>
    <s v="Clear"/>
    <s v="N"/>
    <s v="N"/>
    <s v="N"/>
    <s v="N"/>
    <n v="44.076064000000002"/>
    <n v="-103.15141300000001"/>
    <s v="Light truck (2 axles, 4 tires); Mini-van/passenger van with seats for 8 or less, including driver"/>
    <s v="Southbound"/>
    <s v="Disregarded traffic signs or signals; Followed too closely; None"/>
    <s v="None"/>
    <s v="FOLLOWING TOO CLOSELY"/>
    <s v="None"/>
    <s v="None"/>
    <s v="Test not given, Test not given"/>
    <x v="7"/>
    <x v="0"/>
  </r>
  <r>
    <n v="1455"/>
    <n v="1808623"/>
    <d v="2018-07-21T10:53:00"/>
    <s v="PENNINGTON"/>
    <s v="N"/>
    <s v="Lap belt and shoulder harness used"/>
    <s v="Stopped in traffic lane, Straight ahead"/>
    <n v="0"/>
    <n v="16"/>
    <s v="Equipment failure ( tires, brakes, etc. ), Motor vehicle in transport"/>
    <s v="Clear"/>
    <s v="N"/>
    <s v="N"/>
    <s v="N"/>
    <s v="N"/>
    <n v="44.096218999999898"/>
    <n v="-103.151224999999"/>
    <s v="Tractor/semi-trailer; Truck tractor only (bobtail)"/>
    <s v="Northbound"/>
    <s v="None"/>
    <s v="None"/>
    <m/>
    <s v="Brakes; None"/>
    <s v="None"/>
    <s v="Test not given, Test not given"/>
    <x v="7"/>
    <x v="0"/>
  </r>
  <r>
    <n v="1457"/>
    <n v="1808794"/>
    <d v="2018-07-23T00:44:00"/>
    <s v="JACKSON"/>
    <s v="N"/>
    <s v="Lap belt and shoulder harness used"/>
    <s v="Straight ahead"/>
    <n v="0"/>
    <n v="44"/>
    <s v="Animal - domestic"/>
    <s v="Clear"/>
    <s v="N"/>
    <s v="N"/>
    <s v="N"/>
    <s v="N"/>
    <n v="43.551994999999899"/>
    <n v="-101.661766999999"/>
    <s v="SUV ( sport utility/suburban )"/>
    <s v="Eastbound"/>
    <s v="None"/>
    <s v="Animal in roadway"/>
    <m/>
    <s v="None"/>
    <s v="None"/>
    <s v="0.00 BAC"/>
    <x v="7"/>
    <x v="3"/>
  </r>
  <r>
    <n v="1460"/>
    <n v="1808807"/>
    <d v="2018-07-28T22:25:00"/>
    <s v="PENNINGTON"/>
    <s v="N"/>
    <s v="Helmet and eye protection"/>
    <s v="Straight ahead"/>
    <n v="0"/>
    <n v="16"/>
    <s v="Overturn/rollover"/>
    <s v="Clear"/>
    <s v="Y"/>
    <s v="N"/>
    <s v="N"/>
    <s v="N"/>
    <n v="44.096257000000001"/>
    <n v="-103.15122700000001"/>
    <s v="Motorcycle"/>
    <s v="Northbound"/>
    <s v="None; Over-correcting/over-steering"/>
    <s v="None"/>
    <m/>
    <s v="None"/>
    <s v="None"/>
    <s v="Test not given"/>
    <x v="7"/>
    <x v="1"/>
  </r>
  <r>
    <n v="1461"/>
    <n v="1808798"/>
    <d v="2018-07-27T17:40:00"/>
    <s v="PENNINGTON"/>
    <s v="N"/>
    <s v="Lap belt and shoulder harness used, Shoulder harness only used"/>
    <s v="Straight ahead"/>
    <n v="0"/>
    <n v="16"/>
    <s v="Motor vehicle in transport"/>
    <s v="Cloudy, Rain"/>
    <s v="N"/>
    <s v="N"/>
    <s v="N"/>
    <s v="N"/>
    <n v="44.098446000000003"/>
    <n v="-103.151386"/>
    <s v="Passenger car; SUV ( sport utility/suburban )"/>
    <s v="Southbound; Westbound"/>
    <s v="Failed to yield to vehicle; None"/>
    <s v="None"/>
    <m/>
    <s v="None"/>
    <s v="None"/>
    <s v="Test not given, Test not given"/>
    <x v="7"/>
    <x v="0"/>
  </r>
  <r>
    <n v="1467"/>
    <n v="1809395"/>
    <d v="2018-07-29T11:30:00"/>
    <s v="PENNINGTON"/>
    <s v="N"/>
    <s v="Lap belt and shoulder harness used"/>
    <s v="Changing lanes, Straight ahead"/>
    <n v="0"/>
    <n v="16"/>
    <s v="Motor vehicle in transport"/>
    <s v="Clear"/>
    <s v="N"/>
    <s v="N"/>
    <s v="N"/>
    <s v="N"/>
    <n v="44.081327000000002"/>
    <n v="-103.151234"/>
    <s v="Light truck (2 axles, 4 tires); SUV ( sport utility/suburban )"/>
    <s v="Northbound"/>
    <s v="Failed to yield to vehicle; None"/>
    <s v="None"/>
    <s v="CARELESS DRIVING."/>
    <s v="None"/>
    <s v="None"/>
    <s v="Test not given, Test not given"/>
    <x v="7"/>
    <x v="0"/>
  </r>
  <r>
    <n v="1468"/>
    <n v="1809487"/>
    <d v="2018-08-10T07:12:00"/>
    <s v="PENNINGTON"/>
    <s v="N"/>
    <s v="Helmet and eye protection, Lap belt and shoulder harness used"/>
    <s v="Straight ahead"/>
    <n v="0"/>
    <n v="16"/>
    <s v="Motor vehicle in transport"/>
    <s v="Clear"/>
    <s v="N"/>
    <s v="N"/>
    <s v="N"/>
    <s v="N"/>
    <n v="44.096291000000001"/>
    <n v="-103.151224999999"/>
    <s v="Motorcycle; SUV ( sport utility/suburban )"/>
    <s v="Northbound"/>
    <s v="Failed to yield to vehicle; None"/>
    <s v="None"/>
    <s v="VIOLATION OF RESTRICTED DL, FAIL TO STOP AT RED LIGHT"/>
    <s v="None"/>
    <s v="None"/>
    <s v="Test not given, Test not given, Not reported"/>
    <x v="7"/>
    <x v="3"/>
  </r>
  <r>
    <n v="1473"/>
    <n v="1809835"/>
    <d v="2018-08-17T06:55:00"/>
    <s v="PENNINGTON"/>
    <s v="N"/>
    <m/>
    <m/>
    <n v="-1"/>
    <n v="44"/>
    <s v="Animal  - wild"/>
    <s v="Clear"/>
    <s v="N"/>
    <s v="N"/>
    <s v="N"/>
    <s v="N"/>
    <n v="43.999479000000001"/>
    <n v="-102.99867"/>
    <s v="Passenger car"/>
    <s v="Westbound"/>
    <s v="Wild animal hit - damage only"/>
    <s v="Animal in roadway"/>
    <m/>
    <s v="Wild animal hit"/>
    <s v="Wild animal hit - damage only"/>
    <s v="Wild animal hit"/>
    <x v="7"/>
    <x v="0"/>
  </r>
  <r>
    <n v="1474"/>
    <n v="1810193"/>
    <d v="2018-08-10T04:30:00"/>
    <s v="PENNINGTON"/>
    <s v="N"/>
    <m/>
    <m/>
    <n v="-1"/>
    <n v="44"/>
    <s v="Animal  - wild"/>
    <s v="Clear"/>
    <s v="N"/>
    <s v="N"/>
    <s v="N"/>
    <s v="N"/>
    <n v="44.025539000000002"/>
    <n v="-103.073987"/>
    <s v="Motorcycle"/>
    <s v="Westbound"/>
    <s v="Wild animal hit - damage only"/>
    <s v="Animal in roadway"/>
    <m/>
    <s v="Wild animal hit"/>
    <s v="Wild animal hit - damage only"/>
    <s v="Wild animal hit"/>
    <x v="7"/>
    <x v="0"/>
  </r>
  <r>
    <n v="1475"/>
    <n v="1810025"/>
    <d v="2018-08-04T15:30:00"/>
    <s v="JACKSON"/>
    <s v="N"/>
    <s v="Eye protection only, Lap belt and shoulder harness used"/>
    <s v="Straight ahead"/>
    <n v="0"/>
    <n v="44"/>
    <s v="Fire/explosion, Motor vehicle in transport"/>
    <s v="Clear"/>
    <s v="N"/>
    <s v="N"/>
    <s v="N"/>
    <s v="N"/>
    <n v="43.577869999999898"/>
    <n v="-101.520893"/>
    <s v="Motorcycle; Truck pulling trailer(s) - GCWR 10,001 lbs or more"/>
    <s v="Southbound; Westbound"/>
    <s v="Disregarded traffic signs or signals; None"/>
    <s v="None"/>
    <m/>
    <s v="None"/>
    <s v="None"/>
    <s v="0.00 BAC, Test not given"/>
    <x v="7"/>
    <x v="4"/>
  </r>
  <r>
    <n v="1480"/>
    <n v="1810760"/>
    <d v="2018-09-08T11:56:00"/>
    <s v="PENNINGTON"/>
    <s v="N"/>
    <s v="Lap belt and shoulder harness used"/>
    <s v="Slowing in traffic lane, Stopped in traffic lane"/>
    <n v="0"/>
    <m/>
    <s v="Motor vehicle in transport"/>
    <s v="Cloudy"/>
    <s v="N"/>
    <s v="N"/>
    <s v="N"/>
    <s v="N"/>
    <n v="44.069259000000002"/>
    <n v="-103.158591"/>
    <s v="Passenger car"/>
    <s v="Southbound"/>
    <s v="Followed too closely; None"/>
    <s v="None"/>
    <s v="FOLLOWING TOO CLOSELY, FINANCIAL RESPONSIBILITY - OWNER"/>
    <s v="None"/>
    <s v="None"/>
    <s v="Test not given, Test not given"/>
    <x v="7"/>
    <x v="0"/>
  </r>
  <r>
    <n v="1487"/>
    <n v="1811443"/>
    <d v="2018-09-23T06:53:00"/>
    <s v="PENNINGTON"/>
    <s v="N"/>
    <m/>
    <m/>
    <n v="-1"/>
    <n v="44"/>
    <s v="Animal  - wild"/>
    <s v="Clear"/>
    <s v="N"/>
    <s v="N"/>
    <s v="N"/>
    <s v="N"/>
    <n v="44.032142"/>
    <n v="-103.093423"/>
    <s v="Passenger car"/>
    <s v="Eastbound"/>
    <s v="Wild animal hit - damage only"/>
    <s v="Animal in roadway"/>
    <m/>
    <s v="Wild animal hit"/>
    <s v="Wild animal hit - damage only"/>
    <s v="Wild animal hit"/>
    <x v="7"/>
    <x v="0"/>
  </r>
  <r>
    <n v="1489"/>
    <n v="1811395"/>
    <d v="2018-09-19T12:00:00"/>
    <s v="PENNINGTON"/>
    <s v="N"/>
    <s v="None used"/>
    <s v="Straight ahead"/>
    <n v="0"/>
    <n v="16"/>
    <s v="Approach, Cross median/centerline, Fence, Ran off road left"/>
    <s v="Cloudy, Rain"/>
    <s v="N"/>
    <s v="N"/>
    <s v="N"/>
    <s v="N"/>
    <n v="44.084857"/>
    <n v="-103.151382999999"/>
    <s v="Passenger car"/>
    <s v="Southbound"/>
    <s v="Drugs-Other; Running off road"/>
    <s v="None"/>
    <s v="POSSESSION OF DRUG PARAPHERNALIA BY DRIVER OF VEHICLE, NO VALID DL, DUI, FINANCIAL RESPONSIBILITY - OWNER"/>
    <s v="None"/>
    <s v="None"/>
    <s v="Test given, but unobtainable at time report filed"/>
    <x v="7"/>
    <x v="3"/>
  </r>
  <r>
    <n v="1496"/>
    <n v="1811765"/>
    <d v="2018-09-27T15:55:00"/>
    <s v="PENNINGTON"/>
    <s v="N"/>
    <s v="Lap belt and shoulder harness used"/>
    <s v="Slowing in traffic lane, Stopped in traffic lane, Straight ahead"/>
    <n v="0"/>
    <n v="16"/>
    <s v="Motor vehicle in transport"/>
    <s v="Cloudy"/>
    <s v="N"/>
    <s v="N"/>
    <s v="N"/>
    <s v="N"/>
    <n v="44.097366999999899"/>
    <n v="-103.151385"/>
    <s v="Light truck (2 axles, 4 tires); Passenger car"/>
    <s v="Southbound"/>
    <s v="Followed too closely; None"/>
    <s v="None"/>
    <s v="FOLLOWING TOO CLOSELY"/>
    <s v="None"/>
    <s v="None"/>
    <s v="Test not given, Test not given, Test not given, Test not given"/>
    <x v="7"/>
    <x v="0"/>
  </r>
  <r>
    <n v="1497"/>
    <n v="1812082"/>
    <d v="2018-09-16T10:50:00"/>
    <s v="PENNINGTON"/>
    <s v="N"/>
    <s v="Lap belt and shoulder harness used"/>
    <s v="Straight ahead"/>
    <n v="0"/>
    <n v="16"/>
    <s v="Motor vehicle in transport"/>
    <s v="Clear"/>
    <s v="N"/>
    <s v="N"/>
    <s v="N"/>
    <s v="N"/>
    <n v="44.096122000000001"/>
    <n v="-103.151223"/>
    <s v="Light truck (2 axles, 4 tires); SUV ( sport utility/suburban )"/>
    <s v="Northbound"/>
    <s v="Followed too closely; None"/>
    <s v="None"/>
    <s v="FOLLOWING TOO CLOSELY"/>
    <s v="None"/>
    <s v="None"/>
    <s v="Test not given, Test not given"/>
    <x v="7"/>
    <x v="2"/>
  </r>
  <r>
    <n v="1498"/>
    <n v="1812177"/>
    <d v="2018-10-08T11:40:00"/>
    <s v="PENNINGTON"/>
    <s v="N"/>
    <s v="Lap belt and shoulder harness used"/>
    <s v="Slowing in traffic lane, Straight ahead"/>
    <n v="0"/>
    <n v="16"/>
    <s v="Motor vehicle in transport"/>
    <s v="Sleet, hail ( freezing rain or drizzle )"/>
    <s v="N"/>
    <s v="N"/>
    <s v="N"/>
    <s v="N"/>
    <n v="44.069130000000001"/>
    <n v="-103.158473"/>
    <s v="Mini-van/passenger van with seats for 8 or less, including driver; SUV ( sport utility/suburban )"/>
    <s v="Northbound"/>
    <s v="Followed too closely; None"/>
    <s v="None; Road surface condition ( wet, icy, snow, slush, etc. )"/>
    <s v="EXPIRED VALADIATION STICKER, FOLLOWING TOO CLOSELY"/>
    <s v="None"/>
    <s v="None"/>
    <s v="Test not given, Test not given"/>
    <x v="7"/>
    <x v="0"/>
  </r>
  <r>
    <n v="1499"/>
    <n v="1812165"/>
    <d v="2018-10-06T05:25:00"/>
    <s v="PENNINGTON"/>
    <s v="N"/>
    <m/>
    <m/>
    <n v="-1"/>
    <n v="44"/>
    <s v="Animal  - wild"/>
    <s v="Cloudy"/>
    <s v="N"/>
    <s v="N"/>
    <s v="N"/>
    <s v="N"/>
    <n v="44.065821999999898"/>
    <n v="-103.163476"/>
    <s v="Passenger car"/>
    <s v="Eastbound"/>
    <s v="Wild animal hit - damage only"/>
    <s v="Animal in roadway"/>
    <m/>
    <s v="Wild animal hit"/>
    <s v="Wild animal hit - damage only"/>
    <s v="Wild animal hit"/>
    <x v="7"/>
    <x v="0"/>
  </r>
  <r>
    <n v="1501"/>
    <n v="1812589"/>
    <d v="2018-10-08T22:33:00"/>
    <s v="PENNINGTON"/>
    <s v="N"/>
    <s v="Lap belt and shoulder harness used"/>
    <s v="Straight ahead"/>
    <n v="0"/>
    <m/>
    <s v="Light/luminaire support, Ran off road right"/>
    <s v="Snow"/>
    <s v="N"/>
    <s v="N"/>
    <s v="N"/>
    <s v="N"/>
    <n v="44.099573999999897"/>
    <n v="-103.15176700000001"/>
    <s v="Light truck (2 axles, 4 tires)"/>
    <s v="Eastbound"/>
    <s v="Failure to keep in proper lane; None"/>
    <s v="Road surface condition ( wet, icy, snow, slush, etc. )"/>
    <s v="FINANCIAL RESPONSIBILITY - OWNER"/>
    <s v="None"/>
    <s v="None"/>
    <s v="Test not given"/>
    <x v="7"/>
    <x v="0"/>
  </r>
  <r>
    <n v="1502"/>
    <n v="1812338"/>
    <d v="2018-10-10T18:39:00"/>
    <s v="PENNINGTON"/>
    <s v="N"/>
    <s v="Lap belt and shoulder harness used"/>
    <s v="Straight ahead"/>
    <n v="0"/>
    <n v="16"/>
    <s v="Motor vehicle in transport"/>
    <s v="Cloudy"/>
    <s v="N"/>
    <s v="N"/>
    <s v="N"/>
    <s v="N"/>
    <n v="44.098446000000003"/>
    <n v="-103.151386"/>
    <s v="Passenger car; SUV ( sport utility/suburban )"/>
    <s v="Southbound; Westbound"/>
    <s v="Failed to yield to vehicle; None"/>
    <s v="None"/>
    <s v="FAIL TO STOP FOR STOP SIGN / YIELD AFTER STOP, FINANCIAL RESPONSIBILITY - OWNER"/>
    <s v="None"/>
    <s v="None"/>
    <s v="Test not given, Test not given"/>
    <x v="7"/>
    <x v="0"/>
  </r>
  <r>
    <n v="1503"/>
    <n v="1812442"/>
    <d v="2018-10-12T17:29:00"/>
    <s v="PENNINGTON"/>
    <s v="N"/>
    <s v="Lap belt and shoulder harness used"/>
    <s v="Stopped in traffic lane, Straight ahead"/>
    <n v="0"/>
    <n v="16"/>
    <s v="Motor vehicle in transport"/>
    <s v="Clear"/>
    <s v="N"/>
    <s v="N"/>
    <s v="N"/>
    <s v="N"/>
    <n v="44.076577"/>
    <n v="-103.151410999999"/>
    <s v="Passenger car; SUV ( sport utility/suburban )"/>
    <s v="Southbound"/>
    <s v="Exceeded posted speed limit; None"/>
    <s v="None"/>
    <m/>
    <s v="Brakes; None"/>
    <s v="None"/>
    <s v="Test not given, Test not given"/>
    <x v="7"/>
    <x v="0"/>
  </r>
  <r>
    <n v="1504"/>
    <n v="1812443"/>
    <d v="2018-10-12T21:57:00"/>
    <s v="PENNINGTON"/>
    <s v="N"/>
    <m/>
    <m/>
    <n v="-1"/>
    <n v="44"/>
    <s v="Animal  - wild"/>
    <s v="Clear"/>
    <s v="N"/>
    <s v="N"/>
    <s v="N"/>
    <s v="N"/>
    <n v="44.039020000000001"/>
    <n v="-103.113246"/>
    <s v="Mini-van/passenger van with seats for 8 or less, including driver"/>
    <s v="Eastbound"/>
    <s v="Wild animal hit - damage only"/>
    <s v="Animal in roadway"/>
    <m/>
    <s v="Wild animal hit"/>
    <s v="Wild animal hit - damage only"/>
    <s v="Wild animal hit"/>
    <x v="7"/>
    <x v="0"/>
  </r>
  <r>
    <n v="1505"/>
    <n v="1812732"/>
    <d v="2018-10-17T22:40:00"/>
    <s v="PENNINGTON"/>
    <s v="N"/>
    <s v="Lap belt and shoulder harness used"/>
    <s v="Straight ahead"/>
    <n v="0"/>
    <n v="16"/>
    <s v="Cross median/centerline, Highway traffic sign post/sign"/>
    <s v="Clear"/>
    <s v="N"/>
    <s v="N"/>
    <s v="N"/>
    <s v="N"/>
    <n v="44.096232999999899"/>
    <n v="-103.151386"/>
    <s v="Passenger car"/>
    <s v="Southbound"/>
    <s v="None; Running off road"/>
    <s v="None"/>
    <m/>
    <s v="None"/>
    <s v="None"/>
    <s v="Test not given"/>
    <x v="7"/>
    <x v="0"/>
  </r>
  <r>
    <n v="1507"/>
    <n v="1812953"/>
    <d v="2018-10-11T15:30:00"/>
    <s v="PENNINGTON"/>
    <s v="N"/>
    <s v="Lap belt and shoulder harness used"/>
    <s v="Stopped in traffic lane, Straight ahead"/>
    <n v="0"/>
    <m/>
    <s v="Motor vehicle in transport"/>
    <s v="Clear"/>
    <s v="N"/>
    <s v="N"/>
    <s v="N"/>
    <s v="N"/>
    <n v="44.099303999999897"/>
    <n v="-103.15143"/>
    <s v="Light truck (2 axles, 4 tires); Passenger car"/>
    <s v="Eastbound"/>
    <s v="Followed too closely; None"/>
    <s v="None"/>
    <m/>
    <s v="None"/>
    <s v="None"/>
    <s v="Test not given, Test not given"/>
    <x v="7"/>
    <x v="0"/>
  </r>
  <r>
    <n v="1510"/>
    <n v="1812894"/>
    <d v="2018-10-20T17:00:00"/>
    <s v="PENNINGTON"/>
    <s v="N"/>
    <s v="Lap belt and shoulder harness used"/>
    <s v="Straight ahead"/>
    <n v="0"/>
    <n v="16"/>
    <s v="Motor vehicle in transport"/>
    <s v="Clear"/>
    <s v="N"/>
    <s v="N"/>
    <s v="N"/>
    <s v="N"/>
    <n v="44.085157000000002"/>
    <n v="-103.151240999999"/>
    <s v="Mini-van/passenger van with seats for 8 or less, including driver; SUV ( sport utility/suburban )"/>
    <s v="Northbound"/>
    <s v="Followed too closely; None"/>
    <s v="None"/>
    <s v="FOLLOWING TOO CLOSELY, FINANCIAL RESPONSIBILITY - OWNER"/>
    <s v="None"/>
    <s v="None"/>
    <s v="Test not given, Test not given"/>
    <x v="7"/>
    <x v="0"/>
  </r>
  <r>
    <n v="1512"/>
    <n v="1813355"/>
    <d v="2018-10-20T16:40:00"/>
    <s v="PENNINGTON"/>
    <s v="N"/>
    <s v="Helmet only, Lap belt and shoulder harness used, None used"/>
    <s v="Straight ahead"/>
    <n v="0"/>
    <n v="16"/>
    <s v="Motor vehicle in transport"/>
    <s v="Clear"/>
    <s v="N"/>
    <s v="N"/>
    <s v="N"/>
    <s v="N"/>
    <n v="44.089426000000003"/>
    <n v="-103.151242999999"/>
    <s v="Motorcycle; Passenger car"/>
    <s v="Eastbound"/>
    <s v="Followed too closely; None"/>
    <s v="None"/>
    <s v="NO ENDORSEMENT, CARELESS DRIVING., FINANCIAL RESPONSIBILITY - OWNER"/>
    <s v="None"/>
    <s v="None"/>
    <s v="0.00 BAC, 0.00 BAC, Not reported"/>
    <x v="7"/>
    <x v="1"/>
  </r>
  <r>
    <n v="1513"/>
    <n v="1813316"/>
    <d v="2018-09-22T01:10:00"/>
    <s v="PENNINGTON"/>
    <s v="N"/>
    <m/>
    <m/>
    <n v="-1"/>
    <n v="44"/>
    <s v="Animal  - wild"/>
    <s v="Clear"/>
    <s v="N"/>
    <s v="N"/>
    <s v="N"/>
    <s v="N"/>
    <n v="44.041522000000001"/>
    <n v="-103.120096"/>
    <s v="Passenger car"/>
    <s v="Westbound"/>
    <s v="Wild animal hit - damage only"/>
    <s v="Animal in roadway"/>
    <m/>
    <s v="Wild animal hit"/>
    <s v="Wild animal hit - damage only"/>
    <s v="Wild animal hit"/>
    <x v="7"/>
    <x v="0"/>
  </r>
  <r>
    <n v="1514"/>
    <n v="1813606"/>
    <d v="2018-10-28T18:48:00"/>
    <s v="PENNINGTON"/>
    <s v="N"/>
    <m/>
    <m/>
    <n v="-1"/>
    <n v="44"/>
    <s v="Animal  - wild"/>
    <s v="Clear"/>
    <s v="N"/>
    <s v="N"/>
    <s v="N"/>
    <s v="N"/>
    <n v="44.046028999999898"/>
    <n v="-103.12861700000001"/>
    <s v="SUV ( sport utility/suburban )"/>
    <s v="Westbound"/>
    <s v="Wild animal hit - damage only"/>
    <s v="Animal in roadway"/>
    <m/>
    <s v="Wild animal hit"/>
    <s v="Wild animal hit - damage only"/>
    <s v="Wild animal hit"/>
    <x v="7"/>
    <x v="0"/>
  </r>
  <r>
    <n v="1515"/>
    <n v="1813582"/>
    <d v="2018-10-30T04:11:00"/>
    <s v="PENNINGTON"/>
    <s v="N"/>
    <m/>
    <m/>
    <n v="-1"/>
    <n v="44"/>
    <s v="Animal  - wild"/>
    <s v="Clear"/>
    <s v="N"/>
    <s v="N"/>
    <s v="N"/>
    <s v="N"/>
    <n v="44.031602999999897"/>
    <n v="-103.09187900000001"/>
    <s v="Passenger car"/>
    <s v="Eastbound"/>
    <s v="Wild animal hit - damage only"/>
    <s v="Animal in roadway"/>
    <m/>
    <s v="Wild animal hit"/>
    <s v="Wild animal hit - damage only"/>
    <s v="Wild animal hit"/>
    <x v="7"/>
    <x v="0"/>
  </r>
  <r>
    <n v="1516"/>
    <n v="1813974"/>
    <d v="2018-10-24T06:55:00"/>
    <s v="PENNINGTON"/>
    <s v="N"/>
    <s v="Lap belt and shoulder harness used"/>
    <s v="Changing lanes, Straight ahead"/>
    <n v="0"/>
    <n v="16"/>
    <s v="Motor vehicle in transport"/>
    <s v="Cloudy"/>
    <s v="N"/>
    <s v="N"/>
    <s v="N"/>
    <s v="N"/>
    <n v="44.076079999999898"/>
    <n v="-103.151410999999"/>
    <s v="Light truck (2 axles, 4 tires); SUV ( sport utility/suburban )"/>
    <s v="Southbound"/>
    <s v="Improper lane change; None"/>
    <s v="None"/>
    <m/>
    <s v="None"/>
    <s v="None"/>
    <s v="Test not given, Test not given"/>
    <x v="7"/>
    <x v="0"/>
  </r>
  <r>
    <n v="1520"/>
    <n v="1814054"/>
    <d v="2018-11-05T07:36:00"/>
    <s v="PENNINGTON"/>
    <s v="N"/>
    <s v="Lap belt and shoulder harness used"/>
    <s v="Stopped in traffic lane, Straight ahead"/>
    <n v="0"/>
    <n v="44"/>
    <s v="Motor vehicle in transport"/>
    <s v="Clear"/>
    <s v="N"/>
    <s v="N"/>
    <s v="N"/>
    <s v="N"/>
    <n v="44.062444999999897"/>
    <n v="-103.157557999999"/>
    <s v="Light truck (2 axles, 4 tires); Passenger car; SUV ( sport utility/suburban )"/>
    <s v="Westbound"/>
    <s v="Failure to keep in proper lane; None"/>
    <s v="None"/>
    <s v="CARELESS DRIVING., FINANCIAL RESPONSIBILITY - OWNER"/>
    <s v="None"/>
    <s v="None"/>
    <s v="Test not given, Test not given, Test not given"/>
    <x v="7"/>
    <x v="0"/>
  </r>
  <r>
    <n v="1522"/>
    <n v="1814665"/>
    <d v="2018-11-13T18:30:00"/>
    <s v="PENNINGTON"/>
    <s v="N"/>
    <m/>
    <m/>
    <n v="-1"/>
    <n v="44"/>
    <s v="Animal  - wild"/>
    <s v="Clear"/>
    <s v="N"/>
    <s v="N"/>
    <s v="N"/>
    <s v="N"/>
    <n v="44.032186000000003"/>
    <n v="-103.093546"/>
    <s v="SUV ( sport utility/suburban )"/>
    <s v="Eastbound"/>
    <s v="Wild animal hit - damage only"/>
    <s v="Animal in roadway"/>
    <m/>
    <s v="Wild animal hit"/>
    <s v="Wild animal hit - damage only"/>
    <s v="Wild animal hit"/>
    <x v="7"/>
    <x v="0"/>
  </r>
  <r>
    <n v="1524"/>
    <n v="1814301"/>
    <d v="2018-11-11T20:06:00"/>
    <s v="PENNINGTON"/>
    <s v="N"/>
    <s v="Lap belt and shoulder harness used"/>
    <s v="Straight ahead"/>
    <n v="0"/>
    <n v="44"/>
    <s v="Cross median/centerline, Highway traffic sign post/sign"/>
    <s v="Snow, Blowing snow"/>
    <s v="N"/>
    <s v="N"/>
    <s v="N"/>
    <s v="N"/>
    <n v="44.026249999999898"/>
    <n v="-103.076065"/>
    <s v="SUV ( sport utility/suburban )"/>
    <s v="Westbound"/>
    <s v="Driving too fast for conditions; None"/>
    <s v="Road surface condition ( wet, icy, snow, slush, etc. )"/>
    <m/>
    <s v="None"/>
    <s v="Weather conditions"/>
    <s v="Test not given"/>
    <x v="7"/>
    <x v="0"/>
  </r>
  <r>
    <n v="1526"/>
    <n v="1814327"/>
    <d v="2018-11-08T15:31:00"/>
    <s v="PENNINGTON"/>
    <s v="N"/>
    <s v="Lap belt and shoulder harness used"/>
    <s v="Stopped in traffic lane, Straight ahead"/>
    <n v="0"/>
    <n v="16"/>
    <s v="Motor vehicle in transport"/>
    <s v="Clear"/>
    <s v="N"/>
    <s v="N"/>
    <s v="Y"/>
    <s v="N"/>
    <n v="44.076076"/>
    <n v="-103.151414"/>
    <s v="Light truck (2 axles, 4 tires); Passenger car"/>
    <s v="Southbound"/>
    <s v="Cell phone; None"/>
    <s v="None"/>
    <s v="USE OF HANDHELD ELECTRONIC WIRELESS COMMUNICATION DEVICE, FINANCIAL RESPONSIBILITY - OWNER"/>
    <s v="None"/>
    <s v="None"/>
    <s v="Test not given, Test not given"/>
    <x v="7"/>
    <x v="0"/>
  </r>
  <r>
    <n v="1527"/>
    <n v="1814474"/>
    <d v="2018-11-13T18:17:00"/>
    <s v="PENNINGTON"/>
    <s v="N"/>
    <m/>
    <m/>
    <n v="-1"/>
    <n v="44"/>
    <s v="Animal  - wild"/>
    <s v="Clear"/>
    <s v="N"/>
    <s v="N"/>
    <s v="N"/>
    <s v="N"/>
    <n v="44.029041999999897"/>
    <n v="-103.084112"/>
    <s v="SUV ( sport utility/suburban )"/>
    <s v="Westbound"/>
    <s v="Wild animal hit - damage only"/>
    <s v="Animal in roadway"/>
    <m/>
    <s v="Wild animal hit"/>
    <s v="Wild animal hit - damage only"/>
    <s v="Wild animal hit"/>
    <x v="7"/>
    <x v="0"/>
  </r>
  <r>
    <n v="1528"/>
    <n v="1815242"/>
    <d v="2018-11-18T19:00:00"/>
    <s v="PENNINGTON"/>
    <s v="N"/>
    <s v="Lap belt and shoulder harness used"/>
    <s v="Straight ahead"/>
    <n v="0"/>
    <n v="44"/>
    <s v="Animal - domestic"/>
    <s v="Clear"/>
    <s v="N"/>
    <s v="N"/>
    <s v="N"/>
    <s v="N"/>
    <n v="44.031253999999898"/>
    <n v="-103.090470999999"/>
    <s v="Light truck (2 axles, 4 tires)"/>
    <s v="Westbound"/>
    <s v="None"/>
    <s v="Animal in roadway"/>
    <m/>
    <s v="None"/>
    <s v="None"/>
    <s v="Test not given"/>
    <x v="7"/>
    <x v="0"/>
  </r>
  <r>
    <n v="1530"/>
    <n v="1815260"/>
    <d v="2018-11-24T08:16:00"/>
    <s v="PENNINGTON"/>
    <s v="N"/>
    <m/>
    <m/>
    <n v="-1"/>
    <n v="44"/>
    <s v="Animal  - wild"/>
    <s v="Clear"/>
    <s v="N"/>
    <s v="N"/>
    <s v="N"/>
    <s v="N"/>
    <n v="44.042251"/>
    <n v="-103.121837999999"/>
    <s v="SUV ( sport utility/suburban )"/>
    <s v="Westbound"/>
    <s v="Wild animal hit - damage only"/>
    <s v="Animal in roadway"/>
    <m/>
    <s v="Wild animal hit"/>
    <s v="Wild animal hit - damage only"/>
    <s v="Wild animal hit"/>
    <x v="7"/>
    <x v="0"/>
  </r>
  <r>
    <n v="1531"/>
    <n v="1814726"/>
    <d v="2018-11-15T18:06:00"/>
    <s v="PENNINGTON"/>
    <s v="N"/>
    <m/>
    <m/>
    <n v="-1"/>
    <n v="44"/>
    <s v="Animal  - wild"/>
    <s v="Clear"/>
    <s v="N"/>
    <s v="N"/>
    <s v="N"/>
    <s v="N"/>
    <n v="43.950591000000003"/>
    <n v="-102.846132999999"/>
    <s v="Passenger car"/>
    <s v="Eastbound"/>
    <s v="Wild animal hit - damage only"/>
    <s v="Animal in roadway"/>
    <m/>
    <s v="Wild animal hit"/>
    <s v="Wild animal hit - damage only"/>
    <s v="Wild animal hit"/>
    <x v="7"/>
    <x v="0"/>
  </r>
  <r>
    <n v="1534"/>
    <n v="1814731"/>
    <d v="2018-11-16T14:15:00"/>
    <s v="PENNINGTON"/>
    <s v="N"/>
    <s v="Lap belt and shoulder harness used"/>
    <s v="Straight ahead, Turning right"/>
    <n v="0"/>
    <n v="16"/>
    <s v="Motor vehicle in transport"/>
    <s v="Clear"/>
    <s v="N"/>
    <s v="N"/>
    <s v="N"/>
    <s v="N"/>
    <n v="44.096257000000001"/>
    <n v="-103.151383999999"/>
    <s v="Light truck (2 axles, 4 tires); Passenger car"/>
    <s v="Eastbound; Southbound"/>
    <s v="Failed to yield to vehicle; None"/>
    <s v="None"/>
    <s v="FAIL TO STOP AT RED LIGHT"/>
    <s v="None"/>
    <s v="None"/>
    <s v="Test not given, Test not given"/>
    <x v="7"/>
    <x v="0"/>
  </r>
  <r>
    <n v="1535"/>
    <n v="1814734"/>
    <d v="2018-11-16T21:27:00"/>
    <s v="PENNINGTON"/>
    <s v="N"/>
    <s v="Lap belt and shoulder harness used"/>
    <s v="Stopped in traffic lane, Straight ahead"/>
    <n v="0"/>
    <n v="16"/>
    <s v="Motor vehicle in transport"/>
    <s v="Snow"/>
    <s v="N"/>
    <s v="N"/>
    <s v="N"/>
    <s v="N"/>
    <n v="44.076079999999898"/>
    <n v="-103.15141300000001"/>
    <s v="Light truck (2 axles, 4 tires); Passenger car"/>
    <s v="Southbound"/>
    <s v="Driving too fast for conditions; Followed too closely; None"/>
    <s v="None; Road surface condition ( wet, icy, snow, slush, etc. )"/>
    <s v="FOLLOWING TOO CLOSELY"/>
    <s v="None"/>
    <s v="None"/>
    <s v="Test not given, Test not given"/>
    <x v="7"/>
    <x v="0"/>
  </r>
  <r>
    <n v="1536"/>
    <n v="1814842"/>
    <d v="2018-11-19T04:48:00"/>
    <s v="PENNINGTON"/>
    <s v="N"/>
    <m/>
    <m/>
    <n v="-1"/>
    <n v="44"/>
    <s v="Animal  - wild"/>
    <s v="Clear"/>
    <s v="N"/>
    <s v="N"/>
    <s v="N"/>
    <s v="N"/>
    <n v="44.024337000000003"/>
    <n v="-103.070801"/>
    <s v="SUV ( sport utility/suburban )"/>
    <s v="Eastbound"/>
    <s v="Wild animal hit - damage only"/>
    <s v="Animal in roadway"/>
    <m/>
    <s v="Wild animal hit"/>
    <s v="Wild animal hit - damage only"/>
    <s v="Wild animal hit"/>
    <x v="7"/>
    <x v="0"/>
  </r>
  <r>
    <n v="1538"/>
    <n v="1814985"/>
    <d v="2018-11-20T05:03:00"/>
    <s v="PENNINGTON"/>
    <s v="N"/>
    <m/>
    <m/>
    <n v="-1"/>
    <n v="44"/>
    <s v="Animal  - wild"/>
    <s v="Clear"/>
    <s v="N"/>
    <s v="N"/>
    <s v="N"/>
    <s v="N"/>
    <n v="44.042427000000004"/>
    <n v="-103.122215999999"/>
    <s v="Mini-van/passenger van with seats for 8 or less, including driver"/>
    <s v="Westbound"/>
    <s v="Wild animal hit - damage only"/>
    <s v="Animal in roadway"/>
    <m/>
    <s v="Wild animal hit"/>
    <s v="Wild animal hit - damage only"/>
    <s v="Wild animal hit"/>
    <x v="7"/>
    <x v="0"/>
  </r>
  <r>
    <n v="1541"/>
    <n v="1815084"/>
    <d v="2018-11-23T02:31:00"/>
    <s v="PENNINGTON"/>
    <s v="N"/>
    <s v="Lap belt and shoulder harness used"/>
    <s v="Straight ahead"/>
    <n v="0"/>
    <n v="44"/>
    <s v="Animal  - wild, Overturn/rollover"/>
    <s v="Clear"/>
    <s v="Y"/>
    <s v="N"/>
    <s v="N"/>
    <s v="N"/>
    <n v="43.889404999999897"/>
    <n v="-102.636961999999"/>
    <s v="Passenger car"/>
    <s v="Southbound"/>
    <s v="Over-correcting/over-steering; Swerving or avoiding due to wind, slippery surface, vehicle, object, non-motorist, etc."/>
    <s v="Animal in roadway"/>
    <s v="FINANCIAL RESPONSIBILITY - OWNER"/>
    <s v="None"/>
    <s v="None"/>
    <s v="Test not given"/>
    <x v="7"/>
    <x v="0"/>
  </r>
  <r>
    <n v="1542"/>
    <n v="1815104"/>
    <d v="2018-11-25T05:43:00"/>
    <s v="PENNINGTON"/>
    <s v="N"/>
    <m/>
    <m/>
    <n v="-1"/>
    <n v="44"/>
    <s v="Animal  - wild"/>
    <s v="Clear"/>
    <s v="N"/>
    <s v="N"/>
    <s v="N"/>
    <s v="N"/>
    <n v="44.060547"/>
    <n v="-103.154267"/>
    <s v="Passenger car"/>
    <s v="Westbound"/>
    <s v="Wild animal hit - damage only"/>
    <s v="Animal in roadway"/>
    <m/>
    <s v="Wild animal hit"/>
    <s v="Wild animal hit - damage only"/>
    <s v="Wild animal hit"/>
    <x v="7"/>
    <x v="0"/>
  </r>
  <r>
    <n v="1543"/>
    <n v="1815079"/>
    <d v="2018-11-17T07:28:00"/>
    <s v="PENNINGTON"/>
    <s v="N"/>
    <s v="Lap belt and shoulder harness used, Lap belt only used"/>
    <s v="Slowing in traffic lane, Straight ahead"/>
    <n v="0"/>
    <n v="44"/>
    <s v="Motor vehicle in transport"/>
    <s v="Snow"/>
    <s v="N"/>
    <s v="N"/>
    <s v="N"/>
    <s v="N"/>
    <n v="44.054907999999898"/>
    <n v="-103.14455700000001"/>
    <s v="Passenger car; SUV ( sport utility/suburban )"/>
    <s v="Southbound; Westbound"/>
    <s v="None"/>
    <s v="Road surface condition ( wet, icy, snow, slush, etc. )"/>
    <m/>
    <s v="None"/>
    <s v="None"/>
    <s v="Test not given, Test not given"/>
    <x v="7"/>
    <x v="0"/>
  </r>
  <r>
    <n v="1545"/>
    <n v="1815667"/>
    <d v="2018-11-28T14:57:00"/>
    <s v="PENNINGTON"/>
    <s v="N"/>
    <s v="Lap belt and shoulder harness used, None used"/>
    <s v="Straight ahead, Turning left"/>
    <n v="0"/>
    <n v="44"/>
    <s v="Motor vehicle in transport"/>
    <s v="Clear"/>
    <s v="N"/>
    <s v="N"/>
    <s v="N"/>
    <s v="N"/>
    <n v="44.054194000000003"/>
    <n v="-103.143316999999"/>
    <s v="Light truck (2 axles, 4 tires); Passenger car"/>
    <s v="Southbound; Westbound"/>
    <s v="Drinking; Failed to yield to vehicle; None"/>
    <s v="None"/>
    <s v="DUI, EMERGING FROM ALLEY/PRIVATE DRIVE/LOT"/>
    <s v="None"/>
    <s v="None"/>
    <s v="0.15 BAC, Test not given, Not reported"/>
    <x v="7"/>
    <x v="1"/>
  </r>
  <r>
    <n v="1546"/>
    <n v="1815534"/>
    <d v="2018-10-24T06:47:00"/>
    <s v="PENNINGTON"/>
    <s v="N"/>
    <s v="Child/Youth restraint system used properly, Lap belt and shoulder harness used"/>
    <s v="Straight ahead"/>
    <n v="0"/>
    <n v="44"/>
    <s v="Animal - domestic"/>
    <s v="Clear"/>
    <s v="N"/>
    <s v="N"/>
    <s v="N"/>
    <s v="N"/>
    <n v="43.944203000000002"/>
    <n v="-102.823757"/>
    <s v="Passenger car"/>
    <s v="Westbound"/>
    <s v="None"/>
    <s v="Animal in roadway"/>
    <m/>
    <s v="None"/>
    <s v="None"/>
    <s v="Test not given, Not reported"/>
    <x v="7"/>
    <x v="1"/>
  </r>
  <r>
    <n v="1549"/>
    <n v="1814924"/>
    <d v="2018-11-20T06:30:00"/>
    <s v="PENNINGTON"/>
    <s v="N"/>
    <m/>
    <s v="Straight ahead"/>
    <n v="0"/>
    <n v="16"/>
    <s v="Light/luminaire support, Ran off road right"/>
    <s v="Clear"/>
    <s v="N"/>
    <s v="N"/>
    <s v="N"/>
    <s v="N"/>
    <n v="44.068303999999898"/>
    <n v="-103.159446"/>
    <s v="Light truck (2 axles, 4 tires)"/>
    <s v="Southbound"/>
    <s v="Unknown"/>
    <s v="Unknown"/>
    <m/>
    <s v="Unknown"/>
    <s v="Unknown"/>
    <s v="Test not given"/>
    <x v="7"/>
    <x v="0"/>
  </r>
  <r>
    <n v="1550"/>
    <n v="1815763"/>
    <d v="2018-11-21T15:09:00"/>
    <s v="PENNINGTON"/>
    <s v="N"/>
    <s v="Lap belt and shoulder harness used, None used"/>
    <s v="Slowing in traffic lane"/>
    <n v="0"/>
    <n v="16"/>
    <s v="Motor vehicle in transport"/>
    <s v="Clear"/>
    <s v="N"/>
    <s v="N"/>
    <s v="N"/>
    <s v="N"/>
    <n v="44.074281999999897"/>
    <n v="-103.151596999999"/>
    <s v="Light truck (2 axles, 4 tires)"/>
    <s v="Southbound"/>
    <s v="Followed too closely; None; Other"/>
    <s v="None"/>
    <s v="CARELESS DRIVING"/>
    <s v="None"/>
    <s v="None"/>
    <s v="Test not given, Test not given, Test not given"/>
    <x v="7"/>
    <x v="0"/>
  </r>
  <r>
    <n v="1554"/>
    <n v="1815841"/>
    <d v="2018-12-05T14:25:00"/>
    <s v="PENNINGTON"/>
    <s v="N"/>
    <s v="Lap belt and shoulder harness used"/>
    <s v="Straight ahead"/>
    <n v="0"/>
    <n v="16"/>
    <s v="Light/luminaire support, Ran off road right"/>
    <s v="Clear"/>
    <s v="N"/>
    <s v="N"/>
    <s v="N"/>
    <s v="N"/>
    <n v="44.071513000000003"/>
    <n v="-103.153907"/>
    <s v="SUV ( sport utility/suburban )"/>
    <s v="Southbound"/>
    <s v="Driving too fast for conditions; None"/>
    <s v="Road surface condition ( wet, icy, snow, slush, etc. )"/>
    <s v="OVERDRIVING ROAD CONDITIONS, FINANCIAL RESPONSIBILITY - OWNER"/>
    <s v="None"/>
    <s v="None"/>
    <s v="Test not given"/>
    <x v="7"/>
    <x v="0"/>
  </r>
  <r>
    <n v="1555"/>
    <n v="1815834"/>
    <d v="2018-11-23T16:55:00"/>
    <s v="JACKSON"/>
    <s v="N"/>
    <m/>
    <m/>
    <n v="-1"/>
    <n v="44"/>
    <s v="Animal  - wild"/>
    <s v="Cloudy"/>
    <s v="N"/>
    <s v="N"/>
    <s v="N"/>
    <s v="N"/>
    <n v="43.546959999999899"/>
    <n v="-101.856483999999"/>
    <s v="Passenger car"/>
    <s v="Westbound"/>
    <s v="Wild animal hit - damage only"/>
    <s v="Animal in roadway"/>
    <m/>
    <s v="Wild animal hit"/>
    <s v="Wild animal hit - damage only"/>
    <s v="Wild animal hit"/>
    <x v="7"/>
    <x v="0"/>
  </r>
  <r>
    <n v="1558"/>
    <n v="1815905"/>
    <d v="2018-12-07T08:05:00"/>
    <s v="PENNINGTON"/>
    <s v="N"/>
    <s v="Lap belt and shoulder harness used"/>
    <s v="Straight ahead, Turning right"/>
    <n v="0"/>
    <n v="44"/>
    <s v="Motor vehicle in transport"/>
    <s v="Clear"/>
    <s v="N"/>
    <s v="N"/>
    <s v="N"/>
    <s v="N"/>
    <n v="44.059306999999897"/>
    <n v="-103.152152"/>
    <s v="SUV ( sport utility/suburban )"/>
    <s v="Westbound"/>
    <s v="Followed too closely; None"/>
    <s v="None"/>
    <s v="FOLLOWING TOO CLOSELY, FINANCIAL RESPONSIBILITY - OWNER"/>
    <s v="None"/>
    <s v="None"/>
    <s v="Test not given, Test not given"/>
    <x v="7"/>
    <x v="0"/>
  </r>
  <r>
    <n v="1560"/>
    <n v="1816109"/>
    <d v="2018-12-10T16:46:00"/>
    <s v="PENNINGTON"/>
    <s v="N"/>
    <s v="Lap belt and shoulder harness used"/>
    <s v="Stopped in traffic lane, Straight ahead"/>
    <n v="0"/>
    <n v="44"/>
    <s v="Motor vehicle in transport"/>
    <s v="Clear"/>
    <s v="N"/>
    <s v="N"/>
    <s v="N"/>
    <s v="N"/>
    <n v="44.052281000000001"/>
    <n v="-103.139995999999"/>
    <s v="Passenger car; SUV ( sport utility/suburban )"/>
    <s v="Eastbound"/>
    <s v="Failed to yield to vehicle; None"/>
    <s v="None"/>
    <s v="CARELESS DRIVING."/>
    <s v="None"/>
    <s v="None"/>
    <s v="0.00 BAC, 0.00 BAC"/>
    <x v="7"/>
    <x v="0"/>
  </r>
  <r>
    <n v="1561"/>
    <n v="1816313"/>
    <d v="2018-12-09T18:33:00"/>
    <s v="PENNINGTON"/>
    <s v="N"/>
    <m/>
    <m/>
    <n v="-1"/>
    <n v="44"/>
    <s v="Animal  - wild"/>
    <s v="Clear"/>
    <s v="N"/>
    <s v="N"/>
    <s v="N"/>
    <s v="N"/>
    <n v="44.025531000000001"/>
    <n v="-103.074369"/>
    <s v="SUV ( sport utility/suburban )"/>
    <s v="Eastbound"/>
    <s v="Wild animal hit - damage only"/>
    <s v="Animal in roadway"/>
    <m/>
    <s v="Wild animal hit"/>
    <s v="Wild animal hit - damage only"/>
    <s v="Wild animal hit"/>
    <x v="7"/>
    <x v="0"/>
  </r>
  <r>
    <n v="1563"/>
    <n v="1816255"/>
    <d v="2018-12-13T05:10:00"/>
    <s v="PENNINGTON"/>
    <s v="N"/>
    <m/>
    <m/>
    <n v="-1"/>
    <n v="44"/>
    <s v="Animal  - wild"/>
    <s v="Clear"/>
    <s v="N"/>
    <s v="N"/>
    <s v="N"/>
    <s v="N"/>
    <n v="44.031517000000001"/>
    <n v="-103.091222999999"/>
    <s v="SUV ( sport utility/suburban )"/>
    <s v="Westbound"/>
    <s v="Wild animal hit - damage only"/>
    <s v="Animal in roadway"/>
    <m/>
    <s v="Wild animal hit"/>
    <s v="Wild animal hit - damage only"/>
    <s v="Wild animal hit"/>
    <x v="7"/>
    <x v="0"/>
  </r>
  <r>
    <n v="1564"/>
    <n v="1816257"/>
    <d v="2018-12-14T18:00:00"/>
    <s v="PENNINGTON"/>
    <s v="N"/>
    <m/>
    <m/>
    <n v="-1"/>
    <n v="44"/>
    <s v="Animal  - wild"/>
    <s v="Clear"/>
    <s v="N"/>
    <s v="N"/>
    <s v="N"/>
    <s v="N"/>
    <n v="43.954244000000003"/>
    <n v="-102.85895600000001"/>
    <s v="Passenger car"/>
    <s v="Eastbound"/>
    <s v="Wild animal hit - damage only"/>
    <s v="Animal in roadway"/>
    <m/>
    <s v="Wild animal hit"/>
    <s v="Wild animal hit - damage only"/>
    <s v="Wild animal hit"/>
    <x v="7"/>
    <x v="0"/>
  </r>
  <r>
    <n v="1568"/>
    <n v="1816887"/>
    <d v="2018-12-18T18:55:00"/>
    <s v="PENNINGTON"/>
    <s v="N"/>
    <m/>
    <m/>
    <n v="-1"/>
    <n v="44"/>
    <s v="Animal  - wild"/>
    <s v="Clear"/>
    <s v="N"/>
    <s v="N"/>
    <s v="N"/>
    <s v="N"/>
    <n v="43.955728000000001"/>
    <n v="-102.865476999999"/>
    <s v="Passenger car"/>
    <s v="Eastbound"/>
    <s v="Wild animal hit - damage only"/>
    <s v="Animal in roadway"/>
    <m/>
    <s v="Wild animal hit"/>
    <s v="Wild animal hit - damage only"/>
    <s v="Wild animal hit"/>
    <x v="7"/>
    <x v="0"/>
  </r>
  <r>
    <n v="1569"/>
    <n v="1816256"/>
    <d v="2018-12-07T07:46:00"/>
    <s v="PENNINGTON"/>
    <s v="N"/>
    <s v="Lap belt and shoulder harness used"/>
    <s v="Stopped in traffic lane, Straight ahead"/>
    <n v="0"/>
    <n v="44"/>
    <s v="Motor vehicle in transport"/>
    <s v="Clear"/>
    <s v="N"/>
    <s v="N"/>
    <s v="N"/>
    <s v="N"/>
    <n v="44.058889000000001"/>
    <n v="-103.15143500000001"/>
    <s v="Light truck (2 axles, 4 tires); Passenger car"/>
    <s v="Eastbound"/>
    <s v="Followed too closely; None"/>
    <s v="None"/>
    <s v="FOLLOWING TOO CLOSELY"/>
    <s v="Brakes; None"/>
    <s v="Glare; None"/>
    <s v="Test not given, Test not given, Not reported, Not reported"/>
    <x v="7"/>
    <x v="2"/>
  </r>
  <r>
    <n v="1572"/>
    <n v="1816989"/>
    <d v="2018-12-13T05:10:00"/>
    <s v="PENNINGTON"/>
    <s v="N"/>
    <m/>
    <m/>
    <n v="-1"/>
    <n v="44"/>
    <s v="Animal  - wild"/>
    <s v="Clear"/>
    <s v="N"/>
    <s v="N"/>
    <s v="N"/>
    <s v="N"/>
    <n v="44.060319"/>
    <n v="-103.153879"/>
    <s v="Passenger car"/>
    <s v="Eastbound"/>
    <s v="Wild animal hit - damage only"/>
    <s v="Animal in roadway"/>
    <m/>
    <s v="Wild animal hit"/>
    <s v="Wild animal hit - damage only"/>
    <s v="Wild animal hit"/>
    <x v="7"/>
    <x v="0"/>
  </r>
  <r>
    <n v="1573"/>
    <n v="1900107"/>
    <d v="2019-01-07T07:20:00"/>
    <s v="PENNINGTON"/>
    <s v="N"/>
    <s v="Lap belt and shoulder harness used"/>
    <s v="Straight ahead"/>
    <n v="0"/>
    <n v="44"/>
    <s v="Guardrail end, Guardrail face"/>
    <s v="Cloudy"/>
    <s v="N"/>
    <s v="N"/>
    <s v="N"/>
    <s v="N"/>
    <n v="43.955570000000002"/>
    <n v="-102.864389"/>
    <s v="Light truck (2 axles, 4 tires)"/>
    <s v="Eastbound"/>
    <s v="Driving too fast for conditions; None"/>
    <s v="Road surface condition ( wet, icy, snow, slush, etc. )"/>
    <m/>
    <s v="None"/>
    <s v="None"/>
    <s v="0.00 BAC"/>
    <x v="7"/>
    <x v="0"/>
  </r>
  <r>
    <n v="1581"/>
    <n v="1817847"/>
    <d v="2018-08-21T05:15:00"/>
    <s v="JACKSON"/>
    <s v="N"/>
    <m/>
    <m/>
    <n v="-1"/>
    <n v="44"/>
    <s v="Animal  - wild"/>
    <s v="Cloudy"/>
    <s v="N"/>
    <s v="N"/>
    <s v="N"/>
    <s v="N"/>
    <n v="43.577773999999899"/>
    <n v="-101.625321"/>
    <s v="SUV ( sport utility/suburban )"/>
    <s v="Eastbound"/>
    <s v="Wild animal hit - damage only"/>
    <s v="Animal in roadway"/>
    <m/>
    <s v="Wild animal hit"/>
    <s v="Wild animal hit - damage only"/>
    <s v="Wild animal hit"/>
    <x v="7"/>
    <x v="0"/>
  </r>
  <r>
    <n v="1584"/>
    <n v="1900204"/>
    <d v="2019-01-10T09:35:00"/>
    <s v="PENNINGTON"/>
    <s v="N"/>
    <s v="Lap belt and shoulder harness used"/>
    <s v="Stopped in traffic lane, Straight ahead"/>
    <n v="0"/>
    <n v="16"/>
    <s v="Motor vehicle in transport"/>
    <s v="Clear"/>
    <s v="N"/>
    <s v="N"/>
    <s v="N"/>
    <s v="N"/>
    <n v="44.096221999999898"/>
    <n v="-103.151229"/>
    <s v="Van/Bus with seats for 16 or more people, including driver"/>
    <s v="Northbound"/>
    <s v="Followed too closely; None"/>
    <s v="None"/>
    <s v="FOLLOWING TOO CLOSELY"/>
    <s v="None"/>
    <s v="None"/>
    <s v="Test not given, Test not given"/>
    <x v="7"/>
    <x v="0"/>
  </r>
  <r>
    <n v="1585"/>
    <n v="1900673"/>
    <d v="2019-01-18T07:08:00"/>
    <s v="PENNINGTON"/>
    <s v="N"/>
    <s v="Lap belt and shoulder harness used"/>
    <s v="Slowing in traffic lane"/>
    <n v="0"/>
    <m/>
    <s v="Curb"/>
    <s v="Snow"/>
    <s v="N"/>
    <s v="N"/>
    <s v="N"/>
    <s v="N"/>
    <n v="44.1000909999999"/>
    <n v="-103.15167700000001"/>
    <s v="Passenger car"/>
    <s v="Eastbound"/>
    <s v="Driving too fast for conditions; None"/>
    <s v="Road surface condition ( wet, icy, snow, slush, etc. )"/>
    <s v="FINANCIAL RESPONSIBILITY - OWNER"/>
    <s v="None"/>
    <s v="None"/>
    <s v="0.00 BAC"/>
    <x v="7"/>
    <x v="0"/>
  </r>
  <r>
    <n v="1586"/>
    <n v="1900676"/>
    <d v="2019-01-05T17:15:00"/>
    <s v="PENNINGTON"/>
    <s v="N"/>
    <s v="Lap belt and shoulder harness used"/>
    <s v="Straight ahead"/>
    <n v="0"/>
    <n v="44"/>
    <s v="Fence, Motor vehicle in transport, Ran off road right"/>
    <s v="Clear"/>
    <s v="N"/>
    <s v="N"/>
    <s v="N"/>
    <s v="N"/>
    <n v="43.841095000000003"/>
    <n v="-102.594881"/>
    <s v="Mini-van/passenger van with seats for 8 or less, including driver; Passenger car"/>
    <s v="Westbound"/>
    <s v="Exceeded posted speed limit; None"/>
    <s v="None"/>
    <s v="DUI, CARELESS DRIVING., FINANCIAL RESPONSIBILITY - OWNER"/>
    <s v="None"/>
    <s v="None"/>
    <s v="0.00 BAC, 0.18 BAC"/>
    <x v="7"/>
    <x v="1"/>
  </r>
  <r>
    <n v="1589"/>
    <n v="1900875"/>
    <d v="2019-02-01T06:44:00"/>
    <s v="PENNINGTON"/>
    <s v="N"/>
    <m/>
    <m/>
    <n v="-1"/>
    <n v="44"/>
    <s v="Animal  - wild"/>
    <s v="Clear"/>
    <s v="N"/>
    <s v="N"/>
    <s v="N"/>
    <s v="N"/>
    <n v="44.03839"/>
    <n v="-103.111413999999"/>
    <s v="SUV ( sport utility/suburban )"/>
    <s v="Eastbound"/>
    <s v="Wild animal hit - damage only"/>
    <s v="Animal in roadway"/>
    <m/>
    <s v="Wild animal hit"/>
    <s v="Wild animal hit - damage only"/>
    <s v="Wild animal hit"/>
    <x v="7"/>
    <x v="0"/>
  </r>
  <r>
    <n v="1594"/>
    <n v="1900935"/>
    <d v="2019-02-04T15:50:00"/>
    <s v="PENNINGTON"/>
    <s v="N"/>
    <s v="Lap belt and shoulder harness used"/>
    <s v="Straight ahead"/>
    <n v="0"/>
    <n v="44"/>
    <s v="Motor vehicle in transport"/>
    <s v="Clear"/>
    <s v="N"/>
    <s v="N"/>
    <s v="N"/>
    <s v="N"/>
    <n v="44.058860000000003"/>
    <n v="-103.15139000000001"/>
    <s v="Light truck (2 axles, 4 tires)"/>
    <s v="Eastbound; Northbound"/>
    <s v="None"/>
    <s v="Road surface condition ( wet, icy, snow, slush, etc. )"/>
    <m/>
    <s v="None"/>
    <s v="None"/>
    <s v="Test not given, Test not given"/>
    <x v="7"/>
    <x v="0"/>
  </r>
  <r>
    <n v="1595"/>
    <n v="1901066"/>
    <d v="2019-02-06T10:43:00"/>
    <s v="PENNINGTON"/>
    <s v="N"/>
    <s v="Lap belt and shoulder harness used"/>
    <s v="Slowing in traffic lane, Stopped in traffic lane"/>
    <n v="0"/>
    <m/>
    <s v="Cross median/centerline, Motor vehicle in transport"/>
    <s v="Cloudy, Snow"/>
    <s v="N"/>
    <s v="N"/>
    <s v="N"/>
    <s v="N"/>
    <n v="44.062337999999897"/>
    <n v="-103.157319"/>
    <s v="Light truck (2 axles, 4 tires); Single-unit truck (2 axle, 6 tires) GVWR 10,000 lbs or less"/>
    <s v="Northbound; Westbound"/>
    <s v="Driving too fast for conditions; None"/>
    <s v="None; Road surface condition ( wet, icy, snow, slush, etc. )"/>
    <s v="OVERDRIVING ROAD CONDITIONS"/>
    <s v="None"/>
    <s v="None"/>
    <s v="Test not given, Test not given"/>
    <x v="7"/>
    <x v="0"/>
  </r>
  <r>
    <n v="1599"/>
    <n v="1901116"/>
    <d v="2019-02-06T03:49:00"/>
    <s v="PENNINGTON"/>
    <s v="N"/>
    <s v="Lap belt and shoulder harness used"/>
    <s v="Straight ahead"/>
    <n v="0"/>
    <m/>
    <s v="Highway traffic sign post/sign, Ran off road left"/>
    <s v="Cloudy, Snow"/>
    <s v="N"/>
    <s v="N"/>
    <s v="N"/>
    <s v="N"/>
    <n v="44.063003000000002"/>
    <n v="-103.16401"/>
    <s v="Passenger car"/>
    <s v="Southbound"/>
    <s v="Driving too fast for conditions; None"/>
    <s v="Road surface condition ( wet, icy, snow, slush, etc. )"/>
    <s v="OVERDRIVING ROAD CONDITIONS"/>
    <s v="None"/>
    <s v="None"/>
    <s v="Test not given"/>
    <x v="7"/>
    <x v="0"/>
  </r>
  <r>
    <n v="1600"/>
    <n v="1901149"/>
    <d v="2019-02-06T09:30:00"/>
    <s v="PENNINGTON"/>
    <s v="N"/>
    <s v="Lap belt and shoulder harness used"/>
    <s v="Stopped in traffic lane, Straight ahead"/>
    <n v="0"/>
    <n v="16"/>
    <s v="Motor vehicle in transport"/>
    <s v="Snow, Blowing snow"/>
    <s v="N"/>
    <s v="N"/>
    <s v="N"/>
    <s v="N"/>
    <n v="44.100498000000002"/>
    <n v="-103.15119900000001"/>
    <s v="Light truck (2 axles, 4 tires); SUV ( sport utility/suburban )"/>
    <s v="Northbound"/>
    <s v="Driving too fast for conditions; None"/>
    <s v="Road surface condition ( wet, icy, snow, slush, etc. )"/>
    <m/>
    <s v="Brakes; None"/>
    <s v="Weather conditions"/>
    <s v="Test not given, Test not given"/>
    <x v="7"/>
    <x v="0"/>
  </r>
  <r>
    <n v="1603"/>
    <n v="1901638"/>
    <d v="2019-02-09T12:26:00"/>
    <s v="PENNINGTON"/>
    <s v="N"/>
    <s v="Lap belt and shoulder harness used, None used"/>
    <s v="Stopped in traffic lane, Straight ahead"/>
    <n v="0"/>
    <n v="44"/>
    <s v="Curb, Motor vehicle in transport, Ran off road left"/>
    <s v="Clear"/>
    <s v="N"/>
    <s v="N"/>
    <s v="N"/>
    <s v="Y"/>
    <n v="44.024448999999898"/>
    <n v="-103.070739"/>
    <s v="Light truck (2 axles, 4 tires); Passenger car; SUV ( sport utility/suburban )"/>
    <s v="Eastbound; Southbound; Westbound"/>
    <s v="Disregarded traffic signs or signals; Drugs-medication; None"/>
    <s v="None"/>
    <s v="DUI, RECKLESS DRIVING, FAIL TO STOP FOR STOP SIGN / YIELD AFTER STOP"/>
    <s v="None"/>
    <s v="None"/>
    <s v="0.00 BAC, Not reported, Not reported, Not reported, 0.00 BAC, Not reported, Not reported, Test not given, 0.00 BAC"/>
    <x v="7"/>
    <x v="1"/>
  </r>
  <r>
    <n v="1608"/>
    <n v="1901553"/>
    <d v="2019-02-16T05:05:00"/>
    <s v="PENNINGTON"/>
    <s v="N"/>
    <s v="Lap belt and shoulder harness used"/>
    <s v="Straight ahead"/>
    <n v="0"/>
    <m/>
    <s v="Motor vehicle in transport"/>
    <s v="Snow"/>
    <s v="N"/>
    <s v="N"/>
    <s v="N"/>
    <s v="N"/>
    <n v="44.099339000000001"/>
    <n v="-103.151455999999"/>
    <s v="Light truck (2 axles, 4 tires); Van/Bus with seats for 9 - 15 people, including driver"/>
    <s v="Southbound"/>
    <s v="None; Unknown"/>
    <s v="None; Unknown"/>
    <m/>
    <s v="None; Unknown"/>
    <s v="None; Unknown"/>
    <s v="Test not given, Test not given"/>
    <x v="7"/>
    <x v="0"/>
  </r>
  <r>
    <n v="1612"/>
    <n v="1901717"/>
    <d v="2019-02-19T17:42:00"/>
    <s v="PENNINGTON"/>
    <s v="N"/>
    <s v="Lap belt and shoulder harness used"/>
    <s v="Stopped in traffic lane, Turning left"/>
    <n v="0"/>
    <m/>
    <s v="Cross median/centerline, Motor vehicle in transport"/>
    <s v="Cloudy"/>
    <s v="N"/>
    <s v="N"/>
    <s v="N"/>
    <s v="N"/>
    <n v="44.062341000000004"/>
    <n v="-103.15748000000001"/>
    <s v="Passenger car; SUV ( sport utility/suburban )"/>
    <s v="Northbound; Westbound"/>
    <s v="Driving too fast for conditions; None"/>
    <s v="Road surface condition ( wet, icy, snow, slush, etc. )"/>
    <s v="OVERDRIVING ROAD CONDITIONS"/>
    <s v="None"/>
    <s v="None"/>
    <s v="Test not given, Test not given"/>
    <x v="7"/>
    <x v="0"/>
  </r>
  <r>
    <n v="1614"/>
    <n v="1902216"/>
    <d v="2019-02-22T00:27:00"/>
    <s v="JACKSON"/>
    <s v="N"/>
    <s v="Lap belt and shoulder harness used"/>
    <s v="Straight ahead"/>
    <n v="0"/>
    <n v="44"/>
    <s v="Delineator post, Ran off road left"/>
    <s v="Snow"/>
    <s v="N"/>
    <s v="N"/>
    <s v="N"/>
    <s v="N"/>
    <n v="43.707214999999898"/>
    <n v="-101.937127"/>
    <s v="Passenger car"/>
    <s v="Eastbound"/>
    <s v="Driving too fast for conditions; Failure to keep in proper lane"/>
    <s v="None"/>
    <m/>
    <s v="None"/>
    <s v="None"/>
    <s v="0.00 BAC"/>
    <x v="7"/>
    <x v="0"/>
  </r>
  <r>
    <n v="1615"/>
    <n v="1902448"/>
    <d v="2019-03-04T14:25:00"/>
    <s v="PENNINGTON"/>
    <s v="N"/>
    <s v="Lap belt and shoulder harness used"/>
    <s v="Straight ahead"/>
    <n v="0"/>
    <n v="16"/>
    <s v="Motor vehicle in transport"/>
    <s v="Clear"/>
    <s v="N"/>
    <s v="N"/>
    <s v="N"/>
    <s v="N"/>
    <n v="44.076039000000002"/>
    <n v="-103.15141300000001"/>
    <s v="Light truck (2 axles, 4 tires); Mini-van/passenger van with seats for 8 or less, including driver"/>
    <s v="Eastbound; Westbound"/>
    <s v="None"/>
    <s v="None"/>
    <m/>
    <s v="None"/>
    <s v="None"/>
    <s v="Test not given, Test not given"/>
    <x v="7"/>
    <x v="2"/>
  </r>
  <r>
    <n v="1618"/>
    <n v="1902820"/>
    <d v="2019-03-03T12:10:00"/>
    <s v="PENNINGTON"/>
    <s v="N"/>
    <s v="Lap belt and shoulder harness used"/>
    <s v="Stopped in traffic lane, Straight ahead"/>
    <n v="0"/>
    <n v="16"/>
    <s v="Motor vehicle in transport"/>
    <s v="Clear"/>
    <s v="N"/>
    <s v="N"/>
    <s v="N"/>
    <s v="N"/>
    <n v="44.100287000000002"/>
    <n v="-103.1512"/>
    <s v="Light truck (2 axles, 4 tires); Passenger car"/>
    <s v="Northbound"/>
    <s v="Failed to yield to vehicle; None"/>
    <s v="None"/>
    <s v="CARELESS DRIVING."/>
    <s v="None"/>
    <s v="None"/>
    <s v="0.00 BAC, 0.00 BAC"/>
    <x v="7"/>
    <x v="0"/>
  </r>
  <r>
    <n v="1619"/>
    <n v="1902483"/>
    <d v="2019-03-07T14:38:00"/>
    <s v="PENNINGTON"/>
    <s v="N"/>
    <s v="Lap belt and shoulder harness used"/>
    <s v="Slowing in traffic lane"/>
    <n v="0"/>
    <n v="16"/>
    <s v="Motor vehicle in transport"/>
    <s v="Clear"/>
    <s v="N"/>
    <s v="N"/>
    <s v="N"/>
    <s v="N"/>
    <n v="44.093730000000001"/>
    <n v="-103.15122700000001"/>
    <s v="Light truck (2 axles, 4 tires); Passenger car"/>
    <s v="Northbound"/>
    <s v="Driving too fast for conditions; None; Unknown"/>
    <s v="Road surface condition ( wet, icy, snow, slush, etc. ); Unknown"/>
    <m/>
    <s v="None; Unknown"/>
    <s v="None; Unknown"/>
    <s v="Test not given, Test not given"/>
    <x v="7"/>
    <x v="0"/>
  </r>
  <r>
    <n v="1622"/>
    <n v="1902598"/>
    <d v="2019-03-09T09:30:00"/>
    <s v="PENNINGTON"/>
    <s v="N"/>
    <s v="Lap belt and shoulder harness used"/>
    <s v="Straight ahead"/>
    <n v="0"/>
    <n v="16"/>
    <s v="Highway traffic sign post/sign, Ran off road right"/>
    <s v="Blowing snow, Severe crosswinds"/>
    <s v="N"/>
    <s v="N"/>
    <s v="N"/>
    <s v="N"/>
    <n v="44.076217999999898"/>
    <n v="-103.151411999999"/>
    <s v="SUV ( sport utility/suburban )"/>
    <s v="Southbound"/>
    <s v="Driving too fast for conditions; Swerving or avoiding due to wind, slippery surface, vehicle, object, non-motorist, etc."/>
    <s v="Road surface condition ( wet, icy, snow, slush, etc. )"/>
    <m/>
    <s v="None"/>
    <s v="Weather conditions"/>
    <s v="Test not given"/>
    <x v="7"/>
    <x v="0"/>
  </r>
  <r>
    <n v="1626"/>
    <n v="1902932"/>
    <d v="2019-03-20T10:12:00"/>
    <s v="PENNINGTON"/>
    <s v="N"/>
    <s v="Lap belt and shoulder harness used"/>
    <s v="Stopped in traffic lane, Straight ahead"/>
    <n v="0"/>
    <n v="44"/>
    <s v="Motor vehicle in transport"/>
    <s v="Clear"/>
    <s v="N"/>
    <s v="N"/>
    <s v="N"/>
    <s v="N"/>
    <n v="44.066040000000001"/>
    <n v="-103.163859"/>
    <s v="SUV ( sport utility/suburban )"/>
    <s v="Westbound"/>
    <s v="Followed too closely; None"/>
    <s v="None"/>
    <s v="FINANCIAL RESPONSIBILITY - OWNER, NO VALID DL"/>
    <s v="None"/>
    <s v="None"/>
    <s v="Test not given, Test not given"/>
    <x v="7"/>
    <x v="3"/>
  </r>
  <r>
    <n v="1627"/>
    <n v="1903019"/>
    <d v="2019-03-22T19:40:00"/>
    <s v="PENNINGTON"/>
    <s v="N"/>
    <m/>
    <m/>
    <n v="-1"/>
    <n v="44"/>
    <s v="Animal  - wild"/>
    <s v="Rain"/>
    <s v="N"/>
    <s v="N"/>
    <s v="N"/>
    <s v="N"/>
    <n v="43.866641000000001"/>
    <n v="-102.620009999999"/>
    <s v="SUV ( sport utility/suburban )"/>
    <s v="Eastbound"/>
    <s v="Wild animal hit - damage only"/>
    <s v="Animal in roadway"/>
    <m/>
    <s v="Wild animal hit"/>
    <s v="Wild animal hit - damage only"/>
    <s v="Wild animal hit"/>
    <x v="7"/>
    <x v="0"/>
  </r>
  <r>
    <n v="1628"/>
    <n v="1903102"/>
    <d v="2019-03-22T21:29:00"/>
    <s v="PENNINGTON"/>
    <s v="N"/>
    <s v="Lap belt and shoulder harness used"/>
    <s v="Stopped in traffic lane, Straight ahead"/>
    <n v="0"/>
    <n v="44"/>
    <s v="Motor vehicle in transport"/>
    <s v="Rain"/>
    <s v="N"/>
    <s v="N"/>
    <s v="N"/>
    <s v="N"/>
    <n v="44.063673000000001"/>
    <n v="-103.159719999999"/>
    <s v="SUV ( sport utility/suburban )"/>
    <s v="Eastbound; Westbound"/>
    <s v="Failure to keep in proper lane; None"/>
    <s v="None"/>
    <s v="DRIVING ON WRONG SIDE OF ROAD"/>
    <s v="None"/>
    <s v="None"/>
    <s v="0.00 BAC, 0.00 BAC"/>
    <x v="7"/>
    <x v="0"/>
  </r>
  <r>
    <n v="1632"/>
    <n v="1903279"/>
    <d v="2019-03-29T06:23:00"/>
    <s v="PENNINGTON"/>
    <s v="N"/>
    <m/>
    <m/>
    <n v="-1"/>
    <n v="16"/>
    <s v="Animal  - wild"/>
    <s v="Cloudy"/>
    <s v="N"/>
    <s v="N"/>
    <s v="N"/>
    <s v="N"/>
    <n v="44.065016999999898"/>
    <n v="-103.162057"/>
    <s v="Passenger car"/>
    <s v="Westbound"/>
    <s v="Wild animal hit - damage only"/>
    <s v="Animal in roadway"/>
    <m/>
    <s v="Wild animal hit"/>
    <s v="Wild animal hit - damage only"/>
    <s v="Wild animal hit"/>
    <x v="7"/>
    <x v="0"/>
  </r>
  <r>
    <n v="1638"/>
    <n v="1903641"/>
    <d v="2019-04-12T07:20:00"/>
    <s v="PENNINGTON"/>
    <s v="N"/>
    <s v="Lap belt and shoulder harness used"/>
    <s v="Slowing in traffic lane, Stopped in traffic lane"/>
    <n v="0"/>
    <n v="44"/>
    <s v="Motor vehicle in transport"/>
    <s v="Cloudy"/>
    <s v="N"/>
    <s v="N"/>
    <s v="N"/>
    <s v="N"/>
    <n v="44.065044"/>
    <n v="-103.16210100000001"/>
    <s v="Passenger car"/>
    <s v="Eastbound"/>
    <s v="Driving too fast for conditions; None"/>
    <s v="None"/>
    <s v="OVERDRIVING ROAD CONDITIONS"/>
    <s v="None"/>
    <s v="None"/>
    <s v="Test not given, Test not given"/>
    <x v="7"/>
    <x v="0"/>
  </r>
  <r>
    <n v="1640"/>
    <n v="1903797"/>
    <d v="2019-04-12T17:08:00"/>
    <s v="PENNINGTON"/>
    <s v="N"/>
    <s v="Lap belt and shoulder harness used, None used"/>
    <s v="Straight ahead"/>
    <n v="0"/>
    <n v="16"/>
    <s v="Motor vehicle in transport"/>
    <s v="Clear"/>
    <s v="N"/>
    <s v="N"/>
    <s v="N"/>
    <s v="N"/>
    <n v="44.087882999999898"/>
    <n v="-103.151251"/>
    <s v="Heavy equipment; Light truck (2 axles, 4 tires)"/>
    <s v="Northbound"/>
    <s v="Followed too closely; None"/>
    <s v="None"/>
    <s v="CARELESS DRIVING."/>
    <s v="None"/>
    <s v="None"/>
    <s v="Test not given, Test not given"/>
    <x v="7"/>
    <x v="0"/>
  </r>
  <r>
    <n v="1643"/>
    <n v="1904041"/>
    <d v="2019-04-26T17:09:00"/>
    <s v="PENNINGTON"/>
    <s v="N"/>
    <s v="Lap belt and shoulder harness used"/>
    <s v="Stopped in traffic lane, Straight ahead"/>
    <n v="0"/>
    <m/>
    <s v="Motor vehicle in transport"/>
    <s v="Cloudy"/>
    <s v="N"/>
    <s v="N"/>
    <s v="N"/>
    <s v="N"/>
    <n v="44.099488999999899"/>
    <n v="-103.15160400000001"/>
    <s v="Light truck (2 axles, 4 tires); Passenger car"/>
    <s v="Southbound"/>
    <s v="Followed too closely; None"/>
    <s v="None"/>
    <s v="FOLLOWING TOO CLOSELY"/>
    <s v="None"/>
    <s v="None"/>
    <s v="Test not given, Test not given"/>
    <x v="7"/>
    <x v="0"/>
  </r>
  <r>
    <n v="1644"/>
    <n v="1904118"/>
    <d v="2019-04-24T20:17:00"/>
    <s v="PENNINGTON"/>
    <s v="N"/>
    <m/>
    <m/>
    <n v="-1"/>
    <n v="44"/>
    <s v="Animal  - wild"/>
    <s v="Rain"/>
    <s v="N"/>
    <s v="N"/>
    <s v="N"/>
    <s v="N"/>
    <n v="43.937629999999899"/>
    <n v="-102.761477999999"/>
    <s v="SUV ( sport utility/suburban )"/>
    <s v="Westbound"/>
    <s v="Wild animal hit - damage only"/>
    <s v="Animal in roadway"/>
    <m/>
    <s v="Wild animal hit"/>
    <s v="Wild animal hit - damage only"/>
    <s v="Wild animal hit"/>
    <x v="7"/>
    <x v="0"/>
  </r>
  <r>
    <n v="1646"/>
    <n v="1904315"/>
    <d v="2019-04-24T07:30:00"/>
    <s v="PENNINGTON"/>
    <s v="N"/>
    <s v="Lap belt and shoulder harness used"/>
    <s v="Stopped in traffic lane, Straight ahead"/>
    <n v="0"/>
    <m/>
    <s v="Motor vehicle in transport"/>
    <s v="Clear"/>
    <s v="N"/>
    <s v="N"/>
    <s v="N"/>
    <s v="N"/>
    <n v="44.099316000000002"/>
    <n v="-103.151437999999"/>
    <s v="SUV ( sport utility/suburban )"/>
    <s v="Eastbound"/>
    <s v="Followed too closely; None"/>
    <s v="None"/>
    <s v="FOLLOWING TOO CLOSELY"/>
    <s v="None"/>
    <s v="None"/>
    <s v="Test not given, Test not given"/>
    <x v="7"/>
    <x v="0"/>
  </r>
  <r>
    <n v="1647"/>
    <n v="1904245"/>
    <d v="2019-04-29T14:50:00"/>
    <s v="PENNINGTON"/>
    <s v="N"/>
    <s v="Lap belt and shoulder harness used"/>
    <s v="Stopped in traffic lane, Straight ahead"/>
    <n v="0"/>
    <n v="16"/>
    <s v="Motor vehicle in transport"/>
    <s v="Cloudy"/>
    <s v="N"/>
    <s v="N"/>
    <s v="N"/>
    <s v="N"/>
    <n v="44.0711119999999"/>
    <n v="-103.154353999999"/>
    <s v="Light truck (2 axles, 4 tires)"/>
    <s v="Eastbound"/>
    <s v="Followed too closely; None"/>
    <s v="None"/>
    <s v="FOLLOWING TOO CLOSELY"/>
    <s v="None"/>
    <s v="None"/>
    <s v="Test not given, Test not given"/>
    <x v="7"/>
    <x v="3"/>
  </r>
  <r>
    <n v="1648"/>
    <n v="1904323"/>
    <d v="2019-05-02T07:40:00"/>
    <s v="PENNINGTON"/>
    <s v="N"/>
    <s v="Lap belt and shoulder harness used"/>
    <s v="Slowing in traffic lane, Straight ahead"/>
    <n v="0"/>
    <n v="44"/>
    <s v="Motor vehicle in transport"/>
    <s v="Clear"/>
    <s v="N"/>
    <s v="N"/>
    <s v="N"/>
    <s v="N"/>
    <n v="44.062403000000003"/>
    <n v="-103.157488999999"/>
    <s v="Light truck (2 axles, 4 tires); SUV ( sport utility/suburban )"/>
    <s v="Westbound"/>
    <s v="Followed too closely; None"/>
    <s v="None"/>
    <s v="FOLLOWING TOO CLOSELY"/>
    <s v="None"/>
    <s v="None"/>
    <s v="Test not given, Test not given"/>
    <x v="7"/>
    <x v="0"/>
  </r>
  <r>
    <n v="1654"/>
    <n v="1905066"/>
    <d v="2019-05-12T15:13:00"/>
    <s v="PENNINGTON"/>
    <s v="N"/>
    <s v="Lap belt and shoulder harness used"/>
    <s v="Changing lanes, Straight ahead"/>
    <n v="0"/>
    <n v="16"/>
    <s v="Motor vehicle in transport"/>
    <s v="Clear"/>
    <s v="N"/>
    <s v="N"/>
    <s v="N"/>
    <s v="N"/>
    <n v="44.096215000000001"/>
    <n v="-103.151224999999"/>
    <s v="Light truck (2 axles, 4 tires); SUV ( sport utility/suburban )"/>
    <s v="Northbound"/>
    <s v="Improper lane change; None"/>
    <s v="None"/>
    <s v="LANE DRIVING REQUIRED / ILLEGAL LANE CHANGE, FINANCIAL RESPONSIBILITY - OWNER"/>
    <s v="None"/>
    <s v="None"/>
    <s v="0.00 BAC, 0.00 BAC"/>
    <x v="7"/>
    <x v="0"/>
  </r>
  <r>
    <n v="1655"/>
    <n v="1905067"/>
    <d v="2019-05-11T10:28:00"/>
    <s v="PENNINGTON"/>
    <s v="N"/>
    <s v="Lap belt and shoulder harness used, None used"/>
    <s v="Straight ahead"/>
    <n v="0"/>
    <n v="44"/>
    <s v="Cross median/centerline, Motor vehicle in transport"/>
    <s v="Cloudy"/>
    <s v="N"/>
    <s v="N"/>
    <s v="N"/>
    <s v="N"/>
    <n v="43.8034269999999"/>
    <n v="-102.55927800000001"/>
    <s v="Passenger car; SUV ( sport utility/suburban )"/>
    <s v="Eastbound; Westbound"/>
    <s v="None; Wrong side or wrong way"/>
    <s v="None"/>
    <s v="NO VALID DL, RECKLESS DRIVING, DRIVING ON WRONG SIDE OF ROAD"/>
    <s v="None"/>
    <s v="None"/>
    <s v="Test not given, Not reported, Test given, but unobtainable at time report filed"/>
    <x v="7"/>
    <x v="3"/>
  </r>
  <r>
    <n v="1656"/>
    <n v="1904957"/>
    <d v="2019-05-17T12:16:00"/>
    <s v="PENNINGTON"/>
    <s v="N"/>
    <s v="Lap belt and shoulder harness used"/>
    <s v="Slowing in traffic lane, Straight ahead"/>
    <n v="0"/>
    <n v="16"/>
    <s v="Motor vehicle in transport"/>
    <s v="Cloudy"/>
    <s v="N"/>
    <s v="N"/>
    <s v="N"/>
    <s v="N"/>
    <n v="44.095039999999898"/>
    <n v="-103.151383999999"/>
    <s v="Light truck (2 axles, 4 tires); Passenger car"/>
    <s v="Southbound"/>
    <s v="Followed too closely; None"/>
    <s v="None"/>
    <s v="FOLLOWING TOO CLOSELY"/>
    <s v="None"/>
    <s v="None; Weather conditions"/>
    <s v="Test not given, Test not given"/>
    <x v="7"/>
    <x v="0"/>
  </r>
  <r>
    <n v="1659"/>
    <n v="1906017"/>
    <d v="2019-05-29T11:55:00"/>
    <s v="PENNINGTON"/>
    <s v="N"/>
    <s v="Lap belt and shoulder harness used"/>
    <s v="Straight ahead"/>
    <n v="0"/>
    <n v="44"/>
    <s v="Motor vehicle in transport"/>
    <s v="Clear"/>
    <s v="N"/>
    <s v="N"/>
    <s v="N"/>
    <s v="N"/>
    <n v="44.058860000000003"/>
    <n v="-103.15139000000001"/>
    <s v="Passenger car; Tractor/semi-trailer"/>
    <s v="Eastbound; Southbound"/>
    <s v="Disregarded traffic signs or signals; None"/>
    <s v="None"/>
    <s v="FAIL TO STOP AT RED LIGHT"/>
    <s v="None"/>
    <s v="None"/>
    <s v="0.00 BAC, 0.00 BAC"/>
    <x v="7"/>
    <x v="1"/>
  </r>
  <r>
    <n v="1660"/>
    <n v="1905712"/>
    <d v="2019-05-27T23:31:00"/>
    <s v="PENNINGTON"/>
    <s v="N"/>
    <s v="Lap belt and shoulder harness used"/>
    <s v="Straight ahead"/>
    <n v="0"/>
    <n v="44"/>
    <s v="Ran off road right, Utility pole"/>
    <s v="Rain"/>
    <s v="N"/>
    <s v="N"/>
    <s v="N"/>
    <s v="N"/>
    <n v="44.054769999999898"/>
    <n v="-103.144323999999"/>
    <s v="Passenger car"/>
    <s v="Westbound"/>
    <s v="None; Swerving or avoiding due to wind, slippery surface, vehicle, object, non-motorist, etc."/>
    <s v="Animal in roadway"/>
    <m/>
    <s v="None"/>
    <s v="None"/>
    <s v="Test not given"/>
    <x v="7"/>
    <x v="0"/>
  </r>
  <r>
    <n v="1666"/>
    <n v="1906499"/>
    <d v="2019-06-10T09:41:00"/>
    <s v="PENNINGTON"/>
    <s v="N"/>
    <s v="Lap belt and shoulder harness used"/>
    <s v="Changing lanes, Straight ahead"/>
    <n v="0"/>
    <n v="16"/>
    <s v="Motor vehicle in transport"/>
    <s v="Clear"/>
    <s v="N"/>
    <s v="N"/>
    <s v="N"/>
    <s v="N"/>
    <n v="44.075906000000003"/>
    <n v="-103.151246"/>
    <s v="Light truck (2 axles, 4 tires); Tractor/semi-trailer"/>
    <s v="Northbound"/>
    <s v="Improper lane change; None"/>
    <s v="None"/>
    <s v="LANE DRIVING REQUIRED / ILLEGAL LANE CHANGE"/>
    <s v="None"/>
    <s v="None"/>
    <s v="Test not given, Test not given"/>
    <x v="7"/>
    <x v="0"/>
  </r>
  <r>
    <n v="1667"/>
    <n v="1906716"/>
    <d v="2019-06-06T05:25:00"/>
    <s v="PENNINGTON"/>
    <s v="N"/>
    <m/>
    <s v="Straight ahead"/>
    <n v="0"/>
    <n v="44"/>
    <s v="Other fixed object ( wall, building, tunnel, etc. ), Ran off road right"/>
    <s v="Clear"/>
    <s v="N"/>
    <s v="N"/>
    <s v="N"/>
    <s v="N"/>
    <n v="44.056060000000002"/>
    <n v="-103.146536999999"/>
    <s v="SUV ( sport utility/suburban )"/>
    <s v="Eastbound"/>
    <s v="None; Running off road"/>
    <s v="None"/>
    <m/>
    <s v="None"/>
    <s v="Unknown"/>
    <s v="Test not given"/>
    <x v="7"/>
    <x v="2"/>
  </r>
  <r>
    <n v="1668"/>
    <n v="1906608"/>
    <d v="2019-06-10T16:42:00"/>
    <s v="PENNINGTON"/>
    <s v="N"/>
    <m/>
    <s v="Straight ahead"/>
    <n v="0"/>
    <n v="44"/>
    <s v="Curb, Ran off road right, Traffic signal support/signal"/>
    <s v="Clear"/>
    <s v="N"/>
    <s v="N"/>
    <s v="N"/>
    <s v="N"/>
    <n v="44.065821999999898"/>
    <n v="-103.163476"/>
    <s v="Passenger car"/>
    <s v="Eastbound"/>
    <s v="Drinking; Exceeded posted speed limit"/>
    <s v="None"/>
    <s v="POSSESSION OF MARIJUANA, POSSESSION OF DRUG PARAPHERNALIA BY DRIVER OF VEHICLE, DUI, RECKLESS DRIVING"/>
    <s v="None"/>
    <s v="None"/>
    <s v="Test given, but unobtainable at time report filed"/>
    <x v="7"/>
    <x v="3"/>
  </r>
  <r>
    <n v="1669"/>
    <n v="1906847"/>
    <d v="2019-06-04T21:00:00"/>
    <s v="PENNINGTON"/>
    <s v="N"/>
    <m/>
    <m/>
    <n v="-1"/>
    <n v="44"/>
    <s v="Animal  - wild"/>
    <s v="Clear"/>
    <s v="N"/>
    <s v="N"/>
    <s v="N"/>
    <s v="N"/>
    <n v="43.977124000000003"/>
    <n v="-102.914058999999"/>
    <s v="Passenger car"/>
    <s v="Westbound"/>
    <s v="Wild animal hit - damage only"/>
    <s v="Animal in roadway"/>
    <m/>
    <s v="Wild animal hit"/>
    <s v="Wild animal hit - damage only"/>
    <s v="Wild animal hit"/>
    <x v="7"/>
    <x v="0"/>
  </r>
  <r>
    <n v="1670"/>
    <n v="1906848"/>
    <d v="2019-06-06T18:43:00"/>
    <s v="PENNINGTON"/>
    <s v="N"/>
    <s v="Lap belt and shoulder harness used, None used"/>
    <s v="Slowing in traffic lane, Straight ahead"/>
    <n v="0"/>
    <n v="44"/>
    <s v="Motor vehicle in transport"/>
    <s v="Clear"/>
    <s v="N"/>
    <s v="N"/>
    <s v="N"/>
    <s v="N"/>
    <n v="43.715642000000003"/>
    <n v="-102.119237999999"/>
    <s v="Passenger car; SUV ( sport utility/suburban )"/>
    <s v="Eastbound"/>
    <s v="Failed to yield to vehicle; Followed too closely; None"/>
    <s v="None"/>
    <s v="NO VALID DL, DUI, FAIL TO STOP INJURY ACCIDENT, FINANCIAL RESPONSIBILITY - OWNER"/>
    <s v="None"/>
    <s v="None"/>
    <s v="Test not given, Not reported, 0.19 BAC, Not reported"/>
    <x v="7"/>
    <x v="1"/>
  </r>
  <r>
    <n v="1672"/>
    <n v="1906996"/>
    <d v="2019-06-17T08:20:00"/>
    <s v="PENNINGTON"/>
    <s v="N"/>
    <m/>
    <m/>
    <n v="-1"/>
    <n v="44"/>
    <s v="Animal  - wild"/>
    <s v="Cloudy"/>
    <s v="N"/>
    <s v="N"/>
    <s v="N"/>
    <s v="N"/>
    <n v="43.715954000000004"/>
    <n v="-102.325288999999"/>
    <s v="Light truck (2 axles, 4 tires)"/>
    <s v="Eastbound"/>
    <s v="Wild animal hit - damage only"/>
    <s v="Animal in roadway"/>
    <m/>
    <s v="Wild animal hit"/>
    <s v="Wild animal hit - damage only"/>
    <s v="Wild animal hit"/>
    <x v="7"/>
    <x v="0"/>
  </r>
  <r>
    <n v="1675"/>
    <n v="1907173"/>
    <d v="2019-06-14T22:28:00"/>
    <s v="PENNINGTON"/>
    <s v="N"/>
    <s v="Lap belt and shoulder harness used"/>
    <s v="Changing lanes, Straight ahead"/>
    <n v="0"/>
    <n v="44"/>
    <s v="Motor vehicle in transport"/>
    <s v="Rain"/>
    <s v="N"/>
    <s v="N"/>
    <s v="N"/>
    <s v="N"/>
    <n v="44.058860000000003"/>
    <n v="-103.15139000000001"/>
    <s v="Light truck (2 axles, 4 tires); Mini-van/passenger van with seats for 8 or less, including driver"/>
    <s v="Westbound"/>
    <s v="Improper lane change; None"/>
    <s v="None; Road surface condition ( wet, icy, snow, slush, etc. )"/>
    <s v="DRIVERS LICENSE SUSPENDED"/>
    <s v="None"/>
    <s v="None"/>
    <s v="Test not given, Test not given"/>
    <x v="7"/>
    <x v="0"/>
  </r>
  <r>
    <n v="1677"/>
    <n v="1907622"/>
    <d v="2019-06-14T21:12:00"/>
    <s v="PENNINGTON"/>
    <s v="N"/>
    <m/>
    <m/>
    <n v="-1"/>
    <n v="44"/>
    <s v="Animal  - wild"/>
    <s v="Clear"/>
    <s v="N"/>
    <s v="N"/>
    <s v="N"/>
    <s v="N"/>
    <n v="44.008848"/>
    <n v="-103.025706999999"/>
    <s v="Light truck (2 axles, 4 tires)"/>
    <s v="Eastbound"/>
    <s v="Wild animal hit - damage only"/>
    <s v="Animal in roadway"/>
    <m/>
    <s v="Wild animal hit"/>
    <s v="Wild animal hit - damage only"/>
    <s v="Wild animal hit"/>
    <x v="7"/>
    <x v="0"/>
  </r>
  <r>
    <n v="1679"/>
    <n v="1907628"/>
    <d v="2019-06-20T11:43:00"/>
    <s v="PENNINGTON"/>
    <s v="N"/>
    <s v="Lap belt and shoulder harness used"/>
    <s v="Straight ahead"/>
    <n v="0"/>
    <m/>
    <s v="Motor vehicle in transport"/>
    <s v="Clear"/>
    <s v="N"/>
    <s v="N"/>
    <s v="N"/>
    <s v="N"/>
    <n v="44.099494999999898"/>
    <n v="-103.151584999999"/>
    <s v="Light truck (2 axles, 4 tires); Mini-van/passenger van with seats for 8 or less, including driver"/>
    <s v="Eastbound"/>
    <s v="Followed too closely; None"/>
    <s v="None"/>
    <s v="FOLLOWING TOO CLOSELY"/>
    <s v="None"/>
    <s v="None"/>
    <s v="Test not given, Test not given"/>
    <x v="7"/>
    <x v="0"/>
  </r>
  <r>
    <n v="1680"/>
    <n v="1907525"/>
    <d v="2019-06-24T04:17:00"/>
    <s v="PENNINGTON"/>
    <s v="N"/>
    <m/>
    <m/>
    <n v="-1"/>
    <n v="16"/>
    <s v="Animal  - wild"/>
    <s v="Cloudy"/>
    <s v="N"/>
    <s v="N"/>
    <s v="N"/>
    <s v="N"/>
    <n v="44.065085000000003"/>
    <n v="-103.161840999999"/>
    <s v="Passenger car"/>
    <s v="Eastbound"/>
    <s v="Wild animal hit - damage only"/>
    <s v="Animal in roadway"/>
    <m/>
    <s v="Wild animal hit"/>
    <s v="Wild animal hit - damage only"/>
    <s v="Wild animal hit"/>
    <x v="7"/>
    <x v="0"/>
  </r>
  <r>
    <n v="1682"/>
    <n v="1907913"/>
    <d v="2019-06-27T14:32:00"/>
    <s v="PENNINGTON"/>
    <s v="N"/>
    <s v="Lap belt and shoulder harness used"/>
    <s v="Stopped in traffic lane, Straight ahead"/>
    <n v="0"/>
    <n v="16"/>
    <s v="Motor vehicle in transport"/>
    <s v="Clear"/>
    <s v="N"/>
    <s v="N"/>
    <s v="N"/>
    <s v="N"/>
    <n v="44.066056000000003"/>
    <n v="-103.161063999999"/>
    <s v="Passenger car; SUV ( sport utility/suburban )"/>
    <s v="Northbound"/>
    <s v="Followed too closely; None"/>
    <s v="None"/>
    <s v="FOLLOWING TOO CLOSELY"/>
    <s v="None"/>
    <s v="None"/>
    <s v="Test not given, Test not given"/>
    <x v="7"/>
    <x v="0"/>
  </r>
  <r>
    <n v="1683"/>
    <n v="1908149"/>
    <d v="2019-06-30T23:30:00"/>
    <s v="PENNINGTON"/>
    <s v="N"/>
    <s v="Lap belt and shoulder harness used"/>
    <s v="Turning left"/>
    <n v="0"/>
    <m/>
    <s v="Overturn/rollover, Ran off road right"/>
    <s v="Cloudy, Rain"/>
    <s v="N"/>
    <s v="N"/>
    <s v="N"/>
    <s v="N"/>
    <n v="44.065818999999898"/>
    <n v="-103.163696999999"/>
    <s v="Light truck (2 axles, 4 tires)"/>
    <s v="Westbound"/>
    <s v="Driving too fast for conditions; None"/>
    <s v="Unknown"/>
    <s v="NO VALID DL, RECKLESS DRIVING, HIT/RUN PROPERTY DAMAGE, FINANCIAL RESPONSIBILITY - OWNER"/>
    <s v="None"/>
    <s v="None"/>
    <s v="Test not given"/>
    <x v="7"/>
    <x v="0"/>
  </r>
  <r>
    <n v="1684"/>
    <n v="1908352"/>
    <d v="2019-07-05T14:08:00"/>
    <s v="PENNINGTON"/>
    <s v="N"/>
    <s v="Lap belt and shoulder harness used"/>
    <s v="Straight ahead"/>
    <n v="0"/>
    <m/>
    <s v="Fire/explosion"/>
    <s v="Clear"/>
    <s v="N"/>
    <s v="N"/>
    <s v="N"/>
    <s v="N"/>
    <n v="44.100138000000001"/>
    <n v="-103.155309"/>
    <s v="Passenger car"/>
    <s v="Westbound"/>
    <s v="None"/>
    <s v="None"/>
    <m/>
    <s v="Unknown"/>
    <s v="None"/>
    <s v="0.00 BAC"/>
    <x v="7"/>
    <x v="0"/>
  </r>
  <r>
    <n v="1685"/>
    <n v="1908378"/>
    <d v="2019-07-09T08:30:00"/>
    <s v="PENNINGTON"/>
    <s v="N"/>
    <s v="Lap belt and shoulder harness used"/>
    <s v="Straight ahead, Turning left"/>
    <n v="0"/>
    <n v="44"/>
    <s v="Motor vehicle in transport"/>
    <s v="Clear"/>
    <s v="N"/>
    <s v="N"/>
    <s v="N"/>
    <s v="N"/>
    <n v="44.0609299999999"/>
    <n v="-103.15492"/>
    <s v="Mini-van/passenger van with seats for 8 or less, including driver; Passenger car"/>
    <s v="Eastbound; Northbound"/>
    <s v="Failed to yield to vehicle; None"/>
    <s v="None"/>
    <s v="DRIVERS LICENSE SUSPENDED, FAILURE TO MAINTAIN FINANCIAL RESPONSIBILITY"/>
    <s v="None"/>
    <s v="None"/>
    <s v="Test not given, Test not given"/>
    <x v="7"/>
    <x v="3"/>
  </r>
  <r>
    <n v="1686"/>
    <n v="1908495"/>
    <d v="2019-07-08T17:25:00"/>
    <s v="PENNINGTON"/>
    <s v="N"/>
    <s v="Lap belt and shoulder harness used"/>
    <s v="Stopped in traffic lane, Straight ahead"/>
    <n v="0"/>
    <n v="16"/>
    <s v="Motor vehicle in transport"/>
    <s v="Cloudy"/>
    <s v="N"/>
    <s v="N"/>
    <s v="N"/>
    <s v="N"/>
    <n v="44.096122999999899"/>
    <n v="-103.151218999999"/>
    <s v="Mini-van/passenger van with seats for 8 or less, including driver; Passenger car"/>
    <s v="Northbound"/>
    <s v="Followed too closely; None"/>
    <s v="None"/>
    <s v="FOLLOWING TOO CLOSELY"/>
    <s v="None"/>
    <s v="None"/>
    <s v="Test not given, Test not given"/>
    <x v="7"/>
    <x v="0"/>
  </r>
  <r>
    <n v="1689"/>
    <n v="1908713"/>
    <d v="2019-07-09T21:12:00"/>
    <s v="PENNINGTON"/>
    <s v="N"/>
    <m/>
    <m/>
    <n v="-1"/>
    <n v="44"/>
    <s v="Animal  - wild"/>
    <s v="Clear"/>
    <s v="N"/>
    <s v="N"/>
    <s v="N"/>
    <s v="N"/>
    <n v="44.000788"/>
    <n v="-103.002393999999"/>
    <s v="Passenger car"/>
    <s v="Westbound"/>
    <s v="Wild animal hit - damage only"/>
    <s v="Animal in roadway"/>
    <m/>
    <s v="Wild animal hit"/>
    <s v="Wild animal hit - damage only"/>
    <s v="Wild animal hit"/>
    <x v="7"/>
    <x v="0"/>
  </r>
  <r>
    <n v="1690"/>
    <n v="1908714"/>
    <d v="2019-07-10T22:08:00"/>
    <s v="PENNINGTON"/>
    <s v="N"/>
    <m/>
    <m/>
    <n v="-1"/>
    <n v="44"/>
    <s v="Animal  - wild"/>
    <s v="Clear"/>
    <s v="N"/>
    <s v="N"/>
    <s v="N"/>
    <s v="N"/>
    <n v="44.001831000000003"/>
    <n v="-103.005448"/>
    <s v="Light truck (2 axles, 4 tires)"/>
    <s v="Eastbound"/>
    <s v="Wild animal hit - damage only"/>
    <s v="Animal in roadway"/>
    <m/>
    <s v="Wild animal hit"/>
    <s v="Wild animal hit - damage only"/>
    <s v="Wild animal hit"/>
    <x v="7"/>
    <x v="0"/>
  </r>
  <r>
    <n v="1693"/>
    <n v="1909133"/>
    <d v="2019-07-17T01:35:00"/>
    <s v="PENNINGTON"/>
    <s v="N"/>
    <m/>
    <m/>
    <n v="-1"/>
    <n v="44"/>
    <s v="Animal  - wild"/>
    <s v="Cloudy"/>
    <s v="N"/>
    <s v="N"/>
    <s v="N"/>
    <s v="N"/>
    <n v="43.965159"/>
    <n v="-102.891964"/>
    <s v="Passenger car"/>
    <s v="Westbound"/>
    <s v="Wild animal hit - damage only"/>
    <s v="Animal in roadway"/>
    <m/>
    <s v="Wild animal hit"/>
    <s v="Wild animal hit - damage only"/>
    <s v="Wild animal hit"/>
    <x v="7"/>
    <x v="0"/>
  </r>
  <r>
    <n v="1694"/>
    <n v="1909192"/>
    <d v="2019-07-20T12:49:00"/>
    <s v="PENNINGTON"/>
    <s v="N"/>
    <m/>
    <m/>
    <n v="-1"/>
    <n v="44"/>
    <s v="Animal  - wild"/>
    <s v="Cloudy"/>
    <s v="N"/>
    <s v="N"/>
    <s v="N"/>
    <s v="N"/>
    <n v="44.025987000000001"/>
    <n v="-103.07528000000001"/>
    <s v="SUV ( sport utility/suburban )"/>
    <s v="Westbound"/>
    <s v="Wild animal hit - damage only"/>
    <s v="Animal in roadway"/>
    <m/>
    <s v="Wild animal hit"/>
    <s v="Wild animal hit - damage only"/>
    <s v="Wild animal hit"/>
    <x v="7"/>
    <x v="0"/>
  </r>
  <r>
    <n v="1695"/>
    <n v="1909193"/>
    <d v="2019-07-18T21:30:00"/>
    <s v="PENNINGTON"/>
    <s v="N"/>
    <s v="Lap belt and shoulder harness used"/>
    <s v="Straight ahead, Turning left"/>
    <n v="0"/>
    <n v="16"/>
    <s v="Motor vehicle in transport"/>
    <s v="Clear"/>
    <s v="N"/>
    <s v="N"/>
    <s v="N"/>
    <s v="N"/>
    <n v="44.096257000000001"/>
    <n v="-103.151383999999"/>
    <s v="SUV ( sport utility/suburban )"/>
    <s v="Eastbound; Westbound"/>
    <s v="Disregarded traffic signs or signals; Failed to yield to vehicle; None"/>
    <s v="None"/>
    <m/>
    <s v="None"/>
    <s v="None"/>
    <s v="Test not given, Test not given"/>
    <x v="7"/>
    <x v="0"/>
  </r>
  <r>
    <n v="1696"/>
    <n v="1909204"/>
    <d v="2019-07-19T22:00:00"/>
    <s v="PENNINGTON"/>
    <s v="N"/>
    <s v="Lap belt and shoulder harness used"/>
    <s v="Straight ahead"/>
    <n v="0"/>
    <n v="16"/>
    <s v="Motor vehicle in transport"/>
    <s v="Clear"/>
    <s v="N"/>
    <s v="N"/>
    <s v="N"/>
    <s v="N"/>
    <n v="44.076082"/>
    <n v="-103.151411999999"/>
    <s v="Light truck (2 axles, 4 tires); SUV ( sport utility/suburban )"/>
    <s v="Southbound"/>
    <s v="Followed too closely; None"/>
    <s v="None"/>
    <s v="NO VALID DL"/>
    <s v="None"/>
    <s v="None"/>
    <s v="Test not given, Test not given"/>
    <x v="7"/>
    <x v="0"/>
  </r>
  <r>
    <n v="1697"/>
    <n v="1909206"/>
    <d v="2019-07-20T12:32:00"/>
    <s v="PENNINGTON"/>
    <s v="N"/>
    <s v="Lap belt and shoulder harness used"/>
    <s v="Straight ahead, Turning left"/>
    <n v="0"/>
    <n v="16"/>
    <s v="Motor vehicle in transport"/>
    <s v="Clear"/>
    <s v="N"/>
    <s v="N"/>
    <s v="N"/>
    <s v="N"/>
    <n v="44.098446000000003"/>
    <n v="-103.151386"/>
    <s v="Passenger car; SUV ( sport utility/suburban )"/>
    <s v="Southbound; Westbound"/>
    <s v="Failed to yield to vehicle; None"/>
    <s v="None"/>
    <s v="FAIL TO STOP FOR STOP SIGN / YIELD AFTER STOP"/>
    <s v="None"/>
    <s v="None"/>
    <s v="Test not given, Test not given"/>
    <x v="7"/>
    <x v="1"/>
  </r>
  <r>
    <n v="1698"/>
    <n v="1909275"/>
    <d v="2019-07-20T17:24:00"/>
    <s v="PENNINGTON"/>
    <s v="N"/>
    <s v="Lap belt and shoulder harness used"/>
    <s v="Straight ahead"/>
    <n v="0"/>
    <n v="44"/>
    <s v="Cross median/centerline, Motor vehicle in transport, Ran off road right"/>
    <s v="Clear"/>
    <s v="N"/>
    <s v="Y"/>
    <s v="N"/>
    <s v="N"/>
    <n v="43.949837000000002"/>
    <n v="-102.84347200000001"/>
    <s v="Light truck (2 axles, 4 tires)"/>
    <s v="Eastbound; Westbound"/>
    <s v="Failure to keep in proper lane; Fatigued/asleep; None"/>
    <s v="None"/>
    <s v="CARELESS DRIVING"/>
    <s v="None"/>
    <s v="None"/>
    <s v="Test not given, Test not given"/>
    <x v="7"/>
    <x v="0"/>
  </r>
  <r>
    <n v="1701"/>
    <n v="1909628"/>
    <d v="2019-07-26T15:03:00"/>
    <s v="PENNINGTON"/>
    <s v="N"/>
    <s v="Lap belt and shoulder harness used"/>
    <s v="Straight ahead, Turning left"/>
    <n v="0"/>
    <n v="16"/>
    <s v="Motor vehicle in transport"/>
    <s v="Clear"/>
    <s v="N"/>
    <s v="N"/>
    <s v="N"/>
    <s v="N"/>
    <n v="44.096257000000001"/>
    <n v="-103.151383999999"/>
    <s v="Light truck (2 axles, 4 tires); SUV ( sport utility/suburban )"/>
    <s v="Eastbound; Westbound"/>
    <s v="Failed to yield to vehicle; None"/>
    <s v="None"/>
    <s v="LEFT TURNING VEHICLE TO YIELD ROW"/>
    <s v="None"/>
    <s v="None"/>
    <s v="Test not given, Test not given"/>
    <x v="7"/>
    <x v="1"/>
  </r>
  <r>
    <n v="1702"/>
    <n v="1910044"/>
    <d v="2019-07-15T09:36:00"/>
    <s v="PENNINGTON"/>
    <s v="N"/>
    <s v="Lap belt and shoulder harness used"/>
    <s v="Stopped in traffic lane, Straight ahead"/>
    <n v="0"/>
    <n v="16"/>
    <s v="Motor vehicle in transport"/>
    <s v="Clear"/>
    <s v="N"/>
    <s v="N"/>
    <s v="N"/>
    <s v="N"/>
    <n v="44.100512000000002"/>
    <n v="-103.151196999999"/>
    <s v="Passenger car; SUV ( sport utility/suburban )"/>
    <s v="Northbound"/>
    <s v="Disregarded traffic signs or signals; Failed to yield to vehicle; None"/>
    <s v="None"/>
    <m/>
    <s v="None"/>
    <s v="None"/>
    <s v="Test not given, Test not given"/>
    <x v="7"/>
    <x v="0"/>
  </r>
  <r>
    <n v="1704"/>
    <n v="1910115"/>
    <d v="2019-08-05T15:34:00"/>
    <s v="PENNINGTON"/>
    <s v="N"/>
    <s v="Lap belt and shoulder harness used"/>
    <s v="Stopped in traffic lane, Straight ahead"/>
    <n v="0"/>
    <m/>
    <s v="Motor vehicle in transport"/>
    <s v="Clear"/>
    <s v="N"/>
    <s v="N"/>
    <s v="N"/>
    <s v="N"/>
    <n v="44.069124000000002"/>
    <n v="-103.158395999999"/>
    <s v="Light truck (2 axles, 4 tires)"/>
    <s v="Westbound"/>
    <s v="Followed too closely; None"/>
    <s v="None"/>
    <s v="FOLLOWING TOO CLOSELY"/>
    <s v="None"/>
    <s v="None"/>
    <s v="Test not given, Test not given"/>
    <x v="7"/>
    <x v="2"/>
  </r>
  <r>
    <n v="1705"/>
    <n v="1910256"/>
    <d v="2019-08-05T16:02:00"/>
    <s v="PENNINGTON"/>
    <s v="N"/>
    <s v="Lap belt and shoulder harness used"/>
    <s v="Straight ahead"/>
    <n v="0"/>
    <m/>
    <s v="Motor vehicle in transport"/>
    <s v="Clear"/>
    <s v="N"/>
    <s v="N"/>
    <s v="N"/>
    <s v="N"/>
    <n v="44.100437999999897"/>
    <n v="-103.151336999999"/>
    <s v="Passenger car"/>
    <s v="Eastbound"/>
    <s v="Followed too closely; None"/>
    <s v="None"/>
    <s v="FOLLOWING TOO CLOSELY"/>
    <s v="None"/>
    <s v="None"/>
    <s v="Test not given, Test not given"/>
    <x v="7"/>
    <x v="0"/>
  </r>
  <r>
    <n v="1707"/>
    <n v="1910270"/>
    <d v="2019-08-06T12:15:00"/>
    <s v="PENNINGTON"/>
    <s v="N"/>
    <s v="Lap belt and shoulder harness used"/>
    <s v="Changing lanes, Straight ahead"/>
    <n v="0"/>
    <m/>
    <s v="Motor vehicle in transport"/>
    <s v="Clear"/>
    <s v="N"/>
    <s v="N"/>
    <s v="N"/>
    <s v="N"/>
    <n v="44.100825999999898"/>
    <n v="-103.15164"/>
    <s v="Passenger car; Tractor/doubles"/>
    <s v="Westbound"/>
    <s v="Improper lane change; None"/>
    <s v="None"/>
    <m/>
    <s v="None"/>
    <s v="None"/>
    <s v="0.00 BAC, 0.00 BAC"/>
    <x v="7"/>
    <x v="0"/>
  </r>
  <r>
    <n v="1710"/>
    <n v="1910675"/>
    <d v="2019-08-03T14:05:00"/>
    <s v="JACKSON"/>
    <s v="N"/>
    <s v="Helmet and eye protection, Lap belt and shoulder harness used"/>
    <s v="Stopped in traffic lane, Straight ahead"/>
    <n v="0"/>
    <n v="44"/>
    <s v="Motor vehicle in transport"/>
    <s v="Clear"/>
    <s v="N"/>
    <s v="N"/>
    <s v="N"/>
    <s v="N"/>
    <n v="43.577852999999898"/>
    <n v="-101.520837"/>
    <s v="Motorcycle; SUV ( sport utility/suburban )"/>
    <s v="Westbound"/>
    <s v="Failed to yield to vehicle; None"/>
    <s v="None"/>
    <s v="CARELESS DRIVING."/>
    <s v="None"/>
    <s v="None"/>
    <s v="0.00 BAC, 0.00 BAC, Not reported"/>
    <x v="7"/>
    <x v="3"/>
  </r>
  <r>
    <n v="1711"/>
    <n v="1910362"/>
    <d v="2019-08-08T12:35:00"/>
    <s v="PENNINGTON"/>
    <s v="N"/>
    <s v="None used"/>
    <s v="Turning left"/>
    <n v="0"/>
    <n v="44"/>
    <s v="Motor vehicle in transport"/>
    <s v="Clear"/>
    <s v="N"/>
    <s v="N"/>
    <s v="N"/>
    <s v="N"/>
    <n v="43.954197000000001"/>
    <n v="-102.858771"/>
    <s v="Motorcycle"/>
    <s v="Eastbound"/>
    <s v="Followed too closely; None"/>
    <s v="None"/>
    <m/>
    <s v="None"/>
    <s v="None"/>
    <s v="Test not given, Test not given, Not reported"/>
    <x v="7"/>
    <x v="1"/>
  </r>
  <r>
    <n v="1712"/>
    <n v="1910927"/>
    <d v="2019-08-14T22:00:00"/>
    <s v="JACKSON"/>
    <s v="N"/>
    <s v="Lap belt and shoulder harness used"/>
    <s v="Straight ahead"/>
    <n v="0"/>
    <n v="44"/>
    <s v="Animal - domestic"/>
    <s v="Clear"/>
    <s v="N"/>
    <s v="N"/>
    <s v="N"/>
    <s v="N"/>
    <n v="43.719569"/>
    <n v="-101.963171"/>
    <s v="Light truck (2 axles, 4 tires)"/>
    <s v="Eastbound"/>
    <s v="None"/>
    <s v="Animal in roadway"/>
    <m/>
    <s v="None"/>
    <s v="None"/>
    <s v="0.00 BAC"/>
    <x v="7"/>
    <x v="0"/>
  </r>
  <r>
    <n v="1713"/>
    <n v="1910862"/>
    <d v="2019-08-17T08:09:00"/>
    <s v="PENNINGTON"/>
    <s v="N"/>
    <s v="Lap belt and shoulder harness used"/>
    <s v="Straight ahead"/>
    <n v="0"/>
    <n v="44"/>
    <s v="Guardrail end, Overturn/rollover, Ran off road left"/>
    <s v="Clear"/>
    <s v="N"/>
    <s v="Y"/>
    <s v="N"/>
    <s v="N"/>
    <n v="43.940617000000003"/>
    <n v="-102.781631"/>
    <s v="Light truck (2 axles, 4 tires)"/>
    <s v="Westbound"/>
    <s v="Fatigued/asleep; Running off road"/>
    <s v="None"/>
    <m/>
    <s v="None"/>
    <s v="None"/>
    <s v="0.01 BAC"/>
    <x v="7"/>
    <x v="1"/>
  </r>
  <r>
    <n v="1717"/>
    <n v="1910870"/>
    <d v="2019-08-17T07:24:00"/>
    <s v="PENNINGTON"/>
    <s v="N"/>
    <s v="Lap belt and shoulder harness used"/>
    <s v="Straight ahead"/>
    <n v="0"/>
    <n v="44"/>
    <s v="Motor vehicle in transport"/>
    <s v="Clear"/>
    <s v="N"/>
    <s v="N"/>
    <s v="N"/>
    <s v="N"/>
    <n v="44.063673000000001"/>
    <n v="-103.159719999999"/>
    <s v="Light truck (2 axles, 4 tires)"/>
    <s v="Northbound; Westbound"/>
    <s v="Disregarded traffic signs or signals; None"/>
    <s v="None"/>
    <s v="FAIL TO STOP AT RED LIGHT"/>
    <s v="None"/>
    <s v="None"/>
    <s v="Test not given, Test not given"/>
    <x v="7"/>
    <x v="3"/>
  </r>
  <r>
    <n v="1721"/>
    <n v="1911089"/>
    <d v="2019-08-17T11:00:00"/>
    <s v="PENNINGTON"/>
    <s v="N"/>
    <s v="Shoulder harness only used"/>
    <s v="Straight ahead"/>
    <n v="0"/>
    <n v="44"/>
    <s v="Animal - domestic"/>
    <s v="Clear"/>
    <s v="N"/>
    <s v="N"/>
    <s v="N"/>
    <s v="N"/>
    <n v="43.949837000000002"/>
    <n v="-102.84347200000001"/>
    <s v="Passenger car"/>
    <s v="Eastbound"/>
    <s v="None"/>
    <s v="Animal in roadway"/>
    <m/>
    <s v="None"/>
    <s v="None"/>
    <s v="Test not given"/>
    <x v="7"/>
    <x v="0"/>
  </r>
  <r>
    <n v="1723"/>
    <n v="1911651"/>
    <d v="2019-08-20T12:53:00"/>
    <s v="PENNINGTON"/>
    <s v="N"/>
    <s v="Lap belt and shoulder harness used"/>
    <s v="Straight ahead, Turning left"/>
    <n v="0"/>
    <n v="16"/>
    <s v="Motor vehicle in transport"/>
    <s v="Clear"/>
    <s v="N"/>
    <s v="N"/>
    <s v="N"/>
    <s v="N"/>
    <n v="44.096257000000001"/>
    <n v="-103.151383999999"/>
    <s v="Light truck (2 axles, 4 tires); Passenger car; Single-unit truck (3 or more axles)"/>
    <s v="Eastbound; Northbound; Westbound"/>
    <s v="None"/>
    <s v="None"/>
    <s v="LOGBOOK &amp; SAFETY-RELATED EQUIPMENT VIOLATIONS"/>
    <s v="Brakes; None"/>
    <s v="None"/>
    <s v="0.00 BAC, 0.00 BAC, 0.00 BAC"/>
    <x v="7"/>
    <x v="2"/>
  </r>
  <r>
    <n v="1724"/>
    <n v="1911412"/>
    <d v="2019-08-25T16:48:00"/>
    <s v="PENNINGTON"/>
    <s v="N"/>
    <s v="Lap belt and shoulder harness used"/>
    <s v="Stopped in traffic lane, Straight ahead"/>
    <n v="0"/>
    <n v="16"/>
    <s v="Motor vehicle in transport"/>
    <s v="Cloudy"/>
    <s v="N"/>
    <s v="N"/>
    <s v="N"/>
    <s v="N"/>
    <n v="44.099268000000002"/>
    <n v="-103.151398999999"/>
    <s v="Light truck (2 axles, 4 tires); SUV ( sport utility/suburban )"/>
    <s v="Southbound"/>
    <s v="Followed too closely; None"/>
    <s v="None"/>
    <s v="FOLLOWING TOO CLOSELY"/>
    <s v="None"/>
    <s v="None"/>
    <s v="Test not given, Test not given"/>
    <x v="7"/>
    <x v="0"/>
  </r>
  <r>
    <n v="1729"/>
    <n v="1911879"/>
    <d v="2019-09-02T19:36:00"/>
    <s v="PENNINGTON"/>
    <s v="N"/>
    <s v="Lap belt and shoulder harness used"/>
    <s v="Straight ahead, Turning left"/>
    <n v="0"/>
    <n v="16"/>
    <s v="Motor vehicle in transport"/>
    <s v="Clear"/>
    <s v="N"/>
    <s v="N"/>
    <s v="N"/>
    <s v="N"/>
    <n v="44.096257000000001"/>
    <n v="-103.151383999999"/>
    <s v="SUV ( sport utility/suburban )"/>
    <s v="Eastbound; Southbound"/>
    <s v="Disregarded traffic signs or signals; Drinking; None"/>
    <s v="None"/>
    <s v="DUI"/>
    <s v="None"/>
    <s v="None"/>
    <s v="Test given, but unobtainable at time report filed, Test not given"/>
    <x v="7"/>
    <x v="0"/>
  </r>
  <r>
    <n v="1734"/>
    <n v="1912337"/>
    <d v="2019-09-12T07:50:00"/>
    <s v="PENNINGTON"/>
    <s v="N"/>
    <s v="Lap belt and shoulder harness used"/>
    <s v="Slowing in traffic lane, Stopped in traffic lane"/>
    <n v="0"/>
    <n v="16"/>
    <s v="Motor vehicle in transport"/>
    <s v="Cloudy"/>
    <s v="N"/>
    <s v="N"/>
    <s v="N"/>
    <s v="N"/>
    <n v="44.076304999999898"/>
    <n v="-103.151411999999"/>
    <s v="Passenger car; SUV ( sport utility/suburban )"/>
    <s v="Southbound"/>
    <s v="Followed too closely; None"/>
    <s v="None"/>
    <s v="FOLLOWING TOO CLOSELY"/>
    <s v="Brakes; None"/>
    <s v="None"/>
    <s v="Test not given, Test not given"/>
    <x v="7"/>
    <x v="0"/>
  </r>
  <r>
    <n v="1735"/>
    <n v="1912955"/>
    <d v="2019-09-27T17:06:00"/>
    <s v="PENNINGTON"/>
    <s v="N"/>
    <s v="Lap belt and shoulder harness used"/>
    <s v="Slowing in traffic lane, Stopped in traffic lane"/>
    <n v="0"/>
    <n v="16"/>
    <s v="Motor vehicle in transport"/>
    <s v="Cloudy, Rain"/>
    <s v="N"/>
    <s v="N"/>
    <s v="N"/>
    <s v="N"/>
    <n v="44.096212000000001"/>
    <n v="-103.151228"/>
    <s v="Passenger car"/>
    <s v="Northbound"/>
    <s v="Driving too fast for conditions; None"/>
    <s v="None; Road surface condition ( wet, icy, snow, slush, etc. )"/>
    <s v="OVERDRIVING ROAD CONDITIONS"/>
    <s v="None"/>
    <s v="None"/>
    <s v="Test not given, Test not given"/>
    <x v="7"/>
    <x v="0"/>
  </r>
  <r>
    <n v="1736"/>
    <n v="1913238"/>
    <d v="2019-10-01T16:30:00"/>
    <s v="PENNINGTON"/>
    <s v="N"/>
    <s v="Lap belt and shoulder harness used"/>
    <s v="Stopped in traffic lane, Straight ahead"/>
    <n v="0"/>
    <n v="16"/>
    <s v="Motor vehicle in transport"/>
    <s v="Cloudy, Rain"/>
    <s v="N"/>
    <s v="N"/>
    <s v="N"/>
    <s v="N"/>
    <n v="44.085712000000001"/>
    <n v="-103.151241999999"/>
    <s v="Mini-van/passenger van with seats for 8 or less, including driver; SUV ( sport utility/suburban )"/>
    <s v="Northbound"/>
    <s v="Followed too closely; None"/>
    <s v="None"/>
    <s v="FOLLOWING TOO CLOSELY"/>
    <s v="None"/>
    <s v="None"/>
    <s v="Test not given, Test not given"/>
    <x v="7"/>
    <x v="0"/>
  </r>
  <r>
    <n v="1737"/>
    <n v="1912555"/>
    <d v="2019-09-16T15:14:00"/>
    <s v="PENNINGTON"/>
    <s v="N"/>
    <s v="Lap belt and shoulder harness used"/>
    <s v="Stopped in traffic lane, Straight ahead"/>
    <n v="0"/>
    <n v="16"/>
    <s v="Motor vehicle in transport"/>
    <s v="Clear"/>
    <s v="N"/>
    <s v="N"/>
    <s v="N"/>
    <s v="N"/>
    <n v="44.069225000000003"/>
    <n v="-103.158551"/>
    <s v="Light truck (2 axles, 4 tires)"/>
    <s v="Southbound"/>
    <s v="Followed too closely; None"/>
    <s v="None"/>
    <s v="FOLLOWING TOO CLOSELY, NO VALID DL"/>
    <s v="None"/>
    <s v="None"/>
    <s v="Test not given, Test not given"/>
    <x v="7"/>
    <x v="2"/>
  </r>
  <r>
    <n v="1738"/>
    <n v="1912558"/>
    <d v="2019-09-20T07:04:00"/>
    <s v="PENNINGTON"/>
    <s v="N"/>
    <s v="Lap belt and shoulder harness used"/>
    <s v="Changing lanes, Straight ahead"/>
    <n v="0"/>
    <n v="44"/>
    <s v="Motor vehicle in transport"/>
    <s v="Clear"/>
    <s v="N"/>
    <s v="N"/>
    <s v="N"/>
    <s v="N"/>
    <n v="44.065415000000002"/>
    <n v="-103.162758999999"/>
    <s v="Passenger car; SUV ( sport utility/suburban )"/>
    <s v="Westbound"/>
    <s v="Improper lane change; None"/>
    <s v="None"/>
    <s v="LANE DRIVING REQUIRED / ILLEGAL LANE CHANGE"/>
    <s v="None"/>
    <s v="None"/>
    <s v="Test not given, Test not given"/>
    <x v="7"/>
    <x v="0"/>
  </r>
  <r>
    <n v="1740"/>
    <n v="1913559"/>
    <d v="2019-09-18T15:15:00"/>
    <s v="PENNINGTON"/>
    <s v="N"/>
    <m/>
    <m/>
    <n v="-1"/>
    <n v="16"/>
    <s v="Animal  - wild"/>
    <s v="Clear"/>
    <s v="N"/>
    <s v="N"/>
    <s v="N"/>
    <s v="N"/>
    <n v="44.086042999999897"/>
    <n v="-103.151242999999"/>
    <s v="SUV ( sport utility/suburban )"/>
    <s v="Eastbound"/>
    <s v="Wild animal hit - damage only"/>
    <s v="Animal in roadway"/>
    <m/>
    <s v="Wild animal hit"/>
    <s v="Wild animal hit - damage only"/>
    <s v="Wild animal hit"/>
    <x v="7"/>
    <x v="0"/>
  </r>
  <r>
    <n v="1742"/>
    <n v="1913360"/>
    <d v="2019-10-03T06:49:00"/>
    <s v="PENNINGTON"/>
    <s v="N"/>
    <s v="Lap belt and shoulder harness used"/>
    <s v="Changing lanes, Straight ahead"/>
    <n v="0"/>
    <n v="16"/>
    <s v="Cross median/centerline, Guardrail face, Motor vehicle in transport, Ran off road left"/>
    <s v="Fog, smog, smoke"/>
    <s v="N"/>
    <s v="N"/>
    <s v="N"/>
    <s v="N"/>
    <n v="44.064954999999898"/>
    <n v="-103.161945"/>
    <s v="Light truck (2 axles, 4 tires)"/>
    <s v="Eastbound"/>
    <s v="Driving too fast for conditions; None"/>
    <s v="None; Road surface condition ( wet, icy, snow, slush, etc. )"/>
    <m/>
    <s v="None"/>
    <s v="None"/>
    <s v="Test not given, Test not given"/>
    <x v="7"/>
    <x v="0"/>
  </r>
  <r>
    <n v="1743"/>
    <n v="1912746"/>
    <d v="2019-09-20T07:20:00"/>
    <s v="PENNINGTON"/>
    <s v="N"/>
    <s v="Lap belt and shoulder harness used"/>
    <s v="Stopped in traffic lane, Straight ahead, Turning left"/>
    <n v="0"/>
    <n v="16"/>
    <s v="Cross median/centerline, Motor vehicle in transport"/>
    <s v="Clear"/>
    <s v="N"/>
    <s v="N"/>
    <s v="N"/>
    <s v="N"/>
    <n v="44.069156"/>
    <n v="-103.158434999999"/>
    <s v="Passenger car"/>
    <s v="Northbound; Southbound"/>
    <s v="Disregarded traffic signs or signals; Failed to yield to vehicle; None"/>
    <s v="None"/>
    <m/>
    <s v="None; Unknown"/>
    <s v="None"/>
    <s v="Test not given, Not reported, Not reported, Test not given, Unknown"/>
    <x v="7"/>
    <x v="1"/>
  </r>
  <r>
    <n v="1744"/>
    <n v="1913636"/>
    <d v="2019-10-07T07:21:00"/>
    <s v="PENNINGTON"/>
    <s v="N"/>
    <s v="Lap belt and shoulder harness used"/>
    <s v="Stopped in traffic lane, Straight ahead"/>
    <n v="0"/>
    <n v="16"/>
    <s v="Motor vehicle in transport"/>
    <s v="Clear"/>
    <s v="N"/>
    <s v="N"/>
    <s v="N"/>
    <s v="N"/>
    <n v="44.095897999999899"/>
    <n v="-103.151383999999"/>
    <s v="Passenger car"/>
    <s v="Northbound"/>
    <s v="Followed too closely; None"/>
    <s v="None"/>
    <s v="FOLLOWING TOO CLOSELY"/>
    <s v="None"/>
    <s v="None"/>
    <s v="Test not given, Test not given, Test not given"/>
    <x v="7"/>
    <x v="0"/>
  </r>
  <r>
    <n v="1745"/>
    <n v="1913365"/>
    <d v="2019-10-03T07:08:00"/>
    <s v="PENNINGTON"/>
    <s v="N"/>
    <s v="Lap belt and shoulder harness used"/>
    <s v="Straight ahead, Turning right"/>
    <n v="0"/>
    <n v="44"/>
    <s v="Motor vehicle in transport"/>
    <s v="Clear"/>
    <s v="N"/>
    <s v="N"/>
    <s v="N"/>
    <s v="N"/>
    <n v="44.063643999999897"/>
    <n v="-103.159672999999"/>
    <s v="Passenger car; Tractor/semi-trailer"/>
    <s v="Southbound; Westbound"/>
    <s v="Improper turn; None"/>
    <s v="None; Road surface condition ( wet, icy, snow, slush, etc. )"/>
    <s v="IMPROPER RIGHT TURN"/>
    <s v="None"/>
    <s v="None"/>
    <s v="Test not given, Test not given"/>
    <x v="7"/>
    <x v="0"/>
  </r>
  <r>
    <n v="1746"/>
    <n v="1913988"/>
    <d v="2019-10-11T21:30:00"/>
    <s v="PENNINGTON"/>
    <s v="N"/>
    <s v="Lap belt and shoulder harness used"/>
    <s v="Stopped in traffic lane, Straight ahead"/>
    <n v="0"/>
    <n v="16"/>
    <s v="Motor vehicle in transport"/>
    <s v="Clear"/>
    <s v="N"/>
    <s v="N"/>
    <s v="N"/>
    <s v="N"/>
    <n v="44.096224999999897"/>
    <n v="-103.15122700000001"/>
    <s v="SUV ( sport utility/suburban )"/>
    <s v="Northbound"/>
    <s v="Followed too closely; None"/>
    <s v="None"/>
    <s v="FOLLOWING TOO CLOSELY"/>
    <s v="None"/>
    <s v="None"/>
    <s v="Test not given, Test not given"/>
    <x v="7"/>
    <x v="0"/>
  </r>
  <r>
    <n v="1749"/>
    <n v="1913154"/>
    <d v="2019-10-01T07:50:00"/>
    <s v="PENNINGTON"/>
    <s v="N"/>
    <s v="Lap belt and shoulder harness used"/>
    <s v="Slowing in traffic lane"/>
    <n v="0"/>
    <n v="44"/>
    <s v="Motor vehicle in transport"/>
    <s v="Cloudy"/>
    <s v="N"/>
    <s v="N"/>
    <s v="Y"/>
    <s v="N"/>
    <n v="44.066040000000001"/>
    <n v="-103.16386"/>
    <s v="Mini-van/passenger van with seats for 8 or less, including driver; Passenger car"/>
    <s v="Westbound"/>
    <s v="Distracted (list distraction in narrative); Followed too closely; None"/>
    <s v="None"/>
    <s v="FOLLOWING TOO CLOSELY"/>
    <s v="None"/>
    <s v="None"/>
    <s v="Test not given, Test not given"/>
    <x v="7"/>
    <x v="0"/>
  </r>
  <r>
    <n v="1750"/>
    <n v="1914302"/>
    <d v="2019-10-19T01:23:00"/>
    <s v="PENNINGTON"/>
    <s v="N"/>
    <m/>
    <m/>
    <n v="-1"/>
    <n v="44"/>
    <s v="Animal  - wild"/>
    <s v="Clear"/>
    <s v="N"/>
    <s v="N"/>
    <s v="N"/>
    <s v="N"/>
    <n v="43.97925"/>
    <n v="-102.940375"/>
    <s v="SUV ( sport utility/suburban )"/>
    <s v="Westbound"/>
    <s v="Wild animal hit - damage only"/>
    <s v="Animal in roadway"/>
    <m/>
    <s v="Wild animal hit"/>
    <s v="Wild animal hit - damage only"/>
    <s v="Wild animal hit"/>
    <x v="7"/>
    <x v="0"/>
  </r>
  <r>
    <n v="1752"/>
    <n v="1914531"/>
    <d v="2019-10-13T02:30:00"/>
    <s v="JACKSON"/>
    <s v="N"/>
    <m/>
    <m/>
    <n v="-1"/>
    <n v="44"/>
    <s v="Animal  - wild"/>
    <s v="Clear"/>
    <s v="N"/>
    <s v="N"/>
    <s v="N"/>
    <s v="N"/>
    <n v="43.672234000000003"/>
    <n v="-101.923430999999"/>
    <s v="Passenger car"/>
    <s v="Westbound"/>
    <s v="Wild animal hit - damage only"/>
    <s v="Animal in roadway"/>
    <m/>
    <s v="Wild animal hit"/>
    <s v="Wild animal hit - damage only"/>
    <s v="Wild animal hit"/>
    <x v="7"/>
    <x v="0"/>
  </r>
  <r>
    <n v="1756"/>
    <n v="1913587"/>
    <d v="2019-10-06T14:20:00"/>
    <s v="PENNINGTON"/>
    <s v="N"/>
    <s v="Lap belt and shoulder harness used"/>
    <s v="Slowing in traffic lane"/>
    <n v="0"/>
    <n v="16"/>
    <s v="Motor vehicle in transport"/>
    <s v="Clear"/>
    <s v="N"/>
    <s v="N"/>
    <s v="N"/>
    <s v="N"/>
    <n v="44.083886999999898"/>
    <n v="-103.151383999999"/>
    <s v="Light truck (2 axles, 4 tires); SUV ( sport utility/suburban )"/>
    <s v="Southbound"/>
    <s v="Followed too closely; None"/>
    <s v="None"/>
    <s v="FOLLOWING TOO CLOSELY"/>
    <s v="None"/>
    <s v="None"/>
    <s v="Test not given, Test not given"/>
    <x v="7"/>
    <x v="2"/>
  </r>
  <r>
    <n v="1759"/>
    <n v="1913974"/>
    <d v="2019-10-10T11:06:00"/>
    <s v="PENNINGTON"/>
    <s v="N"/>
    <s v="Lap belt and shoulder harness used"/>
    <s v="Stopped in traffic lane, Straight ahead"/>
    <n v="0"/>
    <n v="44"/>
    <s v="Motor vehicle in transport"/>
    <s v="Sleet, hail ( freezing rain or drizzle )"/>
    <s v="N"/>
    <s v="N"/>
    <s v="N"/>
    <s v="N"/>
    <n v="44.058998000000003"/>
    <n v="-103.151624999999"/>
    <s v="Light truck (2 axles, 4 tires); SUV ( sport utility/suburban )"/>
    <s v="Eastbound"/>
    <s v="Disregarded traffic signs or signals; None"/>
    <s v="None; Road surface condition ( wet, icy, snow, slush, etc. )"/>
    <m/>
    <s v="None"/>
    <s v="None"/>
    <s v="Test not given, Test not given"/>
    <x v="7"/>
    <x v="2"/>
  </r>
  <r>
    <n v="1760"/>
    <n v="1913977"/>
    <d v="2019-10-10T12:14:00"/>
    <s v="PENNINGTON"/>
    <s v="N"/>
    <s v="Lap belt and shoulder harness used"/>
    <s v="Straight ahead"/>
    <n v="0"/>
    <n v="44"/>
    <s v="Overturn/rollover, Ran off road right"/>
    <s v="Snow"/>
    <s v="Y"/>
    <s v="N"/>
    <s v="N"/>
    <s v="N"/>
    <n v="44.044955000000002"/>
    <n v="-103.126992999999"/>
    <s v="Light truck (2 axles, 4 tires)"/>
    <s v="Eastbound"/>
    <s v="None; Over-correcting/over-steering"/>
    <s v="Road surface condition ( wet, icy, snow, slush, etc. )"/>
    <m/>
    <s v="None"/>
    <s v="Weather conditions"/>
    <s v="Test not given"/>
    <x v="7"/>
    <x v="0"/>
  </r>
  <r>
    <n v="1763"/>
    <n v="1915568"/>
    <d v="2019-11-02T07:50:00"/>
    <s v="PENNINGTON"/>
    <s v="N"/>
    <m/>
    <m/>
    <n v="-1"/>
    <n v="16"/>
    <s v="Animal  - wild"/>
    <s v="Clear"/>
    <s v="N"/>
    <s v="N"/>
    <s v="N"/>
    <s v="N"/>
    <n v="44.068398000000002"/>
    <n v="-103.159199999999"/>
    <s v="SUV ( sport utility/suburban )"/>
    <s v="Eastbound"/>
    <s v="Wild animal hit - damage only"/>
    <s v="Animal in roadway"/>
    <m/>
    <s v="Wild animal hit"/>
    <s v="Wild animal hit - damage only"/>
    <s v="Wild animal hit"/>
    <x v="7"/>
    <x v="0"/>
  </r>
  <r>
    <n v="1764"/>
    <n v="1915580"/>
    <d v="2019-10-21T12:54:00"/>
    <s v="PENNINGTON"/>
    <s v="N"/>
    <s v="Lap belt and shoulder harness used"/>
    <s v="Stopped in traffic lane, Straight ahead"/>
    <n v="0"/>
    <m/>
    <s v="Motor vehicle in transport"/>
    <s v="Clear"/>
    <s v="N"/>
    <s v="N"/>
    <s v="N"/>
    <s v="N"/>
    <n v="44.099547999999899"/>
    <n v="-103.151701"/>
    <s v="Passenger car; SUV ( sport utility/suburban )"/>
    <s v="Eastbound"/>
    <s v="Drinking; Followed too closely; None"/>
    <s v="None"/>
    <s v="DUI, CARELESS DRIVING."/>
    <s v="None"/>
    <s v="None"/>
    <s v="0.00 BAC, 0.07 BAC"/>
    <x v="7"/>
    <x v="2"/>
  </r>
  <r>
    <n v="1766"/>
    <n v="1915875"/>
    <d v="2019-10-25T22:39:00"/>
    <s v="JACKSON"/>
    <s v="N"/>
    <s v="Lap belt and shoulder harness used, None used"/>
    <s v="Straight ahead"/>
    <n v="0"/>
    <n v="44"/>
    <s v="Cross median/centerline, Ditch, Motor vehicle in transport, Overturn/rollover"/>
    <s v="Clear"/>
    <s v="N"/>
    <s v="N"/>
    <s v="N"/>
    <s v="N"/>
    <n v="43.577365"/>
    <n v="-101.657112999999"/>
    <s v="Mini-van/passenger van with seats for 8 or less, including driver; SUV ( sport utility/suburban )"/>
    <s v="Eastbound"/>
    <s v="Failed to yield to vehicle; Improper passing; None"/>
    <s v="None"/>
    <m/>
    <s v="None"/>
    <s v="None"/>
    <s v="Test given, but unobtainable at time report filed, Not reported, Not reported, Not reported, Not reported, 0.00 BAC"/>
    <x v="7"/>
    <x v="4"/>
  </r>
  <r>
    <n v="1768"/>
    <n v="1914757"/>
    <d v="2019-10-23T06:15:00"/>
    <s v="PENNINGTON"/>
    <s v="N"/>
    <m/>
    <m/>
    <n v="-1"/>
    <n v="44"/>
    <s v="Animal  - wild"/>
    <s v="Clear"/>
    <s v="N"/>
    <s v="N"/>
    <s v="N"/>
    <s v="N"/>
    <n v="44.046191999999898"/>
    <n v="-103.129214"/>
    <s v="Single-unit truck (2 axle, 6 tires) GVWR 10,000 lbs or less"/>
    <s v="Eastbound"/>
    <s v="Wild animal hit - damage only"/>
    <s v="Animal in roadway"/>
    <m/>
    <s v="Wild animal hit"/>
    <s v="Wild animal hit - damage only"/>
    <s v="Wild animal hit"/>
    <x v="7"/>
    <x v="0"/>
  </r>
  <r>
    <n v="1769"/>
    <n v="1914828"/>
    <d v="2019-10-23T20:30:00"/>
    <s v="PENNINGTON"/>
    <s v="N"/>
    <m/>
    <m/>
    <n v="-1"/>
    <n v="44"/>
    <s v="Animal  - wild"/>
    <s v="Clear"/>
    <s v="N"/>
    <s v="N"/>
    <s v="N"/>
    <s v="N"/>
    <n v="44.039686000000003"/>
    <n v="-103.11479300000001"/>
    <s v="SUV ( sport utility/suburban )"/>
    <s v="Westbound"/>
    <s v="Wild animal hit - damage only"/>
    <s v="Animal in roadway"/>
    <m/>
    <s v="Wild animal hit"/>
    <s v="Wild animal hit - damage only"/>
    <s v="Wild animal hit"/>
    <x v="7"/>
    <x v="0"/>
  </r>
  <r>
    <n v="1770"/>
    <n v="1916319"/>
    <d v="2019-11-07T17:03:00"/>
    <s v="PENNINGTON"/>
    <s v="N"/>
    <m/>
    <m/>
    <n v="-1"/>
    <n v="44"/>
    <s v="Animal  - wild"/>
    <s v="Clear"/>
    <s v="N"/>
    <s v="N"/>
    <s v="N"/>
    <s v="N"/>
    <n v="43.874358999999899"/>
    <n v="-102.627617"/>
    <s v="Passenger car"/>
    <s v="Eastbound"/>
    <s v="Wild animal hit - damage only"/>
    <s v="Animal in roadway"/>
    <m/>
    <s v="Wild animal hit"/>
    <s v="Wild animal hit - damage only"/>
    <s v="Wild animal hit"/>
    <x v="7"/>
    <x v="0"/>
  </r>
  <r>
    <n v="1771"/>
    <n v="1916321"/>
    <d v="2019-11-08T19:40:00"/>
    <s v="PENNINGTON"/>
    <s v="N"/>
    <m/>
    <m/>
    <n v="-1"/>
    <n v="44"/>
    <s v="Animal  - wild"/>
    <s v="Clear"/>
    <s v="N"/>
    <s v="N"/>
    <s v="N"/>
    <s v="N"/>
    <n v="44.031551"/>
    <n v="-103.091329999999"/>
    <s v="Mini-van/passenger van with seats for 8 or less, including driver"/>
    <s v="Westbound"/>
    <s v="Wild animal hit - damage only"/>
    <s v="Animal in roadway"/>
    <m/>
    <s v="Wild animal hit"/>
    <s v="Wild animal hit - damage only"/>
    <s v="Wild animal hit"/>
    <x v="7"/>
    <x v="0"/>
  </r>
  <r>
    <n v="1772"/>
    <n v="1914897"/>
    <d v="2019-10-25T06:50:00"/>
    <s v="PENNINGTON"/>
    <s v="N"/>
    <s v="Lap belt and shoulder harness used"/>
    <s v="Straight ahead, Turning left"/>
    <n v="0"/>
    <n v="44"/>
    <s v="Curb, Motor vehicle in transport, Ran off road right, Traffic signal support/signal"/>
    <s v="Clear"/>
    <s v="N"/>
    <s v="N"/>
    <s v="N"/>
    <s v="N"/>
    <n v="44.063643999999897"/>
    <n v="-103.159672999999"/>
    <s v="Light truck (2 axles, 4 tires); SUV ( sport utility/suburban )"/>
    <s v="Northbound; Southbound"/>
    <s v="Failed to yield to vehicle; Improper turn; None"/>
    <s v="None"/>
    <s v="LEFT TURNING VEHICLE TO YIELD ROW, FINANCIAL RESPONSIBILITY - OWNER"/>
    <s v="None"/>
    <s v="None"/>
    <s v="Test not given, Test not given"/>
    <x v="7"/>
    <x v="1"/>
  </r>
  <r>
    <n v="1773"/>
    <n v="1915076"/>
    <d v="2019-10-28T21:49:00"/>
    <s v="PENNINGTON"/>
    <s v="N"/>
    <s v="Lap belt and shoulder harness used"/>
    <s v="Straight ahead"/>
    <n v="0"/>
    <n v="44"/>
    <s v="Motor vehicle in transport"/>
    <s v="Snow"/>
    <s v="N"/>
    <s v="N"/>
    <s v="N"/>
    <s v="N"/>
    <n v="44.063612999999897"/>
    <n v="-103.159621"/>
    <s v="Light truck (2 axles, 4 tires); Passenger car"/>
    <s v="Southbound; Westbound"/>
    <s v="Driving too fast for conditions; None"/>
    <s v="None; Road surface condition ( wet, icy, snow, slush, etc. )"/>
    <s v="OVERDRIVING ROAD CONDITIONS"/>
    <s v="None"/>
    <s v="None"/>
    <s v="Test not given, Test not given"/>
    <x v="7"/>
    <x v="1"/>
  </r>
  <r>
    <n v="1775"/>
    <n v="1916814"/>
    <d v="2019-11-15T19:15:00"/>
    <s v="PENNINGTON"/>
    <s v="N"/>
    <m/>
    <m/>
    <n v="-1"/>
    <n v="44"/>
    <s v="Animal  - wild"/>
    <s v="Clear"/>
    <s v="N"/>
    <s v="N"/>
    <s v="N"/>
    <s v="N"/>
    <n v="44.052332999999898"/>
    <n v="-103.140068999999"/>
    <s v="Light truck (2 axles, 4 tires)"/>
    <s v="Westbound"/>
    <s v="Wild animal hit - damage only"/>
    <s v="Animal in roadway"/>
    <m/>
    <s v="Wild animal hit"/>
    <s v="Wild animal hit - damage only"/>
    <s v="Wild animal hit"/>
    <x v="7"/>
    <x v="0"/>
  </r>
  <r>
    <n v="1779"/>
    <n v="1916833"/>
    <d v="2019-11-07T07:32:00"/>
    <s v="PENNINGTON"/>
    <s v="N"/>
    <s v="Lap belt and shoulder harness used"/>
    <s v="Stopped in traffic lane, Straight ahead"/>
    <n v="0"/>
    <m/>
    <s v="Motor vehicle in transport"/>
    <s v="Clear"/>
    <s v="N"/>
    <s v="N"/>
    <s v="N"/>
    <s v="N"/>
    <n v="44.099421999999898"/>
    <n v="-103.151529999999"/>
    <s v="SUV ( sport utility/suburban )"/>
    <s v="Eastbound"/>
    <s v="None; Other"/>
    <s v="None"/>
    <s v="CARELESS DRIVING."/>
    <s v="None"/>
    <s v="None"/>
    <s v="0.00 BAC, 0.00 BAC"/>
    <x v="7"/>
    <x v="0"/>
  </r>
  <r>
    <n v="1784"/>
    <n v="1917296"/>
    <d v="2019-11-13T22:45:00"/>
    <s v="PENNINGTON"/>
    <s v="N"/>
    <s v="Lap belt and shoulder harness used"/>
    <s v="Straight ahead"/>
    <n v="0"/>
    <n v="44"/>
    <s v="Delineator post, Ditch, Highway traffic sign post/sign, Overturn/rollover"/>
    <s v="Clear"/>
    <s v="N"/>
    <s v="N"/>
    <s v="N"/>
    <s v="N"/>
    <n v="43.786302999999897"/>
    <n v="-102.555406"/>
    <s v="Passenger car"/>
    <s v="Eastbound"/>
    <s v="Drinking; Exceeded posted speed limit"/>
    <s v="None"/>
    <s v="NO VALID DL, DUI, AGGRAVATED ELUDING"/>
    <s v="None"/>
    <s v="None"/>
    <s v="Test given, but unobtainable at time report filed, Not reported"/>
    <x v="7"/>
    <x v="1"/>
  </r>
  <r>
    <n v="1787"/>
    <n v="1917475"/>
    <d v="2019-11-16T17:10:00"/>
    <s v="PENNINGTON"/>
    <s v="N"/>
    <m/>
    <m/>
    <n v="-1"/>
    <n v="44"/>
    <s v="Animal  - wild"/>
    <s v="Clear"/>
    <s v="N"/>
    <s v="N"/>
    <s v="N"/>
    <s v="N"/>
    <n v="44.031897999999899"/>
    <n v="-103.092358"/>
    <s v="Light truck (2 axles, 4 tires)"/>
    <s v="Westbound"/>
    <s v="Wild animal hit - damage only"/>
    <s v="Animal in roadway"/>
    <m/>
    <s v="Wild animal hit"/>
    <s v="Wild animal hit - damage only"/>
    <s v="Wild animal hit"/>
    <x v="7"/>
    <x v="0"/>
  </r>
  <r>
    <n v="1788"/>
    <n v="1917483"/>
    <d v="2019-11-09T00:20:00"/>
    <s v="PENNINGTON"/>
    <s v="N"/>
    <m/>
    <m/>
    <n v="-1"/>
    <n v="44"/>
    <s v="Animal  - wild"/>
    <s v="Clear"/>
    <s v="N"/>
    <s v="N"/>
    <s v="N"/>
    <s v="N"/>
    <n v="43.885423000000003"/>
    <n v="-102.634964999999"/>
    <s v="Passenger car"/>
    <s v="Eastbound"/>
    <s v="Wild animal hit - damage only"/>
    <s v="Animal in roadway"/>
    <m/>
    <s v="Wild animal hit"/>
    <s v="Wild animal hit - damage only"/>
    <s v="Wild animal hit"/>
    <x v="7"/>
    <x v="0"/>
  </r>
  <r>
    <n v="1791"/>
    <n v="1916198"/>
    <d v="2019-11-10T18:04:00"/>
    <s v="PENNINGTON"/>
    <s v="N"/>
    <s v="Lap belt and shoulder harness used"/>
    <s v="Straight ahead"/>
    <n v="0"/>
    <n v="44"/>
    <s v="Cross median/centerline, Motor vehicle in transport"/>
    <s v="Snow, Blowing snow"/>
    <s v="N"/>
    <s v="N"/>
    <s v="N"/>
    <s v="N"/>
    <n v="44.041876000000002"/>
    <n v="-103.12097"/>
    <s v="Passenger car"/>
    <s v="Eastbound; Westbound"/>
    <s v="None; Wrong side or wrong way"/>
    <s v="Road surface condition ( wet, icy, snow, slush, etc. )"/>
    <m/>
    <s v="None"/>
    <s v="Weather conditions"/>
    <s v="Test not given, Test not given"/>
    <x v="7"/>
    <x v="0"/>
  </r>
  <r>
    <n v="1795"/>
    <n v="1916924"/>
    <d v="2019-11-15T06:32:00"/>
    <s v="PENNINGTON"/>
    <s v="N"/>
    <m/>
    <m/>
    <n v="-1"/>
    <n v="44"/>
    <s v="Animal  - wild"/>
    <s v="Clear"/>
    <s v="N"/>
    <s v="N"/>
    <s v="N"/>
    <s v="N"/>
    <n v="43.954197000000001"/>
    <n v="-102.858771"/>
    <s v="Passenger car"/>
    <s v="Eastbound"/>
    <s v="Wild animal hit - damage only"/>
    <s v="Animal in roadway"/>
    <m/>
    <s v="Wild animal hit"/>
    <s v="Wild animal hit - damage only"/>
    <s v="Wild animal hit"/>
    <x v="7"/>
    <x v="0"/>
  </r>
  <r>
    <n v="1796"/>
    <n v="1916908"/>
    <d v="2019-11-15T08:05:00"/>
    <s v="PENNINGTON"/>
    <s v="N"/>
    <s v="Lap belt and shoulder harness used, None used"/>
    <s v="Stopped in traffic lane, Straight ahead"/>
    <n v="0"/>
    <n v="16"/>
    <s v="Motor vehicle in transport"/>
    <s v="Cloudy"/>
    <s v="N"/>
    <s v="N"/>
    <s v="N"/>
    <s v="N"/>
    <n v="44.069318000000003"/>
    <n v="-103.158418999999"/>
    <s v="Light truck (2 axles, 4 tires); SUV ( sport utility/suburban )"/>
    <s v="Westbound"/>
    <s v="Followed too closely; None"/>
    <s v="None"/>
    <s v="FOLLOWING TOO CLOSELY"/>
    <s v="None"/>
    <s v="None"/>
    <s v="Test not given, Test not given"/>
    <x v="7"/>
    <x v="2"/>
  </r>
  <r>
    <n v="1797"/>
    <n v="1916917"/>
    <d v="2019-11-17T11:52:00"/>
    <s v="PENNINGTON"/>
    <s v="N"/>
    <s v="Lap belt and shoulder harness used"/>
    <s v="Changing lanes, Stopped in traffic lane"/>
    <n v="0"/>
    <m/>
    <s v="Motor vehicle in transport"/>
    <s v="Clear"/>
    <s v="N"/>
    <s v="N"/>
    <s v="N"/>
    <s v="N"/>
    <n v="44.063285"/>
    <n v="-103.163471"/>
    <s v="Light truck (2 axles, 4 tires); Passenger car"/>
    <s v="Southbound"/>
    <s v="Improper parking; None"/>
    <s v="None"/>
    <s v="PARKING ON HIGHWAY"/>
    <s v="None"/>
    <s v="None"/>
    <s v="Test not given, Test not given"/>
    <x v="7"/>
    <x v="2"/>
  </r>
  <r>
    <n v="1798"/>
    <n v="1917131"/>
    <d v="2019-11-15T18:17:00"/>
    <s v="PENNINGTON"/>
    <s v="N"/>
    <m/>
    <m/>
    <n v="-1"/>
    <n v="44"/>
    <s v="Animal  - wild"/>
    <s v="Clear"/>
    <s v="N"/>
    <s v="N"/>
    <s v="N"/>
    <s v="N"/>
    <n v="43.992444999999897"/>
    <n v="-102.978397"/>
    <s v="Mini-van/passenger van with seats for 8 or less, including driver"/>
    <s v="Westbound"/>
    <s v="Wild animal hit - damage only"/>
    <s v="Animal in roadway"/>
    <m/>
    <s v="Wild animal hit"/>
    <s v="Wild animal hit - damage only"/>
    <s v="Wild animal hit"/>
    <x v="7"/>
    <x v="0"/>
  </r>
  <r>
    <n v="1800"/>
    <n v="1917216"/>
    <d v="2019-11-19T17:06:00"/>
    <s v="PENNINGTON"/>
    <s v="N"/>
    <s v="Lap belt and shoulder harness used"/>
    <s v="Straight ahead, Turning left"/>
    <n v="0"/>
    <n v="16"/>
    <s v="Motor vehicle in transport"/>
    <s v="Clear"/>
    <s v="N"/>
    <s v="N"/>
    <s v="N"/>
    <s v="N"/>
    <n v="44.069156"/>
    <n v="-103.158434999999"/>
    <s v="Passenger car"/>
    <s v="Eastbound; Westbound"/>
    <s v="Failed to yield to vehicle; None"/>
    <s v="None"/>
    <s v="LEFT TURNING VEHICLE TO YIELD ROW"/>
    <s v="None"/>
    <s v="None"/>
    <s v="Test not given, Test not given"/>
    <x v="7"/>
    <x v="1"/>
  </r>
  <r>
    <n v="1803"/>
    <n v="1917571"/>
    <d v="2019-11-21T07:15:00"/>
    <s v="PENNINGTON"/>
    <s v="N"/>
    <s v="Lap belt and shoulder harness used"/>
    <s v="Slowing in traffic lane, Stopped in traffic lane"/>
    <n v="0"/>
    <n v="16"/>
    <s v="Motor vehicle in transport"/>
    <s v="Clear"/>
    <s v="N"/>
    <s v="N"/>
    <s v="N"/>
    <s v="N"/>
    <n v="44.064796000000001"/>
    <n v="-103.162059999999"/>
    <s v="Passenger car; SUV ( sport utility/suburban )"/>
    <s v="Northbound"/>
    <s v="Driving too fast for conditions; Failed to yield to vehicle; None"/>
    <s v="None; Road surface condition ( wet, icy, snow, slush, etc. )"/>
    <s v="OVERDRIVING ROAD CONDITIONS"/>
    <s v="None"/>
    <s v="None"/>
    <s v="Test not given, Test not given"/>
    <x v="7"/>
    <x v="0"/>
  </r>
  <r>
    <n v="1806"/>
    <n v="1918132"/>
    <d v="2019-11-24T17:03:00"/>
    <s v="PENNINGTON"/>
    <s v="N"/>
    <s v="Lap belt and shoulder harness used"/>
    <s v="Straight ahead"/>
    <n v="0"/>
    <n v="44"/>
    <s v="Animal - domestic"/>
    <s v="Clear"/>
    <s v="N"/>
    <s v="N"/>
    <s v="N"/>
    <s v="N"/>
    <n v="43.943846000000001"/>
    <n v="-102.822490999999"/>
    <s v="Passenger car"/>
    <s v="Eastbound"/>
    <s v="None"/>
    <s v="Animal in roadway"/>
    <m/>
    <s v="None"/>
    <s v="None"/>
    <s v="Test not given"/>
    <x v="7"/>
    <x v="1"/>
  </r>
  <r>
    <n v="1807"/>
    <n v="1918133"/>
    <d v="2019-11-28T13:02:00"/>
    <s v="PENNINGTON"/>
    <s v="N"/>
    <s v="Lap belt and shoulder harness used"/>
    <s v="Straight ahead"/>
    <n v="0"/>
    <n v="16"/>
    <s v="Curb"/>
    <s v="Sleet, hail ( freezing rain or drizzle )"/>
    <s v="N"/>
    <s v="N"/>
    <s v="N"/>
    <s v="N"/>
    <n v="44.100535000000001"/>
    <n v="-103.151197999999"/>
    <s v="Passenger car"/>
    <s v="Southbound"/>
    <s v="Driving too fast for conditions; Running off road"/>
    <s v="Road surface condition ( wet, icy, snow, slush, etc. )"/>
    <s v="OVERDRIVING ROAD CONDITIONS"/>
    <s v="None"/>
    <s v="Weather conditions"/>
    <s v="Test not given"/>
    <x v="7"/>
    <x v="0"/>
  </r>
  <r>
    <n v="1808"/>
    <n v="1918134"/>
    <d v="2019-11-28T13:51:00"/>
    <s v="PENNINGTON"/>
    <s v="N"/>
    <s v="Lap belt and shoulder harness used"/>
    <s v="Straight ahead"/>
    <n v="0"/>
    <n v="16"/>
    <s v="Fence, Ran off road right"/>
    <s v="Sleet, hail ( freezing rain or drizzle )"/>
    <s v="N"/>
    <s v="N"/>
    <s v="N"/>
    <s v="N"/>
    <n v="44.086064999999898"/>
    <n v="-103.151242999999"/>
    <s v="Passenger car"/>
    <s v="Northbound"/>
    <s v="Driving too fast for conditions; None"/>
    <s v="Road surface condition ( wet, icy, snow, slush, etc. )"/>
    <m/>
    <s v="None"/>
    <s v="Weather conditions"/>
    <s v="Test not given"/>
    <x v="7"/>
    <x v="0"/>
  </r>
  <r>
    <n v="1813"/>
    <n v="1918046"/>
    <d v="2019-11-28T13:24:00"/>
    <s v="PENNINGTON"/>
    <s v="N"/>
    <s v="Shoulder harness only used"/>
    <s v="Parked, Straight ahead"/>
    <n v="0"/>
    <n v="16"/>
    <s v="Cross median/centerline, Curb, Parked motor vehicle, Ran off road right"/>
    <s v="Sleet, hail ( freezing rain or drizzle )"/>
    <s v="N"/>
    <s v="N"/>
    <s v="N"/>
    <s v="N"/>
    <n v="44.092264"/>
    <n v="-103.15124400000001"/>
    <s v="Passenger car"/>
    <s v="Northbound; Not on roadway ( also use for parked motor vehicle )"/>
    <s v="Driving too fast for conditions; None; Not applicable"/>
    <s v="Not applicable; Road surface condition ( wet, icy, snow, slush, etc. )"/>
    <m/>
    <s v="None; Not applicable"/>
    <s v="Not applicable; Weather conditions"/>
    <s v="Test not given, Not applicable"/>
    <x v="7"/>
    <x v="0"/>
  </r>
  <r>
    <n v="1818"/>
    <n v="1918624"/>
    <d v="2019-11-28T12:10:00"/>
    <s v="PENNINGTON"/>
    <s v="N"/>
    <s v="Lap belt and shoulder harness used"/>
    <s v="Stopped in traffic lane, Straight ahead"/>
    <n v="0"/>
    <m/>
    <s v="Curb, Motor vehicle in transport"/>
    <s v="Clear"/>
    <s v="N"/>
    <s v="N"/>
    <s v="N"/>
    <s v="N"/>
    <n v="44.099522999999898"/>
    <n v="-103.151668"/>
    <s v="Mini-van/passenger van with seats for 8 or less, including driver; Passenger car"/>
    <s v="Westbound"/>
    <s v="Driving too fast for conditions; None"/>
    <s v="Road surface condition ( wet, icy, snow, slush, etc. )"/>
    <m/>
    <s v="None"/>
    <s v="None"/>
    <s v="0.00 BAC, 0.00 BAC"/>
    <x v="7"/>
    <x v="0"/>
  </r>
  <r>
    <n v="1819"/>
    <n v="1918625"/>
    <d v="2019-11-28T12:45:00"/>
    <s v="PENNINGTON"/>
    <s v="N"/>
    <s v="Lap belt and shoulder harness used"/>
    <s v="Straight ahead"/>
    <n v="0"/>
    <n v="16"/>
    <s v="Guardrail face, Ran off road right"/>
    <s v="Clear"/>
    <s v="N"/>
    <s v="N"/>
    <s v="N"/>
    <s v="N"/>
    <n v="44.090448000000002"/>
    <n v="-103.15124400000001"/>
    <s v="Passenger car"/>
    <s v="Eastbound"/>
    <s v="Driving too fast for conditions; None"/>
    <s v="Road surface condition ( wet, icy, snow, slush, etc. )"/>
    <m/>
    <s v="None"/>
    <s v="None"/>
    <s v="0.00 BAC"/>
    <x v="7"/>
    <x v="0"/>
  </r>
  <r>
    <n v="1820"/>
    <n v="1918626"/>
    <d v="2019-11-28T12:45:00"/>
    <s v="PENNINGTON"/>
    <s v="N"/>
    <s v="Lap belt and shoulder harness used"/>
    <s v="Straight ahead"/>
    <n v="0"/>
    <n v="16"/>
    <s v="Guardrail face, Ran off road right"/>
    <s v="Clear"/>
    <s v="N"/>
    <s v="N"/>
    <s v="N"/>
    <s v="N"/>
    <n v="44.090805000000003"/>
    <n v="-103.151246"/>
    <s v="SUV ( sport utility/suburban )"/>
    <s v="Eastbound"/>
    <s v="Driving too fast for conditions; None"/>
    <s v="Road surface condition ( wet, icy, snow, slush, etc. )"/>
    <m/>
    <s v="None"/>
    <s v="None"/>
    <s v="0.00 BAC"/>
    <x v="7"/>
    <x v="0"/>
  </r>
  <r>
    <n v="1821"/>
    <n v="1918323"/>
    <d v="2019-12-03T17:12:00"/>
    <s v="PENNINGTON"/>
    <s v="N"/>
    <s v="Lap belt and shoulder harness used"/>
    <s v="Stopped in traffic lane, Straight ahead"/>
    <n v="0"/>
    <n v="44"/>
    <s v="Cross median/centerline, Motor vehicle in transport"/>
    <s v="Clear"/>
    <s v="N"/>
    <s v="N"/>
    <s v="N"/>
    <s v="N"/>
    <n v="44.063626999999897"/>
    <n v="-103.159643"/>
    <s v="Light truck (2 axles, 4 tires); SUV ( sport utility/suburban )"/>
    <s v="Eastbound; Westbound"/>
    <s v="Improper lane change; None"/>
    <s v="None"/>
    <s v="FINANCIAL RESPONSIBILITY - OWNER"/>
    <s v="None"/>
    <s v="None"/>
    <s v="Test not given, Test not given"/>
    <x v="7"/>
    <x v="1"/>
  </r>
  <r>
    <n v="1824"/>
    <n v="1918821"/>
    <d v="2019-11-28T12:15:00"/>
    <s v="PENNINGTON"/>
    <s v="N"/>
    <s v="Lap belt and shoulder harness used"/>
    <s v="Straight ahead"/>
    <n v="0"/>
    <m/>
    <s v="Curb"/>
    <s v="Sleet, hail ( freezing rain or drizzle )"/>
    <s v="N"/>
    <s v="N"/>
    <s v="N"/>
    <s v="N"/>
    <n v="44.099307000000003"/>
    <n v="-103.151432999999"/>
    <s v="Passenger car"/>
    <s v="Eastbound"/>
    <s v="Driving too fast for conditions; None"/>
    <s v="Road surface condition ( wet, icy, snow, slush, etc. )"/>
    <m/>
    <s v="None"/>
    <s v="None"/>
    <s v="Test not given"/>
    <x v="7"/>
    <x v="0"/>
  </r>
  <r>
    <n v="1825"/>
    <n v="1918822"/>
    <d v="2019-11-28T13:26:00"/>
    <s v="PENNINGTON"/>
    <s v="N"/>
    <s v="Lap belt and shoulder harness used"/>
    <s v="Straight ahead"/>
    <n v="0"/>
    <m/>
    <s v="Curb"/>
    <s v="Sleet, hail ( freezing rain or drizzle )"/>
    <s v="N"/>
    <s v="N"/>
    <s v="N"/>
    <s v="N"/>
    <n v="44.099307000000003"/>
    <n v="-103.151432999999"/>
    <s v="Passenger car"/>
    <s v="Eastbound"/>
    <s v="None"/>
    <s v="Road surface condition ( wet, icy, snow, slush, etc. )"/>
    <m/>
    <s v="None"/>
    <s v="None"/>
    <s v="Test not given"/>
    <x v="7"/>
    <x v="0"/>
  </r>
  <r>
    <n v="1827"/>
    <n v="1918901"/>
    <d v="2019-11-28T12:50:00"/>
    <s v="PENNINGTON"/>
    <s v="N"/>
    <s v="Lap belt and shoulder harness used, None used"/>
    <s v="Stopped in traffic lane, Straight ahead"/>
    <n v="0"/>
    <n v="16"/>
    <s v="Motor vehicle in transport"/>
    <s v="Sleet, hail ( freezing rain or drizzle )"/>
    <s v="N"/>
    <s v="N"/>
    <s v="N"/>
    <s v="N"/>
    <n v="44.098945000000001"/>
    <n v="-103.151393999999"/>
    <s v="Passenger car; SUV ( sport utility/suburban )"/>
    <s v="Southbound"/>
    <s v="Driving too fast for conditions; None"/>
    <s v="None; Road surface condition ( wet, icy, snow, slush, etc. )"/>
    <m/>
    <s v="None"/>
    <s v="None"/>
    <s v="Test not given, Test not given"/>
    <x v="7"/>
    <x v="0"/>
  </r>
  <r>
    <n v="1829"/>
    <n v="1918535"/>
    <d v="2019-12-05T06:13:00"/>
    <s v="PENNINGTON"/>
    <s v="N"/>
    <s v="Lap belt and shoulder harness used"/>
    <s v="Turning left"/>
    <n v="0"/>
    <m/>
    <s v="Motor vehicle in transport"/>
    <s v="Clear"/>
    <s v="N"/>
    <s v="N"/>
    <s v="N"/>
    <s v="N"/>
    <n v="44.100586"/>
    <n v="-103.15130000000001"/>
    <s v="Light truck (2 axles, 4 tires)"/>
    <s v="Eastbound; Northbound"/>
    <s v="Disregarded traffic signs or signals; None"/>
    <s v="None"/>
    <s v="FAIL TO STOP AT RED LIGHT, FINANCIAL RESPONSIBILITY - OWNER"/>
    <s v="None"/>
    <s v="None"/>
    <s v="Test not given, Test not given"/>
    <x v="7"/>
    <x v="0"/>
  </r>
  <r>
    <n v="1832"/>
    <n v="1918760"/>
    <d v="2019-12-09T08:13:00"/>
    <s v="PENNINGTON"/>
    <s v="N"/>
    <s v="Lap belt and shoulder harness used"/>
    <s v="Straight ahead"/>
    <n v="0"/>
    <n v="44"/>
    <s v="Motor vehicle in transport"/>
    <s v="Clear"/>
    <s v="N"/>
    <s v="N"/>
    <s v="N"/>
    <s v="N"/>
    <n v="44.065900999999897"/>
    <n v="-103.163617"/>
    <s v="Passenger car; SUV ( sport utility/suburban )"/>
    <s v="Eastbound; Southbound"/>
    <s v="Disregarded traffic signs or signals; Failed to yield to vehicle; None"/>
    <s v="None"/>
    <s v="FAIL TO STOP AT RED LIGHT"/>
    <s v="None"/>
    <s v="None"/>
    <s v="Test not given, Test not given"/>
    <x v="7"/>
    <x v="2"/>
  </r>
  <r>
    <n v="1833"/>
    <n v="1919206"/>
    <d v="2019-12-12T22:44:00"/>
    <s v="PENNINGTON"/>
    <s v="N"/>
    <m/>
    <m/>
    <n v="-1"/>
    <n v="44"/>
    <s v="Animal  - wild"/>
    <s v="Clear"/>
    <s v="N"/>
    <s v="N"/>
    <s v="N"/>
    <s v="N"/>
    <n v="43.936667999999898"/>
    <n v="-102.75921700000001"/>
    <s v="Passenger car"/>
    <s v="Westbound"/>
    <s v="Wild animal hit - damage only"/>
    <s v="Animal in roadway"/>
    <m/>
    <s v="Wild animal hit"/>
    <s v="Wild animal hit - damage only"/>
    <s v="Wild animal hit"/>
    <x v="7"/>
    <x v="0"/>
  </r>
  <r>
    <n v="1837"/>
    <n v="1919506"/>
    <d v="2019-12-18T15:57:00"/>
    <s v="PENNINGTON"/>
    <s v="N"/>
    <s v="Lap belt and shoulder harness used"/>
    <s v="Stopped in traffic lane, Straight ahead"/>
    <n v="0"/>
    <m/>
    <s v="Motor vehicle in transport"/>
    <s v="Clear"/>
    <s v="N"/>
    <s v="N"/>
    <s v="N"/>
    <s v="N"/>
    <n v="44.0711119999999"/>
    <n v="-103.15428900000001"/>
    <s v="Light truck (2 axles, 4 tires); Passenger car"/>
    <s v="Northbound"/>
    <s v="Followed too closely; None"/>
    <s v="None"/>
    <m/>
    <s v="None"/>
    <s v="None"/>
    <s v="Test not given, Test not given"/>
    <x v="7"/>
    <x v="0"/>
  </r>
  <r>
    <n v="1838"/>
    <n v="1919722"/>
    <d v="2019-12-18T13:25:00"/>
    <s v="PENNINGTON"/>
    <s v="N"/>
    <s v="Lap belt and shoulder harness used"/>
    <s v="Stopped in traffic lane, Straight ahead"/>
    <n v="0"/>
    <m/>
    <s v="Motor vehicle in transport"/>
    <s v="Clear"/>
    <s v="N"/>
    <s v="N"/>
    <s v="N"/>
    <s v="N"/>
    <n v="44.099456000000004"/>
    <n v="-103.151567"/>
    <s v="Light truck (2 axles, 4 tires); Passenger car"/>
    <s v="Eastbound"/>
    <s v="Failed to yield to vehicle; None"/>
    <s v="None"/>
    <s v="CARELESS DRIVING."/>
    <s v="None"/>
    <s v="None"/>
    <s v="0.00 BAC, 0.00 BAC"/>
    <x v="7"/>
    <x v="0"/>
  </r>
  <r>
    <n v="1840"/>
    <n v="1919889"/>
    <d v="2019-12-21T17:27:00"/>
    <s v="PENNINGTON"/>
    <s v="N"/>
    <s v="Lap belt and shoulder harness used"/>
    <s v="Straight ahead, Turning left"/>
    <n v="0"/>
    <n v="44"/>
    <s v="Motor vehicle in transport"/>
    <s v="Clear"/>
    <s v="N"/>
    <s v="N"/>
    <s v="N"/>
    <s v="N"/>
    <n v="44.059581000000001"/>
    <n v="-103.152619"/>
    <s v="Light truck (2 axles, 4 tires); Passenger car"/>
    <s v="Eastbound; Westbound"/>
    <s v="Improper turn; None"/>
    <s v="None"/>
    <s v="FINANCIAL RESPONSIBILITY - SUMMONS TO NONDRIVER OWNER"/>
    <s v="None"/>
    <s v="None"/>
    <s v="Test not given, Test not given"/>
    <x v="7"/>
    <x v="0"/>
  </r>
  <r>
    <n v="1843"/>
    <n v="1919921"/>
    <d v="2019-12-20T04:39:00"/>
    <s v="PENNINGTON"/>
    <s v="N"/>
    <m/>
    <m/>
    <n v="-1"/>
    <n v="44"/>
    <s v="Animal  - wild"/>
    <s v="Clear"/>
    <s v="N"/>
    <s v="N"/>
    <s v="N"/>
    <s v="N"/>
    <n v="44.031567000000003"/>
    <n v="-103.091348999999"/>
    <s v="Light truck (2 axles, 4 tires)"/>
    <s v="Westbound"/>
    <s v="Wild animal hit - damage only"/>
    <s v="Animal in roadway"/>
    <m/>
    <s v="Wild animal hit"/>
    <s v="Wild animal hit - damage only"/>
    <s v="Wild animal hit"/>
    <x v="7"/>
    <x v="0"/>
  </r>
  <r>
    <n v="1844"/>
    <n v="1919922"/>
    <d v="2019-12-19T18:30:00"/>
    <s v="PENNINGTON"/>
    <s v="N"/>
    <m/>
    <m/>
    <n v="-1"/>
    <n v="44"/>
    <s v="Animal  - wild"/>
    <s v="Clear"/>
    <s v="N"/>
    <s v="N"/>
    <s v="N"/>
    <s v="N"/>
    <n v="43.876404000000001"/>
    <n v="-102.62948900000001"/>
    <s v="SUV ( sport utility/suburban )"/>
    <s v="Westbound"/>
    <s v="Wild animal hit - damage only"/>
    <s v="Animal in roadway"/>
    <m/>
    <s v="Wild animal hit"/>
    <s v="Wild animal hit - damage only"/>
    <s v="Wild animal hit"/>
    <x v="7"/>
    <x v="0"/>
  </r>
  <r>
    <n v="1846"/>
    <n v="1919923"/>
    <d v="2019-12-07T21:39:00"/>
    <s v="PENNINGTON"/>
    <s v="N"/>
    <s v="Lap belt and shoulder harness used"/>
    <s v="Straight ahead"/>
    <n v="0"/>
    <n v="44"/>
    <s v="Fence, Overturn/rollover, Ran off road left, Utility pole"/>
    <s v="Clear"/>
    <s v="N"/>
    <s v="N"/>
    <s v="N"/>
    <s v="N"/>
    <n v="44.0472299999999"/>
    <n v="-103.131274"/>
    <s v="Light truck (2 axles, 4 tires)"/>
    <s v="Southbound"/>
    <s v="Drugs-Other; Exceeded posted speed limit"/>
    <s v="None"/>
    <m/>
    <s v="None"/>
    <s v="None"/>
    <s v="0.00 BAC"/>
    <x v="7"/>
    <x v="2"/>
  </r>
  <r>
    <n v="1848"/>
    <n v="2000143"/>
    <d v="2020-01-08T07:35:00"/>
    <s v="PENNINGTON"/>
    <s v="N"/>
    <s v="Lap belt and shoulder harness used"/>
    <s v="Slowing in traffic lane, Stopped in traffic lane"/>
    <n v="0"/>
    <n v="16"/>
    <s v="Motor vehicle in transport"/>
    <s v="Cloudy"/>
    <s v="N"/>
    <s v="N"/>
    <s v="N"/>
    <s v="N"/>
    <n v="44.075996000000004"/>
    <n v="-103.151241999999"/>
    <s v="Cargo van - GVWR 10,000 lbs or less; Passenger car"/>
    <s v="Northbound"/>
    <s v="Followed too closely; None"/>
    <s v="None"/>
    <s v="FOLLOWING TOO CLOSELY"/>
    <s v="None"/>
    <s v="None"/>
    <s v="Test not given, Test not given"/>
    <x v="7"/>
    <x v="0"/>
  </r>
  <r>
    <n v="1849"/>
    <n v="2000243"/>
    <d v="2020-01-11T02:10:00"/>
    <s v="PENNINGTON"/>
    <s v="N"/>
    <s v="None used"/>
    <s v="Straight ahead"/>
    <n v="0"/>
    <n v="16"/>
    <s v="Ran off road right, Traffic signal support/signal"/>
    <s v="Clear"/>
    <s v="N"/>
    <s v="N"/>
    <s v="N"/>
    <s v="N"/>
    <n v="44.069212"/>
    <n v="-103.158569999999"/>
    <s v="SUV ( sport utility/suburban )"/>
    <s v="Southbound"/>
    <s v="Driving too fast for conditions; None"/>
    <s v="None"/>
    <s v="FINANCIAL RESPONSIBILITY - OWNER, OPEN CONTAINER IN VEHICLE"/>
    <s v="None"/>
    <s v="None"/>
    <s v="Test given, but unobtainable at time report filed"/>
    <x v="7"/>
    <x v="3"/>
  </r>
  <r>
    <n v="1850"/>
    <n v="2000186"/>
    <d v="2020-01-09T16:42:00"/>
    <s v="PENNINGTON"/>
    <s v="N"/>
    <s v="Lap belt and shoulder harness used"/>
    <s v="Straight ahead, Turning left"/>
    <n v="0"/>
    <n v="16"/>
    <s v="Motor vehicle in transport"/>
    <s v="Cloudy"/>
    <s v="N"/>
    <s v="N"/>
    <s v="N"/>
    <s v="N"/>
    <n v="44.069156"/>
    <n v="-103.158434999999"/>
    <s v="Mini-van/passenger van with seats for 8 or less, including driver; SUV ( sport utility/suburban )"/>
    <s v="Eastbound; Westbound"/>
    <s v="Failed to yield to vehicle; None"/>
    <s v="None"/>
    <s v="LEFT TURNING VEHICLE TO YIELD ROW"/>
    <s v="None"/>
    <s v="None"/>
    <s v="Test not given, Test not given"/>
    <x v="7"/>
    <x v="0"/>
  </r>
  <r>
    <n v="1851"/>
    <n v="2000315"/>
    <d v="2020-01-13T15:03:00"/>
    <s v="PENNINGTON"/>
    <s v="N"/>
    <s v="Lap belt and shoulder harness used"/>
    <s v="Stopped in traffic lane, Straight ahead"/>
    <n v="0"/>
    <n v="16"/>
    <s v="Motor vehicle in transport"/>
    <s v="Cloudy"/>
    <s v="N"/>
    <s v="N"/>
    <s v="N"/>
    <s v="N"/>
    <n v="44.069119999999899"/>
    <n v="-103.158473"/>
    <s v="Passenger car"/>
    <s v="Northbound"/>
    <s v="Followed too closely; None"/>
    <s v="None"/>
    <m/>
    <s v="None; Unknown"/>
    <s v="None"/>
    <s v="Test not given, Test not given"/>
    <x v="7"/>
    <x v="2"/>
  </r>
  <r>
    <n v="1852"/>
    <n v="2000357"/>
    <d v="2020-01-11T17:12:00"/>
    <s v="PENNINGTON"/>
    <s v="N"/>
    <s v="Lap belt and shoulder harness used"/>
    <s v="Straight ahead, Turning left"/>
    <n v="0"/>
    <n v="44"/>
    <s v="Motor vehicle in transport"/>
    <s v="Cloudy"/>
    <s v="N"/>
    <s v="N"/>
    <s v="N"/>
    <s v="N"/>
    <n v="44.063612999999897"/>
    <n v="-103.159621"/>
    <s v="Light truck (2 axles, 4 tires); Passenger car"/>
    <s v="Eastbound; Westbound"/>
    <s v="Failed to yield to vehicle; Improper turn; None"/>
    <s v="None; Road surface condition ( wet, icy, snow, slush, etc. )"/>
    <s v="LEFT TURNING VEHICLE TO YIELD ROW"/>
    <s v="None"/>
    <s v="None"/>
    <s v="Test not given, Test not given"/>
    <x v="7"/>
    <x v="2"/>
  </r>
  <r>
    <n v="1854"/>
    <n v="2000353"/>
    <d v="2020-01-14T07:06:00"/>
    <s v="PENNINGTON"/>
    <s v="N"/>
    <s v="Lap belt and shoulder harness used"/>
    <s v="Slowing in traffic lane, Stopped in traffic lane"/>
    <n v="0"/>
    <n v="16"/>
    <s v="Motor vehicle in transport"/>
    <s v="Cloudy"/>
    <s v="N"/>
    <s v="N"/>
    <s v="N"/>
    <s v="N"/>
    <n v="44.069059000000003"/>
    <n v="-103.158563"/>
    <s v="Light truck (2 axles, 4 tires); SUV ( sport utility/suburban )"/>
    <s v="Northbound"/>
    <s v="Failed to yield to vehicle; Followed too closely; None"/>
    <s v="None"/>
    <s v="FOLLOWING TOO CLOSELY"/>
    <s v="None"/>
    <s v="None"/>
    <s v="Test not given, Test not given"/>
    <x v="7"/>
    <x v="0"/>
  </r>
  <r>
    <n v="1855"/>
    <n v="2000460"/>
    <d v="2020-01-14T15:03:00"/>
    <s v="PENNINGTON"/>
    <s v="N"/>
    <s v="Lap belt and shoulder harness used"/>
    <s v="Straight ahead, Turning left"/>
    <n v="0"/>
    <n v="44"/>
    <s v="Motor vehicle in transport"/>
    <s v="Snow"/>
    <s v="N"/>
    <s v="N"/>
    <s v="N"/>
    <s v="N"/>
    <n v="44.063612999999897"/>
    <n v="-103.159621"/>
    <s v="Passenger car; Single-unit truck (2 axle, 6 tires) GVWR 10,000 lbs or less"/>
    <s v="Eastbound; Westbound"/>
    <s v="Failed to yield to vehicle; None"/>
    <s v="None"/>
    <s v="LEFT TURNING VEHICLE TO YIELD ROW"/>
    <s v="None"/>
    <s v="None"/>
    <s v="Test not given, Test not given"/>
    <x v="7"/>
    <x v="2"/>
  </r>
  <r>
    <n v="1858"/>
    <n v="2000583"/>
    <d v="2020-01-11T16:15:00"/>
    <s v="PENNINGTON"/>
    <s v="N"/>
    <s v="Lap belt and shoulder harness used"/>
    <s v="Straight ahead, Turning left"/>
    <n v="0"/>
    <n v="16"/>
    <s v="Motor vehicle in transport"/>
    <s v="Clear"/>
    <s v="N"/>
    <s v="N"/>
    <s v="N"/>
    <s v="N"/>
    <n v="44.069156"/>
    <n v="-103.158434999999"/>
    <s v="Light truck (2 axles, 4 tires); Mini-van/passenger van with seats for 8 or less, including driver; Passenger car"/>
    <s v="Eastbound; Southbound; Westbound"/>
    <s v="Disregarded traffic signs or signals; None"/>
    <s v="None"/>
    <s v="FLASHING RED LIGHT"/>
    <s v="None"/>
    <s v="None"/>
    <s v="Test not given, Test not given, Test not given"/>
    <x v="7"/>
    <x v="0"/>
  </r>
  <r>
    <n v="1859"/>
    <n v="2000464"/>
    <d v="2020-01-13T04:00:00"/>
    <s v="PENNINGTON"/>
    <s v="N"/>
    <m/>
    <m/>
    <n v="-1"/>
    <n v="44"/>
    <s v="Animal  - wild"/>
    <s v="Clear"/>
    <s v="N"/>
    <s v="N"/>
    <s v="N"/>
    <s v="N"/>
    <n v="44.038660999999898"/>
    <n v="-103.11221"/>
    <s v="Mini-van/passenger van with seats for 8 or less, including driver"/>
    <s v="Eastbound"/>
    <s v="Wild animal hit - damage only"/>
    <s v="Animal in roadway"/>
    <m/>
    <s v="Wild animal hit"/>
    <s v="Wild animal hit - damage only"/>
    <s v="Wild animal hit"/>
    <x v="7"/>
    <x v="0"/>
  </r>
  <r>
    <n v="1864"/>
    <n v="2000891"/>
    <d v="2020-01-13T06:11:00"/>
    <s v="PENNINGTON"/>
    <s v="N"/>
    <s v="Lap belt and shoulder harness used"/>
    <s v="Straight ahead, Turning left"/>
    <n v="0"/>
    <n v="16"/>
    <s v="Motor vehicle in transport"/>
    <s v="Clear"/>
    <s v="N"/>
    <s v="N"/>
    <s v="N"/>
    <s v="N"/>
    <n v="44.069225000000003"/>
    <n v="-103.158551"/>
    <s v="Passenger car; Tractor/semi-trailer"/>
    <s v="Northbound; Southbound"/>
    <s v="Disregarded traffic signs or signals; None"/>
    <s v="None"/>
    <s v="FLASHING RED LIGHT"/>
    <s v="None"/>
    <s v="None"/>
    <s v="Test not given, Test not given"/>
    <x v="7"/>
    <x v="0"/>
  </r>
  <r>
    <n v="1866"/>
    <n v="2001321"/>
    <d v="2020-01-27T07:30:00"/>
    <s v="PENNINGTON"/>
    <s v="N"/>
    <m/>
    <s v="Stopped in traffic lane, Straight ahead"/>
    <n v="0"/>
    <n v="44"/>
    <s v="Motor vehicle in transport"/>
    <s v="Clear"/>
    <s v="N"/>
    <s v="N"/>
    <s v="N"/>
    <s v="N"/>
    <n v="44.052253"/>
    <n v="-103.13995300000001"/>
    <s v="Cargo van - GVWR 10,000 lbs or less; Passenger car"/>
    <s v="Southbound"/>
    <s v="Failed to yield to vehicle; None"/>
    <s v="None"/>
    <m/>
    <s v="None"/>
    <s v="None"/>
    <s v="Test not given, Test not given"/>
    <x v="7"/>
    <x v="0"/>
  </r>
  <r>
    <n v="1869"/>
    <n v="2001526"/>
    <d v="2020-01-29T17:35:00"/>
    <s v="PENNINGTON"/>
    <s v="N"/>
    <m/>
    <m/>
    <n v="-1"/>
    <n v="44"/>
    <s v="Animal  - wild"/>
    <s v="Clear"/>
    <s v="N"/>
    <s v="N"/>
    <s v="N"/>
    <s v="N"/>
    <n v="44.0378609999999"/>
    <n v="-103.109909"/>
    <s v="SUV ( sport utility/suburban )"/>
    <s v="Eastbound"/>
    <s v="Wild animal hit - damage only"/>
    <s v="Animal in roadway"/>
    <m/>
    <s v="Wild animal hit"/>
    <s v="Wild animal hit - damage only"/>
    <s v="Wild animal hit"/>
    <x v="7"/>
    <x v="0"/>
  </r>
  <r>
    <n v="1870"/>
    <n v="2001512"/>
    <d v="2020-01-31T13:11:00"/>
    <s v="PENNINGTON"/>
    <s v="N"/>
    <s v="Lap belt and shoulder harness used"/>
    <s v="Straight ahead"/>
    <n v="0"/>
    <n v="44"/>
    <s v="Motor vehicle in transport"/>
    <s v="Clear"/>
    <s v="N"/>
    <s v="N"/>
    <s v="Y"/>
    <s v="N"/>
    <n v="44.065821999999898"/>
    <n v="-103.163476"/>
    <s v="Passenger car"/>
    <s v="Eastbound; Southbound"/>
    <s v="Disregarded traffic signs or signals; Distracted (list distraction in narrative); None"/>
    <s v="None"/>
    <s v="CARELESS DRIVING."/>
    <s v="None"/>
    <s v="None"/>
    <s v="Test not given, Test not given"/>
    <x v="7"/>
    <x v="0"/>
  </r>
  <r>
    <n v="1871"/>
    <n v="2001513"/>
    <d v="2020-01-27T07:40:00"/>
    <s v="PENNINGTON"/>
    <s v="N"/>
    <s v="Lap belt and shoulder harness used"/>
    <s v="Slowing in traffic lane"/>
    <n v="0"/>
    <n v="44"/>
    <s v="Motor vehicle in transport"/>
    <s v="Cloudy"/>
    <s v="N"/>
    <s v="N"/>
    <s v="N"/>
    <s v="N"/>
    <n v="44.062531999999898"/>
    <n v="-103.157720999999"/>
    <s v="Light truck (2 axles, 4 tires); Passenger car"/>
    <s v="Westbound"/>
    <s v="Followed too closely; None"/>
    <s v="None"/>
    <s v="FOLLOWING TOO CLOSELY"/>
    <s v="None"/>
    <s v="None"/>
    <s v="Test not given, Test not given, Not reported, Test not given"/>
    <x v="7"/>
    <x v="2"/>
  </r>
  <r>
    <n v="1874"/>
    <n v="2002155"/>
    <d v="2020-02-13T17:55:00"/>
    <s v="PENNINGTON"/>
    <s v="N"/>
    <m/>
    <m/>
    <n v="-1"/>
    <n v="44"/>
    <s v="Animal  - wild"/>
    <s v="Clear"/>
    <s v="N"/>
    <s v="N"/>
    <s v="N"/>
    <s v="N"/>
    <n v="44.049512999999898"/>
    <n v="-103.13520200000001"/>
    <s v="Light truck (2 axles, 4 tires)"/>
    <s v="Westbound"/>
    <s v="Wild animal hit - damage only"/>
    <s v="Animal in roadway"/>
    <m/>
    <s v="Wild animal hit"/>
    <s v="Wild animal hit - damage only"/>
    <s v="Wild animal hit"/>
    <x v="7"/>
    <x v="0"/>
  </r>
  <r>
    <n v="1876"/>
    <n v="2002356"/>
    <d v="2020-02-19T18:00:00"/>
    <s v="PENNINGTON"/>
    <s v="N"/>
    <m/>
    <m/>
    <n v="-1"/>
    <n v="44"/>
    <s v="Animal  - wild"/>
    <s v="Cloudy"/>
    <s v="N"/>
    <s v="N"/>
    <s v="N"/>
    <s v="N"/>
    <n v="44.045896999999897"/>
    <n v="-103.128641"/>
    <s v="SUV ( sport utility/suburban )"/>
    <s v="Eastbound"/>
    <s v="Wild animal hit - damage only"/>
    <s v="Animal in roadway"/>
    <m/>
    <s v="Wild animal hit"/>
    <s v="Wild animal hit - damage only"/>
    <s v="Wild animal hit"/>
    <x v="7"/>
    <x v="0"/>
  </r>
  <r>
    <n v="1878"/>
    <n v="2002354"/>
    <d v="2020-02-08T11:37:00"/>
    <s v="PENNINGTON"/>
    <s v="N"/>
    <s v="Lap belt and shoulder harness used"/>
    <s v="Stopped in traffic lane, Straight ahead"/>
    <n v="0"/>
    <n v="44"/>
    <s v="Motor vehicle in transport"/>
    <s v="Clear"/>
    <s v="N"/>
    <s v="Y"/>
    <s v="N"/>
    <s v="Y"/>
    <n v="44.058680000000003"/>
    <n v="-103.151073999999"/>
    <s v="Passenger car; SUV ( sport utility/suburban )"/>
    <s v="Westbound"/>
    <s v="Drugs-medication; Fatigued/asleep; None"/>
    <s v="None"/>
    <s v="DUI, RECKLESS DRIVING"/>
    <s v="None"/>
    <s v="None"/>
    <s v="Test not given, Not reported, 0.00 BAC, Not applicable"/>
    <x v="7"/>
    <x v="1"/>
  </r>
  <r>
    <n v="1879"/>
    <n v="2002397"/>
    <d v="2020-02-20T13:18:00"/>
    <s v="PENNINGTON"/>
    <s v="N"/>
    <s v="Lap belt and shoulder harness used"/>
    <s v="Slowing in traffic lane"/>
    <n v="0"/>
    <n v="16"/>
    <s v="Motor vehicle in transport"/>
    <s v="Clear"/>
    <s v="N"/>
    <s v="N"/>
    <s v="N"/>
    <s v="N"/>
    <n v="44.084034000000003"/>
    <n v="-103.151386"/>
    <s v="Light truck (2 axles, 4 tires); SUV ( sport utility/suburban )"/>
    <s v="Southbound"/>
    <s v="None; Other"/>
    <s v="None"/>
    <m/>
    <s v="None"/>
    <s v="None"/>
    <s v="Test not given, Test not given"/>
    <x v="7"/>
    <x v="0"/>
  </r>
  <r>
    <n v="1880"/>
    <n v="2002486"/>
    <d v="2020-02-23T18:06:00"/>
    <s v="PENNINGTON"/>
    <s v="N"/>
    <m/>
    <m/>
    <n v="-1"/>
    <n v="44"/>
    <s v="Animal  - wild"/>
    <s v="Clear"/>
    <s v="N"/>
    <s v="N"/>
    <s v="N"/>
    <s v="N"/>
    <n v="44.046145000000003"/>
    <n v="-103.129126999999"/>
    <s v="Light truck (2 axles, 4 tires)"/>
    <s v="Eastbound"/>
    <s v="Wild animal hit - damage only"/>
    <s v="Animal in roadway"/>
    <m/>
    <s v="Wild animal hit"/>
    <s v="Wild animal hit - damage only"/>
    <s v="Wild animal hit"/>
    <x v="7"/>
    <x v="0"/>
  </r>
  <r>
    <n v="1883"/>
    <n v="2002638"/>
    <d v="2020-02-23T18:32:00"/>
    <s v="PENNINGTON"/>
    <s v="N"/>
    <m/>
    <m/>
    <n v="-1"/>
    <n v="44"/>
    <s v="Animal  - wild"/>
    <s v="Clear"/>
    <s v="N"/>
    <s v="N"/>
    <s v="N"/>
    <s v="N"/>
    <n v="44.022131000000002"/>
    <n v="-103.064138"/>
    <s v="Light truck (2 axles, 4 tires)"/>
    <s v="Westbound"/>
    <s v="Wild animal hit - damage only"/>
    <s v="Animal in roadway"/>
    <m/>
    <s v="Wild animal hit"/>
    <s v="Wild animal hit - damage only"/>
    <s v="Wild animal hit"/>
    <x v="7"/>
    <x v="0"/>
  </r>
  <r>
    <n v="1885"/>
    <n v="2002899"/>
    <d v="2020-02-14T17:24:00"/>
    <s v="PENNINGTON"/>
    <s v="N"/>
    <s v="Lap belt and shoulder harness used"/>
    <s v="Slowing in traffic lane, Straight ahead"/>
    <n v="0"/>
    <m/>
    <s v="Motor vehicle in transport"/>
    <s v="Clear"/>
    <s v="N"/>
    <s v="N"/>
    <s v="N"/>
    <s v="N"/>
    <n v="44.0993029999999"/>
    <n v="-103.151426"/>
    <s v="Passenger car"/>
    <s v="Eastbound"/>
    <s v="Followed too closely; None"/>
    <s v="None"/>
    <m/>
    <s v="None"/>
    <s v="None"/>
    <s v="Test not given, Test not given"/>
    <x v="7"/>
    <x v="0"/>
  </r>
  <r>
    <n v="1886"/>
    <n v="2002648"/>
    <d v="2020-02-21T20:39:00"/>
    <s v="JACKSON"/>
    <s v="N"/>
    <s v="Child/Youth restraint system used properly, Lap belt and shoulder harness used, None used"/>
    <s v="Changing lanes, Straight ahead"/>
    <n v="0"/>
    <n v="44"/>
    <s v="Cross median/centerline, Motor vehicle in transport"/>
    <s v="Clear"/>
    <s v="N"/>
    <s v="N"/>
    <s v="N"/>
    <s v="N"/>
    <n v="43.556558000000003"/>
    <n v="-101.661711999999"/>
    <s v="Passenger car"/>
    <s v="Eastbound; Westbound"/>
    <s v="Drinking; None; Wrong side or wrong way"/>
    <s v="None"/>
    <m/>
    <s v="None"/>
    <s v="None"/>
    <s v="0.22 BAC, 0.00 BAC, Not reported, Not reported"/>
    <x v="7"/>
    <x v="1"/>
  </r>
  <r>
    <n v="1889"/>
    <n v="2003089"/>
    <d v="2020-02-28T12:13:00"/>
    <s v="PENNINGTON"/>
    <s v="N"/>
    <s v="Lap belt and shoulder harness used"/>
    <s v="Overtaking/passing, Straight ahead"/>
    <n v="0"/>
    <n v="16"/>
    <s v="Motor vehicle in transport"/>
    <s v="Clear"/>
    <s v="N"/>
    <s v="N"/>
    <s v="N"/>
    <s v="N"/>
    <n v="44.090553"/>
    <n v="-103.151245"/>
    <s v="Light truck (2 axles, 4 tires); Passenger car"/>
    <s v="Northbound"/>
    <s v="Improper passing; None"/>
    <s v="None"/>
    <s v="CARELESS DRIVING."/>
    <s v="None"/>
    <s v="None"/>
    <s v="Test not given, Test not given"/>
    <x v="7"/>
    <x v="1"/>
  </r>
  <r>
    <n v="1890"/>
    <n v="2003037"/>
    <d v="2020-02-21T17:15:00"/>
    <s v="PENNINGTON"/>
    <s v="N"/>
    <s v="Eye protection only, Lap belt and shoulder harness used"/>
    <s v="Slowing in traffic lane, Straight ahead"/>
    <n v="0"/>
    <n v="16"/>
    <s v="Motor vehicle in transport"/>
    <s v="Clear"/>
    <s v="N"/>
    <s v="N"/>
    <s v="N"/>
    <s v="N"/>
    <n v="44.098478"/>
    <n v="-103.151207999999"/>
    <s v="Mini-van/passenger van with seats for 8 or less, including driver; Motorcycle"/>
    <s v="Southbound; Westbound"/>
    <s v="Drinking; Exceeded posted speed limit; Failed to yield to vehicle; None; Not Reported"/>
    <s v="None; Unknown"/>
    <s v="NO ENDORSEMENT, DUI"/>
    <s v="None; Unknown"/>
    <s v="None; Not reported"/>
    <s v="0.00 BAC, Not reported, Test given, but unobtainable at time report filed, Test not given"/>
    <x v="7"/>
    <x v="3"/>
  </r>
  <r>
    <n v="1893"/>
    <n v="2003258"/>
    <d v="2020-03-07T03:30:00"/>
    <s v="PENNINGTON"/>
    <s v="N"/>
    <s v="None used"/>
    <s v="Straight ahead"/>
    <n v="0"/>
    <m/>
    <s v="Overturn/rollover"/>
    <s v="Clear"/>
    <s v="N"/>
    <s v="N"/>
    <s v="N"/>
    <s v="N"/>
    <n v="44.063032999999898"/>
    <n v="-103.16552"/>
    <s v="Motorcycle"/>
    <s v="Southbound"/>
    <s v="None; Unknown"/>
    <s v="None"/>
    <m/>
    <s v="Unknown"/>
    <s v="None"/>
    <s v="0.00 BAC"/>
    <x v="7"/>
    <x v="1"/>
  </r>
  <r>
    <n v="1894"/>
    <n v="2003648"/>
    <d v="2020-03-13T03:16:00"/>
    <s v="PENNINGTON"/>
    <s v="N"/>
    <m/>
    <m/>
    <n v="-1"/>
    <n v="44"/>
    <s v="Animal  - wild"/>
    <s v="Clear"/>
    <s v="N"/>
    <s v="N"/>
    <s v="N"/>
    <s v="N"/>
    <n v="44.047592000000002"/>
    <n v="-103.131953999999"/>
    <s v="Light truck (2 axles, 4 tires)"/>
    <s v="Eastbound"/>
    <s v="Wild animal hit - damage only"/>
    <s v="Animal in roadway"/>
    <m/>
    <s v="Wild animal hit"/>
    <s v="Wild animal hit - damage only"/>
    <s v="Wild animal hit"/>
    <x v="7"/>
    <x v="0"/>
  </r>
  <r>
    <n v="1898"/>
    <n v="2004098"/>
    <d v="2020-04-02T12:53:00"/>
    <s v="PENNINGTON"/>
    <s v="N"/>
    <s v="Lap belt and shoulder harness used"/>
    <s v="Slowing in traffic lane, Straight ahead"/>
    <n v="0"/>
    <n v="44"/>
    <s v="Motor vehicle in transport"/>
    <s v="Snow, Blowing snow"/>
    <s v="N"/>
    <s v="N"/>
    <s v="N"/>
    <s v="N"/>
    <n v="44.054907999999898"/>
    <n v="-103.14455700000001"/>
    <s v="Light truck (2 axles, 4 tires)"/>
    <s v="Eastbound; Southbound"/>
    <s v="None; Unknown"/>
    <s v="None; Unknown"/>
    <m/>
    <s v="None; Unknown"/>
    <s v="None; Unknown"/>
    <s v="Test not given, Test not given"/>
    <x v="7"/>
    <x v="2"/>
  </r>
  <r>
    <n v="1901"/>
    <n v="2003960"/>
    <d v="2020-03-28T12:20:00"/>
    <s v="PENNINGTON"/>
    <s v="N"/>
    <s v="Lap belt and shoulder harness used"/>
    <s v="Stopped in traffic lane, Straight ahead"/>
    <n v="0"/>
    <n v="16"/>
    <s v="Motor vehicle in transport"/>
    <s v="Clear"/>
    <s v="N"/>
    <s v="N"/>
    <s v="N"/>
    <s v="N"/>
    <n v="44.076079"/>
    <n v="-103.15141300000001"/>
    <s v="Light truck (2 axles, 4 tires); Single-unit truck (2 axle, 6 tires) GVWR 10,000 lbs or less"/>
    <s v="Southbound"/>
    <s v="Followed too closely; None"/>
    <s v="None"/>
    <s v="FOLLOWING TOO CLOSELY"/>
    <s v="None"/>
    <s v="None"/>
    <s v="Test not given, Test not given"/>
    <x v="7"/>
    <x v="0"/>
  </r>
  <r>
    <n v="1902"/>
    <n v="2004054"/>
    <d v="2020-03-31T12:49:00"/>
    <s v="JACKSON"/>
    <s v="N"/>
    <s v="Eye protection only"/>
    <s v="Straight ahead"/>
    <n v="0"/>
    <n v="44"/>
    <s v="Overturn/rollover, Ran off road right"/>
    <s v="Clear"/>
    <s v="N"/>
    <s v="N"/>
    <s v="Y"/>
    <s v="N"/>
    <n v="43.577710000000003"/>
    <n v="-101.654991999999"/>
    <s v="Motorcycle"/>
    <s v="Westbound"/>
    <s v="Distracted (list distraction in narrative); Running off road"/>
    <s v="None"/>
    <m/>
    <s v="None"/>
    <s v="None"/>
    <s v="0.00 BAC"/>
    <x v="7"/>
    <x v="2"/>
  </r>
  <r>
    <n v="1903"/>
    <n v="2004055"/>
    <d v="2020-03-31T09:34:00"/>
    <s v="JACKSON"/>
    <s v="N"/>
    <m/>
    <m/>
    <n v="-1"/>
    <n v="44"/>
    <s v="Animal  - wild"/>
    <s v="Clear"/>
    <s v="N"/>
    <s v="N"/>
    <s v="N"/>
    <s v="N"/>
    <n v="43.719594000000001"/>
    <n v="-101.946714"/>
    <s v="Cargo van - GVWR 10,000 lbs or less"/>
    <s v="Northbound"/>
    <s v="Wild animal hit - damage only"/>
    <s v="Animal in roadway"/>
    <m/>
    <s v="Wild animal hit"/>
    <s v="Wild animal hit - damage only"/>
    <s v="Wild animal hit"/>
    <x v="7"/>
    <x v="0"/>
  </r>
  <r>
    <n v="1908"/>
    <n v="2004353"/>
    <d v="2020-04-10T08:38:00"/>
    <s v="PENNINGTON"/>
    <s v="N"/>
    <m/>
    <m/>
    <n v="-1"/>
    <n v="44"/>
    <s v="Animal  - wild"/>
    <s v="Clear"/>
    <s v="N"/>
    <s v="N"/>
    <s v="N"/>
    <s v="N"/>
    <n v="44.0511219999999"/>
    <n v="-103.13804"/>
    <s v="Light truck (2 axles, 4 tires)"/>
    <s v="Eastbound"/>
    <s v="Wild animal hit - damage only"/>
    <s v="Animal in roadway"/>
    <m/>
    <s v="Wild animal hit"/>
    <s v="Wild animal hit - damage only"/>
    <s v="Wild animal hit"/>
    <x v="7"/>
    <x v="0"/>
  </r>
  <r>
    <n v="1909"/>
    <n v="2004351"/>
    <d v="2020-04-08T05:00:00"/>
    <s v="PENNINGTON"/>
    <s v="N"/>
    <s v="Lap belt and shoulder harness used"/>
    <s v="Straight ahead"/>
    <n v="0"/>
    <n v="44"/>
    <s v="Overturn/rollover, Ran off road left"/>
    <s v="Clear"/>
    <s v="Y"/>
    <s v="N"/>
    <s v="N"/>
    <s v="N"/>
    <n v="43.982207000000002"/>
    <n v="-102.948885"/>
    <s v="Passenger car"/>
    <s v="Eastbound"/>
    <s v="Over-correcting/over-steering; Running off road"/>
    <s v="None"/>
    <s v="FAILURE TO REPORT ACCIDENT IMMEDIATELY"/>
    <s v="None"/>
    <s v="None"/>
    <s v="Test not given"/>
    <x v="7"/>
    <x v="0"/>
  </r>
  <r>
    <n v="1910"/>
    <n v="2004236"/>
    <d v="2020-04-07T13:48:00"/>
    <s v="PENNINGTON"/>
    <s v="N"/>
    <s v="Lap belt and shoulder harness used, Lap belt only used"/>
    <s v="Straight ahead, Turning left"/>
    <n v="0"/>
    <n v="44"/>
    <s v="Curb, Highway traffic sign post/sign, Motor vehicle in transport, Ran off road right"/>
    <s v="Clear"/>
    <s v="N"/>
    <s v="N"/>
    <s v="N"/>
    <s v="N"/>
    <n v="44.063643999999897"/>
    <n v="-103.159672999999"/>
    <s v="Light truck (2 axles, 4 tires); Single-unit truck (2 axle, 6 tires) GVWR 10,001 lbs or more"/>
    <s v="Eastbound; Westbound"/>
    <s v="Failed to yield to vehicle; Improper turn; None"/>
    <s v="None"/>
    <s v="LEFT TURNING VEHICLE TO YIELD ROW"/>
    <s v="None"/>
    <s v="None"/>
    <s v="Test not given, Test not given"/>
    <x v="7"/>
    <x v="2"/>
  </r>
  <r>
    <n v="1912"/>
    <n v="2004349"/>
    <d v="2020-04-03T07:48:00"/>
    <s v="PENNINGTON"/>
    <s v="N"/>
    <s v="Lap belt and shoulder harness used"/>
    <s v="Changing lanes, Straight ahead"/>
    <n v="0"/>
    <n v="44"/>
    <s v="Motor vehicle in transport"/>
    <s v="Clear"/>
    <s v="N"/>
    <s v="N"/>
    <s v="N"/>
    <s v="N"/>
    <n v="44.041849999999897"/>
    <n v="-103.120921999999"/>
    <s v="Light truck (2 axles, 4 tires); SUV ( sport utility/suburban )"/>
    <s v="Westbound"/>
    <s v="Driving too fast for conditions; None; Swerving or avoiding due to wind, slippery surface, vehicle, object, non-motorist, etc."/>
    <s v="Road surface condition ( wet, icy, snow, slush, etc. )"/>
    <m/>
    <s v="None"/>
    <s v="None"/>
    <s v="Test not given, Test not given"/>
    <x v="7"/>
    <x v="0"/>
  </r>
  <r>
    <n v="1913"/>
    <n v="2004439"/>
    <d v="2020-04-15T12:25:00"/>
    <s v="PENNINGTON"/>
    <s v="N"/>
    <s v="Lap belt and shoulder harness used"/>
    <s v="Changing lanes, Straight ahead"/>
    <n v="0"/>
    <n v="16"/>
    <s v="Motor vehicle in transport"/>
    <s v="Clear"/>
    <s v="N"/>
    <s v="N"/>
    <s v="N"/>
    <s v="N"/>
    <n v="44.096257000000001"/>
    <n v="-103.15122700000001"/>
    <s v="Light truck (2 axles, 4 tires); Passenger car"/>
    <s v="Southbound"/>
    <s v="Improper lane change; None"/>
    <s v="None"/>
    <s v="LANE DRIVING REQUIRED / ILLEGAL LANE CHANGE"/>
    <s v="None"/>
    <s v="None"/>
    <s v="Test not given, Test not given"/>
    <x v="7"/>
    <x v="0"/>
  </r>
  <r>
    <n v="1915"/>
    <n v="2004643"/>
    <d v="2020-04-11T19:10:00"/>
    <s v="PENNINGTON"/>
    <s v="N"/>
    <s v="Lap belt and shoulder harness used"/>
    <s v="Straight ahead"/>
    <n v="0"/>
    <n v="44"/>
    <s v="Culvert, Ran off road right, Tree/shrubbery"/>
    <s v="Snow"/>
    <s v="N"/>
    <s v="N"/>
    <s v="N"/>
    <s v="N"/>
    <n v="44.038808000000003"/>
    <n v="-103.112630999999"/>
    <s v="Passenger car"/>
    <s v="Eastbound"/>
    <s v="Driving too fast for conditions; None"/>
    <s v="None"/>
    <m/>
    <s v="None"/>
    <s v="None"/>
    <s v="Test not given"/>
    <x v="7"/>
    <x v="0"/>
  </r>
  <r>
    <n v="1916"/>
    <n v="1921012"/>
    <d v="2019-11-04T05:43:00"/>
    <s v="JACKSON"/>
    <s v="N"/>
    <m/>
    <m/>
    <n v="-1"/>
    <n v="44"/>
    <s v="Animal  - wild"/>
    <s v="Cloudy"/>
    <s v="N"/>
    <s v="N"/>
    <s v="N"/>
    <s v="N"/>
    <n v="43.577784000000001"/>
    <n v="-101.618538"/>
    <s v="Passenger car"/>
    <s v="Westbound"/>
    <s v="Wild animal hit - damage only"/>
    <s v="Animal in roadway"/>
    <m/>
    <s v="Wild animal hit"/>
    <s v="Wild animal hit - damage only"/>
    <s v="Wild animal hit"/>
    <x v="7"/>
    <x v="0"/>
  </r>
  <r>
    <n v="1917"/>
    <n v="1921015"/>
    <d v="2019-11-30T07:44:00"/>
    <s v="JACKSON"/>
    <s v="N"/>
    <s v="Lap belt and shoulder harness used"/>
    <s v="Overtaking/passing, Parked"/>
    <n v="0"/>
    <n v="44"/>
    <s v="Parked motor vehicle"/>
    <s v="Snow, Blowing snow"/>
    <s v="Y"/>
    <s v="N"/>
    <s v="N"/>
    <s v="N"/>
    <n v="43.577710000000003"/>
    <n v="-101.654991999999"/>
    <s v="Light truck (2 axles, 4 tires)"/>
    <s v="Eastbound; Not on roadway ( also use for parked motor vehicle )"/>
    <s v="None; Not applicable; Over-correcting/over-steering; Swerving or avoiding due to wind, slippery surface, vehicle, object, non-motorist, etc."/>
    <s v="Not applicable; Road surface condition ( wet, icy, snow, slush, etc. )"/>
    <m/>
    <s v="None; Not applicable"/>
    <s v="None; Not applicable"/>
    <s v="Test not given, Not applicable"/>
    <x v="7"/>
    <x v="0"/>
  </r>
  <r>
    <n v="1918"/>
    <n v="2004720"/>
    <d v="2020-04-27T15:59:00"/>
    <s v="PENNINGTON"/>
    <s v="N"/>
    <s v="Lap belt and shoulder harness used"/>
    <s v="Straight ahead, Turning left"/>
    <n v="0"/>
    <n v="44"/>
    <s v="Motor vehicle in transport"/>
    <s v="Cloudy"/>
    <s v="N"/>
    <s v="N"/>
    <s v="N"/>
    <s v="N"/>
    <n v="44.063673000000001"/>
    <n v="-103.159719999999"/>
    <s v="SUV ( sport utility/suburban )"/>
    <s v="Eastbound; Westbound"/>
    <s v="Failed to yield to vehicle; None"/>
    <s v="None"/>
    <s v="LEFT TURNING VEHICLE TO YIELD ROW"/>
    <s v="None"/>
    <s v="None"/>
    <s v="Test not given, Test not given"/>
    <x v="7"/>
    <x v="0"/>
  </r>
  <r>
    <n v="1920"/>
    <n v="2004760"/>
    <d v="2020-04-30T20:22:00"/>
    <s v="PENNINGTON"/>
    <s v="N"/>
    <m/>
    <m/>
    <n v="-1"/>
    <n v="44"/>
    <s v="Animal  - wild"/>
    <s v="Rain"/>
    <s v="N"/>
    <s v="N"/>
    <s v="N"/>
    <s v="N"/>
    <n v="44.048095000000004"/>
    <n v="-103.13290600000001"/>
    <s v="Light truck (2 axles, 4 tires)"/>
    <s v="Eastbound"/>
    <s v="Wild animal hit - damage only"/>
    <s v="Animal in roadway"/>
    <m/>
    <s v="Wild animal hit"/>
    <s v="Wild animal hit - damage only"/>
    <s v="Wild animal hit"/>
    <x v="7"/>
    <x v="0"/>
  </r>
  <r>
    <n v="1921"/>
    <n v="2004759"/>
    <d v="2020-04-30T21:20:00"/>
    <s v="PENNINGTON"/>
    <s v="N"/>
    <s v="Lap belt and shoulder harness used"/>
    <s v="Straight ahead"/>
    <n v="0"/>
    <n v="16"/>
    <s v="Motor vehicle in transport"/>
    <s v="Rain"/>
    <s v="N"/>
    <s v="N"/>
    <s v="N"/>
    <s v="N"/>
    <n v="44.098478"/>
    <n v="-103.151207999999"/>
    <s v="Light truck (2 axles, 4 tires); Passenger car"/>
    <s v="Eastbound; Southbound"/>
    <s v="Disregarded traffic signs or signals; None"/>
    <s v="None"/>
    <s v="FAIL TO STOP FOR STOP SIGN / YIELD AFTER STOP, FINANCIAL RESPONSIBILITY - OWNER"/>
    <s v="None"/>
    <s v="None"/>
    <s v="Test not given, Test not given"/>
    <x v="7"/>
    <x v="2"/>
  </r>
  <r>
    <n v="1922"/>
    <n v="2004805"/>
    <d v="2020-05-01T19:35:00"/>
    <s v="PENNINGTON"/>
    <s v="N"/>
    <s v="Lap belt and shoulder harness used"/>
    <s v="Straight ahead"/>
    <n v="0"/>
    <n v="16"/>
    <s v="Motor vehicle in transport"/>
    <s v="Clear"/>
    <s v="N"/>
    <s v="N"/>
    <s v="N"/>
    <s v="N"/>
    <n v="44.076039000000002"/>
    <n v="-103.15141300000001"/>
    <s v="Light truck (2 axles, 4 tires); Passenger car"/>
    <s v="Eastbound; Southbound"/>
    <s v="Disregarded traffic signs or signals; Drinking; None"/>
    <s v="None"/>
    <s v="DUI"/>
    <s v="None"/>
    <s v="None"/>
    <s v="Test given, but unobtainable at time report filed, 0.00 BAC, Not reported"/>
    <x v="7"/>
    <x v="1"/>
  </r>
  <r>
    <n v="1923"/>
    <n v="2005333"/>
    <d v="2020-05-07T21:41:00"/>
    <s v="PENNINGTON"/>
    <s v="N"/>
    <s v="Child/Youth restraint system used, not properly, Lap belt and shoulder harness used, None used"/>
    <s v="Straight ahead"/>
    <n v="0"/>
    <n v="44"/>
    <s v="Overturn/rollover, Ran off road right"/>
    <s v="Fog, smog, smoke"/>
    <s v="N"/>
    <s v="N"/>
    <s v="N"/>
    <s v="N"/>
    <n v="43.743634999999898"/>
    <n v="-102.482331"/>
    <s v="Passenger car"/>
    <s v="Westbound"/>
    <s v="Exceeded posted speed limit; Running off road"/>
    <s v="None"/>
    <s v="VEHICULAR HOMICIDE, NO VALID DL, DUI, RECKLESS DRIVING"/>
    <s v="None"/>
    <s v="Weather conditions"/>
    <s v="0.14 BAC, Not reported, Not reported, Not reported"/>
    <x v="7"/>
    <x v="4"/>
  </r>
  <r>
    <n v="1926"/>
    <n v="2005056"/>
    <d v="2020-05-07T11:06:00"/>
    <s v="PENNINGTON"/>
    <s v="N"/>
    <s v="Lap belt and shoulder harness used"/>
    <s v="Stopped in traffic lane, Straight ahead"/>
    <n v="0"/>
    <n v="16"/>
    <s v="Motor vehicle in transport"/>
    <s v="Clear"/>
    <s v="N"/>
    <s v="N"/>
    <s v="Y"/>
    <s v="N"/>
    <n v="44.0694149999999"/>
    <n v="-103.158287999999"/>
    <s v="Single-unit truck (2 axle, 6 tires) GVWR 10,000 lbs or less; Tractor/semi-trailer"/>
    <s v="Southbound"/>
    <s v="Distracted (list distraction in narrative); None; Other electronic device (list in narrative)"/>
    <s v="None"/>
    <s v="CARELESS DRIVING."/>
    <s v="None"/>
    <s v="None"/>
    <s v="Test not given, Test not given"/>
    <x v="7"/>
    <x v="2"/>
  </r>
  <r>
    <n v="1928"/>
    <n v="2005231"/>
    <d v="2020-05-14T11:37:00"/>
    <s v="PENNINGTON"/>
    <s v="N"/>
    <s v="Lap belt and shoulder harness used, Lap belt only used"/>
    <s v="Stopped in traffic lane, Turning right"/>
    <n v="0"/>
    <n v="44"/>
    <s v="Motor vehicle in transport"/>
    <s v="Clear"/>
    <s v="N"/>
    <s v="N"/>
    <s v="Y"/>
    <s v="N"/>
    <n v="43.954197000000001"/>
    <n v="-102.858771"/>
    <s v="Light truck (2 axles, 4 tires); Tractor/semi-trailer"/>
    <s v="Southbound"/>
    <s v="Cell phone; None; Other"/>
    <s v="None"/>
    <m/>
    <s v="None"/>
    <s v="None"/>
    <s v="Test not given, Test not given"/>
    <x v="7"/>
    <x v="0"/>
  </r>
  <r>
    <n v="1930"/>
    <n v="2005752"/>
    <d v="2020-05-25T21:29:00"/>
    <s v="PENNINGTON"/>
    <s v="N"/>
    <m/>
    <m/>
    <n v="-1"/>
    <n v="44"/>
    <s v="Animal  - wild"/>
    <s v="Clear"/>
    <s v="N"/>
    <s v="N"/>
    <s v="N"/>
    <s v="N"/>
    <n v="44.039017000000001"/>
    <n v="-103.112849999999"/>
    <s v="SUV ( sport utility/suburban )"/>
    <s v="Westbound"/>
    <s v="Wild animal hit - damage only"/>
    <s v="Animal in roadway"/>
    <m/>
    <s v="Wild animal hit"/>
    <s v="Wild animal hit - damage only"/>
    <s v="Wild animal hit"/>
    <x v="7"/>
    <x v="0"/>
  </r>
  <r>
    <n v="1933"/>
    <n v="2005506"/>
    <d v="2020-05-21T15:40:00"/>
    <s v="PENNINGTON"/>
    <s v="N"/>
    <s v="Lap belt and shoulder harness used"/>
    <s v="Straight ahead, Turning left"/>
    <n v="0"/>
    <n v="44"/>
    <s v="Motor vehicle in transport"/>
    <s v="Clear"/>
    <s v="N"/>
    <s v="N"/>
    <s v="N"/>
    <s v="N"/>
    <n v="44.060222000000003"/>
    <n v="-103.153711999999"/>
    <s v="Light truck (2 axles, 4 tires); Passenger car"/>
    <s v="Southbound; Westbound"/>
    <s v="Failed to yield to vehicle; None"/>
    <s v="None"/>
    <s v="YIELD AT ALLEY/PRIVATE DRIVE/LOT, FINANCIAL RESPONSIBILITY - OWNER"/>
    <s v="None"/>
    <s v="None"/>
    <s v="Test not given, Test not given"/>
    <x v="7"/>
    <x v="1"/>
  </r>
  <r>
    <n v="1935"/>
    <n v="2005992"/>
    <d v="2020-05-25T06:24:00"/>
    <s v="PENNINGTON"/>
    <s v="N"/>
    <s v="Lap belt and shoulder harness used"/>
    <s v="Slowing in traffic lane, Straight ahead"/>
    <n v="0"/>
    <n v="44"/>
    <s v="Motor vehicle in transport"/>
    <s v="Clear"/>
    <s v="N"/>
    <s v="Y"/>
    <s v="N"/>
    <s v="N"/>
    <n v="43.863250999999899"/>
    <n v="-102.616668"/>
    <s v="Light truck (2 axles, 4 tires); SUV ( sport utility/suburban )"/>
    <s v="Eastbound"/>
    <s v="Failed to yield to vehicle; Fatigued/asleep; None"/>
    <s v="None"/>
    <s v="NO VALID DL, CARELESS DRIVING., FINANCIAL RESPONSIBILITY - OWNER"/>
    <s v="None"/>
    <s v="None"/>
    <s v="0.00 BAC, 0.00 BAC"/>
    <x v="7"/>
    <x v="0"/>
  </r>
  <r>
    <n v="1937"/>
    <n v="2006230"/>
    <d v="2020-06-01T15:56:00"/>
    <s v="PENNINGTON"/>
    <s v="N"/>
    <s v="Lap belt and shoulder harness used"/>
    <s v="Straight ahead"/>
    <n v="0"/>
    <n v="16"/>
    <s v="Motor vehicle in transport"/>
    <s v="Clear"/>
    <s v="N"/>
    <s v="N"/>
    <s v="N"/>
    <s v="N"/>
    <n v="44.098446000000003"/>
    <n v="-103.151386"/>
    <s v="Mini-van/passenger van with seats for 8 or less, including driver; SUV ( sport utility/suburban )"/>
    <s v="Southbound; Westbound"/>
    <s v="Failed to yield to vehicle; None"/>
    <s v="None"/>
    <s v="STOP SIGN VIOLATION AND PROCEED WITHOUT SAFE PASSAGE, FAILURE TO MAINTAIN FINANCIAL RESPONSIBILITY"/>
    <s v="None"/>
    <s v="None"/>
    <s v="Test not given, Test not given"/>
    <x v="7"/>
    <x v="0"/>
  </r>
  <r>
    <n v="1941"/>
    <n v="2006428"/>
    <d v="2020-06-10T18:48:00"/>
    <s v="PENNINGTON"/>
    <s v="N"/>
    <s v="Lap belt and shoulder harness used"/>
    <s v="Overtaking/passing, Slowing in traffic lane"/>
    <n v="0"/>
    <n v="44"/>
    <s v="Ditch, Motor vehicle in transport, Overturn/rollover"/>
    <s v="Clear"/>
    <s v="N"/>
    <s v="N"/>
    <s v="Y"/>
    <s v="N"/>
    <n v="44.006757"/>
    <n v="-103.019659"/>
    <s v="Passenger car; Single-unit truck (2 axle, 6 tires) GVWR 10,001 lbs or more"/>
    <s v="Eastbound; Westbound"/>
    <s v="Distracted (list distraction in narrative); Failed to yield to vehicle; None"/>
    <s v="None"/>
    <s v="CARELESS DRIVING."/>
    <s v="None"/>
    <s v="None"/>
    <s v="Test not given, Test not given"/>
    <x v="7"/>
    <x v="0"/>
  </r>
  <r>
    <n v="1942"/>
    <n v="2006083"/>
    <d v="2020-06-04T10:20:00"/>
    <s v="PENNINGTON"/>
    <s v="N"/>
    <s v="Lap belt and shoulder harness used, Shoulder harness only used"/>
    <s v="Stopped in traffic lane, Straight ahead"/>
    <n v="0"/>
    <n v="44"/>
    <s v="Motor vehicle in transport"/>
    <s v="Clear"/>
    <s v="N"/>
    <s v="N"/>
    <s v="N"/>
    <s v="N"/>
    <n v="44.063612999999897"/>
    <n v="-103.159621"/>
    <s v="Light truck (2 axles, 4 tires); Passenger car; SUV ( sport utility/suburban )"/>
    <s v="Eastbound; Northbound; Westbound"/>
    <s v="Disregarded traffic signs or signals; None"/>
    <s v="None"/>
    <s v="FAIL TO STOP AT RED LIGHT"/>
    <s v="None"/>
    <s v="None"/>
    <s v="Test not given, Test not given, Test not given"/>
    <x v="7"/>
    <x v="2"/>
  </r>
  <r>
    <n v="1943"/>
    <n v="2006202"/>
    <d v="2020-05-31T16:44:00"/>
    <s v="PENNINGTON"/>
    <s v="N"/>
    <s v="Lap belt and shoulder harness used"/>
    <s v="Turning left"/>
    <n v="0"/>
    <n v="44"/>
    <s v="Motor vehicle in transport"/>
    <s v="Clear"/>
    <s v="N"/>
    <s v="N"/>
    <s v="N"/>
    <s v="N"/>
    <n v="44.054907999999898"/>
    <n v="-103.14455700000001"/>
    <s v="Passenger car"/>
    <s v="Eastbound; Southbound"/>
    <s v="None; Not Reported"/>
    <s v="None; Unknown"/>
    <m/>
    <s v="None; Unknown"/>
    <s v="None; Not reported"/>
    <s v="Test not given, Test not given"/>
    <x v="7"/>
    <x v="0"/>
  </r>
  <r>
    <n v="1948"/>
    <n v="2006668"/>
    <d v="2020-06-20T21:52:00"/>
    <s v="PENNINGTON"/>
    <s v="N"/>
    <m/>
    <m/>
    <n v="-1"/>
    <n v="44"/>
    <s v="Animal  - wild"/>
    <s v="Clear"/>
    <s v="N"/>
    <s v="N"/>
    <s v="N"/>
    <s v="N"/>
    <n v="44.024720000000002"/>
    <n v="-103.071963999999"/>
    <s v="Passenger car"/>
    <s v="Eastbound"/>
    <s v="Wild animal hit - damage only"/>
    <s v="Animal in roadway"/>
    <m/>
    <s v="Wild animal hit"/>
    <s v="Wild animal hit - damage only"/>
    <s v="Wild animal hit"/>
    <x v="7"/>
    <x v="0"/>
  </r>
  <r>
    <n v="1949"/>
    <n v="2006700"/>
    <d v="2020-05-30T11:12:00"/>
    <s v="JACKSON"/>
    <s v="N"/>
    <s v="None used"/>
    <s v="Straight ahead"/>
    <n v="0"/>
    <n v="44"/>
    <s v="Fence, Ran off road right"/>
    <s v="Cloudy"/>
    <s v="N"/>
    <s v="N"/>
    <s v="N"/>
    <s v="N"/>
    <n v="43.720612000000003"/>
    <n v="-101.970867999999"/>
    <s v="Passenger car"/>
    <s v="Westbound"/>
    <s v="Improper lane change; Running off road"/>
    <s v="None"/>
    <m/>
    <s v="Not applicable"/>
    <s v="None"/>
    <s v="Test given, but unobtainable at time report filed"/>
    <x v="7"/>
    <x v="0"/>
  </r>
  <r>
    <n v="1950"/>
    <n v="2006867"/>
    <d v="2020-06-23T14:29:00"/>
    <s v="PENNINGTON"/>
    <s v="N"/>
    <s v="Lap belt and shoulder harness used"/>
    <s v="Straight ahead"/>
    <n v="0"/>
    <n v="44"/>
    <s v="Cross median/centerline, Overturn/rollover, Ran off road left, Ran off road right"/>
    <s v="Severe crosswinds"/>
    <s v="Y"/>
    <s v="N"/>
    <s v="N"/>
    <s v="N"/>
    <n v="43.718687000000003"/>
    <n v="-102.17268"/>
    <s v="Mini-van/passenger van with seats for 8 or less, including driver"/>
    <s v="Westbound"/>
    <s v="Over-correcting/over-steering; Swerving or avoiding due to wind, slippery surface, vehicle, object, non-motorist, etc."/>
    <s v="Road surface condition ( wet, icy, snow, slush, etc. )"/>
    <m/>
    <s v="None"/>
    <s v="None"/>
    <s v="0.00 BAC"/>
    <x v="7"/>
    <x v="0"/>
  </r>
  <r>
    <n v="1951"/>
    <n v="2007000"/>
    <d v="2020-06-27T04:30:00"/>
    <s v="PENNINGTON"/>
    <s v="N"/>
    <m/>
    <m/>
    <n v="-1"/>
    <n v="44"/>
    <s v="Animal  - wild"/>
    <s v="Clear"/>
    <s v="N"/>
    <s v="N"/>
    <s v="N"/>
    <s v="N"/>
    <n v="43.940041999999899"/>
    <n v="-102.767696999999"/>
    <s v="SUV ( sport utility/suburban )"/>
    <s v="Eastbound"/>
    <s v="Wild animal hit - damage only"/>
    <s v="Animal in roadway"/>
    <m/>
    <s v="Wild animal hit"/>
    <s v="Wild animal hit - damage only"/>
    <s v="Wild animal hit"/>
    <x v="7"/>
    <x v="0"/>
  </r>
  <r>
    <n v="1954"/>
    <n v="2007576"/>
    <d v="2020-06-17T08:45:00"/>
    <s v="PENNINGTON"/>
    <s v="N"/>
    <s v="Lap belt and shoulder harness used"/>
    <s v="Stopped in traffic lane, Straight ahead"/>
    <n v="0"/>
    <n v="44"/>
    <s v="Motor vehicle in transport"/>
    <s v="Clear"/>
    <s v="N"/>
    <s v="Y"/>
    <s v="N"/>
    <s v="N"/>
    <n v="43.9415809999999"/>
    <n v="-102.812732999999"/>
    <s v="Light truck (2 axles, 4 tires); SUV ( sport utility/suburban )"/>
    <s v="Westbound"/>
    <s v="Fatigued/asleep; Followed too closely; None"/>
    <s v="None"/>
    <s v="CARELESS DRIVING., FINANCIAL RESPONSIBILITY - OWNER"/>
    <s v="None"/>
    <s v="None"/>
    <s v="0.00 BAC, 0.00 BAC"/>
    <x v="7"/>
    <x v="0"/>
  </r>
  <r>
    <n v="1955"/>
    <n v="2007582"/>
    <d v="2020-07-01T21:50:00"/>
    <s v="PENNINGTON"/>
    <s v="N"/>
    <m/>
    <m/>
    <n v="-1"/>
    <n v="44"/>
    <s v="Animal  - wild"/>
    <s v="Clear"/>
    <s v="N"/>
    <s v="N"/>
    <s v="N"/>
    <s v="N"/>
    <n v="44.034388"/>
    <n v="-103.099913"/>
    <s v="Passenger car"/>
    <s v="Eastbound"/>
    <s v="Wild animal hit - damage only"/>
    <s v="Animal in roadway"/>
    <m/>
    <s v="Wild animal hit"/>
    <s v="Wild animal hit - damage only"/>
    <s v="Wild animal hit"/>
    <x v="7"/>
    <x v="0"/>
  </r>
  <r>
    <n v="1956"/>
    <n v="2007254"/>
    <d v="2020-06-07T12:55:00"/>
    <s v="PENNINGTON"/>
    <s v="N"/>
    <s v="Lap belt and shoulder harness used"/>
    <s v="Straight ahead"/>
    <n v="0"/>
    <n v="16"/>
    <s v="Motor vehicle in transport"/>
    <s v="Clear"/>
    <s v="N"/>
    <s v="N"/>
    <s v="N"/>
    <s v="N"/>
    <n v="44.096257000000001"/>
    <n v="-103.151383999999"/>
    <s v="Passenger car"/>
    <s v="Northbound"/>
    <s v="Followed too closely; None"/>
    <s v="None"/>
    <s v="DRIVING WHILE SUSPENDED, FOLLOWING TOO CLOSELY, HIT AND RUN - FAILURE TO STOP &amp; GIVE INFO AFTER ACCIDENT, FINANCIAL RESPONSIBILITY - OWNER"/>
    <s v="None"/>
    <s v="None"/>
    <s v="Test not given, Test not given"/>
    <x v="7"/>
    <x v="0"/>
  </r>
  <r>
    <n v="1960"/>
    <n v="2007385"/>
    <d v="2020-07-05T21:16:00"/>
    <s v="PENNINGTON"/>
    <s v="N"/>
    <s v="Lap belt and shoulder harness used"/>
    <s v="Straight ahead, Turning left"/>
    <n v="0"/>
    <n v="16"/>
    <s v="Motor vehicle in transport"/>
    <s v="Rain"/>
    <s v="N"/>
    <s v="N"/>
    <s v="N"/>
    <s v="N"/>
    <n v="44.096257000000001"/>
    <n v="-103.15122700000001"/>
    <s v="SUV ( sport utility/suburban )"/>
    <s v="Eastbound; Westbound"/>
    <s v="None; Unknown"/>
    <s v="None; Unknown"/>
    <m/>
    <s v="None; Unknown"/>
    <s v="None; Unknown"/>
    <s v="Test not given, Test not given"/>
    <x v="7"/>
    <x v="0"/>
  </r>
  <r>
    <n v="1962"/>
    <n v="2008191"/>
    <d v="2020-07-18T23:17:00"/>
    <s v="PENNINGTON"/>
    <s v="N"/>
    <m/>
    <m/>
    <n v="-1"/>
    <n v="44"/>
    <s v="Animal  - wild"/>
    <s v="Clear"/>
    <s v="N"/>
    <s v="N"/>
    <s v="N"/>
    <s v="N"/>
    <n v="43.900257000000003"/>
    <n v="-102.647228999999"/>
    <s v="Passenger car"/>
    <s v="Westbound"/>
    <s v="Wild animal hit - damage only"/>
    <s v="Animal in roadway"/>
    <m/>
    <s v="Wild animal hit"/>
    <s v="Wild animal hit - damage only"/>
    <s v="Wild animal hit"/>
    <x v="7"/>
    <x v="0"/>
  </r>
  <r>
    <n v="1965"/>
    <n v="2007821"/>
    <d v="2020-07-15T00:59:00"/>
    <s v="PENNINGTON"/>
    <s v="N"/>
    <s v="Lap belt and shoulder harness used"/>
    <s v="Changing lanes, Straight ahead"/>
    <n v="0"/>
    <n v="16"/>
    <s v="Motor vehicle in transport"/>
    <s v="Clear"/>
    <s v="N"/>
    <s v="N"/>
    <s v="N"/>
    <s v="N"/>
    <n v="44.063023000000001"/>
    <n v="-103.163472999999"/>
    <s v="Passenger car; Tractor/semi-trailer"/>
    <s v="Northbound"/>
    <s v="Drugs-Other; Improper lane change; None"/>
    <s v="None"/>
    <s v="POSSESSION OF MARIJUANA, POSSESSION OF DRUG PARAPHERNALIA BY DRIVER OF VEHICLE, NO VALID DL, DUI"/>
    <s v="None"/>
    <s v="None"/>
    <s v="Test not given, Not reported, Test not given"/>
    <x v="7"/>
    <x v="3"/>
  </r>
  <r>
    <n v="1966"/>
    <n v="2008334"/>
    <d v="2020-07-23T21:08:00"/>
    <s v="PENNINGTON"/>
    <s v="N"/>
    <m/>
    <m/>
    <n v="-1"/>
    <n v="44"/>
    <s v="Animal  - wild"/>
    <s v="Clear"/>
    <s v="N"/>
    <s v="N"/>
    <s v="N"/>
    <s v="N"/>
    <n v="43.977124000000003"/>
    <n v="-102.91398100000001"/>
    <s v="Mini-van/passenger van with seats for 8 or less, including driver"/>
    <s v="Westbound"/>
    <s v="Wild animal hit - damage only"/>
    <s v="Animal in roadway"/>
    <m/>
    <s v="Wild animal hit"/>
    <s v="Wild animal hit - damage only"/>
    <s v="Wild animal hit"/>
    <x v="7"/>
    <x v="0"/>
  </r>
  <r>
    <n v="1967"/>
    <n v="2008483"/>
    <d v="2020-07-25T06:20:00"/>
    <s v="PENNINGTON"/>
    <s v="N"/>
    <s v="Lap belt and shoulder harness used"/>
    <s v="Straight ahead"/>
    <n v="0"/>
    <n v="44"/>
    <s v="Animal  - wild"/>
    <s v="Clear"/>
    <s v="N"/>
    <s v="N"/>
    <s v="N"/>
    <s v="N"/>
    <n v="43.804462000000001"/>
    <n v="-102.55977"/>
    <s v="Passenger car"/>
    <s v="Westbound"/>
    <s v="None"/>
    <s v="Animal in roadway"/>
    <m/>
    <s v="None"/>
    <s v="None"/>
    <s v="0.00 BAC"/>
    <x v="7"/>
    <x v="0"/>
  </r>
  <r>
    <n v="1968"/>
    <n v="2008703"/>
    <d v="2020-07-20T10:15:00"/>
    <s v="PENNINGTON"/>
    <s v="N"/>
    <s v="None used"/>
    <s v="Straight ahead"/>
    <n v="0"/>
    <n v="44"/>
    <s v="Animal  - wild, Overturn/rollover"/>
    <s v="Clear"/>
    <s v="N"/>
    <s v="N"/>
    <s v="N"/>
    <s v="N"/>
    <n v="43.958809000000002"/>
    <n v="-102.882728999999"/>
    <s v="Motorcycle"/>
    <s v="Westbound"/>
    <s v="None"/>
    <s v="Animal in roadway"/>
    <m/>
    <s v="None"/>
    <s v="None"/>
    <s v="0.00 BAC"/>
    <x v="7"/>
    <x v="3"/>
  </r>
  <r>
    <n v="1969"/>
    <n v="2008795"/>
    <d v="2020-08-01T00:15:00"/>
    <s v="PENNINGTON"/>
    <s v="N"/>
    <m/>
    <m/>
    <n v="-1"/>
    <n v="44"/>
    <s v="Animal  - wild"/>
    <s v="Clear"/>
    <s v="N"/>
    <s v="N"/>
    <s v="N"/>
    <s v="N"/>
    <n v="44.009701999999898"/>
    <n v="-103.028181"/>
    <s v="Light truck (2 axles, 4 tires)"/>
    <s v="Eastbound"/>
    <s v="Wild animal hit - damage only"/>
    <s v="Animal in roadway"/>
    <m/>
    <s v="Wild animal hit"/>
    <s v="Wild animal hit - damage only"/>
    <s v="Wild animal hit"/>
    <x v="7"/>
    <x v="0"/>
  </r>
  <r>
    <n v="1971"/>
    <n v="2009071"/>
    <d v="2020-08-07T23:58:00"/>
    <s v="PENNINGTON"/>
    <s v="N"/>
    <s v="Lap belt and shoulder harness used, None used"/>
    <s v="Stopped in traffic lane, Straight ahead"/>
    <n v="0"/>
    <n v="16"/>
    <s v="Ditch, Motor vehicle in transport, Ran off road right"/>
    <s v="Clear"/>
    <s v="N"/>
    <s v="N"/>
    <s v="N"/>
    <s v="N"/>
    <n v="44.096257000000001"/>
    <n v="-103.151383999999"/>
    <s v="Light truck (2 axles, 4 tires); Passenger car"/>
    <s v="Northbound"/>
    <s v="Disregarded traffic signs or signals; Drinking; None"/>
    <s v="None"/>
    <s v="DUI, RECKLESS DRIVING, FAIL TO STOP AT RED LIGHT, FINANCIAL RESPONSIBILITY - OWNER"/>
    <s v="None"/>
    <s v="None"/>
    <s v="0.16 BAC, Test not given"/>
    <x v="7"/>
    <x v="0"/>
  </r>
  <r>
    <n v="1973"/>
    <n v="2008722"/>
    <d v="2020-07-23T13:10:00"/>
    <s v="PENNINGTON"/>
    <s v="N"/>
    <s v="Lap belt and shoulder harness used"/>
    <s v="Overtaking/passing, Turning left"/>
    <n v="0"/>
    <n v="44"/>
    <s v="Motor vehicle in transport"/>
    <s v="Clear"/>
    <s v="N"/>
    <s v="N"/>
    <s v="N"/>
    <s v="N"/>
    <n v="43.957633000000001"/>
    <n v="-102.878855"/>
    <s v="Mini-van/passenger van with seats for 8 or less, including driver; SUV ( sport utility/suburban )"/>
    <s v="Westbound"/>
    <s v="Failed to yield to vehicle; Improper passing; None"/>
    <s v="None"/>
    <s v="PASSING IN AN INTERSECTION"/>
    <s v="None"/>
    <s v="None"/>
    <s v="Test not given, Test not given"/>
    <x v="7"/>
    <x v="0"/>
  </r>
  <r>
    <n v="1974"/>
    <n v="2008564"/>
    <d v="2020-07-28T15:30:00"/>
    <s v="PENNINGTON"/>
    <s v="N"/>
    <s v="Lap belt and shoulder harness used"/>
    <s v="Changing lanes, Straight ahead"/>
    <n v="0"/>
    <n v="16"/>
    <s v="Motor vehicle in transport"/>
    <s v="Cloudy"/>
    <s v="N"/>
    <s v="N"/>
    <s v="N"/>
    <s v="N"/>
    <n v="44.068914999999897"/>
    <n v="-103.158912999999"/>
    <s v="Cargo van - GVWR 10,000 lbs or less; SUV ( sport utility/suburban )"/>
    <s v="Southbound"/>
    <s v="Failure to keep in proper lane; None"/>
    <s v="None"/>
    <s v="LANE DRIVING REQUIRED / ILLEGAL LANE CHANGE"/>
    <s v="None"/>
    <s v="None"/>
    <s v="Test not given, Test not given"/>
    <x v="7"/>
    <x v="0"/>
  </r>
  <r>
    <n v="1975"/>
    <n v="2008723"/>
    <d v="2020-07-31T01:16:00"/>
    <s v="PENNINGTON"/>
    <s v="N"/>
    <s v="Lap belt and shoulder harness used"/>
    <s v="Parked, Straight ahead"/>
    <n v="0"/>
    <n v="44"/>
    <s v="Parked motor vehicle, Ran off road right"/>
    <s v="Clear"/>
    <s v="N"/>
    <s v="N"/>
    <s v="N"/>
    <s v="N"/>
    <n v="44.001179"/>
    <n v="-103.003563"/>
    <s v="Mini-van/passenger van with seats for 8 or less, including driver; Passenger car"/>
    <s v="Not on roadway ( also use for parked motor vehicle ); Westbound"/>
    <s v="Drinking; Failure to keep in proper lane; None; Not applicable"/>
    <s v="None; Not applicable"/>
    <s v="DUI, CARELESS DRIVING"/>
    <s v="None; Not applicable"/>
    <s v="None; Not applicable"/>
    <s v="0.18 BAC, Not applicable"/>
    <x v="7"/>
    <x v="2"/>
  </r>
  <r>
    <n v="1977"/>
    <n v="2009303"/>
    <d v="2020-08-12T08:52:00"/>
    <s v="PENNINGTON"/>
    <s v="N"/>
    <s v="Eye protection only"/>
    <s v="Turning right"/>
    <n v="0"/>
    <n v="16"/>
    <s v="Overturn/rollover"/>
    <s v="Clear"/>
    <s v="N"/>
    <s v="N"/>
    <s v="N"/>
    <s v="N"/>
    <n v="44.096212999999899"/>
    <n v="-103.151228"/>
    <s v="Motorcycle"/>
    <s v="Westbound"/>
    <s v="None; Other"/>
    <s v="None"/>
    <m/>
    <s v="None"/>
    <s v="None"/>
    <s v="Test not given"/>
    <x v="7"/>
    <x v="3"/>
  </r>
  <r>
    <n v="1980"/>
    <n v="2009007"/>
    <d v="2020-08-05T17:00:00"/>
    <s v="PENNINGTON"/>
    <s v="N"/>
    <s v="Lap belt and shoulder harness used"/>
    <s v="Slowing in traffic lane"/>
    <n v="0"/>
    <m/>
    <s v="Motor vehicle in transport"/>
    <s v="Clear"/>
    <s v="N"/>
    <s v="N"/>
    <s v="N"/>
    <s v="N"/>
    <n v="44.099488999999899"/>
    <n v="-103.151607999999"/>
    <s v="Passenger car; SUV ( sport utility/suburban )"/>
    <s v="Eastbound; Southbound"/>
    <s v="Followed too closely; None"/>
    <s v="None"/>
    <s v="FOLLOWING TOO CLOSELY"/>
    <s v="None"/>
    <s v="None"/>
    <s v="Test not given, Test not given"/>
    <x v="7"/>
    <x v="0"/>
  </r>
  <r>
    <n v="1981"/>
    <n v="2009028"/>
    <d v="2020-08-06T09:25:00"/>
    <s v="PENNINGTON"/>
    <s v="N"/>
    <s v="Lap belt and shoulder harness used"/>
    <s v="Changing lanes, Straight ahead"/>
    <n v="0"/>
    <n v="16"/>
    <s v="Motor vehicle in transport"/>
    <s v="Clear"/>
    <s v="N"/>
    <s v="N"/>
    <s v="N"/>
    <s v="N"/>
    <n v="44.093319000000001"/>
    <n v="-103.151382999999"/>
    <s v="SUV ( sport utility/suburban ); Tractor/semi-trailer"/>
    <s v="Westbound"/>
    <s v="Improper lane change; None"/>
    <s v="None"/>
    <s v="LANE DRIVING REQUIRED / ILLEGAL LANE CHANGE"/>
    <s v="None"/>
    <s v="None"/>
    <s v="Test not given, Test not given"/>
    <x v="7"/>
    <x v="0"/>
  </r>
  <r>
    <n v="1982"/>
    <n v="2009057"/>
    <d v="2020-08-06T14:33:00"/>
    <s v="PENNINGTON"/>
    <s v="N"/>
    <s v="Lap belt and shoulder harness used"/>
    <s v="Straight ahead, Turning left"/>
    <n v="0"/>
    <n v="44"/>
    <s v="Motor vehicle in transport"/>
    <s v="Clear"/>
    <s v="N"/>
    <s v="N"/>
    <s v="N"/>
    <s v="N"/>
    <n v="44.063673000000001"/>
    <n v="-103.159719999999"/>
    <s v="Light truck (2 axles, 4 tires); Passenger car"/>
    <s v="Eastbound; Westbound"/>
    <s v="Failed to yield to vehicle; None"/>
    <s v="None"/>
    <s v="LEFT TURNING VEHICLE TO YIELD ROW"/>
    <s v="None"/>
    <s v="None"/>
    <s v="Test not given, Test not given"/>
    <x v="7"/>
    <x v="0"/>
  </r>
  <r>
    <n v="1984"/>
    <n v="2009185"/>
    <d v="2020-08-09T11:45:00"/>
    <s v="PENNINGTON"/>
    <s v="N"/>
    <s v="Lap belt and shoulder harness used, None used"/>
    <s v="Stopped in traffic lane, Straight ahead"/>
    <n v="0"/>
    <n v="16"/>
    <s v="Motor vehicle in transport"/>
    <s v="Clear"/>
    <s v="N"/>
    <s v="N"/>
    <s v="N"/>
    <s v="N"/>
    <n v="44.069243999999898"/>
    <n v="-103.158525999999"/>
    <s v="Light truck (2 axles, 4 tires); Motorcycle; SUV ( sport utility/suburban )"/>
    <s v="Northbound; Southbound"/>
    <s v="Drinking; Followed too closely; None"/>
    <s v="None"/>
    <s v="DUI, FOLLOWING TOO CLOSELY, FINANCIAL RESPONSIBILITY - OWNER"/>
    <s v="None"/>
    <s v="None"/>
    <s v="Test given, but unobtainable at time report filed, Test not given, Not reported, Test not given"/>
    <x v="7"/>
    <x v="1"/>
  </r>
  <r>
    <n v="1985"/>
    <n v="2009225"/>
    <d v="2020-08-11T11:50:00"/>
    <s v="PENNINGTON"/>
    <s v="N"/>
    <s v="Lap belt and shoulder harness used"/>
    <s v="Slowing in traffic lane"/>
    <n v="0"/>
    <n v="16"/>
    <s v="Motor vehicle in transport"/>
    <s v="Clear"/>
    <s v="N"/>
    <s v="N"/>
    <s v="N"/>
    <s v="N"/>
    <n v="44.095894000000001"/>
    <n v="-103.151225999999"/>
    <s v="Passenger car; SUV ( sport utility/suburban )"/>
    <s v="Northbound"/>
    <s v="Followed too closely; None"/>
    <s v="None"/>
    <s v="FOLLOWING TOO CLOSELY, FINANCIAL RESPONSIBILITY - OWNER"/>
    <s v="None"/>
    <s v="None"/>
    <s v="Test not given, Test not given"/>
    <x v="7"/>
    <x v="0"/>
  </r>
  <r>
    <n v="1987"/>
    <n v="2009372"/>
    <d v="2020-08-07T21:20:00"/>
    <s v="PENNINGTON"/>
    <s v="N"/>
    <m/>
    <m/>
    <n v="-1"/>
    <n v="44"/>
    <s v="Animal  - wild"/>
    <s v="Clear"/>
    <s v="N"/>
    <s v="N"/>
    <s v="N"/>
    <s v="N"/>
    <n v="43.915092999999899"/>
    <n v="-102.718514999999"/>
    <s v="SUV ( sport utility/suburban )"/>
    <s v="Eastbound"/>
    <s v="Wild animal hit - damage only"/>
    <s v="Animal in roadway"/>
    <m/>
    <s v="Wild animal hit"/>
    <s v="Wild animal hit - damage only"/>
    <s v="Wild animal hit"/>
    <x v="7"/>
    <x v="0"/>
  </r>
  <r>
    <n v="1992"/>
    <n v="2009697"/>
    <d v="2020-08-20T06:15:00"/>
    <s v="PENNINGTON"/>
    <s v="N"/>
    <m/>
    <m/>
    <n v="-1"/>
    <n v="44"/>
    <s v="Animal  - wild"/>
    <s v="Clear"/>
    <s v="N"/>
    <s v="N"/>
    <s v="N"/>
    <s v="N"/>
    <n v="43.901344000000002"/>
    <n v="-102.664158999999"/>
    <s v="Cargo van - GVWR 10,000 lbs or less"/>
    <s v="Eastbound"/>
    <s v="Wild animal hit - damage only"/>
    <s v="Animal in roadway"/>
    <m/>
    <s v="Wild animal hit"/>
    <s v="Wild animal hit - damage only"/>
    <s v="Wild animal hit"/>
    <x v="7"/>
    <x v="0"/>
  </r>
  <r>
    <n v="1994"/>
    <n v="2009777"/>
    <d v="2020-08-21T16:49:00"/>
    <s v="PENNINGTON"/>
    <s v="N"/>
    <s v="Lap belt and shoulder harness used, None used"/>
    <s v="Straight ahead, Turning left"/>
    <n v="0"/>
    <n v="44"/>
    <s v="Motor vehicle in transport"/>
    <s v="Clear"/>
    <s v="N"/>
    <s v="N"/>
    <s v="N"/>
    <s v="N"/>
    <n v="44.047344000000002"/>
    <n v="-103.13145900000001"/>
    <s v="Farm machinery; Passenger car"/>
    <s v="Eastbound; Northbound"/>
    <s v="Failed to yield to vehicle; None"/>
    <s v="None"/>
    <m/>
    <s v="None"/>
    <s v="None; Other"/>
    <s v="Test not given, Test not given"/>
    <x v="7"/>
    <x v="1"/>
  </r>
  <r>
    <n v="1996"/>
    <n v="2010594"/>
    <d v="2020-09-03T07:05:00"/>
    <s v="PENNINGTON"/>
    <s v="N"/>
    <s v="Lap belt and shoulder harness used"/>
    <s v="Changing lanes, Straight ahead"/>
    <n v="0"/>
    <m/>
    <s v="Motor vehicle in transport"/>
    <s v="Clear"/>
    <s v="N"/>
    <s v="N"/>
    <s v="N"/>
    <s v="N"/>
    <n v="44.100988999999899"/>
    <n v="-103.152029999999"/>
    <s v="Light truck (2 axles, 4 tires); SUV ( sport utility/suburban )"/>
    <s v="Westbound"/>
    <s v="None; Unknown"/>
    <s v="None"/>
    <m/>
    <s v="None"/>
    <s v="None"/>
    <s v="Test not given, Test not given"/>
    <x v="7"/>
    <x v="0"/>
  </r>
  <r>
    <n v="1997"/>
    <n v="2010608"/>
    <d v="2020-08-22T03:00:00"/>
    <s v="JACKSON"/>
    <s v="N"/>
    <s v="Lap belt and shoulder harness used"/>
    <s v="Straight ahead"/>
    <n v="0"/>
    <n v="44"/>
    <s v="Animal - domestic"/>
    <s v="Clear"/>
    <s v="N"/>
    <s v="N"/>
    <s v="N"/>
    <s v="N"/>
    <n v="43.717444"/>
    <n v="-101.940179"/>
    <s v="SUV ( sport utility/suburban )"/>
    <s v="Eastbound"/>
    <s v="None"/>
    <s v="Animal in roadway"/>
    <s v="HIT/RUN PROPERTY DAMAGE"/>
    <s v="None"/>
    <s v="None"/>
    <s v="Test not given"/>
    <x v="7"/>
    <x v="0"/>
  </r>
  <r>
    <n v="2000"/>
    <n v="2010878"/>
    <d v="2020-09-17T07:38:00"/>
    <s v="PENNINGTON"/>
    <s v="N"/>
    <s v="Lap belt and shoulder harness used"/>
    <s v="Slowing in traffic lane, Straight ahead"/>
    <n v="0"/>
    <n v="44"/>
    <s v="Motor vehicle in transport"/>
    <s v="Clear"/>
    <s v="N"/>
    <s v="N"/>
    <s v="N"/>
    <s v="N"/>
    <n v="44.062614000000004"/>
    <n v="-103.157866999999"/>
    <s v="Passenger car"/>
    <s v="Northbound"/>
    <s v="Failed to yield to vehicle; Followed too closely; None"/>
    <s v="None"/>
    <s v="FOLLOWING TOO CLOSELY"/>
    <s v="None"/>
    <s v="None"/>
    <s v="Test not given, Test not given"/>
    <x v="7"/>
    <x v="0"/>
  </r>
  <r>
    <n v="2001"/>
    <n v="2010963"/>
    <d v="2020-08-21T20:30:00"/>
    <s v="PENNINGTON"/>
    <s v="N"/>
    <m/>
    <m/>
    <n v="-1"/>
    <n v="44"/>
    <s v="Animal  - wild"/>
    <s v="Clear"/>
    <s v="N"/>
    <s v="N"/>
    <s v="N"/>
    <s v="N"/>
    <n v="43.915667999999897"/>
    <n v="-102.724177999999"/>
    <s v="Passenger car"/>
    <s v="Westbound"/>
    <s v="Wild animal hit - damage only"/>
    <s v="Animal in roadway"/>
    <m/>
    <s v="Wild animal hit"/>
    <s v="Wild animal hit - damage only"/>
    <s v="Wild animal hit"/>
    <x v="7"/>
    <x v="0"/>
  </r>
  <r>
    <n v="2005"/>
    <n v="2010992"/>
    <d v="2020-09-03T17:44:00"/>
    <s v="PENNINGTON"/>
    <s v="N"/>
    <s v="Lap belt and shoulder harness used, None used"/>
    <s v="Straight ahead"/>
    <n v="0"/>
    <n v="44"/>
    <s v="Overturn/rollover"/>
    <s v="Clear"/>
    <s v="Y"/>
    <s v="N"/>
    <s v="N"/>
    <s v="N"/>
    <n v="43.907108999999899"/>
    <n v="-102.684117999999"/>
    <s v="SUV ( sport utility/suburban )"/>
    <s v="Eastbound"/>
    <s v="Failure to keep in proper lane; Over-correcting/over-steering"/>
    <s v="None"/>
    <s v="NO VALID DL, CARELESS DRIVING."/>
    <s v="None"/>
    <s v="None"/>
    <s v="0.00 BAC, Not reported"/>
    <x v="7"/>
    <x v="1"/>
  </r>
  <r>
    <n v="2006"/>
    <n v="2011006"/>
    <d v="2020-09-07T20:12:00"/>
    <s v="PENNINGTON"/>
    <s v="N"/>
    <s v="Lap belt and shoulder harness used"/>
    <s v="Straight ahead"/>
    <n v="0"/>
    <n v="16"/>
    <s v="Motor vehicle in transport"/>
    <s v="Rain"/>
    <s v="N"/>
    <s v="N"/>
    <s v="N"/>
    <s v="N"/>
    <n v="44.099114"/>
    <n v="-103.15120400000001"/>
    <s v="Passenger car; SUV ( sport utility/suburban )"/>
    <s v="Southbound"/>
    <s v="Failed to yield to vehicle; None"/>
    <s v="None"/>
    <s v="FAIL TO YIELD AT YIELD SIGN"/>
    <s v="None"/>
    <s v="Weather conditions"/>
    <s v="0.00 BAC, 0.00 BAC"/>
    <x v="7"/>
    <x v="0"/>
  </r>
  <r>
    <n v="2009"/>
    <n v="2010391"/>
    <d v="2020-09-05T20:17:00"/>
    <s v="PENNINGTON"/>
    <s v="N"/>
    <s v="Lap belt and shoulder harness used"/>
    <s v="Stopped in traffic lane, Straight ahead"/>
    <n v="0"/>
    <n v="16"/>
    <s v="Motor vehicle in transport"/>
    <s v="Clear"/>
    <s v="N"/>
    <s v="N"/>
    <s v="N"/>
    <s v="N"/>
    <n v="44.096257000000001"/>
    <n v="-103.151383999999"/>
    <s v="Light truck (2 axles, 4 tires); SUV ( sport utility/suburban )"/>
    <s v="Westbound"/>
    <s v="Followed too closely; None"/>
    <s v="None"/>
    <s v="FOLLOWING TOO CLOSELY"/>
    <s v="None"/>
    <s v="None"/>
    <s v="Test not given, Test not given"/>
    <x v="7"/>
    <x v="2"/>
  </r>
  <r>
    <n v="2012"/>
    <n v="2011469"/>
    <d v="2020-09-21T13:26:00"/>
    <s v="PENNINGTON"/>
    <s v="N"/>
    <s v="Lap belt and shoulder harness used"/>
    <s v="Changing lanes, Straight ahead"/>
    <n v="0"/>
    <n v="16"/>
    <s v="Motor vehicle in transport"/>
    <s v="Clear"/>
    <s v="N"/>
    <s v="N"/>
    <s v="N"/>
    <s v="N"/>
    <n v="44.100456999999899"/>
    <n v="-103.151386"/>
    <s v="Mini-van/passenger van with seats for 8 or less, including driver; SUV ( sport utility/suburban )"/>
    <s v="Eastbound"/>
    <s v="Improper lane change; None"/>
    <s v="None"/>
    <s v="LANE DRIVING REQUIRED / ILLEGAL LANE CHANGE, DRIVERS LICENSE SUSPENDED, FINANCIAL RESPONSIBILITY - OWNER"/>
    <s v="None"/>
    <s v="None"/>
    <s v="Test not given, Test not given"/>
    <x v="7"/>
    <x v="0"/>
  </r>
  <r>
    <n v="2013"/>
    <n v="2011231"/>
    <d v="2020-03-25T06:20:00"/>
    <s v="JACKSON"/>
    <s v="N"/>
    <m/>
    <m/>
    <n v="-1"/>
    <n v="44"/>
    <s v="Animal  - wild"/>
    <s v="Cloudy, Rain"/>
    <s v="N"/>
    <s v="N"/>
    <s v="N"/>
    <s v="N"/>
    <n v="43.577874000000001"/>
    <n v="-101.565359999999"/>
    <s v="SUV ( sport utility/suburban )"/>
    <s v="Westbound"/>
    <s v="Wild animal hit - damage only"/>
    <s v="Animal in roadway"/>
    <m/>
    <s v="Wild animal hit"/>
    <s v="Wild animal hit - damage only"/>
    <s v="Wild animal hit"/>
    <x v="7"/>
    <x v="0"/>
  </r>
  <r>
    <n v="2014"/>
    <n v="2011626"/>
    <d v="2020-09-29T15:55:00"/>
    <s v="PENNINGTON"/>
    <s v="N"/>
    <s v="Lap belt and shoulder harness used"/>
    <s v="Changing lanes, Straight ahead"/>
    <n v="0"/>
    <n v="44"/>
    <s v="Motor vehicle in transport"/>
    <s v="Cloudy"/>
    <s v="N"/>
    <s v="N"/>
    <s v="N"/>
    <s v="N"/>
    <n v="44.065399999999897"/>
    <n v="-103.16273200000001"/>
    <s v="Light truck (2 axles, 4 tires); Mini-van/passenger van with seats for 8 or less, including driver"/>
    <s v="Eastbound"/>
    <s v="Improper lane change; None"/>
    <s v="None"/>
    <s v="LANE DRIVING REQUIRED / ILLEGAL LANE CHANGE"/>
    <s v="None"/>
    <s v="None"/>
    <s v="Test not given, Test not given"/>
    <x v="7"/>
    <x v="0"/>
  </r>
  <r>
    <n v="2016"/>
    <n v="2011685"/>
    <d v="2020-09-21T16:04:00"/>
    <s v="PENNINGTON"/>
    <s v="N"/>
    <s v="Lap belt and shoulder harness used"/>
    <s v="Straight ahead"/>
    <n v="0"/>
    <n v="44"/>
    <s v="Motor vehicle in transport"/>
    <s v="Clear"/>
    <s v="N"/>
    <s v="N"/>
    <s v="N"/>
    <s v="N"/>
    <n v="44.056279000000004"/>
    <n v="-103.146918999999"/>
    <s v="Passenger car; SUV ( sport utility/suburban )"/>
    <s v="Eastbound"/>
    <s v="Followed too closely; None"/>
    <s v="None"/>
    <m/>
    <s v="None"/>
    <s v="None"/>
    <s v="Test not given, Test not given"/>
    <x v="7"/>
    <x v="0"/>
  </r>
  <r>
    <n v="2018"/>
    <n v="2010897"/>
    <d v="2020-09-17T05:07:00"/>
    <s v="PENNINGTON"/>
    <s v="N"/>
    <s v="Lap belt and shoulder harness used"/>
    <s v="Turning left"/>
    <n v="0"/>
    <m/>
    <s v="Motor vehicle in transport"/>
    <s v="Clear"/>
    <s v="N"/>
    <s v="N"/>
    <s v="N"/>
    <s v="N"/>
    <n v="44.100586"/>
    <n v="-103.15130000000001"/>
    <s v="Mini-van/passenger van with seats for 8 or less, including driver; Passenger car"/>
    <s v="Eastbound; Northbound"/>
    <s v="Failed to yield to vehicle; None"/>
    <s v="None"/>
    <s v="FINANCIAL RESPONSIBILITY - OWNER"/>
    <s v="None"/>
    <s v="None"/>
    <s v="Test not given, Test not given"/>
    <x v="7"/>
    <x v="0"/>
  </r>
  <r>
    <n v="2019"/>
    <n v="2011098"/>
    <d v="2020-09-20T19:17:00"/>
    <s v="PENNINGTON"/>
    <s v="N"/>
    <s v="Lap belt and shoulder harness used"/>
    <s v="Slowing in traffic lane, Straight ahead"/>
    <n v="0"/>
    <n v="16"/>
    <s v="Motor vehicle in transport"/>
    <s v="Clear"/>
    <s v="N"/>
    <s v="N"/>
    <s v="N"/>
    <s v="N"/>
    <n v="44.091346999999899"/>
    <n v="-103.151247999999"/>
    <s v="Light truck (2 axles, 4 tires); Passenger car"/>
    <s v="Northbound"/>
    <s v="Failed to yield to vehicle; None"/>
    <s v="None"/>
    <m/>
    <s v="None"/>
    <s v="None; Physical obstruction"/>
    <s v="Test not given, Test not given"/>
    <x v="7"/>
    <x v="0"/>
  </r>
  <r>
    <n v="2020"/>
    <n v="2011032"/>
    <d v="2020-09-16T21:32:00"/>
    <s v="PENNINGTON"/>
    <s v="N"/>
    <s v="Lap belt and shoulder harness used"/>
    <s v="Straight ahead"/>
    <n v="0"/>
    <n v="16"/>
    <s v="Motor vehicle in transport, Ran off road left"/>
    <s v="Clear"/>
    <s v="N"/>
    <s v="N"/>
    <s v="N"/>
    <s v="N"/>
    <n v="44.083550000000002"/>
    <n v="-103.151236999999"/>
    <s v="Passenger car; SUV ( sport utility/suburban )"/>
    <s v="Northbound"/>
    <s v="Exceeded posted speed limit; None"/>
    <s v="None"/>
    <m/>
    <s v="None"/>
    <s v="None"/>
    <s v="Not applicable, 0.00 BAC"/>
    <x v="7"/>
    <x v="0"/>
  </r>
  <r>
    <n v="2021"/>
    <n v="2011238"/>
    <d v="2020-09-23T18:16:00"/>
    <s v="PENNINGTON"/>
    <s v="N"/>
    <s v="Lap belt and shoulder harness used"/>
    <s v="Changing lanes, Stopped in traffic lane"/>
    <n v="0"/>
    <n v="44"/>
    <s v="Motor vehicle in transport"/>
    <s v="Clear"/>
    <s v="N"/>
    <s v="Y"/>
    <s v="Y"/>
    <s v="N"/>
    <n v="44.062376"/>
    <n v="-103.157448"/>
    <s v="Light truck (2 axles, 4 tires); SUV ( sport utility/suburban )"/>
    <s v="Eastbound"/>
    <s v="Distracted (list distraction in narrative); Fatigued/asleep; None"/>
    <s v="None"/>
    <s v="CARELESS DRIVING, FAILURE TO MAINTAIN FINANCIAL RESPONSIBILITY"/>
    <s v="None"/>
    <s v="None"/>
    <s v="0.00 BAC, Test not given"/>
    <x v="7"/>
    <x v="0"/>
  </r>
  <r>
    <n v="2023"/>
    <n v="2011426"/>
    <d v="2020-09-22T02:45:00"/>
    <s v="PENNINGTON"/>
    <s v="N"/>
    <s v="Lap belt and shoulder harness used"/>
    <s v="Straight ahead"/>
    <n v="0"/>
    <n v="16"/>
    <s v="Cross median/centerline, Culvert, Curb, Ran off road left"/>
    <s v="Clear"/>
    <s v="N"/>
    <s v="N"/>
    <s v="N"/>
    <s v="N"/>
    <n v="44.068623000000002"/>
    <n v="-103.159013"/>
    <s v="Passenger car"/>
    <s v="Southbound"/>
    <s v="Improper turn; Running off road"/>
    <s v="None"/>
    <s v="DUI"/>
    <s v="None"/>
    <s v="None"/>
    <s v="Test given, but unobtainable at time report filed"/>
    <x v="7"/>
    <x v="0"/>
  </r>
  <r>
    <n v="2024"/>
    <n v="2011824"/>
    <d v="2020-09-27T19:15:00"/>
    <s v="PENNINGTON"/>
    <s v="N"/>
    <m/>
    <m/>
    <n v="-1"/>
    <n v="44"/>
    <s v="Animal  - wild"/>
    <s v="Clear"/>
    <s v="N"/>
    <s v="N"/>
    <s v="N"/>
    <s v="N"/>
    <n v="44.007266000000001"/>
    <n v="-103.021124999999"/>
    <s v="Passenger car"/>
    <s v="Eastbound"/>
    <s v="Wild animal hit - damage only"/>
    <s v="Animal in roadway"/>
    <m/>
    <s v="Wild animal hit"/>
    <s v="Wild animal hit - damage only"/>
    <s v="Wild animal hit"/>
    <x v="7"/>
    <x v="0"/>
  </r>
  <r>
    <n v="2027"/>
    <n v="2011438"/>
    <d v="2020-09-27T10:20:00"/>
    <s v="PENNINGTON"/>
    <s v="N"/>
    <s v="Lap belt and shoulder harness used"/>
    <s v="Straight ahead, Turning left"/>
    <n v="0"/>
    <n v="16"/>
    <s v="Motor vehicle in transport"/>
    <s v="Clear"/>
    <s v="N"/>
    <s v="N"/>
    <s v="N"/>
    <s v="N"/>
    <n v="44.098478"/>
    <n v="-103.151207999999"/>
    <s v="Light truck (2 axles, 4 tires); Passenger car"/>
    <s v="Northbound; Southbound"/>
    <s v="Failed to yield to vehicle; None"/>
    <s v="None"/>
    <s v="LEFT TURNING VEHICLE TO YIELD ROW"/>
    <s v="None"/>
    <s v="None"/>
    <s v="Test not given, Test not given"/>
    <x v="7"/>
    <x v="1"/>
  </r>
  <r>
    <n v="2032"/>
    <n v="2012406"/>
    <d v="2020-09-28T07:40:00"/>
    <s v="PENNINGTON"/>
    <s v="N"/>
    <s v="Lap belt and shoulder harness used"/>
    <s v="Slowing in traffic lane, Straight ahead"/>
    <n v="0"/>
    <n v="16"/>
    <s v="Motor vehicle in transport"/>
    <s v="Clear"/>
    <s v="N"/>
    <s v="N"/>
    <s v="Y"/>
    <s v="N"/>
    <n v="44.093304000000003"/>
    <n v="-103.151382999999"/>
    <s v="SUV ( sport utility/suburban )"/>
    <s v="Southbound"/>
    <s v="Distracted (list distraction in narrative); Followed too closely; None"/>
    <s v="None"/>
    <m/>
    <s v="None"/>
    <s v="None"/>
    <s v="Test not given, Test not given"/>
    <x v="7"/>
    <x v="0"/>
  </r>
  <r>
    <n v="2033"/>
    <n v="2012407"/>
    <d v="2020-09-27T19:10:00"/>
    <s v="PENNINGTON"/>
    <s v="N"/>
    <m/>
    <m/>
    <n v="-1"/>
    <n v="44"/>
    <s v="Animal  - wild"/>
    <s v="Clear"/>
    <s v="N"/>
    <s v="N"/>
    <s v="N"/>
    <s v="N"/>
    <n v="44.030147999999897"/>
    <n v="-103.087299999999"/>
    <s v="Light truck (2 axles, 4 tires)"/>
    <s v="Westbound"/>
    <s v="Wild animal hit - damage only"/>
    <s v="Animal in roadway"/>
    <m/>
    <s v="Wild animal hit"/>
    <s v="Wild animal hit - damage only"/>
    <s v="Wild animal hit"/>
    <x v="7"/>
    <x v="0"/>
  </r>
  <r>
    <n v="2035"/>
    <n v="2012167"/>
    <d v="2020-10-09T21:45:00"/>
    <s v="PENNINGTON"/>
    <s v="N"/>
    <s v="Lap belt and shoulder harness used"/>
    <s v="Changing lanes, Straight ahead"/>
    <n v="0"/>
    <n v="16"/>
    <s v="Motor vehicle in transport"/>
    <s v="Clear"/>
    <s v="N"/>
    <s v="N"/>
    <s v="N"/>
    <s v="N"/>
    <n v="44.098478"/>
    <n v="-103.151207999999"/>
    <s v="SUV ( sport utility/suburban )"/>
    <s v="Northbound"/>
    <s v="None; Unknown"/>
    <s v="None; Unknown"/>
    <m/>
    <s v="None; Unknown"/>
    <s v="None; Not reported"/>
    <s v="Test not given, Test not given"/>
    <x v="7"/>
    <x v="0"/>
  </r>
  <r>
    <n v="2037"/>
    <n v="2013063"/>
    <d v="2020-10-18T19:27:00"/>
    <s v="PENNINGTON"/>
    <s v="N"/>
    <m/>
    <s v="Straight ahead"/>
    <n v="0"/>
    <n v="44"/>
    <s v="Cross median/centerline, Fence, Ran off road left, Tree/shrubbery"/>
    <s v="Rain, Snow"/>
    <s v="N"/>
    <s v="N"/>
    <s v="N"/>
    <s v="N"/>
    <n v="43.912325000000003"/>
    <n v="-102.70365200000001"/>
    <s v="Passenger car"/>
    <s v="Eastbound"/>
    <s v="Unknown"/>
    <s v="Unknown"/>
    <s v="DRIVERS LICENSE SUSPENDED, DUI"/>
    <s v="Unknown"/>
    <s v="Unknown"/>
    <s v="0.20 BAC"/>
    <x v="7"/>
    <x v="3"/>
  </r>
  <r>
    <n v="2040"/>
    <n v="2012880"/>
    <d v="2020-10-10T20:56:00"/>
    <s v="PENNINGTON"/>
    <s v="N"/>
    <m/>
    <m/>
    <n v="-1"/>
    <n v="44"/>
    <s v="Animal  - wild"/>
    <s v="Clear"/>
    <s v="N"/>
    <s v="N"/>
    <s v="N"/>
    <s v="N"/>
    <n v="43.956980000000001"/>
    <n v="-102.874831999999"/>
    <s v="SUV ( sport utility/suburban )"/>
    <s v="Eastbound"/>
    <s v="Wild animal hit - damage only"/>
    <s v="Animal in roadway"/>
    <m/>
    <s v="Wild animal hit"/>
    <s v="Wild animal hit - damage only"/>
    <s v="Wild animal hit"/>
    <x v="7"/>
    <x v="0"/>
  </r>
  <r>
    <n v="2043"/>
    <n v="2013114"/>
    <d v="2020-10-24T17:20:00"/>
    <s v="PENNINGTON"/>
    <s v="N"/>
    <s v="Lap belt and shoulder harness used"/>
    <s v="Straight ahead"/>
    <n v="0"/>
    <n v="44"/>
    <s v="Overturn/rollover, Ran off road left"/>
    <s v="Snow, Blowing snow"/>
    <s v="N"/>
    <s v="N"/>
    <s v="N"/>
    <s v="N"/>
    <n v="44.021109000000003"/>
    <n v="-103.061177999999"/>
    <s v="Light truck (2 axles, 4 tires)"/>
    <s v="Eastbound"/>
    <s v="Driving too fast for conditions; None"/>
    <s v="Road surface condition ( wet, icy, snow, slush, etc. )"/>
    <m/>
    <s v="None"/>
    <s v="Weather conditions"/>
    <s v="Test not given"/>
    <x v="7"/>
    <x v="0"/>
  </r>
  <r>
    <n v="2046"/>
    <n v="2013599"/>
    <d v="2020-10-24T23:22:00"/>
    <s v="PENNINGTON"/>
    <s v="N"/>
    <s v="Lap belt and shoulder harness used"/>
    <s v="Straight ahead"/>
    <n v="0"/>
    <n v="44"/>
    <s v="Highway traffic sign post/sign, Ran off road right"/>
    <s v="Snow"/>
    <s v="N"/>
    <s v="N"/>
    <s v="N"/>
    <s v="N"/>
    <n v="44.057960000000001"/>
    <n v="-103.149812999999"/>
    <s v="Passenger car"/>
    <s v="Eastbound"/>
    <s v="None; Swerving or avoiding due to wind, slippery surface, vehicle, object, non-motorist, etc."/>
    <s v="None"/>
    <m/>
    <s v="None"/>
    <s v="None"/>
    <s v="0.00 BAC"/>
    <x v="7"/>
    <x v="0"/>
  </r>
  <r>
    <n v="2047"/>
    <n v="2013399"/>
    <d v="2020-10-28T08:20:00"/>
    <s v="PENNINGTON"/>
    <s v="N"/>
    <s v="Lap belt and shoulder harness used"/>
    <s v="Stopped in traffic lane, Straight ahead"/>
    <n v="0"/>
    <n v="44"/>
    <s v="Motor vehicle in transport"/>
    <s v="Clear"/>
    <s v="N"/>
    <s v="N"/>
    <s v="N"/>
    <s v="N"/>
    <n v="44.062376"/>
    <n v="-103.157448"/>
    <s v="Light truck (2 axles, 4 tires); Passenger car"/>
    <s v="Westbound"/>
    <s v="Disregarded traffic signs or signals; None"/>
    <s v="None"/>
    <s v="CARELESS DRIVING., FAIL TO STOP AT RED LIGHT"/>
    <s v="None"/>
    <s v="None"/>
    <s v="0.00 BAC, Test not given, Test not given"/>
    <x v="7"/>
    <x v="2"/>
  </r>
  <r>
    <n v="2050"/>
    <n v="2013973"/>
    <d v="2020-11-05T17:18:00"/>
    <s v="JACKSON"/>
    <s v="N"/>
    <s v="Lap belt and shoulder harness used"/>
    <s v="Straight ahead"/>
    <n v="0"/>
    <n v="44"/>
    <s v="Animal - domestic"/>
    <s v="Clear"/>
    <s v="N"/>
    <s v="N"/>
    <s v="N"/>
    <s v="N"/>
    <n v="43.548085"/>
    <n v="-101.86064500000001"/>
    <s v="Passenger car"/>
    <s v="Eastbound"/>
    <s v="Exceeded posted speed limit; None"/>
    <s v="Animal in roadway"/>
    <m/>
    <s v="None"/>
    <s v="None"/>
    <s v="0.00 BAC"/>
    <x v="7"/>
    <x v="0"/>
  </r>
  <r>
    <n v="2051"/>
    <n v="2014017"/>
    <d v="2020-10-25T09:00:00"/>
    <s v="PENNINGTON"/>
    <s v="N"/>
    <s v="Lap belt and shoulder harness used"/>
    <s v="Stopped in traffic lane, Straight ahead"/>
    <n v="0"/>
    <n v="16"/>
    <s v="Motor vehicle in transport"/>
    <s v="Snow"/>
    <s v="N"/>
    <s v="N"/>
    <s v="N"/>
    <s v="N"/>
    <n v="44.100337000000003"/>
    <n v="-103.151202999999"/>
    <s v="Passenger car; SUV ( sport utility/suburban )"/>
    <s v="Northbound"/>
    <s v="Driving too fast for conditions; None; Other"/>
    <s v="Road surface condition ( wet, icy, snow, slush, etc. )"/>
    <s v="OVERDRIVING ROAD CONDITIONS"/>
    <s v="None"/>
    <s v="None"/>
    <s v="Test not given, Test not given"/>
    <x v="7"/>
    <x v="0"/>
  </r>
  <r>
    <n v="2053"/>
    <n v="2014028"/>
    <d v="2020-11-04T12:39:00"/>
    <s v="PENNINGTON"/>
    <s v="N"/>
    <s v="Lap belt and shoulder harness used"/>
    <s v="Straight ahead"/>
    <n v="0"/>
    <n v="44"/>
    <s v="Delineator post, Ran off road left, Ran off road right"/>
    <s v="Clear"/>
    <s v="N"/>
    <s v="N"/>
    <s v="N"/>
    <s v="N"/>
    <n v="43.980412999999899"/>
    <n v="-102.94373"/>
    <s v="Light truck (2 axles, 4 tires)"/>
    <s v="Eastbound"/>
    <s v="Failure to keep in proper lane; None"/>
    <s v="None"/>
    <s v="LANE DRIVING REQUIRED / ILLEGAL LANE CHANGE"/>
    <s v="None"/>
    <s v="None"/>
    <s v="Test not given, Not reported"/>
    <x v="7"/>
    <x v="1"/>
  </r>
  <r>
    <n v="2056"/>
    <n v="2014067"/>
    <d v="2020-11-06T11:23:00"/>
    <s v="PENNINGTON"/>
    <s v="N"/>
    <s v="Lap belt and shoulder harness used"/>
    <s v="Stopped in traffic lane, Straight ahead"/>
    <n v="0"/>
    <n v="44"/>
    <s v="Motor vehicle in transport"/>
    <s v="Cloudy"/>
    <s v="N"/>
    <s v="N"/>
    <s v="Y"/>
    <s v="N"/>
    <n v="44.062376"/>
    <n v="-103.157448"/>
    <s v="Mini-van/passenger van with seats for 8 or less, including driver; Passenger car; SUV ( sport utility/suburban )"/>
    <s v="Eastbound"/>
    <s v="Distracted (list distraction in narrative); None"/>
    <s v="None"/>
    <s v="CARELESS DRIVING."/>
    <s v="None"/>
    <s v="None"/>
    <s v="Test not given, Test not given, Test not given"/>
    <x v="7"/>
    <x v="0"/>
  </r>
  <r>
    <n v="2060"/>
    <n v="2014712"/>
    <d v="2020-11-12T07:21:00"/>
    <s v="PENNINGTON"/>
    <s v="N"/>
    <s v="Lap belt and shoulder harness used, Shoulder harness only used"/>
    <s v="Stopped in traffic lane, Straight ahead"/>
    <n v="0"/>
    <n v="44"/>
    <s v="Motor vehicle in transport"/>
    <s v="Clear"/>
    <s v="N"/>
    <s v="N"/>
    <s v="N"/>
    <s v="N"/>
    <n v="44.058860000000003"/>
    <n v="-103.15139000000001"/>
    <s v="Light truck (2 axles, 4 tires); SUV ( sport utility/suburban )"/>
    <s v="Westbound"/>
    <s v="Followed too closely; None"/>
    <s v="None; Road surface condition ( wet, icy, snow, slush, etc. )"/>
    <s v="FINANCIAL RESPONSIBILITY - OWNER"/>
    <s v="None"/>
    <s v="None"/>
    <s v="0.06 BAC, Test not given"/>
    <x v="7"/>
    <x v="0"/>
  </r>
  <r>
    <n v="2064"/>
    <n v="2014827"/>
    <d v="2020-11-16T17:26:00"/>
    <s v="PENNINGTON"/>
    <s v="N"/>
    <m/>
    <m/>
    <n v="-1"/>
    <n v="44"/>
    <s v="Animal  - wild"/>
    <s v="Clear"/>
    <s v="N"/>
    <s v="N"/>
    <s v="N"/>
    <s v="N"/>
    <n v="44.043197999999897"/>
    <n v="-103.123949999999"/>
    <s v="SUV ( sport utility/suburban )"/>
    <s v="Eastbound"/>
    <s v="Wild animal hit - damage only"/>
    <s v="Animal in roadway"/>
    <m/>
    <s v="Wild animal hit"/>
    <s v="Wild animal hit - damage only"/>
    <s v="Wild animal hit"/>
    <x v="7"/>
    <x v="0"/>
  </r>
  <r>
    <n v="2065"/>
    <n v="2014374"/>
    <d v="2020-11-12T09:40:00"/>
    <s v="PENNINGTON"/>
    <s v="N"/>
    <s v="Lap belt and shoulder harness used"/>
    <s v="Straight ahead"/>
    <n v="0"/>
    <n v="44"/>
    <s v="Cross median/centerline, Ditch, Overturn/rollover, Ran off road left"/>
    <s v="Snow"/>
    <s v="N"/>
    <s v="N"/>
    <s v="N"/>
    <s v="N"/>
    <n v="43.749051000000001"/>
    <n v="-102.500021"/>
    <s v="Passenger car"/>
    <s v="Northbound"/>
    <s v="Driving too fast for conditions; Running off road"/>
    <s v="Road surface condition ( wet, icy, snow, slush, etc. )"/>
    <m/>
    <s v="None"/>
    <s v="None"/>
    <s v="Test not given"/>
    <x v="7"/>
    <x v="0"/>
  </r>
  <r>
    <n v="2067"/>
    <n v="2015006"/>
    <d v="2020-11-21T18:40:00"/>
    <s v="PENNINGTON"/>
    <s v="N"/>
    <m/>
    <m/>
    <n v="-1"/>
    <n v="44"/>
    <s v="Animal  - wild"/>
    <s v="Clear"/>
    <s v="N"/>
    <s v="N"/>
    <s v="N"/>
    <s v="N"/>
    <n v="44.024298000000002"/>
    <n v="-103.070318999999"/>
    <s v="SUV ( sport utility/suburban )"/>
    <s v="Westbound"/>
    <s v="Wild animal hit - damage only"/>
    <s v="Animal in roadway"/>
    <m/>
    <s v="Wild animal hit"/>
    <s v="Wild animal hit - damage only"/>
    <s v="Wild animal hit"/>
    <x v="7"/>
    <x v="0"/>
  </r>
  <r>
    <n v="2068"/>
    <n v="2014433"/>
    <d v="2020-11-14T18:08:00"/>
    <s v="PENNINGTON"/>
    <s v="N"/>
    <s v="Lap belt and shoulder harness used"/>
    <s v="Straight ahead"/>
    <n v="0"/>
    <n v="16"/>
    <s v="Motor vehicle in transport"/>
    <s v="Cloudy"/>
    <s v="N"/>
    <s v="N"/>
    <s v="N"/>
    <s v="N"/>
    <n v="44.098478"/>
    <n v="-103.151207999999"/>
    <s v="Light truck (2 axles, 4 tires)"/>
    <s v="Southbound; Westbound"/>
    <s v="Failed to yield to vehicle; None"/>
    <s v="None"/>
    <s v="RIGHT OF WAY AT INTERSECTIONS"/>
    <s v="None"/>
    <s v="None"/>
    <s v="Test not given, Test not given"/>
    <x v="7"/>
    <x v="0"/>
  </r>
  <r>
    <n v="2069"/>
    <n v="2014438"/>
    <d v="2020-11-13T21:54:00"/>
    <s v="PENNINGTON"/>
    <s v="N"/>
    <s v="Lap belt and shoulder harness used"/>
    <s v="Turning left"/>
    <n v="0"/>
    <n v="44"/>
    <s v="Motor vehicle in transport"/>
    <s v="Clear"/>
    <s v="N"/>
    <s v="N"/>
    <s v="N"/>
    <s v="N"/>
    <n v="44.053489999999897"/>
    <n v="-103.142099999999"/>
    <s v="Light truck (2 axles, 4 tires); Passenger car"/>
    <s v="Eastbound; Southbound"/>
    <s v="Disregarded traffic signs or signals; Failed to yield to vehicle; None"/>
    <s v="None"/>
    <s v="STOP SIGN VIOLATION AND PROCEED WITHOUT SAFE PASSAGE"/>
    <s v="None"/>
    <s v="None"/>
    <s v="Test not given, Test not given"/>
    <x v="7"/>
    <x v="0"/>
  </r>
  <r>
    <n v="2073"/>
    <n v="2014794"/>
    <d v="2020-11-18T19:21:00"/>
    <s v="PENNINGTON"/>
    <s v="N"/>
    <m/>
    <m/>
    <n v="-1"/>
    <n v="44"/>
    <s v="Animal  - wild"/>
    <s v="Clear"/>
    <s v="N"/>
    <s v="N"/>
    <s v="N"/>
    <s v="N"/>
    <n v="44.026091000000001"/>
    <n v="-103.075605999999"/>
    <s v="Light truck (2 axles, 4 tires)"/>
    <s v="Eastbound"/>
    <s v="Wild animal hit - damage only"/>
    <s v="Animal in roadway"/>
    <m/>
    <s v="Wild animal hit"/>
    <s v="Wild animal hit - damage only"/>
    <s v="Wild animal hit"/>
    <x v="7"/>
    <x v="0"/>
  </r>
  <r>
    <n v="2074"/>
    <n v="2014920"/>
    <d v="2020-11-15T18:55:00"/>
    <s v="PENNINGTON"/>
    <s v="N"/>
    <m/>
    <m/>
    <n v="-1"/>
    <n v="44"/>
    <s v="Animal  - wild"/>
    <s v="Clear"/>
    <s v="N"/>
    <s v="N"/>
    <s v="N"/>
    <s v="N"/>
    <n v="44.038803999999899"/>
    <n v="-103.11262000000001"/>
    <s v="SUV ( sport utility/suburban )"/>
    <s v="Eastbound"/>
    <s v="Wild animal hit - damage only"/>
    <s v="Animal in roadway"/>
    <m/>
    <s v="Wild animal hit"/>
    <s v="Wild animal hit - damage only"/>
    <s v="Wild animal hit"/>
    <x v="7"/>
    <x v="0"/>
  </r>
  <r>
    <n v="2075"/>
    <n v="2015041"/>
    <d v="2020-11-20T17:03:00"/>
    <s v="PENNINGTON"/>
    <s v="N"/>
    <m/>
    <m/>
    <n v="-1"/>
    <n v="44"/>
    <s v="Animal  - wild"/>
    <s v="Clear"/>
    <s v="N"/>
    <s v="N"/>
    <s v="N"/>
    <s v="N"/>
    <n v="44.003497000000003"/>
    <n v="-103.010259"/>
    <s v="Passenger car"/>
    <s v="Eastbound"/>
    <s v="Wild animal hit - damage only"/>
    <s v="Animal in roadway"/>
    <m/>
    <s v="Wild animal hit"/>
    <s v="Wild animal hit - damage only"/>
    <s v="Wild animal hit"/>
    <x v="7"/>
    <x v="0"/>
  </r>
  <r>
    <n v="2077"/>
    <n v="2015043"/>
    <d v="2020-11-05T07:55:00"/>
    <s v="PENNINGTON"/>
    <s v="N"/>
    <s v="Lap belt and shoulder harness used"/>
    <s v="Straight ahead"/>
    <n v="0"/>
    <n v="44"/>
    <s v="Motor vehicle in transport"/>
    <s v="Clear"/>
    <s v="N"/>
    <s v="N"/>
    <s v="N"/>
    <s v="N"/>
    <n v="44.058860000000003"/>
    <n v="-103.15139000000001"/>
    <s v="Passenger car; SUV ( sport utility/suburban )"/>
    <s v="Eastbound; Southbound"/>
    <s v="Disregarded traffic signs or signals; None"/>
    <s v="None"/>
    <s v="FAILURE TO OBEY TRAFFIC SIGNAL"/>
    <s v="None"/>
    <s v="None"/>
    <s v="Test not given, Test not given"/>
    <x v="7"/>
    <x v="1"/>
  </r>
  <r>
    <n v="2078"/>
    <n v="2015344"/>
    <d v="2020-11-25T19:13:00"/>
    <s v="PENNINGTON"/>
    <s v="N"/>
    <m/>
    <m/>
    <n v="-1"/>
    <n v="44"/>
    <s v="Animal  - wild"/>
    <s v="Clear"/>
    <s v="N"/>
    <s v="N"/>
    <s v="N"/>
    <s v="N"/>
    <n v="44.007469"/>
    <n v="-103.021709999999"/>
    <s v="Passenger car"/>
    <s v="Eastbound"/>
    <s v="Wild animal hit - damage only"/>
    <s v="Animal in roadway"/>
    <m/>
    <s v="Wild animal hit"/>
    <s v="Wild animal hit - damage only"/>
    <s v="Wild animal hit"/>
    <x v="7"/>
    <x v="0"/>
  </r>
  <r>
    <n v="2079"/>
    <n v="2015346"/>
    <d v="2020-11-26T17:50:00"/>
    <s v="PENNINGTON"/>
    <s v="N"/>
    <m/>
    <m/>
    <n v="-1"/>
    <n v="44"/>
    <s v="Animal  - wild"/>
    <s v="Clear"/>
    <s v="N"/>
    <s v="N"/>
    <s v="N"/>
    <s v="N"/>
    <n v="44.040050000000001"/>
    <n v="-103.11585100000001"/>
    <s v="SUV ( sport utility/suburban )"/>
    <s v="Westbound"/>
    <s v="Wild animal hit - damage only"/>
    <s v="Animal in roadway"/>
    <m/>
    <s v="Wild animal hit"/>
    <s v="Wild animal hit - damage only"/>
    <s v="Wild animal hit"/>
    <x v="7"/>
    <x v="0"/>
  </r>
  <r>
    <n v="2081"/>
    <n v="2015333"/>
    <d v="2020-11-20T08:00:00"/>
    <s v="PENNINGTON"/>
    <s v="N"/>
    <s v="Lap belt and shoulder harness used"/>
    <s v="Stopped in traffic lane, Straight ahead"/>
    <n v="0"/>
    <n v="16"/>
    <s v="Motor vehicle in transport"/>
    <s v="Cloudy"/>
    <s v="N"/>
    <s v="N"/>
    <s v="N"/>
    <s v="N"/>
    <n v="44.096257000000001"/>
    <n v="-103.151383999999"/>
    <s v="SUV ( sport utility/suburban )"/>
    <s v="Westbound"/>
    <s v="Followed too closely; None"/>
    <s v="None"/>
    <s v="FOLLOWING TOO CLOSELY"/>
    <s v="None"/>
    <s v="None"/>
    <s v="Test not given, Test not given"/>
    <x v="7"/>
    <x v="2"/>
  </r>
  <r>
    <n v="2083"/>
    <n v="2016067"/>
    <d v="2020-12-04T19:50:00"/>
    <s v="PENNINGTON"/>
    <s v="N"/>
    <m/>
    <m/>
    <n v="-1"/>
    <n v="44"/>
    <s v="Animal  - wild"/>
    <s v="Clear"/>
    <s v="N"/>
    <s v="N"/>
    <s v="N"/>
    <s v="N"/>
    <n v="43.995002999999897"/>
    <n v="-102.985788999999"/>
    <s v="SUV ( sport utility/suburban )"/>
    <s v="Eastbound"/>
    <s v="Wild animal hit - damage only"/>
    <s v="Animal in roadway"/>
    <m/>
    <s v="Wild animal hit"/>
    <s v="Wild animal hit - damage only"/>
    <s v="Wild animal hit"/>
    <x v="7"/>
    <x v="0"/>
  </r>
  <r>
    <n v="2084"/>
    <n v="2016069"/>
    <d v="2020-12-04T17:29:00"/>
    <s v="PENNINGTON"/>
    <s v="N"/>
    <m/>
    <m/>
    <n v="-1"/>
    <n v="44"/>
    <s v="Animal  - wild"/>
    <s v="Clear"/>
    <s v="N"/>
    <s v="N"/>
    <s v="N"/>
    <s v="N"/>
    <n v="44.024337000000003"/>
    <n v="-103.070801"/>
    <s v="SUV ( sport utility/suburban )"/>
    <s v="Eastbound"/>
    <s v="Wild animal hit - damage only"/>
    <s v="Animal in roadway"/>
    <m/>
    <s v="Wild animal hit"/>
    <s v="Wild animal hit - damage only"/>
    <s v="Wild animal hit"/>
    <x v="7"/>
    <x v="0"/>
  </r>
  <r>
    <n v="2085"/>
    <n v="2015493"/>
    <d v="2020-11-27T22:48:00"/>
    <s v="PENNINGTON"/>
    <s v="N"/>
    <m/>
    <m/>
    <n v="-1"/>
    <n v="44"/>
    <s v="Animal  - wild"/>
    <s v="Clear"/>
    <s v="N"/>
    <s v="N"/>
    <s v="N"/>
    <s v="N"/>
    <n v="44.038282000000002"/>
    <n v="-103.11112"/>
    <s v="Mini-van/passenger van with seats for 8 or less, including driver"/>
    <s v="Eastbound"/>
    <s v="Wild animal hit - damage only"/>
    <s v="Animal in roadway"/>
    <m/>
    <s v="Wild animal hit"/>
    <s v="Wild animal hit - damage only"/>
    <s v="Wild animal hit"/>
    <x v="7"/>
    <x v="0"/>
  </r>
  <r>
    <n v="2088"/>
    <n v="2015924"/>
    <d v="2020-12-03T08:47:00"/>
    <s v="PENNINGTON"/>
    <s v="N"/>
    <s v="Lap belt and shoulder harness used, None used"/>
    <s v="Making U-turn, Slowing in traffic lane"/>
    <n v="0"/>
    <n v="16"/>
    <s v="Motor vehicle in transport"/>
    <s v="Clear"/>
    <s v="N"/>
    <s v="N"/>
    <s v="N"/>
    <s v="N"/>
    <n v="44.069225000000003"/>
    <n v="-103.158551"/>
    <s v="Light truck (2 axles, 4 tires); SUV ( sport utility/suburban )"/>
    <s v="Southbound"/>
    <s v="Followed too closely; None"/>
    <s v="None"/>
    <s v="FOLLOWING TOO CLOSELY, HIT AND RUN - FAILURE TO STOP &amp; GIVE INFO AFTER ACCIDENT, FAILURE TO MAINTAIN FINANCIAL RESPONSIBILITY"/>
    <s v="None"/>
    <s v="None"/>
    <s v="Test not given, Test not given"/>
    <x v="7"/>
    <x v="0"/>
  </r>
  <r>
    <n v="2089"/>
    <n v="2015916"/>
    <d v="2020-11-18T19:00:00"/>
    <s v="PENNINGTON"/>
    <s v="N"/>
    <s v="Lap belt and shoulder harness used"/>
    <s v="Straight ahead, Turning left"/>
    <n v="0"/>
    <n v="16"/>
    <s v="Motor vehicle in transport"/>
    <s v="Clear"/>
    <s v="N"/>
    <s v="N"/>
    <s v="N"/>
    <s v="N"/>
    <n v="44.0760369999999"/>
    <n v="-103.151246"/>
    <s v="Passenger car; SUV ( sport utility/suburban )"/>
    <s v="Northbound; Westbound"/>
    <s v="Disregarded traffic signs or signals; Drinking; None"/>
    <s v="None"/>
    <s v="DUI, FAIL TO STOP AT RED LIGHT, FINANCIAL RESPONSIBILITY - OWNER"/>
    <s v="None"/>
    <s v="None"/>
    <s v="Test not given, 0.08 BAC"/>
    <x v="7"/>
    <x v="0"/>
  </r>
  <r>
    <n v="2094"/>
    <n v="2016218"/>
    <d v="2020-12-10T13:30:00"/>
    <s v="PENNINGTON"/>
    <s v="N"/>
    <s v="Lap belt and shoulder harness used, None used"/>
    <s v="Stopped in traffic lane, Straight ahead"/>
    <n v="0"/>
    <n v="44"/>
    <s v="Motor vehicle in transport"/>
    <s v="Clear"/>
    <s v="N"/>
    <s v="N"/>
    <s v="N"/>
    <s v="N"/>
    <n v="44.065900999999897"/>
    <n v="-103.163617"/>
    <s v="SUV ( sport utility/suburban )"/>
    <s v="Eastbound"/>
    <s v="Followed too closely; None"/>
    <s v="None"/>
    <s v="FOLLOWING TOO CLOSELY"/>
    <s v="None"/>
    <s v="None"/>
    <s v="Test not given, Test not given"/>
    <x v="7"/>
    <x v="0"/>
  </r>
  <r>
    <n v="2095"/>
    <n v="2016322"/>
    <d v="2020-12-11T21:26:00"/>
    <s v="PENNINGTON"/>
    <s v="N"/>
    <s v="Lap belt and shoulder harness used, None used"/>
    <s v="Straight ahead"/>
    <n v="0"/>
    <n v="16"/>
    <s v="Motor vehicle in transport"/>
    <s v="Clear"/>
    <s v="N"/>
    <s v="N"/>
    <s v="N"/>
    <s v="N"/>
    <n v="44.098478"/>
    <n v="-103.151207999999"/>
    <s v="Passenger car; SUV ( sport utility/suburban )"/>
    <s v="Southbound; Westbound"/>
    <s v="Failed to yield to vehicle; None"/>
    <s v="None"/>
    <s v="CARELESS DRIVING."/>
    <s v="None"/>
    <s v="None"/>
    <s v="Test not given, Test not given"/>
    <x v="7"/>
    <x v="0"/>
  </r>
  <r>
    <n v="2097"/>
    <n v="2016611"/>
    <d v="2020-12-14T15:33:00"/>
    <s v="PENNINGTON"/>
    <s v="N"/>
    <s v="Lap belt and shoulder harness used"/>
    <s v="Straight ahead"/>
    <n v="0"/>
    <n v="44"/>
    <s v="Highway traffic sign post/sign, Motor vehicle in transport"/>
    <s v="Snow"/>
    <s v="N"/>
    <s v="N"/>
    <s v="N"/>
    <s v="N"/>
    <n v="44.054907999999898"/>
    <n v="-103.14455700000001"/>
    <s v="Mini-van/passenger van with seats for 8 or less, including driver; Passenger car; SUV ( sport utility/suburban )"/>
    <s v="Eastbound; Southbound; Westbound"/>
    <s v="Driving too fast for conditions; None"/>
    <s v="Road surface condition ( wet, icy, snow, slush, etc. )"/>
    <s v="DRIVERS LICENSE SUSPENDED"/>
    <s v="None"/>
    <s v="None"/>
    <s v="Test not given, Test not given, Test not given"/>
    <x v="7"/>
    <x v="0"/>
  </r>
  <r>
    <n v="2101"/>
    <n v="2016922"/>
    <d v="2020-12-24T02:30:00"/>
    <s v="PENNINGTON"/>
    <s v="N"/>
    <s v="Lap belt and shoulder harness used"/>
    <s v="Straight ahead"/>
    <n v="0"/>
    <n v="44"/>
    <s v="Cross median/centerline, Ditch, Highway traffic sign post/sign, Ran off road left"/>
    <s v="Clear"/>
    <s v="Y"/>
    <s v="N"/>
    <s v="N"/>
    <s v="N"/>
    <n v="43.778261000000001"/>
    <n v="-102.540380999999"/>
    <s v="Passenger car"/>
    <s v="Eastbound"/>
    <s v="Over-correcting/over-steering; Swerving or avoiding due to wind, slippery surface, vehicle, object, non-motorist, etc."/>
    <s v="Animal in roadway"/>
    <s v="FINANCIAL RESPONSIBILITY - OWNER"/>
    <s v="None"/>
    <s v="None"/>
    <s v="Test not given"/>
    <x v="7"/>
    <x v="0"/>
  </r>
  <r>
    <n v="2102"/>
    <n v="2016925"/>
    <d v="2020-12-21T06:31:00"/>
    <s v="PENNINGTON"/>
    <s v="N"/>
    <s v="Lap belt and shoulder harness used"/>
    <s v="Stopped in traffic lane, Straight ahead"/>
    <n v="0"/>
    <n v="16"/>
    <s v="Motor vehicle in transport"/>
    <s v="Clear"/>
    <s v="N"/>
    <s v="N"/>
    <s v="N"/>
    <s v="N"/>
    <n v="44.069156"/>
    <n v="-103.158434999999"/>
    <s v="SUV ( sport utility/suburban ); Tractor/semi-trailer"/>
    <s v="Eastbound"/>
    <s v="Followed too closely; None"/>
    <s v="None"/>
    <s v="FOLLOWING TOO CLOSELY"/>
    <s v="None"/>
    <s v="None"/>
    <s v="Test not given, Test not given"/>
    <x v="7"/>
    <x v="0"/>
  </r>
  <r>
    <n v="2105"/>
    <n v="2017480"/>
    <d v="2020-12-30T17:46:00"/>
    <s v="PENNINGTON"/>
    <s v="N"/>
    <s v="Lap belt and shoulder harness used"/>
    <s v="Changing lanes, Stopped in traffic lane"/>
    <n v="0"/>
    <n v="16"/>
    <s v="Motor vehicle in transport"/>
    <s v="Clear"/>
    <s v="N"/>
    <s v="N"/>
    <s v="N"/>
    <s v="N"/>
    <n v="44.076039000000002"/>
    <n v="-103.15141300000001"/>
    <s v="Light truck (2 axles, 4 tires); Passenger car"/>
    <s v="Southbound"/>
    <s v="Followed too closely; None"/>
    <s v="None"/>
    <s v="FOLLOWING TOO CLOSELY"/>
    <s v="None"/>
    <s v="None"/>
    <s v="Test not given, Test not given"/>
    <x v="7"/>
    <x v="0"/>
  </r>
  <r>
    <n v="2107"/>
    <n v="2100014"/>
    <d v="2021-01-04T13:00:00"/>
    <s v="PENNINGTON"/>
    <s v="N"/>
    <s v="None used"/>
    <s v="Straight ahead"/>
    <n v="0"/>
    <n v="44"/>
    <s v="Delineator post, Ran off road right"/>
    <s v="Clear"/>
    <s v="N"/>
    <s v="N"/>
    <s v="N"/>
    <s v="N"/>
    <n v="44.031472999999899"/>
    <n v="-103.09112"/>
    <s v="Passenger car"/>
    <s v="Westbound"/>
    <s v="None; Swerving or avoiding due to wind, slippery surface, vehicle, object, non-motorist, etc."/>
    <s v="None"/>
    <m/>
    <s v="None"/>
    <s v="None"/>
    <s v="Test not given"/>
    <x v="7"/>
    <x v="0"/>
  </r>
  <r>
    <n v="2108"/>
    <n v="2100045"/>
    <d v="2021-01-05T06:41:00"/>
    <s v="PENNINGTON"/>
    <s v="N"/>
    <s v="Lap belt and shoulder harness used"/>
    <s v="Straight ahead, Turning left"/>
    <n v="0"/>
    <n v="16"/>
    <s v="Motor vehicle in transport"/>
    <s v="Clear"/>
    <s v="N"/>
    <s v="N"/>
    <s v="N"/>
    <s v="N"/>
    <n v="44.096257000000001"/>
    <n v="-103.151383999999"/>
    <s v="Passenger car; SUV ( sport utility/suburban )"/>
    <s v="Eastbound; Westbound"/>
    <s v="Failed to yield to vehicle; Improper signal or failure to signal; None"/>
    <s v="None"/>
    <s v="FINANCIAL RESPONSIBILITY - OWNER"/>
    <s v="None"/>
    <s v="None"/>
    <s v="Test not given, Test not given"/>
    <x v="7"/>
    <x v="1"/>
  </r>
  <r>
    <n v="2109"/>
    <n v="2017800"/>
    <d v="2020-12-24T22:25:00"/>
    <s v="PENNINGTON"/>
    <s v="N"/>
    <m/>
    <m/>
    <n v="-1"/>
    <n v="44"/>
    <s v="Animal  - wild"/>
    <s v="Clear"/>
    <s v="N"/>
    <s v="N"/>
    <s v="N"/>
    <s v="N"/>
    <n v="43.954197000000001"/>
    <n v="-102.858771"/>
    <s v="Passenger car"/>
    <s v="Westbound"/>
    <s v="Wild animal hit - damage only"/>
    <s v="Animal in roadway"/>
    <m/>
    <s v="Wild animal hit"/>
    <s v="Wild animal hit - damage only"/>
    <s v="Wild animal hit"/>
    <x v="7"/>
    <x v="0"/>
  </r>
  <r>
    <n v="2110"/>
    <n v="2017802"/>
    <d v="2020-12-28T22:30:00"/>
    <s v="PENNINGTON"/>
    <s v="N"/>
    <m/>
    <m/>
    <n v="-1"/>
    <n v="44"/>
    <s v="Animal  - wild"/>
    <s v="Cloudy"/>
    <s v="N"/>
    <s v="N"/>
    <s v="N"/>
    <s v="N"/>
    <n v="43.898290000000003"/>
    <n v="-102.644042999999"/>
    <s v="Passenger car"/>
    <s v="Eastbound"/>
    <s v="Wild animal hit - damage only"/>
    <s v="Animal in roadway"/>
    <m/>
    <s v="Wild animal hit"/>
    <s v="Wild animal hit - damage only"/>
    <s v="Wild animal hit"/>
    <x v="7"/>
    <x v="0"/>
  </r>
  <r>
    <n v="2112"/>
    <n v="2100075"/>
    <d v="2021-01-04T17:17:00"/>
    <s v="PENNINGTON"/>
    <s v="N"/>
    <m/>
    <m/>
    <n v="-1"/>
    <n v="44"/>
    <s v="Animal  - wild"/>
    <s v="Clear"/>
    <s v="N"/>
    <s v="N"/>
    <s v="N"/>
    <s v="N"/>
    <n v="44.048192"/>
    <n v="-103.133089999999"/>
    <s v="SUV ( sport utility/suburban )"/>
    <s v="Eastbound"/>
    <s v="Wild animal hit - damage only"/>
    <s v="Animal in roadway"/>
    <m/>
    <s v="Wild animal hit"/>
    <s v="Wild animal hit - damage only"/>
    <s v="Wild animal hit"/>
    <x v="7"/>
    <x v="0"/>
  </r>
  <r>
    <n v="2113"/>
    <n v="2018069"/>
    <d v="2020-11-09T20:12:00"/>
    <s v="JACKSON"/>
    <s v="N"/>
    <m/>
    <m/>
    <n v="-1"/>
    <n v="44"/>
    <s v="Animal  - wild"/>
    <s v="Clear"/>
    <s v="N"/>
    <s v="N"/>
    <s v="N"/>
    <s v="N"/>
    <n v="43.561"/>
    <n v="-101.66169600000001"/>
    <s v="Passenger car"/>
    <s v="Westbound"/>
    <s v="Wild animal hit - damage only"/>
    <s v="Wild animal hit - damage only"/>
    <m/>
    <s v="Wild animal hit"/>
    <s v="Wild animal hit - damage only"/>
    <s v="Wild animal hit"/>
    <x v="7"/>
    <x v="0"/>
  </r>
  <r>
    <n v="2114"/>
    <n v="2018072"/>
    <d v="2020-11-24T16:30:00"/>
    <s v="JACKSON"/>
    <s v="N"/>
    <m/>
    <m/>
    <n v="-1"/>
    <m/>
    <s v="Animal  - wild"/>
    <s v="Clear"/>
    <s v="N"/>
    <s v="N"/>
    <s v="N"/>
    <s v="N"/>
    <n v="43.548822999999899"/>
    <n v="-101.904229"/>
    <s v="Passenger car"/>
    <s v="Westbound"/>
    <s v="Wild animal hit - damage only"/>
    <s v="Animal in roadway"/>
    <m/>
    <s v="Wild animal hit"/>
    <s v="Wild animal hit - damage only"/>
    <s v="Wild animal hit"/>
    <x v="7"/>
    <x v="0"/>
  </r>
  <r>
    <n v="2116"/>
    <n v="2100387"/>
    <d v="2021-01-14T15:07:00"/>
    <s v="PENNINGTON"/>
    <s v="N"/>
    <s v="Lap belt and shoulder harness used"/>
    <s v="Straight ahead"/>
    <n v="0"/>
    <m/>
    <s v="Overturn/rollover"/>
    <s v="Clear"/>
    <s v="N"/>
    <s v="N"/>
    <s v="N"/>
    <s v="N"/>
    <n v="44.061993000000001"/>
    <n v="-103.161367999999"/>
    <s v="Light truck (2 axles, 4 tires)"/>
    <s v="Northbound"/>
    <s v="None"/>
    <s v="None"/>
    <m/>
    <s v="None"/>
    <s v="None"/>
    <s v="Test not given"/>
    <x v="7"/>
    <x v="0"/>
  </r>
  <r>
    <n v="2118"/>
    <n v="2100656"/>
    <d v="2021-01-20T05:30:00"/>
    <s v="PENNINGTON"/>
    <s v="N"/>
    <m/>
    <m/>
    <n v="-1"/>
    <n v="44"/>
    <s v="Animal  - wild"/>
    <s v="Cloudy"/>
    <s v="N"/>
    <s v="N"/>
    <s v="N"/>
    <s v="N"/>
    <n v="43.9893"/>
    <n v="-102.969331999999"/>
    <s v="SUV ( sport utility/suburban )"/>
    <s v="Westbound"/>
    <s v="Wild animal hit - damage only"/>
    <s v="Animal in roadway"/>
    <m/>
    <s v="Wild animal hit"/>
    <s v="Wild animal hit - damage only"/>
    <s v="Wild animal hit"/>
    <x v="7"/>
    <x v="0"/>
  </r>
  <r>
    <n v="2119"/>
    <n v="2018205"/>
    <d v="2020-12-30T19:34:00"/>
    <s v="JACKSON"/>
    <s v="N"/>
    <s v="Lap belt only used"/>
    <s v="Straight ahead"/>
    <n v="0"/>
    <m/>
    <s v="Embankment, Tree/shrubbery"/>
    <s v="Clear"/>
    <s v="N"/>
    <s v="N"/>
    <s v="N"/>
    <s v="N"/>
    <n v="43.571956999999898"/>
    <n v="-101.664196"/>
    <s v="Light truck (2 axles, 4 tires)"/>
    <s v="Southbound"/>
    <s v="None"/>
    <s v="Road surface condition ( wet, icy, snow, slush, etc. )"/>
    <m/>
    <s v="None"/>
    <s v="None"/>
    <s v="0.00 BAC"/>
    <x v="7"/>
    <x v="0"/>
  </r>
  <r>
    <n v="2121"/>
    <n v="2100959"/>
    <d v="2021-01-27T19:09:00"/>
    <s v="PENNINGTON"/>
    <s v="N"/>
    <s v="Lap belt and shoulder harness used"/>
    <s v="Stopped in traffic lane, Straight ahead"/>
    <n v="0"/>
    <n v="16"/>
    <s v="Motor vehicle in transport"/>
    <s v="Clear"/>
    <s v="Y"/>
    <s v="N"/>
    <s v="N"/>
    <s v="N"/>
    <n v="44.096487000000003"/>
    <n v="-103.151383999999"/>
    <s v="Light truck (2 axles, 4 tires); Passenger car"/>
    <s v="Southbound"/>
    <s v="Followed too closely; None; Over-correcting/over-steering"/>
    <s v="None"/>
    <s v="FOLLOWING TOO CLOSELY"/>
    <s v="None"/>
    <s v="None"/>
    <s v="Test not given, Test not given, Test not given"/>
    <x v="7"/>
    <x v="0"/>
  </r>
  <r>
    <n v="2123"/>
    <n v="2101123"/>
    <d v="2021-02-01T13:50:00"/>
    <s v="PENNINGTON"/>
    <s v="N"/>
    <s v="Lap belt and shoulder harness used"/>
    <s v="Straight ahead"/>
    <n v="0"/>
    <n v="44"/>
    <s v="Motor vehicle in transport"/>
    <s v="Clear"/>
    <s v="N"/>
    <s v="N"/>
    <s v="N"/>
    <s v="N"/>
    <n v="44.063673000000001"/>
    <n v="-103.159719999999"/>
    <s v="Light truck (2 axles, 4 tires); Single-unit truck (2 axle, 6 tires) GVWR 10,000 lbs or less"/>
    <s v="Northbound; Westbound"/>
    <s v="Disregarded traffic signs or signals; Drinking; None"/>
    <s v="None"/>
    <s v="DUI, FAIL TO STOP AT RED LIGHT"/>
    <s v="None"/>
    <s v="None"/>
    <s v="0.16 BAC, Test not given"/>
    <x v="7"/>
    <x v="2"/>
  </r>
  <r>
    <n v="2124"/>
    <n v="2101080"/>
    <d v="2021-01-29T19:30:00"/>
    <s v="PENNINGTON"/>
    <s v="N"/>
    <s v="Lap belt and shoulder harness used"/>
    <s v="Straight ahead, Turning left"/>
    <n v="0"/>
    <n v="44"/>
    <s v="Motor vehicle in transport"/>
    <s v="Clear"/>
    <s v="N"/>
    <s v="N"/>
    <s v="N"/>
    <s v="N"/>
    <n v="44.063612999999897"/>
    <n v="-103.159621"/>
    <s v="Passenger car"/>
    <s v="Northbound; Southbound"/>
    <s v="Failed to yield to vehicle; None"/>
    <s v="None"/>
    <s v="LEFT TURNING VEHICLE TO YIELD ROW, FAILURE TO MAINTAIN FINANCIAL RESPONSIBILITY"/>
    <s v="None"/>
    <s v="None"/>
    <s v="Test not given, Test not given"/>
    <x v="7"/>
    <x v="0"/>
  </r>
  <r>
    <n v="2126"/>
    <n v="2101204"/>
    <d v="2021-01-28T17:20:00"/>
    <s v="PENNINGTON"/>
    <s v="N"/>
    <m/>
    <m/>
    <n v="-1"/>
    <n v="44"/>
    <s v="Animal  - wild"/>
    <s v="Clear"/>
    <s v="N"/>
    <s v="N"/>
    <s v="N"/>
    <s v="N"/>
    <n v="43.888669999999898"/>
    <n v="-102.63659800000001"/>
    <s v="SUV ( sport utility/suburban )"/>
    <s v="Westbound"/>
    <s v="Wild animal hit - damage only"/>
    <s v="Animal in roadway"/>
    <m/>
    <s v="Wild animal hit"/>
    <s v="Wild animal hit - damage only"/>
    <s v="Wild animal hit"/>
    <x v="7"/>
    <x v="0"/>
  </r>
  <r>
    <n v="2130"/>
    <n v="2101379"/>
    <d v="2021-02-05T04:38:00"/>
    <s v="PENNINGTON"/>
    <s v="N"/>
    <m/>
    <m/>
    <n v="-1"/>
    <n v="44"/>
    <s v="Animal  - wild"/>
    <s v="Snow"/>
    <s v="N"/>
    <s v="N"/>
    <s v="N"/>
    <s v="N"/>
    <n v="44.052011"/>
    <n v="-103.139538"/>
    <s v="SUV ( sport utility/suburban )"/>
    <s v="Eastbound"/>
    <s v="Wild animal hit - damage only"/>
    <s v="Animal in roadway"/>
    <m/>
    <s v="Wild animal hit"/>
    <s v="Wild animal hit - damage only"/>
    <s v="Wild animal hit"/>
    <x v="7"/>
    <x v="0"/>
  </r>
  <r>
    <n v="2133"/>
    <n v="2101486"/>
    <d v="2021-02-08T00:30:00"/>
    <s v="PENNINGTON"/>
    <s v="N"/>
    <m/>
    <m/>
    <n v="-1"/>
    <n v="44"/>
    <s v="Animal  - wild"/>
    <s v="Cloudy"/>
    <s v="N"/>
    <s v="N"/>
    <s v="N"/>
    <s v="N"/>
    <n v="44.048293999999899"/>
    <n v="-103.133280999999"/>
    <s v="SUV ( sport utility/suburban )"/>
    <s v="Eastbound"/>
    <s v="Wild animal hit - damage only"/>
    <s v="Animal in roadway"/>
    <m/>
    <s v="Wild animal hit"/>
    <s v="Wild animal hit - damage only"/>
    <s v="Wild animal hit"/>
    <x v="7"/>
    <x v="0"/>
  </r>
  <r>
    <n v="2136"/>
    <n v="2101798"/>
    <d v="2021-02-15T17:44:00"/>
    <s v="PENNINGTON"/>
    <s v="N"/>
    <s v="Lap belt and shoulder harness used"/>
    <s v="Changing lanes, Straight ahead"/>
    <n v="0"/>
    <n v="16"/>
    <s v="Motor vehicle in transport"/>
    <s v="Cloudy"/>
    <s v="N"/>
    <s v="N"/>
    <s v="N"/>
    <s v="N"/>
    <n v="44.092748"/>
    <n v="-103.151381999999"/>
    <s v="Light truck (2 axles, 4 tires); Passenger car"/>
    <s v="Southbound"/>
    <s v="Improper lane change; None"/>
    <s v="Road surface condition ( wet, icy, snow, slush, etc. )"/>
    <s v="LANE DRIVING REQUIRED / ILLEGAL LANE CHANGE"/>
    <s v="None"/>
    <s v="None"/>
    <s v="Test not given, Test not given"/>
    <x v="7"/>
    <x v="0"/>
  </r>
  <r>
    <n v="2138"/>
    <n v="2101636"/>
    <d v="2021-02-11T10:52:00"/>
    <s v="PENNINGTON"/>
    <s v="N"/>
    <s v="Lap belt and shoulder harness used"/>
    <s v="Slowing in traffic lane"/>
    <n v="0"/>
    <n v="16"/>
    <s v="Motor vehicle in transport"/>
    <s v="Cloudy, Snow"/>
    <s v="N"/>
    <s v="N"/>
    <s v="N"/>
    <s v="N"/>
    <n v="44.069322999999898"/>
    <n v="-103.158413999999"/>
    <s v="Light truck (2 axles, 4 tires); Passenger car"/>
    <s v="Southbound"/>
    <s v="Driving too fast for conditions; None"/>
    <s v="None; Road surface condition ( wet, icy, snow, slush, etc. )"/>
    <s v="OVERDRIVING ROAD CONDITIONS"/>
    <s v="None"/>
    <s v="None"/>
    <s v="Test not given, Test not given"/>
    <x v="7"/>
    <x v="0"/>
  </r>
  <r>
    <n v="2142"/>
    <n v="2102192"/>
    <d v="2021-02-12T09:37:00"/>
    <s v="PENNINGTON"/>
    <s v="N"/>
    <s v="Lap belt and shoulder harness used"/>
    <s v="Changing lanes, Overtaking/passing"/>
    <n v="0"/>
    <n v="16"/>
    <s v="Motor vehicle in transport"/>
    <s v="Cloudy"/>
    <s v="N"/>
    <s v="N"/>
    <s v="N"/>
    <s v="N"/>
    <n v="44.086143999999898"/>
    <n v="-103.151385"/>
    <s v="SUV ( sport utility/suburban ); Tractor/semi-trailer"/>
    <s v="Westbound"/>
    <s v="Improper lane change; None"/>
    <s v="None"/>
    <m/>
    <s v="None"/>
    <s v="None"/>
    <s v="0.00 BAC, 0.00 BAC"/>
    <x v="7"/>
    <x v="0"/>
  </r>
  <r>
    <n v="2143"/>
    <n v="2102197"/>
    <d v="2021-02-12T06:11:00"/>
    <s v="PENNINGTON"/>
    <s v="N"/>
    <m/>
    <m/>
    <n v="-1"/>
    <n v="44"/>
    <s v="Animal  - wild"/>
    <s v="Snow, Blowing snow"/>
    <s v="N"/>
    <s v="N"/>
    <s v="N"/>
    <s v="N"/>
    <n v="44.0440749999999"/>
    <n v="-103.125452999999"/>
    <s v="Passenger car"/>
    <s v="Eastbound"/>
    <s v="Wild animal hit - damage only"/>
    <s v="Animal in roadway"/>
    <m/>
    <s v="Wild animal hit"/>
    <s v="Wild animal hit - damage only"/>
    <s v="Wild animal hit"/>
    <x v="7"/>
    <x v="0"/>
  </r>
  <r>
    <n v="2144"/>
    <n v="2102574"/>
    <d v="2021-03-01T15:53:00"/>
    <s v="PENNINGTON"/>
    <s v="N"/>
    <s v="Lap belt and shoulder harness used"/>
    <s v="Straight ahead, Turning right"/>
    <n v="0"/>
    <n v="44"/>
    <s v="Motor vehicle in transport"/>
    <s v="Clear"/>
    <s v="N"/>
    <s v="N"/>
    <s v="N"/>
    <s v="N"/>
    <n v="44.061895999999898"/>
    <n v="-103.156609"/>
    <s v="Passenger car; SUV ( sport utility/suburban )"/>
    <s v="Eastbound; Northbound"/>
    <s v="Failed to yield to vehicle; None"/>
    <s v="None"/>
    <s v="FAILURE TO STOP AT RED LIGHT - PROHIBITED RIGHT TURN ON RED"/>
    <s v="None"/>
    <s v="None"/>
    <s v="Test not given, Test not given"/>
    <x v="7"/>
    <x v="0"/>
  </r>
  <r>
    <n v="2147"/>
    <n v="2102428"/>
    <d v="2021-02-25T08:52:00"/>
    <s v="PENNINGTON"/>
    <s v="N"/>
    <s v="Lap belt and shoulder harness used"/>
    <s v="Straight ahead, Turning left"/>
    <n v="0"/>
    <n v="44"/>
    <s v="Motor vehicle in transport"/>
    <s v="Clear"/>
    <s v="N"/>
    <s v="N"/>
    <s v="N"/>
    <s v="N"/>
    <n v="44.063673000000001"/>
    <n v="-103.159719999999"/>
    <s v="Light truck (2 axles, 4 tires); SUV ( sport utility/suburban )"/>
    <s v="Eastbound; Westbound"/>
    <s v="Failed to yield to vehicle; Improper turn; None"/>
    <s v="None"/>
    <s v="LEFT TURNING VEHICLE TO YIELD ROW"/>
    <s v="None"/>
    <s v="None"/>
    <s v="Test not given, Test not given"/>
    <x v="7"/>
    <x v="2"/>
  </r>
  <r>
    <n v="2149"/>
    <n v="2101914"/>
    <d v="2021-02-12T11:35:00"/>
    <s v="JACKSON"/>
    <s v="N"/>
    <s v="Lap belt and shoulder harness used"/>
    <s v="Backing"/>
    <n v="0"/>
    <m/>
    <s v="Motor vehicle in transport"/>
    <s v="Snow, Blowing snow"/>
    <s v="N"/>
    <s v="N"/>
    <s v="N"/>
    <s v="N"/>
    <n v="43.570034999999898"/>
    <n v="-101.660338999999"/>
    <s v="Mini-van/passenger van with seats for 8 or less, including driver; SUV ( sport utility/suburban )"/>
    <s v="Northbound; Southbound"/>
    <s v="Improper backing; None"/>
    <s v="Road surface condition ( wet, icy, snow, slush, etc. )"/>
    <s v="DRIVING WITHOUT VALID LICENSE OR PERMIT"/>
    <s v="None"/>
    <s v="None"/>
    <s v="0.00 BAC, 0.00 BAC"/>
    <x v="7"/>
    <x v="0"/>
  </r>
  <r>
    <n v="2150"/>
    <n v="2102818"/>
    <d v="2021-02-01T06:50:00"/>
    <s v="PENNINGTON"/>
    <s v="N"/>
    <s v="Lap belt and shoulder harness used"/>
    <s v="Straight ahead"/>
    <n v="0"/>
    <m/>
    <s v="Cross median/centerline, Equipment failure ( tires, brakes, etc. ), Highway traffic sign post/sign"/>
    <s v="Clear"/>
    <s v="N"/>
    <s v="N"/>
    <s v="N"/>
    <s v="N"/>
    <n v="44.100467000000002"/>
    <n v="-103.151285999999"/>
    <s v="Passenger car"/>
    <s v="Northbound"/>
    <s v="None"/>
    <s v="None"/>
    <m/>
    <s v="Suspension"/>
    <s v="None"/>
    <s v="Test not given"/>
    <x v="7"/>
    <x v="0"/>
  </r>
  <r>
    <n v="2152"/>
    <n v="2102867"/>
    <d v="2021-03-05T18:52:00"/>
    <s v="PENNINGTON"/>
    <s v="N"/>
    <s v="Lap belt and shoulder harness used"/>
    <s v="Straight ahead, Turning left"/>
    <n v="0"/>
    <n v="44"/>
    <s v="Motor vehicle in transport"/>
    <s v="Clear"/>
    <s v="N"/>
    <s v="N"/>
    <s v="N"/>
    <s v="N"/>
    <n v="44.063643999999897"/>
    <n v="-103.159672999999"/>
    <s v="Passenger car; SUV ( sport utility/suburban )"/>
    <s v="Eastbound; Westbound"/>
    <s v="Disregarded traffic signs or signals; None"/>
    <s v="None"/>
    <s v="FAILURE TO OBEY TRAFFIC SIGNAL, FAILURE TO MAINTAIN FINANCIAL RESPONSIBILITY"/>
    <s v="None"/>
    <s v="None"/>
    <s v="Test not given, Test not given"/>
    <x v="7"/>
    <x v="0"/>
  </r>
  <r>
    <n v="2153"/>
    <n v="2102868"/>
    <d v="2021-03-06T10:58:00"/>
    <s v="PENNINGTON"/>
    <s v="N"/>
    <m/>
    <m/>
    <n v="-1"/>
    <n v="44"/>
    <s v="Animal  - wild"/>
    <s v="Clear"/>
    <s v="N"/>
    <s v="N"/>
    <s v="N"/>
    <s v="N"/>
    <n v="44.058860000000003"/>
    <n v="-103.15139000000001"/>
    <s v="SUV ( sport utility/suburban )"/>
    <s v="Eastbound"/>
    <s v="Wild animal hit - damage only"/>
    <s v="Animal in roadway"/>
    <m/>
    <s v="Wild animal hit"/>
    <s v="Wild animal hit - damage only"/>
    <s v="Wild animal hit"/>
    <x v="7"/>
    <x v="0"/>
  </r>
  <r>
    <n v="2155"/>
    <n v="2103143"/>
    <d v="2021-03-10T17:05:00"/>
    <s v="PENNINGTON"/>
    <s v="N"/>
    <s v="Lap belt and shoulder harness used"/>
    <s v="Slowing in traffic lane, Straight ahead"/>
    <n v="0"/>
    <n v="16"/>
    <s v="Motor vehicle in transport"/>
    <s v="Cloudy"/>
    <s v="N"/>
    <s v="N"/>
    <s v="N"/>
    <s v="N"/>
    <n v="44.09449"/>
    <n v="-103.151223999999"/>
    <s v="Light truck (2 axles, 4 tires); SUV ( sport utility/suburban )"/>
    <s v="Southbound"/>
    <s v="Followed too closely; None"/>
    <s v="None"/>
    <s v="FOLLOWING TOO CLOSELY, FINANCIAL RESPONSIBILITY - OWNER"/>
    <s v="Brakes; None"/>
    <s v="None"/>
    <s v="Test not given, Test not given"/>
    <x v="7"/>
    <x v="2"/>
  </r>
  <r>
    <n v="2157"/>
    <n v="2102857"/>
    <d v="2021-03-04T15:46:00"/>
    <s v="PENNINGTON"/>
    <s v="N"/>
    <s v="Lap belt and shoulder harness used"/>
    <s v="Stopped in traffic lane, Straight ahead"/>
    <n v="0"/>
    <n v="16"/>
    <s v="Motor vehicle in transport"/>
    <s v="Clear"/>
    <s v="N"/>
    <s v="N"/>
    <s v="N"/>
    <s v="N"/>
    <n v="44.071137999999898"/>
    <n v="-103.154303999999"/>
    <s v="Light truck (2 axles, 4 tires); Passenger car"/>
    <s v="Westbound"/>
    <s v="Followed too closely; None"/>
    <s v="None"/>
    <s v="FOLLOWING TOO CLOSELY"/>
    <s v="None"/>
    <s v="None"/>
    <s v="Test not given, Test not given"/>
    <x v="7"/>
    <x v="2"/>
  </r>
  <r>
    <n v="2160"/>
    <n v="2103232"/>
    <d v="2021-03-14T19:35:00"/>
    <s v="PENNINGTON"/>
    <s v="N"/>
    <s v="Lap belt and shoulder harness used"/>
    <s v="Straight ahead"/>
    <n v="0"/>
    <n v="16"/>
    <s v="Motor vehicle in transport"/>
    <s v="Snow, Blowing snow"/>
    <s v="N"/>
    <s v="N"/>
    <s v="N"/>
    <s v="N"/>
    <n v="44.096257000000001"/>
    <n v="-103.151383999999"/>
    <s v="SUV ( sport utility/suburban )"/>
    <s v="Eastbound; Northbound"/>
    <s v="Disregarded traffic signs or signals; None"/>
    <s v="None; Road surface condition ( wet, icy, snow, slush, etc. )"/>
    <s v="FAIL TO STOP AT RED LIGHT"/>
    <s v="None"/>
    <s v="None"/>
    <s v="Test not given, Test not given"/>
    <x v="7"/>
    <x v="3"/>
  </r>
  <r>
    <n v="2161"/>
    <n v="2103238"/>
    <d v="2021-03-14T20:03:00"/>
    <s v="PENNINGTON"/>
    <s v="N"/>
    <s v="Lap belt and shoulder harness used"/>
    <s v="Straight ahead"/>
    <n v="0"/>
    <n v="44"/>
    <s v="Motor vehicle in transport"/>
    <s v="Snow"/>
    <s v="N"/>
    <s v="N"/>
    <s v="N"/>
    <s v="N"/>
    <n v="44.063643999999897"/>
    <n v="-103.159672999999"/>
    <s v="Passenger car; SUV ( sport utility/suburban )"/>
    <s v="Eastbound; Southbound"/>
    <s v="Driving too fast for conditions; None"/>
    <s v="Road surface condition ( wet, icy, snow, slush, etc. )"/>
    <m/>
    <s v="None"/>
    <s v="Weather conditions"/>
    <s v="Test not given, Test not given"/>
    <x v="7"/>
    <x v="0"/>
  </r>
  <r>
    <n v="2165"/>
    <n v="2103543"/>
    <d v="2021-03-19T05:06:00"/>
    <s v="PENNINGTON"/>
    <s v="N"/>
    <s v="Lap belt and shoulder harness used"/>
    <s v="Straight ahead"/>
    <n v="0"/>
    <n v="16"/>
    <s v="Guardrail face, Ran off road right"/>
    <s v="Clear"/>
    <s v="N"/>
    <s v="N"/>
    <s v="N"/>
    <s v="N"/>
    <n v="44.093635999999897"/>
    <n v="-103.151228"/>
    <s v="SUV ( sport utility/suburban )"/>
    <s v="Southbound"/>
    <s v="None; Wrong side or wrong way"/>
    <s v="None"/>
    <s v="DRIVING ON WRONG SIDE OF ROAD"/>
    <s v="None"/>
    <s v="None"/>
    <s v="0.00 BAC"/>
    <x v="7"/>
    <x v="0"/>
  </r>
  <r>
    <n v="2170"/>
    <n v="2104230"/>
    <d v="2021-03-20T15:04:00"/>
    <s v="PENNINGTON"/>
    <s v="N"/>
    <s v="Lap belt and shoulder harness used"/>
    <s v="Stopped in traffic lane, Straight ahead"/>
    <n v="0"/>
    <m/>
    <s v="Motor vehicle in transport"/>
    <s v="Clear"/>
    <s v="N"/>
    <s v="N"/>
    <s v="Y"/>
    <s v="N"/>
    <n v="44.099600000000002"/>
    <n v="-103.151855999999"/>
    <s v="Passenger car; SUV ( sport utility/suburban )"/>
    <s v="Eastbound"/>
    <s v="Distracted (list distraction in narrative); None"/>
    <s v="None"/>
    <m/>
    <s v="None"/>
    <s v="None"/>
    <s v="Test not given, Test not given"/>
    <x v="7"/>
    <x v="0"/>
  </r>
  <r>
    <n v="2171"/>
    <n v="2103728"/>
    <d v="2021-03-24T16:20:00"/>
    <s v="PENNINGTON"/>
    <s v="N"/>
    <s v="Lap belt and shoulder harness used"/>
    <s v="Straight ahead, Turning left"/>
    <n v="0"/>
    <n v="44"/>
    <s v="Motor vehicle in transport"/>
    <s v="Clear"/>
    <s v="N"/>
    <s v="N"/>
    <s v="N"/>
    <s v="N"/>
    <n v="44.065900999999897"/>
    <n v="-103.163617"/>
    <s v="Passenger car"/>
    <s v="Eastbound; Westbound"/>
    <s v="Failed to yield to vehicle; None"/>
    <s v="None"/>
    <s v="FAIL TO STOP AT RED LIGHT"/>
    <s v="None"/>
    <s v="None"/>
    <s v="Test not given, Test not given"/>
    <x v="7"/>
    <x v="0"/>
  </r>
  <r>
    <n v="2174"/>
    <n v="2104651"/>
    <d v="2021-04-08T20:00:00"/>
    <s v="JACKSON"/>
    <s v="N"/>
    <s v="Lap belt and shoulder harness used"/>
    <s v="Straight ahead"/>
    <n v="0"/>
    <n v="44"/>
    <s v="Animal - domestic"/>
    <s v="Clear"/>
    <s v="N"/>
    <s v="N"/>
    <s v="N"/>
    <s v="N"/>
    <n v="43.57788"/>
    <n v="-101.545993999999"/>
    <s v="SUV ( sport utility/suburban )"/>
    <s v="Eastbound"/>
    <s v="Other; Unknown"/>
    <s v="Animal in roadway"/>
    <m/>
    <s v="None"/>
    <s v="None"/>
    <s v="0.00 BAC"/>
    <x v="7"/>
    <x v="0"/>
  </r>
  <r>
    <n v="2177"/>
    <n v="2104142"/>
    <d v="2021-04-02T08:04:00"/>
    <s v="PENNINGTON"/>
    <s v="N"/>
    <s v="Lap belt and shoulder harness used"/>
    <s v="Straight ahead, Turning left"/>
    <n v="0"/>
    <n v="44"/>
    <s v="Motor vehicle in transport"/>
    <s v="Clear"/>
    <s v="N"/>
    <s v="N"/>
    <s v="N"/>
    <s v="N"/>
    <n v="44.063643999999897"/>
    <n v="-103.159672999999"/>
    <s v="Passenger car; SUV ( sport utility/suburban )"/>
    <s v="Eastbound; Westbound"/>
    <s v="Failed to yield to vehicle; None"/>
    <s v="None"/>
    <s v="LEFT TURNING VEHICLE TO YIELD ROW"/>
    <s v="None"/>
    <s v="Glare; None"/>
    <s v="Test not given, Test not given"/>
    <x v="7"/>
    <x v="1"/>
  </r>
  <r>
    <n v="2178"/>
    <n v="2105228"/>
    <d v="2021-04-10T13:43:00"/>
    <s v="PENNINGTON"/>
    <s v="N"/>
    <s v="Helmet and eye protection"/>
    <s v="Straight ahead"/>
    <n v="0"/>
    <n v="16"/>
    <s v="Overturn/rollover"/>
    <s v="Clear"/>
    <s v="N"/>
    <s v="N"/>
    <s v="N"/>
    <s v="N"/>
    <n v="44.098478"/>
    <n v="-103.151207999999"/>
    <s v="Motorcycle"/>
    <s v="Southbound"/>
    <s v="None"/>
    <s v="None"/>
    <m/>
    <s v="None"/>
    <s v="None"/>
    <s v="0.00 BAC"/>
    <x v="7"/>
    <x v="1"/>
  </r>
  <r>
    <n v="2187"/>
    <n v="2104899"/>
    <d v="2021-04-20T14:53:00"/>
    <s v="PENNINGTON"/>
    <s v="N"/>
    <s v="Lap belt and shoulder harness used, None used"/>
    <s v="Slowing in traffic lane, Straight ahead"/>
    <n v="0"/>
    <n v="16"/>
    <s v="Motor vehicle in transport"/>
    <s v="Cloudy, Sleet, hail ( freezing rain or drizzle )"/>
    <s v="N"/>
    <s v="N"/>
    <s v="N"/>
    <s v="N"/>
    <n v="44.065016999999898"/>
    <n v="-103.162057"/>
    <s v="Light truck (2 axles, 4 tires); Passenger car"/>
    <s v="Eastbound"/>
    <s v="Followed too closely; None"/>
    <s v="None; Road surface condition ( wet, icy, snow, slush, etc. )"/>
    <s v="FOLLOWING TOO CLOSELY"/>
    <s v="Brakes"/>
    <s v="None"/>
    <s v="Test not given, Test not given"/>
    <x v="7"/>
    <x v="1"/>
  </r>
  <r>
    <n v="2188"/>
    <n v="2104902"/>
    <d v="2021-04-18T21:55:00"/>
    <s v="PENNINGTON"/>
    <s v="N"/>
    <s v="Lap belt and shoulder harness used"/>
    <s v="Straight ahead"/>
    <n v="0"/>
    <n v="44"/>
    <s v="Motor vehicle in transport"/>
    <s v="Sleet, hail ( freezing rain or drizzle )"/>
    <s v="N"/>
    <s v="N"/>
    <s v="N"/>
    <s v="N"/>
    <n v="44.065821999999898"/>
    <n v="-103.163476"/>
    <s v="Light truck (2 axles, 4 tires); Unknown"/>
    <s v="Eastbound; Northbound"/>
    <s v="None; Not Reported"/>
    <s v="Road surface condition ( wet, icy, snow, slush, etc. ); Unknown"/>
    <m/>
    <s v="None; Unknown"/>
    <s v="None; Not reported"/>
    <s v="Not reported, Test not given"/>
    <x v="7"/>
    <x v="0"/>
  </r>
  <r>
    <n v="2189"/>
    <n v="2105020"/>
    <d v="2021-04-24T15:40:00"/>
    <s v="PENNINGTON"/>
    <s v="N"/>
    <s v="Lap belt and shoulder harness used"/>
    <s v="Straight ahead"/>
    <n v="0"/>
    <n v="16"/>
    <s v="Motor vehicle in transport"/>
    <s v="Clear"/>
    <s v="N"/>
    <s v="N"/>
    <s v="N"/>
    <s v="N"/>
    <n v="44.094938999999897"/>
    <n v="-103.151382999999"/>
    <s v="SUV ( sport utility/suburban )"/>
    <s v="Southbound"/>
    <s v="Followed too closely; None"/>
    <s v="None"/>
    <s v="FOLLOWING TOO CLOSELY"/>
    <s v="None"/>
    <s v="None"/>
    <s v="Test not given, Test not given, Not reported"/>
    <x v="7"/>
    <x v="1"/>
  </r>
  <r>
    <n v="2191"/>
    <n v="2105171"/>
    <d v="2021-04-22T20:50:00"/>
    <s v="PENNINGTON"/>
    <s v="N"/>
    <s v="Lap belt and shoulder harness used"/>
    <s v="Leaving traffic lane"/>
    <n v="0"/>
    <n v="44"/>
    <s v="Cross median/centerline, Overturn/rollover, Ran off road left, Ran off road right"/>
    <s v="Clear"/>
    <s v="N"/>
    <s v="N"/>
    <s v="N"/>
    <s v="N"/>
    <n v="43.900931999999898"/>
    <n v="-102.656272999999"/>
    <s v="SUV ( sport utility/suburban )"/>
    <s v="Westbound"/>
    <s v="None"/>
    <s v="None"/>
    <m/>
    <s v="Tires"/>
    <s v="None"/>
    <s v="Test not given"/>
    <x v="7"/>
    <x v="1"/>
  </r>
  <r>
    <n v="2193"/>
    <n v="2105273"/>
    <d v="2021-04-13T16:38:00"/>
    <s v="PENNINGTON"/>
    <s v="N"/>
    <s v="Lap belt and shoulder harness used"/>
    <s v="Straight ahead"/>
    <n v="0"/>
    <n v="44"/>
    <s v="Cross median/centerline, Delineator post, Overturn/rollover, Ran off road left"/>
    <s v="Cloudy, Severe crosswinds"/>
    <s v="Y"/>
    <s v="N"/>
    <s v="N"/>
    <s v="N"/>
    <n v="43.977119000000002"/>
    <n v="-102.912693"/>
    <s v="Light truck (2 axles, 4 tires)"/>
    <s v="Eastbound"/>
    <s v="Over-correcting/over-steering; Swerving or avoiding due to wind, slippery surface, vehicle, object, non-motorist, etc."/>
    <s v="None"/>
    <m/>
    <s v="None"/>
    <s v="None"/>
    <s v="Test not given"/>
    <x v="7"/>
    <x v="0"/>
  </r>
  <r>
    <n v="2200"/>
    <n v="2106228"/>
    <d v="2021-05-23T16:55:00"/>
    <s v="PENNINGTON"/>
    <s v="N"/>
    <s v="Lap belt and shoulder harness used"/>
    <s v="Stopped in traffic lane, Straight ahead"/>
    <n v="0"/>
    <n v="16"/>
    <s v="Motor vehicle in transport"/>
    <s v="Rain"/>
    <s v="N"/>
    <s v="N"/>
    <s v="N"/>
    <s v="N"/>
    <n v="44.096257000000001"/>
    <n v="-103.151383999999"/>
    <s v="Passenger car"/>
    <s v="Northbound"/>
    <s v="Followed too closely; None"/>
    <s v="Road surface condition ( wet, icy, snow, slush, etc. )"/>
    <s v="FOLLOWING TOO CLOSELY"/>
    <s v="None"/>
    <s v="None; Weather conditions"/>
    <s v="Test not given, Test not given"/>
    <x v="7"/>
    <x v="0"/>
  </r>
  <r>
    <n v="2201"/>
    <n v="2106229"/>
    <d v="2021-05-24T07:46:00"/>
    <s v="PENNINGTON"/>
    <s v="N"/>
    <s v="Lap belt and shoulder harness used"/>
    <s v="Stopped in traffic lane, Straight ahead"/>
    <n v="0"/>
    <n v="44"/>
    <s v="Motor vehicle in transport"/>
    <s v="Clear"/>
    <s v="N"/>
    <s v="N"/>
    <s v="Y"/>
    <s v="N"/>
    <n v="44.063105999999898"/>
    <n v="-103.158732"/>
    <s v="Light truck (2 axles, 4 tires); SUV ( sport utility/suburban )"/>
    <s v="Westbound"/>
    <s v="Distracted (list distraction in narrative); None"/>
    <s v="None"/>
    <s v="DRIVERS LICENSE REVOKED, CARELESS DRIVING."/>
    <s v="None"/>
    <s v="None"/>
    <s v="Test not given, Test not given, Test not given"/>
    <x v="7"/>
    <x v="0"/>
  </r>
  <r>
    <n v="2202"/>
    <n v="2106237"/>
    <d v="2021-05-23T17:58:00"/>
    <s v="PENNINGTON"/>
    <s v="N"/>
    <s v="Lap belt and shoulder harness used"/>
    <s v="Straight ahead"/>
    <n v="0"/>
    <m/>
    <s v="Embankment, Ran off road right"/>
    <s v="Cloudy, Rain"/>
    <s v="N"/>
    <s v="N"/>
    <s v="N"/>
    <s v="N"/>
    <n v="43.864967"/>
    <n v="-102.616175999999"/>
    <s v="Passenger car"/>
    <s v="Westbound"/>
    <s v="None"/>
    <s v="Road surface condition ( wet, icy, snow, slush, etc. )"/>
    <m/>
    <s v="None"/>
    <s v="Weather conditions"/>
    <s v="Test not given"/>
    <x v="7"/>
    <x v="0"/>
  </r>
  <r>
    <n v="2203"/>
    <n v="2106314"/>
    <d v="2021-04-22T21:59:00"/>
    <s v="PENNINGTON"/>
    <s v="N"/>
    <s v="None used"/>
    <s v="Straight ahead"/>
    <n v="0"/>
    <n v="44"/>
    <s v="Fence, Highway traffic sign post/sign, Overturn/rollover, Ran off road right"/>
    <s v="Clear"/>
    <s v="N"/>
    <s v="N"/>
    <s v="N"/>
    <s v="N"/>
    <n v="43.783276999999899"/>
    <n v="-102.553686999999"/>
    <s v="Passenger car"/>
    <s v="Eastbound"/>
    <s v="Drinking; None"/>
    <s v="None"/>
    <s v="DUI, UNDERAGE POSS. / CONSUMP OF ALCOHOL, &lt; 18 CHINS OFFENSE"/>
    <s v="None"/>
    <s v="None"/>
    <s v="0.24 BAC"/>
    <x v="7"/>
    <x v="0"/>
  </r>
  <r>
    <n v="2204"/>
    <n v="2106369"/>
    <d v="2021-05-26T02:53:00"/>
    <s v="PENNINGTON"/>
    <s v="N"/>
    <m/>
    <m/>
    <n v="-1"/>
    <n v="44"/>
    <s v="Animal  - wild"/>
    <s v="Clear"/>
    <s v="N"/>
    <s v="N"/>
    <s v="N"/>
    <s v="N"/>
    <n v="44.020238999999897"/>
    <n v="-103.058661"/>
    <s v="Single-unit truck (2 axle, 6 tires) GVWR 10,000 lbs or less"/>
    <s v="Westbound"/>
    <s v="Wild animal hit - damage only"/>
    <s v="Animal in roadway"/>
    <m/>
    <s v="Wild animal hit"/>
    <s v="Wild animal hit - damage only"/>
    <s v="Wild animal hit"/>
    <x v="7"/>
    <x v="0"/>
  </r>
  <r>
    <n v="2207"/>
    <n v="2106606"/>
    <d v="2021-05-30T19:23:00"/>
    <s v="PENNINGTON"/>
    <s v="N"/>
    <s v="Lap belt and shoulder harness used"/>
    <s v="Entering traffic lane"/>
    <n v="0"/>
    <m/>
    <s v="Motor vehicle in transport"/>
    <s v="Clear"/>
    <s v="N"/>
    <s v="N"/>
    <s v="N"/>
    <s v="N"/>
    <n v="44.099386000000003"/>
    <n v="-103.15150800000001"/>
    <s v="Passenger car; SUV ( sport utility/suburban )"/>
    <s v="Eastbound"/>
    <s v="None"/>
    <s v="None"/>
    <m/>
    <s v="None"/>
    <s v="None"/>
    <s v="Test not given, Test not given"/>
    <x v="7"/>
    <x v="0"/>
  </r>
  <r>
    <n v="2209"/>
    <n v="2107514"/>
    <d v="2021-06-15T13:45:00"/>
    <s v="PENNINGTON"/>
    <s v="N"/>
    <s v="Lap belt and shoulder harness used, None used"/>
    <s v="Straight ahead, Turning left"/>
    <n v="0"/>
    <n v="44"/>
    <s v="Motor vehicle in transport"/>
    <s v="Clear"/>
    <s v="N"/>
    <s v="N"/>
    <s v="N"/>
    <s v="N"/>
    <n v="44.063612999999897"/>
    <n v="-103.159621"/>
    <s v="Light truck (2 axles, 4 tires); Passenger car"/>
    <s v="Eastbound; Westbound"/>
    <s v="Failed to yield to vehicle; Improper turn; None"/>
    <s v="None"/>
    <s v="LEFT TURNING VEHICLE TO YIELD ROW"/>
    <s v="None"/>
    <s v="None"/>
    <s v="Test not given, Test not given"/>
    <x v="7"/>
    <x v="2"/>
  </r>
  <r>
    <n v="2210"/>
    <n v="2108894"/>
    <d v="2021-07-09T21:00:00"/>
    <s v="PENNINGTON"/>
    <s v="N"/>
    <m/>
    <m/>
    <n v="-1"/>
    <n v="44"/>
    <s v="Animal  - wild"/>
    <s v="Rain"/>
    <s v="N"/>
    <s v="N"/>
    <s v="N"/>
    <s v="N"/>
    <n v="43.940646000000001"/>
    <n v="-102.798805999999"/>
    <s v="SUV ( sport utility/suburban )"/>
    <s v="Eastbound"/>
    <s v="Wild animal hit - damage only"/>
    <s v="Animal in roadway"/>
    <m/>
    <s v="Wild animal hit"/>
    <s v="Wild animal hit - damage only"/>
    <s v="Wild animal hit"/>
    <x v="7"/>
    <x v="0"/>
  </r>
  <r>
    <n v="2213"/>
    <n v="2108344"/>
    <d v="2021-06-29T22:08:00"/>
    <s v="PENNINGTON"/>
    <s v="N"/>
    <m/>
    <m/>
    <n v="-1"/>
    <n v="44"/>
    <s v="Animal  - wild"/>
    <s v="Clear"/>
    <s v="N"/>
    <s v="N"/>
    <s v="N"/>
    <s v="N"/>
    <n v="44.0383029999999"/>
    <n v="-103.111163"/>
    <s v="SUV ( sport utility/suburban )"/>
    <s v="Eastbound"/>
    <s v="Wild animal hit - damage only"/>
    <s v="Animal in roadway"/>
    <m/>
    <s v="Wild animal hit"/>
    <s v="Wild animal hit - damage only"/>
    <s v="Wild animal hit"/>
    <x v="7"/>
    <x v="0"/>
  </r>
  <r>
    <n v="2215"/>
    <n v="2106966"/>
    <d v="2021-05-28T12:30:00"/>
    <s v="PENNINGTON"/>
    <s v="N"/>
    <s v="Lap belt and shoulder harness used"/>
    <s v="Straight ahead"/>
    <n v="0"/>
    <m/>
    <s v="Motor vehicle in transport"/>
    <s v="Clear"/>
    <s v="N"/>
    <s v="N"/>
    <s v="N"/>
    <s v="N"/>
    <n v="44.099832999999897"/>
    <n v="-103.156856"/>
    <s v="Passenger car; Unknown"/>
    <s v="Westbound"/>
    <s v="None; Unknown"/>
    <s v="None; Unknown"/>
    <m/>
    <s v="None; Unknown"/>
    <s v="None; Unknown"/>
    <s v="Test not given, Test not given"/>
    <x v="7"/>
    <x v="0"/>
  </r>
  <r>
    <n v="2216"/>
    <n v="2107143"/>
    <d v="2021-02-17T08:00:00"/>
    <s v="JACKSON"/>
    <s v="N"/>
    <m/>
    <s v="Straight ahead"/>
    <n v="0"/>
    <n v="44"/>
    <s v="Fence, Ran off road right"/>
    <s v="Cloudy"/>
    <s v="N"/>
    <s v="N"/>
    <s v="N"/>
    <s v="N"/>
    <n v="43.700395"/>
    <n v="-101.935023"/>
    <s v="Passenger car"/>
    <s v="Southbound"/>
    <s v="Exceeded posted speed limit; Running off road"/>
    <s v="None"/>
    <m/>
    <s v="None"/>
    <s v="Unknown"/>
    <s v="Unknown"/>
    <x v="7"/>
    <x v="2"/>
  </r>
  <r>
    <n v="2220"/>
    <n v="2107644"/>
    <d v="2021-06-11T22:54:00"/>
    <s v="PENNINGTON"/>
    <s v="N"/>
    <s v="Lap belt and shoulder harness used"/>
    <s v="Straight ahead"/>
    <n v="0"/>
    <n v="16"/>
    <s v="Bridge rail, Cross median/centerline, Ran off road left"/>
    <s v="Clear"/>
    <s v="N"/>
    <s v="N"/>
    <s v="N"/>
    <s v="N"/>
    <n v="44.0651119999999"/>
    <n v="-103.161985999999"/>
    <s v="Passenger car"/>
    <s v="Eastbound"/>
    <s v="Drinking; Wrong side or wrong way"/>
    <s v="None"/>
    <s v="DUI, DRIVING ON WRONG SIDE OF ROAD, OPEN CONTAINER IN VEHICLE, UNDERAGE POSS. / CONSUMP OF ALCOHOL, &lt; 18 CHINS OFFENSE"/>
    <s v="None"/>
    <s v="None"/>
    <s v="Test given, but unobtainable at time report filed"/>
    <x v="7"/>
    <x v="2"/>
  </r>
  <r>
    <n v="2221"/>
    <n v="2107709"/>
    <d v="2021-06-17T16:11:00"/>
    <s v="PENNINGTON"/>
    <s v="N"/>
    <s v="Lap belt and shoulder harness used"/>
    <s v="Changing lanes, Stopped in traffic lane"/>
    <n v="0"/>
    <n v="16"/>
    <s v="Motor vehicle in transport"/>
    <s v="Clear"/>
    <s v="N"/>
    <s v="N"/>
    <s v="Y"/>
    <s v="N"/>
    <n v="44.096980000000002"/>
    <n v="-103.151231999999"/>
    <s v="Passenger car; SUV ( sport utility/suburban )"/>
    <s v="Southbound"/>
    <s v="Distracted (list distraction in narrative); None"/>
    <s v="None"/>
    <s v="CARELESS DRIVING."/>
    <s v="None"/>
    <s v="None"/>
    <s v="Test not given, Test not given, Test not given"/>
    <x v="7"/>
    <x v="1"/>
  </r>
  <r>
    <n v="2222"/>
    <n v="2107723"/>
    <d v="2021-06-16T13:39:00"/>
    <s v="PENNINGTON"/>
    <s v="N"/>
    <s v="Helmet only"/>
    <s v="Straight ahead"/>
    <n v="0"/>
    <n v="44"/>
    <s v="Cross median/centerline, Motor vehicle in transport"/>
    <s v="Clear"/>
    <s v="N"/>
    <s v="N"/>
    <s v="N"/>
    <s v="N"/>
    <n v="43.954197000000001"/>
    <n v="-102.858771"/>
    <s v="Motorcycle"/>
    <s v="Westbound"/>
    <s v="Followed too closely; None"/>
    <s v="None"/>
    <m/>
    <s v="None"/>
    <s v="None"/>
    <s v="Test not given, Test not given"/>
    <x v="7"/>
    <x v="1"/>
  </r>
  <r>
    <n v="2223"/>
    <n v="2108032"/>
    <d v="2021-06-25T13:48:00"/>
    <s v="PENNINGTON"/>
    <s v="N"/>
    <s v="Lap belt and shoulder harness used"/>
    <s v="Straight ahead"/>
    <n v="0"/>
    <n v="16"/>
    <s v="Animal  - wild"/>
    <s v="Clear"/>
    <s v="N"/>
    <s v="N"/>
    <s v="N"/>
    <s v="N"/>
    <n v="44.075378999999899"/>
    <n v="-103.151426999999"/>
    <s v="Mini-van/passenger van with seats for 8 or less, including driver"/>
    <s v="Southbound"/>
    <s v="None"/>
    <s v="Animal in roadway"/>
    <m/>
    <s v="None"/>
    <s v="None"/>
    <s v="Test not given"/>
    <x v="7"/>
    <x v="0"/>
  </r>
  <r>
    <n v="2226"/>
    <n v="2110180"/>
    <d v="2021-07-25T07:20:00"/>
    <s v="PENNINGTON"/>
    <s v="N"/>
    <s v="Lap belt and shoulder harness used"/>
    <s v="Straight ahead, Turning left"/>
    <n v="0"/>
    <n v="16"/>
    <s v="Motor vehicle in transport"/>
    <s v="Clear"/>
    <s v="N"/>
    <s v="N"/>
    <s v="N"/>
    <s v="N"/>
    <n v="44.098478"/>
    <n v="-103.151207999999"/>
    <s v="Passenger car"/>
    <s v="Northbound; Southbound"/>
    <s v="Failed to yield to vehicle; None"/>
    <s v="None"/>
    <s v="FAILURE TO YIELD"/>
    <s v="None"/>
    <s v="Motor Vehicle ( including load ) not parked; None"/>
    <s v="Test not given, Test not given"/>
    <x v="7"/>
    <x v="1"/>
  </r>
  <r>
    <n v="2229"/>
    <n v="2108577"/>
    <d v="2021-06-19T10:47:00"/>
    <s v="PENNINGTON"/>
    <s v="N"/>
    <s v="Lap belt and shoulder harness used"/>
    <s v="Changing lanes, Straight ahead"/>
    <n v="0"/>
    <n v="44"/>
    <s v="Motor vehicle in transport"/>
    <s v="Clear"/>
    <s v="N"/>
    <s v="N"/>
    <s v="N"/>
    <s v="N"/>
    <n v="44.059435999999899"/>
    <n v="-103.152371"/>
    <s v="Passenger car"/>
    <s v="Eastbound"/>
    <s v="Improper lane change; None"/>
    <s v="None"/>
    <s v="LANE DRIVING REQUIRED / ILLEGAL LANE CHANGE"/>
    <s v="None"/>
    <s v="None"/>
    <s v="Test not given, Test not given"/>
    <x v="7"/>
    <x v="0"/>
  </r>
  <r>
    <n v="2232"/>
    <n v="2109165"/>
    <d v="2021-07-13T20:35:00"/>
    <s v="PENNINGTON"/>
    <s v="N"/>
    <m/>
    <m/>
    <n v="-1"/>
    <n v="44"/>
    <s v="Animal  - wild"/>
    <s v="Cloudy"/>
    <s v="N"/>
    <s v="N"/>
    <s v="N"/>
    <s v="N"/>
    <n v="43.715432"/>
    <n v="-102.337701999999"/>
    <s v="Passenger car"/>
    <s v="Eastbound"/>
    <s v="Wild animal hit - damage only"/>
    <s v="Animal in roadway"/>
    <m/>
    <s v="Wild animal hit"/>
    <s v="Wild animal hit - damage only"/>
    <s v="Wild animal hit"/>
    <x v="7"/>
    <x v="0"/>
  </r>
  <r>
    <n v="2233"/>
    <n v="2109166"/>
    <d v="2021-07-10T21:08:00"/>
    <s v="PENNINGTON"/>
    <s v="N"/>
    <m/>
    <m/>
    <n v="-1"/>
    <n v="44"/>
    <s v="Animal  - wild"/>
    <s v="Clear"/>
    <s v="N"/>
    <s v="N"/>
    <s v="N"/>
    <s v="N"/>
    <n v="44.060029"/>
    <n v="-103.15338300000001"/>
    <s v="Passenger car"/>
    <s v="Westbound"/>
    <s v="Wild animal hit - damage only"/>
    <s v="Animal in roadway"/>
    <m/>
    <s v="Wild animal hit"/>
    <s v="Wild animal hit - damage only"/>
    <s v="Wild animal hit"/>
    <x v="7"/>
    <x v="0"/>
  </r>
  <r>
    <n v="2234"/>
    <n v="2109356"/>
    <d v="2021-07-17T15:19:00"/>
    <s v="PENNINGTON"/>
    <s v="N"/>
    <m/>
    <m/>
    <n v="-1"/>
    <n v="44"/>
    <s v="Animal  - wild"/>
    <s v="Cloudy"/>
    <s v="N"/>
    <s v="N"/>
    <s v="N"/>
    <s v="N"/>
    <n v="44.046002999999899"/>
    <n v="-103.128856999999"/>
    <s v="SUV ( sport utility/suburban )"/>
    <s v="Eastbound"/>
    <s v="Wild animal hit - damage only"/>
    <s v="Animal in roadway"/>
    <m/>
    <s v="Wild animal hit"/>
    <s v="Wild animal hit - damage only"/>
    <s v="Wild animal hit"/>
    <x v="7"/>
    <x v="0"/>
  </r>
  <r>
    <n v="2235"/>
    <n v="2109375"/>
    <d v="2021-07-17T22:01:00"/>
    <s v="PENNINGTON"/>
    <s v="N"/>
    <m/>
    <m/>
    <n v="-1"/>
    <n v="44"/>
    <s v="Animal  - wild"/>
    <s v="Clear"/>
    <s v="N"/>
    <s v="N"/>
    <s v="N"/>
    <s v="N"/>
    <n v="43.8722169999999"/>
    <n v="-102.625490999999"/>
    <s v="Passenger car"/>
    <s v="Eastbound"/>
    <s v="Wild animal hit - damage only"/>
    <s v="Animal in roadway"/>
    <m/>
    <s v="Wild animal hit"/>
    <s v="Wild animal hit - damage only"/>
    <s v="Wild animal hit"/>
    <x v="7"/>
    <x v="0"/>
  </r>
  <r>
    <n v="2239"/>
    <n v="2109149"/>
    <d v="2021-07-09T12:05:00"/>
    <s v="PENNINGTON"/>
    <s v="N"/>
    <s v="Lap belt and shoulder harness used"/>
    <s v="Stopped in traffic lane, Straight ahead"/>
    <n v="0"/>
    <n v="16"/>
    <s v="Motor vehicle in transport"/>
    <s v="Clear"/>
    <s v="N"/>
    <s v="N"/>
    <s v="Y"/>
    <s v="N"/>
    <n v="44.096257000000001"/>
    <n v="-103.151383999999"/>
    <s v="SUV ( sport utility/suburban )"/>
    <s v="Northbound"/>
    <s v="Cell phone; None"/>
    <s v="None"/>
    <s v="CARELESS DRIVING."/>
    <s v="None"/>
    <s v="None"/>
    <s v="Test not given, Test not given"/>
    <x v="7"/>
    <x v="0"/>
  </r>
  <r>
    <n v="2240"/>
    <n v="2109485"/>
    <d v="2021-07-06T22:39:00"/>
    <s v="PENNINGTON"/>
    <s v="N"/>
    <m/>
    <m/>
    <n v="-1"/>
    <n v="44"/>
    <s v="Animal  - wild"/>
    <s v="Clear"/>
    <s v="N"/>
    <s v="N"/>
    <s v="N"/>
    <s v="N"/>
    <n v="43.89931"/>
    <n v="-102.645218"/>
    <s v="SUV ( sport utility/suburban )"/>
    <s v="Westbound"/>
    <s v="Wild animal hit - damage only"/>
    <s v="Animal in roadway"/>
    <m/>
    <s v="Wild animal hit"/>
    <s v="Wild animal hit - damage only"/>
    <s v="Wild animal hit"/>
    <x v="7"/>
    <x v="0"/>
  </r>
  <r>
    <n v="2241"/>
    <n v="2110585"/>
    <d v="2021-08-10T21:34:00"/>
    <s v="PENNINGTON"/>
    <s v="N"/>
    <m/>
    <m/>
    <n v="-1"/>
    <n v="44"/>
    <s v="Animal  - wild"/>
    <s v="Fog, smog, smoke"/>
    <s v="N"/>
    <s v="N"/>
    <s v="N"/>
    <s v="N"/>
    <n v="43.941029999999898"/>
    <n v="-102.808100999999"/>
    <s v="SUV ( sport utility/suburban )"/>
    <s v="Westbound"/>
    <s v="Wild animal hit - damage only"/>
    <s v="Animal in roadway"/>
    <m/>
    <s v="Wild animal hit"/>
    <s v="Wild animal hit - damage only"/>
    <s v="Wild animal hit"/>
    <x v="7"/>
    <x v="0"/>
  </r>
  <r>
    <n v="2242"/>
    <n v="2110321"/>
    <d v="2021-08-01T03:20:00"/>
    <s v="PENNINGTON"/>
    <s v="N"/>
    <m/>
    <m/>
    <n v="-1"/>
    <n v="44"/>
    <s v="Animal  - wild"/>
    <s v="Clear"/>
    <s v="N"/>
    <s v="N"/>
    <s v="N"/>
    <s v="N"/>
    <n v="44.0405599999999"/>
    <n v="-103.117721"/>
    <s v="SUV ( sport utility/suburban )"/>
    <s v="Eastbound"/>
    <s v="Wild animal hit - damage only"/>
    <s v="Animal in roadway"/>
    <m/>
    <s v="Wild animal hit"/>
    <s v="Wild animal hit - damage only"/>
    <s v="Wild animal hit"/>
    <x v="7"/>
    <x v="0"/>
  </r>
  <r>
    <n v="2246"/>
    <n v="2109451"/>
    <d v="2021-07-19T18:05:00"/>
    <s v="PENNINGTON"/>
    <s v="N"/>
    <s v="Lap belt and shoulder harness used"/>
    <s v="Straight ahead"/>
    <n v="0"/>
    <n v="16"/>
    <s v="Motor vehicle in transport"/>
    <s v="Clear"/>
    <s v="N"/>
    <s v="N"/>
    <s v="N"/>
    <s v="N"/>
    <n v="44.091805999999899"/>
    <n v="-103.15124900000001"/>
    <s v="Light truck (2 axles, 4 tires); Passenger car"/>
    <s v="Northbound"/>
    <s v="Followed too closely; None"/>
    <s v="None"/>
    <s v="FOLLOWING TOO CLOSELY"/>
    <s v="None"/>
    <s v="None"/>
    <s v="Test not given, Test not given"/>
    <x v="7"/>
    <x v="0"/>
  </r>
  <r>
    <n v="2247"/>
    <n v="2109479"/>
    <d v="2021-07-16T12:00:00"/>
    <s v="PENNINGTON"/>
    <s v="N"/>
    <s v="Lap belt and shoulder harness used"/>
    <s v="Stopped in traffic lane, Straight ahead"/>
    <n v="0"/>
    <n v="16"/>
    <s v="Motor vehicle in transport"/>
    <s v="Clear"/>
    <s v="N"/>
    <s v="N"/>
    <s v="N"/>
    <s v="N"/>
    <n v="44.096015000000001"/>
    <n v="-103.151383999999"/>
    <s v="Passenger car; SUV ( sport utility/suburban )"/>
    <s v="Northbound"/>
    <s v="Followed too closely; None"/>
    <s v="None"/>
    <s v="FOLLOWING TOO CLOSELY"/>
    <s v="None"/>
    <s v="None"/>
    <s v="Test not given, Test not given"/>
    <x v="7"/>
    <x v="0"/>
  </r>
  <r>
    <n v="2248"/>
    <n v="2110478"/>
    <d v="2021-08-02T14:49:00"/>
    <s v="PENNINGTON"/>
    <s v="N"/>
    <s v="Helmet and eye protection"/>
    <s v="Straight ahead"/>
    <n v="0"/>
    <n v="44"/>
    <s v="Fence, Fire/explosion, Ran off road left"/>
    <s v="Clear"/>
    <s v="N"/>
    <s v="N"/>
    <s v="N"/>
    <s v="Y"/>
    <n v="43.939934999999899"/>
    <n v="-102.767274"/>
    <s v="Motorcycle"/>
    <s v="Westbound"/>
    <s v="Illness (heart attack, stroke, etc.); None"/>
    <s v="None"/>
    <m/>
    <s v="None"/>
    <s v="None"/>
    <s v="Test not given"/>
    <x v="7"/>
    <x v="3"/>
  </r>
  <r>
    <n v="2249"/>
    <n v="2110482"/>
    <d v="2021-08-09T11:07:00"/>
    <s v="PENNINGTON"/>
    <s v="N"/>
    <s v="Helmet and eye protection"/>
    <s v="Slowing in traffic lane"/>
    <n v="0"/>
    <n v="44"/>
    <s v="Motor vehicle in transport"/>
    <s v="Clear"/>
    <s v="N"/>
    <s v="N"/>
    <s v="Y"/>
    <s v="N"/>
    <n v="43.716151000000004"/>
    <n v="-102.29209400000001"/>
    <s v="Motorcycle"/>
    <s v="Eastbound"/>
    <s v="Distracted (list distraction in narrative); None"/>
    <s v="None"/>
    <s v="CARELESS DRIVING."/>
    <s v="None"/>
    <s v="None"/>
    <s v="Test not given, Test not given"/>
    <x v="7"/>
    <x v="3"/>
  </r>
  <r>
    <n v="2253"/>
    <n v="2109316"/>
    <d v="2021-07-11T23:05:00"/>
    <s v="PENNINGTON"/>
    <s v="N"/>
    <s v="Helmet only"/>
    <s v="Turning left"/>
    <n v="0"/>
    <n v="16"/>
    <s v="Motor vehicle in transport"/>
    <s v="Clear"/>
    <s v="N"/>
    <s v="N"/>
    <s v="N"/>
    <s v="N"/>
    <n v="44.096257000000001"/>
    <n v="-103.151383999999"/>
    <s v="Moped; Passenger car"/>
    <s v="Eastbound; Westbound"/>
    <s v="Failed to yield to vehicle; None"/>
    <s v="None"/>
    <s v="LEFT TURNING VEHICLE TO YIELD ROW, FINANCIAL RESPONSIBILITY - OWNER"/>
    <s v="None"/>
    <s v="None"/>
    <s v="0.00 BAC, 0.00 BAC"/>
    <x v="7"/>
    <x v="2"/>
  </r>
  <r>
    <n v="2254"/>
    <n v="2109324"/>
    <d v="2021-07-12T07:56:00"/>
    <s v="PENNINGTON"/>
    <s v="N"/>
    <s v="Lap belt and shoulder harness used"/>
    <s v="Stopped in traffic lane, Straight ahead"/>
    <n v="0"/>
    <n v="44"/>
    <s v="Motor vehicle in transport"/>
    <s v="Clear"/>
    <s v="N"/>
    <s v="N"/>
    <s v="N"/>
    <s v="N"/>
    <n v="44.058165000000002"/>
    <n v="-103.150171999999"/>
    <s v="SUV ( sport utility/suburban )"/>
    <s v="Westbound"/>
    <s v="None"/>
    <s v="None"/>
    <m/>
    <s v="None"/>
    <s v="None"/>
    <s v="Test not given, Test not given"/>
    <x v="7"/>
    <x v="2"/>
  </r>
  <r>
    <n v="2259"/>
    <n v="2112314"/>
    <d v="2021-09-14T13:31:00"/>
    <s v="PENNINGTON"/>
    <s v="N"/>
    <s v="Lap belt and shoulder harness used"/>
    <s v="Stopped in traffic lane, Straight ahead"/>
    <n v="0"/>
    <n v="44"/>
    <s v="Motor vehicle in transport"/>
    <s v="Cloudy"/>
    <s v="N"/>
    <s v="N"/>
    <s v="Y"/>
    <s v="N"/>
    <n v="44.065936000000001"/>
    <n v="-103.16367200000001"/>
    <s v="Light truck (2 axles, 4 tires); Passenger car; SUV ( sport utility/suburban )"/>
    <s v="Eastbound"/>
    <s v="Distracted (list distraction in narrative); None"/>
    <s v="None"/>
    <s v="CARELESS DRIVING., FINANCIAL RESPONSIBILITY - OWNER"/>
    <s v="None"/>
    <s v="None"/>
    <s v="Test not given, Test not given, Not reported, Test not given, Test not given"/>
    <x v="7"/>
    <x v="3"/>
  </r>
  <r>
    <n v="2267"/>
    <n v="2111212"/>
    <d v="2021-08-10T14:53:00"/>
    <s v="PENNINGTON"/>
    <s v="N"/>
    <s v="Helmet only"/>
    <s v="Straight ahead"/>
    <n v="0"/>
    <n v="44"/>
    <s v="Overturn/rollover"/>
    <s v="Clear"/>
    <s v="Y"/>
    <s v="N"/>
    <s v="N"/>
    <s v="N"/>
    <n v="43.778157"/>
    <n v="-102.537471999999"/>
    <s v="Motorcycle"/>
    <s v="Eastbound"/>
    <s v="Followed too closely; Over-correcting/over-steering"/>
    <s v="None"/>
    <m/>
    <s v="Brakes"/>
    <s v="None"/>
    <s v="Test not given, Not reported"/>
    <x v="7"/>
    <x v="3"/>
  </r>
  <r>
    <n v="2279"/>
    <n v="2112539"/>
    <d v="2021-09-18T21:40:00"/>
    <s v="PENNINGTON"/>
    <s v="N"/>
    <m/>
    <m/>
    <n v="-1"/>
    <n v="44"/>
    <s v="Animal  - wild"/>
    <s v="Clear"/>
    <s v="N"/>
    <s v="N"/>
    <s v="N"/>
    <s v="N"/>
    <n v="44.035747000000001"/>
    <n v="-103.10345100000001"/>
    <s v="Passenger car"/>
    <s v="Westbound"/>
    <s v="Wild animal hit - damage only"/>
    <s v="Animal in roadway"/>
    <m/>
    <s v="Wild animal hit"/>
    <s v="Wild animal hit - damage only"/>
    <s v="Wild animal hit"/>
    <x v="7"/>
    <x v="0"/>
  </r>
  <r>
    <n v="2280"/>
    <n v="2112436"/>
    <d v="2021-09-16T12:10:00"/>
    <s v="PENNINGTON"/>
    <s v="N"/>
    <s v="Lap belt and shoulder harness used"/>
    <s v="Changing lanes, Straight ahead"/>
    <n v="0"/>
    <n v="44"/>
    <s v="Motor vehicle in transport"/>
    <s v="Clear"/>
    <s v="N"/>
    <s v="N"/>
    <s v="N"/>
    <s v="N"/>
    <n v="44.065821999999898"/>
    <n v="-103.163476"/>
    <s v="Light truck (2 axles, 4 tires); SUV ( sport utility/suburban )"/>
    <s v="Westbound"/>
    <s v="Improper lane change; None"/>
    <s v="None"/>
    <s v="LANE DRIVING REQUIRED / ILLEGAL LANE CHANGE, DRIVING WITHOUT VALID LICENSE OR PERMIT, FINANCIAL RESPONSIBILITY - OWNER"/>
    <s v="None"/>
    <s v="None"/>
    <s v="Test not given, Test not given"/>
    <x v="7"/>
    <x v="2"/>
  </r>
  <r>
    <n v="2281"/>
    <n v="2112824"/>
    <d v="2021-09-22T19:33:00"/>
    <s v="PENNINGTON"/>
    <s v="N"/>
    <m/>
    <m/>
    <n v="-1"/>
    <n v="44"/>
    <s v="Animal  - wild"/>
    <s v="Clear"/>
    <s v="N"/>
    <s v="N"/>
    <s v="N"/>
    <s v="N"/>
    <n v="44.008924999999898"/>
    <n v="-103.02593"/>
    <s v="Passenger car"/>
    <s v="Westbound"/>
    <s v="Wild animal hit - damage only"/>
    <s v="Animal in roadway"/>
    <m/>
    <s v="Wild animal hit"/>
    <s v="Wild animal hit - damage only"/>
    <s v="Wild animal hit"/>
    <x v="7"/>
    <x v="0"/>
  </r>
  <r>
    <n v="2282"/>
    <n v="2112931"/>
    <d v="2021-09-22T20:15:00"/>
    <s v="PENNINGTON"/>
    <s v="N"/>
    <m/>
    <m/>
    <n v="-1"/>
    <n v="44"/>
    <s v="Animal  - wild"/>
    <s v="Clear"/>
    <s v="N"/>
    <s v="N"/>
    <s v="N"/>
    <s v="N"/>
    <n v="44.013741000000003"/>
    <n v="-103.039885999999"/>
    <s v="SUV ( sport utility/suburban )"/>
    <s v="Westbound"/>
    <s v="Wild animal hit - damage only"/>
    <s v="Animal in roadway"/>
    <m/>
    <s v="Wild animal hit"/>
    <s v="Wild animal hit - damage only"/>
    <s v="Wild animal hit"/>
    <x v="7"/>
    <x v="0"/>
  </r>
  <r>
    <n v="2285"/>
    <n v="2112922"/>
    <d v="2021-09-24T16:13:00"/>
    <s v="PENNINGTON"/>
    <s v="N"/>
    <s v="Lap belt and shoulder harness used"/>
    <s v="Stopped in traffic lane, Straight ahead"/>
    <n v="0"/>
    <n v="44"/>
    <s v="Motor vehicle in transport"/>
    <s v="Clear"/>
    <s v="N"/>
    <s v="N"/>
    <s v="N"/>
    <s v="N"/>
    <n v="44.063643999999897"/>
    <n v="-103.159672999999"/>
    <s v="Mini-van/passenger van with seats for 8 or less, including driver; Single-unit truck (2 axle, 6 tires) GVWR 10,000 lbs or less"/>
    <s v="Northbound"/>
    <s v="Followed too closely; None"/>
    <s v="None"/>
    <s v="FOLLOWING TOO CLOSELY"/>
    <s v="None"/>
    <s v="None"/>
    <s v="Test not given, Test not given"/>
    <x v="7"/>
    <x v="0"/>
  </r>
  <r>
    <n v="2287"/>
    <n v="2113719"/>
    <d v="2021-10-04T11:39:00"/>
    <s v="PENNINGTON"/>
    <s v="N"/>
    <m/>
    <s v="Changing lanes, Straight ahead"/>
    <n v="0"/>
    <n v="44"/>
    <s v="Motor vehicle in transport"/>
    <s v="Clear"/>
    <s v="N"/>
    <s v="N"/>
    <s v="N"/>
    <s v="N"/>
    <n v="44.052771999999898"/>
    <n v="-103.140846999999"/>
    <s v="Light truck (2 axles, 4 tires); Mini-van/passenger van with seats for 8 or less, including driver"/>
    <s v="Westbound"/>
    <s v="Improper lane change; None"/>
    <s v="None"/>
    <s v="NO VALID DL, LANE DRIVING REQUIRED / ILLEGAL LANE CHANGE, FINANCIAL RESPONSIBILITY - OWNER"/>
    <s v="None"/>
    <s v="None"/>
    <s v="Test not given, Test not given"/>
    <x v="7"/>
    <x v="0"/>
  </r>
  <r>
    <n v="2288"/>
    <n v="2112992"/>
    <d v="2021-09-16T19:51:00"/>
    <s v="PENNINGTON"/>
    <s v="N"/>
    <s v="Lap belt and shoulder harness used"/>
    <s v="Slowing in traffic lane, Straight ahead"/>
    <n v="0"/>
    <n v="16"/>
    <s v="Motor vehicle in transport"/>
    <s v="Clear"/>
    <s v="N"/>
    <s v="N"/>
    <s v="N"/>
    <s v="N"/>
    <n v="44.094586999999898"/>
    <n v="-103.151382999999"/>
    <s v="Light truck (2 axles, 4 tires); Passenger car; SUV ( sport utility/suburban )"/>
    <s v="Southbound"/>
    <s v="Followed too closely; None"/>
    <s v="None"/>
    <m/>
    <s v="None"/>
    <s v="None"/>
    <s v="Test not given, Test not given, Test not given"/>
    <x v="7"/>
    <x v="0"/>
  </r>
  <r>
    <n v="2291"/>
    <n v="2116340"/>
    <d v="2021-09-09T18:00:00"/>
    <s v="PENNINGTON"/>
    <s v="N"/>
    <s v="None used"/>
    <s v="Straight ahead"/>
    <n v="0"/>
    <n v="44"/>
    <s v="Cross median/centerline, Overturn/rollover, Ran off road left"/>
    <s v="Clear"/>
    <s v="N"/>
    <s v="N"/>
    <s v="N"/>
    <s v="N"/>
    <n v="43.745311999999899"/>
    <n v="-102.493932999999"/>
    <s v="Light truck (2 axles, 4 tires)"/>
    <s v="Westbound"/>
    <s v="Exceeded posted speed limit; Running off road"/>
    <s v="None"/>
    <s v="VEHICULAR HOMICIDE, DUI, RECKLESS DRIVING, ADULT SEATBELT VIOLATION ---- AFTER 9/1/73"/>
    <s v="None"/>
    <s v="None"/>
    <s v="0.15 BAC, Not reported"/>
    <x v="7"/>
    <x v="4"/>
  </r>
  <r>
    <n v="2293"/>
    <n v="2113418"/>
    <d v="2021-10-02T13:15:00"/>
    <s v="PENNINGTON"/>
    <s v="N"/>
    <s v="Lap belt and shoulder harness used"/>
    <s v="Straight ahead"/>
    <n v="0"/>
    <n v="44"/>
    <s v="Cross median/centerline, Fence, Motor vehicle in transport, Ran off road left"/>
    <s v="Clear, Severe crosswinds"/>
    <s v="N"/>
    <s v="N"/>
    <s v="N"/>
    <s v="N"/>
    <n v="43.977111000000001"/>
    <n v="-102.910884999999"/>
    <s v="Passenger car"/>
    <s v="Eastbound; Westbound"/>
    <s v="Drinking; Failure to keep in proper lane; None"/>
    <s v="None"/>
    <s v="NO VALID DL, DUI, LANE DRIVING REQUIRED / ILLEGAL LANE CHANGE, FINANCIAL RESPONSIBILITY - OWNER"/>
    <s v="None"/>
    <s v="None"/>
    <s v="Test not given, Not reported, 0.18 BAC"/>
    <x v="7"/>
    <x v="1"/>
  </r>
  <r>
    <n v="2295"/>
    <n v="2113833"/>
    <d v="2021-09-27T14:30:00"/>
    <s v="PENNINGTON"/>
    <s v="N"/>
    <s v="Lap belt and shoulder harness used"/>
    <s v="Changing lanes, Straight ahead"/>
    <n v="0"/>
    <n v="16"/>
    <s v="Motor vehicle in transport"/>
    <s v="Clear"/>
    <s v="N"/>
    <s v="N"/>
    <s v="N"/>
    <s v="N"/>
    <n v="44.096257000000001"/>
    <n v="-103.151383999999"/>
    <s v="Light truck (2 axles, 4 tires); SUV ( sport utility/suburban )"/>
    <s v="Southbound"/>
    <s v="Improper lane change; None"/>
    <s v="None"/>
    <s v="LANE DRIVING REQUIRED / ILLEGAL LANE CHANGE"/>
    <s v="None"/>
    <s v="None"/>
    <s v="Test not given, Test not given, Test not given"/>
    <x v="7"/>
    <x v="0"/>
  </r>
  <r>
    <n v="2296"/>
    <n v="2113826"/>
    <d v="2021-10-07T01:19:00"/>
    <s v="PENNINGTON"/>
    <s v="N"/>
    <m/>
    <m/>
    <n v="0"/>
    <n v="44"/>
    <s v="Traffic signal support/signal"/>
    <s v="Clear"/>
    <s v="N"/>
    <s v="N"/>
    <s v="N"/>
    <s v="N"/>
    <n v="44.065086000000001"/>
    <n v="-103.162181"/>
    <s v="Unknown"/>
    <s v="Eastbound"/>
    <s v="Unknown"/>
    <s v="Unknown"/>
    <m/>
    <s v="Unknown"/>
    <s v="Unknown"/>
    <s v="Test not given"/>
    <x v="7"/>
    <x v="0"/>
  </r>
  <r>
    <n v="2300"/>
    <n v="2114656"/>
    <d v="2021-10-04T12:53:00"/>
    <s v="PENNINGTON"/>
    <s v="N"/>
    <s v="Lap belt and shoulder harness used"/>
    <s v="Slowing in traffic lane, Stopped in traffic lane, Straight ahead"/>
    <n v="0"/>
    <n v="16"/>
    <s v="Motor vehicle in transport"/>
    <s v="Clear"/>
    <s v="N"/>
    <s v="N"/>
    <s v="N"/>
    <s v="N"/>
    <n v="44.069355000000002"/>
    <n v="-103.158372"/>
    <s v="Light truck (2 axles, 4 tires); Passenger car; SUV ( sport utility/suburban )"/>
    <s v="Southbound"/>
    <s v="Disregarded traffic signs or signals; Followed too closely; None"/>
    <s v="None"/>
    <s v="FINANCIAL RESPONSIBILITY - OWNER, DRIVERS LICENSE SUSPENDED, FOLLOWING TOO CLOSELY, FINANCIAL RESPONSIBILITY - OWNER"/>
    <s v="None"/>
    <s v="None"/>
    <s v="Test not given, Test not given, Test not given, Test not given"/>
    <x v="7"/>
    <x v="1"/>
  </r>
  <r>
    <n v="2302"/>
    <n v="2114932"/>
    <d v="2021-10-21T18:02:00"/>
    <s v="PENNINGTON"/>
    <s v="N"/>
    <s v="Lap belt and shoulder harness used"/>
    <s v="Stopped in traffic lane, Straight ahead"/>
    <n v="0"/>
    <n v="16"/>
    <s v="Motor vehicle in transport"/>
    <s v="Clear"/>
    <s v="N"/>
    <s v="N"/>
    <s v="N"/>
    <s v="N"/>
    <n v="44.098506"/>
    <n v="-103.151393999999"/>
    <s v="Light truck (2 axles, 4 tires); SUV ( sport utility/suburban )"/>
    <s v="Southbound"/>
    <s v="Followed too closely; None; Other"/>
    <s v="None"/>
    <s v="TURNING FROM WRONG LANE"/>
    <s v="None"/>
    <s v="None"/>
    <s v="Test not given, Test not given"/>
    <x v="7"/>
    <x v="0"/>
  </r>
  <r>
    <n v="2303"/>
    <n v="2114973"/>
    <d v="2021-10-20T18:40:00"/>
    <s v="PENNINGTON"/>
    <s v="N"/>
    <m/>
    <m/>
    <n v="-1"/>
    <n v="44"/>
    <s v="Animal  - wild"/>
    <s v="Clear"/>
    <s v="N"/>
    <s v="N"/>
    <s v="N"/>
    <s v="N"/>
    <n v="43.874290000000002"/>
    <n v="-102.627529999999"/>
    <s v="SUV ( sport utility/suburban )"/>
    <s v="Westbound"/>
    <s v="Wild animal hit - damage only"/>
    <s v="Animal in roadway"/>
    <m/>
    <s v="Wild animal hit"/>
    <s v="Wild animal hit - damage only"/>
    <s v="Wild animal hit"/>
    <x v="7"/>
    <x v="0"/>
  </r>
  <r>
    <n v="2304"/>
    <n v="2114974"/>
    <d v="2021-10-20T20:50:00"/>
    <s v="PENNINGTON"/>
    <s v="N"/>
    <m/>
    <m/>
    <n v="-1"/>
    <n v="44"/>
    <s v="Animal  - wild"/>
    <s v="Clear"/>
    <s v="N"/>
    <s v="N"/>
    <s v="N"/>
    <s v="N"/>
    <n v="43.787362000000002"/>
    <n v="-102.555672999999"/>
    <s v="SUV ( sport utility/suburban )"/>
    <s v="Eastbound"/>
    <s v="Wild animal hit - damage only"/>
    <s v="Animal in roadway"/>
    <m/>
    <s v="Wild animal hit"/>
    <s v="Wild animal hit - damage only"/>
    <s v="Wild animal hit"/>
    <x v="7"/>
    <x v="0"/>
  </r>
  <r>
    <n v="2306"/>
    <n v="2115231"/>
    <d v="2021-10-17T18:30:00"/>
    <s v="PENNINGTON"/>
    <s v="N"/>
    <m/>
    <m/>
    <n v="-1"/>
    <n v="44"/>
    <s v="Animal  - wild"/>
    <s v="Clear"/>
    <s v="N"/>
    <s v="N"/>
    <s v="N"/>
    <s v="N"/>
    <n v="43.898986999999899"/>
    <n v="-102.644794"/>
    <s v="SUV ( sport utility/suburban )"/>
    <s v="Westbound"/>
    <s v="Wild animal hit - damage only"/>
    <s v="Animal in roadway"/>
    <m/>
    <s v="Wild animal hit"/>
    <s v="Wild animal hit - damage only"/>
    <s v="Wild animal hit"/>
    <x v="7"/>
    <x v="0"/>
  </r>
  <r>
    <n v="2307"/>
    <n v="2115233"/>
    <d v="2021-10-23T06:50:00"/>
    <s v="PENNINGTON"/>
    <s v="N"/>
    <m/>
    <m/>
    <n v="-1"/>
    <n v="44"/>
    <s v="Animal  - wild"/>
    <s v="Clear, Fog, smog, smoke"/>
    <s v="N"/>
    <s v="N"/>
    <s v="N"/>
    <s v="N"/>
    <n v="44.000844000000001"/>
    <n v="-103.002594999999"/>
    <s v="Passenger car"/>
    <s v="Eastbound"/>
    <s v="Wild animal hit - damage only"/>
    <s v="Animal in roadway"/>
    <m/>
    <s v="Wild animal hit"/>
    <s v="Wild animal hit - damage only"/>
    <s v="Wild animal hit"/>
    <x v="7"/>
    <x v="0"/>
  </r>
  <r>
    <n v="2308"/>
    <n v="2115334"/>
    <d v="2021-10-27T18:43:00"/>
    <s v="PENNINGTON"/>
    <s v="N"/>
    <m/>
    <m/>
    <n v="-1"/>
    <n v="44"/>
    <s v="Animal  - wild"/>
    <s v="Clear"/>
    <s v="N"/>
    <s v="N"/>
    <s v="N"/>
    <s v="N"/>
    <n v="43.900171"/>
    <n v="-102.646935999999"/>
    <s v="Passenger car"/>
    <s v="Westbound"/>
    <s v="Wild animal hit - damage only"/>
    <s v="Animal in roadway"/>
    <m/>
    <s v="Wild animal hit"/>
    <s v="Wild animal hit - damage only"/>
    <s v="Wild animal hit"/>
    <x v="7"/>
    <x v="0"/>
  </r>
  <r>
    <n v="2313"/>
    <n v="2119280"/>
    <d v="2021-12-22T06:27:00"/>
    <s v="PENNINGTON"/>
    <s v="N"/>
    <s v="Lap belt and shoulder harness used, None used"/>
    <s v="Straight ahead, Turning left"/>
    <n v="0"/>
    <n v="16"/>
    <s v="Light/luminaire support, Motor vehicle in transport"/>
    <s v="Cloudy"/>
    <s v="N"/>
    <s v="N"/>
    <s v="N"/>
    <s v="N"/>
    <n v="44.098478"/>
    <n v="-103.151207999999"/>
    <s v="Mini-van/passenger van with seats for 8 or less, including driver; Passenger car"/>
    <s v="Northbound; Southbound"/>
    <s v="Drinking; Failed to yield to vehicle; None"/>
    <s v="None"/>
    <s v="DUI, LEFT TURNING VEHICLE TO YIELD ROW, FINANCIAL RESPONSIBILITY - OWNER, ADULT SEATBELT VIOLATION ---- AFTER 9/1/73"/>
    <s v="None"/>
    <s v="None"/>
    <s v="0.10 BAC, 0.00 BAC"/>
    <x v="7"/>
    <x v="1"/>
  </r>
  <r>
    <n v="2314"/>
    <n v="2115730"/>
    <d v="2021-10-22T17:30:00"/>
    <s v="PENNINGTON"/>
    <s v="N"/>
    <m/>
    <m/>
    <n v="-1"/>
    <n v="44"/>
    <s v="Animal  - wild"/>
    <s v="Clear"/>
    <s v="N"/>
    <s v="N"/>
    <s v="N"/>
    <s v="N"/>
    <n v="44.047559999999898"/>
    <n v="-103.13187600000001"/>
    <s v="Passenger car"/>
    <s v="Eastbound"/>
    <s v="Wild animal hit - damage only"/>
    <s v="Animal in roadway"/>
    <m/>
    <s v="Wild animal hit"/>
    <s v="Wild animal hit - damage only"/>
    <s v="Wild animal hit"/>
    <x v="7"/>
    <x v="0"/>
  </r>
  <r>
    <n v="2315"/>
    <n v="2116005"/>
    <d v="2021-11-08T07:50:00"/>
    <s v="PENNINGTON"/>
    <s v="N"/>
    <s v="Lap belt and shoulder harness used"/>
    <s v="Stopped in traffic lane, Straight ahead"/>
    <n v="0"/>
    <n v="16"/>
    <s v="Motor vehicle in transport"/>
    <s v="Rain"/>
    <s v="N"/>
    <s v="N"/>
    <s v="N"/>
    <s v="N"/>
    <n v="44.096257000000001"/>
    <n v="-103.151383999999"/>
    <s v="SUV ( sport utility/suburban )"/>
    <s v="Northbound"/>
    <s v="Followed too closely; None"/>
    <s v="None"/>
    <s v="FOLLOWING TOO CLOSELY"/>
    <s v="None"/>
    <s v="None"/>
    <s v="Test not given, Test not given"/>
    <x v="7"/>
    <x v="2"/>
  </r>
  <r>
    <n v="2317"/>
    <n v="2116268"/>
    <d v="2021-11-06T17:45:00"/>
    <s v="PENNINGTON"/>
    <s v="N"/>
    <m/>
    <m/>
    <n v="-1"/>
    <n v="44"/>
    <s v="Animal  - wild"/>
    <s v="Clear"/>
    <s v="N"/>
    <s v="N"/>
    <s v="N"/>
    <s v="N"/>
    <n v="43.961148000000001"/>
    <n v="-102.887246"/>
    <s v="Mini-van/passenger van with seats for 8 or less, including driver"/>
    <s v="Eastbound"/>
    <s v="Wild animal hit - damage only"/>
    <s v="Animal in roadway"/>
    <m/>
    <s v="Wild animal hit"/>
    <s v="Wild animal hit - damage only"/>
    <s v="Wild animal hit"/>
    <x v="7"/>
    <x v="0"/>
  </r>
  <r>
    <n v="2318"/>
    <n v="2200331"/>
    <d v="2022-01-07T08:18:00"/>
    <s v="PENNINGTON"/>
    <s v="N"/>
    <s v="Lap belt and shoulder harness used"/>
    <s v="Straight ahead"/>
    <n v="0"/>
    <m/>
    <s v="Light/luminaire support, Ran off road left"/>
    <s v="Cloudy"/>
    <s v="N"/>
    <s v="N"/>
    <s v="N"/>
    <s v="N"/>
    <n v="44.100928000000003"/>
    <n v="-103.153149999999"/>
    <s v="SUV ( sport utility/suburban )"/>
    <s v="Westbound"/>
    <s v="None"/>
    <s v="None"/>
    <m/>
    <s v="Tires"/>
    <s v="None"/>
    <s v="Test not given"/>
    <x v="7"/>
    <x v="2"/>
  </r>
  <r>
    <n v="2319"/>
    <n v="2116477"/>
    <d v="2021-11-15T16:49:00"/>
    <s v="PENNINGTON"/>
    <s v="N"/>
    <s v="Lap belt and shoulder harness used"/>
    <s v="Stopped in traffic lane, Straight ahead"/>
    <n v="0"/>
    <n v="16"/>
    <s v="Motor vehicle in transport"/>
    <s v="Clear"/>
    <s v="N"/>
    <s v="N"/>
    <s v="N"/>
    <s v="N"/>
    <n v="44.069225000000003"/>
    <n v="-103.158551"/>
    <s v="Light truck (2 axles, 4 tires); Passenger car"/>
    <s v="Southbound"/>
    <s v="Failed to yield to vehicle; None"/>
    <s v="None"/>
    <s v="FOLLOWING TOO CLOSELY"/>
    <s v="None"/>
    <s v="None; Other"/>
    <s v="Test not given, Test not given"/>
    <x v="7"/>
    <x v="0"/>
  </r>
  <r>
    <n v="2320"/>
    <n v="2117142"/>
    <d v="2021-11-22T12:10:00"/>
    <s v="PENNINGTON"/>
    <s v="N"/>
    <s v="Lap belt and shoulder harness used"/>
    <s v="Changing lanes, Slowing in traffic lane"/>
    <n v="0"/>
    <n v="16"/>
    <s v="Motor vehicle in transport"/>
    <s v="Clear"/>
    <s v="N"/>
    <s v="N"/>
    <s v="N"/>
    <s v="N"/>
    <n v="44.096620000000001"/>
    <n v="-103.151383999999"/>
    <s v="Passenger car; SUV ( sport utility/suburban )"/>
    <s v="Southbound"/>
    <s v="Followed too closely; None"/>
    <s v="None"/>
    <s v="FOLLOWING TOO CLOSE"/>
    <s v="None"/>
    <s v="None"/>
    <s v="Test not given, Test not given"/>
    <x v="7"/>
    <x v="0"/>
  </r>
  <r>
    <n v="2321"/>
    <n v="2116706"/>
    <d v="2021-11-16T07:53:00"/>
    <s v="PENNINGTON"/>
    <s v="N"/>
    <s v="Lap belt and shoulder harness used"/>
    <s v="Straight ahead, Turning left"/>
    <n v="0"/>
    <n v="44"/>
    <s v="Motor vehicle in transport"/>
    <s v="Clear"/>
    <s v="N"/>
    <s v="N"/>
    <s v="N"/>
    <s v="N"/>
    <n v="44.062376"/>
    <n v="-103.157448"/>
    <s v="SUV ( sport utility/suburban )"/>
    <s v="Eastbound; Westbound"/>
    <s v="Failed to yield to vehicle; None"/>
    <s v="None"/>
    <s v="LEFT TURNING VEHICLE TO YIELD ROW"/>
    <s v="None"/>
    <s v="None"/>
    <s v="Test not given, Test not given"/>
    <x v="7"/>
    <x v="0"/>
  </r>
  <r>
    <n v="2323"/>
    <n v="2116855"/>
    <d v="2021-11-17T21:39:00"/>
    <s v="PENNINGTON"/>
    <s v="N"/>
    <m/>
    <m/>
    <n v="-1"/>
    <n v="44"/>
    <s v="Animal  - wild"/>
    <s v="Clear"/>
    <s v="N"/>
    <s v="N"/>
    <s v="N"/>
    <s v="N"/>
    <n v="43.9874569999999"/>
    <n v="-102.96400800000001"/>
    <s v="Light truck (2 axles, 4 tires)"/>
    <s v="Eastbound"/>
    <s v="Wild animal hit - damage only"/>
    <s v="Animal in roadway"/>
    <m/>
    <s v="Wild animal hit"/>
    <s v="Wild animal hit - damage only"/>
    <s v="Wild animal hit"/>
    <x v="7"/>
    <x v="0"/>
  </r>
  <r>
    <n v="2326"/>
    <n v="2116994"/>
    <d v="2021-11-19T15:15:00"/>
    <s v="PENNINGTON"/>
    <s v="N"/>
    <s v="Lap belt and shoulder harness used"/>
    <s v="Slowing in traffic lane, Straight ahead"/>
    <n v="0"/>
    <n v="16"/>
    <s v="Motor vehicle in transport"/>
    <s v="Clear"/>
    <s v="N"/>
    <s v="N"/>
    <s v="N"/>
    <s v="N"/>
    <n v="44.069465999999899"/>
    <n v="-103.158204999999"/>
    <s v="Passenger car; Tractor/semi-trailer"/>
    <s v="Southbound"/>
    <s v="Disregarded traffic signs or signals; None"/>
    <s v="None"/>
    <s v="FAIL TO STOP AT RED LIGHT"/>
    <s v="None"/>
    <s v="None"/>
    <s v="Test not given, Test not given"/>
    <x v="7"/>
    <x v="0"/>
  </r>
  <r>
    <n v="2327"/>
    <n v="2117055"/>
    <d v="2021-11-23T06:49:00"/>
    <s v="PENNINGTON"/>
    <s v="N"/>
    <s v="Lap belt and shoulder harness used"/>
    <s v="Stopped in traffic lane, Straight ahead"/>
    <n v="0"/>
    <m/>
    <s v="Motor vehicle in transport"/>
    <s v="Clear"/>
    <s v="N"/>
    <s v="N"/>
    <s v="N"/>
    <s v="N"/>
    <n v="44.099431000000003"/>
    <n v="-103.151533999999"/>
    <s v="Passenger car; SUV ( sport utility/suburban )"/>
    <s v="Eastbound"/>
    <s v="Failed to yield to vehicle; None"/>
    <s v="None"/>
    <m/>
    <s v="None"/>
    <s v="None"/>
    <s v="Test not given, Test not given"/>
    <x v="7"/>
    <x v="0"/>
  </r>
  <r>
    <n v="2329"/>
    <n v="2117024"/>
    <d v="2021-11-21T18:51:00"/>
    <s v="PENNINGTON"/>
    <s v="N"/>
    <m/>
    <m/>
    <n v="-1"/>
    <n v="44"/>
    <s v="Animal  - wild"/>
    <s v="Clear"/>
    <s v="N"/>
    <s v="N"/>
    <s v="N"/>
    <s v="N"/>
    <n v="43.914884999999899"/>
    <n v="-102.716505999999"/>
    <s v="SUV ( sport utility/suburban )"/>
    <s v="Eastbound"/>
    <s v="Wild animal hit - damage only"/>
    <s v="Animal in roadway"/>
    <m/>
    <s v="Wild animal hit"/>
    <s v="Wild animal hit - damage only"/>
    <s v="Wild animal hit"/>
    <x v="7"/>
    <x v="0"/>
  </r>
  <r>
    <n v="2330"/>
    <n v="2117553"/>
    <d v="2021-11-23T17:25:00"/>
    <s v="PENNINGTON"/>
    <s v="N"/>
    <s v="Lap belt and shoulder harness used"/>
    <s v="Stopped in traffic lane, Straight ahead"/>
    <n v="0"/>
    <n v="16"/>
    <s v="Motor vehicle in transport"/>
    <s v="Clear"/>
    <s v="N"/>
    <s v="N"/>
    <s v="N"/>
    <s v="N"/>
    <n v="44.076867"/>
    <n v="-103.151409"/>
    <s v="Light truck (2 axles, 4 tires); Mini-van/passenger van with seats for 8 or less, including driver; SUV ( sport utility/suburban )"/>
    <s v="Southbound"/>
    <s v="Followed too closely; None"/>
    <s v="None"/>
    <s v="FOLLOWING TOO CLOSELY"/>
    <s v="None"/>
    <s v="None"/>
    <s v="Test not given, Test not given, Test not given, Test not given"/>
    <x v="7"/>
    <x v="0"/>
  </r>
  <r>
    <n v="2332"/>
    <n v="2117562"/>
    <d v="2021-11-28T17:02:00"/>
    <s v="PENNINGTON"/>
    <s v="N"/>
    <m/>
    <m/>
    <n v="-1"/>
    <n v="44"/>
    <s v="Animal  - wild"/>
    <s v="Clear"/>
    <s v="N"/>
    <s v="N"/>
    <s v="N"/>
    <s v="N"/>
    <n v="43.947062000000003"/>
    <n v="-102.833765999999"/>
    <s v="Light truck (2 axles, 4 tires)"/>
    <s v="Westbound"/>
    <s v="Wild animal hit - damage only"/>
    <s v="Animal in roadway"/>
    <m/>
    <s v="Wild animal hit"/>
    <s v="Wild animal hit - damage only"/>
    <s v="Wild animal hit"/>
    <x v="7"/>
    <x v="0"/>
  </r>
  <r>
    <n v="2333"/>
    <n v="2117261"/>
    <d v="2021-11-19T16:55:00"/>
    <s v="PENNINGTON"/>
    <s v="N"/>
    <m/>
    <m/>
    <n v="-1"/>
    <n v="44"/>
    <s v="Animal  - wild"/>
    <s v="Clear"/>
    <s v="N"/>
    <s v="N"/>
    <s v="N"/>
    <s v="N"/>
    <n v="44.017482000000001"/>
    <n v="-103.050691"/>
    <s v="SUV ( sport utility/suburban )"/>
    <s v="Eastbound"/>
    <s v="Wild animal hit - damage only"/>
    <s v="Animal in roadway"/>
    <m/>
    <s v="Wild animal hit"/>
    <s v="Wild animal hit - damage only"/>
    <s v="Wild animal hit"/>
    <x v="7"/>
    <x v="0"/>
  </r>
  <r>
    <n v="2336"/>
    <n v="2117639"/>
    <d v="2021-11-29T10:30:00"/>
    <s v="PENNINGTON"/>
    <s v="N"/>
    <m/>
    <m/>
    <n v="-1"/>
    <n v="44"/>
    <s v="Animal  - wild"/>
    <s v="Clear"/>
    <s v="N"/>
    <s v="N"/>
    <s v="N"/>
    <s v="N"/>
    <n v="44.033827000000002"/>
    <n v="-103.098293999999"/>
    <s v="Passenger car"/>
    <s v="Eastbound"/>
    <s v="Wild animal hit - damage only"/>
    <s v="Animal in roadway"/>
    <m/>
    <s v="Wild animal hit"/>
    <s v="Wild animal hit - damage only"/>
    <s v="Wild animal hit"/>
    <x v="7"/>
    <x v="0"/>
  </r>
  <r>
    <n v="2337"/>
    <n v="2117635"/>
    <d v="2021-11-30T16:05:00"/>
    <s v="PENNINGTON"/>
    <s v="N"/>
    <s v="Lap belt and shoulder harness used"/>
    <s v="Stopped in traffic lane, Straight ahead"/>
    <n v="0"/>
    <n v="16"/>
    <s v="Motor vehicle in transport"/>
    <s v="Cloudy"/>
    <s v="N"/>
    <s v="N"/>
    <s v="Y"/>
    <s v="N"/>
    <n v="44.076225999999899"/>
    <n v="-103.151411999999"/>
    <s v="Light truck (2 axles, 4 tires); SUV ( sport utility/suburban )"/>
    <s v="Southbound"/>
    <s v="Distracted (list distraction in narrative); Followed too closely; None"/>
    <s v="None"/>
    <s v="FOLLOWING TOO CLOSELY"/>
    <s v="None"/>
    <s v="None"/>
    <s v="Test not given, Test not given"/>
    <x v="7"/>
    <x v="2"/>
  </r>
  <r>
    <n v="2338"/>
    <n v="2117920"/>
    <d v="2021-12-03T16:43:00"/>
    <s v="PENNINGTON"/>
    <s v="N"/>
    <m/>
    <m/>
    <n v="-1"/>
    <n v="44"/>
    <s v="Animal  - wild"/>
    <s v="Clear"/>
    <s v="N"/>
    <s v="N"/>
    <s v="N"/>
    <s v="N"/>
    <n v="44.034790999999899"/>
    <n v="-103.10068800000001"/>
    <s v="Passenger car"/>
    <s v="Westbound"/>
    <s v="Wild animal hit - damage only"/>
    <s v="Animal in roadway"/>
    <m/>
    <s v="Wild animal hit"/>
    <s v="Wild animal hit - damage only"/>
    <s v="Wild animal hit"/>
    <x v="7"/>
    <x v="0"/>
  </r>
  <r>
    <n v="2339"/>
    <n v="2117737"/>
    <d v="2021-11-30T17:30:00"/>
    <s v="PENNINGTON"/>
    <s v="N"/>
    <s v="Lap belt and shoulder harness used"/>
    <s v="Stopped in traffic lane, Straight ahead"/>
    <n v="0"/>
    <n v="16"/>
    <s v="Motor vehicle in transport"/>
    <s v="Cloudy"/>
    <s v="N"/>
    <s v="N"/>
    <s v="N"/>
    <s v="N"/>
    <n v="44.076377999999899"/>
    <n v="-103.151411999999"/>
    <s v="Light truck (2 axles, 4 tires); Passenger car"/>
    <s v="Southbound"/>
    <s v="Followed too closely; None"/>
    <s v="None"/>
    <s v="FOLLOWING TOO CLOSELY"/>
    <s v="Brakes; None"/>
    <s v="None"/>
    <s v="Test not given, Test not given, Not reported, Test not given"/>
    <x v="7"/>
    <x v="1"/>
  </r>
  <r>
    <n v="2341"/>
    <n v="2118064"/>
    <d v="2021-12-08T13:55:00"/>
    <s v="PENNINGTON"/>
    <s v="N"/>
    <s v="Lap belt and shoulder harness used"/>
    <s v="Stopped in traffic lane, Straight ahead"/>
    <n v="0"/>
    <n v="44"/>
    <s v="Motor vehicle in transport"/>
    <s v="Clear"/>
    <s v="N"/>
    <s v="N"/>
    <s v="N"/>
    <s v="N"/>
    <n v="44.058860000000003"/>
    <n v="-103.15139000000001"/>
    <s v="Passenger car; SUV ( sport utility/suburban )"/>
    <s v="Westbound"/>
    <s v="Followed too closely; None"/>
    <s v="None"/>
    <m/>
    <s v="None"/>
    <s v="None"/>
    <s v="Test not given, Test not given"/>
    <x v="7"/>
    <x v="0"/>
  </r>
  <r>
    <n v="2342"/>
    <n v="2117995"/>
    <d v="2021-12-04T10:37:00"/>
    <s v="PENNINGTON"/>
    <s v="N"/>
    <m/>
    <m/>
    <n v="-1"/>
    <n v="44"/>
    <s v="Animal  - wild"/>
    <s v="Clear"/>
    <s v="N"/>
    <s v="N"/>
    <s v="N"/>
    <s v="N"/>
    <n v="44.0609299999999"/>
    <n v="-103.15492"/>
    <s v="Light truck (2 axles, 4 tires)"/>
    <s v="Westbound"/>
    <s v="Wild animal hit - damage only"/>
    <s v="Animal in roadway"/>
    <m/>
    <s v="Wild animal hit"/>
    <s v="Wild animal hit - damage only"/>
    <s v="Wild animal hit"/>
    <x v="7"/>
    <x v="0"/>
  </r>
  <r>
    <n v="2343"/>
    <n v="2117988"/>
    <d v="2021-12-03T16:10:00"/>
    <s v="PENNINGTON"/>
    <s v="N"/>
    <s v="Lap belt and shoulder harness used"/>
    <s v="Slowing in traffic lane, Stopped in traffic lane"/>
    <n v="0"/>
    <n v="16"/>
    <s v="Motor vehicle in transport"/>
    <s v="Cloudy"/>
    <s v="N"/>
    <s v="N"/>
    <s v="N"/>
    <s v="N"/>
    <n v="44.0964209999999"/>
    <n v="-103.151382999999"/>
    <s v="Light truck (2 axles, 4 tires); Passenger car"/>
    <s v="Southbound"/>
    <s v="None"/>
    <s v="None"/>
    <s v="MAINTENANCE AND ADJUSTMENT OF BRAKES, FINANCIAL RESPONSIBILITY - OWNER"/>
    <s v="Brakes; None"/>
    <s v="None"/>
    <s v="Test not given, Test not given"/>
    <x v="7"/>
    <x v="0"/>
  </r>
  <r>
    <n v="2345"/>
    <n v="2119282"/>
    <d v="2021-12-17T14:35:00"/>
    <s v="PENNINGTON"/>
    <s v="N"/>
    <s v="Lap belt and shoulder harness used"/>
    <s v="Straight ahead"/>
    <n v="0"/>
    <n v="44"/>
    <s v="Fence, Overturn/rollover, Ran off road left"/>
    <s v="Cloudy, Severe crosswinds"/>
    <s v="N"/>
    <s v="N"/>
    <s v="N"/>
    <s v="N"/>
    <n v="43.977116000000002"/>
    <n v="-102.911919999999"/>
    <s v="Tractor/semi-trailer"/>
    <s v="Westbound"/>
    <s v="None"/>
    <s v="None"/>
    <m/>
    <s v="None"/>
    <s v="None"/>
    <s v="0.00 BAC"/>
    <x v="7"/>
    <x v="0"/>
  </r>
  <r>
    <n v="2346"/>
    <n v="2118360"/>
    <d v="2021-12-10T09:40:00"/>
    <s v="PENNINGTON"/>
    <s v="N"/>
    <s v="Lap belt and shoulder harness used"/>
    <s v="Slowing in traffic lane, Turning left"/>
    <n v="0"/>
    <n v="44"/>
    <s v="Motor vehicle in transport"/>
    <s v="Snow"/>
    <s v="N"/>
    <s v="N"/>
    <s v="N"/>
    <s v="N"/>
    <n v="44.065821999999898"/>
    <n v="-103.163476"/>
    <s v="SUV ( sport utility/suburban )"/>
    <s v="Eastbound; Northbound"/>
    <s v="Driving too fast for conditions; None"/>
    <s v="Road surface condition ( wet, icy, snow, slush, etc. )"/>
    <s v="OVERDRIVING ROAD CONDITIONS, FINANCIAL RESPONSIBILITY - OWNER"/>
    <s v="None"/>
    <s v="None"/>
    <s v="Test not given, Test not given"/>
    <x v="7"/>
    <x v="0"/>
  </r>
  <r>
    <n v="2349"/>
    <n v="2118666"/>
    <d v="2021-12-11T18:10:00"/>
    <s v="PENNINGTON"/>
    <s v="N"/>
    <s v="Lap belt and shoulder harness used"/>
    <s v="Straight ahead"/>
    <n v="0"/>
    <n v="16"/>
    <s v="Motor vehicle in transport"/>
    <s v="Clear"/>
    <s v="N"/>
    <s v="N"/>
    <s v="N"/>
    <s v="N"/>
    <n v="44.089917999999898"/>
    <n v="-103.151241999999"/>
    <s v="Light truck (2 axles, 4 tires); Passenger car"/>
    <s v="Northbound"/>
    <s v="None; Unknown"/>
    <s v="None; Unknown"/>
    <m/>
    <s v="None; Unknown"/>
    <s v="None; Unknown"/>
    <s v="Test not given, Test not given"/>
    <x v="7"/>
    <x v="0"/>
  </r>
  <r>
    <n v="2350"/>
    <n v="2118852"/>
    <d v="2021-12-13T17:15:00"/>
    <s v="PENNINGTON"/>
    <s v="N"/>
    <s v="Lap belt and shoulder harness used"/>
    <s v="Stopped in traffic lane, Straight ahead"/>
    <n v="0"/>
    <n v="44"/>
    <s v="Motor vehicle in transport"/>
    <s v="Clear"/>
    <s v="N"/>
    <s v="N"/>
    <s v="N"/>
    <s v="N"/>
    <n v="44.055121"/>
    <n v="-103.144921999999"/>
    <s v="Light truck (2 axles, 4 tires); Passenger car"/>
    <s v="Eastbound"/>
    <s v="Followed too closely; None"/>
    <s v="None"/>
    <s v="FOLLOWING TOO CLOSELY"/>
    <s v="None"/>
    <s v="None"/>
    <s v="Test not given, Test not given"/>
    <x v="7"/>
    <x v="0"/>
  </r>
  <r>
    <n v="2353"/>
    <n v="2119417"/>
    <d v="2021-12-15T16:29:00"/>
    <s v="PENNINGTON"/>
    <s v="N"/>
    <s v="Lap belt and shoulder harness used"/>
    <s v="Straight ahead, Turning left"/>
    <n v="0"/>
    <n v="16"/>
    <s v="Motor vehicle in transport"/>
    <s v="Clear"/>
    <s v="N"/>
    <s v="N"/>
    <s v="N"/>
    <s v="N"/>
    <n v="44.098260000000003"/>
    <n v="-103.151385"/>
    <s v="Passenger car; SUV ( sport utility/suburban )"/>
    <s v="Northbound; Southbound"/>
    <s v="Failed to yield to vehicle; None"/>
    <s v="None"/>
    <s v="FAILURE TO YIELD TO APPROACHING TRAFFIC WHEN TURNING LEFT"/>
    <s v="None"/>
    <s v="None"/>
    <s v="Test not given, Test not given"/>
    <x v="7"/>
    <x v="2"/>
  </r>
  <r>
    <n v="2354"/>
    <n v="2119179"/>
    <d v="2021-12-21T16:48:00"/>
    <s v="PENNINGTON"/>
    <s v="N"/>
    <s v="Lap belt and shoulder harness used"/>
    <s v="Slowing in traffic lane, Stopped in traffic lane"/>
    <n v="0"/>
    <m/>
    <s v="Motor vehicle in transport"/>
    <s v="Clear"/>
    <s v="N"/>
    <s v="N"/>
    <s v="N"/>
    <s v="N"/>
    <n v="44.063344999999899"/>
    <n v="-103.159908"/>
    <s v="Light truck (2 axles, 4 tires); Passenger car"/>
    <s v="Northbound"/>
    <s v="Followed too closely; None"/>
    <s v="None"/>
    <s v="FOLLOWING TOO CLOSELY"/>
    <s v="Cargo; None"/>
    <s v="None"/>
    <s v="Test not given, Test not given"/>
    <x v="7"/>
    <x v="0"/>
  </r>
  <r>
    <n v="2357"/>
    <n v="2119757"/>
    <d v="2021-12-28T00:19:00"/>
    <s v="PENNINGTON"/>
    <s v="N"/>
    <s v="Lap belt and shoulder harness used"/>
    <s v="Stopped in traffic lane, Straight ahead"/>
    <n v="0"/>
    <n v="16"/>
    <s v="Motor vehicle in transport"/>
    <s v="Clear"/>
    <s v="N"/>
    <s v="N"/>
    <s v="N"/>
    <s v="N"/>
    <n v="44.100535999999899"/>
    <n v="-103.151201"/>
    <s v="Light truck (2 axles, 4 tires); SUV ( sport utility/suburban )"/>
    <s v="Northbound"/>
    <s v="Followed too closely; None"/>
    <s v="None"/>
    <s v="FOLLOWING TOO CLOSELY"/>
    <s v="None"/>
    <s v="None"/>
    <s v="Test not given, Test not given, Not reported"/>
    <x v="7"/>
    <x v="2"/>
  </r>
  <r>
    <n v="2359"/>
    <n v="2200026"/>
    <d v="2022-01-03T18:03:00"/>
    <s v="PENNINGTON"/>
    <s v="N"/>
    <s v="Lap belt and shoulder harness used"/>
    <s v="Stopped in traffic lane, Straight ahead"/>
    <n v="0"/>
    <m/>
    <s v="Motor vehicle in transport"/>
    <s v="Clear"/>
    <s v="N"/>
    <s v="N"/>
    <s v="Y"/>
    <s v="N"/>
    <n v="44.09948"/>
    <n v="-103.151596999999"/>
    <s v="Light truck (2 axles, 4 tires); SUV ( sport utility/suburban )"/>
    <s v="Eastbound"/>
    <s v="Distracted (list distraction in narrative); Failed to yield to vehicle; None"/>
    <s v="None"/>
    <s v="CARELESS DRIVING."/>
    <s v="None"/>
    <s v="None"/>
    <s v="Test not given, Test not given"/>
    <x v="7"/>
    <x v="2"/>
  </r>
  <r>
    <n v="2371"/>
    <n v="2200907"/>
    <d v="2022-01-10T07:15:00"/>
    <s v="PENNINGTON"/>
    <s v="N"/>
    <m/>
    <m/>
    <n v="-1"/>
    <n v="44"/>
    <s v="Animal  - wild"/>
    <s v="Clear"/>
    <s v="N"/>
    <s v="N"/>
    <s v="N"/>
    <s v="N"/>
    <n v="43.9021469999999"/>
    <n v="-102.671109999999"/>
    <s v="SUV ( sport utility/suburban )"/>
    <s v="Eastbound"/>
    <s v="Wild animal hit - damage only"/>
    <s v="Animal in roadway"/>
    <m/>
    <s v="Wild animal hit"/>
    <s v="Wild animal hit - damage only"/>
    <s v="Wild animal hit"/>
    <x v="7"/>
    <x v="0"/>
  </r>
  <r>
    <n v="2373"/>
    <n v="2201096"/>
    <d v="2022-01-29T23:15:00"/>
    <s v="PENNINGTON"/>
    <s v="N"/>
    <s v="Lap belt and shoulder harness used"/>
    <s v="Straight ahead"/>
    <n v="0"/>
    <n v="16"/>
    <s v="Motor vehicle in transport"/>
    <s v="Clear"/>
    <s v="N"/>
    <s v="N"/>
    <s v="N"/>
    <s v="N"/>
    <n v="44.096257000000001"/>
    <n v="-103.151383999999"/>
    <s v="Passenger car"/>
    <s v="Southbound; Westbound"/>
    <s v="Disregarded traffic signs or signals; None"/>
    <s v="None"/>
    <s v="NO VALID DL, FAIL TO STOP AT RED LIGHT, FINANCIAL RESPONSIBILITY - OWNER, FINANCIAL RESPONSIBILITY - OWNER"/>
    <s v="None"/>
    <s v="None"/>
    <s v="Test not given, Test not given"/>
    <x v="7"/>
    <x v="0"/>
  </r>
  <r>
    <n v="2375"/>
    <n v="2202668"/>
    <d v="2022-03-05T07:44:00"/>
    <s v="PENNINGTON"/>
    <s v="N"/>
    <s v="Lap belt and shoulder harness used"/>
    <s v="Slowing in traffic lane"/>
    <n v="0"/>
    <n v="44"/>
    <s v="Motor vehicle in transport"/>
    <s v="Snow, Fog, smog, smoke"/>
    <s v="N"/>
    <s v="N"/>
    <s v="N"/>
    <s v="N"/>
    <n v="44.031472999999899"/>
    <n v="-103.09112"/>
    <s v="Mini-van/passenger van with seats for 8 or less, including driver; Passenger car"/>
    <s v="Southbound; Westbound"/>
    <s v="Driving too fast for conditions; Failed to yield to vehicle; None"/>
    <s v="Road surface condition ( wet, icy, snow, slush, etc. )"/>
    <m/>
    <s v="None"/>
    <s v="Weather conditions"/>
    <s v="0.00 BAC, Not reported, Not reported, Not reported, Test not given"/>
    <x v="7"/>
    <x v="3"/>
  </r>
  <r>
    <n v="2381"/>
    <n v="2201494"/>
    <d v="2022-02-10T07:16:00"/>
    <s v="PENNINGTON"/>
    <s v="N"/>
    <s v="Lap belt and shoulder harness used"/>
    <s v="Straight ahead, Turning left"/>
    <n v="0"/>
    <n v="44"/>
    <s v="Motor vehicle in transport"/>
    <s v="Clear"/>
    <s v="Y"/>
    <s v="N"/>
    <s v="N"/>
    <s v="N"/>
    <n v="44.017482000000001"/>
    <n v="-103.050691"/>
    <s v="Light truck (2 axles, 4 tires); Tractor/semi-trailer"/>
    <s v="Eastbound; Northbound"/>
    <s v="None; Over-correcting/over-steering"/>
    <s v="Road surface condition ( wet, icy, snow, slush, etc. )"/>
    <s v="FAIL TO STOP FOR STOP SIGN / YIELD AFTER STOP"/>
    <s v="None"/>
    <s v="None"/>
    <s v="0.00 BAC, 0.00 BAC"/>
    <x v="7"/>
    <x v="0"/>
  </r>
  <r>
    <n v="2382"/>
    <n v="2203550"/>
    <d v="2022-03-18T19:46:00"/>
    <s v="PENNINGTON"/>
    <s v="N"/>
    <s v="Lap belt and shoulder harness used"/>
    <s v="Straight ahead"/>
    <n v="0"/>
    <n v="16"/>
    <s v="Concrete traffic barrier, Cross median/centerline, Highway traffic sign post/sign"/>
    <s v="Clear"/>
    <s v="N"/>
    <s v="N"/>
    <s v="N"/>
    <s v="N"/>
    <n v="44.097439000000001"/>
    <n v="-103.151234"/>
    <s v="Passenger car"/>
    <s v="Northbound"/>
    <s v="Drinking; None"/>
    <s v="None"/>
    <s v="DRIVERS LICENSE REVOKED, DUI, CARELESS DRIVING., OPEN CONTAINER IN VEHICLE"/>
    <s v="None"/>
    <s v="None"/>
    <s v="0.16 BAC, Not reported"/>
    <x v="7"/>
    <x v="2"/>
  </r>
  <r>
    <n v="2387"/>
    <n v="2201807"/>
    <d v="2022-02-18T18:05:00"/>
    <s v="PENNINGTON"/>
    <s v="N"/>
    <s v="Lap belt and shoulder harness used"/>
    <s v="Stopped in traffic lane, Straight ahead"/>
    <n v="0"/>
    <n v="16"/>
    <s v="Motor vehicle in transport"/>
    <s v="Snow"/>
    <s v="N"/>
    <s v="N"/>
    <s v="N"/>
    <s v="N"/>
    <n v="44.069048000000002"/>
    <n v="-103.158576999999"/>
    <s v="Passenger car; SUV ( sport utility/suburban )"/>
    <s v="Northbound"/>
    <s v="Driving too fast for conditions; None"/>
    <s v="Road surface condition ( wet, icy, snow, slush, etc. )"/>
    <s v="OVERDRIVING ROAD CONDITIONS"/>
    <s v="None"/>
    <s v="None"/>
    <s v="Test not given, Test not given"/>
    <x v="7"/>
    <x v="2"/>
  </r>
  <r>
    <n v="2388"/>
    <n v="2205199"/>
    <d v="2022-04-21T06:53:00"/>
    <s v="PENNINGTON"/>
    <s v="N"/>
    <s v="Lap belt and shoulder harness used, None used"/>
    <s v="Straight ahead"/>
    <n v="0"/>
    <n v="16"/>
    <s v="Motor vehicle in transport"/>
    <s v="Clear"/>
    <s v="N"/>
    <s v="N"/>
    <s v="N"/>
    <s v="N"/>
    <n v="44.076039000000002"/>
    <n v="-103.15141300000001"/>
    <s v="Light truck (2 axles, 4 tires); Passenger car"/>
    <s v="Southbound; Westbound"/>
    <s v="Disregarded traffic signs or signals; None"/>
    <s v="None"/>
    <s v="FAIL TO STOP AT RED LIGHT, ADULT SEATBELT VIOLATION ---- AFTER 9/1/73"/>
    <s v="None"/>
    <s v="None"/>
    <s v="0.00 BAC, 0.00 BAC"/>
    <x v="7"/>
    <x v="3"/>
  </r>
  <r>
    <n v="2389"/>
    <n v="2205479"/>
    <d v="2022-05-11T04:45:00"/>
    <s v="JACKSON"/>
    <s v="N"/>
    <m/>
    <m/>
    <n v="-1"/>
    <n v="44"/>
    <s v="Animal  - wild"/>
    <s v="Cloudy"/>
    <s v="N"/>
    <s v="N"/>
    <s v="N"/>
    <s v="N"/>
    <n v="43.537748999999899"/>
    <n v="-101.822305"/>
    <s v="Passenger car"/>
    <s v="Westbound"/>
    <s v="Wild animal hit - damage only"/>
    <s v="Wild animal hit - damage only"/>
    <m/>
    <s v="Wild animal hit"/>
    <s v="Wild animal hit - damage only"/>
    <s v="Wild animal hit"/>
    <x v="7"/>
    <x v="0"/>
  </r>
  <r>
    <n v="2390"/>
    <n v="2201817"/>
    <d v="2022-02-20T18:40:00"/>
    <s v="PENNINGTON"/>
    <s v="N"/>
    <m/>
    <s v="Changing lanes, Straight ahead"/>
    <n v="0"/>
    <m/>
    <s v="Motor vehicle in transport"/>
    <s v="Clear"/>
    <s v="N"/>
    <s v="N"/>
    <s v="N"/>
    <s v="N"/>
    <n v="44.100799000000002"/>
    <n v="-103.151606"/>
    <s v="Light truck (2 axles, 4 tires); Passenger car"/>
    <s v="Northbound"/>
    <s v="Improper lane change; None"/>
    <s v="None"/>
    <m/>
    <s v="None"/>
    <s v="None"/>
    <s v="0.00 BAC, 0.00 BAC"/>
    <x v="7"/>
    <x v="0"/>
  </r>
  <r>
    <n v="2392"/>
    <n v="2204482"/>
    <d v="2022-04-19T01:40:00"/>
    <s v="PENNINGTON"/>
    <s v="N"/>
    <s v="Lap belt and shoulder harness used"/>
    <s v="Straight ahead"/>
    <n v="0"/>
    <n v="16"/>
    <s v="Highway traffic sign post/sign, Ran off road left"/>
    <s v="Cloudy"/>
    <s v="N"/>
    <s v="N"/>
    <s v="N"/>
    <s v="N"/>
    <n v="44.096257000000001"/>
    <n v="-103.151383999999"/>
    <s v="SUV ( sport utility/suburban )"/>
    <s v="Southbound"/>
    <s v="Drinking; Failure to keep in proper lane"/>
    <s v="None"/>
    <s v="DUI, HIT/RUN PROPERTY DAMAGE, FINANCIAL RESPONSIBILITY - OWNER"/>
    <s v="None"/>
    <s v="None"/>
    <s v="Test refused"/>
    <x v="7"/>
    <x v="0"/>
  </r>
  <r>
    <n v="2394"/>
    <n v="2202294"/>
    <d v="2022-03-01T08:30:00"/>
    <s v="PENNINGTON"/>
    <s v="N"/>
    <s v="Lap belt and shoulder harness used"/>
    <s v="Stopped in traffic lane, Turning right"/>
    <n v="0"/>
    <n v="16"/>
    <s v="Motor vehicle in transport"/>
    <s v="Clear"/>
    <s v="N"/>
    <s v="N"/>
    <s v="N"/>
    <s v="N"/>
    <n v="44.098478"/>
    <n v="-103.151207999999"/>
    <s v="Passenger car; SUV ( sport utility/suburban )"/>
    <s v="Northbound; Westbound"/>
    <s v="Failure to keep in proper lane; None"/>
    <s v="None"/>
    <s v="PROOF OF INSURANCE/FINANCIAL RESPONSIBILITY, DRIVING WHILE LICENSE SUSPENDED, CARELESS DRIVING"/>
    <s v="None"/>
    <s v="None"/>
    <s v="Test not given, Test not given"/>
    <x v="7"/>
    <x v="0"/>
  </r>
  <r>
    <n v="2395"/>
    <n v="2202252"/>
    <d v="2022-02-25T15:51:00"/>
    <s v="PENNINGTON"/>
    <s v="N"/>
    <s v="Lap belt and shoulder harness used"/>
    <s v="Straight ahead"/>
    <n v="0"/>
    <n v="16"/>
    <s v="Motor vehicle in transport"/>
    <s v="Clear"/>
    <s v="N"/>
    <s v="N"/>
    <s v="N"/>
    <s v="N"/>
    <n v="44.099114"/>
    <n v="-103.15120400000001"/>
    <s v="SUV ( sport utility/suburban )"/>
    <s v="Southbound"/>
    <s v="Failed to yield to vehicle; None"/>
    <s v="None"/>
    <s v="CARELESS DRIVING."/>
    <s v="None"/>
    <s v="None"/>
    <s v="0.00 BAC, 0.00 BAC"/>
    <x v="7"/>
    <x v="0"/>
  </r>
  <r>
    <n v="2396"/>
    <n v="2202487"/>
    <d v="2022-03-05T11:14:00"/>
    <s v="PENNINGTON"/>
    <s v="N"/>
    <s v="Lap belt and shoulder harness used"/>
    <s v="Stopped in traffic lane, Straight ahead"/>
    <n v="0"/>
    <n v="16"/>
    <s v="Motor vehicle in transport"/>
    <s v="Sleet, hail ( freezing rain or drizzle ), Snow"/>
    <s v="N"/>
    <s v="N"/>
    <s v="N"/>
    <s v="N"/>
    <n v="44.076996999999899"/>
    <n v="-103.151408"/>
    <s v="Single-unit truck (3 or more axles); SUV ( sport utility/suburban )"/>
    <s v="Southbound"/>
    <s v="Driving too fast for conditions; None"/>
    <s v="None; Road surface condition ( wet, icy, snow, slush, etc. )"/>
    <s v="OVERDRIVING ROAD CONDITIONS"/>
    <s v="None"/>
    <s v="None; Weather conditions"/>
    <s v="Test not given, Test not given, Test not given"/>
    <x v="7"/>
    <x v="0"/>
  </r>
  <r>
    <n v="2397"/>
    <n v="2202491"/>
    <d v="2022-03-05T11:00:00"/>
    <s v="PENNINGTON"/>
    <s v="N"/>
    <s v="Lap belt and shoulder harness used"/>
    <s v="Turning left"/>
    <n v="0"/>
    <m/>
    <s v="Highway traffic sign post/sign, Ran off road left"/>
    <s v="Sleet, hail ( freezing rain or drizzle ), Snow"/>
    <s v="N"/>
    <s v="N"/>
    <s v="N"/>
    <s v="N"/>
    <n v="44.063344999999899"/>
    <n v="-103.159908"/>
    <s v="Light truck (2 axles, 4 tires)"/>
    <s v="Westbound"/>
    <s v="Driving too fast for conditions; None"/>
    <s v="Road surface condition ( wet, icy, snow, slush, etc. )"/>
    <m/>
    <s v="None"/>
    <s v="None"/>
    <s v="Test not given"/>
    <x v="7"/>
    <x v="2"/>
  </r>
  <r>
    <n v="2398"/>
    <n v="2202493"/>
    <d v="2022-03-05T11:35:00"/>
    <s v="PENNINGTON"/>
    <s v="N"/>
    <s v="Lap belt and shoulder harness used"/>
    <s v="Stopped in traffic lane, Straight ahead"/>
    <n v="0"/>
    <n v="16"/>
    <s v="Motor vehicle in transport"/>
    <s v="Sleet, hail ( freezing rain or drizzle ), Snow"/>
    <s v="N"/>
    <s v="N"/>
    <s v="N"/>
    <s v="N"/>
    <n v="44.076039000000002"/>
    <n v="-103.15141300000001"/>
    <s v="Light truck (2 axles, 4 tires); SUV ( sport utility/suburban )"/>
    <s v="Southbound"/>
    <s v="Driving too fast for conditions; None"/>
    <s v="Road surface condition ( wet, icy, snow, slush, etc. )"/>
    <s v="OVERDRIVING ROAD CONDITIONS"/>
    <s v="None"/>
    <s v="Weather conditions"/>
    <s v="Test not given, Test not given"/>
    <x v="7"/>
    <x v="0"/>
  </r>
  <r>
    <n v="2400"/>
    <n v="2202683"/>
    <d v="2022-03-12T09:04:00"/>
    <s v="PENNINGTON"/>
    <s v="N"/>
    <s v="Lap belt and shoulder harness used"/>
    <s v="Straight ahead"/>
    <n v="0"/>
    <n v="44"/>
    <s v="Motor vehicle in transport, Separation of units"/>
    <s v="Clear"/>
    <s v="N"/>
    <s v="N"/>
    <s v="N"/>
    <s v="N"/>
    <n v="44.024448999999898"/>
    <n v="-103.070739"/>
    <s v="Light truck (2 axles, 4 tires); SUV ( sport utility/suburban )"/>
    <s v="Eastbound; Westbound"/>
    <s v="None; Other"/>
    <s v="None"/>
    <s v="DROPING, SIFTING, OR LEAKING LOAD., NO SAFETY CHAIN"/>
    <s v="None; Truck coupling / trailer hitch / safety chains"/>
    <s v="None"/>
    <s v="Test not given, Test not given"/>
    <x v="7"/>
    <x v="1"/>
  </r>
  <r>
    <n v="2401"/>
    <n v="2202736"/>
    <d v="2022-03-11T17:48:00"/>
    <s v="PENNINGTON"/>
    <s v="N"/>
    <s v="Lap belt and shoulder harness used"/>
    <s v="Stopped in traffic lane, Straight ahead"/>
    <n v="0"/>
    <n v="16"/>
    <s v="Motor vehicle in transport"/>
    <s v="Clear"/>
    <s v="N"/>
    <s v="N"/>
    <s v="N"/>
    <s v="N"/>
    <n v="44.096257000000001"/>
    <n v="-103.151383999999"/>
    <s v="Passenger car; Single-unit truck (2 axle, 6 tires) GVWR 10,000 lbs or less"/>
    <s v="Northbound"/>
    <s v="Followed too closely; None"/>
    <s v="None"/>
    <s v="FOLLOWING TOO CLOSELY"/>
    <s v="None"/>
    <s v="None"/>
    <s v="Test not given, Test not given"/>
    <x v="7"/>
    <x v="0"/>
  </r>
  <r>
    <n v="2402"/>
    <n v="2202992"/>
    <d v="2022-03-15T20:40:00"/>
    <s v="PENNINGTON"/>
    <s v="N"/>
    <s v="Helmet only"/>
    <s v="Turning right"/>
    <n v="0"/>
    <n v="44"/>
    <s v="Overturn/rollover"/>
    <s v="Clear"/>
    <s v="N"/>
    <s v="N"/>
    <s v="N"/>
    <s v="N"/>
    <n v="44.031472999999899"/>
    <n v="-103.09112"/>
    <s v="Motorcycle"/>
    <s v="Northbound"/>
    <s v="None"/>
    <s v="Debris"/>
    <m/>
    <s v="None"/>
    <s v="None"/>
    <s v="Test not given"/>
    <x v="7"/>
    <x v="0"/>
  </r>
  <r>
    <n v="2404"/>
    <n v="2202994"/>
    <d v="2022-03-10T21:56:00"/>
    <s v="PENNINGTON"/>
    <s v="N"/>
    <m/>
    <s v="Straight ahead"/>
    <n v="0"/>
    <n v="44"/>
    <s v="Highway traffic sign post/sign, Ran off road right"/>
    <s v="Clear"/>
    <s v="N"/>
    <s v="N"/>
    <s v="N"/>
    <s v="N"/>
    <n v="44.047344000000002"/>
    <n v="-103.13145900000001"/>
    <s v="Passenger car"/>
    <s v="Eastbound"/>
    <s v="Drinking; Running off road"/>
    <s v="None"/>
    <s v="DRIVING WHILE SUSPENDED, DUI, CARELESS DRIVING, OPEN CONTAINER IN VEHICLE"/>
    <s v="None"/>
    <s v="None"/>
    <s v="0.02 BAC"/>
    <x v="7"/>
    <x v="0"/>
  </r>
  <r>
    <n v="2407"/>
    <n v="2203478"/>
    <d v="2022-03-27T07:07:00"/>
    <s v="PENNINGTON"/>
    <s v="N"/>
    <s v="Lap belt and shoulder harness used"/>
    <s v="Straight ahead, Turning left"/>
    <n v="0"/>
    <n v="16"/>
    <s v="Motor vehicle in transport"/>
    <s v="Clear"/>
    <s v="N"/>
    <s v="N"/>
    <s v="N"/>
    <s v="N"/>
    <n v="44.0760369999999"/>
    <n v="-103.151246"/>
    <s v="Mini-van/passenger van with seats for 8 or less, including driver; Single-unit truck (2 axle, 6 tires) GVWR 10,000 lbs or less"/>
    <s v="Northbound; Southbound"/>
    <s v="Disregarded traffic signs or signals; None"/>
    <s v="None"/>
    <s v="FAIL TO STOP AT RED LIGHT"/>
    <s v="None"/>
    <s v="None"/>
    <s v="Test not given, Test not given"/>
    <x v="7"/>
    <x v="0"/>
  </r>
  <r>
    <n v="2409"/>
    <n v="2203542"/>
    <d v="2022-03-24T18:02:00"/>
    <s v="PENNINGTON"/>
    <s v="N"/>
    <s v="Lap belt and shoulder harness used, None used"/>
    <s v="Stopped in traffic lane, Straight ahead"/>
    <n v="0"/>
    <n v="16"/>
    <s v="Motor vehicle in transport"/>
    <s v="Clear"/>
    <s v="N"/>
    <s v="N"/>
    <s v="Y"/>
    <s v="N"/>
    <n v="44.096257000000001"/>
    <n v="-103.15122700000001"/>
    <s v="Passenger car; Single-unit truck (2 axle, 6 tires) GVWR 10,000 lbs or less"/>
    <s v="Northbound"/>
    <s v="Distracted (list distraction in narrative); None"/>
    <s v="None"/>
    <s v="CARELESS DRIVING., ADULT SEATBELT VIOLATION ---- AFTER 9/1/73"/>
    <s v="None"/>
    <s v="None"/>
    <s v="0.00 BAC, 0.00 BAC"/>
    <x v="7"/>
    <x v="1"/>
  </r>
  <r>
    <n v="2410"/>
    <n v="2203597"/>
    <d v="2022-03-28T07:47:00"/>
    <s v="PENNINGTON"/>
    <s v="N"/>
    <s v="Lap belt and shoulder harness used, Shoulder harness only used"/>
    <s v="Slowing in traffic lane, Straight ahead"/>
    <n v="0"/>
    <n v="44"/>
    <s v="Motor vehicle in transport"/>
    <s v="Clear"/>
    <s v="N"/>
    <s v="N"/>
    <s v="N"/>
    <s v="N"/>
    <n v="44.062714999999898"/>
    <n v="-103.158044"/>
    <s v="Light truck (2 axles, 4 tires); Passenger car; SUV ( sport utility/suburban )"/>
    <s v="Eastbound; Westbound"/>
    <s v="None; Other"/>
    <s v="None"/>
    <s v="CARELESS DRIVING, FINANCIAL RESPONSIBILITY - OWNER"/>
    <s v="None"/>
    <s v="None"/>
    <s v="Test not given, Test not given, Test not given, Test not given"/>
    <x v="7"/>
    <x v="1"/>
  </r>
  <r>
    <n v="2413"/>
    <n v="2203906"/>
    <d v="2022-02-04T20:00:00"/>
    <s v="PENNINGTON"/>
    <s v="N"/>
    <m/>
    <s v="Straight ahead"/>
    <n v="0"/>
    <n v="44"/>
    <s v="Motor vehicle in transport"/>
    <s v="Clear"/>
    <s v="N"/>
    <s v="N"/>
    <s v="N"/>
    <s v="N"/>
    <n v="44.038204"/>
    <n v="-103.110882"/>
    <s v="Light truck (2 axles, 4 tires); SUV ( sport utility/suburban )"/>
    <s v="Eastbound; Northbound"/>
    <s v="Disregarded traffic signs or signals; Failed to yield to vehicle; None"/>
    <s v="None"/>
    <m/>
    <s v="None"/>
    <s v="None"/>
    <s v="Test not given, Test not given"/>
    <x v="7"/>
    <x v="1"/>
  </r>
  <r>
    <n v="2414"/>
    <n v="2203810"/>
    <d v="2022-03-28T07:53:00"/>
    <s v="PENNINGTON"/>
    <s v="N"/>
    <s v="Lap belt and shoulder harness used"/>
    <s v="Straight ahead, Turning right"/>
    <n v="0"/>
    <n v="44"/>
    <s v="Motor vehicle in transport"/>
    <s v="Clear"/>
    <s v="N"/>
    <s v="N"/>
    <s v="N"/>
    <s v="N"/>
    <n v="44.038201000000001"/>
    <n v="-103.110873999999"/>
    <s v="Light truck (2 axles, 4 tires); SUV ( sport utility/suburban )"/>
    <s v="Eastbound; Northbound"/>
    <s v="None; Unknown"/>
    <s v="None"/>
    <m/>
    <s v="None"/>
    <s v="None; Unknown"/>
    <s v="Test not given, Test not given"/>
    <x v="7"/>
    <x v="0"/>
  </r>
  <r>
    <n v="2415"/>
    <n v="2203806"/>
    <d v="2022-04-04T16:57:00"/>
    <s v="PENNINGTON"/>
    <s v="N"/>
    <s v="Lap belt and shoulder harness used"/>
    <s v="Stopped in traffic lane, Straight ahead"/>
    <n v="0"/>
    <n v="16"/>
    <s v="Motor vehicle in transport"/>
    <s v="Cloudy"/>
    <s v="N"/>
    <s v="N"/>
    <s v="N"/>
    <s v="N"/>
    <n v="44.096257000000001"/>
    <n v="-103.151383999999"/>
    <s v="Passenger car; SUV ( sport utility/suburban )"/>
    <s v="Northbound"/>
    <s v="Followed too closely; None"/>
    <s v="None"/>
    <s v="CARELESS DRIVING."/>
    <s v="None"/>
    <s v="None"/>
    <s v="Test not given, Test not given"/>
    <x v="7"/>
    <x v="0"/>
  </r>
  <r>
    <n v="2419"/>
    <n v="2204142"/>
    <d v="2022-04-09T11:51:00"/>
    <s v="PENNINGTON"/>
    <s v="N"/>
    <s v="Lap belt and shoulder harness used"/>
    <s v="Stopped in traffic lane"/>
    <n v="0"/>
    <n v="16"/>
    <s v="Motor vehicle in transport"/>
    <s v="Clear"/>
    <s v="N"/>
    <s v="N"/>
    <s v="N"/>
    <s v="N"/>
    <n v="44.069225000000003"/>
    <n v="-103.158551"/>
    <s v="Light truck (2 axles, 4 tires)"/>
    <s v="Westbound"/>
    <s v="None; Other"/>
    <s v="None"/>
    <s v="CARELESS DRIVING."/>
    <s v="None"/>
    <s v="None"/>
    <s v="0.00 BAC, 0.00 BAC"/>
    <x v="7"/>
    <x v="0"/>
  </r>
  <r>
    <n v="2422"/>
    <n v="2204479"/>
    <d v="2022-04-19T20:11:00"/>
    <s v="PENNINGTON"/>
    <s v="N"/>
    <s v="Lap belt and shoulder harness used"/>
    <s v="Straight ahead, Turning left"/>
    <n v="0"/>
    <n v="16"/>
    <s v="Motor vehicle in transport"/>
    <s v="Clear"/>
    <s v="N"/>
    <s v="N"/>
    <s v="N"/>
    <s v="N"/>
    <n v="44.098446000000003"/>
    <n v="-103.151386"/>
    <s v="Mini-van/passenger van with seats for 8 or less, including driver; SUV ( sport utility/suburban )"/>
    <s v="Eastbound; Westbound"/>
    <s v="Failed to yield to vehicle; None"/>
    <s v="None"/>
    <s v="FAIL TO STOP FOR STOP SIGN / YIELD AFTER STOP"/>
    <s v="None"/>
    <s v="None"/>
    <s v="Test not given, Test not given"/>
    <x v="7"/>
    <x v="0"/>
  </r>
  <r>
    <n v="2425"/>
    <n v="2202984"/>
    <d v="2022-03-05T11:00:00"/>
    <s v="PENNINGTON"/>
    <s v="N"/>
    <s v="Lap belt and shoulder harness used"/>
    <s v="Immobile from previous accident, Straight ahead"/>
    <n v="0"/>
    <n v="16"/>
    <s v="Motor vehicle in transport"/>
    <s v="Cloudy, Snow"/>
    <s v="N"/>
    <s v="N"/>
    <s v="N"/>
    <s v="N"/>
    <n v="44.076039000000002"/>
    <n v="-103.15141300000001"/>
    <s v="Light truck (2 axles, 4 tires); Passenger car"/>
    <s v="Not applicable ( immobile from previous accident, stuck, etc ); Southbound"/>
    <s v="None; Not applicable"/>
    <s v="None; Road surface condition ( wet, icy, snow, slush, etc. )"/>
    <m/>
    <s v="None"/>
    <s v="Not applicable; Weather conditions"/>
    <s v="Test not given, Not reported, Not applicable"/>
    <x v="7"/>
    <x v="1"/>
  </r>
  <r>
    <n v="2427"/>
    <n v="2205771"/>
    <d v="2022-05-16T11:28:00"/>
    <s v="PENNINGTON"/>
    <s v="N"/>
    <s v="Lap belt and shoulder harness used"/>
    <s v="Straight ahead"/>
    <n v="0"/>
    <n v="44"/>
    <s v="Motor vehicle in transport, Ran off road left"/>
    <s v="Clear"/>
    <s v="N"/>
    <s v="N"/>
    <s v="N"/>
    <s v="N"/>
    <n v="44.055970000000002"/>
    <n v="-103.14638100000001"/>
    <s v="Passenger car; SUV ( sport utility/suburban )"/>
    <s v="Westbound"/>
    <s v="Followed too closely; None; Running off road"/>
    <s v="None"/>
    <s v="DUI, RECKLESS DRIVING, OPEN CONTAINER IN VEHICLE"/>
    <s v="None"/>
    <s v="None"/>
    <s v="0.00 BAC, Test given, but unobtainable at time report filed"/>
    <x v="7"/>
    <x v="0"/>
  </r>
  <r>
    <n v="2428"/>
    <n v="2204682"/>
    <d v="2022-04-23T12:30:00"/>
    <s v="PENNINGTON"/>
    <s v="N"/>
    <s v="Lap belt and shoulder harness used"/>
    <s v="Straight ahead, Turning left"/>
    <n v="0"/>
    <n v="44"/>
    <s v="Motor vehicle in transport"/>
    <s v="Sleet, hail ( freezing rain or drizzle )"/>
    <s v="N"/>
    <s v="N"/>
    <s v="N"/>
    <s v="N"/>
    <n v="44.065821999999898"/>
    <n v="-103.163476"/>
    <s v="Passenger car"/>
    <s v="Southbound; Westbound"/>
    <s v="None"/>
    <s v="None"/>
    <m/>
    <s v="None"/>
    <s v="None"/>
    <s v="Test not given, Test not given"/>
    <x v="7"/>
    <x v="1"/>
  </r>
  <r>
    <n v="2430"/>
    <n v="2204743"/>
    <d v="2022-04-13T15:53:00"/>
    <s v="JACKSON"/>
    <s v="N"/>
    <s v="None used"/>
    <s v="Straight ahead"/>
    <n v="0"/>
    <n v="44"/>
    <s v="Fence, Ran off road right"/>
    <s v="Clear"/>
    <s v="N"/>
    <s v="N"/>
    <s v="N"/>
    <s v="N"/>
    <n v="43.719816000000002"/>
    <n v="-101.969337999999"/>
    <s v="Passenger car"/>
    <s v="Eastbound"/>
    <s v="Failure to keep in proper lane; None"/>
    <s v="None"/>
    <s v="DUI, LANE DRIVING REQUIRED / ILLEGAL LANE CHANGE, HIT/RUN PROPERTY DAMAGE, OPEN CONTAINER IN VEHICLE"/>
    <s v="None"/>
    <s v="None"/>
    <s v="0.17 BAC"/>
    <x v="7"/>
    <x v="0"/>
  </r>
  <r>
    <n v="2431"/>
    <n v="2204828"/>
    <d v="2022-04-25T16:10:00"/>
    <s v="PENNINGTON"/>
    <s v="N"/>
    <s v="Lap belt and shoulder harness used"/>
    <s v="Changing lanes, Straight ahead"/>
    <n v="0"/>
    <n v="44"/>
    <s v="Motor vehicle in transport"/>
    <s v="Clear"/>
    <s v="N"/>
    <s v="N"/>
    <s v="N"/>
    <s v="N"/>
    <n v="44.063643999999897"/>
    <n v="-103.159672999999"/>
    <s v="Passenger car; SUV ( sport utility/suburban )"/>
    <s v="Eastbound"/>
    <s v="Improper lane change; None"/>
    <s v="None"/>
    <s v="LANE DRIVING REQUIRED / ILLEGAL LANE CHANGE"/>
    <s v="None"/>
    <s v="None"/>
    <s v="Test not given, Test not given"/>
    <x v="7"/>
    <x v="2"/>
  </r>
  <r>
    <n v="2434"/>
    <n v="2204990"/>
    <d v="2022-04-27T23:35:00"/>
    <s v="PENNINGTON"/>
    <s v="N"/>
    <s v="None used"/>
    <s v="Straight ahead"/>
    <n v="0"/>
    <n v="16"/>
    <s v="Cross median/centerline, Highway traffic sign post/sign"/>
    <s v="Clear"/>
    <s v="N"/>
    <s v="N"/>
    <s v="N"/>
    <s v="N"/>
    <n v="44.071137999999898"/>
    <n v="-103.154303999999"/>
    <s v="Single-unit truck (2 axle, 6 tires) GVWR 10,000 lbs or less"/>
    <s v="Southbound"/>
    <s v="Drinking; Exceeded posted speed limit"/>
    <s v="None"/>
    <s v="DUI, CROSSING A PHYSICAL BARRIER OR MEDIAN"/>
    <s v="None"/>
    <s v="None"/>
    <s v="0.18 BAC"/>
    <x v="7"/>
    <x v="0"/>
  </r>
  <r>
    <n v="2436"/>
    <n v="2205196"/>
    <d v="2022-05-02T17:26:00"/>
    <s v="PENNINGTON"/>
    <s v="N"/>
    <s v="Lap belt and shoulder harness used"/>
    <s v="Changing lanes, Straight ahead"/>
    <n v="0"/>
    <n v="16"/>
    <s v="Motor vehicle in transport"/>
    <s v="Clear"/>
    <s v="N"/>
    <s v="N"/>
    <s v="N"/>
    <s v="N"/>
    <n v="44.084093000000003"/>
    <n v="-103.151381999999"/>
    <s v="Light truck (2 axles, 4 tires); Passenger car"/>
    <s v="Southbound"/>
    <s v="Improper lane change; None"/>
    <s v="None"/>
    <s v="LANE DRIVING REQUIRED / ILLEGAL LANE CHANGE"/>
    <s v="None"/>
    <s v="None"/>
    <s v="0.00 BAC, 0.00 BAC"/>
    <x v="7"/>
    <x v="0"/>
  </r>
  <r>
    <n v="2437"/>
    <n v="2205247"/>
    <d v="2022-05-03T16:40:00"/>
    <s v="PENNINGTON"/>
    <s v="N"/>
    <s v="Lap belt and shoulder harness used"/>
    <s v="Straight ahead"/>
    <n v="0"/>
    <n v="16"/>
    <s v="Motor vehicle in transport"/>
    <s v="Clear"/>
    <s v="N"/>
    <s v="N"/>
    <s v="N"/>
    <s v="N"/>
    <n v="44.079262999999898"/>
    <n v="-103.15139600000001"/>
    <s v="Light truck (2 axles, 4 tires); Passenger car"/>
    <s v="Southbound"/>
    <s v="Followed too closely; None"/>
    <s v="None"/>
    <s v="FOLLOWING TOO CLOSELY"/>
    <s v="None"/>
    <s v="None"/>
    <s v="Test not given, Test not given, Test not given"/>
    <x v="7"/>
    <x v="2"/>
  </r>
  <r>
    <n v="2438"/>
    <n v="2205454"/>
    <d v="2022-04-29T16:20:00"/>
    <s v="PENNINGTON"/>
    <s v="N"/>
    <s v="Lap belt and shoulder harness used"/>
    <s v="Stopped in traffic lane, Straight ahead"/>
    <n v="0"/>
    <n v="44"/>
    <s v="Motor vehicle in transport"/>
    <s v="Rain"/>
    <s v="N"/>
    <s v="N"/>
    <s v="N"/>
    <s v="N"/>
    <n v="44.062376"/>
    <n v="-103.157448"/>
    <s v="Light truck (2 axles, 4 tires); SUV ( sport utility/suburban )"/>
    <s v="Eastbound"/>
    <s v="Driving too fast for conditions; Followed too closely; None"/>
    <s v="Road surface condition ( wet, icy, snow, slush, etc. )"/>
    <s v="CARELESS DRIVING."/>
    <s v="None"/>
    <s v="None"/>
    <s v="Test not given, Test not given"/>
    <x v="7"/>
    <x v="2"/>
  </r>
  <r>
    <n v="2439"/>
    <n v="2205418"/>
    <d v="2022-05-08T14:10:00"/>
    <s v="PENNINGTON"/>
    <s v="N"/>
    <s v="Lap belt and shoulder harness used, None used"/>
    <s v="Straight ahead"/>
    <n v="0"/>
    <n v="44"/>
    <s v="Cross median/centerline, Overturn/rollover, Ran off road left, Ran off road right"/>
    <s v="Clear"/>
    <s v="N"/>
    <s v="N"/>
    <s v="N"/>
    <s v="N"/>
    <n v="43.940618000000001"/>
    <n v="-102.781780999999"/>
    <s v="Passenger car"/>
    <s v="Eastbound"/>
    <s v="Failure to keep in proper lane; Running off road"/>
    <s v="None"/>
    <s v="POSSESSION OF DRUG PARAPHERNALIA BY DRIVER OF VEHICLE, DUI"/>
    <s v="None"/>
    <s v="None"/>
    <s v="0.19 BAC, Not reported"/>
    <x v="7"/>
    <x v="3"/>
  </r>
  <r>
    <n v="2441"/>
    <n v="2205312"/>
    <d v="2022-05-06T13:05:00"/>
    <s v="PENNINGTON"/>
    <s v="N"/>
    <s v="Lap belt and shoulder harness used"/>
    <s v="Backing, Stopped in traffic lane"/>
    <n v="0"/>
    <m/>
    <s v="Motor vehicle in transport"/>
    <s v="Cloudy"/>
    <s v="N"/>
    <s v="N"/>
    <s v="N"/>
    <s v="N"/>
    <n v="44.069094999999898"/>
    <n v="-103.158343"/>
    <s v="Light truck (2 axles, 4 tires); SUV ( sport utility/suburban )"/>
    <s v="Westbound"/>
    <s v="Improper backing; None"/>
    <s v="None"/>
    <s v="UNSAFE BACKING"/>
    <s v="None"/>
    <s v="None"/>
    <s v="Test not given, Test not given"/>
    <x v="7"/>
    <x v="0"/>
  </r>
  <r>
    <n v="2443"/>
    <n v="2207684"/>
    <d v="2022-06-17T21:00:00"/>
    <s v="JACKSON"/>
    <s v="N"/>
    <m/>
    <m/>
    <n v="-1"/>
    <n v="44"/>
    <s v="Animal  - wild"/>
    <s v="Clear"/>
    <s v="N"/>
    <s v="N"/>
    <s v="N"/>
    <s v="N"/>
    <n v="43.700091"/>
    <n v="-101.934770999999"/>
    <s v="Light truck (2 axles, 4 tires)"/>
    <s v="Southbound"/>
    <s v="Wild animal hit - damage only"/>
    <s v="Animal in roadway"/>
    <m/>
    <s v="Wild animal hit"/>
    <s v="Wild animal hit - damage only"/>
    <s v="Wild animal hit"/>
    <x v="7"/>
    <x v="0"/>
  </r>
  <r>
    <n v="2446"/>
    <n v="2207792"/>
    <d v="2022-06-18T22:03:00"/>
    <s v="PENNINGTON"/>
    <s v="N"/>
    <s v="Lap belt and shoulder harness used"/>
    <s v="Straight ahead"/>
    <n v="0"/>
    <n v="44"/>
    <s v="Cross median/centerline, Motor vehicle in transport"/>
    <s v="Clear"/>
    <s v="N"/>
    <s v="N"/>
    <s v="N"/>
    <s v="N"/>
    <n v="43.89931"/>
    <n v="-102.645218"/>
    <s v="Light truck (2 axles, 4 tires)"/>
    <s v="Eastbound; Westbound"/>
    <s v="Drinking; Failure to keep in proper lane; None"/>
    <s v="None"/>
    <s v="DUI, FAIL TO STOP INJURY ACCIDENT"/>
    <s v="None"/>
    <s v="None"/>
    <s v="0.00 BAC, 0.19 BAC"/>
    <x v="7"/>
    <x v="1"/>
  </r>
  <r>
    <n v="2447"/>
    <n v="2207784"/>
    <d v="2022-06-20T19:26:00"/>
    <s v="PENNINGTON"/>
    <s v="N"/>
    <s v="Lap belt and shoulder harness used"/>
    <s v="Slowing in traffic lane"/>
    <n v="0"/>
    <n v="16"/>
    <s v="Motor vehicle in transport"/>
    <s v="Clear"/>
    <s v="N"/>
    <s v="N"/>
    <s v="N"/>
    <s v="N"/>
    <n v="44.0993029999999"/>
    <n v="-103.151398"/>
    <s v="Passenger car; SUV ( sport utility/suburban )"/>
    <s v="Eastbound"/>
    <s v="None; Other"/>
    <s v="None"/>
    <m/>
    <s v="None"/>
    <s v="None"/>
    <s v="Test not given, Test not given"/>
    <x v="7"/>
    <x v="0"/>
  </r>
  <r>
    <n v="2448"/>
    <n v="2205824"/>
    <d v="2022-05-08T20:47:00"/>
    <s v="PENNINGTON"/>
    <s v="N"/>
    <s v="Lap belt and shoulder harness used"/>
    <s v="Straight ahead"/>
    <n v="0"/>
    <n v="16"/>
    <s v="Motor vehicle in transport"/>
    <s v="Cloudy"/>
    <s v="N"/>
    <s v="N"/>
    <s v="N"/>
    <s v="N"/>
    <n v="44.098354999999898"/>
    <n v="-103.151206999999"/>
    <s v="Passenger car"/>
    <s v="Northbound; Westbound"/>
    <s v="Failed to yield to vehicle; None"/>
    <s v="Road surface condition ( wet, icy, snow, slush, etc. )"/>
    <m/>
    <s v="None"/>
    <s v="None; Weather conditions"/>
    <s v="Test not given, Test not given"/>
    <x v="7"/>
    <x v="0"/>
  </r>
  <r>
    <n v="2450"/>
    <n v="2207905"/>
    <d v="2022-07-01T14:26:00"/>
    <s v="PENNINGTON"/>
    <s v="N"/>
    <s v="Lap belt and shoulder harness used"/>
    <s v="Straight ahead"/>
    <n v="0"/>
    <n v="44"/>
    <s v="Cross median/centerline, Equipment failure ( tires, brakes, etc. ), Motor vehicle in transport, Overturn/rollover, Ran off road left, Ran off road right"/>
    <s v="Clear"/>
    <s v="Y"/>
    <s v="N"/>
    <s v="N"/>
    <s v="N"/>
    <n v="43.8390279999999"/>
    <n v="-102.592844999999"/>
    <s v="Light truck (2 axles, 4 tires)"/>
    <s v="Eastbound; Westbound"/>
    <s v="None; Over-correcting/over-steering"/>
    <s v="None; Unknown"/>
    <m/>
    <s v="None; Tires"/>
    <s v="None"/>
    <s v="0.00 BAC, 0.00 BAC"/>
    <x v="7"/>
    <x v="3"/>
  </r>
  <r>
    <n v="2451"/>
    <n v="2208154"/>
    <d v="2022-07-09T12:10:00"/>
    <s v="JACKSON"/>
    <s v="N"/>
    <s v="Helmet and eye protection"/>
    <s v="Straight ahead"/>
    <n v="0"/>
    <n v="44"/>
    <s v="Overturn/rollover, Ran off road right"/>
    <s v="Clear"/>
    <s v="N"/>
    <s v="N"/>
    <s v="N"/>
    <s v="N"/>
    <n v="43.720371"/>
    <n v="-101.97052100000001"/>
    <s v="Motorcycle"/>
    <s v="Eastbound"/>
    <s v="Failure to keep in proper lane; None"/>
    <s v="None"/>
    <m/>
    <s v="None"/>
    <s v="None"/>
    <s v="Test not given"/>
    <x v="7"/>
    <x v="3"/>
  </r>
  <r>
    <n v="2453"/>
    <n v="2206407"/>
    <d v="2022-05-17T22:17:00"/>
    <s v="PENNINGTON"/>
    <s v="N"/>
    <m/>
    <m/>
    <n v="0"/>
    <n v="16"/>
    <s v="Cross median/centerline, Highway traffic sign post/sign"/>
    <s v="Clear"/>
    <s v="N"/>
    <s v="N"/>
    <s v="N"/>
    <s v="N"/>
    <n v="44.098294000000003"/>
    <n v="-103.15139000000001"/>
    <s v="SUV ( sport utility/suburban )"/>
    <s v="Southbound"/>
    <s v="None; Unknown"/>
    <s v="None"/>
    <s v="HIT/RUN PROPERTY DAMAGE"/>
    <s v="None"/>
    <s v="Unknown"/>
    <s v="Test not given"/>
    <x v="7"/>
    <x v="0"/>
  </r>
  <r>
    <n v="2454"/>
    <n v="2206294"/>
    <d v="2022-05-24T15:35:00"/>
    <s v="PENNINGTON"/>
    <s v="N"/>
    <s v="Lap belt and shoulder harness used, None used"/>
    <s v="Overtaking/passing, Straight ahead"/>
    <n v="0"/>
    <n v="44"/>
    <s v="Cross median/centerline, Motor vehicle in transport, Overturn/rollover, Ran off road left"/>
    <s v="Clear"/>
    <s v="N"/>
    <s v="N"/>
    <s v="N"/>
    <s v="N"/>
    <n v="43.903365999999899"/>
    <n v="-102.67784"/>
    <s v="Farm machinery; SUV ( sport utility/suburban )"/>
    <s v="Eastbound"/>
    <s v="Drinking; Improper lane change; None"/>
    <s v="None"/>
    <s v="NO VALID DL, DUI, RECKLESS DRIVING, ADULT SEATBELT VIOLATION ---- AFTER 9/1/73"/>
    <s v="None"/>
    <s v="None"/>
    <s v="0.00 BAC, 0.11 BAC"/>
    <x v="7"/>
    <x v="3"/>
  </r>
  <r>
    <n v="2459"/>
    <n v="2206512"/>
    <d v="2022-05-31T04:45:00"/>
    <s v="PENNINGTON"/>
    <s v="N"/>
    <m/>
    <m/>
    <n v="-1"/>
    <n v="44"/>
    <s v="Animal  - wild"/>
    <s v="Clear"/>
    <s v="N"/>
    <s v="N"/>
    <s v="N"/>
    <s v="N"/>
    <n v="44.042847000000002"/>
    <n v="-103.123042999999"/>
    <s v="SUV ( sport utility/suburban )"/>
    <s v="Westbound"/>
    <s v="Wild animal hit - damage only"/>
    <s v="Animal in roadway"/>
    <m/>
    <s v="Wild animal hit"/>
    <s v="Wild animal hit - damage only"/>
    <s v="Wild animal hit"/>
    <x v="7"/>
    <x v="0"/>
  </r>
  <r>
    <n v="2460"/>
    <n v="2206911"/>
    <d v="2022-06-10T21:45:00"/>
    <s v="PENNINGTON"/>
    <s v="N"/>
    <s v="Lap belt and shoulder harness used"/>
    <s v="Straight ahead"/>
    <n v="0"/>
    <n v="44"/>
    <s v="Animal - domestic, Ran off road left"/>
    <s v="Cloudy"/>
    <s v="N"/>
    <s v="N"/>
    <s v="N"/>
    <s v="N"/>
    <n v="43.820565000000002"/>
    <n v="-102.574703999999"/>
    <s v="Light truck (2 axles, 4 tires)"/>
    <s v="Eastbound"/>
    <s v="None"/>
    <s v="Animal in roadway"/>
    <m/>
    <s v="None"/>
    <s v="None"/>
    <s v="0.00 BAC"/>
    <x v="7"/>
    <x v="0"/>
  </r>
  <r>
    <n v="2461"/>
    <n v="2206960"/>
    <d v="2022-06-10T21:38:00"/>
    <s v="PENNINGTON"/>
    <s v="N"/>
    <s v="None used"/>
    <s v="Straight ahead"/>
    <n v="0"/>
    <n v="44"/>
    <s v="Animal - domestic, Ditch"/>
    <s v="Clear"/>
    <s v="N"/>
    <s v="N"/>
    <s v="N"/>
    <s v="N"/>
    <n v="43.805791999999897"/>
    <n v="-102.560565999999"/>
    <s v="SUV ( sport utility/suburban )"/>
    <s v="Eastbound"/>
    <s v="None"/>
    <s v="Animal in roadway"/>
    <s v="DRIVERS LICENSE REVOKED, SEATBELT FOR PASSENGERS 5-17 (TICKET DRIVER), ADULT SEATBELT VIOLATION ---- AFTER 9/1/73"/>
    <s v="None"/>
    <s v="None"/>
    <s v="0.00 BAC"/>
    <x v="7"/>
    <x v="1"/>
  </r>
  <r>
    <n v="2462"/>
    <n v="2206963"/>
    <d v="2022-06-10T21:38:00"/>
    <s v="PENNINGTON"/>
    <s v="N"/>
    <s v="Lap belt and shoulder harness used"/>
    <s v="Straight ahead"/>
    <n v="0"/>
    <n v="44"/>
    <s v="Animal - domestic"/>
    <s v="Clear"/>
    <s v="N"/>
    <s v="N"/>
    <s v="N"/>
    <s v="N"/>
    <n v="43.820805"/>
    <n v="-102.574943"/>
    <s v="Light truck (2 axles, 4 tires)"/>
    <s v="Eastbound"/>
    <s v="None"/>
    <s v="Animal in roadway"/>
    <s v="FINANCIAL RESPONSIBILITY - OWNER"/>
    <s v="None"/>
    <s v="None"/>
    <s v="0.00 BAC, Not reported"/>
    <x v="7"/>
    <x v="2"/>
  </r>
  <r>
    <n v="2463"/>
    <n v="2206638"/>
    <d v="2022-06-06T09:28:00"/>
    <s v="PENNINGTON"/>
    <s v="N"/>
    <s v="Lap belt and shoulder harness used"/>
    <s v="Straight ahead"/>
    <n v="0"/>
    <n v="16"/>
    <s v="Motor vehicle in transport"/>
    <s v="Clear"/>
    <s v="N"/>
    <s v="N"/>
    <s v="Y"/>
    <s v="N"/>
    <n v="44.0760369999999"/>
    <n v="-103.151246"/>
    <s v="Light truck (2 axles, 4 tires); SUV ( sport utility/suburban )"/>
    <s v="Northbound"/>
    <s v="Cell phone; Followed too closely; None"/>
    <s v="None"/>
    <s v="FOLLOWING TOO CLOSELY"/>
    <s v="None"/>
    <s v="None"/>
    <s v="Test not given, Test not given"/>
    <x v="7"/>
    <x v="0"/>
  </r>
  <r>
    <n v="2468"/>
    <n v="2206829"/>
    <d v="2022-06-08T10:30:00"/>
    <s v="PENNINGTON"/>
    <s v="N"/>
    <s v="Lap belt and shoulder harness used"/>
    <s v="Straight ahead, Turning left"/>
    <n v="0"/>
    <n v="16"/>
    <s v="Motor vehicle in transport"/>
    <s v="Cloudy"/>
    <s v="N"/>
    <s v="N"/>
    <s v="N"/>
    <s v="N"/>
    <n v="44.096257000000001"/>
    <n v="-103.151383999999"/>
    <s v="Passenger car; SUV ( sport utility/suburban )"/>
    <s v="Eastbound; Westbound"/>
    <s v="Failed to yield to vehicle; Improper turn; None"/>
    <s v="None"/>
    <s v="LEFT TURNING VEHICLE TO YIELD ROW, NO VALID DL"/>
    <s v="None"/>
    <s v="None"/>
    <s v="Test not given, Test not given"/>
    <x v="7"/>
    <x v="2"/>
  </r>
  <r>
    <n v="2469"/>
    <n v="2207004"/>
    <d v="2022-06-14T09:30:00"/>
    <s v="PENNINGTON"/>
    <s v="N"/>
    <m/>
    <m/>
    <n v="-1"/>
    <n v="44"/>
    <s v="Animal  - wild"/>
    <s v="Cloudy"/>
    <s v="N"/>
    <s v="N"/>
    <s v="N"/>
    <s v="N"/>
    <n v="44.022893000000003"/>
    <n v="-103.06643800000001"/>
    <s v="Light truck (2 axles, 4 tires)"/>
    <s v="Westbound"/>
    <s v="Wild animal hit - damage only"/>
    <s v="Animal in roadway"/>
    <m/>
    <s v="Wild animal hit"/>
    <s v="Wild animal hit - damage only"/>
    <s v="Wild animal hit"/>
    <x v="7"/>
    <x v="0"/>
  </r>
  <r>
    <n v="2470"/>
    <n v="2207271"/>
    <d v="2022-06-17T09:20:00"/>
    <s v="PENNINGTON"/>
    <s v="N"/>
    <m/>
    <m/>
    <n v="-1"/>
    <n v="16"/>
    <s v="Animal  - wild"/>
    <s v="Clear"/>
    <s v="N"/>
    <s v="N"/>
    <s v="N"/>
    <s v="N"/>
    <n v="44.069370999999897"/>
    <n v="-103.15811600000001"/>
    <s v="Mini-van/passenger van with seats for 8 or less, including driver"/>
    <s v="Northbound"/>
    <s v="Wild animal hit - damage only"/>
    <s v="Animal in roadway"/>
    <m/>
    <s v="Wild animal hit"/>
    <s v="Wild animal hit - damage only"/>
    <s v="Wild animal hit"/>
    <x v="7"/>
    <x v="0"/>
  </r>
  <r>
    <n v="2471"/>
    <n v="2206935"/>
    <d v="2022-06-10T12:45:00"/>
    <s v="PENNINGTON"/>
    <s v="N"/>
    <s v="Lap belt and shoulder harness used"/>
    <s v="Stopped in traffic lane, Straight ahead"/>
    <n v="0"/>
    <n v="16"/>
    <s v="Motor vehicle in transport"/>
    <s v="Cloudy"/>
    <s v="N"/>
    <s v="N"/>
    <s v="N"/>
    <s v="N"/>
    <n v="44.069225000000003"/>
    <n v="-103.158551"/>
    <s v="Light truck (2 axles, 4 tires); SUV ( sport utility/suburban )"/>
    <s v="Eastbound"/>
    <s v="Followed too closely; None"/>
    <s v="None"/>
    <m/>
    <s v="None"/>
    <s v="None"/>
    <s v="Test not given, Test not given"/>
    <x v="7"/>
    <x v="0"/>
  </r>
  <r>
    <n v="2472"/>
    <n v="2208166"/>
    <d v="2022-07-03T23:10:00"/>
    <s v="PENNINGTON"/>
    <s v="N"/>
    <m/>
    <m/>
    <n v="-1"/>
    <n v="44"/>
    <s v="Animal  - wild"/>
    <s v="Clear"/>
    <s v="N"/>
    <s v="N"/>
    <s v="N"/>
    <s v="N"/>
    <n v="43.916179999999898"/>
    <n v="-102.729230999999"/>
    <s v="Light truck (2 axles, 4 tires)"/>
    <s v="Westbound"/>
    <s v="Wild animal hit - damage only"/>
    <s v="Animal in roadway"/>
    <m/>
    <s v="Wild animal hit"/>
    <s v="Wild animal hit - damage only"/>
    <s v="Wild animal hit"/>
    <x v="7"/>
    <x v="0"/>
  </r>
  <r>
    <n v="2474"/>
    <n v="2209251"/>
    <d v="2022-07-26T21:13:00"/>
    <s v="PENNINGTON"/>
    <s v="N"/>
    <s v="Lap belt and shoulder harness used"/>
    <s v="Entering traffic lane, Straight ahead"/>
    <n v="0"/>
    <n v="16"/>
    <s v="Motor vehicle in transport"/>
    <s v="Clear"/>
    <s v="N"/>
    <s v="N"/>
    <s v="N"/>
    <s v="N"/>
    <n v="44.099114"/>
    <n v="-103.15120400000001"/>
    <s v="Passenger car; SUV ( sport utility/suburban )"/>
    <s v="Southbound"/>
    <s v="Failed to yield to vehicle; None"/>
    <s v="None"/>
    <s v="CARELESS DRIVING."/>
    <s v="None"/>
    <s v="None"/>
    <s v="0.00 BAC, Not applicable"/>
    <x v="7"/>
    <x v="0"/>
  </r>
  <r>
    <n v="2475"/>
    <n v="2208391"/>
    <d v="2022-07-07T19:02:00"/>
    <s v="PENNINGTON"/>
    <s v="N"/>
    <s v="Helmet and eye protection"/>
    <s v="Straight ahead"/>
    <n v="0"/>
    <n v="44"/>
    <s v="Overturn/rollover, Ran off road left"/>
    <s v="Clear"/>
    <s v="N"/>
    <s v="N"/>
    <s v="N"/>
    <s v="N"/>
    <n v="43.718276000000003"/>
    <n v="-102.168724999999"/>
    <s v="Motorcycle"/>
    <s v="Eastbound"/>
    <s v="None; Running off road"/>
    <s v="Rut, holes, bumps"/>
    <m/>
    <s v="None"/>
    <s v="None"/>
    <s v="0.00 BAC"/>
    <x v="7"/>
    <x v="1"/>
  </r>
  <r>
    <n v="2481"/>
    <n v="2207297"/>
    <d v="2022-06-21T12:15:00"/>
    <s v="PENNINGTON"/>
    <s v="N"/>
    <s v="Lap belt and shoulder harness used"/>
    <s v="Slowing in traffic lane, Straight ahead"/>
    <n v="0"/>
    <n v="44"/>
    <s v="Motor vehicle in transport"/>
    <s v="Clear"/>
    <s v="N"/>
    <s v="N"/>
    <s v="N"/>
    <s v="N"/>
    <n v="44.065396"/>
    <n v="-103.162724999999"/>
    <s v="Light truck (2 axles, 4 tires); SUV ( sport utility/suburban )"/>
    <s v="Eastbound"/>
    <s v="Followed too closely; None"/>
    <s v="None"/>
    <s v="FOLLOWING TOO CLOSELY"/>
    <s v="None"/>
    <s v="None"/>
    <s v="Test not given, Not reported, Test not given"/>
    <x v="7"/>
    <x v="2"/>
  </r>
  <r>
    <n v="2482"/>
    <n v="2208024"/>
    <d v="2022-06-26T13:26:00"/>
    <s v="PENNINGTON"/>
    <s v="N"/>
    <s v="Helmet only, Lap belt and shoulder harness used"/>
    <s v="Stopped in traffic lane, Straight ahead"/>
    <n v="0"/>
    <n v="44"/>
    <s v="Motor vehicle in transport"/>
    <s v="Clear"/>
    <s v="N"/>
    <s v="N"/>
    <s v="N"/>
    <s v="N"/>
    <n v="44.063643999999897"/>
    <n v="-103.159672999999"/>
    <s v="Motorcycle; Passenger car"/>
    <s v="Southbound"/>
    <s v="Failed to yield to vehicle; None"/>
    <s v="None"/>
    <m/>
    <s v="None"/>
    <s v="None"/>
    <s v="Test not given, Test not given"/>
    <x v="7"/>
    <x v="0"/>
  </r>
  <r>
    <n v="2483"/>
    <n v="2207977"/>
    <d v="2022-06-07T21:49:00"/>
    <s v="PENNINGTON"/>
    <s v="N"/>
    <s v="Lap belt and shoulder harness used"/>
    <s v="Straight ahead"/>
    <n v="0"/>
    <n v="44"/>
    <s v="Animal - domestic, Ditch, Fence, Ran off road right"/>
    <s v="Clear"/>
    <s v="N"/>
    <s v="N"/>
    <s v="N"/>
    <s v="N"/>
    <n v="43.977125000000001"/>
    <n v="-102.914299"/>
    <s v="Mini-van/passenger van with seats for 8 or less, including driver"/>
    <s v="Westbound"/>
    <s v="None"/>
    <s v="Animal in roadway"/>
    <m/>
    <s v="None"/>
    <s v="None"/>
    <s v="Test not given, Not reported, Not reported"/>
    <x v="7"/>
    <x v="1"/>
  </r>
  <r>
    <n v="2487"/>
    <n v="2209960"/>
    <d v="2022-08-10T07:58:00"/>
    <s v="PENNINGTON"/>
    <s v="N"/>
    <s v="Lap belt and shoulder harness used"/>
    <s v="Entering traffic lane, Straight ahead"/>
    <n v="0"/>
    <n v="16"/>
    <s v="Motor vehicle in transport"/>
    <s v="Clear"/>
    <s v="N"/>
    <s v="N"/>
    <s v="N"/>
    <s v="N"/>
    <n v="44.099114"/>
    <n v="-103.15120400000001"/>
    <s v="Light truck (2 axles, 4 tires); Passenger car"/>
    <s v="Eastbound; Southbound"/>
    <s v="Failed to yield to vehicle; None"/>
    <s v="None"/>
    <s v="FAIL TO YIELD AT YIELD SIGN, FINANCIAL RESPONSIBILITY - OWNER"/>
    <s v="None"/>
    <s v="None"/>
    <s v="0.00 BAC, 0.00 BAC"/>
    <x v="7"/>
    <x v="0"/>
  </r>
  <r>
    <n v="2490"/>
    <n v="2208291"/>
    <d v="2022-07-08T06:50:00"/>
    <s v="PENNINGTON"/>
    <s v="N"/>
    <s v="Lap belt and shoulder harness used"/>
    <s v="Entering traffic lane, Straight ahead"/>
    <n v="0"/>
    <n v="16"/>
    <s v="Motor vehicle in transport"/>
    <s v="Cloudy"/>
    <s v="N"/>
    <s v="N"/>
    <s v="N"/>
    <s v="N"/>
    <n v="44.098478"/>
    <n v="-103.151207999999"/>
    <s v="Passenger car"/>
    <s v="Eastbound; Southbound"/>
    <s v="Failed to yield to vehicle; None"/>
    <s v="None"/>
    <s v="FAIL TO STOP FOR STOP SIGN / YIELD AFTER STOP"/>
    <s v="None"/>
    <s v="None"/>
    <s v="Test not given, Test not given"/>
    <x v="7"/>
    <x v="0"/>
  </r>
  <r>
    <n v="2492"/>
    <n v="2208483"/>
    <d v="2022-07-14T01:00:00"/>
    <s v="PENNINGTON"/>
    <s v="N"/>
    <m/>
    <m/>
    <n v="-1"/>
    <n v="44"/>
    <s v="Animal  - wild"/>
    <s v="Clear"/>
    <s v="N"/>
    <s v="N"/>
    <s v="N"/>
    <s v="N"/>
    <n v="43.927785999999898"/>
    <n v="-102.750754"/>
    <s v="Passenger car"/>
    <s v="Westbound"/>
    <s v="Wild animal hit - damage only"/>
    <s v="Animal in roadway"/>
    <m/>
    <s v="Wild animal hit"/>
    <s v="Wild animal hit - damage only"/>
    <s v="Wild animal hit"/>
    <x v="7"/>
    <x v="0"/>
  </r>
  <r>
    <n v="2496"/>
    <n v="2209301"/>
    <d v="2022-07-14T06:58:00"/>
    <s v="PENNINGTON"/>
    <s v="N"/>
    <s v="Lap belt and shoulder harness used"/>
    <s v="Straight ahead"/>
    <n v="0"/>
    <n v="44"/>
    <s v="Motor vehicle in transport"/>
    <s v="Clear"/>
    <s v="N"/>
    <s v="N"/>
    <s v="N"/>
    <s v="N"/>
    <n v="44.063643999999897"/>
    <n v="-103.159672999999"/>
    <s v="Passenger car; SUV ( sport utility/suburban )"/>
    <s v="Eastbound; Northbound; Westbound"/>
    <s v="Disregarded traffic signs or signals; None"/>
    <s v="None"/>
    <s v="FAIL TO STOP AT RED LIGHT, FINANCIAL RESPONSIBILITY - OWNER"/>
    <s v="None"/>
    <s v="None"/>
    <s v="Test not given, Test not given, Test not given"/>
    <x v="7"/>
    <x v="0"/>
  </r>
  <r>
    <n v="2499"/>
    <n v="2209291"/>
    <d v="2022-07-25T08:34:00"/>
    <s v="PENNINGTON"/>
    <s v="N"/>
    <s v="Lap belt and shoulder harness used"/>
    <s v="Straight ahead"/>
    <n v="0"/>
    <n v="44"/>
    <s v="Motor vehicle in transport"/>
    <s v="Clear"/>
    <s v="N"/>
    <s v="N"/>
    <s v="N"/>
    <s v="N"/>
    <n v="44.061082999999996"/>
    <n v="-103.155186999999"/>
    <s v="SUV ( sport utility/suburban )"/>
    <s v="Westbound"/>
    <s v="Followed too closely; None"/>
    <s v="None"/>
    <s v="FOLLOWING TOO CLOSELY"/>
    <s v="None"/>
    <s v="None"/>
    <s v="0.00 BAC, 0.00 BAC"/>
    <x v="7"/>
    <x v="0"/>
  </r>
  <r>
    <n v="2500"/>
    <n v="2209262"/>
    <d v="2022-07-28T14:16:00"/>
    <s v="PENNINGTON"/>
    <s v="N"/>
    <s v="Lap belt and shoulder harness used"/>
    <s v="Stopped in traffic lane, Straight ahead"/>
    <n v="0"/>
    <n v="16"/>
    <s v="Motor vehicle in transport"/>
    <s v="Clear"/>
    <s v="N"/>
    <s v="N"/>
    <s v="Y"/>
    <s v="N"/>
    <n v="44.069293000000002"/>
    <n v="-103.15846000000001"/>
    <s v="Passenger car"/>
    <s v="Southbound"/>
    <s v="Cell phone; None"/>
    <s v="None"/>
    <s v="USE OF HANDHELD ELECTRONIC WIRELESS COMMUNICATION DEVICE"/>
    <s v="None"/>
    <s v="None"/>
    <s v="Test not given, Test not given"/>
    <x v="7"/>
    <x v="0"/>
  </r>
  <r>
    <n v="2501"/>
    <n v="2209261"/>
    <d v="2022-07-28T16:04:00"/>
    <s v="PENNINGTON"/>
    <s v="N"/>
    <s v="Lap belt and shoulder harness used"/>
    <s v="Turning left"/>
    <n v="0"/>
    <n v="16"/>
    <s v="Motor vehicle in transport"/>
    <s v="Clear"/>
    <s v="N"/>
    <s v="N"/>
    <s v="N"/>
    <s v="N"/>
    <n v="44.096257000000001"/>
    <n v="-103.151383999999"/>
    <s v="Light truck (2 axles, 4 tires); Mini-van/passenger van with seats for 8 or less, including driver"/>
    <s v="Eastbound; Westbound"/>
    <s v="None"/>
    <s v="None"/>
    <m/>
    <s v="None"/>
    <s v="None"/>
    <s v="Test not given, Test not given"/>
    <x v="7"/>
    <x v="0"/>
  </r>
  <r>
    <n v="2504"/>
    <n v="2209107"/>
    <d v="2022-07-26T07:45:00"/>
    <s v="PENNINGTON"/>
    <s v="N"/>
    <s v="Lap belt and shoulder harness used"/>
    <s v="Straight ahead, Turning left, Turning right"/>
    <n v="0"/>
    <n v="16"/>
    <s v="Motor vehicle in transport"/>
    <s v="Cloudy"/>
    <s v="N"/>
    <s v="N"/>
    <s v="N"/>
    <s v="N"/>
    <n v="44.0760369999999"/>
    <n v="-103.151246"/>
    <s v="Light truck (2 axles, 4 tires); Passenger car"/>
    <s v="Northbound; Southbound; Westbound"/>
    <s v="Disregarded traffic signs or signals; None"/>
    <s v="None"/>
    <s v="FAIL TO STOP AT RED LIGHT"/>
    <s v="None"/>
    <s v="Motor Vehicle ( including load ) not parked; None"/>
    <s v="Test not given, Test not given, Test not given"/>
    <x v="7"/>
    <x v="0"/>
  </r>
  <r>
    <n v="2508"/>
    <n v="2208900"/>
    <d v="2022-07-18T09:32:00"/>
    <s v="PENNINGTON"/>
    <s v="N"/>
    <s v="Lap belt and shoulder harness used"/>
    <s v="Straight ahead"/>
    <n v="0"/>
    <n v="44"/>
    <s v="Motor vehicle in transport"/>
    <s v="Clear"/>
    <s v="N"/>
    <s v="N"/>
    <s v="Y"/>
    <s v="N"/>
    <n v="44.047344000000002"/>
    <n v="-103.13145900000001"/>
    <s v="Mini-van/passenger van with seats for 8 or less, including driver; Passenger car"/>
    <s v="Eastbound"/>
    <s v="Distracted (list distraction in narrative); Followed too closely; None"/>
    <s v="None"/>
    <m/>
    <s v="None"/>
    <s v="None"/>
    <s v="Test not given, Test not given"/>
    <x v="7"/>
    <x v="1"/>
  </r>
  <r>
    <n v="2509"/>
    <n v="2209346"/>
    <d v="2022-08-01T20:45:00"/>
    <s v="PENNINGTON"/>
    <s v="N"/>
    <m/>
    <m/>
    <n v="-1"/>
    <n v="16"/>
    <s v="Animal  - wild"/>
    <s v="Clear"/>
    <s v="N"/>
    <s v="N"/>
    <s v="N"/>
    <s v="N"/>
    <n v="44.069225000000003"/>
    <n v="-103.158551"/>
    <s v="SUV ( sport utility/suburban )"/>
    <s v="Southbound"/>
    <s v="Wild animal hit - damage only"/>
    <s v="Animal in roadway"/>
    <m/>
    <s v="Wild animal hit"/>
    <s v="Wild animal hit - damage only"/>
    <s v="Wild animal hit"/>
    <x v="7"/>
    <x v="0"/>
  </r>
  <r>
    <n v="2511"/>
    <n v="2211864"/>
    <d v="2022-08-09T10:30:00"/>
    <s v="PENNINGTON"/>
    <s v="N"/>
    <s v="Eye protection only, None used"/>
    <s v="Making U-turn, Straight ahead"/>
    <n v="0"/>
    <n v="44"/>
    <s v="Motor vehicle in transport"/>
    <s v="Clear"/>
    <s v="N"/>
    <s v="N"/>
    <s v="N"/>
    <s v="N"/>
    <n v="43.781464999999898"/>
    <n v="-102.55174700000001"/>
    <s v="Motorcycle"/>
    <s v="Eastbound"/>
    <s v="Improper lane change; None"/>
    <s v="None"/>
    <s v="LANE DRIVING REQUIRED / ILLEGAL LANE CHANGE"/>
    <s v="None"/>
    <s v="None"/>
    <s v="0.00 BAC, Test given, but unobtainable at time report filed, Test given, but unobtainable at time report filed, Not reported"/>
    <x v="7"/>
    <x v="4"/>
  </r>
  <r>
    <n v="2513"/>
    <n v="2209999"/>
    <d v="2022-08-08T12:40:00"/>
    <s v="PENNINGTON"/>
    <s v="N"/>
    <s v="Lap belt and shoulder harness used"/>
    <s v="Stopped in traffic lane, Straight ahead"/>
    <n v="0"/>
    <n v="16"/>
    <s v="Motor vehicle in transport"/>
    <s v="Cloudy"/>
    <s v="N"/>
    <s v="N"/>
    <s v="N"/>
    <s v="N"/>
    <n v="44.096257000000001"/>
    <n v="-103.151383999999"/>
    <s v="Passenger car; Tractor/semi-trailer"/>
    <s v="Northbound"/>
    <s v="Followed too closely; None"/>
    <s v="None"/>
    <s v="FOLLOWING TOO CLOSELY"/>
    <s v="None"/>
    <s v="None"/>
    <s v="Test not given, Test not given"/>
    <x v="7"/>
    <x v="2"/>
  </r>
  <r>
    <n v="2516"/>
    <n v="2210625"/>
    <d v="2022-08-23T07:30:00"/>
    <s v="PENNINGTON"/>
    <s v="N"/>
    <m/>
    <m/>
    <n v="-1"/>
    <n v="44"/>
    <s v="Animal  - wild"/>
    <s v="Clear"/>
    <s v="N"/>
    <s v="N"/>
    <s v="N"/>
    <s v="N"/>
    <n v="43.903016000000001"/>
    <n v="-102.676452999999"/>
    <s v="Passenger car"/>
    <s v="Westbound"/>
    <s v="Wild animal hit - damage only"/>
    <s v="Animal in roadway"/>
    <m/>
    <s v="Wild animal hit"/>
    <s v="Wild animal hit - damage only"/>
    <s v="Wild animal hit"/>
    <x v="7"/>
    <x v="0"/>
  </r>
  <r>
    <n v="2517"/>
    <n v="2210906"/>
    <d v="2022-08-23T23:28:00"/>
    <s v="PENNINGTON"/>
    <s v="N"/>
    <m/>
    <m/>
    <n v="-1"/>
    <n v="44"/>
    <s v="Animal  - wild"/>
    <s v="Clear"/>
    <s v="N"/>
    <s v="N"/>
    <s v="N"/>
    <s v="N"/>
    <n v="44.025776"/>
    <n v="-103.074696"/>
    <s v="SUV ( sport utility/suburban )"/>
    <s v="Westbound"/>
    <s v="Wild animal hit - damage only"/>
    <s v="Animal in roadway"/>
    <m/>
    <s v="Wild animal hit"/>
    <s v="Wild animal hit - damage only"/>
    <s v="Wild animal hit"/>
    <x v="7"/>
    <x v="0"/>
  </r>
  <r>
    <n v="2520"/>
    <n v="2210501"/>
    <d v="2022-08-19T08:50:00"/>
    <s v="PENNINGTON"/>
    <s v="N"/>
    <s v="Lap belt and shoulder harness used"/>
    <s v="Straight ahead"/>
    <n v="0"/>
    <n v="16"/>
    <s v="Motor vehicle in transport"/>
    <s v="Clear"/>
    <s v="N"/>
    <s v="N"/>
    <s v="N"/>
    <s v="N"/>
    <n v="44.098478"/>
    <n v="-103.151207999999"/>
    <s v="Light truck (2 axles, 4 tires); Passenger car"/>
    <s v="Southbound; Westbound"/>
    <s v="Failed to yield to vehicle; None"/>
    <s v="None"/>
    <s v="FAIL TO STOP FOR STOP SIGN / YIELD AFTER STOP"/>
    <s v="None"/>
    <s v="None"/>
    <s v="Test not given, Test not given"/>
    <x v="7"/>
    <x v="0"/>
  </r>
  <r>
    <n v="2521"/>
    <n v="2210508"/>
    <d v="2022-08-18T07:40:00"/>
    <s v="PENNINGTON"/>
    <s v="N"/>
    <s v="Lap belt and shoulder harness used"/>
    <s v="Stopped in traffic lane, Straight ahead"/>
    <n v="0"/>
    <n v="44"/>
    <s v="Motor vehicle in transport"/>
    <s v="Clear"/>
    <s v="N"/>
    <s v="N"/>
    <s v="N"/>
    <s v="N"/>
    <n v="44.062632999999899"/>
    <n v="-103.157899999999"/>
    <s v="Light truck (2 axles, 4 tires); Passenger car"/>
    <s v="Westbound"/>
    <s v="None; Other"/>
    <s v="None"/>
    <m/>
    <s v="Brakes; None"/>
    <s v="None"/>
    <s v="Test not given, Test not given"/>
    <x v="7"/>
    <x v="0"/>
  </r>
  <r>
    <n v="2523"/>
    <n v="2211282"/>
    <d v="2022-08-26T20:11:00"/>
    <s v="PENNINGTON"/>
    <s v="N"/>
    <s v="Lap belt and shoulder harness used"/>
    <s v="Straight ahead"/>
    <n v="0"/>
    <n v="44"/>
    <s v="Motor vehicle in transport"/>
    <s v="Rain"/>
    <s v="N"/>
    <s v="N"/>
    <s v="N"/>
    <s v="N"/>
    <n v="43.954197000000001"/>
    <n v="-102.858771"/>
    <s v="Passenger car"/>
    <s v="Eastbound; Southbound"/>
    <s v="Driving too fast for conditions; None"/>
    <s v="None; Road surface condition ( wet, icy, snow, slush, etc. )"/>
    <s v="OVERDRIVING ROAD CONDITIONS"/>
    <s v="None"/>
    <s v="None; Weather conditions"/>
    <s v="0.00 BAC, 0.00 BAC"/>
    <x v="7"/>
    <x v="0"/>
  </r>
  <r>
    <n v="2526"/>
    <n v="2211061"/>
    <d v="2022-08-31T06:27:00"/>
    <s v="PENNINGTON"/>
    <s v="N"/>
    <m/>
    <m/>
    <n v="-1"/>
    <n v="44"/>
    <s v="Animal  - wild"/>
    <s v="Clear"/>
    <s v="N"/>
    <s v="N"/>
    <s v="N"/>
    <s v="N"/>
    <n v="44.038204"/>
    <n v="-103.110882"/>
    <s v="SUV ( sport utility/suburban )"/>
    <s v="Westbound"/>
    <s v="Wild animal hit - damage only"/>
    <s v="Animal in roadway"/>
    <m/>
    <s v="Wild animal hit"/>
    <s v="Wild animal hit - damage only"/>
    <s v="Wild animal hit"/>
    <x v="7"/>
    <x v="0"/>
  </r>
  <r>
    <n v="2528"/>
    <n v="2211058"/>
    <d v="2022-08-17T14:35:00"/>
    <s v="PENNINGTON"/>
    <s v="N"/>
    <s v="Lap belt and shoulder harness used"/>
    <s v="Entering traffic lane, Straight ahead"/>
    <n v="0"/>
    <n v="16"/>
    <s v="Motor vehicle in transport"/>
    <s v="Cloudy"/>
    <s v="N"/>
    <s v="N"/>
    <s v="N"/>
    <s v="N"/>
    <n v="44.063023000000001"/>
    <n v="-103.163472999999"/>
    <s v="Passenger car"/>
    <s v="Northbound"/>
    <s v="Failed to yield to vehicle; Improper lane change; None"/>
    <s v="None"/>
    <s v="ILLEGAL ENTRY TO, OR EXIT FROM, CONTROLLED - ACCESS HIGHWAYS."/>
    <s v="None"/>
    <s v="None"/>
    <s v="Test not given, Test not given"/>
    <x v="7"/>
    <x v="2"/>
  </r>
  <r>
    <n v="2531"/>
    <n v="2210982"/>
    <d v="2022-08-29T17:00:00"/>
    <s v="PENNINGTON"/>
    <s v="N"/>
    <s v="Lap belt and shoulder harness used"/>
    <s v="Straight ahead, Turning left"/>
    <n v="0"/>
    <n v="44"/>
    <s v="Motor vehicle in transport"/>
    <s v="Clear"/>
    <s v="N"/>
    <s v="N"/>
    <s v="N"/>
    <s v="N"/>
    <n v="44.065859000000003"/>
    <n v="-103.16354200000001"/>
    <s v="SUV ( sport utility/suburban )"/>
    <s v="Eastbound; Westbound"/>
    <s v="Failed to yield to vehicle; None"/>
    <s v="None"/>
    <s v="LEFT TURNING VEHICLE TO YIELD ROW"/>
    <s v="None"/>
    <s v="None"/>
    <s v="Test not given, Test not given"/>
    <x v="7"/>
    <x v="2"/>
  </r>
  <r>
    <n v="2536"/>
    <n v="2213449"/>
    <d v="2022-10-04T16:47:00"/>
    <s v="PENNINGTON"/>
    <s v="N"/>
    <s v="Lap belt and shoulder harness used, None used"/>
    <s v="Stopped in traffic lane, Straight ahead"/>
    <n v="0"/>
    <n v="44"/>
    <s v="Motor vehicle in transport"/>
    <s v="Cloudy"/>
    <s v="N"/>
    <s v="N"/>
    <s v="N"/>
    <s v="N"/>
    <n v="44.065764999999899"/>
    <n v="-103.163376999999"/>
    <s v="Mini-van/passenger van with seats for 8 or less, including driver; Passenger car"/>
    <s v="Westbound"/>
    <s v="Driving too fast for conditions; None; Other"/>
    <s v="None"/>
    <s v="DRIVING WHILE INTOXICATED, RECKLESS DRIVING, AGGRAVATED ELUDING OF LAW ENFORCEMENT, OPEN CONTAINER IN MOTOR VEHICLE"/>
    <s v="None"/>
    <s v="None"/>
    <s v="Test refused, Test not given, Test not given, Test not given"/>
    <x v="7"/>
    <x v="0"/>
  </r>
  <r>
    <n v="2537"/>
    <n v="2211875"/>
    <d v="2022-09-16T09:08:00"/>
    <s v="PENNINGTON"/>
    <s v="N"/>
    <m/>
    <m/>
    <n v="-1"/>
    <n v="44"/>
    <s v="Animal  - wild"/>
    <s v="Clear"/>
    <s v="N"/>
    <s v="N"/>
    <s v="N"/>
    <s v="N"/>
    <n v="44.041991000000003"/>
    <n v="-103.121579999999"/>
    <s v="Passenger car"/>
    <s v="Eastbound"/>
    <s v="Wild animal hit - damage only"/>
    <s v="Animal in roadway"/>
    <m/>
    <s v="Wild animal hit"/>
    <s v="Wild animal hit - damage only"/>
    <s v="Wild animal hit"/>
    <x v="7"/>
    <x v="0"/>
  </r>
  <r>
    <n v="2538"/>
    <n v="2212401"/>
    <d v="2022-09-27T22:54:00"/>
    <s v="PENNINGTON"/>
    <s v="N"/>
    <m/>
    <m/>
    <n v="-1"/>
    <n v="44"/>
    <s v="Animal  - wild"/>
    <s v="Clear"/>
    <s v="N"/>
    <s v="N"/>
    <s v="N"/>
    <s v="N"/>
    <n v="43.823068999999897"/>
    <n v="-102.577152999999"/>
    <s v="Passenger car"/>
    <s v="Eastbound"/>
    <s v="Wild animal hit - damage only"/>
    <s v="Animal in roadway"/>
    <m/>
    <s v="Wild animal hit"/>
    <s v="Wild animal hit - damage only"/>
    <s v="Wild animal hit"/>
    <x v="7"/>
    <x v="0"/>
  </r>
  <r>
    <n v="2539"/>
    <n v="2213233"/>
    <d v="2022-09-20T06:57:00"/>
    <s v="PENNINGTON"/>
    <s v="N"/>
    <m/>
    <m/>
    <n v="-1"/>
    <n v="44"/>
    <s v="Animal  - wild"/>
    <s v="Clear"/>
    <s v="N"/>
    <s v="N"/>
    <s v="N"/>
    <s v="N"/>
    <n v="44.015250000000002"/>
    <n v="-103.04423800000001"/>
    <s v="SUV ( sport utility/suburban )"/>
    <s v="Eastbound"/>
    <s v="Wild animal hit - damage only"/>
    <s v="Animal in roadway"/>
    <m/>
    <s v="Wild animal hit"/>
    <s v="Wild animal hit - damage only"/>
    <s v="Wild animal hit"/>
    <x v="7"/>
    <x v="0"/>
  </r>
  <r>
    <n v="2540"/>
    <n v="2213247"/>
    <d v="2022-09-27T06:22:00"/>
    <s v="PENNINGTON"/>
    <s v="N"/>
    <m/>
    <m/>
    <n v="-1"/>
    <n v="44"/>
    <s v="Animal  - wild"/>
    <s v="Clear"/>
    <s v="N"/>
    <s v="N"/>
    <s v="N"/>
    <s v="N"/>
    <n v="43.900257000000003"/>
    <n v="-102.647228999999"/>
    <s v="Light truck (2 axles, 4 tires)"/>
    <s v="Eastbound"/>
    <s v="Wild animal hit - damage only"/>
    <s v="Animal in roadway"/>
    <m/>
    <s v="Wild animal hit"/>
    <s v="Wild animal hit - damage only"/>
    <s v="Wild animal hit"/>
    <x v="7"/>
    <x v="0"/>
  </r>
  <r>
    <n v="2541"/>
    <n v="2213443"/>
    <d v="2022-09-29T18:34:00"/>
    <s v="PENNINGTON"/>
    <s v="N"/>
    <m/>
    <m/>
    <n v="-1"/>
    <n v="44"/>
    <s v="Animal  - wild"/>
    <s v="Clear"/>
    <s v="N"/>
    <s v="N"/>
    <s v="N"/>
    <s v="N"/>
    <n v="43.863826000000003"/>
    <n v="-102.61723600000001"/>
    <s v="SUV ( sport utility/suburban )"/>
    <s v="Eastbound"/>
    <s v="Wild animal hit - damage only"/>
    <s v="Animal in roadway"/>
    <m/>
    <s v="Wild animal hit"/>
    <s v="Wild animal hit - damage only"/>
    <s v="Wild animal hit"/>
    <x v="7"/>
    <x v="0"/>
  </r>
  <r>
    <n v="2543"/>
    <n v="2213254"/>
    <d v="2022-09-19T08:37:00"/>
    <s v="PENNINGTON"/>
    <s v="N"/>
    <s v="Lap belt and shoulder harness used"/>
    <s v="Slowing in traffic lane, Stopped in traffic lane, Straight ahead"/>
    <n v="0"/>
    <n v="16"/>
    <s v="Motor vehicle in transport"/>
    <s v="Clear"/>
    <s v="N"/>
    <s v="N"/>
    <s v="N"/>
    <s v="N"/>
    <n v="44.096257000000001"/>
    <n v="-103.151383999999"/>
    <s v="Light truck (2 axles, 4 tires); Passenger car"/>
    <s v="Southbound"/>
    <s v="Followed too closely; None"/>
    <s v="None"/>
    <s v="FOLLOWING TOO CLOSE, PROOF OF INSURANCE/FINANCIAL RESPONSIBILITY"/>
    <s v="None"/>
    <s v="None"/>
    <s v="0.00 BAC, 0.00 BAC, 0.00 BAC"/>
    <x v="7"/>
    <x v="0"/>
  </r>
  <r>
    <n v="2545"/>
    <n v="2210919"/>
    <d v="2022-08-26T19:45:00"/>
    <s v="PENNINGTON"/>
    <s v="N"/>
    <s v="Lap belt and shoulder harness used"/>
    <s v="Stopped in traffic lane, Straight ahead"/>
    <n v="0"/>
    <n v="16"/>
    <s v="Motor vehicle in transport"/>
    <s v="Cloudy, Rain"/>
    <s v="N"/>
    <s v="N"/>
    <s v="N"/>
    <s v="N"/>
    <n v="44.096257000000001"/>
    <n v="-103.151383999999"/>
    <s v="Passenger car; Single-unit truck (2 axle, 6 tires) GVWR 10,000 lbs or less"/>
    <s v="Northbound"/>
    <s v="Drinking; Followed too closely; None"/>
    <s v="None"/>
    <s v="DUI, FAIL TO REPORT ACC W/UNATTENDED PROPERTY, FINANCIAL RESPONSIBILITY - OWNER, EXPIRED VALIDATION STICKER"/>
    <s v="None"/>
    <s v="None"/>
    <s v="0.24 BAC, Test not given"/>
    <x v="7"/>
    <x v="0"/>
  </r>
  <r>
    <n v="2546"/>
    <n v="2211204"/>
    <d v="2022-09-02T17:40:00"/>
    <s v="PENNINGTON"/>
    <s v="N"/>
    <s v="Lap belt and shoulder harness used"/>
    <s v="Straight ahead"/>
    <n v="0"/>
    <n v="16"/>
    <s v="Motor vehicle in transport"/>
    <s v="Clear"/>
    <s v="N"/>
    <s v="N"/>
    <s v="N"/>
    <s v="N"/>
    <n v="44.081145999999897"/>
    <n v="-103.151386"/>
    <s v="Mini-van/passenger van with seats for 8 or less, including driver; Passenger car"/>
    <s v="Eastbound; Southbound"/>
    <s v="Disregarded traffic signs or signals; None"/>
    <s v="None"/>
    <s v="FAIL TO STOP FOR STOP SIGN / YIELD AFTER STOP"/>
    <s v="None"/>
    <s v="None"/>
    <s v="0.00 BAC, Test not given"/>
    <x v="7"/>
    <x v="2"/>
  </r>
  <r>
    <n v="2547"/>
    <n v="2211262"/>
    <d v="2022-09-06T07:45:00"/>
    <s v="PENNINGTON"/>
    <s v="N"/>
    <s v="Lap belt and shoulder harness used"/>
    <s v="Slowing in traffic lane, Straight ahead"/>
    <n v="0"/>
    <n v="44"/>
    <s v="Motor vehicle in transport"/>
    <s v="Clear"/>
    <s v="N"/>
    <s v="N"/>
    <s v="N"/>
    <s v="N"/>
    <n v="44.063727"/>
    <n v="-103.159814999999"/>
    <s v="Passenger car; SUV ( sport utility/suburban )"/>
    <s v="Westbound"/>
    <s v="Followed too closely; None"/>
    <s v="None"/>
    <s v="FOLLOWING TOO CLOSE"/>
    <s v="None"/>
    <s v="None"/>
    <s v="Test not given, Test not given"/>
    <x v="7"/>
    <x v="0"/>
  </r>
  <r>
    <n v="2552"/>
    <n v="2213448"/>
    <d v="2022-10-02T17:30:00"/>
    <s v="PENNINGTON"/>
    <s v="N"/>
    <s v="Lap belt and shoulder harness used"/>
    <s v="Straight ahead"/>
    <n v="0"/>
    <n v="16"/>
    <s v="Motor vehicle in transport, Overturn/rollover"/>
    <s v="Cloudy"/>
    <s v="N"/>
    <s v="N"/>
    <s v="N"/>
    <s v="N"/>
    <n v="44.098446000000003"/>
    <n v="-103.151386"/>
    <s v="Light truck (2 axles, 4 tires); SUV ( sport utility/suburban )"/>
    <s v="Southbound; Westbound"/>
    <s v="Failed to yield to vehicle; None"/>
    <s v="None"/>
    <s v="STOP SIGN VIOLATION"/>
    <s v="None"/>
    <s v="None"/>
    <s v="0.01 BAC, 0.00 BAC"/>
    <x v="7"/>
    <x v="2"/>
  </r>
  <r>
    <n v="2553"/>
    <n v="2211813"/>
    <d v="2022-09-13T16:15:00"/>
    <s v="PENNINGTON"/>
    <s v="N"/>
    <s v="Lap belt and shoulder harness used"/>
    <s v="Stopped in traffic lane, Straight ahead"/>
    <n v="0"/>
    <m/>
    <s v="Motor vehicle in transport"/>
    <s v="Clear"/>
    <s v="N"/>
    <s v="N"/>
    <s v="N"/>
    <s v="N"/>
    <n v="44.063464000000003"/>
    <n v="-103.159780999999"/>
    <s v="SUV ( sport utility/suburban )"/>
    <s v="Northbound"/>
    <s v="Followed too closely; None"/>
    <s v="None"/>
    <s v="FOLLOWING TOO CLOSELY"/>
    <s v="None"/>
    <s v="None"/>
    <s v="Test not given, Test not given"/>
    <x v="7"/>
    <x v="2"/>
  </r>
  <r>
    <n v="2554"/>
    <n v="2214475"/>
    <d v="2022-10-26T08:01:00"/>
    <s v="PENNINGTON"/>
    <s v="N"/>
    <s v="Lap belt and shoulder harness used"/>
    <s v="Changing lanes, Straight ahead"/>
    <n v="0"/>
    <n v="44"/>
    <s v="Motor vehicle in transport"/>
    <s v="Clear"/>
    <s v="N"/>
    <s v="N"/>
    <s v="N"/>
    <s v="N"/>
    <n v="44.058725000000003"/>
    <n v="-103.151152999999"/>
    <s v="Light truck (2 axles, 4 tires); Passenger car"/>
    <s v="Westbound"/>
    <s v="Improper lane change; None"/>
    <s v="None; Work zone ( construction/maintenance/utility )"/>
    <s v="IMPROPER LANE CHANGE"/>
    <s v="None"/>
    <s v="None"/>
    <s v="0.00 BAC, 0.00 BAC"/>
    <x v="7"/>
    <x v="0"/>
  </r>
  <r>
    <n v="2556"/>
    <n v="2213065"/>
    <d v="2022-10-09T19:18:00"/>
    <s v="PENNINGTON"/>
    <s v="N"/>
    <s v="Lap belt and shoulder harness used"/>
    <s v="Straight ahead, Turning left"/>
    <n v="0"/>
    <n v="44"/>
    <s v="Motor vehicle in transport"/>
    <s v="Clear"/>
    <s v="N"/>
    <s v="N"/>
    <s v="N"/>
    <s v="N"/>
    <n v="44.058860000000003"/>
    <n v="-103.15139000000001"/>
    <s v="SUV ( sport utility/suburban ); Truck pulling trailer(s) - GCWR 10,001 lbs or more"/>
    <s v="Eastbound; Westbound"/>
    <s v="None; Not applicable"/>
    <s v="None"/>
    <m/>
    <s v="None"/>
    <s v="None"/>
    <s v="0.00 BAC, Test not given"/>
    <x v="7"/>
    <x v="2"/>
  </r>
  <r>
    <n v="2557"/>
    <n v="2211868"/>
    <d v="2022-09-16T17:33:00"/>
    <s v="PENNINGTON"/>
    <s v="N"/>
    <s v="Lap belt and shoulder harness used"/>
    <s v="Slowing in traffic lane, Straight ahead"/>
    <n v="0"/>
    <n v="44"/>
    <s v="Motor vehicle in transport"/>
    <s v="Cloudy"/>
    <s v="N"/>
    <s v="N"/>
    <s v="N"/>
    <s v="N"/>
    <n v="44.064669000000002"/>
    <n v="-103.161449"/>
    <s v="Light truck (2 axles, 4 tires); SUV ( sport utility/suburban )"/>
    <s v="Eastbound"/>
    <s v="Followed too closely; None"/>
    <s v="None"/>
    <s v="FOLLOWING TOO CLOSELY, FINANCIAL RESPONSIBILITY - OWNER"/>
    <s v="None"/>
    <s v="None"/>
    <s v="Test not given, Test not given"/>
    <x v="7"/>
    <x v="0"/>
  </r>
  <r>
    <n v="2560"/>
    <n v="2214797"/>
    <d v="2022-09-06T19:27:00"/>
    <s v="JACKSON"/>
    <s v="N"/>
    <m/>
    <m/>
    <n v="-1"/>
    <m/>
    <s v="Animal  - wild"/>
    <s v="Clear"/>
    <s v="N"/>
    <s v="N"/>
    <s v="N"/>
    <s v="N"/>
    <n v="43.548824000000003"/>
    <n v="-101.90547100000001"/>
    <s v="SUV ( sport utility/suburban )"/>
    <s v="Eastbound"/>
    <s v="Wild animal hit - damage only"/>
    <s v="Animal in roadway"/>
    <m/>
    <s v="Wild animal hit"/>
    <s v="Wild animal hit - damage only"/>
    <s v="Wild animal hit"/>
    <x v="7"/>
    <x v="0"/>
  </r>
  <r>
    <n v="2561"/>
    <n v="2214761"/>
    <d v="2022-09-09T19:40:00"/>
    <s v="PENNINGTON"/>
    <s v="N"/>
    <s v="Lap belt and shoulder harness used"/>
    <s v="Starting in traffic lane, Straight ahead"/>
    <n v="0"/>
    <m/>
    <s v="Motor vehicle in transport"/>
    <s v="Cloudy"/>
    <s v="N"/>
    <s v="N"/>
    <s v="N"/>
    <s v="N"/>
    <n v="44.100467000000002"/>
    <n v="-103.151285999999"/>
    <s v="Passenger car; SUV ( sport utility/suburban )"/>
    <s v="Southbound"/>
    <s v="Drinking; Failure to keep in proper lane; None"/>
    <s v="None"/>
    <m/>
    <s v="None"/>
    <s v="None"/>
    <s v="Test given, but unobtainable at time report filed, Test not given"/>
    <x v="7"/>
    <x v="1"/>
  </r>
  <r>
    <n v="2562"/>
    <n v="2212865"/>
    <d v="2022-09-24T02:30:00"/>
    <s v="PENNINGTON"/>
    <s v="N"/>
    <m/>
    <s v="Straight ahead"/>
    <n v="0"/>
    <n v="16"/>
    <s v="Guardrail end"/>
    <s v="Clear"/>
    <s v="N"/>
    <s v="N"/>
    <s v="N"/>
    <s v="N"/>
    <n v="44.096933999999898"/>
    <n v="-103.151231999999"/>
    <s v="Passenger car"/>
    <s v="Northbound"/>
    <s v="Driving too fast for conditions; None"/>
    <s v="None"/>
    <m/>
    <s v="Unknown"/>
    <s v="None"/>
    <s v="Test not given"/>
    <x v="7"/>
    <x v="0"/>
  </r>
  <r>
    <n v="2566"/>
    <n v="2212096"/>
    <d v="2022-09-16T16:59:00"/>
    <s v="PENNINGTON"/>
    <s v="N"/>
    <s v="Lap belt and shoulder harness used"/>
    <s v="Stopped in traffic lane, Straight ahead"/>
    <n v="0"/>
    <n v="44"/>
    <s v="Motor vehicle in transport"/>
    <s v="Rain"/>
    <s v="N"/>
    <s v="N"/>
    <s v="N"/>
    <s v="N"/>
    <n v="44.064647000000001"/>
    <n v="-103.161411"/>
    <s v="Light truck (2 axles, 4 tires); Mini-van/passenger van with seats for 8 or less, including driver"/>
    <s v="Eastbound"/>
    <s v="Driving too fast for conditions; Followed too closely; None"/>
    <s v="Road surface condition ( wet, icy, snow, slush, etc. )"/>
    <s v="OVERDRIVING ROAD CONDITIONS, OVERDRIVING ROAD CONDITIONS"/>
    <s v="None"/>
    <s v="None"/>
    <s v="Test not given, Test not given, Test not given"/>
    <x v="7"/>
    <x v="2"/>
  </r>
  <r>
    <n v="2569"/>
    <n v="2212295"/>
    <d v="2022-09-22T07:25:00"/>
    <s v="PENNINGTON"/>
    <s v="N"/>
    <s v="Lap belt and shoulder harness used"/>
    <s v="Straight ahead, Turning left"/>
    <n v="0"/>
    <n v="16"/>
    <s v="Motor vehicle in transport"/>
    <s v="Clear"/>
    <s v="N"/>
    <s v="N"/>
    <s v="N"/>
    <s v="N"/>
    <n v="44.096257000000001"/>
    <n v="-103.151383999999"/>
    <s v="Light truck (2 axles, 4 tires); Passenger car"/>
    <s v="Eastbound; Westbound"/>
    <s v="Failed to yield to vehicle; None"/>
    <s v="None"/>
    <s v="LEFT TURNING VEHICLE TO YIELD ROW"/>
    <s v="None"/>
    <s v="None"/>
    <s v="Test not given, Test not given"/>
    <x v="7"/>
    <x v="2"/>
  </r>
  <r>
    <n v="2570"/>
    <n v="2212505"/>
    <d v="2022-09-16T18:36:00"/>
    <s v="PENNINGTON"/>
    <s v="N"/>
    <s v="Lap belt and shoulder harness used"/>
    <s v="Straight ahead, Turning left"/>
    <n v="0"/>
    <n v="16"/>
    <s v="Motor vehicle in transport"/>
    <s v="Rain"/>
    <s v="N"/>
    <s v="N"/>
    <s v="N"/>
    <s v="N"/>
    <n v="44.098446000000003"/>
    <n v="-103.151386"/>
    <s v="Mini-van/passenger van with seats for 8 or less, including driver; Passenger car"/>
    <s v="Southbound"/>
    <s v="Improper turn; None"/>
    <s v="None"/>
    <s v="TURNING FROM WRONG LANE"/>
    <s v="None"/>
    <s v="None"/>
    <s v="Test not given, Test not given"/>
    <x v="7"/>
    <x v="0"/>
  </r>
  <r>
    <n v="2571"/>
    <n v="2212767"/>
    <d v="2022-10-03T19:15:00"/>
    <s v="PENNINGTON"/>
    <s v="N"/>
    <s v="Lap belt and shoulder harness used"/>
    <s v="Straight ahead, Turning left"/>
    <n v="0"/>
    <n v="44"/>
    <s v="Motor vehicle in transport"/>
    <s v="Cloudy, Rain"/>
    <s v="N"/>
    <s v="N"/>
    <s v="N"/>
    <s v="N"/>
    <n v="44.063643999999897"/>
    <n v="-103.159672999999"/>
    <s v="Light truck (2 axles, 4 tires)"/>
    <s v="Eastbound; Westbound"/>
    <s v="Failed to yield to vehicle; None"/>
    <s v="None"/>
    <s v="LEFT TURNING VEHICLE TO YIELD ROW, FINANCIAL RESPONSIBILITY - OWNER"/>
    <s v="None"/>
    <s v="None"/>
    <s v="Test not given, Test not given"/>
    <x v="7"/>
    <x v="0"/>
  </r>
  <r>
    <n v="2572"/>
    <n v="2215425"/>
    <d v="2022-10-26T18:26:00"/>
    <s v="PENNINGTON"/>
    <s v="N"/>
    <s v="Lap belt and shoulder harness used"/>
    <s v="Backing, Stopped in traffic lane"/>
    <n v="0"/>
    <n v="16"/>
    <s v="Motor vehicle in transport"/>
    <s v="Clear"/>
    <s v="N"/>
    <s v="N"/>
    <s v="N"/>
    <s v="N"/>
    <n v="44.096257000000001"/>
    <n v="-103.151383999999"/>
    <s v="Passenger car; Tractor/semi-trailer"/>
    <s v="Southbound"/>
    <s v="None; Other"/>
    <s v="None"/>
    <m/>
    <s v="None"/>
    <s v="None"/>
    <s v="Test not given, 0.00 BAC"/>
    <x v="7"/>
    <x v="0"/>
  </r>
  <r>
    <n v="2574"/>
    <n v="2213101"/>
    <d v="2022-10-07T15:37:00"/>
    <s v="PENNINGTON"/>
    <s v="N"/>
    <s v="Lap belt and shoulder harness used"/>
    <s v="Straight ahead"/>
    <n v="0"/>
    <n v="16"/>
    <s v="Motor vehicle in transport"/>
    <s v="Cloudy"/>
    <s v="N"/>
    <s v="N"/>
    <s v="N"/>
    <s v="N"/>
    <n v="44.098446000000003"/>
    <n v="-103.151386"/>
    <s v="Passenger car; SUV ( sport utility/suburban )"/>
    <s v="Southbound; Westbound"/>
    <s v="Failed to yield to vehicle; None"/>
    <s v="None"/>
    <s v="STOP SIGN VIOLATION"/>
    <s v="None"/>
    <s v="None"/>
    <s v="Test not given, Test not given"/>
    <x v="7"/>
    <x v="0"/>
  </r>
  <r>
    <n v="2576"/>
    <n v="2213168"/>
    <d v="2022-10-08T11:30:00"/>
    <s v="PENNINGTON"/>
    <s v="N"/>
    <s v="Lap belt and shoulder harness used"/>
    <s v="Stopped in traffic lane, Straight ahead"/>
    <n v="0"/>
    <n v="16"/>
    <s v="Motor vehicle in transport"/>
    <s v="Clear"/>
    <s v="N"/>
    <s v="N"/>
    <s v="N"/>
    <s v="N"/>
    <n v="44.0760369999999"/>
    <n v="-103.151246"/>
    <s v="Light truck (2 axles, 4 tires); Mini-van/passenger van with seats for 8 or less, including driver"/>
    <s v="Northbound"/>
    <s v="Followed too closely; None"/>
    <s v="None"/>
    <s v="FOLLOWING TOO CLOSELY"/>
    <s v="Brakes; None"/>
    <s v="None"/>
    <s v="Test not given, Test not given"/>
    <x v="7"/>
    <x v="0"/>
  </r>
  <r>
    <n v="2579"/>
    <n v="2213342"/>
    <d v="2022-10-13T17:23:00"/>
    <s v="PENNINGTON"/>
    <s v="N"/>
    <s v="Lap belt and shoulder harness used, None used"/>
    <s v="Straight ahead, Turning left"/>
    <n v="0"/>
    <n v="16"/>
    <s v="Motor vehicle in transport"/>
    <s v="Clear"/>
    <s v="N"/>
    <s v="N"/>
    <s v="N"/>
    <s v="N"/>
    <n v="44.069225000000003"/>
    <n v="-103.158551"/>
    <s v="Passenger car; SUV ( sport utility/suburban )"/>
    <s v="Eastbound; Southbound"/>
    <s v="Disregarded traffic signs or signals; None"/>
    <s v="None"/>
    <s v="FAIL TO STOP AT RED LIGHT"/>
    <s v="None"/>
    <s v="None"/>
    <s v="Test not given, Test not given"/>
    <x v="7"/>
    <x v="2"/>
  </r>
  <r>
    <n v="2582"/>
    <n v="2213616"/>
    <d v="2022-10-18T07:50:00"/>
    <s v="PENNINGTON"/>
    <s v="N"/>
    <m/>
    <m/>
    <n v="-1"/>
    <n v="44"/>
    <s v="Animal  - wild"/>
    <s v="Clear"/>
    <s v="N"/>
    <s v="N"/>
    <s v="N"/>
    <s v="N"/>
    <n v="44.035265000000003"/>
    <n v="-103.102058"/>
    <s v="SUV ( sport utility/suburban )"/>
    <s v="Westbound"/>
    <s v="Wild animal hit - damage only"/>
    <s v="Animal in roadway"/>
    <m/>
    <s v="Wild animal hit"/>
    <s v="Wild animal hit - damage only"/>
    <s v="Wild animal hit"/>
    <x v="7"/>
    <x v="0"/>
  </r>
  <r>
    <n v="2583"/>
    <n v="2213631"/>
    <d v="2022-10-08T20:00:00"/>
    <s v="PENNINGTON"/>
    <s v="N"/>
    <m/>
    <m/>
    <n v="-1"/>
    <n v="44"/>
    <s v="Animal  - wild"/>
    <s v="Clear"/>
    <s v="N"/>
    <s v="N"/>
    <s v="N"/>
    <s v="N"/>
    <n v="43.7087989999999"/>
    <n v="-102.061954"/>
    <s v="Passenger car"/>
    <s v="Westbound"/>
    <s v="Wild animal hit - damage only"/>
    <s v="Animal in roadway"/>
    <m/>
    <s v="Wild animal hit"/>
    <s v="Wild animal hit - damage only"/>
    <s v="Wild animal hit"/>
    <x v="7"/>
    <x v="0"/>
  </r>
  <r>
    <n v="2586"/>
    <n v="2213655"/>
    <d v="2022-10-18T12:35:00"/>
    <s v="PENNINGTON"/>
    <s v="N"/>
    <s v="Lap belt and shoulder harness used"/>
    <s v="Straight ahead"/>
    <n v="0"/>
    <n v="16"/>
    <s v="Motor vehicle in transport"/>
    <s v="Clear"/>
    <s v="N"/>
    <s v="N"/>
    <s v="N"/>
    <s v="N"/>
    <n v="44.096257000000001"/>
    <n v="-103.15122700000001"/>
    <s v="Passenger car; SUV ( sport utility/suburban )"/>
    <s v="Eastbound; Northbound"/>
    <s v="Disregarded traffic signs or signals; Failed to yield to vehicle; None"/>
    <s v="None"/>
    <s v="FAIL TO STOP AT RED LIGHT"/>
    <s v="None"/>
    <s v="None"/>
    <s v="Test not given, Test not given"/>
    <x v="7"/>
    <x v="0"/>
  </r>
  <r>
    <n v="2588"/>
    <n v="2214793"/>
    <d v="2022-10-17T08:19:00"/>
    <s v="JACKSON"/>
    <s v="N"/>
    <s v="Lap belt and shoulder harness used"/>
    <s v="Overtaking/passing, Turning left"/>
    <n v="0"/>
    <n v="44"/>
    <s v="Cross median/centerline, Motor vehicle in transport, Overturn/rollover"/>
    <s v="Clear"/>
    <s v="N"/>
    <s v="N"/>
    <s v="N"/>
    <s v="N"/>
    <n v="43.5488199999999"/>
    <n v="-101.900035"/>
    <s v="Passenger car"/>
    <s v="Eastbound"/>
    <s v="Failed to yield to vehicle; Improper passing; None"/>
    <s v="None"/>
    <m/>
    <s v="None"/>
    <s v="None"/>
    <s v="Test not given, Test not given"/>
    <x v="7"/>
    <x v="2"/>
  </r>
  <r>
    <n v="2589"/>
    <n v="2215081"/>
    <d v="2022-10-27T16:05:00"/>
    <s v="PENNINGTON"/>
    <s v="N"/>
    <s v="Lap belt and shoulder harness used, None used"/>
    <s v="Straight ahead"/>
    <n v="0"/>
    <n v="44"/>
    <s v="Overturn/rollover, Ran off road right"/>
    <s v="Clear"/>
    <s v="N"/>
    <s v="N"/>
    <s v="N"/>
    <s v="N"/>
    <n v="43.71613"/>
    <n v="-102.301677999999"/>
    <s v="Mini-van/passenger van with seats for 8 or less, including driver"/>
    <s v="Westbound"/>
    <s v="Failure to keep in proper lane; None"/>
    <s v="None"/>
    <s v="RECKLESS DRIVING, DRIVING WRONG SIDE OF ROAD/DRIVING LEFT OF CENTER"/>
    <s v="None"/>
    <s v="None"/>
    <s v="0.05 BAC, Not reported"/>
    <x v="7"/>
    <x v="3"/>
  </r>
  <r>
    <n v="2590"/>
    <n v="2214955"/>
    <d v="2022-10-22T13:24:00"/>
    <s v="PENNINGTON"/>
    <s v="N"/>
    <s v="Helmet and eye protection, Lap belt and shoulder harness used"/>
    <s v="Leaving traffic lane, Straight ahead"/>
    <n v="0"/>
    <n v="16"/>
    <s v="Motor vehicle in transport"/>
    <s v="Clear"/>
    <s v="N"/>
    <s v="N"/>
    <s v="N"/>
    <s v="N"/>
    <n v="44.098911000000001"/>
    <n v="-103.151206"/>
    <s v="Motorcycle; SUV ( sport utility/suburban )"/>
    <s v="Northbound"/>
    <s v="Improper lane change; None"/>
    <s v="None"/>
    <s v="IMPROPER LANE CHANGE"/>
    <s v="None"/>
    <s v="None"/>
    <s v="0.00 BAC, 0.00 BAC"/>
    <x v="7"/>
    <x v="1"/>
  </r>
  <r>
    <n v="2591"/>
    <n v="2214770"/>
    <d v="2022-10-28T12:51:00"/>
    <s v="PENNINGTON"/>
    <s v="N"/>
    <s v="Lap belt and shoulder harness used"/>
    <s v="Straight ahead"/>
    <n v="0"/>
    <n v="44"/>
    <s v="Motor vehicle in transport"/>
    <s v="Clear"/>
    <s v="N"/>
    <s v="N"/>
    <s v="N"/>
    <s v="N"/>
    <n v="44.052253"/>
    <n v="-103.13995300000001"/>
    <s v="Light truck (2 axles, 4 tires); Passenger car"/>
    <s v="Westbound"/>
    <s v="Followed too closely; None"/>
    <s v="None"/>
    <m/>
    <s v="None"/>
    <s v="None"/>
    <s v="Test not given, Test not given"/>
    <x v="7"/>
    <x v="0"/>
  </r>
  <r>
    <n v="2593"/>
    <n v="2214435"/>
    <d v="2022-10-31T18:50:00"/>
    <s v="PENNINGTON"/>
    <s v="N"/>
    <m/>
    <m/>
    <n v="-1"/>
    <n v="44"/>
    <s v="Animal  - wild"/>
    <s v="Clear"/>
    <s v="N"/>
    <s v="N"/>
    <s v="N"/>
    <s v="N"/>
    <n v="44.052011"/>
    <n v="-103.139538"/>
    <s v="Passenger car"/>
    <s v="Westbound"/>
    <s v="Wild animal hit - damage only"/>
    <s v="Animal in roadway"/>
    <m/>
    <s v="Wild animal hit"/>
    <s v="Wild animal hit - damage only"/>
    <s v="Wild animal hit"/>
    <x v="7"/>
    <x v="0"/>
  </r>
  <r>
    <n v="2594"/>
    <n v="2214329"/>
    <d v="2022-10-21T07:48:00"/>
    <s v="PENNINGTON"/>
    <s v="N"/>
    <m/>
    <m/>
    <n v="-1"/>
    <n v="44"/>
    <s v="Animal  - wild"/>
    <s v="Clear"/>
    <s v="N"/>
    <s v="N"/>
    <s v="N"/>
    <s v="N"/>
    <n v="43.958399999999898"/>
    <n v="-102.881601"/>
    <s v="Light truck (2 axles, 4 tires)"/>
    <s v="Eastbound"/>
    <s v="Wild animal hit - damage only"/>
    <s v="Animal in roadway"/>
    <m/>
    <s v="Wild animal hit"/>
    <s v="Wild animal hit - damage only"/>
    <s v="Wild animal hit"/>
    <x v="7"/>
    <x v="0"/>
  </r>
  <r>
    <n v="2597"/>
    <n v="2214806"/>
    <d v="2022-11-02T09:50:00"/>
    <s v="PENNINGTON"/>
    <s v="N"/>
    <s v="Helmet and eye protection, Lap belt and shoulder harness used"/>
    <s v="Changing lanes, Straight ahead"/>
    <n v="0"/>
    <n v="16"/>
    <s v="Motor vehicle in transport"/>
    <s v="Clear"/>
    <s v="N"/>
    <s v="N"/>
    <s v="N"/>
    <s v="N"/>
    <n v="44.067985"/>
    <n v="-103.159533999999"/>
    <s v="Motorcycle; Tractor/doubles"/>
    <s v="Eastbound"/>
    <s v="Improper lane change; None"/>
    <s v="None"/>
    <s v="LANE DRIVING REQUIRED / ILLEGAL LANE CHANGE"/>
    <s v="None"/>
    <s v="None"/>
    <s v="Test not given, Test not given"/>
    <x v="7"/>
    <x v="0"/>
  </r>
  <r>
    <n v="2601"/>
    <n v="2214850"/>
    <d v="2022-11-08T17:20:00"/>
    <s v="PENNINGTON"/>
    <s v="N"/>
    <s v="Lap belt and shoulder harness used"/>
    <s v="Stopped in traffic lane, Straight ahead"/>
    <n v="0"/>
    <n v="16"/>
    <s v="Motor vehicle in transport"/>
    <s v="Clear"/>
    <s v="N"/>
    <s v="N"/>
    <s v="N"/>
    <s v="N"/>
    <n v="44.079470999999899"/>
    <n v="-103.151394999999"/>
    <s v="Passenger car; SUV ( sport utility/suburban )"/>
    <s v="Southbound"/>
    <s v="None"/>
    <s v="None"/>
    <s v="CARELESS DRIVING."/>
    <s v="None"/>
    <s v="None"/>
    <s v="Test not given, Test not given"/>
    <x v="7"/>
    <x v="0"/>
  </r>
  <r>
    <n v="2602"/>
    <n v="2215022"/>
    <d v="2022-11-09T17:38:00"/>
    <s v="PENNINGTON"/>
    <s v="N"/>
    <s v="Lap belt and shoulder harness used"/>
    <s v="Stopped in traffic lane, Turning right"/>
    <n v="0"/>
    <n v="16"/>
    <s v="Motor vehicle in transport"/>
    <s v="Sleet, hail ( freezing rain or drizzle )"/>
    <s v="N"/>
    <s v="N"/>
    <s v="N"/>
    <s v="N"/>
    <n v="44.070884999999898"/>
    <n v="-103.15516100000001"/>
    <s v="Passenger car; SUV ( sport utility/suburban )"/>
    <s v="Southbound; Westbound"/>
    <s v="Driving too fast for conditions; None"/>
    <s v="None; Road surface condition ( wet, icy, snow, slush, etc. )"/>
    <s v="OVERDRIVING ROAD CONDITIONS"/>
    <s v="None"/>
    <s v="None"/>
    <s v="Test not given, Test not given"/>
    <x v="7"/>
    <x v="0"/>
  </r>
  <r>
    <n v="2603"/>
    <n v="2215541"/>
    <d v="2022-11-10T17:13:00"/>
    <s v="PENNINGTON"/>
    <s v="N"/>
    <s v="Lap belt and shoulder harness used"/>
    <s v="Stopped in traffic lane, Straight ahead"/>
    <n v="0"/>
    <n v="16"/>
    <s v="Motor vehicle in transport"/>
    <s v="Clear"/>
    <s v="N"/>
    <s v="N"/>
    <s v="N"/>
    <s v="N"/>
    <n v="44.0773429999999"/>
    <n v="-103.15140700000001"/>
    <s v="Light truck (2 axles, 4 tires); SUV ( sport utility/suburban )"/>
    <s v="Southbound"/>
    <s v="Followed too closely; None"/>
    <s v="None"/>
    <s v="FOLLOWING TOO CLOSE"/>
    <s v="None"/>
    <s v="None"/>
    <s v="0.00 BAC, 0.00 BAC, 0.00 BAC, 0.00 BAC"/>
    <x v="7"/>
    <x v="0"/>
  </r>
  <r>
    <n v="2605"/>
    <n v="2217742"/>
    <d v="2022-12-07T16:56:00"/>
    <s v="PENNINGTON"/>
    <s v="N"/>
    <s v="Lap belt and shoulder harness used"/>
    <s v="Stopped in traffic lane, Straight ahead"/>
    <n v="0"/>
    <n v="44"/>
    <s v="Motor vehicle in transport"/>
    <s v="Clear"/>
    <s v="N"/>
    <s v="N"/>
    <s v="Y"/>
    <s v="N"/>
    <n v="44.058860000000003"/>
    <n v="-103.15139000000001"/>
    <s v="Light truck (2 axles, 4 tires); Single-unit truck (2 axle, 6 tires) GVWR 10,000 lbs or less"/>
    <s v="Eastbound"/>
    <s v="Distracted (list distraction in narrative); None"/>
    <s v="None"/>
    <s v="DRIVERS LICENSE SUSPENDED, CARELESS DRIVING."/>
    <s v="None"/>
    <s v="None"/>
    <s v="Test not given, Test not given"/>
    <x v="7"/>
    <x v="0"/>
  </r>
  <r>
    <n v="2606"/>
    <n v="2217264"/>
    <d v="2022-12-01T17:21:00"/>
    <s v="PENNINGTON"/>
    <s v="N"/>
    <s v="Lap belt and shoulder harness used"/>
    <s v="Slowing in traffic lane, Straight ahead"/>
    <n v="0"/>
    <n v="16"/>
    <s v="Motor vehicle in transport"/>
    <s v="Clear"/>
    <s v="N"/>
    <s v="N"/>
    <s v="N"/>
    <s v="N"/>
    <n v="44.078674999999897"/>
    <n v="-103.151398999999"/>
    <s v="SUV ( sport utility/suburban )"/>
    <s v="Westbound"/>
    <s v="Followed too closely; None"/>
    <s v="None"/>
    <s v="FOLLOWING TOO CLOSE, PROOF OF INSURANCE/FINANCIAL RESPONSIBILITY"/>
    <s v="None"/>
    <s v="None"/>
    <s v="0.00 BAC, 0.00 BAC"/>
    <x v="7"/>
    <x v="0"/>
  </r>
  <r>
    <n v="2612"/>
    <n v="2215096"/>
    <d v="2022-11-09T17:34:00"/>
    <s v="PENNINGTON"/>
    <s v="N"/>
    <m/>
    <s v="Straight ahead"/>
    <n v="0"/>
    <n v="44"/>
    <s v="Highway traffic sign post/sign, Ran off road right"/>
    <s v="Sleet, hail ( freezing rain or drizzle )"/>
    <s v="N"/>
    <s v="N"/>
    <s v="N"/>
    <s v="N"/>
    <n v="44.047344000000002"/>
    <n v="-103.13145900000001"/>
    <s v="Mini-van/passenger van with seats for 8 or less, including driver"/>
    <s v="Eastbound"/>
    <s v="Driving too fast for conditions; None"/>
    <s v="Road surface condition ( wet, icy, snow, slush, etc. )"/>
    <m/>
    <s v="None"/>
    <s v="Weather conditions"/>
    <s v="Test not given"/>
    <x v="7"/>
    <x v="0"/>
  </r>
  <r>
    <n v="2613"/>
    <n v="2217086"/>
    <d v="2022-12-05T17:00:00"/>
    <s v="PENNINGTON"/>
    <s v="N"/>
    <s v="Lap belt and shoulder harness used"/>
    <s v="Turning right"/>
    <n v="0"/>
    <n v="44"/>
    <s v="Traffic signal support/signal"/>
    <s v="Cloudy"/>
    <s v="N"/>
    <s v="N"/>
    <s v="N"/>
    <s v="N"/>
    <n v="44.065859000000003"/>
    <n v="-103.16354200000001"/>
    <s v="Tractor/semi-trailer"/>
    <s v="Westbound"/>
    <s v="Improper turn; None"/>
    <s v="None"/>
    <m/>
    <s v="None"/>
    <s v="None"/>
    <s v="Test not given"/>
    <x v="7"/>
    <x v="0"/>
  </r>
  <r>
    <n v="2614"/>
    <n v="2217905"/>
    <d v="2022-12-13T12:30:00"/>
    <s v="JACKSON"/>
    <s v="N"/>
    <s v="Lap belt and shoulder harness used"/>
    <s v="Straight ahead"/>
    <n v="0"/>
    <n v="44"/>
    <s v="Jackknife, Ran off road left"/>
    <s v="Sleet, hail ( freezing rain or drizzle ), Snow"/>
    <s v="N"/>
    <s v="N"/>
    <s v="N"/>
    <s v="N"/>
    <n v="43.6497379999999"/>
    <n v="-101.90079900000001"/>
    <s v="Tractor/semi-trailer"/>
    <s v="Southbound"/>
    <s v="Driving too fast for conditions; None"/>
    <s v="Road surface condition ( wet, icy, snow, slush, etc. )"/>
    <s v="OVERDRIVING ROAD CONDITIONS/SPEED OVER REASONABLE"/>
    <s v="None"/>
    <s v="Weather conditions"/>
    <s v="Test not given"/>
    <x v="7"/>
    <x v="0"/>
  </r>
  <r>
    <n v="2615"/>
    <n v="2215426"/>
    <d v="2022-11-08T09:04:00"/>
    <s v="PENNINGTON"/>
    <s v="N"/>
    <m/>
    <m/>
    <n v="-1"/>
    <n v="44"/>
    <s v="Animal  - wild"/>
    <s v="Clear"/>
    <s v="N"/>
    <s v="N"/>
    <s v="N"/>
    <s v="N"/>
    <n v="43.906266000000002"/>
    <n v="-102.682832"/>
    <s v="SUV ( sport utility/suburban )"/>
    <s v="Westbound"/>
    <s v="Wild animal hit - damage only"/>
    <s v="Animal in roadway"/>
    <m/>
    <s v="Wild animal hit"/>
    <s v="Wild animal hit - damage only"/>
    <s v="Wild animal hit"/>
    <x v="7"/>
    <x v="0"/>
  </r>
  <r>
    <n v="500"/>
    <n v="1800158"/>
    <d v="2018-01-03T18:16:00"/>
    <s v="JACKSON"/>
    <s v="N"/>
    <m/>
    <m/>
    <n v="-1"/>
    <n v="90"/>
    <s v="Animal  - wild"/>
    <s v="Clear"/>
    <s v="N"/>
    <s v="N"/>
    <s v="N"/>
    <s v="N"/>
    <n v="43.842886999999898"/>
    <n v="-101.26083800000001"/>
    <s v="Light truck (2 axles, 4 tires)"/>
    <s v="Westbound"/>
    <s v="Wild animal hit - damage only"/>
    <s v="Animal in roadway"/>
    <m/>
    <s v="Wild animal hit"/>
    <s v="Wild animal hit - damage only"/>
    <s v="Wild animal hit"/>
    <x v="8"/>
    <x v="0"/>
  </r>
  <r>
    <n v="503"/>
    <n v="1800550"/>
    <d v="2018-01-14T13:06:00"/>
    <s v="JONES"/>
    <s v="N"/>
    <s v="Lap belt and shoulder harness used"/>
    <s v="Straight ahead"/>
    <n v="0"/>
    <n v="90"/>
    <s v="Jackknife, Ran off road left"/>
    <s v="Sleet, hail ( freezing rain or drizzle ), Snow"/>
    <s v="Y"/>
    <s v="N"/>
    <s v="N"/>
    <s v="N"/>
    <n v="43.886477999999897"/>
    <n v="-100.84492"/>
    <s v="Tractor/semi-trailer"/>
    <s v="Eastbound"/>
    <s v="None; Over-correcting/over-steering"/>
    <s v="Road surface condition ( wet, icy, snow, slush, etc. )"/>
    <m/>
    <s v="None"/>
    <s v="None"/>
    <s v="0.00 BAC"/>
    <x v="8"/>
    <x v="0"/>
  </r>
  <r>
    <n v="504"/>
    <n v="1800708"/>
    <d v="2018-01-14T15:20:00"/>
    <s v="JONES"/>
    <s v="N"/>
    <s v="Lap belt and shoulder harness used"/>
    <s v="Straight ahead"/>
    <n v="0"/>
    <n v="90"/>
    <s v="Jackknife, Ran off road left"/>
    <s v="Cloudy"/>
    <s v="N"/>
    <s v="N"/>
    <s v="N"/>
    <s v="N"/>
    <n v="43.886803"/>
    <n v="-100.793380999999"/>
    <s v="Tractor/semi-trailer"/>
    <s v="Westbound"/>
    <s v="Driving too fast for conditions; None"/>
    <s v="Road surface condition ( wet, icy, snow, slush, etc. )"/>
    <m/>
    <s v="None"/>
    <s v="None"/>
    <s v="Test not given"/>
    <x v="8"/>
    <x v="0"/>
  </r>
  <r>
    <n v="506"/>
    <n v="1801276"/>
    <d v="2018-01-29T21:00:00"/>
    <s v="JACKSON"/>
    <s v="N"/>
    <m/>
    <m/>
    <n v="-1"/>
    <n v="90"/>
    <s v="Animal  - wild"/>
    <s v="Clear"/>
    <s v="N"/>
    <s v="N"/>
    <s v="N"/>
    <s v="N"/>
    <n v="43.842686999999898"/>
    <n v="-101.277231999999"/>
    <s v="Light truck (2 axles, 4 tires)"/>
    <s v="Eastbound"/>
    <s v="Wild animal hit - damage only"/>
    <s v="Animal in roadway"/>
    <m/>
    <s v="Wild animal hit"/>
    <s v="Wild animal hit - damage only"/>
    <s v="Wild animal hit"/>
    <x v="8"/>
    <x v="0"/>
  </r>
  <r>
    <n v="507"/>
    <n v="1801703"/>
    <d v="2018-01-24T03:00:00"/>
    <s v="JACKSON"/>
    <s v="N"/>
    <m/>
    <m/>
    <n v="-1"/>
    <n v="90"/>
    <s v="Animal  - wild"/>
    <s v="Clear"/>
    <s v="N"/>
    <s v="N"/>
    <s v="N"/>
    <s v="N"/>
    <n v="43.842604000000001"/>
    <n v="-101.253046999999"/>
    <s v="SUV ( sport utility/suburban )"/>
    <s v="Eastbound"/>
    <s v="Wild animal hit - damage only"/>
    <s v="Animal in roadway"/>
    <m/>
    <s v="Wild animal hit"/>
    <s v="Wild animal hit - damage only"/>
    <s v="Wild animal hit"/>
    <x v="8"/>
    <x v="0"/>
  </r>
  <r>
    <n v="508"/>
    <n v="1801704"/>
    <d v="2018-01-30T07:38:00"/>
    <s v="JACKSON"/>
    <s v="N"/>
    <s v="Lap belt and shoulder harness used"/>
    <s v="Straight ahead"/>
    <n v="0"/>
    <n v="90"/>
    <s v="Guardrail face, Ran off road left, Ran off road right"/>
    <s v="Rain, Sleet, hail ( freezing rain or drizzle )"/>
    <s v="N"/>
    <s v="N"/>
    <s v="N"/>
    <s v="N"/>
    <n v="43.900942999999899"/>
    <n v="-101.06589700000001"/>
    <s v="Passenger car"/>
    <s v="Eastbound"/>
    <s v="Driving too fast for conditions; None"/>
    <s v="Road surface condition ( wet, icy, snow, slush, etc. )"/>
    <m/>
    <s v="None"/>
    <s v="None"/>
    <s v="0.00 BAC"/>
    <x v="8"/>
    <x v="0"/>
  </r>
  <r>
    <n v="509"/>
    <n v="1802242"/>
    <d v="2018-02-08T11:48:00"/>
    <s v="JONES"/>
    <s v="N"/>
    <s v="Lap belt and shoulder harness used"/>
    <s v="Straight ahead"/>
    <n v="0"/>
    <n v="90"/>
    <s v="Ditch, Jackknife, Ran off road right"/>
    <s v="Snow, Blowing snow"/>
    <s v="N"/>
    <s v="N"/>
    <s v="N"/>
    <s v="N"/>
    <n v="43.901162999999897"/>
    <n v="-100.929742"/>
    <s v="Tractor/semi-trailer"/>
    <s v="Westbound"/>
    <s v="None; Running off road"/>
    <s v="None"/>
    <m/>
    <s v="None"/>
    <s v="Weather conditions"/>
    <s v="0.00 BAC"/>
    <x v="8"/>
    <x v="2"/>
  </r>
  <r>
    <n v="510"/>
    <n v="1802356"/>
    <d v="2018-02-15T11:08:00"/>
    <s v="JACKSON"/>
    <s v="N"/>
    <s v="Lap belt and shoulder harness used"/>
    <s v="Straight ahead"/>
    <n v="0"/>
    <n v="90"/>
    <s v="Overturn/rollover, Ran off road right"/>
    <s v="Snow"/>
    <s v="N"/>
    <s v="N"/>
    <s v="N"/>
    <s v="N"/>
    <n v="43.844281000000002"/>
    <n v="-101.221028"/>
    <s v="Passenger car"/>
    <s v="Eastbound"/>
    <s v="Driving too fast for conditions; Swerving or avoiding due to wind, slippery surface, vehicle, object, non-motorist, etc."/>
    <s v="Road surface condition ( wet, icy, snow, slush, etc. )"/>
    <s v="FINANCIAL RESPONSIBILITY - OWNER"/>
    <s v="None"/>
    <s v="None"/>
    <s v="0.00 BAC"/>
    <x v="8"/>
    <x v="1"/>
  </r>
  <r>
    <n v="512"/>
    <n v="1802617"/>
    <d v="2018-02-15T12:10:00"/>
    <s v="JACKSON"/>
    <s v="N"/>
    <s v="Lap belt and shoulder harness used"/>
    <s v="Overtaking/passing, Straight ahead"/>
    <n v="0"/>
    <n v="90"/>
    <s v="Motor vehicle in transport, Ran off road left, Ran off road right"/>
    <s v="Snow"/>
    <s v="N"/>
    <s v="N"/>
    <s v="N"/>
    <s v="N"/>
    <n v="43.848677000000002"/>
    <n v="-101.350238"/>
    <s v="Passenger car; SUV ( sport utility/suburban )"/>
    <s v="Westbound"/>
    <s v="Driving too fast for conditions; Failure to keep in proper lane; None"/>
    <s v="Road surface condition ( wet, icy, snow, slush, etc. )"/>
    <s v="POSSESSION OF DRUG PARAPHERNALIA BY DRIVER OF VEHICLE"/>
    <s v="None"/>
    <s v="None"/>
    <s v="Test not given, Test not given"/>
    <x v="8"/>
    <x v="2"/>
  </r>
  <r>
    <n v="513"/>
    <n v="1802729"/>
    <d v="2018-02-24T14:13:00"/>
    <s v="JACKSON"/>
    <s v="N"/>
    <s v="Lap belt and shoulder harness used"/>
    <s v="Straight ahead"/>
    <n v="0"/>
    <n v="90"/>
    <s v="Jackknife, Ran off road left"/>
    <s v="Snow"/>
    <s v="N"/>
    <s v="N"/>
    <s v="N"/>
    <s v="N"/>
    <n v="43.8853089999999"/>
    <n v="-101.133285"/>
    <s v="SUV ( sport utility/suburban )"/>
    <s v="Westbound"/>
    <s v="Driving too fast for conditions; None"/>
    <s v="Road surface condition ( wet, icy, snow, slush, etc. )"/>
    <m/>
    <s v="None"/>
    <s v="None"/>
    <s v="0.00 BAC"/>
    <x v="8"/>
    <x v="0"/>
  </r>
  <r>
    <n v="514"/>
    <n v="1803084"/>
    <d v="2018-02-24T16:30:00"/>
    <s v="JACKSON"/>
    <s v="N"/>
    <s v="Lap belt and shoulder harness used"/>
    <s v="Changing lanes, Straight ahead"/>
    <n v="0"/>
    <n v="90"/>
    <s v="Ditch, Motor vehicle in transport, Ran off road right"/>
    <s v="Blowing snow"/>
    <s v="N"/>
    <s v="N"/>
    <s v="N"/>
    <s v="N"/>
    <n v="43.8637459999999"/>
    <n v="-101.180944999999"/>
    <s v="Passenger car; SUV ( sport utility/suburban )"/>
    <s v="Eastbound"/>
    <s v="Driving too fast for conditions; None; Swerving or avoiding due to wind, slippery surface, vehicle, object, non-motorist, etc."/>
    <s v="Road surface condition ( wet, icy, snow, slush, etc. )"/>
    <m/>
    <s v="None"/>
    <s v="None"/>
    <s v="0.00 BAC, 0.00 BAC"/>
    <x v="8"/>
    <x v="0"/>
  </r>
  <r>
    <n v="515"/>
    <n v="1802963"/>
    <d v="2018-02-18T14:05:00"/>
    <s v="JONES"/>
    <s v="N"/>
    <s v="Lap belt and shoulder harness used"/>
    <s v="Straight ahead"/>
    <n v="0"/>
    <n v="90"/>
    <s v="Jackknife, Ran off road right"/>
    <s v="Cloudy, Blowing snow"/>
    <s v="N"/>
    <s v="N"/>
    <s v="N"/>
    <s v="N"/>
    <n v="43.886757000000003"/>
    <n v="-100.829252999999"/>
    <s v="Light truck (2 axles, 4 tires)"/>
    <s v="Westbound"/>
    <s v="None"/>
    <s v="Road surface condition ( wet, icy, snow, slush, etc. )"/>
    <m/>
    <s v="None"/>
    <s v="Weather conditions"/>
    <s v="Test not given"/>
    <x v="8"/>
    <x v="0"/>
  </r>
  <r>
    <n v="516"/>
    <n v="1803217"/>
    <d v="2018-03-01T01:54:00"/>
    <s v="JACKSON"/>
    <s v="N"/>
    <s v="Lap belt and shoulder harness used"/>
    <s v="Straight ahead"/>
    <n v="0"/>
    <n v="73"/>
    <s v="Animal - domestic"/>
    <s v="Clear"/>
    <s v="N"/>
    <s v="N"/>
    <s v="N"/>
    <s v="N"/>
    <n v="43.736482000000002"/>
    <n v="-101.532471"/>
    <s v="SUV ( sport utility/suburban )"/>
    <s v="Northbound"/>
    <s v="None"/>
    <s v="Animal in roadway"/>
    <m/>
    <s v="None"/>
    <s v="Other"/>
    <s v="Test not given"/>
    <x v="8"/>
    <x v="2"/>
  </r>
  <r>
    <n v="518"/>
    <n v="1803401"/>
    <d v="2018-03-13T22:30:00"/>
    <s v="JACKSON"/>
    <s v="N"/>
    <m/>
    <m/>
    <n v="-1"/>
    <n v="90"/>
    <s v="Animal  - wild"/>
    <s v="Clear"/>
    <s v="N"/>
    <s v="N"/>
    <s v="N"/>
    <s v="N"/>
    <n v="43.847240999999897"/>
    <n v="-101.342440999999"/>
    <s v="Light truck (2 axles, 4 tires)"/>
    <s v="Westbound"/>
    <s v="Wild animal hit - damage only"/>
    <s v="Animal in roadway"/>
    <m/>
    <s v="Wild animal hit"/>
    <s v="Wild animal hit - damage only"/>
    <s v="Wild animal hit"/>
    <x v="8"/>
    <x v="0"/>
  </r>
  <r>
    <n v="519"/>
    <n v="1803504"/>
    <d v="2018-03-11T04:02:00"/>
    <s v="JACKSON"/>
    <s v="N"/>
    <s v="None used"/>
    <s v="Straight ahead"/>
    <n v="0"/>
    <n v="90"/>
    <s v="Guardrail face, Ran off road left"/>
    <s v="Clear"/>
    <s v="N"/>
    <s v="N"/>
    <s v="N"/>
    <s v="N"/>
    <n v="43.851894000000001"/>
    <n v="-101.422454"/>
    <s v="Passenger car"/>
    <s v="Westbound"/>
    <s v="Drinking; None"/>
    <s v="None"/>
    <s v="DUI, FAIL TO REPORT ACC W/UNATTENDED PROPERTY, HIT/RUN PROPERTY DAMAGE"/>
    <s v="None"/>
    <s v="None"/>
    <s v="Test refused"/>
    <x v="8"/>
    <x v="0"/>
  </r>
  <r>
    <n v="520"/>
    <n v="1803527"/>
    <d v="2018-03-16T23:00:00"/>
    <s v="JONES"/>
    <s v="N"/>
    <s v="Lap belt and shoulder harness used"/>
    <s v="Straight ahead"/>
    <n v="0"/>
    <n v="90"/>
    <s v="Guardrail face, Ran off road right"/>
    <s v="Snow"/>
    <s v="N"/>
    <s v="N"/>
    <s v="N"/>
    <s v="N"/>
    <n v="43.886572999999899"/>
    <n v="-100.769820999999"/>
    <s v="Light truck (2 axles, 4 tires)"/>
    <s v="Eastbound"/>
    <s v="Driving too fast for conditions; None"/>
    <s v="Road surface condition ( wet, icy, snow, slush, etc. )"/>
    <m/>
    <s v="None"/>
    <s v="None"/>
    <s v="0.00 BAC"/>
    <x v="8"/>
    <x v="0"/>
  </r>
  <r>
    <n v="521"/>
    <n v="1803711"/>
    <d v="2018-03-24T21:30:00"/>
    <s v="JONES"/>
    <s v="N"/>
    <m/>
    <m/>
    <n v="-1"/>
    <n v="90"/>
    <s v="Animal  - wild"/>
    <s v="Cloudy"/>
    <s v="N"/>
    <s v="N"/>
    <s v="N"/>
    <s v="N"/>
    <n v="43.886477999999897"/>
    <n v="-100.75768600000001"/>
    <s v="Van/Bus with seats for 9 - 15 people, including driver"/>
    <s v="Eastbound"/>
    <s v="Wild animal hit - damage only"/>
    <s v="Animal in roadway"/>
    <m/>
    <s v="Wild animal hit"/>
    <s v="Wild animal hit - damage only"/>
    <s v="Wild animal hit"/>
    <x v="8"/>
    <x v="0"/>
  </r>
  <r>
    <n v="522"/>
    <n v="1803843"/>
    <d v="2018-03-27T20:58:00"/>
    <s v="JACKSON"/>
    <s v="N"/>
    <m/>
    <m/>
    <n v="-1"/>
    <n v="73"/>
    <s v="Animal  - wild"/>
    <s v="Clear"/>
    <s v="N"/>
    <s v="N"/>
    <s v="N"/>
    <s v="N"/>
    <n v="43.583858999999897"/>
    <n v="-101.520989999999"/>
    <s v="Passenger car"/>
    <s v="Southbound"/>
    <s v="Wild animal hit - damage only"/>
    <s v="Animal in roadway"/>
    <m/>
    <s v="Wild animal hit"/>
    <s v="Wild animal hit - damage only"/>
    <s v="Wild animal hit"/>
    <x v="8"/>
    <x v="0"/>
  </r>
  <r>
    <n v="523"/>
    <n v="1804009"/>
    <d v="2018-04-03T09:45:00"/>
    <s v="JONES"/>
    <s v="N"/>
    <s v="Lap belt and shoulder harness used"/>
    <s v="Straight ahead"/>
    <n v="0"/>
    <n v="90"/>
    <s v="Jackknife, Overturn/rollover, Ran off road right"/>
    <s v="Snow, Blowing snow"/>
    <s v="N"/>
    <s v="N"/>
    <s v="N"/>
    <s v="N"/>
    <n v="43.887593000000003"/>
    <n v="-100.884275"/>
    <s v="Light truck (2 axles, 4 tires)"/>
    <s v="Westbound"/>
    <s v="None; Swerving or avoiding due to wind, slippery surface, vehicle, object, non-motorist, etc."/>
    <s v="Road surface condition ( wet, icy, snow, slush, etc. )"/>
    <m/>
    <s v="None"/>
    <s v="None"/>
    <s v="0.00 BAC"/>
    <x v="8"/>
    <x v="0"/>
  </r>
  <r>
    <n v="524"/>
    <n v="1804010"/>
    <d v="2018-03-29T10:45:00"/>
    <s v="JACKSON"/>
    <s v="N"/>
    <m/>
    <m/>
    <n v="-1"/>
    <n v="90"/>
    <s v="Animal  - wild"/>
    <s v="Cloudy, Snow"/>
    <s v="N"/>
    <s v="N"/>
    <s v="N"/>
    <s v="N"/>
    <n v="43.8486499999999"/>
    <n v="-101.350122999999"/>
    <s v="SUV ( sport utility/suburban )"/>
    <s v="Westbound"/>
    <s v="Wild animal hit - damage only"/>
    <s v="Animal in roadway"/>
    <m/>
    <s v="Wild animal hit"/>
    <s v="Wild animal hit - damage only"/>
    <s v="Wild animal hit"/>
    <x v="8"/>
    <x v="0"/>
  </r>
  <r>
    <n v="525"/>
    <n v="1804958"/>
    <d v="2018-03-16T14:15:00"/>
    <s v="JACKSON"/>
    <s v="N"/>
    <s v="Lap belt and shoulder harness used"/>
    <s v="Straight ahead, Turning right"/>
    <n v="0"/>
    <n v="73"/>
    <s v="Cross median/centerline, Motor vehicle in transport"/>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8"/>
    <x v="0"/>
  </r>
  <r>
    <n v="527"/>
    <n v="1805368"/>
    <d v="2018-05-07T21:00:00"/>
    <s v="JONES"/>
    <s v="N"/>
    <s v="None used"/>
    <s v="Straight ahead"/>
    <n v="0"/>
    <n v="90"/>
    <s v="Ran off road right, Tree/shrubbery"/>
    <s v="Rain"/>
    <s v="N"/>
    <s v="N"/>
    <s v="N"/>
    <s v="N"/>
    <n v="43.883541000000001"/>
    <n v="-100.71837600000001"/>
    <s v="Passenger car"/>
    <s v="Westbound"/>
    <s v="None"/>
    <s v="Road surface condition ( wet, icy, snow, slush, etc. )"/>
    <m/>
    <s v="None"/>
    <s v="None"/>
    <s v="Test not given"/>
    <x v="8"/>
    <x v="0"/>
  </r>
  <r>
    <n v="528"/>
    <n v="1805640"/>
    <d v="2018-05-17T21:13:00"/>
    <s v="JACKSON"/>
    <s v="N"/>
    <s v="Lap belt and shoulder harness used"/>
    <s v="Straight ahead"/>
    <n v="0"/>
    <n v="90"/>
    <s v="Overturn/rollover, Ran off road right, Separation of units"/>
    <s v="Rain, Severe crosswinds"/>
    <s v="N"/>
    <s v="N"/>
    <s v="N"/>
    <s v="N"/>
    <n v="43.900942999999899"/>
    <n v="-101.065596999999"/>
    <s v="Tractor/doubles"/>
    <s v="Eastbound"/>
    <s v="None; Swerving or avoiding due to wind, slippery surface, vehicle, object, non-motorist, etc."/>
    <s v="None"/>
    <m/>
    <s v="None"/>
    <s v="None"/>
    <s v="0.00 BAC"/>
    <x v="8"/>
    <x v="0"/>
  </r>
  <r>
    <n v="530"/>
    <n v="1805827"/>
    <d v="2018-05-29T14:55:00"/>
    <s v="JONES"/>
    <s v="N"/>
    <s v="Lap belt and shoulder harness used"/>
    <s v="Straight ahead"/>
    <n v="0"/>
    <n v="90"/>
    <s v="Motor vehicle in transport"/>
    <s v="Clear"/>
    <s v="N"/>
    <s v="N"/>
    <s v="N"/>
    <s v="N"/>
    <n v="43.901183000000003"/>
    <n v="-101.020533999999"/>
    <s v="Passenger car"/>
    <s v="Westbound"/>
    <s v="Improper lane change; None"/>
    <s v="None"/>
    <s v="LANE DRIVING REQUIRED / ILLEGAL LANE CHANGE"/>
    <s v="None"/>
    <s v="None"/>
    <s v="Test not given, Test not given"/>
    <x v="8"/>
    <x v="0"/>
  </r>
  <r>
    <n v="531"/>
    <n v="1806740"/>
    <d v="2018-06-16T12:56:00"/>
    <s v="JONES"/>
    <s v="N"/>
    <m/>
    <m/>
    <n v="-1"/>
    <n v="90"/>
    <s v="Animal  - wild"/>
    <s v="Cloudy"/>
    <s v="N"/>
    <s v="N"/>
    <s v="N"/>
    <s v="N"/>
    <n v="43.900903999999898"/>
    <n v="-100.926332"/>
    <s v="SUV ( sport utility/suburban )"/>
    <s v="Eastbound"/>
    <s v="Wild animal hit - damage only"/>
    <s v="Animal in roadway"/>
    <m/>
    <s v="Wild animal hit"/>
    <s v="Wild animal hit - damage only"/>
    <s v="Wild animal hit"/>
    <x v="8"/>
    <x v="0"/>
  </r>
  <r>
    <n v="532"/>
    <n v="1806852"/>
    <d v="2018-06-15T11:10:00"/>
    <s v="JONES"/>
    <s v="N"/>
    <m/>
    <m/>
    <n v="-1"/>
    <n v="90"/>
    <s v="Animal  - wild"/>
    <s v="Clear"/>
    <s v="N"/>
    <s v="N"/>
    <s v="N"/>
    <s v="N"/>
    <n v="43.8858719999999"/>
    <n v="-100.745333"/>
    <s v="Light truck (2 axles, 4 tires)"/>
    <s v="Westbound"/>
    <s v="Wild animal hit - damage only"/>
    <s v="Animal in roadway"/>
    <m/>
    <s v="Wild animal hit"/>
    <s v="Wild animal hit - damage only"/>
    <s v="Wild animal hit"/>
    <x v="8"/>
    <x v="0"/>
  </r>
  <r>
    <n v="533"/>
    <n v="1806631"/>
    <d v="2018-06-14T02:55:00"/>
    <s v="JONES"/>
    <s v="N"/>
    <m/>
    <m/>
    <n v="-1"/>
    <n v="90"/>
    <s v="Animal  - wild"/>
    <s v="Clear"/>
    <s v="N"/>
    <s v="N"/>
    <s v="N"/>
    <s v="N"/>
    <n v="43.886549000000002"/>
    <n v="-100.799751"/>
    <s v="SUV ( sport utility/suburban )"/>
    <s v="Eastbound"/>
    <s v="Wild animal hit - damage only"/>
    <s v="Animal in roadway"/>
    <m/>
    <s v="Wild animal hit"/>
    <s v="Wild animal hit - damage only"/>
    <s v="Wild animal hit"/>
    <x v="8"/>
    <x v="0"/>
  </r>
  <r>
    <n v="534"/>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8"/>
    <x v="0"/>
  </r>
  <r>
    <n v="535"/>
    <n v="1806987"/>
    <d v="2018-06-11T13:57:00"/>
    <s v="JACKSON"/>
    <s v="N"/>
    <s v="Lap belt and shoulder harness used"/>
    <s v="Straight ahead"/>
    <n v="0"/>
    <n v="90"/>
    <s v="Overturn/rollover, Ran off road right"/>
    <s v="Clear"/>
    <s v="N"/>
    <s v="N"/>
    <s v="N"/>
    <s v="N"/>
    <n v="43.8519399999999"/>
    <n v="-101.399168"/>
    <s v="Passenger car"/>
    <s v="Westbound"/>
    <s v="Drinking; Failure to keep in proper lane"/>
    <s v="None"/>
    <s v="POSSESSION OF MARIJUANA, POSSESSION OF DRUG PARAPHERNALIA BY DRIVER OF VEHICLE, DUI, LANE DRIVING REQUIRED / ILLEGAL LANE CHANGE"/>
    <s v="None"/>
    <s v="None"/>
    <s v="Test given, but unobtainable at time report filed, Not reported"/>
    <x v="8"/>
    <x v="1"/>
  </r>
  <r>
    <n v="536"/>
    <n v="1807219"/>
    <d v="2018-06-22T01:56:00"/>
    <s v="JONES"/>
    <s v="N"/>
    <m/>
    <m/>
    <n v="-1"/>
    <n v="90"/>
    <s v="Animal  - wild"/>
    <s v="Clear"/>
    <s v="N"/>
    <s v="N"/>
    <s v="N"/>
    <s v="N"/>
    <n v="43.8867189999999"/>
    <n v="-100.859421999999"/>
    <s v="Passenger car"/>
    <s v="Westbound"/>
    <s v="Wild animal hit - damage only"/>
    <s v="Animal in roadway"/>
    <m/>
    <s v="Wild animal hit"/>
    <s v="Wild animal hit - damage only"/>
    <s v="Wild animal hit"/>
    <x v="8"/>
    <x v="0"/>
  </r>
  <r>
    <n v="538"/>
    <n v="1807424"/>
    <d v="2018-06-30T04:10:00"/>
    <s v="JACKSON"/>
    <s v="N"/>
    <s v="Lap belt and shoulder harness used, None used"/>
    <s v="Straight ahead"/>
    <n v="0"/>
    <n v="90"/>
    <s v="Other traffic barrier, Overturn/rollover, Ran off road right"/>
    <s v="Cloudy"/>
    <s v="Y"/>
    <s v="N"/>
    <s v="N"/>
    <s v="N"/>
    <n v="43.851123000000001"/>
    <n v="-101.474299999999"/>
    <s v="Tractor/semi-trailer"/>
    <s v="Westbound"/>
    <s v="Over-correcting/over-steering; Swerving or avoiding due to wind, slippery surface, vehicle, object, non-motorist, etc."/>
    <s v="None"/>
    <m/>
    <s v="None"/>
    <s v="None"/>
    <s v="0.00 BAC, Not reported"/>
    <x v="8"/>
    <x v="3"/>
  </r>
  <r>
    <n v="540"/>
    <n v="1808177"/>
    <d v="2018-07-16T09:20:00"/>
    <s v="JACKSON"/>
    <s v="N"/>
    <s v="Helmet and eye protection"/>
    <s v="Straight ahead"/>
    <n v="0"/>
    <n v="90"/>
    <s v="Overturn/rollover"/>
    <s v="Clear"/>
    <s v="N"/>
    <s v="N"/>
    <s v="N"/>
    <s v="N"/>
    <n v="43.900770000000001"/>
    <n v="-101.082881"/>
    <s v="Motorcycle"/>
    <s v="Eastbound"/>
    <s v="None; Swerving or avoiding due to wind, slippery surface, vehicle, object, non-motorist, etc."/>
    <s v="None"/>
    <m/>
    <s v="None"/>
    <s v="None"/>
    <s v="0.00 BAC, Not reported"/>
    <x v="8"/>
    <x v="1"/>
  </r>
  <r>
    <n v="541"/>
    <n v="1808179"/>
    <d v="2018-07-10T18:27:00"/>
    <s v="JONES"/>
    <s v="N"/>
    <s v="Lap belt and shoulder harness used"/>
    <s v="Straight ahead"/>
    <n v="0"/>
    <n v="90"/>
    <s v="Ditch, Overturn/rollover, Ran off road left"/>
    <s v="Clear"/>
    <s v="N"/>
    <s v="N"/>
    <s v="N"/>
    <s v="N"/>
    <n v="43.886536999999898"/>
    <n v="-100.753429999999"/>
    <s v="Passenger car"/>
    <s v="Westbound"/>
    <s v="None"/>
    <s v="None"/>
    <m/>
    <s v="Tires"/>
    <s v="None"/>
    <s v="0.00 BAC, Not reported"/>
    <x v="8"/>
    <x v="1"/>
  </r>
  <r>
    <n v="542"/>
    <n v="1807902"/>
    <d v="2018-06-14T03:45:00"/>
    <s v="JONES"/>
    <s v="N"/>
    <s v="Lap belt and shoulder harness used"/>
    <s v="Straight ahead"/>
    <n v="0"/>
    <n v="90"/>
    <s v="Fire/explosion, Other movable object"/>
    <s v="Clear"/>
    <s v="N"/>
    <s v="N"/>
    <s v="N"/>
    <s v="N"/>
    <n v="43.886552000000002"/>
    <n v="-100.79812200000001"/>
    <s v="Tractor/semi-trailer"/>
    <s v="Eastbound"/>
    <s v="None"/>
    <s v="None"/>
    <m/>
    <s v="None"/>
    <s v="None"/>
    <s v="Test not given"/>
    <x v="8"/>
    <x v="0"/>
  </r>
  <r>
    <n v="543"/>
    <n v="1808244"/>
    <d v="2018-07-17T20:53:00"/>
    <s v="JONES"/>
    <s v="N"/>
    <m/>
    <m/>
    <n v="-1"/>
    <n v="90"/>
    <s v="Animal  - wild"/>
    <s v="Clear"/>
    <s v="N"/>
    <s v="N"/>
    <s v="N"/>
    <s v="N"/>
    <n v="43.886811000000002"/>
    <n v="-100.780557"/>
    <s v="Light truck (2 axles, 4 tires)"/>
    <s v="Westbound"/>
    <s v="Wild animal hit - damage only"/>
    <s v="Animal in roadway"/>
    <m/>
    <s v="Wild animal hit"/>
    <s v="Wild animal hit - damage only"/>
    <s v="Wild animal hit"/>
    <x v="8"/>
    <x v="0"/>
  </r>
  <r>
    <n v="544"/>
    <n v="1808277"/>
    <d v="2018-07-15T04:52:00"/>
    <s v="JONES"/>
    <s v="N"/>
    <m/>
    <m/>
    <n v="-1"/>
    <n v="90"/>
    <s v="Animal  - wild"/>
    <s v="Clear"/>
    <s v="N"/>
    <s v="N"/>
    <s v="N"/>
    <s v="N"/>
    <n v="43.886705999999897"/>
    <n v="-100.869354"/>
    <s v="Tractor/semi-trailer"/>
    <s v="Westbound"/>
    <s v="Wild animal hit - damage only"/>
    <s v="Animal in roadway"/>
    <m/>
    <s v="Wild animal hit"/>
    <s v="Wild animal hit - damage only"/>
    <s v="Wild animal hit"/>
    <x v="8"/>
    <x v="0"/>
  </r>
  <r>
    <n v="545"/>
    <n v="1808408"/>
    <d v="2018-07-16T00:05:00"/>
    <s v="JONES"/>
    <s v="N"/>
    <s v="Lap belt and shoulder harness used"/>
    <s v="Straight ahead"/>
    <n v="0"/>
    <n v="90"/>
    <s v="Animal - domestic"/>
    <s v="Clear"/>
    <s v="N"/>
    <s v="N"/>
    <s v="N"/>
    <s v="N"/>
    <n v="43.900939000000001"/>
    <n v="-101.056748999999"/>
    <s v="SUV ( sport utility/suburban )"/>
    <s v="Eastbound"/>
    <s v="None"/>
    <s v="Animal in roadway"/>
    <m/>
    <s v="None"/>
    <s v="None"/>
    <s v="0.00 BAC"/>
    <x v="8"/>
    <x v="0"/>
  </r>
  <r>
    <n v="546"/>
    <n v="1808515"/>
    <d v="2018-07-22T17:50:00"/>
    <s v="JONES"/>
    <s v="N"/>
    <s v="Lap belt and shoulder harness used"/>
    <s v="Straight ahead"/>
    <n v="0"/>
    <n v="90"/>
    <s v="Overturn/rollover"/>
    <s v="Rain, Severe crosswinds"/>
    <s v="N"/>
    <s v="N"/>
    <s v="N"/>
    <s v="N"/>
    <n v="43.901091999999899"/>
    <n v="-100.923615999999"/>
    <s v="Light truck (2 axles, 4 tires)"/>
    <s v="Westbound"/>
    <s v="None"/>
    <s v="None"/>
    <m/>
    <s v="None"/>
    <s v="None"/>
    <s v="0.00 BAC"/>
    <x v="8"/>
    <x v="0"/>
  </r>
  <r>
    <n v="547"/>
    <n v="1808380"/>
    <d v="2018-07-14T22:40:00"/>
    <s v="JONES"/>
    <s v="N"/>
    <m/>
    <m/>
    <n v="-1"/>
    <n v="90"/>
    <s v="Animal  - wild"/>
    <s v="Clear"/>
    <s v="N"/>
    <s v="N"/>
    <s v="N"/>
    <s v="N"/>
    <n v="43.883319999999898"/>
    <n v="-100.71932200000001"/>
    <s v="Light truck (2 axles, 4 tires)"/>
    <s v="Eastbound"/>
    <s v="Wild animal hit - damage only"/>
    <s v="Animal in roadway"/>
    <m/>
    <s v="Wild animal hit"/>
    <s v="Wild animal hit - damage only"/>
    <s v="Wild animal hit"/>
    <x v="8"/>
    <x v="0"/>
  </r>
  <r>
    <n v="548"/>
    <n v="1808826"/>
    <d v="2018-07-22T18:29:00"/>
    <s v="JONES"/>
    <s v="N"/>
    <s v="Lap belt and shoulder harness used, None used"/>
    <s v="Straight ahead"/>
    <n v="0"/>
    <n v="90"/>
    <s v="Bridge rail, Guardrail face, Overturn/rollover"/>
    <s v="Rain, Severe crosswinds"/>
    <s v="N"/>
    <s v="N"/>
    <s v="N"/>
    <s v="N"/>
    <n v="43.900931999999898"/>
    <n v="-100.95381500000001"/>
    <s v="Tractor/semi-trailer"/>
    <s v="Eastbound"/>
    <s v="None"/>
    <s v="None"/>
    <m/>
    <s v="None"/>
    <s v="Weather conditions"/>
    <s v="0.00 BAC, Not reported"/>
    <x v="8"/>
    <x v="1"/>
  </r>
  <r>
    <n v="549"/>
    <n v="1808984"/>
    <d v="2018-07-29T18:50:00"/>
    <s v="JACKSON"/>
    <s v="N"/>
    <s v="Lap belt and shoulder harness used"/>
    <s v="Overtaking/passing, Straight ahead"/>
    <n v="0"/>
    <n v="90"/>
    <s v="Motor vehicle in transport"/>
    <s v="Cloudy, Rain"/>
    <s v="N"/>
    <s v="N"/>
    <s v="N"/>
    <s v="N"/>
    <n v="43.842643000000002"/>
    <n v="-101.261804999999"/>
    <s v="Mini-van/passenger van with seats for 8 or less, including driver; Tractor/semi-trailer"/>
    <s v="Eastbound"/>
    <s v="Driving too fast for conditions; Failure to keep in proper lane; None"/>
    <s v="None; Road surface condition ( wet, icy, snow, slush, etc. )"/>
    <s v="OVERDRIVING ROAD CONDITIONS"/>
    <s v="None"/>
    <s v="None"/>
    <s v="Test not given, 0.00 BAC"/>
    <x v="8"/>
    <x v="0"/>
  </r>
  <r>
    <n v="550"/>
    <n v="1809019"/>
    <d v="2018-08-01T17:10:00"/>
    <s v="JONES"/>
    <s v="N"/>
    <s v="None used"/>
    <s v="Parked, Straight ahead"/>
    <n v="0"/>
    <n v="90"/>
    <s v="Overturn/rollover, Parked motor vehicle"/>
    <s v="Clear"/>
    <s v="N"/>
    <s v="N"/>
    <s v="N"/>
    <s v="N"/>
    <n v="43.886775999999898"/>
    <n v="-100.814753999999"/>
    <s v="Light truck (2 axles, 4 tires); Passenger car"/>
    <s v="Not on roadway ( also use for parked motor vehicle ); Westbound"/>
    <s v="Failure to keep in proper lane; None; Not applicable"/>
    <s v="None; Not applicable"/>
    <s v="LANE DRIVING REQUIRED / ILLEGAL LANE CHANGE, ADULT SEATBELT VIOLATION ---- AFTER 9/1/73"/>
    <s v="None; Not applicable"/>
    <s v="None; Not applicable"/>
    <s v="Not applicable, 0.00 BAC"/>
    <x v="8"/>
    <x v="1"/>
  </r>
  <r>
    <n v="551"/>
    <n v="1809333"/>
    <d v="2018-08-06T15:52:00"/>
    <s v="JACKSON"/>
    <s v="N"/>
    <s v="Lap belt and shoulder harness used"/>
    <s v="Straight ahead"/>
    <n v="0"/>
    <n v="90"/>
    <s v="Bridge rail, Ran off road left"/>
    <s v="Clear"/>
    <s v="N"/>
    <s v="N"/>
    <s v="N"/>
    <s v="N"/>
    <n v="43.897126999999898"/>
    <n v="-101.107004"/>
    <s v="Light truck (2 axles, 4 tires)"/>
    <s v="Eastbound"/>
    <s v="None"/>
    <s v="None"/>
    <m/>
    <s v="None"/>
    <s v="None"/>
    <s v="0.00 BAC"/>
    <x v="8"/>
    <x v="0"/>
  </r>
  <r>
    <n v="552"/>
    <n v="1809697"/>
    <d v="2018-08-10T13:00:00"/>
    <s v="JACKSON"/>
    <s v="N"/>
    <s v="Eye protection only"/>
    <s v="Straight ahead"/>
    <n v="0"/>
    <n v="90"/>
    <s v="Motor vehicle in transport, Overturn/rollover"/>
    <s v="Clear"/>
    <s v="Y"/>
    <s v="Y"/>
    <s v="N"/>
    <s v="N"/>
    <n v="43.851835999999899"/>
    <n v="-101.393970999999"/>
    <s v="Motorcycle"/>
    <s v="Eastbound"/>
    <s v="Fatigued/asleep; Followed too closely; None; Over-correcting/over-steering"/>
    <s v="None"/>
    <s v="FOLLOWING TOO CLOSELY"/>
    <s v="None"/>
    <s v="None"/>
    <s v="0.00 BAC, 0.00 BAC, 0.00 BAC"/>
    <x v="8"/>
    <x v="3"/>
  </r>
  <r>
    <n v="553"/>
    <n v="1809874"/>
    <d v="2018-08-18T07:15:00"/>
    <s v="JONES"/>
    <s v="N"/>
    <s v="Lap belt and shoulder harness used"/>
    <s v="Straight ahead"/>
    <n v="0"/>
    <n v="90"/>
    <s v="Motor vehicle in transport"/>
    <s v="Clear"/>
    <s v="N"/>
    <s v="N"/>
    <s v="N"/>
    <s v="N"/>
    <n v="43.901184000000001"/>
    <n v="-100.996831"/>
    <s v="Light truck (2 axles, 4 tires); SUV ( sport utility/suburban )"/>
    <s v="Westbound"/>
    <s v="Followed too closely; None"/>
    <s v="None"/>
    <s v="FOLLOWING TOO CLOSELY"/>
    <s v="None"/>
    <s v="None"/>
    <s v="0.00 BAC, 0.00 BAC"/>
    <x v="8"/>
    <x v="0"/>
  </r>
  <r>
    <n v="554"/>
    <n v="1809875"/>
    <d v="2018-08-15T12:10:00"/>
    <s v="JACKSON"/>
    <s v="N"/>
    <s v="Helmet and eye protection"/>
    <s v="Straight ahead"/>
    <n v="0"/>
    <n v="90"/>
    <s v="Overturn/rollover, Ran off road left"/>
    <s v="Clear"/>
    <s v="N"/>
    <s v="N"/>
    <s v="N"/>
    <s v="N"/>
    <n v="43.850898000000001"/>
    <n v="-101.472892999999"/>
    <s v="Motorcycle"/>
    <s v="Westbound"/>
    <s v="None; Running off road"/>
    <s v="None"/>
    <m/>
    <s v="None"/>
    <s v="None"/>
    <s v="0.00 BAC"/>
    <x v="8"/>
    <x v="0"/>
  </r>
  <r>
    <n v="555"/>
    <n v="1809833"/>
    <d v="2018-08-19T14:05:00"/>
    <s v="JONES"/>
    <s v="N"/>
    <s v="Lap belt and shoulder harness used"/>
    <s v="Straight ahead"/>
    <n v="0"/>
    <n v="90"/>
    <s v="Fence, Ran off road right"/>
    <s v="Cloudy, Rain"/>
    <s v="N"/>
    <s v="N"/>
    <s v="N"/>
    <s v="N"/>
    <n v="43.883018"/>
    <n v="-100.713937999999"/>
    <s v="SUV ( sport utility/suburban )"/>
    <s v="Eastbound"/>
    <s v="None"/>
    <s v="Road surface condition ( wet, icy, snow, slush, etc. )"/>
    <m/>
    <s v="None"/>
    <s v="Weather conditions"/>
    <s v="Test not given"/>
    <x v="8"/>
    <x v="0"/>
  </r>
  <r>
    <n v="557"/>
    <n v="1810827"/>
    <d v="2018-09-10T04:30:00"/>
    <s v="JACKSON"/>
    <s v="N"/>
    <s v="Lap belt and shoulder harness used"/>
    <s v="Straight ahead"/>
    <n v="0"/>
    <n v="90"/>
    <s v="Other traffic barrier"/>
    <s v="Clear"/>
    <s v="N"/>
    <s v="N"/>
    <s v="N"/>
    <s v="N"/>
    <n v="43.850887999999898"/>
    <n v="-101.473598999999"/>
    <s v="Tractor/semi-trailer"/>
    <s v="Westbound"/>
    <s v="Failure to keep in proper lane; None"/>
    <s v="None"/>
    <s v="CARELESS DRIVING."/>
    <s v="None"/>
    <s v="None"/>
    <s v="0.00 BAC"/>
    <x v="8"/>
    <x v="0"/>
  </r>
  <r>
    <n v="558"/>
    <n v="1811096"/>
    <d v="2018-09-13T23:25:00"/>
    <s v="JONES"/>
    <s v="N"/>
    <m/>
    <m/>
    <n v="-1"/>
    <n v="90"/>
    <s v="Animal  - wild"/>
    <s v="Clear"/>
    <s v="N"/>
    <s v="N"/>
    <s v="N"/>
    <s v="N"/>
    <n v="43.901190999999898"/>
    <n v="-101.013925999999"/>
    <s v="Passenger car"/>
    <s v="Westbound"/>
    <s v="Wild animal hit - damage only"/>
    <s v="Animal in roadway"/>
    <m/>
    <s v="Wild animal hit"/>
    <s v="Wild animal hit - damage only"/>
    <s v="Wild animal hit"/>
    <x v="8"/>
    <x v="0"/>
  </r>
  <r>
    <n v="559"/>
    <n v="1811410"/>
    <d v="2018-09-17T17:00:00"/>
    <s v="JACKSON"/>
    <s v="N"/>
    <s v="Lap belt and shoulder harness used"/>
    <s v="Straight ahead"/>
    <n v="0"/>
    <n v="73"/>
    <s v="Approach, Ran off road right"/>
    <s v="Clear"/>
    <s v="N"/>
    <s v="N"/>
    <s v="N"/>
    <s v="N"/>
    <n v="43.812880999999898"/>
    <n v="-101.522373999999"/>
    <s v="Passenger car"/>
    <s v="Southbound"/>
    <s v="None; Running off road"/>
    <s v="None"/>
    <s v="CARELESS DRIVING."/>
    <s v="None"/>
    <s v="None"/>
    <s v="0.00 BAC"/>
    <x v="8"/>
    <x v="0"/>
  </r>
  <r>
    <n v="561"/>
    <n v="1812080"/>
    <d v="2018-09-30T18:50:00"/>
    <s v="JACKSON"/>
    <s v="N"/>
    <m/>
    <m/>
    <n v="-1"/>
    <n v="90"/>
    <s v="Animal  - wild"/>
    <s v="Clear"/>
    <s v="N"/>
    <s v="N"/>
    <s v="N"/>
    <s v="N"/>
    <n v="43.865946999999899"/>
    <n v="-101.176334999999"/>
    <s v="Light truck (2 axles, 4 tires)"/>
    <s v="Westbound"/>
    <s v="Wild animal hit - damage only"/>
    <s v="Animal in roadway"/>
    <m/>
    <s v="Wild animal hit"/>
    <s v="Wild animal hit - damage only"/>
    <s v="Wild animal hit"/>
    <x v="8"/>
    <x v="0"/>
  </r>
  <r>
    <n v="562"/>
    <n v="1812083"/>
    <d v="2018-10-02T13:36:00"/>
    <s v="JACKSON"/>
    <s v="N"/>
    <s v="Lap belt and shoulder harness used"/>
    <s v="Straight ahead"/>
    <n v="0"/>
    <n v="90"/>
    <s v="Construction - pavement cutout/road materials, Ran off road right"/>
    <s v="Clear"/>
    <s v="N"/>
    <s v="N"/>
    <s v="N"/>
    <s v="N"/>
    <n v="43.842891000000002"/>
    <n v="-101.261808"/>
    <s v="SUV ( sport utility/suburban )"/>
    <s v="Westbound"/>
    <s v="Failure to keep in proper lane; Running off road"/>
    <s v="Work zone ( construction/maintenance/utility )"/>
    <m/>
    <s v="None"/>
    <s v="None"/>
    <s v="0.00 BAC"/>
    <x v="8"/>
    <x v="0"/>
  </r>
  <r>
    <n v="563"/>
    <n v="1812206"/>
    <d v="2018-10-01T23:45:00"/>
    <s v="JACKSON"/>
    <s v="N"/>
    <s v="Lap belt and shoulder harness used"/>
    <s v="Straight ahead"/>
    <n v="0"/>
    <n v="90"/>
    <s v="Fire/explosion"/>
    <s v="Cloudy"/>
    <s v="N"/>
    <s v="N"/>
    <s v="N"/>
    <s v="N"/>
    <n v="43.883198"/>
    <n v="-101.136819"/>
    <s v="Tractor/semi-trailer"/>
    <s v="Eastbound"/>
    <s v="None"/>
    <s v="None"/>
    <m/>
    <s v="Tires"/>
    <s v="None"/>
    <s v="0.00 BAC"/>
    <x v="8"/>
    <x v="0"/>
  </r>
  <r>
    <n v="564"/>
    <n v="1812207"/>
    <d v="2018-10-03T11:02:00"/>
    <s v="JACKSON"/>
    <s v="N"/>
    <s v="Lap belt and shoulder harness used"/>
    <s v="Straight ahead"/>
    <n v="0"/>
    <n v="90"/>
    <s v="Cross median/centerline, Overturn/rollover"/>
    <s v="Cloudy, Severe crosswinds"/>
    <s v="N"/>
    <s v="N"/>
    <s v="N"/>
    <s v="N"/>
    <n v="43.895262000000002"/>
    <n v="-101.113642999999"/>
    <s v="SUV ( sport utility/suburban )"/>
    <s v="Westbound"/>
    <s v="None; Swerving or avoiding due to wind, slippery surface, vehicle, object, non-motorist, etc."/>
    <s v="None"/>
    <m/>
    <s v="None"/>
    <s v="None"/>
    <s v="0.00 BAC"/>
    <x v="8"/>
    <x v="2"/>
  </r>
  <r>
    <n v="565"/>
    <n v="1812387"/>
    <d v="2018-10-03T13:16:00"/>
    <s v="JACKSON"/>
    <s v="N"/>
    <s v="Lap belt and shoulder harness used"/>
    <s v="Straight ahead"/>
    <n v="0"/>
    <n v="90"/>
    <s v="Overturn/rollover"/>
    <s v="Severe crosswinds"/>
    <s v="N"/>
    <s v="N"/>
    <s v="N"/>
    <s v="N"/>
    <n v="43.842551999999898"/>
    <n v="-101.239587999999"/>
    <s v="Tractor/semi-trailer"/>
    <s v="Eastbound"/>
    <s v="Driving too fast for conditions; None"/>
    <s v="None"/>
    <m/>
    <s v="None"/>
    <s v="None"/>
    <s v="Test not given"/>
    <x v="8"/>
    <x v="0"/>
  </r>
  <r>
    <n v="566"/>
    <n v="1812475"/>
    <d v="2018-09-28T23:15:00"/>
    <s v="JACKSON"/>
    <s v="N"/>
    <m/>
    <m/>
    <n v="-1"/>
    <n v="90"/>
    <s v="Animal  - wild"/>
    <s v="Clear"/>
    <s v="N"/>
    <s v="N"/>
    <s v="N"/>
    <s v="N"/>
    <n v="43.865428000000001"/>
    <n v="-101.177678"/>
    <s v="Passenger car"/>
    <s v="Westbound"/>
    <s v="Wild animal hit - damage only"/>
    <s v="Animal in roadway"/>
    <m/>
    <s v="Wild animal hit"/>
    <s v="Wild animal hit - damage only"/>
    <s v="Wild animal hit"/>
    <x v="8"/>
    <x v="0"/>
  </r>
  <r>
    <n v="567"/>
    <n v="1812479"/>
    <d v="2018-10-10T06:18:00"/>
    <s v="JACKSON"/>
    <s v="N"/>
    <s v="Lap belt and shoulder harness used"/>
    <s v="Straight ahead"/>
    <n v="0"/>
    <n v="90"/>
    <s v="Overturn/rollover, Ran off road left"/>
    <s v="Snow, Blowing snow"/>
    <s v="N"/>
    <s v="N"/>
    <s v="N"/>
    <s v="N"/>
    <n v="43.901181999999899"/>
    <n v="-101.07491400000001"/>
    <s v="Tractor/semi-trailer"/>
    <s v="Westbound"/>
    <s v="Driving too fast for conditions; None"/>
    <s v="Road surface condition ( wet, icy, snow, slush, etc. )"/>
    <m/>
    <s v="None"/>
    <s v="None"/>
    <s v="0.00 BAC, Not reported"/>
    <x v="8"/>
    <x v="1"/>
  </r>
  <r>
    <n v="568"/>
    <n v="1812428"/>
    <d v="2018-09-27T22:45:00"/>
    <s v="JONES"/>
    <s v="N"/>
    <m/>
    <m/>
    <n v="-1"/>
    <n v="90"/>
    <s v="Animal  - wild"/>
    <s v="Cloudy"/>
    <s v="N"/>
    <s v="N"/>
    <s v="N"/>
    <s v="N"/>
    <n v="43.900944000000003"/>
    <n v="-101.017347"/>
    <s v="Passenger car"/>
    <s v="Eastbound"/>
    <s v="Wild animal hit - damage only"/>
    <s v="Animal in roadway"/>
    <m/>
    <s v="Wild animal hit"/>
    <s v="Wild animal hit - damage only"/>
    <s v="Wild animal hit"/>
    <x v="8"/>
    <x v="0"/>
  </r>
  <r>
    <n v="569"/>
    <n v="1812429"/>
    <d v="2018-10-12T21:10:00"/>
    <s v="JONES"/>
    <s v="N"/>
    <m/>
    <m/>
    <n v="-1"/>
    <n v="90"/>
    <s v="Animal  - wild"/>
    <s v="Clear"/>
    <s v="N"/>
    <s v="N"/>
    <s v="N"/>
    <s v="N"/>
    <n v="43.901176999999898"/>
    <n v="-101.008555999999"/>
    <s v="Passenger car"/>
    <s v="Westbound"/>
    <s v="Wild animal hit - damage only"/>
    <s v="Animal in roadway"/>
    <m/>
    <s v="Wild animal hit"/>
    <s v="Wild animal hit - damage only"/>
    <s v="Wild animal hit"/>
    <x v="8"/>
    <x v="0"/>
  </r>
  <r>
    <n v="570"/>
    <n v="1812942"/>
    <d v="2018-10-19T00:10:00"/>
    <s v="JACKSON"/>
    <s v="N"/>
    <m/>
    <m/>
    <n v="-1"/>
    <n v="90"/>
    <s v="Animal  - wild"/>
    <s v="Clear"/>
    <s v="N"/>
    <s v="N"/>
    <s v="N"/>
    <s v="N"/>
    <n v="43.844555"/>
    <n v="-101.32786400000001"/>
    <s v="Light truck (2 axles, 4 tires)"/>
    <s v="Westbound"/>
    <s v="Wild animal hit - damage only"/>
    <s v="Animal in roadway"/>
    <m/>
    <s v="Wild animal hit"/>
    <s v="Wild animal hit - damage only"/>
    <s v="Wild animal hit"/>
    <x v="8"/>
    <x v="0"/>
  </r>
  <r>
    <n v="571"/>
    <n v="1813357"/>
    <d v="2018-10-25T21:36:00"/>
    <s v="JACKSON"/>
    <s v="N"/>
    <m/>
    <m/>
    <n v="-1"/>
    <n v="90"/>
    <s v="Animal  - wild"/>
    <s v="Clear"/>
    <s v="N"/>
    <s v="N"/>
    <s v="N"/>
    <s v="N"/>
    <n v="43.896014000000001"/>
    <n v="-101.110986999999"/>
    <s v="SUV ( sport utility/suburban )"/>
    <s v="Eastbound"/>
    <s v="Wild animal hit - damage only"/>
    <s v="Animal in roadway"/>
    <m/>
    <s v="Wild animal hit"/>
    <s v="Wild animal hit - damage only"/>
    <s v="Wild animal hit"/>
    <x v="8"/>
    <x v="0"/>
  </r>
  <r>
    <n v="572"/>
    <n v="1813719"/>
    <d v="2018-11-01T23:00:00"/>
    <s v="JONES"/>
    <s v="N"/>
    <m/>
    <m/>
    <n v="-1"/>
    <n v="90"/>
    <s v="Animal  - wild"/>
    <s v="Cloudy"/>
    <s v="N"/>
    <s v="N"/>
    <s v="N"/>
    <s v="N"/>
    <n v="43.886698000000003"/>
    <n v="-100.872032"/>
    <s v="Passenger car"/>
    <s v="Westbound"/>
    <s v="Wild animal hit - damage only"/>
    <s v="Animal in roadway"/>
    <m/>
    <s v="Wild animal hit"/>
    <s v="Wild animal hit - damage only"/>
    <s v="Wild animal hit"/>
    <x v="8"/>
    <x v="0"/>
  </r>
  <r>
    <n v="573"/>
    <n v="1814072"/>
    <d v="2018-10-30T07:02:00"/>
    <s v="JACKSON"/>
    <s v="N"/>
    <m/>
    <m/>
    <n v="-1"/>
    <n v="90"/>
    <s v="Animal  - wild"/>
    <s v="Cloudy"/>
    <s v="N"/>
    <s v="N"/>
    <s v="N"/>
    <s v="N"/>
    <n v="43.896228999999899"/>
    <n v="-101.111136999999"/>
    <s v="Tractor/semi-trailer"/>
    <s v="Westbound"/>
    <s v="Wild animal hit - damage only"/>
    <s v="Animal in roadway"/>
    <m/>
    <s v="Wild animal hit"/>
    <s v="Wild animal hit - damage only"/>
    <s v="Wild animal hit"/>
    <x v="8"/>
    <x v="0"/>
  </r>
  <r>
    <n v="574"/>
    <n v="1814434"/>
    <d v="2018-11-11T20:26:00"/>
    <s v="JONES"/>
    <s v="N"/>
    <m/>
    <m/>
    <n v="-1"/>
    <n v="90"/>
    <s v="Animal  - wild"/>
    <s v="Clear"/>
    <s v="N"/>
    <s v="N"/>
    <s v="N"/>
    <s v="N"/>
    <n v="43.886552000000002"/>
    <n v="-100.795445"/>
    <s v="Light truck (2 axles, 4 tires)"/>
    <s v="Eastbound"/>
    <s v="Wild animal hit - damage only"/>
    <s v="Animal in roadway"/>
    <m/>
    <s v="Wild animal hit"/>
    <s v="Wild animal hit - damage only"/>
    <s v="Wild animal hit"/>
    <x v="8"/>
    <x v="0"/>
  </r>
  <r>
    <n v="575"/>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8"/>
    <x v="0"/>
  </r>
  <r>
    <n v="576"/>
    <n v="1815391"/>
    <d v="2018-11-23T13:32:00"/>
    <s v="JACKSON"/>
    <s v="N"/>
    <m/>
    <m/>
    <n v="-1"/>
    <n v="90"/>
    <s v="Animal  - wild"/>
    <s v="Clear"/>
    <s v="N"/>
    <s v="N"/>
    <s v="N"/>
    <s v="N"/>
    <n v="43.886527999999899"/>
    <n v="-101.130894999999"/>
    <s v="SUV ( sport utility/suburban )"/>
    <s v="Westbound"/>
    <s v="Wild animal hit - damage only"/>
    <s v="Animal in roadway"/>
    <m/>
    <s v="Wild animal hit"/>
    <s v="Wild animal hit - damage only"/>
    <s v="Wild animal hit"/>
    <x v="8"/>
    <x v="0"/>
  </r>
  <r>
    <n v="577"/>
    <n v="1815720"/>
    <d v="2018-12-01T19:34:00"/>
    <s v="JACKSON"/>
    <s v="N"/>
    <s v="Lap belt and shoulder harness used"/>
    <s v="Straight ahead"/>
    <n v="0"/>
    <n v="90"/>
    <s v="Guardrail face, Ran off road right"/>
    <s v="Sleet, hail ( freezing rain or drizzle ), Snow"/>
    <s v="N"/>
    <s v="N"/>
    <s v="N"/>
    <s v="N"/>
    <n v="43.862445000000001"/>
    <n v="-101.183685999999"/>
    <s v="Passenger car"/>
    <s v="Eastbound"/>
    <s v="None; Swerving or avoiding due to wind, slippery surface, vehicle, object, non-motorist, etc."/>
    <s v="Road surface condition ( wet, icy, snow, slush, etc. )"/>
    <m/>
    <s v="None"/>
    <s v="None"/>
    <s v="0.00 BAC"/>
    <x v="8"/>
    <x v="0"/>
  </r>
  <r>
    <n v="578"/>
    <n v="1816035"/>
    <d v="2018-12-01T09:30:00"/>
    <s v="JONES"/>
    <s v="N"/>
    <s v="Lap belt and shoulder harness used"/>
    <s v="Straight ahead"/>
    <n v="0"/>
    <n v="90"/>
    <s v="Delineator post, Fence, Ran off road right"/>
    <s v="Cloudy, Fog, smog, smoke"/>
    <s v="Y"/>
    <s v="N"/>
    <s v="N"/>
    <s v="N"/>
    <n v="43.886691999999897"/>
    <n v="-100.87393400000001"/>
    <s v="SUV ( sport utility/suburban )"/>
    <s v="Westbound"/>
    <s v="None; Over-correcting/over-steering"/>
    <s v="Road surface condition ( wet, icy, snow, slush, etc. )"/>
    <m/>
    <s v="None"/>
    <s v="Weather conditions"/>
    <s v="Test not given"/>
    <x v="8"/>
    <x v="0"/>
  </r>
  <r>
    <n v="579"/>
    <n v="1816110"/>
    <d v="2018-12-02T18:55:00"/>
    <s v="JACKSON"/>
    <s v="N"/>
    <m/>
    <m/>
    <n v="-1"/>
    <n v="73"/>
    <s v="Animal  - wild"/>
    <s v="Cloudy"/>
    <s v="N"/>
    <s v="N"/>
    <s v="N"/>
    <s v="N"/>
    <n v="43.750695"/>
    <n v="-101.525074"/>
    <s v="SUV ( sport utility/suburban )"/>
    <s v="Northbound"/>
    <s v="Wild animal hit - damage only"/>
    <s v="Animal in roadway"/>
    <m/>
    <s v="Wild animal hit"/>
    <s v="Wild animal hit - damage only"/>
    <s v="Wild animal hit"/>
    <x v="8"/>
    <x v="0"/>
  </r>
  <r>
    <n v="580"/>
    <n v="1816120"/>
    <d v="2018-12-01T20:16:00"/>
    <s v="JONES"/>
    <s v="N"/>
    <s v="Lap belt and shoulder harness used"/>
    <s v="Straight ahead"/>
    <n v="0"/>
    <n v="90"/>
    <s v="Jackknife"/>
    <s v="Sleet, hail ( freezing rain or drizzle )"/>
    <s v="N"/>
    <s v="N"/>
    <s v="N"/>
    <s v="N"/>
    <n v="43.886521000000002"/>
    <n v="-100.827376999999"/>
    <s v="Tractor/semi-trailer"/>
    <s v="Eastbound"/>
    <s v="None; Swerving or avoiding due to wind, slippery surface, vehicle, object, non-motorist, etc."/>
    <s v="Road surface condition ( wet, icy, snow, slush, etc. )"/>
    <m/>
    <s v="None"/>
    <s v="None"/>
    <s v="0.00 BAC"/>
    <x v="8"/>
    <x v="0"/>
  </r>
  <r>
    <n v="581"/>
    <n v="1816775"/>
    <d v="2018-12-24T01:10:00"/>
    <s v="JACKSON"/>
    <s v="N"/>
    <m/>
    <m/>
    <n v="-1"/>
    <n v="90"/>
    <s v="Animal  - wild"/>
    <s v="Clear"/>
    <s v="N"/>
    <s v="N"/>
    <s v="N"/>
    <s v="N"/>
    <n v="43.886885999999897"/>
    <n v="-101.130194"/>
    <s v="Passenger car"/>
    <s v="Westbound"/>
    <s v="Wild animal hit - damage only"/>
    <s v="Animal in roadway"/>
    <m/>
    <s v="Wild animal hit"/>
    <s v="Wild animal hit - damage only"/>
    <s v="Wild animal hit"/>
    <x v="8"/>
    <x v="0"/>
  </r>
  <r>
    <n v="582"/>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8"/>
    <x v="0"/>
  </r>
  <r>
    <n v="583"/>
    <n v="1817823"/>
    <d v="2018-06-03T13:38:00"/>
    <s v="JONES"/>
    <s v="N"/>
    <m/>
    <m/>
    <n v="-1"/>
    <n v="90"/>
    <s v="Animal  - wild"/>
    <s v="Clear"/>
    <s v="N"/>
    <s v="N"/>
    <s v="N"/>
    <s v="N"/>
    <n v="43.883141000000002"/>
    <n v="-100.716835"/>
    <s v="Passenger car"/>
    <s v="Eastbound"/>
    <s v="Wild animal hit - damage only"/>
    <s v="Animal in roadway"/>
    <m/>
    <s v="Wild animal hit"/>
    <s v="Wild animal hit - damage only"/>
    <s v="Wild animal hit"/>
    <x v="8"/>
    <x v="0"/>
  </r>
  <r>
    <n v="584"/>
    <n v="1817824"/>
    <d v="2018-06-03T02:06:00"/>
    <s v="JONES"/>
    <s v="N"/>
    <m/>
    <m/>
    <n v="-1"/>
    <n v="90"/>
    <s v="Animal  - wild"/>
    <s v="Clear"/>
    <s v="N"/>
    <s v="N"/>
    <s v="N"/>
    <s v="N"/>
    <n v="43.883141000000002"/>
    <n v="-100.716835"/>
    <s v="Passenger car"/>
    <s v="Eastbound"/>
    <s v="Wild animal hit - damage only"/>
    <s v="Animal in roadway"/>
    <m/>
    <s v="Wild animal hit"/>
    <s v="Wild animal hit - damage only"/>
    <s v="Wild animal hit"/>
    <x v="8"/>
    <x v="0"/>
  </r>
  <r>
    <n v="585"/>
    <n v="1900193"/>
    <d v="2019-01-11T19:05:00"/>
    <s v="JONES"/>
    <s v="N"/>
    <m/>
    <m/>
    <n v="-1"/>
    <n v="90"/>
    <s v="Animal  - wild"/>
    <s v="Cloudy"/>
    <s v="N"/>
    <s v="N"/>
    <s v="N"/>
    <s v="N"/>
    <n v="43.886757000000003"/>
    <n v="-100.829545999999"/>
    <s v="SUV ( sport utility/suburban )"/>
    <s v="Westbound"/>
    <s v="Wild animal hit - damage only"/>
    <s v="Animal in roadway"/>
    <m/>
    <s v="Wild animal hit"/>
    <s v="Wild animal hit - damage only"/>
    <s v="Wild animal hit"/>
    <x v="8"/>
    <x v="0"/>
  </r>
  <r>
    <n v="587"/>
    <n v="1900478"/>
    <d v="2019-01-15T17:40:00"/>
    <s v="JACKSON"/>
    <s v="N"/>
    <m/>
    <m/>
    <n v="-1"/>
    <n v="73"/>
    <s v="Animal  - wild"/>
    <s v="Clear"/>
    <s v="N"/>
    <s v="N"/>
    <s v="N"/>
    <s v="N"/>
    <n v="43.671061000000002"/>
    <n v="-101.522982999999"/>
    <s v="Light truck (2 axles, 4 tires)"/>
    <s v="Northbound"/>
    <s v="Wild animal hit - damage only"/>
    <s v="Animal in roadway"/>
    <m/>
    <s v="Wild animal hit"/>
    <s v="Wild animal hit - damage only"/>
    <s v="Wild animal hit"/>
    <x v="8"/>
    <x v="0"/>
  </r>
  <r>
    <n v="588"/>
    <n v="1900499"/>
    <d v="2019-01-11T02:45:00"/>
    <s v="JONES"/>
    <s v="N"/>
    <m/>
    <m/>
    <n v="-1"/>
    <n v="90"/>
    <s v="Animal  - wild"/>
    <s v="Clear"/>
    <s v="N"/>
    <s v="N"/>
    <s v="N"/>
    <s v="N"/>
    <n v="43.900939000000001"/>
    <n v="-100.981337999999"/>
    <s v="SUV ( sport utility/suburban )"/>
    <s v="Eastbound"/>
    <s v="Wild animal hit - damage only"/>
    <s v="Animal in roadway"/>
    <m/>
    <s v="Wild animal hit"/>
    <s v="Wild animal hit - damage only"/>
    <s v="Wild animal hit"/>
    <x v="8"/>
    <x v="0"/>
  </r>
  <r>
    <n v="590"/>
    <n v="1817930"/>
    <d v="2018-12-28T22:00:00"/>
    <s v="JACKSON"/>
    <s v="N"/>
    <m/>
    <m/>
    <n v="-1"/>
    <n v="90"/>
    <s v="Animal  - wild"/>
    <s v="Clear"/>
    <s v="N"/>
    <s v="N"/>
    <s v="N"/>
    <s v="N"/>
    <n v="43.844954999999899"/>
    <n v="-101.511205"/>
    <s v="SUV ( sport utility/suburban )"/>
    <s v="Eastbound"/>
    <s v="Wild animal hit - damage only"/>
    <s v="Animal in roadway"/>
    <m/>
    <s v="Wild animal hit"/>
    <s v="Wild animal hit - damage only"/>
    <s v="Wild animal hit"/>
    <x v="8"/>
    <x v="0"/>
  </r>
  <r>
    <n v="593"/>
    <n v="1901007"/>
    <d v="2019-01-27T08:11:00"/>
    <s v="JACKSON"/>
    <s v="N"/>
    <s v="Lap belt and shoulder harness used"/>
    <s v="Straight ahead"/>
    <n v="0"/>
    <n v="90"/>
    <s v="Cross median/centerline, Delineator post, Ran off road right"/>
    <s v="Fog, smog, smoke"/>
    <s v="N"/>
    <s v="N"/>
    <s v="N"/>
    <s v="N"/>
    <n v="43.854827999999898"/>
    <n v="-101.199258999999"/>
    <s v="SUV ( sport utility/suburban )"/>
    <s v="Eastbound"/>
    <s v="None; Swerving or avoiding due to wind, slippery surface, vehicle, object, non-motorist, etc."/>
    <s v="Road surface condition ( wet, icy, snow, slush, etc. )"/>
    <m/>
    <s v="None"/>
    <s v="None"/>
    <s v="0.00 BAC"/>
    <x v="8"/>
    <x v="0"/>
  </r>
  <r>
    <n v="594"/>
    <n v="1901008"/>
    <d v="2019-01-27T06:22:00"/>
    <s v="JACKSON"/>
    <s v="N"/>
    <s v="Lap belt and shoulder harness used"/>
    <s v="Straight ahead"/>
    <n v="0"/>
    <n v="90"/>
    <s v="Jackknife, Ran off road left"/>
    <s v="Fog, smog, smoke, Blowing snow"/>
    <s v="N"/>
    <s v="N"/>
    <s v="N"/>
    <s v="N"/>
    <n v="43.855218999999899"/>
    <n v="-101.199055"/>
    <s v="Tractor/semi-trailer"/>
    <s v="Westbound"/>
    <s v="None; Swerving or avoiding due to wind, slippery surface, vehicle, object, non-motorist, etc."/>
    <s v="Road surface condition ( wet, icy, snow, slush, etc. )"/>
    <m/>
    <s v="None"/>
    <s v="Weather conditions"/>
    <s v="0.00 BAC"/>
    <x v="8"/>
    <x v="0"/>
  </r>
  <r>
    <n v="595"/>
    <n v="1901016"/>
    <d v="2019-01-25T20:14:00"/>
    <s v="JACKSON"/>
    <s v="N"/>
    <s v="Lap belt and shoulder harness used"/>
    <s v="Straight ahead"/>
    <n v="0"/>
    <n v="90"/>
    <s v="Jackknife, Ran off road left"/>
    <s v="Snow"/>
    <s v="N"/>
    <s v="N"/>
    <s v="N"/>
    <s v="N"/>
    <n v="43.851166999999897"/>
    <n v="-101.471396999999"/>
    <s v="Light truck (2 axles, 4 tires)"/>
    <s v="Westbound"/>
    <s v="Driving too fast for conditions; None"/>
    <s v="Road surface condition ( wet, icy, snow, slush, etc. )"/>
    <m/>
    <s v="None"/>
    <s v="None"/>
    <s v="0.00 BAC"/>
    <x v="8"/>
    <x v="0"/>
  </r>
  <r>
    <n v="596"/>
    <n v="1901653"/>
    <d v="2019-02-14T17:50:00"/>
    <s v="JACKSON"/>
    <s v="N"/>
    <m/>
    <m/>
    <n v="-1"/>
    <n v="90"/>
    <s v="Animal  - wild"/>
    <s v="Clear"/>
    <s v="N"/>
    <s v="N"/>
    <s v="N"/>
    <s v="N"/>
    <n v="43.850879999999897"/>
    <n v="-101.3699"/>
    <s v="Passenger car"/>
    <s v="Westbound"/>
    <s v="Wild animal hit - damage only"/>
    <s v="Animal in roadway"/>
    <m/>
    <s v="Wild animal hit"/>
    <s v="Wild animal hit - damage only"/>
    <s v="Wild animal hit"/>
    <x v="8"/>
    <x v="0"/>
  </r>
  <r>
    <n v="600"/>
    <n v="1901949"/>
    <d v="2019-01-22T18:15:00"/>
    <s v="JONES"/>
    <s v="N"/>
    <m/>
    <m/>
    <n v="-1"/>
    <n v="90"/>
    <s v="Animal  - wild"/>
    <s v="Clear"/>
    <s v="N"/>
    <s v="N"/>
    <s v="N"/>
    <s v="N"/>
    <n v="43.9009509999999"/>
    <n v="-101.02428"/>
    <s v="SUV ( sport utility/suburban )"/>
    <s v="Eastbound"/>
    <s v="Wild animal hit - damage only"/>
    <s v="Animal in roadway"/>
    <m/>
    <s v="Wild animal hit"/>
    <s v="Wild animal hit - damage only"/>
    <s v="Wild animal hit"/>
    <x v="8"/>
    <x v="0"/>
  </r>
  <r>
    <n v="601"/>
    <n v="1902217"/>
    <d v="2019-02-20T15:58:00"/>
    <s v="JONES"/>
    <s v="N"/>
    <s v="Lap belt and shoulder harness used"/>
    <s v="Straight ahead"/>
    <n v="0"/>
    <n v="90"/>
    <s v="Motor vehicle in transport"/>
    <s v="Clear"/>
    <s v="N"/>
    <s v="N"/>
    <s v="N"/>
    <s v="N"/>
    <n v="43.88608"/>
    <n v="-100.751259"/>
    <s v="Tractor/semi-trailer; Tractor/triples"/>
    <s v="Eastbound"/>
    <s v="Driving too fast for conditions; None"/>
    <s v="Road surface condition ( wet, icy, snow, slush, etc. )"/>
    <s v="OVERDRIVING ROAD CONDITIONS"/>
    <s v="None"/>
    <s v="None"/>
    <s v="0.00 BAC, 0.00 BAC"/>
    <x v="8"/>
    <x v="0"/>
  </r>
  <r>
    <n v="602"/>
    <n v="1902492"/>
    <d v="2019-03-01T11:35:00"/>
    <s v="JACKSON"/>
    <s v="N"/>
    <s v="Lap belt and shoulder harness used"/>
    <s v="Straight ahead"/>
    <n v="0"/>
    <n v="90"/>
    <s v="Delineator post, Fence, Overturn/rollover, Ran off road right"/>
    <s v="Blowing snow"/>
    <s v="N"/>
    <s v="N"/>
    <s v="N"/>
    <s v="N"/>
    <n v="43.868482999999898"/>
    <n v="-101.168392999999"/>
    <s v="Light truck (2 axles, 4 tires)"/>
    <s v="Eastbound"/>
    <s v="Driving too fast for conditions; None"/>
    <s v="Road surface condition ( wet, icy, snow, slush, etc. )"/>
    <m/>
    <s v="None"/>
    <s v="None"/>
    <s v="0.00 BAC"/>
    <x v="8"/>
    <x v="0"/>
  </r>
  <r>
    <n v="603"/>
    <n v="1902493"/>
    <d v="2019-03-02T09:25:00"/>
    <s v="JONES"/>
    <s v="N"/>
    <s v="Lap belt and shoulder harness used"/>
    <s v="Overtaking/passing"/>
    <n v="0"/>
    <n v="90"/>
    <s v="Overturn/rollover"/>
    <s v="Snow"/>
    <s v="N"/>
    <s v="N"/>
    <s v="N"/>
    <s v="N"/>
    <n v="43.886586999999899"/>
    <n v="-100.761836"/>
    <s v="Tractor/semi-trailer"/>
    <s v="Eastbound"/>
    <s v="Driving too fast for conditions; None"/>
    <s v="Road surface condition ( wet, icy, snow, slush, etc. )"/>
    <m/>
    <s v="None"/>
    <s v="None"/>
    <s v="0.00 BAC"/>
    <x v="8"/>
    <x v="0"/>
  </r>
  <r>
    <n v="604"/>
    <n v="1902494"/>
    <d v="2019-03-02T09:40:00"/>
    <s v="JONES"/>
    <s v="N"/>
    <s v="Lap belt and shoulder harness used"/>
    <s v="Stopped in traffic lane, Straight ahead"/>
    <n v="0"/>
    <n v="90"/>
    <s v="Motor vehicle in transport"/>
    <s v="Cloudy, Blowing snow"/>
    <s v="N"/>
    <s v="N"/>
    <s v="N"/>
    <s v="N"/>
    <n v="43.886588000000003"/>
    <n v="-100.762047999999"/>
    <s v="Tractor/semi-trailer"/>
    <s v="Eastbound"/>
    <s v="Driving too fast for conditions; None"/>
    <s v="Road surface condition ( wet, icy, snow, slush, etc. )"/>
    <m/>
    <s v="None"/>
    <s v="None"/>
    <s v="0.00 BAC, 0.00 BAC, 0.00 BAC"/>
    <x v="8"/>
    <x v="0"/>
  </r>
  <r>
    <n v="605"/>
    <n v="1902496"/>
    <d v="2019-03-03T14:55:00"/>
    <s v="JACKSON"/>
    <s v="N"/>
    <s v="Lap belt and shoulder harness used"/>
    <s v="Straight ahead"/>
    <n v="0"/>
    <n v="90"/>
    <s v="Delineator post, Jackknife, Ran off road right"/>
    <s v="Cloudy"/>
    <s v="N"/>
    <s v="N"/>
    <s v="N"/>
    <s v="N"/>
    <n v="43.896875999999899"/>
    <n v="-101.109088"/>
    <s v="Tractor/semi-trailer"/>
    <s v="Westbound"/>
    <s v="Driving too fast for conditions; None"/>
    <s v="Road surface condition ( wet, icy, snow, slush, etc. )"/>
    <m/>
    <s v="None"/>
    <s v="None"/>
    <s v="0.00 BAC"/>
    <x v="8"/>
    <x v="0"/>
  </r>
  <r>
    <n v="606"/>
    <n v="1902497"/>
    <d v="2019-02-21T20:20:00"/>
    <s v="JONES"/>
    <s v="N"/>
    <m/>
    <s v="Straight ahead"/>
    <n v="0"/>
    <n v="90"/>
    <s v="Delineator post, Fence, Ran off road right"/>
    <s v="Snow"/>
    <s v="N"/>
    <s v="N"/>
    <s v="N"/>
    <s v="N"/>
    <n v="43.900939999999899"/>
    <n v="-100.99423"/>
    <s v="SUV ( sport utility/suburban )"/>
    <s v="Eastbound"/>
    <s v="None; Swerving or avoiding due to wind, slippery surface, vehicle, object, non-motorist, etc."/>
    <s v="Road surface condition ( wet, icy, snow, slush, etc. )"/>
    <m/>
    <s v="None"/>
    <s v="Weather conditions"/>
    <s v="Test not given"/>
    <x v="8"/>
    <x v="0"/>
  </r>
  <r>
    <n v="608"/>
    <n v="1902790"/>
    <d v="2019-03-07T15:12:00"/>
    <s v="JACKSON"/>
    <s v="N"/>
    <s v="Lap belt and shoulder harness used"/>
    <s v="Straight ahead"/>
    <n v="0"/>
    <n v="90"/>
    <s v="Bridge rail, Guardrail face, Ran off road right"/>
    <s v="Cloudy"/>
    <s v="N"/>
    <s v="N"/>
    <s v="N"/>
    <s v="N"/>
    <n v="43.842596999999898"/>
    <n v="-101.251581999999"/>
    <s v="Light truck (2 axles, 4 tires)"/>
    <s v="Eastbound"/>
    <s v="None; Swerving or avoiding due to wind, slippery surface, vehicle, object, non-motorist, etc."/>
    <s v="Road surface condition ( wet, icy, snow, slush, etc. )"/>
    <m/>
    <s v="None"/>
    <s v="None"/>
    <s v="0.00 BAC"/>
    <x v="8"/>
    <x v="0"/>
  </r>
  <r>
    <n v="609"/>
    <n v="1818635"/>
    <d v="2018-12-16T02:06:00"/>
    <s v="JACKSON"/>
    <s v="N"/>
    <s v="None used"/>
    <s v="Straight ahead"/>
    <n v="0"/>
    <n v="73"/>
    <s v="Cross median/centerline, Fire/explosion, Overturn/rollover, Ran off road left"/>
    <s v="Cloudy"/>
    <s v="N"/>
    <s v="N"/>
    <s v="N"/>
    <s v="N"/>
    <n v="43.743786999999898"/>
    <n v="-101.525632999999"/>
    <s v="Passenger car"/>
    <s v="Northbound"/>
    <s v="Failure to keep in proper lane; Running off road"/>
    <s v="None"/>
    <m/>
    <s v="None"/>
    <s v="None"/>
    <s v="Test not given"/>
    <x v="8"/>
    <x v="4"/>
  </r>
  <r>
    <n v="610"/>
    <n v="1903025"/>
    <d v="2019-03-21T00:30:00"/>
    <s v="JONES"/>
    <s v="N"/>
    <s v="Lap belt and shoulder harness used"/>
    <s v="Straight ahead"/>
    <n v="0"/>
    <n v="90"/>
    <s v="Ran off road left, Snow bank"/>
    <s v="Clear"/>
    <s v="N"/>
    <s v="Y"/>
    <s v="N"/>
    <s v="N"/>
    <n v="43.901187999999898"/>
    <n v="-100.973535999999"/>
    <s v="Tractor/semi-trailer"/>
    <s v="Westbound"/>
    <s v="Fatigued/asleep; None"/>
    <s v="None"/>
    <s v="ADULT SEATBELT VIOLATION ---- AFTER 9/1/73"/>
    <s v="None"/>
    <s v="None"/>
    <s v="0.00 BAC"/>
    <x v="8"/>
    <x v="0"/>
  </r>
  <r>
    <n v="613"/>
    <n v="1903049"/>
    <d v="2019-03-01T15:25:00"/>
    <s v="JONES"/>
    <s v="N"/>
    <s v="Lap belt and shoulder harness used"/>
    <s v="Straight ahead"/>
    <n v="0"/>
    <n v="90"/>
    <s v="Overturn/rollover, Ran off road right"/>
    <s v="Blowing snow, Severe crosswinds"/>
    <s v="N"/>
    <s v="N"/>
    <s v="N"/>
    <s v="N"/>
    <n v="43.883899"/>
    <n v="-100.72621700000001"/>
    <s v="Passenger car"/>
    <s v="Eastbound"/>
    <s v="Driving too fast for conditions; None"/>
    <s v="Road surface condition ( wet, icy, snow, slush, etc. )"/>
    <m/>
    <s v="None"/>
    <s v="None"/>
    <s v="Test not given"/>
    <x v="8"/>
    <x v="0"/>
  </r>
  <r>
    <n v="614"/>
    <n v="1903374"/>
    <d v="2019-03-25T21:40:00"/>
    <s v="JONES"/>
    <s v="N"/>
    <s v="Lap belt and shoulder harness used"/>
    <s v="Overtaking/passing"/>
    <n v="0"/>
    <n v="90"/>
    <s v="Overturn/rollover, Ran off road left"/>
    <s v="Fog, smog, smoke"/>
    <s v="N"/>
    <s v="N"/>
    <s v="N"/>
    <s v="N"/>
    <n v="43.900942999999899"/>
    <n v="-100.994586999999"/>
    <s v="SUV ( sport utility/suburban )"/>
    <s v="Eastbound"/>
    <s v="Drinking; Running off road"/>
    <s v="None"/>
    <s v="DUI"/>
    <s v="None"/>
    <s v="None"/>
    <s v="0.14 BAC"/>
    <x v="8"/>
    <x v="0"/>
  </r>
  <r>
    <n v="615"/>
    <n v="1903392"/>
    <d v="2019-03-06T19:45:00"/>
    <s v="JONES"/>
    <s v="N"/>
    <m/>
    <m/>
    <n v="-1"/>
    <n v="90"/>
    <s v="Animal  - wild"/>
    <s v="Clear"/>
    <s v="N"/>
    <s v="N"/>
    <s v="N"/>
    <s v="N"/>
    <n v="43.886529000000003"/>
    <n v="-100.817781999999"/>
    <s v="SUV ( sport utility/suburban )"/>
    <s v="Eastbound"/>
    <s v="Wild animal hit - damage only"/>
    <s v="Animal in roadway"/>
    <m/>
    <s v="Wild animal hit"/>
    <s v="Wild animal hit - damage only"/>
    <s v="Wild animal hit"/>
    <x v="8"/>
    <x v="0"/>
  </r>
  <r>
    <n v="616"/>
    <n v="1903379"/>
    <d v="2019-03-21T05:20:00"/>
    <s v="JACKSON"/>
    <s v="N"/>
    <s v="Lap belt and shoulder harness used"/>
    <s v="Straight ahead"/>
    <n v="0"/>
    <n v="90"/>
    <s v="Jackknife, Motor vehicle in transport, Overturn/rollover, Ran off road right"/>
    <s v="Cloudy"/>
    <s v="N"/>
    <s v="N"/>
    <s v="N"/>
    <s v="N"/>
    <n v="43.873286"/>
    <n v="-101.156907"/>
    <s v="Light truck (2 axles, 4 tires); Tractor/semi-trailer"/>
    <s v="Westbound"/>
    <s v="None; Swerving or avoiding due to wind, slippery surface, vehicle, object, non-motorist, etc."/>
    <s v="Road surface condition ( wet, icy, snow, slush, etc. )"/>
    <m/>
    <s v="None"/>
    <s v="None"/>
    <s v="0.00 BAC, 0.00 BAC"/>
    <x v="8"/>
    <x v="1"/>
  </r>
  <r>
    <n v="617"/>
    <n v="1818813"/>
    <d v="2018-03-22T21:10:00"/>
    <s v="JACKSON"/>
    <s v="N"/>
    <m/>
    <m/>
    <n v="-1"/>
    <n v="90"/>
    <s v="Animal  - wild"/>
    <s v="Cloudy, Rain"/>
    <s v="N"/>
    <s v="N"/>
    <s v="N"/>
    <s v="N"/>
    <n v="43.844673999999898"/>
    <n v="-101.329849999999"/>
    <s v="Motor home"/>
    <s v="Eastbound"/>
    <s v="Wild animal hit - damage only"/>
    <s v="Animal in roadway"/>
    <m/>
    <s v="Wild animal hit"/>
    <s v="Wild animal hit - damage only"/>
    <s v="Wild animal hit"/>
    <x v="8"/>
    <x v="0"/>
  </r>
  <r>
    <n v="618"/>
    <n v="1903581"/>
    <d v="2019-04-05T14:04:00"/>
    <s v="JACKSON"/>
    <s v="N"/>
    <s v="Lap belt and shoulder harness used"/>
    <s v="Straight ahead"/>
    <n v="0"/>
    <n v="90"/>
    <s v="Cross median/centerline, Overturn/rollover, Ran off road left"/>
    <s v="Clear"/>
    <s v="N"/>
    <s v="N"/>
    <s v="Y"/>
    <s v="N"/>
    <n v="43.889408000000003"/>
    <n v="-101.12525100000001"/>
    <s v="SUV ( sport utility/suburban )"/>
    <s v="Westbound"/>
    <s v="Distracted (list distraction in narrative); Failure to keep in proper lane"/>
    <s v="None"/>
    <s v="LANE DRIVING REQUIRED / ILLEGAL LANE CHANGE"/>
    <s v="None"/>
    <s v="None"/>
    <s v="0.00 BAC, Not reported, Not reported"/>
    <x v="8"/>
    <x v="1"/>
  </r>
  <r>
    <n v="619"/>
    <n v="1903829"/>
    <d v="2019-03-31T16:00:00"/>
    <s v="JONES"/>
    <s v="N"/>
    <s v="Lap belt and shoulder harness used"/>
    <s v="Straight ahead"/>
    <n v="0"/>
    <n v="90"/>
    <s v="Fire/explosion"/>
    <s v="Clear"/>
    <s v="N"/>
    <s v="N"/>
    <s v="N"/>
    <s v="N"/>
    <n v="43.9009369999999"/>
    <n v="-100.973336"/>
    <s v="Passenger car"/>
    <s v="Eastbound"/>
    <s v="None"/>
    <s v="None"/>
    <m/>
    <s v="None"/>
    <s v="None"/>
    <s v="0.00 BAC"/>
    <x v="8"/>
    <x v="0"/>
  </r>
  <r>
    <n v="621"/>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8"/>
    <x v="0"/>
  </r>
  <r>
    <n v="622"/>
    <n v="1906008"/>
    <d v="2019-05-26T03:25:00"/>
    <s v="JACKSON"/>
    <s v="N"/>
    <m/>
    <m/>
    <n v="-1"/>
    <n v="90"/>
    <s v="Animal  - wild"/>
    <s v="Clear"/>
    <s v="N"/>
    <s v="N"/>
    <s v="N"/>
    <s v="N"/>
    <n v="43.851607000000001"/>
    <n v="-101.388790999999"/>
    <s v="SUV ( sport utility/suburban )"/>
    <s v="Westbound"/>
    <s v="Wild animal hit - damage only"/>
    <s v="Animal in roadway"/>
    <m/>
    <s v="Wild animal hit"/>
    <s v="Wild animal hit - damage only"/>
    <s v="Wild animal hit"/>
    <x v="8"/>
    <x v="0"/>
  </r>
  <r>
    <n v="623"/>
    <n v="1907606"/>
    <d v="2019-05-21T14:00:00"/>
    <s v="JACKSON"/>
    <s v="N"/>
    <s v="Lap belt and shoulder harness used"/>
    <s v="Straight ahead"/>
    <n v="0"/>
    <n v="90"/>
    <s v="Motor vehicle in transport"/>
    <s v="Rain"/>
    <s v="N"/>
    <s v="N"/>
    <s v="N"/>
    <s v="N"/>
    <n v="43.842550000000003"/>
    <n v="-101.239215"/>
    <s v="Light truck (2 axles, 4 tires); Tractor/semi-trailer"/>
    <s v="Eastbound"/>
    <s v="Driving too fast for conditions; None"/>
    <s v="Road surface condition ( wet, icy, snow, slush, etc. )"/>
    <s v="OVERDRIVING ROAD CONDITIONS"/>
    <s v="None"/>
    <s v="None"/>
    <s v="Test not given, Test not given"/>
    <x v="8"/>
    <x v="0"/>
  </r>
  <r>
    <n v="624"/>
    <n v="1908349"/>
    <d v="2019-07-03T21:25:00"/>
    <s v="JACKSON"/>
    <s v="N"/>
    <s v="Lap belt and shoulder harness used"/>
    <s v="Straight ahead"/>
    <n v="0"/>
    <n v="90"/>
    <s v="Ditch, Motor vehicle in transport, Ran off road right"/>
    <s v="Cloudy"/>
    <s v="N"/>
    <s v="N"/>
    <s v="N"/>
    <s v="N"/>
    <n v="43.851176000000002"/>
    <n v="-101.470827999999"/>
    <s v="Light truck (2 axles, 4 tires); SUV ( sport utility/suburban )"/>
    <s v="Westbound"/>
    <s v="Followed too closely; None"/>
    <s v="None"/>
    <m/>
    <s v="None; Unknown"/>
    <s v="None"/>
    <s v="0.00 BAC, 0.00 BAC"/>
    <x v="8"/>
    <x v="0"/>
  </r>
  <r>
    <n v="625"/>
    <n v="1908732"/>
    <d v="2019-07-14T03:00:00"/>
    <s v="JONES"/>
    <s v="N"/>
    <m/>
    <m/>
    <n v="-1"/>
    <n v="90"/>
    <s v="Animal  - wild"/>
    <s v="Clear"/>
    <s v="N"/>
    <s v="N"/>
    <s v="N"/>
    <s v="N"/>
    <n v="43.900911999999899"/>
    <n v="-100.946534999999"/>
    <s v="SUV ( sport utility/suburban )"/>
    <s v="Eastbound"/>
    <s v="Wild animal hit - damage only"/>
    <s v="Animal in roadway"/>
    <m/>
    <s v="Wild animal hit"/>
    <s v="Wild animal hit - damage only"/>
    <s v="Wild animal hit"/>
    <x v="8"/>
    <x v="0"/>
  </r>
  <r>
    <n v="626"/>
    <n v="1909266"/>
    <d v="2019-06-15T14:29:00"/>
    <s v="JACKSON"/>
    <s v="N"/>
    <s v="Lap belt and shoulder harness used"/>
    <s v="Straight ahead"/>
    <n v="0"/>
    <n v="90"/>
    <s v="Other traffic barrier"/>
    <s v="Clear"/>
    <s v="N"/>
    <s v="N"/>
    <s v="N"/>
    <s v="N"/>
    <n v="43.848433"/>
    <n v="-101.500388"/>
    <s v="Tractor/semi-trailer"/>
    <s v="Westbound"/>
    <s v="None; Running off road"/>
    <s v="None"/>
    <m/>
    <s v="None"/>
    <s v="None"/>
    <s v="Test not given"/>
    <x v="8"/>
    <x v="0"/>
  </r>
  <r>
    <n v="629"/>
    <n v="1910283"/>
    <d v="2019-06-14T22:45:00"/>
    <s v="JONES"/>
    <s v="N"/>
    <m/>
    <m/>
    <n v="-1"/>
    <n v="90"/>
    <s v="Animal  - wild"/>
    <s v="Clear"/>
    <s v="N"/>
    <s v="N"/>
    <s v="N"/>
    <s v="N"/>
    <n v="43.901175000000002"/>
    <n v="-100.963718"/>
    <s v="SUV ( sport utility/suburban )"/>
    <s v="Westbound"/>
    <s v="Wild animal hit - damage only"/>
    <s v="Animal in roadway"/>
    <m/>
    <s v="Wild animal hit"/>
    <s v="Wild animal hit - damage only"/>
    <s v="Wild animal hit"/>
    <x v="8"/>
    <x v="0"/>
  </r>
  <r>
    <n v="630"/>
    <n v="1910284"/>
    <d v="2019-07-30T22:05:00"/>
    <s v="JONES"/>
    <s v="N"/>
    <m/>
    <m/>
    <n v="-1"/>
    <n v="90"/>
    <s v="Animal  - wild"/>
    <s v="Clear"/>
    <s v="N"/>
    <s v="N"/>
    <s v="N"/>
    <s v="N"/>
    <n v="43.886467000000003"/>
    <n v="-100.859404999999"/>
    <s v="Motor home"/>
    <s v="Eastbound"/>
    <s v="Wild animal hit - damage only"/>
    <s v="Animal in roadway"/>
    <m/>
    <s v="Wild animal hit"/>
    <s v="Wild animal hit - damage only"/>
    <s v="Wild animal hit"/>
    <x v="8"/>
    <x v="0"/>
  </r>
  <r>
    <n v="631"/>
    <n v="1910674"/>
    <d v="2019-08-01T15:20:00"/>
    <s v="JACKSON"/>
    <s v="N"/>
    <s v="Lap belt and shoulder harness used"/>
    <s v="Straight ahead"/>
    <n v="0"/>
    <n v="90"/>
    <s v="Embankment, Equipment failure ( tires, brakes, etc. ), Fence, Ran off road right"/>
    <s v="Clear"/>
    <s v="Y"/>
    <s v="N"/>
    <s v="N"/>
    <s v="N"/>
    <n v="43.849415999999898"/>
    <n v="-101.354308"/>
    <s v="SUV ( sport utility/suburban )"/>
    <s v="Westbound"/>
    <s v="None; Over-correcting/over-steering"/>
    <s v="None"/>
    <s v="DRIVERS LICENSE SUSPENDED"/>
    <s v="Tires"/>
    <s v="None"/>
    <s v="0.00 BAC, Not reported"/>
    <x v="8"/>
    <x v="2"/>
  </r>
  <r>
    <n v="633"/>
    <n v="1910676"/>
    <d v="2019-08-09T14:00:00"/>
    <s v="JACKSON"/>
    <s v="N"/>
    <s v="Eye protection only"/>
    <s v="Straight ahead"/>
    <n v="0"/>
    <n v="90"/>
    <s v="Overturn/rollover, Ran off road right"/>
    <s v="Cloudy, Severe crosswinds"/>
    <s v="N"/>
    <s v="N"/>
    <s v="N"/>
    <s v="N"/>
    <n v="43.842730000000003"/>
    <n v="-101.29187"/>
    <s v="Motorcycle"/>
    <s v="Eastbound"/>
    <s v="None; Swerving or avoiding due to wind, slippery surface, vehicle, object, non-motorist, etc."/>
    <s v="None"/>
    <m/>
    <s v="None"/>
    <s v="None"/>
    <s v="0.00 BAC"/>
    <x v="8"/>
    <x v="2"/>
  </r>
  <r>
    <n v="634"/>
    <n v="1910813"/>
    <d v="2019-08-04T03:00:00"/>
    <s v="JACKSON"/>
    <s v="N"/>
    <m/>
    <m/>
    <n v="-1"/>
    <n v="90"/>
    <s v="Animal  - wild"/>
    <s v="Clear"/>
    <s v="N"/>
    <s v="N"/>
    <s v="N"/>
    <s v="N"/>
    <n v="43.899419000000002"/>
    <n v="-101.09550400000001"/>
    <s v="SUV ( sport utility/suburban )"/>
    <s v="Eastbound"/>
    <s v="Wild animal hit - damage only"/>
    <s v="Animal in roadway"/>
    <m/>
    <s v="Wild animal hit"/>
    <s v="Wild animal hit - damage only"/>
    <s v="Wild animal hit"/>
    <x v="8"/>
    <x v="0"/>
  </r>
  <r>
    <n v="635"/>
    <n v="1910963"/>
    <d v="2019-08-14T11:31:00"/>
    <s v="JACKSON"/>
    <s v="N"/>
    <s v="None used"/>
    <s v="Straight ahead"/>
    <n v="0"/>
    <n v="73"/>
    <s v="Motor vehicle in transport, Overturn/rollover"/>
    <s v="Clear"/>
    <s v="N"/>
    <s v="N"/>
    <s v="N"/>
    <s v="N"/>
    <n v="43.570118999999899"/>
    <n v="-101.52088500000001"/>
    <s v="Farm machinery; Light truck (2 axles, 4 tires)"/>
    <s v="Southbound"/>
    <s v="None"/>
    <s v="None"/>
    <s v="ADULT SEATBELT VIOLATION ---- AFTER 9/1/73"/>
    <s v="None"/>
    <s v="None"/>
    <s v="0.00 BAC, 0.00 BAC"/>
    <x v="8"/>
    <x v="1"/>
  </r>
  <r>
    <n v="636"/>
    <n v="1911125"/>
    <d v="2019-08-14T02:39:00"/>
    <s v="JACKSON"/>
    <s v="N"/>
    <m/>
    <m/>
    <n v="-1"/>
    <n v="90"/>
    <s v="Animal  - wild"/>
    <s v="Clear"/>
    <s v="N"/>
    <s v="N"/>
    <s v="N"/>
    <s v="N"/>
    <n v="43.887402000000002"/>
    <n v="-101.129183999999"/>
    <s v="Passenger car"/>
    <s v="Westbound"/>
    <s v="Wild animal hit - damage only"/>
    <s v="Animal in roadway"/>
    <m/>
    <s v="Wild animal hit"/>
    <s v="Wild animal hit - damage only"/>
    <s v="Wild animal hit"/>
    <x v="8"/>
    <x v="0"/>
  </r>
  <r>
    <n v="638"/>
    <n v="1911242"/>
    <d v="2019-08-18T21:20:00"/>
    <s v="JONES"/>
    <s v="N"/>
    <s v="Helmet and eye protection"/>
    <s v="Straight ahead"/>
    <n v="0"/>
    <n v="90"/>
    <s v="Animal  - wild, Overturn/rollover, Ran off road right"/>
    <s v="Clear"/>
    <s v="N"/>
    <s v="N"/>
    <s v="N"/>
    <s v="N"/>
    <n v="43.901183000000003"/>
    <n v="-100.977986999999"/>
    <s v="Motorcycle"/>
    <s v="Westbound"/>
    <s v="None"/>
    <s v="Animal in roadway"/>
    <m/>
    <s v="None"/>
    <s v="None"/>
    <s v="0.00 BAC"/>
    <x v="8"/>
    <x v="1"/>
  </r>
  <r>
    <n v="639"/>
    <n v="1911664"/>
    <d v="2019-09-01T21:06:00"/>
    <s v="JONES"/>
    <s v="N"/>
    <m/>
    <m/>
    <n v="-1"/>
    <n v="90"/>
    <s v="Animal  - wild"/>
    <s v="Clear"/>
    <s v="N"/>
    <s v="N"/>
    <s v="N"/>
    <s v="N"/>
    <n v="43.886738000000001"/>
    <n v="-100.75739900000001"/>
    <s v="Light truck (2 axles, 4 tires)"/>
    <s v="Westbound"/>
    <s v="Wild animal hit - damage only"/>
    <s v="Animal in roadway"/>
    <m/>
    <s v="Wild animal hit"/>
    <s v="Wild animal hit - damage only"/>
    <s v="Wild animal hit"/>
    <x v="8"/>
    <x v="0"/>
  </r>
  <r>
    <n v="640"/>
    <n v="1911402"/>
    <d v="2019-08-19T21:15:00"/>
    <s v="JACKSON"/>
    <s v="Y"/>
    <s v="None used"/>
    <s v="Straight ahead"/>
    <n v="0"/>
    <n v="73"/>
    <s v="Pedestria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8"/>
    <x v="2"/>
  </r>
  <r>
    <n v="642"/>
    <n v="1912319"/>
    <d v="2019-09-17T03:00:00"/>
    <s v="JONES"/>
    <s v="N"/>
    <m/>
    <m/>
    <n v="-1"/>
    <n v="90"/>
    <s v="Animal  - wild"/>
    <s v="Clear"/>
    <s v="N"/>
    <s v="N"/>
    <s v="N"/>
    <s v="N"/>
    <n v="43.886741999999899"/>
    <n v="-100.840587999999"/>
    <s v="Passenger car"/>
    <s v="Westbound"/>
    <s v="Wild animal hit - damage only"/>
    <s v="Animal in roadway"/>
    <m/>
    <s v="Wild animal hit"/>
    <s v="Wild animal hit - damage only"/>
    <s v="Wild animal hit"/>
    <x v="8"/>
    <x v="0"/>
  </r>
  <r>
    <n v="643"/>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8"/>
    <x v="0"/>
  </r>
  <r>
    <n v="644"/>
    <n v="1912891"/>
    <d v="2019-09-08T20:20:00"/>
    <s v="JACKSON"/>
    <s v="N"/>
    <m/>
    <m/>
    <n v="-1"/>
    <n v="73"/>
    <s v="Animal  - wild"/>
    <s v="Clear"/>
    <s v="N"/>
    <s v="N"/>
    <s v="N"/>
    <s v="N"/>
    <n v="43.615602000000003"/>
    <n v="-101.50550800000001"/>
    <s v="SUV ( sport utility/suburban )"/>
    <s v="Northbound"/>
    <s v="Wild animal hit - damage only"/>
    <s v="Animal in roadway"/>
    <m/>
    <s v="Wild animal hit"/>
    <s v="Wild animal hit - damage only"/>
    <s v="Wild animal hit"/>
    <x v="8"/>
    <x v="0"/>
  </r>
  <r>
    <n v="645"/>
    <n v="1914030"/>
    <d v="2019-10-10T11:26:00"/>
    <s v="JACKSON"/>
    <s v="N"/>
    <s v="Lap belt and shoulder harness used"/>
    <s v="Straight ahead"/>
    <n v="0"/>
    <n v="90"/>
    <s v="Ditch, Fence, Guardrail face, Ran off road right"/>
    <s v="Snow"/>
    <s v="N"/>
    <s v="N"/>
    <s v="N"/>
    <s v="N"/>
    <n v="43.847178"/>
    <n v="-101.34348"/>
    <s v="Tractor/semi-trailer"/>
    <s v="Eastbound"/>
    <s v="None; Running off road"/>
    <s v="Road surface condition ( wet, icy, snow, slush, etc. )"/>
    <m/>
    <s v="None"/>
    <s v="None"/>
    <s v="0.00 BAC"/>
    <x v="8"/>
    <x v="0"/>
  </r>
  <r>
    <n v="646"/>
    <n v="1914420"/>
    <d v="2019-10-10T19:00:00"/>
    <s v="JONES"/>
    <s v="N"/>
    <s v="Lap belt and shoulder harness used"/>
    <s v="Straight ahead"/>
    <n v="0"/>
    <n v="90"/>
    <s v="Jackknife, Overturn/rollover, Ran off road left, Separation of units"/>
    <s v="Snow, Blowing snow"/>
    <s v="N"/>
    <s v="N"/>
    <s v="N"/>
    <s v="N"/>
    <n v="43.886575999999899"/>
    <n v="-100.777727999999"/>
    <s v="SUV ( sport utility/suburban )"/>
    <s v="Eastbound"/>
    <s v="None"/>
    <s v="Road surface condition ( wet, icy, snow, slush, etc. )"/>
    <m/>
    <s v="None"/>
    <s v="None"/>
    <s v="0.00 BAC"/>
    <x v="8"/>
    <x v="0"/>
  </r>
  <r>
    <n v="647"/>
    <n v="1914421"/>
    <d v="2019-10-10T18:40:00"/>
    <s v="JACKSON"/>
    <s v="N"/>
    <s v="Lap belt and shoulder harness used"/>
    <s v="Straight ahead"/>
    <n v="0"/>
    <n v="90"/>
    <s v="Jackknife, Overturn/rollover, Ran off road left"/>
    <s v="Snow, Blowing snow"/>
    <s v="N"/>
    <s v="N"/>
    <s v="N"/>
    <s v="N"/>
    <n v="43.877364"/>
    <n v="-101.148251999999"/>
    <s v="Tractor/semi-trailer"/>
    <s v="Eastbound"/>
    <s v="None"/>
    <s v="Road surface condition ( wet, icy, snow, slush, etc. )"/>
    <m/>
    <s v="None"/>
    <s v="None"/>
    <s v="0.00 BAC"/>
    <x v="8"/>
    <x v="0"/>
  </r>
  <r>
    <n v="648"/>
    <n v="1914422"/>
    <d v="2019-10-10T21:57:00"/>
    <s v="JACKSON"/>
    <s v="N"/>
    <s v="Lap belt and shoulder harness used"/>
    <s v="Straight ahead"/>
    <n v="0"/>
    <n v="90"/>
    <s v="Jackknife"/>
    <s v="Snow, Blowing snow"/>
    <s v="N"/>
    <s v="N"/>
    <s v="N"/>
    <s v="N"/>
    <n v="43.8973119999999"/>
    <n v="-101.106117999999"/>
    <s v="Tractor/semi-trailer"/>
    <s v="Eastbound"/>
    <s v="None"/>
    <s v="Road surface condition ( wet, icy, snow, slush, etc. )"/>
    <m/>
    <s v="None"/>
    <s v="None"/>
    <s v="0.00 BAC"/>
    <x v="8"/>
    <x v="0"/>
  </r>
  <r>
    <n v="649"/>
    <n v="1914688"/>
    <d v="2019-10-11T14:35:00"/>
    <s v="JACKSON"/>
    <s v="N"/>
    <s v="Lap belt and shoulder harness used"/>
    <s v="Changing lanes, Straight ahead"/>
    <n v="0"/>
    <n v="90"/>
    <s v="Motor vehicle in transport"/>
    <s v="Cloudy"/>
    <s v="N"/>
    <s v="N"/>
    <s v="N"/>
    <s v="N"/>
    <n v="43.856178"/>
    <n v="-101.19708"/>
    <s v="Light truck (2 axles, 4 tires); Tractor/semi-trailer"/>
    <s v="Westbound"/>
    <s v="Failed to yield to vehicle; None; Swerving or avoiding due to wind, slippery surface, vehicle, object, non-motorist, etc."/>
    <s v="None; Road surface condition ( wet, icy, snow, slush, etc. )"/>
    <m/>
    <s v="None"/>
    <s v="None"/>
    <s v="0.00 BAC, 0.00 BAC"/>
    <x v="8"/>
    <x v="0"/>
  </r>
  <r>
    <n v="651"/>
    <n v="1914845"/>
    <d v="2019-10-20T22:10:00"/>
    <s v="JACKSON"/>
    <s v="N"/>
    <s v="Lap belt and shoulder harness used, None used"/>
    <s v="Overtaking/passing, Straight ahead"/>
    <n v="0"/>
    <n v="90"/>
    <s v="Motor vehicle in transport"/>
    <s v="Rain, Snow"/>
    <s v="N"/>
    <s v="N"/>
    <s v="N"/>
    <s v="N"/>
    <n v="43.845218000000003"/>
    <n v="-101.331469999999"/>
    <s v="Passenger car; SUV ( sport utility/suburban )"/>
    <s v="Westbound"/>
    <s v="Drinking; Failure to keep in proper lane; None"/>
    <s v="None"/>
    <s v="DUI, HIT/RUN PROPERTY DAMAGE, ADULT SEATBELT VIOLATION ---- AFTER 9/1/73, OPEN CONTAINER IN VEHICLE"/>
    <s v="None"/>
    <s v="None"/>
    <s v="0.22 BAC, 0.00 BAC"/>
    <x v="8"/>
    <x v="0"/>
  </r>
  <r>
    <n v="652"/>
    <n v="1914954"/>
    <d v="2019-10-10T13:42:00"/>
    <s v="JACKSON"/>
    <s v="N"/>
    <s v="Lap belt and shoulder harness used"/>
    <s v="Straight ahead"/>
    <n v="0"/>
    <n v="90"/>
    <s v="Delineator post, Highway traffic sign post/sign, Jackknife"/>
    <s v="Snow, Blowing snow"/>
    <s v="N"/>
    <s v="N"/>
    <s v="N"/>
    <s v="N"/>
    <n v="43.884048999999898"/>
    <n v="-101.13575400000001"/>
    <s v="Tractor/semi-trailer"/>
    <s v="Westbound"/>
    <s v="Driving too fast for conditions; Failure to keep in proper lane"/>
    <s v="Road surface condition ( wet, icy, snow, slush, etc. )"/>
    <s v="OVERDRIVING ROAD CONDITIONS"/>
    <s v="None"/>
    <s v="Weather conditions"/>
    <s v="0.00 BAC"/>
    <x v="8"/>
    <x v="0"/>
  </r>
  <r>
    <n v="653"/>
    <n v="1913946"/>
    <d v="2019-10-07T07:45:00"/>
    <s v="JONES"/>
    <s v="N"/>
    <m/>
    <m/>
    <n v="-1"/>
    <n v="90"/>
    <s v="Animal  - wild"/>
    <s v="Clear"/>
    <s v="N"/>
    <s v="N"/>
    <s v="N"/>
    <s v="N"/>
    <n v="43.8836429999999"/>
    <n v="-100.723174"/>
    <s v="Passenger car"/>
    <s v="Eastbound"/>
    <s v="Wild animal hit - damage only"/>
    <s v="Animal in roadway"/>
    <m/>
    <s v="Wild animal hit"/>
    <s v="Wild animal hit - damage only"/>
    <s v="Wild animal hit"/>
    <x v="8"/>
    <x v="0"/>
  </r>
  <r>
    <n v="654"/>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8"/>
    <x v="0"/>
  </r>
  <r>
    <n v="655"/>
    <n v="1915349"/>
    <d v="2019-10-19T16:44:00"/>
    <s v="JONES"/>
    <s v="N"/>
    <m/>
    <m/>
    <n v="-1"/>
    <n v="90"/>
    <s v="Animal  - wild"/>
    <s v="Clear"/>
    <s v="N"/>
    <s v="N"/>
    <s v="N"/>
    <s v="N"/>
    <n v="43.886588000000003"/>
    <n v="-100.763209"/>
    <s v="Passenger car"/>
    <s v="Eastbound"/>
    <s v="Wild animal hit - damage only"/>
    <s v="Animal in roadway"/>
    <m/>
    <s v="Wild animal hit"/>
    <s v="Wild animal hit - damage only"/>
    <s v="Wild animal hit"/>
    <x v="8"/>
    <x v="0"/>
  </r>
  <r>
    <n v="656"/>
    <n v="1915359"/>
    <d v="2019-10-27T05:00:00"/>
    <s v="JACKSON"/>
    <s v="N"/>
    <s v="Lap belt and shoulder harness used"/>
    <s v="Straight ahead"/>
    <n v="0"/>
    <n v="90"/>
    <s v="Ditch, Jackknife, Ran off road left"/>
    <s v="Clear"/>
    <s v="N"/>
    <s v="N"/>
    <s v="N"/>
    <s v="N"/>
    <n v="43.887169"/>
    <n v="-101.12903900000001"/>
    <s v="Tractor/semi-trailer"/>
    <s v="Eastbound"/>
    <s v="Driving too fast for conditions; Failure to keep in proper lane"/>
    <s v="Road surface condition ( wet, icy, snow, slush, etc. )"/>
    <m/>
    <s v="None"/>
    <s v="None"/>
    <s v="0.00 BAC"/>
    <x v="8"/>
    <x v="0"/>
  </r>
  <r>
    <n v="657"/>
    <n v="1914245"/>
    <d v="2019-10-18T07:45:00"/>
    <s v="JONES"/>
    <s v="N"/>
    <m/>
    <m/>
    <n v="-1"/>
    <n v="90"/>
    <s v="Animal  - wild"/>
    <s v="Clear"/>
    <s v="N"/>
    <s v="N"/>
    <s v="N"/>
    <s v="N"/>
    <n v="43.896303000000003"/>
    <n v="-100.908216999999"/>
    <s v="Passenger car"/>
    <s v="Eastbound"/>
    <s v="Wild animal hit - damage only"/>
    <s v="Animal in roadway"/>
    <m/>
    <s v="Wild animal hit"/>
    <s v="Wild animal hit - damage only"/>
    <s v="Wild animal hit"/>
    <x v="8"/>
    <x v="0"/>
  </r>
  <r>
    <n v="658"/>
    <n v="1915602"/>
    <d v="2019-11-03T22:35:00"/>
    <s v="JONES"/>
    <s v="N"/>
    <m/>
    <m/>
    <n v="-1"/>
    <n v="90"/>
    <s v="Animal  - wild"/>
    <s v="Clear"/>
    <s v="N"/>
    <s v="N"/>
    <s v="N"/>
    <s v="N"/>
    <n v="43.886724000000001"/>
    <n v="-100.84078700000001"/>
    <s v="SUV ( sport utility/suburban )"/>
    <s v="Westbound"/>
    <s v="Wild animal hit - damage only"/>
    <s v="Animal in roadway"/>
    <m/>
    <s v="Wild animal hit"/>
    <s v="Wild animal hit - damage only"/>
    <s v="Wild animal hit"/>
    <x v="8"/>
    <x v="0"/>
  </r>
  <r>
    <n v="659"/>
    <n v="1916375"/>
    <d v="2019-11-10T17:55:00"/>
    <s v="JACKSON"/>
    <s v="N"/>
    <s v="Lap belt and shoulder harness used"/>
    <s v="Straight ahead"/>
    <n v="0"/>
    <n v="90"/>
    <s v="Guardrail face, Ran off road right"/>
    <s v="Snow, Blowing snow"/>
    <s v="N"/>
    <s v="N"/>
    <s v="N"/>
    <s v="N"/>
    <n v="43.886488999999898"/>
    <n v="-101.130369"/>
    <s v="Passenger car"/>
    <s v="Eastbound"/>
    <s v="None; Running off road"/>
    <s v="Road surface condition ( wet, icy, snow, slush, etc. )"/>
    <m/>
    <s v="None"/>
    <s v="Weather conditions"/>
    <s v="0.00 BAC"/>
    <x v="8"/>
    <x v="0"/>
  </r>
  <r>
    <n v="660"/>
    <n v="1916846"/>
    <d v="2019-11-16T21:30:00"/>
    <s v="JACKSON"/>
    <s v="N"/>
    <m/>
    <m/>
    <n v="-1"/>
    <n v="90"/>
    <s v="Animal  - wild"/>
    <s v="Clear"/>
    <s v="N"/>
    <s v="N"/>
    <s v="N"/>
    <s v="N"/>
    <n v="43.884175999999897"/>
    <n v="-101.13491"/>
    <s v="SUV ( sport utility/suburban )"/>
    <s v="Eastbound"/>
    <s v="Wild animal hit - damage only"/>
    <s v="Animal in roadway"/>
    <m/>
    <s v="Wild animal hit"/>
    <s v="Wild animal hit - damage only"/>
    <s v="Wild animal hit"/>
    <x v="8"/>
    <x v="0"/>
  </r>
  <r>
    <n v="662"/>
    <n v="1917456"/>
    <d v="2019-11-16T18:00:00"/>
    <s v="JACKSON"/>
    <s v="N"/>
    <s v="Lap belt and shoulder harness used"/>
    <s v="Straight ahead"/>
    <n v="0"/>
    <n v="90"/>
    <s v="Animal  - wild"/>
    <s v="Clear"/>
    <s v="N"/>
    <s v="N"/>
    <s v="N"/>
    <s v="N"/>
    <n v="43.900686999999898"/>
    <n v="-101.084301999999"/>
    <s v="SUV ( sport utility/suburban )"/>
    <s v="Eastbound"/>
    <s v="None"/>
    <s v="Animal in roadway"/>
    <m/>
    <s v="None"/>
    <s v="None"/>
    <s v="0.00 BAC"/>
    <x v="8"/>
    <x v="2"/>
  </r>
  <r>
    <n v="663"/>
    <n v="1917463"/>
    <d v="2019-11-19T22:57:00"/>
    <s v="JACKSON"/>
    <s v="N"/>
    <m/>
    <m/>
    <n v="-1"/>
    <n v="90"/>
    <s v="Animal  - wild"/>
    <s v="Clear"/>
    <s v="N"/>
    <s v="N"/>
    <s v="N"/>
    <s v="N"/>
    <n v="43.842565999999898"/>
    <n v="-101.244737"/>
    <s v="Passenger car"/>
    <s v="Eastbound"/>
    <s v="Wild animal hit - damage only"/>
    <s v="Animal in roadway"/>
    <m/>
    <s v="Wild animal hit"/>
    <s v="Wild animal hit - damage only"/>
    <s v="Wild animal hit"/>
    <x v="8"/>
    <x v="0"/>
  </r>
  <r>
    <n v="664"/>
    <n v="1917403"/>
    <d v="2019-11-19T16:59:00"/>
    <s v="JACKSON"/>
    <s v="N"/>
    <m/>
    <m/>
    <n v="-1"/>
    <n v="90"/>
    <s v="Animal  - wild"/>
    <s v="Clear"/>
    <s v="N"/>
    <s v="N"/>
    <s v="N"/>
    <s v="N"/>
    <n v="43.850904999999898"/>
    <n v="-101.47242"/>
    <s v="Mini-van/passenger van with seats for 8 or less, including driver"/>
    <s v="Eastbound"/>
    <s v="Wild animal hit - damage only"/>
    <s v="Animal in roadway"/>
    <m/>
    <s v="Wild animal hit"/>
    <s v="Wild animal hit - damage only"/>
    <s v="Wild animal hit"/>
    <x v="8"/>
    <x v="0"/>
  </r>
  <r>
    <n v="665"/>
    <n v="1917402"/>
    <d v="2019-09-14T02:15:00"/>
    <s v="JACKSON"/>
    <s v="N"/>
    <m/>
    <m/>
    <n v="-1"/>
    <n v="90"/>
    <s v="Animal  - wild"/>
    <s v="Clear"/>
    <s v="N"/>
    <s v="N"/>
    <s v="N"/>
    <s v="N"/>
    <n v="43.851537999999898"/>
    <n v="-101.387620999999"/>
    <s v="Passenger car"/>
    <s v="Eastbound"/>
    <s v="Wild animal hit - damage only"/>
    <s v="Animal in roadway"/>
    <m/>
    <s v="Wild animal hit"/>
    <s v="Wild animal hit - damage only"/>
    <s v="Wild animal hit"/>
    <x v="8"/>
    <x v="0"/>
  </r>
  <r>
    <n v="666"/>
    <n v="1917401"/>
    <d v="2019-11-10T13:02:00"/>
    <s v="JACKSON"/>
    <s v="N"/>
    <s v="Lap belt and shoulder harness used"/>
    <s v="Straight ahead"/>
    <n v="0"/>
    <n v="90"/>
    <s v="Guardrail face, Jackknife, Ran off road left"/>
    <s v="Sleet, hail ( freezing rain or drizzle )"/>
    <s v="N"/>
    <s v="N"/>
    <s v="N"/>
    <s v="N"/>
    <n v="43.865082999999899"/>
    <n v="-101.17853700000001"/>
    <s v="Tractor/semi-trailer"/>
    <s v="Westbound"/>
    <s v="Driving too fast for conditions; None"/>
    <s v="Road surface condition ( wet, icy, snow, slush, etc. )"/>
    <m/>
    <s v="None"/>
    <s v="Weather conditions"/>
    <s v="Test not given"/>
    <x v="8"/>
    <x v="0"/>
  </r>
  <r>
    <n v="667"/>
    <n v="1917398"/>
    <d v="2019-10-12T23:00:00"/>
    <s v="JACKSON"/>
    <s v="N"/>
    <s v="Lap belt and shoulder harness used"/>
    <s v="Straight ahead"/>
    <n v="0"/>
    <n v="73"/>
    <s v="Fence, Ran off road left"/>
    <s v="Clear"/>
    <s v="N"/>
    <s v="N"/>
    <s v="N"/>
    <s v="N"/>
    <n v="43.797232999999899"/>
    <n v="-101.53300900000001"/>
    <s v="Light truck (2 axles, 4 tires)"/>
    <s v="Northbound"/>
    <s v="None; Running off road"/>
    <s v="Animal in roadway"/>
    <m/>
    <s v="None"/>
    <s v="None"/>
    <s v="0.00 BAC"/>
    <x v="8"/>
    <x v="0"/>
  </r>
  <r>
    <n v="668"/>
    <n v="1917397"/>
    <d v="2019-09-14T16:15:00"/>
    <s v="JACKSON"/>
    <s v="N"/>
    <m/>
    <m/>
    <n v="-1"/>
    <n v="90"/>
    <s v="Animal  - wild"/>
    <s v="Clear"/>
    <s v="N"/>
    <s v="N"/>
    <s v="N"/>
    <s v="N"/>
    <n v="43.894776"/>
    <n v="-101.11404400000001"/>
    <s v="Passenger car"/>
    <s v="Eastbound"/>
    <s v="Wild animal hit - damage only"/>
    <s v="Animal in roadway"/>
    <m/>
    <s v="Wild animal hit"/>
    <s v="Wild animal hit - damage only"/>
    <s v="Wild animal hit"/>
    <x v="8"/>
    <x v="0"/>
  </r>
  <r>
    <n v="669"/>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8"/>
    <x v="0"/>
  </r>
  <r>
    <n v="671"/>
    <n v="1917753"/>
    <d v="2019-11-21T00:50:00"/>
    <s v="JONES"/>
    <s v="N"/>
    <s v="Lap belt and shoulder harness used"/>
    <s v="Straight ahead"/>
    <n v="0"/>
    <n v="90"/>
    <s v="Overturn/rollover"/>
    <s v="Snow"/>
    <s v="N"/>
    <s v="N"/>
    <s v="N"/>
    <s v="N"/>
    <n v="43.886501000000003"/>
    <n v="-100.835008999999"/>
    <s v="Light truck (2 axles, 4 tires)"/>
    <s v="Eastbound"/>
    <s v="None"/>
    <s v="Road surface condition ( wet, icy, snow, slush, etc. )"/>
    <m/>
    <s v="None"/>
    <s v="None"/>
    <s v="Test not given"/>
    <x v="8"/>
    <x v="0"/>
  </r>
  <r>
    <n v="672"/>
    <n v="1918582"/>
    <d v="2019-08-02T12:39:00"/>
    <s v="JACKSON"/>
    <s v="N"/>
    <m/>
    <s v="Straight ahead"/>
    <n v="0"/>
    <n v="90"/>
    <s v="Guardrail face, Jackknife"/>
    <s v="Cloudy"/>
    <s v="N"/>
    <s v="N"/>
    <s v="N"/>
    <s v="N"/>
    <n v="43.842835999999899"/>
    <n v="-101.24757700000001"/>
    <s v="Light truck (2 axles, 4 tires)"/>
    <s v="Westbound"/>
    <s v="None"/>
    <s v="Non-contact vehicle caused evasive action"/>
    <m/>
    <s v="None"/>
    <s v="None"/>
    <s v="0.00 BAC"/>
    <x v="8"/>
    <x v="0"/>
  </r>
  <r>
    <n v="673"/>
    <n v="1918584"/>
    <d v="2019-12-01T14:26:00"/>
    <s v="JONES"/>
    <s v="N"/>
    <s v="Lap belt and shoulder harness used"/>
    <s v="Straight ahead"/>
    <n v="0"/>
    <n v="90"/>
    <s v="Overturn/rollover, Ran off road right"/>
    <s v="Clear"/>
    <s v="N"/>
    <s v="N"/>
    <s v="N"/>
    <s v="N"/>
    <n v="43.886505"/>
    <n v="-100.83257"/>
    <s v="Light truck (2 axles, 4 tires)"/>
    <s v="Eastbound"/>
    <s v="Driving too fast for conditions; Failure to keep in proper lane"/>
    <s v="Road surface condition ( wet, icy, snow, slush, etc. )"/>
    <s v="OVERDRIVING ROAD CONDITIONS"/>
    <s v="None"/>
    <s v="None"/>
    <s v="0.00 BAC"/>
    <x v="8"/>
    <x v="0"/>
  </r>
  <r>
    <n v="675"/>
    <n v="1919148"/>
    <d v="2019-12-08T19:37:00"/>
    <s v="JACKSON"/>
    <s v="N"/>
    <s v="Lap belt and shoulder harness used"/>
    <s v="Straight ahead"/>
    <n v="0"/>
    <n v="90"/>
    <s v="Cross median/centerline, Overturn/rollover, Ran off road left"/>
    <s v="Snow"/>
    <s v="N"/>
    <s v="N"/>
    <s v="N"/>
    <s v="N"/>
    <n v="43.851812000000002"/>
    <n v="-101.40959700000001"/>
    <s v="Light truck (2 axles, 4 tires)"/>
    <s v="Eastbound"/>
    <s v="Failure to keep in proper lane; Running off road"/>
    <s v="None"/>
    <s v="NO VALID DL, CARELESS DRIVING."/>
    <s v="None"/>
    <s v="None"/>
    <s v="0.00 BAC"/>
    <x v="8"/>
    <x v="0"/>
  </r>
  <r>
    <n v="676"/>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8"/>
    <x v="0"/>
  </r>
  <r>
    <n v="677"/>
    <n v="1919625"/>
    <d v="2019-11-21T07:45:00"/>
    <s v="JONES"/>
    <s v="N"/>
    <s v="Lap belt and shoulder harness used"/>
    <s v="Changing lanes, Straight ahead"/>
    <n v="0"/>
    <n v="90"/>
    <s v="Motor vehicle in transport, Overturn/rollover, Ran off road right, Separation of units"/>
    <s v="Cloudy"/>
    <s v="N"/>
    <s v="N"/>
    <s v="Y"/>
    <s v="N"/>
    <n v="43.884782000000001"/>
    <n v="-100.73279700000001"/>
    <s v="Tractor/semi-trailer"/>
    <s v="Westbound"/>
    <s v="Distracted (list distraction in narrative); None; Unknown"/>
    <s v="None; Unknown"/>
    <s v="USE OF HANDHELD ELECTRONIC WIRELESS COMMUNICATION DEVICE, LANE DRIVING REQUIRED / ILLEGAL LANE CHANGE"/>
    <s v="None; Unknown"/>
    <s v="None; Unknown"/>
    <s v="0.00 BAC, Test not given"/>
    <x v="8"/>
    <x v="0"/>
  </r>
  <r>
    <n v="678"/>
    <n v="1919623"/>
    <d v="2019-11-27T18:51:00"/>
    <s v="JONES"/>
    <s v="N"/>
    <m/>
    <m/>
    <n v="-1"/>
    <n v="90"/>
    <s v="Animal  - wild"/>
    <s v="Clear"/>
    <s v="N"/>
    <s v="N"/>
    <s v="N"/>
    <s v="N"/>
    <n v="43.883598999999897"/>
    <n v="-100.719149999999"/>
    <s v="Light truck (2 axles, 4 tires)"/>
    <s v="Westbound"/>
    <s v="Wild animal hit - damage only"/>
    <s v="Animal in roadway"/>
    <m/>
    <s v="Wild animal hit"/>
    <s v="Wild animal hit - damage only"/>
    <s v="Wild animal hit"/>
    <x v="8"/>
    <x v="0"/>
  </r>
  <r>
    <n v="679"/>
    <n v="1919759"/>
    <d v="2019-12-27T22:45:00"/>
    <s v="JONES"/>
    <s v="N"/>
    <s v="Lap belt and shoulder harness used"/>
    <s v="Straight ahead"/>
    <n v="0"/>
    <n v="90"/>
    <s v="Ditch, Ran off road left"/>
    <s v="Snow"/>
    <s v="N"/>
    <s v="N"/>
    <s v="N"/>
    <s v="N"/>
    <n v="43.891834000000003"/>
    <n v="-100.896936999999"/>
    <s v="Passenger car"/>
    <s v="Eastbound"/>
    <s v="Failure to keep in proper lane; Swerving or avoiding due to wind, slippery surface, vehicle, object, non-motorist, etc."/>
    <s v="Road surface condition ( wet, icy, snow, slush, etc. )"/>
    <m/>
    <s v="None"/>
    <s v="Weather conditions"/>
    <s v="0.00 BAC"/>
    <x v="8"/>
    <x v="0"/>
  </r>
  <r>
    <n v="680"/>
    <n v="1919760"/>
    <d v="2019-12-28T01:40:00"/>
    <s v="JONES"/>
    <s v="N"/>
    <s v="Lap belt and shoulder harness used"/>
    <s v="Straight ahead"/>
    <n v="0"/>
    <n v="90"/>
    <s v="Ditch, Ran off road right"/>
    <s v="Snow"/>
    <s v="N"/>
    <s v="N"/>
    <s v="N"/>
    <s v="N"/>
    <n v="43.900903999999898"/>
    <n v="-100.921496"/>
    <s v="Tractor/semi-trailer"/>
    <s v="Westbound"/>
    <s v="Driving too fast for conditions; Swerving or avoiding due to wind, slippery surface, vehicle, object, non-motorist, etc."/>
    <s v="Road surface condition ( wet, icy, snow, slush, etc. )"/>
    <m/>
    <s v="None"/>
    <s v="None"/>
    <s v="0.00 BAC"/>
    <x v="8"/>
    <x v="0"/>
  </r>
  <r>
    <n v="681"/>
    <n v="1919764"/>
    <d v="2019-12-20T15:58:00"/>
    <s v="JACKSON"/>
    <s v="N"/>
    <s v="Child/Youth restraint system used properly, Lap belt and shoulder harness used"/>
    <s v="Straight ahead"/>
    <n v="0"/>
    <n v="90"/>
    <s v="Ditch, Embankment, Guardrail face, Ran off road left"/>
    <s v="Clear"/>
    <s v="N"/>
    <s v="Y"/>
    <s v="N"/>
    <s v="N"/>
    <n v="43.842652999999899"/>
    <n v="-101.271618"/>
    <s v="SUV ( sport utility/suburban )"/>
    <s v="Eastbound"/>
    <s v="Fatigued/asleep; Running off road"/>
    <s v="None"/>
    <m/>
    <s v="None"/>
    <s v="None"/>
    <s v="0.00 BAC, Not reported, Not reported, Not reported, Not reported"/>
    <x v="8"/>
    <x v="3"/>
  </r>
  <r>
    <n v="682"/>
    <n v="1920301"/>
    <d v="2019-12-28T15:20:00"/>
    <s v="JONES"/>
    <s v="N"/>
    <s v="Lap belt and shoulder harness used"/>
    <s v="Straight ahead"/>
    <n v="0"/>
    <n v="90"/>
    <s v="Delineator post, Ditch, Fence"/>
    <s v="Snow, Blowing snow"/>
    <s v="N"/>
    <s v="N"/>
    <s v="N"/>
    <s v="N"/>
    <n v="43.901190999999898"/>
    <n v="-101.011848999999"/>
    <s v="Passenger car"/>
    <s v="Westbound"/>
    <s v="None; Swerving or avoiding due to wind, slippery surface, vehicle, object, non-motorist, etc."/>
    <s v="Road surface condition ( wet, icy, snow, slush, etc. )"/>
    <m/>
    <s v="None"/>
    <s v="None"/>
    <s v="0.00 BAC"/>
    <x v="8"/>
    <x v="0"/>
  </r>
  <r>
    <n v="683"/>
    <n v="1920004"/>
    <d v="2019-12-26T07:06:00"/>
    <s v="JACKSON"/>
    <s v="N"/>
    <s v="Lap belt and shoulder harness used"/>
    <s v="Straight ahead"/>
    <n v="0"/>
    <n v="90"/>
    <s v="Delineator post, Ran off road right"/>
    <s v="Cloudy"/>
    <s v="N"/>
    <s v="N"/>
    <s v="N"/>
    <s v="N"/>
    <n v="43.875785999999898"/>
    <n v="-101.15134500000001"/>
    <s v="Light truck (2 axles, 4 tires)"/>
    <s v="Westbound"/>
    <s v="None"/>
    <s v="Road surface condition ( wet, icy, snow, slush, etc. )"/>
    <m/>
    <s v="None"/>
    <s v="None"/>
    <s v="Test not given"/>
    <x v="8"/>
    <x v="0"/>
  </r>
  <r>
    <n v="684"/>
    <n v="1920396"/>
    <d v="2019-12-25T19:25:00"/>
    <s v="JACKSON"/>
    <s v="N"/>
    <s v="Lap belt and shoulder harness used"/>
    <s v="Straight ahead"/>
    <n v="0"/>
    <n v="90"/>
    <s v="Delineator post, Ditch, Ran off road right"/>
    <s v="Snow"/>
    <s v="N"/>
    <s v="N"/>
    <s v="N"/>
    <s v="N"/>
    <n v="43.9000699999999"/>
    <n v="-101.09287500000001"/>
    <s v="Light truck (2 axles, 4 tires)"/>
    <s v="Westbound"/>
    <s v="Driving too fast for conditions; None"/>
    <s v="Road surface condition ( wet, icy, snow, slush, etc. )"/>
    <m/>
    <s v="None"/>
    <s v="None"/>
    <s v="Test not given"/>
    <x v="8"/>
    <x v="0"/>
  </r>
  <r>
    <n v="685"/>
    <n v="1920399"/>
    <d v="2019-12-28T14:12:00"/>
    <s v="JONES"/>
    <s v="N"/>
    <s v="None used"/>
    <s v="Straight ahead"/>
    <n v="0"/>
    <n v="90"/>
    <s v="Overturn/rollover, Ran off road left"/>
    <s v="Snow"/>
    <s v="N"/>
    <s v="N"/>
    <s v="N"/>
    <s v="N"/>
    <n v="43.886353999999898"/>
    <n v="-100.755212"/>
    <s v="SUV ( sport utility/suburban )"/>
    <s v="Eastbound"/>
    <s v="Driving too fast for conditions; None"/>
    <s v="Road surface condition ( wet, icy, snow, slush, etc. )"/>
    <s v="OVERDRIVING ROAD CONDITIONS, ADULT SEATBELT VIOLATION ---- AFTER 9/1/73"/>
    <s v="None"/>
    <s v="None"/>
    <s v="0.00 BAC, Not reported"/>
    <x v="8"/>
    <x v="1"/>
  </r>
  <r>
    <n v="686"/>
    <n v="1920484"/>
    <d v="2019-12-27T22:35:00"/>
    <s v="JACKSON"/>
    <s v="N"/>
    <s v="Lap belt and shoulder harness used"/>
    <s v="Straight ahead"/>
    <n v="0"/>
    <n v="90"/>
    <s v="Overturn/rollover, Ran off road right"/>
    <s v="Blowing snow"/>
    <s v="N"/>
    <s v="N"/>
    <s v="N"/>
    <s v="N"/>
    <n v="43.842944000000003"/>
    <n v="-101.285492"/>
    <s v="SUV ( sport utility/suburban )"/>
    <s v="Westbound"/>
    <s v="None"/>
    <s v="Road surface condition ( wet, icy, snow, slush, etc. )"/>
    <m/>
    <s v="None"/>
    <s v="Weather conditions"/>
    <s v="Test not given"/>
    <x v="8"/>
    <x v="2"/>
  </r>
  <r>
    <n v="687"/>
    <n v="1920638"/>
    <d v="2019-12-20T17:05:00"/>
    <s v="JACKSON"/>
    <s v="N"/>
    <m/>
    <m/>
    <n v="-1"/>
    <n v="90"/>
    <s v="Animal  - wild"/>
    <s v="Clear"/>
    <s v="N"/>
    <s v="N"/>
    <s v="N"/>
    <s v="N"/>
    <n v="43.847271999999897"/>
    <n v="-101.342609999999"/>
    <s v="Light truck (2 axles, 4 tires)"/>
    <s v="Westbound"/>
    <s v="Wild animal hit - damage only"/>
    <s v="Animal in roadway"/>
    <m/>
    <s v="Wild animal hit"/>
    <s v="Wild animal hit - damage only"/>
    <s v="Wild animal hit"/>
    <x v="8"/>
    <x v="0"/>
  </r>
  <r>
    <n v="688"/>
    <n v="1920639"/>
    <d v="2019-12-30T12:20:00"/>
    <s v="JACKSON"/>
    <s v="N"/>
    <s v="Lap belt and shoulder harness used"/>
    <s v="Changing lanes"/>
    <n v="0"/>
    <n v="90"/>
    <s v="Jackknife, Ran off road left"/>
    <s v="Cloudy"/>
    <s v="N"/>
    <s v="N"/>
    <s v="N"/>
    <s v="N"/>
    <n v="43.843023000000002"/>
    <n v="-101.22556400000001"/>
    <s v="Tractor/semi-trailer"/>
    <s v="Eastbound"/>
    <s v="None; Swerving or avoiding due to wind, slippery surface, vehicle, object, non-motorist, etc."/>
    <s v="Road surface condition ( wet, icy, snow, slush, etc. )"/>
    <m/>
    <s v="None"/>
    <s v="None"/>
    <s v="0.00 BAC"/>
    <x v="8"/>
    <x v="0"/>
  </r>
  <r>
    <n v="689"/>
    <n v="1920640"/>
    <d v="2019-12-30T11:30:00"/>
    <s v="JACKSON"/>
    <s v="N"/>
    <s v="Lap belt and shoulder harness used"/>
    <s v="Straight ahead"/>
    <n v="0"/>
    <n v="90"/>
    <s v="Motor vehicle in transport"/>
    <s v="Snow, Blowing snow"/>
    <s v="N"/>
    <s v="N"/>
    <s v="N"/>
    <s v="N"/>
    <n v="43.848759000000001"/>
    <n v="-101.50023"/>
    <s v="Passenger car; Tractor/semi-trailer"/>
    <s v="Westbound"/>
    <s v="Failure to keep in proper lane; None; Unknown"/>
    <s v="None; Road surface condition ( wet, icy, snow, slush, etc. )"/>
    <m/>
    <s v="None"/>
    <s v="None; Weather conditions"/>
    <s v="Test not given, Test not given"/>
    <x v="8"/>
    <x v="2"/>
  </r>
  <r>
    <n v="690"/>
    <n v="2000092"/>
    <d v="2020-01-04T20:05:00"/>
    <s v="JACKSON"/>
    <s v="N"/>
    <m/>
    <m/>
    <n v="-1"/>
    <n v="90"/>
    <s v="Animal  - wild"/>
    <s v="Clear"/>
    <s v="N"/>
    <s v="N"/>
    <s v="N"/>
    <s v="N"/>
    <n v="43.850143000000003"/>
    <n v="-101.493819999999"/>
    <s v="SUV ( sport utility/suburban )"/>
    <s v="Eastbound"/>
    <s v="Wild animal hit - damage only"/>
    <s v="Animal in roadway"/>
    <m/>
    <s v="Wild animal hit"/>
    <s v="Wild animal hit - damage only"/>
    <s v="Wild animal hit"/>
    <x v="8"/>
    <x v="0"/>
  </r>
  <r>
    <n v="691"/>
    <n v="1920801"/>
    <d v="2019-12-30T18:00:00"/>
    <s v="JONES"/>
    <s v="N"/>
    <s v="Lap belt and shoulder harness used"/>
    <s v="Straight ahead"/>
    <n v="0"/>
    <n v="90"/>
    <s v="Jackknife, Ran off road right"/>
    <s v="Cloudy"/>
    <s v="Y"/>
    <s v="N"/>
    <s v="N"/>
    <s v="N"/>
    <n v="43.884045999999898"/>
    <n v="-100.727931999999"/>
    <s v="Tractor/semi-trailer"/>
    <s v="Eastbound"/>
    <s v="None; Over-correcting/over-steering"/>
    <s v="Road surface condition ( wet, icy, snow, slush, etc. )"/>
    <m/>
    <s v="None"/>
    <s v="None"/>
    <s v="Test not given"/>
    <x v="8"/>
    <x v="0"/>
  </r>
  <r>
    <n v="692"/>
    <n v="2001076"/>
    <d v="2020-01-17T11:42:00"/>
    <s v="JONES"/>
    <s v="N"/>
    <s v="Lap belt and shoulder harness used"/>
    <s v="Stopped in traffic lane, Straight ahead"/>
    <n v="0"/>
    <n v="90"/>
    <s v="Motor vehicle in transport, Ran off road left"/>
    <s v="Sleet, hail ( freezing rain or drizzle )"/>
    <s v="N"/>
    <s v="N"/>
    <s v="N"/>
    <s v="N"/>
    <n v="43.888305000000003"/>
    <n v="-100.887818999999"/>
    <s v="Light truck (2 axles, 4 tires); Tractor/semi-trailer"/>
    <s v="Eastbound"/>
    <s v="None; Not applicable"/>
    <s v="Road surface condition ( wet, icy, snow, slush, etc. )"/>
    <m/>
    <s v="None; Other"/>
    <s v="Not applicable; Weather conditions"/>
    <s v="Test not given, Not applicable"/>
    <x v="8"/>
    <x v="0"/>
  </r>
  <r>
    <n v="693"/>
    <n v="2001762"/>
    <d v="2020-01-24T10:14:00"/>
    <s v="JACKSON"/>
    <s v="N"/>
    <s v="Lap belt and shoulder harness used"/>
    <s v="Changing lanes, Stopped in traffic lane"/>
    <n v="0"/>
    <n v="90"/>
    <s v="Motor vehicle in transport"/>
    <s v="Fog, smog, smoke"/>
    <s v="N"/>
    <s v="N"/>
    <s v="N"/>
    <s v="N"/>
    <n v="43.847025000000002"/>
    <n v="-101.342642999999"/>
    <s v="Tractor/semi-trailer"/>
    <s v="Eastbound"/>
    <s v="Failed to yield to vehicle; None"/>
    <s v="None"/>
    <m/>
    <s v="None"/>
    <s v="None"/>
    <s v="0.00 BAC, Not applicable"/>
    <x v="8"/>
    <x v="0"/>
  </r>
  <r>
    <n v="694"/>
    <n v="2001764"/>
    <d v="2020-02-06T18:30:00"/>
    <s v="JACKSON"/>
    <s v="N"/>
    <s v="Lap belt and shoulder harness used"/>
    <s v="Straight ahead"/>
    <n v="0"/>
    <n v="90"/>
    <s v="Ditch, Fence"/>
    <s v="Snow"/>
    <s v="N"/>
    <s v="N"/>
    <s v="N"/>
    <s v="N"/>
    <n v="43.8427849999999"/>
    <n v="-101.231275999999"/>
    <s v="Light truck (2 axles, 4 tires)"/>
    <s v="Westbound"/>
    <s v="Driving too fast for conditions; None"/>
    <s v="Road surface condition ( wet, icy, snow, slush, etc. )"/>
    <m/>
    <s v="None"/>
    <s v="None"/>
    <s v="0.00 BAC"/>
    <x v="8"/>
    <x v="0"/>
  </r>
  <r>
    <n v="695"/>
    <n v="2002025"/>
    <d v="2020-02-08T05:55:00"/>
    <s v="JONES"/>
    <s v="N"/>
    <m/>
    <m/>
    <n v="-1"/>
    <n v="90"/>
    <s v="Animal  - wild"/>
    <s v="Clear"/>
    <s v="N"/>
    <s v="N"/>
    <s v="N"/>
    <s v="N"/>
    <n v="43.901187"/>
    <n v="-100.97185"/>
    <s v="Passenger car"/>
    <s v="Westbound"/>
    <s v="Wild animal hit - damage only"/>
    <s v="Animal in roadway"/>
    <m/>
    <s v="Wild animal hit"/>
    <s v="Wild animal hit - damage only"/>
    <s v="Wild animal hit"/>
    <x v="8"/>
    <x v="0"/>
  </r>
  <r>
    <n v="697"/>
    <n v="2002190"/>
    <d v="2020-02-06T17:56:00"/>
    <s v="JACKSON"/>
    <s v="N"/>
    <s v="Lap belt and shoulder harness used, None used"/>
    <s v="Straight ahead"/>
    <n v="0"/>
    <n v="90"/>
    <s v="Guardrail face, Motor vehicle in transport, Ran off road right"/>
    <s v="Snow"/>
    <s v="N"/>
    <s v="N"/>
    <s v="N"/>
    <s v="N"/>
    <n v="43.897264"/>
    <n v="-101.106351"/>
    <s v="Light truck (2 axles, 4 tires); Passenger car; Tractor/semi-trailer"/>
    <s v="Eastbound"/>
    <s v="Driving too fast for conditions; Failure to keep in proper lane; None"/>
    <s v="Road surface condition ( wet, icy, snow, slush, etc. )"/>
    <s v="NO VALID DL, OVERDRIVING ROAD CONDITIONS, FINANCIAL RESPONSIBILITY - OWNER"/>
    <s v="None"/>
    <s v="None"/>
    <s v="0.00 BAC, 0.00 BAC, 0.00 BAC"/>
    <x v="8"/>
    <x v="0"/>
  </r>
  <r>
    <n v="698"/>
    <n v="2003085"/>
    <d v="2020-02-12T10:22:00"/>
    <s v="JACKSON"/>
    <s v="N"/>
    <s v="Lap belt and shoulder harness used"/>
    <s v="Straight ahead"/>
    <n v="0"/>
    <n v="90"/>
    <s v="Ditch, Ran off road left"/>
    <s v="Clear"/>
    <s v="N"/>
    <s v="N"/>
    <s v="N"/>
    <s v="N"/>
    <n v="43.8884639999999"/>
    <n v="-101.126499999999"/>
    <s v="SUV ( sport utility/suburban )"/>
    <s v="Eastbound"/>
    <s v="Driving too fast for conditions; None"/>
    <s v="Road surface condition ( wet, icy, snow, slush, etc. )"/>
    <s v="OVERDRIVING ROAD CONDITIONS"/>
    <s v="None"/>
    <s v="None"/>
    <s v="0.00 BAC"/>
    <x v="8"/>
    <x v="0"/>
  </r>
  <r>
    <n v="699"/>
    <n v="2003086"/>
    <d v="2020-02-25T10:28:00"/>
    <s v="JACKSON"/>
    <s v="N"/>
    <s v="Lap belt and shoulder harness used"/>
    <s v="Straight ahead"/>
    <n v="0"/>
    <n v="90"/>
    <s v="Motor vehicle in transport"/>
    <s v="Cloudy"/>
    <s v="N"/>
    <s v="N"/>
    <s v="N"/>
    <s v="N"/>
    <n v="43.8785519999999"/>
    <n v="-101.146530999999"/>
    <s v="Passenger car; Tractor/semi-trailer"/>
    <s v="Westbound"/>
    <s v="Followed too closely; None"/>
    <s v="Road surface condition ( wet, icy, snow, slush, etc. )"/>
    <m/>
    <s v="None"/>
    <s v="None"/>
    <s v="0.00 BAC, 0.00 BAC"/>
    <x v="8"/>
    <x v="0"/>
  </r>
  <r>
    <n v="700"/>
    <n v="2003392"/>
    <d v="2020-03-14T14:43:00"/>
    <s v="JONES"/>
    <s v="N"/>
    <s v="Lap belt and shoulder harness used"/>
    <s v="Straight ahead"/>
    <n v="0"/>
    <n v="90"/>
    <s v="Guardrail face, Ran off road left"/>
    <s v="Clear"/>
    <s v="N"/>
    <s v="N"/>
    <s v="N"/>
    <s v="N"/>
    <n v="43.886494999999897"/>
    <n v="-100.839106999999"/>
    <s v="Passenger car"/>
    <s v="Eastbound"/>
    <s v="Driving too fast for conditions; None"/>
    <s v="Road surface condition ( wet, icy, snow, slush, etc. )"/>
    <m/>
    <s v="None"/>
    <s v="None"/>
    <s v="0.00 BAC"/>
    <x v="8"/>
    <x v="0"/>
  </r>
  <r>
    <n v="701"/>
    <n v="2003405"/>
    <d v="2020-03-14T11:30:00"/>
    <s v="JACKSON"/>
    <s v="N"/>
    <s v="Lap belt and shoulder harness used"/>
    <s v="Overtaking/passing, Straight ahead"/>
    <n v="0"/>
    <n v="90"/>
    <s v="Motor vehicle in transport"/>
    <s v="Snow, Blowing snow"/>
    <s v="N"/>
    <s v="N"/>
    <s v="N"/>
    <s v="N"/>
    <n v="43.856951000000002"/>
    <n v="-101.194884"/>
    <s v="Mini-van/passenger van with seats for 8 or less, including driver; Tractor/semi-trailer"/>
    <s v="Eastbound"/>
    <s v="Driving too fast for conditions; Failure to keep in proper lane; None"/>
    <s v="Road surface condition ( wet, icy, snow, slush, etc. )"/>
    <s v="CARELESS DRIVING."/>
    <s v="None"/>
    <s v="None"/>
    <s v="0.00 BAC, 0.00 BAC"/>
    <x v="8"/>
    <x v="0"/>
  </r>
  <r>
    <n v="702"/>
    <n v="2003487"/>
    <d v="2020-03-20T07:40:00"/>
    <s v="JONES"/>
    <s v="N"/>
    <s v="Lap belt and shoulder harness used"/>
    <s v="Straight ahead"/>
    <n v="0"/>
    <n v="90"/>
    <s v="Motor vehicle in transport, Ran off road left"/>
    <s v="Clear"/>
    <s v="N"/>
    <s v="Y"/>
    <s v="N"/>
    <s v="N"/>
    <n v="43.901187"/>
    <n v="-100.980181999999"/>
    <s v="Passenger car; Tractor/semi-trailer"/>
    <s v="Eastbound"/>
    <s v="Fatigued/asleep; None"/>
    <s v="None"/>
    <s v="CARELESS DRIVING"/>
    <s v="None"/>
    <s v="None"/>
    <s v="0.00 BAC, 0.00 BAC"/>
    <x v="8"/>
    <x v="2"/>
  </r>
  <r>
    <n v="705"/>
    <n v="2003720"/>
    <d v="2020-03-14T14:00:00"/>
    <s v="JONES"/>
    <s v="N"/>
    <s v="Lap belt and shoulder harness used"/>
    <s v="Overtaking/passing"/>
    <n v="0"/>
    <n v="90"/>
    <s v="Guardrail face, Ran off road left"/>
    <s v="Cloudy, Blowing snow"/>
    <s v="N"/>
    <s v="N"/>
    <s v="N"/>
    <s v="N"/>
    <n v="43.886747"/>
    <n v="-100.836382"/>
    <s v="SUV ( sport utility/suburban )"/>
    <s v="Eastbound"/>
    <s v="None"/>
    <s v="Road surface condition ( wet, icy, snow, slush, etc. )"/>
    <m/>
    <s v="None"/>
    <s v="None"/>
    <s v="Test not given"/>
    <x v="8"/>
    <x v="0"/>
  </r>
  <r>
    <n v="708"/>
    <n v="2004032"/>
    <d v="2020-03-31T21:40:00"/>
    <s v="JACKSON"/>
    <s v="N"/>
    <m/>
    <m/>
    <n v="-1"/>
    <n v="90"/>
    <s v="Animal  - wild"/>
    <s v="Clear"/>
    <s v="N"/>
    <s v="N"/>
    <s v="N"/>
    <s v="N"/>
    <n v="43.848953000000002"/>
    <n v="-101.211851999999"/>
    <s v="Passenger car"/>
    <s v="Westbound"/>
    <s v="Wild animal hit - damage only"/>
    <s v="Animal in roadway"/>
    <m/>
    <s v="Wild animal hit"/>
    <s v="Wild animal hit - damage only"/>
    <s v="Wild animal hit"/>
    <x v="8"/>
    <x v="0"/>
  </r>
  <r>
    <n v="709"/>
    <n v="2004567"/>
    <d v="2020-04-23T16:04:00"/>
    <s v="JACKSON"/>
    <s v="N"/>
    <s v="Lap belt and shoulder harness used"/>
    <s v="Straight ahead"/>
    <n v="0"/>
    <n v="90"/>
    <s v="Ditch, Fence, Jackknife, Ran off road right"/>
    <s v="Rain, Severe crosswinds"/>
    <s v="N"/>
    <s v="N"/>
    <s v="N"/>
    <s v="N"/>
    <n v="43.870539999999899"/>
    <n v="-101.162594999999"/>
    <s v="Tractor/semi-trailer"/>
    <s v="Eastbound"/>
    <s v="None"/>
    <s v="Road surface condition ( wet, icy, snow, slush, etc. )"/>
    <m/>
    <s v="None"/>
    <s v="None"/>
    <s v="0.00 BAC"/>
    <x v="8"/>
    <x v="0"/>
  </r>
  <r>
    <n v="710"/>
    <n v="1921016"/>
    <d v="2019-12-23T06:45:00"/>
    <s v="JACKSON"/>
    <s v="N"/>
    <m/>
    <m/>
    <n v="-1"/>
    <n v="73"/>
    <s v="Animal  - wild"/>
    <s v="Clear"/>
    <s v="N"/>
    <s v="N"/>
    <s v="N"/>
    <s v="N"/>
    <n v="43.715091999999899"/>
    <n v="-101.541708"/>
    <s v="Tractor/semi-trailer"/>
    <s v="Northbound"/>
    <s v="Wild animal hit - damage only"/>
    <s v="Animal in roadway"/>
    <m/>
    <s v="Wild animal hit"/>
    <s v="Wild animal hit - damage only"/>
    <s v="Wild animal hit"/>
    <x v="8"/>
    <x v="0"/>
  </r>
  <r>
    <n v="711"/>
    <n v="2004781"/>
    <d v="2020-04-24T21:54:00"/>
    <s v="JACKSON"/>
    <s v="N"/>
    <m/>
    <m/>
    <n v="-1"/>
    <n v="90"/>
    <s v="Animal  - wild"/>
    <s v="Clear"/>
    <s v="N"/>
    <s v="N"/>
    <s v="N"/>
    <s v="N"/>
    <n v="43.901169000000003"/>
    <n v="-101.07723300000001"/>
    <s v="Light truck (2 axles, 4 tires)"/>
    <s v="Westbound"/>
    <s v="Wild animal hit - damage only"/>
    <s v="Animal in roadway"/>
    <m/>
    <s v="Wild animal hit"/>
    <s v="Wild animal hit - damage only"/>
    <s v="Wild animal hit"/>
    <x v="8"/>
    <x v="0"/>
  </r>
  <r>
    <n v="713"/>
    <n v="2005600"/>
    <d v="2020-05-22T05:15:00"/>
    <s v="JACKSON"/>
    <s v="N"/>
    <m/>
    <m/>
    <n v="-1"/>
    <n v="90"/>
    <s v="Animal  - wild"/>
    <s v="Clear"/>
    <s v="N"/>
    <s v="N"/>
    <s v="N"/>
    <s v="N"/>
    <n v="43.842956999999899"/>
    <n v="-101.288186999999"/>
    <s v="Mini-van/passenger van with seats for 8 or less, including driver"/>
    <s v="Westbound"/>
    <s v="Wild animal hit - damage only"/>
    <s v="Animal in roadway"/>
    <m/>
    <s v="Wild animal hit"/>
    <s v="Wild animal hit - damage only"/>
    <s v="Wild animal hit"/>
    <x v="8"/>
    <x v="0"/>
  </r>
  <r>
    <n v="714"/>
    <n v="2005601"/>
    <d v="2020-05-19T07:40:00"/>
    <s v="JACKSON"/>
    <s v="N"/>
    <s v="Lap belt and shoulder harness used"/>
    <s v="Straight ahead"/>
    <n v="0"/>
    <n v="90"/>
    <s v="Motor vehicle in transport"/>
    <s v="Clear, Severe crosswinds"/>
    <s v="N"/>
    <s v="N"/>
    <s v="N"/>
    <s v="N"/>
    <n v="43.842754999999897"/>
    <n v="-101.311999"/>
    <s v="Light truck (2 axles, 4 tires); Tractor/semi-trailer"/>
    <s v="Eastbound"/>
    <s v="Failure to keep in proper lane; None; Swerving or avoiding due to wind, slippery surface, vehicle, object, non-motorist, etc."/>
    <s v="None"/>
    <m/>
    <s v="None"/>
    <s v="None"/>
    <s v="0.00 BAC, 0.00 BAC"/>
    <x v="8"/>
    <x v="0"/>
  </r>
  <r>
    <n v="715"/>
    <n v="2005603"/>
    <d v="2020-05-27T04:30:00"/>
    <s v="JACKSON"/>
    <s v="N"/>
    <m/>
    <m/>
    <n v="-1"/>
    <n v="90"/>
    <s v="Animal  - wild"/>
    <s v="Clear"/>
    <s v="N"/>
    <s v="N"/>
    <s v="N"/>
    <s v="N"/>
    <n v="43.901183000000003"/>
    <n v="-101.074347"/>
    <s v="Passenger car"/>
    <s v="Westbound"/>
    <s v="Wild animal hit - damage only"/>
    <s v="Animal in roadway"/>
    <m/>
    <s v="Wild animal hit"/>
    <s v="Wild animal hit - damage only"/>
    <s v="Wild animal hit"/>
    <x v="8"/>
    <x v="0"/>
  </r>
  <r>
    <n v="716"/>
    <n v="2005604"/>
    <d v="2020-05-14T21:30:00"/>
    <s v="JACKSON"/>
    <s v="N"/>
    <m/>
    <m/>
    <n v="-1"/>
    <n v="90"/>
    <s v="Animal  - wild"/>
    <s v="Clear"/>
    <s v="N"/>
    <s v="N"/>
    <s v="N"/>
    <s v="N"/>
    <n v="43.842975000000003"/>
    <n v="-101.292072"/>
    <s v="SUV ( sport utility/suburban )"/>
    <s v="Westbound"/>
    <s v="Wild animal hit - damage only"/>
    <s v="Animal in roadway"/>
    <m/>
    <s v="Wild animal hit"/>
    <s v="Wild animal hit - damage only"/>
    <s v="Wild animal hit"/>
    <x v="8"/>
    <x v="0"/>
  </r>
  <r>
    <n v="717"/>
    <n v="2005607"/>
    <d v="2020-05-21T22:45:00"/>
    <s v="JACKSON"/>
    <s v="N"/>
    <m/>
    <m/>
    <n v="-1"/>
    <n v="90"/>
    <s v="Animal  - wild"/>
    <s v="Clear"/>
    <s v="N"/>
    <s v="N"/>
    <s v="N"/>
    <s v="N"/>
    <n v="43.842768999999898"/>
    <n v="-101.307717999999"/>
    <s v="Mini-van/passenger van with seats for 8 or less, including driver"/>
    <s v="Eastbound"/>
    <s v="Wild animal hit - damage only"/>
    <s v="Animal in roadway"/>
    <m/>
    <s v="Wild animal hit"/>
    <s v="Wild animal hit - damage only"/>
    <s v="Wild animal hit"/>
    <x v="8"/>
    <x v="0"/>
  </r>
  <r>
    <n v="718"/>
    <n v="2006646"/>
    <d v="2020-06-12T07:40:00"/>
    <s v="JONES"/>
    <s v="N"/>
    <s v="Lap belt and shoulder harness used"/>
    <s v="Straight ahead"/>
    <n v="0"/>
    <n v="90"/>
    <s v="Other movable object"/>
    <s v="Clear"/>
    <s v="N"/>
    <s v="N"/>
    <s v="N"/>
    <s v="N"/>
    <n v="43.901190999999898"/>
    <n v="-101.02915400000001"/>
    <s v="Tractor/semi-trailer"/>
    <s v="Westbound"/>
    <s v="None"/>
    <s v="Debris"/>
    <m/>
    <s v="None"/>
    <s v="None"/>
    <s v="Test not given"/>
    <x v="8"/>
    <x v="0"/>
  </r>
  <r>
    <n v="719"/>
    <n v="2006699"/>
    <d v="2020-05-01T23:20:00"/>
    <s v="JACKSON"/>
    <s v="N"/>
    <m/>
    <m/>
    <n v="-1"/>
    <n v="90"/>
    <s v="Animal  - wild"/>
    <s v="Clear"/>
    <s v="N"/>
    <s v="N"/>
    <s v="N"/>
    <s v="N"/>
    <n v="43.851159000000003"/>
    <n v="-101.471947"/>
    <s v="SUV ( sport utility/suburban )"/>
    <s v="Westbound"/>
    <s v="Wild animal hit - damage only"/>
    <s v="Animal in roadway"/>
    <m/>
    <s v="Wild animal hit"/>
    <s v="Wild animal hit - damage only"/>
    <s v="Wild animal hit"/>
    <x v="8"/>
    <x v="0"/>
  </r>
  <r>
    <n v="720"/>
    <n v="2007140"/>
    <d v="2020-06-18T22:42:00"/>
    <s v="JONES"/>
    <s v="N"/>
    <m/>
    <m/>
    <n v="-1"/>
    <n v="90"/>
    <s v="Animal  - wild"/>
    <s v="Clear"/>
    <s v="N"/>
    <s v="N"/>
    <s v="N"/>
    <s v="N"/>
    <n v="43.886451999999899"/>
    <n v="-100.873741999999"/>
    <s v="SUV ( sport utility/suburban )"/>
    <s v="Eastbound"/>
    <s v="Wild animal hit - damage only"/>
    <s v="Animal in roadway"/>
    <m/>
    <s v="Wild animal hit"/>
    <s v="Wild animal hit - damage only"/>
    <s v="Wild animal hit"/>
    <x v="8"/>
    <x v="0"/>
  </r>
  <r>
    <n v="721"/>
    <n v="2007142"/>
    <d v="2020-06-15T18:30:00"/>
    <s v="JONES"/>
    <s v="N"/>
    <s v="Lap belt and shoulder harness used"/>
    <s v="Straight ahead"/>
    <n v="0"/>
    <n v="90"/>
    <s v="Equipment failure ( tires, brakes, etc. ), Fire/explosion"/>
    <s v="Clear"/>
    <s v="N"/>
    <s v="N"/>
    <s v="N"/>
    <s v="N"/>
    <n v="43.900911999999899"/>
    <n v="-100.934207"/>
    <s v="Truck tractor only (bobtail)"/>
    <s v="Eastbound"/>
    <s v="None"/>
    <s v="None"/>
    <m/>
    <s v="Tires"/>
    <s v="None"/>
    <s v="Test not given"/>
    <x v="8"/>
    <x v="0"/>
  </r>
  <r>
    <n v="723"/>
    <n v="2007148"/>
    <d v="2020-06-28T04:08:00"/>
    <s v="JACKSON"/>
    <s v="N"/>
    <m/>
    <m/>
    <n v="-1"/>
    <n v="90"/>
    <s v="Animal  - wild"/>
    <s v="Clear"/>
    <s v="N"/>
    <s v="N"/>
    <s v="N"/>
    <s v="N"/>
    <n v="43.842692"/>
    <n v="-101.278317"/>
    <s v="Passenger car"/>
    <s v="Eastbound"/>
    <s v="Wild animal hit - damage only"/>
    <s v="Animal in roadway"/>
    <m/>
    <s v="Wild animal hit"/>
    <s v="Wild animal hit - damage only"/>
    <s v="Wild animal hit"/>
    <x v="8"/>
    <x v="0"/>
  </r>
  <r>
    <n v="724"/>
    <n v="2007149"/>
    <d v="2020-06-13T17:24:00"/>
    <s v="JACKSON"/>
    <s v="N"/>
    <s v="Lap belt and shoulder harness used"/>
    <s v="Changing lanes, Straight ahead"/>
    <n v="0"/>
    <n v="90"/>
    <s v="Jackknife, Motor vehicle in transport"/>
    <s v="Clear, Severe crosswinds"/>
    <s v="N"/>
    <s v="N"/>
    <s v="N"/>
    <s v="N"/>
    <n v="43.850546000000001"/>
    <n v="-101.490633"/>
    <s v="Mini-van/passenger van with seats for 8 or less, including driver; Tractor/semi-trailer"/>
    <s v="Eastbound"/>
    <s v="None"/>
    <s v="None"/>
    <m/>
    <s v="None"/>
    <s v="None"/>
    <s v="Test not given, Test not given"/>
    <x v="8"/>
    <x v="1"/>
  </r>
  <r>
    <n v="725"/>
    <n v="2007151"/>
    <d v="2020-06-28T14:35:00"/>
    <s v="JONES"/>
    <s v="N"/>
    <s v="Lap belt only used"/>
    <s v="Straight ahead"/>
    <n v="0"/>
    <n v="90"/>
    <s v="Cross median/centerline, Equipment failure ( tires, brakes, etc. ), Motor vehicle in transport"/>
    <s v="Clear"/>
    <s v="N"/>
    <s v="N"/>
    <s v="N"/>
    <s v="N"/>
    <n v="43.9011929999999"/>
    <n v="-101.041400999999"/>
    <s v="Light truck (2 axles, 4 tires)"/>
    <s v="Eastbound; Westbound"/>
    <s v="None"/>
    <s v="None"/>
    <s v="IMPROPERLY EQUIPPED VEHICLES ON HIGHWAY."/>
    <s v="None; Tires"/>
    <s v="None"/>
    <s v="Test not given, Test not given"/>
    <x v="8"/>
    <x v="0"/>
  </r>
  <r>
    <n v="726"/>
    <n v="2007014"/>
    <d v="2020-06-27T14:40:00"/>
    <s v="JONES"/>
    <s v="N"/>
    <m/>
    <m/>
    <n v="-1"/>
    <n v="90"/>
    <s v="Animal  - wild"/>
    <s v="Clear"/>
    <s v="N"/>
    <s v="N"/>
    <s v="N"/>
    <s v="N"/>
    <n v="43.901172000000003"/>
    <n v="-100.959311999999"/>
    <s v="SUV ( sport utility/suburban )"/>
    <s v="Westbound"/>
    <s v="Wild animal hit - damage only"/>
    <s v="Animal in roadway"/>
    <m/>
    <s v="Wild animal hit"/>
    <s v="Wild animal hit - damage only"/>
    <s v="Wild animal hit"/>
    <x v="8"/>
    <x v="0"/>
  </r>
  <r>
    <n v="727"/>
    <n v="2007015"/>
    <d v="2020-06-27T21:50:00"/>
    <s v="JONES"/>
    <s v="N"/>
    <m/>
    <m/>
    <n v="-1"/>
    <n v="90"/>
    <s v="Animal  - wild"/>
    <s v="Clear"/>
    <s v="N"/>
    <s v="N"/>
    <s v="N"/>
    <s v="N"/>
    <n v="43.885742999999898"/>
    <n v="-100.743825"/>
    <s v="SUV ( sport utility/suburban )"/>
    <s v="Westbound"/>
    <s v="Wild animal hit - damage only"/>
    <s v="Animal in roadway"/>
    <m/>
    <s v="Wild animal hit"/>
    <s v="Wild animal hit - damage only"/>
    <s v="Wild animal hit"/>
    <x v="8"/>
    <x v="0"/>
  </r>
  <r>
    <n v="728"/>
    <n v="2007264"/>
    <d v="2020-07-02T05:30:00"/>
    <s v="JONES"/>
    <s v="N"/>
    <m/>
    <m/>
    <n v="-1"/>
    <n v="90"/>
    <s v="Animal  - wild"/>
    <s v="Clear"/>
    <s v="N"/>
    <s v="N"/>
    <s v="N"/>
    <s v="N"/>
    <n v="43.899835000000003"/>
    <n v="-100.91657600000001"/>
    <s v="Passenger car"/>
    <s v="Westbound"/>
    <s v="Wild animal hit - damage only"/>
    <s v="Animal in roadway"/>
    <m/>
    <s v="Wild animal hit"/>
    <s v="Wild animal hit - damage only"/>
    <s v="Wild animal hit"/>
    <x v="8"/>
    <x v="0"/>
  </r>
  <r>
    <n v="729"/>
    <n v="2007263"/>
    <d v="2020-07-02T05:25:00"/>
    <s v="JONES"/>
    <s v="N"/>
    <m/>
    <m/>
    <n v="-1"/>
    <n v="90"/>
    <s v="Animal  - wild"/>
    <s v="Clear"/>
    <s v="N"/>
    <s v="N"/>
    <s v="N"/>
    <s v="N"/>
    <n v="43.8895529999999"/>
    <n v="-100.891234999999"/>
    <s v="Light truck (2 axles, 4 tires)"/>
    <s v="Eastbound"/>
    <s v="Wild animal hit - damage only"/>
    <s v="Animal in roadway"/>
    <m/>
    <s v="Wild animal hit"/>
    <s v="Wild animal hit - damage only"/>
    <s v="Wild animal hit"/>
    <x v="8"/>
    <x v="0"/>
  </r>
  <r>
    <n v="730"/>
    <n v="2007925"/>
    <d v="2020-07-03T08:30:00"/>
    <s v="JACKSON"/>
    <s v="N"/>
    <m/>
    <m/>
    <n v="-1"/>
    <n v="90"/>
    <s v="Animal  - wild"/>
    <s v="Clear"/>
    <s v="N"/>
    <s v="N"/>
    <s v="N"/>
    <s v="N"/>
    <n v="43.842880000000001"/>
    <n v="-101.258622"/>
    <s v="SUV ( sport utility/suburban )"/>
    <s v="Westbound"/>
    <s v="Wild animal hit - damage only"/>
    <s v="Animal in roadway"/>
    <m/>
    <s v="Wild animal hit"/>
    <s v="Wild animal hit - damage only"/>
    <s v="Wild animal hit"/>
    <x v="8"/>
    <x v="0"/>
  </r>
  <r>
    <n v="731"/>
    <n v="2007927"/>
    <d v="2020-07-07T19:00:00"/>
    <s v="JACKSON"/>
    <s v="N"/>
    <s v="Lap belt and shoulder harness used"/>
    <s v="Straight ahead"/>
    <n v="0"/>
    <n v="90"/>
    <s v="Overturn/rollover"/>
    <s v="Rain, Severe crosswinds"/>
    <s v="N"/>
    <s v="N"/>
    <s v="N"/>
    <s v="N"/>
    <n v="43.842726999999897"/>
    <n v="-101.290087999999"/>
    <s v="Tractor/semi-trailer"/>
    <s v="Eastbound"/>
    <s v="None"/>
    <s v="None"/>
    <m/>
    <s v="None"/>
    <s v="None"/>
    <s v="0.00 BAC"/>
    <x v="8"/>
    <x v="2"/>
  </r>
  <r>
    <n v="732"/>
    <n v="2007940"/>
    <d v="2020-07-02T11:57:00"/>
    <s v="JACKSON"/>
    <s v="N"/>
    <s v="Lap belt and shoulder harness used"/>
    <s v="Overtaking/passing, Straight ahead"/>
    <n v="0"/>
    <n v="90"/>
    <s v="Motor vehicle in transport"/>
    <s v="Clear"/>
    <s v="N"/>
    <s v="N"/>
    <s v="N"/>
    <s v="N"/>
    <n v="43.842596999999898"/>
    <n v="-101.251553999999"/>
    <s v="Light truck (2 axles, 4 tires); Tractor/semi-trailer"/>
    <s v="Eastbound"/>
    <s v="Failed to yield to vehicle; Improper lane change; None"/>
    <s v="None"/>
    <s v="LANE DRIVING REQUIRED / ILLEGAL LANE CHANGE"/>
    <s v="None"/>
    <s v="None"/>
    <s v="0.00 BAC, 0.00 BAC"/>
    <x v="8"/>
    <x v="0"/>
  </r>
  <r>
    <n v="733"/>
    <n v="2008243"/>
    <d v="2020-07-08T13:22:00"/>
    <s v="JACKSON"/>
    <s v="N"/>
    <s v="Lap belt and shoulder harness used"/>
    <s v="Straight ahead"/>
    <n v="0"/>
    <n v="90"/>
    <s v="Equipment failure ( tires, brakes, etc. ), Motor vehicle in transport"/>
    <s v="Clear"/>
    <s v="N"/>
    <s v="N"/>
    <s v="N"/>
    <s v="N"/>
    <n v="43.851911000000001"/>
    <n v="-101.38992500000001"/>
    <s v="Passenger car; Tractor/semi-trailer"/>
    <s v="Westbound"/>
    <s v="None"/>
    <s v="Debris; None"/>
    <m/>
    <s v="None; Tires"/>
    <s v="None"/>
    <s v="Test not given, Not reported"/>
    <x v="8"/>
    <x v="0"/>
  </r>
  <r>
    <n v="734"/>
    <n v="2008245"/>
    <d v="2020-07-11T02:21:00"/>
    <s v="JACKSON"/>
    <s v="N"/>
    <s v="Lap belt and shoulder harness used"/>
    <s v="Straight ahead"/>
    <n v="0"/>
    <n v="90"/>
    <s v="Fire/explosion, Motor vehicle in transport, Overturn/rollover"/>
    <s v="Clear"/>
    <s v="N"/>
    <s v="N"/>
    <s v="N"/>
    <s v="N"/>
    <n v="43.842765"/>
    <n v="-101.311323999999"/>
    <s v="SUV ( sport utility/suburban ); Truck pulling trailer(s) - GCWR 10,001 lbs or more"/>
    <s v="Eastbound"/>
    <s v="Drinking; None"/>
    <s v="None"/>
    <s v="DUI"/>
    <s v="None"/>
    <s v="None"/>
    <s v="0.21 BAC, Test not given"/>
    <x v="8"/>
    <x v="0"/>
  </r>
  <r>
    <n v="735"/>
    <n v="2008246"/>
    <d v="2020-07-10T11:24:00"/>
    <s v="JONES"/>
    <s v="N"/>
    <s v="Lap belt and shoulder harness used"/>
    <s v="Straight ahead"/>
    <n v="0"/>
    <n v="90"/>
    <s v="Cargo/equipment loss or shift, Motor vehicle in transport"/>
    <s v="Clear"/>
    <s v="N"/>
    <s v="N"/>
    <s v="N"/>
    <s v="N"/>
    <n v="43.901172000000003"/>
    <n v="-100.953676999999"/>
    <s v="SUV ( sport utility/suburban )"/>
    <s v="Westbound"/>
    <s v="None"/>
    <s v="None"/>
    <s v="DRIVING IMPROPERLY LOADED VEHICLE"/>
    <s v="None"/>
    <s v="None"/>
    <s v="0.00 BAC, 0.00 BAC"/>
    <x v="8"/>
    <x v="0"/>
  </r>
  <r>
    <n v="736"/>
    <n v="2008247"/>
    <d v="2020-07-17T12:37:00"/>
    <s v="JONES"/>
    <s v="N"/>
    <s v="Helmet and eye protection"/>
    <s v="Straight ahead"/>
    <n v="0"/>
    <n v="90"/>
    <s v="Overturn/rollover, Ran off road left"/>
    <s v="Clear"/>
    <s v="N"/>
    <s v="N"/>
    <s v="N"/>
    <s v="Y"/>
    <n v="43.891824999999898"/>
    <n v="-100.896913999999"/>
    <s v="Motorcycle"/>
    <s v="Eastbound"/>
    <s v="Illness (heart attack, stroke, etc.); None"/>
    <s v="None"/>
    <m/>
    <s v="None"/>
    <s v="None"/>
    <s v="0.00 BAC"/>
    <x v="8"/>
    <x v="3"/>
  </r>
  <r>
    <n v="737"/>
    <n v="2008248"/>
    <d v="2020-07-21T16:57:00"/>
    <s v="JONES"/>
    <s v="N"/>
    <s v="Lap belt only used"/>
    <s v="Straight ahead"/>
    <n v="0"/>
    <n v="90"/>
    <s v="Equipment failure ( tires, brakes, etc. ), Motor vehicle in transport"/>
    <s v="Clear"/>
    <s v="N"/>
    <s v="N"/>
    <s v="N"/>
    <s v="N"/>
    <n v="43.9009509999999"/>
    <n v="-101.021840999999"/>
    <s v="SUV ( sport utility/suburban ); Tractor/doubles"/>
    <s v="Eastbound"/>
    <s v="None"/>
    <s v="None"/>
    <m/>
    <s v="None; Tires"/>
    <s v="None"/>
    <s v="0.00 BAC, 0.00 BAC"/>
    <x v="8"/>
    <x v="0"/>
  </r>
  <r>
    <n v="738"/>
    <n v="2008336"/>
    <d v="2020-07-16T22:12:00"/>
    <s v="JONES"/>
    <s v="N"/>
    <m/>
    <m/>
    <n v="-1"/>
    <n v="90"/>
    <s v="Animal  - wild"/>
    <s v="Clear"/>
    <s v="N"/>
    <s v="N"/>
    <s v="N"/>
    <s v="N"/>
    <n v="43.901197000000003"/>
    <n v="-101.053777999999"/>
    <s v="Mini-van/passenger van with seats for 8 or less, including driver"/>
    <s v="Westbound"/>
    <s v="Wild animal hit - damage only"/>
    <s v="Animal in roadway"/>
    <m/>
    <s v="Wild animal hit"/>
    <s v="Wild animal hit - damage only"/>
    <s v="Wild animal hit"/>
    <x v="8"/>
    <x v="0"/>
  </r>
  <r>
    <n v="739"/>
    <n v="2008337"/>
    <d v="2020-07-21T21:00:00"/>
    <s v="JACKSON"/>
    <s v="N"/>
    <s v="Lap belt only used"/>
    <s v="Straight ahead"/>
    <n v="0"/>
    <n v="90"/>
    <s v="Motor vehicle in transport, Other traffic barrier"/>
    <s v="Clear"/>
    <s v="N"/>
    <s v="N"/>
    <s v="N"/>
    <s v="N"/>
    <n v="43.842556000000002"/>
    <n v="-101.240939999999"/>
    <s v="Light truck (2 axles, 4 tires); Tractor/semi-trailer"/>
    <s v="Eastbound; Westbound"/>
    <s v="None; Unknown"/>
    <s v="None; Work zone ( construction/maintenance/utility )"/>
    <m/>
    <s v="None"/>
    <s v="None"/>
    <s v="Test not given, Test not given"/>
    <x v="8"/>
    <x v="0"/>
  </r>
  <r>
    <n v="740"/>
    <n v="2009066"/>
    <d v="2020-07-31T18:00:00"/>
    <s v="JACKSON"/>
    <s v="N"/>
    <s v="Helmet and eye protection"/>
    <s v="Straight ahead"/>
    <n v="0"/>
    <n v="90"/>
    <s v="Overturn/rollover, Ran off road left"/>
    <s v="Severe crosswinds"/>
    <s v="N"/>
    <s v="N"/>
    <s v="N"/>
    <s v="N"/>
    <n v="43.852046000000001"/>
    <n v="-101.392978999999"/>
    <s v="Motorcycle"/>
    <s v="Westbound"/>
    <s v="None"/>
    <s v="None"/>
    <m/>
    <s v="None"/>
    <s v="Weather conditions"/>
    <s v="0.00 BAC"/>
    <x v="8"/>
    <x v="1"/>
  </r>
  <r>
    <n v="741"/>
    <n v="2009067"/>
    <d v="2020-08-03T06:10:00"/>
    <s v="JONES"/>
    <s v="N"/>
    <s v="Lap belt and shoulder harness used"/>
    <s v="Straight ahead"/>
    <n v="0"/>
    <n v="90"/>
    <s v="Motor vehicle in transport"/>
    <s v="Clear"/>
    <s v="N"/>
    <s v="N"/>
    <s v="N"/>
    <s v="N"/>
    <n v="43.886530999999898"/>
    <n v="-100.820645999999"/>
    <s v="Truck pulling trailer(s) - GCWR 10,001 lbs or more"/>
    <s v="Eastbound"/>
    <s v="Failure to keep in proper lane; None"/>
    <s v="None"/>
    <s v="LANE DRIVING REQUIRED / ILLEGAL LANE CHANGE"/>
    <s v="None"/>
    <s v="None"/>
    <s v="0.00 BAC, 0.00 BAC"/>
    <x v="8"/>
    <x v="0"/>
  </r>
  <r>
    <n v="743"/>
    <n v="2009180"/>
    <d v="2020-08-10T11:29:00"/>
    <s v="JACKSON"/>
    <s v="N"/>
    <s v="Lap belt and shoulder harness used"/>
    <s v="Straight ahead"/>
    <n v="0"/>
    <n v="90"/>
    <s v="Motor vehicle in transport"/>
    <s v="Clear"/>
    <s v="N"/>
    <s v="N"/>
    <s v="N"/>
    <s v="N"/>
    <n v="43.901192000000002"/>
    <n v="-101.069327999999"/>
    <s v="Passenger car; SUV ( sport utility/suburban )"/>
    <s v="Westbound"/>
    <s v="Followed too closely; None"/>
    <s v="None; Work zone ( construction/maintenance/utility )"/>
    <m/>
    <s v="None"/>
    <s v="None"/>
    <s v="Test not given, Test not given"/>
    <x v="8"/>
    <x v="0"/>
  </r>
  <r>
    <n v="744"/>
    <n v="2008734"/>
    <d v="2020-08-02T04:00:00"/>
    <s v="JONES"/>
    <s v="N"/>
    <m/>
    <m/>
    <n v="-1"/>
    <n v="90"/>
    <s v="Animal  - wild"/>
    <s v="Clear"/>
    <s v="N"/>
    <s v="N"/>
    <s v="N"/>
    <s v="N"/>
    <n v="43.894162999999899"/>
    <n v="-100.9021"/>
    <s v="Mini-van/passenger van with seats for 8 or less, including driver"/>
    <s v="Westbound"/>
    <s v="Wild animal hit - damage only"/>
    <s v="Animal in roadway"/>
    <m/>
    <s v="Wild animal hit"/>
    <s v="Wild animal hit - damage only"/>
    <s v="Wild animal hit"/>
    <x v="8"/>
    <x v="0"/>
  </r>
  <r>
    <n v="745"/>
    <n v="2009352"/>
    <d v="2020-08-12T09:30:00"/>
    <s v="JACKSON"/>
    <s v="N"/>
    <s v="Helmet and eye protection"/>
    <s v="Straight ahead"/>
    <n v="0"/>
    <n v="90"/>
    <s v="Other traffic barrier, Overturn/rollover, Ran off road left"/>
    <s v="Clear"/>
    <s v="N"/>
    <s v="N"/>
    <s v="N"/>
    <s v="N"/>
    <n v="43.842613999999898"/>
    <n v="-101.255154"/>
    <s v="Motorcycle"/>
    <s v="Eastbound"/>
    <s v="None; Swerving or avoiding due to wind, slippery surface, vehicle, object, non-motorist, etc."/>
    <s v="None"/>
    <m/>
    <s v="None"/>
    <s v="None"/>
    <s v="0.00 BAC"/>
    <x v="8"/>
    <x v="1"/>
  </r>
  <r>
    <n v="746"/>
    <n v="2009354"/>
    <d v="2020-08-10T11:05:00"/>
    <s v="JACKSON"/>
    <s v="N"/>
    <s v="Lap belt and shoulder harness used"/>
    <s v="Straight ahead"/>
    <n v="0"/>
    <n v="90"/>
    <s v="Ditch, Equipment failure ( tires, brakes, etc. ), Motor vehicle in transport"/>
    <s v="Clear"/>
    <s v="N"/>
    <s v="N"/>
    <s v="N"/>
    <s v="N"/>
    <n v="43.848030000000001"/>
    <n v="-101.21312500000001"/>
    <s v="Light truck (2 axles, 4 tires); SUV ( sport utility/suburban )"/>
    <s v="Eastbound; Westbound"/>
    <s v="None"/>
    <s v="None"/>
    <s v="IMPROPERLY EQUIPPED VEHICLES ON HIGHWAY."/>
    <s v="None; Tires"/>
    <s v="None"/>
    <s v="Test not given, Test not given"/>
    <x v="8"/>
    <x v="0"/>
  </r>
  <r>
    <n v="747"/>
    <n v="2009356"/>
    <d v="2020-08-12T10:26:00"/>
    <s v="JACKSON"/>
    <s v="N"/>
    <s v="Lap belt and shoulder harness used"/>
    <s v="Straight ahead"/>
    <n v="0"/>
    <n v="73"/>
    <s v="Overturn/rollover, Ran off road left"/>
    <s v="Clear"/>
    <s v="N"/>
    <s v="N"/>
    <s v="N"/>
    <s v="N"/>
    <n v="43.730027"/>
    <n v="-101.541077"/>
    <s v="SUV ( sport utility/suburban )"/>
    <s v="Northbound"/>
    <s v="Failure to keep in proper lane; Running off road"/>
    <s v="None"/>
    <m/>
    <s v="None"/>
    <s v="None"/>
    <s v="0.00 BAC"/>
    <x v="8"/>
    <x v="0"/>
  </r>
  <r>
    <n v="748"/>
    <n v="2008745"/>
    <d v="2020-07-31T12:36:00"/>
    <s v="JACKSON"/>
    <s v="N"/>
    <s v="Lap belt and shoulder harness used"/>
    <s v="Slowing in traffic lane, Straight ahead"/>
    <n v="0"/>
    <n v="90"/>
    <s v="Motor vehicle in transport"/>
    <s v="Clear"/>
    <s v="N"/>
    <s v="N"/>
    <s v="N"/>
    <s v="N"/>
    <n v="43.867562999999897"/>
    <n v="-101.171790999999"/>
    <s v="SUV ( sport utility/suburban )"/>
    <s v="Eastbound"/>
    <s v="None"/>
    <s v="Work zone ( construction/maintenance/utility )"/>
    <m/>
    <s v="None"/>
    <s v="None"/>
    <s v="Test not given, Test not given"/>
    <x v="8"/>
    <x v="0"/>
  </r>
  <r>
    <n v="749"/>
    <n v="2008772"/>
    <d v="2020-05-04T22:51:00"/>
    <s v="JONES"/>
    <s v="N"/>
    <m/>
    <m/>
    <n v="-1"/>
    <n v="90"/>
    <s v="Animal  - wild"/>
    <s v="Cloudy"/>
    <s v="N"/>
    <s v="N"/>
    <s v="N"/>
    <s v="N"/>
    <n v="43.9009369999999"/>
    <n v="-101.001499999999"/>
    <s v="SUV ( sport utility/suburban )"/>
    <s v="Eastbound"/>
    <s v="Wild animal hit - damage only"/>
    <s v="Animal in roadway"/>
    <m/>
    <s v="Wild animal hit"/>
    <s v="Wild animal hit - damage only"/>
    <s v="Wild animal hit"/>
    <x v="8"/>
    <x v="0"/>
  </r>
  <r>
    <n v="750"/>
    <n v="2009438"/>
    <d v="2020-08-15T07:28:00"/>
    <s v="JACKSON"/>
    <s v="N"/>
    <s v="Lap belt and shoulder harness used"/>
    <s v="Straight ahead"/>
    <n v="0"/>
    <n v="90"/>
    <s v="Jackknife, Ran off road left, Ran off road right"/>
    <s v="Clear"/>
    <s v="N"/>
    <s v="Y"/>
    <s v="N"/>
    <s v="N"/>
    <n v="43.850703000000003"/>
    <n v="-101.371178999999"/>
    <s v="Light truck (2 axles, 4 tires)"/>
    <s v="Eastbound"/>
    <s v="Failure to keep in proper lane; Fatigued/asleep"/>
    <s v="None"/>
    <s v="LANE DRIVING REQUIRED / ILLEGAL LANE CHANGE"/>
    <s v="None"/>
    <s v="None"/>
    <s v="0.00 BAC"/>
    <x v="8"/>
    <x v="0"/>
  </r>
  <r>
    <n v="751"/>
    <n v="2009447"/>
    <d v="2020-08-13T14:38:00"/>
    <s v="JONES"/>
    <s v="N"/>
    <s v="Lap belt and shoulder harness used"/>
    <s v="Straight ahead"/>
    <n v="0"/>
    <n v="90"/>
    <s v="Fire/explosion"/>
    <s v="Clear"/>
    <s v="N"/>
    <s v="N"/>
    <s v="N"/>
    <s v="N"/>
    <n v="43.889588000000003"/>
    <n v="-100.891319999999"/>
    <s v="Light truck (2 axles, 4 tires)"/>
    <s v="Eastbound"/>
    <s v="None"/>
    <s v="None"/>
    <m/>
    <s v="None"/>
    <s v="None"/>
    <s v="Test not given"/>
    <x v="8"/>
    <x v="0"/>
  </r>
  <r>
    <n v="752"/>
    <n v="2009448"/>
    <d v="2020-08-14T11:29:00"/>
    <s v="JACKSON"/>
    <s v="N"/>
    <s v="Helmet and eye protection"/>
    <s v="Straight ahead"/>
    <n v="0"/>
    <n v="90"/>
    <s v="Overturn/rollover"/>
    <s v="Clear"/>
    <s v="N"/>
    <s v="N"/>
    <s v="N"/>
    <s v="N"/>
    <n v="43.897981000000001"/>
    <n v="-101.102952"/>
    <s v="Motorcycle"/>
    <s v="Eastbound"/>
    <s v="None"/>
    <s v="None"/>
    <m/>
    <s v="None"/>
    <s v="None"/>
    <s v="0.00 BAC"/>
    <x v="8"/>
    <x v="1"/>
  </r>
  <r>
    <n v="753"/>
    <n v="2009453"/>
    <d v="2020-08-13T21:14:00"/>
    <s v="JACKSON"/>
    <s v="N"/>
    <s v="Lap belt only used"/>
    <s v="Straight ahead"/>
    <n v="0"/>
    <n v="73"/>
    <s v="Equipment failure ( tires, brakes, etc. ), Fire/explosion"/>
    <s v="Clear"/>
    <s v="N"/>
    <s v="N"/>
    <s v="N"/>
    <s v="N"/>
    <n v="43.819743000000003"/>
    <n v="-101.522385999999"/>
    <s v="Passenger car"/>
    <s v="Southbound"/>
    <s v="None"/>
    <s v="None"/>
    <s v="NO VALID DL, FINANCIAL RESPONSIBILITY - OWNER"/>
    <s v="Power train"/>
    <s v="None"/>
    <s v="0.00 BAC"/>
    <x v="8"/>
    <x v="0"/>
  </r>
  <r>
    <n v="756"/>
    <n v="2010049"/>
    <d v="2020-08-29T20:00:00"/>
    <s v="JACKSON"/>
    <s v="N"/>
    <m/>
    <m/>
    <n v="-1"/>
    <n v="73"/>
    <s v="Animal  - wild"/>
    <s v="Clear"/>
    <s v="N"/>
    <s v="N"/>
    <s v="N"/>
    <s v="N"/>
    <n v="43.741669000000002"/>
    <n v="-101.526668"/>
    <s v="Light truck (2 axles, 4 tires)"/>
    <s v="Southbound"/>
    <s v="Wild animal hit - damage only"/>
    <s v="Animal in roadway"/>
    <m/>
    <s v="Wild animal hit"/>
    <s v="Wild animal hit - damage only"/>
    <s v="Wild animal hit"/>
    <x v="8"/>
    <x v="0"/>
  </r>
  <r>
    <n v="757"/>
    <n v="2009898"/>
    <d v="2020-08-21T20:28:00"/>
    <s v="JACKSON"/>
    <s v="N"/>
    <m/>
    <m/>
    <n v="-1"/>
    <n v="90"/>
    <s v="Animal  - wild"/>
    <s v="Clear"/>
    <s v="N"/>
    <s v="N"/>
    <s v="N"/>
    <s v="N"/>
    <n v="43.842576999999899"/>
    <n v="-101.247325"/>
    <s v="Light truck (2 axles, 4 tires)"/>
    <s v="Westbound"/>
    <s v="Wild animal hit - damage only"/>
    <s v="Animal in roadway"/>
    <m/>
    <s v="Wild animal hit"/>
    <s v="Wild animal hit - damage only"/>
    <s v="Wild animal hit"/>
    <x v="8"/>
    <x v="0"/>
  </r>
  <r>
    <n v="758"/>
    <n v="2009897"/>
    <d v="2020-08-11T18:52:00"/>
    <s v="JACKSON"/>
    <s v="N"/>
    <s v="Lap belt and shoulder harness used, None used"/>
    <s v="Straight ahead"/>
    <n v="0"/>
    <n v="90"/>
    <s v="Other traffic barrier, Ran off road left"/>
    <s v="Clear"/>
    <s v="N"/>
    <s v="N"/>
    <s v="N"/>
    <s v="N"/>
    <n v="43.842843000000002"/>
    <n v="-101.252285999999"/>
    <s v="SUV ( sport utility/suburban )"/>
    <s v="Westbound"/>
    <s v="Failure to keep in proper lane; Running off road"/>
    <s v="None"/>
    <s v="DUI, CARELESS DRIVING., FINANCIAL RESPONSIBILITY - OWNER"/>
    <s v="None"/>
    <s v="None"/>
    <s v="0.22 BAC, Not reported, Not reported"/>
    <x v="8"/>
    <x v="1"/>
  </r>
  <r>
    <n v="760"/>
    <n v="2010106"/>
    <d v="2020-08-29T20:40:00"/>
    <s v="JONES"/>
    <s v="N"/>
    <m/>
    <m/>
    <n v="-1"/>
    <n v="90"/>
    <s v="Animal  - wild"/>
    <s v="Clear"/>
    <s v="N"/>
    <s v="N"/>
    <s v="N"/>
    <s v="N"/>
    <n v="43.88664"/>
    <n v="-100.879687"/>
    <s v="SUV ( sport utility/suburban )"/>
    <s v="Eastbound"/>
    <s v="Wild animal hit - damage only"/>
    <s v="Animal in roadway"/>
    <m/>
    <s v="Wild animal hit"/>
    <s v="Wild animal hit - damage only"/>
    <s v="Wild animal hit"/>
    <x v="8"/>
    <x v="0"/>
  </r>
  <r>
    <n v="761"/>
    <n v="2010492"/>
    <d v="2020-09-07T13:15:00"/>
    <s v="JACKSON"/>
    <s v="N"/>
    <s v="Lap belt and shoulder harness used"/>
    <s v="Slowing in traffic lane, Straight ahead"/>
    <n v="0"/>
    <n v="90"/>
    <s v="Motor vehicle in transport"/>
    <s v="Clear"/>
    <s v="N"/>
    <s v="N"/>
    <s v="N"/>
    <s v="N"/>
    <n v="43.8427539999999"/>
    <n v="-101.312624999999"/>
    <s v="Light truck (2 axles, 4 tires); SUV ( sport utility/suburban )"/>
    <s v="Eastbound"/>
    <s v="Failed to yield to vehicle; Followed too closely; None"/>
    <s v="None"/>
    <m/>
    <s v="None"/>
    <s v="None"/>
    <s v="0.00 BAC, 0.00 BAC"/>
    <x v="8"/>
    <x v="0"/>
  </r>
  <r>
    <n v="762"/>
    <n v="2010493"/>
    <d v="2020-09-06T14:28:00"/>
    <s v="JONES"/>
    <s v="N"/>
    <s v="Lap belt only used"/>
    <s v="Straight ahead"/>
    <n v="0"/>
    <n v="90"/>
    <s v="Ditch, Ran off road left"/>
    <s v="Clear"/>
    <s v="N"/>
    <s v="N"/>
    <s v="N"/>
    <s v="N"/>
    <n v="43.901195000000001"/>
    <n v="-101.060463999999"/>
    <s v="SUV ( sport utility/suburban )"/>
    <s v="Westbound"/>
    <s v="Failure to keep in proper lane; None"/>
    <s v="None"/>
    <s v="LANE DRIVING REQUIRED / ILLEGAL LANE CHANGE"/>
    <s v="None"/>
    <s v="None"/>
    <s v="0.00 BAC"/>
    <x v="8"/>
    <x v="0"/>
  </r>
  <r>
    <n v="764"/>
    <n v="2011137"/>
    <d v="2020-07-25T18:49:00"/>
    <s v="JONES"/>
    <s v="N"/>
    <s v="Shoulder harness only used"/>
    <s v="Straight ahead"/>
    <n v="0"/>
    <n v="90"/>
    <s v="Equipment failure ( tires, brakes, etc. ), Fire/explosion"/>
    <s v="Clear"/>
    <s v="N"/>
    <s v="N"/>
    <s v="N"/>
    <s v="N"/>
    <n v="43.886811000000002"/>
    <n v="-100.778527999999"/>
    <s v="Light truck (2 axles, 4 tires)"/>
    <s v="Westbound"/>
    <s v="None; Other"/>
    <s v="None"/>
    <m/>
    <s v="Tires"/>
    <s v="None"/>
    <s v="Test not given"/>
    <x v="8"/>
    <x v="0"/>
  </r>
  <r>
    <n v="765"/>
    <n v="2011631"/>
    <d v="2020-08-28T20:30:00"/>
    <s v="JACKSON"/>
    <s v="N"/>
    <m/>
    <m/>
    <n v="-1"/>
    <n v="90"/>
    <s v="Animal  - wild"/>
    <s v="Clear"/>
    <s v="N"/>
    <s v="N"/>
    <s v="N"/>
    <s v="N"/>
    <n v="43.845143999999898"/>
    <n v="-101.511488"/>
    <s v="SUV ( sport utility/suburban )"/>
    <s v="Westbound"/>
    <s v="Wild animal hit - damage only"/>
    <s v="Animal in roadway"/>
    <m/>
    <s v="Wild animal hit"/>
    <s v="Wild animal hit - damage only"/>
    <s v="Wild animal hit"/>
    <x v="8"/>
    <x v="0"/>
  </r>
  <r>
    <n v="767"/>
    <n v="2011833"/>
    <d v="2020-10-02T18:40:00"/>
    <s v="JONES"/>
    <s v="N"/>
    <s v="Lap belt and shoulder harness used"/>
    <s v="Straight ahead"/>
    <n v="0"/>
    <n v="90"/>
    <s v="Other traffic barrier"/>
    <s v="Rain"/>
    <s v="N"/>
    <s v="N"/>
    <s v="N"/>
    <s v="N"/>
    <n v="43.901193999999897"/>
    <n v="-101.056388999999"/>
    <s v="SUV ( sport utility/suburban )"/>
    <s v="Westbound"/>
    <s v="Disregarded traffic signs or signals; None"/>
    <s v="Work zone ( construction/maintenance/utility )"/>
    <m/>
    <s v="None"/>
    <s v="None"/>
    <s v="0.00 BAC"/>
    <x v="8"/>
    <x v="0"/>
  </r>
  <r>
    <n v="768"/>
    <n v="2012789"/>
    <d v="2020-10-02T17:10:00"/>
    <s v="JACKSON"/>
    <s v="N"/>
    <s v="Lap belt and shoulder harness used"/>
    <s v="Straight ahead"/>
    <n v="0"/>
    <n v="90"/>
    <s v="Motor vehicle in transport"/>
    <s v="Clear"/>
    <s v="N"/>
    <s v="N"/>
    <s v="N"/>
    <s v="N"/>
    <n v="43.899667000000001"/>
    <n v="-101.093952"/>
    <s v="Light truck (2 axles, 4 tires); SUV ( sport utility/suburban )"/>
    <s v="Westbound"/>
    <s v="Followed too closely; None"/>
    <s v="None"/>
    <s v="FINANCIAL RESPONSIBILITY - OWNER"/>
    <s v="None"/>
    <s v="None"/>
    <s v="0.00 BAC, 0.00 BAC"/>
    <x v="8"/>
    <x v="0"/>
  </r>
  <r>
    <n v="769"/>
    <n v="2012790"/>
    <d v="2020-10-03T13:00:00"/>
    <s v="JACKSON"/>
    <s v="N"/>
    <s v="Lap belt and shoulder harness used"/>
    <s v="Straight ahead"/>
    <n v="0"/>
    <n v="90"/>
    <s v="Jackknife, Other traffic barrier, Ran off road left"/>
    <s v="Clear"/>
    <s v="Y"/>
    <s v="N"/>
    <s v="N"/>
    <s v="N"/>
    <n v="43.901162999999897"/>
    <n v="-101.078095"/>
    <s v="SUV ( sport utility/suburban )"/>
    <s v="Westbound"/>
    <s v="Over-correcting/over-steering; Running off road"/>
    <s v="None"/>
    <m/>
    <s v="None"/>
    <s v="None"/>
    <s v="0.00 BAC"/>
    <x v="8"/>
    <x v="0"/>
  </r>
  <r>
    <n v="770"/>
    <n v="2012801"/>
    <d v="2020-09-22T14:54:00"/>
    <s v="JACKSON"/>
    <s v="N"/>
    <s v="Lap belt and shoulder harness used"/>
    <s v="Straight ahead"/>
    <n v="0"/>
    <n v="90"/>
    <s v="Overturn/rollover, Ran off road right"/>
    <s v="Clear"/>
    <s v="N"/>
    <s v="N"/>
    <s v="N"/>
    <s v="N"/>
    <n v="43.888617000000004"/>
    <n v="-101.126200999999"/>
    <s v="SUV ( sport utility/suburban )"/>
    <s v="Westbound"/>
    <s v="Failure to keep in proper lane; None"/>
    <s v="None"/>
    <m/>
    <s v="None"/>
    <s v="None"/>
    <s v="Test not given"/>
    <x v="8"/>
    <x v="0"/>
  </r>
  <r>
    <n v="771"/>
    <n v="2013037"/>
    <d v="2020-10-22T12:13:00"/>
    <s v="JACKSON"/>
    <s v="N"/>
    <s v="Lap belt and shoulder harness used"/>
    <s v="Straight ahead"/>
    <n v="0"/>
    <n v="90"/>
    <s v="Cross median/centerline, Motor vehicle in transport, Overturn/rollover, Ran off road left"/>
    <s v="Snow"/>
    <s v="N"/>
    <s v="N"/>
    <s v="N"/>
    <s v="N"/>
    <n v="43.842942999999899"/>
    <n v="-101.285234"/>
    <s v="Passenger car; SUV ( sport utility/suburban )"/>
    <s v="Eastbound; Westbound"/>
    <s v="Driving too fast for conditions; None"/>
    <s v="None; Road surface condition ( wet, icy, snow, slush, etc. )"/>
    <s v="OVERDRIVING ROAD CONDITIONS"/>
    <s v="None"/>
    <s v="None; Weather conditions"/>
    <s v="0.00 BAC, Not reported, 0.00 BAC, Not reported"/>
    <x v="8"/>
    <x v="1"/>
  </r>
  <r>
    <n v="772"/>
    <n v="2013057"/>
    <d v="2020-10-22T19:48:00"/>
    <s v="JONES"/>
    <s v="N"/>
    <s v="Lap belt only used"/>
    <s v="Straight ahead"/>
    <n v="0"/>
    <n v="90"/>
    <s v="Jackknife, Ran off road left"/>
    <s v="Sleet, hail ( freezing rain or drizzle )"/>
    <s v="N"/>
    <s v="N"/>
    <s v="N"/>
    <s v="N"/>
    <n v="43.886750999999897"/>
    <n v="-100.832913"/>
    <s v="Tractor/semi-trailer"/>
    <s v="Eastbound"/>
    <s v="Failure to keep in proper lane; None"/>
    <s v="Road surface condition ( wet, icy, snow, slush, etc. )"/>
    <s v="LANE DRIVING REQUIRED / ILLEGAL LANE CHANGE"/>
    <s v="None"/>
    <s v="Weather conditions"/>
    <s v="Test not given"/>
    <x v="8"/>
    <x v="0"/>
  </r>
  <r>
    <n v="774"/>
    <n v="2013329"/>
    <d v="2020-10-22T17:06:00"/>
    <s v="JONES"/>
    <s v="N"/>
    <s v="Lap belt and shoulder harness used"/>
    <s v="Overtaking/passing, Straight ahead"/>
    <n v="0"/>
    <n v="90"/>
    <s v="Motor vehicle in transport"/>
    <s v="Cloudy"/>
    <s v="N"/>
    <s v="N"/>
    <s v="N"/>
    <s v="N"/>
    <n v="43.884842999999897"/>
    <n v="-100.733519999999"/>
    <s v="Passenger car; Tractor/semi-trailer"/>
    <s v="Westbound"/>
    <s v="None"/>
    <s v="None; Road surface condition ( wet, icy, snow, slush, etc. )"/>
    <m/>
    <s v="None"/>
    <s v="None; Weather conditions"/>
    <s v="Test not given, Test not given"/>
    <x v="8"/>
    <x v="0"/>
  </r>
  <r>
    <n v="775"/>
    <n v="2013568"/>
    <d v="2020-10-22T11:00:00"/>
    <s v="JACKSON"/>
    <s v="N"/>
    <s v="Lap belt and shoulder harness used"/>
    <s v="Straight ahead"/>
    <n v="0"/>
    <n v="90"/>
    <s v="Delineator post, Ran off road right"/>
    <s v="Cloudy, Snow"/>
    <s v="N"/>
    <s v="N"/>
    <s v="N"/>
    <s v="N"/>
    <n v="43.851103000000002"/>
    <n v="-101.47582800000001"/>
    <s v="Passenger car"/>
    <s v="Westbound"/>
    <s v="Drinking; Driving too fast for conditions"/>
    <s v="Road surface condition ( wet, icy, snow, slush, etc. )"/>
    <s v="POSSESSION OF MARIJUANA, POSSESSION OF DRUG PARAPHERNALIA BY DRIVER OF VEHICLE, DUI, OPEN CONTAINER IN VEHICLE"/>
    <s v="None"/>
    <s v="None"/>
    <s v="0.28 BAC"/>
    <x v="8"/>
    <x v="0"/>
  </r>
  <r>
    <n v="776"/>
    <n v="2013609"/>
    <d v="2020-10-30T19:00:00"/>
    <s v="JONES"/>
    <s v="N"/>
    <m/>
    <m/>
    <n v="-1"/>
    <n v="90"/>
    <s v="Animal  - wild"/>
    <s v="Clear"/>
    <s v="N"/>
    <s v="N"/>
    <s v="N"/>
    <s v="N"/>
    <n v="43.886792"/>
    <n v="-100.800697"/>
    <s v="SUV ( sport utility/suburban )"/>
    <s v="Westbound"/>
    <s v="Wild animal hit - damage only"/>
    <s v="Animal in roadway"/>
    <m/>
    <s v="Wild animal hit"/>
    <s v="Wild animal hit - damage only"/>
    <s v="Wild animal hit"/>
    <x v="8"/>
    <x v="0"/>
  </r>
  <r>
    <n v="777"/>
    <n v="2013790"/>
    <d v="2020-11-01T19:15:00"/>
    <s v="JONES"/>
    <s v="N"/>
    <m/>
    <m/>
    <n v="-1"/>
    <n v="90"/>
    <s v="Animal  - wild"/>
    <s v="Clear"/>
    <s v="N"/>
    <s v="N"/>
    <s v="N"/>
    <s v="N"/>
    <n v="43.900937999999897"/>
    <n v="-100.978123999999"/>
    <s v="Passenger car"/>
    <s v="Eastbound"/>
    <s v="Wild animal hit - damage only"/>
    <s v="Animal in roadway"/>
    <m/>
    <s v="Wild animal hit"/>
    <s v="Wild animal hit - damage only"/>
    <s v="Wild animal hit"/>
    <x v="8"/>
    <x v="0"/>
  </r>
  <r>
    <n v="778"/>
    <n v="2013546"/>
    <d v="2020-10-21T08:25:00"/>
    <s v="JONES"/>
    <s v="N"/>
    <s v="Lap belt and shoulder harness used"/>
    <s v="Overtaking/passing, Straight ahead"/>
    <n v="0"/>
    <n v="90"/>
    <s v="Motor vehicle in transport, Ran off road left"/>
    <s v="Sleet, hail ( freezing rain or drizzle ), Snow"/>
    <s v="N"/>
    <s v="N"/>
    <s v="N"/>
    <s v="N"/>
    <n v="43.900911999999899"/>
    <n v="-100.934595"/>
    <s v="SUV ( sport utility/suburban ); Tractor/semi-trailer"/>
    <s v="Eastbound"/>
    <s v="Driving too fast for conditions; None"/>
    <s v="Road surface condition ( wet, icy, snow, slush, etc. )"/>
    <s v="OVERDRIVING ROAD CONDITIONS"/>
    <s v="None"/>
    <s v="None"/>
    <s v="0.00 BAC, Test not given"/>
    <x v="8"/>
    <x v="0"/>
  </r>
  <r>
    <n v="779"/>
    <n v="2014149"/>
    <d v="2020-10-25T16:15:00"/>
    <s v="JONES"/>
    <s v="N"/>
    <s v="Lap belt and shoulder harness used"/>
    <s v="Straight ahead"/>
    <n v="0"/>
    <n v="90"/>
    <s v="Overturn/rollover, Ran off road right"/>
    <s v="Cloudy"/>
    <s v="N"/>
    <s v="N"/>
    <s v="N"/>
    <s v="N"/>
    <n v="43.883930999999897"/>
    <n v="-100.722956999999"/>
    <s v="SUV ( sport utility/suburban )"/>
    <s v="Westbound"/>
    <s v="Driving too fast for conditions; None"/>
    <s v="Road surface condition ( wet, icy, snow, slush, etc. )"/>
    <m/>
    <s v="Tires"/>
    <s v="None"/>
    <s v="Test not given"/>
    <x v="8"/>
    <x v="2"/>
  </r>
  <r>
    <n v="780"/>
    <n v="2014147"/>
    <d v="2020-10-22T15:15:00"/>
    <s v="JONES"/>
    <s v="N"/>
    <s v="Lap belt and shoulder harness used"/>
    <s v="Straight ahead"/>
    <n v="0"/>
    <n v="90"/>
    <s v="Jackknife, Ran off road right"/>
    <s v="Snow, Fog, smog, smoke"/>
    <s v="N"/>
    <s v="N"/>
    <s v="N"/>
    <s v="N"/>
    <n v="43.886822000000002"/>
    <n v="-100.771292"/>
    <s v="Tractor/semi-trailer"/>
    <s v="Westbound"/>
    <s v="None"/>
    <s v="Road surface condition ( wet, icy, snow, slush, etc. )"/>
    <m/>
    <s v="None"/>
    <s v="Weather conditions"/>
    <s v="Test not given"/>
    <x v="8"/>
    <x v="0"/>
  </r>
  <r>
    <n v="781"/>
    <n v="2014192"/>
    <d v="2020-11-02T16:14:00"/>
    <s v="JACKSON"/>
    <s v="N"/>
    <m/>
    <m/>
    <n v="-1"/>
    <n v="73"/>
    <s v="Animal  - wild"/>
    <s v="Clear"/>
    <s v="N"/>
    <s v="N"/>
    <s v="N"/>
    <s v="N"/>
    <n v="43.803899999999899"/>
    <n v="-101.527366"/>
    <s v="SUV ( sport utility/suburban )"/>
    <s v="Southbound"/>
    <s v="Wild animal hit - damage only"/>
    <s v="Animal in roadway"/>
    <m/>
    <s v="Wild animal hit"/>
    <s v="Wild animal hit - damage only"/>
    <s v="Wild animal hit"/>
    <x v="8"/>
    <x v="0"/>
  </r>
  <r>
    <n v="782"/>
    <n v="2013252"/>
    <d v="2020-10-24T12:06:00"/>
    <s v="JACKSON"/>
    <s v="N"/>
    <s v="Lap belt and shoulder harness used"/>
    <s v="Straight ahead"/>
    <n v="0"/>
    <n v="90"/>
    <s v="Ditch, Equipment failure ( tires, brakes, etc. ), Guardrail face, Ran off road left, Ran off road right"/>
    <s v="Snow"/>
    <s v="N"/>
    <s v="N"/>
    <s v="N"/>
    <s v="N"/>
    <n v="43.878546"/>
    <n v="-101.145933999999"/>
    <s v="Light truck (2 axles, 4 tires); Passenger car"/>
    <s v="Eastbound; Westbound"/>
    <s v="None"/>
    <s v="Road surface condition ( wet, icy, snow, slush, etc. ); Rut, holes, bumps"/>
    <m/>
    <s v="None; Tires"/>
    <s v="Weather conditions"/>
    <s v="Test not given, Test not given"/>
    <x v="8"/>
    <x v="0"/>
  </r>
  <r>
    <n v="783"/>
    <n v="2014753"/>
    <d v="2020-11-12T19:00:00"/>
    <s v="JONES"/>
    <s v="N"/>
    <m/>
    <m/>
    <n v="-1"/>
    <n v="90"/>
    <s v="Animal  - wild"/>
    <s v="Clear"/>
    <s v="N"/>
    <s v="N"/>
    <s v="N"/>
    <s v="N"/>
    <n v="43.886315000000003"/>
    <n v="-100.75050400000001"/>
    <s v="Single-unit truck (2 axle, 6 tires) GVWR 10,001 lbs or more"/>
    <s v="Westbound"/>
    <s v="Wild animal hit - damage only"/>
    <s v="Animal in roadway"/>
    <m/>
    <s v="Wild animal hit"/>
    <s v="Wild animal hit - damage only"/>
    <s v="Wild animal hit"/>
    <x v="8"/>
    <x v="0"/>
  </r>
  <r>
    <n v="784"/>
    <n v="2014825"/>
    <d v="2020-11-18T17:10:00"/>
    <s v="JONES"/>
    <s v="N"/>
    <m/>
    <m/>
    <n v="-1"/>
    <n v="90"/>
    <s v="Animal  - wild"/>
    <s v="Clear"/>
    <s v="N"/>
    <s v="N"/>
    <s v="N"/>
    <s v="N"/>
    <n v="43.886442000000002"/>
    <n v="-100.875028"/>
    <s v="Tractor/semi-trailer"/>
    <s v="Eastbound"/>
    <s v="Wild animal hit - damage only"/>
    <s v="Animal in roadway"/>
    <m/>
    <s v="Wild animal hit"/>
    <s v="Wild animal hit - damage only"/>
    <s v="Wild animal hit"/>
    <x v="8"/>
    <x v="0"/>
  </r>
  <r>
    <n v="785"/>
    <n v="2014826"/>
    <d v="2020-11-18T21:17:00"/>
    <s v="JACKSON"/>
    <s v="N"/>
    <m/>
    <m/>
    <n v="-1"/>
    <n v="90"/>
    <s v="Animal  - wild"/>
    <s v="Clear"/>
    <s v="N"/>
    <s v="N"/>
    <s v="N"/>
    <s v="N"/>
    <n v="43.851745000000001"/>
    <n v="-101.414348"/>
    <s v="Light truck (2 axles, 4 tires)"/>
    <s v="Eastbound"/>
    <s v="Wild animal hit - damage only"/>
    <s v="Animal in roadway"/>
    <m/>
    <s v="Wild animal hit"/>
    <s v="Wild animal hit - damage only"/>
    <s v="Wild animal hit"/>
    <x v="8"/>
    <x v="0"/>
  </r>
  <r>
    <n v="786"/>
    <n v="2015027"/>
    <d v="2020-11-11T22:40:00"/>
    <s v="JONES"/>
    <s v="N"/>
    <m/>
    <m/>
    <n v="-1"/>
    <n v="90"/>
    <s v="Animal  - wild"/>
    <s v="Clear"/>
    <s v="N"/>
    <s v="N"/>
    <s v="N"/>
    <s v="N"/>
    <n v="43.9011929999999"/>
    <n v="-101.041264999999"/>
    <s v="Light truck (2 axles, 4 tires)"/>
    <s v="Westbound"/>
    <s v="Wild animal hit - damage only"/>
    <s v="Animal in roadway"/>
    <m/>
    <s v="Wild animal hit"/>
    <s v="Wild animal hit - damage only"/>
    <s v="Wild animal hit"/>
    <x v="8"/>
    <x v="0"/>
  </r>
  <r>
    <n v="787"/>
    <n v="2015091"/>
    <d v="2020-11-19T21:40:00"/>
    <s v="JACKSON"/>
    <s v="N"/>
    <m/>
    <m/>
    <n v="-1"/>
    <n v="90"/>
    <s v="Animal  - wild"/>
    <s v="Clear"/>
    <s v="N"/>
    <s v="N"/>
    <s v="N"/>
    <s v="N"/>
    <n v="43.851742000000002"/>
    <n v="-101.432839999999"/>
    <s v="Light truck (2 axles, 4 tires)"/>
    <s v="Westbound"/>
    <s v="Wild animal hit - damage only"/>
    <s v="Animal in roadway"/>
    <m/>
    <s v="Wild animal hit"/>
    <s v="Wild animal hit - damage only"/>
    <s v="Wild animal hit"/>
    <x v="8"/>
    <x v="0"/>
  </r>
  <r>
    <n v="789"/>
    <n v="2015132"/>
    <d v="2020-10-22T14:04:00"/>
    <s v="JACKSON"/>
    <s v="N"/>
    <s v="Lap belt and shoulder harness used"/>
    <s v="Straight ahead"/>
    <n v="0"/>
    <n v="90"/>
    <s v="Jackknife, Ran off road left"/>
    <s v="Snow"/>
    <s v="N"/>
    <s v="N"/>
    <s v="N"/>
    <s v="N"/>
    <n v="43.900941000000003"/>
    <n v="-101.069789999999"/>
    <s v="Light truck (2 axles, 4 tires)"/>
    <s v="Eastbound"/>
    <s v="Failure to keep in proper lane; None"/>
    <s v="Road surface condition ( wet, icy, snow, slush, etc. )"/>
    <m/>
    <s v="None"/>
    <s v="None"/>
    <s v="0.00 BAC"/>
    <x v="8"/>
    <x v="0"/>
  </r>
  <r>
    <n v="790"/>
    <n v="2015457"/>
    <d v="2020-11-26T18:13:00"/>
    <s v="JONES"/>
    <s v="N"/>
    <m/>
    <m/>
    <n v="-1"/>
    <n v="90"/>
    <s v="Animal  - wild"/>
    <s v="Clear"/>
    <s v="N"/>
    <s v="N"/>
    <s v="N"/>
    <s v="N"/>
    <n v="43.888466999999899"/>
    <n v="-100.887512999999"/>
    <s v="SUV ( sport utility/suburban )"/>
    <s v="Westbound"/>
    <s v="Wild animal hit - damage only"/>
    <s v="Animal in roadway"/>
    <m/>
    <s v="Wild animal hit"/>
    <s v="Wild animal hit - damage only"/>
    <s v="Wild animal hit"/>
    <x v="8"/>
    <x v="0"/>
  </r>
  <r>
    <n v="791"/>
    <n v="2015458"/>
    <d v="2020-11-29T02:15:00"/>
    <s v="JACKSON"/>
    <s v="N"/>
    <m/>
    <m/>
    <n v="-1"/>
    <n v="90"/>
    <s v="Animal  - wild"/>
    <s v="Clear"/>
    <s v="N"/>
    <s v="N"/>
    <s v="N"/>
    <s v="N"/>
    <n v="43.842559000000001"/>
    <n v="-101.242923"/>
    <s v="Passenger car"/>
    <s v="Eastbound"/>
    <s v="Wild animal hit - damage only"/>
    <s v="Animal in roadway"/>
    <m/>
    <s v="Wild animal hit"/>
    <s v="Wild animal hit - damage only"/>
    <s v="Wild animal hit"/>
    <x v="8"/>
    <x v="0"/>
  </r>
  <r>
    <n v="792"/>
    <n v="2015598"/>
    <d v="2020-11-20T20:46:00"/>
    <s v="JACKSON"/>
    <s v="N"/>
    <m/>
    <m/>
    <n v="-1"/>
    <n v="90"/>
    <s v="Animal  - wild"/>
    <s v="Clear"/>
    <s v="N"/>
    <s v="N"/>
    <s v="N"/>
    <s v="N"/>
    <n v="43.851911000000001"/>
    <n v="-101.38992500000001"/>
    <s v="Light truck (2 axles, 4 tires)"/>
    <s v="Westbound"/>
    <s v="Wild animal hit - damage only"/>
    <s v="Animal in roadway"/>
    <m/>
    <s v="Wild animal hit"/>
    <s v="Wild animal hit - damage only"/>
    <s v="Wild animal hit"/>
    <x v="8"/>
    <x v="0"/>
  </r>
  <r>
    <n v="794"/>
    <n v="2015599"/>
    <d v="2020-11-25T20:00:00"/>
    <s v="JACKSON"/>
    <s v="N"/>
    <m/>
    <m/>
    <n v="-1"/>
    <n v="73"/>
    <s v="Animal  - wild"/>
    <s v="Clear"/>
    <s v="N"/>
    <s v="N"/>
    <s v="N"/>
    <s v="N"/>
    <n v="43.734051000000001"/>
    <n v="-101.536742"/>
    <s v="SUV ( sport utility/suburban )"/>
    <s v="Northbound"/>
    <s v="Wild animal hit - damage only"/>
    <s v="Animal in roadway"/>
    <m/>
    <s v="Wild animal hit"/>
    <s v="Wild animal hit - damage only"/>
    <s v="Wild animal hit"/>
    <x v="8"/>
    <x v="0"/>
  </r>
  <r>
    <n v="796"/>
    <n v="2015601"/>
    <d v="2020-11-29T22:03:00"/>
    <s v="JACKSON"/>
    <s v="N"/>
    <m/>
    <m/>
    <n v="-1"/>
    <n v="90"/>
    <s v="Animal  - wild"/>
    <s v="Clear"/>
    <s v="N"/>
    <s v="N"/>
    <s v="N"/>
    <s v="N"/>
    <n v="43.846072999999897"/>
    <n v="-101.337469999999"/>
    <s v="Tractor/semi-trailer"/>
    <s v="Westbound"/>
    <s v="Wild animal hit - damage only"/>
    <s v="Animal in roadway"/>
    <m/>
    <s v="Wild animal hit"/>
    <s v="Wild animal hit - damage only"/>
    <s v="Wild animal hit"/>
    <x v="8"/>
    <x v="0"/>
  </r>
  <r>
    <n v="797"/>
    <n v="2016201"/>
    <d v="2020-11-28T23:34:00"/>
    <s v="JACKSON"/>
    <s v="N"/>
    <s v="Lap belt only used"/>
    <s v="Changing lanes, Straight ahead"/>
    <n v="0"/>
    <n v="90"/>
    <s v="Motor vehicle in transport"/>
    <s v="Clear"/>
    <s v="N"/>
    <s v="N"/>
    <s v="N"/>
    <s v="N"/>
    <n v="43.861459000000004"/>
    <n v="-101.186306"/>
    <s v="Tractor/semi-trailer"/>
    <s v="Westbound"/>
    <s v="Failure to keep in proper lane; None"/>
    <s v="None"/>
    <s v="LANE DRIVING REQUIRED / ILLEGAL LANE CHANGE"/>
    <s v="None"/>
    <s v="None"/>
    <s v="0.00 BAC, 0.00 BAC"/>
    <x v="8"/>
    <x v="0"/>
  </r>
  <r>
    <n v="798"/>
    <n v="2016560"/>
    <d v="2020-10-21T09:55:00"/>
    <s v="JACKSON"/>
    <s v="N"/>
    <s v="Lap belt and shoulder harness used"/>
    <s v="Straight ahead"/>
    <n v="0"/>
    <n v="90"/>
    <s v="Fence, Overturn/rollover, Ran off road right, Separation of units"/>
    <s v="Snow"/>
    <s v="N"/>
    <s v="N"/>
    <s v="N"/>
    <s v="N"/>
    <n v="43.894815999999899"/>
    <n v="-101.113957999999"/>
    <s v="SUV ( sport utility/suburban )"/>
    <s v="Eastbound"/>
    <s v="Driving too fast for conditions; Running off road"/>
    <s v="Road surface condition ( wet, icy, snow, slush, etc. )"/>
    <m/>
    <s v="None"/>
    <s v="Weather conditions"/>
    <s v="Test not given"/>
    <x v="8"/>
    <x v="0"/>
  </r>
  <r>
    <n v="799"/>
    <n v="2016856"/>
    <d v="2020-12-12T12:01:00"/>
    <s v="JACKSON"/>
    <s v="N"/>
    <s v="Lap belt only used, None used"/>
    <s v="Straight ahead"/>
    <n v="0"/>
    <n v="90"/>
    <s v="Cross median/centerline, Overturn/rollover, Ran off road left"/>
    <s v="Clear, Cloudy"/>
    <s v="N"/>
    <s v="N"/>
    <s v="N"/>
    <s v="N"/>
    <n v="43.878455000000002"/>
    <n v="-101.146720999999"/>
    <s v="Tractor/semi-trailer"/>
    <s v="Eastbound"/>
    <s v="Failure to keep in proper lane; None"/>
    <s v="None"/>
    <s v="CARELESS DRIVING."/>
    <s v="Brakes"/>
    <s v="None"/>
    <s v="0.00 BAC, Not reported"/>
    <x v="8"/>
    <x v="3"/>
  </r>
  <r>
    <n v="800"/>
    <n v="2016927"/>
    <d v="2020-12-22T00:51:00"/>
    <s v="JACKSON"/>
    <s v="N"/>
    <s v="Lap belt and shoulder harness used"/>
    <s v="Straight ahead"/>
    <n v="0"/>
    <n v="90"/>
    <s v="Jackknife, Ran off road right"/>
    <s v="Snow"/>
    <s v="N"/>
    <s v="N"/>
    <s v="N"/>
    <s v="N"/>
    <n v="43.8836569999999"/>
    <n v="-101.136521999999"/>
    <s v="Tractor/semi-trailer"/>
    <s v="Westbound"/>
    <s v="Driving too fast for conditions; None"/>
    <s v="Road surface condition ( wet, icy, snow, slush, etc. )"/>
    <m/>
    <s v="None"/>
    <s v="Weather conditions"/>
    <s v="Test not given"/>
    <x v="8"/>
    <x v="0"/>
  </r>
  <r>
    <n v="801"/>
    <n v="2017034"/>
    <d v="2020-12-23T11:00:00"/>
    <s v="JACKSON"/>
    <s v="N"/>
    <s v="Lap belt and shoulder harness used"/>
    <s v="Straight ahead"/>
    <n v="0"/>
    <n v="90"/>
    <s v="Overturn/rollover, Ran off road right"/>
    <s v="Cloudy"/>
    <s v="Y"/>
    <s v="N"/>
    <s v="N"/>
    <s v="N"/>
    <n v="43.842658"/>
    <n v="-101.272542999999"/>
    <s v="Cargo van - GVWR 10,000 lbs or less"/>
    <s v="Eastbound"/>
    <s v="Over-correcting/over-steering; Swerving or avoiding due to wind, slippery surface, vehicle, object, non-motorist, etc."/>
    <s v="Road surface condition ( wet, icy, snow, slush, etc. )"/>
    <m/>
    <s v="None"/>
    <s v="None"/>
    <s v="0.00 BAC"/>
    <x v="8"/>
    <x v="0"/>
  </r>
  <r>
    <n v="802"/>
    <n v="2017035"/>
    <d v="2020-12-24T07:05:00"/>
    <s v="JACKSON"/>
    <s v="N"/>
    <s v="Lap belt and shoulder harness used"/>
    <s v="Straight ahead"/>
    <n v="0"/>
    <n v="90"/>
    <s v="Jackknife, Ran off road left, Separation of units"/>
    <s v="Clear"/>
    <s v="N"/>
    <s v="N"/>
    <s v="N"/>
    <s v="N"/>
    <n v="43.8499079999999"/>
    <n v="-101.209283999999"/>
    <s v="Light truck (2 axles, 4 tires)"/>
    <s v="Eastbound"/>
    <s v="Driving too fast for conditions; None"/>
    <s v="Road surface condition ( wet, icy, snow, slush, etc. )"/>
    <m/>
    <s v="None"/>
    <s v="None"/>
    <s v="0.00 BAC"/>
    <x v="8"/>
    <x v="0"/>
  </r>
  <r>
    <n v="803"/>
    <n v="2017058"/>
    <d v="2020-12-23T12:05:00"/>
    <s v="JACKSON"/>
    <s v="N"/>
    <s v="Lap belt and shoulder harness used"/>
    <s v="Straight ahead"/>
    <n v="0"/>
    <n v="90"/>
    <s v="Guardrail face, Jackknife, Ran off road right"/>
    <s v="Blowing snow, Severe crosswinds"/>
    <s v="N"/>
    <s v="N"/>
    <s v="N"/>
    <s v="N"/>
    <n v="43.842654000000003"/>
    <n v="-101.271569"/>
    <s v="Tractor/semi-trailer"/>
    <s v="Eastbound"/>
    <s v="None; Swerving or avoiding due to wind, slippery surface, vehicle, object, non-motorist, etc."/>
    <s v="Road surface condition ( wet, icy, snow, slush, etc. )"/>
    <m/>
    <s v="None"/>
    <s v="None"/>
    <s v="0.00 BAC"/>
    <x v="8"/>
    <x v="0"/>
  </r>
  <r>
    <n v="804"/>
    <n v="2017059"/>
    <d v="2020-12-23T07:55:00"/>
    <s v="JACKSON"/>
    <s v="N"/>
    <s v="Lap belt and shoulder harness used"/>
    <s v="Straight ahead"/>
    <n v="0"/>
    <n v="90"/>
    <s v="Jackknife, Ran off road left"/>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8"/>
    <x v="0"/>
  </r>
  <r>
    <n v="805"/>
    <n v="2017060"/>
    <d v="2020-12-23T10:52:00"/>
    <s v="JACKSON"/>
    <s v="N"/>
    <s v="Lap belt and shoulder harness used"/>
    <s v="Straight ahead"/>
    <n v="0"/>
    <n v="90"/>
    <s v="Jackknife, Overturn/rollover"/>
    <s v="Blowing snow, Severe crosswinds"/>
    <s v="N"/>
    <s v="N"/>
    <s v="N"/>
    <s v="N"/>
    <n v="43.842708000000002"/>
    <n v="-101.281767"/>
    <s v="Light truck (2 axles, 4 tires)"/>
    <s v="Eastbound"/>
    <s v="None; Swerving or avoiding due to wind, slippery surface, vehicle, object, non-motorist, etc."/>
    <s v="Road surface condition ( wet, icy, snow, slush, etc. )"/>
    <m/>
    <s v="None"/>
    <s v="None"/>
    <s v="0.00 BAC"/>
    <x v="8"/>
    <x v="0"/>
  </r>
  <r>
    <n v="806"/>
    <n v="2017061"/>
    <d v="2020-12-23T15:15:00"/>
    <s v="JACKSON"/>
    <s v="N"/>
    <s v="Lap belt and shoulder harness used"/>
    <s v="Straight ahead"/>
    <n v="0"/>
    <n v="90"/>
    <s v="Jackknife, Ran off road right"/>
    <s v="Clear"/>
    <s v="N"/>
    <s v="N"/>
    <s v="N"/>
    <s v="N"/>
    <n v="43.8511969999999"/>
    <n v="-101.469398999999"/>
    <s v="Light truck (2 axles, 4 tires)"/>
    <s v="Westbound"/>
    <s v="None; Swerving or avoiding due to wind, slippery surface, vehicle, object, non-motorist, etc."/>
    <s v="Road surface condition ( wet, icy, snow, slush, etc. )"/>
    <m/>
    <s v="None"/>
    <s v="None"/>
    <s v="0.00 BAC"/>
    <x v="8"/>
    <x v="0"/>
  </r>
  <r>
    <n v="807"/>
    <n v="2017062"/>
    <d v="2020-12-24T00:19:00"/>
    <s v="JACKSON"/>
    <s v="N"/>
    <s v="Lap belt and shoulder harness used"/>
    <s v="Straight ahead"/>
    <n v="0"/>
    <n v="90"/>
    <s v="Overturn/rollover, Ran off road left"/>
    <s v="Clear"/>
    <s v="N"/>
    <s v="N"/>
    <s v="N"/>
    <s v="N"/>
    <n v="43.845236999999898"/>
    <n v="-101.218817999999"/>
    <s v="SUV ( sport utility/suburban )"/>
    <s v="Eastbound"/>
    <s v="None; Swerving or avoiding due to wind, slippery surface, vehicle, object, non-motorist, etc."/>
    <s v="Road surface condition ( wet, icy, snow, slush, etc. )"/>
    <m/>
    <s v="None"/>
    <s v="None"/>
    <s v="0.00 BAC"/>
    <x v="8"/>
    <x v="0"/>
  </r>
  <r>
    <n v="808"/>
    <n v="2017231"/>
    <d v="2020-11-14T00:25:00"/>
    <s v="JACKSON"/>
    <s v="N"/>
    <s v="Lap belt and shoulder harness used"/>
    <s v="Straight ahead"/>
    <n v="0"/>
    <n v="90"/>
    <s v="Barricade, Highway traffic sign post/sign, Other traffic barrier, Ran off road left"/>
    <s v="Clear"/>
    <s v="N"/>
    <s v="N"/>
    <s v="N"/>
    <s v="N"/>
    <n v="43.842843000000002"/>
    <n v="-101.25195600000001"/>
    <s v="Tractor/semi-trailer"/>
    <s v="Westbound"/>
    <s v="Improper lane change; None"/>
    <s v="Work zone ( construction/maintenance/utility )"/>
    <s v="FAIL TO REPORT ACCIDENT (&gt;$1000/$2000)"/>
    <s v="None"/>
    <s v="None"/>
    <s v="Test not given"/>
    <x v="8"/>
    <x v="0"/>
  </r>
  <r>
    <n v="811"/>
    <n v="2017236"/>
    <d v="2020-07-17T12:45:00"/>
    <s v="JONES"/>
    <s v="N"/>
    <s v="Lap belt and shoulder harness used"/>
    <s v="Straight ahead"/>
    <n v="0"/>
    <n v="90"/>
    <s v="Other movable object"/>
    <s v="Clear"/>
    <s v="N"/>
    <s v="N"/>
    <s v="N"/>
    <s v="N"/>
    <n v="43.885525999999899"/>
    <n v="-100.744957999999"/>
    <s v="Passenger car"/>
    <s v="Eastbound"/>
    <s v="None"/>
    <s v="None"/>
    <m/>
    <s v="None"/>
    <s v="None"/>
    <s v="Test not given"/>
    <x v="8"/>
    <x v="0"/>
  </r>
  <r>
    <n v="812"/>
    <n v="2017237"/>
    <d v="2020-10-24T18:24:00"/>
    <s v="JONES"/>
    <s v="N"/>
    <m/>
    <m/>
    <n v="-1"/>
    <n v="90"/>
    <s v="Animal  - wild"/>
    <s v="Snow"/>
    <s v="N"/>
    <s v="N"/>
    <s v="N"/>
    <s v="N"/>
    <n v="43.893070000000002"/>
    <n v="-100.900043999999"/>
    <s v="SUV ( sport utility/suburban )"/>
    <s v="Eastbound"/>
    <s v="Wild animal hit - damage only"/>
    <s v="Animal in roadway"/>
    <m/>
    <s v="Wild animal hit"/>
    <s v="Wild animal hit - damage only"/>
    <s v="Wild animal hit"/>
    <x v="8"/>
    <x v="0"/>
  </r>
  <r>
    <n v="814"/>
    <n v="1921147"/>
    <d v="2019-03-01T16:50:00"/>
    <s v="JONES"/>
    <s v="N"/>
    <s v="Lap belt and shoulder harness used"/>
    <s v="Straight ahead"/>
    <n v="0"/>
    <n v="90"/>
    <s v="Cross median/centerline, Overturn/rollover"/>
    <s v="Cloudy"/>
    <s v="N"/>
    <s v="N"/>
    <s v="N"/>
    <s v="N"/>
    <n v="43.886895000000003"/>
    <n v="-100.87986600000001"/>
    <s v="Passenger car"/>
    <s v="Westbound"/>
    <s v="None; Running off road"/>
    <s v="Road surface condition ( wet, icy, snow, slush, etc. )"/>
    <m/>
    <s v="None"/>
    <s v="None"/>
    <s v="Test not given"/>
    <x v="8"/>
    <x v="0"/>
  </r>
  <r>
    <n v="815"/>
    <n v="2017645"/>
    <d v="2020-04-22T21:51:00"/>
    <s v="JONES"/>
    <s v="N"/>
    <s v="Lap belt and shoulder harness used"/>
    <s v="Straight ahead"/>
    <n v="0"/>
    <n v="90"/>
    <s v="Other movable object"/>
    <s v="Clear"/>
    <s v="N"/>
    <s v="N"/>
    <s v="N"/>
    <s v="N"/>
    <n v="43.886716999999898"/>
    <n v="-100.859576"/>
    <s v="Passenger car"/>
    <s v="Westbound"/>
    <s v="None; Other"/>
    <s v="Debris"/>
    <m/>
    <s v="None"/>
    <s v="None"/>
    <s v="Test not given"/>
    <x v="8"/>
    <x v="0"/>
  </r>
  <r>
    <n v="816"/>
    <n v="2100574"/>
    <d v="2021-01-18T17:00:00"/>
    <s v="JACKSON"/>
    <s v="N"/>
    <m/>
    <m/>
    <n v="-1"/>
    <n v="73"/>
    <s v="Animal  - wild"/>
    <s v="Clear"/>
    <s v="N"/>
    <s v="N"/>
    <s v="N"/>
    <s v="N"/>
    <n v="43.753982999999899"/>
    <n v="-101.524173"/>
    <s v="SUV ( sport utility/suburban )"/>
    <s v="Southbound"/>
    <s v="Wild animal hit - damage only"/>
    <s v="Animal in roadway"/>
    <m/>
    <s v="Wild animal hit"/>
    <s v="Wild animal hit - damage only"/>
    <s v="Wild animal hit"/>
    <x v="8"/>
    <x v="0"/>
  </r>
  <r>
    <n v="817"/>
    <n v="2100575"/>
    <d v="2021-01-14T12:50:00"/>
    <s v="JACKSON"/>
    <s v="N"/>
    <s v="Lap belt and shoulder harness used"/>
    <s v="Straight ahead"/>
    <n v="0"/>
    <n v="90"/>
    <s v="Overturn/rollover"/>
    <s v="Severe crosswinds"/>
    <s v="N"/>
    <s v="N"/>
    <s v="N"/>
    <s v="N"/>
    <n v="43.887818000000003"/>
    <n v="-101.12836900000001"/>
    <s v="Light truck (2 axles, 4 tires)"/>
    <s v="Westbound"/>
    <s v="None; Swerving or avoiding due to wind, slippery surface, vehicle, object, non-motorist, etc."/>
    <s v="None"/>
    <m/>
    <s v="None"/>
    <s v="None"/>
    <s v="0.00 BAC"/>
    <x v="8"/>
    <x v="0"/>
  </r>
  <r>
    <n v="818"/>
    <n v="2100580"/>
    <d v="2021-01-14T14:07:00"/>
    <s v="JACKSON"/>
    <s v="N"/>
    <s v="Lap belt only used"/>
    <s v="Straight ahead"/>
    <n v="0"/>
    <n v="90"/>
    <s v="Overturn/rollover, Ran off road left"/>
    <s v="Severe crosswinds"/>
    <s v="N"/>
    <s v="N"/>
    <s v="N"/>
    <s v="N"/>
    <n v="43.899819999999899"/>
    <n v="-101.092838"/>
    <s v="Tractor/semi-trailer"/>
    <s v="Westbound"/>
    <s v="None"/>
    <s v="None"/>
    <m/>
    <s v="None"/>
    <s v="None"/>
    <s v="Test not given"/>
    <x v="8"/>
    <x v="1"/>
  </r>
  <r>
    <n v="819"/>
    <n v="2100581"/>
    <d v="2021-01-14T18:13:00"/>
    <s v="JACKSON"/>
    <s v="N"/>
    <s v="Lap belt only used"/>
    <s v="Straight ahead"/>
    <n v="0"/>
    <n v="90"/>
    <s v="Overturn/rollover"/>
    <s v="Severe crosswinds"/>
    <s v="N"/>
    <s v="N"/>
    <s v="N"/>
    <s v="N"/>
    <n v="43.867652999999898"/>
    <n v="-101.171536"/>
    <s v="Light truck (2 axles, 4 tires)"/>
    <s v="Westbound"/>
    <s v="None"/>
    <s v="None"/>
    <m/>
    <s v="None"/>
    <s v="None"/>
    <s v="Test not given"/>
    <x v="8"/>
    <x v="0"/>
  </r>
  <r>
    <n v="820"/>
    <n v="2100583"/>
    <d v="2021-01-14T16:01:00"/>
    <s v="JACKSON"/>
    <s v="N"/>
    <s v="Lap belt only used"/>
    <s v="Straight ahead"/>
    <n v="0"/>
    <n v="90"/>
    <s v="Overturn/rollover"/>
    <s v="Severe crosswinds"/>
    <s v="N"/>
    <s v="N"/>
    <s v="N"/>
    <s v="N"/>
    <n v="43.899427000000003"/>
    <n v="-101.095457999999"/>
    <s v="Light truck (2 axles, 4 tires)"/>
    <s v="Eastbound"/>
    <s v="None"/>
    <s v="None"/>
    <m/>
    <s v="None"/>
    <s v="None"/>
    <s v="Test not given"/>
    <x v="8"/>
    <x v="0"/>
  </r>
  <r>
    <n v="821"/>
    <n v="2100585"/>
    <d v="2021-01-18T11:28:00"/>
    <s v="JACKSON"/>
    <s v="N"/>
    <s v="Lap belt only used"/>
    <s v="Overtaking/passing"/>
    <n v="0"/>
    <n v="90"/>
    <s v="Guardrail face, Ran off road right"/>
    <s v="Sleet, hail ( freezing rain or drizzle ), Snow"/>
    <s v="N"/>
    <s v="N"/>
    <s v="N"/>
    <s v="N"/>
    <n v="43.899366999999899"/>
    <n v="-101.095799999999"/>
    <s v="Passenger car"/>
    <s v="Eastbound"/>
    <s v="Driving too fast for conditions; None"/>
    <s v="Road surface condition ( wet, icy, snow, slush, etc. )"/>
    <m/>
    <s v="None"/>
    <s v="None"/>
    <s v="Test not given"/>
    <x v="8"/>
    <x v="0"/>
  </r>
  <r>
    <n v="822"/>
    <n v="2018102"/>
    <d v="2020-12-31T09:06:00"/>
    <s v="JACKSON"/>
    <s v="N"/>
    <s v="Lap belt and shoulder harness used, Lap belt only used"/>
    <s v="Making U-turn, Straight ahead"/>
    <n v="0"/>
    <n v="73"/>
    <s v="Motor vehicle in transport, Ran off road left"/>
    <s v="Clear"/>
    <s v="N"/>
    <s v="N"/>
    <s v="N"/>
    <s v="N"/>
    <n v="43.564518"/>
    <n v="-101.520887999999"/>
    <s v="Light truck (2 axles, 4 tires); Passenger car"/>
    <s v="Southbound"/>
    <s v="Failed to yield to vehicle; Improper turn; None"/>
    <s v="None"/>
    <s v="RECKLESS DRIVING"/>
    <s v="None"/>
    <s v="None"/>
    <s v="Test not given, Test not given"/>
    <x v="8"/>
    <x v="0"/>
  </r>
  <r>
    <n v="823"/>
    <n v="2100723"/>
    <d v="2021-01-23T19:18:00"/>
    <s v="JONES"/>
    <s v="N"/>
    <m/>
    <m/>
    <n v="-1"/>
    <n v="90"/>
    <s v="Animal  - wild"/>
    <s v="Cloudy"/>
    <s v="N"/>
    <s v="N"/>
    <s v="N"/>
    <s v="N"/>
    <n v="43.899189999999898"/>
    <n v="-100.915527999999"/>
    <s v="SUV ( sport utility/suburban )"/>
    <s v="Eastbound"/>
    <s v="Wild animal hit - damage only"/>
    <s v="Animal in roadway"/>
    <m/>
    <s v="Wild animal hit"/>
    <s v="Wild animal hit - damage only"/>
    <s v="Wild animal hit"/>
    <x v="8"/>
    <x v="0"/>
  </r>
  <r>
    <n v="824"/>
    <n v="1921228"/>
    <d v="2019-02-17T11:20:00"/>
    <s v="JONES"/>
    <s v="N"/>
    <s v="Shoulder harness only used"/>
    <s v="Straight ahead"/>
    <n v="0"/>
    <n v="90"/>
    <s v="Motor vehicle in transport, Ran off road right"/>
    <s v="Cloudy, Snow"/>
    <s v="Y"/>
    <s v="N"/>
    <s v="N"/>
    <s v="N"/>
    <n v="43.898879000000001"/>
    <n v="-100.91472400000001"/>
    <s v="Cargo van - GVWR 10,000 lbs or less; Passenger car"/>
    <s v="Eastbound"/>
    <s v="None; Over-correcting/over-steering"/>
    <s v="Road surface condition ( wet, icy, snow, slush, etc. )"/>
    <m/>
    <s v="None; Other"/>
    <s v="None; Weather conditions"/>
    <s v="Test not given, Test not given"/>
    <x v="8"/>
    <x v="0"/>
  </r>
  <r>
    <n v="825"/>
    <n v="1921231"/>
    <d v="2019-05-16T04:55:00"/>
    <s v="JONES"/>
    <s v="N"/>
    <m/>
    <m/>
    <n v="-1"/>
    <n v="90"/>
    <s v="Animal  - wild"/>
    <s v="Clear"/>
    <s v="N"/>
    <s v="N"/>
    <s v="N"/>
    <s v="N"/>
    <n v="43.900931"/>
    <n v="-100.953999999999"/>
    <s v="SUV ( sport utility/suburban )"/>
    <s v="Eastbound"/>
    <s v="Wild animal hit - damage only"/>
    <s v="Animal in roadway"/>
    <m/>
    <s v="Wild animal hit"/>
    <s v="Wild animal hit - damage only"/>
    <s v="Wild animal hit"/>
    <x v="8"/>
    <x v="0"/>
  </r>
  <r>
    <n v="826"/>
    <n v="1921234"/>
    <d v="2019-11-23T02:33:00"/>
    <s v="JONES"/>
    <s v="N"/>
    <m/>
    <m/>
    <n v="-1"/>
    <n v="90"/>
    <s v="Animal  - wild"/>
    <s v="Clear"/>
    <s v="N"/>
    <s v="N"/>
    <s v="N"/>
    <s v="N"/>
    <n v="43.886550999999898"/>
    <n v="-100.798546"/>
    <s v="SUV ( sport utility/suburban )"/>
    <s v="Eastbound"/>
    <s v="Wild animal hit - damage only"/>
    <s v="Animal in roadway"/>
    <m/>
    <s v="Wild animal hit"/>
    <s v="Wild animal hit - damage only"/>
    <s v="Wild animal hit"/>
    <x v="8"/>
    <x v="0"/>
  </r>
  <r>
    <n v="827"/>
    <n v="2018154"/>
    <d v="2020-12-21T23:02:00"/>
    <s v="JONES"/>
    <s v="N"/>
    <m/>
    <m/>
    <n v="-1"/>
    <n v="90"/>
    <s v="Animal  - wild"/>
    <s v="Clear"/>
    <s v="N"/>
    <s v="N"/>
    <s v="N"/>
    <s v="N"/>
    <n v="43.886479000000001"/>
    <n v="-100.84476600000001"/>
    <s v="Light truck (2 axles, 4 tires)"/>
    <s v="Eastbound"/>
    <s v="Wild animal hit - damage only"/>
    <s v="Animal in roadway"/>
    <m/>
    <s v="Wild animal hit"/>
    <s v="Wild animal hit - damage only"/>
    <s v="Wild animal hit"/>
    <x v="8"/>
    <x v="0"/>
  </r>
  <r>
    <n v="828"/>
    <n v="2018155"/>
    <d v="2020-12-29T08:07:00"/>
    <s v="JONES"/>
    <s v="N"/>
    <m/>
    <m/>
    <n v="-1"/>
    <n v="90"/>
    <s v="Animal  - wild"/>
    <s v="Blowing snow"/>
    <s v="N"/>
    <s v="N"/>
    <s v="N"/>
    <s v="N"/>
    <n v="43.900939999999899"/>
    <n v="-100.994838"/>
    <s v="Light truck (2 axles, 4 tires)"/>
    <s v="Eastbound"/>
    <s v="Wild animal hit - damage only"/>
    <s v="Animal in roadway"/>
    <m/>
    <s v="Wild animal hit"/>
    <s v="Wild animal hit - damage only"/>
    <s v="Wild animal hit"/>
    <x v="8"/>
    <x v="0"/>
  </r>
  <r>
    <n v="829"/>
    <n v="2100403"/>
    <d v="2021-01-14T13:12:00"/>
    <s v="JACKSON"/>
    <s v="N"/>
    <s v="Lap belt and shoulder harness used"/>
    <s v="Straight ahead"/>
    <n v="0"/>
    <n v="90"/>
    <s v="Cross median/centerline, Overturn/rollover"/>
    <s v="Severe crosswinds"/>
    <s v="N"/>
    <s v="N"/>
    <s v="N"/>
    <s v="N"/>
    <n v="43.901189000000002"/>
    <n v="-101.071180999999"/>
    <s v="Tractor/semi-trailer"/>
    <s v="Westbound"/>
    <s v="None"/>
    <s v="None"/>
    <m/>
    <s v="None"/>
    <s v="None"/>
    <s v="0.00 BAC"/>
    <x v="8"/>
    <x v="0"/>
  </r>
  <r>
    <n v="830"/>
    <n v="2018208"/>
    <d v="2020-11-19T08:05:00"/>
    <s v="JACKSON"/>
    <s v="N"/>
    <s v="None used"/>
    <s v="Changing lanes, Straight ahead"/>
    <n v="0"/>
    <n v="90"/>
    <s v="Motor vehicle in transport"/>
    <s v="Cloudy"/>
    <s v="N"/>
    <s v="N"/>
    <s v="N"/>
    <s v="N"/>
    <n v="43.900942999999899"/>
    <n v="-101.065566"/>
    <s v="SUV ( sport utility/suburban )"/>
    <s v="Eastbound"/>
    <s v="None; Unknown"/>
    <s v="Unknown; Work zone ( construction/maintenance/utility )"/>
    <m/>
    <s v="None; Unknown"/>
    <s v="None; Unknown"/>
    <s v="Test not given, Test not given"/>
    <x v="8"/>
    <x v="1"/>
  </r>
  <r>
    <n v="831"/>
    <n v="2101199"/>
    <d v="2021-01-30T08:00:00"/>
    <s v="JACKSON"/>
    <s v="N"/>
    <s v="Lap belt and shoulder harness used"/>
    <s v="Overtaking/passing"/>
    <n v="0"/>
    <n v="90"/>
    <s v="Overturn/rollover, Ran off road right"/>
    <s v="Cloudy, Sleet, hail ( freezing rain or drizzle )"/>
    <s v="N"/>
    <s v="N"/>
    <s v="N"/>
    <s v="N"/>
    <n v="43.851849999999899"/>
    <n v="-101.406851"/>
    <s v="Light truck (2 axles, 4 tires)"/>
    <s v="Eastbound"/>
    <s v="None; Swerving or avoiding due to wind, slippery surface, vehicle, object, non-motorist, etc."/>
    <s v="Road surface condition ( wet, icy, snow, slush, etc. )"/>
    <m/>
    <s v="None"/>
    <s v="None"/>
    <s v="0.00 BAC"/>
    <x v="8"/>
    <x v="0"/>
  </r>
  <r>
    <n v="832"/>
    <n v="2101351"/>
    <d v="2021-01-30T13:00:00"/>
    <s v="JONES"/>
    <s v="N"/>
    <s v="Lap belt and shoulder harness used"/>
    <s v="Straight ahead"/>
    <n v="0"/>
    <n v="90"/>
    <s v="Overturn/rollover, Ran off road left"/>
    <s v="Sleet, hail ( freezing rain or drizzle )"/>
    <s v="N"/>
    <s v="N"/>
    <s v="N"/>
    <s v="N"/>
    <n v="43.900911000000001"/>
    <n v="-100.941637999999"/>
    <s v="Cargo van - GVWR 10,000 lbs or less"/>
    <s v="Eastbound"/>
    <s v="Driving too fast for conditions; None"/>
    <s v="Road surface condition ( wet, icy, snow, slush, etc. )"/>
    <m/>
    <s v="None"/>
    <s v="None"/>
    <s v="0.00 BAC"/>
    <x v="8"/>
    <x v="0"/>
  </r>
  <r>
    <n v="833"/>
    <n v="2101352"/>
    <d v="2021-01-30T13:00:00"/>
    <s v="JONES"/>
    <s v="Y"/>
    <s v="Lap belt and shoulder harness used, None used"/>
    <s v="Straight ahead"/>
    <n v="0"/>
    <n v="90"/>
    <s v="Pedestrian, Ran off road left"/>
    <s v="Sleet, hail ( freezing rain or drizzle )"/>
    <s v="N"/>
    <s v="N"/>
    <s v="N"/>
    <s v="N"/>
    <n v="43.900931"/>
    <n v="-100.962846999999"/>
    <s v="Not applicable; Passenger car"/>
    <s v="Eastbound; Not applicable ( immobile from previous accident, stuck, etc )"/>
    <s v="Driving too fast for conditions; None; Not applicable; Swerving or avoiding due to wind, slippery surface, vehicle, object, non-motorist, etc."/>
    <s v="Not applicable; Pedestrian, bicyclist, other non-occupants in road"/>
    <m/>
    <s v="None; Not applicable"/>
    <s v="None; Not applicable"/>
    <s v="Test not given, Test not given"/>
    <x v="8"/>
    <x v="2"/>
  </r>
  <r>
    <n v="834"/>
    <n v="2101354"/>
    <d v="2021-02-04T08:18:00"/>
    <s v="JONES"/>
    <s v="N"/>
    <s v="Lap belt and shoulder harness used"/>
    <s v="Straight ahead"/>
    <n v="0"/>
    <n v="90"/>
    <s v="Overturn/rollover, Ran off road left"/>
    <s v="Snow"/>
    <s v="N"/>
    <s v="N"/>
    <s v="N"/>
    <s v="N"/>
    <n v="43.886457999999898"/>
    <n v="-100.86565400000001"/>
    <s v="Light truck (2 axles, 4 tires)"/>
    <s v="Eastbound"/>
    <s v="Driving too fast for conditions; None"/>
    <s v="Road surface condition ( wet, icy, snow, slush, etc. )"/>
    <m/>
    <s v="None"/>
    <s v="None"/>
    <s v="Test not given"/>
    <x v="8"/>
    <x v="2"/>
  </r>
  <r>
    <n v="835"/>
    <n v="2100964"/>
    <d v="2021-01-27T18:10:00"/>
    <s v="JONES"/>
    <s v="N"/>
    <m/>
    <m/>
    <n v="-1"/>
    <n v="90"/>
    <s v="Animal  - wild"/>
    <s v="Clear"/>
    <s v="N"/>
    <s v="N"/>
    <s v="N"/>
    <s v="N"/>
    <n v="43.886792"/>
    <n v="-100.797287999999"/>
    <s v="SUV ( sport utility/suburban )"/>
    <s v="Westbound"/>
    <s v="Wild animal hit - damage only"/>
    <s v="Animal in roadway"/>
    <m/>
    <s v="Wild animal hit"/>
    <s v="Wild animal hit - damage only"/>
    <s v="Wild animal hit"/>
    <x v="8"/>
    <x v="0"/>
  </r>
  <r>
    <n v="837"/>
    <n v="2101648"/>
    <d v="2021-01-16T08:30:00"/>
    <s v="JACKSON"/>
    <s v="N"/>
    <m/>
    <m/>
    <n v="-1"/>
    <n v="90"/>
    <s v="Animal  - wild"/>
    <s v="Clear"/>
    <s v="N"/>
    <s v="N"/>
    <s v="N"/>
    <s v="N"/>
    <n v="43.847302999999897"/>
    <n v="-101.34277"/>
    <s v="Light truck (2 axles, 4 tires)"/>
    <s v="Westbound"/>
    <s v="Wild animal hit - damage only"/>
    <s v="Animal in roadway"/>
    <m/>
    <s v="Wild animal hit"/>
    <s v="Wild animal hit - damage only"/>
    <s v="Wild animal hit"/>
    <x v="8"/>
    <x v="0"/>
  </r>
  <r>
    <n v="840"/>
    <n v="2102044"/>
    <d v="2021-02-17T18:15:00"/>
    <s v="JACKSON"/>
    <s v="N"/>
    <m/>
    <m/>
    <n v="-1"/>
    <n v="90"/>
    <s v="Animal  - wild"/>
    <s v="Clear"/>
    <s v="N"/>
    <s v="N"/>
    <s v="N"/>
    <s v="N"/>
    <n v="43.901164000000001"/>
    <n v="-101.077996999999"/>
    <s v="Light truck (2 axles, 4 tires)"/>
    <s v="Westbound"/>
    <s v="Wild animal hit - damage only"/>
    <s v="Animal in roadway"/>
    <m/>
    <s v="Wild animal hit"/>
    <s v="Wild animal hit - damage only"/>
    <s v="Wild animal hit"/>
    <x v="8"/>
    <x v="0"/>
  </r>
  <r>
    <n v="843"/>
    <n v="2102046"/>
    <d v="2021-02-05T19:00:00"/>
    <s v="JACKSON"/>
    <s v="N"/>
    <m/>
    <m/>
    <n v="-1"/>
    <n v="90"/>
    <s v="Animal  - wild"/>
    <s v="Clear"/>
    <s v="N"/>
    <s v="N"/>
    <s v="N"/>
    <s v="N"/>
    <n v="43.8512419999999"/>
    <n v="-101.466455999999"/>
    <s v="Single-unit truck (3 or more axles)"/>
    <s v="Westbound"/>
    <s v="Wild animal hit - damage only"/>
    <s v="Animal in roadway"/>
    <m/>
    <s v="Wild animal hit"/>
    <s v="Wild animal hit - damage only"/>
    <s v="Wild animal hit"/>
    <x v="8"/>
    <x v="0"/>
  </r>
  <r>
    <n v="844"/>
    <n v="2103267"/>
    <d v="2021-03-11T04:52:00"/>
    <s v="JONES"/>
    <s v="N"/>
    <s v="Lap belt and shoulder harness used"/>
    <s v="Straight ahead"/>
    <n v="0"/>
    <n v="90"/>
    <s v="Overturn/rollover, Ran off road left"/>
    <s v="Cloudy"/>
    <s v="N"/>
    <s v="N"/>
    <s v="N"/>
    <s v="N"/>
    <n v="43.886502"/>
    <n v="-100.758268999999"/>
    <s v="Tractor/semi-trailer"/>
    <s v="Eastbound"/>
    <s v="None"/>
    <s v="Road surface condition ( wet, icy, snow, slush, etc. )"/>
    <m/>
    <s v="None"/>
    <s v="None"/>
    <s v="0.00 BAC"/>
    <x v="8"/>
    <x v="2"/>
  </r>
  <r>
    <n v="847"/>
    <n v="2103489"/>
    <d v="2021-03-14T17:01:00"/>
    <s v="JACKSON"/>
    <s v="N"/>
    <s v="Lap belt and shoulder harness used"/>
    <s v="Straight ahead"/>
    <n v="0"/>
    <n v="90"/>
    <s v="Jackknife"/>
    <s v="Sleet, hail ( freezing rain or drizzle ), Snow"/>
    <s v="N"/>
    <s v="N"/>
    <s v="N"/>
    <s v="N"/>
    <n v="43.850966"/>
    <n v="-101.46831400000001"/>
    <s v="Tractor/semi-trailer"/>
    <s v="Eastbound"/>
    <s v="None"/>
    <s v="Road surface condition ( wet, icy, snow, slush, etc. )"/>
    <m/>
    <s v="None"/>
    <s v="Weather conditions"/>
    <s v="Test not given"/>
    <x v="8"/>
    <x v="0"/>
  </r>
  <r>
    <n v="848"/>
    <n v="2102773"/>
    <d v="2021-02-13T08:25:00"/>
    <s v="JACKSON"/>
    <s v="N"/>
    <s v="Lap belt and shoulder harness used"/>
    <s v="Straight ahead, Turning right"/>
    <n v="0"/>
    <n v="73"/>
    <s v="Cross median/centerline, Motor vehicle in transport, Ran off road left"/>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8"/>
    <x v="0"/>
  </r>
  <r>
    <n v="849"/>
    <n v="2018362"/>
    <d v="2020-06-27T06:00:00"/>
    <s v="JONES"/>
    <s v="N"/>
    <m/>
    <m/>
    <n v="-1"/>
    <n v="90"/>
    <s v="Animal  - wild"/>
    <s v="Clear"/>
    <s v="N"/>
    <s v="N"/>
    <s v="N"/>
    <s v="N"/>
    <n v="43.8868119999999"/>
    <n v="-100.78658900000001"/>
    <s v="Passenger car"/>
    <s v="Westbound"/>
    <s v="Wild animal hit - damage only"/>
    <s v="Animal in roadway"/>
    <m/>
    <s v="Wild animal hit"/>
    <s v="Wild animal hit - damage only"/>
    <s v="Wild animal hit"/>
    <x v="8"/>
    <x v="0"/>
  </r>
  <r>
    <n v="851"/>
    <n v="2103175"/>
    <d v="2021-03-06T06:05:00"/>
    <s v="JACKSON"/>
    <s v="N"/>
    <m/>
    <m/>
    <n v="-1"/>
    <n v="90"/>
    <s v="Animal  - wild"/>
    <s v="Clear"/>
    <s v="N"/>
    <s v="N"/>
    <s v="N"/>
    <s v="N"/>
    <n v="43.856062000000001"/>
    <n v="-101.197318999999"/>
    <s v="Cargo van - GVWR 10,000 lbs or less"/>
    <s v="Westbound"/>
    <s v="Wild animal hit - damage only"/>
    <s v="Animal in roadway"/>
    <m/>
    <s v="Wild animal hit"/>
    <s v="Wild animal hit - damage only"/>
    <s v="Wild animal hit"/>
    <x v="8"/>
    <x v="0"/>
  </r>
  <r>
    <n v="852"/>
    <n v="2103192"/>
    <d v="2021-03-11T07:45:00"/>
    <s v="JACKSON"/>
    <s v="N"/>
    <s v="Lap belt and shoulder harness used"/>
    <s v="Straight ahead"/>
    <n v="0"/>
    <n v="90"/>
    <s v="Fence, Highway traffic sign post/sign, Ran off road right"/>
    <s v="Cloudy"/>
    <s v="N"/>
    <s v="N"/>
    <s v="N"/>
    <s v="N"/>
    <n v="43.900933000000002"/>
    <n v="-101.074333999999"/>
    <s v="SUV ( sport utility/suburban )"/>
    <s v="Eastbound"/>
    <s v="None; Swerving or avoiding due to wind, slippery surface, vehicle, object, non-motorist, etc."/>
    <s v="Road surface condition ( wet, icy, snow, slush, etc. )"/>
    <m/>
    <s v="None"/>
    <s v="None"/>
    <s v="0.00 BAC"/>
    <x v="8"/>
    <x v="0"/>
  </r>
  <r>
    <n v="853"/>
    <n v="2104298"/>
    <d v="2021-03-29T13:39:00"/>
    <s v="JONES"/>
    <s v="N"/>
    <s v="Lap belt and shoulder harness used"/>
    <s v="Stopped in traffic lane, Straight ahead"/>
    <n v="0"/>
    <n v="90"/>
    <s v="Motor vehicle in transport"/>
    <s v="Fog, smog, smoke"/>
    <s v="N"/>
    <s v="N"/>
    <s v="N"/>
    <s v="N"/>
    <n v="43.886769000000001"/>
    <n v="-100.818489999999"/>
    <s v="Light truck (2 axles, 4 tires); Single-unit truck (2 axle, 6 tires) GVWR 10,000 lbs or less; Tractor/semi-trailer"/>
    <s v="Westbound"/>
    <s v="None; Swerving or avoiding due to wind, slippery surface, vehicle, object, non-motorist, etc."/>
    <s v="None"/>
    <m/>
    <s v="None"/>
    <s v="Physical obstruction"/>
    <s v="Test not given, Test not given, Test not given"/>
    <x v="8"/>
    <x v="0"/>
  </r>
  <r>
    <n v="854"/>
    <n v="2103562"/>
    <d v="2021-03-10T09:12:00"/>
    <s v="JACKSON"/>
    <s v="N"/>
    <s v="Lap belt and shoulder harness used"/>
    <s v="Straight ahead"/>
    <n v="0"/>
    <n v="90"/>
    <s v="Fence, Highway traffic sign post/sign, Jackknife, Ran off road right"/>
    <s v="Snow"/>
    <s v="N"/>
    <s v="N"/>
    <s v="N"/>
    <s v="N"/>
    <n v="43.850915999999899"/>
    <n v="-101.471706999999"/>
    <s v="Tractor/semi-trailer"/>
    <s v="Eastbound"/>
    <s v="None; Swerving or avoiding due to wind, slippery surface, vehicle, object, non-motorist, etc."/>
    <s v="Road surface condition ( wet, icy, snow, slush, etc. )"/>
    <m/>
    <s v="None"/>
    <s v="None"/>
    <s v="0.00 BAC"/>
    <x v="8"/>
    <x v="0"/>
  </r>
  <r>
    <n v="855"/>
    <n v="2103571"/>
    <d v="2021-03-15T11:49:00"/>
    <s v="JACKSON"/>
    <s v="N"/>
    <s v="Lap belt and shoulder harness used"/>
    <s v="Backing, Parked"/>
    <n v="0"/>
    <n v="90"/>
    <s v="Parked motor vehicle"/>
    <s v="Snow"/>
    <s v="N"/>
    <s v="N"/>
    <s v="N"/>
    <s v="N"/>
    <n v="43.854821000000001"/>
    <n v="-101.19987500000001"/>
    <s v="Light truck (2 axles, 4 tires); Tractor/semi-trailer"/>
    <s v="Eastbound; Not on roadway ( also use for parked motor vehicle )"/>
    <s v="Improper backing; None; Not applicable"/>
    <s v="Not applicable; Road surface condition ( wet, icy, snow, slush, etc. )"/>
    <s v="UNSAFE BACKING, FINANCIAL RESPONSIBILITY - OWNER"/>
    <s v="None; Not applicable"/>
    <s v="None; Not applicable"/>
    <s v="Not applicable, Test not given"/>
    <x v="8"/>
    <x v="0"/>
  </r>
  <r>
    <n v="856"/>
    <n v="2103835"/>
    <d v="2021-03-22T05:58:00"/>
    <s v="JACKSON"/>
    <s v="N"/>
    <m/>
    <m/>
    <n v="-1"/>
    <n v="90"/>
    <s v="Animal  - wild"/>
    <s v="Cloudy"/>
    <s v="N"/>
    <s v="N"/>
    <s v="N"/>
    <s v="N"/>
    <n v="43.850783999999898"/>
    <n v="-101.372817999999"/>
    <s v="Passenger car"/>
    <s v="Eastbound"/>
    <s v="Wild animal hit - damage only"/>
    <s v="Animal in roadway"/>
    <m/>
    <s v="Wild animal hit"/>
    <s v="Wild animal hit - damage only"/>
    <s v="Wild animal hit"/>
    <x v="8"/>
    <x v="0"/>
  </r>
  <r>
    <n v="857"/>
    <n v="2104103"/>
    <d v="2021-03-29T19:58:00"/>
    <s v="JACKSON"/>
    <s v="N"/>
    <s v="Lap belt and shoulder harness used"/>
    <s v="Straight ahead"/>
    <n v="0"/>
    <n v="90"/>
    <s v="Overturn/rollover"/>
    <s v="Clear, Severe crosswinds"/>
    <s v="N"/>
    <s v="N"/>
    <s v="N"/>
    <s v="N"/>
    <n v="43.894928"/>
    <n v="-101.114380999999"/>
    <s v="Single-unit truck (2 axle, 6 tires) GVWR 10,000 lbs or less"/>
    <s v="Eastbound"/>
    <s v="None; Swerving or avoiding due to wind, slippery surface, vehicle, object, non-motorist, etc."/>
    <s v="None"/>
    <m/>
    <s v="None"/>
    <s v="None"/>
    <s v="Test not given"/>
    <x v="8"/>
    <x v="1"/>
  </r>
  <r>
    <n v="858"/>
    <n v="2104342"/>
    <d v="2021-03-26T01:00:00"/>
    <s v="JACKSON"/>
    <s v="N"/>
    <s v="Lap belt and shoulder harness used"/>
    <s v="Straight ahead"/>
    <n v="0"/>
    <n v="73"/>
    <s v="Delineator post, Overturn/rollover, Ran off road right"/>
    <s v="Cloudy"/>
    <s v="Y"/>
    <s v="N"/>
    <s v="N"/>
    <s v="N"/>
    <n v="43.796765999999899"/>
    <n v="-101.533117"/>
    <s v="Passenger car"/>
    <s v="Southbound"/>
    <s v="Drinking; Over-correcting/over-steering"/>
    <s v="None"/>
    <s v="DUI, CARELESS DRIVING."/>
    <s v="None"/>
    <s v="None"/>
    <s v="0.18 BAC"/>
    <x v="8"/>
    <x v="1"/>
  </r>
  <r>
    <n v="859"/>
    <n v="2104521"/>
    <d v="2021-03-29T15:30:00"/>
    <s v="JONES"/>
    <s v="N"/>
    <s v="Lap belt and shoulder harness used"/>
    <s v="Parked, Straight ahead"/>
    <n v="0"/>
    <n v="90"/>
    <s v="Parked motor vehicle"/>
    <s v="Fog, smog, smoke, Severe crosswinds"/>
    <s v="N"/>
    <s v="N"/>
    <s v="N"/>
    <s v="N"/>
    <n v="43.886499999999899"/>
    <n v="-100.835453"/>
    <s v="Light truck (2 axles, 4 tires); SUV ( sport utility/suburban )"/>
    <s v="Eastbound; Not on roadway ( also use for parked motor vehicle )"/>
    <s v="Driving too fast for conditions; None; Not applicable"/>
    <s v="None; Not applicable"/>
    <m/>
    <s v="None; Not applicable"/>
    <s v="Not applicable; Other"/>
    <s v="Not applicable, 0.00 BAC"/>
    <x v="8"/>
    <x v="0"/>
  </r>
  <r>
    <n v="860"/>
    <n v="2106185"/>
    <d v="2021-05-22T15:20:00"/>
    <s v="JONES"/>
    <s v="N"/>
    <s v="Lap belt and shoulder harness used"/>
    <s v="Straight ahead"/>
    <n v="0"/>
    <n v="90"/>
    <s v="Fire/explosion"/>
    <s v="Cloudy"/>
    <s v="N"/>
    <s v="N"/>
    <s v="N"/>
    <s v="N"/>
    <n v="43.900945"/>
    <n v="-101.05022200000001"/>
    <s v="Light truck (2 axles, 4 tires)"/>
    <s v="Eastbound"/>
    <s v="None"/>
    <s v="None"/>
    <m/>
    <s v="Other"/>
    <s v="None"/>
    <s v="0.00 BAC"/>
    <x v="8"/>
    <x v="0"/>
  </r>
  <r>
    <n v="861"/>
    <n v="2106476"/>
    <d v="2021-04-28T21:40:00"/>
    <s v="JONES"/>
    <s v="N"/>
    <m/>
    <m/>
    <n v="-1"/>
    <n v="90"/>
    <s v="Animal  - wild"/>
    <s v="Clear"/>
    <s v="N"/>
    <s v="N"/>
    <s v="N"/>
    <s v="N"/>
    <n v="43.8868399999999"/>
    <n v="-100.87926"/>
    <s v="SUV ( sport utility/suburban )"/>
    <s v="Westbound"/>
    <s v="Wild animal hit - damage only"/>
    <s v="Animal in roadway"/>
    <m/>
    <s v="Wild animal hit"/>
    <s v="Wild animal hit - damage only"/>
    <s v="Wild animal hit"/>
    <x v="8"/>
    <x v="0"/>
  </r>
  <r>
    <n v="862"/>
    <n v="2106891"/>
    <d v="2021-06-01T23:40:00"/>
    <s v="JONES"/>
    <s v="N"/>
    <m/>
    <m/>
    <n v="-1"/>
    <n v="90"/>
    <s v="Animal  - wild"/>
    <s v="Clear"/>
    <s v="N"/>
    <s v="N"/>
    <s v="N"/>
    <s v="N"/>
    <n v="43.886769999999899"/>
    <n v="-100.819339999999"/>
    <s v="SUV ( sport utility/suburban )"/>
    <s v="Westbound"/>
    <s v="Wild animal hit - damage only"/>
    <s v="Animal in roadway"/>
    <m/>
    <s v="Wild animal hit"/>
    <s v="Wild animal hit - damage only"/>
    <s v="Wild animal hit"/>
    <x v="8"/>
    <x v="0"/>
  </r>
  <r>
    <n v="863"/>
    <n v="2105425"/>
    <d v="2021-04-17T03:50:00"/>
    <s v="JACKSON"/>
    <s v="N"/>
    <s v="Lap belt and shoulder harness used"/>
    <s v="Straight ahead"/>
    <n v="0"/>
    <n v="73"/>
    <s v="Overturn/rollover, Ran off road right"/>
    <s v="Clear"/>
    <s v="N"/>
    <s v="N"/>
    <s v="N"/>
    <s v="N"/>
    <n v="43.787804999999899"/>
    <n v="-101.531683999999"/>
    <s v="SUV ( sport utility/suburban )"/>
    <s v="Southbound"/>
    <s v="None; Running off road"/>
    <s v="None"/>
    <s v="NO VALID DL, DUI"/>
    <s v="None"/>
    <s v="None"/>
    <s v="Test given, but unobtainable at time report filed, Not reported"/>
    <x v="8"/>
    <x v="1"/>
  </r>
  <r>
    <n v="865"/>
    <n v="2106734"/>
    <d v="2021-05-29T14:08:00"/>
    <s v="JACKSON"/>
    <s v="N"/>
    <s v="Lap belt and shoulder harness used"/>
    <s v="Straight ahead"/>
    <n v="0"/>
    <n v="90"/>
    <s v="Motor vehicle in transport, Ran off road right"/>
    <s v="Cloudy"/>
    <s v="N"/>
    <s v="N"/>
    <s v="Y"/>
    <s v="N"/>
    <n v="43.901183000000003"/>
    <n v="-101.074399"/>
    <s v="Light truck (2 axles, 4 tires); SUV ( sport utility/suburban )"/>
    <s v="Westbound"/>
    <s v="Followed too closely; None; Other electronic device (list in narrative)"/>
    <s v="None"/>
    <s v="FOLLOWING TOO CLOSELY"/>
    <s v="None"/>
    <s v="None"/>
    <s v="0.00 BAC, 0.00 BAC"/>
    <x v="8"/>
    <x v="2"/>
  </r>
  <r>
    <n v="866"/>
    <n v="2106955"/>
    <d v="2021-05-30T14:46:00"/>
    <s v="JACKSON"/>
    <s v="N"/>
    <s v="Lap belt and shoulder harness used"/>
    <s v="Straight ahead"/>
    <n v="0"/>
    <n v="73"/>
    <s v="Cross median/centerline, Overturn/rollover, Ran off road right"/>
    <s v="Clear"/>
    <s v="Y"/>
    <s v="N"/>
    <s v="N"/>
    <s v="N"/>
    <n v="43.668241000000002"/>
    <n v="-101.517786"/>
    <s v="SUV ( sport utility/suburban )"/>
    <s v="Southbound"/>
    <s v="Drugs-Other; Over-correcting/over-steering"/>
    <s v="None"/>
    <s v="DUI, CARELESS DRIVING."/>
    <s v="None"/>
    <s v="None"/>
    <s v="0.01 BAC, Not reported"/>
    <x v="8"/>
    <x v="2"/>
  </r>
  <r>
    <n v="868"/>
    <n v="2108389"/>
    <d v="2021-06-26T01:11:00"/>
    <s v="JACKSON"/>
    <s v="N"/>
    <m/>
    <m/>
    <n v="-1"/>
    <n v="90"/>
    <s v="Animal  - wild"/>
    <s v="Cloudy"/>
    <s v="N"/>
    <s v="N"/>
    <s v="N"/>
    <s v="N"/>
    <n v="43.850929999999899"/>
    <n v="-101.47075100000001"/>
    <s v="Passenger car"/>
    <s v="Eastbound"/>
    <s v="Wild animal hit - damage only"/>
    <s v="Animal in roadway"/>
    <m/>
    <s v="Wild animal hit"/>
    <s v="Wild animal hit - damage only"/>
    <s v="Wild animal hit"/>
    <x v="8"/>
    <x v="0"/>
  </r>
  <r>
    <n v="869"/>
    <n v="2108899"/>
    <d v="2021-06-26T06:51:00"/>
    <s v="JACKSON"/>
    <s v="N"/>
    <m/>
    <m/>
    <n v="-1"/>
    <n v="90"/>
    <s v="Animal  - wild"/>
    <s v="Clear"/>
    <s v="N"/>
    <s v="N"/>
    <s v="N"/>
    <s v="N"/>
    <n v="43.851776000000001"/>
    <n v="-101.412177"/>
    <s v="SUV ( sport utility/suburban )"/>
    <s v="Eastbound"/>
    <s v="Wild animal hit - damage only"/>
    <s v="Animal in roadway"/>
    <m/>
    <s v="Wild animal hit"/>
    <s v="Wild animal hit - damage only"/>
    <s v="Wild animal hit"/>
    <x v="8"/>
    <x v="0"/>
  </r>
  <r>
    <n v="870"/>
    <n v="2108900"/>
    <d v="2021-06-26T10:42:00"/>
    <s v="JACKSON"/>
    <s v="N"/>
    <m/>
    <m/>
    <n v="-1"/>
    <n v="90"/>
    <s v="Animal  - wild"/>
    <s v="Clear"/>
    <s v="N"/>
    <s v="N"/>
    <s v="N"/>
    <s v="N"/>
    <n v="43.850884000000001"/>
    <n v="-101.473877"/>
    <s v="Passenger car"/>
    <s v="Eastbound"/>
    <s v="Wild animal hit - damage only"/>
    <s v="Animal in roadway"/>
    <m/>
    <s v="Wild animal hit"/>
    <s v="Wild animal hit - damage only"/>
    <s v="Wild animal hit"/>
    <x v="8"/>
    <x v="0"/>
  </r>
  <r>
    <n v="871"/>
    <n v="2107551"/>
    <d v="2021-06-06T05:33:00"/>
    <s v="JONES"/>
    <s v="N"/>
    <m/>
    <m/>
    <n v="-1"/>
    <n v="90"/>
    <s v="Animal  - wild"/>
    <s v="Clear"/>
    <s v="N"/>
    <s v="N"/>
    <s v="N"/>
    <s v="N"/>
    <n v="43.886848000000001"/>
    <n v="-100.879347999999"/>
    <s v="Mini-van/passenger van with seats for 8 or less, including driver"/>
    <s v="Westbound"/>
    <s v="Wild animal hit - damage only"/>
    <s v="Animal in roadway"/>
    <m/>
    <s v="Wild animal hit"/>
    <s v="Wild animal hit - damage only"/>
    <s v="Wild animal hit"/>
    <x v="8"/>
    <x v="0"/>
  </r>
  <r>
    <n v="872"/>
    <n v="2108895"/>
    <d v="2021-06-01T20:50:00"/>
    <s v="JONES"/>
    <s v="N"/>
    <m/>
    <m/>
    <n v="-1"/>
    <n v="90"/>
    <s v="Animal  - wild"/>
    <s v="Clear"/>
    <s v="N"/>
    <s v="N"/>
    <s v="N"/>
    <s v="N"/>
    <n v="43.885120000000001"/>
    <n v="-100.736739999999"/>
    <s v="SUV ( sport utility/suburban )"/>
    <s v="Westbound"/>
    <s v="Wild animal hit - damage only"/>
    <s v="Animal in roadway"/>
    <m/>
    <s v="Wild animal hit"/>
    <s v="Wild animal hit - damage only"/>
    <s v="Wild animal hit"/>
    <x v="8"/>
    <x v="0"/>
  </r>
  <r>
    <n v="873"/>
    <n v="2108906"/>
    <d v="2021-07-10T04:24:00"/>
    <s v="JONES"/>
    <s v="N"/>
    <m/>
    <m/>
    <n v="-1"/>
    <n v="90"/>
    <s v="Animal  - wild"/>
    <s v="Cloudy, Rain"/>
    <s v="N"/>
    <s v="N"/>
    <s v="N"/>
    <s v="N"/>
    <n v="43.900970999999899"/>
    <n v="-100.921995999999"/>
    <s v="SUV ( sport utility/suburban )"/>
    <s v="Westbound"/>
    <s v="Wild animal hit - damage only"/>
    <s v="Animal in roadway"/>
    <m/>
    <s v="Wild animal hit"/>
    <s v="Wild animal hit - damage only"/>
    <s v="Wild animal hit"/>
    <x v="8"/>
    <x v="0"/>
  </r>
  <r>
    <n v="874"/>
    <n v="2109378"/>
    <d v="2021-06-17T05:30:00"/>
    <s v="JONES"/>
    <s v="N"/>
    <m/>
    <m/>
    <n v="-1"/>
    <n v="90"/>
    <s v="Animal  - wild"/>
    <s v="Clear"/>
    <s v="N"/>
    <s v="N"/>
    <s v="N"/>
    <s v="N"/>
    <n v="43.883766000000001"/>
    <n v="-100.72466"/>
    <s v="SUV ( sport utility/suburban )"/>
    <s v="Eastbound"/>
    <s v="Wild animal hit - damage only"/>
    <s v="Animal in roadway"/>
    <m/>
    <s v="Wild animal hit"/>
    <s v="Wild animal hit - damage only"/>
    <s v="Wild animal hit"/>
    <x v="8"/>
    <x v="0"/>
  </r>
  <r>
    <n v="875"/>
    <n v="2107749"/>
    <d v="2021-06-20T11:26:00"/>
    <s v="JACKSON"/>
    <s v="N"/>
    <s v="Lap belt and shoulder harness used"/>
    <s v="Straight ahead"/>
    <n v="0"/>
    <n v="90"/>
    <s v="Motor vehicle in transport, Ran off road right"/>
    <s v="Clear"/>
    <s v="N"/>
    <s v="N"/>
    <s v="N"/>
    <s v="N"/>
    <n v="43.887132000000001"/>
    <n v="-101.129711999999"/>
    <s v="Light truck (2 axles, 4 tires); SUV ( sport utility/suburban )"/>
    <s v="Westbound"/>
    <s v="None"/>
    <s v="None"/>
    <m/>
    <s v="None"/>
    <s v="None"/>
    <s v="Test not given, Test not given"/>
    <x v="8"/>
    <x v="0"/>
  </r>
  <r>
    <n v="876"/>
    <n v="2107867"/>
    <d v="2021-06-03T06:19:00"/>
    <s v="JACKSON"/>
    <s v="N"/>
    <s v="None used"/>
    <s v="Straight ahead"/>
    <n v="0"/>
    <n v="73"/>
    <s v="Ditch, Overturn/rollover, Ran off road right"/>
    <s v="Clear"/>
    <s v="N"/>
    <s v="N"/>
    <s v="N"/>
    <s v="N"/>
    <n v="43.679665"/>
    <n v="-101.541550999999"/>
    <s v="Passenger car"/>
    <s v="Southbound"/>
    <s v="Failure to keep in proper lane; Running off road"/>
    <s v="None"/>
    <m/>
    <s v="Unknown"/>
    <s v="None"/>
    <s v="Test not given"/>
    <x v="8"/>
    <x v="3"/>
  </r>
  <r>
    <n v="877"/>
    <n v="2108897"/>
    <d v="2021-06-20T10:39:00"/>
    <s v="JACKSON"/>
    <s v="N"/>
    <s v="Lap belt and shoulder harness used"/>
    <s v="Straight ahead"/>
    <n v="0"/>
    <n v="90"/>
    <s v="Overturn/rollover, Ran off road right"/>
    <s v="Clear"/>
    <s v="N"/>
    <s v="N"/>
    <s v="N"/>
    <s v="N"/>
    <n v="43.876818"/>
    <n v="-101.149916"/>
    <s v="SUV ( sport utility/suburban )"/>
    <s v="Eastbound"/>
    <s v="Failure to keep in proper lane; None"/>
    <s v="None"/>
    <m/>
    <s v="None"/>
    <s v="None"/>
    <s v="Test not given"/>
    <x v="8"/>
    <x v="0"/>
  </r>
  <r>
    <n v="878"/>
    <n v="2108902"/>
    <d v="2021-07-01T15:05:00"/>
    <s v="JACKSON"/>
    <s v="N"/>
    <s v="Lap belt and shoulder harness used"/>
    <s v="Straight ahead"/>
    <n v="0"/>
    <n v="90"/>
    <s v="Equipment failure ( tires, brakes, etc. ), Motor vehicle in transport, Other non-collision"/>
    <s v="Clear"/>
    <s v="N"/>
    <s v="N"/>
    <s v="N"/>
    <s v="N"/>
    <n v="43.847636999999899"/>
    <n v="-101.34598800000001"/>
    <s v="SUV ( sport utility/suburban ); Tractor/semi-trailer"/>
    <s v="Eastbound"/>
    <s v="None; Unknown"/>
    <s v="None; Unknown"/>
    <m/>
    <s v="None; Unknown"/>
    <s v="None; Unknown"/>
    <s v="Test not given, Test not given"/>
    <x v="8"/>
    <x v="0"/>
  </r>
  <r>
    <n v="879"/>
    <n v="2109175"/>
    <d v="2021-07-13T23:45:00"/>
    <s v="JONES"/>
    <s v="N"/>
    <s v="Helmet and eye protection"/>
    <s v="Straight ahead"/>
    <n v="0"/>
    <n v="90"/>
    <s v="Guardrail end, Ran off road left"/>
    <s v="Cloudy, Rain"/>
    <s v="N"/>
    <s v="N"/>
    <s v="N"/>
    <s v="N"/>
    <n v="43.901161000000002"/>
    <n v="-100.94236600000001"/>
    <s v="Motorcycle"/>
    <s v="Westbound"/>
    <s v="None"/>
    <s v="Road surface condition ( wet, icy, snow, slush, etc. )"/>
    <m/>
    <s v="None"/>
    <s v="Weather conditions"/>
    <s v="0.00 BAC"/>
    <x v="8"/>
    <x v="1"/>
  </r>
  <r>
    <n v="880"/>
    <n v="2111007"/>
    <d v="2021-08-13T12:30:00"/>
    <s v="JACKSON"/>
    <s v="N"/>
    <s v="Lap belt and shoulder harness used"/>
    <s v="Slowing in traffic lane, Straight ahead"/>
    <n v="0"/>
    <n v="90"/>
    <s v="Motor vehicle in transport"/>
    <s v="Clear"/>
    <s v="N"/>
    <s v="N"/>
    <s v="N"/>
    <s v="N"/>
    <n v="43.842731000000001"/>
    <n v="-101.288962999999"/>
    <s v="Motor home; Passenger car"/>
    <s v="Eastbound"/>
    <s v="Followed too closely; None"/>
    <s v="None"/>
    <m/>
    <s v="None"/>
    <s v="None"/>
    <s v="0.00 BAC, 0.00 BAC"/>
    <x v="8"/>
    <x v="0"/>
  </r>
  <r>
    <n v="881"/>
    <n v="2110625"/>
    <d v="2021-08-11T20:16:00"/>
    <s v="JACKSON"/>
    <s v="N"/>
    <m/>
    <m/>
    <n v="-1"/>
    <n v="90"/>
    <s v="Animal  - wild"/>
    <s v="Clear, Cloudy"/>
    <s v="N"/>
    <s v="N"/>
    <s v="N"/>
    <s v="N"/>
    <n v="43.845441999999899"/>
    <n v="-101.332679999999"/>
    <s v="Passenger car"/>
    <s v="Westbound"/>
    <s v="Wild animal hit - damage only"/>
    <s v="Animal in roadway"/>
    <m/>
    <s v="Wild animal hit"/>
    <s v="Wild animal hit - damage only"/>
    <s v="Wild animal hit"/>
    <x v="8"/>
    <x v="0"/>
  </r>
  <r>
    <n v="882"/>
    <n v="2110834"/>
    <d v="2021-08-15T06:30:00"/>
    <s v="JACKSON"/>
    <s v="N"/>
    <m/>
    <m/>
    <n v="-1"/>
    <n v="73"/>
    <s v="Animal  - wild"/>
    <s v="Clear"/>
    <s v="N"/>
    <s v="N"/>
    <s v="N"/>
    <s v="N"/>
    <n v="43.746532000000002"/>
    <n v="-101.525509999999"/>
    <s v="Passenger car"/>
    <s v="Northbound"/>
    <s v="Wild animal hit - damage only"/>
    <s v="Animal in roadway"/>
    <m/>
    <s v="Wild animal hit"/>
    <s v="Wild animal hit - damage only"/>
    <s v="Wild animal hit"/>
    <x v="8"/>
    <x v="0"/>
  </r>
  <r>
    <n v="883"/>
    <n v="2110194"/>
    <d v="2021-07-31T20:14:00"/>
    <s v="JONES"/>
    <s v="N"/>
    <m/>
    <m/>
    <n v="-1"/>
    <n v="90"/>
    <s v="Animal  - wild"/>
    <s v="Clear"/>
    <s v="N"/>
    <s v="N"/>
    <s v="N"/>
    <s v="N"/>
    <n v="43.886467000000003"/>
    <n v="-100.859677"/>
    <s v="Mini-van/passenger van with seats for 8 or less, including driver"/>
    <s v="Eastbound"/>
    <s v="Wild animal hit - damage only"/>
    <s v="Animal in roadway"/>
    <m/>
    <s v="Wild animal hit"/>
    <s v="Wild animal hit - damage only"/>
    <s v="Wild animal hit"/>
    <x v="8"/>
    <x v="0"/>
  </r>
  <r>
    <n v="884"/>
    <n v="2111603"/>
    <d v="2021-09-04T06:16:00"/>
    <s v="JONES"/>
    <s v="N"/>
    <m/>
    <m/>
    <n v="-1"/>
    <n v="90"/>
    <s v="Animal  - wild"/>
    <s v="Fog, smog, smoke"/>
    <s v="N"/>
    <s v="N"/>
    <s v="N"/>
    <s v="N"/>
    <n v="43.9009369999999"/>
    <n v="-101.0133"/>
    <s v="SUV ( sport utility/suburban )"/>
    <s v="Eastbound"/>
    <s v="Wild animal hit - damage only"/>
    <s v="Animal in roadway"/>
    <m/>
    <s v="Wild animal hit"/>
    <s v="Wild animal hit - damage only"/>
    <s v="Wild animal hit"/>
    <x v="8"/>
    <x v="0"/>
  </r>
  <r>
    <n v="885"/>
    <n v="2111988"/>
    <d v="2021-09-07T08:30:00"/>
    <s v="JACKSON"/>
    <s v="N"/>
    <m/>
    <m/>
    <n v="-1"/>
    <n v="90"/>
    <s v="Animal  - wild"/>
    <s v="Clear"/>
    <s v="N"/>
    <s v="N"/>
    <s v="N"/>
    <s v="N"/>
    <n v="43.865327999999899"/>
    <n v="-101.177926999999"/>
    <s v="SUV ( sport utility/suburban )"/>
    <s v="Eastbound"/>
    <s v="Wild animal hit - damage only"/>
    <s v="Animal in roadway"/>
    <m/>
    <s v="Wild animal hit"/>
    <s v="Wild animal hit - damage only"/>
    <s v="Wild animal hit"/>
    <x v="8"/>
    <x v="0"/>
  </r>
  <r>
    <n v="886"/>
    <n v="2111597"/>
    <d v="2021-08-27T14:37:00"/>
    <s v="JONES"/>
    <s v="N"/>
    <s v="Lap belt and shoulder harness used"/>
    <s v="Straight ahead"/>
    <n v="0"/>
    <n v="90"/>
    <s v="Equipment failure ( tires, brakes, etc. ), Overturn/rollover, Ran off road left"/>
    <s v="Clear"/>
    <s v="N"/>
    <s v="N"/>
    <s v="N"/>
    <s v="N"/>
    <n v="43.8865529999999"/>
    <n v="-100.793510999999"/>
    <s v="Tractor/semi-trailer"/>
    <s v="Westbound"/>
    <s v="Failure to keep in proper lane; None"/>
    <s v="None"/>
    <m/>
    <s v="Tires"/>
    <s v="None"/>
    <s v="Test not given"/>
    <x v="8"/>
    <x v="0"/>
  </r>
  <r>
    <n v="888"/>
    <n v="2110195"/>
    <d v="2021-08-04T17:36:00"/>
    <s v="JACKSON"/>
    <s v="N"/>
    <s v="Helmet and eye protection"/>
    <s v="Straight ahead"/>
    <n v="0"/>
    <n v="73"/>
    <s v="Overturn/rollover"/>
    <s v="Clear"/>
    <s v="N"/>
    <s v="N"/>
    <s v="N"/>
    <s v="N"/>
    <n v="43.8232959999999"/>
    <n v="-101.522409999999"/>
    <s v="Motorcycle"/>
    <s v="Northbound"/>
    <s v="None"/>
    <s v="Debris"/>
    <s v="NO VALID DL"/>
    <s v="None"/>
    <s v="None"/>
    <s v="0.00 BAC"/>
    <x v="8"/>
    <x v="1"/>
  </r>
  <r>
    <n v="889"/>
    <n v="2110549"/>
    <d v="2021-08-07T14:29:00"/>
    <s v="JACKSON"/>
    <s v="N"/>
    <s v="Lap belt and shoulder harness used"/>
    <s v="Straight ahead"/>
    <n v="0"/>
    <n v="90"/>
    <s v="Cross median/centerline, Equipment failure ( tires, brakes, etc. ), Motor vehicle in transport, Ran off road left"/>
    <s v="Clear"/>
    <s v="N"/>
    <s v="N"/>
    <s v="N"/>
    <s v="N"/>
    <n v="43.851723999999898"/>
    <n v="-101.415846999999"/>
    <s v="SUV ( sport utility/suburban )"/>
    <s v="Eastbound; Westbound"/>
    <s v="None"/>
    <s v="None"/>
    <m/>
    <s v="None; Power train"/>
    <s v="None"/>
    <s v="Test not given, Test not given"/>
    <x v="8"/>
    <x v="0"/>
  </r>
  <r>
    <n v="890"/>
    <n v="2110626"/>
    <d v="2021-08-10T20:11:00"/>
    <s v="JONES"/>
    <s v="N"/>
    <s v="Lap belt and shoulder harness used"/>
    <s v="Straight ahead"/>
    <n v="0"/>
    <n v="90"/>
    <s v="Culvert, Fence, Ran off road right"/>
    <s v="Clear"/>
    <s v="N"/>
    <s v="N"/>
    <s v="N"/>
    <s v="N"/>
    <n v="43.900939000000001"/>
    <n v="-100.995265"/>
    <s v="Mini-van/passenger van with seats for 8 or less, including driver"/>
    <s v="Eastbound"/>
    <s v="Failure to keep in proper lane; None"/>
    <s v="None"/>
    <m/>
    <s v="Steering"/>
    <s v="None"/>
    <s v="0.00 BAC"/>
    <x v="8"/>
    <x v="0"/>
  </r>
  <r>
    <n v="891"/>
    <n v="2110628"/>
    <d v="2021-08-13T07:01:00"/>
    <s v="JACKSON"/>
    <s v="N"/>
    <s v="Helmet and eye protection"/>
    <s v="Straight ahead"/>
    <n v="0"/>
    <n v="90"/>
    <s v="Ran off road right, Work zone/maintenance equipment"/>
    <s v="Clear"/>
    <s v="N"/>
    <s v="Y"/>
    <s v="N"/>
    <s v="N"/>
    <n v="43.8426329999999"/>
    <n v="-101.259367999999"/>
    <s v="Motorcycle"/>
    <s v="Eastbound"/>
    <s v="Failure to keep in proper lane; Fatigued/asleep"/>
    <s v="None"/>
    <s v="LANE DRIVING REQUIRED / ILLEGAL LANE CHANGE"/>
    <s v="None"/>
    <s v="None"/>
    <s v="Test given, but unobtainable at time report filed"/>
    <x v="8"/>
    <x v="3"/>
  </r>
  <r>
    <n v="892"/>
    <n v="2110629"/>
    <d v="2021-08-14T21:30:00"/>
    <s v="JACKSON"/>
    <s v="N"/>
    <s v="Lap belt and shoulder harness used"/>
    <s v="Straight ahead"/>
    <n v="0"/>
    <n v="90"/>
    <s v="Cross median/centerline, Fence, Motor vehicle in transport, Ran off road right, Separation of units"/>
    <s v="Clear"/>
    <s v="N"/>
    <s v="N"/>
    <s v="N"/>
    <s v="N"/>
    <n v="43.851225999999897"/>
    <n v="-101.450531999999"/>
    <s v="Single-unit truck (2 axle, 6 tires) GVWR 10,000 lbs or less; Unknown"/>
    <s v="Eastbound"/>
    <s v="None; Not Reported"/>
    <s v="None; Unknown"/>
    <m/>
    <s v="None; Unknown"/>
    <s v="None; Not reported"/>
    <s v="Not reported, 0.00 BAC"/>
    <x v="8"/>
    <x v="2"/>
  </r>
  <r>
    <n v="893"/>
    <n v="2113178"/>
    <d v="2021-09-16T15:21:00"/>
    <s v="JONES"/>
    <s v="N"/>
    <s v="Lap belt and shoulder harness used"/>
    <s v="Straight ahead"/>
    <n v="0"/>
    <n v="90"/>
    <s v="Guardrail face, Motor vehicle in transport, Ran off road left, Ran off road right"/>
    <s v="Clear"/>
    <s v="N"/>
    <s v="N"/>
    <s v="N"/>
    <s v="N"/>
    <n v="43.886571000000004"/>
    <n v="-100.770775"/>
    <s v="Passenger car; SUV ( sport utility/suburban )"/>
    <s v="Eastbound; Westbound"/>
    <s v="Failure to keep in proper lane; None; Running off road"/>
    <s v="None"/>
    <s v="CARELESS DRIVING., LANE DRIVING REQUIRED / ILLEGAL LANE CHANGE, ILLEGAL BARRIER OR MEDIAN CROSSING"/>
    <s v="None"/>
    <s v="None"/>
    <s v="0.00 BAC, Not reported, 0.00 BAC, Not reported"/>
    <x v="8"/>
    <x v="4"/>
  </r>
  <r>
    <n v="894"/>
    <n v="2113106"/>
    <d v="2021-09-16T16:30:00"/>
    <s v="JONES"/>
    <s v="N"/>
    <s v="Lap belt and shoulder harness used"/>
    <s v="Straight ahead"/>
    <n v="0"/>
    <n v="90"/>
    <s v="Motor vehicle in transport"/>
    <s v="Clear"/>
    <s v="N"/>
    <s v="N"/>
    <s v="N"/>
    <s v="N"/>
    <n v="43.886572999999899"/>
    <n v="-100.780073"/>
    <s v="Passenger car; SUV ( sport utility/suburban )"/>
    <s v="Eastbound"/>
    <s v="None"/>
    <s v="None"/>
    <m/>
    <s v="None"/>
    <s v="None"/>
    <s v="0.00 BAC, 0.00 BAC"/>
    <x v="8"/>
    <x v="0"/>
  </r>
  <r>
    <n v="895"/>
    <n v="2111008"/>
    <d v="2021-08-13T12:30:00"/>
    <s v="JACKSON"/>
    <s v="N"/>
    <s v="Helmet and eye protection, Lap belt and shoulder harness used"/>
    <s v="Slowing in traffic lane, Straight ahead"/>
    <n v="0"/>
    <n v="90"/>
    <s v="Motor vehicle in transport"/>
    <s v="Clear"/>
    <s v="N"/>
    <s v="N"/>
    <s v="N"/>
    <s v="N"/>
    <n v="43.842728999999899"/>
    <n v="-101.291573999999"/>
    <s v="Light truck (2 axles, 4 tires); Motorcycle"/>
    <s v="Eastbound"/>
    <s v="Followed too closely; None"/>
    <s v="None"/>
    <m/>
    <s v="None"/>
    <s v="None"/>
    <s v="0.00 BAC, Test not given"/>
    <x v="8"/>
    <x v="0"/>
  </r>
  <r>
    <n v="896"/>
    <n v="2111019"/>
    <d v="2021-08-14T11:21:00"/>
    <s v="JACKSON"/>
    <s v="N"/>
    <s v="Helmet and eye protection"/>
    <s v="Straight ahead"/>
    <n v="0"/>
    <n v="90"/>
    <s v="Overturn/rollover, Ran off road left"/>
    <s v="Clear"/>
    <s v="N"/>
    <s v="N"/>
    <s v="N"/>
    <s v="N"/>
    <n v="43.842669999999899"/>
    <n v="-101.27393600000001"/>
    <s v="Motorcycle"/>
    <s v="Eastbound"/>
    <s v="None"/>
    <s v="None"/>
    <m/>
    <s v="None"/>
    <s v="None"/>
    <s v="0.00 BAC"/>
    <x v="8"/>
    <x v="0"/>
  </r>
  <r>
    <n v="898"/>
    <n v="2112664"/>
    <d v="2021-09-09T15:40:00"/>
    <s v="JACKSON"/>
    <s v="N"/>
    <s v="Lap belt and shoulder harness used"/>
    <s v="Straight ahead"/>
    <n v="0"/>
    <n v="90"/>
    <s v="Other non-collision"/>
    <s v="Clear"/>
    <s v="N"/>
    <s v="N"/>
    <s v="N"/>
    <s v="N"/>
    <n v="43.861643999999899"/>
    <n v="-101.185299"/>
    <s v="Single-unit truck (2 axle, 6 tires) GVWR 10,001 lbs or more"/>
    <s v="Eastbound"/>
    <s v="None"/>
    <s v="None"/>
    <m/>
    <s v="Tires"/>
    <s v="None"/>
    <s v="Test not given"/>
    <x v="8"/>
    <x v="0"/>
  </r>
  <r>
    <n v="899"/>
    <n v="2112927"/>
    <d v="2021-09-05T17:38:00"/>
    <s v="JONES"/>
    <s v="N"/>
    <s v="Lap belt and shoulder harness used"/>
    <s v="Leaving traffic lane"/>
    <n v="0"/>
    <n v="90"/>
    <s v="Overturn/rollover, Ran off road left"/>
    <s v="Clear"/>
    <s v="Y"/>
    <s v="Y"/>
    <s v="N"/>
    <s v="N"/>
    <n v="43.886487000000002"/>
    <n v="-100.752655"/>
    <s v="SUV ( sport utility/suburban )"/>
    <s v="Eastbound"/>
    <s v="Fatigued/asleep; Over-correcting/over-steering"/>
    <s v="None"/>
    <m/>
    <s v="None"/>
    <s v="None"/>
    <s v="0.00 BAC"/>
    <x v="8"/>
    <x v="1"/>
  </r>
  <r>
    <n v="900"/>
    <n v="2112932"/>
    <d v="2021-09-18T05:07:00"/>
    <s v="JACKSON"/>
    <s v="N"/>
    <s v="Lap belt and shoulder harness used, None used"/>
    <s v="Straight ahead"/>
    <n v="0"/>
    <n v="90"/>
    <s v="Overturn/rollover, Ran off road left"/>
    <s v="Clear"/>
    <s v="N"/>
    <s v="Y"/>
    <s v="N"/>
    <s v="N"/>
    <n v="43.851708000000002"/>
    <n v="-101.38583800000001"/>
    <s v="Light truck (2 axles, 4 tires)"/>
    <s v="Westbound"/>
    <s v="Failure to keep in proper lane; Fatigued/asleep"/>
    <s v="None"/>
    <s v="CARELESS DRIVING., LANE DRIVING REQUIRED / ILLEGAL LANE CHANGE"/>
    <s v="None"/>
    <s v="None"/>
    <s v="0.00 BAC, Not reported"/>
    <x v="8"/>
    <x v="3"/>
  </r>
  <r>
    <n v="901"/>
    <n v="2112908"/>
    <d v="2021-09-25T07:30:00"/>
    <s v="JACKSON"/>
    <s v="N"/>
    <s v="Lap belt and shoulder harness used"/>
    <s v="Straight ahead"/>
    <n v="0"/>
    <n v="90"/>
    <s v="Barricade"/>
    <s v="Clear"/>
    <s v="N"/>
    <s v="N"/>
    <s v="N"/>
    <s v="N"/>
    <n v="43.842571999999898"/>
    <n v="-101.246251"/>
    <s v="Truck pulling trailer(s) - GCWR 10,001 lbs or more"/>
    <s v="Eastbound"/>
    <s v="Disregarded traffic signs or signals; None"/>
    <s v="None"/>
    <s v="LANE DRIVING REQUIRED / ILLEGAL LANE CHANGE"/>
    <s v="None"/>
    <s v="None"/>
    <s v="Test not given"/>
    <x v="8"/>
    <x v="0"/>
  </r>
  <r>
    <n v="902"/>
    <n v="2112911"/>
    <d v="2021-09-21T17:26:00"/>
    <s v="JACKSON"/>
    <s v="N"/>
    <s v="None used"/>
    <s v="Straight ahead"/>
    <n v="0"/>
    <n v="73"/>
    <s v="Cross median/centerline, Overturn/rollover"/>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8"/>
    <x v="3"/>
  </r>
  <r>
    <n v="903"/>
    <n v="2116514"/>
    <d v="2021-11-11T11:33:00"/>
    <s v="JACKSON"/>
    <s v="N"/>
    <s v="Lap belt and shoulder harness used"/>
    <s v="Straight ahead"/>
    <n v="0"/>
    <n v="73"/>
    <s v="Overturn/rollover, Ran off road right"/>
    <s v="Clear"/>
    <s v="N"/>
    <s v="N"/>
    <s v="N"/>
    <s v="N"/>
    <n v="43.807099999999899"/>
    <n v="-101.524163999999"/>
    <s v="Tractor/semi-trailer"/>
    <s v="Northbound"/>
    <s v="None"/>
    <s v="None"/>
    <m/>
    <s v="None"/>
    <s v="None"/>
    <s v="Test not given"/>
    <x v="8"/>
    <x v="0"/>
  </r>
  <r>
    <n v="904"/>
    <n v="2117154"/>
    <d v="2021-11-11T13:10:00"/>
    <s v="JACKSON"/>
    <s v="N"/>
    <s v="Lap belt and shoulder harness used"/>
    <s v="Straight ahead"/>
    <n v="0"/>
    <n v="90"/>
    <s v="Overturn/rollover"/>
    <s v="Severe crosswinds"/>
    <s v="N"/>
    <s v="N"/>
    <s v="N"/>
    <s v="N"/>
    <n v="43.900982999999897"/>
    <n v="-101.083512999999"/>
    <s v="Truck pulling trailer(s) - GCWR 10,001 lbs or more"/>
    <s v="Westbound"/>
    <s v="None"/>
    <s v="None"/>
    <m/>
    <s v="None"/>
    <s v="None"/>
    <s v="Test not given"/>
    <x v="8"/>
    <x v="0"/>
  </r>
  <r>
    <n v="905"/>
    <n v="2117159"/>
    <d v="2021-11-11T12:25:00"/>
    <s v="JACKSON"/>
    <s v="N"/>
    <s v="Lap belt and shoulder harness used"/>
    <s v="Straight ahead"/>
    <n v="0"/>
    <n v="90"/>
    <s v="Cross median/centerline, Overturn/rollover"/>
    <s v="Severe crosswinds"/>
    <s v="N"/>
    <s v="N"/>
    <s v="N"/>
    <s v="N"/>
    <n v="43.880386000000001"/>
    <n v="-101.142933999999"/>
    <s v="Tractor/semi-trailer"/>
    <s v="Westbound"/>
    <s v="None"/>
    <s v="None"/>
    <m/>
    <s v="None"/>
    <s v="None"/>
    <s v="Test not given, Not reported"/>
    <x v="8"/>
    <x v="2"/>
  </r>
  <r>
    <n v="907"/>
    <n v="2114414"/>
    <d v="2021-08-12T07:10:00"/>
    <s v="JONES"/>
    <s v="N"/>
    <s v="Helmet and eye protection"/>
    <s v="Straight ahead"/>
    <n v="0"/>
    <n v="90"/>
    <s v="Animal  - wild, Cross median/centerline, Overturn/rollover, Ran off road left"/>
    <s v="Clear"/>
    <s v="N"/>
    <s v="N"/>
    <s v="N"/>
    <s v="N"/>
    <n v="43.886440999999898"/>
    <n v="-100.875191999999"/>
    <s v="Motorcycle"/>
    <s v="Eastbound"/>
    <s v="None"/>
    <s v="Animal in roadway"/>
    <m/>
    <s v="None"/>
    <s v="None"/>
    <s v="Test not given"/>
    <x v="8"/>
    <x v="1"/>
  </r>
  <r>
    <n v="908"/>
    <n v="2114830"/>
    <d v="2021-09-27T21:55:00"/>
    <s v="JACKSON"/>
    <s v="N"/>
    <m/>
    <m/>
    <n v="-1"/>
    <n v="73"/>
    <s v="Animal  - wild"/>
    <s v="Clear"/>
    <s v="N"/>
    <s v="N"/>
    <s v="N"/>
    <s v="N"/>
    <n v="43.660955999999899"/>
    <n v="-101.511617999999"/>
    <s v="SUV ( sport utility/suburban )"/>
    <s v="Northbound"/>
    <s v="Wild animal hit - damage only"/>
    <s v="Animal in roadway"/>
    <m/>
    <s v="Wild animal hit"/>
    <s v="Wild animal hit - damage only"/>
    <s v="Wild animal hit"/>
    <x v="8"/>
    <x v="0"/>
  </r>
  <r>
    <n v="910"/>
    <n v="2118255"/>
    <d v="2021-12-12T05:14:00"/>
    <s v="JACKSON"/>
    <s v="N"/>
    <m/>
    <m/>
    <n v="-1"/>
    <n v="90"/>
    <s v="Animal  - wild"/>
    <s v="Cloudy"/>
    <s v="N"/>
    <s v="N"/>
    <s v="N"/>
    <s v="N"/>
    <n v="43.844335999999899"/>
    <n v="-101.514016999999"/>
    <s v="SUV ( sport utility/suburban )"/>
    <s v="Westbound"/>
    <s v="Wild animal hit - damage only"/>
    <s v="Animal in roadway"/>
    <m/>
    <s v="Wild animal hit"/>
    <s v="Wild animal hit - damage only"/>
    <s v="Wild animal hit"/>
    <x v="8"/>
    <x v="0"/>
  </r>
  <r>
    <n v="911"/>
    <n v="2115796"/>
    <d v="2021-11-06T01:05:00"/>
    <s v="JONES"/>
    <s v="N"/>
    <m/>
    <m/>
    <n v="-1"/>
    <n v="90"/>
    <s v="Animal  - wild"/>
    <s v="Clear"/>
    <s v="N"/>
    <s v="N"/>
    <s v="N"/>
    <s v="N"/>
    <n v="43.901159999999898"/>
    <n v="-100.934792"/>
    <s v="Light truck (2 axles, 4 tires)"/>
    <s v="Westbound"/>
    <s v="Wild animal hit - damage only"/>
    <s v="Animal in roadway"/>
    <m/>
    <s v="Wild animal hit"/>
    <s v="Wild animal hit - damage only"/>
    <s v="Wild animal hit"/>
    <x v="8"/>
    <x v="0"/>
  </r>
  <r>
    <n v="912"/>
    <n v="2115797"/>
    <d v="2021-11-07T23:50:00"/>
    <s v="JONES"/>
    <s v="N"/>
    <m/>
    <m/>
    <n v="-1"/>
    <n v="90"/>
    <s v="Animal  - wild"/>
    <s v="Clear"/>
    <s v="N"/>
    <s v="N"/>
    <s v="N"/>
    <s v="N"/>
    <n v="43.901176999999898"/>
    <n v="-100.965732"/>
    <s v="Mini-van/passenger van with seats for 8 or less, including driver"/>
    <s v="Westbound"/>
    <s v="Wild animal hit - damage only"/>
    <s v="Animal in roadway"/>
    <m/>
    <s v="Wild animal hit"/>
    <s v="Wild animal hit - damage only"/>
    <s v="Wild animal hit"/>
    <x v="8"/>
    <x v="0"/>
  </r>
  <r>
    <n v="913"/>
    <n v="2117137"/>
    <d v="2021-11-20T22:31:00"/>
    <s v="JONES"/>
    <s v="N"/>
    <m/>
    <m/>
    <n v="-1"/>
    <n v="90"/>
    <s v="Animal  - wild"/>
    <s v="Clear"/>
    <s v="N"/>
    <s v="N"/>
    <s v="N"/>
    <s v="N"/>
    <n v="43.898923000000003"/>
    <n v="-100.914838"/>
    <s v="SUV ( sport utility/suburban )"/>
    <s v="Eastbound"/>
    <s v="Wild animal hit - damage only"/>
    <s v="Animal in roadway"/>
    <m/>
    <s v="Wild animal hit"/>
    <s v="Wild animal hit - damage only"/>
    <s v="Wild animal hit"/>
    <x v="8"/>
    <x v="0"/>
  </r>
  <r>
    <n v="914"/>
    <n v="2119454"/>
    <d v="2021-12-26T16:00:00"/>
    <s v="JONES"/>
    <s v="N"/>
    <s v="Lap belt and shoulder harness used"/>
    <s v="Overtaking/passing, Straight ahead"/>
    <n v="0"/>
    <n v="90"/>
    <s v="Cross median/centerline, Motor vehicle in transport"/>
    <s v="Sleet, hail ( freezing rain or drizzle )"/>
    <s v="N"/>
    <s v="N"/>
    <s v="N"/>
    <s v="N"/>
    <n v="43.886836000000002"/>
    <n v="-100.765861"/>
    <s v="Light truck (2 axles, 4 tires); SUV ( sport utility/suburban )"/>
    <s v="Westbound"/>
    <s v="Failure to keep in proper lane; None; Swerving or avoiding due to wind, slippery surface, vehicle, object, non-motorist, etc."/>
    <s v="Road surface condition ( wet, icy, snow, slush, etc. )"/>
    <m/>
    <s v="None"/>
    <s v="None"/>
    <s v="0.00 BAC, 0.00 BAC"/>
    <x v="8"/>
    <x v="0"/>
  </r>
  <r>
    <n v="915"/>
    <n v="2119777"/>
    <d v="2021-12-30T18:04:00"/>
    <s v="JACKSON"/>
    <s v="N"/>
    <s v="Lap belt and shoulder harness used"/>
    <s v="Straight ahead"/>
    <n v="0"/>
    <n v="90"/>
    <s v="Motor vehicle in transport"/>
    <s v="Clear"/>
    <s v="N"/>
    <s v="N"/>
    <s v="N"/>
    <s v="N"/>
    <n v="43.850669000000003"/>
    <n v="-101.208349999999"/>
    <s v="Mini-van/passenger van with seats for 8 or less, including driver; Truck pulling trailer(s) - GCWR 10,001 lbs or more"/>
    <s v="Westbound"/>
    <s v="Failed to yield to vehicle; Followed too closely; None"/>
    <s v="None"/>
    <m/>
    <s v="None"/>
    <s v="None"/>
    <s v="0.00 BAC, 0.00 BAC"/>
    <x v="8"/>
    <x v="2"/>
  </r>
  <r>
    <n v="916"/>
    <n v="2117113"/>
    <d v="2021-11-11T11:17:00"/>
    <s v="JACKSON"/>
    <s v="N"/>
    <s v="Lap belt and shoulder harness used"/>
    <s v="Straight ahead"/>
    <n v="0"/>
    <n v="90"/>
    <s v="Overturn/rollover"/>
    <s v="Severe crosswinds"/>
    <s v="N"/>
    <s v="N"/>
    <s v="N"/>
    <s v="N"/>
    <n v="43.895097"/>
    <n v="-101.114031999999"/>
    <s v="Truck pulling trailer(s) - GCWR 10,001 lbs or more"/>
    <s v="Westbound"/>
    <s v="None"/>
    <s v="None"/>
    <m/>
    <s v="None"/>
    <s v="None"/>
    <s v="0.00 BAC"/>
    <x v="8"/>
    <x v="1"/>
  </r>
  <r>
    <n v="917"/>
    <n v="2117158"/>
    <d v="2021-11-11T11:07:00"/>
    <s v="JACKSON"/>
    <s v="N"/>
    <s v="Lap belt and shoulder harness used"/>
    <s v="Straight ahead"/>
    <n v="0"/>
    <n v="90"/>
    <s v="Jackknife, Ran off road right, Separation of units"/>
    <s v="Severe crosswinds"/>
    <s v="N"/>
    <s v="N"/>
    <s v="N"/>
    <s v="N"/>
    <n v="43.888337"/>
    <n v="-101.126750999999"/>
    <s v="Light truck (2 axles, 4 tires)"/>
    <s v="Eastbound"/>
    <s v="None"/>
    <s v="None"/>
    <m/>
    <s v="None"/>
    <s v="None"/>
    <s v="Test not given"/>
    <x v="8"/>
    <x v="0"/>
  </r>
  <r>
    <n v="918"/>
    <n v="2117160"/>
    <d v="2021-11-11T13:10:00"/>
    <s v="JACKSON"/>
    <s v="N"/>
    <s v="Lap belt and shoulder harness used"/>
    <s v="Straight ahead"/>
    <n v="0"/>
    <n v="90"/>
    <s v="Overturn/rollover, Ran off road right"/>
    <s v="Severe crosswinds"/>
    <s v="N"/>
    <s v="N"/>
    <s v="N"/>
    <s v="N"/>
    <n v="43.847929999999899"/>
    <n v="-101.213329999999"/>
    <s v="Tractor/semi-trailer"/>
    <s v="Eastbound"/>
    <s v="None"/>
    <s v="None"/>
    <m/>
    <s v="None"/>
    <s v="None"/>
    <s v="Test not given"/>
    <x v="8"/>
    <x v="0"/>
  </r>
  <r>
    <n v="919"/>
    <n v="2117161"/>
    <d v="2021-11-13T15:11:00"/>
    <s v="JACKSON"/>
    <s v="N"/>
    <s v="Lap belt and shoulder harness used"/>
    <s v="Straight ahead"/>
    <n v="0"/>
    <n v="90"/>
    <s v="Delineator post, Overturn/rollover"/>
    <s v="Cloudy, Severe crosswinds"/>
    <s v="N"/>
    <s v="N"/>
    <s v="N"/>
    <s v="N"/>
    <n v="43.856020999999899"/>
    <n v="-101.196809"/>
    <s v="Light truck (2 axles, 4 tires)"/>
    <s v="Eastbound"/>
    <s v="None"/>
    <s v="None"/>
    <m/>
    <s v="None"/>
    <s v="None"/>
    <s v="Test not given"/>
    <x v="8"/>
    <x v="2"/>
  </r>
  <r>
    <n v="920"/>
    <n v="2200684"/>
    <d v="2022-01-21T07:00:00"/>
    <s v="JACKSON"/>
    <s v="N"/>
    <s v="Lap belt and shoulder harness used"/>
    <s v="Straight ahead"/>
    <n v="0"/>
    <n v="90"/>
    <s v="Fence, Jackknife, Ran off road right"/>
    <s v="Rain"/>
    <s v="N"/>
    <s v="N"/>
    <s v="N"/>
    <s v="N"/>
    <n v="43.843021999999898"/>
    <n v="-101.313293999999"/>
    <s v="Tractor/semi-trailer"/>
    <s v="Westbound"/>
    <s v="Failure to keep in proper lane; None"/>
    <s v="Road surface condition ( wet, icy, snow, slush, etc. )"/>
    <m/>
    <s v="None"/>
    <s v="None"/>
    <s v="Test not given"/>
    <x v="8"/>
    <x v="0"/>
  </r>
  <r>
    <n v="921"/>
    <n v="2119455"/>
    <d v="2021-12-26T16:38:00"/>
    <s v="JONES"/>
    <s v="N"/>
    <s v="Lap belt and shoulder harness used"/>
    <s v="Straight ahead"/>
    <n v="0"/>
    <n v="90"/>
    <s v="Guardrail face, Ran off road left"/>
    <s v="Sleet, hail ( freezing rain or drizzle )"/>
    <s v="N"/>
    <s v="N"/>
    <s v="N"/>
    <s v="N"/>
    <n v="43.886474999999898"/>
    <n v="-100.845440999999"/>
    <s v="SUV ( sport utility/suburban )"/>
    <s v="Eastbound"/>
    <s v="None; Swerving or avoiding due to wind, slippery surface, vehicle, object, non-motorist, etc."/>
    <s v="Road surface condition ( wet, icy, snow, slush, etc. )"/>
    <m/>
    <s v="None"/>
    <s v="None"/>
    <s v="0.00 BAC"/>
    <x v="8"/>
    <x v="0"/>
  </r>
  <r>
    <n v="922"/>
    <n v="2201120"/>
    <d v="2022-01-09T22:22:00"/>
    <s v="JACKSON"/>
    <s v="N"/>
    <m/>
    <m/>
    <n v="-1"/>
    <n v="90"/>
    <s v="Animal  - wild"/>
    <s v="Clear"/>
    <s v="N"/>
    <s v="N"/>
    <s v="N"/>
    <s v="N"/>
    <n v="43.898952000000001"/>
    <n v="-101.099513999999"/>
    <s v="Tractor/semi-trailer"/>
    <s v="Westbound"/>
    <s v="Wild animal hit - damage only"/>
    <s v="Animal in roadway"/>
    <m/>
    <s v="Wild animal hit"/>
    <s v="Wild animal hit - damage only"/>
    <s v="Wild animal hit"/>
    <x v="8"/>
    <x v="0"/>
  </r>
  <r>
    <n v="923"/>
    <n v="2118908"/>
    <d v="2021-12-15T13:40:00"/>
    <s v="JACKSON"/>
    <s v="N"/>
    <s v="Lap belt and shoulder harness used"/>
    <s v="Straight ahead"/>
    <n v="0"/>
    <n v="90"/>
    <s v="Jackknife, Ran off road left"/>
    <s v="Severe crosswinds"/>
    <s v="N"/>
    <s v="N"/>
    <s v="N"/>
    <s v="N"/>
    <n v="43.843167000000001"/>
    <n v="-101.517673"/>
    <s v="Light truck (2 axles, 4 tires)"/>
    <s v="Westbound"/>
    <s v="None; Swerving or avoiding due to wind, slippery surface, vehicle, object, non-motorist, etc."/>
    <s v="None"/>
    <m/>
    <s v="None"/>
    <s v="None"/>
    <s v="0.00 BAC"/>
    <x v="8"/>
    <x v="0"/>
  </r>
  <r>
    <n v="924"/>
    <n v="2119658"/>
    <d v="2021-12-26T13:32:00"/>
    <s v="JONES"/>
    <s v="N"/>
    <s v="Lap belt and shoulder harness used"/>
    <s v="Straight ahead"/>
    <n v="0"/>
    <n v="90"/>
    <s v="Cross median/centerline, Overturn/rollover, Ran off road left"/>
    <s v="Cloudy, Sleet, hail ( freezing rain or drizzle )"/>
    <s v="N"/>
    <s v="N"/>
    <s v="N"/>
    <s v="N"/>
    <n v="43.901159"/>
    <n v="-100.933093999999"/>
    <s v="Light truck (2 axles, 4 tires)"/>
    <s v="Eastbound"/>
    <s v="Driving too fast for conditions; Failure to keep in proper lane"/>
    <s v="Road surface condition ( wet, icy, snow, slush, etc. )"/>
    <m/>
    <s v="None"/>
    <s v="Weather conditions"/>
    <s v="Test not given"/>
    <x v="8"/>
    <x v="2"/>
  </r>
  <r>
    <n v="927"/>
    <n v="2200681"/>
    <d v="2022-01-21T16:26:00"/>
    <s v="JACKSON"/>
    <s v="N"/>
    <m/>
    <s v="Straight ahead"/>
    <n v="0"/>
    <n v="90"/>
    <s v="Delineator post, Overturn/rollover, Ran off road right"/>
    <s v="Cloudy"/>
    <s v="N"/>
    <s v="N"/>
    <s v="N"/>
    <s v="N"/>
    <n v="43.842730000000003"/>
    <n v="-101.291983"/>
    <s v="Tractor/semi-trailer"/>
    <s v="Eastbound"/>
    <s v="None; Running off road"/>
    <s v="None"/>
    <m/>
    <s v="None"/>
    <s v="None"/>
    <s v="Test not given"/>
    <x v="8"/>
    <x v="3"/>
  </r>
  <r>
    <n v="928"/>
    <n v="2120036"/>
    <d v="2021-12-19T18:03:00"/>
    <s v="JACKSON"/>
    <s v="N"/>
    <s v="Lap belt and shoulder harness used"/>
    <s v="Straight ahead"/>
    <n v="-1"/>
    <n v="90"/>
    <s v="Animal  - wild"/>
    <s v="Clear"/>
    <s v="N"/>
    <s v="N"/>
    <s v="N"/>
    <s v="N"/>
    <n v="43.856577000000001"/>
    <n v="-101.196263999999"/>
    <s v="Tractor/semi-trailer"/>
    <s v="Westbound"/>
    <s v="None"/>
    <s v="None"/>
    <m/>
    <s v="None"/>
    <s v="None"/>
    <s v="Test not given"/>
    <x v="8"/>
    <x v="0"/>
  </r>
  <r>
    <n v="929"/>
    <n v="2120035"/>
    <d v="2021-12-19T18:03:00"/>
    <s v="JACKSON"/>
    <s v="N"/>
    <s v="Lap belt and shoulder harness used"/>
    <s v="Straight ahead"/>
    <n v="-1"/>
    <n v="90"/>
    <s v="Animal  - wild"/>
    <s v="Clear"/>
    <s v="N"/>
    <s v="N"/>
    <s v="N"/>
    <s v="N"/>
    <n v="43.855705"/>
    <n v="-101.198053999999"/>
    <s v="Passenger car"/>
    <s v="Westbound"/>
    <s v="None"/>
    <s v="Animal in roadway"/>
    <m/>
    <s v="None"/>
    <s v="None"/>
    <s v="Test not given"/>
    <x v="8"/>
    <x v="0"/>
  </r>
  <r>
    <n v="932"/>
    <n v="2200198"/>
    <d v="2022-01-08T21:00:00"/>
    <s v="JACKSON"/>
    <s v="N"/>
    <m/>
    <m/>
    <n v="-1"/>
    <n v="90"/>
    <s v="Animal  - wild"/>
    <s v="Clear"/>
    <s v="N"/>
    <s v="N"/>
    <s v="N"/>
    <s v="N"/>
    <n v="43.900942999999899"/>
    <n v="-101.065504"/>
    <s v="Light truck (2 axles, 4 tires)"/>
    <s v="Eastbound"/>
    <s v="Wild animal hit - damage only"/>
    <s v="Wild animal hit - damage only"/>
    <m/>
    <s v="Wild animal hit"/>
    <s v="Wild animal hit - damage only"/>
    <s v="Wild animal hit"/>
    <x v="8"/>
    <x v="0"/>
  </r>
  <r>
    <n v="933"/>
    <n v="2200680"/>
    <d v="2022-01-21T08:40:00"/>
    <s v="JACKSON"/>
    <s v="N"/>
    <s v="Lap belt and shoulder harness used"/>
    <s v="Straight ahead"/>
    <n v="0"/>
    <n v="90"/>
    <s v="Cross median/centerline, Jackknife"/>
    <s v="Sleet, hail ( freezing rain or drizzle )"/>
    <s v="N"/>
    <s v="N"/>
    <s v="N"/>
    <s v="N"/>
    <n v="43.851151000000002"/>
    <n v="-101.472443999999"/>
    <s v="Tractor/semi-trailer"/>
    <s v="Westbound"/>
    <s v="None; Swerving or avoiding due to wind, slippery surface, vehicle, object, non-motorist, etc."/>
    <s v="Road surface condition ( wet, icy, snow, slush, etc. )"/>
    <m/>
    <s v="None"/>
    <s v="None"/>
    <s v="0.00 BAC"/>
    <x v="8"/>
    <x v="0"/>
  </r>
  <r>
    <n v="936"/>
    <n v="2204276"/>
    <d v="2022-04-07T10:58:00"/>
    <s v="JACKSON"/>
    <s v="N"/>
    <s v="Lap belt only used"/>
    <s v="Straight ahead"/>
    <n v="0"/>
    <n v="90"/>
    <s v="Overturn/rollover"/>
    <s v="Severe crosswinds"/>
    <s v="N"/>
    <s v="N"/>
    <s v="N"/>
    <s v="N"/>
    <n v="43.842812000000002"/>
    <n v="-101.517921"/>
    <s v="Tractor/semi-trailer"/>
    <s v="Eastbound"/>
    <s v="None"/>
    <s v="None"/>
    <m/>
    <s v="None"/>
    <s v="None"/>
    <s v="0.00 BAC"/>
    <x v="8"/>
    <x v="2"/>
  </r>
  <r>
    <n v="938"/>
    <n v="2204193"/>
    <d v="2022-04-12T05:59:00"/>
    <s v="JACKSON"/>
    <s v="N"/>
    <m/>
    <m/>
    <n v="-1"/>
    <n v="90"/>
    <s v="Animal  - wild"/>
    <s v="Cloudy"/>
    <s v="N"/>
    <s v="N"/>
    <s v="N"/>
    <s v="N"/>
    <n v="43.884663000000003"/>
    <n v="-101.134551"/>
    <s v="SUV ( sport utility/suburban )"/>
    <s v="Westbound"/>
    <s v="Wild animal hit - damage only"/>
    <s v="Animal in roadway"/>
    <m/>
    <s v="Wild animal hit"/>
    <s v="Wild animal hit - damage only"/>
    <s v="Wild animal hit"/>
    <x v="8"/>
    <x v="0"/>
  </r>
  <r>
    <n v="939"/>
    <n v="2205931"/>
    <d v="2022-05-22T11:15:00"/>
    <s v="JACKSON"/>
    <s v="N"/>
    <m/>
    <m/>
    <n v="-1"/>
    <n v="90"/>
    <s v="Animal  - wild"/>
    <s v="Clear"/>
    <s v="N"/>
    <s v="N"/>
    <s v="N"/>
    <s v="N"/>
    <n v="43.8511969999999"/>
    <n v="-101.380925"/>
    <s v="Passenger car"/>
    <s v="Eastbound"/>
    <s v="Wild animal hit - damage only"/>
    <s v="Animal in roadway"/>
    <m/>
    <s v="Wild animal hit"/>
    <s v="Wild animal hit - damage only"/>
    <s v="Wild animal hit"/>
    <x v="8"/>
    <x v="0"/>
  </r>
  <r>
    <n v="940"/>
    <n v="2201876"/>
    <d v="2022-02-17T14:10:00"/>
    <s v="JONES"/>
    <s v="N"/>
    <s v="Lap belt and shoulder harness used"/>
    <s v="Straight ahead"/>
    <n v="0"/>
    <n v="90"/>
    <s v="Other movable object"/>
    <s v="Clear"/>
    <s v="N"/>
    <s v="N"/>
    <s v="N"/>
    <s v="N"/>
    <n v="43.887177999999899"/>
    <n v="-100.883410999999"/>
    <s v="Passenger car"/>
    <s v="Eastbound"/>
    <s v="None"/>
    <s v="None"/>
    <m/>
    <s v="None"/>
    <s v="None"/>
    <s v="Test not given"/>
    <x v="8"/>
    <x v="0"/>
  </r>
  <r>
    <n v="941"/>
    <n v="2206284"/>
    <d v="2022-05-26T20:55:00"/>
    <s v="JACKSON"/>
    <s v="N"/>
    <m/>
    <m/>
    <n v="-1"/>
    <n v="90"/>
    <s v="Animal  - wild"/>
    <s v="Clear"/>
    <s v="N"/>
    <s v="N"/>
    <s v="N"/>
    <s v="N"/>
    <n v="43.842962999999898"/>
    <n v="-101.289528"/>
    <s v="Mini-van/passenger van with seats for 8 or less, including driver"/>
    <s v="Westbound"/>
    <s v="Wild animal hit - damage only"/>
    <s v="Animal in roadway"/>
    <m/>
    <s v="Wild animal hit"/>
    <s v="Wild animal hit - damage only"/>
    <s v="Wild animal hit"/>
    <x v="8"/>
    <x v="0"/>
  </r>
  <r>
    <n v="942"/>
    <n v="2204315"/>
    <d v="2022-04-13T09:30:00"/>
    <s v="JACKSON"/>
    <s v="N"/>
    <s v="Lap belt and shoulder harness used"/>
    <s v="Straight ahead"/>
    <n v="0"/>
    <n v="90"/>
    <s v="Fence, Ran off road left, Separation of units"/>
    <s v="Severe crosswinds"/>
    <s v="N"/>
    <s v="N"/>
    <s v="N"/>
    <s v="N"/>
    <n v="43.851649000000002"/>
    <n v="-101.421126999999"/>
    <s v="Single-unit truck (2 axle, 6 tires) GVWR 10,000 lbs or less"/>
    <s v="Eastbound"/>
    <s v="None"/>
    <s v="None"/>
    <m/>
    <s v="Truck coupling / trailer hitch / safety chains"/>
    <s v="None"/>
    <s v="0.00 BAC"/>
    <x v="8"/>
    <x v="0"/>
  </r>
  <r>
    <n v="943"/>
    <n v="2206360"/>
    <d v="2022-05-29T05:24:00"/>
    <s v="JACKSON"/>
    <s v="N"/>
    <m/>
    <m/>
    <n v="-1"/>
    <n v="90"/>
    <s v="Animal  - wild"/>
    <s v="Clear"/>
    <s v="N"/>
    <s v="N"/>
    <s v="N"/>
    <s v="N"/>
    <n v="43.851509"/>
    <n v="-101.430920999999"/>
    <s v="SUV ( sport utility/suburban )"/>
    <s v="Eastbound"/>
    <s v="Wild animal hit - damage only"/>
    <s v="Animal in roadway"/>
    <m/>
    <s v="Wild animal hit"/>
    <s v="Wild animal hit - damage only"/>
    <s v="Wild animal hit"/>
    <x v="8"/>
    <x v="0"/>
  </r>
  <r>
    <n v="947"/>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8"/>
    <x v="0"/>
  </r>
  <r>
    <n v="949"/>
    <n v="2202686"/>
    <d v="2022-03-05T09:00:00"/>
    <s v="JONES"/>
    <s v="N"/>
    <s v="Lap belt and shoulder harness used"/>
    <s v="Straight ahead"/>
    <n v="0"/>
    <n v="90"/>
    <s v="Jackknife"/>
    <s v="Sleet, hail ( freezing rain or drizzle )"/>
    <s v="N"/>
    <s v="N"/>
    <s v="N"/>
    <s v="N"/>
    <n v="43.901198000000001"/>
    <n v="-101.051850999999"/>
    <s v="Tractor/semi-trailer"/>
    <s v="Westbound"/>
    <s v="None; Swerving or avoiding due to wind, slippery surface, vehicle, object, non-motorist, etc."/>
    <s v="Road surface condition ( wet, icy, snow, slush, etc. )"/>
    <m/>
    <s v="None"/>
    <s v="None"/>
    <s v="0.00 BAC"/>
    <x v="8"/>
    <x v="0"/>
  </r>
  <r>
    <n v="950"/>
    <n v="2203555"/>
    <d v="2022-03-29T16:08:00"/>
    <s v="JACKSON"/>
    <s v="N"/>
    <s v="Lap belt and shoulder harness used"/>
    <s v="Straight ahead"/>
    <n v="0"/>
    <n v="90"/>
    <s v="Overturn/rollover"/>
    <s v="Severe crosswinds"/>
    <s v="N"/>
    <s v="N"/>
    <s v="N"/>
    <s v="N"/>
    <n v="43.85145"/>
    <n v="-101.380955999999"/>
    <s v="Light truck (2 axles, 4 tires)"/>
    <s v="Westbound"/>
    <s v="None"/>
    <s v="None"/>
    <m/>
    <s v="None"/>
    <s v="None"/>
    <s v="0.00 BAC"/>
    <x v="8"/>
    <x v="0"/>
  </r>
  <r>
    <n v="951"/>
    <n v="2203637"/>
    <d v="2022-03-30T04:02:00"/>
    <s v="JONES"/>
    <s v="N"/>
    <s v="Lap belt and shoulder harness used"/>
    <s v="Turning left"/>
    <n v="0"/>
    <n v="90"/>
    <s v="Jackknife, Ran off road left"/>
    <s v="Cloudy"/>
    <s v="N"/>
    <s v="N"/>
    <s v="N"/>
    <s v="N"/>
    <n v="43.883276000000002"/>
    <n v="-100.718755999999"/>
    <s v="Tractor/semi-trailer"/>
    <s v="Eastbound"/>
    <s v="None; Running off road"/>
    <s v="Road surface condition ( wet, icy, snow, slush, etc. )"/>
    <m/>
    <s v="None"/>
    <s v="Weather conditions"/>
    <s v="Test not given"/>
    <x v="8"/>
    <x v="0"/>
  </r>
  <r>
    <n v="953"/>
    <n v="2203962"/>
    <d v="2022-03-31T21:34:00"/>
    <s v="JACKSON"/>
    <s v="N"/>
    <s v="Lap belt and shoulder harness used"/>
    <s v="Changing lanes, Overtaking/passing"/>
    <n v="0"/>
    <n v="90"/>
    <s v="Cross median/centerline, Motor vehicle in transport"/>
    <s v="Cloudy"/>
    <s v="N"/>
    <s v="N"/>
    <s v="N"/>
    <s v="N"/>
    <n v="43.859608999999899"/>
    <n v="-101.189459999999"/>
    <s v="Tractor/semi-trailer; Truck pulling trailer(s) - GCWR 10,001 lbs or more"/>
    <s v="Eastbound"/>
    <s v="Improper lane change; None"/>
    <s v="None"/>
    <m/>
    <s v="None"/>
    <s v="None"/>
    <s v="0.00 BAC, 0.00 BAC"/>
    <x v="8"/>
    <x v="0"/>
  </r>
  <r>
    <n v="954"/>
    <n v="2205681"/>
    <d v="2022-02-18T11:18:00"/>
    <s v="JONES"/>
    <s v="N"/>
    <s v="Lap belt and shoulder harness used"/>
    <s v="Straight ahead"/>
    <n v="0"/>
    <n v="90"/>
    <s v="Equipment failure ( tires, brakes, etc. ), Fire/explosion, Ran off road right, Separation of units"/>
    <s v="Cloudy, Severe crosswinds"/>
    <s v="N"/>
    <s v="N"/>
    <s v="N"/>
    <s v="N"/>
    <n v="43.886533999999898"/>
    <n v="-100.812568999999"/>
    <s v="Tractor/semi-trailer"/>
    <s v="Eastbound"/>
    <s v="None"/>
    <s v="None"/>
    <m/>
    <s v="Wheels"/>
    <s v="None"/>
    <s v="Test not given"/>
    <x v="8"/>
    <x v="0"/>
  </r>
  <r>
    <n v="955"/>
    <n v="2204314"/>
    <d v="2022-04-07T17:40:00"/>
    <s v="JACKSON"/>
    <s v="N"/>
    <s v="Lap belt and shoulder harness used"/>
    <s v="Straight ahead"/>
    <n v="0"/>
    <n v="90"/>
    <s v="Overturn/rollover"/>
    <s v="Severe crosswinds"/>
    <s v="N"/>
    <s v="N"/>
    <s v="N"/>
    <s v="N"/>
    <n v="43.895166000000003"/>
    <n v="-101.113174999999"/>
    <s v="Light truck (2 axles, 4 tires)"/>
    <s v="Eastbound"/>
    <s v="None; Swerving or avoiding due to wind, slippery surface, vehicle, object, non-motorist, etc."/>
    <s v="None"/>
    <m/>
    <s v="None"/>
    <s v="None"/>
    <s v="0.00 BAC"/>
    <x v="8"/>
    <x v="0"/>
  </r>
  <r>
    <n v="956"/>
    <n v="2204737"/>
    <d v="2022-04-13T15:19:00"/>
    <s v="JACKSON"/>
    <s v="N"/>
    <s v="Lap belt and shoulder harness used"/>
    <s v="Straight ahead"/>
    <n v="0"/>
    <n v="90"/>
    <s v="Cross median/centerline, Overturn/rollover, Ran off road left"/>
    <s v="Severe crosswinds"/>
    <s v="N"/>
    <s v="N"/>
    <s v="N"/>
    <s v="N"/>
    <n v="43.888733000000002"/>
    <n v="-101.126575"/>
    <s v="Single-unit truck (2 axle, 6 tires) GVWR 10,000 lbs or less"/>
    <s v="Westbound"/>
    <s v="Failure to keep in proper lane; None"/>
    <s v="None"/>
    <m/>
    <s v="None"/>
    <s v="None"/>
    <s v="Test not given"/>
    <x v="8"/>
    <x v="0"/>
  </r>
  <r>
    <n v="957"/>
    <n v="2205209"/>
    <d v="2022-04-24T13:18:00"/>
    <s v="JACKSON"/>
    <s v="N"/>
    <s v="Lap belt and shoulder harness used"/>
    <s v="Straight ahead"/>
    <n v="0"/>
    <n v="90"/>
    <s v="Overturn/rollover"/>
    <s v="Severe crosswinds"/>
    <s v="N"/>
    <s v="N"/>
    <s v="N"/>
    <s v="N"/>
    <n v="43.894969000000003"/>
    <n v="-101.114296999999"/>
    <s v="Light truck (2 axles, 4 tires)"/>
    <s v="Westbound"/>
    <s v="Driving too fast for conditions; None"/>
    <s v="None"/>
    <m/>
    <s v="None"/>
    <s v="None"/>
    <s v="0.00 BAC, Not reported"/>
    <x v="8"/>
    <x v="2"/>
  </r>
  <r>
    <n v="958"/>
    <n v="2206903"/>
    <d v="2022-06-11T05:33:00"/>
    <s v="JACKSON"/>
    <s v="N"/>
    <m/>
    <m/>
    <n v="-1"/>
    <n v="90"/>
    <s v="Animal  - wild"/>
    <s v="Cloudy"/>
    <s v="N"/>
    <s v="N"/>
    <s v="N"/>
    <s v="N"/>
    <n v="43.8641369999999"/>
    <n v="-101.180734999999"/>
    <s v="Passenger car"/>
    <s v="Westbound"/>
    <s v="Wild animal hit - damage only"/>
    <s v="Animal in roadway"/>
    <m/>
    <s v="Wild animal hit"/>
    <s v="Wild animal hit - damage only"/>
    <s v="Wild animal hit"/>
    <x v="8"/>
    <x v="0"/>
  </r>
  <r>
    <n v="959"/>
    <n v="2207178"/>
    <d v="2022-06-16T21:05:00"/>
    <s v="JACKSON"/>
    <s v="N"/>
    <m/>
    <m/>
    <n v="-1"/>
    <n v="90"/>
    <s v="Animal  - wild"/>
    <s v="Cloudy"/>
    <s v="N"/>
    <s v="N"/>
    <s v="N"/>
    <s v="N"/>
    <n v="43.842559000000001"/>
    <n v="-101.242486999999"/>
    <s v="Passenger car"/>
    <s v="Eastbound"/>
    <s v="Wild animal hit - damage only"/>
    <s v="Animal in roadway"/>
    <m/>
    <s v="Wild animal hit"/>
    <s v="Wild animal hit - damage only"/>
    <s v="Wild animal hit"/>
    <x v="8"/>
    <x v="0"/>
  </r>
  <r>
    <n v="960"/>
    <n v="2208157"/>
    <d v="2022-07-08T05:40:00"/>
    <s v="JACKSON"/>
    <s v="N"/>
    <m/>
    <m/>
    <n v="-1"/>
    <n v="90"/>
    <s v="Animal  - wild"/>
    <s v="Clear"/>
    <s v="N"/>
    <s v="N"/>
    <s v="N"/>
    <s v="N"/>
    <n v="43.84543"/>
    <n v="-101.332617999999"/>
    <s v="Passenger car"/>
    <s v="Westbound"/>
    <s v="Wild animal hit - damage only"/>
    <s v="Animal in roadway"/>
    <m/>
    <s v="Wild animal hit"/>
    <s v="Wild animal hit - damage only"/>
    <s v="Wild animal hit"/>
    <x v="8"/>
    <x v="0"/>
  </r>
  <r>
    <n v="961"/>
    <n v="2206292"/>
    <d v="2022-05-23T12:36:00"/>
    <s v="JACKSON"/>
    <s v="N"/>
    <s v="Lap belt only used"/>
    <s v="Straight ahead"/>
    <n v="0"/>
    <n v="90"/>
    <s v="Overturn/rollover, Ran off road right"/>
    <s v="Rain"/>
    <s v="N"/>
    <s v="N"/>
    <s v="N"/>
    <s v="N"/>
    <n v="43.850530999999897"/>
    <n v="-101.492925"/>
    <s v="Passenger car"/>
    <s v="Westbound"/>
    <s v="Failure to keep in proper lane; None"/>
    <s v="Road surface condition ( wet, icy, snow, slush, etc. )"/>
    <s v="DUI, CARELESS DRIVING., HIT/RUN PROPERTY DAMAGE, OPEN CONTAINER IN VEHICLE"/>
    <s v="None"/>
    <s v="None"/>
    <s v="Test refused"/>
    <x v="8"/>
    <x v="2"/>
  </r>
  <r>
    <n v="962"/>
    <n v="2208629"/>
    <d v="2022-07-07T22:15:00"/>
    <s v="JACKSON"/>
    <s v="N"/>
    <s v="Lap belt and shoulder harness used"/>
    <s v="Straight ahead"/>
    <n v="0"/>
    <n v="90"/>
    <s v="Animal  - wild"/>
    <s v="Clear"/>
    <s v="N"/>
    <s v="N"/>
    <s v="N"/>
    <s v="N"/>
    <n v="43.848137999999899"/>
    <n v="-101.212902999999"/>
    <s v="SUV ( sport utility/suburban )"/>
    <s v="Eastbound"/>
    <s v="None"/>
    <s v="Animal in roadway"/>
    <m/>
    <s v="None"/>
    <s v="None"/>
    <s v="Test not given, Not reported, Not reported, Not reported"/>
    <x v="8"/>
    <x v="1"/>
  </r>
  <r>
    <n v="963"/>
    <n v="2207276"/>
    <d v="2022-06-11T17:25:00"/>
    <s v="JACKSON"/>
    <s v="N"/>
    <s v="Helmet and eye protection"/>
    <s v="Straight ahead"/>
    <n v="0"/>
    <n v="90"/>
    <s v="Equipment failure ( tires, brakes, etc. ), Overturn/rollover, Ran off road right"/>
    <s v="Clear"/>
    <s v="N"/>
    <s v="N"/>
    <s v="N"/>
    <s v="N"/>
    <n v="43.846893999999899"/>
    <n v="-101.340558"/>
    <s v="Motorcycle"/>
    <s v="Westbound"/>
    <s v="None"/>
    <s v="None"/>
    <m/>
    <s v="Steering"/>
    <s v="None"/>
    <s v="Test not given"/>
    <x v="8"/>
    <x v="3"/>
  </r>
  <r>
    <n v="964"/>
    <n v="2207351"/>
    <d v="2022-06-12T20:35:00"/>
    <s v="JACKSON"/>
    <s v="N"/>
    <s v="Lap belt and shoulder harness used"/>
    <s v="Straight ahead"/>
    <n v="0"/>
    <n v="90"/>
    <s v="Overturn/rollover"/>
    <s v="Rain, Severe crosswinds"/>
    <s v="N"/>
    <s v="N"/>
    <s v="N"/>
    <s v="N"/>
    <n v="43.849260999999899"/>
    <n v="-101.353403"/>
    <s v="SUV ( sport utility/suburban )"/>
    <s v="Westbound"/>
    <s v="None"/>
    <s v="None"/>
    <m/>
    <s v="None"/>
    <s v="Weather conditions"/>
    <s v="Test not given"/>
    <x v="8"/>
    <x v="0"/>
  </r>
  <r>
    <n v="965"/>
    <n v="2206606"/>
    <d v="2022-06-04T08:50:00"/>
    <s v="JACKSON"/>
    <s v="N"/>
    <s v="Helmet and eye protection"/>
    <s v="Straight ahead"/>
    <n v="0"/>
    <n v="90"/>
    <s v="Cargo/equipment loss or shift"/>
    <s v="Cloudy"/>
    <s v="N"/>
    <s v="N"/>
    <s v="N"/>
    <s v="N"/>
    <n v="43.8512729999999"/>
    <n v="-101.447299"/>
    <s v="Motorcycle"/>
    <s v="Eastbound"/>
    <s v="None; Swerving or avoiding due to wind, slippery surface, vehicle, object, non-motorist, etc."/>
    <s v="None"/>
    <m/>
    <s v="Cargo"/>
    <s v="None"/>
    <s v="0.00 BAC"/>
    <x v="8"/>
    <x v="2"/>
  </r>
  <r>
    <n v="966"/>
    <n v="2208135"/>
    <d v="2022-06-30T13:10:00"/>
    <s v="JACKSON"/>
    <s v="N"/>
    <s v="Lap belt and shoulder harness used"/>
    <s v="Changing lanes, Straight ahead"/>
    <n v="0"/>
    <n v="90"/>
    <s v="Cross median/centerline, Motor vehicle in transport"/>
    <s v="Clear"/>
    <s v="N"/>
    <s v="N"/>
    <s v="N"/>
    <s v="N"/>
    <n v="43.842942999999899"/>
    <n v="-101.285234"/>
    <s v="Passenger car; Single-unit truck (3 or more axles)"/>
    <s v="Westbound"/>
    <s v="Improper passing; None"/>
    <s v="None"/>
    <m/>
    <s v="None"/>
    <s v="None"/>
    <s v="0.00 BAC, 0.00 BAC"/>
    <x v="8"/>
    <x v="0"/>
  </r>
  <r>
    <n v="967"/>
    <n v="2207350"/>
    <d v="2022-06-20T17:15:00"/>
    <s v="JACKSON"/>
    <s v="N"/>
    <s v="Lap belt and shoulder harness used"/>
    <s v="Straight ahead"/>
    <n v="0"/>
    <n v="73"/>
    <s v="Overturn/rollover"/>
    <s v="Rain"/>
    <s v="N"/>
    <s v="N"/>
    <s v="N"/>
    <s v="N"/>
    <n v="43.778695999999897"/>
    <n v="-101.529433999999"/>
    <s v="Light truck (2 axles, 4 tires)"/>
    <s v="Northbound"/>
    <s v="None"/>
    <s v="None"/>
    <m/>
    <s v="None"/>
    <s v="Weather conditions"/>
    <s v="Test not given"/>
    <x v="8"/>
    <x v="0"/>
  </r>
  <r>
    <n v="968"/>
    <n v="2207937"/>
    <d v="2022-06-22T23:30:00"/>
    <s v="JACKSON"/>
    <s v="N"/>
    <s v="Lap belt and shoulder harness used"/>
    <s v="Leaving traffic lane"/>
    <n v="0"/>
    <n v="90"/>
    <s v="Overturn/rollover, Ran off road left"/>
    <s v="Clear"/>
    <s v="N"/>
    <s v="N"/>
    <s v="N"/>
    <s v="N"/>
    <n v="43.843041999999897"/>
    <n v="-101.315358"/>
    <s v="SUV ( sport utility/suburban )"/>
    <s v="Eastbound"/>
    <s v="None; Running off road"/>
    <s v="None"/>
    <m/>
    <s v="None"/>
    <s v="None"/>
    <s v="Test not given"/>
    <x v="8"/>
    <x v="1"/>
  </r>
  <r>
    <n v="969"/>
    <n v="2207503"/>
    <d v="2022-06-16T10:46:00"/>
    <s v="JONES"/>
    <s v="N"/>
    <s v="Lap belt and shoulder harness used"/>
    <s v="Straight ahead"/>
    <n v="0"/>
    <n v="90"/>
    <s v="Motor vehicle in transport"/>
    <s v="Clear"/>
    <s v="N"/>
    <s v="N"/>
    <s v="N"/>
    <s v="N"/>
    <n v="43.883274999999898"/>
    <n v="-100.718740999999"/>
    <s v="Passenger car; Unknown"/>
    <s v="Eastbound; Not reported"/>
    <s v="None; Not Reported"/>
    <s v="None; Unknown"/>
    <m/>
    <s v="None; Unknown"/>
    <s v="None; Not reported"/>
    <s v="Test not given, Not reported"/>
    <x v="8"/>
    <x v="0"/>
  </r>
  <r>
    <n v="970"/>
    <n v="2209685"/>
    <d v="2022-08-05T15:05:00"/>
    <s v="JACKSON"/>
    <s v="N"/>
    <s v="Helmet and eye protection"/>
    <s v="Straight ahead"/>
    <n v="0"/>
    <n v="90"/>
    <s v="Overturn/rollover, Ran off road left"/>
    <s v="Clear"/>
    <s v="N"/>
    <s v="N"/>
    <s v="N"/>
    <s v="N"/>
    <n v="43.850727999999897"/>
    <n v="-101.366789999999"/>
    <s v="Motorcycle"/>
    <s v="Westbound"/>
    <s v="Failure to keep in proper lane; None"/>
    <s v="None"/>
    <m/>
    <s v="None"/>
    <s v="None"/>
    <s v="0.00 BAC"/>
    <x v="8"/>
    <x v="1"/>
  </r>
  <r>
    <n v="972"/>
    <n v="2208689"/>
    <d v="2022-07-17T11:05:00"/>
    <s v="JACKSON"/>
    <s v="N"/>
    <m/>
    <m/>
    <n v="-1"/>
    <n v="90"/>
    <s v="Animal  - wild"/>
    <s v="Clear"/>
    <s v="N"/>
    <s v="N"/>
    <s v="N"/>
    <s v="N"/>
    <n v="43.843429"/>
    <n v="-101.515987999999"/>
    <s v="Passenger car"/>
    <s v="Eastbound"/>
    <s v="Wild animal hit - damage only"/>
    <s v="Animal in roadway"/>
    <m/>
    <s v="Wild animal hit"/>
    <s v="Wild animal hit - damage only"/>
    <s v="Wild animal hit"/>
    <x v="8"/>
    <x v="0"/>
  </r>
  <r>
    <n v="973"/>
    <n v="2211056"/>
    <d v="2022-07-13T21:14:00"/>
    <s v="JACKSON"/>
    <s v="N"/>
    <m/>
    <m/>
    <n v="-1"/>
    <n v="73"/>
    <s v="Animal  - wild"/>
    <s v="Clear"/>
    <s v="N"/>
    <s v="N"/>
    <s v="N"/>
    <s v="N"/>
    <n v="43.743492000000003"/>
    <n v="-101.52571"/>
    <s v="Passenger car"/>
    <s v="Northbound"/>
    <s v="Wild animal hit - damage only"/>
    <s v="Animal in roadway"/>
    <m/>
    <s v="Wild animal hit"/>
    <s v="Wild animal hit - damage only"/>
    <s v="Wild animal hit"/>
    <x v="8"/>
    <x v="0"/>
  </r>
  <r>
    <n v="975"/>
    <n v="2210798"/>
    <d v="2022-08-25T17:24:00"/>
    <s v="JACKSON"/>
    <s v="N"/>
    <s v="Helmet and eye protection"/>
    <s v="Changing lanes"/>
    <n v="0"/>
    <n v="90"/>
    <s v="Ditch, Overturn/rollover, Ran off road right"/>
    <s v="Clear"/>
    <s v="N"/>
    <s v="N"/>
    <s v="N"/>
    <s v="N"/>
    <n v="43.849466999999898"/>
    <n v="-101.356193"/>
    <s v="Motorcycle"/>
    <s v="Eastbound"/>
    <s v="Failure to keep in proper lane; Running off road"/>
    <s v="None"/>
    <m/>
    <s v="None"/>
    <s v="None"/>
    <s v="0.00 BAC"/>
    <x v="8"/>
    <x v="1"/>
  </r>
  <r>
    <n v="977"/>
    <n v="2212191"/>
    <d v="2022-08-18T06:15:00"/>
    <s v="JONES"/>
    <s v="N"/>
    <m/>
    <m/>
    <n v="-1"/>
    <n v="90"/>
    <s v="Animal  - wild"/>
    <s v="Clear"/>
    <s v="N"/>
    <s v="N"/>
    <s v="N"/>
    <s v="N"/>
    <n v="43.901172000000003"/>
    <n v="-100.952378999999"/>
    <s v="SUV ( sport utility/suburban )"/>
    <s v="Westbound"/>
    <s v="Wild animal hit - damage only"/>
    <s v="Animal in roadway"/>
    <m/>
    <s v="Wild animal hit"/>
    <s v="Wild animal hit - damage only"/>
    <s v="Wild animal hit"/>
    <x v="8"/>
    <x v="0"/>
  </r>
  <r>
    <n v="978"/>
    <n v="2212173"/>
    <d v="2022-03-05T08:19:00"/>
    <s v="JONES"/>
    <s v="N"/>
    <s v="Lap belt and shoulder harness used"/>
    <s v="Turning left"/>
    <n v="0"/>
    <n v="90"/>
    <s v="Overturn/rollover, Ran off road left"/>
    <s v="Cloudy"/>
    <s v="N"/>
    <s v="N"/>
    <s v="N"/>
    <s v="N"/>
    <n v="43.901190999999898"/>
    <n v="-101.034229999999"/>
    <s v="SUV ( sport utility/suburban )"/>
    <s v="Westbound"/>
    <s v="None; Running off road"/>
    <s v="Road surface condition ( wet, icy, snow, slush, etc. )"/>
    <m/>
    <s v="Not applicable"/>
    <s v="Weather conditions"/>
    <s v="Test not given"/>
    <x v="8"/>
    <x v="2"/>
  </r>
  <r>
    <n v="979"/>
    <n v="2212174"/>
    <d v="2022-06-23T22:03:00"/>
    <s v="JONES"/>
    <s v="N"/>
    <m/>
    <m/>
    <n v="-1"/>
    <n v="90"/>
    <s v="Animal  - wild"/>
    <s v="Clear"/>
    <s v="N"/>
    <s v="N"/>
    <s v="N"/>
    <s v="N"/>
    <n v="43.8852809999999"/>
    <n v="-100.738607"/>
    <s v="Light truck (2 axles, 4 tires)"/>
    <s v="Westbound"/>
    <s v="Wild animal hit - damage only"/>
    <s v="Animal in roadway"/>
    <m/>
    <s v="Wild animal hit"/>
    <s v="Wild animal hit - damage only"/>
    <s v="Wild animal hit"/>
    <x v="8"/>
    <x v="0"/>
  </r>
  <r>
    <n v="980"/>
    <n v="2212192"/>
    <d v="2022-09-03T02:50:00"/>
    <s v="JONES"/>
    <s v="N"/>
    <m/>
    <m/>
    <n v="-1"/>
    <n v="90"/>
    <s v="Animal  - wild"/>
    <s v="Clear"/>
    <s v="N"/>
    <s v="N"/>
    <s v="N"/>
    <s v="N"/>
    <n v="43.9009509999999"/>
    <n v="-101.026656"/>
    <s v="Tractor/semi-trailer"/>
    <s v="Eastbound"/>
    <s v="Wild animal hit - damage only"/>
    <s v="Animal in roadway"/>
    <m/>
    <s v="Wild animal hit"/>
    <s v="Wild animal hit - damage only"/>
    <s v="Wild animal hit"/>
    <x v="8"/>
    <x v="0"/>
  </r>
  <r>
    <n v="982"/>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8"/>
    <x v="0"/>
  </r>
  <r>
    <n v="983"/>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8"/>
    <x v="0"/>
  </r>
  <r>
    <n v="984"/>
    <n v="2212117"/>
    <d v="2022-09-24T04:30:00"/>
    <s v="JACKSON"/>
    <s v="N"/>
    <m/>
    <m/>
    <n v="-1"/>
    <n v="90"/>
    <s v="Animal  - wild"/>
    <s v="Clear"/>
    <s v="N"/>
    <s v="N"/>
    <s v="N"/>
    <s v="N"/>
    <n v="43.896127999999898"/>
    <n v="-101.110641"/>
    <s v="Light truck (2 axles, 4 tires)"/>
    <s v="Eastbound"/>
    <s v="Wild animal hit - damage only"/>
    <s v="Animal in roadway"/>
    <m/>
    <s v="Wild animal hit"/>
    <s v="Wild animal hit - damage only"/>
    <s v="Wild animal hit"/>
    <x v="8"/>
    <x v="0"/>
  </r>
  <r>
    <n v="985"/>
    <n v="2212104"/>
    <d v="2022-09-13T19:40:00"/>
    <s v="JACKSON"/>
    <s v="N"/>
    <m/>
    <m/>
    <n v="-1"/>
    <n v="73"/>
    <s v="Animal  - wild"/>
    <s v="Cloudy"/>
    <s v="N"/>
    <s v="N"/>
    <s v="N"/>
    <s v="N"/>
    <n v="43.754130000000004"/>
    <n v="-101.524151"/>
    <s v="Passenger car"/>
    <s v="Northbound"/>
    <s v="Wild animal hit - damage only"/>
    <s v="Animal in roadway"/>
    <m/>
    <s v="Wild animal hit"/>
    <s v="Wild animal hit - damage only"/>
    <s v="Wild animal hit"/>
    <x v="8"/>
    <x v="0"/>
  </r>
  <r>
    <n v="986"/>
    <n v="2212084"/>
    <d v="2022-09-10T20:27:00"/>
    <s v="JACKSON"/>
    <s v="N"/>
    <m/>
    <m/>
    <n v="-1"/>
    <n v="90"/>
    <s v="Animal  - wild"/>
    <s v="Clear"/>
    <s v="N"/>
    <s v="N"/>
    <s v="N"/>
    <s v="N"/>
    <n v="43.844786999999897"/>
    <n v="-101.511734"/>
    <s v="Mini-van/passenger van with seats for 8 or less, including driver"/>
    <s v="Eastbound"/>
    <s v="Wild animal hit - damage only"/>
    <s v="Animal in roadway"/>
    <m/>
    <s v="Wild animal hit"/>
    <s v="Wild animal hit - damage only"/>
    <s v="Wild animal hit"/>
    <x v="8"/>
    <x v="0"/>
  </r>
  <r>
    <n v="987"/>
    <n v="2212083"/>
    <d v="2022-09-10T00:56:00"/>
    <s v="JACKSON"/>
    <s v="N"/>
    <m/>
    <m/>
    <n v="-1"/>
    <n v="90"/>
    <s v="Animal  - wild"/>
    <s v="Clear"/>
    <s v="N"/>
    <s v="N"/>
    <s v="N"/>
    <s v="N"/>
    <n v="43.850563000000001"/>
    <n v="-101.490442999999"/>
    <s v="SUV ( sport utility/suburban )"/>
    <s v="Eastbound"/>
    <s v="Wild animal hit - damage only"/>
    <s v="Animal in roadway"/>
    <m/>
    <s v="Wild animal hit"/>
    <s v="Wild animal hit - damage only"/>
    <s v="Wild animal hit"/>
    <x v="8"/>
    <x v="0"/>
  </r>
  <r>
    <n v="988"/>
    <n v="2211684"/>
    <d v="2022-09-10T20:50:00"/>
    <s v="JACKSON"/>
    <s v="N"/>
    <m/>
    <m/>
    <n v="-1"/>
    <n v="73"/>
    <s v="Animal  - wild"/>
    <s v="Clear"/>
    <s v="N"/>
    <s v="N"/>
    <s v="N"/>
    <s v="N"/>
    <n v="43.732643000000003"/>
    <n v="-101.538943"/>
    <s v="Passenger car"/>
    <s v="Southbound"/>
    <s v="Wild animal hit - damage only"/>
    <s v="Animal in roadway"/>
    <m/>
    <s v="Wild animal hit"/>
    <s v="Wild animal hit - damage only"/>
    <s v="Wild animal hit"/>
    <x v="8"/>
    <x v="0"/>
  </r>
  <r>
    <n v="989"/>
    <n v="2211247"/>
    <d v="2022-09-03T21:11:00"/>
    <s v="JACKSON"/>
    <s v="N"/>
    <m/>
    <m/>
    <n v="-1"/>
    <n v="90"/>
    <s v="Animal  - wild"/>
    <s v="Clear"/>
    <s v="N"/>
    <s v="N"/>
    <s v="N"/>
    <s v="N"/>
    <n v="43.842545000000001"/>
    <n v="-101.237442999999"/>
    <s v="SUV ( sport utility/suburban )"/>
    <s v="Eastbound"/>
    <s v="Wild animal hit - damage only"/>
    <s v="Animal in roadway"/>
    <m/>
    <s v="Wild animal hit"/>
    <s v="Wild animal hit - damage only"/>
    <s v="Wild animal hit"/>
    <x v="8"/>
    <x v="0"/>
  </r>
  <r>
    <n v="992"/>
    <n v="2213471"/>
    <d v="2022-09-22T16:40:00"/>
    <s v="JACKSON"/>
    <s v="N"/>
    <s v="Lap belt and shoulder harness used, None used"/>
    <s v="Straight ahead"/>
    <n v="0"/>
    <n v="73"/>
    <s v="Cargo/equipment loss or shift, Culvert, Overturn/rollover, Ran off road right"/>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8"/>
    <x v="4"/>
  </r>
  <r>
    <n v="993"/>
    <n v="2213522"/>
    <d v="2022-10-01T02:20:00"/>
    <s v="JACKSON"/>
    <s v="N"/>
    <m/>
    <m/>
    <n v="-1"/>
    <n v="90"/>
    <s v="Animal  - wild"/>
    <s v="Clear"/>
    <s v="N"/>
    <s v="N"/>
    <s v="N"/>
    <s v="N"/>
    <n v="43.896608000000001"/>
    <n v="-101.10908000000001"/>
    <s v="Tractor/semi-trailer"/>
    <s v="Eastbound"/>
    <s v="Wild animal hit - damage only"/>
    <s v="Animal in roadway"/>
    <m/>
    <s v="Wild animal hit"/>
    <s v="Wild animal hit - damage only"/>
    <s v="Wild animal hit"/>
    <x v="8"/>
    <x v="0"/>
  </r>
  <r>
    <n v="994"/>
    <n v="2214641"/>
    <d v="2022-10-20T10:20:00"/>
    <s v="JACKSON"/>
    <s v="N"/>
    <s v="Lap belt and shoulder harness used"/>
    <s v="Straight ahead"/>
    <n v="0"/>
    <n v="90"/>
    <s v="Equipment failure ( tires, brakes, etc. ), Fire/explosion"/>
    <s v="Clear"/>
    <s v="N"/>
    <s v="N"/>
    <s v="N"/>
    <s v="N"/>
    <n v="43.851688000000003"/>
    <n v="-101.418370999999"/>
    <s v="Tractor/semi-trailer"/>
    <s v="Eastbound"/>
    <s v="None; Unknown"/>
    <s v="None"/>
    <m/>
    <s v="Brakes"/>
    <s v="None"/>
    <s v="Test not given"/>
    <x v="8"/>
    <x v="0"/>
  </r>
  <r>
    <n v="995"/>
    <n v="2213986"/>
    <d v="2022-10-18T21:50:00"/>
    <s v="JACKSON"/>
    <s v="N"/>
    <m/>
    <m/>
    <n v="-1"/>
    <n v="90"/>
    <s v="Animal  - wild"/>
    <s v="Clear"/>
    <s v="N"/>
    <s v="N"/>
    <s v="N"/>
    <s v="N"/>
    <n v="43.842905000000002"/>
    <n v="-101.31797"/>
    <s v="SUV ( sport utility/suburban )"/>
    <s v="Eastbound"/>
    <s v="Wild animal hit - damage only"/>
    <s v="Animal in roadway"/>
    <m/>
    <s v="Wild animal hit"/>
    <s v="Wild animal hit - damage only"/>
    <s v="Wild animal hit"/>
    <x v="8"/>
    <x v="0"/>
  </r>
  <r>
    <n v="996"/>
    <n v="2214312"/>
    <d v="2022-10-27T20:00:00"/>
    <s v="JACKSON"/>
    <s v="N"/>
    <m/>
    <m/>
    <n v="-1"/>
    <n v="73"/>
    <s v="Animal  - wild"/>
    <s v="Clear"/>
    <s v="N"/>
    <s v="N"/>
    <s v="N"/>
    <s v="N"/>
    <n v="43.781537999999898"/>
    <n v="-101.530162"/>
    <s v="Light truck (2 axles, 4 tires)"/>
    <s v="Northbound"/>
    <s v="Wild animal hit - damage only"/>
    <s v="Wild animal hit - damage only"/>
    <m/>
    <s v="Wild animal hit"/>
    <s v="Wild animal hit - damage only"/>
    <s v="Wild animal hit"/>
    <x v="8"/>
    <x v="0"/>
  </r>
  <r>
    <n v="998"/>
    <n v="2215327"/>
    <d v="2022-10-10T13:04:00"/>
    <s v="JONES"/>
    <s v="N"/>
    <s v="Lap belt and shoulder harness used"/>
    <s v="Straight ahead"/>
    <n v="0"/>
    <n v="90"/>
    <s v="Equipment failure ( tires, brakes, etc. ), Fire/explosion"/>
    <s v="Clear"/>
    <s v="N"/>
    <s v="N"/>
    <s v="N"/>
    <s v="N"/>
    <n v="43.900948999999898"/>
    <n v="-101.034244"/>
    <s v="Single-unit truck (2 axle, 6 tires) GVWR 10,000 lbs or less"/>
    <s v="Eastbound"/>
    <s v="None"/>
    <s v="None"/>
    <m/>
    <s v="None"/>
    <s v="None"/>
    <s v="Test not given"/>
    <x v="8"/>
    <x v="0"/>
  </r>
  <r>
    <n v="999"/>
    <n v="2215518"/>
    <d v="2022-11-01T18:45:00"/>
    <s v="JONES"/>
    <s v="N"/>
    <s v="Lap belt and shoulder harness used"/>
    <s v="Straight ahead"/>
    <n v="0"/>
    <n v="90"/>
    <s v="Fence, Other movable object, Ran off road right"/>
    <s v="Cloudy"/>
    <s v="N"/>
    <s v="N"/>
    <s v="N"/>
    <s v="N"/>
    <n v="43.886740000000003"/>
    <n v="-100.83829900000001"/>
    <s v="Tractor/semi-trailer"/>
    <s v="Westbound"/>
    <s v="Failure to keep in proper lane; None"/>
    <s v="None"/>
    <m/>
    <s v="None"/>
    <s v="None"/>
    <s v="0.00 BAC"/>
    <x v="8"/>
    <x v="3"/>
  </r>
  <r>
    <n v="1002"/>
    <n v="2214772"/>
    <d v="2022-11-02T11:08:00"/>
    <s v="JONES"/>
    <s v="N"/>
    <m/>
    <m/>
    <n v="-1"/>
    <n v="90"/>
    <s v="Animal  - wild"/>
    <s v="Clear"/>
    <s v="N"/>
    <s v="N"/>
    <s v="N"/>
    <s v="N"/>
    <n v="43.900910000000003"/>
    <n v="-100.928077999999"/>
    <s v="Light truck (2 axles, 4 tires)"/>
    <s v="Eastbound"/>
    <s v="Wild animal hit - damage only"/>
    <s v="Animal in roadway"/>
    <m/>
    <s v="Wild animal hit"/>
    <s v="Wild animal hit - damage only"/>
    <s v="Wild animal hit"/>
    <x v="8"/>
    <x v="0"/>
  </r>
  <r>
    <n v="1003"/>
    <n v="2215174"/>
    <d v="2022-11-10T08:30:00"/>
    <s v="JACKSON"/>
    <s v="N"/>
    <s v="Lap belt and shoulder harness used"/>
    <s v="Straight ahead"/>
    <n v="0"/>
    <n v="90"/>
    <s v="Jackknife"/>
    <s v="Sleet, hail ( freezing rain or drizzle )"/>
    <s v="N"/>
    <s v="N"/>
    <s v="N"/>
    <s v="N"/>
    <n v="43.877817"/>
    <n v="-101.147362"/>
    <s v="Tractor/semi-trailer"/>
    <s v="Eastbound"/>
    <s v="None"/>
    <s v="Road surface condition ( wet, icy, snow, slush, etc. )"/>
    <m/>
    <s v="None"/>
    <s v="Weather conditions"/>
    <s v="Test not given"/>
    <x v="8"/>
    <x v="0"/>
  </r>
  <r>
    <n v="1004"/>
    <n v="2215881"/>
    <d v="2022-11-10T09:36:00"/>
    <s v="JACKSON"/>
    <s v="N"/>
    <s v="Lap belt and shoulder harness used"/>
    <s v="Straight ahead"/>
    <n v="0"/>
    <n v="90"/>
    <s v="Jackknife"/>
    <s v="Sleet, hail ( freezing rain or drizzle )"/>
    <s v="N"/>
    <s v="N"/>
    <s v="N"/>
    <s v="N"/>
    <n v="43.878856999999996"/>
    <n v="-101.145927"/>
    <s v="Tractor/semi-trailer"/>
    <s v="Westbound"/>
    <s v="None"/>
    <s v="Road surface condition ( wet, icy, snow, slush, etc. )"/>
    <m/>
    <s v="None"/>
    <s v="Weather conditions"/>
    <s v="Test not given"/>
    <x v="8"/>
    <x v="0"/>
  </r>
  <r>
    <n v="1005"/>
    <n v="2215959"/>
    <d v="2022-11-10T09:24:00"/>
    <s v="JACKSON"/>
    <s v="N"/>
    <s v="Lap belt and shoulder harness used"/>
    <s v="Straight ahead"/>
    <n v="0"/>
    <n v="90"/>
    <s v="Jackknife, Ran off road right"/>
    <s v="Cloudy"/>
    <s v="N"/>
    <s v="N"/>
    <s v="N"/>
    <s v="N"/>
    <n v="43.851225999999897"/>
    <n v="-101.450503999999"/>
    <s v="Tractor/semi-trailer"/>
    <s v="Eastbound"/>
    <s v="Driving too fast for conditions; None"/>
    <s v="Road surface condition ( wet, icy, snow, slush, etc. )"/>
    <m/>
    <s v="None"/>
    <s v="Weather conditions"/>
    <s v="0.00 BAC"/>
    <x v="8"/>
    <x v="0"/>
  </r>
  <r>
    <n v="1006"/>
    <n v="2216292"/>
    <d v="2022-11-10T15:30:00"/>
    <s v="JACKSON"/>
    <s v="N"/>
    <s v="Lap belt only used"/>
    <s v="Parked, Straight ahead"/>
    <n v="0"/>
    <n v="90"/>
    <s v="Parked motor vehicle"/>
    <s v="Clear"/>
    <s v="N"/>
    <s v="N"/>
    <s v="N"/>
    <s v="N"/>
    <n v="43.852189000000003"/>
    <n v="-101.399834999999"/>
    <s v="Light truck (2 axles, 4 tires); Tractor/semi-trailer"/>
    <s v="Not on roadway ( also use for parked motor vehicle ); Westbound"/>
    <s v="None; Not applicable"/>
    <s v="Not applicable; Road surface condition ( wet, icy, snow, slush, etc. )"/>
    <m/>
    <s v="None; Not applicable"/>
    <s v="Motor Vehicle ( including load ) parked; Not applicable"/>
    <s v="Not applicable, Test not given"/>
    <x v="8"/>
    <x v="0"/>
  </r>
  <r>
    <n v="1007"/>
    <n v="2218287"/>
    <d v="2022-12-12T20:52:00"/>
    <s v="JACKSON"/>
    <s v="N"/>
    <s v="Lap belt and shoulder harness used"/>
    <s v="Straight ahead"/>
    <n v="0"/>
    <n v="90"/>
    <s v="Jackknife, Ran off road right"/>
    <s v="Sleet, hail ( freezing rain or drizzle )"/>
    <s v="N"/>
    <s v="N"/>
    <s v="N"/>
    <s v="N"/>
    <n v="43.851489000000001"/>
    <n v="-101.449917999999"/>
    <s v="Tractor/semi-trailer"/>
    <s v="Westbound"/>
    <s v="None; Swerving or avoiding due to wind, slippery surface, vehicle, object, non-motorist, etc."/>
    <s v="Road surface condition ( wet, icy, snow, slush, etc. )"/>
    <m/>
    <s v="None"/>
    <s v="None"/>
    <s v="Test not given"/>
    <x v="8"/>
    <x v="0"/>
  </r>
  <r>
    <n v="1010"/>
    <n v="2215418"/>
    <d v="2022-11-06T17:45:00"/>
    <s v="JACKSON"/>
    <s v="N"/>
    <m/>
    <m/>
    <n v="-1"/>
    <n v="90"/>
    <s v="Animal  - wild"/>
    <s v="Clear"/>
    <s v="N"/>
    <s v="N"/>
    <s v="N"/>
    <s v="N"/>
    <n v="43.843499000000001"/>
    <n v="-101.516632"/>
    <s v="Passenger car"/>
    <s v="Westbound"/>
    <s v="Wild animal hit - damage only"/>
    <s v="Animal in roadway"/>
    <m/>
    <s v="Wild animal hit"/>
    <s v="Wild animal hit - damage only"/>
    <s v="Wild animal hit"/>
    <x v="8"/>
    <x v="0"/>
  </r>
  <r>
    <n v="1011"/>
    <n v="2215584"/>
    <d v="2022-11-16T16:26:00"/>
    <s v="JACKSON"/>
    <s v="N"/>
    <m/>
    <m/>
    <n v="-1"/>
    <n v="90"/>
    <s v="Animal  - wild"/>
    <s v="Clear"/>
    <s v="N"/>
    <s v="N"/>
    <s v="N"/>
    <s v="N"/>
    <n v="43.900005"/>
    <n v="-101.09333700000001"/>
    <s v="Light truck (2 axles, 4 tires)"/>
    <s v="Westbound"/>
    <s v="Wild animal hit - damage only"/>
    <s v="Animal in roadway"/>
    <m/>
    <s v="Wild animal hit"/>
    <s v="Wild animal hit - damage only"/>
    <s v="Wild animal hit"/>
    <x v="8"/>
    <x v="0"/>
  </r>
  <r>
    <n v="145"/>
    <n v="1800528"/>
    <d v="2018-01-04T21:49:00"/>
    <s v="MELLETTE"/>
    <s v="N"/>
    <s v="Lap belt and shoulder harness used"/>
    <s v="Straight ahead"/>
    <n v="0"/>
    <n v="83"/>
    <s v="Equipment failure ( tires, brakes, etc. ), Fence, Other fixed object ( wall, building, tunnel, etc. ), Ran off road left"/>
    <s v="Snow"/>
    <s v="N"/>
    <s v="N"/>
    <s v="N"/>
    <s v="N"/>
    <n v="43.576597999999898"/>
    <n v="-100.750040999999"/>
    <s v="SUV ( sport utility/suburban )"/>
    <s v="Northbound"/>
    <s v="Failure to keep in proper lane; Running off road"/>
    <s v="None"/>
    <s v="RECKLESS DRIVING, AGGRAVATED ELUDING"/>
    <s v="Tires"/>
    <s v="None"/>
    <s v="0.00 BAC"/>
    <x v="9"/>
    <x v="0"/>
  </r>
  <r>
    <n v="147"/>
    <n v="1803506"/>
    <d v="2018-03-16T16:55:00"/>
    <s v="JONES"/>
    <s v="N"/>
    <s v="Lap belt and shoulder harness used"/>
    <s v="Straight ahead"/>
    <n v="0"/>
    <n v="83"/>
    <s v="Overturn/rollover, Ran off road right"/>
    <s v="Snow"/>
    <s v="N"/>
    <s v="N"/>
    <s v="N"/>
    <s v="N"/>
    <n v="43.773758999999899"/>
    <n v="-100.678055999999"/>
    <s v="Tractor/semi-trailer"/>
    <s v="Southbound"/>
    <s v="None"/>
    <s v="Road surface condition ( wet, icy, snow, slush, etc. )"/>
    <m/>
    <s v="None"/>
    <s v="Weather conditions"/>
    <s v="0.00 BAC"/>
    <x v="9"/>
    <x v="0"/>
  </r>
  <r>
    <n v="148"/>
    <n v="1803639"/>
    <d v="2018-03-17T15:01:00"/>
    <s v="MELLETTE"/>
    <s v="N"/>
    <s v="Lap belt and shoulder harness used"/>
    <s v="Overtaking/passing"/>
    <n v="0"/>
    <n v="83"/>
    <s v="Delineator post, Ditch, Motor vehicle in transport, Ran off road left"/>
    <s v="Clear"/>
    <s v="N"/>
    <s v="N"/>
    <s v="N"/>
    <s v="N"/>
    <n v="43.693437000000003"/>
    <n v="-100.706999999999"/>
    <s v="Passenger car; Tractor/semi-trailer"/>
    <s v="Northbound"/>
    <s v="Exceeded posted speed limit; Improper lane change; None"/>
    <s v="None"/>
    <m/>
    <s v="None"/>
    <s v="None"/>
    <s v="0.00 BAC, 0.00 BAC"/>
    <x v="9"/>
    <x v="0"/>
  </r>
  <r>
    <n v="150"/>
    <n v="1805249"/>
    <d v="2018-05-08T13:45:00"/>
    <s v="JONES"/>
    <s v="N"/>
    <s v="Lap belt and shoulder harness used"/>
    <s v="Straight ahead"/>
    <n v="0"/>
    <n v="83"/>
    <s v="Overturn/rollover, Ran off road right"/>
    <s v="Cloudy, Severe crosswinds"/>
    <s v="N"/>
    <s v="N"/>
    <s v="N"/>
    <s v="N"/>
    <n v="43.771732"/>
    <n v="-100.678601"/>
    <s v="SUV ( sport utility/suburban )"/>
    <s v="Southbound"/>
    <s v="None"/>
    <s v="None"/>
    <m/>
    <s v="None"/>
    <s v="None"/>
    <s v="Test not given"/>
    <x v="9"/>
    <x v="0"/>
  </r>
  <r>
    <n v="152"/>
    <n v="1805641"/>
    <d v="2018-05-20T21:11:00"/>
    <s v="JACKSON"/>
    <s v="N"/>
    <m/>
    <m/>
    <n v="-1"/>
    <n v="44"/>
    <s v="Animal  - wild"/>
    <s v="Clear"/>
    <s v="N"/>
    <s v="N"/>
    <s v="N"/>
    <s v="N"/>
    <n v="43.5633699999999"/>
    <n v="-101.315741"/>
    <s v="Passenger car"/>
    <s v="Eastbound"/>
    <s v="Wild animal hit - damage only"/>
    <s v="Animal in roadway"/>
    <m/>
    <s v="Wild animal hit"/>
    <s v="Wild animal hit - damage only"/>
    <s v="Wild animal hit"/>
    <x v="9"/>
    <x v="0"/>
  </r>
  <r>
    <n v="153"/>
    <n v="1805995"/>
    <d v="2018-05-21T20:50:00"/>
    <s v="JONES"/>
    <s v="N"/>
    <m/>
    <m/>
    <n v="-1"/>
    <n v="83"/>
    <s v="Animal  - wild"/>
    <s v="Clear"/>
    <s v="N"/>
    <s v="N"/>
    <s v="N"/>
    <s v="N"/>
    <n v="43.840001999999899"/>
    <n v="-100.705872999999"/>
    <s v="SUV ( sport utility/suburban )"/>
    <s v="Southbound"/>
    <s v="Wild animal hit - damage only"/>
    <s v="Animal in roadway"/>
    <m/>
    <s v="Wild animal hit"/>
    <s v="Wild animal hit - damage only"/>
    <s v="Wild animal hit"/>
    <x v="9"/>
    <x v="0"/>
  </r>
  <r>
    <n v="154"/>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9"/>
    <x v="0"/>
  </r>
  <r>
    <n v="155"/>
    <n v="1807985"/>
    <d v="2018-07-10T22:28:00"/>
    <s v="JONES"/>
    <s v="N"/>
    <s v="Lap belt and shoulder harness used"/>
    <s v="Straight ahead"/>
    <n v="0"/>
    <n v="83"/>
    <s v="Animal - domestic"/>
    <s v="Clear"/>
    <s v="N"/>
    <s v="N"/>
    <s v="N"/>
    <s v="N"/>
    <n v="43.758460999999897"/>
    <n v="-100.682079999999"/>
    <s v="Tractor/semi-trailer"/>
    <s v="Southbound"/>
    <s v="None"/>
    <s v="Animal in roadway"/>
    <m/>
    <s v="None"/>
    <s v="None"/>
    <s v="0.00 BAC"/>
    <x v="9"/>
    <x v="0"/>
  </r>
  <r>
    <n v="157"/>
    <n v="1809020"/>
    <d v="2018-08-01T20:00:00"/>
    <s v="MELLETTE"/>
    <s v="N"/>
    <s v="Lap belt and shoulder harness used"/>
    <s v="Stopped in traffic lane, Straight ahead"/>
    <n v="0"/>
    <n v="83"/>
    <s v="Motor vehicle in transport"/>
    <s v="Clear"/>
    <s v="N"/>
    <s v="N"/>
    <s v="N"/>
    <s v="N"/>
    <n v="43.578864000000003"/>
    <n v="-100.750061"/>
    <s v="Light truck (2 axles, 4 tires)"/>
    <s v="Southbound"/>
    <s v="Failed to yield to vehicle; None"/>
    <s v="None"/>
    <s v="FOLLOWING TOO CLOSELY"/>
    <s v="None"/>
    <s v="None"/>
    <s v="0.00 BAC, 0.00 BAC"/>
    <x v="9"/>
    <x v="0"/>
  </r>
  <r>
    <n v="159"/>
    <n v="1810025"/>
    <d v="2018-08-04T15:30:00"/>
    <s v="JACKSON"/>
    <s v="N"/>
    <s v="Eye protection only, Lap belt and shoulder harness used"/>
    <s v="Straight ahead"/>
    <n v="0"/>
    <n v="44"/>
    <s v="Fire/explosion, Motor vehicle in transport"/>
    <s v="Clear"/>
    <s v="N"/>
    <s v="N"/>
    <s v="N"/>
    <s v="N"/>
    <n v="43.577869999999898"/>
    <n v="-101.520893"/>
    <s v="Motorcycle; Truck pulling trailer(s) - GCWR 10,001 lbs or more"/>
    <s v="Southbound; Westbound"/>
    <s v="Disregarded traffic signs or signals; None"/>
    <s v="None"/>
    <m/>
    <s v="None"/>
    <s v="None"/>
    <s v="0.00 BAC, Test not given"/>
    <x v="9"/>
    <x v="4"/>
  </r>
  <r>
    <n v="160"/>
    <n v="1810775"/>
    <d v="2018-09-06T20:00:00"/>
    <s v="JONES"/>
    <s v="N"/>
    <s v="Lap belt and shoulder harness used"/>
    <s v="Straight ahead"/>
    <n v="0"/>
    <n v="83"/>
    <s v="Delineator post, Overturn/rollover, Ran off road right"/>
    <s v="Clear"/>
    <s v="Y"/>
    <s v="N"/>
    <s v="N"/>
    <s v="N"/>
    <n v="43.821086999999899"/>
    <n v="-100.700418999999"/>
    <s v="Tractor/semi-trailer"/>
    <s v="Southbound"/>
    <s v="Over-correcting/over-steering; Running off road"/>
    <s v="None"/>
    <s v="CARELESS DRIVING."/>
    <s v="None"/>
    <s v="None"/>
    <s v="0.00 BAC"/>
    <x v="9"/>
    <x v="0"/>
  </r>
  <r>
    <n v="161"/>
    <n v="1812476"/>
    <d v="2018-10-07T12:40:00"/>
    <s v="JONES"/>
    <s v="N"/>
    <m/>
    <m/>
    <n v="-1"/>
    <n v="83"/>
    <s v="Animal  - wild"/>
    <s v="Clear"/>
    <s v="N"/>
    <s v="N"/>
    <s v="N"/>
    <s v="N"/>
    <n v="43.732615000000003"/>
    <n v="-100.682134"/>
    <s v="SUV ( sport utility/suburban )"/>
    <s v="Southbound"/>
    <s v="Wild animal hit - damage only"/>
    <s v="Animal in roadway"/>
    <m/>
    <s v="Wild animal hit"/>
    <s v="Wild animal hit - damage only"/>
    <s v="Wild animal hit"/>
    <x v="9"/>
    <x v="0"/>
  </r>
  <r>
    <n v="162"/>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9"/>
    <x v="0"/>
  </r>
  <r>
    <n v="163"/>
    <n v="1816641"/>
    <d v="2018-12-19T23:00:00"/>
    <s v="JONES"/>
    <s v="N"/>
    <m/>
    <m/>
    <n v="-1"/>
    <n v="83"/>
    <s v="Animal  - wild"/>
    <s v="Clear"/>
    <s v="N"/>
    <s v="N"/>
    <s v="N"/>
    <s v="N"/>
    <n v="43.7469439999999"/>
    <n v="-100.682939"/>
    <s v="Mini-van/passenger van with seats for 8 or less, including driver"/>
    <s v="Southbound"/>
    <s v="Wild animal hit - damage only"/>
    <s v="Animal in roadway"/>
    <m/>
    <s v="Wild animal hit"/>
    <s v="Wild animal hit - damage only"/>
    <s v="Wild animal hit"/>
    <x v="9"/>
    <x v="0"/>
  </r>
  <r>
    <n v="164"/>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9"/>
    <x v="0"/>
  </r>
  <r>
    <n v="167"/>
    <n v="1817827"/>
    <d v="2018-11-29T05:45:00"/>
    <s v="JONES"/>
    <s v="N"/>
    <m/>
    <m/>
    <n v="-1"/>
    <n v="83"/>
    <s v="Animal  - wild"/>
    <s v="Clear"/>
    <s v="N"/>
    <s v="N"/>
    <s v="N"/>
    <s v="N"/>
    <n v="43.802076"/>
    <n v="-100.689290999999"/>
    <s v="Single-unit truck (2 axle, 6 tires) GVWR 10,000 lbs or less"/>
    <s v="Southbound"/>
    <s v="Wild animal hit - damage only"/>
    <s v="Animal in roadway"/>
    <m/>
    <s v="Wild animal hit"/>
    <s v="Wild animal hit - damage only"/>
    <s v="Wild animal hit"/>
    <x v="9"/>
    <x v="0"/>
  </r>
  <r>
    <n v="170"/>
    <n v="1818354"/>
    <d v="2018-09-25T08:00:00"/>
    <s v="MELLETTE"/>
    <s v="N"/>
    <m/>
    <m/>
    <n v="-1"/>
    <n v="83"/>
    <s v="Animal  - wild"/>
    <s v="Rain"/>
    <s v="N"/>
    <s v="N"/>
    <s v="N"/>
    <s v="N"/>
    <n v="43.695070000000001"/>
    <n v="-100.705511"/>
    <s v="Light truck (2 axles, 4 tires)"/>
    <s v="Southbound"/>
    <s v="Wild animal hit - damage only"/>
    <s v="Animal in roadway"/>
    <m/>
    <s v="Wild animal hit"/>
    <s v="Wild animal hit - damage only"/>
    <s v="Wild animal hit"/>
    <x v="9"/>
    <x v="0"/>
  </r>
  <r>
    <n v="171"/>
    <n v="1818356"/>
    <d v="2018-12-17T07:20:00"/>
    <s v="MELLETTE"/>
    <s v="N"/>
    <m/>
    <m/>
    <n v="-1"/>
    <n v="83"/>
    <s v="Animal  - wild"/>
    <s v="Clear"/>
    <s v="N"/>
    <s v="N"/>
    <s v="N"/>
    <s v="N"/>
    <n v="43.560831"/>
    <n v="-100.749942"/>
    <s v="Passenger car"/>
    <s v="Southbound"/>
    <s v="Wild animal hit - damage only"/>
    <s v="Animal in roadway"/>
    <m/>
    <s v="Wild animal hit"/>
    <s v="Wild animal hit - damage only"/>
    <s v="Wild animal hit"/>
    <x v="9"/>
    <x v="0"/>
  </r>
  <r>
    <n v="172"/>
    <n v="1818358"/>
    <d v="2018-12-03T22:47:00"/>
    <s v="MELLETTE"/>
    <s v="N"/>
    <m/>
    <m/>
    <n v="-1"/>
    <n v="83"/>
    <s v="Animal  - wild"/>
    <s v="Clear, Cloudy"/>
    <s v="N"/>
    <s v="N"/>
    <s v="N"/>
    <s v="N"/>
    <n v="43.575857999999897"/>
    <n v="-100.750027"/>
    <s v="SUV ( sport utility/suburban )"/>
    <s v="Southbound"/>
    <s v="Wild animal hit - damage only"/>
    <s v="Animal in roadway"/>
    <m/>
    <s v="Wild animal hit"/>
    <s v="Wild animal hit - damage only"/>
    <s v="Wild animal hit"/>
    <x v="9"/>
    <x v="0"/>
  </r>
  <r>
    <n v="174"/>
    <n v="1818366"/>
    <d v="2018-12-30T01:29:00"/>
    <s v="MELLETTE"/>
    <s v="N"/>
    <m/>
    <m/>
    <n v="-1"/>
    <n v="83"/>
    <s v="Animal  - wild"/>
    <s v="Clear"/>
    <s v="N"/>
    <s v="N"/>
    <s v="N"/>
    <s v="N"/>
    <n v="43.577164000000003"/>
    <n v="-100.750051999999"/>
    <s v="Passenger car"/>
    <s v="Southbound"/>
    <s v="Wild animal hit - damage only"/>
    <s v="Animal in roadway"/>
    <m/>
    <s v="Wild animal hit"/>
    <s v="Wild animal hit - damage only"/>
    <s v="Wild animal hit"/>
    <x v="9"/>
    <x v="0"/>
  </r>
  <r>
    <n v="175"/>
    <n v="1901999"/>
    <d v="2019-01-09T08:35:00"/>
    <s v="MELLETTE"/>
    <s v="N"/>
    <s v="Lap belt only used"/>
    <s v="Straight ahead"/>
    <n v="0"/>
    <n v="83"/>
    <s v="Animal  - wild"/>
    <s v="Clear"/>
    <s v="N"/>
    <s v="N"/>
    <s v="N"/>
    <s v="N"/>
    <n v="43.590893999999899"/>
    <n v="-100.751870999999"/>
    <s v="Passenger car"/>
    <s v="Northbound"/>
    <s v="None"/>
    <s v="Animal in roadway"/>
    <m/>
    <s v="None"/>
    <s v="None"/>
    <s v="Test not given"/>
    <x v="9"/>
    <x v="3"/>
  </r>
  <r>
    <n v="176"/>
    <n v="1902000"/>
    <d v="2019-01-11T08:35:00"/>
    <s v="MELLETTE"/>
    <s v="N"/>
    <s v="Lap belt only used"/>
    <s v="Straight ahead"/>
    <n v="0"/>
    <n v="83"/>
    <s v="Animal  - wild"/>
    <s v="Clear"/>
    <s v="N"/>
    <s v="N"/>
    <s v="N"/>
    <s v="N"/>
    <n v="43.559859000000003"/>
    <n v="-100.74982300000001"/>
    <s v="Light truck (2 axles, 4 tires)"/>
    <s v="Northbound"/>
    <s v="None"/>
    <s v="Animal in roadway"/>
    <m/>
    <s v="None"/>
    <s v="None"/>
    <s v="Test not given"/>
    <x v="9"/>
    <x v="0"/>
  </r>
  <r>
    <n v="178"/>
    <n v="1903405"/>
    <d v="2019-04-02T20:25:00"/>
    <s v="JACKSON"/>
    <s v="N"/>
    <m/>
    <m/>
    <n v="-1"/>
    <n v="44"/>
    <s v="Animal  - wild"/>
    <s v="Cloudy"/>
    <s v="N"/>
    <s v="N"/>
    <s v="N"/>
    <s v="N"/>
    <n v="43.577815999999899"/>
    <n v="-101.487900999999"/>
    <s v="SUV ( sport utility/suburban )"/>
    <s v="Eastbound"/>
    <s v="Wild animal hit - damage only"/>
    <s v="Animal in roadway"/>
    <m/>
    <s v="Wild animal hit"/>
    <s v="Wild animal hit - damage only"/>
    <s v="Wild animal hit"/>
    <x v="9"/>
    <x v="0"/>
  </r>
  <r>
    <n v="179"/>
    <n v="1907140"/>
    <d v="2019-06-13T21:42:00"/>
    <s v="MELLETTE"/>
    <s v="N"/>
    <m/>
    <m/>
    <n v="-1"/>
    <n v="83"/>
    <s v="Animal  - wild"/>
    <s v="Clear"/>
    <s v="N"/>
    <s v="N"/>
    <s v="N"/>
    <s v="N"/>
    <n v="43.6302039999999"/>
    <n v="-100.744398"/>
    <s v="SUV ( sport utility/suburban )"/>
    <s v="Southbound"/>
    <s v="Wild animal hit - damage only"/>
    <s v="Animal in roadway"/>
    <m/>
    <s v="Wild animal hit"/>
    <s v="Wild animal hit - damage only"/>
    <s v="Wild animal hit"/>
    <x v="9"/>
    <x v="0"/>
  </r>
  <r>
    <n v="180"/>
    <n v="1908179"/>
    <d v="2019-06-30T16:23:00"/>
    <s v="JONES"/>
    <s v="N"/>
    <s v="Lap belt and shoulder harness used"/>
    <s v="Straight ahead"/>
    <n v="0"/>
    <n v="83"/>
    <s v="Cross median/centerline, Overturn/rollover, Ran off road right"/>
    <s v="Clear"/>
    <s v="N"/>
    <s v="N"/>
    <s v="N"/>
    <s v="N"/>
    <n v="43.744808999999897"/>
    <n v="-100.683058"/>
    <s v="SUV ( sport utility/suburban )"/>
    <s v="Northbound"/>
    <s v="None; Running off road"/>
    <s v="Rut, holes, bumps"/>
    <m/>
    <s v="None"/>
    <s v="None"/>
    <s v="0.00 BAC"/>
    <x v="9"/>
    <x v="1"/>
  </r>
  <r>
    <n v="181"/>
    <n v="1909269"/>
    <d v="2019-06-30T00:30:00"/>
    <s v="JACKSON"/>
    <s v="N"/>
    <s v="None used"/>
    <s v="Straight ahead"/>
    <n v="0"/>
    <n v="44"/>
    <s v="Animal - domestic"/>
    <s v="Clear"/>
    <s v="N"/>
    <s v="N"/>
    <s v="N"/>
    <s v="N"/>
    <n v="43.5715679999999"/>
    <n v="-101.451385"/>
    <s v="SUV ( sport utility/suburban )"/>
    <s v="Eastbound"/>
    <s v="None"/>
    <s v="Animal in roadway"/>
    <m/>
    <s v="None"/>
    <s v="None"/>
    <s v="Test not given"/>
    <x v="9"/>
    <x v="2"/>
  </r>
  <r>
    <n v="182"/>
    <n v="1910675"/>
    <d v="2019-08-03T14:05:00"/>
    <s v="JACKSON"/>
    <s v="N"/>
    <s v="Helmet and eye protection, Lap belt and shoulder harness used"/>
    <s v="Stopped in traffic lane, Straight ahead"/>
    <n v="0"/>
    <n v="44"/>
    <s v="Motor vehicle in transport"/>
    <s v="Clear"/>
    <s v="N"/>
    <s v="N"/>
    <s v="N"/>
    <s v="N"/>
    <n v="43.577852999999898"/>
    <n v="-101.520837"/>
    <s v="Motorcycle; SUV ( sport utility/suburban )"/>
    <s v="Westbound"/>
    <s v="Failed to yield to vehicle; None"/>
    <s v="None"/>
    <s v="CARELESS DRIVING."/>
    <s v="None"/>
    <s v="None"/>
    <s v="0.00 BAC, 0.00 BAC, Not reported"/>
    <x v="9"/>
    <x v="3"/>
  </r>
  <r>
    <n v="184"/>
    <n v="1911279"/>
    <d v="2019-06-14T05:16:00"/>
    <s v="JACKSON"/>
    <s v="N"/>
    <m/>
    <m/>
    <n v="-1"/>
    <n v="44"/>
    <s v="Animal  - wild"/>
    <s v="Clear"/>
    <s v="N"/>
    <s v="N"/>
    <s v="N"/>
    <s v="N"/>
    <n v="43.569220999999899"/>
    <n v="-101.43952"/>
    <s v="Mini-van/passenger van with seats for 8 or less, including driver"/>
    <s v="Eastbound"/>
    <s v="Wild animal hit - damage only"/>
    <s v="Animal in roadway"/>
    <m/>
    <s v="Wild animal hit"/>
    <s v="Wild animal hit - damage only"/>
    <s v="Wild animal hit"/>
    <x v="9"/>
    <x v="0"/>
  </r>
  <r>
    <n v="185"/>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9"/>
    <x v="0"/>
  </r>
  <r>
    <n v="186"/>
    <n v="1912820"/>
    <d v="2019-07-27T15:16:00"/>
    <s v="JONES"/>
    <s v="N"/>
    <s v="Lap belt and shoulder harness used"/>
    <s v="Straight ahead"/>
    <n v="0"/>
    <n v="83"/>
    <s v="Ditch, Ran off road left"/>
    <s v="Clear"/>
    <s v="N"/>
    <s v="N"/>
    <s v="N"/>
    <s v="N"/>
    <n v="43.761389999999899"/>
    <n v="-100.681826999999"/>
    <s v="Light truck (2 axles, 4 tires)"/>
    <s v="Northbound"/>
    <s v="None; Running off road"/>
    <s v="None"/>
    <m/>
    <s v="None"/>
    <s v="None"/>
    <s v="Test not given"/>
    <x v="9"/>
    <x v="0"/>
  </r>
  <r>
    <n v="187"/>
    <n v="1912892"/>
    <d v="2019-09-08T18:24:00"/>
    <s v="JACKSON"/>
    <s v="N"/>
    <m/>
    <m/>
    <n v="-1"/>
    <n v="44"/>
    <s v="Animal  - wild"/>
    <s v="Clear"/>
    <s v="N"/>
    <s v="N"/>
    <s v="N"/>
    <s v="N"/>
    <n v="43.563369000000002"/>
    <n v="-101.311870999999"/>
    <s v="Passenger car"/>
    <s v="Westbound"/>
    <s v="Wild animal hit - damage only"/>
    <s v="Animal in roadway"/>
    <m/>
    <s v="Wild animal hit"/>
    <s v="Wild animal hit - damage only"/>
    <s v="Wild animal hit"/>
    <x v="9"/>
    <x v="0"/>
  </r>
  <r>
    <n v="188"/>
    <n v="1914689"/>
    <d v="2019-10-11T16:00:00"/>
    <s v="JONES"/>
    <s v="N"/>
    <s v="Lap belt and shoulder harness used"/>
    <s v="Straight ahead"/>
    <n v="0"/>
    <n v="83"/>
    <s v="Embankment, Jackknife"/>
    <s v="Cloudy"/>
    <s v="N"/>
    <s v="N"/>
    <s v="N"/>
    <s v="N"/>
    <n v="43.813702999999897"/>
    <n v="-100.69347"/>
    <s v="Motor home"/>
    <s v="Southbound"/>
    <s v="Driving too fast for conditions; Swerving or avoiding due to wind, slippery surface, vehicle, object, non-motorist, etc."/>
    <s v="Road surface condition ( wet, icy, snow, slush, etc. )"/>
    <m/>
    <s v="None"/>
    <s v="None"/>
    <s v="0.00 BAC"/>
    <x v="9"/>
    <x v="0"/>
  </r>
  <r>
    <n v="191"/>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9"/>
    <x v="0"/>
  </r>
  <r>
    <n v="192"/>
    <n v="1916367"/>
    <d v="2019-11-04T19:00:00"/>
    <s v="JACKSON"/>
    <s v="N"/>
    <m/>
    <m/>
    <n v="-1"/>
    <n v="44"/>
    <s v="Animal  - wild"/>
    <s v="Clear"/>
    <s v="N"/>
    <s v="N"/>
    <s v="N"/>
    <s v="N"/>
    <n v="43.563355999999899"/>
    <n v="-101.350784"/>
    <s v="Light truck (2 axles, 4 tires)"/>
    <s v="Westbound"/>
    <s v="Wild animal hit - damage only"/>
    <s v="Animal in roadway"/>
    <m/>
    <s v="Wild animal hit"/>
    <s v="Wild animal hit - damage only"/>
    <s v="Wild animal hit"/>
    <x v="9"/>
    <x v="0"/>
  </r>
  <r>
    <n v="193"/>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9"/>
    <x v="0"/>
  </r>
  <r>
    <n v="197"/>
    <n v="2004748"/>
    <d v="2020-01-31T13:22:00"/>
    <s v="JACKSON"/>
    <s v="N"/>
    <s v="Lap belt and shoulder harness used, None used"/>
    <s v="Straight ahead"/>
    <n v="0"/>
    <n v="44"/>
    <s v="Motor vehicle in transport"/>
    <s v="Clear"/>
    <s v="N"/>
    <s v="N"/>
    <s v="N"/>
    <s v="N"/>
    <n v="43.563049999999897"/>
    <n v="-101.237133999999"/>
    <s v="All terrain vehicle / 4 wheeler; SUV ( sport utility/suburban )"/>
    <s v="Northbound; Westbound"/>
    <s v="Failed to yield to vehicle; None"/>
    <s v="None"/>
    <m/>
    <s v="None"/>
    <s v="Windshield or other window obscured by frost, snow, mud, etc."/>
    <s v="0.00 BAC, 0.00 BAC"/>
    <x v="9"/>
    <x v="0"/>
  </r>
  <r>
    <n v="198"/>
    <n v="1921085"/>
    <d v="2019-12-12T10:09:00"/>
    <s v="MELLETTE"/>
    <s v="N"/>
    <s v="Lap belt only used, None used"/>
    <s v="Straight ahead"/>
    <n v="0"/>
    <n v="83"/>
    <s v="Motor vehicle in transport"/>
    <s v="Clear"/>
    <s v="N"/>
    <s v="N"/>
    <s v="N"/>
    <s v="N"/>
    <n v="43.573988"/>
    <n v="-100.750005"/>
    <s v="Light truck (2 axles, 4 tires); Passenger car"/>
    <s v="Eastbound; Southbound"/>
    <s v="Driving too fast for conditions; Exceeded posted speed limit; None; Unknown"/>
    <s v="None"/>
    <m/>
    <s v="None"/>
    <s v="None"/>
    <s v="Test not given, Test not given"/>
    <x v="9"/>
    <x v="1"/>
  </r>
  <r>
    <n v="199"/>
    <n v="2009061"/>
    <d v="2020-08-02T19:30:00"/>
    <s v="JONES"/>
    <s v="N"/>
    <s v="Lap belt and shoulder harness used"/>
    <s v="Straight ahead"/>
    <n v="0"/>
    <n v="83"/>
    <s v="Fence, Ran off road left, Tree/shrubbery"/>
    <s v="Clear"/>
    <s v="N"/>
    <s v="N"/>
    <s v="N"/>
    <s v="N"/>
    <n v="43.720663000000002"/>
    <n v="-100.681432999999"/>
    <s v="Tractor/semi-trailer"/>
    <s v="Northbound"/>
    <s v="None; Running off road"/>
    <s v="None"/>
    <s v="CARELESS DRIVING."/>
    <s v="None"/>
    <s v="None"/>
    <s v="0.00 BAC"/>
    <x v="9"/>
    <x v="0"/>
  </r>
  <r>
    <n v="200"/>
    <n v="2008694"/>
    <d v="2020-03-27T18:40:00"/>
    <s v="MELLETTE"/>
    <s v="N"/>
    <m/>
    <m/>
    <n v="-1"/>
    <n v="44"/>
    <s v="Animal  - wild"/>
    <s v="Clear"/>
    <s v="N"/>
    <s v="N"/>
    <s v="N"/>
    <s v="N"/>
    <n v="43.575149000000003"/>
    <n v="-101.118476"/>
    <s v="SUV ( sport utility/suburban )"/>
    <s v="Eastbound"/>
    <s v="Wild animal hit - damage only"/>
    <s v="Animal in roadway"/>
    <m/>
    <s v="Wild animal hit"/>
    <s v="Wild animal hit - damage only"/>
    <s v="Wild animal hit"/>
    <x v="9"/>
    <x v="0"/>
  </r>
  <r>
    <n v="201"/>
    <n v="2008775"/>
    <d v="2020-04-29T21:29:00"/>
    <s v="MELLETTE"/>
    <s v="N"/>
    <m/>
    <m/>
    <n v="-1"/>
    <n v="83"/>
    <s v="Animal  - wild"/>
    <s v="Clear"/>
    <s v="N"/>
    <s v="N"/>
    <s v="N"/>
    <s v="N"/>
    <n v="43.552053000000001"/>
    <n v="-100.74670500000001"/>
    <s v="Passenger car"/>
    <s v="Northbound"/>
    <s v="Wild animal hit - damage only"/>
    <s v="Animal in roadway"/>
    <m/>
    <s v="Wild animal hit"/>
    <s v="Wild animal hit - damage only"/>
    <s v="Wild animal hit"/>
    <x v="9"/>
    <x v="0"/>
  </r>
  <r>
    <n v="202"/>
    <n v="2009552"/>
    <d v="2020-07-22T01:00:00"/>
    <s v="MELLETTE"/>
    <s v="N"/>
    <m/>
    <s v="Straight ahead"/>
    <n v="0"/>
    <n v="44"/>
    <s v="Approach, Fire/explosion, Overturn/rollover, Ran off road right"/>
    <s v="Clear"/>
    <s v="N"/>
    <s v="N"/>
    <s v="N"/>
    <s v="N"/>
    <n v="43.573337000000002"/>
    <n v="-101.150244"/>
    <s v="Passenger car"/>
    <s v="Westbound"/>
    <s v="None; Running off road"/>
    <s v="None"/>
    <m/>
    <s v="None"/>
    <s v="None"/>
    <s v="0.25 BAC"/>
    <x v="9"/>
    <x v="4"/>
  </r>
  <r>
    <n v="203"/>
    <n v="2011018"/>
    <d v="2020-09-13T18:15:00"/>
    <s v="MELLETTE"/>
    <s v="N"/>
    <m/>
    <m/>
    <n v="-1"/>
    <n v="83"/>
    <s v="Animal  - wild"/>
    <s v="Clear"/>
    <s v="N"/>
    <s v="N"/>
    <s v="N"/>
    <s v="N"/>
    <n v="43.707447000000002"/>
    <n v="-100.688266999999"/>
    <s v="Passenger car"/>
    <s v="Southbound"/>
    <s v="Wild animal hit - damage only"/>
    <s v="Animal in roadway"/>
    <m/>
    <s v="Wild animal hit"/>
    <s v="Wild animal hit - damage only"/>
    <s v="Wild animal hit"/>
    <x v="9"/>
    <x v="0"/>
  </r>
  <r>
    <n v="204"/>
    <n v="2011019"/>
    <d v="2020-09-13T19:00:00"/>
    <s v="MELLETTE"/>
    <s v="N"/>
    <m/>
    <m/>
    <n v="-1"/>
    <n v="83"/>
    <s v="Animal  - wild"/>
    <s v="Clear"/>
    <s v="N"/>
    <s v="N"/>
    <s v="N"/>
    <s v="N"/>
    <n v="43.658991"/>
    <n v="-100.720883"/>
    <s v="Passenger car"/>
    <s v="Northbound"/>
    <s v="Wild animal hit - damage only"/>
    <s v="Animal in roadway"/>
    <m/>
    <s v="Wild animal hit"/>
    <s v="Wild animal hit - damage only"/>
    <s v="Wild animal hit"/>
    <x v="9"/>
    <x v="0"/>
  </r>
  <r>
    <n v="205"/>
    <n v="2011140"/>
    <d v="2020-09-01T10:57:00"/>
    <s v="JONES"/>
    <s v="N"/>
    <s v="Lap belt and shoulder harness used"/>
    <s v="Straight ahead"/>
    <n v="0"/>
    <n v="83"/>
    <s v="Bridge rail, Equipment failure ( tires, brakes, etc. ), Other non-collision"/>
    <s v="Clear"/>
    <s v="N"/>
    <s v="N"/>
    <s v="N"/>
    <s v="N"/>
    <n v="43.759270000000001"/>
    <n v="-100.682001999999"/>
    <s v="Mini-van/passenger van with seats for 8 or less, including driver"/>
    <s v="Southbound"/>
    <s v="None"/>
    <s v="None"/>
    <m/>
    <s v="Tires"/>
    <s v="None"/>
    <s v="0.00 BAC"/>
    <x v="9"/>
    <x v="0"/>
  </r>
  <r>
    <n v="208"/>
    <n v="2016857"/>
    <d v="2020-12-03T20:17:00"/>
    <s v="JONES"/>
    <s v="N"/>
    <m/>
    <m/>
    <n v="-1"/>
    <n v="83"/>
    <s v="Animal  - wild"/>
    <s v="Clear"/>
    <s v="N"/>
    <s v="N"/>
    <s v="N"/>
    <s v="N"/>
    <n v="43.813046"/>
    <n v="-100.69341900000001"/>
    <s v="SUV ( sport utility/suburban )"/>
    <s v="Northbound"/>
    <s v="Wild animal hit - damage only"/>
    <s v="Animal in roadway"/>
    <m/>
    <s v="Wild animal hit"/>
    <s v="Wild animal hit - damage only"/>
    <s v="Wild animal hit"/>
    <x v="9"/>
    <x v="0"/>
  </r>
  <r>
    <n v="209"/>
    <n v="2017233"/>
    <d v="2020-11-24T19:15:00"/>
    <s v="MELLETTE"/>
    <s v="N"/>
    <m/>
    <m/>
    <n v="-1"/>
    <n v="83"/>
    <s v="Animal  - wild"/>
    <s v="Clear"/>
    <s v="N"/>
    <s v="N"/>
    <s v="N"/>
    <s v="N"/>
    <n v="43.712386000000002"/>
    <n v="-100.685379999999"/>
    <s v="Light truck (2 axles, 4 tires)"/>
    <s v="Northbound"/>
    <s v="Wild animal hit - damage only"/>
    <s v="Animal in roadway"/>
    <m/>
    <s v="Wild animal hit"/>
    <s v="Wild animal hit - damage only"/>
    <s v="Wild animal hit"/>
    <x v="9"/>
    <x v="0"/>
  </r>
  <r>
    <n v="212"/>
    <n v="2017258"/>
    <d v="2020-07-21T18:23:00"/>
    <s v="MELLETTE"/>
    <s v="N"/>
    <m/>
    <m/>
    <n v="-1"/>
    <n v="44"/>
    <s v="Animal  - wild"/>
    <s v="Clear"/>
    <s v="N"/>
    <s v="N"/>
    <s v="N"/>
    <s v="N"/>
    <n v="43.577865000000003"/>
    <n v="-101.093947999999"/>
    <s v="Mini-van/passenger van with seats for 8 or less, including driver"/>
    <s v="Eastbound"/>
    <s v="Wild animal hit - damage only"/>
    <s v="Animal in roadway"/>
    <m/>
    <s v="Wild animal hit"/>
    <s v="Wild animal hit - damage only"/>
    <s v="Wild animal hit"/>
    <x v="9"/>
    <x v="0"/>
  </r>
  <r>
    <n v="213"/>
    <n v="2017259"/>
    <d v="2020-06-24T14:20:00"/>
    <s v="MELLETTE"/>
    <s v="N"/>
    <s v="Lap belt only used, None used"/>
    <s v="Changing lanes, Making U-turn"/>
    <n v="0"/>
    <n v="44"/>
    <s v="Ditch, Motor vehicle in transport"/>
    <s v="Clear"/>
    <s v="N"/>
    <s v="N"/>
    <s v="N"/>
    <s v="N"/>
    <n v="43.5628689999999"/>
    <n v="-101.191591"/>
    <s v="Light truck (2 axles, 4 tires); Passenger car"/>
    <s v="Northbound; Westbound"/>
    <s v="Illegally in roadway; Improper turn; None"/>
    <s v="None"/>
    <m/>
    <s v="None"/>
    <s v="None"/>
    <s v="0.00 BAC, Test not given"/>
    <x v="9"/>
    <x v="0"/>
  </r>
  <r>
    <n v="214"/>
    <n v="2017644"/>
    <d v="2020-02-26T01:31:00"/>
    <s v="MELLETTE"/>
    <s v="N"/>
    <s v="Shoulder harness only used"/>
    <s v="Straight ahead"/>
    <n v="0"/>
    <n v="83"/>
    <s v="Equipment failure ( tires, brakes, etc. ), Fire/explosion"/>
    <s v="Clear"/>
    <s v="N"/>
    <s v="N"/>
    <s v="N"/>
    <s v="N"/>
    <n v="43.712369000000002"/>
    <n v="-100.685389999999"/>
    <s v="Tractor/semi-trailer"/>
    <s v="Northbound"/>
    <s v="None"/>
    <s v="None"/>
    <m/>
    <s v="Tires"/>
    <s v="Other"/>
    <s v="Test not given"/>
    <x v="9"/>
    <x v="0"/>
  </r>
  <r>
    <n v="215"/>
    <n v="2018073"/>
    <d v="2020-11-14T05:55:00"/>
    <s v="JACKSON"/>
    <s v="N"/>
    <m/>
    <m/>
    <n v="-1"/>
    <n v="44"/>
    <s v="Animal  - wild"/>
    <s v="Clear"/>
    <s v="N"/>
    <s v="N"/>
    <s v="N"/>
    <s v="N"/>
    <n v="43.563355999999899"/>
    <n v="-101.350784"/>
    <s v="Light truck (2 axles, 4 tires)"/>
    <s v="Eastbound"/>
    <s v="Wild animal hit - damage only"/>
    <s v="Animal in roadway"/>
    <m/>
    <s v="Wild animal hit"/>
    <s v="Wild animal hit - damage only"/>
    <s v="Wild animal hit"/>
    <x v="9"/>
    <x v="0"/>
  </r>
  <r>
    <n v="217"/>
    <n v="2018153"/>
    <d v="2020-11-27T18:28:00"/>
    <s v="JONES"/>
    <s v="N"/>
    <m/>
    <m/>
    <n v="-1"/>
    <n v="83"/>
    <s v="Animal  - wild"/>
    <s v="Clear"/>
    <s v="N"/>
    <s v="N"/>
    <s v="N"/>
    <s v="N"/>
    <n v="43.7612969999999"/>
    <n v="-100.681837"/>
    <s v="Passenger car"/>
    <s v="Northbound"/>
    <s v="Wild animal hit - damage only"/>
    <s v="Animal in roadway"/>
    <m/>
    <s v="Wild animal hit"/>
    <s v="Wild animal hit - damage only"/>
    <s v="Wild animal hit"/>
    <x v="9"/>
    <x v="0"/>
  </r>
  <r>
    <n v="218"/>
    <n v="2100998"/>
    <d v="2021-01-25T10:53:00"/>
    <s v="JACKSON"/>
    <s v="N"/>
    <m/>
    <m/>
    <n v="-1"/>
    <n v="44"/>
    <s v="Animal  - wild"/>
    <s v="Cloudy"/>
    <s v="N"/>
    <s v="N"/>
    <s v="N"/>
    <s v="N"/>
    <n v="43.574348999999899"/>
    <n v="-101.463902"/>
    <s v="Passenger car"/>
    <s v="Eastbound"/>
    <s v="Wild animal hit - damage only"/>
    <s v="Animal in roadway"/>
    <m/>
    <s v="Wild animal hit"/>
    <s v="Wild animal hit - damage only"/>
    <s v="Wild animal hit"/>
    <x v="9"/>
    <x v="0"/>
  </r>
  <r>
    <n v="220"/>
    <n v="2103490"/>
    <d v="2021-03-14T18:36:00"/>
    <s v="JACKSON"/>
    <s v="N"/>
    <s v="Lap belt and shoulder harness used"/>
    <s v="Straight ahead"/>
    <n v="0"/>
    <n v="44"/>
    <s v="Overturn/rollover, Ran off road right"/>
    <s v="Snow, Blowing snow"/>
    <s v="N"/>
    <s v="N"/>
    <s v="N"/>
    <s v="N"/>
    <n v="43.563040000000001"/>
    <n v="-101.232934"/>
    <s v="Tractor/semi-trailer"/>
    <s v="Eastbound"/>
    <s v="None"/>
    <s v="Road surface condition ( wet, icy, snow, slush, etc. )"/>
    <m/>
    <s v="None"/>
    <s v="Weather conditions"/>
    <s v="Test not given"/>
    <x v="9"/>
    <x v="0"/>
  </r>
  <r>
    <n v="221"/>
    <n v="2103661"/>
    <d v="2021-03-11T07:05:00"/>
    <s v="JONES"/>
    <s v="N"/>
    <s v="Lap belt and shoulder harness used"/>
    <s v="Straight ahead, Turning left"/>
    <n v="0"/>
    <n v="83"/>
    <s v="Motor vehicle in transport"/>
    <s v="Clear"/>
    <s v="N"/>
    <s v="N"/>
    <s v="N"/>
    <s v="N"/>
    <n v="43.882072000000001"/>
    <n v="-100.705848"/>
    <s v="Light truck (2 axles, 4 tires)"/>
    <s v="Eastbound; Northbound"/>
    <s v="Driving too fast for conditions; Failed to yield to vehicle; None"/>
    <s v="Road surface condition ( wet, icy, snow, slush, etc. )"/>
    <s v="OVERDRIVING ROAD CONDITIONS, FAIL TO STOP FOR STOP SIGN / YIELD AFTER STOP"/>
    <s v="None"/>
    <s v="None; Unknown"/>
    <s v="Test not given, Test not given"/>
    <x v="9"/>
    <x v="0"/>
  </r>
  <r>
    <n v="222"/>
    <n v="2105910"/>
    <d v="2021-05-14T19:14:00"/>
    <s v="JONES"/>
    <s v="N"/>
    <m/>
    <m/>
    <n v="-1"/>
    <n v="83"/>
    <s v="Animal  - wild"/>
    <s v="Cloudy"/>
    <s v="N"/>
    <s v="N"/>
    <s v="N"/>
    <s v="N"/>
    <n v="43.847051999999898"/>
    <n v="-100.705866"/>
    <s v="Light truck (2 axles, 4 tires)"/>
    <s v="Northbound"/>
    <s v="Wild animal hit - damage only"/>
    <s v="Animal in roadway"/>
    <m/>
    <s v="Wild animal hit"/>
    <s v="Wild animal hit - damage only"/>
    <s v="Wild animal hit"/>
    <x v="9"/>
    <x v="0"/>
  </r>
  <r>
    <n v="224"/>
    <n v="1819860"/>
    <d v="2018-07-29T15:40:00"/>
    <s v="JONES"/>
    <s v="N"/>
    <s v="Lap belt and shoulder harness used, None used"/>
    <s v="Straight ahead"/>
    <n v="0"/>
    <n v="83"/>
    <s v="Cross median/centerline, Delineator post, Motor vehicle in transport, Ran off road left"/>
    <s v="Cloudy"/>
    <s v="N"/>
    <s v="N"/>
    <s v="N"/>
    <s v="N"/>
    <n v="43.779957000000003"/>
    <n v="-100.677166"/>
    <s v="Passenger car"/>
    <s v="Northbound; Southbound"/>
    <s v="None; Wrong side or wrong way"/>
    <s v="None"/>
    <s v="DRIVING ON WRONG SIDE OF ROAD"/>
    <s v="None"/>
    <s v="None"/>
    <s v="0.00 BAC, 0.00 BAC, Not reported, Not reported, Not reported"/>
    <x v="9"/>
    <x v="3"/>
  </r>
  <r>
    <n v="225"/>
    <n v="2112934"/>
    <d v="2021-09-17T10:36:00"/>
    <s v="MELLETTE"/>
    <s v="N"/>
    <s v="Lap belt and shoulder harness used"/>
    <s v="Making U-turn, Straight ahead"/>
    <n v="0"/>
    <n v="44"/>
    <s v="Cross median/centerline, Motor vehicle in transport"/>
    <s v="Clear"/>
    <s v="N"/>
    <s v="N"/>
    <s v="N"/>
    <s v="N"/>
    <n v="43.562072000000001"/>
    <n v="-101.201701"/>
    <s v="Light truck (2 axles, 4 tires); SUV ( sport utility/suburban )"/>
    <s v="Eastbound; Westbound"/>
    <s v="Failed to yield to vehicle; None"/>
    <s v="None"/>
    <s v="CARELESS DRIVING., UNSAFE U-TURN / NO U TURN IN NO PASS ZONE"/>
    <s v="None"/>
    <s v="None"/>
    <s v="0.00 BAC, 0.00 BAC"/>
    <x v="9"/>
    <x v="0"/>
  </r>
  <r>
    <n v="226"/>
    <n v="2114054"/>
    <d v="2021-09-16T20:18:00"/>
    <s v="MELLETTE"/>
    <s v="N"/>
    <s v="None used"/>
    <s v="Straight ahead"/>
    <n v="0"/>
    <n v="83"/>
    <s v="Overturn/rollover, Ran off road left"/>
    <s v="Cloudy"/>
    <s v="N"/>
    <s v="N"/>
    <s v="N"/>
    <s v="N"/>
    <n v="43.591641000000003"/>
    <n v="-100.752011999999"/>
    <s v="SUV ( sport utility/suburban )"/>
    <s v="Northbound"/>
    <s v="Driving too fast for conditions; None"/>
    <s v="Road surface condition ( wet, icy, snow, slush, etc. )"/>
    <m/>
    <s v="None"/>
    <s v="None"/>
    <s v="Test not given"/>
    <x v="9"/>
    <x v="3"/>
  </r>
  <r>
    <n v="227"/>
    <n v="2119360"/>
    <d v="2021-12-26T13:15:00"/>
    <s v="JONES"/>
    <s v="N"/>
    <s v="Lap belt and shoulder harness used"/>
    <s v="Straight ahead, Turning right"/>
    <n v="0"/>
    <n v="83"/>
    <s v="Motor vehicle in transport"/>
    <s v="Cloudy"/>
    <s v="N"/>
    <s v="N"/>
    <s v="N"/>
    <s v="N"/>
    <n v="43.884160000000001"/>
    <n v="-100.705859"/>
    <s v="Light truck (2 axles, 4 tires)"/>
    <s v="Southbound; Westbound"/>
    <s v="Driving too fast for conditions; None"/>
    <s v="Road surface condition ( wet, icy, snow, slush, etc. )"/>
    <s v="OVERDRIVING ROAD CONDITIONS/SPEED OVER REASONABLE"/>
    <s v="None"/>
    <s v="None"/>
    <s v="Test not given, Test not given"/>
    <x v="9"/>
    <x v="0"/>
  </r>
  <r>
    <n v="228"/>
    <n v="2117081"/>
    <d v="2021-11-19T18:45:00"/>
    <s v="JONES"/>
    <s v="N"/>
    <m/>
    <m/>
    <n v="-1"/>
    <n v="83"/>
    <s v="Animal  - wild"/>
    <s v="Clear"/>
    <s v="N"/>
    <s v="N"/>
    <s v="N"/>
    <s v="N"/>
    <n v="43.802236999999899"/>
    <n v="-100.689395"/>
    <s v="Light truck (2 axles, 4 tires)"/>
    <s v="Southbound"/>
    <s v="Wild animal hit - damage only"/>
    <s v="Animal in roadway"/>
    <m/>
    <s v="Wild animal hit"/>
    <s v="Wild animal hit - damage only"/>
    <s v="Wild animal hit"/>
    <x v="9"/>
    <x v="0"/>
  </r>
  <r>
    <n v="229"/>
    <n v="2117212"/>
    <d v="2021-11-25T17:00:00"/>
    <s v="MELLETTE"/>
    <s v="N"/>
    <m/>
    <m/>
    <n v="-1"/>
    <n v="83"/>
    <s v="Animal  - wild"/>
    <s v="Clear"/>
    <s v="N"/>
    <s v="N"/>
    <s v="N"/>
    <s v="N"/>
    <n v="43.670453000000002"/>
    <n v="-100.71355200000001"/>
    <s v="Light truck (2 axles, 4 tires)"/>
    <s v="Northbound"/>
    <s v="Wild animal hit - damage only"/>
    <s v="Animal in roadway"/>
    <m/>
    <s v="Wild animal hit"/>
    <s v="Wild animal hit - damage only"/>
    <s v="Wild animal hit"/>
    <x v="9"/>
    <x v="0"/>
  </r>
  <r>
    <n v="230"/>
    <n v="2117213"/>
    <d v="2021-11-25T21:00:00"/>
    <s v="MELLETTE"/>
    <s v="N"/>
    <m/>
    <m/>
    <n v="-1"/>
    <n v="83"/>
    <s v="Animal  - wild"/>
    <s v="Clear"/>
    <s v="N"/>
    <s v="N"/>
    <s v="N"/>
    <s v="N"/>
    <n v="43.679276000000002"/>
    <n v="-100.712115999999"/>
    <s v="Light truck (2 axles, 4 tires)"/>
    <s v="Northbound"/>
    <s v="Wild animal hit - damage only"/>
    <s v="Animal in roadway"/>
    <m/>
    <s v="Wild animal hit"/>
    <s v="Wild animal hit - damage only"/>
    <s v="Wild animal hit"/>
    <x v="9"/>
    <x v="0"/>
  </r>
  <r>
    <n v="231"/>
    <n v="2117214"/>
    <d v="2021-11-27T19:00:00"/>
    <s v="MELLETTE"/>
    <s v="N"/>
    <m/>
    <m/>
    <n v="-1"/>
    <n v="83"/>
    <s v="Animal  - wild"/>
    <s v="Clear"/>
    <s v="N"/>
    <s v="N"/>
    <s v="N"/>
    <s v="N"/>
    <n v="43.646430000000002"/>
    <n v="-100.734662"/>
    <s v="SUV ( sport utility/suburban )"/>
    <s v="Northbound"/>
    <s v="Wild animal hit - damage only"/>
    <s v="Animal in roadway"/>
    <m/>
    <s v="Wild animal hit"/>
    <s v="Wild animal hit - damage only"/>
    <s v="Wild animal hit"/>
    <x v="9"/>
    <x v="0"/>
  </r>
  <r>
    <n v="232"/>
    <n v="2119656"/>
    <d v="2021-12-26T12:19:00"/>
    <s v="JONES"/>
    <s v="N"/>
    <s v="Lap belt and shoulder harness used"/>
    <s v="Turning right"/>
    <n v="0"/>
    <n v="83"/>
    <s v="Cross median/centerline, Ran off road left, Tree/shrubbery"/>
    <s v="Cloudy, Sleet, hail ( freezing rain or drizzle )"/>
    <s v="N"/>
    <s v="N"/>
    <s v="N"/>
    <s v="N"/>
    <n v="43.884160000000001"/>
    <n v="-100.705859"/>
    <s v="Mini-van/passenger van with seats for 8 or less, including driver"/>
    <s v="Westbound"/>
    <s v="Driving too fast for conditions; Failure to keep in proper lane"/>
    <s v="Road surface condition ( wet, icy, snow, slush, etc. )"/>
    <m/>
    <s v="None"/>
    <s v="Weather conditions"/>
    <s v="Test not given"/>
    <x v="9"/>
    <x v="0"/>
  </r>
  <r>
    <n v="233"/>
    <n v="2119657"/>
    <d v="2021-12-26T13:00:00"/>
    <s v="JONES"/>
    <s v="N"/>
    <s v="Lap belt and shoulder harness used"/>
    <s v="Parked, Turning right"/>
    <n v="0"/>
    <n v="83"/>
    <s v="Cross median/centerline, Parked motor vehicle, Ran off road left"/>
    <s v="Cloudy, Sleet, hail ( freezing rain or drizzle )"/>
    <s v="N"/>
    <s v="N"/>
    <s v="N"/>
    <s v="N"/>
    <n v="43.884160000000001"/>
    <n v="-100.705859"/>
    <s v="Light truck (2 axles, 4 tires); SUV ( sport utility/suburban )"/>
    <s v="Not on roadway ( also use for parked motor vehicle ); Westbound"/>
    <s v="Driving too fast for conditions; Failure to keep in proper lane; None; Not applicable"/>
    <s v="Not applicable; Road surface condition ( wet, icy, snow, slush, etc. )"/>
    <s v="OVERDRIVING ROAD CONDITIONS"/>
    <s v="None; Not applicable"/>
    <s v="Not applicable; Windshield or other window obscured by frost, snow, mud, etc."/>
    <s v="Test not given, Not applicable"/>
    <x v="9"/>
    <x v="0"/>
  </r>
  <r>
    <n v="234"/>
    <n v="2119778"/>
    <d v="2021-12-25T17:50:00"/>
    <s v="JONES"/>
    <s v="N"/>
    <s v="Lap belt and shoulder harness used"/>
    <s v="Making U-turn, Straight ahead"/>
    <n v="0"/>
    <n v="83"/>
    <s v="Motor vehicle in transport"/>
    <s v="Clear"/>
    <s v="N"/>
    <s v="N"/>
    <s v="N"/>
    <s v="N"/>
    <n v="43.878504"/>
    <n v="-100.705842"/>
    <s v="Light truck (2 axles, 4 tires); Tractor/semi-trailer"/>
    <s v="Eastbound; Southbound"/>
    <s v="Failed to yield to vehicle; None"/>
    <s v="None"/>
    <s v="EMERGING FROM ALLEY/PRIVATE DRIVE/LOT"/>
    <s v="None"/>
    <s v="None"/>
    <s v="0.00 BAC, 0.00 BAC"/>
    <x v="9"/>
    <x v="0"/>
  </r>
  <r>
    <n v="235"/>
    <n v="2200477"/>
    <d v="2022-01-10T10:16:00"/>
    <s v="JONES"/>
    <s v="N"/>
    <m/>
    <m/>
    <n v="-1"/>
    <n v="83"/>
    <s v="Animal  - wild"/>
    <s v="Clear"/>
    <s v="N"/>
    <s v="N"/>
    <s v="N"/>
    <s v="N"/>
    <n v="43.718252"/>
    <n v="-100.682035999999"/>
    <s v="Passenger car"/>
    <s v="Northbound"/>
    <s v="Wild animal hit - damage only"/>
    <s v="Animal in roadway"/>
    <m/>
    <s v="Wild animal hit"/>
    <s v="Wild animal hit - damage only"/>
    <s v="Wild animal hit"/>
    <x v="9"/>
    <x v="0"/>
  </r>
  <r>
    <n v="239"/>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9"/>
    <x v="0"/>
  </r>
  <r>
    <n v="241"/>
    <n v="2205675"/>
    <d v="2022-05-12T05:15:00"/>
    <s v="MELLETTE"/>
    <s v="N"/>
    <s v="Lap belt and shoulder harness used"/>
    <s v="Straight ahead"/>
    <n v="0"/>
    <n v="44"/>
    <s v="Overturn/rollover, Ran off road left"/>
    <s v="Rain, Fog, smog, smoke"/>
    <s v="Y"/>
    <s v="N"/>
    <s v="N"/>
    <s v="N"/>
    <n v="43.562984999999898"/>
    <n v="-101.211808"/>
    <s v="Tractor/semi-trailer"/>
    <s v="Westbound"/>
    <s v="Over-correcting/over-steering; Swerving or avoiding due to wind, slippery surface, vehicle, object, non-motorist, etc."/>
    <s v="None"/>
    <m/>
    <s v="None"/>
    <s v="None"/>
    <s v="0.00 BAC"/>
    <x v="9"/>
    <x v="0"/>
  </r>
  <r>
    <n v="244"/>
    <n v="2209886"/>
    <d v="2022-08-05T12:35:00"/>
    <s v="JONES"/>
    <s v="N"/>
    <s v="Eye protection only"/>
    <s v="Straight ahead"/>
    <n v="-1"/>
    <n v="83"/>
    <s v="Fence, Ran off road left"/>
    <s v="Clear"/>
    <s v="N"/>
    <s v="N"/>
    <s v="N"/>
    <s v="N"/>
    <n v="43.816440999999898"/>
    <n v="-100.694845999999"/>
    <s v="Motorcycle"/>
    <s v="Northbound"/>
    <s v="None; Running off road"/>
    <s v="None"/>
    <m/>
    <s v="None"/>
    <s v="None"/>
    <s v="Test given, but unobtainable at time report filed"/>
    <x v="9"/>
    <x v="3"/>
  </r>
  <r>
    <n v="245"/>
    <n v="2209887"/>
    <d v="2022-08-01T04:30:00"/>
    <s v="JACKSON"/>
    <s v="N"/>
    <m/>
    <m/>
    <n v="-1"/>
    <n v="44"/>
    <s v="Animal  - wild"/>
    <s v="Clear"/>
    <s v="N"/>
    <s v="N"/>
    <s v="N"/>
    <s v="N"/>
    <n v="43.563367"/>
    <n v="-101.311121"/>
    <s v="Light truck (2 axles, 4 tires)"/>
    <s v="Westbound"/>
    <s v="Wild animal hit - damage only"/>
    <s v="Animal in roadway"/>
    <m/>
    <s v="Wild animal hit"/>
    <s v="Wild animal hit - damage only"/>
    <s v="Wild animal hit"/>
    <x v="9"/>
    <x v="0"/>
  </r>
  <r>
    <n v="246"/>
    <n v="2209932"/>
    <d v="2022-08-11T13:45:00"/>
    <s v="JONES"/>
    <s v="N"/>
    <s v="Helmet and eye protection"/>
    <s v="Turning left"/>
    <n v="0"/>
    <n v="83"/>
    <s v="Overturn/rollover"/>
    <s v="Clear"/>
    <s v="N"/>
    <s v="N"/>
    <s v="N"/>
    <s v="N"/>
    <n v="43.882072000000001"/>
    <n v="-100.705848"/>
    <s v="Motorcycle"/>
    <s v="Eastbound"/>
    <s v="None"/>
    <s v="Road surface condition ( wet, icy, snow, slush, etc. )"/>
    <m/>
    <s v="None"/>
    <s v="None"/>
    <s v="Test not given"/>
    <x v="9"/>
    <x v="0"/>
  </r>
  <r>
    <n v="247"/>
    <n v="2210678"/>
    <d v="2022-08-18T20:40:00"/>
    <s v="JONES"/>
    <s v="N"/>
    <m/>
    <m/>
    <n v="-1"/>
    <n v="83"/>
    <s v="Animal  - wild"/>
    <s v="Clear"/>
    <s v="N"/>
    <s v="N"/>
    <s v="N"/>
    <s v="N"/>
    <n v="43.746203999999899"/>
    <n v="-100.683052"/>
    <s v="SUV ( sport utility/suburban )"/>
    <s v="Northbound"/>
    <s v="Wild animal hit - damage only"/>
    <s v="Animal in roadway"/>
    <m/>
    <s v="Wild animal hit"/>
    <s v="Wild animal hit - damage only"/>
    <s v="Wild animal hit"/>
    <x v="9"/>
    <x v="0"/>
  </r>
  <r>
    <n v="248"/>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9"/>
    <x v="0"/>
  </r>
  <r>
    <n v="249"/>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9"/>
    <x v="0"/>
  </r>
  <r>
    <n v="250"/>
    <n v="2213937"/>
    <d v="2022-10-03T07:00:00"/>
    <s v="JONES"/>
    <s v="N"/>
    <m/>
    <m/>
    <n v="-1"/>
    <n v="83"/>
    <s v="Animal  - wild"/>
    <s v="Clear"/>
    <s v="N"/>
    <s v="N"/>
    <s v="N"/>
    <s v="N"/>
    <n v="43.732495999999898"/>
    <n v="-100.682119999999"/>
    <s v="Passenger car"/>
    <s v="Southbound"/>
    <s v="Wild animal hit - damage only"/>
    <s v="Animal in roadway"/>
    <m/>
    <s v="Wild animal hit"/>
    <s v="Wild animal hit - damage only"/>
    <s v="Wild animal hit"/>
    <x v="9"/>
    <x v="0"/>
  </r>
  <r>
    <n v="251"/>
    <n v="2214792"/>
    <d v="2022-05-20T18:04:00"/>
    <s v="JACKSON"/>
    <s v="N"/>
    <s v="Lap belt and shoulder harness used"/>
    <s v="Overtaking/passing"/>
    <n v="0"/>
    <n v="44"/>
    <s v="Overturn/rollover, Ran off road right"/>
    <s v="Cloudy, Rain"/>
    <s v="N"/>
    <s v="N"/>
    <s v="N"/>
    <s v="N"/>
    <n v="43.563378"/>
    <n v="-101.400172999999"/>
    <s v="SUV ( sport utility/suburban )"/>
    <s v="Eastbound"/>
    <s v="Driving too fast for conditions; None"/>
    <s v="None"/>
    <m/>
    <s v="Steering"/>
    <s v="None"/>
    <s v="0.00 BAC"/>
    <x v="9"/>
    <x v="2"/>
  </r>
  <r>
    <n v="252"/>
    <n v="2216915"/>
    <d v="2022-11-23T17:50:00"/>
    <s v="JONES"/>
    <s v="N"/>
    <s v="Lap belt and shoulder harness used"/>
    <s v="Straight ahead, Turning left"/>
    <n v="0"/>
    <n v="83"/>
    <s v="Motor vehicle in transport"/>
    <s v="Clear"/>
    <s v="N"/>
    <s v="N"/>
    <s v="N"/>
    <s v="N"/>
    <n v="43.88214"/>
    <n v="-100.705844999999"/>
    <s v="Passenger car"/>
    <s v="Eastbound; Southbound"/>
    <s v="Failed to yield to vehicle; None"/>
    <s v="None"/>
    <s v="STOP SIGN VIOLATION"/>
    <s v="None"/>
    <s v="None"/>
    <s v="0.00 BAC, Not reported, 0.00 BAC, Not reported"/>
    <x v="9"/>
    <x v="1"/>
  </r>
  <r>
    <n v="253"/>
    <n v="2215416"/>
    <d v="2022-11-05T15:30:00"/>
    <s v="MELLETTE"/>
    <s v="N"/>
    <s v="Lap belt and shoulder harness used"/>
    <s v="Straight ahead"/>
    <n v="0"/>
    <n v="44"/>
    <s v="Overturn/rollover, Ran off road left"/>
    <s v="Clear"/>
    <s v="N"/>
    <s v="N"/>
    <s v="N"/>
    <s v="N"/>
    <n v="43.573388999999899"/>
    <n v="-101.137162"/>
    <s v="Mini-van/passenger van with seats for 8 or less, including driver"/>
    <s v="Eastbound"/>
    <s v="Failure to keep in proper lane; None"/>
    <s v="None"/>
    <s v="NO VALID DRIVERS LICENSE"/>
    <s v="None"/>
    <s v="None"/>
    <s v="0.00 BAC"/>
    <x v="9"/>
    <x v="0"/>
  </r>
  <r>
    <n v="104"/>
    <n v="1802374"/>
    <d v="2018-02-14T20:51:00"/>
    <s v="JACKSON"/>
    <s v="N"/>
    <m/>
    <m/>
    <n v="-1"/>
    <n v="90"/>
    <s v="Non-junction"/>
    <s v="Clear"/>
    <s v="N"/>
    <s v="N"/>
    <s v="N"/>
    <s v="N"/>
    <n v="43.840175000000002"/>
    <n v="-101.526949999999"/>
    <s v="Mini-van/passenger van with seats for 8 or less, including driver"/>
    <s v="Westbound"/>
    <s v="Wild animal hit - damage only"/>
    <s v="Animal in roadway"/>
    <m/>
    <s v="Wild animal hit"/>
    <s v="Wild animal hit - damage only"/>
    <s v="Wild animal hit"/>
    <x v="10"/>
    <x v="0"/>
  </r>
  <r>
    <n v="105"/>
    <n v="1803217"/>
    <d v="2018-03-01T01:54:00"/>
    <s v="JACKSON"/>
    <s v="N"/>
    <s v="Lap belt and shoulder harness used"/>
    <s v="Straight ahead"/>
    <n v="0"/>
    <n v="73"/>
    <s v="Non-junction"/>
    <s v="Clear"/>
    <s v="N"/>
    <s v="N"/>
    <s v="N"/>
    <s v="N"/>
    <n v="43.736482000000002"/>
    <n v="-101.532471"/>
    <s v="SUV ( sport utility/suburban )"/>
    <s v="Northbound"/>
    <s v="None"/>
    <s v="Animal in roadway"/>
    <m/>
    <s v="None"/>
    <s v="Other"/>
    <s v="Test not given"/>
    <x v="10"/>
    <x v="2"/>
  </r>
  <r>
    <n v="106"/>
    <n v="1803843"/>
    <d v="2018-03-27T20:58:00"/>
    <s v="JACKSON"/>
    <s v="N"/>
    <m/>
    <m/>
    <n v="-1"/>
    <n v="73"/>
    <s v="Non-junction"/>
    <s v="Clear"/>
    <s v="N"/>
    <s v="N"/>
    <s v="N"/>
    <s v="N"/>
    <n v="43.583858999999897"/>
    <n v="-101.520989999999"/>
    <s v="Passenger car"/>
    <s v="Southbound"/>
    <s v="Wild animal hit - damage only"/>
    <s v="Animal in roadway"/>
    <m/>
    <s v="Wild animal hit"/>
    <s v="Wild animal hit - damage only"/>
    <s v="Wild animal hit"/>
    <x v="10"/>
    <x v="0"/>
  </r>
  <r>
    <n v="107"/>
    <n v="1804958"/>
    <d v="2018-03-16T14:15:00"/>
    <s v="JACKSON"/>
    <s v="N"/>
    <s v="Lap belt and shoulder harness used"/>
    <s v="Straight ahead, Turning right"/>
    <n v="0"/>
    <n v="73"/>
    <s v="Interchange area"/>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10"/>
    <x v="0"/>
  </r>
  <r>
    <n v="108"/>
    <n v="1805276"/>
    <d v="2018-05-03T17:48:00"/>
    <s v="JACKSON"/>
    <s v="N"/>
    <s v="Lap belt and shoulder harness used"/>
    <s v="Straight ahead"/>
    <n v="0"/>
    <n v="90"/>
    <s v="Interchange area"/>
    <s v="Clear"/>
    <s v="N"/>
    <s v="Y"/>
    <s v="N"/>
    <s v="N"/>
    <n v="43.839939999999899"/>
    <n v="-101.526820999999"/>
    <s v="SUV ( sport utility/suburban )"/>
    <s v="Eastbound"/>
    <s v="Fatigued/asleep; Running off road"/>
    <s v="None"/>
    <m/>
    <s v="None"/>
    <s v="None"/>
    <s v="0.00 BAC"/>
    <x v="10"/>
    <x v="0"/>
  </r>
  <r>
    <n v="111"/>
    <n v="1808034"/>
    <d v="2018-07-13T10:10:00"/>
    <s v="JACKSON"/>
    <s v="N"/>
    <m/>
    <m/>
    <n v="-1"/>
    <n v="90"/>
    <s v="Non-junction"/>
    <s v="Clear"/>
    <s v="N"/>
    <s v="N"/>
    <s v="N"/>
    <s v="N"/>
    <n v="43.837049999999898"/>
    <n v="-101.53582900000001"/>
    <s v="SUV ( sport utility/suburban )"/>
    <s v="Eastbound"/>
    <s v="Wild animal hit - damage only"/>
    <s v="Animal in roadway"/>
    <m/>
    <s v="Wild animal hit"/>
    <s v="Wild animal hit - damage only"/>
    <s v="Wild animal hit"/>
    <x v="10"/>
    <x v="0"/>
  </r>
  <r>
    <n v="112"/>
    <n v="1809331"/>
    <d v="2018-07-27T09:35:00"/>
    <s v="JACKSON"/>
    <s v="N"/>
    <m/>
    <m/>
    <n v="-1"/>
    <n v="90"/>
    <s v="Non-junction"/>
    <s v="Clear"/>
    <s v="N"/>
    <s v="N"/>
    <s v="N"/>
    <s v="N"/>
    <n v="43.835959000000003"/>
    <n v="-101.644695999999"/>
    <s v="Light truck (2 axles, 4 tires)"/>
    <s v="Eastbound"/>
    <s v="Wild animal hit - damage only"/>
    <s v="Animal in roadway"/>
    <m/>
    <s v="Wild animal hit"/>
    <s v="Wild animal hit - damage only"/>
    <s v="Wild animal hit"/>
    <x v="10"/>
    <x v="0"/>
  </r>
  <r>
    <n v="113"/>
    <n v="1809942"/>
    <d v="2018-08-19T11:22:00"/>
    <s v="JACKSON"/>
    <s v="N"/>
    <s v="Lap belt and shoulder harness used"/>
    <s v="Straight ahead"/>
    <n v="0"/>
    <n v="90"/>
    <s v="Non-junction"/>
    <s v="Rain"/>
    <s v="N"/>
    <s v="N"/>
    <s v="N"/>
    <s v="N"/>
    <n v="43.835977"/>
    <n v="-101.627438999999"/>
    <s v="Light truck (2 axles, 4 tires); Motor home"/>
    <s v="Eastbound"/>
    <s v="Failure to keep in proper lane; None"/>
    <s v="None"/>
    <m/>
    <s v="None"/>
    <s v="None"/>
    <s v="0.00 BAC, Test not given"/>
    <x v="10"/>
    <x v="0"/>
  </r>
  <r>
    <n v="115"/>
    <n v="1810415"/>
    <d v="2018-08-25T02:20:00"/>
    <s v="JACKSON"/>
    <s v="N"/>
    <s v="Lap belt and shoulder harness used"/>
    <s v="Straight ahead"/>
    <n v="0"/>
    <n v="90"/>
    <s v="Non-junction"/>
    <s v="Clear"/>
    <s v="N"/>
    <s v="N"/>
    <s v="N"/>
    <s v="N"/>
    <n v="43.836236999999898"/>
    <n v="-101.67874500000001"/>
    <s v="Tractor/semi-trailer"/>
    <s v="Westbound"/>
    <s v="None"/>
    <s v="Animal in roadway"/>
    <m/>
    <s v="None"/>
    <s v="None"/>
    <s v="0.00 BAC"/>
    <x v="10"/>
    <x v="0"/>
  </r>
  <r>
    <n v="116"/>
    <n v="1810424"/>
    <d v="2018-08-25T02:24:00"/>
    <s v="JACKSON"/>
    <s v="N"/>
    <s v="Lap belt and shoulder harness used"/>
    <s v="Straight ahead"/>
    <n v="0"/>
    <n v="90"/>
    <s v="Non-junction"/>
    <s v="Clear"/>
    <s v="N"/>
    <s v="N"/>
    <s v="N"/>
    <s v="N"/>
    <n v="43.836258999999899"/>
    <n v="-101.67069600000001"/>
    <s v="Light truck (2 axles, 4 tires)"/>
    <s v="Westbound"/>
    <s v="None"/>
    <s v="Animal in roadway"/>
    <m/>
    <s v="None"/>
    <s v="None"/>
    <s v="0.00 BAC"/>
    <x v="10"/>
    <x v="0"/>
  </r>
  <r>
    <n v="117"/>
    <n v="1810444"/>
    <d v="2018-08-25T02:20:00"/>
    <s v="JACKSON"/>
    <s v="N"/>
    <s v="Lap belt and shoulder harness used"/>
    <s v="Straight ahead"/>
    <n v="0"/>
    <n v="90"/>
    <s v="Non-junction"/>
    <s v="Clear"/>
    <s v="N"/>
    <s v="N"/>
    <s v="N"/>
    <s v="N"/>
    <n v="43.836258999999899"/>
    <n v="-101.669364"/>
    <s v="Tractor/semi-trailer"/>
    <s v="Westbound"/>
    <s v="None"/>
    <s v="Animal in roadway"/>
    <m/>
    <s v="None"/>
    <s v="None"/>
    <s v="0.00 BAC"/>
    <x v="10"/>
    <x v="0"/>
  </r>
  <r>
    <n v="118"/>
    <n v="1810450"/>
    <d v="2018-08-25T02:25:00"/>
    <s v="JACKSON"/>
    <s v="N"/>
    <s v="Lap belt and shoulder harness used"/>
    <s v="Straight ahead"/>
    <n v="0"/>
    <n v="90"/>
    <s v="Non-junction"/>
    <s v="Clear"/>
    <s v="N"/>
    <s v="N"/>
    <s v="N"/>
    <s v="N"/>
    <n v="43.835965000000002"/>
    <n v="-101.668323"/>
    <s v="SUV ( sport utility/suburban )"/>
    <s v="Eastbound"/>
    <s v="None"/>
    <s v="Animal in roadway"/>
    <m/>
    <s v="None"/>
    <s v="None"/>
    <s v="0.00 BAC"/>
    <x v="10"/>
    <x v="1"/>
  </r>
  <r>
    <n v="119"/>
    <n v="1811410"/>
    <d v="2018-09-17T17:00:00"/>
    <s v="JACKSON"/>
    <s v="N"/>
    <s v="Lap belt and shoulder harness used"/>
    <s v="Straight ahead"/>
    <n v="0"/>
    <n v="73"/>
    <s v="Non-junction"/>
    <s v="Clear"/>
    <s v="N"/>
    <s v="N"/>
    <s v="N"/>
    <s v="N"/>
    <n v="43.812880999999898"/>
    <n v="-101.522373999999"/>
    <s v="Passenger car"/>
    <s v="Southbound"/>
    <s v="None; Running off road"/>
    <s v="None"/>
    <s v="CARELESS DRIVING."/>
    <s v="None"/>
    <s v="None"/>
    <s v="0.00 BAC"/>
    <x v="10"/>
    <x v="0"/>
  </r>
  <r>
    <n v="120"/>
    <n v="1814952"/>
    <d v="2018-11-14T19:00:00"/>
    <s v="JACKSON"/>
    <s v="N"/>
    <s v="Lap belt and shoulder harness used"/>
    <s v="Overtaking/passing"/>
    <n v="0"/>
    <n v="90"/>
    <s v="Non-junction"/>
    <s v="Clear"/>
    <s v="N"/>
    <s v="N"/>
    <s v="N"/>
    <s v="N"/>
    <n v="43.835984000000003"/>
    <n v="-101.605408999999"/>
    <s v="Tractor/semi-trailer"/>
    <s v="Eastbound"/>
    <s v="Failure to keep in proper lane; Running off road"/>
    <s v="None"/>
    <s v="LANE DRIVING REQUIRED / ILLEGAL LANE CHANGE"/>
    <s v="None"/>
    <s v="None"/>
    <s v="0.00 BAC"/>
    <x v="10"/>
    <x v="0"/>
  </r>
  <r>
    <n v="121"/>
    <n v="1816110"/>
    <d v="2018-12-02T18:55:00"/>
    <s v="JACKSON"/>
    <s v="N"/>
    <m/>
    <m/>
    <n v="-1"/>
    <n v="73"/>
    <s v="Non-junction"/>
    <s v="Cloudy"/>
    <s v="N"/>
    <s v="N"/>
    <s v="N"/>
    <s v="N"/>
    <n v="43.750695"/>
    <n v="-101.525074"/>
    <s v="SUV ( sport utility/suburban )"/>
    <s v="Northbound"/>
    <s v="Wild animal hit - damage only"/>
    <s v="Animal in roadway"/>
    <m/>
    <s v="Wild animal hit"/>
    <s v="Wild animal hit - damage only"/>
    <s v="Wild animal hit"/>
    <x v="10"/>
    <x v="0"/>
  </r>
  <r>
    <n v="122"/>
    <n v="1816161"/>
    <d v="2018-12-01T21:05:00"/>
    <s v="JACKSON"/>
    <s v="N"/>
    <s v="Lap belt and shoulder harness used"/>
    <s v="Straight ahead"/>
    <n v="0"/>
    <n v="90"/>
    <s v="Non-junction"/>
    <s v="Snow"/>
    <s v="N"/>
    <s v="N"/>
    <s v="N"/>
    <s v="N"/>
    <n v="43.836261999999898"/>
    <n v="-101.636927999999"/>
    <s v="Passenger car; Tractor/semi-trailer"/>
    <s v="Westbound"/>
    <s v="None; Unknown"/>
    <s v="Road surface condition ( wet, icy, snow, slush, etc. )"/>
    <m/>
    <s v="Brakes; Unknown"/>
    <s v="Weather conditions"/>
    <s v="Test not given, Test not given"/>
    <x v="10"/>
    <x v="2"/>
  </r>
  <r>
    <n v="123"/>
    <n v="1900478"/>
    <d v="2019-01-15T17:40:00"/>
    <s v="JACKSON"/>
    <s v="N"/>
    <m/>
    <m/>
    <n v="-1"/>
    <n v="73"/>
    <s v="Non-junction"/>
    <s v="Clear"/>
    <s v="N"/>
    <s v="N"/>
    <s v="N"/>
    <s v="N"/>
    <n v="43.671061000000002"/>
    <n v="-101.522982999999"/>
    <s v="Light truck (2 axles, 4 tires)"/>
    <s v="Northbound"/>
    <s v="Wild animal hit - damage only"/>
    <s v="Animal in roadway"/>
    <m/>
    <s v="Wild animal hit"/>
    <s v="Wild animal hit - damage only"/>
    <s v="Wild animal hit"/>
    <x v="10"/>
    <x v="0"/>
  </r>
  <r>
    <n v="124"/>
    <n v="1900485"/>
    <d v="2019-01-18T07:45:00"/>
    <s v="JACKSON"/>
    <s v="N"/>
    <s v="Lap belt and shoulder harness used"/>
    <s v="Straight ahead"/>
    <n v="0"/>
    <n v="90"/>
    <s v="Non-junction"/>
    <s v="Snow, Blowing snow"/>
    <s v="N"/>
    <s v="N"/>
    <s v="N"/>
    <s v="N"/>
    <n v="43.835948000000002"/>
    <n v="-101.65455900000001"/>
    <s v="Passenger car"/>
    <s v="Eastbound"/>
    <s v="Driving too fast for conditions; None"/>
    <s v="Road surface condition ( wet, icy, snow, slush, etc. )"/>
    <m/>
    <s v="None"/>
    <s v="None"/>
    <s v="0.00 BAC"/>
    <x v="10"/>
    <x v="0"/>
  </r>
  <r>
    <n v="126"/>
    <n v="1817930"/>
    <d v="2018-12-28T22:00:00"/>
    <s v="JACKSON"/>
    <s v="N"/>
    <m/>
    <m/>
    <n v="-1"/>
    <n v="90"/>
    <s v="Non-junction"/>
    <s v="Clear"/>
    <s v="N"/>
    <s v="N"/>
    <s v="N"/>
    <s v="N"/>
    <n v="43.844954999999899"/>
    <n v="-101.511205"/>
    <s v="SUV ( sport utility/suburban )"/>
    <s v="Eastbound"/>
    <s v="Wild animal hit - damage only"/>
    <s v="Animal in roadway"/>
    <m/>
    <s v="Wild animal hit"/>
    <s v="Wild animal hit - damage only"/>
    <s v="Wild animal hit"/>
    <x v="10"/>
    <x v="0"/>
  </r>
  <r>
    <n v="128"/>
    <n v="1901857"/>
    <d v="2019-02-21T09:46:00"/>
    <s v="JACKSON"/>
    <s v="N"/>
    <m/>
    <m/>
    <n v="-1"/>
    <n v="90"/>
    <s v="Wild animal hit - damage only"/>
    <s v="Snow"/>
    <s v="N"/>
    <s v="N"/>
    <s v="N"/>
    <s v="N"/>
    <n v="43.839136000000003"/>
    <n v="-101.53019"/>
    <s v="Truck pulling trailer(s) - GCWR 10,001 lbs or more"/>
    <s v="Westbound"/>
    <s v="Wild animal hit - damage only"/>
    <s v="Animal in roadway"/>
    <m/>
    <s v="Wild animal hit"/>
    <s v="Wild animal hit - damage only"/>
    <s v="Wild animal hit"/>
    <x v="10"/>
    <x v="0"/>
  </r>
  <r>
    <n v="129"/>
    <n v="1901858"/>
    <d v="2019-02-18T13:07:00"/>
    <s v="JACKSON"/>
    <s v="N"/>
    <m/>
    <m/>
    <n v="-1"/>
    <n v="90"/>
    <s v="Non-junction"/>
    <s v="Clear"/>
    <s v="N"/>
    <s v="N"/>
    <s v="N"/>
    <s v="N"/>
    <n v="43.8373729999999"/>
    <n v="-101.534825999999"/>
    <s v="Passenger car"/>
    <s v="Eastbound"/>
    <s v="Wild animal hit - damage only"/>
    <s v="Animal in roadway"/>
    <m/>
    <s v="Wild animal hit"/>
    <s v="Wild animal hit - damage only"/>
    <s v="Wild animal hit"/>
    <x v="10"/>
    <x v="0"/>
  </r>
  <r>
    <n v="130"/>
    <n v="1818635"/>
    <d v="2018-12-16T02:06:00"/>
    <s v="JACKSON"/>
    <s v="N"/>
    <s v="None used"/>
    <s v="Straight ahead"/>
    <n v="0"/>
    <n v="73"/>
    <s v="Non-junction"/>
    <s v="Cloudy"/>
    <s v="N"/>
    <s v="N"/>
    <s v="N"/>
    <s v="N"/>
    <n v="43.743786999999898"/>
    <n v="-101.525632999999"/>
    <s v="Passenger car"/>
    <s v="Northbound"/>
    <s v="Failure to keep in proper lane; Running off road"/>
    <s v="None"/>
    <m/>
    <s v="None"/>
    <s v="None"/>
    <s v="Test not given"/>
    <x v="10"/>
    <x v="4"/>
  </r>
  <r>
    <n v="131"/>
    <n v="1903046"/>
    <d v="2019-02-07T16:57:00"/>
    <s v="JACKSON"/>
    <s v="N"/>
    <m/>
    <m/>
    <n v="-1"/>
    <n v="90"/>
    <s v="Non-junction"/>
    <s v="Clear"/>
    <s v="N"/>
    <s v="N"/>
    <s v="N"/>
    <s v="N"/>
    <n v="43.839286000000001"/>
    <n v="-101.529742999999"/>
    <s v="SUV ( sport utility/suburban )"/>
    <s v="Westbound"/>
    <s v="Wild animal hit - damage only"/>
    <s v="Animal in roadway"/>
    <m/>
    <s v="Wild animal hit"/>
    <s v="Wild animal hit - damage only"/>
    <s v="Wild animal hit"/>
    <x v="10"/>
    <x v="0"/>
  </r>
  <r>
    <n v="133"/>
    <n v="1818810"/>
    <d v="2018-05-18T21:30:00"/>
    <s v="JACKSON"/>
    <s v="N"/>
    <m/>
    <m/>
    <n v="-1"/>
    <n v="90"/>
    <s v="Non-junction"/>
    <s v="Cloudy"/>
    <s v="N"/>
    <s v="N"/>
    <s v="N"/>
    <s v="N"/>
    <n v="43.836267999999897"/>
    <n v="-101.66294000000001"/>
    <s v="Passenger car"/>
    <s v="Westbound"/>
    <s v="Wild animal hit - damage only"/>
    <s v="Animal in roadway"/>
    <m/>
    <s v="Wild animal hit"/>
    <s v="Wild animal hit - damage only"/>
    <s v="Wild animal hit"/>
    <x v="10"/>
    <x v="0"/>
  </r>
  <r>
    <n v="134"/>
    <n v="1904377"/>
    <d v="2019-04-30T18:00:00"/>
    <s v="JACKSON"/>
    <s v="N"/>
    <s v="Lap belt and shoulder harness used"/>
    <s v="Straight ahead"/>
    <n v="0"/>
    <n v="73"/>
    <s v="Four-way intersection"/>
    <s v="Cloudy"/>
    <s v="N"/>
    <s v="N"/>
    <s v="N"/>
    <s v="N"/>
    <n v="43.835864000000001"/>
    <n v="-101.522458999999"/>
    <s v="Passenger car"/>
    <s v="Eastbound; Northbound"/>
    <s v="Failed to yield to vehicle; None"/>
    <s v="None"/>
    <s v="RIGHT OF WAY AT INTERSECTIONS"/>
    <s v="None"/>
    <s v="None"/>
    <s v="Test not given, Test not given"/>
    <x v="10"/>
    <x v="0"/>
  </r>
  <r>
    <n v="135"/>
    <n v="1905753"/>
    <d v="2019-05-17T17:40:00"/>
    <s v="JACKSON"/>
    <s v="N"/>
    <s v="Lap belt and shoulder harness used"/>
    <s v="Straight ahead"/>
    <n v="0"/>
    <n v="90"/>
    <s v="Non-junction"/>
    <s v="Cloudy, Rain"/>
    <s v="N"/>
    <s v="N"/>
    <s v="N"/>
    <s v="N"/>
    <n v="43.836278"/>
    <n v="-101.55195000000001"/>
    <s v="SUV ( sport utility/suburban )"/>
    <s v="Westbound"/>
    <s v="Driving too fast for conditions; None"/>
    <s v="Road surface condition ( wet, icy, snow, slush, etc. )"/>
    <m/>
    <s v="None"/>
    <s v="None"/>
    <s v="0.00 BAC"/>
    <x v="10"/>
    <x v="0"/>
  </r>
  <r>
    <n v="136"/>
    <n v="1909257"/>
    <d v="2019-07-17T15:09:00"/>
    <s v="JACKSON"/>
    <s v="N"/>
    <s v="Lap belt and shoulder harness used"/>
    <s v="Straight ahead"/>
    <n v="0"/>
    <n v="90"/>
    <s v="Non-junction"/>
    <s v="Clear"/>
    <s v="N"/>
    <s v="Y"/>
    <s v="N"/>
    <s v="N"/>
    <n v="43.835968999999899"/>
    <n v="-101.664061"/>
    <s v="Light truck (2 axles, 4 tires)"/>
    <s v="Eastbound"/>
    <s v="Fatigued/asleep; Running off road"/>
    <s v="None"/>
    <s v="CARELESS DRIVING."/>
    <s v="None"/>
    <s v="None"/>
    <s v="0.00 BAC"/>
    <x v="10"/>
    <x v="0"/>
  </r>
  <r>
    <n v="138"/>
    <n v="1910360"/>
    <d v="2019-08-08T11:45:00"/>
    <s v="JACKSON"/>
    <s v="N"/>
    <s v="Lap belt and shoulder harness used"/>
    <s v="Straight ahead"/>
    <n v="0"/>
    <n v="90"/>
    <s v="Non-junction"/>
    <s v="Clear"/>
    <s v="N"/>
    <s v="N"/>
    <s v="N"/>
    <s v="N"/>
    <n v="43.83596"/>
    <n v="-101.662273999999"/>
    <s v="SUV ( sport utility/suburban )"/>
    <s v="Eastbound"/>
    <s v="None; Swerving or avoiding due to wind, slippery surface, vehicle, object, non-motorist, etc."/>
    <s v="None"/>
    <m/>
    <s v="None"/>
    <s v="None"/>
    <s v="0.00 BAC"/>
    <x v="10"/>
    <x v="0"/>
  </r>
  <r>
    <n v="139"/>
    <n v="1910814"/>
    <d v="2019-08-09T08:34:00"/>
    <s v="JACKSON"/>
    <s v="N"/>
    <s v="Lap belt and shoulder harness used"/>
    <s v="Straight ahead"/>
    <n v="0"/>
    <n v="90"/>
    <s v="Non-junction"/>
    <s v="Clear"/>
    <s v="N"/>
    <s v="N"/>
    <s v="N"/>
    <s v="N"/>
    <n v="43.835971000000001"/>
    <n v="-101.64104500000001"/>
    <s v="Light truck (2 axles, 4 tires)"/>
    <s v="Eastbound"/>
    <s v="Failure to keep in proper lane; None"/>
    <s v="None"/>
    <m/>
    <s v="None"/>
    <s v="None"/>
    <s v="0.00 BAC, Not reported"/>
    <x v="10"/>
    <x v="1"/>
  </r>
  <r>
    <n v="140"/>
    <n v="1910963"/>
    <d v="2019-08-14T11:31:00"/>
    <s v="JACKSON"/>
    <s v="N"/>
    <s v="None used"/>
    <s v="Straight ahead"/>
    <n v="0"/>
    <n v="73"/>
    <s v="Non-junction"/>
    <s v="Clear"/>
    <s v="N"/>
    <s v="N"/>
    <s v="N"/>
    <s v="N"/>
    <n v="43.570118999999899"/>
    <n v="-101.52088500000001"/>
    <s v="Farm machinery; Light truck (2 axles, 4 tires)"/>
    <s v="Southbound"/>
    <s v="None"/>
    <s v="None"/>
    <s v="ADULT SEATBELT VIOLATION ---- AFTER 9/1/73"/>
    <s v="None"/>
    <s v="None"/>
    <s v="0.00 BAC, 0.00 BAC"/>
    <x v="10"/>
    <x v="1"/>
  </r>
  <r>
    <n v="142"/>
    <n v="1911402"/>
    <d v="2019-08-19T21:15:00"/>
    <s v="JACKSON"/>
    <s v="Y"/>
    <s v="None used"/>
    <s v="Straight ahead"/>
    <n v="0"/>
    <n v="73"/>
    <s v="Non-junctio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10"/>
    <x v="2"/>
  </r>
  <r>
    <n v="143"/>
    <n v="1911989"/>
    <d v="2019-09-05T20:10:00"/>
    <s v="JACKSON"/>
    <s v="N"/>
    <m/>
    <m/>
    <n v="-1"/>
    <n v="90"/>
    <s v="Wild animal hit - damage only"/>
    <s v="Clear"/>
    <s v="N"/>
    <s v="N"/>
    <s v="N"/>
    <s v="N"/>
    <n v="43.835991999999898"/>
    <n v="-101.590326"/>
    <s v="Light truck (2 axles, 4 tires)"/>
    <s v="Eastbound"/>
    <s v="Wild animal hit - damage only"/>
    <s v="Animal in roadway"/>
    <m/>
    <s v="Wild animal hit"/>
    <s v="Wild animal hit - damage only"/>
    <s v="Wild animal hit"/>
    <x v="10"/>
    <x v="0"/>
  </r>
  <r>
    <n v="144"/>
    <n v="1912891"/>
    <d v="2019-09-08T20:20:00"/>
    <s v="JACKSON"/>
    <s v="N"/>
    <m/>
    <m/>
    <n v="-1"/>
    <n v="73"/>
    <s v="Wild animal hit - damage only"/>
    <s v="Clear"/>
    <s v="N"/>
    <s v="N"/>
    <s v="N"/>
    <s v="N"/>
    <n v="43.615602000000003"/>
    <n v="-101.50550800000001"/>
    <s v="SUV ( sport utility/suburban )"/>
    <s v="Northbound"/>
    <s v="Wild animal hit - damage only"/>
    <s v="Animal in roadway"/>
    <m/>
    <s v="Wild animal hit"/>
    <s v="Wild animal hit - damage only"/>
    <s v="Wild animal hit"/>
    <x v="10"/>
    <x v="0"/>
  </r>
  <r>
    <n v="145"/>
    <n v="1917398"/>
    <d v="2019-10-12T23:00:00"/>
    <s v="JACKSON"/>
    <s v="N"/>
    <s v="Lap belt and shoulder harness used"/>
    <s v="Straight ahead"/>
    <n v="0"/>
    <n v="73"/>
    <s v="Non-junction"/>
    <s v="Clear"/>
    <s v="N"/>
    <s v="N"/>
    <s v="N"/>
    <s v="N"/>
    <n v="43.797232999999899"/>
    <n v="-101.53300900000001"/>
    <s v="Light truck (2 axles, 4 tires)"/>
    <s v="Northbound"/>
    <s v="None; Running off road"/>
    <s v="Animal in roadway"/>
    <m/>
    <s v="None"/>
    <s v="None"/>
    <s v="0.00 BAC"/>
    <x v="10"/>
    <x v="0"/>
  </r>
  <r>
    <n v="146"/>
    <n v="1917395"/>
    <d v="2019-09-16T14:48:00"/>
    <s v="JACKSON"/>
    <s v="N"/>
    <s v="Lap belt and shoulder harness used"/>
    <s v="Straight ahead"/>
    <n v="0"/>
    <n v="73"/>
    <s v="Non-junction"/>
    <s v="Clear"/>
    <s v="N"/>
    <s v="N"/>
    <s v="N"/>
    <s v="N"/>
    <n v="43.761231000000002"/>
    <n v="-101.526983"/>
    <s v="Passenger car"/>
    <s v="Southbound"/>
    <s v="None; Running off road"/>
    <s v="None"/>
    <m/>
    <s v="None"/>
    <s v="None"/>
    <s v="Test not given"/>
    <x v="10"/>
    <x v="0"/>
  </r>
  <r>
    <n v="147"/>
    <n v="1918564"/>
    <d v="2019-11-26T16:55:00"/>
    <s v="JACKSON"/>
    <s v="N"/>
    <s v="Lap belt and shoulder harness used"/>
    <s v="Straight ahead"/>
    <n v="0"/>
    <n v="90"/>
    <s v="Non-junction"/>
    <s v="Snow"/>
    <s v="N"/>
    <s v="N"/>
    <s v="N"/>
    <s v="N"/>
    <n v="43.835985999999899"/>
    <n v="-101.600588999999"/>
    <s v="Cargo van - GVWR 10,000 lbs or less"/>
    <s v="Eastbound"/>
    <s v="Driving too fast for conditions; None"/>
    <s v="Road surface condition ( wet, icy, snow, slush, etc. )"/>
    <m/>
    <s v="None"/>
    <s v="None"/>
    <s v="0.00 BAC"/>
    <x v="10"/>
    <x v="0"/>
  </r>
  <r>
    <n v="149"/>
    <n v="1920003"/>
    <d v="2019-12-24T07:00:00"/>
    <s v="JACKSON"/>
    <s v="N"/>
    <m/>
    <m/>
    <n v="-1"/>
    <n v="90"/>
    <s v="Wild animal hit - damage only"/>
    <s v="Cloudy"/>
    <s v="N"/>
    <s v="N"/>
    <s v="N"/>
    <s v="N"/>
    <n v="43.8362669999999"/>
    <n v="-101.649382"/>
    <s v="Passenger car"/>
    <s v="Westbound"/>
    <s v="Wild animal hit - damage only"/>
    <s v="Animal in roadway"/>
    <m/>
    <s v="Wild animal hit"/>
    <s v="Wild animal hit - damage only"/>
    <s v="Wild animal hit"/>
    <x v="10"/>
    <x v="0"/>
  </r>
  <r>
    <n v="150"/>
    <n v="1921016"/>
    <d v="2019-12-23T06:45:00"/>
    <s v="JACKSON"/>
    <s v="N"/>
    <m/>
    <m/>
    <n v="-1"/>
    <n v="73"/>
    <s v="Wild animal hit - damage only"/>
    <s v="Clear"/>
    <s v="N"/>
    <s v="N"/>
    <s v="N"/>
    <s v="N"/>
    <n v="43.715091999999899"/>
    <n v="-101.541708"/>
    <s v="Tractor/semi-trailer"/>
    <s v="Northbound"/>
    <s v="Wild animal hit - damage only"/>
    <s v="Animal in roadway"/>
    <m/>
    <s v="Wild animal hit"/>
    <s v="Wild animal hit - damage only"/>
    <s v="Wild animal hit"/>
    <x v="10"/>
    <x v="0"/>
  </r>
  <r>
    <n v="151"/>
    <n v="2006295"/>
    <d v="2020-05-23T20:32:00"/>
    <s v="JACKSON"/>
    <s v="N"/>
    <s v="Lap belt and shoulder harness used"/>
    <s v="Straight ahead"/>
    <n v="0"/>
    <n v="90"/>
    <s v="Non-junction"/>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10"/>
    <x v="0"/>
  </r>
  <r>
    <n v="152"/>
    <n v="2007221"/>
    <d v="2020-06-24T14:11:00"/>
    <s v="JACKSON"/>
    <s v="N"/>
    <s v="Lap belt and shoulder harness used"/>
    <s v="Changing lanes, Straight ahead"/>
    <n v="0"/>
    <n v="90"/>
    <s v="Non-junction"/>
    <s v="Clear"/>
    <s v="N"/>
    <s v="N"/>
    <s v="N"/>
    <s v="N"/>
    <n v="43.836269999999899"/>
    <n v="-101.587439"/>
    <s v="Passenger car; SUV ( sport utility/suburban )"/>
    <s v="Westbound"/>
    <s v="Failure to keep in proper lane; None"/>
    <s v="None"/>
    <s v="UNSAFE LANE CHANGE"/>
    <s v="None"/>
    <s v="None"/>
    <s v="0.00 BAC, 0.00 BAC"/>
    <x v="10"/>
    <x v="0"/>
  </r>
  <r>
    <n v="153"/>
    <n v="2007941"/>
    <d v="2020-06-16T13:46:00"/>
    <s v="JACKSON"/>
    <s v="N"/>
    <s v="Lap belt only used"/>
    <s v="Straight ahead"/>
    <n v="0"/>
    <n v="90"/>
    <s v="Non-junction"/>
    <s v="Clear"/>
    <s v="N"/>
    <s v="N"/>
    <s v="N"/>
    <s v="Y"/>
    <n v="43.835985000000001"/>
    <n v="-101.565186999999"/>
    <s v="SUV ( sport utility/suburban )"/>
    <s v="Eastbound"/>
    <s v="Illness (heart attack, stroke, etc.); None"/>
    <s v="None"/>
    <m/>
    <s v="None"/>
    <s v="None"/>
    <s v="Test not given"/>
    <x v="10"/>
    <x v="0"/>
  </r>
  <r>
    <n v="154"/>
    <n v="2009171"/>
    <d v="2020-08-06T20:45:00"/>
    <s v="JACKSON"/>
    <s v="N"/>
    <s v="None used"/>
    <s v="Straight ahead"/>
    <n v="0"/>
    <n v="90"/>
    <s v="Non-junction"/>
    <s v="Clear"/>
    <s v="N"/>
    <s v="N"/>
    <s v="N"/>
    <s v="N"/>
    <n v="43.836277000000003"/>
    <n v="-101.549510999999"/>
    <s v="Motorcycle"/>
    <s v="Westbound"/>
    <s v="None; Swerving or avoiding due to wind, slippery surface, vehicle, object, non-motorist, etc."/>
    <s v="None"/>
    <m/>
    <s v="Tires"/>
    <s v="None"/>
    <s v="0.00 BAC"/>
    <x v="10"/>
    <x v="0"/>
  </r>
  <r>
    <n v="155"/>
    <n v="2009356"/>
    <d v="2020-08-12T10:26:00"/>
    <s v="JACKSON"/>
    <s v="N"/>
    <s v="Lap belt and shoulder harness used"/>
    <s v="Straight ahead"/>
    <n v="0"/>
    <n v="73"/>
    <s v="Non-junction"/>
    <s v="Clear"/>
    <s v="N"/>
    <s v="N"/>
    <s v="N"/>
    <s v="N"/>
    <n v="43.730027"/>
    <n v="-101.541077"/>
    <s v="SUV ( sport utility/suburban )"/>
    <s v="Northbound"/>
    <s v="Failure to keep in proper lane; Running off road"/>
    <s v="None"/>
    <m/>
    <s v="None"/>
    <s v="None"/>
    <s v="0.00 BAC"/>
    <x v="10"/>
    <x v="0"/>
  </r>
  <r>
    <n v="156"/>
    <n v="2009453"/>
    <d v="2020-08-13T21:14:00"/>
    <s v="JACKSON"/>
    <s v="N"/>
    <s v="Lap belt only used"/>
    <s v="Straight ahead"/>
    <n v="0"/>
    <n v="73"/>
    <s v="Non-junction"/>
    <s v="Clear"/>
    <s v="N"/>
    <s v="N"/>
    <s v="N"/>
    <s v="N"/>
    <n v="43.819743000000003"/>
    <n v="-101.522385999999"/>
    <s v="Passenger car"/>
    <s v="Southbound"/>
    <s v="None"/>
    <s v="None"/>
    <s v="NO VALID DL, FINANCIAL RESPONSIBILITY - OWNER"/>
    <s v="Power train"/>
    <s v="None"/>
    <s v="0.00 BAC"/>
    <x v="10"/>
    <x v="0"/>
  </r>
  <r>
    <n v="157"/>
    <n v="2010049"/>
    <d v="2020-08-29T20:00:00"/>
    <s v="JACKSON"/>
    <s v="N"/>
    <m/>
    <m/>
    <n v="-1"/>
    <n v="73"/>
    <s v="Wild animal hit - damage only"/>
    <s v="Clear"/>
    <s v="N"/>
    <s v="N"/>
    <s v="N"/>
    <s v="N"/>
    <n v="43.741669000000002"/>
    <n v="-101.526668"/>
    <s v="Light truck (2 axles, 4 tires)"/>
    <s v="Southbound"/>
    <s v="Wild animal hit - damage only"/>
    <s v="Animal in roadway"/>
    <m/>
    <s v="Wild animal hit"/>
    <s v="Wild animal hit - damage only"/>
    <s v="Wild animal hit"/>
    <x v="10"/>
    <x v="0"/>
  </r>
  <r>
    <n v="158"/>
    <n v="2011629"/>
    <d v="2020-07-31T22:25:00"/>
    <s v="JACKSON"/>
    <s v="N"/>
    <m/>
    <m/>
    <n v="-1"/>
    <n v="90"/>
    <s v="Wild animal hit - damage only"/>
    <s v="Clear"/>
    <s v="N"/>
    <s v="N"/>
    <s v="N"/>
    <s v="N"/>
    <n v="43.836269999999899"/>
    <n v="-101.58716200000001"/>
    <s v="Passenger car"/>
    <s v="Westbound"/>
    <s v="Wild animal hit - damage only"/>
    <s v="Animal in roadway"/>
    <m/>
    <s v="Wild animal hit"/>
    <s v="Wild animal hit - damage only"/>
    <s v="Wild animal hit"/>
    <x v="10"/>
    <x v="0"/>
  </r>
  <r>
    <n v="159"/>
    <n v="2011631"/>
    <d v="2020-08-28T20:30:00"/>
    <s v="JACKSON"/>
    <s v="N"/>
    <m/>
    <m/>
    <n v="-1"/>
    <n v="90"/>
    <s v="Wild animal hit - damage only"/>
    <s v="Clear"/>
    <s v="N"/>
    <s v="N"/>
    <s v="N"/>
    <s v="N"/>
    <n v="43.845143999999898"/>
    <n v="-101.511488"/>
    <s v="SUV ( sport utility/suburban )"/>
    <s v="Westbound"/>
    <s v="Wild animal hit - damage only"/>
    <s v="Animal in roadway"/>
    <m/>
    <s v="Wild animal hit"/>
    <s v="Wild animal hit - damage only"/>
    <s v="Wild animal hit"/>
    <x v="10"/>
    <x v="0"/>
  </r>
  <r>
    <n v="160"/>
    <n v="2013030"/>
    <d v="2020-10-21T10:20:00"/>
    <s v="JACKSON"/>
    <s v="N"/>
    <s v="Lap belt and shoulder harness used"/>
    <s v="Straight ahead"/>
    <n v="0"/>
    <n v="90"/>
    <s v="Non-junction"/>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10"/>
    <x v="0"/>
  </r>
  <r>
    <n v="161"/>
    <n v="2014192"/>
    <d v="2020-11-02T16:14:00"/>
    <s v="JACKSON"/>
    <s v="N"/>
    <m/>
    <m/>
    <n v="-1"/>
    <n v="73"/>
    <s v="Wild animal hit - damage only"/>
    <s v="Clear"/>
    <s v="N"/>
    <s v="N"/>
    <s v="N"/>
    <s v="N"/>
    <n v="43.803899999999899"/>
    <n v="-101.527366"/>
    <s v="SUV ( sport utility/suburban )"/>
    <s v="Southbound"/>
    <s v="Wild animal hit - damage only"/>
    <s v="Animal in roadway"/>
    <m/>
    <s v="Wild animal hit"/>
    <s v="Wild animal hit - damage only"/>
    <s v="Wild animal hit"/>
    <x v="10"/>
    <x v="0"/>
  </r>
  <r>
    <n v="162"/>
    <n v="2014664"/>
    <d v="2020-11-16T22:17:00"/>
    <s v="JACKSON"/>
    <s v="N"/>
    <m/>
    <m/>
    <n v="-1"/>
    <n v="90"/>
    <s v="Wild animal hit - damage only"/>
    <s v="Clear"/>
    <s v="N"/>
    <s v="N"/>
    <s v="N"/>
    <s v="N"/>
    <n v="43.8388279999999"/>
    <n v="-101.531154999999"/>
    <s v="Truck pulling trailer(s) - GCWR 10,001 lbs or more"/>
    <s v="Westbound"/>
    <s v="Wild animal hit - damage only"/>
    <s v="Animal in roadway"/>
    <m/>
    <s v="Wild animal hit"/>
    <s v="Wild animal hit - damage only"/>
    <s v="Wild animal hit"/>
    <x v="10"/>
    <x v="0"/>
  </r>
  <r>
    <n v="163"/>
    <n v="2015597"/>
    <d v="2020-11-20T18:53:00"/>
    <s v="JACKSON"/>
    <s v="N"/>
    <m/>
    <m/>
    <n v="-1"/>
    <n v="90"/>
    <s v="Wild animal hit - damage only"/>
    <s v="Clear"/>
    <s v="N"/>
    <s v="N"/>
    <s v="N"/>
    <s v="N"/>
    <n v="43.839505000000003"/>
    <n v="-101.52905800000001"/>
    <s v="Single-unit truck (2 axle, 6 tires) GVWR 10,000 lbs or less"/>
    <s v="Eastbound"/>
    <s v="Wild animal hit - damage only"/>
    <s v="Animal in roadway"/>
    <m/>
    <s v="Wild animal hit"/>
    <s v="Wild animal hit - damage only"/>
    <s v="Wild animal hit"/>
    <x v="10"/>
    <x v="0"/>
  </r>
  <r>
    <n v="164"/>
    <n v="2015599"/>
    <d v="2020-11-25T20:00:00"/>
    <s v="JACKSON"/>
    <s v="N"/>
    <m/>
    <m/>
    <n v="-1"/>
    <n v="73"/>
    <s v="Wild animal hit - damage only"/>
    <s v="Clear"/>
    <s v="N"/>
    <s v="N"/>
    <s v="N"/>
    <s v="N"/>
    <n v="43.734051000000001"/>
    <n v="-101.536742"/>
    <s v="SUV ( sport utility/suburban )"/>
    <s v="Northbound"/>
    <s v="Wild animal hit - damage only"/>
    <s v="Animal in roadway"/>
    <m/>
    <s v="Wild animal hit"/>
    <s v="Wild animal hit - damage only"/>
    <s v="Wild animal hit"/>
    <x v="10"/>
    <x v="0"/>
  </r>
  <r>
    <n v="165"/>
    <n v="2015600"/>
    <d v="2020-11-28T06:08:00"/>
    <s v="JACKSON"/>
    <s v="N"/>
    <m/>
    <m/>
    <n v="-1"/>
    <n v="90"/>
    <s v="Wild animal hit - damage only"/>
    <s v="Clear"/>
    <s v="N"/>
    <s v="N"/>
    <s v="N"/>
    <s v="N"/>
    <n v="43.836641"/>
    <n v="-101.537460999999"/>
    <s v="SUV ( sport utility/suburban )"/>
    <s v="Westbound"/>
    <s v="Wild animal hit - damage only"/>
    <s v="Animal in roadway"/>
    <m/>
    <s v="Wild animal hit"/>
    <s v="Wild animal hit - damage only"/>
    <s v="Wild animal hit"/>
    <x v="10"/>
    <x v="0"/>
  </r>
  <r>
    <n v="166"/>
    <n v="2016926"/>
    <d v="2020-12-23T12:26:00"/>
    <s v="JACKSON"/>
    <s v="N"/>
    <s v="Lap belt and shoulder harness used"/>
    <s v="Straight ahead"/>
    <n v="0"/>
    <n v="90"/>
    <s v="Non-junction"/>
    <s v="Blowing snow"/>
    <s v="N"/>
    <s v="N"/>
    <s v="N"/>
    <s v="N"/>
    <n v="43.835984000000003"/>
    <n v="-101.60471800000001"/>
    <s v="Tractor/semi-trailer"/>
    <s v="Eastbound"/>
    <s v="Driving too fast for conditions; None"/>
    <s v="Road surface condition ( wet, icy, snow, slush, etc. )"/>
    <m/>
    <s v="None"/>
    <s v="Weather conditions"/>
    <s v="Test not given"/>
    <x v="10"/>
    <x v="0"/>
  </r>
  <r>
    <n v="167"/>
    <n v="2017059"/>
    <d v="2020-12-23T07:55:00"/>
    <s v="JACKSON"/>
    <s v="N"/>
    <s v="Lap belt and shoulder harness used"/>
    <s v="Straight ahead"/>
    <n v="0"/>
    <n v="90"/>
    <s v="Non-junction"/>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10"/>
    <x v="0"/>
  </r>
  <r>
    <n v="168"/>
    <n v="2100368"/>
    <d v="2021-01-09T07:29:00"/>
    <s v="JACKSON"/>
    <s v="N"/>
    <s v="Lap belt and shoulder harness used, None used"/>
    <s v="Straight ahead"/>
    <n v="0"/>
    <n v="90"/>
    <s v="Non-junction"/>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10"/>
    <x v="2"/>
  </r>
  <r>
    <n v="169"/>
    <n v="2100574"/>
    <d v="2021-01-18T17:00:00"/>
    <s v="JACKSON"/>
    <s v="N"/>
    <m/>
    <m/>
    <n v="-1"/>
    <n v="73"/>
    <s v="Wild animal hit - damage only"/>
    <s v="Clear"/>
    <s v="N"/>
    <s v="N"/>
    <s v="N"/>
    <s v="N"/>
    <n v="43.753982999999899"/>
    <n v="-101.524173"/>
    <s v="SUV ( sport utility/suburban )"/>
    <s v="Southbound"/>
    <s v="Wild animal hit - damage only"/>
    <s v="Animal in roadway"/>
    <m/>
    <s v="Wild animal hit"/>
    <s v="Wild animal hit - damage only"/>
    <s v="Wild animal hit"/>
    <x v="10"/>
    <x v="0"/>
  </r>
  <r>
    <n v="171"/>
    <n v="2018102"/>
    <d v="2020-12-31T09:06:00"/>
    <s v="JACKSON"/>
    <s v="N"/>
    <s v="Lap belt and shoulder harness used, Lap belt only used"/>
    <s v="Making U-turn, Straight ahead"/>
    <n v="0"/>
    <n v="73"/>
    <s v="Non-junction"/>
    <s v="Clear"/>
    <s v="N"/>
    <s v="N"/>
    <s v="N"/>
    <s v="N"/>
    <n v="43.564518"/>
    <n v="-101.520887999999"/>
    <s v="Light truck (2 axles, 4 tires); Passenger car"/>
    <s v="Southbound"/>
    <s v="Failed to yield to vehicle; Improper turn; None"/>
    <s v="None"/>
    <s v="RECKLESS DRIVING"/>
    <s v="None"/>
    <s v="None"/>
    <s v="Test not given, Test not given"/>
    <x v="10"/>
    <x v="0"/>
  </r>
  <r>
    <n v="173"/>
    <n v="2101817"/>
    <d v="2021-02-12T20:19:00"/>
    <s v="JACKSON"/>
    <s v="N"/>
    <m/>
    <m/>
    <n v="-1"/>
    <n v="90"/>
    <s v="Wild animal hit - damage only"/>
    <s v="Cloudy"/>
    <s v="N"/>
    <s v="N"/>
    <s v="N"/>
    <s v="N"/>
    <n v="43.839505000000003"/>
    <n v="-101.52905800000001"/>
    <s v="SUV ( sport utility/suburban )"/>
    <s v="Westbound"/>
    <s v="Wild animal hit - damage only"/>
    <s v="Animal in roadway"/>
    <m/>
    <s v="Wild animal hit"/>
    <s v="Wild animal hit - damage only"/>
    <s v="Wild animal hit"/>
    <x v="10"/>
    <x v="0"/>
  </r>
  <r>
    <n v="174"/>
    <n v="2101819"/>
    <d v="2021-02-14T15:34:00"/>
    <s v="JACKSON"/>
    <s v="N"/>
    <s v="Lap belt and shoulder harness used"/>
    <s v="Straight ahead"/>
    <n v="0"/>
    <n v="90"/>
    <s v="Interchange area"/>
    <s v="Cloudy"/>
    <s v="N"/>
    <s v="N"/>
    <s v="N"/>
    <s v="N"/>
    <n v="43.838926000000001"/>
    <n v="-101.529999"/>
    <s v="SUV ( sport utility/suburban )"/>
    <s v="Eastbound"/>
    <s v="None"/>
    <s v="Road surface condition ( wet, icy, snow, slush, etc. )"/>
    <m/>
    <s v="Steering"/>
    <s v="None"/>
    <s v="Test not given"/>
    <x v="10"/>
    <x v="0"/>
  </r>
  <r>
    <n v="175"/>
    <n v="2102300"/>
    <d v="2021-02-17T20:20:00"/>
    <s v="JACKSON"/>
    <s v="N"/>
    <s v="Lap belt and shoulder harness used"/>
    <s v="Straight ahead"/>
    <n v="0"/>
    <n v="90"/>
    <s v="Non-junction"/>
    <s v="Clear"/>
    <s v="N"/>
    <s v="N"/>
    <s v="N"/>
    <s v="N"/>
    <n v="43.8390249999999"/>
    <n v="-101.530546999999"/>
    <s v="Passenger car"/>
    <s v="Westbound"/>
    <s v="None"/>
    <s v="Animal in roadway"/>
    <m/>
    <s v="None"/>
    <s v="None"/>
    <s v="0.00 BAC"/>
    <x v="10"/>
    <x v="0"/>
  </r>
  <r>
    <n v="177"/>
    <n v="2103488"/>
    <d v="2021-03-14T13:35:00"/>
    <s v="JACKSON"/>
    <s v="N"/>
    <s v="Lap belt and shoulder harness used"/>
    <s v="Straight ahead"/>
    <n v="0"/>
    <n v="90"/>
    <s v="Non-junction"/>
    <s v="Sleet, hail ( freezing rain or drizzle ), Snow"/>
    <s v="N"/>
    <s v="N"/>
    <s v="N"/>
    <s v="N"/>
    <n v="43.837046000000001"/>
    <n v="-101.536940999999"/>
    <s v="SUV ( sport utility/suburban )"/>
    <s v="Eastbound"/>
    <s v="None"/>
    <s v="Road surface condition ( wet, icy, snow, slush, etc. )"/>
    <m/>
    <s v="None"/>
    <s v="Weather conditions"/>
    <s v="Test not given"/>
    <x v="10"/>
    <x v="2"/>
  </r>
  <r>
    <n v="178"/>
    <n v="2102773"/>
    <d v="2021-02-13T08:25:00"/>
    <s v="JACKSON"/>
    <s v="N"/>
    <s v="Lap belt and shoulder harness used"/>
    <s v="Straight ahead, Turning right"/>
    <n v="0"/>
    <n v="73"/>
    <s v="Interchange area"/>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10"/>
    <x v="0"/>
  </r>
  <r>
    <n v="179"/>
    <n v="2103569"/>
    <d v="2021-02-28T14:30:00"/>
    <s v="JACKSON"/>
    <s v="N"/>
    <s v="Lap belt and shoulder harness used"/>
    <s v="Straight ahead"/>
    <n v="0"/>
    <n v="90"/>
    <s v="Non-junction"/>
    <s v="Clear"/>
    <s v="N"/>
    <s v="N"/>
    <s v="N"/>
    <s v="N"/>
    <n v="43.8359939999999"/>
    <n v="-101.547450999999"/>
    <s v="SUV ( sport utility/suburban )"/>
    <s v="Eastbound"/>
    <s v="None; Running off road"/>
    <s v="Road surface condition ( wet, icy, snow, slush, etc. )"/>
    <m/>
    <s v="None"/>
    <s v="None"/>
    <s v="Test not given"/>
    <x v="10"/>
    <x v="0"/>
  </r>
  <r>
    <n v="180"/>
    <n v="2104299"/>
    <d v="2021-04-01T21:03:00"/>
    <s v="JACKSON"/>
    <s v="N"/>
    <m/>
    <m/>
    <n v="-1"/>
    <n v="90"/>
    <s v="Wild animal hit - damage only"/>
    <s v="Clear"/>
    <s v="N"/>
    <s v="N"/>
    <s v="N"/>
    <s v="N"/>
    <n v="43.836272000000001"/>
    <n v="-101.546610999999"/>
    <s v="Cargo van - GVWR 10,000 lbs or less"/>
    <s v="Westbound"/>
    <s v="Wild animal hit - damage only"/>
    <s v="Animal in roadway"/>
    <m/>
    <s v="Wild animal hit"/>
    <s v="Wild animal hit - damage only"/>
    <s v="Wild animal hit"/>
    <x v="10"/>
    <x v="0"/>
  </r>
  <r>
    <n v="181"/>
    <n v="2104342"/>
    <d v="2021-03-26T01:00:00"/>
    <s v="JACKSON"/>
    <s v="N"/>
    <s v="Lap belt and shoulder harness used"/>
    <s v="Straight ahead"/>
    <n v="0"/>
    <n v="73"/>
    <s v="Non-junction"/>
    <s v="Cloudy"/>
    <s v="Y"/>
    <s v="N"/>
    <s v="N"/>
    <s v="N"/>
    <n v="43.796765999999899"/>
    <n v="-101.533117"/>
    <s v="Passenger car"/>
    <s v="Southbound"/>
    <s v="Drinking; Over-correcting/over-steering"/>
    <s v="None"/>
    <s v="DUI, CARELESS DRIVING."/>
    <s v="None"/>
    <s v="None"/>
    <s v="0.18 BAC"/>
    <x v="10"/>
    <x v="1"/>
  </r>
  <r>
    <n v="182"/>
    <n v="2105425"/>
    <d v="2021-04-17T03:50:00"/>
    <s v="JACKSON"/>
    <s v="N"/>
    <s v="Lap belt and shoulder harness used"/>
    <s v="Straight ahead"/>
    <n v="0"/>
    <n v="73"/>
    <s v="Non-junction"/>
    <s v="Clear"/>
    <s v="N"/>
    <s v="N"/>
    <s v="N"/>
    <s v="N"/>
    <n v="43.787804999999899"/>
    <n v="-101.531683999999"/>
    <s v="SUV ( sport utility/suburban )"/>
    <s v="Southbound"/>
    <s v="None; Running off road"/>
    <s v="None"/>
    <s v="NO VALID DL, DUI"/>
    <s v="None"/>
    <s v="None"/>
    <s v="Test given, but unobtainable at time report filed, Not reported"/>
    <x v="10"/>
    <x v="1"/>
  </r>
  <r>
    <n v="183"/>
    <n v="2105426"/>
    <d v="2021-04-19T08:20:00"/>
    <s v="JACKSON"/>
    <s v="N"/>
    <s v="Lap belt and shoulder harness used"/>
    <s v="Straight ahead"/>
    <n v="0"/>
    <n v="90"/>
    <s v="Non-junction"/>
    <s v="Snow"/>
    <s v="N"/>
    <s v="N"/>
    <s v="N"/>
    <s v="N"/>
    <n v="43.83596"/>
    <n v="-101.66187600000001"/>
    <s v="SUV ( sport utility/suburban )"/>
    <s v="Eastbound"/>
    <s v="None; Swerving or avoiding due to wind, slippery surface, vehicle, object, non-motorist, etc."/>
    <s v="Road surface condition ( wet, icy, snow, slush, etc. )"/>
    <m/>
    <s v="None"/>
    <s v="None"/>
    <s v="0.00 BAC"/>
    <x v="10"/>
    <x v="0"/>
  </r>
  <r>
    <n v="184"/>
    <n v="2105724"/>
    <d v="2021-04-20T13:41:00"/>
    <s v="JACKSON"/>
    <s v="N"/>
    <s v="Lap belt and shoulder harness used"/>
    <s v="Straight ahead"/>
    <n v="0"/>
    <n v="90"/>
    <s v="Non-junction"/>
    <s v="Clear"/>
    <s v="N"/>
    <s v="N"/>
    <s v="N"/>
    <s v="N"/>
    <n v="43.837437000000001"/>
    <n v="-101.534627"/>
    <s v="Passenger car; Tractor/semi-trailer"/>
    <s v="Eastbound"/>
    <s v="None"/>
    <s v="None"/>
    <m/>
    <s v="None; Power train"/>
    <s v="None"/>
    <s v="Test not given, Test not given"/>
    <x v="10"/>
    <x v="0"/>
  </r>
  <r>
    <n v="185"/>
    <n v="2106955"/>
    <d v="2021-05-30T14:46:00"/>
    <s v="JACKSON"/>
    <s v="N"/>
    <s v="Lap belt and shoulder harness used"/>
    <s v="Straight ahead"/>
    <n v="0"/>
    <n v="73"/>
    <s v="Non-junction"/>
    <s v="Clear"/>
    <s v="Y"/>
    <s v="N"/>
    <s v="N"/>
    <s v="N"/>
    <n v="43.668241000000002"/>
    <n v="-101.517786"/>
    <s v="SUV ( sport utility/suburban )"/>
    <s v="Southbound"/>
    <s v="Drugs-Other; Over-correcting/over-steering"/>
    <s v="None"/>
    <s v="DUI, CARELESS DRIVING."/>
    <s v="None"/>
    <s v="None"/>
    <s v="0.01 BAC, Not reported"/>
    <x v="10"/>
    <x v="2"/>
  </r>
  <r>
    <n v="186"/>
    <n v="2106681"/>
    <d v="2021-05-31T01:30:00"/>
    <s v="JACKSON"/>
    <s v="N"/>
    <s v="None used"/>
    <s v="Straight ahead"/>
    <n v="0"/>
    <n v="90"/>
    <s v="Non-junction"/>
    <s v="Clear"/>
    <s v="N"/>
    <s v="Y"/>
    <s v="N"/>
    <s v="N"/>
    <n v="43.835985999999899"/>
    <n v="-101.601207"/>
    <s v="Single-unit truck (2 axle, 6 tires) GVWR 10,000 lbs or less"/>
    <s v="Eastbound"/>
    <s v="Failure to keep in proper lane; Fatigued/asleep"/>
    <s v="None"/>
    <s v="ADULT SEATBELT VIOLATION ---- AFTER 9/1/73"/>
    <s v="None"/>
    <s v="None"/>
    <s v="Test not given"/>
    <x v="10"/>
    <x v="1"/>
  </r>
  <r>
    <n v="187"/>
    <n v="2106713"/>
    <d v="2021-05-22T22:30:00"/>
    <s v="JACKSON"/>
    <s v="N"/>
    <m/>
    <m/>
    <n v="-1"/>
    <n v="90"/>
    <s v="Wild animal hit - damage only"/>
    <m/>
    <s v="N"/>
    <s v="N"/>
    <s v="N"/>
    <s v="N"/>
    <n v="43.837791000000003"/>
    <n v="-101.533528"/>
    <s v="Passenger car"/>
    <s v="Eastbound"/>
    <s v="Wild animal hit - damage only"/>
    <s v="Animal in roadway"/>
    <m/>
    <s v="Wild animal hit"/>
    <s v="Wild animal hit - damage only"/>
    <s v="Wild animal hit"/>
    <x v="10"/>
    <x v="0"/>
  </r>
  <r>
    <n v="188"/>
    <n v="2106954"/>
    <d v="2021-06-05T10:13:00"/>
    <s v="JACKSON"/>
    <s v="N"/>
    <s v="Lap belt and shoulder harness used"/>
    <s v="Changing lanes, Straight ahead"/>
    <n v="0"/>
    <n v="90"/>
    <s v="Non-junction"/>
    <s v="Clear"/>
    <s v="N"/>
    <s v="N"/>
    <s v="N"/>
    <s v="N"/>
    <n v="43.835984000000003"/>
    <n v="-101.5776"/>
    <s v="Passenger car; Tractor/semi-trailer"/>
    <s v="Eastbound"/>
    <s v="Followed too closely; None"/>
    <s v="None"/>
    <m/>
    <s v="None"/>
    <s v="None"/>
    <s v="0.00 BAC, 0.00 BAC"/>
    <x v="10"/>
    <x v="0"/>
  </r>
  <r>
    <n v="189"/>
    <n v="2107867"/>
    <d v="2021-06-03T06:19:00"/>
    <s v="JACKSON"/>
    <s v="N"/>
    <s v="None used"/>
    <s v="Straight ahead"/>
    <n v="0"/>
    <n v="73"/>
    <s v="Non-junction"/>
    <s v="Clear"/>
    <s v="N"/>
    <s v="N"/>
    <s v="N"/>
    <s v="N"/>
    <n v="43.679665"/>
    <n v="-101.541550999999"/>
    <s v="Passenger car"/>
    <s v="Southbound"/>
    <s v="Failure to keep in proper lane; Running off road"/>
    <s v="None"/>
    <m/>
    <s v="Unknown"/>
    <s v="None"/>
    <s v="Test not given"/>
    <x v="10"/>
    <x v="3"/>
  </r>
  <r>
    <n v="190"/>
    <n v="2110197"/>
    <d v="2021-07-25T22:45:00"/>
    <s v="JACKSON"/>
    <s v="N"/>
    <m/>
    <m/>
    <n v="-1"/>
    <n v="90"/>
    <s v="Wild animal hit - damage only"/>
    <s v="Clear"/>
    <s v="N"/>
    <s v="N"/>
    <s v="N"/>
    <s v="N"/>
    <n v="43.836266000000002"/>
    <n v="-101.646815"/>
    <s v="Light truck (2 axles, 4 tires)"/>
    <s v="Westbound"/>
    <s v="Wild animal hit - damage only"/>
    <s v="Animal in roadway"/>
    <m/>
    <s v="Wild animal hit"/>
    <s v="Wild animal hit - damage only"/>
    <s v="Wild animal hit"/>
    <x v="10"/>
    <x v="0"/>
  </r>
  <r>
    <n v="191"/>
    <n v="2110834"/>
    <d v="2021-08-15T06:30:00"/>
    <s v="JACKSON"/>
    <s v="N"/>
    <m/>
    <m/>
    <n v="-1"/>
    <n v="73"/>
    <s v="Wild animal hit - damage only"/>
    <s v="Clear"/>
    <s v="N"/>
    <s v="N"/>
    <s v="N"/>
    <s v="N"/>
    <n v="43.746532000000002"/>
    <n v="-101.525509999999"/>
    <s v="Passenger car"/>
    <s v="Northbound"/>
    <s v="Wild animal hit - damage only"/>
    <s v="Animal in roadway"/>
    <m/>
    <s v="Wild animal hit"/>
    <s v="Wild animal hit - damage only"/>
    <s v="Wild animal hit"/>
    <x v="10"/>
    <x v="0"/>
  </r>
  <r>
    <n v="192"/>
    <n v="2110195"/>
    <d v="2021-08-04T17:36:00"/>
    <s v="JACKSON"/>
    <s v="N"/>
    <s v="Helmet and eye protection"/>
    <s v="Straight ahead"/>
    <n v="0"/>
    <n v="73"/>
    <s v="Non-junction"/>
    <s v="Clear"/>
    <s v="N"/>
    <s v="N"/>
    <s v="N"/>
    <s v="N"/>
    <n v="43.8232959999999"/>
    <n v="-101.522409999999"/>
    <s v="Motorcycle"/>
    <s v="Northbound"/>
    <s v="None"/>
    <s v="Debris"/>
    <s v="NO VALID DL"/>
    <s v="None"/>
    <s v="None"/>
    <s v="0.00 BAC"/>
    <x v="10"/>
    <x v="1"/>
  </r>
  <r>
    <n v="193"/>
    <n v="2110485"/>
    <d v="2021-08-06T14:08:00"/>
    <s v="JACKSON"/>
    <s v="N"/>
    <s v="Eye protection only"/>
    <s v="Slowing in traffic lane"/>
    <n v="0"/>
    <n v="90"/>
    <s v="Non-junction"/>
    <s v="Clear"/>
    <s v="N"/>
    <s v="N"/>
    <s v="N"/>
    <s v="N"/>
    <n v="43.836261"/>
    <n v="-101.65831300000001"/>
    <s v="Motorcycle"/>
    <s v="Westbound"/>
    <s v="Followed too closely; None"/>
    <s v="None"/>
    <s v="NO ENDORSEMENT"/>
    <s v="None"/>
    <s v="None"/>
    <s v="0.00 BAC"/>
    <x v="10"/>
    <x v="2"/>
  </r>
  <r>
    <n v="194"/>
    <n v="2111849"/>
    <d v="2021-07-02T21:30:00"/>
    <s v="JACKSON"/>
    <s v="N"/>
    <s v="Lap belt and shoulder harness used"/>
    <s v="Straight ahead"/>
    <n v="0"/>
    <n v="90"/>
    <s v="Non-junction"/>
    <s v="Clear"/>
    <s v="N"/>
    <s v="N"/>
    <s v="N"/>
    <s v="N"/>
    <n v="43.835985000000001"/>
    <n v="-101.559944999999"/>
    <s v="SUV ( sport utility/suburban )"/>
    <s v="Eastbound"/>
    <s v="None"/>
    <s v="Animal in roadway"/>
    <m/>
    <s v="None"/>
    <s v="None"/>
    <s v="Test not given"/>
    <x v="10"/>
    <x v="0"/>
  </r>
  <r>
    <n v="196"/>
    <n v="2112911"/>
    <d v="2021-09-21T17:26:00"/>
    <s v="JACKSON"/>
    <s v="N"/>
    <s v="None used"/>
    <s v="Straight ahead"/>
    <n v="0"/>
    <n v="73"/>
    <s v="Non-junction"/>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10"/>
    <x v="3"/>
  </r>
  <r>
    <n v="197"/>
    <n v="2116514"/>
    <d v="2021-11-11T11:33:00"/>
    <s v="JACKSON"/>
    <s v="N"/>
    <s v="Lap belt and shoulder harness used"/>
    <s v="Straight ahead"/>
    <n v="0"/>
    <n v="73"/>
    <s v="Non-junction"/>
    <s v="Clear"/>
    <s v="N"/>
    <s v="N"/>
    <s v="N"/>
    <s v="N"/>
    <n v="43.807099999999899"/>
    <n v="-101.524163999999"/>
    <s v="Tractor/semi-trailer"/>
    <s v="Northbound"/>
    <s v="None"/>
    <s v="None"/>
    <m/>
    <s v="None"/>
    <s v="None"/>
    <s v="Test not given"/>
    <x v="10"/>
    <x v="0"/>
  </r>
  <r>
    <n v="198"/>
    <n v="2114830"/>
    <d v="2021-09-27T21:55:00"/>
    <s v="JACKSON"/>
    <s v="N"/>
    <m/>
    <m/>
    <n v="-1"/>
    <n v="73"/>
    <s v="Wild animal hit - damage only"/>
    <s v="Clear"/>
    <s v="N"/>
    <s v="N"/>
    <s v="N"/>
    <s v="N"/>
    <n v="43.660955999999899"/>
    <n v="-101.511617999999"/>
    <s v="SUV ( sport utility/suburban )"/>
    <s v="Northbound"/>
    <s v="Wild animal hit - damage only"/>
    <s v="Animal in roadway"/>
    <m/>
    <s v="Wild animal hit"/>
    <s v="Wild animal hit - damage only"/>
    <s v="Wild animal hit"/>
    <x v="10"/>
    <x v="0"/>
  </r>
  <r>
    <n v="199"/>
    <n v="2117311"/>
    <d v="2021-11-21T05:40:00"/>
    <s v="JACKSON"/>
    <s v="N"/>
    <m/>
    <m/>
    <n v="-1"/>
    <n v="90"/>
    <s v="Wild animal hit - damage only"/>
    <s v="Clear"/>
    <s v="N"/>
    <s v="N"/>
    <s v="N"/>
    <s v="N"/>
    <n v="43.836269999999899"/>
    <n v="-101.588032999999"/>
    <s v="SUV ( sport utility/suburban )"/>
    <s v="Westbound"/>
    <s v="Wild animal hit - damage only"/>
    <s v="Animal in roadway"/>
    <m/>
    <s v="Wild animal hit"/>
    <s v="Wild animal hit - damage only"/>
    <s v="Wild animal hit"/>
    <x v="10"/>
    <x v="0"/>
  </r>
  <r>
    <n v="200"/>
    <n v="2118255"/>
    <d v="2021-12-12T05:14:00"/>
    <s v="JACKSON"/>
    <s v="N"/>
    <m/>
    <m/>
    <n v="-1"/>
    <n v="90"/>
    <s v="Wild animal hit - damage only"/>
    <s v="Cloudy"/>
    <s v="N"/>
    <s v="N"/>
    <s v="N"/>
    <s v="N"/>
    <n v="43.844335999999899"/>
    <n v="-101.514016999999"/>
    <s v="SUV ( sport utility/suburban )"/>
    <s v="Westbound"/>
    <s v="Wild animal hit - damage only"/>
    <s v="Animal in roadway"/>
    <m/>
    <s v="Wild animal hit"/>
    <s v="Wild animal hit - damage only"/>
    <s v="Wild animal hit"/>
    <x v="10"/>
    <x v="0"/>
  </r>
  <r>
    <n v="202"/>
    <n v="2118908"/>
    <d v="2021-12-15T13:40:00"/>
    <s v="JACKSON"/>
    <s v="N"/>
    <s v="Lap belt and shoulder harness used"/>
    <s v="Straight ahead"/>
    <n v="0"/>
    <n v="90"/>
    <s v="Non-junction"/>
    <s v="Severe crosswinds"/>
    <s v="N"/>
    <s v="N"/>
    <s v="N"/>
    <s v="N"/>
    <n v="43.843167000000001"/>
    <n v="-101.517673"/>
    <s v="Light truck (2 axles, 4 tires)"/>
    <s v="Westbound"/>
    <s v="None; Swerving or avoiding due to wind, slippery surface, vehicle, object, non-motorist, etc."/>
    <s v="None"/>
    <m/>
    <s v="None"/>
    <s v="None"/>
    <s v="0.00 BAC"/>
    <x v="10"/>
    <x v="0"/>
  </r>
  <r>
    <n v="205"/>
    <n v="2204276"/>
    <d v="2022-04-07T10:58:00"/>
    <s v="JACKSON"/>
    <s v="N"/>
    <s v="Lap belt only used"/>
    <s v="Straight ahead"/>
    <n v="0"/>
    <n v="90"/>
    <s v="Non-junction"/>
    <s v="Severe crosswinds"/>
    <s v="N"/>
    <s v="N"/>
    <s v="N"/>
    <s v="N"/>
    <n v="43.842812000000002"/>
    <n v="-101.517921"/>
    <s v="Tractor/semi-trailer"/>
    <s v="Eastbound"/>
    <s v="None"/>
    <s v="None"/>
    <m/>
    <s v="None"/>
    <s v="None"/>
    <s v="0.00 BAC"/>
    <x v="10"/>
    <x v="2"/>
  </r>
  <r>
    <n v="206"/>
    <n v="2203552"/>
    <d v="2022-03-19T10:20:00"/>
    <s v="JACKSON"/>
    <s v="N"/>
    <s v="Lap belt and shoulder harness used"/>
    <s v="Straight ahead"/>
    <n v="0"/>
    <n v="90"/>
    <s v="Non-junction"/>
    <s v="Clear"/>
    <s v="Y"/>
    <s v="N"/>
    <s v="Y"/>
    <s v="N"/>
    <n v="43.835980999999897"/>
    <n v="-101.583483"/>
    <s v="SUV ( sport utility/suburban )"/>
    <s v="Eastbound"/>
    <s v="Distracted (list distraction in narrative); Over-correcting/over-steering"/>
    <s v="None"/>
    <m/>
    <s v="None"/>
    <s v="None"/>
    <s v="0.00 BAC"/>
    <x v="10"/>
    <x v="0"/>
  </r>
  <r>
    <n v="207"/>
    <n v="2203554"/>
    <d v="2022-02-18T00:33:00"/>
    <s v="JACKSON"/>
    <s v="N"/>
    <s v="Lap belt and shoulder harness used"/>
    <s v="Straight ahead"/>
    <n v="0"/>
    <n v="90"/>
    <s v="Interchange area"/>
    <s v="Clear"/>
    <s v="N"/>
    <s v="N"/>
    <s v="N"/>
    <s v="N"/>
    <n v="43.838779000000002"/>
    <n v="-101.530456"/>
    <s v="SUV ( sport utility/suburban )"/>
    <s v="Eastbound"/>
    <s v="Failure to keep in proper lane; None"/>
    <s v="None"/>
    <s v="DUI"/>
    <s v="None"/>
    <s v="None"/>
    <s v="0.10 BAC"/>
    <x v="10"/>
    <x v="0"/>
  </r>
  <r>
    <n v="208"/>
    <n v="2202224"/>
    <d v="2022-02-18T18:14:00"/>
    <s v="JACKSON"/>
    <s v="N"/>
    <s v="Lap belt and shoulder harness used"/>
    <s v="Straight ahead"/>
    <n v="0"/>
    <n v="90"/>
    <s v="Non-junction"/>
    <s v="Clear"/>
    <s v="N"/>
    <s v="N"/>
    <s v="N"/>
    <s v="N"/>
    <n v="43.839894999999899"/>
    <n v="-101.527832"/>
    <s v="Passenger car; Unknown"/>
    <s v="Westbound"/>
    <s v="None; Not Reported"/>
    <s v="None; Unknown"/>
    <m/>
    <s v="None; Unknown"/>
    <s v="None; Not reported"/>
    <s v="Not reported, Test not given"/>
    <x v="10"/>
    <x v="0"/>
  </r>
  <r>
    <n v="209"/>
    <n v="2202763"/>
    <d v="2022-03-05T09:38:00"/>
    <s v="JACKSON"/>
    <s v="N"/>
    <s v="Lap belt and shoulder harness used"/>
    <s v="Straight ahead"/>
    <n v="0"/>
    <n v="90"/>
    <s v="Non-junction"/>
    <s v="Sleet, hail ( freezing rain or drizzle )"/>
    <s v="N"/>
    <s v="N"/>
    <s v="N"/>
    <s v="N"/>
    <n v="43.836381000000003"/>
    <n v="-101.540863999999"/>
    <s v="SUV ( sport utility/suburban )"/>
    <s v="Westbound"/>
    <s v="None"/>
    <s v="Road surface condition ( wet, icy, snow, slush, etc. )"/>
    <m/>
    <s v="None"/>
    <s v="Weather conditions"/>
    <s v="Test not given"/>
    <x v="10"/>
    <x v="2"/>
  </r>
  <r>
    <n v="211"/>
    <n v="2204738"/>
    <d v="2022-04-19T18:54:00"/>
    <s v="JACKSON"/>
    <s v="N"/>
    <s v="Lap belt and shoulder harness used"/>
    <s v="Straight ahead"/>
    <n v="0"/>
    <n v="73"/>
    <s v="Non-junction"/>
    <s v="Clear"/>
    <s v="N"/>
    <s v="N"/>
    <s v="N"/>
    <s v="N"/>
    <n v="43.836711000000001"/>
    <n v="-101.661236"/>
    <s v="Motor home"/>
    <s v="Northbound"/>
    <s v="None"/>
    <s v="None"/>
    <m/>
    <s v="None"/>
    <s v="None"/>
    <s v="Test not given"/>
    <x v="10"/>
    <x v="0"/>
  </r>
  <r>
    <n v="212"/>
    <n v="2207114"/>
    <d v="2022-06-19T07:00:00"/>
    <s v="JACKSON"/>
    <s v="N"/>
    <m/>
    <m/>
    <n v="-1"/>
    <n v="90"/>
    <s v="Wild animal hit - damage only"/>
    <s v="Clear"/>
    <s v="N"/>
    <s v="N"/>
    <s v="N"/>
    <s v="N"/>
    <n v="43.835945000000002"/>
    <n v="-101.655327"/>
    <s v="Passenger car"/>
    <s v="Eastbound"/>
    <s v="Wild animal hit - damage only"/>
    <s v="Animal in roadway"/>
    <m/>
    <s v="Wild animal hit"/>
    <s v="Wild animal hit - damage only"/>
    <s v="Wild animal hit"/>
    <x v="10"/>
    <x v="0"/>
  </r>
  <r>
    <n v="213"/>
    <n v="2207904"/>
    <d v="2022-06-30T17:14:00"/>
    <s v="JACKSON"/>
    <s v="N"/>
    <s v="Lap belt and shoulder harness used"/>
    <s v="Straight ahead"/>
    <n v="0"/>
    <n v="90"/>
    <s v="Non-junction"/>
    <s v="Clear"/>
    <s v="N"/>
    <s v="N"/>
    <s v="N"/>
    <s v="N"/>
    <n v="43.835957000000001"/>
    <n v="-101.647891"/>
    <s v="SUV ( sport utility/suburban )"/>
    <s v="Eastbound"/>
    <s v="Failure to keep in proper lane; Running off road"/>
    <s v="None"/>
    <m/>
    <s v="None"/>
    <s v="None"/>
    <s v="0.00 BAC"/>
    <x v="10"/>
    <x v="2"/>
  </r>
  <r>
    <n v="214"/>
    <n v="2206605"/>
    <d v="2022-06-04T05:20:00"/>
    <s v="JACKSON"/>
    <s v="N"/>
    <s v="Lap belt and shoulder harness used"/>
    <s v="Straight ahead"/>
    <n v="0"/>
    <n v="90"/>
    <s v="Non-junction"/>
    <s v="Rain, Fog, smog, smoke"/>
    <s v="N"/>
    <s v="Y"/>
    <s v="N"/>
    <s v="N"/>
    <n v="43.83596"/>
    <n v="-101.66651"/>
    <s v="Light truck (2 axles, 4 tires)"/>
    <s v="Eastbound"/>
    <s v="Fatigued/asleep; Running off road"/>
    <s v="None"/>
    <m/>
    <s v="None"/>
    <s v="None"/>
    <s v="0.00 BAC, Not reported, Not reported"/>
    <x v="10"/>
    <x v="3"/>
  </r>
  <r>
    <n v="215"/>
    <n v="2207350"/>
    <d v="2022-06-20T17:15:00"/>
    <s v="JACKSON"/>
    <s v="N"/>
    <s v="Lap belt and shoulder harness used"/>
    <s v="Straight ahead"/>
    <n v="0"/>
    <n v="73"/>
    <s v="Non-junction"/>
    <s v="Rain"/>
    <s v="N"/>
    <s v="N"/>
    <s v="N"/>
    <s v="N"/>
    <n v="43.778695999999897"/>
    <n v="-101.529433999999"/>
    <s v="Light truck (2 axles, 4 tires)"/>
    <s v="Northbound"/>
    <s v="None"/>
    <s v="None"/>
    <m/>
    <s v="None"/>
    <s v="Weather conditions"/>
    <s v="Test not given"/>
    <x v="10"/>
    <x v="0"/>
  </r>
  <r>
    <n v="216"/>
    <n v="2208689"/>
    <d v="2022-07-17T11:05:00"/>
    <s v="JACKSON"/>
    <s v="N"/>
    <m/>
    <m/>
    <n v="-1"/>
    <n v="90"/>
    <s v="Wild animal hit - damage only"/>
    <s v="Clear"/>
    <s v="N"/>
    <s v="N"/>
    <s v="N"/>
    <s v="N"/>
    <n v="43.843429"/>
    <n v="-101.515987999999"/>
    <s v="Passenger car"/>
    <s v="Eastbound"/>
    <s v="Wild animal hit - damage only"/>
    <s v="Animal in roadway"/>
    <m/>
    <s v="Wild animal hit"/>
    <s v="Wild animal hit - damage only"/>
    <s v="Wild animal hit"/>
    <x v="10"/>
    <x v="0"/>
  </r>
  <r>
    <n v="217"/>
    <n v="2211056"/>
    <d v="2022-07-13T21:14:00"/>
    <s v="JACKSON"/>
    <s v="N"/>
    <m/>
    <m/>
    <n v="-1"/>
    <n v="73"/>
    <s v="Wild animal hit - damage only"/>
    <s v="Clear"/>
    <s v="N"/>
    <s v="N"/>
    <s v="N"/>
    <s v="N"/>
    <n v="43.743492000000003"/>
    <n v="-101.52571"/>
    <s v="Passenger car"/>
    <s v="Northbound"/>
    <s v="Wild animal hit - damage only"/>
    <s v="Animal in roadway"/>
    <m/>
    <s v="Wild animal hit"/>
    <s v="Wild animal hit - damage only"/>
    <s v="Wild animal hit"/>
    <x v="10"/>
    <x v="0"/>
  </r>
  <r>
    <n v="218"/>
    <n v="2212104"/>
    <d v="2022-09-13T19:40:00"/>
    <s v="JACKSON"/>
    <s v="N"/>
    <m/>
    <m/>
    <n v="-1"/>
    <n v="73"/>
    <s v="Wild animal hit - damage only"/>
    <s v="Cloudy"/>
    <s v="N"/>
    <s v="N"/>
    <s v="N"/>
    <s v="N"/>
    <n v="43.754130000000004"/>
    <n v="-101.524151"/>
    <s v="Passenger car"/>
    <s v="Northbound"/>
    <s v="Wild animal hit - damage only"/>
    <s v="Animal in roadway"/>
    <m/>
    <s v="Wild animal hit"/>
    <s v="Wild animal hit - damage only"/>
    <s v="Wild animal hit"/>
    <x v="10"/>
    <x v="0"/>
  </r>
  <r>
    <n v="219"/>
    <n v="2212084"/>
    <d v="2022-09-10T20:27:00"/>
    <s v="JACKSON"/>
    <s v="N"/>
    <m/>
    <m/>
    <n v="-1"/>
    <n v="90"/>
    <s v="Wild animal hit - damage only"/>
    <s v="Clear"/>
    <s v="N"/>
    <s v="N"/>
    <s v="N"/>
    <s v="N"/>
    <n v="43.844786999999897"/>
    <n v="-101.511734"/>
    <s v="Mini-van/passenger van with seats for 8 or less, including driver"/>
    <s v="Eastbound"/>
    <s v="Wild animal hit - damage only"/>
    <s v="Animal in roadway"/>
    <m/>
    <s v="Wild animal hit"/>
    <s v="Wild animal hit - damage only"/>
    <s v="Wild animal hit"/>
    <x v="10"/>
    <x v="0"/>
  </r>
  <r>
    <n v="220"/>
    <n v="2211684"/>
    <d v="2022-09-10T20:50:00"/>
    <s v="JACKSON"/>
    <s v="N"/>
    <m/>
    <m/>
    <n v="-1"/>
    <n v="73"/>
    <s v="Wild animal hit - damage only"/>
    <s v="Clear"/>
    <s v="N"/>
    <s v="N"/>
    <s v="N"/>
    <s v="N"/>
    <n v="43.732643000000003"/>
    <n v="-101.538943"/>
    <s v="Passenger car"/>
    <s v="Southbound"/>
    <s v="Wild animal hit - damage only"/>
    <s v="Animal in roadway"/>
    <m/>
    <s v="Wild animal hit"/>
    <s v="Wild animal hit - damage only"/>
    <s v="Wild animal hit"/>
    <x v="10"/>
    <x v="0"/>
  </r>
  <r>
    <n v="222"/>
    <n v="2213471"/>
    <d v="2022-09-22T16:40:00"/>
    <s v="JACKSON"/>
    <s v="N"/>
    <s v="Lap belt and shoulder harness used, None used"/>
    <s v="Straight ahead"/>
    <n v="0"/>
    <n v="73"/>
    <s v="Non-junction"/>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10"/>
    <x v="4"/>
  </r>
  <r>
    <n v="223"/>
    <n v="2211683"/>
    <d v="2022-09-09T10:39:00"/>
    <s v="JACKSON"/>
    <s v="N"/>
    <s v="Lap belt and shoulder harness used"/>
    <s v="Straight ahead"/>
    <n v="0"/>
    <n v="90"/>
    <s v="Non-junction"/>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10"/>
    <x v="1"/>
  </r>
  <r>
    <n v="224"/>
    <n v="2213525"/>
    <d v="2022-10-12T07:40:00"/>
    <s v="JACKSON"/>
    <s v="N"/>
    <m/>
    <m/>
    <n v="-1"/>
    <n v="90"/>
    <s v="Wild animal hit - damage only"/>
    <s v="Clear"/>
    <s v="N"/>
    <s v="N"/>
    <s v="N"/>
    <s v="N"/>
    <n v="43.836281"/>
    <n v="-101.560241"/>
    <s v="Passenger car"/>
    <s v="Westbound"/>
    <s v="Wild animal hit - damage only"/>
    <s v="Animal in roadway"/>
    <m/>
    <s v="Wild animal hit"/>
    <s v="Wild animal hit - damage only"/>
    <s v="Wild animal hit"/>
    <x v="10"/>
    <x v="0"/>
  </r>
  <r>
    <n v="225"/>
    <n v="2214312"/>
    <d v="2022-10-27T20:00:00"/>
    <s v="JACKSON"/>
    <s v="N"/>
    <m/>
    <m/>
    <n v="-1"/>
    <n v="73"/>
    <s v="Wild animal hit - damage only"/>
    <s v="Clear"/>
    <s v="N"/>
    <s v="N"/>
    <s v="N"/>
    <s v="N"/>
    <n v="43.781537999999898"/>
    <n v="-101.530162"/>
    <s v="Light truck (2 axles, 4 tires)"/>
    <s v="Northbound"/>
    <s v="Wild animal hit - damage only"/>
    <s v="Wild animal hit - damage only"/>
    <m/>
    <s v="Wild animal hit"/>
    <s v="Wild animal hit - damage only"/>
    <s v="Wild animal hit"/>
    <x v="10"/>
    <x v="0"/>
  </r>
  <r>
    <n v="227"/>
    <n v="2217832"/>
    <d v="2022-12-09T22:40:00"/>
    <s v="JACKSON"/>
    <s v="N"/>
    <s v="None used"/>
    <s v="Straight ahead"/>
    <n v="0"/>
    <n v="90"/>
    <s v="Non-junction"/>
    <s v="Clear"/>
    <s v="N"/>
    <s v="N"/>
    <s v="N"/>
    <s v="N"/>
    <n v="43.836868000000003"/>
    <n v="-101.537735999999"/>
    <s v="Tractor/semi-trailer"/>
    <s v="Westbound"/>
    <s v="Failure to keep in proper lane; Running off road"/>
    <s v="None"/>
    <s v="IMPROPER LANE CHANGE, SEAT BELT REQUIRED-DRIVER &amp; ADULT FRONT SEAT PASSENGERS"/>
    <s v="None"/>
    <s v="None"/>
    <s v="0.00 BAC"/>
    <x v="10"/>
    <x v="3"/>
  </r>
  <r>
    <n v="228"/>
    <n v="2215417"/>
    <d v="2022-11-06T18:15:00"/>
    <s v="JACKSON"/>
    <s v="N"/>
    <m/>
    <m/>
    <n v="-1"/>
    <n v="90"/>
    <s v="Wild animal hit - damage only"/>
    <s v="Clear"/>
    <s v="N"/>
    <s v="N"/>
    <s v="N"/>
    <s v="N"/>
    <n v="43.838543999999899"/>
    <n v="-101.532027999999"/>
    <s v="Mini-van/passenger van with seats for 8 or less, including driver"/>
    <s v="Westbound"/>
    <s v="Wild animal hit - damage only"/>
    <s v="Animal in roadway"/>
    <m/>
    <s v="Wild animal hit"/>
    <s v="Wild animal hit - damage only"/>
    <s v="Wild animal hit"/>
    <x v="10"/>
    <x v="0"/>
  </r>
  <r>
    <n v="229"/>
    <n v="2215418"/>
    <d v="2022-11-06T17:45:00"/>
    <s v="JACKSON"/>
    <s v="N"/>
    <m/>
    <m/>
    <n v="-1"/>
    <n v="90"/>
    <s v="Wild animal hit - damage only"/>
    <s v="Clear"/>
    <s v="N"/>
    <s v="N"/>
    <s v="N"/>
    <s v="N"/>
    <n v="43.843499000000001"/>
    <n v="-101.516632"/>
    <s v="Passenger car"/>
    <s v="Westbound"/>
    <s v="Wild animal hit - damage only"/>
    <s v="Animal in roadway"/>
    <m/>
    <s v="Wild animal hit"/>
    <s v="Wild animal hit - damage only"/>
    <s v="Wild animal hit"/>
    <x v="10"/>
    <x v="0"/>
  </r>
  <r>
    <n v="589"/>
    <n v="1800157"/>
    <d v="2018-01-02T20:58:00"/>
    <s v="JONES"/>
    <s v="N"/>
    <s v="Lap belt and shoulder harness used"/>
    <s v="Straight ahead"/>
    <n v="0"/>
    <n v="248"/>
    <s v="State Road"/>
    <s v="Clear"/>
    <s v="N"/>
    <s v="N"/>
    <s v="N"/>
    <s v="N"/>
    <n v="43.893836999999898"/>
    <n v="-101.023962999999"/>
    <s v="Light truck (2 axles, 4 tires)"/>
    <s v="Eastbound"/>
    <s v="None"/>
    <s v="None"/>
    <m/>
    <s v="None"/>
    <s v="None"/>
    <s v="0.00 BAC"/>
    <x v="11"/>
    <x v="0"/>
  </r>
  <r>
    <n v="590"/>
    <n v="1800158"/>
    <d v="2018-01-03T18:16:00"/>
    <s v="JACKSON"/>
    <s v="N"/>
    <m/>
    <m/>
    <n v="-1"/>
    <n v="90"/>
    <s v="State Road"/>
    <s v="Clear"/>
    <s v="N"/>
    <s v="N"/>
    <s v="N"/>
    <s v="N"/>
    <n v="43.842886999999898"/>
    <n v="-101.26083800000001"/>
    <s v="Light truck (2 axles, 4 tires)"/>
    <s v="Westbound"/>
    <s v="Wild animal hit - damage only"/>
    <s v="Animal in roadway"/>
    <m/>
    <s v="Wild animal hit"/>
    <s v="Wild animal hit - damage only"/>
    <s v="Wild animal hit"/>
    <x v="11"/>
    <x v="0"/>
  </r>
  <r>
    <n v="593"/>
    <n v="1800528"/>
    <d v="2018-01-04T21:49:00"/>
    <s v="MELLETTE"/>
    <s v="N"/>
    <s v="Lap belt and shoulder harness used"/>
    <s v="Straight ahead"/>
    <n v="0"/>
    <n v="83"/>
    <s v="State Road"/>
    <s v="Snow"/>
    <s v="N"/>
    <s v="N"/>
    <s v="N"/>
    <s v="N"/>
    <n v="43.576597999999898"/>
    <n v="-100.750040999999"/>
    <s v="SUV ( sport utility/suburban )"/>
    <s v="Northbound"/>
    <s v="Failure to keep in proper lane; Running off road"/>
    <s v="None"/>
    <s v="RECKLESS DRIVING, AGGRAVATED ELUDING"/>
    <s v="Tires"/>
    <s v="None"/>
    <s v="0.00 BAC"/>
    <x v="11"/>
    <x v="0"/>
  </r>
  <r>
    <n v="594"/>
    <n v="1800550"/>
    <d v="2018-01-14T13:06:00"/>
    <s v="JONES"/>
    <s v="N"/>
    <s v="Lap belt and shoulder harness used"/>
    <s v="Straight ahead"/>
    <n v="0"/>
    <n v="90"/>
    <s v="State Road"/>
    <s v="Sleet, hail ( freezing rain or drizzle ), Snow"/>
    <s v="Y"/>
    <s v="N"/>
    <s v="N"/>
    <s v="N"/>
    <n v="43.886477999999897"/>
    <n v="-100.84492"/>
    <s v="Tractor/semi-trailer"/>
    <s v="Eastbound"/>
    <s v="None; Over-correcting/over-steering"/>
    <s v="Road surface condition ( wet, icy, snow, slush, etc. )"/>
    <m/>
    <s v="None"/>
    <s v="None"/>
    <s v="0.00 BAC"/>
    <x v="11"/>
    <x v="0"/>
  </r>
  <r>
    <n v="595"/>
    <n v="1800708"/>
    <d v="2018-01-14T15:20:00"/>
    <s v="JONES"/>
    <s v="N"/>
    <s v="Lap belt and shoulder harness used"/>
    <s v="Straight ahead"/>
    <n v="0"/>
    <n v="90"/>
    <s v="State Road"/>
    <s v="Cloudy"/>
    <s v="N"/>
    <s v="N"/>
    <s v="N"/>
    <s v="N"/>
    <n v="43.886803"/>
    <n v="-100.793380999999"/>
    <s v="Tractor/semi-trailer"/>
    <s v="Westbound"/>
    <s v="Driving too fast for conditions; None"/>
    <s v="Road surface condition ( wet, icy, snow, slush, etc. )"/>
    <m/>
    <s v="None"/>
    <s v="None"/>
    <s v="Test not given"/>
    <x v="11"/>
    <x v="0"/>
  </r>
  <r>
    <n v="597"/>
    <n v="1801276"/>
    <d v="2018-01-29T21:00:00"/>
    <s v="JACKSON"/>
    <s v="N"/>
    <m/>
    <m/>
    <n v="-1"/>
    <n v="90"/>
    <s v="State Road"/>
    <s v="Clear"/>
    <s v="N"/>
    <s v="N"/>
    <s v="N"/>
    <s v="N"/>
    <n v="43.842686999999898"/>
    <n v="-101.277231999999"/>
    <s v="Light truck (2 axles, 4 tires)"/>
    <s v="Eastbound"/>
    <s v="Wild animal hit - damage only"/>
    <s v="Animal in roadway"/>
    <m/>
    <s v="Wild animal hit"/>
    <s v="Wild animal hit - damage only"/>
    <s v="Wild animal hit"/>
    <x v="11"/>
    <x v="0"/>
  </r>
  <r>
    <n v="598"/>
    <n v="1801703"/>
    <d v="2018-01-24T03:00:00"/>
    <s v="JACKSON"/>
    <s v="N"/>
    <m/>
    <m/>
    <n v="-1"/>
    <n v="90"/>
    <s v="State Road"/>
    <s v="Clear"/>
    <s v="N"/>
    <s v="N"/>
    <s v="N"/>
    <s v="N"/>
    <n v="43.842604000000001"/>
    <n v="-101.253046999999"/>
    <s v="SUV ( sport utility/suburban )"/>
    <s v="Eastbound"/>
    <s v="Wild animal hit - damage only"/>
    <s v="Animal in roadway"/>
    <m/>
    <s v="Wild animal hit"/>
    <s v="Wild animal hit - damage only"/>
    <s v="Wild animal hit"/>
    <x v="11"/>
    <x v="0"/>
  </r>
  <r>
    <n v="599"/>
    <n v="1801704"/>
    <d v="2018-01-30T07:38:00"/>
    <s v="JACKSON"/>
    <s v="N"/>
    <s v="Lap belt and shoulder harness used"/>
    <s v="Straight ahead"/>
    <n v="0"/>
    <n v="90"/>
    <s v="State Road"/>
    <s v="Rain, Sleet, hail ( freezing rain or drizzle )"/>
    <s v="N"/>
    <s v="N"/>
    <s v="N"/>
    <s v="N"/>
    <n v="43.900942999999899"/>
    <n v="-101.06589700000001"/>
    <s v="Passenger car"/>
    <s v="Eastbound"/>
    <s v="Driving too fast for conditions; None"/>
    <s v="Road surface condition ( wet, icy, snow, slush, etc. )"/>
    <m/>
    <s v="None"/>
    <s v="None"/>
    <s v="0.00 BAC"/>
    <x v="11"/>
    <x v="0"/>
  </r>
  <r>
    <n v="600"/>
    <n v="1802242"/>
    <d v="2018-02-08T11:48:00"/>
    <s v="JONES"/>
    <s v="N"/>
    <s v="Lap belt and shoulder harness used"/>
    <s v="Straight ahead"/>
    <n v="0"/>
    <n v="90"/>
    <s v="State Road"/>
    <s v="Snow, Blowing snow"/>
    <s v="N"/>
    <s v="N"/>
    <s v="N"/>
    <s v="N"/>
    <n v="43.901162999999897"/>
    <n v="-100.929742"/>
    <s v="Tractor/semi-trailer"/>
    <s v="Westbound"/>
    <s v="None; Running off road"/>
    <s v="None"/>
    <m/>
    <s v="None"/>
    <s v="Weather conditions"/>
    <s v="0.00 BAC"/>
    <x v="11"/>
    <x v="2"/>
  </r>
  <r>
    <n v="601"/>
    <n v="1802356"/>
    <d v="2018-02-15T11:08:00"/>
    <s v="JACKSON"/>
    <s v="N"/>
    <s v="Lap belt and shoulder harness used"/>
    <s v="Straight ahead"/>
    <n v="0"/>
    <n v="90"/>
    <s v="State Road"/>
    <s v="Snow"/>
    <s v="N"/>
    <s v="N"/>
    <s v="N"/>
    <s v="N"/>
    <n v="43.844281000000002"/>
    <n v="-101.221028"/>
    <s v="Passenger car"/>
    <s v="Eastbound"/>
    <s v="Driving too fast for conditions; Swerving or avoiding due to wind, slippery surface, vehicle, object, non-motorist, etc."/>
    <s v="Road surface condition ( wet, icy, snow, slush, etc. )"/>
    <s v="FINANCIAL RESPONSIBILITY - OWNER"/>
    <s v="None"/>
    <s v="None"/>
    <s v="0.00 BAC"/>
    <x v="11"/>
    <x v="1"/>
  </r>
  <r>
    <n v="602"/>
    <n v="1802374"/>
    <d v="2018-02-14T20:51:00"/>
    <s v="JACKSON"/>
    <s v="N"/>
    <m/>
    <m/>
    <n v="-1"/>
    <n v="90"/>
    <s v="State Road"/>
    <s v="Clear"/>
    <s v="N"/>
    <s v="N"/>
    <s v="N"/>
    <s v="N"/>
    <n v="43.840175000000002"/>
    <n v="-101.526949999999"/>
    <s v="Mini-van/passenger van with seats for 8 or less, including driver"/>
    <s v="Westbound"/>
    <s v="Wild animal hit - damage only"/>
    <s v="Animal in roadway"/>
    <m/>
    <s v="Wild animal hit"/>
    <s v="Wild animal hit - damage only"/>
    <s v="Wild animal hit"/>
    <x v="11"/>
    <x v="0"/>
  </r>
  <r>
    <n v="603"/>
    <n v="1802617"/>
    <d v="2018-02-15T12:10:00"/>
    <s v="JACKSON"/>
    <s v="N"/>
    <s v="Lap belt and shoulder harness used"/>
    <s v="Overtaking/passing, Straight ahead"/>
    <n v="0"/>
    <n v="90"/>
    <s v="State Road"/>
    <s v="Snow"/>
    <s v="N"/>
    <s v="N"/>
    <s v="N"/>
    <s v="N"/>
    <n v="43.848677000000002"/>
    <n v="-101.350238"/>
    <s v="Passenger car; SUV ( sport utility/suburban )"/>
    <s v="Westbound"/>
    <s v="Driving too fast for conditions; Failure to keep in proper lane; None"/>
    <s v="Road surface condition ( wet, icy, snow, slush, etc. )"/>
    <s v="POSSESSION OF DRUG PARAPHERNALIA BY DRIVER OF VEHICLE"/>
    <s v="None"/>
    <s v="None"/>
    <s v="Test not given, Test not given"/>
    <x v="11"/>
    <x v="2"/>
  </r>
  <r>
    <n v="604"/>
    <n v="1802729"/>
    <d v="2018-02-24T14:13:00"/>
    <s v="JACKSON"/>
    <s v="N"/>
    <s v="Lap belt and shoulder harness used"/>
    <s v="Straight ahead"/>
    <n v="0"/>
    <n v="90"/>
    <s v="State Road"/>
    <s v="Snow"/>
    <s v="N"/>
    <s v="N"/>
    <s v="N"/>
    <s v="N"/>
    <n v="43.8853089999999"/>
    <n v="-101.133285"/>
    <s v="SUV ( sport utility/suburban )"/>
    <s v="Westbound"/>
    <s v="Driving too fast for conditions; None"/>
    <s v="Road surface condition ( wet, icy, snow, slush, etc. )"/>
    <m/>
    <s v="None"/>
    <s v="None"/>
    <s v="0.00 BAC"/>
    <x v="11"/>
    <x v="0"/>
  </r>
  <r>
    <n v="605"/>
    <n v="1803084"/>
    <d v="2018-02-24T16:30:00"/>
    <s v="JACKSON"/>
    <s v="N"/>
    <s v="Lap belt and shoulder harness used"/>
    <s v="Changing lanes, Straight ahead"/>
    <n v="0"/>
    <n v="90"/>
    <s v="State Road"/>
    <s v="Blowing snow"/>
    <s v="N"/>
    <s v="N"/>
    <s v="N"/>
    <s v="N"/>
    <n v="43.8637459999999"/>
    <n v="-101.180944999999"/>
    <s v="Passenger car; SUV ( sport utility/suburban )"/>
    <s v="Eastbound"/>
    <s v="Driving too fast for conditions; None; Swerving or avoiding due to wind, slippery surface, vehicle, object, non-motorist, etc."/>
    <s v="Road surface condition ( wet, icy, snow, slush, etc. )"/>
    <m/>
    <s v="None"/>
    <s v="None"/>
    <s v="0.00 BAC, 0.00 BAC"/>
    <x v="11"/>
    <x v="0"/>
  </r>
  <r>
    <n v="606"/>
    <n v="1802963"/>
    <d v="2018-02-18T14:05:00"/>
    <s v="JONES"/>
    <s v="N"/>
    <s v="Lap belt and shoulder harness used"/>
    <s v="Straight ahead"/>
    <n v="0"/>
    <n v="90"/>
    <s v="State Road"/>
    <s v="Cloudy, Blowing snow"/>
    <s v="N"/>
    <s v="N"/>
    <s v="N"/>
    <s v="N"/>
    <n v="43.886757000000003"/>
    <n v="-100.829252999999"/>
    <s v="Light truck (2 axles, 4 tires)"/>
    <s v="Westbound"/>
    <s v="None"/>
    <s v="Road surface condition ( wet, icy, snow, slush, etc. )"/>
    <m/>
    <s v="None"/>
    <s v="Weather conditions"/>
    <s v="Test not given"/>
    <x v="11"/>
    <x v="0"/>
  </r>
  <r>
    <n v="607"/>
    <n v="1803374"/>
    <d v="2018-03-09T17:20:00"/>
    <s v="JONES"/>
    <s v="N"/>
    <m/>
    <m/>
    <n v="-1"/>
    <n v="248"/>
    <s v="State Road"/>
    <s v="Clear"/>
    <s v="N"/>
    <s v="N"/>
    <s v="N"/>
    <s v="N"/>
    <n v="43.894925000000001"/>
    <n v="-100.913167999999"/>
    <s v="Light truck (2 axles, 4 tires)"/>
    <s v="Westbound"/>
    <s v="Wild animal hit - damage only"/>
    <s v="Animal in roadway"/>
    <m/>
    <s v="Wild animal hit"/>
    <s v="Wild animal hit - damage only"/>
    <s v="Wild animal hit"/>
    <x v="11"/>
    <x v="0"/>
  </r>
  <r>
    <n v="608"/>
    <n v="1803401"/>
    <d v="2018-03-13T22:30:00"/>
    <s v="JACKSON"/>
    <s v="N"/>
    <m/>
    <m/>
    <n v="-1"/>
    <n v="90"/>
    <s v="State Road"/>
    <s v="Clear"/>
    <s v="N"/>
    <s v="N"/>
    <s v="N"/>
    <s v="N"/>
    <n v="43.847240999999897"/>
    <n v="-101.342440999999"/>
    <s v="Light truck (2 axles, 4 tires)"/>
    <s v="Westbound"/>
    <s v="Wild animal hit - damage only"/>
    <s v="Animal in roadway"/>
    <m/>
    <s v="Wild animal hit"/>
    <s v="Wild animal hit - damage only"/>
    <s v="Wild animal hit"/>
    <x v="11"/>
    <x v="0"/>
  </r>
  <r>
    <n v="609"/>
    <n v="1803504"/>
    <d v="2018-03-11T04:02:00"/>
    <s v="JACKSON"/>
    <s v="N"/>
    <s v="None used"/>
    <s v="Straight ahead"/>
    <n v="0"/>
    <n v="90"/>
    <s v="State Road"/>
    <s v="Clear"/>
    <s v="N"/>
    <s v="N"/>
    <s v="N"/>
    <s v="N"/>
    <n v="43.851894000000001"/>
    <n v="-101.422454"/>
    <s v="Passenger car"/>
    <s v="Westbound"/>
    <s v="Drinking; None"/>
    <s v="None"/>
    <s v="DUI, FAIL TO REPORT ACC W/UNATTENDED PROPERTY, HIT/RUN PROPERTY DAMAGE"/>
    <s v="None"/>
    <s v="None"/>
    <s v="Test refused"/>
    <x v="11"/>
    <x v="0"/>
  </r>
  <r>
    <n v="610"/>
    <n v="1803506"/>
    <d v="2018-03-16T16:55:00"/>
    <s v="JONES"/>
    <s v="N"/>
    <s v="Lap belt and shoulder harness used"/>
    <s v="Straight ahead"/>
    <n v="0"/>
    <n v="83"/>
    <s v="State Road"/>
    <s v="Snow"/>
    <s v="N"/>
    <s v="N"/>
    <s v="N"/>
    <s v="N"/>
    <n v="43.773758999999899"/>
    <n v="-100.678055999999"/>
    <s v="Tractor/semi-trailer"/>
    <s v="Southbound"/>
    <s v="None"/>
    <s v="Road surface condition ( wet, icy, snow, slush, etc. )"/>
    <m/>
    <s v="None"/>
    <s v="Weather conditions"/>
    <s v="0.00 BAC"/>
    <x v="11"/>
    <x v="0"/>
  </r>
  <r>
    <n v="611"/>
    <n v="1803527"/>
    <d v="2018-03-16T23:00:00"/>
    <s v="JONES"/>
    <s v="N"/>
    <s v="Lap belt and shoulder harness used"/>
    <s v="Straight ahead"/>
    <n v="0"/>
    <n v="90"/>
    <s v="State Road"/>
    <s v="Snow"/>
    <s v="N"/>
    <s v="N"/>
    <s v="N"/>
    <s v="N"/>
    <n v="43.886572999999899"/>
    <n v="-100.769820999999"/>
    <s v="Light truck (2 axles, 4 tires)"/>
    <s v="Eastbound"/>
    <s v="Driving too fast for conditions; None"/>
    <s v="Road surface condition ( wet, icy, snow, slush, etc. )"/>
    <m/>
    <s v="None"/>
    <s v="None"/>
    <s v="0.00 BAC"/>
    <x v="11"/>
    <x v="0"/>
  </r>
  <r>
    <n v="612"/>
    <n v="1803639"/>
    <d v="2018-03-17T15:01:00"/>
    <s v="MELLETTE"/>
    <s v="N"/>
    <s v="Lap belt and shoulder harness used"/>
    <s v="Overtaking/passing"/>
    <n v="0"/>
    <n v="83"/>
    <s v="State Road"/>
    <s v="Clear"/>
    <s v="N"/>
    <s v="N"/>
    <s v="N"/>
    <s v="N"/>
    <n v="43.693437000000003"/>
    <n v="-100.706999999999"/>
    <s v="Passenger car; Tractor/semi-trailer"/>
    <s v="Northbound"/>
    <s v="Exceeded posted speed limit; Improper lane change; None"/>
    <s v="None"/>
    <m/>
    <s v="None"/>
    <s v="None"/>
    <s v="0.00 BAC, 0.00 BAC"/>
    <x v="11"/>
    <x v="0"/>
  </r>
  <r>
    <n v="613"/>
    <n v="1803711"/>
    <d v="2018-03-24T21:30:00"/>
    <s v="JONES"/>
    <s v="N"/>
    <m/>
    <m/>
    <n v="-1"/>
    <n v="90"/>
    <s v="State Road"/>
    <s v="Cloudy"/>
    <s v="N"/>
    <s v="N"/>
    <s v="N"/>
    <s v="N"/>
    <n v="43.886477999999897"/>
    <n v="-100.75768600000001"/>
    <s v="Van/Bus with seats for 9 - 15 people, including driver"/>
    <s v="Eastbound"/>
    <s v="Wild animal hit - damage only"/>
    <s v="Animal in roadway"/>
    <m/>
    <s v="Wild animal hit"/>
    <s v="Wild animal hit - damage only"/>
    <s v="Wild animal hit"/>
    <x v="11"/>
    <x v="0"/>
  </r>
  <r>
    <n v="614"/>
    <n v="1803843"/>
    <d v="2018-03-27T20:58:00"/>
    <s v="JACKSON"/>
    <s v="N"/>
    <m/>
    <m/>
    <n v="-1"/>
    <n v="73"/>
    <s v="State Road"/>
    <s v="Clear"/>
    <s v="N"/>
    <s v="N"/>
    <s v="N"/>
    <s v="N"/>
    <n v="43.583858999999897"/>
    <n v="-101.520989999999"/>
    <s v="Passenger car"/>
    <s v="Southbound"/>
    <s v="Wild animal hit - damage only"/>
    <s v="Animal in roadway"/>
    <m/>
    <s v="Wild animal hit"/>
    <s v="Wild animal hit - damage only"/>
    <s v="Wild animal hit"/>
    <x v="11"/>
    <x v="0"/>
  </r>
  <r>
    <n v="615"/>
    <n v="1804009"/>
    <d v="2018-04-03T09:45:00"/>
    <s v="JONES"/>
    <s v="N"/>
    <s v="Lap belt and shoulder harness used"/>
    <s v="Straight ahead"/>
    <n v="0"/>
    <n v="90"/>
    <s v="State Road"/>
    <s v="Snow, Blowing snow"/>
    <s v="N"/>
    <s v="N"/>
    <s v="N"/>
    <s v="N"/>
    <n v="43.887593000000003"/>
    <n v="-100.884275"/>
    <s v="Light truck (2 axles, 4 tires)"/>
    <s v="Westbound"/>
    <s v="None; Swerving or avoiding due to wind, slippery surface, vehicle, object, non-motorist, etc."/>
    <s v="Road surface condition ( wet, icy, snow, slush, etc. )"/>
    <m/>
    <s v="None"/>
    <s v="None"/>
    <s v="0.00 BAC"/>
    <x v="11"/>
    <x v="0"/>
  </r>
  <r>
    <n v="616"/>
    <n v="1804010"/>
    <d v="2018-03-29T10:45:00"/>
    <s v="JACKSON"/>
    <s v="N"/>
    <m/>
    <m/>
    <n v="-1"/>
    <n v="90"/>
    <s v="State Road"/>
    <s v="Cloudy, Snow"/>
    <s v="N"/>
    <s v="N"/>
    <s v="N"/>
    <s v="N"/>
    <n v="43.8486499999999"/>
    <n v="-101.350122999999"/>
    <s v="SUV ( sport utility/suburban )"/>
    <s v="Westbound"/>
    <s v="Wild animal hit - damage only"/>
    <s v="Animal in roadway"/>
    <m/>
    <s v="Wild animal hit"/>
    <s v="Wild animal hit - damage only"/>
    <s v="Wild animal hit"/>
    <x v="11"/>
    <x v="0"/>
  </r>
  <r>
    <n v="617"/>
    <n v="1804958"/>
    <d v="2018-03-16T14:15:00"/>
    <s v="JACKSON"/>
    <s v="N"/>
    <s v="Lap belt and shoulder harness used"/>
    <s v="Straight ahead, Turning right"/>
    <n v="0"/>
    <n v="73"/>
    <s v="State Road"/>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11"/>
    <x v="0"/>
  </r>
  <r>
    <n v="618"/>
    <n v="1805276"/>
    <d v="2018-05-03T17:48:00"/>
    <s v="JACKSON"/>
    <s v="N"/>
    <s v="Lap belt and shoulder harness used"/>
    <s v="Straight ahead"/>
    <n v="0"/>
    <n v="90"/>
    <s v="State Road"/>
    <s v="Clear"/>
    <s v="N"/>
    <s v="Y"/>
    <s v="N"/>
    <s v="N"/>
    <n v="43.839939999999899"/>
    <n v="-101.526820999999"/>
    <s v="SUV ( sport utility/suburban )"/>
    <s v="Eastbound"/>
    <s v="Fatigued/asleep; Running off road"/>
    <s v="None"/>
    <m/>
    <s v="None"/>
    <s v="None"/>
    <s v="0.00 BAC"/>
    <x v="11"/>
    <x v="0"/>
  </r>
  <r>
    <n v="619"/>
    <n v="1805249"/>
    <d v="2018-05-08T13:45:00"/>
    <s v="JONES"/>
    <s v="N"/>
    <s v="Lap belt and shoulder harness used"/>
    <s v="Straight ahead"/>
    <n v="0"/>
    <n v="83"/>
    <s v="State Road"/>
    <s v="Cloudy, Severe crosswinds"/>
    <s v="N"/>
    <s v="N"/>
    <s v="N"/>
    <s v="N"/>
    <n v="43.771732"/>
    <n v="-100.678601"/>
    <s v="SUV ( sport utility/suburban )"/>
    <s v="Southbound"/>
    <s v="None"/>
    <s v="None"/>
    <m/>
    <s v="None"/>
    <s v="None"/>
    <s v="Test not given"/>
    <x v="11"/>
    <x v="0"/>
  </r>
  <r>
    <n v="620"/>
    <n v="1805368"/>
    <d v="2018-05-07T21:00:00"/>
    <s v="JONES"/>
    <s v="N"/>
    <s v="None used"/>
    <s v="Straight ahead"/>
    <n v="0"/>
    <n v="90"/>
    <s v="State Road"/>
    <s v="Rain"/>
    <s v="N"/>
    <s v="N"/>
    <s v="N"/>
    <s v="N"/>
    <n v="43.883541000000001"/>
    <n v="-100.71837600000001"/>
    <s v="Passenger car"/>
    <s v="Westbound"/>
    <s v="None"/>
    <s v="Road surface condition ( wet, icy, snow, slush, etc. )"/>
    <m/>
    <s v="None"/>
    <s v="None"/>
    <s v="Test not given"/>
    <x v="11"/>
    <x v="0"/>
  </r>
  <r>
    <n v="621"/>
    <n v="1805640"/>
    <d v="2018-05-17T21:13:00"/>
    <s v="JACKSON"/>
    <s v="N"/>
    <s v="Lap belt and shoulder harness used"/>
    <s v="Straight ahead"/>
    <n v="0"/>
    <n v="90"/>
    <s v="State Road"/>
    <s v="Rain, Severe crosswinds"/>
    <s v="N"/>
    <s v="N"/>
    <s v="N"/>
    <s v="N"/>
    <n v="43.900942999999899"/>
    <n v="-101.065596999999"/>
    <s v="Tractor/doubles"/>
    <s v="Eastbound"/>
    <s v="None; Swerving or avoiding due to wind, slippery surface, vehicle, object, non-motorist, etc."/>
    <s v="None"/>
    <m/>
    <s v="None"/>
    <s v="None"/>
    <s v="0.00 BAC"/>
    <x v="11"/>
    <x v="0"/>
  </r>
  <r>
    <n v="622"/>
    <n v="1805641"/>
    <d v="2018-05-20T21:11:00"/>
    <s v="JACKSON"/>
    <s v="N"/>
    <m/>
    <m/>
    <n v="-1"/>
    <n v="44"/>
    <s v="State Road"/>
    <s v="Clear"/>
    <s v="N"/>
    <s v="N"/>
    <s v="N"/>
    <s v="N"/>
    <n v="43.5633699999999"/>
    <n v="-101.315741"/>
    <s v="Passenger car"/>
    <s v="Eastbound"/>
    <s v="Wild animal hit - damage only"/>
    <s v="Animal in roadway"/>
    <m/>
    <s v="Wild animal hit"/>
    <s v="Wild animal hit - damage only"/>
    <s v="Wild animal hit"/>
    <x v="11"/>
    <x v="0"/>
  </r>
  <r>
    <n v="624"/>
    <n v="1805827"/>
    <d v="2018-05-29T14:55:00"/>
    <s v="JONES"/>
    <s v="N"/>
    <s v="Lap belt and shoulder harness used"/>
    <s v="Straight ahead"/>
    <n v="0"/>
    <n v="90"/>
    <s v="State Road"/>
    <s v="Clear"/>
    <s v="N"/>
    <s v="N"/>
    <s v="N"/>
    <s v="N"/>
    <n v="43.901183000000003"/>
    <n v="-101.020533999999"/>
    <s v="Passenger car"/>
    <s v="Westbound"/>
    <s v="Improper lane change; None"/>
    <s v="None"/>
    <s v="LANE DRIVING REQUIRED / ILLEGAL LANE CHANGE"/>
    <s v="None"/>
    <s v="None"/>
    <s v="Test not given, Test not given"/>
    <x v="11"/>
    <x v="0"/>
  </r>
  <r>
    <n v="625"/>
    <n v="1805995"/>
    <d v="2018-05-21T20:50:00"/>
    <s v="JONES"/>
    <s v="N"/>
    <m/>
    <m/>
    <n v="-1"/>
    <n v="83"/>
    <s v="State Road"/>
    <s v="Clear"/>
    <s v="N"/>
    <s v="N"/>
    <s v="N"/>
    <s v="N"/>
    <n v="43.840001999999899"/>
    <n v="-100.705872999999"/>
    <s v="SUV ( sport utility/suburban )"/>
    <s v="Southbound"/>
    <s v="Wild animal hit - damage only"/>
    <s v="Animal in roadway"/>
    <m/>
    <s v="Wild animal hit"/>
    <s v="Wild animal hit - damage only"/>
    <s v="Wild animal hit"/>
    <x v="11"/>
    <x v="0"/>
  </r>
  <r>
    <n v="626"/>
    <n v="1806740"/>
    <d v="2018-06-16T12:56:00"/>
    <s v="JONES"/>
    <s v="N"/>
    <m/>
    <m/>
    <n v="-1"/>
    <n v="90"/>
    <s v="State Road"/>
    <s v="Cloudy"/>
    <s v="N"/>
    <s v="N"/>
    <s v="N"/>
    <s v="N"/>
    <n v="43.900903999999898"/>
    <n v="-100.926332"/>
    <s v="SUV ( sport utility/suburban )"/>
    <s v="Eastbound"/>
    <s v="Wild animal hit - damage only"/>
    <s v="Animal in roadway"/>
    <m/>
    <s v="Wild animal hit"/>
    <s v="Wild animal hit - damage only"/>
    <s v="Wild animal hit"/>
    <x v="11"/>
    <x v="0"/>
  </r>
  <r>
    <n v="627"/>
    <n v="1806852"/>
    <d v="2018-06-15T11:10:00"/>
    <s v="JONES"/>
    <s v="N"/>
    <m/>
    <m/>
    <n v="-1"/>
    <n v="90"/>
    <s v="State Road"/>
    <s v="Clear"/>
    <s v="N"/>
    <s v="N"/>
    <s v="N"/>
    <s v="N"/>
    <n v="43.8858719999999"/>
    <n v="-100.745333"/>
    <s v="Light truck (2 axles, 4 tires)"/>
    <s v="Westbound"/>
    <s v="Wild animal hit - damage only"/>
    <s v="Animal in roadway"/>
    <m/>
    <s v="Wild animal hit"/>
    <s v="Wild animal hit - damage only"/>
    <s v="Wild animal hit"/>
    <x v="11"/>
    <x v="0"/>
  </r>
  <r>
    <n v="628"/>
    <n v="1806631"/>
    <d v="2018-06-14T02:55:00"/>
    <s v="JONES"/>
    <s v="N"/>
    <m/>
    <m/>
    <n v="-1"/>
    <n v="90"/>
    <s v="State Road"/>
    <s v="Clear"/>
    <s v="N"/>
    <s v="N"/>
    <s v="N"/>
    <s v="N"/>
    <n v="43.886549000000002"/>
    <n v="-100.799751"/>
    <s v="SUV ( sport utility/suburban )"/>
    <s v="Eastbound"/>
    <s v="Wild animal hit - damage only"/>
    <s v="Animal in roadway"/>
    <m/>
    <s v="Wild animal hit"/>
    <s v="Wild animal hit - damage only"/>
    <s v="Wild animal hit"/>
    <x v="11"/>
    <x v="0"/>
  </r>
  <r>
    <n v="629"/>
    <n v="1806632"/>
    <d v="2018-06-14T05:55:00"/>
    <s v="JONES"/>
    <s v="N"/>
    <m/>
    <m/>
    <n v="-1"/>
    <n v="90"/>
    <s v="State Road"/>
    <s v="Clear"/>
    <s v="N"/>
    <s v="N"/>
    <s v="N"/>
    <s v="N"/>
    <n v="43.883263999999897"/>
    <n v="-100.70447"/>
    <s v="Passenger car"/>
    <s v="Westbound"/>
    <s v="Wild animal hit - damage only"/>
    <s v="Animal in roadway"/>
    <m/>
    <s v="Wild animal hit"/>
    <s v="Wild animal hit - damage only"/>
    <s v="Wild animal hit"/>
    <x v="11"/>
    <x v="0"/>
  </r>
  <r>
    <n v="630"/>
    <n v="1806987"/>
    <d v="2018-06-11T13:57:00"/>
    <s v="JACKSON"/>
    <s v="N"/>
    <s v="Lap belt and shoulder harness used"/>
    <s v="Straight ahead"/>
    <n v="0"/>
    <n v="90"/>
    <s v="State Road"/>
    <s v="Clear"/>
    <s v="N"/>
    <s v="N"/>
    <s v="N"/>
    <s v="N"/>
    <n v="43.8519399999999"/>
    <n v="-101.399168"/>
    <s v="Passenger car"/>
    <s v="Westbound"/>
    <s v="Drinking; Failure to keep in proper lane"/>
    <s v="None"/>
    <s v="POSSESSION OF MARIJUANA, POSSESSION OF DRUG PARAPHERNALIA BY DRIVER OF VEHICLE, DUI, LANE DRIVING REQUIRED / ILLEGAL LANE CHANGE"/>
    <s v="None"/>
    <s v="None"/>
    <s v="Test given, but unobtainable at time report filed, Not reported"/>
    <x v="11"/>
    <x v="1"/>
  </r>
  <r>
    <n v="631"/>
    <n v="1807219"/>
    <d v="2018-06-22T01:56:00"/>
    <s v="JONES"/>
    <s v="N"/>
    <m/>
    <m/>
    <n v="-1"/>
    <n v="90"/>
    <s v="State Road"/>
    <s v="Clear"/>
    <s v="N"/>
    <s v="N"/>
    <s v="N"/>
    <s v="N"/>
    <n v="43.8867189999999"/>
    <n v="-100.859421999999"/>
    <s v="Passenger car"/>
    <s v="Westbound"/>
    <s v="Wild animal hit - damage only"/>
    <s v="Animal in roadway"/>
    <m/>
    <s v="Wild animal hit"/>
    <s v="Wild animal hit - damage only"/>
    <s v="Wild animal hit"/>
    <x v="11"/>
    <x v="0"/>
  </r>
  <r>
    <n v="632"/>
    <n v="1807256"/>
    <d v="2018-06-22T13:41:00"/>
    <s v="JACKSON"/>
    <s v="N"/>
    <s v="Lap belt and shoulder harness used"/>
    <s v="Straight ahead"/>
    <n v="0"/>
    <n v="248"/>
    <s v="State Road"/>
    <s v="Clear"/>
    <s v="N"/>
    <s v="N"/>
    <s v="N"/>
    <s v="N"/>
    <n v="43.839683000000001"/>
    <n v="-101.508742999999"/>
    <s v="Passenger car; SUV ( sport utility/suburban )"/>
    <s v="Northbound; Westbound"/>
    <s v="Failed to yield to vehicle; None"/>
    <s v="None"/>
    <s v="FAIL TO STOP FOR STOP SIGN / YIELD AFTER STOP, NO VALID DL"/>
    <s v="None"/>
    <s v="None"/>
    <s v="Test not given, Test not given"/>
    <x v="11"/>
    <x v="0"/>
  </r>
  <r>
    <n v="633"/>
    <n v="1807424"/>
    <d v="2018-06-30T04:10:00"/>
    <s v="JACKSON"/>
    <s v="N"/>
    <s v="Lap belt and shoulder harness used, None used"/>
    <s v="Straight ahead"/>
    <n v="0"/>
    <n v="90"/>
    <s v="State Road"/>
    <s v="Cloudy"/>
    <s v="Y"/>
    <s v="N"/>
    <s v="N"/>
    <s v="N"/>
    <n v="43.851123000000001"/>
    <n v="-101.474299999999"/>
    <s v="Tractor/semi-trailer"/>
    <s v="Westbound"/>
    <s v="Over-correcting/over-steering; Swerving or avoiding due to wind, slippery surface, vehicle, object, non-motorist, etc."/>
    <s v="None"/>
    <m/>
    <s v="None"/>
    <s v="None"/>
    <s v="0.00 BAC, Not reported"/>
    <x v="11"/>
    <x v="3"/>
  </r>
  <r>
    <n v="634"/>
    <n v="1807985"/>
    <d v="2018-07-10T22:28:00"/>
    <s v="JONES"/>
    <s v="N"/>
    <s v="Lap belt and shoulder harness used"/>
    <s v="Straight ahead"/>
    <n v="0"/>
    <n v="83"/>
    <s v="State Road"/>
    <s v="Clear"/>
    <s v="N"/>
    <s v="N"/>
    <s v="N"/>
    <s v="N"/>
    <n v="43.758460999999897"/>
    <n v="-100.682079999999"/>
    <s v="Tractor/semi-trailer"/>
    <s v="Southbound"/>
    <s v="None"/>
    <s v="Animal in roadway"/>
    <m/>
    <s v="None"/>
    <s v="None"/>
    <s v="0.00 BAC"/>
    <x v="11"/>
    <x v="0"/>
  </r>
  <r>
    <n v="635"/>
    <n v="1808034"/>
    <d v="2018-07-13T10:10:00"/>
    <s v="JACKSON"/>
    <s v="N"/>
    <m/>
    <m/>
    <n v="-1"/>
    <n v="90"/>
    <s v="State Road"/>
    <s v="Clear"/>
    <s v="N"/>
    <s v="N"/>
    <s v="N"/>
    <s v="N"/>
    <n v="43.837049999999898"/>
    <n v="-101.53582900000001"/>
    <s v="SUV ( sport utility/suburban )"/>
    <s v="Eastbound"/>
    <s v="Wild animal hit - damage only"/>
    <s v="Animal in roadway"/>
    <m/>
    <s v="Wild animal hit"/>
    <s v="Wild animal hit - damage only"/>
    <s v="Wild animal hit"/>
    <x v="11"/>
    <x v="0"/>
  </r>
  <r>
    <n v="636"/>
    <n v="1808177"/>
    <d v="2018-07-16T09:20:00"/>
    <s v="JACKSON"/>
    <s v="N"/>
    <s v="Helmet and eye protection"/>
    <s v="Straight ahead"/>
    <n v="0"/>
    <n v="90"/>
    <s v="State Road"/>
    <s v="Clear"/>
    <s v="N"/>
    <s v="N"/>
    <s v="N"/>
    <s v="N"/>
    <n v="43.900770000000001"/>
    <n v="-101.082881"/>
    <s v="Motorcycle"/>
    <s v="Eastbound"/>
    <s v="None; Swerving or avoiding due to wind, slippery surface, vehicle, object, non-motorist, etc."/>
    <s v="None"/>
    <m/>
    <s v="None"/>
    <s v="None"/>
    <s v="0.00 BAC, Not reported"/>
    <x v="11"/>
    <x v="1"/>
  </r>
  <r>
    <n v="637"/>
    <n v="1808179"/>
    <d v="2018-07-10T18:27:00"/>
    <s v="JONES"/>
    <s v="N"/>
    <s v="Lap belt and shoulder harness used"/>
    <s v="Straight ahead"/>
    <n v="0"/>
    <n v="90"/>
    <s v="State Road"/>
    <s v="Clear"/>
    <s v="N"/>
    <s v="N"/>
    <s v="N"/>
    <s v="N"/>
    <n v="43.886536999999898"/>
    <n v="-100.753429999999"/>
    <s v="Passenger car"/>
    <s v="Westbound"/>
    <s v="None"/>
    <s v="None"/>
    <m/>
    <s v="Tires"/>
    <s v="None"/>
    <s v="0.00 BAC, Not reported"/>
    <x v="11"/>
    <x v="1"/>
  </r>
  <r>
    <n v="638"/>
    <n v="1807902"/>
    <d v="2018-06-14T03:45:00"/>
    <s v="JONES"/>
    <s v="N"/>
    <s v="Lap belt and shoulder harness used"/>
    <s v="Straight ahead"/>
    <n v="0"/>
    <n v="90"/>
    <s v="State Road"/>
    <s v="Clear"/>
    <s v="N"/>
    <s v="N"/>
    <s v="N"/>
    <s v="N"/>
    <n v="43.886552000000002"/>
    <n v="-100.79812200000001"/>
    <s v="Tractor/semi-trailer"/>
    <s v="Eastbound"/>
    <s v="None"/>
    <s v="None"/>
    <m/>
    <s v="None"/>
    <s v="None"/>
    <s v="Test not given"/>
    <x v="11"/>
    <x v="0"/>
  </r>
  <r>
    <n v="639"/>
    <n v="1808244"/>
    <d v="2018-07-17T20:53:00"/>
    <s v="JONES"/>
    <s v="N"/>
    <m/>
    <m/>
    <n v="-1"/>
    <n v="90"/>
    <s v="State Road"/>
    <s v="Clear"/>
    <s v="N"/>
    <s v="N"/>
    <s v="N"/>
    <s v="N"/>
    <n v="43.886811000000002"/>
    <n v="-100.780557"/>
    <s v="Light truck (2 axles, 4 tires)"/>
    <s v="Westbound"/>
    <s v="Wild animal hit - damage only"/>
    <s v="Animal in roadway"/>
    <m/>
    <s v="Wild animal hit"/>
    <s v="Wild animal hit - damage only"/>
    <s v="Wild animal hit"/>
    <x v="11"/>
    <x v="0"/>
  </r>
  <r>
    <n v="640"/>
    <n v="1808277"/>
    <d v="2018-07-15T04:52:00"/>
    <s v="JONES"/>
    <s v="N"/>
    <m/>
    <m/>
    <n v="-1"/>
    <n v="90"/>
    <s v="State Road"/>
    <s v="Clear"/>
    <s v="N"/>
    <s v="N"/>
    <s v="N"/>
    <s v="N"/>
    <n v="43.886705999999897"/>
    <n v="-100.869354"/>
    <s v="Tractor/semi-trailer"/>
    <s v="Westbound"/>
    <s v="Wild animal hit - damage only"/>
    <s v="Animal in roadway"/>
    <m/>
    <s v="Wild animal hit"/>
    <s v="Wild animal hit - damage only"/>
    <s v="Wild animal hit"/>
    <x v="11"/>
    <x v="0"/>
  </r>
  <r>
    <n v="641"/>
    <n v="1808408"/>
    <d v="2018-07-16T00:05:00"/>
    <s v="JONES"/>
    <s v="N"/>
    <s v="Lap belt and shoulder harness used"/>
    <s v="Straight ahead"/>
    <n v="0"/>
    <n v="90"/>
    <s v="State Road"/>
    <s v="Clear"/>
    <s v="N"/>
    <s v="N"/>
    <s v="N"/>
    <s v="N"/>
    <n v="43.900939000000001"/>
    <n v="-101.056748999999"/>
    <s v="SUV ( sport utility/suburban )"/>
    <s v="Eastbound"/>
    <s v="None"/>
    <s v="Animal in roadway"/>
    <m/>
    <s v="None"/>
    <s v="None"/>
    <s v="0.00 BAC"/>
    <x v="11"/>
    <x v="0"/>
  </r>
  <r>
    <n v="642"/>
    <n v="1808515"/>
    <d v="2018-07-22T17:50:00"/>
    <s v="JONES"/>
    <s v="N"/>
    <s v="Lap belt and shoulder harness used"/>
    <s v="Straight ahead"/>
    <n v="0"/>
    <n v="90"/>
    <s v="State Road"/>
    <s v="Rain, Severe crosswinds"/>
    <s v="N"/>
    <s v="N"/>
    <s v="N"/>
    <s v="N"/>
    <n v="43.901091999999899"/>
    <n v="-100.923615999999"/>
    <s v="Light truck (2 axles, 4 tires)"/>
    <s v="Westbound"/>
    <s v="None"/>
    <s v="None"/>
    <m/>
    <s v="None"/>
    <s v="None"/>
    <s v="0.00 BAC"/>
    <x v="11"/>
    <x v="0"/>
  </r>
  <r>
    <n v="643"/>
    <n v="1808380"/>
    <d v="2018-07-14T22:40:00"/>
    <s v="JONES"/>
    <s v="N"/>
    <m/>
    <m/>
    <n v="-1"/>
    <n v="90"/>
    <s v="State Road"/>
    <s v="Clear"/>
    <s v="N"/>
    <s v="N"/>
    <s v="N"/>
    <s v="N"/>
    <n v="43.883319999999898"/>
    <n v="-100.71932200000001"/>
    <s v="Light truck (2 axles, 4 tires)"/>
    <s v="Eastbound"/>
    <s v="Wild animal hit - damage only"/>
    <s v="Animal in roadway"/>
    <m/>
    <s v="Wild animal hit"/>
    <s v="Wild animal hit - damage only"/>
    <s v="Wild animal hit"/>
    <x v="11"/>
    <x v="0"/>
  </r>
  <r>
    <n v="644"/>
    <n v="1808826"/>
    <d v="2018-07-22T18:29:00"/>
    <s v="JONES"/>
    <s v="N"/>
    <s v="Lap belt and shoulder harness used, None used"/>
    <s v="Straight ahead"/>
    <n v="0"/>
    <n v="90"/>
    <s v="State Road"/>
    <s v="Rain, Severe crosswinds"/>
    <s v="N"/>
    <s v="N"/>
    <s v="N"/>
    <s v="N"/>
    <n v="43.900931999999898"/>
    <n v="-100.95381500000001"/>
    <s v="Tractor/semi-trailer"/>
    <s v="Eastbound"/>
    <s v="None"/>
    <s v="None"/>
    <m/>
    <s v="None"/>
    <s v="Weather conditions"/>
    <s v="0.00 BAC, Not reported"/>
    <x v="11"/>
    <x v="1"/>
  </r>
  <r>
    <n v="645"/>
    <n v="1808984"/>
    <d v="2018-07-29T18:50:00"/>
    <s v="JACKSON"/>
    <s v="N"/>
    <s v="Lap belt and shoulder harness used"/>
    <s v="Overtaking/passing, Straight ahead"/>
    <n v="0"/>
    <n v="90"/>
    <s v="State Road"/>
    <s v="Cloudy, Rain"/>
    <s v="N"/>
    <s v="N"/>
    <s v="N"/>
    <s v="N"/>
    <n v="43.842643000000002"/>
    <n v="-101.261804999999"/>
    <s v="Mini-van/passenger van with seats for 8 or less, including driver; Tractor/semi-trailer"/>
    <s v="Eastbound"/>
    <s v="Driving too fast for conditions; Failure to keep in proper lane; None"/>
    <s v="None; Road surface condition ( wet, icy, snow, slush, etc. )"/>
    <s v="OVERDRIVING ROAD CONDITIONS"/>
    <s v="None"/>
    <s v="None"/>
    <s v="Test not given, 0.00 BAC"/>
    <x v="11"/>
    <x v="0"/>
  </r>
  <r>
    <n v="646"/>
    <n v="1809019"/>
    <d v="2018-08-01T17:10:00"/>
    <s v="JONES"/>
    <s v="N"/>
    <s v="None used"/>
    <s v="Parked, Straight ahead"/>
    <n v="0"/>
    <n v="90"/>
    <s v="State Road"/>
    <s v="Clear"/>
    <s v="N"/>
    <s v="N"/>
    <s v="N"/>
    <s v="N"/>
    <n v="43.886775999999898"/>
    <n v="-100.814753999999"/>
    <s v="Light truck (2 axles, 4 tires); Passenger car"/>
    <s v="Not on roadway ( also use for parked motor vehicle ); Westbound"/>
    <s v="Failure to keep in proper lane; None; Not applicable"/>
    <s v="None; Not applicable"/>
    <s v="LANE DRIVING REQUIRED / ILLEGAL LANE CHANGE, ADULT SEATBELT VIOLATION ---- AFTER 9/1/73"/>
    <s v="None; Not applicable"/>
    <s v="None; Not applicable"/>
    <s v="Not applicable, 0.00 BAC"/>
    <x v="11"/>
    <x v="1"/>
  </r>
  <r>
    <n v="647"/>
    <n v="1809020"/>
    <d v="2018-08-01T20:00:00"/>
    <s v="MELLETTE"/>
    <s v="N"/>
    <s v="Lap belt and shoulder harness used"/>
    <s v="Stopped in traffic lane, Straight ahead"/>
    <n v="0"/>
    <n v="83"/>
    <s v="State Road"/>
    <s v="Clear"/>
    <s v="N"/>
    <s v="N"/>
    <s v="N"/>
    <s v="N"/>
    <n v="43.578864000000003"/>
    <n v="-100.750061"/>
    <s v="Light truck (2 axles, 4 tires)"/>
    <s v="Southbound"/>
    <s v="Failed to yield to vehicle; None"/>
    <s v="None"/>
    <s v="FOLLOWING TOO CLOSELY"/>
    <s v="None"/>
    <s v="None"/>
    <s v="0.00 BAC, 0.00 BAC"/>
    <x v="11"/>
    <x v="0"/>
  </r>
  <r>
    <n v="648"/>
    <n v="1809331"/>
    <d v="2018-07-27T09:35:00"/>
    <s v="JACKSON"/>
    <s v="N"/>
    <m/>
    <m/>
    <n v="-1"/>
    <n v="90"/>
    <s v="State Road"/>
    <s v="Clear"/>
    <s v="N"/>
    <s v="N"/>
    <s v="N"/>
    <s v="N"/>
    <n v="43.835959000000003"/>
    <n v="-101.644695999999"/>
    <s v="Light truck (2 axles, 4 tires)"/>
    <s v="Eastbound"/>
    <s v="Wild animal hit - damage only"/>
    <s v="Animal in roadway"/>
    <m/>
    <s v="Wild animal hit"/>
    <s v="Wild animal hit - damage only"/>
    <s v="Wild animal hit"/>
    <x v="11"/>
    <x v="0"/>
  </r>
  <r>
    <n v="649"/>
    <n v="1809333"/>
    <d v="2018-08-06T15:52:00"/>
    <s v="JACKSON"/>
    <s v="N"/>
    <s v="Lap belt and shoulder harness used"/>
    <s v="Straight ahead"/>
    <n v="0"/>
    <n v="90"/>
    <s v="State Road"/>
    <s v="Clear"/>
    <s v="N"/>
    <s v="N"/>
    <s v="N"/>
    <s v="N"/>
    <n v="43.897126999999898"/>
    <n v="-101.107004"/>
    <s v="Light truck (2 axles, 4 tires)"/>
    <s v="Eastbound"/>
    <s v="None"/>
    <s v="None"/>
    <m/>
    <s v="None"/>
    <s v="None"/>
    <s v="0.00 BAC"/>
    <x v="11"/>
    <x v="0"/>
  </r>
  <r>
    <n v="650"/>
    <n v="1809697"/>
    <d v="2018-08-10T13:00:00"/>
    <s v="JACKSON"/>
    <s v="N"/>
    <s v="Eye protection only"/>
    <s v="Straight ahead"/>
    <n v="0"/>
    <n v="90"/>
    <s v="State Road"/>
    <s v="Clear"/>
    <s v="Y"/>
    <s v="Y"/>
    <s v="N"/>
    <s v="N"/>
    <n v="43.851835999999899"/>
    <n v="-101.393970999999"/>
    <s v="Motorcycle"/>
    <s v="Eastbound"/>
    <s v="Fatigued/asleep; Followed too closely; None; Over-correcting/over-steering"/>
    <s v="None"/>
    <s v="FOLLOWING TOO CLOSELY"/>
    <s v="None"/>
    <s v="None"/>
    <s v="0.00 BAC, 0.00 BAC, 0.00 BAC"/>
    <x v="11"/>
    <x v="3"/>
  </r>
  <r>
    <n v="651"/>
    <n v="1809874"/>
    <d v="2018-08-18T07:15:00"/>
    <s v="JONES"/>
    <s v="N"/>
    <s v="Lap belt and shoulder harness used"/>
    <s v="Straight ahead"/>
    <n v="0"/>
    <n v="90"/>
    <s v="State Road"/>
    <s v="Clear"/>
    <s v="N"/>
    <s v="N"/>
    <s v="N"/>
    <s v="N"/>
    <n v="43.901184000000001"/>
    <n v="-100.996831"/>
    <s v="Light truck (2 axles, 4 tires); SUV ( sport utility/suburban )"/>
    <s v="Westbound"/>
    <s v="Followed too closely; None"/>
    <s v="None"/>
    <s v="FOLLOWING TOO CLOSELY"/>
    <s v="None"/>
    <s v="None"/>
    <s v="0.00 BAC, 0.00 BAC"/>
    <x v="11"/>
    <x v="0"/>
  </r>
  <r>
    <n v="652"/>
    <n v="1809875"/>
    <d v="2018-08-15T12:10:00"/>
    <s v="JACKSON"/>
    <s v="N"/>
    <s v="Helmet and eye protection"/>
    <s v="Straight ahead"/>
    <n v="0"/>
    <n v="90"/>
    <s v="State Road"/>
    <s v="Clear"/>
    <s v="N"/>
    <s v="N"/>
    <s v="N"/>
    <s v="N"/>
    <n v="43.850898000000001"/>
    <n v="-101.472892999999"/>
    <s v="Motorcycle"/>
    <s v="Westbound"/>
    <s v="None; Running off road"/>
    <s v="None"/>
    <m/>
    <s v="None"/>
    <s v="None"/>
    <s v="0.00 BAC"/>
    <x v="11"/>
    <x v="0"/>
  </r>
  <r>
    <n v="653"/>
    <n v="1809833"/>
    <d v="2018-08-19T14:05:00"/>
    <s v="JONES"/>
    <s v="N"/>
    <s v="Lap belt and shoulder harness used"/>
    <s v="Straight ahead"/>
    <n v="0"/>
    <n v="90"/>
    <s v="State Road"/>
    <s v="Cloudy, Rain"/>
    <s v="N"/>
    <s v="N"/>
    <s v="N"/>
    <s v="N"/>
    <n v="43.883018"/>
    <n v="-100.713937999999"/>
    <s v="SUV ( sport utility/suburban )"/>
    <s v="Eastbound"/>
    <s v="None"/>
    <s v="Road surface condition ( wet, icy, snow, slush, etc. )"/>
    <m/>
    <s v="None"/>
    <s v="Weather conditions"/>
    <s v="Test not given"/>
    <x v="11"/>
    <x v="0"/>
  </r>
  <r>
    <n v="654"/>
    <n v="1809942"/>
    <d v="2018-08-19T11:22:00"/>
    <s v="JACKSON"/>
    <s v="N"/>
    <s v="Lap belt and shoulder harness used"/>
    <s v="Straight ahead"/>
    <n v="0"/>
    <n v="90"/>
    <s v="State Road"/>
    <s v="Rain"/>
    <s v="N"/>
    <s v="N"/>
    <s v="N"/>
    <s v="N"/>
    <n v="43.835977"/>
    <n v="-101.627438999999"/>
    <s v="Light truck (2 axles, 4 tires); Motor home"/>
    <s v="Eastbound"/>
    <s v="Failure to keep in proper lane; None"/>
    <s v="None"/>
    <m/>
    <s v="None"/>
    <s v="None"/>
    <s v="0.00 BAC, Test not given"/>
    <x v="11"/>
    <x v="0"/>
  </r>
  <r>
    <n v="655"/>
    <n v="1810025"/>
    <d v="2018-08-04T15:30:00"/>
    <s v="JACKSON"/>
    <s v="N"/>
    <s v="Eye protection only, Lap belt and shoulder harness used"/>
    <s v="Straight ahead"/>
    <n v="0"/>
    <n v="44"/>
    <s v="State Road"/>
    <s v="Clear"/>
    <s v="N"/>
    <s v="N"/>
    <s v="N"/>
    <s v="N"/>
    <n v="43.577869999999898"/>
    <n v="-101.520893"/>
    <s v="Motorcycle; Truck pulling trailer(s) - GCWR 10,001 lbs or more"/>
    <s v="Southbound; Westbound"/>
    <s v="Disregarded traffic signs or signals; None"/>
    <s v="None"/>
    <m/>
    <s v="None"/>
    <s v="None"/>
    <s v="0.00 BAC, Test not given"/>
    <x v="11"/>
    <x v="4"/>
  </r>
  <r>
    <n v="656"/>
    <n v="1810415"/>
    <d v="2018-08-25T02:20:00"/>
    <s v="JACKSON"/>
    <s v="N"/>
    <s v="Lap belt and shoulder harness used"/>
    <s v="Straight ahead"/>
    <n v="0"/>
    <n v="90"/>
    <s v="State Road"/>
    <s v="Clear"/>
    <s v="N"/>
    <s v="N"/>
    <s v="N"/>
    <s v="N"/>
    <n v="43.836236999999898"/>
    <n v="-101.67874500000001"/>
    <s v="Tractor/semi-trailer"/>
    <s v="Westbound"/>
    <s v="None"/>
    <s v="Animal in roadway"/>
    <m/>
    <s v="None"/>
    <s v="None"/>
    <s v="0.00 BAC"/>
    <x v="11"/>
    <x v="0"/>
  </r>
  <r>
    <n v="657"/>
    <n v="1810424"/>
    <d v="2018-08-25T02:24:00"/>
    <s v="JACKSON"/>
    <s v="N"/>
    <s v="Lap belt and shoulder harness used"/>
    <s v="Straight ahead"/>
    <n v="0"/>
    <n v="90"/>
    <s v="State Road"/>
    <s v="Clear"/>
    <s v="N"/>
    <s v="N"/>
    <s v="N"/>
    <s v="N"/>
    <n v="43.836258999999899"/>
    <n v="-101.67069600000001"/>
    <s v="Light truck (2 axles, 4 tires)"/>
    <s v="Westbound"/>
    <s v="None"/>
    <s v="Animal in roadway"/>
    <m/>
    <s v="None"/>
    <s v="None"/>
    <s v="0.00 BAC"/>
    <x v="11"/>
    <x v="0"/>
  </r>
  <r>
    <n v="658"/>
    <n v="1810444"/>
    <d v="2018-08-25T02:20:00"/>
    <s v="JACKSON"/>
    <s v="N"/>
    <s v="Lap belt and shoulder harness used"/>
    <s v="Straight ahead"/>
    <n v="0"/>
    <n v="90"/>
    <s v="State Road"/>
    <s v="Clear"/>
    <s v="N"/>
    <s v="N"/>
    <s v="N"/>
    <s v="N"/>
    <n v="43.836258999999899"/>
    <n v="-101.669364"/>
    <s v="Tractor/semi-trailer"/>
    <s v="Westbound"/>
    <s v="None"/>
    <s v="Animal in roadway"/>
    <m/>
    <s v="None"/>
    <s v="None"/>
    <s v="0.00 BAC"/>
    <x v="11"/>
    <x v="0"/>
  </r>
  <r>
    <n v="659"/>
    <n v="1810450"/>
    <d v="2018-08-25T02:25:00"/>
    <s v="JACKSON"/>
    <s v="N"/>
    <s v="Lap belt and shoulder harness used"/>
    <s v="Straight ahead"/>
    <n v="0"/>
    <n v="90"/>
    <s v="State Road"/>
    <s v="Clear"/>
    <s v="N"/>
    <s v="N"/>
    <s v="N"/>
    <s v="N"/>
    <n v="43.835965000000002"/>
    <n v="-101.668323"/>
    <s v="SUV ( sport utility/suburban )"/>
    <s v="Eastbound"/>
    <s v="None"/>
    <s v="Animal in roadway"/>
    <m/>
    <s v="None"/>
    <s v="None"/>
    <s v="0.00 BAC"/>
    <x v="11"/>
    <x v="1"/>
  </r>
  <r>
    <n v="660"/>
    <n v="1810775"/>
    <d v="2018-09-06T20:00:00"/>
    <s v="JONES"/>
    <s v="N"/>
    <s v="Lap belt and shoulder harness used"/>
    <s v="Straight ahead"/>
    <n v="0"/>
    <n v="83"/>
    <s v="State Road"/>
    <s v="Clear"/>
    <s v="Y"/>
    <s v="N"/>
    <s v="N"/>
    <s v="N"/>
    <n v="43.821086999999899"/>
    <n v="-100.700418999999"/>
    <s v="Tractor/semi-trailer"/>
    <s v="Southbound"/>
    <s v="Over-correcting/over-steering; Running off road"/>
    <s v="None"/>
    <s v="CARELESS DRIVING."/>
    <s v="None"/>
    <s v="None"/>
    <s v="0.00 BAC"/>
    <x v="11"/>
    <x v="0"/>
  </r>
  <r>
    <n v="661"/>
    <n v="1810827"/>
    <d v="2018-09-10T04:30:00"/>
    <s v="JACKSON"/>
    <s v="N"/>
    <s v="Lap belt and shoulder harness used"/>
    <s v="Straight ahead"/>
    <n v="0"/>
    <n v="90"/>
    <s v="State Road"/>
    <s v="Clear"/>
    <s v="N"/>
    <s v="N"/>
    <s v="N"/>
    <s v="N"/>
    <n v="43.850887999999898"/>
    <n v="-101.473598999999"/>
    <s v="Tractor/semi-trailer"/>
    <s v="Westbound"/>
    <s v="Failure to keep in proper lane; None"/>
    <s v="None"/>
    <s v="CARELESS DRIVING."/>
    <s v="None"/>
    <s v="None"/>
    <s v="0.00 BAC"/>
    <x v="11"/>
    <x v="0"/>
  </r>
  <r>
    <n v="662"/>
    <n v="1811096"/>
    <d v="2018-09-13T23:25:00"/>
    <s v="JONES"/>
    <s v="N"/>
    <m/>
    <m/>
    <n v="-1"/>
    <n v="90"/>
    <s v="State Road"/>
    <s v="Clear"/>
    <s v="N"/>
    <s v="N"/>
    <s v="N"/>
    <s v="N"/>
    <n v="43.901190999999898"/>
    <n v="-101.013925999999"/>
    <s v="Passenger car"/>
    <s v="Westbound"/>
    <s v="Wild animal hit - damage only"/>
    <s v="Animal in roadway"/>
    <m/>
    <s v="Wild animal hit"/>
    <s v="Wild animal hit - damage only"/>
    <s v="Wild animal hit"/>
    <x v="11"/>
    <x v="0"/>
  </r>
  <r>
    <n v="664"/>
    <n v="1812080"/>
    <d v="2018-09-30T18:50:00"/>
    <s v="JACKSON"/>
    <s v="N"/>
    <m/>
    <m/>
    <n v="-1"/>
    <n v="90"/>
    <s v="State Road"/>
    <s v="Clear"/>
    <s v="N"/>
    <s v="N"/>
    <s v="N"/>
    <s v="N"/>
    <n v="43.865946999999899"/>
    <n v="-101.176334999999"/>
    <s v="Light truck (2 axles, 4 tires)"/>
    <s v="Westbound"/>
    <s v="Wild animal hit - damage only"/>
    <s v="Animal in roadway"/>
    <m/>
    <s v="Wild animal hit"/>
    <s v="Wild animal hit - damage only"/>
    <s v="Wild animal hit"/>
    <x v="11"/>
    <x v="0"/>
  </r>
  <r>
    <n v="665"/>
    <n v="1812083"/>
    <d v="2018-10-02T13:36:00"/>
    <s v="JACKSON"/>
    <s v="N"/>
    <s v="Lap belt and shoulder harness used"/>
    <s v="Straight ahead"/>
    <n v="0"/>
    <n v="90"/>
    <s v="State Road"/>
    <s v="Clear"/>
    <s v="N"/>
    <s v="N"/>
    <s v="N"/>
    <s v="N"/>
    <n v="43.842891000000002"/>
    <n v="-101.261808"/>
    <s v="SUV ( sport utility/suburban )"/>
    <s v="Westbound"/>
    <s v="Failure to keep in proper lane; Running off road"/>
    <s v="Work zone ( construction/maintenance/utility )"/>
    <m/>
    <s v="None"/>
    <s v="None"/>
    <s v="0.00 BAC"/>
    <x v="11"/>
    <x v="0"/>
  </r>
  <r>
    <n v="666"/>
    <n v="1812206"/>
    <d v="2018-10-01T23:45:00"/>
    <s v="JACKSON"/>
    <s v="N"/>
    <s v="Lap belt and shoulder harness used"/>
    <s v="Straight ahead"/>
    <n v="0"/>
    <n v="90"/>
    <s v="State Road"/>
    <s v="Cloudy"/>
    <s v="N"/>
    <s v="N"/>
    <s v="N"/>
    <s v="N"/>
    <n v="43.883198"/>
    <n v="-101.136819"/>
    <s v="Tractor/semi-trailer"/>
    <s v="Eastbound"/>
    <s v="None"/>
    <s v="None"/>
    <m/>
    <s v="Tires"/>
    <s v="None"/>
    <s v="0.00 BAC"/>
    <x v="11"/>
    <x v="0"/>
  </r>
  <r>
    <n v="667"/>
    <n v="1812207"/>
    <d v="2018-10-03T11:02:00"/>
    <s v="JACKSON"/>
    <s v="N"/>
    <s v="Lap belt and shoulder harness used"/>
    <s v="Straight ahead"/>
    <n v="0"/>
    <n v="90"/>
    <s v="State Road"/>
    <s v="Cloudy, Severe crosswinds"/>
    <s v="N"/>
    <s v="N"/>
    <s v="N"/>
    <s v="N"/>
    <n v="43.895262000000002"/>
    <n v="-101.113642999999"/>
    <s v="SUV ( sport utility/suburban )"/>
    <s v="Westbound"/>
    <s v="None; Swerving or avoiding due to wind, slippery surface, vehicle, object, non-motorist, etc."/>
    <s v="None"/>
    <m/>
    <s v="None"/>
    <s v="None"/>
    <s v="0.00 BAC"/>
    <x v="11"/>
    <x v="2"/>
  </r>
  <r>
    <n v="668"/>
    <n v="1812387"/>
    <d v="2018-10-03T13:16:00"/>
    <s v="JACKSON"/>
    <s v="N"/>
    <s v="Lap belt and shoulder harness used"/>
    <s v="Straight ahead"/>
    <n v="0"/>
    <n v="90"/>
    <s v="State Road"/>
    <s v="Severe crosswinds"/>
    <s v="N"/>
    <s v="N"/>
    <s v="N"/>
    <s v="N"/>
    <n v="43.842551999999898"/>
    <n v="-101.239587999999"/>
    <s v="Tractor/semi-trailer"/>
    <s v="Eastbound"/>
    <s v="Driving too fast for conditions; None"/>
    <s v="None"/>
    <m/>
    <s v="None"/>
    <s v="None"/>
    <s v="Test not given"/>
    <x v="11"/>
    <x v="0"/>
  </r>
  <r>
    <n v="669"/>
    <n v="1812475"/>
    <d v="2018-09-28T23:15:00"/>
    <s v="JACKSON"/>
    <s v="N"/>
    <m/>
    <m/>
    <n v="-1"/>
    <n v="90"/>
    <s v="State Road"/>
    <s v="Clear"/>
    <s v="N"/>
    <s v="N"/>
    <s v="N"/>
    <s v="N"/>
    <n v="43.865428000000001"/>
    <n v="-101.177678"/>
    <s v="Passenger car"/>
    <s v="Westbound"/>
    <s v="Wild animal hit - damage only"/>
    <s v="Animal in roadway"/>
    <m/>
    <s v="Wild animal hit"/>
    <s v="Wild animal hit - damage only"/>
    <s v="Wild animal hit"/>
    <x v="11"/>
    <x v="0"/>
  </r>
  <r>
    <n v="670"/>
    <n v="1812476"/>
    <d v="2018-10-07T12:40:00"/>
    <s v="JONES"/>
    <s v="N"/>
    <m/>
    <m/>
    <n v="-1"/>
    <n v="83"/>
    <s v="State Road"/>
    <s v="Clear"/>
    <s v="N"/>
    <s v="N"/>
    <s v="N"/>
    <s v="N"/>
    <n v="43.732615000000003"/>
    <n v="-100.682134"/>
    <s v="SUV ( sport utility/suburban )"/>
    <s v="Southbound"/>
    <s v="Wild animal hit - damage only"/>
    <s v="Animal in roadway"/>
    <m/>
    <s v="Wild animal hit"/>
    <s v="Wild animal hit - damage only"/>
    <s v="Wild animal hit"/>
    <x v="11"/>
    <x v="0"/>
  </r>
  <r>
    <n v="671"/>
    <n v="1812479"/>
    <d v="2018-10-10T06:18:00"/>
    <s v="JACKSON"/>
    <s v="N"/>
    <s v="Lap belt and shoulder harness used"/>
    <s v="Straight ahead"/>
    <n v="0"/>
    <n v="90"/>
    <s v="State Road"/>
    <s v="Snow, Blowing snow"/>
    <s v="N"/>
    <s v="N"/>
    <s v="N"/>
    <s v="N"/>
    <n v="43.901181999999899"/>
    <n v="-101.07491400000001"/>
    <s v="Tractor/semi-trailer"/>
    <s v="Westbound"/>
    <s v="Driving too fast for conditions; None"/>
    <s v="Road surface condition ( wet, icy, snow, slush, etc. )"/>
    <m/>
    <s v="None"/>
    <s v="None"/>
    <s v="0.00 BAC, Not reported"/>
    <x v="11"/>
    <x v="1"/>
  </r>
  <r>
    <n v="672"/>
    <n v="1812428"/>
    <d v="2018-09-27T22:45:00"/>
    <s v="JONES"/>
    <s v="N"/>
    <m/>
    <m/>
    <n v="-1"/>
    <n v="90"/>
    <s v="State Road"/>
    <s v="Cloudy"/>
    <s v="N"/>
    <s v="N"/>
    <s v="N"/>
    <s v="N"/>
    <n v="43.900944000000003"/>
    <n v="-101.017347"/>
    <s v="Passenger car"/>
    <s v="Eastbound"/>
    <s v="Wild animal hit - damage only"/>
    <s v="Animal in roadway"/>
    <m/>
    <s v="Wild animal hit"/>
    <s v="Wild animal hit - damage only"/>
    <s v="Wild animal hit"/>
    <x v="11"/>
    <x v="0"/>
  </r>
  <r>
    <n v="673"/>
    <n v="1812429"/>
    <d v="2018-10-12T21:10:00"/>
    <s v="JONES"/>
    <s v="N"/>
    <m/>
    <m/>
    <n v="-1"/>
    <n v="90"/>
    <s v="State Road"/>
    <s v="Clear"/>
    <s v="N"/>
    <s v="N"/>
    <s v="N"/>
    <s v="N"/>
    <n v="43.901176999999898"/>
    <n v="-101.008555999999"/>
    <s v="Passenger car"/>
    <s v="Westbound"/>
    <s v="Wild animal hit - damage only"/>
    <s v="Animal in roadway"/>
    <m/>
    <s v="Wild animal hit"/>
    <s v="Wild animal hit - damage only"/>
    <s v="Wild animal hit"/>
    <x v="11"/>
    <x v="0"/>
  </r>
  <r>
    <n v="674"/>
    <n v="1812942"/>
    <d v="2018-10-19T00:10:00"/>
    <s v="JACKSON"/>
    <s v="N"/>
    <m/>
    <m/>
    <n v="-1"/>
    <n v="90"/>
    <s v="State Road"/>
    <s v="Clear"/>
    <s v="N"/>
    <s v="N"/>
    <s v="N"/>
    <s v="N"/>
    <n v="43.844555"/>
    <n v="-101.32786400000001"/>
    <s v="Light truck (2 axles, 4 tires)"/>
    <s v="Westbound"/>
    <s v="Wild animal hit - damage only"/>
    <s v="Animal in roadway"/>
    <m/>
    <s v="Wild animal hit"/>
    <s v="Wild animal hit - damage only"/>
    <s v="Wild animal hit"/>
    <x v="11"/>
    <x v="0"/>
  </r>
  <r>
    <n v="675"/>
    <n v="1813357"/>
    <d v="2018-10-25T21:36:00"/>
    <s v="JACKSON"/>
    <s v="N"/>
    <m/>
    <m/>
    <n v="-1"/>
    <n v="90"/>
    <s v="State Road"/>
    <s v="Clear"/>
    <s v="N"/>
    <s v="N"/>
    <s v="N"/>
    <s v="N"/>
    <n v="43.896014000000001"/>
    <n v="-101.110986999999"/>
    <s v="SUV ( sport utility/suburban )"/>
    <s v="Eastbound"/>
    <s v="Wild animal hit - damage only"/>
    <s v="Animal in roadway"/>
    <m/>
    <s v="Wild animal hit"/>
    <s v="Wild animal hit - damage only"/>
    <s v="Wild animal hit"/>
    <x v="11"/>
    <x v="0"/>
  </r>
  <r>
    <n v="676"/>
    <n v="1813719"/>
    <d v="2018-11-01T23:00:00"/>
    <s v="JONES"/>
    <s v="N"/>
    <m/>
    <m/>
    <n v="-1"/>
    <n v="90"/>
    <s v="State Road"/>
    <s v="Cloudy"/>
    <s v="N"/>
    <s v="N"/>
    <s v="N"/>
    <s v="N"/>
    <n v="43.886698000000003"/>
    <n v="-100.872032"/>
    <s v="Passenger car"/>
    <s v="Westbound"/>
    <s v="Wild animal hit - damage only"/>
    <s v="Animal in roadway"/>
    <m/>
    <s v="Wild animal hit"/>
    <s v="Wild animal hit - damage only"/>
    <s v="Wild animal hit"/>
    <x v="11"/>
    <x v="0"/>
  </r>
  <r>
    <n v="677"/>
    <n v="1814072"/>
    <d v="2018-10-30T07:02:00"/>
    <s v="JACKSON"/>
    <s v="N"/>
    <m/>
    <m/>
    <n v="-1"/>
    <n v="90"/>
    <s v="State Road"/>
    <s v="Cloudy"/>
    <s v="N"/>
    <s v="N"/>
    <s v="N"/>
    <s v="N"/>
    <n v="43.896228999999899"/>
    <n v="-101.111136999999"/>
    <s v="Tractor/semi-trailer"/>
    <s v="Westbound"/>
    <s v="Wild animal hit - damage only"/>
    <s v="Animal in roadway"/>
    <m/>
    <s v="Wild animal hit"/>
    <s v="Wild animal hit - damage only"/>
    <s v="Wild animal hit"/>
    <x v="11"/>
    <x v="0"/>
  </r>
  <r>
    <n v="678"/>
    <n v="1814434"/>
    <d v="2018-11-11T20:26:00"/>
    <s v="JONES"/>
    <s v="N"/>
    <m/>
    <m/>
    <n v="-1"/>
    <n v="90"/>
    <s v="State Road"/>
    <s v="Clear"/>
    <s v="N"/>
    <s v="N"/>
    <s v="N"/>
    <s v="N"/>
    <n v="43.886552000000002"/>
    <n v="-100.795445"/>
    <s v="Light truck (2 axles, 4 tires)"/>
    <s v="Eastbound"/>
    <s v="Wild animal hit - damage only"/>
    <s v="Animal in roadway"/>
    <m/>
    <s v="Wild animal hit"/>
    <s v="Wild animal hit - damage only"/>
    <s v="Wild animal hit"/>
    <x v="11"/>
    <x v="0"/>
  </r>
  <r>
    <n v="679"/>
    <n v="1814952"/>
    <d v="2018-11-14T19:00:00"/>
    <s v="JACKSON"/>
    <s v="N"/>
    <s v="Lap belt and shoulder harness used"/>
    <s v="Overtaking/passing"/>
    <n v="0"/>
    <n v="90"/>
    <s v="State Road"/>
    <s v="Clear"/>
    <s v="N"/>
    <s v="N"/>
    <s v="N"/>
    <s v="N"/>
    <n v="43.835984000000003"/>
    <n v="-101.605408999999"/>
    <s v="Tractor/semi-trailer"/>
    <s v="Eastbound"/>
    <s v="Failure to keep in proper lane; Running off road"/>
    <s v="None"/>
    <s v="LANE DRIVING REQUIRED / ILLEGAL LANE CHANGE"/>
    <s v="None"/>
    <s v="None"/>
    <s v="0.00 BAC"/>
    <x v="11"/>
    <x v="0"/>
  </r>
  <r>
    <n v="680"/>
    <n v="1814721"/>
    <d v="2018-11-04T01:00:00"/>
    <s v="JONES"/>
    <s v="N"/>
    <m/>
    <m/>
    <n v="-1"/>
    <n v="90"/>
    <s v="State Road"/>
    <s v="Clear"/>
    <s v="N"/>
    <s v="N"/>
    <s v="N"/>
    <s v="N"/>
    <n v="43.88326"/>
    <n v="-100.70242"/>
    <s v="SUV ( sport utility/suburban )"/>
    <s v="Westbound"/>
    <s v="Wild animal hit - damage only"/>
    <s v="Animal in roadway"/>
    <m/>
    <s v="Wild animal hit"/>
    <s v="Wild animal hit - damage only"/>
    <s v="Wild animal hit"/>
    <x v="11"/>
    <x v="0"/>
  </r>
  <r>
    <n v="681"/>
    <n v="1815391"/>
    <d v="2018-11-23T13:32:00"/>
    <s v="JACKSON"/>
    <s v="N"/>
    <m/>
    <m/>
    <n v="-1"/>
    <n v="90"/>
    <s v="State Road"/>
    <s v="Clear"/>
    <s v="N"/>
    <s v="N"/>
    <s v="N"/>
    <s v="N"/>
    <n v="43.886527999999899"/>
    <n v="-101.130894999999"/>
    <s v="SUV ( sport utility/suburban )"/>
    <s v="Westbound"/>
    <s v="Wild animal hit - damage only"/>
    <s v="Animal in roadway"/>
    <m/>
    <s v="Wild animal hit"/>
    <s v="Wild animal hit - damage only"/>
    <s v="Wild animal hit"/>
    <x v="11"/>
    <x v="0"/>
  </r>
  <r>
    <n v="682"/>
    <n v="1815720"/>
    <d v="2018-12-01T19:34:00"/>
    <s v="JACKSON"/>
    <s v="N"/>
    <s v="Lap belt and shoulder harness used"/>
    <s v="Straight ahead"/>
    <n v="0"/>
    <n v="90"/>
    <s v="State Road"/>
    <s v="Sleet, hail ( freezing rain or drizzle ), Snow"/>
    <s v="N"/>
    <s v="N"/>
    <s v="N"/>
    <s v="N"/>
    <n v="43.862445000000001"/>
    <n v="-101.183685999999"/>
    <s v="Passenger car"/>
    <s v="Eastbound"/>
    <s v="None; Swerving or avoiding due to wind, slippery surface, vehicle, object, non-motorist, etc."/>
    <s v="Road surface condition ( wet, icy, snow, slush, etc. )"/>
    <m/>
    <s v="None"/>
    <s v="None"/>
    <s v="0.00 BAC"/>
    <x v="11"/>
    <x v="0"/>
  </r>
  <r>
    <n v="683"/>
    <n v="1816035"/>
    <d v="2018-12-01T09:30:00"/>
    <s v="JONES"/>
    <s v="N"/>
    <s v="Lap belt and shoulder harness used"/>
    <s v="Straight ahead"/>
    <n v="0"/>
    <n v="90"/>
    <s v="State Road"/>
    <s v="Cloudy, Fog, smog, smoke"/>
    <s v="Y"/>
    <s v="N"/>
    <s v="N"/>
    <s v="N"/>
    <n v="43.886691999999897"/>
    <n v="-100.87393400000001"/>
    <s v="SUV ( sport utility/suburban )"/>
    <s v="Westbound"/>
    <s v="None; Over-correcting/over-steering"/>
    <s v="Road surface condition ( wet, icy, snow, slush, etc. )"/>
    <m/>
    <s v="None"/>
    <s v="Weather conditions"/>
    <s v="Test not given"/>
    <x v="11"/>
    <x v="0"/>
  </r>
  <r>
    <n v="684"/>
    <n v="1816120"/>
    <d v="2018-12-01T20:16:00"/>
    <s v="JONES"/>
    <s v="N"/>
    <s v="Lap belt and shoulder harness used"/>
    <s v="Straight ahead"/>
    <n v="0"/>
    <n v="90"/>
    <s v="State Road"/>
    <s v="Sleet, hail ( freezing rain or drizzle )"/>
    <s v="N"/>
    <s v="N"/>
    <s v="N"/>
    <s v="N"/>
    <n v="43.886521000000002"/>
    <n v="-100.827376999999"/>
    <s v="Tractor/semi-trailer"/>
    <s v="Eastbound"/>
    <s v="None; Swerving or avoiding due to wind, slippery surface, vehicle, object, non-motorist, etc."/>
    <s v="Road surface condition ( wet, icy, snow, slush, etc. )"/>
    <m/>
    <s v="None"/>
    <s v="None"/>
    <s v="0.00 BAC"/>
    <x v="11"/>
    <x v="0"/>
  </r>
  <r>
    <n v="685"/>
    <n v="1816161"/>
    <d v="2018-12-01T21:05:00"/>
    <s v="JACKSON"/>
    <s v="N"/>
    <s v="Lap belt and shoulder harness used"/>
    <s v="Straight ahead"/>
    <n v="0"/>
    <n v="90"/>
    <s v="State Road"/>
    <s v="Snow"/>
    <s v="N"/>
    <s v="N"/>
    <s v="N"/>
    <s v="N"/>
    <n v="43.836261999999898"/>
    <n v="-101.636927999999"/>
    <s v="Passenger car; Tractor/semi-trailer"/>
    <s v="Westbound"/>
    <s v="None; Unknown"/>
    <s v="Road surface condition ( wet, icy, snow, slush, etc. )"/>
    <m/>
    <s v="Brakes; Unknown"/>
    <s v="Weather conditions"/>
    <s v="Test not given, Test not given"/>
    <x v="11"/>
    <x v="2"/>
  </r>
  <r>
    <n v="686"/>
    <n v="1816775"/>
    <d v="2018-12-24T01:10:00"/>
    <s v="JACKSON"/>
    <s v="N"/>
    <m/>
    <m/>
    <n v="-1"/>
    <n v="90"/>
    <s v="State Road"/>
    <s v="Clear"/>
    <s v="N"/>
    <s v="N"/>
    <s v="N"/>
    <s v="N"/>
    <n v="43.886885999999897"/>
    <n v="-101.130194"/>
    <s v="Passenger car"/>
    <s v="Westbound"/>
    <s v="Wild animal hit - damage only"/>
    <s v="Animal in roadway"/>
    <m/>
    <s v="Wild animal hit"/>
    <s v="Wild animal hit - damage only"/>
    <s v="Wild animal hit"/>
    <x v="11"/>
    <x v="0"/>
  </r>
  <r>
    <n v="687"/>
    <n v="1816641"/>
    <d v="2018-12-19T23:00:00"/>
    <s v="JONES"/>
    <s v="N"/>
    <m/>
    <m/>
    <n v="-1"/>
    <n v="83"/>
    <s v="State Road"/>
    <s v="Clear"/>
    <s v="N"/>
    <s v="N"/>
    <s v="N"/>
    <s v="N"/>
    <n v="43.7469439999999"/>
    <n v="-100.682939"/>
    <s v="Mini-van/passenger van with seats for 8 or less, including driver"/>
    <s v="Southbound"/>
    <s v="Wild animal hit - damage only"/>
    <s v="Animal in roadway"/>
    <m/>
    <s v="Wild animal hit"/>
    <s v="Wild animal hit - damage only"/>
    <s v="Wild animal hit"/>
    <x v="11"/>
    <x v="0"/>
  </r>
  <r>
    <n v="688"/>
    <n v="1817069"/>
    <d v="2018-12-27T10:35:00"/>
    <s v="JONES"/>
    <s v="N"/>
    <s v="Lap belt and shoulder harness used"/>
    <s v="Overtaking/passing, Straight ahead"/>
    <n v="0"/>
    <n v="90"/>
    <s v="State Road"/>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11"/>
    <x v="0"/>
  </r>
  <r>
    <n v="689"/>
    <n v="1817823"/>
    <d v="2018-06-03T13:38:00"/>
    <s v="JONES"/>
    <s v="N"/>
    <m/>
    <m/>
    <n v="-1"/>
    <n v="90"/>
    <s v="State Road"/>
    <s v="Clear"/>
    <s v="N"/>
    <s v="N"/>
    <s v="N"/>
    <s v="N"/>
    <n v="43.883141000000002"/>
    <n v="-100.716835"/>
    <s v="Passenger car"/>
    <s v="Eastbound"/>
    <s v="Wild animal hit - damage only"/>
    <s v="Animal in roadway"/>
    <m/>
    <s v="Wild animal hit"/>
    <s v="Wild animal hit - damage only"/>
    <s v="Wild animal hit"/>
    <x v="11"/>
    <x v="0"/>
  </r>
  <r>
    <n v="690"/>
    <n v="1817824"/>
    <d v="2018-06-03T02:06:00"/>
    <s v="JONES"/>
    <s v="N"/>
    <m/>
    <m/>
    <n v="-1"/>
    <n v="90"/>
    <s v="State Road"/>
    <s v="Clear"/>
    <s v="N"/>
    <s v="N"/>
    <s v="N"/>
    <s v="N"/>
    <n v="43.883141000000002"/>
    <n v="-100.716835"/>
    <s v="Passenger car"/>
    <s v="Eastbound"/>
    <s v="Wild animal hit - damage only"/>
    <s v="Animal in roadway"/>
    <m/>
    <s v="Wild animal hit"/>
    <s v="Wild animal hit - damage only"/>
    <s v="Wild animal hit"/>
    <x v="11"/>
    <x v="0"/>
  </r>
  <r>
    <n v="691"/>
    <n v="1817827"/>
    <d v="2018-11-29T05:45:00"/>
    <s v="JONES"/>
    <s v="N"/>
    <m/>
    <m/>
    <n v="-1"/>
    <n v="83"/>
    <s v="State Road"/>
    <s v="Clear"/>
    <s v="N"/>
    <s v="N"/>
    <s v="N"/>
    <s v="N"/>
    <n v="43.802076"/>
    <n v="-100.689290999999"/>
    <s v="Single-unit truck (2 axle, 6 tires) GVWR 10,000 lbs or less"/>
    <s v="Southbound"/>
    <s v="Wild animal hit - damage only"/>
    <s v="Animal in roadway"/>
    <m/>
    <s v="Wild animal hit"/>
    <s v="Wild animal hit - damage only"/>
    <s v="Wild animal hit"/>
    <x v="11"/>
    <x v="0"/>
  </r>
  <r>
    <n v="692"/>
    <n v="1900193"/>
    <d v="2019-01-11T19:05:00"/>
    <s v="JONES"/>
    <s v="N"/>
    <m/>
    <m/>
    <n v="-1"/>
    <n v="90"/>
    <s v="State Road"/>
    <s v="Cloudy"/>
    <s v="N"/>
    <s v="N"/>
    <s v="N"/>
    <s v="N"/>
    <n v="43.886757000000003"/>
    <n v="-100.829545999999"/>
    <s v="SUV ( sport utility/suburban )"/>
    <s v="Westbound"/>
    <s v="Wild animal hit - damage only"/>
    <s v="Animal in roadway"/>
    <m/>
    <s v="Wild animal hit"/>
    <s v="Wild animal hit - damage only"/>
    <s v="Wild animal hit"/>
    <x v="11"/>
    <x v="0"/>
  </r>
  <r>
    <n v="694"/>
    <n v="1900485"/>
    <d v="2019-01-18T07:45:00"/>
    <s v="JACKSON"/>
    <s v="N"/>
    <s v="Lap belt and shoulder harness used"/>
    <s v="Straight ahead"/>
    <n v="0"/>
    <n v="90"/>
    <s v="State Road"/>
    <s v="Snow, Blowing snow"/>
    <s v="N"/>
    <s v="N"/>
    <s v="N"/>
    <s v="N"/>
    <n v="43.835948000000002"/>
    <n v="-101.65455900000001"/>
    <s v="Passenger car"/>
    <s v="Eastbound"/>
    <s v="Driving too fast for conditions; None"/>
    <s v="Road surface condition ( wet, icy, snow, slush, etc. )"/>
    <m/>
    <s v="None"/>
    <s v="None"/>
    <s v="0.00 BAC"/>
    <x v="11"/>
    <x v="0"/>
  </r>
  <r>
    <n v="695"/>
    <n v="1900499"/>
    <d v="2019-01-11T02:45:00"/>
    <s v="JONES"/>
    <s v="N"/>
    <m/>
    <m/>
    <n v="-1"/>
    <n v="90"/>
    <s v="State Road"/>
    <s v="Clear"/>
    <s v="N"/>
    <s v="N"/>
    <s v="N"/>
    <s v="N"/>
    <n v="43.900939000000001"/>
    <n v="-100.981337999999"/>
    <s v="SUV ( sport utility/suburban )"/>
    <s v="Eastbound"/>
    <s v="Wild animal hit - damage only"/>
    <s v="Animal in roadway"/>
    <m/>
    <s v="Wild animal hit"/>
    <s v="Wild animal hit - damage only"/>
    <s v="Wild animal hit"/>
    <x v="11"/>
    <x v="0"/>
  </r>
  <r>
    <n v="696"/>
    <n v="1817930"/>
    <d v="2018-12-28T22:00:00"/>
    <s v="JACKSON"/>
    <s v="N"/>
    <m/>
    <m/>
    <n v="-1"/>
    <n v="90"/>
    <s v="State Road"/>
    <s v="Clear"/>
    <s v="N"/>
    <s v="N"/>
    <s v="N"/>
    <s v="N"/>
    <n v="43.844954999999899"/>
    <n v="-101.511205"/>
    <s v="SUV ( sport utility/suburban )"/>
    <s v="Eastbound"/>
    <s v="Wild animal hit - damage only"/>
    <s v="Animal in roadway"/>
    <m/>
    <s v="Wild animal hit"/>
    <s v="Wild animal hit - damage only"/>
    <s v="Wild animal hit"/>
    <x v="11"/>
    <x v="0"/>
  </r>
  <r>
    <n v="699"/>
    <n v="1901007"/>
    <d v="2019-01-27T08:11:00"/>
    <s v="JACKSON"/>
    <s v="N"/>
    <s v="Lap belt and shoulder harness used"/>
    <s v="Straight ahead"/>
    <n v="0"/>
    <n v="90"/>
    <s v="State Road"/>
    <s v="Fog, smog, smoke"/>
    <s v="N"/>
    <s v="N"/>
    <s v="N"/>
    <s v="N"/>
    <n v="43.854827999999898"/>
    <n v="-101.199258999999"/>
    <s v="SUV ( sport utility/suburban )"/>
    <s v="Eastbound"/>
    <s v="None; Swerving or avoiding due to wind, slippery surface, vehicle, object, non-motorist, etc."/>
    <s v="Road surface condition ( wet, icy, snow, slush, etc. )"/>
    <m/>
    <s v="None"/>
    <s v="None"/>
    <s v="0.00 BAC"/>
    <x v="11"/>
    <x v="0"/>
  </r>
  <r>
    <n v="700"/>
    <n v="1901008"/>
    <d v="2019-01-27T06:22:00"/>
    <s v="JACKSON"/>
    <s v="N"/>
    <s v="Lap belt and shoulder harness used"/>
    <s v="Straight ahead"/>
    <n v="0"/>
    <n v="90"/>
    <s v="State Road"/>
    <s v="Fog, smog, smoke, Blowing snow"/>
    <s v="N"/>
    <s v="N"/>
    <s v="N"/>
    <s v="N"/>
    <n v="43.855218999999899"/>
    <n v="-101.199055"/>
    <s v="Tractor/semi-trailer"/>
    <s v="Westbound"/>
    <s v="None; Swerving or avoiding due to wind, slippery surface, vehicle, object, non-motorist, etc."/>
    <s v="Road surface condition ( wet, icy, snow, slush, etc. )"/>
    <m/>
    <s v="None"/>
    <s v="Weather conditions"/>
    <s v="0.00 BAC"/>
    <x v="11"/>
    <x v="0"/>
  </r>
  <r>
    <n v="701"/>
    <n v="1901016"/>
    <d v="2019-01-25T20:14:00"/>
    <s v="JACKSON"/>
    <s v="N"/>
    <s v="Lap belt and shoulder harness used"/>
    <s v="Straight ahead"/>
    <n v="0"/>
    <n v="90"/>
    <s v="State Road"/>
    <s v="Snow"/>
    <s v="N"/>
    <s v="N"/>
    <s v="N"/>
    <s v="N"/>
    <n v="43.851166999999897"/>
    <n v="-101.471396999999"/>
    <s v="Light truck (2 axles, 4 tires)"/>
    <s v="Westbound"/>
    <s v="Driving too fast for conditions; None"/>
    <s v="Road surface condition ( wet, icy, snow, slush, etc. )"/>
    <m/>
    <s v="None"/>
    <s v="None"/>
    <s v="0.00 BAC"/>
    <x v="11"/>
    <x v="0"/>
  </r>
  <r>
    <n v="702"/>
    <n v="1901653"/>
    <d v="2019-02-14T17:50:00"/>
    <s v="JACKSON"/>
    <s v="N"/>
    <m/>
    <m/>
    <n v="-1"/>
    <n v="90"/>
    <s v="State Road"/>
    <s v="Clear"/>
    <s v="N"/>
    <s v="N"/>
    <s v="N"/>
    <s v="N"/>
    <n v="43.850879999999897"/>
    <n v="-101.3699"/>
    <s v="Passenger car"/>
    <s v="Westbound"/>
    <s v="Wild animal hit - damage only"/>
    <s v="Animal in roadway"/>
    <m/>
    <s v="Wild animal hit"/>
    <s v="Wild animal hit - damage only"/>
    <s v="Wild animal hit"/>
    <x v="11"/>
    <x v="0"/>
  </r>
  <r>
    <n v="703"/>
    <n v="1901857"/>
    <d v="2019-02-21T09:46:00"/>
    <s v="JACKSON"/>
    <s v="N"/>
    <m/>
    <m/>
    <n v="-1"/>
    <n v="90"/>
    <s v="State Road"/>
    <s v="Snow"/>
    <s v="N"/>
    <s v="N"/>
    <s v="N"/>
    <s v="N"/>
    <n v="43.839136000000003"/>
    <n v="-101.53019"/>
    <s v="Truck pulling trailer(s) - GCWR 10,001 lbs or more"/>
    <s v="Westbound"/>
    <s v="Wild animal hit - damage only"/>
    <s v="Animal in roadway"/>
    <m/>
    <s v="Wild animal hit"/>
    <s v="Wild animal hit - damage only"/>
    <s v="Wild animal hit"/>
    <x v="11"/>
    <x v="0"/>
  </r>
  <r>
    <n v="704"/>
    <n v="1901858"/>
    <d v="2019-02-18T13:07:00"/>
    <s v="JACKSON"/>
    <s v="N"/>
    <m/>
    <m/>
    <n v="-1"/>
    <n v="90"/>
    <s v="State Road"/>
    <s v="Clear"/>
    <s v="N"/>
    <s v="N"/>
    <s v="N"/>
    <s v="N"/>
    <n v="43.8373729999999"/>
    <n v="-101.534825999999"/>
    <s v="Passenger car"/>
    <s v="Eastbound"/>
    <s v="Wild animal hit - damage only"/>
    <s v="Animal in roadway"/>
    <m/>
    <s v="Wild animal hit"/>
    <s v="Wild animal hit - damage only"/>
    <s v="Wild animal hit"/>
    <x v="11"/>
    <x v="0"/>
  </r>
  <r>
    <n v="706"/>
    <n v="1818354"/>
    <d v="2018-09-25T08:00:00"/>
    <s v="MELLETTE"/>
    <s v="N"/>
    <m/>
    <m/>
    <n v="-1"/>
    <n v="83"/>
    <s v="State Road"/>
    <s v="Rain"/>
    <s v="N"/>
    <s v="N"/>
    <s v="N"/>
    <s v="N"/>
    <n v="43.695070000000001"/>
    <n v="-100.705511"/>
    <s v="Light truck (2 axles, 4 tires)"/>
    <s v="Southbound"/>
    <s v="Wild animal hit - damage only"/>
    <s v="Animal in roadway"/>
    <m/>
    <s v="Wild animal hit"/>
    <s v="Wild animal hit - damage only"/>
    <s v="Wild animal hit"/>
    <x v="11"/>
    <x v="0"/>
  </r>
  <r>
    <n v="707"/>
    <n v="1818356"/>
    <d v="2018-12-17T07:20:00"/>
    <s v="MELLETTE"/>
    <s v="N"/>
    <m/>
    <m/>
    <n v="-1"/>
    <n v="83"/>
    <s v="State Road"/>
    <s v="Clear"/>
    <s v="N"/>
    <s v="N"/>
    <s v="N"/>
    <s v="N"/>
    <n v="43.560831"/>
    <n v="-100.749942"/>
    <s v="Passenger car"/>
    <s v="Southbound"/>
    <s v="Wild animal hit - damage only"/>
    <s v="Animal in roadway"/>
    <m/>
    <s v="Wild animal hit"/>
    <s v="Wild animal hit - damage only"/>
    <s v="Wild animal hit"/>
    <x v="11"/>
    <x v="0"/>
  </r>
  <r>
    <n v="708"/>
    <n v="1818358"/>
    <d v="2018-12-03T22:47:00"/>
    <s v="MELLETTE"/>
    <s v="N"/>
    <m/>
    <m/>
    <n v="-1"/>
    <n v="83"/>
    <s v="State Road"/>
    <s v="Clear, Cloudy"/>
    <s v="N"/>
    <s v="N"/>
    <s v="N"/>
    <s v="N"/>
    <n v="43.575857999999897"/>
    <n v="-100.750027"/>
    <s v="SUV ( sport utility/suburban )"/>
    <s v="Southbound"/>
    <s v="Wild animal hit - damage only"/>
    <s v="Animal in roadway"/>
    <m/>
    <s v="Wild animal hit"/>
    <s v="Wild animal hit - damage only"/>
    <s v="Wild animal hit"/>
    <x v="11"/>
    <x v="0"/>
  </r>
  <r>
    <n v="710"/>
    <n v="1818366"/>
    <d v="2018-12-30T01:29:00"/>
    <s v="MELLETTE"/>
    <s v="N"/>
    <m/>
    <m/>
    <n v="-1"/>
    <n v="83"/>
    <s v="State Road"/>
    <s v="Clear"/>
    <s v="N"/>
    <s v="N"/>
    <s v="N"/>
    <s v="N"/>
    <n v="43.577164000000003"/>
    <n v="-100.750051999999"/>
    <s v="Passenger car"/>
    <s v="Southbound"/>
    <s v="Wild animal hit - damage only"/>
    <s v="Animal in roadway"/>
    <m/>
    <s v="Wild animal hit"/>
    <s v="Wild animal hit - damage only"/>
    <s v="Wild animal hit"/>
    <x v="11"/>
    <x v="0"/>
  </r>
  <r>
    <n v="711"/>
    <n v="1901949"/>
    <d v="2019-01-22T18:15:00"/>
    <s v="JONES"/>
    <s v="N"/>
    <m/>
    <m/>
    <n v="-1"/>
    <n v="90"/>
    <s v="State Road"/>
    <s v="Clear"/>
    <s v="N"/>
    <s v="N"/>
    <s v="N"/>
    <s v="N"/>
    <n v="43.9009509999999"/>
    <n v="-101.02428"/>
    <s v="SUV ( sport utility/suburban )"/>
    <s v="Eastbound"/>
    <s v="Wild animal hit - damage only"/>
    <s v="Animal in roadway"/>
    <m/>
    <s v="Wild animal hit"/>
    <s v="Wild animal hit - damage only"/>
    <s v="Wild animal hit"/>
    <x v="11"/>
    <x v="0"/>
  </r>
  <r>
    <n v="712"/>
    <n v="1902217"/>
    <d v="2019-02-20T15:58:00"/>
    <s v="JONES"/>
    <s v="N"/>
    <s v="Lap belt and shoulder harness used"/>
    <s v="Straight ahead"/>
    <n v="0"/>
    <n v="90"/>
    <s v="State Road"/>
    <s v="Clear"/>
    <s v="N"/>
    <s v="N"/>
    <s v="N"/>
    <s v="N"/>
    <n v="43.88608"/>
    <n v="-100.751259"/>
    <s v="Tractor/semi-trailer; Tractor/triples"/>
    <s v="Eastbound"/>
    <s v="Driving too fast for conditions; None"/>
    <s v="Road surface condition ( wet, icy, snow, slush, etc. )"/>
    <s v="OVERDRIVING ROAD CONDITIONS"/>
    <s v="None"/>
    <s v="None"/>
    <s v="0.00 BAC, 0.00 BAC"/>
    <x v="11"/>
    <x v="0"/>
  </r>
  <r>
    <n v="713"/>
    <n v="1901999"/>
    <d v="2019-01-09T08:35:00"/>
    <s v="MELLETTE"/>
    <s v="N"/>
    <s v="Lap belt only used"/>
    <s v="Straight ahead"/>
    <n v="0"/>
    <n v="83"/>
    <s v="State Road"/>
    <s v="Clear"/>
    <s v="N"/>
    <s v="N"/>
    <s v="N"/>
    <s v="N"/>
    <n v="43.590893999999899"/>
    <n v="-100.751870999999"/>
    <s v="Passenger car"/>
    <s v="Northbound"/>
    <s v="None"/>
    <s v="Animal in roadway"/>
    <m/>
    <s v="None"/>
    <s v="None"/>
    <s v="Test not given"/>
    <x v="11"/>
    <x v="3"/>
  </r>
  <r>
    <n v="714"/>
    <n v="1902000"/>
    <d v="2019-01-11T08:35:00"/>
    <s v="MELLETTE"/>
    <s v="N"/>
    <s v="Lap belt only used"/>
    <s v="Straight ahead"/>
    <n v="0"/>
    <n v="83"/>
    <s v="State Road"/>
    <s v="Clear"/>
    <s v="N"/>
    <s v="N"/>
    <s v="N"/>
    <s v="N"/>
    <n v="43.559859000000003"/>
    <n v="-100.74982300000001"/>
    <s v="Light truck (2 axles, 4 tires)"/>
    <s v="Northbound"/>
    <s v="None"/>
    <s v="Animal in roadway"/>
    <m/>
    <s v="None"/>
    <s v="None"/>
    <s v="Test not given"/>
    <x v="11"/>
    <x v="0"/>
  </r>
  <r>
    <n v="715"/>
    <n v="1902492"/>
    <d v="2019-03-01T11:35:00"/>
    <s v="JACKSON"/>
    <s v="N"/>
    <s v="Lap belt and shoulder harness used"/>
    <s v="Straight ahead"/>
    <n v="0"/>
    <n v="90"/>
    <s v="State Road"/>
    <s v="Blowing snow"/>
    <s v="N"/>
    <s v="N"/>
    <s v="N"/>
    <s v="N"/>
    <n v="43.868482999999898"/>
    <n v="-101.168392999999"/>
    <s v="Light truck (2 axles, 4 tires)"/>
    <s v="Eastbound"/>
    <s v="Driving too fast for conditions; None"/>
    <s v="Road surface condition ( wet, icy, snow, slush, etc. )"/>
    <m/>
    <s v="None"/>
    <s v="None"/>
    <s v="0.00 BAC"/>
    <x v="11"/>
    <x v="0"/>
  </r>
  <r>
    <n v="716"/>
    <n v="1902493"/>
    <d v="2019-03-02T09:25:00"/>
    <s v="JONES"/>
    <s v="N"/>
    <s v="Lap belt and shoulder harness used"/>
    <s v="Overtaking/passing"/>
    <n v="0"/>
    <n v="90"/>
    <s v="State Road"/>
    <s v="Snow"/>
    <s v="N"/>
    <s v="N"/>
    <s v="N"/>
    <s v="N"/>
    <n v="43.886586999999899"/>
    <n v="-100.761836"/>
    <s v="Tractor/semi-trailer"/>
    <s v="Eastbound"/>
    <s v="Driving too fast for conditions; None"/>
    <s v="Road surface condition ( wet, icy, snow, slush, etc. )"/>
    <m/>
    <s v="None"/>
    <s v="None"/>
    <s v="0.00 BAC"/>
    <x v="11"/>
    <x v="0"/>
  </r>
  <r>
    <n v="717"/>
    <n v="1902494"/>
    <d v="2019-03-02T09:40:00"/>
    <s v="JONES"/>
    <s v="N"/>
    <s v="Lap belt and shoulder harness used"/>
    <s v="Stopped in traffic lane, Straight ahead"/>
    <n v="0"/>
    <n v="90"/>
    <s v="State Road"/>
    <s v="Cloudy, Blowing snow"/>
    <s v="N"/>
    <s v="N"/>
    <s v="N"/>
    <s v="N"/>
    <n v="43.886588000000003"/>
    <n v="-100.762047999999"/>
    <s v="Tractor/semi-trailer"/>
    <s v="Eastbound"/>
    <s v="Driving too fast for conditions; None"/>
    <s v="Road surface condition ( wet, icy, snow, slush, etc. )"/>
    <m/>
    <s v="None"/>
    <s v="None"/>
    <s v="0.00 BAC, 0.00 BAC, 0.00 BAC"/>
    <x v="11"/>
    <x v="0"/>
  </r>
  <r>
    <n v="718"/>
    <n v="1902496"/>
    <d v="2019-03-03T14:55:00"/>
    <s v="JACKSON"/>
    <s v="N"/>
    <s v="Lap belt and shoulder harness used"/>
    <s v="Straight ahead"/>
    <n v="0"/>
    <n v="90"/>
    <s v="State Road"/>
    <s v="Cloudy"/>
    <s v="N"/>
    <s v="N"/>
    <s v="N"/>
    <s v="N"/>
    <n v="43.896875999999899"/>
    <n v="-101.109088"/>
    <s v="Tractor/semi-trailer"/>
    <s v="Westbound"/>
    <s v="Driving too fast for conditions; None"/>
    <s v="Road surface condition ( wet, icy, snow, slush, etc. )"/>
    <m/>
    <s v="None"/>
    <s v="None"/>
    <s v="0.00 BAC"/>
    <x v="11"/>
    <x v="0"/>
  </r>
  <r>
    <n v="719"/>
    <n v="1902497"/>
    <d v="2019-02-21T20:20:00"/>
    <s v="JONES"/>
    <s v="N"/>
    <m/>
    <s v="Straight ahead"/>
    <n v="0"/>
    <n v="90"/>
    <s v="State Road"/>
    <s v="Snow"/>
    <s v="N"/>
    <s v="N"/>
    <s v="N"/>
    <s v="N"/>
    <n v="43.900939999999899"/>
    <n v="-100.99423"/>
    <s v="SUV ( sport utility/suburban )"/>
    <s v="Eastbound"/>
    <s v="None; Swerving or avoiding due to wind, slippery surface, vehicle, object, non-motorist, etc."/>
    <s v="Road surface condition ( wet, icy, snow, slush, etc. )"/>
    <m/>
    <s v="None"/>
    <s v="Weather conditions"/>
    <s v="Test not given"/>
    <x v="11"/>
    <x v="0"/>
  </r>
  <r>
    <n v="721"/>
    <n v="1902790"/>
    <d v="2019-03-07T15:12:00"/>
    <s v="JACKSON"/>
    <s v="N"/>
    <s v="Lap belt and shoulder harness used"/>
    <s v="Straight ahead"/>
    <n v="0"/>
    <n v="90"/>
    <s v="State Road"/>
    <s v="Cloudy"/>
    <s v="N"/>
    <s v="N"/>
    <s v="N"/>
    <s v="N"/>
    <n v="43.842596999999898"/>
    <n v="-101.251581999999"/>
    <s v="Light truck (2 axles, 4 tires)"/>
    <s v="Eastbound"/>
    <s v="None; Swerving or avoiding due to wind, slippery surface, vehicle, object, non-motorist, etc."/>
    <s v="Road surface condition ( wet, icy, snow, slush, etc. )"/>
    <m/>
    <s v="None"/>
    <s v="None"/>
    <s v="0.00 BAC"/>
    <x v="11"/>
    <x v="0"/>
  </r>
  <r>
    <n v="722"/>
    <n v="1903025"/>
    <d v="2019-03-21T00:30:00"/>
    <s v="JONES"/>
    <s v="N"/>
    <s v="Lap belt and shoulder harness used"/>
    <s v="Straight ahead"/>
    <n v="0"/>
    <n v="90"/>
    <s v="State Road"/>
    <s v="Clear"/>
    <s v="N"/>
    <s v="Y"/>
    <s v="N"/>
    <s v="N"/>
    <n v="43.901187999999898"/>
    <n v="-100.973535999999"/>
    <s v="Tractor/semi-trailer"/>
    <s v="Westbound"/>
    <s v="Fatigued/asleep; None"/>
    <s v="None"/>
    <s v="ADULT SEATBELT VIOLATION ---- AFTER 9/1/73"/>
    <s v="None"/>
    <s v="None"/>
    <s v="0.00 BAC"/>
    <x v="11"/>
    <x v="0"/>
  </r>
  <r>
    <n v="723"/>
    <n v="1903046"/>
    <d v="2019-02-07T16:57:00"/>
    <s v="JACKSON"/>
    <s v="N"/>
    <m/>
    <m/>
    <n v="-1"/>
    <n v="90"/>
    <s v="State Road"/>
    <s v="Clear"/>
    <s v="N"/>
    <s v="N"/>
    <s v="N"/>
    <s v="N"/>
    <n v="43.839286000000001"/>
    <n v="-101.529742999999"/>
    <s v="SUV ( sport utility/suburban )"/>
    <s v="Westbound"/>
    <s v="Wild animal hit - damage only"/>
    <s v="Animal in roadway"/>
    <m/>
    <s v="Wild animal hit"/>
    <s v="Wild animal hit - damage only"/>
    <s v="Wild animal hit"/>
    <x v="11"/>
    <x v="0"/>
  </r>
  <r>
    <n v="725"/>
    <n v="1903049"/>
    <d v="2019-03-01T15:25:00"/>
    <s v="JONES"/>
    <s v="N"/>
    <s v="Lap belt and shoulder harness used"/>
    <s v="Straight ahead"/>
    <n v="0"/>
    <n v="90"/>
    <s v="State Road"/>
    <s v="Blowing snow, Severe crosswinds"/>
    <s v="N"/>
    <s v="N"/>
    <s v="N"/>
    <s v="N"/>
    <n v="43.883899"/>
    <n v="-100.72621700000001"/>
    <s v="Passenger car"/>
    <s v="Eastbound"/>
    <s v="Driving too fast for conditions; None"/>
    <s v="Road surface condition ( wet, icy, snow, slush, etc. )"/>
    <m/>
    <s v="None"/>
    <s v="None"/>
    <s v="Test not given"/>
    <x v="11"/>
    <x v="0"/>
  </r>
  <r>
    <n v="726"/>
    <n v="1903374"/>
    <d v="2019-03-25T21:40:00"/>
    <s v="JONES"/>
    <s v="N"/>
    <s v="Lap belt and shoulder harness used"/>
    <s v="Overtaking/passing"/>
    <n v="0"/>
    <n v="90"/>
    <s v="State Road"/>
    <s v="Fog, smog, smoke"/>
    <s v="N"/>
    <s v="N"/>
    <s v="N"/>
    <s v="N"/>
    <n v="43.900942999999899"/>
    <n v="-100.994586999999"/>
    <s v="SUV ( sport utility/suburban )"/>
    <s v="Eastbound"/>
    <s v="Drinking; Running off road"/>
    <s v="None"/>
    <s v="DUI"/>
    <s v="None"/>
    <s v="None"/>
    <s v="0.14 BAC"/>
    <x v="11"/>
    <x v="0"/>
  </r>
  <r>
    <n v="727"/>
    <n v="1903392"/>
    <d v="2019-03-06T19:45:00"/>
    <s v="JONES"/>
    <s v="N"/>
    <m/>
    <m/>
    <n v="-1"/>
    <n v="90"/>
    <s v="State Road"/>
    <s v="Clear"/>
    <s v="N"/>
    <s v="N"/>
    <s v="N"/>
    <s v="N"/>
    <n v="43.886529000000003"/>
    <n v="-100.817781999999"/>
    <s v="SUV ( sport utility/suburban )"/>
    <s v="Eastbound"/>
    <s v="Wild animal hit - damage only"/>
    <s v="Animal in roadway"/>
    <m/>
    <s v="Wild animal hit"/>
    <s v="Wild animal hit - damage only"/>
    <s v="Wild animal hit"/>
    <x v="11"/>
    <x v="0"/>
  </r>
  <r>
    <n v="728"/>
    <n v="1903379"/>
    <d v="2019-03-21T05:20:00"/>
    <s v="JACKSON"/>
    <s v="N"/>
    <s v="Lap belt and shoulder harness used"/>
    <s v="Straight ahead"/>
    <n v="0"/>
    <n v="90"/>
    <s v="State Road"/>
    <s v="Cloudy"/>
    <s v="N"/>
    <s v="N"/>
    <s v="N"/>
    <s v="N"/>
    <n v="43.873286"/>
    <n v="-101.156907"/>
    <s v="Light truck (2 axles, 4 tires); Tractor/semi-trailer"/>
    <s v="Westbound"/>
    <s v="None; Swerving or avoiding due to wind, slippery surface, vehicle, object, non-motorist, etc."/>
    <s v="Road surface condition ( wet, icy, snow, slush, etc. )"/>
    <m/>
    <s v="None"/>
    <s v="None"/>
    <s v="0.00 BAC, 0.00 BAC"/>
    <x v="11"/>
    <x v="1"/>
  </r>
  <r>
    <n v="729"/>
    <n v="1818810"/>
    <d v="2018-05-18T21:30:00"/>
    <s v="JACKSON"/>
    <s v="N"/>
    <m/>
    <m/>
    <n v="-1"/>
    <n v="90"/>
    <s v="State Road"/>
    <s v="Cloudy"/>
    <s v="N"/>
    <s v="N"/>
    <s v="N"/>
    <s v="N"/>
    <n v="43.836267999999897"/>
    <n v="-101.66294000000001"/>
    <s v="Passenger car"/>
    <s v="Westbound"/>
    <s v="Wild animal hit - damage only"/>
    <s v="Animal in roadway"/>
    <m/>
    <s v="Wild animal hit"/>
    <s v="Wild animal hit - damage only"/>
    <s v="Wild animal hit"/>
    <x v="11"/>
    <x v="0"/>
  </r>
  <r>
    <n v="730"/>
    <n v="1818813"/>
    <d v="2018-03-22T21:10:00"/>
    <s v="JACKSON"/>
    <s v="N"/>
    <m/>
    <m/>
    <n v="-1"/>
    <n v="90"/>
    <s v="State Road"/>
    <s v="Cloudy, Rain"/>
    <s v="N"/>
    <s v="N"/>
    <s v="N"/>
    <s v="N"/>
    <n v="43.844673999999898"/>
    <n v="-101.329849999999"/>
    <s v="Motor home"/>
    <s v="Eastbound"/>
    <s v="Wild animal hit - damage only"/>
    <s v="Animal in roadway"/>
    <m/>
    <s v="Wild animal hit"/>
    <s v="Wild animal hit - damage only"/>
    <s v="Wild animal hit"/>
    <x v="11"/>
    <x v="0"/>
  </r>
  <r>
    <n v="731"/>
    <n v="1903405"/>
    <d v="2019-04-02T20:25:00"/>
    <s v="JACKSON"/>
    <s v="N"/>
    <m/>
    <m/>
    <n v="-1"/>
    <n v="44"/>
    <s v="State Road"/>
    <s v="Cloudy"/>
    <s v="N"/>
    <s v="N"/>
    <s v="N"/>
    <s v="N"/>
    <n v="43.577815999999899"/>
    <n v="-101.487900999999"/>
    <s v="SUV ( sport utility/suburban )"/>
    <s v="Eastbound"/>
    <s v="Wild animal hit - damage only"/>
    <s v="Animal in roadway"/>
    <m/>
    <s v="Wild animal hit"/>
    <s v="Wild animal hit - damage only"/>
    <s v="Wild animal hit"/>
    <x v="11"/>
    <x v="0"/>
  </r>
  <r>
    <n v="732"/>
    <n v="1903581"/>
    <d v="2019-04-05T14:04:00"/>
    <s v="JACKSON"/>
    <s v="N"/>
    <s v="Lap belt and shoulder harness used"/>
    <s v="Straight ahead"/>
    <n v="0"/>
    <n v="90"/>
    <s v="State Road"/>
    <s v="Clear"/>
    <s v="N"/>
    <s v="N"/>
    <s v="Y"/>
    <s v="N"/>
    <n v="43.889408000000003"/>
    <n v="-101.12525100000001"/>
    <s v="SUV ( sport utility/suburban )"/>
    <s v="Westbound"/>
    <s v="Distracted (list distraction in narrative); Failure to keep in proper lane"/>
    <s v="None"/>
    <s v="LANE DRIVING REQUIRED / ILLEGAL LANE CHANGE"/>
    <s v="None"/>
    <s v="None"/>
    <s v="0.00 BAC, Not reported, Not reported"/>
    <x v="11"/>
    <x v="1"/>
  </r>
  <r>
    <n v="733"/>
    <n v="1903829"/>
    <d v="2019-03-31T16:00:00"/>
    <s v="JONES"/>
    <s v="N"/>
    <s v="Lap belt and shoulder harness used"/>
    <s v="Straight ahead"/>
    <n v="0"/>
    <n v="90"/>
    <s v="State Road"/>
    <s v="Clear"/>
    <s v="N"/>
    <s v="N"/>
    <s v="N"/>
    <s v="N"/>
    <n v="43.9009369999999"/>
    <n v="-100.973336"/>
    <s v="Passenger car"/>
    <s v="Eastbound"/>
    <s v="None"/>
    <s v="None"/>
    <m/>
    <s v="None"/>
    <s v="None"/>
    <s v="0.00 BAC"/>
    <x v="11"/>
    <x v="0"/>
  </r>
  <r>
    <n v="734"/>
    <n v="1903843"/>
    <d v="2019-04-10T17:50:00"/>
    <s v="JACKSON"/>
    <s v="N"/>
    <s v="Lap belt and shoulder harness used"/>
    <s v="Straight ahead"/>
    <n v="0"/>
    <n v="248"/>
    <s v="State Road"/>
    <s v="Snow"/>
    <s v="N"/>
    <s v="N"/>
    <s v="N"/>
    <s v="N"/>
    <n v="43.869239"/>
    <n v="-101.164827"/>
    <s v="Tractor/semi-trailer"/>
    <s v="Eastbound"/>
    <s v="Driving too fast for conditions; Swerving or avoiding due to wind, slippery surface, vehicle, object, non-motorist, etc."/>
    <s v="Road surface condition ( wet, icy, snow, slush, etc. )"/>
    <m/>
    <s v="None"/>
    <s v="None"/>
    <s v="0.00 BAC"/>
    <x v="11"/>
    <x v="0"/>
  </r>
  <r>
    <n v="735"/>
    <n v="1904377"/>
    <d v="2019-04-30T18:00:00"/>
    <s v="JACKSON"/>
    <s v="N"/>
    <s v="Lap belt and shoulder harness used"/>
    <s v="Straight ahead"/>
    <n v="0"/>
    <n v="73"/>
    <s v="State Road"/>
    <s v="Cloudy"/>
    <s v="N"/>
    <s v="N"/>
    <s v="N"/>
    <s v="N"/>
    <n v="43.835864000000001"/>
    <n v="-101.522458999999"/>
    <s v="Passenger car"/>
    <s v="Eastbound; Northbound"/>
    <s v="Failed to yield to vehicle; None"/>
    <s v="None"/>
    <s v="RIGHT OF WAY AT INTERSECTIONS"/>
    <s v="None"/>
    <s v="None"/>
    <s v="Test not given, Test not given"/>
    <x v="11"/>
    <x v="0"/>
  </r>
  <r>
    <n v="736"/>
    <n v="1905753"/>
    <d v="2019-05-17T17:40:00"/>
    <s v="JACKSON"/>
    <s v="N"/>
    <s v="Lap belt and shoulder harness used"/>
    <s v="Straight ahead"/>
    <n v="0"/>
    <n v="90"/>
    <s v="State Road"/>
    <s v="Cloudy, Rain"/>
    <s v="N"/>
    <s v="N"/>
    <s v="N"/>
    <s v="N"/>
    <n v="43.836278"/>
    <n v="-101.55195000000001"/>
    <s v="SUV ( sport utility/suburban )"/>
    <s v="Westbound"/>
    <s v="Driving too fast for conditions; None"/>
    <s v="Road surface condition ( wet, icy, snow, slush, etc. )"/>
    <m/>
    <s v="None"/>
    <s v="None"/>
    <s v="0.00 BAC"/>
    <x v="11"/>
    <x v="0"/>
  </r>
  <r>
    <n v="737"/>
    <n v="1906008"/>
    <d v="2019-05-26T03:25:00"/>
    <s v="JACKSON"/>
    <s v="N"/>
    <m/>
    <m/>
    <n v="-1"/>
    <n v="90"/>
    <s v="State Road"/>
    <s v="Clear"/>
    <s v="N"/>
    <s v="N"/>
    <s v="N"/>
    <s v="N"/>
    <n v="43.851607000000001"/>
    <n v="-101.388790999999"/>
    <s v="SUV ( sport utility/suburban )"/>
    <s v="Westbound"/>
    <s v="Wild animal hit - damage only"/>
    <s v="Animal in roadway"/>
    <m/>
    <s v="Wild animal hit"/>
    <s v="Wild animal hit - damage only"/>
    <s v="Wild animal hit"/>
    <x v="11"/>
    <x v="0"/>
  </r>
  <r>
    <n v="738"/>
    <n v="1907140"/>
    <d v="2019-06-13T21:42:00"/>
    <s v="MELLETTE"/>
    <s v="N"/>
    <m/>
    <m/>
    <n v="-1"/>
    <n v="83"/>
    <s v="State Road"/>
    <s v="Clear"/>
    <s v="N"/>
    <s v="N"/>
    <s v="N"/>
    <s v="N"/>
    <n v="43.6302039999999"/>
    <n v="-100.744398"/>
    <s v="SUV ( sport utility/suburban )"/>
    <s v="Southbound"/>
    <s v="Wild animal hit - damage only"/>
    <s v="Animal in roadway"/>
    <m/>
    <s v="Wild animal hit"/>
    <s v="Wild animal hit - damage only"/>
    <s v="Wild animal hit"/>
    <x v="11"/>
    <x v="0"/>
  </r>
  <r>
    <n v="739"/>
    <n v="1907606"/>
    <d v="2019-05-21T14:00:00"/>
    <s v="JACKSON"/>
    <s v="N"/>
    <s v="Lap belt and shoulder harness used"/>
    <s v="Straight ahead"/>
    <n v="0"/>
    <n v="90"/>
    <s v="State Road"/>
    <s v="Rain"/>
    <s v="N"/>
    <s v="N"/>
    <s v="N"/>
    <s v="N"/>
    <n v="43.842550000000003"/>
    <n v="-101.239215"/>
    <s v="Light truck (2 axles, 4 tires); Tractor/semi-trailer"/>
    <s v="Eastbound"/>
    <s v="Driving too fast for conditions; None"/>
    <s v="Road surface condition ( wet, icy, snow, slush, etc. )"/>
    <s v="OVERDRIVING ROAD CONDITIONS"/>
    <s v="None"/>
    <s v="None"/>
    <s v="Test not given, Test not given"/>
    <x v="11"/>
    <x v="0"/>
  </r>
  <r>
    <n v="740"/>
    <n v="1908179"/>
    <d v="2019-06-30T16:23:00"/>
    <s v="JONES"/>
    <s v="N"/>
    <s v="Lap belt and shoulder harness used"/>
    <s v="Straight ahead"/>
    <n v="0"/>
    <n v="83"/>
    <s v="State Road"/>
    <s v="Clear"/>
    <s v="N"/>
    <s v="N"/>
    <s v="N"/>
    <s v="N"/>
    <n v="43.744808999999897"/>
    <n v="-100.683058"/>
    <s v="SUV ( sport utility/suburban )"/>
    <s v="Northbound"/>
    <s v="None; Running off road"/>
    <s v="Rut, holes, bumps"/>
    <m/>
    <s v="None"/>
    <s v="None"/>
    <s v="0.00 BAC"/>
    <x v="11"/>
    <x v="1"/>
  </r>
  <r>
    <n v="741"/>
    <n v="1908349"/>
    <d v="2019-07-03T21:25:00"/>
    <s v="JACKSON"/>
    <s v="N"/>
    <s v="Lap belt and shoulder harness used"/>
    <s v="Straight ahead"/>
    <n v="0"/>
    <n v="90"/>
    <s v="State Road"/>
    <s v="Cloudy"/>
    <s v="N"/>
    <s v="N"/>
    <s v="N"/>
    <s v="N"/>
    <n v="43.851176000000002"/>
    <n v="-101.470827999999"/>
    <s v="Light truck (2 axles, 4 tires); SUV ( sport utility/suburban )"/>
    <s v="Westbound"/>
    <s v="Followed too closely; None"/>
    <s v="None"/>
    <m/>
    <s v="None; Unknown"/>
    <s v="None"/>
    <s v="0.00 BAC, 0.00 BAC"/>
    <x v="11"/>
    <x v="0"/>
  </r>
  <r>
    <n v="742"/>
    <n v="1908732"/>
    <d v="2019-07-14T03:00:00"/>
    <s v="JONES"/>
    <s v="N"/>
    <m/>
    <m/>
    <n v="-1"/>
    <n v="90"/>
    <s v="State Road"/>
    <s v="Clear"/>
    <s v="N"/>
    <s v="N"/>
    <s v="N"/>
    <s v="N"/>
    <n v="43.900911999999899"/>
    <n v="-100.946534999999"/>
    <s v="SUV ( sport utility/suburban )"/>
    <s v="Eastbound"/>
    <s v="Wild animal hit - damage only"/>
    <s v="Animal in roadway"/>
    <m/>
    <s v="Wild animal hit"/>
    <s v="Wild animal hit - damage only"/>
    <s v="Wild animal hit"/>
    <x v="11"/>
    <x v="0"/>
  </r>
  <r>
    <n v="743"/>
    <n v="1909257"/>
    <d v="2019-07-17T15:09:00"/>
    <s v="JACKSON"/>
    <s v="N"/>
    <s v="Lap belt and shoulder harness used"/>
    <s v="Straight ahead"/>
    <n v="0"/>
    <n v="90"/>
    <s v="State Road"/>
    <s v="Clear"/>
    <s v="N"/>
    <s v="Y"/>
    <s v="N"/>
    <s v="N"/>
    <n v="43.835968999999899"/>
    <n v="-101.664061"/>
    <s v="Light truck (2 axles, 4 tires)"/>
    <s v="Eastbound"/>
    <s v="Fatigued/asleep; Running off road"/>
    <s v="None"/>
    <s v="CARELESS DRIVING."/>
    <s v="None"/>
    <s v="None"/>
    <s v="0.00 BAC"/>
    <x v="11"/>
    <x v="0"/>
  </r>
  <r>
    <n v="744"/>
    <n v="1909266"/>
    <d v="2019-06-15T14:29:00"/>
    <s v="JACKSON"/>
    <s v="N"/>
    <s v="Lap belt and shoulder harness used"/>
    <s v="Straight ahead"/>
    <n v="0"/>
    <n v="90"/>
    <s v="State Road"/>
    <s v="Clear"/>
    <s v="N"/>
    <s v="N"/>
    <s v="N"/>
    <s v="N"/>
    <n v="43.848433"/>
    <n v="-101.500388"/>
    <s v="Tractor/semi-trailer"/>
    <s v="Westbound"/>
    <s v="None; Running off road"/>
    <s v="None"/>
    <m/>
    <s v="None"/>
    <s v="None"/>
    <s v="Test not given"/>
    <x v="11"/>
    <x v="0"/>
  </r>
  <r>
    <n v="745"/>
    <n v="1909267"/>
    <d v="2019-06-21T18:42:00"/>
    <s v="JACKSON"/>
    <s v="N"/>
    <m/>
    <m/>
    <n v="-1"/>
    <n v="248"/>
    <s v="State Road"/>
    <s v="Clear"/>
    <s v="N"/>
    <s v="N"/>
    <s v="N"/>
    <s v="N"/>
    <n v="43.839131000000002"/>
    <n v="-101.34788"/>
    <s v="Passenger car"/>
    <s v="Westbound"/>
    <s v="Wild animal hit - damage only"/>
    <s v="Animal in roadway"/>
    <m/>
    <s v="Wild animal hit"/>
    <s v="Wild animal hit - damage only"/>
    <s v="Wild animal hit"/>
    <x v="11"/>
    <x v="0"/>
  </r>
  <r>
    <n v="746"/>
    <n v="1909269"/>
    <d v="2019-06-30T00:30:00"/>
    <s v="JACKSON"/>
    <s v="N"/>
    <s v="None used"/>
    <s v="Straight ahead"/>
    <n v="0"/>
    <n v="44"/>
    <s v="State Road"/>
    <s v="Clear"/>
    <s v="N"/>
    <s v="N"/>
    <s v="N"/>
    <s v="N"/>
    <n v="43.5715679999999"/>
    <n v="-101.451385"/>
    <s v="SUV ( sport utility/suburban )"/>
    <s v="Eastbound"/>
    <s v="None"/>
    <s v="Animal in roadway"/>
    <m/>
    <s v="None"/>
    <s v="None"/>
    <s v="Test not given"/>
    <x v="11"/>
    <x v="2"/>
  </r>
  <r>
    <n v="747"/>
    <n v="1910524"/>
    <d v="2019-08-10T13:05:00"/>
    <s v="JACKSON"/>
    <s v="N"/>
    <s v="Eye protection only"/>
    <s v="Changing lanes"/>
    <n v="0"/>
    <n v="248"/>
    <s v="State Road"/>
    <s v="Cloudy"/>
    <s v="N"/>
    <s v="N"/>
    <s v="N"/>
    <s v="N"/>
    <n v="43.851132"/>
    <n v="-101.404572"/>
    <s v="Motorcycle"/>
    <s v="Eastbound"/>
    <s v="None; Swerving or avoiding due to wind, slippery surface, vehicle, object, non-motorist, etc."/>
    <s v="Road surface condition ( wet, icy, snow, slush, etc. )"/>
    <m/>
    <s v="None"/>
    <s v="None"/>
    <s v="0.00 BAC, Not reported"/>
    <x v="11"/>
    <x v="3"/>
  </r>
  <r>
    <n v="748"/>
    <n v="1910283"/>
    <d v="2019-06-14T22:45:00"/>
    <s v="JONES"/>
    <s v="N"/>
    <m/>
    <m/>
    <n v="-1"/>
    <n v="90"/>
    <s v="State Road"/>
    <s v="Clear"/>
    <s v="N"/>
    <s v="N"/>
    <s v="N"/>
    <s v="N"/>
    <n v="43.901175000000002"/>
    <n v="-100.963718"/>
    <s v="SUV ( sport utility/suburban )"/>
    <s v="Westbound"/>
    <s v="Wild animal hit - damage only"/>
    <s v="Animal in roadway"/>
    <m/>
    <s v="Wild animal hit"/>
    <s v="Wild animal hit - damage only"/>
    <s v="Wild animal hit"/>
    <x v="11"/>
    <x v="0"/>
  </r>
  <r>
    <n v="749"/>
    <n v="1910284"/>
    <d v="2019-07-30T22:05:00"/>
    <s v="JONES"/>
    <s v="N"/>
    <m/>
    <m/>
    <n v="-1"/>
    <n v="90"/>
    <s v="State Road"/>
    <s v="Clear"/>
    <s v="N"/>
    <s v="N"/>
    <s v="N"/>
    <s v="N"/>
    <n v="43.886467000000003"/>
    <n v="-100.859404999999"/>
    <s v="Motor home"/>
    <s v="Eastbound"/>
    <s v="Wild animal hit - damage only"/>
    <s v="Animal in roadway"/>
    <m/>
    <s v="Wild animal hit"/>
    <s v="Wild animal hit - damage only"/>
    <s v="Wild animal hit"/>
    <x v="11"/>
    <x v="0"/>
  </r>
  <r>
    <n v="750"/>
    <n v="1910674"/>
    <d v="2019-08-01T15:20:00"/>
    <s v="JACKSON"/>
    <s v="N"/>
    <s v="Lap belt and shoulder harness used"/>
    <s v="Straight ahead"/>
    <n v="0"/>
    <n v="90"/>
    <s v="State Road"/>
    <s v="Clear"/>
    <s v="Y"/>
    <s v="N"/>
    <s v="N"/>
    <s v="N"/>
    <n v="43.849415999999898"/>
    <n v="-101.354308"/>
    <s v="SUV ( sport utility/suburban )"/>
    <s v="Westbound"/>
    <s v="None; Over-correcting/over-steering"/>
    <s v="None"/>
    <s v="DRIVERS LICENSE SUSPENDED"/>
    <s v="Tires"/>
    <s v="None"/>
    <s v="0.00 BAC, Not reported"/>
    <x v="11"/>
    <x v="2"/>
  </r>
  <r>
    <n v="751"/>
    <n v="1910675"/>
    <d v="2019-08-03T14:05:00"/>
    <s v="JACKSON"/>
    <s v="N"/>
    <s v="Helmet and eye protection, Lap belt and shoulder harness used"/>
    <s v="Stopped in traffic lane, Straight ahead"/>
    <n v="0"/>
    <n v="44"/>
    <s v="State Road"/>
    <s v="Clear"/>
    <s v="N"/>
    <s v="N"/>
    <s v="N"/>
    <s v="N"/>
    <n v="43.577852999999898"/>
    <n v="-101.520837"/>
    <s v="Motorcycle; SUV ( sport utility/suburban )"/>
    <s v="Westbound"/>
    <s v="Failed to yield to vehicle; None"/>
    <s v="None"/>
    <s v="CARELESS DRIVING."/>
    <s v="None"/>
    <s v="None"/>
    <s v="0.00 BAC, 0.00 BAC, Not reported"/>
    <x v="11"/>
    <x v="3"/>
  </r>
  <r>
    <n v="752"/>
    <n v="1910676"/>
    <d v="2019-08-09T14:00:00"/>
    <s v="JACKSON"/>
    <s v="N"/>
    <s v="Eye protection only"/>
    <s v="Straight ahead"/>
    <n v="0"/>
    <n v="90"/>
    <s v="State Road"/>
    <s v="Cloudy, Severe crosswinds"/>
    <s v="N"/>
    <s v="N"/>
    <s v="N"/>
    <s v="N"/>
    <n v="43.842730000000003"/>
    <n v="-101.29187"/>
    <s v="Motorcycle"/>
    <s v="Eastbound"/>
    <s v="None; Swerving or avoiding due to wind, slippery surface, vehicle, object, non-motorist, etc."/>
    <s v="None"/>
    <m/>
    <s v="None"/>
    <s v="None"/>
    <s v="0.00 BAC"/>
    <x v="11"/>
    <x v="2"/>
  </r>
  <r>
    <n v="753"/>
    <n v="1910360"/>
    <d v="2019-08-08T11:45:00"/>
    <s v="JACKSON"/>
    <s v="N"/>
    <s v="Lap belt and shoulder harness used"/>
    <s v="Straight ahead"/>
    <n v="0"/>
    <n v="90"/>
    <s v="State Road"/>
    <s v="Clear"/>
    <s v="N"/>
    <s v="N"/>
    <s v="N"/>
    <s v="N"/>
    <n v="43.83596"/>
    <n v="-101.662273999999"/>
    <s v="SUV ( sport utility/suburban )"/>
    <s v="Eastbound"/>
    <s v="None; Swerving or avoiding due to wind, slippery surface, vehicle, object, non-motorist, etc."/>
    <s v="None"/>
    <m/>
    <s v="None"/>
    <s v="None"/>
    <s v="0.00 BAC"/>
    <x v="11"/>
    <x v="0"/>
  </r>
  <r>
    <n v="754"/>
    <n v="1910813"/>
    <d v="2019-08-04T03:00:00"/>
    <s v="JACKSON"/>
    <s v="N"/>
    <m/>
    <m/>
    <n v="-1"/>
    <n v="90"/>
    <s v="State Road"/>
    <s v="Clear"/>
    <s v="N"/>
    <s v="N"/>
    <s v="N"/>
    <s v="N"/>
    <n v="43.899419000000002"/>
    <n v="-101.09550400000001"/>
    <s v="SUV ( sport utility/suburban )"/>
    <s v="Eastbound"/>
    <s v="Wild animal hit - damage only"/>
    <s v="Animal in roadway"/>
    <m/>
    <s v="Wild animal hit"/>
    <s v="Wild animal hit - damage only"/>
    <s v="Wild animal hit"/>
    <x v="11"/>
    <x v="0"/>
  </r>
  <r>
    <n v="755"/>
    <n v="1910814"/>
    <d v="2019-08-09T08:34:00"/>
    <s v="JACKSON"/>
    <s v="N"/>
    <s v="Lap belt and shoulder harness used"/>
    <s v="Straight ahead"/>
    <n v="0"/>
    <n v="90"/>
    <s v="State Road"/>
    <s v="Clear"/>
    <s v="N"/>
    <s v="N"/>
    <s v="N"/>
    <s v="N"/>
    <n v="43.835971000000001"/>
    <n v="-101.64104500000001"/>
    <s v="Light truck (2 axles, 4 tires)"/>
    <s v="Eastbound"/>
    <s v="Failure to keep in proper lane; None"/>
    <s v="None"/>
    <m/>
    <s v="None"/>
    <s v="None"/>
    <s v="0.00 BAC, Not reported"/>
    <x v="11"/>
    <x v="1"/>
  </r>
  <r>
    <n v="756"/>
    <n v="1910963"/>
    <d v="2019-08-14T11:31:00"/>
    <s v="JACKSON"/>
    <s v="N"/>
    <s v="None used"/>
    <s v="Straight ahead"/>
    <n v="0"/>
    <n v="73"/>
    <s v="State Road"/>
    <s v="Clear"/>
    <s v="N"/>
    <s v="N"/>
    <s v="N"/>
    <s v="N"/>
    <n v="43.570118999999899"/>
    <n v="-101.52088500000001"/>
    <s v="Farm machinery; Light truck (2 axles, 4 tires)"/>
    <s v="Southbound"/>
    <s v="None"/>
    <s v="None"/>
    <s v="ADULT SEATBELT VIOLATION ---- AFTER 9/1/73"/>
    <s v="None"/>
    <s v="None"/>
    <s v="0.00 BAC, 0.00 BAC"/>
    <x v="11"/>
    <x v="1"/>
  </r>
  <r>
    <n v="757"/>
    <n v="1911125"/>
    <d v="2019-08-14T02:39:00"/>
    <s v="JACKSON"/>
    <s v="N"/>
    <m/>
    <m/>
    <n v="-1"/>
    <n v="90"/>
    <s v="State Road"/>
    <s v="Clear"/>
    <s v="N"/>
    <s v="N"/>
    <s v="N"/>
    <s v="N"/>
    <n v="43.887402000000002"/>
    <n v="-101.129183999999"/>
    <s v="Passenger car"/>
    <s v="Westbound"/>
    <s v="Wild animal hit - damage only"/>
    <s v="Animal in roadway"/>
    <m/>
    <s v="Wild animal hit"/>
    <s v="Wild animal hit - damage only"/>
    <s v="Wild animal hit"/>
    <x v="11"/>
    <x v="0"/>
  </r>
  <r>
    <n v="759"/>
    <n v="1911242"/>
    <d v="2019-08-18T21:20:00"/>
    <s v="JONES"/>
    <s v="N"/>
    <s v="Helmet and eye protection"/>
    <s v="Straight ahead"/>
    <n v="0"/>
    <n v="90"/>
    <s v="State Road"/>
    <s v="Clear"/>
    <s v="N"/>
    <s v="N"/>
    <s v="N"/>
    <s v="N"/>
    <n v="43.901183000000003"/>
    <n v="-100.977986999999"/>
    <s v="Motorcycle"/>
    <s v="Westbound"/>
    <s v="None"/>
    <s v="Animal in roadway"/>
    <m/>
    <s v="None"/>
    <s v="None"/>
    <s v="0.00 BAC"/>
    <x v="11"/>
    <x v="1"/>
  </r>
  <r>
    <n v="760"/>
    <n v="1911279"/>
    <d v="2019-06-14T05:16:00"/>
    <s v="JACKSON"/>
    <s v="N"/>
    <m/>
    <m/>
    <n v="-1"/>
    <n v="44"/>
    <s v="State Road"/>
    <s v="Clear"/>
    <s v="N"/>
    <s v="N"/>
    <s v="N"/>
    <s v="N"/>
    <n v="43.569220999999899"/>
    <n v="-101.43952"/>
    <s v="Mini-van/passenger van with seats for 8 or less, including driver"/>
    <s v="Eastbound"/>
    <s v="Wild animal hit - damage only"/>
    <s v="Animal in roadway"/>
    <m/>
    <s v="Wild animal hit"/>
    <s v="Wild animal hit - damage only"/>
    <s v="Wild animal hit"/>
    <x v="11"/>
    <x v="0"/>
  </r>
  <r>
    <n v="761"/>
    <n v="1911664"/>
    <d v="2019-09-01T21:06:00"/>
    <s v="JONES"/>
    <s v="N"/>
    <m/>
    <m/>
    <n v="-1"/>
    <n v="90"/>
    <s v="State Road"/>
    <s v="Clear"/>
    <s v="N"/>
    <s v="N"/>
    <s v="N"/>
    <s v="N"/>
    <n v="43.886738000000001"/>
    <n v="-100.75739900000001"/>
    <s v="Light truck (2 axles, 4 tires)"/>
    <s v="Westbound"/>
    <s v="Wild animal hit - damage only"/>
    <s v="Animal in roadway"/>
    <m/>
    <s v="Wild animal hit"/>
    <s v="Wild animal hit - damage only"/>
    <s v="Wild animal hit"/>
    <x v="11"/>
    <x v="0"/>
  </r>
  <r>
    <n v="762"/>
    <n v="1911583"/>
    <d v="2019-08-07T00:59:00"/>
    <s v="JACKSON"/>
    <s v="N"/>
    <m/>
    <s v="Turning right"/>
    <n v="0"/>
    <n v="248"/>
    <s v="State Road"/>
    <s v="Clear"/>
    <s v="N"/>
    <s v="N"/>
    <s v="N"/>
    <s v="N"/>
    <n v="43.879807999999898"/>
    <n v="-101.139940999999"/>
    <s v="Passenger car"/>
    <s v="Southbound"/>
    <s v="Disregarded traffic signs or signals; Exceeded posted speed limit"/>
    <s v="None"/>
    <m/>
    <s v="None"/>
    <s v="None"/>
    <s v="Test given, but unobtainable at time report filed"/>
    <x v="11"/>
    <x v="2"/>
  </r>
  <r>
    <n v="763"/>
    <n v="1911989"/>
    <d v="2019-09-05T20:10:00"/>
    <s v="JACKSON"/>
    <s v="N"/>
    <m/>
    <m/>
    <n v="-1"/>
    <n v="90"/>
    <s v="State Road"/>
    <s v="Clear"/>
    <s v="N"/>
    <s v="N"/>
    <s v="N"/>
    <s v="N"/>
    <n v="43.835991999999898"/>
    <n v="-101.590326"/>
    <s v="Light truck (2 axles, 4 tires)"/>
    <s v="Eastbound"/>
    <s v="Wild animal hit - damage only"/>
    <s v="Animal in roadway"/>
    <m/>
    <s v="Wild animal hit"/>
    <s v="Wild animal hit - damage only"/>
    <s v="Wild animal hit"/>
    <x v="11"/>
    <x v="0"/>
  </r>
  <r>
    <n v="764"/>
    <n v="1912319"/>
    <d v="2019-09-17T03:00:00"/>
    <s v="JONES"/>
    <s v="N"/>
    <m/>
    <m/>
    <n v="-1"/>
    <n v="90"/>
    <s v="State Road"/>
    <s v="Clear"/>
    <s v="N"/>
    <s v="N"/>
    <s v="N"/>
    <s v="N"/>
    <n v="43.886741999999899"/>
    <n v="-100.840587999999"/>
    <s v="Passenger car"/>
    <s v="Westbound"/>
    <s v="Wild animal hit - damage only"/>
    <s v="Animal in roadway"/>
    <m/>
    <s v="Wild animal hit"/>
    <s v="Wild animal hit - damage only"/>
    <s v="Wild animal hit"/>
    <x v="11"/>
    <x v="0"/>
  </r>
  <r>
    <n v="765"/>
    <n v="1912490"/>
    <d v="2019-09-19T22:10:00"/>
    <s v="JONES"/>
    <s v="N"/>
    <m/>
    <m/>
    <n v="-1"/>
    <n v="90"/>
    <s v="State Road"/>
    <s v="Clear"/>
    <s v="N"/>
    <s v="N"/>
    <s v="N"/>
    <s v="N"/>
    <n v="43.882956999999898"/>
    <n v="-100.698739"/>
    <s v="Passenger car"/>
    <s v="Eastbound"/>
    <s v="Wild animal hit - damage only"/>
    <s v="Animal in roadway"/>
    <m/>
    <s v="Wild animal hit"/>
    <s v="Wild animal hit - damage only"/>
    <s v="Wild animal hit"/>
    <x v="11"/>
    <x v="0"/>
  </r>
  <r>
    <n v="766"/>
    <n v="1912820"/>
    <d v="2019-07-27T15:16:00"/>
    <s v="JONES"/>
    <s v="N"/>
    <s v="Lap belt and shoulder harness used"/>
    <s v="Straight ahead"/>
    <n v="0"/>
    <n v="83"/>
    <s v="State Road"/>
    <s v="Clear"/>
    <s v="N"/>
    <s v="N"/>
    <s v="N"/>
    <s v="N"/>
    <n v="43.761389999999899"/>
    <n v="-100.681826999999"/>
    <s v="Light truck (2 axles, 4 tires)"/>
    <s v="Northbound"/>
    <s v="None; Running off road"/>
    <s v="None"/>
    <m/>
    <s v="None"/>
    <s v="None"/>
    <s v="Test not given"/>
    <x v="11"/>
    <x v="0"/>
  </r>
  <r>
    <n v="767"/>
    <n v="1912892"/>
    <d v="2019-09-08T18:24:00"/>
    <s v="JACKSON"/>
    <s v="N"/>
    <m/>
    <m/>
    <n v="-1"/>
    <n v="44"/>
    <s v="State Road"/>
    <s v="Clear"/>
    <s v="N"/>
    <s v="N"/>
    <s v="N"/>
    <s v="N"/>
    <n v="43.563369000000002"/>
    <n v="-101.311870999999"/>
    <s v="Passenger car"/>
    <s v="Westbound"/>
    <s v="Wild animal hit - damage only"/>
    <s v="Animal in roadway"/>
    <m/>
    <s v="Wild animal hit"/>
    <s v="Wild animal hit - damage only"/>
    <s v="Wild animal hit"/>
    <x v="11"/>
    <x v="0"/>
  </r>
  <r>
    <n v="768"/>
    <n v="1914030"/>
    <d v="2019-10-10T11:26:00"/>
    <s v="JACKSON"/>
    <s v="N"/>
    <s v="Lap belt and shoulder harness used"/>
    <s v="Straight ahead"/>
    <n v="0"/>
    <n v="90"/>
    <s v="State Road"/>
    <s v="Snow"/>
    <s v="N"/>
    <s v="N"/>
    <s v="N"/>
    <s v="N"/>
    <n v="43.847178"/>
    <n v="-101.34348"/>
    <s v="Tractor/semi-trailer"/>
    <s v="Eastbound"/>
    <s v="None; Running off road"/>
    <s v="Road surface condition ( wet, icy, snow, slush, etc. )"/>
    <m/>
    <s v="None"/>
    <s v="None"/>
    <s v="0.00 BAC"/>
    <x v="11"/>
    <x v="0"/>
  </r>
  <r>
    <n v="769"/>
    <n v="1914420"/>
    <d v="2019-10-10T19:00:00"/>
    <s v="JONES"/>
    <s v="N"/>
    <s v="Lap belt and shoulder harness used"/>
    <s v="Straight ahead"/>
    <n v="0"/>
    <n v="90"/>
    <s v="State Road"/>
    <s v="Snow, Blowing snow"/>
    <s v="N"/>
    <s v="N"/>
    <s v="N"/>
    <s v="N"/>
    <n v="43.886575999999899"/>
    <n v="-100.777727999999"/>
    <s v="SUV ( sport utility/suburban )"/>
    <s v="Eastbound"/>
    <s v="None"/>
    <s v="Road surface condition ( wet, icy, snow, slush, etc. )"/>
    <m/>
    <s v="None"/>
    <s v="None"/>
    <s v="0.00 BAC"/>
    <x v="11"/>
    <x v="0"/>
  </r>
  <r>
    <n v="770"/>
    <n v="1914421"/>
    <d v="2019-10-10T18:40:00"/>
    <s v="JACKSON"/>
    <s v="N"/>
    <s v="Lap belt and shoulder harness used"/>
    <s v="Straight ahead"/>
    <n v="0"/>
    <n v="90"/>
    <s v="State Road"/>
    <s v="Snow, Blowing snow"/>
    <s v="N"/>
    <s v="N"/>
    <s v="N"/>
    <s v="N"/>
    <n v="43.877364"/>
    <n v="-101.148251999999"/>
    <s v="Tractor/semi-trailer"/>
    <s v="Eastbound"/>
    <s v="None"/>
    <s v="Road surface condition ( wet, icy, snow, slush, etc. )"/>
    <m/>
    <s v="None"/>
    <s v="None"/>
    <s v="0.00 BAC"/>
    <x v="11"/>
    <x v="0"/>
  </r>
  <r>
    <n v="771"/>
    <n v="1914422"/>
    <d v="2019-10-10T21:57:00"/>
    <s v="JACKSON"/>
    <s v="N"/>
    <s v="Lap belt and shoulder harness used"/>
    <s v="Straight ahead"/>
    <n v="0"/>
    <n v="90"/>
    <s v="State Road"/>
    <s v="Snow, Blowing snow"/>
    <s v="N"/>
    <s v="N"/>
    <s v="N"/>
    <s v="N"/>
    <n v="43.8973119999999"/>
    <n v="-101.106117999999"/>
    <s v="Tractor/semi-trailer"/>
    <s v="Eastbound"/>
    <s v="None"/>
    <s v="Road surface condition ( wet, icy, snow, slush, etc. )"/>
    <m/>
    <s v="None"/>
    <s v="None"/>
    <s v="0.00 BAC"/>
    <x v="11"/>
    <x v="0"/>
  </r>
  <r>
    <n v="772"/>
    <n v="1914688"/>
    <d v="2019-10-11T14:35:00"/>
    <s v="JACKSON"/>
    <s v="N"/>
    <s v="Lap belt and shoulder harness used"/>
    <s v="Changing lanes, Straight ahead"/>
    <n v="0"/>
    <n v="90"/>
    <s v="State Road"/>
    <s v="Cloudy"/>
    <s v="N"/>
    <s v="N"/>
    <s v="N"/>
    <s v="N"/>
    <n v="43.856178"/>
    <n v="-101.19708"/>
    <s v="Light truck (2 axles, 4 tires); Tractor/semi-trailer"/>
    <s v="Westbound"/>
    <s v="Failed to yield to vehicle; None; Swerving or avoiding due to wind, slippery surface, vehicle, object, non-motorist, etc."/>
    <s v="None; Road surface condition ( wet, icy, snow, slush, etc. )"/>
    <m/>
    <s v="None"/>
    <s v="None"/>
    <s v="0.00 BAC, 0.00 BAC"/>
    <x v="11"/>
    <x v="0"/>
  </r>
  <r>
    <n v="773"/>
    <n v="1914689"/>
    <d v="2019-10-11T16:00:00"/>
    <s v="JONES"/>
    <s v="N"/>
    <s v="Lap belt and shoulder harness used"/>
    <s v="Straight ahead"/>
    <n v="0"/>
    <n v="83"/>
    <s v="State Road"/>
    <s v="Cloudy"/>
    <s v="N"/>
    <s v="N"/>
    <s v="N"/>
    <s v="N"/>
    <n v="43.813702999999897"/>
    <n v="-100.69347"/>
    <s v="Motor home"/>
    <s v="Southbound"/>
    <s v="Driving too fast for conditions; Swerving or avoiding due to wind, slippery surface, vehicle, object, non-motorist, etc."/>
    <s v="Road surface condition ( wet, icy, snow, slush, etc. )"/>
    <m/>
    <s v="None"/>
    <s v="None"/>
    <s v="0.00 BAC"/>
    <x v="11"/>
    <x v="0"/>
  </r>
  <r>
    <n v="775"/>
    <n v="1914845"/>
    <d v="2019-10-20T22:10:00"/>
    <s v="JACKSON"/>
    <s v="N"/>
    <s v="Lap belt and shoulder harness used, None used"/>
    <s v="Overtaking/passing, Straight ahead"/>
    <n v="0"/>
    <n v="90"/>
    <s v="State Road"/>
    <s v="Rain, Snow"/>
    <s v="N"/>
    <s v="N"/>
    <s v="N"/>
    <s v="N"/>
    <n v="43.845218000000003"/>
    <n v="-101.331469999999"/>
    <s v="Passenger car; SUV ( sport utility/suburban )"/>
    <s v="Westbound"/>
    <s v="Drinking; Failure to keep in proper lane; None"/>
    <s v="None"/>
    <s v="DUI, HIT/RUN PROPERTY DAMAGE, ADULT SEATBELT VIOLATION ---- AFTER 9/1/73, OPEN CONTAINER IN VEHICLE"/>
    <s v="None"/>
    <s v="None"/>
    <s v="0.22 BAC, 0.00 BAC"/>
    <x v="11"/>
    <x v="0"/>
  </r>
  <r>
    <n v="776"/>
    <n v="1914954"/>
    <d v="2019-10-10T13:42:00"/>
    <s v="JACKSON"/>
    <s v="N"/>
    <s v="Lap belt and shoulder harness used"/>
    <s v="Straight ahead"/>
    <n v="0"/>
    <n v="90"/>
    <s v="State Road"/>
    <s v="Snow, Blowing snow"/>
    <s v="N"/>
    <s v="N"/>
    <s v="N"/>
    <s v="N"/>
    <n v="43.884048999999898"/>
    <n v="-101.13575400000001"/>
    <s v="Tractor/semi-trailer"/>
    <s v="Westbound"/>
    <s v="Driving too fast for conditions; Failure to keep in proper lane"/>
    <s v="Road surface condition ( wet, icy, snow, slush, etc. )"/>
    <s v="OVERDRIVING ROAD CONDITIONS"/>
    <s v="None"/>
    <s v="Weather conditions"/>
    <s v="0.00 BAC"/>
    <x v="11"/>
    <x v="0"/>
  </r>
  <r>
    <n v="777"/>
    <n v="1913946"/>
    <d v="2019-10-07T07:45:00"/>
    <s v="JONES"/>
    <s v="N"/>
    <m/>
    <m/>
    <n v="-1"/>
    <n v="90"/>
    <s v="State Road"/>
    <s v="Clear"/>
    <s v="N"/>
    <s v="N"/>
    <s v="N"/>
    <s v="N"/>
    <n v="43.8836429999999"/>
    <n v="-100.723174"/>
    <s v="Passenger car"/>
    <s v="Eastbound"/>
    <s v="Wild animal hit - damage only"/>
    <s v="Animal in roadway"/>
    <m/>
    <s v="Wild animal hit"/>
    <s v="Wild animal hit - damage only"/>
    <s v="Wild animal hit"/>
    <x v="11"/>
    <x v="0"/>
  </r>
  <r>
    <n v="778"/>
    <n v="1913947"/>
    <d v="2019-10-13T21:45:00"/>
    <s v="JONES"/>
    <s v="N"/>
    <m/>
    <m/>
    <n v="-1"/>
    <n v="90"/>
    <s v="State Road"/>
    <s v="Clear"/>
    <s v="N"/>
    <s v="N"/>
    <s v="N"/>
    <s v="N"/>
    <n v="43.883226000000001"/>
    <n v="-100.697170999999"/>
    <s v="SUV ( sport utility/suburban )"/>
    <s v="Westbound"/>
    <s v="Wild animal hit - damage only"/>
    <s v="Animal in roadway"/>
    <m/>
    <s v="Wild animal hit"/>
    <s v="Wild animal hit - damage only"/>
    <s v="Wild animal hit"/>
    <x v="11"/>
    <x v="0"/>
  </r>
  <r>
    <n v="779"/>
    <n v="1915349"/>
    <d v="2019-10-19T16:44:00"/>
    <s v="JONES"/>
    <s v="N"/>
    <m/>
    <m/>
    <n v="-1"/>
    <n v="90"/>
    <s v="State Road"/>
    <s v="Clear"/>
    <s v="N"/>
    <s v="N"/>
    <s v="N"/>
    <s v="N"/>
    <n v="43.886588000000003"/>
    <n v="-100.763209"/>
    <s v="Passenger car"/>
    <s v="Eastbound"/>
    <s v="Wild animal hit - damage only"/>
    <s v="Animal in roadway"/>
    <m/>
    <s v="Wild animal hit"/>
    <s v="Wild animal hit - damage only"/>
    <s v="Wild animal hit"/>
    <x v="11"/>
    <x v="0"/>
  </r>
  <r>
    <n v="780"/>
    <n v="1915359"/>
    <d v="2019-10-27T05:00:00"/>
    <s v="JACKSON"/>
    <s v="N"/>
    <s v="Lap belt and shoulder harness used"/>
    <s v="Straight ahead"/>
    <n v="0"/>
    <n v="90"/>
    <s v="State Road"/>
    <s v="Clear"/>
    <s v="N"/>
    <s v="N"/>
    <s v="N"/>
    <s v="N"/>
    <n v="43.887169"/>
    <n v="-101.12903900000001"/>
    <s v="Tractor/semi-trailer"/>
    <s v="Eastbound"/>
    <s v="Driving too fast for conditions; Failure to keep in proper lane"/>
    <s v="Road surface condition ( wet, icy, snow, slush, etc. )"/>
    <m/>
    <s v="None"/>
    <s v="None"/>
    <s v="0.00 BAC"/>
    <x v="11"/>
    <x v="0"/>
  </r>
  <r>
    <n v="781"/>
    <n v="1914245"/>
    <d v="2019-10-18T07:45:00"/>
    <s v="JONES"/>
    <s v="N"/>
    <m/>
    <m/>
    <n v="-1"/>
    <n v="90"/>
    <s v="State Road"/>
    <s v="Clear"/>
    <s v="N"/>
    <s v="N"/>
    <s v="N"/>
    <s v="N"/>
    <n v="43.896303000000003"/>
    <n v="-100.908216999999"/>
    <s v="Passenger car"/>
    <s v="Eastbound"/>
    <s v="Wild animal hit - damage only"/>
    <s v="Animal in roadway"/>
    <m/>
    <s v="Wild animal hit"/>
    <s v="Wild animal hit - damage only"/>
    <s v="Wild animal hit"/>
    <x v="11"/>
    <x v="0"/>
  </r>
  <r>
    <n v="782"/>
    <n v="1915602"/>
    <d v="2019-11-03T22:35:00"/>
    <s v="JONES"/>
    <s v="N"/>
    <m/>
    <m/>
    <n v="-1"/>
    <n v="90"/>
    <s v="State Road"/>
    <s v="Clear"/>
    <s v="N"/>
    <s v="N"/>
    <s v="N"/>
    <s v="N"/>
    <n v="43.886724000000001"/>
    <n v="-100.84078700000001"/>
    <s v="SUV ( sport utility/suburban )"/>
    <s v="Westbound"/>
    <s v="Wild animal hit - damage only"/>
    <s v="Animal in roadway"/>
    <m/>
    <s v="Wild animal hit"/>
    <s v="Wild animal hit - damage only"/>
    <s v="Wild animal hit"/>
    <x v="11"/>
    <x v="0"/>
  </r>
  <r>
    <n v="783"/>
    <n v="1916367"/>
    <d v="2019-11-04T19:00:00"/>
    <s v="JACKSON"/>
    <s v="N"/>
    <m/>
    <m/>
    <n v="-1"/>
    <n v="44"/>
    <s v="State Road"/>
    <s v="Clear"/>
    <s v="N"/>
    <s v="N"/>
    <s v="N"/>
    <s v="N"/>
    <n v="43.563355999999899"/>
    <n v="-101.350784"/>
    <s v="Light truck (2 axles, 4 tires)"/>
    <s v="Westbound"/>
    <s v="Wild animal hit - damage only"/>
    <s v="Animal in roadway"/>
    <m/>
    <s v="Wild animal hit"/>
    <s v="Wild animal hit - damage only"/>
    <s v="Wild animal hit"/>
    <x v="11"/>
    <x v="0"/>
  </r>
  <r>
    <n v="784"/>
    <n v="1916375"/>
    <d v="2019-11-10T17:55:00"/>
    <s v="JACKSON"/>
    <s v="N"/>
    <s v="Lap belt and shoulder harness used"/>
    <s v="Straight ahead"/>
    <n v="0"/>
    <n v="90"/>
    <s v="State Road"/>
    <s v="Snow, Blowing snow"/>
    <s v="N"/>
    <s v="N"/>
    <s v="N"/>
    <s v="N"/>
    <n v="43.886488999999898"/>
    <n v="-101.130369"/>
    <s v="Passenger car"/>
    <s v="Eastbound"/>
    <s v="None; Running off road"/>
    <s v="Road surface condition ( wet, icy, snow, slush, etc. )"/>
    <m/>
    <s v="None"/>
    <s v="Weather conditions"/>
    <s v="0.00 BAC"/>
    <x v="11"/>
    <x v="0"/>
  </r>
  <r>
    <n v="785"/>
    <n v="1916846"/>
    <d v="2019-11-16T21:30:00"/>
    <s v="JACKSON"/>
    <s v="N"/>
    <m/>
    <m/>
    <n v="-1"/>
    <n v="90"/>
    <s v="State Road"/>
    <s v="Clear"/>
    <s v="N"/>
    <s v="N"/>
    <s v="N"/>
    <s v="N"/>
    <n v="43.884175999999897"/>
    <n v="-101.13491"/>
    <s v="SUV ( sport utility/suburban )"/>
    <s v="Eastbound"/>
    <s v="Wild animal hit - damage only"/>
    <s v="Animal in roadway"/>
    <m/>
    <s v="Wild animal hit"/>
    <s v="Wild animal hit - damage only"/>
    <s v="Wild animal hit"/>
    <x v="11"/>
    <x v="0"/>
  </r>
  <r>
    <n v="786"/>
    <n v="1915481"/>
    <d v="2019-10-10T02:22:00"/>
    <s v="JACKSON"/>
    <s v="N"/>
    <s v="Lap belt and shoulder harness used"/>
    <s v="Straight ahead"/>
    <n v="0"/>
    <n v="90"/>
    <s v="State Road"/>
    <s v="Snow"/>
    <s v="N"/>
    <s v="N"/>
    <s v="N"/>
    <s v="N"/>
    <n v="43.901611000000003"/>
    <n v="-101.07215100000001"/>
    <s v="Tractor/semi-trailer"/>
    <s v="Westbound"/>
    <s v="Driving too fast for conditions; None"/>
    <s v="Road surface condition ( wet, icy, snow, slush, etc. )"/>
    <m/>
    <s v="None"/>
    <s v="Weather conditions"/>
    <s v="Test not given"/>
    <x v="11"/>
    <x v="2"/>
  </r>
  <r>
    <n v="787"/>
    <n v="1917456"/>
    <d v="2019-11-16T18:00:00"/>
    <s v="JACKSON"/>
    <s v="N"/>
    <s v="Lap belt and shoulder harness used"/>
    <s v="Straight ahead"/>
    <n v="0"/>
    <n v="90"/>
    <s v="State Road"/>
    <s v="Clear"/>
    <s v="N"/>
    <s v="N"/>
    <s v="N"/>
    <s v="N"/>
    <n v="43.900686999999898"/>
    <n v="-101.084301999999"/>
    <s v="SUV ( sport utility/suburban )"/>
    <s v="Eastbound"/>
    <s v="None"/>
    <s v="Animal in roadway"/>
    <m/>
    <s v="None"/>
    <s v="None"/>
    <s v="0.00 BAC"/>
    <x v="11"/>
    <x v="2"/>
  </r>
  <r>
    <n v="788"/>
    <n v="1917463"/>
    <d v="2019-11-19T22:57:00"/>
    <s v="JACKSON"/>
    <s v="N"/>
    <m/>
    <m/>
    <n v="-1"/>
    <n v="90"/>
    <s v="State Road"/>
    <s v="Clear"/>
    <s v="N"/>
    <s v="N"/>
    <s v="N"/>
    <s v="N"/>
    <n v="43.842565999999898"/>
    <n v="-101.244737"/>
    <s v="Passenger car"/>
    <s v="Eastbound"/>
    <s v="Wild animal hit - damage only"/>
    <s v="Animal in roadway"/>
    <m/>
    <s v="Wild animal hit"/>
    <s v="Wild animal hit - damage only"/>
    <s v="Wild animal hit"/>
    <x v="11"/>
    <x v="0"/>
  </r>
  <r>
    <n v="789"/>
    <n v="1917403"/>
    <d v="2019-11-19T16:59:00"/>
    <s v="JACKSON"/>
    <s v="N"/>
    <m/>
    <m/>
    <n v="-1"/>
    <n v="90"/>
    <s v="State Road"/>
    <s v="Clear"/>
    <s v="N"/>
    <s v="N"/>
    <s v="N"/>
    <s v="N"/>
    <n v="43.850904999999898"/>
    <n v="-101.47242"/>
    <s v="Mini-van/passenger van with seats for 8 or less, including driver"/>
    <s v="Eastbound"/>
    <s v="Wild animal hit - damage only"/>
    <s v="Animal in roadway"/>
    <m/>
    <s v="Wild animal hit"/>
    <s v="Wild animal hit - damage only"/>
    <s v="Wild animal hit"/>
    <x v="11"/>
    <x v="0"/>
  </r>
  <r>
    <n v="790"/>
    <n v="1917402"/>
    <d v="2019-09-14T02:15:00"/>
    <s v="JACKSON"/>
    <s v="N"/>
    <m/>
    <m/>
    <n v="-1"/>
    <n v="90"/>
    <s v="State Road"/>
    <s v="Clear"/>
    <s v="N"/>
    <s v="N"/>
    <s v="N"/>
    <s v="N"/>
    <n v="43.851537999999898"/>
    <n v="-101.387620999999"/>
    <s v="Passenger car"/>
    <s v="Eastbound"/>
    <s v="Wild animal hit - damage only"/>
    <s v="Animal in roadway"/>
    <m/>
    <s v="Wild animal hit"/>
    <s v="Wild animal hit - damage only"/>
    <s v="Wild animal hit"/>
    <x v="11"/>
    <x v="0"/>
  </r>
  <r>
    <n v="791"/>
    <n v="1917401"/>
    <d v="2019-11-10T13:02:00"/>
    <s v="JACKSON"/>
    <s v="N"/>
    <s v="Lap belt and shoulder harness used"/>
    <s v="Straight ahead"/>
    <n v="0"/>
    <n v="90"/>
    <s v="State Road"/>
    <s v="Sleet, hail ( freezing rain or drizzle )"/>
    <s v="N"/>
    <s v="N"/>
    <s v="N"/>
    <s v="N"/>
    <n v="43.865082999999899"/>
    <n v="-101.17853700000001"/>
    <s v="Tractor/semi-trailer"/>
    <s v="Westbound"/>
    <s v="Driving too fast for conditions; None"/>
    <s v="Road surface condition ( wet, icy, snow, slush, etc. )"/>
    <m/>
    <s v="None"/>
    <s v="Weather conditions"/>
    <s v="Test not given"/>
    <x v="11"/>
    <x v="0"/>
  </r>
  <r>
    <n v="792"/>
    <n v="1917397"/>
    <d v="2019-09-14T16:15:00"/>
    <s v="JACKSON"/>
    <s v="N"/>
    <m/>
    <m/>
    <n v="-1"/>
    <n v="90"/>
    <s v="State Road"/>
    <s v="Clear"/>
    <s v="N"/>
    <s v="N"/>
    <s v="N"/>
    <s v="N"/>
    <n v="43.894776"/>
    <n v="-101.11404400000001"/>
    <s v="Passenger car"/>
    <s v="Eastbound"/>
    <s v="Wild animal hit - damage only"/>
    <s v="Animal in roadway"/>
    <m/>
    <s v="Wild animal hit"/>
    <s v="Wild animal hit - damage only"/>
    <s v="Wild animal hit"/>
    <x v="11"/>
    <x v="0"/>
  </r>
  <r>
    <n v="793"/>
    <n v="1917752"/>
    <d v="2019-11-18T07:00:00"/>
    <s v="JONES"/>
    <s v="N"/>
    <m/>
    <m/>
    <n v="-1"/>
    <n v="248"/>
    <s v="State Road"/>
    <s v="Clear"/>
    <s v="N"/>
    <s v="N"/>
    <s v="N"/>
    <s v="N"/>
    <n v="43.879455"/>
    <n v="-100.769329999999"/>
    <s v="Light truck (2 axles, 4 tires)"/>
    <s v="Westbound"/>
    <s v="Wild animal hit - damage only"/>
    <s v="Animal in roadway"/>
    <m/>
    <s v="Wild animal hit"/>
    <s v="Wild animal hit - damage only"/>
    <s v="Wild animal hit"/>
    <x v="11"/>
    <x v="0"/>
  </r>
  <r>
    <n v="794"/>
    <n v="1917753"/>
    <d v="2019-11-21T00:50:00"/>
    <s v="JONES"/>
    <s v="N"/>
    <s v="Lap belt and shoulder harness used"/>
    <s v="Straight ahead"/>
    <n v="0"/>
    <n v="90"/>
    <s v="State Road"/>
    <s v="Snow"/>
    <s v="N"/>
    <s v="N"/>
    <s v="N"/>
    <s v="N"/>
    <n v="43.886501000000003"/>
    <n v="-100.835008999999"/>
    <s v="Light truck (2 axles, 4 tires)"/>
    <s v="Eastbound"/>
    <s v="None"/>
    <s v="Road surface condition ( wet, icy, snow, slush, etc. )"/>
    <m/>
    <s v="None"/>
    <s v="None"/>
    <s v="Test not given"/>
    <x v="11"/>
    <x v="0"/>
  </r>
  <r>
    <n v="795"/>
    <n v="1918564"/>
    <d v="2019-11-26T16:55:00"/>
    <s v="JACKSON"/>
    <s v="N"/>
    <s v="Lap belt and shoulder harness used"/>
    <s v="Straight ahead"/>
    <n v="0"/>
    <n v="90"/>
    <s v="State Road"/>
    <s v="Snow"/>
    <s v="N"/>
    <s v="N"/>
    <s v="N"/>
    <s v="N"/>
    <n v="43.835985999999899"/>
    <n v="-101.600588999999"/>
    <s v="Cargo van - GVWR 10,000 lbs or less"/>
    <s v="Eastbound"/>
    <s v="Driving too fast for conditions; None"/>
    <s v="Road surface condition ( wet, icy, snow, slush, etc. )"/>
    <m/>
    <s v="None"/>
    <s v="None"/>
    <s v="0.00 BAC"/>
    <x v="11"/>
    <x v="0"/>
  </r>
  <r>
    <n v="796"/>
    <n v="1918582"/>
    <d v="2019-08-02T12:39:00"/>
    <s v="JACKSON"/>
    <s v="N"/>
    <m/>
    <s v="Straight ahead"/>
    <n v="0"/>
    <n v="90"/>
    <s v="State Road"/>
    <s v="Cloudy"/>
    <s v="N"/>
    <s v="N"/>
    <s v="N"/>
    <s v="N"/>
    <n v="43.842835999999899"/>
    <n v="-101.24757700000001"/>
    <s v="Light truck (2 axles, 4 tires)"/>
    <s v="Westbound"/>
    <s v="None"/>
    <s v="Non-contact vehicle caused evasive action"/>
    <m/>
    <s v="None"/>
    <s v="None"/>
    <s v="0.00 BAC"/>
    <x v="11"/>
    <x v="0"/>
  </r>
  <r>
    <n v="797"/>
    <n v="1918584"/>
    <d v="2019-12-01T14:26:00"/>
    <s v="JONES"/>
    <s v="N"/>
    <s v="Lap belt and shoulder harness used"/>
    <s v="Straight ahead"/>
    <n v="0"/>
    <n v="90"/>
    <s v="State Road"/>
    <s v="Clear"/>
    <s v="N"/>
    <s v="N"/>
    <s v="N"/>
    <s v="N"/>
    <n v="43.886505"/>
    <n v="-100.83257"/>
    <s v="Light truck (2 axles, 4 tires)"/>
    <s v="Eastbound"/>
    <s v="Driving too fast for conditions; Failure to keep in proper lane"/>
    <s v="Road surface condition ( wet, icy, snow, slush, etc. )"/>
    <s v="OVERDRIVING ROAD CONDITIONS"/>
    <s v="None"/>
    <s v="None"/>
    <s v="0.00 BAC"/>
    <x v="11"/>
    <x v="0"/>
  </r>
  <r>
    <n v="798"/>
    <n v="1918544"/>
    <d v="2019-10-08T19:21:00"/>
    <s v="JACKSON"/>
    <s v="Y"/>
    <s v="Lap belt and shoulder harness used, None used"/>
    <s v="Straight ahead"/>
    <n v="0"/>
    <n v="248"/>
    <s v="State Road"/>
    <s v="Clear"/>
    <s v="N"/>
    <s v="N"/>
    <s v="N"/>
    <s v="N"/>
    <n v="43.840336999999899"/>
    <n v="-101.506771"/>
    <s v="Not applicable; Passenger car"/>
    <s v="Eastbound; Not applicable ( immobile from previous accident, stuck, etc )"/>
    <s v="None; Not applicable"/>
    <s v="Not applicable; Pedestrian, bicyclist, other non-occupants in road"/>
    <m/>
    <s v="None; Not applicable"/>
    <s v="Glare; Not applicable"/>
    <s v="0.00 BAC, Test not given"/>
    <x v="11"/>
    <x v="4"/>
  </r>
  <r>
    <n v="799"/>
    <n v="1919148"/>
    <d v="2019-12-08T19:37:00"/>
    <s v="JACKSON"/>
    <s v="N"/>
    <s v="Lap belt and shoulder harness used"/>
    <s v="Straight ahead"/>
    <n v="0"/>
    <n v="90"/>
    <s v="State Road"/>
    <s v="Snow"/>
    <s v="N"/>
    <s v="N"/>
    <s v="N"/>
    <s v="N"/>
    <n v="43.851812000000002"/>
    <n v="-101.40959700000001"/>
    <s v="Light truck (2 axles, 4 tires)"/>
    <s v="Eastbound"/>
    <s v="Failure to keep in proper lane; Running off road"/>
    <s v="None"/>
    <s v="NO VALID DL, CARELESS DRIVING."/>
    <s v="None"/>
    <s v="None"/>
    <s v="0.00 BAC"/>
    <x v="11"/>
    <x v="0"/>
  </r>
  <r>
    <n v="800"/>
    <n v="1919150"/>
    <d v="2019-12-07T18:12:00"/>
    <s v="JONES"/>
    <s v="N"/>
    <m/>
    <m/>
    <n v="-1"/>
    <n v="90"/>
    <s v="State Road"/>
    <s v="Clear"/>
    <s v="N"/>
    <s v="N"/>
    <s v="N"/>
    <s v="N"/>
    <n v="43.883246999999898"/>
    <n v="-100.700256999999"/>
    <s v="Light truck (2 axles, 4 tires)"/>
    <s v="Westbound"/>
    <s v="Wild animal hit - damage only"/>
    <s v="Animal in roadway"/>
    <m/>
    <s v="Wild animal hit"/>
    <s v="Wild animal hit - damage only"/>
    <s v="Wild animal hit"/>
    <x v="11"/>
    <x v="0"/>
  </r>
  <r>
    <n v="801"/>
    <n v="1919625"/>
    <d v="2019-11-21T07:45:00"/>
    <s v="JONES"/>
    <s v="N"/>
    <s v="Lap belt and shoulder harness used"/>
    <s v="Changing lanes, Straight ahead"/>
    <n v="0"/>
    <n v="90"/>
    <s v="State Road"/>
    <s v="Cloudy"/>
    <s v="N"/>
    <s v="N"/>
    <s v="Y"/>
    <s v="N"/>
    <n v="43.884782000000001"/>
    <n v="-100.73279700000001"/>
    <s v="Tractor/semi-trailer"/>
    <s v="Westbound"/>
    <s v="Distracted (list distraction in narrative); None; Unknown"/>
    <s v="None; Unknown"/>
    <s v="USE OF HANDHELD ELECTRONIC WIRELESS COMMUNICATION DEVICE, LANE DRIVING REQUIRED / ILLEGAL LANE CHANGE"/>
    <s v="None; Unknown"/>
    <s v="None; Unknown"/>
    <s v="0.00 BAC, Test not given"/>
    <x v="11"/>
    <x v="0"/>
  </r>
  <r>
    <n v="802"/>
    <n v="1919623"/>
    <d v="2019-11-27T18:51:00"/>
    <s v="JONES"/>
    <s v="N"/>
    <m/>
    <m/>
    <n v="-1"/>
    <n v="90"/>
    <s v="State Road"/>
    <s v="Clear"/>
    <s v="N"/>
    <s v="N"/>
    <s v="N"/>
    <s v="N"/>
    <n v="43.883598999999897"/>
    <n v="-100.719149999999"/>
    <s v="Light truck (2 axles, 4 tires)"/>
    <s v="Westbound"/>
    <s v="Wild animal hit - damage only"/>
    <s v="Animal in roadway"/>
    <m/>
    <s v="Wild animal hit"/>
    <s v="Wild animal hit - damage only"/>
    <s v="Wild animal hit"/>
    <x v="11"/>
    <x v="0"/>
  </r>
  <r>
    <n v="803"/>
    <n v="1919759"/>
    <d v="2019-12-27T22:45:00"/>
    <s v="JONES"/>
    <s v="N"/>
    <s v="Lap belt and shoulder harness used"/>
    <s v="Straight ahead"/>
    <n v="0"/>
    <n v="90"/>
    <s v="State Road"/>
    <s v="Snow"/>
    <s v="N"/>
    <s v="N"/>
    <s v="N"/>
    <s v="N"/>
    <n v="43.891834000000003"/>
    <n v="-100.896936999999"/>
    <s v="Passenger car"/>
    <s v="Eastbound"/>
    <s v="Failure to keep in proper lane; Swerving or avoiding due to wind, slippery surface, vehicle, object, non-motorist, etc."/>
    <s v="Road surface condition ( wet, icy, snow, slush, etc. )"/>
    <m/>
    <s v="None"/>
    <s v="Weather conditions"/>
    <s v="0.00 BAC"/>
    <x v="11"/>
    <x v="0"/>
  </r>
  <r>
    <n v="804"/>
    <n v="1919760"/>
    <d v="2019-12-28T01:40:00"/>
    <s v="JONES"/>
    <s v="N"/>
    <s v="Lap belt and shoulder harness used"/>
    <s v="Straight ahead"/>
    <n v="0"/>
    <n v="90"/>
    <s v="State Road"/>
    <s v="Snow"/>
    <s v="N"/>
    <s v="N"/>
    <s v="N"/>
    <s v="N"/>
    <n v="43.900903999999898"/>
    <n v="-100.921496"/>
    <s v="Tractor/semi-trailer"/>
    <s v="Westbound"/>
    <s v="Driving too fast for conditions; Swerving or avoiding due to wind, slippery surface, vehicle, object, non-motorist, etc."/>
    <s v="Road surface condition ( wet, icy, snow, slush, etc. )"/>
    <m/>
    <s v="None"/>
    <s v="None"/>
    <s v="0.00 BAC"/>
    <x v="11"/>
    <x v="0"/>
  </r>
  <r>
    <n v="805"/>
    <n v="1919764"/>
    <d v="2019-12-20T15:58:00"/>
    <s v="JACKSON"/>
    <s v="N"/>
    <s v="Child/Youth restraint system used properly, Lap belt and shoulder harness used"/>
    <s v="Straight ahead"/>
    <n v="0"/>
    <n v="90"/>
    <s v="State Road"/>
    <s v="Clear"/>
    <s v="N"/>
    <s v="Y"/>
    <s v="N"/>
    <s v="N"/>
    <n v="43.842652999999899"/>
    <n v="-101.271618"/>
    <s v="SUV ( sport utility/suburban )"/>
    <s v="Eastbound"/>
    <s v="Fatigued/asleep; Running off road"/>
    <s v="None"/>
    <m/>
    <s v="None"/>
    <s v="None"/>
    <s v="0.00 BAC, Not reported, Not reported, Not reported, Not reported"/>
    <x v="11"/>
    <x v="3"/>
  </r>
  <r>
    <n v="806"/>
    <n v="1920301"/>
    <d v="2019-12-28T15:20:00"/>
    <s v="JONES"/>
    <s v="N"/>
    <s v="Lap belt and shoulder harness used"/>
    <s v="Straight ahead"/>
    <n v="0"/>
    <n v="90"/>
    <s v="State Road"/>
    <s v="Snow, Blowing snow"/>
    <s v="N"/>
    <s v="N"/>
    <s v="N"/>
    <s v="N"/>
    <n v="43.901190999999898"/>
    <n v="-101.011848999999"/>
    <s v="Passenger car"/>
    <s v="Westbound"/>
    <s v="None; Swerving or avoiding due to wind, slippery surface, vehicle, object, non-motorist, etc."/>
    <s v="Road surface condition ( wet, icy, snow, slush, etc. )"/>
    <m/>
    <s v="None"/>
    <s v="None"/>
    <s v="0.00 BAC"/>
    <x v="11"/>
    <x v="0"/>
  </r>
  <r>
    <n v="807"/>
    <n v="1920003"/>
    <d v="2019-12-24T07:00:00"/>
    <s v="JACKSON"/>
    <s v="N"/>
    <m/>
    <m/>
    <n v="-1"/>
    <n v="90"/>
    <s v="State Road"/>
    <s v="Cloudy"/>
    <s v="N"/>
    <s v="N"/>
    <s v="N"/>
    <s v="N"/>
    <n v="43.8362669999999"/>
    <n v="-101.649382"/>
    <s v="Passenger car"/>
    <s v="Westbound"/>
    <s v="Wild animal hit - damage only"/>
    <s v="Animal in roadway"/>
    <m/>
    <s v="Wild animal hit"/>
    <s v="Wild animal hit - damage only"/>
    <s v="Wild animal hit"/>
    <x v="11"/>
    <x v="0"/>
  </r>
  <r>
    <n v="808"/>
    <n v="1920004"/>
    <d v="2019-12-26T07:06:00"/>
    <s v="JACKSON"/>
    <s v="N"/>
    <s v="Lap belt and shoulder harness used"/>
    <s v="Straight ahead"/>
    <n v="0"/>
    <n v="90"/>
    <s v="State Road"/>
    <s v="Cloudy"/>
    <s v="N"/>
    <s v="N"/>
    <s v="N"/>
    <s v="N"/>
    <n v="43.875785999999898"/>
    <n v="-101.15134500000001"/>
    <s v="Light truck (2 axles, 4 tires)"/>
    <s v="Westbound"/>
    <s v="None"/>
    <s v="Road surface condition ( wet, icy, snow, slush, etc. )"/>
    <m/>
    <s v="None"/>
    <s v="None"/>
    <s v="Test not given"/>
    <x v="11"/>
    <x v="0"/>
  </r>
  <r>
    <n v="809"/>
    <n v="1920396"/>
    <d v="2019-12-25T19:25:00"/>
    <s v="JACKSON"/>
    <s v="N"/>
    <s v="Lap belt and shoulder harness used"/>
    <s v="Straight ahead"/>
    <n v="0"/>
    <n v="90"/>
    <s v="State Road"/>
    <s v="Snow"/>
    <s v="N"/>
    <s v="N"/>
    <s v="N"/>
    <s v="N"/>
    <n v="43.9000699999999"/>
    <n v="-101.09287500000001"/>
    <s v="Light truck (2 axles, 4 tires)"/>
    <s v="Westbound"/>
    <s v="Driving too fast for conditions; None"/>
    <s v="Road surface condition ( wet, icy, snow, slush, etc. )"/>
    <m/>
    <s v="None"/>
    <s v="None"/>
    <s v="Test not given"/>
    <x v="11"/>
    <x v="0"/>
  </r>
  <r>
    <n v="810"/>
    <n v="1920399"/>
    <d v="2019-12-28T14:12:00"/>
    <s v="JONES"/>
    <s v="N"/>
    <s v="None used"/>
    <s v="Straight ahead"/>
    <n v="0"/>
    <n v="90"/>
    <s v="State Road"/>
    <s v="Snow"/>
    <s v="N"/>
    <s v="N"/>
    <s v="N"/>
    <s v="N"/>
    <n v="43.886353999999898"/>
    <n v="-100.755212"/>
    <s v="SUV ( sport utility/suburban )"/>
    <s v="Eastbound"/>
    <s v="Driving too fast for conditions; None"/>
    <s v="Road surface condition ( wet, icy, snow, slush, etc. )"/>
    <s v="OVERDRIVING ROAD CONDITIONS, ADULT SEATBELT VIOLATION ---- AFTER 9/1/73"/>
    <s v="None"/>
    <s v="None"/>
    <s v="0.00 BAC, Not reported"/>
    <x v="11"/>
    <x v="1"/>
  </r>
  <r>
    <n v="811"/>
    <n v="1920484"/>
    <d v="2019-12-27T22:35:00"/>
    <s v="JACKSON"/>
    <s v="N"/>
    <s v="Lap belt and shoulder harness used"/>
    <s v="Straight ahead"/>
    <n v="0"/>
    <n v="90"/>
    <s v="State Road"/>
    <s v="Blowing snow"/>
    <s v="N"/>
    <s v="N"/>
    <s v="N"/>
    <s v="N"/>
    <n v="43.842944000000003"/>
    <n v="-101.285492"/>
    <s v="SUV ( sport utility/suburban )"/>
    <s v="Westbound"/>
    <s v="None"/>
    <s v="Road surface condition ( wet, icy, snow, slush, etc. )"/>
    <m/>
    <s v="None"/>
    <s v="Weather conditions"/>
    <s v="Test not given"/>
    <x v="11"/>
    <x v="2"/>
  </r>
  <r>
    <n v="812"/>
    <n v="1920638"/>
    <d v="2019-12-20T17:05:00"/>
    <s v="JACKSON"/>
    <s v="N"/>
    <m/>
    <m/>
    <n v="-1"/>
    <n v="90"/>
    <s v="State Road"/>
    <s v="Clear"/>
    <s v="N"/>
    <s v="N"/>
    <s v="N"/>
    <s v="N"/>
    <n v="43.847271999999897"/>
    <n v="-101.342609999999"/>
    <s v="Light truck (2 axles, 4 tires)"/>
    <s v="Westbound"/>
    <s v="Wild animal hit - damage only"/>
    <s v="Animal in roadway"/>
    <m/>
    <s v="Wild animal hit"/>
    <s v="Wild animal hit - damage only"/>
    <s v="Wild animal hit"/>
    <x v="11"/>
    <x v="0"/>
  </r>
  <r>
    <n v="813"/>
    <n v="1920639"/>
    <d v="2019-12-30T12:20:00"/>
    <s v="JACKSON"/>
    <s v="N"/>
    <s v="Lap belt and shoulder harness used"/>
    <s v="Changing lanes"/>
    <n v="0"/>
    <n v="90"/>
    <s v="State Road"/>
    <s v="Cloudy"/>
    <s v="N"/>
    <s v="N"/>
    <s v="N"/>
    <s v="N"/>
    <n v="43.843023000000002"/>
    <n v="-101.22556400000001"/>
    <s v="Tractor/semi-trailer"/>
    <s v="Eastbound"/>
    <s v="None; Swerving or avoiding due to wind, slippery surface, vehicle, object, non-motorist, etc."/>
    <s v="Road surface condition ( wet, icy, snow, slush, etc. )"/>
    <m/>
    <s v="None"/>
    <s v="None"/>
    <s v="0.00 BAC"/>
    <x v="11"/>
    <x v="0"/>
  </r>
  <r>
    <n v="814"/>
    <n v="1920640"/>
    <d v="2019-12-30T11:30:00"/>
    <s v="JACKSON"/>
    <s v="N"/>
    <s v="Lap belt and shoulder harness used"/>
    <s v="Straight ahead"/>
    <n v="0"/>
    <n v="90"/>
    <s v="State Road"/>
    <s v="Snow, Blowing snow"/>
    <s v="N"/>
    <s v="N"/>
    <s v="N"/>
    <s v="N"/>
    <n v="43.848759000000001"/>
    <n v="-101.50023"/>
    <s v="Passenger car; Tractor/semi-trailer"/>
    <s v="Westbound"/>
    <s v="Failure to keep in proper lane; None; Unknown"/>
    <s v="None; Road surface condition ( wet, icy, snow, slush, etc. )"/>
    <m/>
    <s v="None"/>
    <s v="None; Weather conditions"/>
    <s v="Test not given, Test not given"/>
    <x v="11"/>
    <x v="2"/>
  </r>
  <r>
    <n v="815"/>
    <n v="2000092"/>
    <d v="2020-01-04T20:05:00"/>
    <s v="JACKSON"/>
    <s v="N"/>
    <m/>
    <m/>
    <n v="-1"/>
    <n v="90"/>
    <s v="State Road"/>
    <s v="Clear"/>
    <s v="N"/>
    <s v="N"/>
    <s v="N"/>
    <s v="N"/>
    <n v="43.850143000000003"/>
    <n v="-101.493819999999"/>
    <s v="SUV ( sport utility/suburban )"/>
    <s v="Eastbound"/>
    <s v="Wild animal hit - damage only"/>
    <s v="Animal in roadway"/>
    <m/>
    <s v="Wild animal hit"/>
    <s v="Wild animal hit - damage only"/>
    <s v="Wild animal hit"/>
    <x v="11"/>
    <x v="0"/>
  </r>
  <r>
    <n v="816"/>
    <n v="1920801"/>
    <d v="2019-12-30T18:00:00"/>
    <s v="JONES"/>
    <s v="N"/>
    <s v="Lap belt and shoulder harness used"/>
    <s v="Straight ahead"/>
    <n v="0"/>
    <n v="90"/>
    <s v="State Road"/>
    <s v="Cloudy"/>
    <s v="Y"/>
    <s v="N"/>
    <s v="N"/>
    <s v="N"/>
    <n v="43.884045999999898"/>
    <n v="-100.727931999999"/>
    <s v="Tractor/semi-trailer"/>
    <s v="Eastbound"/>
    <s v="None; Over-correcting/over-steering"/>
    <s v="Road surface condition ( wet, icy, snow, slush, etc. )"/>
    <m/>
    <s v="None"/>
    <s v="None"/>
    <s v="Test not given"/>
    <x v="11"/>
    <x v="0"/>
  </r>
  <r>
    <n v="817"/>
    <n v="2001076"/>
    <d v="2020-01-17T11:42:00"/>
    <s v="JONES"/>
    <s v="N"/>
    <s v="Lap belt and shoulder harness used"/>
    <s v="Stopped in traffic lane, Straight ahead"/>
    <n v="0"/>
    <n v="90"/>
    <s v="State Road"/>
    <s v="Sleet, hail ( freezing rain or drizzle )"/>
    <s v="N"/>
    <s v="N"/>
    <s v="N"/>
    <s v="N"/>
    <n v="43.888305000000003"/>
    <n v="-100.887818999999"/>
    <s v="Light truck (2 axles, 4 tires); Tractor/semi-trailer"/>
    <s v="Eastbound"/>
    <s v="None; Not applicable"/>
    <s v="Road surface condition ( wet, icy, snow, slush, etc. )"/>
    <m/>
    <s v="None; Other"/>
    <s v="Not applicable; Weather conditions"/>
    <s v="Test not given, Not applicable"/>
    <x v="11"/>
    <x v="0"/>
  </r>
  <r>
    <n v="818"/>
    <n v="2001762"/>
    <d v="2020-01-24T10:14:00"/>
    <s v="JACKSON"/>
    <s v="N"/>
    <s v="Lap belt and shoulder harness used"/>
    <s v="Changing lanes, Stopped in traffic lane"/>
    <n v="0"/>
    <n v="90"/>
    <s v="State Road"/>
    <s v="Fog, smog, smoke"/>
    <s v="N"/>
    <s v="N"/>
    <s v="N"/>
    <s v="N"/>
    <n v="43.847025000000002"/>
    <n v="-101.342642999999"/>
    <s v="Tractor/semi-trailer"/>
    <s v="Eastbound"/>
    <s v="Failed to yield to vehicle; None"/>
    <s v="None"/>
    <m/>
    <s v="None"/>
    <s v="None"/>
    <s v="0.00 BAC, Not applicable"/>
    <x v="11"/>
    <x v="0"/>
  </r>
  <r>
    <n v="819"/>
    <n v="2001764"/>
    <d v="2020-02-06T18:30:00"/>
    <s v="JACKSON"/>
    <s v="N"/>
    <s v="Lap belt and shoulder harness used"/>
    <s v="Straight ahead"/>
    <n v="0"/>
    <n v="90"/>
    <s v="State Road"/>
    <s v="Snow"/>
    <s v="N"/>
    <s v="N"/>
    <s v="N"/>
    <s v="N"/>
    <n v="43.8427849999999"/>
    <n v="-101.231275999999"/>
    <s v="Light truck (2 axles, 4 tires)"/>
    <s v="Westbound"/>
    <s v="Driving too fast for conditions; None"/>
    <s v="Road surface condition ( wet, icy, snow, slush, etc. )"/>
    <m/>
    <s v="None"/>
    <s v="None"/>
    <s v="0.00 BAC"/>
    <x v="11"/>
    <x v="0"/>
  </r>
  <r>
    <n v="820"/>
    <n v="2002025"/>
    <d v="2020-02-08T05:55:00"/>
    <s v="JONES"/>
    <s v="N"/>
    <m/>
    <m/>
    <n v="-1"/>
    <n v="90"/>
    <s v="State Road"/>
    <s v="Clear"/>
    <s v="N"/>
    <s v="N"/>
    <s v="N"/>
    <s v="N"/>
    <n v="43.901187"/>
    <n v="-100.97185"/>
    <s v="Passenger car"/>
    <s v="Westbound"/>
    <s v="Wild animal hit - damage only"/>
    <s v="Animal in roadway"/>
    <m/>
    <s v="Wild animal hit"/>
    <s v="Wild animal hit - damage only"/>
    <s v="Wild animal hit"/>
    <x v="11"/>
    <x v="0"/>
  </r>
  <r>
    <n v="822"/>
    <n v="2002190"/>
    <d v="2020-02-06T17:56:00"/>
    <s v="JACKSON"/>
    <s v="N"/>
    <s v="Lap belt and shoulder harness used, None used"/>
    <s v="Straight ahead"/>
    <n v="0"/>
    <n v="90"/>
    <s v="State Road"/>
    <s v="Snow"/>
    <s v="N"/>
    <s v="N"/>
    <s v="N"/>
    <s v="N"/>
    <n v="43.897264"/>
    <n v="-101.106351"/>
    <s v="Light truck (2 axles, 4 tires); Passenger car; Tractor/semi-trailer"/>
    <s v="Eastbound"/>
    <s v="Driving too fast for conditions; Failure to keep in proper lane; None"/>
    <s v="Road surface condition ( wet, icy, snow, slush, etc. )"/>
    <s v="NO VALID DL, OVERDRIVING ROAD CONDITIONS, FINANCIAL RESPONSIBILITY - OWNER"/>
    <s v="None"/>
    <s v="None"/>
    <s v="0.00 BAC, 0.00 BAC, 0.00 BAC"/>
    <x v="11"/>
    <x v="0"/>
  </r>
  <r>
    <n v="823"/>
    <n v="2003085"/>
    <d v="2020-02-12T10:22:00"/>
    <s v="JACKSON"/>
    <s v="N"/>
    <s v="Lap belt and shoulder harness used"/>
    <s v="Straight ahead"/>
    <n v="0"/>
    <n v="90"/>
    <s v="State Road"/>
    <s v="Clear"/>
    <s v="N"/>
    <s v="N"/>
    <s v="N"/>
    <s v="N"/>
    <n v="43.8884639999999"/>
    <n v="-101.126499999999"/>
    <s v="SUV ( sport utility/suburban )"/>
    <s v="Eastbound"/>
    <s v="Driving too fast for conditions; None"/>
    <s v="Road surface condition ( wet, icy, snow, slush, etc. )"/>
    <s v="OVERDRIVING ROAD CONDITIONS"/>
    <s v="None"/>
    <s v="None"/>
    <s v="0.00 BAC"/>
    <x v="11"/>
    <x v="0"/>
  </r>
  <r>
    <n v="824"/>
    <n v="2003086"/>
    <d v="2020-02-25T10:28:00"/>
    <s v="JACKSON"/>
    <s v="N"/>
    <s v="Lap belt and shoulder harness used"/>
    <s v="Straight ahead"/>
    <n v="0"/>
    <n v="90"/>
    <s v="State Road"/>
    <s v="Cloudy"/>
    <s v="N"/>
    <s v="N"/>
    <s v="N"/>
    <s v="N"/>
    <n v="43.8785519999999"/>
    <n v="-101.146530999999"/>
    <s v="Passenger car; Tractor/semi-trailer"/>
    <s v="Westbound"/>
    <s v="Followed too closely; None"/>
    <s v="Road surface condition ( wet, icy, snow, slush, etc. )"/>
    <m/>
    <s v="None"/>
    <s v="None"/>
    <s v="0.00 BAC, 0.00 BAC"/>
    <x v="11"/>
    <x v="0"/>
  </r>
  <r>
    <n v="825"/>
    <n v="2003392"/>
    <d v="2020-03-14T14:43:00"/>
    <s v="JONES"/>
    <s v="N"/>
    <s v="Lap belt and shoulder harness used"/>
    <s v="Straight ahead"/>
    <n v="0"/>
    <n v="90"/>
    <s v="State Road"/>
    <s v="Clear"/>
    <s v="N"/>
    <s v="N"/>
    <s v="N"/>
    <s v="N"/>
    <n v="43.886494999999897"/>
    <n v="-100.839106999999"/>
    <s v="Passenger car"/>
    <s v="Eastbound"/>
    <s v="Driving too fast for conditions; None"/>
    <s v="Road surface condition ( wet, icy, snow, slush, etc. )"/>
    <m/>
    <s v="None"/>
    <s v="None"/>
    <s v="0.00 BAC"/>
    <x v="11"/>
    <x v="0"/>
  </r>
  <r>
    <n v="826"/>
    <n v="2003405"/>
    <d v="2020-03-14T11:30:00"/>
    <s v="JACKSON"/>
    <s v="N"/>
    <s v="Lap belt and shoulder harness used"/>
    <s v="Overtaking/passing, Straight ahead"/>
    <n v="0"/>
    <n v="90"/>
    <s v="State Road"/>
    <s v="Snow, Blowing snow"/>
    <s v="N"/>
    <s v="N"/>
    <s v="N"/>
    <s v="N"/>
    <n v="43.856951000000002"/>
    <n v="-101.194884"/>
    <s v="Mini-van/passenger van with seats for 8 or less, including driver; Tractor/semi-trailer"/>
    <s v="Eastbound"/>
    <s v="Driving too fast for conditions; Failure to keep in proper lane; None"/>
    <s v="Road surface condition ( wet, icy, snow, slush, etc. )"/>
    <s v="CARELESS DRIVING."/>
    <s v="None"/>
    <s v="None"/>
    <s v="0.00 BAC, 0.00 BAC"/>
    <x v="11"/>
    <x v="0"/>
  </r>
  <r>
    <n v="827"/>
    <n v="2003487"/>
    <d v="2020-03-20T07:40:00"/>
    <s v="JONES"/>
    <s v="N"/>
    <s v="Lap belt and shoulder harness used"/>
    <s v="Straight ahead"/>
    <n v="0"/>
    <n v="90"/>
    <s v="State Road"/>
    <s v="Clear"/>
    <s v="N"/>
    <s v="Y"/>
    <s v="N"/>
    <s v="N"/>
    <n v="43.901187"/>
    <n v="-100.980181999999"/>
    <s v="Passenger car; Tractor/semi-trailer"/>
    <s v="Eastbound"/>
    <s v="Fatigued/asleep; None"/>
    <s v="None"/>
    <s v="CARELESS DRIVING"/>
    <s v="None"/>
    <s v="None"/>
    <s v="0.00 BAC, 0.00 BAC"/>
    <x v="11"/>
    <x v="2"/>
  </r>
  <r>
    <n v="828"/>
    <n v="2003515"/>
    <d v="2020-03-25T10:00:00"/>
    <s v="JACKSON"/>
    <s v="N"/>
    <s v="Lap belt and shoulder harness used"/>
    <s v="Straight ahead"/>
    <n v="0"/>
    <n v="90"/>
    <s v="State Road"/>
    <s v="Snow"/>
    <s v="N"/>
    <s v="N"/>
    <s v="N"/>
    <s v="N"/>
    <n v="43.898580000000003"/>
    <n v="-101.09979800000001"/>
    <s v="SUV ( sport utility/suburban )"/>
    <s v="Eastbound"/>
    <s v="Running off road; Swerving or avoiding due to wind, slippery surface, vehicle, object, non-motorist, etc."/>
    <s v="Road surface condition ( wet, icy, snow, slush, etc. )"/>
    <m/>
    <s v="None"/>
    <s v="None"/>
    <s v="0.00 BAC"/>
    <x v="11"/>
    <x v="0"/>
  </r>
  <r>
    <n v="829"/>
    <n v="2003525"/>
    <d v="2020-03-18T00:01:00"/>
    <s v="JONES"/>
    <s v="N"/>
    <s v="Lap belt and shoulder harness used"/>
    <s v="Straight ahead"/>
    <n v="0"/>
    <n v="90"/>
    <s v="State Road"/>
    <s v="Fog, smog, smoke"/>
    <s v="N"/>
    <s v="N"/>
    <s v="N"/>
    <s v="N"/>
    <n v="43.890172"/>
    <n v="-100.892976"/>
    <s v="Mini-van/passenger van with seats for 8 or less, including driver"/>
    <s v="Eastbound"/>
    <s v="None; Running off road"/>
    <s v="None"/>
    <m/>
    <s v="None"/>
    <s v="Weather conditions"/>
    <s v="0.00 BAC"/>
    <x v="11"/>
    <x v="0"/>
  </r>
  <r>
    <n v="830"/>
    <n v="2003720"/>
    <d v="2020-03-14T14:00:00"/>
    <s v="JONES"/>
    <s v="N"/>
    <s v="Lap belt and shoulder harness used"/>
    <s v="Overtaking/passing"/>
    <n v="0"/>
    <n v="90"/>
    <s v="State Road"/>
    <s v="Cloudy, Blowing snow"/>
    <s v="N"/>
    <s v="N"/>
    <s v="N"/>
    <s v="N"/>
    <n v="43.886747"/>
    <n v="-100.836382"/>
    <s v="SUV ( sport utility/suburban )"/>
    <s v="Eastbound"/>
    <s v="None"/>
    <s v="Road surface condition ( wet, icy, snow, slush, etc. )"/>
    <m/>
    <s v="None"/>
    <s v="None"/>
    <s v="Test not given"/>
    <x v="11"/>
    <x v="0"/>
  </r>
  <r>
    <n v="831"/>
    <n v="2003978"/>
    <d v="2020-03-26T06:30:00"/>
    <s v="JACKSON"/>
    <s v="N"/>
    <m/>
    <m/>
    <n v="-1"/>
    <n v="248"/>
    <s v="State Road"/>
    <s v="Cloudy, Fog, smog, smoke"/>
    <s v="N"/>
    <s v="N"/>
    <s v="N"/>
    <s v="N"/>
    <n v="43.894044999999899"/>
    <n v="-101.09519400000001"/>
    <s v="Passenger car"/>
    <s v="Westbound"/>
    <s v="Wild animal hit - damage only"/>
    <s v="Animal in roadway"/>
    <m/>
    <s v="Wild animal hit"/>
    <s v="Wild animal hit - damage only"/>
    <s v="Wild animal hit"/>
    <x v="11"/>
    <x v="0"/>
  </r>
  <r>
    <n v="833"/>
    <n v="2004032"/>
    <d v="2020-03-31T21:40:00"/>
    <s v="JACKSON"/>
    <s v="N"/>
    <m/>
    <m/>
    <n v="-1"/>
    <n v="90"/>
    <s v="State Road"/>
    <s v="Clear"/>
    <s v="N"/>
    <s v="N"/>
    <s v="N"/>
    <s v="N"/>
    <n v="43.848953000000002"/>
    <n v="-101.211851999999"/>
    <s v="Passenger car"/>
    <s v="Westbound"/>
    <s v="Wild animal hit - damage only"/>
    <s v="Animal in roadway"/>
    <m/>
    <s v="Wild animal hit"/>
    <s v="Wild animal hit - damage only"/>
    <s v="Wild animal hit"/>
    <x v="11"/>
    <x v="0"/>
  </r>
  <r>
    <n v="834"/>
    <n v="2004567"/>
    <d v="2020-04-23T16:04:00"/>
    <s v="JACKSON"/>
    <s v="N"/>
    <s v="Lap belt and shoulder harness used"/>
    <s v="Straight ahead"/>
    <n v="0"/>
    <n v="90"/>
    <s v="State Road"/>
    <s v="Rain, Severe crosswinds"/>
    <s v="N"/>
    <s v="N"/>
    <s v="N"/>
    <s v="N"/>
    <n v="43.870539999999899"/>
    <n v="-101.162594999999"/>
    <s v="Tractor/semi-trailer"/>
    <s v="Eastbound"/>
    <s v="None"/>
    <s v="Road surface condition ( wet, icy, snow, slush, etc. )"/>
    <m/>
    <s v="None"/>
    <s v="None"/>
    <s v="0.00 BAC"/>
    <x v="11"/>
    <x v="0"/>
  </r>
  <r>
    <n v="835"/>
    <n v="2004748"/>
    <d v="2020-01-31T13:22:00"/>
    <s v="JACKSON"/>
    <s v="N"/>
    <s v="Lap belt and shoulder harness used, None used"/>
    <s v="Straight ahead"/>
    <n v="0"/>
    <n v="44"/>
    <s v="State Road"/>
    <s v="Clear"/>
    <s v="N"/>
    <s v="N"/>
    <s v="N"/>
    <s v="N"/>
    <n v="43.563049999999897"/>
    <n v="-101.237133999999"/>
    <s v="All terrain vehicle / 4 wheeler; SUV ( sport utility/suburban )"/>
    <s v="Northbound; Westbound"/>
    <s v="Failed to yield to vehicle; None"/>
    <s v="None"/>
    <m/>
    <s v="None"/>
    <s v="Windshield or other window obscured by frost, snow, mud, etc."/>
    <s v="0.00 BAC, 0.00 BAC"/>
    <x v="11"/>
    <x v="0"/>
  </r>
  <r>
    <n v="836"/>
    <n v="2004781"/>
    <d v="2020-04-24T21:54:00"/>
    <s v="JACKSON"/>
    <s v="N"/>
    <m/>
    <m/>
    <n v="-1"/>
    <n v="90"/>
    <s v="State Road"/>
    <s v="Clear"/>
    <s v="N"/>
    <s v="N"/>
    <s v="N"/>
    <s v="N"/>
    <n v="43.901169000000003"/>
    <n v="-101.07723300000001"/>
    <s v="Light truck (2 axles, 4 tires)"/>
    <s v="Westbound"/>
    <s v="Wild animal hit - damage only"/>
    <s v="Animal in roadway"/>
    <m/>
    <s v="Wild animal hit"/>
    <s v="Wild animal hit - damage only"/>
    <s v="Wild animal hit"/>
    <x v="11"/>
    <x v="0"/>
  </r>
  <r>
    <n v="837"/>
    <n v="2004994"/>
    <d v="2020-05-03T22:25:00"/>
    <s v="JACKSON"/>
    <s v="N"/>
    <s v="Lap belt and shoulder harness used"/>
    <s v="Stopped in traffic lane, Straight ahead"/>
    <n v="0"/>
    <n v="248"/>
    <s v="State Road"/>
    <s v="Rain"/>
    <s v="N"/>
    <s v="N"/>
    <s v="N"/>
    <s v="N"/>
    <n v="43.850200999999899"/>
    <n v="-101.45283000000001"/>
    <s v="Light truck (2 axles, 4 tires)"/>
    <s v="Westbound"/>
    <s v="Drinking; Failed to yield to vehicle; Illegally in roadway"/>
    <s v="None"/>
    <s v="DUI, UNDERAGE POSS. / CONSUMP OF ALCOHOL, &lt; 18 CHINS OFFENSE, DUI"/>
    <s v="None; Power train"/>
    <s v="None"/>
    <s v="0.24 BAC, 0.10 BAC"/>
    <x v="11"/>
    <x v="2"/>
  </r>
  <r>
    <n v="838"/>
    <n v="2005600"/>
    <d v="2020-05-22T05:15:00"/>
    <s v="JACKSON"/>
    <s v="N"/>
    <m/>
    <m/>
    <n v="-1"/>
    <n v="90"/>
    <s v="State Road"/>
    <s v="Clear"/>
    <s v="N"/>
    <s v="N"/>
    <s v="N"/>
    <s v="N"/>
    <n v="43.842956999999899"/>
    <n v="-101.288186999999"/>
    <s v="Mini-van/passenger van with seats for 8 or less, including driver"/>
    <s v="Westbound"/>
    <s v="Wild animal hit - damage only"/>
    <s v="Animal in roadway"/>
    <m/>
    <s v="Wild animal hit"/>
    <s v="Wild animal hit - damage only"/>
    <s v="Wild animal hit"/>
    <x v="11"/>
    <x v="0"/>
  </r>
  <r>
    <n v="839"/>
    <n v="2005601"/>
    <d v="2020-05-19T07:40:00"/>
    <s v="JACKSON"/>
    <s v="N"/>
    <s v="Lap belt and shoulder harness used"/>
    <s v="Straight ahead"/>
    <n v="0"/>
    <n v="90"/>
    <s v="State Road"/>
    <s v="Clear, Severe crosswinds"/>
    <s v="N"/>
    <s v="N"/>
    <s v="N"/>
    <s v="N"/>
    <n v="43.842754999999897"/>
    <n v="-101.311999"/>
    <s v="Light truck (2 axles, 4 tires); Tractor/semi-trailer"/>
    <s v="Eastbound"/>
    <s v="Failure to keep in proper lane; None; Swerving or avoiding due to wind, slippery surface, vehicle, object, non-motorist, etc."/>
    <s v="None"/>
    <m/>
    <s v="None"/>
    <s v="None"/>
    <s v="0.00 BAC, 0.00 BAC"/>
    <x v="11"/>
    <x v="0"/>
  </r>
  <r>
    <n v="840"/>
    <n v="2005603"/>
    <d v="2020-05-27T04:30:00"/>
    <s v="JACKSON"/>
    <s v="N"/>
    <m/>
    <m/>
    <n v="-1"/>
    <n v="90"/>
    <s v="State Road"/>
    <s v="Clear"/>
    <s v="N"/>
    <s v="N"/>
    <s v="N"/>
    <s v="N"/>
    <n v="43.901183000000003"/>
    <n v="-101.074347"/>
    <s v="Passenger car"/>
    <s v="Westbound"/>
    <s v="Wild animal hit - damage only"/>
    <s v="Animal in roadway"/>
    <m/>
    <s v="Wild animal hit"/>
    <s v="Wild animal hit - damage only"/>
    <s v="Wild animal hit"/>
    <x v="11"/>
    <x v="0"/>
  </r>
  <r>
    <n v="841"/>
    <n v="2005604"/>
    <d v="2020-05-14T21:30:00"/>
    <s v="JACKSON"/>
    <s v="N"/>
    <m/>
    <m/>
    <n v="-1"/>
    <n v="90"/>
    <s v="State Road"/>
    <s v="Clear"/>
    <s v="N"/>
    <s v="N"/>
    <s v="N"/>
    <s v="N"/>
    <n v="43.842975000000003"/>
    <n v="-101.292072"/>
    <s v="SUV ( sport utility/suburban )"/>
    <s v="Westbound"/>
    <s v="Wild animal hit - damage only"/>
    <s v="Animal in roadway"/>
    <m/>
    <s v="Wild animal hit"/>
    <s v="Wild animal hit - damage only"/>
    <s v="Wild animal hit"/>
    <x v="11"/>
    <x v="0"/>
  </r>
  <r>
    <n v="842"/>
    <n v="2005607"/>
    <d v="2020-05-21T22:45:00"/>
    <s v="JACKSON"/>
    <s v="N"/>
    <m/>
    <m/>
    <n v="-1"/>
    <n v="90"/>
    <s v="State Road"/>
    <s v="Clear"/>
    <s v="N"/>
    <s v="N"/>
    <s v="N"/>
    <s v="N"/>
    <n v="43.842768999999898"/>
    <n v="-101.307717999999"/>
    <s v="Mini-van/passenger van with seats for 8 or less, including driver"/>
    <s v="Eastbound"/>
    <s v="Wild animal hit - damage only"/>
    <s v="Animal in roadway"/>
    <m/>
    <s v="Wild animal hit"/>
    <s v="Wild animal hit - damage only"/>
    <s v="Wild animal hit"/>
    <x v="11"/>
    <x v="0"/>
  </r>
  <r>
    <n v="843"/>
    <n v="2006295"/>
    <d v="2020-05-23T20:32:00"/>
    <s v="JACKSON"/>
    <s v="N"/>
    <s v="Lap belt and shoulder harness used"/>
    <s v="Straight ahead"/>
    <n v="0"/>
    <n v="90"/>
    <s v="State Road"/>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11"/>
    <x v="0"/>
  </r>
  <r>
    <n v="844"/>
    <n v="2006646"/>
    <d v="2020-06-12T07:40:00"/>
    <s v="JONES"/>
    <s v="N"/>
    <s v="Lap belt and shoulder harness used"/>
    <s v="Straight ahead"/>
    <n v="0"/>
    <n v="90"/>
    <s v="State Road"/>
    <s v="Clear"/>
    <s v="N"/>
    <s v="N"/>
    <s v="N"/>
    <s v="N"/>
    <n v="43.901190999999898"/>
    <n v="-101.02915400000001"/>
    <s v="Tractor/semi-trailer"/>
    <s v="Westbound"/>
    <s v="None"/>
    <s v="Debris"/>
    <m/>
    <s v="None"/>
    <s v="None"/>
    <s v="Test not given"/>
    <x v="11"/>
    <x v="0"/>
  </r>
  <r>
    <n v="845"/>
    <n v="2006699"/>
    <d v="2020-05-01T23:20:00"/>
    <s v="JACKSON"/>
    <s v="N"/>
    <m/>
    <m/>
    <n v="-1"/>
    <n v="90"/>
    <s v="State Road"/>
    <s v="Clear"/>
    <s v="N"/>
    <s v="N"/>
    <s v="N"/>
    <s v="N"/>
    <n v="43.851159000000003"/>
    <n v="-101.471947"/>
    <s v="SUV ( sport utility/suburban )"/>
    <s v="Westbound"/>
    <s v="Wild animal hit - damage only"/>
    <s v="Animal in roadway"/>
    <m/>
    <s v="Wild animal hit"/>
    <s v="Wild animal hit - damage only"/>
    <s v="Wild animal hit"/>
    <x v="11"/>
    <x v="0"/>
  </r>
  <r>
    <n v="846"/>
    <n v="2007140"/>
    <d v="2020-06-18T22:42:00"/>
    <s v="JONES"/>
    <s v="N"/>
    <m/>
    <m/>
    <n v="-1"/>
    <n v="90"/>
    <s v="State Road"/>
    <s v="Clear"/>
    <s v="N"/>
    <s v="N"/>
    <s v="N"/>
    <s v="N"/>
    <n v="43.886451999999899"/>
    <n v="-100.873741999999"/>
    <s v="SUV ( sport utility/suburban )"/>
    <s v="Eastbound"/>
    <s v="Wild animal hit - damage only"/>
    <s v="Animal in roadway"/>
    <m/>
    <s v="Wild animal hit"/>
    <s v="Wild animal hit - damage only"/>
    <s v="Wild animal hit"/>
    <x v="11"/>
    <x v="0"/>
  </r>
  <r>
    <n v="847"/>
    <n v="2007142"/>
    <d v="2020-06-15T18:30:00"/>
    <s v="JONES"/>
    <s v="N"/>
    <s v="Lap belt and shoulder harness used"/>
    <s v="Straight ahead"/>
    <n v="0"/>
    <n v="90"/>
    <s v="State Road"/>
    <s v="Clear"/>
    <s v="N"/>
    <s v="N"/>
    <s v="N"/>
    <s v="N"/>
    <n v="43.900911999999899"/>
    <n v="-100.934207"/>
    <s v="Truck tractor only (bobtail)"/>
    <s v="Eastbound"/>
    <s v="None"/>
    <s v="None"/>
    <m/>
    <s v="Tires"/>
    <s v="None"/>
    <s v="Test not given"/>
    <x v="11"/>
    <x v="0"/>
  </r>
  <r>
    <n v="848"/>
    <n v="2007143"/>
    <d v="2020-06-21T13:15:00"/>
    <s v="JACKSON"/>
    <s v="N"/>
    <m/>
    <m/>
    <n v="-1"/>
    <n v="248"/>
    <s v="State Road"/>
    <s v="Clear"/>
    <s v="N"/>
    <s v="N"/>
    <s v="N"/>
    <s v="N"/>
    <n v="43.890858999999899"/>
    <n v="-101.115858"/>
    <s v="SUV ( sport utility/suburban )"/>
    <s v="Eastbound"/>
    <s v="Wild animal hit - damage only"/>
    <s v="Animal in roadway"/>
    <m/>
    <s v="Wild animal hit"/>
    <s v="Wild animal hit - damage only"/>
    <s v="Wild animal hit"/>
    <x v="11"/>
    <x v="0"/>
  </r>
  <r>
    <n v="849"/>
    <n v="2007148"/>
    <d v="2020-06-28T04:08:00"/>
    <s v="JACKSON"/>
    <s v="N"/>
    <m/>
    <m/>
    <n v="-1"/>
    <n v="90"/>
    <s v="State Road"/>
    <s v="Clear"/>
    <s v="N"/>
    <s v="N"/>
    <s v="N"/>
    <s v="N"/>
    <n v="43.842692"/>
    <n v="-101.278317"/>
    <s v="Passenger car"/>
    <s v="Eastbound"/>
    <s v="Wild animal hit - damage only"/>
    <s v="Animal in roadway"/>
    <m/>
    <s v="Wild animal hit"/>
    <s v="Wild animal hit - damage only"/>
    <s v="Wild animal hit"/>
    <x v="11"/>
    <x v="0"/>
  </r>
  <r>
    <n v="850"/>
    <n v="2007149"/>
    <d v="2020-06-13T17:24:00"/>
    <s v="JACKSON"/>
    <s v="N"/>
    <s v="Lap belt and shoulder harness used"/>
    <s v="Changing lanes, Straight ahead"/>
    <n v="0"/>
    <n v="90"/>
    <s v="State Road"/>
    <s v="Clear, Severe crosswinds"/>
    <s v="N"/>
    <s v="N"/>
    <s v="N"/>
    <s v="N"/>
    <n v="43.850546000000001"/>
    <n v="-101.490633"/>
    <s v="Mini-van/passenger van with seats for 8 or less, including driver; Tractor/semi-trailer"/>
    <s v="Eastbound"/>
    <s v="None"/>
    <s v="None"/>
    <m/>
    <s v="None"/>
    <s v="None"/>
    <s v="Test not given, Test not given"/>
    <x v="11"/>
    <x v="1"/>
  </r>
  <r>
    <n v="851"/>
    <n v="2007151"/>
    <d v="2020-06-28T14:35:00"/>
    <s v="JONES"/>
    <s v="N"/>
    <s v="Lap belt only used"/>
    <s v="Straight ahead"/>
    <n v="0"/>
    <n v="90"/>
    <s v="State Road"/>
    <s v="Clear"/>
    <s v="N"/>
    <s v="N"/>
    <s v="N"/>
    <s v="N"/>
    <n v="43.9011929999999"/>
    <n v="-101.041400999999"/>
    <s v="Light truck (2 axles, 4 tires)"/>
    <s v="Eastbound; Westbound"/>
    <s v="None"/>
    <s v="None"/>
    <s v="IMPROPERLY EQUIPPED VEHICLES ON HIGHWAY."/>
    <s v="None; Tires"/>
    <s v="None"/>
    <s v="Test not given, Test not given"/>
    <x v="11"/>
    <x v="0"/>
  </r>
  <r>
    <n v="852"/>
    <n v="2007221"/>
    <d v="2020-06-24T14:11:00"/>
    <s v="JACKSON"/>
    <s v="N"/>
    <s v="Lap belt and shoulder harness used"/>
    <s v="Changing lanes, Straight ahead"/>
    <n v="0"/>
    <n v="90"/>
    <s v="State Road"/>
    <s v="Clear"/>
    <s v="N"/>
    <s v="N"/>
    <s v="N"/>
    <s v="N"/>
    <n v="43.836269999999899"/>
    <n v="-101.587439"/>
    <s v="Passenger car; SUV ( sport utility/suburban )"/>
    <s v="Westbound"/>
    <s v="Failure to keep in proper lane; None"/>
    <s v="None"/>
    <s v="UNSAFE LANE CHANGE"/>
    <s v="None"/>
    <s v="None"/>
    <s v="0.00 BAC, 0.00 BAC"/>
    <x v="11"/>
    <x v="0"/>
  </r>
  <r>
    <n v="853"/>
    <n v="2007014"/>
    <d v="2020-06-27T14:40:00"/>
    <s v="JONES"/>
    <s v="N"/>
    <m/>
    <m/>
    <n v="-1"/>
    <n v="90"/>
    <s v="State Road"/>
    <s v="Clear"/>
    <s v="N"/>
    <s v="N"/>
    <s v="N"/>
    <s v="N"/>
    <n v="43.901172000000003"/>
    <n v="-100.959311999999"/>
    <s v="SUV ( sport utility/suburban )"/>
    <s v="Westbound"/>
    <s v="Wild animal hit - damage only"/>
    <s v="Animal in roadway"/>
    <m/>
    <s v="Wild animal hit"/>
    <s v="Wild animal hit - damage only"/>
    <s v="Wild animal hit"/>
    <x v="11"/>
    <x v="0"/>
  </r>
  <r>
    <n v="854"/>
    <n v="2007015"/>
    <d v="2020-06-27T21:50:00"/>
    <s v="JONES"/>
    <s v="N"/>
    <m/>
    <m/>
    <n v="-1"/>
    <n v="90"/>
    <s v="State Road"/>
    <s v="Clear"/>
    <s v="N"/>
    <s v="N"/>
    <s v="N"/>
    <s v="N"/>
    <n v="43.885742999999898"/>
    <n v="-100.743825"/>
    <s v="SUV ( sport utility/suburban )"/>
    <s v="Westbound"/>
    <s v="Wild animal hit - damage only"/>
    <s v="Animal in roadway"/>
    <m/>
    <s v="Wild animal hit"/>
    <s v="Wild animal hit - damage only"/>
    <s v="Wild animal hit"/>
    <x v="11"/>
    <x v="0"/>
  </r>
  <r>
    <n v="855"/>
    <n v="2007264"/>
    <d v="2020-07-02T05:30:00"/>
    <s v="JONES"/>
    <s v="N"/>
    <m/>
    <m/>
    <n v="-1"/>
    <n v="90"/>
    <s v="State Road"/>
    <s v="Clear"/>
    <s v="N"/>
    <s v="N"/>
    <s v="N"/>
    <s v="N"/>
    <n v="43.899835000000003"/>
    <n v="-100.91657600000001"/>
    <s v="Passenger car"/>
    <s v="Westbound"/>
    <s v="Wild animal hit - damage only"/>
    <s v="Animal in roadway"/>
    <m/>
    <s v="Wild animal hit"/>
    <s v="Wild animal hit - damage only"/>
    <s v="Wild animal hit"/>
    <x v="11"/>
    <x v="0"/>
  </r>
  <r>
    <n v="856"/>
    <n v="2007263"/>
    <d v="2020-07-02T05:25:00"/>
    <s v="JONES"/>
    <s v="N"/>
    <m/>
    <m/>
    <n v="-1"/>
    <n v="90"/>
    <s v="State Road"/>
    <s v="Clear"/>
    <s v="N"/>
    <s v="N"/>
    <s v="N"/>
    <s v="N"/>
    <n v="43.8895529999999"/>
    <n v="-100.891234999999"/>
    <s v="Light truck (2 axles, 4 tires)"/>
    <s v="Eastbound"/>
    <s v="Wild animal hit - damage only"/>
    <s v="Animal in roadway"/>
    <m/>
    <s v="Wild animal hit"/>
    <s v="Wild animal hit - damage only"/>
    <s v="Wild animal hit"/>
    <x v="11"/>
    <x v="0"/>
  </r>
  <r>
    <n v="857"/>
    <n v="2007925"/>
    <d v="2020-07-03T08:30:00"/>
    <s v="JACKSON"/>
    <s v="N"/>
    <m/>
    <m/>
    <n v="-1"/>
    <n v="90"/>
    <s v="State Road"/>
    <s v="Clear"/>
    <s v="N"/>
    <s v="N"/>
    <s v="N"/>
    <s v="N"/>
    <n v="43.842880000000001"/>
    <n v="-101.258622"/>
    <s v="SUV ( sport utility/suburban )"/>
    <s v="Westbound"/>
    <s v="Wild animal hit - damage only"/>
    <s v="Animal in roadway"/>
    <m/>
    <s v="Wild animal hit"/>
    <s v="Wild animal hit - damage only"/>
    <s v="Wild animal hit"/>
    <x v="11"/>
    <x v="0"/>
  </r>
  <r>
    <n v="858"/>
    <n v="2007927"/>
    <d v="2020-07-07T19:00:00"/>
    <s v="JACKSON"/>
    <s v="N"/>
    <s v="Lap belt and shoulder harness used"/>
    <s v="Straight ahead"/>
    <n v="0"/>
    <n v="90"/>
    <s v="State Road"/>
    <s v="Rain, Severe crosswinds"/>
    <s v="N"/>
    <s v="N"/>
    <s v="N"/>
    <s v="N"/>
    <n v="43.842726999999897"/>
    <n v="-101.290087999999"/>
    <s v="Tractor/semi-trailer"/>
    <s v="Eastbound"/>
    <s v="None"/>
    <s v="None"/>
    <m/>
    <s v="None"/>
    <s v="None"/>
    <s v="0.00 BAC"/>
    <x v="11"/>
    <x v="2"/>
  </r>
  <r>
    <n v="859"/>
    <n v="2007940"/>
    <d v="2020-07-02T11:57:00"/>
    <s v="JACKSON"/>
    <s v="N"/>
    <s v="Lap belt and shoulder harness used"/>
    <s v="Overtaking/passing, Straight ahead"/>
    <n v="0"/>
    <n v="90"/>
    <s v="State Road"/>
    <s v="Clear"/>
    <s v="N"/>
    <s v="N"/>
    <s v="N"/>
    <s v="N"/>
    <n v="43.842596999999898"/>
    <n v="-101.251553999999"/>
    <s v="Light truck (2 axles, 4 tires); Tractor/semi-trailer"/>
    <s v="Eastbound"/>
    <s v="Failed to yield to vehicle; Improper lane change; None"/>
    <s v="None"/>
    <s v="LANE DRIVING REQUIRED / ILLEGAL LANE CHANGE"/>
    <s v="None"/>
    <s v="None"/>
    <s v="0.00 BAC, 0.00 BAC"/>
    <x v="11"/>
    <x v="0"/>
  </r>
  <r>
    <n v="860"/>
    <n v="2007941"/>
    <d v="2020-06-16T13:46:00"/>
    <s v="JACKSON"/>
    <s v="N"/>
    <s v="Lap belt only used"/>
    <s v="Straight ahead"/>
    <n v="0"/>
    <n v="90"/>
    <s v="State Road"/>
    <s v="Clear"/>
    <s v="N"/>
    <s v="N"/>
    <s v="N"/>
    <s v="Y"/>
    <n v="43.835985000000001"/>
    <n v="-101.565186999999"/>
    <s v="SUV ( sport utility/suburban )"/>
    <s v="Eastbound"/>
    <s v="Illness (heart attack, stroke, etc.); None"/>
    <s v="None"/>
    <m/>
    <s v="None"/>
    <s v="None"/>
    <s v="Test not given"/>
    <x v="11"/>
    <x v="0"/>
  </r>
  <r>
    <n v="861"/>
    <n v="2008243"/>
    <d v="2020-07-08T13:22:00"/>
    <s v="JACKSON"/>
    <s v="N"/>
    <s v="Lap belt and shoulder harness used"/>
    <s v="Straight ahead"/>
    <n v="0"/>
    <n v="90"/>
    <s v="State Road"/>
    <s v="Clear"/>
    <s v="N"/>
    <s v="N"/>
    <s v="N"/>
    <s v="N"/>
    <n v="43.851911000000001"/>
    <n v="-101.38992500000001"/>
    <s v="Passenger car; Tractor/semi-trailer"/>
    <s v="Westbound"/>
    <s v="None"/>
    <s v="Debris; None"/>
    <m/>
    <s v="None; Tires"/>
    <s v="None"/>
    <s v="Test not given, Not reported"/>
    <x v="11"/>
    <x v="0"/>
  </r>
  <r>
    <n v="862"/>
    <n v="2008245"/>
    <d v="2020-07-11T02:21:00"/>
    <s v="JACKSON"/>
    <s v="N"/>
    <s v="Lap belt and shoulder harness used"/>
    <s v="Straight ahead"/>
    <n v="0"/>
    <n v="90"/>
    <s v="State Road"/>
    <s v="Clear"/>
    <s v="N"/>
    <s v="N"/>
    <s v="N"/>
    <s v="N"/>
    <n v="43.842765"/>
    <n v="-101.311323999999"/>
    <s v="SUV ( sport utility/suburban ); Truck pulling trailer(s) - GCWR 10,001 lbs or more"/>
    <s v="Eastbound"/>
    <s v="Drinking; None"/>
    <s v="None"/>
    <s v="DUI"/>
    <s v="None"/>
    <s v="None"/>
    <s v="0.21 BAC, Test not given"/>
    <x v="11"/>
    <x v="0"/>
  </r>
  <r>
    <n v="863"/>
    <n v="2008246"/>
    <d v="2020-07-10T11:24:00"/>
    <s v="JONES"/>
    <s v="N"/>
    <s v="Lap belt and shoulder harness used"/>
    <s v="Straight ahead"/>
    <n v="0"/>
    <n v="90"/>
    <s v="State Road"/>
    <s v="Clear"/>
    <s v="N"/>
    <s v="N"/>
    <s v="N"/>
    <s v="N"/>
    <n v="43.901172000000003"/>
    <n v="-100.953676999999"/>
    <s v="SUV ( sport utility/suburban )"/>
    <s v="Westbound"/>
    <s v="None"/>
    <s v="None"/>
    <s v="DRIVING IMPROPERLY LOADED VEHICLE"/>
    <s v="None"/>
    <s v="None"/>
    <s v="0.00 BAC, 0.00 BAC"/>
    <x v="11"/>
    <x v="0"/>
  </r>
  <r>
    <n v="864"/>
    <n v="2008247"/>
    <d v="2020-07-17T12:37:00"/>
    <s v="JONES"/>
    <s v="N"/>
    <s v="Helmet and eye protection"/>
    <s v="Straight ahead"/>
    <n v="0"/>
    <n v="90"/>
    <s v="State Road"/>
    <s v="Clear"/>
    <s v="N"/>
    <s v="N"/>
    <s v="N"/>
    <s v="Y"/>
    <n v="43.891824999999898"/>
    <n v="-100.896913999999"/>
    <s v="Motorcycle"/>
    <s v="Eastbound"/>
    <s v="Illness (heart attack, stroke, etc.); None"/>
    <s v="None"/>
    <m/>
    <s v="None"/>
    <s v="None"/>
    <s v="0.00 BAC"/>
    <x v="11"/>
    <x v="3"/>
  </r>
  <r>
    <n v="865"/>
    <n v="2008248"/>
    <d v="2020-07-21T16:57:00"/>
    <s v="JONES"/>
    <s v="N"/>
    <s v="Lap belt only used"/>
    <s v="Straight ahead"/>
    <n v="0"/>
    <n v="90"/>
    <s v="State Road"/>
    <s v="Clear"/>
    <s v="N"/>
    <s v="N"/>
    <s v="N"/>
    <s v="N"/>
    <n v="43.9009509999999"/>
    <n v="-101.021840999999"/>
    <s v="SUV ( sport utility/suburban ); Tractor/doubles"/>
    <s v="Eastbound"/>
    <s v="None"/>
    <s v="None"/>
    <m/>
    <s v="None; Tires"/>
    <s v="None"/>
    <s v="0.00 BAC, 0.00 BAC"/>
    <x v="11"/>
    <x v="0"/>
  </r>
  <r>
    <n v="866"/>
    <n v="2008336"/>
    <d v="2020-07-16T22:12:00"/>
    <s v="JONES"/>
    <s v="N"/>
    <m/>
    <m/>
    <n v="-1"/>
    <n v="90"/>
    <s v="State Road"/>
    <s v="Clear"/>
    <s v="N"/>
    <s v="N"/>
    <s v="N"/>
    <s v="N"/>
    <n v="43.901197000000003"/>
    <n v="-101.053777999999"/>
    <s v="Mini-van/passenger van with seats for 8 or less, including driver"/>
    <s v="Westbound"/>
    <s v="Wild animal hit - damage only"/>
    <s v="Animal in roadway"/>
    <m/>
    <s v="Wild animal hit"/>
    <s v="Wild animal hit - damage only"/>
    <s v="Wild animal hit"/>
    <x v="11"/>
    <x v="0"/>
  </r>
  <r>
    <n v="867"/>
    <n v="2008337"/>
    <d v="2020-07-21T21:00:00"/>
    <s v="JACKSON"/>
    <s v="N"/>
    <s v="Lap belt only used"/>
    <s v="Straight ahead"/>
    <n v="0"/>
    <n v="90"/>
    <s v="State Road"/>
    <s v="Clear"/>
    <s v="N"/>
    <s v="N"/>
    <s v="N"/>
    <s v="N"/>
    <n v="43.842556000000002"/>
    <n v="-101.240939999999"/>
    <s v="Light truck (2 axles, 4 tires); Tractor/semi-trailer"/>
    <s v="Eastbound; Westbound"/>
    <s v="None; Unknown"/>
    <s v="None; Work zone ( construction/maintenance/utility )"/>
    <m/>
    <s v="None"/>
    <s v="None"/>
    <s v="Test not given, Test not given"/>
    <x v="11"/>
    <x v="0"/>
  </r>
  <r>
    <n v="868"/>
    <n v="1921085"/>
    <d v="2019-12-12T10:09:00"/>
    <s v="MELLETTE"/>
    <s v="N"/>
    <s v="Lap belt only used, None used"/>
    <s v="Straight ahead"/>
    <n v="0"/>
    <n v="83"/>
    <s v="State Road"/>
    <s v="Clear"/>
    <s v="N"/>
    <s v="N"/>
    <s v="N"/>
    <s v="N"/>
    <n v="43.573988"/>
    <n v="-100.750005"/>
    <s v="Light truck (2 axles, 4 tires); Passenger car"/>
    <s v="Eastbound; Southbound"/>
    <s v="Driving too fast for conditions; Exceeded posted speed limit; None; Unknown"/>
    <s v="None"/>
    <m/>
    <s v="None"/>
    <s v="None"/>
    <s v="Test not given, Test not given"/>
    <x v="11"/>
    <x v="1"/>
  </r>
  <r>
    <n v="869"/>
    <n v="2009061"/>
    <d v="2020-08-02T19:30:00"/>
    <s v="JONES"/>
    <s v="N"/>
    <s v="Lap belt and shoulder harness used"/>
    <s v="Straight ahead"/>
    <n v="0"/>
    <n v="83"/>
    <s v="State Road"/>
    <s v="Clear"/>
    <s v="N"/>
    <s v="N"/>
    <s v="N"/>
    <s v="N"/>
    <n v="43.720663000000002"/>
    <n v="-100.681432999999"/>
    <s v="Tractor/semi-trailer"/>
    <s v="Northbound"/>
    <s v="None; Running off road"/>
    <s v="None"/>
    <s v="CARELESS DRIVING."/>
    <s v="None"/>
    <s v="None"/>
    <s v="0.00 BAC"/>
    <x v="11"/>
    <x v="0"/>
  </r>
  <r>
    <n v="870"/>
    <n v="2009066"/>
    <d v="2020-07-31T18:00:00"/>
    <s v="JACKSON"/>
    <s v="N"/>
    <s v="Helmet and eye protection"/>
    <s v="Straight ahead"/>
    <n v="0"/>
    <n v="90"/>
    <s v="State Road"/>
    <s v="Severe crosswinds"/>
    <s v="N"/>
    <s v="N"/>
    <s v="N"/>
    <s v="N"/>
    <n v="43.852046000000001"/>
    <n v="-101.392978999999"/>
    <s v="Motorcycle"/>
    <s v="Westbound"/>
    <s v="None"/>
    <s v="None"/>
    <m/>
    <s v="None"/>
    <s v="Weather conditions"/>
    <s v="0.00 BAC"/>
    <x v="11"/>
    <x v="1"/>
  </r>
  <r>
    <n v="871"/>
    <n v="2009067"/>
    <d v="2020-08-03T06:10:00"/>
    <s v="JONES"/>
    <s v="N"/>
    <s v="Lap belt and shoulder harness used"/>
    <s v="Straight ahead"/>
    <n v="0"/>
    <n v="90"/>
    <s v="State Road"/>
    <s v="Clear"/>
    <s v="N"/>
    <s v="N"/>
    <s v="N"/>
    <s v="N"/>
    <n v="43.886530999999898"/>
    <n v="-100.820645999999"/>
    <s v="Truck pulling trailer(s) - GCWR 10,001 lbs or more"/>
    <s v="Eastbound"/>
    <s v="Failure to keep in proper lane; None"/>
    <s v="None"/>
    <s v="LANE DRIVING REQUIRED / ILLEGAL LANE CHANGE"/>
    <s v="None"/>
    <s v="None"/>
    <s v="0.00 BAC, 0.00 BAC"/>
    <x v="11"/>
    <x v="0"/>
  </r>
  <r>
    <n v="872"/>
    <n v="2009068"/>
    <d v="2020-08-07T08:19:00"/>
    <s v="JACKSON"/>
    <s v="N"/>
    <m/>
    <m/>
    <n v="-1"/>
    <n v="248"/>
    <s v="State Road"/>
    <s v="Clear"/>
    <s v="N"/>
    <s v="N"/>
    <s v="N"/>
    <s v="N"/>
    <n v="43.840330000000002"/>
    <n v="-101.240801"/>
    <s v="Light truck (2 axles, 4 tires)"/>
    <s v="Westbound"/>
    <s v="Wild animal hit - damage only"/>
    <s v="Animal in roadway"/>
    <m/>
    <s v="Wild animal hit"/>
    <s v="Wild animal hit - damage only"/>
    <s v="Wild animal hit"/>
    <x v="11"/>
    <x v="0"/>
  </r>
  <r>
    <n v="873"/>
    <n v="2009171"/>
    <d v="2020-08-06T20:45:00"/>
    <s v="JACKSON"/>
    <s v="N"/>
    <s v="None used"/>
    <s v="Straight ahead"/>
    <n v="0"/>
    <n v="90"/>
    <s v="State Road"/>
    <s v="Clear"/>
    <s v="N"/>
    <s v="N"/>
    <s v="N"/>
    <s v="N"/>
    <n v="43.836277000000003"/>
    <n v="-101.549510999999"/>
    <s v="Motorcycle"/>
    <s v="Westbound"/>
    <s v="None; Swerving or avoiding due to wind, slippery surface, vehicle, object, non-motorist, etc."/>
    <s v="None"/>
    <m/>
    <s v="Tires"/>
    <s v="None"/>
    <s v="0.00 BAC"/>
    <x v="11"/>
    <x v="0"/>
  </r>
  <r>
    <n v="874"/>
    <n v="2009180"/>
    <d v="2020-08-10T11:29:00"/>
    <s v="JACKSON"/>
    <s v="N"/>
    <s v="Lap belt and shoulder harness used"/>
    <s v="Straight ahead"/>
    <n v="0"/>
    <n v="90"/>
    <s v="State Road"/>
    <s v="Clear"/>
    <s v="N"/>
    <s v="N"/>
    <s v="N"/>
    <s v="N"/>
    <n v="43.901192000000002"/>
    <n v="-101.069327999999"/>
    <s v="Passenger car; SUV ( sport utility/suburban )"/>
    <s v="Westbound"/>
    <s v="Followed too closely; None"/>
    <s v="None; Work zone ( construction/maintenance/utility )"/>
    <m/>
    <s v="None"/>
    <s v="None"/>
    <s v="Test not given, Test not given"/>
    <x v="11"/>
    <x v="0"/>
  </r>
  <r>
    <n v="875"/>
    <n v="2008694"/>
    <d v="2020-03-27T18:40:00"/>
    <s v="MELLETTE"/>
    <s v="N"/>
    <m/>
    <m/>
    <n v="-1"/>
    <n v="44"/>
    <s v="State Road"/>
    <s v="Clear"/>
    <s v="N"/>
    <s v="N"/>
    <s v="N"/>
    <s v="N"/>
    <n v="43.575149000000003"/>
    <n v="-101.118476"/>
    <s v="SUV ( sport utility/suburban )"/>
    <s v="Eastbound"/>
    <s v="Wild animal hit - damage only"/>
    <s v="Animal in roadway"/>
    <m/>
    <s v="Wild animal hit"/>
    <s v="Wild animal hit - damage only"/>
    <s v="Wild animal hit"/>
    <x v="11"/>
    <x v="0"/>
  </r>
  <r>
    <n v="876"/>
    <n v="2008734"/>
    <d v="2020-08-02T04:00:00"/>
    <s v="JONES"/>
    <s v="N"/>
    <m/>
    <m/>
    <n v="-1"/>
    <n v="90"/>
    <s v="State Road"/>
    <s v="Clear"/>
    <s v="N"/>
    <s v="N"/>
    <s v="N"/>
    <s v="N"/>
    <n v="43.894162999999899"/>
    <n v="-100.9021"/>
    <s v="Mini-van/passenger van with seats for 8 or less, including driver"/>
    <s v="Westbound"/>
    <s v="Wild animal hit - damage only"/>
    <s v="Animal in roadway"/>
    <m/>
    <s v="Wild animal hit"/>
    <s v="Wild animal hit - damage only"/>
    <s v="Wild animal hit"/>
    <x v="11"/>
    <x v="0"/>
  </r>
  <r>
    <n v="877"/>
    <n v="2009352"/>
    <d v="2020-08-12T09:30:00"/>
    <s v="JACKSON"/>
    <s v="N"/>
    <s v="Helmet and eye protection"/>
    <s v="Straight ahead"/>
    <n v="0"/>
    <n v="90"/>
    <s v="State Road"/>
    <s v="Clear"/>
    <s v="N"/>
    <s v="N"/>
    <s v="N"/>
    <s v="N"/>
    <n v="43.842613999999898"/>
    <n v="-101.255154"/>
    <s v="Motorcycle"/>
    <s v="Eastbound"/>
    <s v="None; Swerving or avoiding due to wind, slippery surface, vehicle, object, non-motorist, etc."/>
    <s v="None"/>
    <m/>
    <s v="None"/>
    <s v="None"/>
    <s v="0.00 BAC"/>
    <x v="11"/>
    <x v="1"/>
  </r>
  <r>
    <n v="878"/>
    <n v="2009354"/>
    <d v="2020-08-10T11:05:00"/>
    <s v="JACKSON"/>
    <s v="N"/>
    <s v="Lap belt and shoulder harness used"/>
    <s v="Straight ahead"/>
    <n v="0"/>
    <n v="90"/>
    <s v="State Road"/>
    <s v="Clear"/>
    <s v="N"/>
    <s v="N"/>
    <s v="N"/>
    <s v="N"/>
    <n v="43.848030000000001"/>
    <n v="-101.21312500000001"/>
    <s v="Light truck (2 axles, 4 tires); SUV ( sport utility/suburban )"/>
    <s v="Eastbound; Westbound"/>
    <s v="None"/>
    <s v="None"/>
    <s v="IMPROPERLY EQUIPPED VEHICLES ON HIGHWAY."/>
    <s v="None; Tires"/>
    <s v="None"/>
    <s v="Test not given, Test not given"/>
    <x v="11"/>
    <x v="0"/>
  </r>
  <r>
    <n v="879"/>
    <n v="2008775"/>
    <d v="2020-04-29T21:29:00"/>
    <s v="MELLETTE"/>
    <s v="N"/>
    <m/>
    <m/>
    <n v="-1"/>
    <n v="83"/>
    <s v="State Road"/>
    <s v="Clear"/>
    <s v="N"/>
    <s v="N"/>
    <s v="N"/>
    <s v="N"/>
    <n v="43.552053000000001"/>
    <n v="-100.74670500000001"/>
    <s v="Passenger car"/>
    <s v="Northbound"/>
    <s v="Wild animal hit - damage only"/>
    <s v="Animal in roadway"/>
    <m/>
    <s v="Wild animal hit"/>
    <s v="Wild animal hit - damage only"/>
    <s v="Wild animal hit"/>
    <x v="11"/>
    <x v="0"/>
  </r>
  <r>
    <n v="880"/>
    <n v="2008745"/>
    <d v="2020-07-31T12:36:00"/>
    <s v="JACKSON"/>
    <s v="N"/>
    <s v="Lap belt and shoulder harness used"/>
    <s v="Slowing in traffic lane, Straight ahead"/>
    <n v="0"/>
    <n v="90"/>
    <s v="State Road"/>
    <s v="Clear"/>
    <s v="N"/>
    <s v="N"/>
    <s v="N"/>
    <s v="N"/>
    <n v="43.867562999999897"/>
    <n v="-101.171790999999"/>
    <s v="SUV ( sport utility/suburban )"/>
    <s v="Eastbound"/>
    <s v="None"/>
    <s v="Work zone ( construction/maintenance/utility )"/>
    <m/>
    <s v="None"/>
    <s v="None"/>
    <s v="Test not given, Test not given"/>
    <x v="11"/>
    <x v="0"/>
  </r>
  <r>
    <n v="881"/>
    <n v="2008772"/>
    <d v="2020-05-04T22:51:00"/>
    <s v="JONES"/>
    <s v="N"/>
    <m/>
    <m/>
    <n v="-1"/>
    <n v="90"/>
    <s v="State Road"/>
    <s v="Cloudy"/>
    <s v="N"/>
    <s v="N"/>
    <s v="N"/>
    <s v="N"/>
    <n v="43.9009369999999"/>
    <n v="-101.001499999999"/>
    <s v="SUV ( sport utility/suburban )"/>
    <s v="Eastbound"/>
    <s v="Wild animal hit - damage only"/>
    <s v="Animal in roadway"/>
    <m/>
    <s v="Wild animal hit"/>
    <s v="Wild animal hit - damage only"/>
    <s v="Wild animal hit"/>
    <x v="11"/>
    <x v="0"/>
  </r>
  <r>
    <n v="882"/>
    <n v="2009438"/>
    <d v="2020-08-15T07:28:00"/>
    <s v="JACKSON"/>
    <s v="N"/>
    <s v="Lap belt and shoulder harness used"/>
    <s v="Straight ahead"/>
    <n v="0"/>
    <n v="90"/>
    <s v="State Road"/>
    <s v="Clear"/>
    <s v="N"/>
    <s v="Y"/>
    <s v="N"/>
    <s v="N"/>
    <n v="43.850703000000003"/>
    <n v="-101.371178999999"/>
    <s v="Light truck (2 axles, 4 tires)"/>
    <s v="Eastbound"/>
    <s v="Failure to keep in proper lane; Fatigued/asleep"/>
    <s v="None"/>
    <s v="LANE DRIVING REQUIRED / ILLEGAL LANE CHANGE"/>
    <s v="None"/>
    <s v="None"/>
    <s v="0.00 BAC"/>
    <x v="11"/>
    <x v="0"/>
  </r>
  <r>
    <n v="883"/>
    <n v="2009447"/>
    <d v="2020-08-13T14:38:00"/>
    <s v="JONES"/>
    <s v="N"/>
    <s v="Lap belt and shoulder harness used"/>
    <s v="Straight ahead"/>
    <n v="0"/>
    <n v="90"/>
    <s v="State Road"/>
    <s v="Clear"/>
    <s v="N"/>
    <s v="N"/>
    <s v="N"/>
    <s v="N"/>
    <n v="43.889588000000003"/>
    <n v="-100.891319999999"/>
    <s v="Light truck (2 axles, 4 tires)"/>
    <s v="Eastbound"/>
    <s v="None"/>
    <s v="None"/>
    <m/>
    <s v="None"/>
    <s v="None"/>
    <s v="Test not given"/>
    <x v="11"/>
    <x v="0"/>
  </r>
  <r>
    <n v="884"/>
    <n v="2009448"/>
    <d v="2020-08-14T11:29:00"/>
    <s v="JACKSON"/>
    <s v="N"/>
    <s v="Helmet and eye protection"/>
    <s v="Straight ahead"/>
    <n v="0"/>
    <n v="90"/>
    <s v="State Road"/>
    <s v="Clear"/>
    <s v="N"/>
    <s v="N"/>
    <s v="N"/>
    <s v="N"/>
    <n v="43.897981000000001"/>
    <n v="-101.102952"/>
    <s v="Motorcycle"/>
    <s v="Eastbound"/>
    <s v="None"/>
    <s v="None"/>
    <m/>
    <s v="None"/>
    <s v="None"/>
    <s v="0.00 BAC"/>
    <x v="11"/>
    <x v="1"/>
  </r>
  <r>
    <n v="885"/>
    <n v="2009552"/>
    <d v="2020-07-22T01:00:00"/>
    <s v="MELLETTE"/>
    <s v="N"/>
    <m/>
    <s v="Straight ahead"/>
    <n v="0"/>
    <n v="44"/>
    <s v="State Road"/>
    <s v="Clear"/>
    <s v="N"/>
    <s v="N"/>
    <s v="N"/>
    <s v="N"/>
    <n v="43.573337000000002"/>
    <n v="-101.150244"/>
    <s v="Passenger car"/>
    <s v="Westbound"/>
    <s v="None; Running off road"/>
    <s v="None"/>
    <m/>
    <s v="None"/>
    <s v="None"/>
    <s v="0.25 BAC"/>
    <x v="11"/>
    <x v="4"/>
  </r>
  <r>
    <n v="886"/>
    <n v="2009160"/>
    <d v="2020-08-10T04:05:00"/>
    <s v="JONES"/>
    <s v="N"/>
    <m/>
    <m/>
    <n v="-1"/>
    <n v="248"/>
    <s v="State Road"/>
    <s v="Rain"/>
    <s v="N"/>
    <s v="N"/>
    <s v="N"/>
    <s v="N"/>
    <n v="43.890684"/>
    <n v="-100.895161999999"/>
    <s v="Passenger car"/>
    <s v="Eastbound"/>
    <s v="Wild animal hit - damage only"/>
    <s v="Animal in roadway"/>
    <m/>
    <s v="Wild animal hit"/>
    <s v="Wild animal hit - damage only"/>
    <s v="Wild animal hit"/>
    <x v="11"/>
    <x v="0"/>
  </r>
  <r>
    <n v="887"/>
    <n v="2010042"/>
    <d v="2020-08-23T20:03:00"/>
    <s v="JONES"/>
    <s v="N"/>
    <s v="None used"/>
    <s v="Straight ahead"/>
    <n v="0"/>
    <n v="248"/>
    <s v="State Road"/>
    <s v="Cloudy, Rain"/>
    <s v="N"/>
    <s v="N"/>
    <s v="N"/>
    <s v="N"/>
    <n v="43.899698999999899"/>
    <n v="-101.05074"/>
    <s v="Motorcycle"/>
    <s v="Eastbound"/>
    <s v="None"/>
    <s v="Animal in roadway"/>
    <m/>
    <s v="None"/>
    <s v="None"/>
    <s v="Test given, but unobtainable at time report filed"/>
    <x v="11"/>
    <x v="4"/>
  </r>
  <r>
    <n v="888"/>
    <n v="2009898"/>
    <d v="2020-08-21T20:28:00"/>
    <s v="JACKSON"/>
    <s v="N"/>
    <m/>
    <m/>
    <n v="-1"/>
    <n v="90"/>
    <s v="State Road"/>
    <s v="Clear"/>
    <s v="N"/>
    <s v="N"/>
    <s v="N"/>
    <s v="N"/>
    <n v="43.842576999999899"/>
    <n v="-101.247325"/>
    <s v="Light truck (2 axles, 4 tires)"/>
    <s v="Westbound"/>
    <s v="Wild animal hit - damage only"/>
    <s v="Animal in roadway"/>
    <m/>
    <s v="Wild animal hit"/>
    <s v="Wild animal hit - damage only"/>
    <s v="Wild animal hit"/>
    <x v="11"/>
    <x v="0"/>
  </r>
  <r>
    <n v="889"/>
    <n v="2009897"/>
    <d v="2020-08-11T18:52:00"/>
    <s v="JACKSON"/>
    <s v="N"/>
    <s v="Lap belt and shoulder harness used, None used"/>
    <s v="Straight ahead"/>
    <n v="0"/>
    <n v="90"/>
    <s v="State Road"/>
    <s v="Clear"/>
    <s v="N"/>
    <s v="N"/>
    <s v="N"/>
    <s v="N"/>
    <n v="43.842843000000002"/>
    <n v="-101.252285999999"/>
    <s v="SUV ( sport utility/suburban )"/>
    <s v="Westbound"/>
    <s v="Failure to keep in proper lane; Running off road"/>
    <s v="None"/>
    <s v="DUI, CARELESS DRIVING., FINANCIAL RESPONSIBILITY - OWNER"/>
    <s v="None"/>
    <s v="None"/>
    <s v="0.22 BAC, Not reported, Not reported"/>
    <x v="11"/>
    <x v="1"/>
  </r>
  <r>
    <n v="890"/>
    <n v="2010624"/>
    <d v="2020-09-10T17:00:00"/>
    <s v="JACKSON"/>
    <s v="N"/>
    <s v="None used"/>
    <s v="Straight ahead"/>
    <n v="0"/>
    <n v="90"/>
    <s v="State Road"/>
    <s v="Clear"/>
    <s v="N"/>
    <s v="N"/>
    <s v="N"/>
    <s v="N"/>
    <n v="43.841951000000002"/>
    <n v="-101.270126"/>
    <s v="Light truck (2 axles, 4 tires)"/>
    <s v="Eastbound"/>
    <s v="Exceeded posted speed limit; None"/>
    <s v="None"/>
    <s v="CARELESS DRIVING., ADULT SEATBELT VIOLATION ---- AFTER 9/1/73"/>
    <s v="None"/>
    <s v="None"/>
    <s v="0.00 BAC"/>
    <x v="11"/>
    <x v="0"/>
  </r>
  <r>
    <n v="891"/>
    <n v="2010106"/>
    <d v="2020-08-29T20:40:00"/>
    <s v="JONES"/>
    <s v="N"/>
    <m/>
    <m/>
    <n v="-1"/>
    <n v="90"/>
    <s v="State Road"/>
    <s v="Clear"/>
    <s v="N"/>
    <s v="N"/>
    <s v="N"/>
    <s v="N"/>
    <n v="43.88664"/>
    <n v="-100.879687"/>
    <s v="SUV ( sport utility/suburban )"/>
    <s v="Eastbound"/>
    <s v="Wild animal hit - damage only"/>
    <s v="Animal in roadway"/>
    <m/>
    <s v="Wild animal hit"/>
    <s v="Wild animal hit - damage only"/>
    <s v="Wild animal hit"/>
    <x v="11"/>
    <x v="0"/>
  </r>
  <r>
    <n v="892"/>
    <n v="2010492"/>
    <d v="2020-09-07T13:15:00"/>
    <s v="JACKSON"/>
    <s v="N"/>
    <s v="Lap belt and shoulder harness used"/>
    <s v="Slowing in traffic lane, Straight ahead"/>
    <n v="0"/>
    <n v="90"/>
    <s v="State Road"/>
    <s v="Clear"/>
    <s v="N"/>
    <s v="N"/>
    <s v="N"/>
    <s v="N"/>
    <n v="43.8427539999999"/>
    <n v="-101.312624999999"/>
    <s v="Light truck (2 axles, 4 tires); SUV ( sport utility/suburban )"/>
    <s v="Eastbound"/>
    <s v="Failed to yield to vehicle; Followed too closely; None"/>
    <s v="None"/>
    <m/>
    <s v="None"/>
    <s v="None"/>
    <s v="0.00 BAC, 0.00 BAC"/>
    <x v="11"/>
    <x v="0"/>
  </r>
  <r>
    <n v="893"/>
    <n v="2010493"/>
    <d v="2020-09-06T14:28:00"/>
    <s v="JONES"/>
    <s v="N"/>
    <s v="Lap belt only used"/>
    <s v="Straight ahead"/>
    <n v="0"/>
    <n v="90"/>
    <s v="State Road"/>
    <s v="Clear"/>
    <s v="N"/>
    <s v="N"/>
    <s v="N"/>
    <s v="N"/>
    <n v="43.901195000000001"/>
    <n v="-101.060463999999"/>
    <s v="SUV ( sport utility/suburban )"/>
    <s v="Westbound"/>
    <s v="Failure to keep in proper lane; None"/>
    <s v="None"/>
    <s v="LANE DRIVING REQUIRED / ILLEGAL LANE CHANGE"/>
    <s v="None"/>
    <s v="None"/>
    <s v="0.00 BAC"/>
    <x v="11"/>
    <x v="0"/>
  </r>
  <r>
    <n v="894"/>
    <n v="2011018"/>
    <d v="2020-09-13T18:15:00"/>
    <s v="MELLETTE"/>
    <s v="N"/>
    <m/>
    <m/>
    <n v="-1"/>
    <n v="83"/>
    <s v="State Road"/>
    <s v="Clear"/>
    <s v="N"/>
    <s v="N"/>
    <s v="N"/>
    <s v="N"/>
    <n v="43.707447000000002"/>
    <n v="-100.688266999999"/>
    <s v="Passenger car"/>
    <s v="Southbound"/>
    <s v="Wild animal hit - damage only"/>
    <s v="Animal in roadway"/>
    <m/>
    <s v="Wild animal hit"/>
    <s v="Wild animal hit - damage only"/>
    <s v="Wild animal hit"/>
    <x v="11"/>
    <x v="0"/>
  </r>
  <r>
    <n v="895"/>
    <n v="2011019"/>
    <d v="2020-09-13T19:00:00"/>
    <s v="MELLETTE"/>
    <s v="N"/>
    <m/>
    <m/>
    <n v="-1"/>
    <n v="83"/>
    <s v="State Road"/>
    <s v="Clear"/>
    <s v="N"/>
    <s v="N"/>
    <s v="N"/>
    <s v="N"/>
    <n v="43.658991"/>
    <n v="-100.720883"/>
    <s v="Passenger car"/>
    <s v="Northbound"/>
    <s v="Wild animal hit - damage only"/>
    <s v="Animal in roadway"/>
    <m/>
    <s v="Wild animal hit"/>
    <s v="Wild animal hit - damage only"/>
    <s v="Wild animal hit"/>
    <x v="11"/>
    <x v="0"/>
  </r>
  <r>
    <n v="896"/>
    <n v="2010659"/>
    <d v="2020-09-01T20:00:00"/>
    <s v="JONES"/>
    <s v="N"/>
    <s v="Helmet and eye protection"/>
    <s v="Straight ahead"/>
    <n v="0"/>
    <n v="248"/>
    <s v="State Road"/>
    <s v="Clear"/>
    <s v="N"/>
    <s v="N"/>
    <s v="N"/>
    <s v="N"/>
    <n v="43.8941599999999"/>
    <n v="-100.927740999999"/>
    <s v="Motorcycle"/>
    <s v="Eastbound"/>
    <s v="None"/>
    <s v="Animal in roadway"/>
    <m/>
    <s v="None"/>
    <s v="None"/>
    <s v="Test not given"/>
    <x v="11"/>
    <x v="2"/>
  </r>
  <r>
    <n v="897"/>
    <n v="2011137"/>
    <d v="2020-07-25T18:49:00"/>
    <s v="JONES"/>
    <s v="N"/>
    <s v="Shoulder harness only used"/>
    <s v="Straight ahead"/>
    <n v="0"/>
    <n v="90"/>
    <s v="State Road"/>
    <s v="Clear"/>
    <s v="N"/>
    <s v="N"/>
    <s v="N"/>
    <s v="N"/>
    <n v="43.886811000000002"/>
    <n v="-100.778527999999"/>
    <s v="Light truck (2 axles, 4 tires)"/>
    <s v="Westbound"/>
    <s v="None; Other"/>
    <s v="None"/>
    <m/>
    <s v="Tires"/>
    <s v="None"/>
    <s v="Test not given"/>
    <x v="11"/>
    <x v="0"/>
  </r>
  <r>
    <n v="898"/>
    <n v="2011629"/>
    <d v="2020-07-31T22:25:00"/>
    <s v="JACKSON"/>
    <s v="N"/>
    <m/>
    <m/>
    <n v="-1"/>
    <n v="90"/>
    <s v="State Road"/>
    <s v="Clear"/>
    <s v="N"/>
    <s v="N"/>
    <s v="N"/>
    <s v="N"/>
    <n v="43.836269999999899"/>
    <n v="-101.58716200000001"/>
    <s v="Passenger car"/>
    <s v="Westbound"/>
    <s v="Wild animal hit - damage only"/>
    <s v="Animal in roadway"/>
    <m/>
    <s v="Wild animal hit"/>
    <s v="Wild animal hit - damage only"/>
    <s v="Wild animal hit"/>
    <x v="11"/>
    <x v="0"/>
  </r>
  <r>
    <n v="899"/>
    <n v="2011631"/>
    <d v="2020-08-28T20:30:00"/>
    <s v="JACKSON"/>
    <s v="N"/>
    <m/>
    <m/>
    <n v="-1"/>
    <n v="90"/>
    <s v="State Road"/>
    <s v="Clear"/>
    <s v="N"/>
    <s v="N"/>
    <s v="N"/>
    <s v="N"/>
    <n v="43.845143999999898"/>
    <n v="-101.511488"/>
    <s v="SUV ( sport utility/suburban )"/>
    <s v="Westbound"/>
    <s v="Wild animal hit - damage only"/>
    <s v="Animal in roadway"/>
    <m/>
    <s v="Wild animal hit"/>
    <s v="Wild animal hit - damage only"/>
    <s v="Wild animal hit"/>
    <x v="11"/>
    <x v="0"/>
  </r>
  <r>
    <n v="901"/>
    <n v="2011140"/>
    <d v="2020-09-01T10:57:00"/>
    <s v="JONES"/>
    <s v="N"/>
    <s v="Lap belt and shoulder harness used"/>
    <s v="Straight ahead"/>
    <n v="0"/>
    <n v="83"/>
    <s v="State Road"/>
    <s v="Clear"/>
    <s v="N"/>
    <s v="N"/>
    <s v="N"/>
    <s v="N"/>
    <n v="43.759270000000001"/>
    <n v="-100.682001999999"/>
    <s v="Mini-van/passenger van with seats for 8 or less, including driver"/>
    <s v="Southbound"/>
    <s v="None"/>
    <s v="None"/>
    <m/>
    <s v="Tires"/>
    <s v="None"/>
    <s v="0.00 BAC"/>
    <x v="11"/>
    <x v="0"/>
  </r>
  <r>
    <n v="902"/>
    <n v="2011833"/>
    <d v="2020-10-02T18:40:00"/>
    <s v="JONES"/>
    <s v="N"/>
    <s v="Lap belt and shoulder harness used"/>
    <s v="Straight ahead"/>
    <n v="0"/>
    <n v="90"/>
    <s v="State Road"/>
    <s v="Rain"/>
    <s v="N"/>
    <s v="N"/>
    <s v="N"/>
    <s v="N"/>
    <n v="43.901193999999897"/>
    <n v="-101.056388999999"/>
    <s v="SUV ( sport utility/suburban )"/>
    <s v="Westbound"/>
    <s v="Disregarded traffic signs or signals; None"/>
    <s v="Work zone ( construction/maintenance/utility )"/>
    <m/>
    <s v="None"/>
    <s v="None"/>
    <s v="0.00 BAC"/>
    <x v="11"/>
    <x v="0"/>
  </r>
  <r>
    <n v="903"/>
    <n v="2012789"/>
    <d v="2020-10-02T17:10:00"/>
    <s v="JACKSON"/>
    <s v="N"/>
    <s v="Lap belt and shoulder harness used"/>
    <s v="Straight ahead"/>
    <n v="0"/>
    <n v="90"/>
    <s v="State Road"/>
    <s v="Clear"/>
    <s v="N"/>
    <s v="N"/>
    <s v="N"/>
    <s v="N"/>
    <n v="43.899667000000001"/>
    <n v="-101.093952"/>
    <s v="Light truck (2 axles, 4 tires); SUV ( sport utility/suburban )"/>
    <s v="Westbound"/>
    <s v="Followed too closely; None"/>
    <s v="None"/>
    <s v="FINANCIAL RESPONSIBILITY - OWNER"/>
    <s v="None"/>
    <s v="None"/>
    <s v="0.00 BAC, 0.00 BAC"/>
    <x v="11"/>
    <x v="0"/>
  </r>
  <r>
    <n v="904"/>
    <n v="2012790"/>
    <d v="2020-10-03T13:00:00"/>
    <s v="JACKSON"/>
    <s v="N"/>
    <s v="Lap belt and shoulder harness used"/>
    <s v="Straight ahead"/>
    <n v="0"/>
    <n v="90"/>
    <s v="State Road"/>
    <s v="Clear"/>
    <s v="Y"/>
    <s v="N"/>
    <s v="N"/>
    <s v="N"/>
    <n v="43.901162999999897"/>
    <n v="-101.078095"/>
    <s v="SUV ( sport utility/suburban )"/>
    <s v="Westbound"/>
    <s v="Over-correcting/over-steering; Running off road"/>
    <s v="None"/>
    <m/>
    <s v="None"/>
    <s v="None"/>
    <s v="0.00 BAC"/>
    <x v="11"/>
    <x v="0"/>
  </r>
  <r>
    <n v="905"/>
    <n v="2012801"/>
    <d v="2020-09-22T14:54:00"/>
    <s v="JACKSON"/>
    <s v="N"/>
    <s v="Lap belt and shoulder harness used"/>
    <s v="Straight ahead"/>
    <n v="0"/>
    <n v="90"/>
    <s v="State Road"/>
    <s v="Clear"/>
    <s v="N"/>
    <s v="N"/>
    <s v="N"/>
    <s v="N"/>
    <n v="43.888617000000004"/>
    <n v="-101.126200999999"/>
    <s v="SUV ( sport utility/suburban )"/>
    <s v="Westbound"/>
    <s v="Failure to keep in proper lane; None"/>
    <s v="None"/>
    <m/>
    <s v="None"/>
    <s v="None"/>
    <s v="Test not given"/>
    <x v="11"/>
    <x v="0"/>
  </r>
  <r>
    <n v="906"/>
    <n v="2013030"/>
    <d v="2020-10-21T10:20:00"/>
    <s v="JACKSON"/>
    <s v="N"/>
    <s v="Lap belt and shoulder harness used"/>
    <s v="Straight ahead"/>
    <n v="0"/>
    <n v="90"/>
    <s v="State Road"/>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11"/>
    <x v="0"/>
  </r>
  <r>
    <n v="907"/>
    <n v="2013037"/>
    <d v="2020-10-22T12:13:00"/>
    <s v="JACKSON"/>
    <s v="N"/>
    <s v="Lap belt and shoulder harness used"/>
    <s v="Straight ahead"/>
    <n v="0"/>
    <n v="90"/>
    <s v="State Road"/>
    <s v="Snow"/>
    <s v="N"/>
    <s v="N"/>
    <s v="N"/>
    <s v="N"/>
    <n v="43.842942999999899"/>
    <n v="-101.285234"/>
    <s v="Passenger car; SUV ( sport utility/suburban )"/>
    <s v="Eastbound; Westbound"/>
    <s v="Driving too fast for conditions; None"/>
    <s v="None; Road surface condition ( wet, icy, snow, slush, etc. )"/>
    <s v="OVERDRIVING ROAD CONDITIONS"/>
    <s v="None"/>
    <s v="None; Weather conditions"/>
    <s v="0.00 BAC, Not reported, 0.00 BAC, Not reported"/>
    <x v="11"/>
    <x v="1"/>
  </r>
  <r>
    <n v="908"/>
    <n v="2013057"/>
    <d v="2020-10-22T19:48:00"/>
    <s v="JONES"/>
    <s v="N"/>
    <s v="Lap belt only used"/>
    <s v="Straight ahead"/>
    <n v="0"/>
    <n v="90"/>
    <s v="State Road"/>
    <s v="Sleet, hail ( freezing rain or drizzle )"/>
    <s v="N"/>
    <s v="N"/>
    <s v="N"/>
    <s v="N"/>
    <n v="43.886750999999897"/>
    <n v="-100.832913"/>
    <s v="Tractor/semi-trailer"/>
    <s v="Eastbound"/>
    <s v="Failure to keep in proper lane; None"/>
    <s v="Road surface condition ( wet, icy, snow, slush, etc. )"/>
    <s v="LANE DRIVING REQUIRED / ILLEGAL LANE CHANGE"/>
    <s v="None"/>
    <s v="Weather conditions"/>
    <s v="Test not given"/>
    <x v="11"/>
    <x v="0"/>
  </r>
  <r>
    <n v="910"/>
    <n v="2013329"/>
    <d v="2020-10-22T17:06:00"/>
    <s v="JONES"/>
    <s v="N"/>
    <s v="Lap belt and shoulder harness used"/>
    <s v="Overtaking/passing, Straight ahead"/>
    <n v="0"/>
    <n v="90"/>
    <s v="State Road"/>
    <s v="Cloudy"/>
    <s v="N"/>
    <s v="N"/>
    <s v="N"/>
    <s v="N"/>
    <n v="43.884842999999897"/>
    <n v="-100.733519999999"/>
    <s v="Passenger car; Tractor/semi-trailer"/>
    <s v="Westbound"/>
    <s v="None"/>
    <s v="None; Road surface condition ( wet, icy, snow, slush, etc. )"/>
    <m/>
    <s v="None"/>
    <s v="None; Weather conditions"/>
    <s v="Test not given, Test not given"/>
    <x v="11"/>
    <x v="0"/>
  </r>
  <r>
    <n v="911"/>
    <n v="2013568"/>
    <d v="2020-10-22T11:00:00"/>
    <s v="JACKSON"/>
    <s v="N"/>
    <s v="Lap belt and shoulder harness used"/>
    <s v="Straight ahead"/>
    <n v="0"/>
    <n v="90"/>
    <s v="State Road"/>
    <s v="Cloudy, Snow"/>
    <s v="N"/>
    <s v="N"/>
    <s v="N"/>
    <s v="N"/>
    <n v="43.851103000000002"/>
    <n v="-101.47582800000001"/>
    <s v="Passenger car"/>
    <s v="Westbound"/>
    <s v="Drinking; Driving too fast for conditions"/>
    <s v="Road surface condition ( wet, icy, snow, slush, etc. )"/>
    <s v="POSSESSION OF MARIJUANA, POSSESSION OF DRUG PARAPHERNALIA BY DRIVER OF VEHICLE, DUI, OPEN CONTAINER IN VEHICLE"/>
    <s v="None"/>
    <s v="None"/>
    <s v="0.28 BAC"/>
    <x v="11"/>
    <x v="0"/>
  </r>
  <r>
    <n v="912"/>
    <n v="2013609"/>
    <d v="2020-10-30T19:00:00"/>
    <s v="JONES"/>
    <s v="N"/>
    <m/>
    <m/>
    <n v="-1"/>
    <n v="90"/>
    <s v="State Road"/>
    <s v="Clear"/>
    <s v="N"/>
    <s v="N"/>
    <s v="N"/>
    <s v="N"/>
    <n v="43.886792"/>
    <n v="-100.800697"/>
    <s v="SUV ( sport utility/suburban )"/>
    <s v="Westbound"/>
    <s v="Wild animal hit - damage only"/>
    <s v="Animal in roadway"/>
    <m/>
    <s v="Wild animal hit"/>
    <s v="Wild animal hit - damage only"/>
    <s v="Wild animal hit"/>
    <x v="11"/>
    <x v="0"/>
  </r>
  <r>
    <n v="913"/>
    <n v="2013790"/>
    <d v="2020-11-01T19:15:00"/>
    <s v="JONES"/>
    <s v="N"/>
    <m/>
    <m/>
    <n v="-1"/>
    <n v="90"/>
    <s v="State Road"/>
    <s v="Clear"/>
    <s v="N"/>
    <s v="N"/>
    <s v="N"/>
    <s v="N"/>
    <n v="43.900937999999897"/>
    <n v="-100.978123999999"/>
    <s v="Passenger car"/>
    <s v="Eastbound"/>
    <s v="Wild animal hit - damage only"/>
    <s v="Animal in roadway"/>
    <m/>
    <s v="Wild animal hit"/>
    <s v="Wild animal hit - damage only"/>
    <s v="Wild animal hit"/>
    <x v="11"/>
    <x v="0"/>
  </r>
  <r>
    <n v="914"/>
    <n v="2013546"/>
    <d v="2020-10-21T08:25:00"/>
    <s v="JONES"/>
    <s v="N"/>
    <s v="Lap belt and shoulder harness used"/>
    <s v="Overtaking/passing, Straight ahead"/>
    <n v="0"/>
    <n v="90"/>
    <s v="State Road"/>
    <s v="Sleet, hail ( freezing rain or drizzle ), Snow"/>
    <s v="N"/>
    <s v="N"/>
    <s v="N"/>
    <s v="N"/>
    <n v="43.900911999999899"/>
    <n v="-100.934595"/>
    <s v="SUV ( sport utility/suburban ); Tractor/semi-trailer"/>
    <s v="Eastbound"/>
    <s v="Driving too fast for conditions; None"/>
    <s v="Road surface condition ( wet, icy, snow, slush, etc. )"/>
    <s v="OVERDRIVING ROAD CONDITIONS"/>
    <s v="None"/>
    <s v="None"/>
    <s v="0.00 BAC, Test not given"/>
    <x v="11"/>
    <x v="0"/>
  </r>
  <r>
    <n v="915"/>
    <n v="2014149"/>
    <d v="2020-10-25T16:15:00"/>
    <s v="JONES"/>
    <s v="N"/>
    <s v="Lap belt and shoulder harness used"/>
    <s v="Straight ahead"/>
    <n v="0"/>
    <n v="90"/>
    <s v="State Road"/>
    <s v="Cloudy"/>
    <s v="N"/>
    <s v="N"/>
    <s v="N"/>
    <s v="N"/>
    <n v="43.883930999999897"/>
    <n v="-100.722956999999"/>
    <s v="SUV ( sport utility/suburban )"/>
    <s v="Westbound"/>
    <s v="Driving too fast for conditions; None"/>
    <s v="Road surface condition ( wet, icy, snow, slush, etc. )"/>
    <m/>
    <s v="Tires"/>
    <s v="None"/>
    <s v="Test not given"/>
    <x v="11"/>
    <x v="2"/>
  </r>
  <r>
    <n v="916"/>
    <n v="2014147"/>
    <d v="2020-10-22T15:15:00"/>
    <s v="JONES"/>
    <s v="N"/>
    <s v="Lap belt and shoulder harness used"/>
    <s v="Straight ahead"/>
    <n v="0"/>
    <n v="90"/>
    <s v="State Road"/>
    <s v="Snow, Fog, smog, smoke"/>
    <s v="N"/>
    <s v="N"/>
    <s v="N"/>
    <s v="N"/>
    <n v="43.886822000000002"/>
    <n v="-100.771292"/>
    <s v="Tractor/semi-trailer"/>
    <s v="Westbound"/>
    <s v="None"/>
    <s v="Road surface condition ( wet, icy, snow, slush, etc. )"/>
    <m/>
    <s v="None"/>
    <s v="Weather conditions"/>
    <s v="Test not given"/>
    <x v="11"/>
    <x v="0"/>
  </r>
  <r>
    <n v="917"/>
    <n v="2013252"/>
    <d v="2020-10-24T12:06:00"/>
    <s v="JACKSON"/>
    <s v="N"/>
    <s v="Lap belt and shoulder harness used"/>
    <s v="Straight ahead"/>
    <n v="0"/>
    <n v="90"/>
    <s v="State Road"/>
    <s v="Snow"/>
    <s v="N"/>
    <s v="N"/>
    <s v="N"/>
    <s v="N"/>
    <n v="43.878546"/>
    <n v="-101.145933999999"/>
    <s v="Light truck (2 axles, 4 tires); Passenger car"/>
    <s v="Eastbound; Westbound"/>
    <s v="None"/>
    <s v="Road surface condition ( wet, icy, snow, slush, etc. ); Rut, holes, bumps"/>
    <m/>
    <s v="None; Tires"/>
    <s v="Weather conditions"/>
    <s v="Test not given, Test not given"/>
    <x v="11"/>
    <x v="0"/>
  </r>
  <r>
    <n v="918"/>
    <n v="2014753"/>
    <d v="2020-11-12T19:00:00"/>
    <s v="JONES"/>
    <s v="N"/>
    <m/>
    <m/>
    <n v="-1"/>
    <n v="90"/>
    <s v="State Road"/>
    <s v="Clear"/>
    <s v="N"/>
    <s v="N"/>
    <s v="N"/>
    <s v="N"/>
    <n v="43.886315000000003"/>
    <n v="-100.75050400000001"/>
    <s v="Single-unit truck (2 axle, 6 tires) GVWR 10,001 lbs or more"/>
    <s v="Westbound"/>
    <s v="Wild animal hit - damage only"/>
    <s v="Animal in roadway"/>
    <m/>
    <s v="Wild animal hit"/>
    <s v="Wild animal hit - damage only"/>
    <s v="Wild animal hit"/>
    <x v="11"/>
    <x v="0"/>
  </r>
  <r>
    <n v="919"/>
    <n v="2014825"/>
    <d v="2020-11-18T17:10:00"/>
    <s v="JONES"/>
    <s v="N"/>
    <m/>
    <m/>
    <n v="-1"/>
    <n v="90"/>
    <s v="State Road"/>
    <s v="Clear"/>
    <s v="N"/>
    <s v="N"/>
    <s v="N"/>
    <s v="N"/>
    <n v="43.886442000000002"/>
    <n v="-100.875028"/>
    <s v="Tractor/semi-trailer"/>
    <s v="Eastbound"/>
    <s v="Wild animal hit - damage only"/>
    <s v="Animal in roadway"/>
    <m/>
    <s v="Wild animal hit"/>
    <s v="Wild animal hit - damage only"/>
    <s v="Wild animal hit"/>
    <x v="11"/>
    <x v="0"/>
  </r>
  <r>
    <n v="920"/>
    <n v="2014826"/>
    <d v="2020-11-18T21:17:00"/>
    <s v="JACKSON"/>
    <s v="N"/>
    <m/>
    <m/>
    <n v="-1"/>
    <n v="90"/>
    <s v="State Road"/>
    <s v="Clear"/>
    <s v="N"/>
    <s v="N"/>
    <s v="N"/>
    <s v="N"/>
    <n v="43.851745000000001"/>
    <n v="-101.414348"/>
    <s v="Light truck (2 axles, 4 tires)"/>
    <s v="Eastbound"/>
    <s v="Wild animal hit - damage only"/>
    <s v="Animal in roadway"/>
    <m/>
    <s v="Wild animal hit"/>
    <s v="Wild animal hit - damage only"/>
    <s v="Wild animal hit"/>
    <x v="11"/>
    <x v="0"/>
  </r>
  <r>
    <n v="921"/>
    <n v="2015027"/>
    <d v="2020-11-11T22:40:00"/>
    <s v="JONES"/>
    <s v="N"/>
    <m/>
    <m/>
    <n v="-1"/>
    <n v="90"/>
    <s v="State Road"/>
    <s v="Clear"/>
    <s v="N"/>
    <s v="N"/>
    <s v="N"/>
    <s v="N"/>
    <n v="43.9011929999999"/>
    <n v="-101.041264999999"/>
    <s v="Light truck (2 axles, 4 tires)"/>
    <s v="Westbound"/>
    <s v="Wild animal hit - damage only"/>
    <s v="Animal in roadway"/>
    <m/>
    <s v="Wild animal hit"/>
    <s v="Wild animal hit - damage only"/>
    <s v="Wild animal hit"/>
    <x v="11"/>
    <x v="0"/>
  </r>
  <r>
    <n v="922"/>
    <n v="2015091"/>
    <d v="2020-11-19T21:40:00"/>
    <s v="JACKSON"/>
    <s v="N"/>
    <m/>
    <m/>
    <n v="-1"/>
    <n v="90"/>
    <s v="State Road"/>
    <s v="Clear"/>
    <s v="N"/>
    <s v="N"/>
    <s v="N"/>
    <s v="N"/>
    <n v="43.851742000000002"/>
    <n v="-101.432839999999"/>
    <s v="Light truck (2 axles, 4 tires)"/>
    <s v="Westbound"/>
    <s v="Wild animal hit - damage only"/>
    <s v="Animal in roadway"/>
    <m/>
    <s v="Wild animal hit"/>
    <s v="Wild animal hit - damage only"/>
    <s v="Wild animal hit"/>
    <x v="11"/>
    <x v="0"/>
  </r>
  <r>
    <n v="923"/>
    <n v="2014664"/>
    <d v="2020-11-16T22:17:00"/>
    <s v="JACKSON"/>
    <s v="N"/>
    <m/>
    <m/>
    <n v="-1"/>
    <n v="90"/>
    <s v="State Road"/>
    <s v="Clear"/>
    <s v="N"/>
    <s v="N"/>
    <s v="N"/>
    <s v="N"/>
    <n v="43.8388279999999"/>
    <n v="-101.531154999999"/>
    <s v="Truck pulling trailer(s) - GCWR 10,001 lbs or more"/>
    <s v="Westbound"/>
    <s v="Wild animal hit - damage only"/>
    <s v="Animal in roadway"/>
    <m/>
    <s v="Wild animal hit"/>
    <s v="Wild animal hit - damage only"/>
    <s v="Wild animal hit"/>
    <x v="11"/>
    <x v="0"/>
  </r>
  <r>
    <n v="924"/>
    <n v="2015132"/>
    <d v="2020-10-22T14:04:00"/>
    <s v="JACKSON"/>
    <s v="N"/>
    <s v="Lap belt and shoulder harness used"/>
    <s v="Straight ahead"/>
    <n v="0"/>
    <n v="90"/>
    <s v="State Road"/>
    <s v="Snow"/>
    <s v="N"/>
    <s v="N"/>
    <s v="N"/>
    <s v="N"/>
    <n v="43.900941000000003"/>
    <n v="-101.069789999999"/>
    <s v="Light truck (2 axles, 4 tires)"/>
    <s v="Eastbound"/>
    <s v="Failure to keep in proper lane; None"/>
    <s v="Road surface condition ( wet, icy, snow, slush, etc. )"/>
    <m/>
    <s v="None"/>
    <s v="None"/>
    <s v="0.00 BAC"/>
    <x v="11"/>
    <x v="0"/>
  </r>
  <r>
    <n v="925"/>
    <n v="2015457"/>
    <d v="2020-11-26T18:13:00"/>
    <s v="JONES"/>
    <s v="N"/>
    <m/>
    <m/>
    <n v="-1"/>
    <n v="90"/>
    <s v="State Road"/>
    <s v="Clear"/>
    <s v="N"/>
    <s v="N"/>
    <s v="N"/>
    <s v="N"/>
    <n v="43.888466999999899"/>
    <n v="-100.887512999999"/>
    <s v="SUV ( sport utility/suburban )"/>
    <s v="Westbound"/>
    <s v="Wild animal hit - damage only"/>
    <s v="Animal in roadway"/>
    <m/>
    <s v="Wild animal hit"/>
    <s v="Wild animal hit - damage only"/>
    <s v="Wild animal hit"/>
    <x v="11"/>
    <x v="0"/>
  </r>
  <r>
    <n v="926"/>
    <n v="2015458"/>
    <d v="2020-11-29T02:15:00"/>
    <s v="JACKSON"/>
    <s v="N"/>
    <m/>
    <m/>
    <n v="-1"/>
    <n v="90"/>
    <s v="State Road"/>
    <s v="Clear"/>
    <s v="N"/>
    <s v="N"/>
    <s v="N"/>
    <s v="N"/>
    <n v="43.842559000000001"/>
    <n v="-101.242923"/>
    <s v="Passenger car"/>
    <s v="Eastbound"/>
    <s v="Wild animal hit - damage only"/>
    <s v="Animal in roadway"/>
    <m/>
    <s v="Wild animal hit"/>
    <s v="Wild animal hit - damage only"/>
    <s v="Wild animal hit"/>
    <x v="11"/>
    <x v="0"/>
  </r>
  <r>
    <n v="927"/>
    <n v="2015598"/>
    <d v="2020-11-20T20:46:00"/>
    <s v="JACKSON"/>
    <s v="N"/>
    <m/>
    <m/>
    <n v="-1"/>
    <n v="90"/>
    <s v="State Road"/>
    <s v="Clear"/>
    <s v="N"/>
    <s v="N"/>
    <s v="N"/>
    <s v="N"/>
    <n v="43.851911000000001"/>
    <n v="-101.38992500000001"/>
    <s v="Light truck (2 axles, 4 tires)"/>
    <s v="Westbound"/>
    <s v="Wild animal hit - damage only"/>
    <s v="Animal in roadway"/>
    <m/>
    <s v="Wild animal hit"/>
    <s v="Wild animal hit - damage only"/>
    <s v="Wild animal hit"/>
    <x v="11"/>
    <x v="0"/>
  </r>
  <r>
    <n v="928"/>
    <n v="2015597"/>
    <d v="2020-11-20T18:53:00"/>
    <s v="JACKSON"/>
    <s v="N"/>
    <m/>
    <m/>
    <n v="-1"/>
    <n v="90"/>
    <s v="State Road"/>
    <s v="Clear"/>
    <s v="N"/>
    <s v="N"/>
    <s v="N"/>
    <s v="N"/>
    <n v="43.839505000000003"/>
    <n v="-101.52905800000001"/>
    <s v="Single-unit truck (2 axle, 6 tires) GVWR 10,000 lbs or less"/>
    <s v="Eastbound"/>
    <s v="Wild animal hit - damage only"/>
    <s v="Animal in roadway"/>
    <m/>
    <s v="Wild animal hit"/>
    <s v="Wild animal hit - damage only"/>
    <s v="Wild animal hit"/>
    <x v="11"/>
    <x v="0"/>
  </r>
  <r>
    <n v="929"/>
    <n v="2015600"/>
    <d v="2020-11-28T06:08:00"/>
    <s v="JACKSON"/>
    <s v="N"/>
    <m/>
    <m/>
    <n v="-1"/>
    <n v="90"/>
    <s v="State Road"/>
    <s v="Clear"/>
    <s v="N"/>
    <s v="N"/>
    <s v="N"/>
    <s v="N"/>
    <n v="43.836641"/>
    <n v="-101.537460999999"/>
    <s v="SUV ( sport utility/suburban )"/>
    <s v="Westbound"/>
    <s v="Wild animal hit - damage only"/>
    <s v="Animal in roadway"/>
    <m/>
    <s v="Wild animal hit"/>
    <s v="Wild animal hit - damage only"/>
    <s v="Wild animal hit"/>
    <x v="11"/>
    <x v="0"/>
  </r>
  <r>
    <n v="930"/>
    <n v="2015601"/>
    <d v="2020-11-29T22:03:00"/>
    <s v="JACKSON"/>
    <s v="N"/>
    <m/>
    <m/>
    <n v="-1"/>
    <n v="90"/>
    <s v="State Road"/>
    <s v="Clear"/>
    <s v="N"/>
    <s v="N"/>
    <s v="N"/>
    <s v="N"/>
    <n v="43.846072999999897"/>
    <n v="-101.337469999999"/>
    <s v="Tractor/semi-trailer"/>
    <s v="Westbound"/>
    <s v="Wild animal hit - damage only"/>
    <s v="Animal in roadway"/>
    <m/>
    <s v="Wild animal hit"/>
    <s v="Wild animal hit - damage only"/>
    <s v="Wild animal hit"/>
    <x v="11"/>
    <x v="0"/>
  </r>
  <r>
    <n v="931"/>
    <n v="2016201"/>
    <d v="2020-11-28T23:34:00"/>
    <s v="JACKSON"/>
    <s v="N"/>
    <s v="Lap belt only used"/>
    <s v="Changing lanes, Straight ahead"/>
    <n v="0"/>
    <n v="90"/>
    <s v="State Road"/>
    <s v="Clear"/>
    <s v="N"/>
    <s v="N"/>
    <s v="N"/>
    <s v="N"/>
    <n v="43.861459000000004"/>
    <n v="-101.186306"/>
    <s v="Tractor/semi-trailer"/>
    <s v="Westbound"/>
    <s v="Failure to keep in proper lane; None"/>
    <s v="None"/>
    <s v="LANE DRIVING REQUIRED / ILLEGAL LANE CHANGE"/>
    <s v="None"/>
    <s v="None"/>
    <s v="0.00 BAC, 0.00 BAC"/>
    <x v="11"/>
    <x v="0"/>
  </r>
  <r>
    <n v="932"/>
    <n v="2016560"/>
    <d v="2020-10-21T09:55:00"/>
    <s v="JACKSON"/>
    <s v="N"/>
    <s v="Lap belt and shoulder harness used"/>
    <s v="Straight ahead"/>
    <n v="0"/>
    <n v="90"/>
    <s v="State Road"/>
    <s v="Snow"/>
    <s v="N"/>
    <s v="N"/>
    <s v="N"/>
    <s v="N"/>
    <n v="43.894815999999899"/>
    <n v="-101.113957999999"/>
    <s v="SUV ( sport utility/suburban )"/>
    <s v="Eastbound"/>
    <s v="Driving too fast for conditions; Running off road"/>
    <s v="Road surface condition ( wet, icy, snow, slush, etc. )"/>
    <m/>
    <s v="None"/>
    <s v="Weather conditions"/>
    <s v="Test not given"/>
    <x v="11"/>
    <x v="0"/>
  </r>
  <r>
    <n v="933"/>
    <n v="2016856"/>
    <d v="2020-12-12T12:01:00"/>
    <s v="JACKSON"/>
    <s v="N"/>
    <s v="Lap belt only used, None used"/>
    <s v="Straight ahead"/>
    <n v="0"/>
    <n v="90"/>
    <s v="State Road"/>
    <s v="Clear, Cloudy"/>
    <s v="N"/>
    <s v="N"/>
    <s v="N"/>
    <s v="N"/>
    <n v="43.878455000000002"/>
    <n v="-101.146720999999"/>
    <s v="Tractor/semi-trailer"/>
    <s v="Eastbound"/>
    <s v="Failure to keep in proper lane; None"/>
    <s v="None"/>
    <s v="CARELESS DRIVING."/>
    <s v="Brakes"/>
    <s v="None"/>
    <s v="0.00 BAC, Not reported"/>
    <x v="11"/>
    <x v="3"/>
  </r>
  <r>
    <n v="934"/>
    <n v="2016857"/>
    <d v="2020-12-03T20:17:00"/>
    <s v="JONES"/>
    <s v="N"/>
    <m/>
    <m/>
    <n v="-1"/>
    <n v="83"/>
    <s v="State Road"/>
    <s v="Clear"/>
    <s v="N"/>
    <s v="N"/>
    <s v="N"/>
    <s v="N"/>
    <n v="43.813046"/>
    <n v="-100.69341900000001"/>
    <s v="SUV ( sport utility/suburban )"/>
    <s v="Northbound"/>
    <s v="Wild animal hit - damage only"/>
    <s v="Animal in roadway"/>
    <m/>
    <s v="Wild animal hit"/>
    <s v="Wild animal hit - damage only"/>
    <s v="Wild animal hit"/>
    <x v="11"/>
    <x v="0"/>
  </r>
  <r>
    <n v="935"/>
    <n v="2016926"/>
    <d v="2020-12-23T12:26:00"/>
    <s v="JACKSON"/>
    <s v="N"/>
    <s v="Lap belt and shoulder harness used"/>
    <s v="Straight ahead"/>
    <n v="0"/>
    <n v="90"/>
    <s v="State Road"/>
    <s v="Blowing snow"/>
    <s v="N"/>
    <s v="N"/>
    <s v="N"/>
    <s v="N"/>
    <n v="43.835984000000003"/>
    <n v="-101.60471800000001"/>
    <s v="Tractor/semi-trailer"/>
    <s v="Eastbound"/>
    <s v="Driving too fast for conditions; None"/>
    <s v="Road surface condition ( wet, icy, snow, slush, etc. )"/>
    <m/>
    <s v="None"/>
    <s v="Weather conditions"/>
    <s v="Test not given"/>
    <x v="11"/>
    <x v="0"/>
  </r>
  <r>
    <n v="936"/>
    <n v="2016927"/>
    <d v="2020-12-22T00:51:00"/>
    <s v="JACKSON"/>
    <s v="N"/>
    <s v="Lap belt and shoulder harness used"/>
    <s v="Straight ahead"/>
    <n v="0"/>
    <n v="90"/>
    <s v="State Road"/>
    <s v="Snow"/>
    <s v="N"/>
    <s v="N"/>
    <s v="N"/>
    <s v="N"/>
    <n v="43.8836569999999"/>
    <n v="-101.136521999999"/>
    <s v="Tractor/semi-trailer"/>
    <s v="Westbound"/>
    <s v="Driving too fast for conditions; None"/>
    <s v="Road surface condition ( wet, icy, snow, slush, etc. )"/>
    <m/>
    <s v="None"/>
    <s v="Weather conditions"/>
    <s v="Test not given"/>
    <x v="11"/>
    <x v="0"/>
  </r>
  <r>
    <n v="937"/>
    <n v="2017034"/>
    <d v="2020-12-23T11:00:00"/>
    <s v="JACKSON"/>
    <s v="N"/>
    <s v="Lap belt and shoulder harness used"/>
    <s v="Straight ahead"/>
    <n v="0"/>
    <n v="90"/>
    <s v="State Road"/>
    <s v="Cloudy"/>
    <s v="Y"/>
    <s v="N"/>
    <s v="N"/>
    <s v="N"/>
    <n v="43.842658"/>
    <n v="-101.272542999999"/>
    <s v="Cargo van - GVWR 10,000 lbs or less"/>
    <s v="Eastbound"/>
    <s v="Over-correcting/over-steering; Swerving or avoiding due to wind, slippery surface, vehicle, object, non-motorist, etc."/>
    <s v="Road surface condition ( wet, icy, snow, slush, etc. )"/>
    <m/>
    <s v="None"/>
    <s v="None"/>
    <s v="0.00 BAC"/>
    <x v="11"/>
    <x v="0"/>
  </r>
  <r>
    <n v="938"/>
    <n v="2017035"/>
    <d v="2020-12-24T07:05:00"/>
    <s v="JACKSON"/>
    <s v="N"/>
    <s v="Lap belt and shoulder harness used"/>
    <s v="Straight ahead"/>
    <n v="0"/>
    <n v="90"/>
    <s v="State Road"/>
    <s v="Clear"/>
    <s v="N"/>
    <s v="N"/>
    <s v="N"/>
    <s v="N"/>
    <n v="43.8499079999999"/>
    <n v="-101.209283999999"/>
    <s v="Light truck (2 axles, 4 tires)"/>
    <s v="Eastbound"/>
    <s v="Driving too fast for conditions; None"/>
    <s v="Road surface condition ( wet, icy, snow, slush, etc. )"/>
    <m/>
    <s v="None"/>
    <s v="None"/>
    <s v="0.00 BAC"/>
    <x v="11"/>
    <x v="0"/>
  </r>
  <r>
    <n v="939"/>
    <n v="2017058"/>
    <d v="2020-12-23T12:05:00"/>
    <s v="JACKSON"/>
    <s v="N"/>
    <s v="Lap belt and shoulder harness used"/>
    <s v="Straight ahead"/>
    <n v="0"/>
    <n v="90"/>
    <s v="State Road"/>
    <s v="Blowing snow, Severe crosswinds"/>
    <s v="N"/>
    <s v="N"/>
    <s v="N"/>
    <s v="N"/>
    <n v="43.842654000000003"/>
    <n v="-101.271569"/>
    <s v="Tractor/semi-trailer"/>
    <s v="Eastbound"/>
    <s v="None; Swerving or avoiding due to wind, slippery surface, vehicle, object, non-motorist, etc."/>
    <s v="Road surface condition ( wet, icy, snow, slush, etc. )"/>
    <m/>
    <s v="None"/>
    <s v="None"/>
    <s v="0.00 BAC"/>
    <x v="11"/>
    <x v="0"/>
  </r>
  <r>
    <n v="940"/>
    <n v="2017059"/>
    <d v="2020-12-23T07:55:00"/>
    <s v="JACKSON"/>
    <s v="N"/>
    <s v="Lap belt and shoulder harness used"/>
    <s v="Straight ahead"/>
    <n v="0"/>
    <n v="90"/>
    <s v="State Road"/>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11"/>
    <x v="0"/>
  </r>
  <r>
    <n v="941"/>
    <n v="2017060"/>
    <d v="2020-12-23T10:52:00"/>
    <s v="JACKSON"/>
    <s v="N"/>
    <s v="Lap belt and shoulder harness used"/>
    <s v="Straight ahead"/>
    <n v="0"/>
    <n v="90"/>
    <s v="State Road"/>
    <s v="Blowing snow, Severe crosswinds"/>
    <s v="N"/>
    <s v="N"/>
    <s v="N"/>
    <s v="N"/>
    <n v="43.842708000000002"/>
    <n v="-101.281767"/>
    <s v="Light truck (2 axles, 4 tires)"/>
    <s v="Eastbound"/>
    <s v="None; Swerving or avoiding due to wind, slippery surface, vehicle, object, non-motorist, etc."/>
    <s v="Road surface condition ( wet, icy, snow, slush, etc. )"/>
    <m/>
    <s v="None"/>
    <s v="None"/>
    <s v="0.00 BAC"/>
    <x v="11"/>
    <x v="0"/>
  </r>
  <r>
    <n v="942"/>
    <n v="2017061"/>
    <d v="2020-12-23T15:15:00"/>
    <s v="JACKSON"/>
    <s v="N"/>
    <s v="Lap belt and shoulder harness used"/>
    <s v="Straight ahead"/>
    <n v="0"/>
    <n v="90"/>
    <s v="State Road"/>
    <s v="Clear"/>
    <s v="N"/>
    <s v="N"/>
    <s v="N"/>
    <s v="N"/>
    <n v="43.8511969999999"/>
    <n v="-101.469398999999"/>
    <s v="Light truck (2 axles, 4 tires)"/>
    <s v="Westbound"/>
    <s v="None; Swerving or avoiding due to wind, slippery surface, vehicle, object, non-motorist, etc."/>
    <s v="Road surface condition ( wet, icy, snow, slush, etc. )"/>
    <m/>
    <s v="None"/>
    <s v="None"/>
    <s v="0.00 BAC"/>
    <x v="11"/>
    <x v="0"/>
  </r>
  <r>
    <n v="943"/>
    <n v="2017062"/>
    <d v="2020-12-24T00:19:00"/>
    <s v="JACKSON"/>
    <s v="N"/>
    <s v="Lap belt and shoulder harness used"/>
    <s v="Straight ahead"/>
    <n v="0"/>
    <n v="90"/>
    <s v="State Road"/>
    <s v="Clear"/>
    <s v="N"/>
    <s v="N"/>
    <s v="N"/>
    <s v="N"/>
    <n v="43.845236999999898"/>
    <n v="-101.218817999999"/>
    <s v="SUV ( sport utility/suburban )"/>
    <s v="Eastbound"/>
    <s v="None; Swerving or avoiding due to wind, slippery surface, vehicle, object, non-motorist, etc."/>
    <s v="Road surface condition ( wet, icy, snow, slush, etc. )"/>
    <m/>
    <s v="None"/>
    <s v="None"/>
    <s v="0.00 BAC"/>
    <x v="11"/>
    <x v="0"/>
  </r>
  <r>
    <n v="944"/>
    <n v="2017231"/>
    <d v="2020-11-14T00:25:00"/>
    <s v="JACKSON"/>
    <s v="N"/>
    <s v="Lap belt and shoulder harness used"/>
    <s v="Straight ahead"/>
    <n v="0"/>
    <n v="90"/>
    <s v="State Road"/>
    <s v="Clear"/>
    <s v="N"/>
    <s v="N"/>
    <s v="N"/>
    <s v="N"/>
    <n v="43.842843000000002"/>
    <n v="-101.25195600000001"/>
    <s v="Tractor/semi-trailer"/>
    <s v="Westbound"/>
    <s v="Improper lane change; None"/>
    <s v="Work zone ( construction/maintenance/utility )"/>
    <s v="FAIL TO REPORT ACCIDENT (&gt;$1000/$2000)"/>
    <s v="None"/>
    <s v="None"/>
    <s v="Test not given"/>
    <x v="11"/>
    <x v="0"/>
  </r>
  <r>
    <n v="945"/>
    <n v="2017233"/>
    <d v="2020-11-24T19:15:00"/>
    <s v="MELLETTE"/>
    <s v="N"/>
    <m/>
    <m/>
    <n v="-1"/>
    <n v="83"/>
    <s v="State Road"/>
    <s v="Clear"/>
    <s v="N"/>
    <s v="N"/>
    <s v="N"/>
    <s v="N"/>
    <n v="43.712386000000002"/>
    <n v="-100.685379999999"/>
    <s v="Light truck (2 axles, 4 tires)"/>
    <s v="Northbound"/>
    <s v="Wild animal hit - damage only"/>
    <s v="Animal in roadway"/>
    <m/>
    <s v="Wild animal hit"/>
    <s v="Wild animal hit - damage only"/>
    <s v="Wild animal hit"/>
    <x v="11"/>
    <x v="0"/>
  </r>
  <r>
    <n v="947"/>
    <n v="2017235"/>
    <d v="2020-06-06T21:43:00"/>
    <s v="JONES"/>
    <s v="N"/>
    <m/>
    <m/>
    <n v="-1"/>
    <n v="90"/>
    <s v="State Road"/>
    <s v="Cloudy"/>
    <s v="N"/>
    <s v="N"/>
    <s v="N"/>
    <s v="N"/>
    <n v="43.884112000000002"/>
    <n v="-100.728976"/>
    <s v="Light truck (2 axles, 4 tires)"/>
    <s v="Eastbound"/>
    <s v="Wild animal hit - damage only"/>
    <s v="Animal in roadway"/>
    <m/>
    <s v="Wild animal hit"/>
    <s v="Wild animal hit - damage only"/>
    <s v="Wild animal hit"/>
    <x v="11"/>
    <x v="0"/>
  </r>
  <r>
    <n v="948"/>
    <n v="2017236"/>
    <d v="2020-07-17T12:45:00"/>
    <s v="JONES"/>
    <s v="N"/>
    <s v="Lap belt and shoulder harness used"/>
    <s v="Straight ahead"/>
    <n v="0"/>
    <n v="90"/>
    <s v="State Road"/>
    <s v="Clear"/>
    <s v="N"/>
    <s v="N"/>
    <s v="N"/>
    <s v="N"/>
    <n v="43.885525999999899"/>
    <n v="-100.744957999999"/>
    <s v="Passenger car"/>
    <s v="Eastbound"/>
    <s v="None"/>
    <s v="None"/>
    <m/>
    <s v="None"/>
    <s v="None"/>
    <s v="Test not given"/>
    <x v="11"/>
    <x v="0"/>
  </r>
  <r>
    <n v="949"/>
    <n v="2017237"/>
    <d v="2020-10-24T18:24:00"/>
    <s v="JONES"/>
    <s v="N"/>
    <m/>
    <m/>
    <n v="-1"/>
    <n v="90"/>
    <s v="State Road"/>
    <s v="Snow"/>
    <s v="N"/>
    <s v="N"/>
    <s v="N"/>
    <s v="N"/>
    <n v="43.893070000000002"/>
    <n v="-100.900043999999"/>
    <s v="SUV ( sport utility/suburban )"/>
    <s v="Eastbound"/>
    <s v="Wild animal hit - damage only"/>
    <s v="Animal in roadway"/>
    <m/>
    <s v="Wild animal hit"/>
    <s v="Wild animal hit - damage only"/>
    <s v="Wild animal hit"/>
    <x v="11"/>
    <x v="0"/>
  </r>
  <r>
    <n v="951"/>
    <n v="2017258"/>
    <d v="2020-07-21T18:23:00"/>
    <s v="MELLETTE"/>
    <s v="N"/>
    <m/>
    <m/>
    <n v="-1"/>
    <n v="44"/>
    <s v="State Road"/>
    <s v="Clear"/>
    <s v="N"/>
    <s v="N"/>
    <s v="N"/>
    <s v="N"/>
    <n v="43.577865000000003"/>
    <n v="-101.093947999999"/>
    <s v="Mini-van/passenger van with seats for 8 or less, including driver"/>
    <s v="Eastbound"/>
    <s v="Wild animal hit - damage only"/>
    <s v="Animal in roadway"/>
    <m/>
    <s v="Wild animal hit"/>
    <s v="Wild animal hit - damage only"/>
    <s v="Wild animal hit"/>
    <x v="11"/>
    <x v="0"/>
  </r>
  <r>
    <n v="952"/>
    <n v="2017259"/>
    <d v="2020-06-24T14:20:00"/>
    <s v="MELLETTE"/>
    <s v="N"/>
    <s v="Lap belt only used, None used"/>
    <s v="Changing lanes, Making U-turn"/>
    <n v="0"/>
    <n v="44"/>
    <s v="State Road"/>
    <s v="Clear"/>
    <s v="N"/>
    <s v="N"/>
    <s v="N"/>
    <s v="N"/>
    <n v="43.5628689999999"/>
    <n v="-101.191591"/>
    <s v="Light truck (2 axles, 4 tires); Passenger car"/>
    <s v="Northbound; Westbound"/>
    <s v="Illegally in roadway; Improper turn; None"/>
    <s v="None"/>
    <m/>
    <s v="None"/>
    <s v="None"/>
    <s v="0.00 BAC, Test not given"/>
    <x v="11"/>
    <x v="0"/>
  </r>
  <r>
    <n v="953"/>
    <n v="1921147"/>
    <d v="2019-03-01T16:50:00"/>
    <s v="JONES"/>
    <s v="N"/>
    <s v="Lap belt and shoulder harness used"/>
    <s v="Straight ahead"/>
    <n v="0"/>
    <n v="90"/>
    <s v="State Road"/>
    <s v="Cloudy"/>
    <s v="N"/>
    <s v="N"/>
    <s v="N"/>
    <s v="N"/>
    <n v="43.886895000000003"/>
    <n v="-100.87986600000001"/>
    <s v="Passenger car"/>
    <s v="Westbound"/>
    <s v="None; Running off road"/>
    <s v="Road surface condition ( wet, icy, snow, slush, etc. )"/>
    <m/>
    <s v="None"/>
    <s v="None"/>
    <s v="Test not given"/>
    <x v="11"/>
    <x v="0"/>
  </r>
  <r>
    <n v="954"/>
    <n v="2017644"/>
    <d v="2020-02-26T01:31:00"/>
    <s v="MELLETTE"/>
    <s v="N"/>
    <s v="Shoulder harness only used"/>
    <s v="Straight ahead"/>
    <n v="0"/>
    <n v="83"/>
    <s v="State Road"/>
    <s v="Clear"/>
    <s v="N"/>
    <s v="N"/>
    <s v="N"/>
    <s v="N"/>
    <n v="43.712369000000002"/>
    <n v="-100.685389999999"/>
    <s v="Tractor/semi-trailer"/>
    <s v="Northbound"/>
    <s v="None"/>
    <s v="None"/>
    <m/>
    <s v="Tires"/>
    <s v="Other"/>
    <s v="Test not given"/>
    <x v="11"/>
    <x v="0"/>
  </r>
  <r>
    <n v="955"/>
    <n v="2017645"/>
    <d v="2020-04-22T21:51:00"/>
    <s v="JONES"/>
    <s v="N"/>
    <s v="Lap belt and shoulder harness used"/>
    <s v="Straight ahead"/>
    <n v="0"/>
    <n v="90"/>
    <s v="State Road"/>
    <s v="Clear"/>
    <s v="N"/>
    <s v="N"/>
    <s v="N"/>
    <s v="N"/>
    <n v="43.886716999999898"/>
    <n v="-100.859576"/>
    <s v="Passenger car"/>
    <s v="Westbound"/>
    <s v="None; Other"/>
    <s v="Debris"/>
    <m/>
    <s v="None"/>
    <s v="None"/>
    <s v="Test not given"/>
    <x v="11"/>
    <x v="0"/>
  </r>
  <r>
    <n v="956"/>
    <n v="2100368"/>
    <d v="2021-01-09T07:29:00"/>
    <s v="JACKSON"/>
    <s v="N"/>
    <s v="Lap belt and shoulder harness used, None used"/>
    <s v="Straight ahead"/>
    <n v="0"/>
    <n v="90"/>
    <s v="State Road"/>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11"/>
    <x v="2"/>
  </r>
  <r>
    <n v="957"/>
    <n v="2100575"/>
    <d v="2021-01-14T12:50:00"/>
    <s v="JACKSON"/>
    <s v="N"/>
    <s v="Lap belt and shoulder harness used"/>
    <s v="Straight ahead"/>
    <n v="0"/>
    <n v="90"/>
    <s v="State Road"/>
    <s v="Severe crosswinds"/>
    <s v="N"/>
    <s v="N"/>
    <s v="N"/>
    <s v="N"/>
    <n v="43.887818000000003"/>
    <n v="-101.12836900000001"/>
    <s v="Light truck (2 axles, 4 tires)"/>
    <s v="Westbound"/>
    <s v="None; Swerving or avoiding due to wind, slippery surface, vehicle, object, non-motorist, etc."/>
    <s v="None"/>
    <m/>
    <s v="None"/>
    <s v="None"/>
    <s v="0.00 BAC"/>
    <x v="11"/>
    <x v="0"/>
  </r>
  <r>
    <n v="958"/>
    <n v="2100580"/>
    <d v="2021-01-14T14:07:00"/>
    <s v="JACKSON"/>
    <s v="N"/>
    <s v="Lap belt only used"/>
    <s v="Straight ahead"/>
    <n v="0"/>
    <n v="90"/>
    <s v="State Road"/>
    <s v="Severe crosswinds"/>
    <s v="N"/>
    <s v="N"/>
    <s v="N"/>
    <s v="N"/>
    <n v="43.899819999999899"/>
    <n v="-101.092838"/>
    <s v="Tractor/semi-trailer"/>
    <s v="Westbound"/>
    <s v="None"/>
    <s v="None"/>
    <m/>
    <s v="None"/>
    <s v="None"/>
    <s v="Test not given"/>
    <x v="11"/>
    <x v="1"/>
  </r>
  <r>
    <n v="959"/>
    <n v="2100581"/>
    <d v="2021-01-14T18:13:00"/>
    <s v="JACKSON"/>
    <s v="N"/>
    <s v="Lap belt only used"/>
    <s v="Straight ahead"/>
    <n v="0"/>
    <n v="90"/>
    <s v="State Road"/>
    <s v="Severe crosswinds"/>
    <s v="N"/>
    <s v="N"/>
    <s v="N"/>
    <s v="N"/>
    <n v="43.867652999999898"/>
    <n v="-101.171536"/>
    <s v="Light truck (2 axles, 4 tires)"/>
    <s v="Westbound"/>
    <s v="None"/>
    <s v="None"/>
    <m/>
    <s v="None"/>
    <s v="None"/>
    <s v="Test not given"/>
    <x v="11"/>
    <x v="0"/>
  </r>
  <r>
    <n v="960"/>
    <n v="2100583"/>
    <d v="2021-01-14T16:01:00"/>
    <s v="JACKSON"/>
    <s v="N"/>
    <s v="Lap belt only used"/>
    <s v="Straight ahead"/>
    <n v="0"/>
    <n v="90"/>
    <s v="State Road"/>
    <s v="Severe crosswinds"/>
    <s v="N"/>
    <s v="N"/>
    <s v="N"/>
    <s v="N"/>
    <n v="43.899427000000003"/>
    <n v="-101.095457999999"/>
    <s v="Light truck (2 axles, 4 tires)"/>
    <s v="Eastbound"/>
    <s v="None"/>
    <s v="None"/>
    <m/>
    <s v="None"/>
    <s v="None"/>
    <s v="Test not given"/>
    <x v="11"/>
    <x v="0"/>
  </r>
  <r>
    <n v="962"/>
    <n v="2100585"/>
    <d v="2021-01-18T11:28:00"/>
    <s v="JACKSON"/>
    <s v="N"/>
    <s v="Lap belt only used"/>
    <s v="Overtaking/passing"/>
    <n v="0"/>
    <n v="90"/>
    <s v="State Road"/>
    <s v="Sleet, hail ( freezing rain or drizzle ), Snow"/>
    <s v="N"/>
    <s v="N"/>
    <s v="N"/>
    <s v="N"/>
    <n v="43.899366999999899"/>
    <n v="-101.095799999999"/>
    <s v="Passenger car"/>
    <s v="Eastbound"/>
    <s v="Driving too fast for conditions; None"/>
    <s v="Road surface condition ( wet, icy, snow, slush, etc. )"/>
    <m/>
    <s v="None"/>
    <s v="None"/>
    <s v="Test not given"/>
    <x v="11"/>
    <x v="0"/>
  </r>
  <r>
    <n v="963"/>
    <n v="2018073"/>
    <d v="2020-11-14T05:55:00"/>
    <s v="JACKSON"/>
    <s v="N"/>
    <m/>
    <m/>
    <n v="-1"/>
    <n v="44"/>
    <s v="State Road"/>
    <s v="Clear"/>
    <s v="N"/>
    <s v="N"/>
    <s v="N"/>
    <s v="N"/>
    <n v="43.563355999999899"/>
    <n v="-101.350784"/>
    <s v="Light truck (2 axles, 4 tires)"/>
    <s v="Eastbound"/>
    <s v="Wild animal hit - damage only"/>
    <s v="Animal in roadway"/>
    <m/>
    <s v="Wild animal hit"/>
    <s v="Wild animal hit - damage only"/>
    <s v="Wild animal hit"/>
    <x v="11"/>
    <x v="0"/>
  </r>
  <r>
    <n v="964"/>
    <n v="2018102"/>
    <d v="2020-12-31T09:06:00"/>
    <s v="JACKSON"/>
    <s v="N"/>
    <s v="Lap belt and shoulder harness used, Lap belt only used"/>
    <s v="Making U-turn, Straight ahead"/>
    <n v="0"/>
    <n v="73"/>
    <s v="State Road"/>
    <s v="Clear"/>
    <s v="N"/>
    <s v="N"/>
    <s v="N"/>
    <s v="N"/>
    <n v="43.564518"/>
    <n v="-101.520887999999"/>
    <s v="Light truck (2 axles, 4 tires); Passenger car"/>
    <s v="Southbound"/>
    <s v="Failed to yield to vehicle; Improper turn; None"/>
    <s v="None"/>
    <s v="RECKLESS DRIVING"/>
    <s v="None"/>
    <s v="None"/>
    <s v="Test not given, Test not given"/>
    <x v="11"/>
    <x v="0"/>
  </r>
  <r>
    <n v="965"/>
    <n v="2100723"/>
    <d v="2021-01-23T19:18:00"/>
    <s v="JONES"/>
    <s v="N"/>
    <m/>
    <m/>
    <n v="-1"/>
    <n v="90"/>
    <s v="State Road"/>
    <s v="Cloudy"/>
    <s v="N"/>
    <s v="N"/>
    <s v="N"/>
    <s v="N"/>
    <n v="43.899189999999898"/>
    <n v="-100.915527999999"/>
    <s v="SUV ( sport utility/suburban )"/>
    <s v="Eastbound"/>
    <s v="Wild animal hit - damage only"/>
    <s v="Animal in roadway"/>
    <m/>
    <s v="Wild animal hit"/>
    <s v="Wild animal hit - damage only"/>
    <s v="Wild animal hit"/>
    <x v="11"/>
    <x v="0"/>
  </r>
  <r>
    <n v="966"/>
    <n v="1921228"/>
    <d v="2019-02-17T11:20:00"/>
    <s v="JONES"/>
    <s v="N"/>
    <s v="Shoulder harness only used"/>
    <s v="Straight ahead"/>
    <n v="0"/>
    <n v="90"/>
    <s v="State Road"/>
    <s v="Cloudy, Snow"/>
    <s v="Y"/>
    <s v="N"/>
    <s v="N"/>
    <s v="N"/>
    <n v="43.898879000000001"/>
    <n v="-100.91472400000001"/>
    <s v="Cargo van - GVWR 10,000 lbs or less; Passenger car"/>
    <s v="Eastbound"/>
    <s v="None; Over-correcting/over-steering"/>
    <s v="Road surface condition ( wet, icy, snow, slush, etc. )"/>
    <m/>
    <s v="None; Other"/>
    <s v="None; Weather conditions"/>
    <s v="Test not given, Test not given"/>
    <x v="11"/>
    <x v="0"/>
  </r>
  <r>
    <n v="967"/>
    <n v="1921231"/>
    <d v="2019-05-16T04:55:00"/>
    <s v="JONES"/>
    <s v="N"/>
    <m/>
    <m/>
    <n v="-1"/>
    <n v="90"/>
    <s v="State Road"/>
    <s v="Clear"/>
    <s v="N"/>
    <s v="N"/>
    <s v="N"/>
    <s v="N"/>
    <n v="43.900931"/>
    <n v="-100.953999999999"/>
    <s v="SUV ( sport utility/suburban )"/>
    <s v="Eastbound"/>
    <s v="Wild animal hit - damage only"/>
    <s v="Animal in roadway"/>
    <m/>
    <s v="Wild animal hit"/>
    <s v="Wild animal hit - damage only"/>
    <s v="Wild animal hit"/>
    <x v="11"/>
    <x v="0"/>
  </r>
  <r>
    <n v="968"/>
    <n v="1921234"/>
    <d v="2019-11-23T02:33:00"/>
    <s v="JONES"/>
    <s v="N"/>
    <m/>
    <m/>
    <n v="-1"/>
    <n v="90"/>
    <s v="State Road"/>
    <s v="Clear"/>
    <s v="N"/>
    <s v="N"/>
    <s v="N"/>
    <s v="N"/>
    <n v="43.886550999999898"/>
    <n v="-100.798546"/>
    <s v="SUV ( sport utility/suburban )"/>
    <s v="Eastbound"/>
    <s v="Wild animal hit - damage only"/>
    <s v="Animal in roadway"/>
    <m/>
    <s v="Wild animal hit"/>
    <s v="Wild animal hit - damage only"/>
    <s v="Wild animal hit"/>
    <x v="11"/>
    <x v="0"/>
  </r>
  <r>
    <n v="969"/>
    <n v="2018153"/>
    <d v="2020-11-27T18:28:00"/>
    <s v="JONES"/>
    <s v="N"/>
    <m/>
    <m/>
    <n v="-1"/>
    <n v="83"/>
    <s v="State Road"/>
    <s v="Clear"/>
    <s v="N"/>
    <s v="N"/>
    <s v="N"/>
    <s v="N"/>
    <n v="43.7612969999999"/>
    <n v="-100.681837"/>
    <s v="Passenger car"/>
    <s v="Northbound"/>
    <s v="Wild animal hit - damage only"/>
    <s v="Animal in roadway"/>
    <m/>
    <s v="Wild animal hit"/>
    <s v="Wild animal hit - damage only"/>
    <s v="Wild animal hit"/>
    <x v="11"/>
    <x v="0"/>
  </r>
  <r>
    <n v="970"/>
    <n v="2018154"/>
    <d v="2020-12-21T23:02:00"/>
    <s v="JONES"/>
    <s v="N"/>
    <m/>
    <m/>
    <n v="-1"/>
    <n v="90"/>
    <s v="State Road"/>
    <s v="Clear"/>
    <s v="N"/>
    <s v="N"/>
    <s v="N"/>
    <s v="N"/>
    <n v="43.886479000000001"/>
    <n v="-100.84476600000001"/>
    <s v="Light truck (2 axles, 4 tires)"/>
    <s v="Eastbound"/>
    <s v="Wild animal hit - damage only"/>
    <s v="Animal in roadway"/>
    <m/>
    <s v="Wild animal hit"/>
    <s v="Wild animal hit - damage only"/>
    <s v="Wild animal hit"/>
    <x v="11"/>
    <x v="0"/>
  </r>
  <r>
    <n v="971"/>
    <n v="2018155"/>
    <d v="2020-12-29T08:07:00"/>
    <s v="JONES"/>
    <s v="N"/>
    <m/>
    <m/>
    <n v="-1"/>
    <n v="90"/>
    <s v="State Road"/>
    <s v="Blowing snow"/>
    <s v="N"/>
    <s v="N"/>
    <s v="N"/>
    <s v="N"/>
    <n v="43.900939999999899"/>
    <n v="-100.994838"/>
    <s v="Light truck (2 axles, 4 tires)"/>
    <s v="Eastbound"/>
    <s v="Wild animal hit - damage only"/>
    <s v="Animal in roadway"/>
    <m/>
    <s v="Wild animal hit"/>
    <s v="Wild animal hit - damage only"/>
    <s v="Wild animal hit"/>
    <x v="11"/>
    <x v="0"/>
  </r>
  <r>
    <n v="972"/>
    <n v="2100403"/>
    <d v="2021-01-14T13:12:00"/>
    <s v="JACKSON"/>
    <s v="N"/>
    <s v="Lap belt and shoulder harness used"/>
    <s v="Straight ahead"/>
    <n v="0"/>
    <n v="90"/>
    <s v="State Road"/>
    <s v="Severe crosswinds"/>
    <s v="N"/>
    <s v="N"/>
    <s v="N"/>
    <s v="N"/>
    <n v="43.901189000000002"/>
    <n v="-101.071180999999"/>
    <s v="Tractor/semi-trailer"/>
    <s v="Westbound"/>
    <s v="None"/>
    <s v="None"/>
    <m/>
    <s v="None"/>
    <s v="None"/>
    <s v="0.00 BAC"/>
    <x v="11"/>
    <x v="0"/>
  </r>
  <r>
    <n v="973"/>
    <n v="2018208"/>
    <d v="2020-11-19T08:05:00"/>
    <s v="JACKSON"/>
    <s v="N"/>
    <s v="None used"/>
    <s v="Changing lanes, Straight ahead"/>
    <n v="0"/>
    <n v="90"/>
    <s v="State Road"/>
    <s v="Cloudy"/>
    <s v="N"/>
    <s v="N"/>
    <s v="N"/>
    <s v="N"/>
    <n v="43.900942999999899"/>
    <n v="-101.065566"/>
    <s v="SUV ( sport utility/suburban )"/>
    <s v="Eastbound"/>
    <s v="None; Unknown"/>
    <s v="Unknown; Work zone ( construction/maintenance/utility )"/>
    <m/>
    <s v="None; Unknown"/>
    <s v="None; Unknown"/>
    <s v="Test not given, Test not given"/>
    <x v="11"/>
    <x v="1"/>
  </r>
  <r>
    <n v="974"/>
    <n v="2101199"/>
    <d v="2021-01-30T08:00:00"/>
    <s v="JACKSON"/>
    <s v="N"/>
    <s v="Lap belt and shoulder harness used"/>
    <s v="Overtaking/passing"/>
    <n v="0"/>
    <n v="90"/>
    <s v="State Road"/>
    <s v="Cloudy, Sleet, hail ( freezing rain or drizzle )"/>
    <s v="N"/>
    <s v="N"/>
    <s v="N"/>
    <s v="N"/>
    <n v="43.851849999999899"/>
    <n v="-101.406851"/>
    <s v="Light truck (2 axles, 4 tires)"/>
    <s v="Eastbound"/>
    <s v="None; Swerving or avoiding due to wind, slippery surface, vehicle, object, non-motorist, etc."/>
    <s v="Road surface condition ( wet, icy, snow, slush, etc. )"/>
    <m/>
    <s v="None"/>
    <s v="None"/>
    <s v="0.00 BAC"/>
    <x v="11"/>
    <x v="0"/>
  </r>
  <r>
    <n v="975"/>
    <n v="2101351"/>
    <d v="2021-01-30T13:00:00"/>
    <s v="JONES"/>
    <s v="N"/>
    <s v="Lap belt and shoulder harness used"/>
    <s v="Straight ahead"/>
    <n v="0"/>
    <n v="90"/>
    <s v="State Road"/>
    <s v="Sleet, hail ( freezing rain or drizzle )"/>
    <s v="N"/>
    <s v="N"/>
    <s v="N"/>
    <s v="N"/>
    <n v="43.900911000000001"/>
    <n v="-100.941637999999"/>
    <s v="Cargo van - GVWR 10,000 lbs or less"/>
    <s v="Eastbound"/>
    <s v="Driving too fast for conditions; None"/>
    <s v="Road surface condition ( wet, icy, snow, slush, etc. )"/>
    <m/>
    <s v="None"/>
    <s v="None"/>
    <s v="0.00 BAC"/>
    <x v="11"/>
    <x v="0"/>
  </r>
  <r>
    <n v="976"/>
    <n v="2101352"/>
    <d v="2021-01-30T13:00:00"/>
    <s v="JONES"/>
    <s v="Y"/>
    <s v="Lap belt and shoulder harness used, None used"/>
    <s v="Straight ahead"/>
    <n v="0"/>
    <n v="90"/>
    <s v="State Road"/>
    <s v="Sleet, hail ( freezing rain or drizzle )"/>
    <s v="N"/>
    <s v="N"/>
    <s v="N"/>
    <s v="N"/>
    <n v="43.900931"/>
    <n v="-100.962846999999"/>
    <s v="Not applicable; Passenger car"/>
    <s v="Eastbound; Not applicable ( immobile from previous accident, stuck, etc )"/>
    <s v="Driving too fast for conditions; None; Not applicable; Swerving or avoiding due to wind, slippery surface, vehicle, object, non-motorist, etc."/>
    <s v="Not applicable; Pedestrian, bicyclist, other non-occupants in road"/>
    <m/>
    <s v="None; Not applicable"/>
    <s v="None; Not applicable"/>
    <s v="Test not given, Test not given"/>
    <x v="11"/>
    <x v="2"/>
  </r>
  <r>
    <n v="977"/>
    <n v="2101354"/>
    <d v="2021-02-04T08:18:00"/>
    <s v="JONES"/>
    <s v="N"/>
    <s v="Lap belt and shoulder harness used"/>
    <s v="Straight ahead"/>
    <n v="0"/>
    <n v="90"/>
    <s v="State Road"/>
    <s v="Snow"/>
    <s v="N"/>
    <s v="N"/>
    <s v="N"/>
    <s v="N"/>
    <n v="43.886457999999898"/>
    <n v="-100.86565400000001"/>
    <s v="Light truck (2 axles, 4 tires)"/>
    <s v="Eastbound"/>
    <s v="Driving too fast for conditions; None"/>
    <s v="Road surface condition ( wet, icy, snow, slush, etc. )"/>
    <m/>
    <s v="None"/>
    <s v="None"/>
    <s v="Test not given"/>
    <x v="11"/>
    <x v="2"/>
  </r>
  <r>
    <n v="978"/>
    <n v="2100964"/>
    <d v="2021-01-27T18:10:00"/>
    <s v="JONES"/>
    <s v="N"/>
    <m/>
    <m/>
    <n v="-1"/>
    <n v="90"/>
    <s v="State Road"/>
    <s v="Clear"/>
    <s v="N"/>
    <s v="N"/>
    <s v="N"/>
    <s v="N"/>
    <n v="43.886792"/>
    <n v="-100.797287999999"/>
    <s v="SUV ( sport utility/suburban )"/>
    <s v="Westbound"/>
    <s v="Wild animal hit - damage only"/>
    <s v="Animal in roadway"/>
    <m/>
    <s v="Wild animal hit"/>
    <s v="Wild animal hit - damage only"/>
    <s v="Wild animal hit"/>
    <x v="11"/>
    <x v="0"/>
  </r>
  <r>
    <n v="979"/>
    <n v="2100998"/>
    <d v="2021-01-25T10:53:00"/>
    <s v="JACKSON"/>
    <s v="N"/>
    <m/>
    <m/>
    <n v="-1"/>
    <n v="44"/>
    <s v="State Road"/>
    <s v="Cloudy"/>
    <s v="N"/>
    <s v="N"/>
    <s v="N"/>
    <s v="N"/>
    <n v="43.574348999999899"/>
    <n v="-101.463902"/>
    <s v="Passenger car"/>
    <s v="Eastbound"/>
    <s v="Wild animal hit - damage only"/>
    <s v="Animal in roadway"/>
    <m/>
    <s v="Wild animal hit"/>
    <s v="Wild animal hit - damage only"/>
    <s v="Wild animal hit"/>
    <x v="11"/>
    <x v="0"/>
  </r>
  <r>
    <n v="980"/>
    <n v="2101230"/>
    <d v="2021-01-10T20:47:00"/>
    <s v="JACKSON"/>
    <s v="N"/>
    <s v="Lap belt and shoulder harness used"/>
    <s v="Straight ahead"/>
    <n v="0"/>
    <n v="90"/>
    <s v="State Road"/>
    <s v="Clear"/>
    <s v="N"/>
    <s v="N"/>
    <s v="N"/>
    <s v="N"/>
    <n v="43.842360999999897"/>
    <n v="-101.520672"/>
    <s v="Passenger car"/>
    <s v="Westbound"/>
    <s v="Exceeded posted speed limit; Swerving or avoiding due to wind, slippery surface, vehicle, object, non-motorist, etc."/>
    <s v="Road surface condition ( wet, icy, snow, slush, etc. )"/>
    <m/>
    <s v="None"/>
    <s v="None"/>
    <s v="0.00 BAC"/>
    <x v="11"/>
    <x v="0"/>
  </r>
  <r>
    <n v="981"/>
    <n v="2101648"/>
    <d v="2021-01-16T08:30:00"/>
    <s v="JACKSON"/>
    <s v="N"/>
    <m/>
    <m/>
    <n v="-1"/>
    <n v="90"/>
    <s v="State Road"/>
    <s v="Clear"/>
    <s v="N"/>
    <s v="N"/>
    <s v="N"/>
    <s v="N"/>
    <n v="43.847302999999897"/>
    <n v="-101.34277"/>
    <s v="Light truck (2 axles, 4 tires)"/>
    <s v="Westbound"/>
    <s v="Wild animal hit - damage only"/>
    <s v="Animal in roadway"/>
    <m/>
    <s v="Wild animal hit"/>
    <s v="Wild animal hit - damage only"/>
    <s v="Wild animal hit"/>
    <x v="11"/>
    <x v="0"/>
  </r>
  <r>
    <n v="982"/>
    <n v="2101817"/>
    <d v="2021-02-12T20:19:00"/>
    <s v="JACKSON"/>
    <s v="N"/>
    <m/>
    <m/>
    <n v="-1"/>
    <n v="90"/>
    <s v="State Road"/>
    <s v="Cloudy"/>
    <s v="N"/>
    <s v="N"/>
    <s v="N"/>
    <s v="N"/>
    <n v="43.839505000000003"/>
    <n v="-101.52905800000001"/>
    <s v="SUV ( sport utility/suburban )"/>
    <s v="Westbound"/>
    <s v="Wild animal hit - damage only"/>
    <s v="Animal in roadway"/>
    <m/>
    <s v="Wild animal hit"/>
    <s v="Wild animal hit - damage only"/>
    <s v="Wild animal hit"/>
    <x v="11"/>
    <x v="0"/>
  </r>
  <r>
    <n v="983"/>
    <n v="2101819"/>
    <d v="2021-02-14T15:34:00"/>
    <s v="JACKSON"/>
    <s v="N"/>
    <s v="Lap belt and shoulder harness used"/>
    <s v="Straight ahead"/>
    <n v="0"/>
    <n v="90"/>
    <s v="State Road"/>
    <s v="Cloudy"/>
    <s v="N"/>
    <s v="N"/>
    <s v="N"/>
    <s v="N"/>
    <n v="43.838926000000001"/>
    <n v="-101.529999"/>
    <s v="SUV ( sport utility/suburban )"/>
    <s v="Eastbound"/>
    <s v="None"/>
    <s v="Road surface condition ( wet, icy, snow, slush, etc. )"/>
    <m/>
    <s v="Steering"/>
    <s v="None"/>
    <s v="Test not given"/>
    <x v="11"/>
    <x v="0"/>
  </r>
  <r>
    <n v="984"/>
    <n v="2102044"/>
    <d v="2021-02-17T18:15:00"/>
    <s v="JACKSON"/>
    <s v="N"/>
    <m/>
    <m/>
    <n v="-1"/>
    <n v="90"/>
    <s v="State Road"/>
    <s v="Clear"/>
    <s v="N"/>
    <s v="N"/>
    <s v="N"/>
    <s v="N"/>
    <n v="43.901164000000001"/>
    <n v="-101.077996999999"/>
    <s v="Light truck (2 axles, 4 tires)"/>
    <s v="Westbound"/>
    <s v="Wild animal hit - damage only"/>
    <s v="Animal in roadway"/>
    <m/>
    <s v="Wild animal hit"/>
    <s v="Wild animal hit - damage only"/>
    <s v="Wild animal hit"/>
    <x v="11"/>
    <x v="0"/>
  </r>
  <r>
    <n v="985"/>
    <n v="2102300"/>
    <d v="2021-02-17T20:20:00"/>
    <s v="JACKSON"/>
    <s v="N"/>
    <s v="Lap belt and shoulder harness used"/>
    <s v="Straight ahead"/>
    <n v="0"/>
    <n v="90"/>
    <s v="State Road"/>
    <s v="Clear"/>
    <s v="N"/>
    <s v="N"/>
    <s v="N"/>
    <s v="N"/>
    <n v="43.8390249999999"/>
    <n v="-101.530546999999"/>
    <s v="Passenger car"/>
    <s v="Westbound"/>
    <s v="None"/>
    <s v="Animal in roadway"/>
    <m/>
    <s v="None"/>
    <s v="None"/>
    <s v="0.00 BAC"/>
    <x v="11"/>
    <x v="0"/>
  </r>
  <r>
    <n v="986"/>
    <n v="2102045"/>
    <d v="2021-02-17T20:15:00"/>
    <s v="JACKSON"/>
    <s v="N"/>
    <m/>
    <m/>
    <n v="-1"/>
    <n v="90"/>
    <s v="State Road"/>
    <s v="Clear"/>
    <s v="N"/>
    <s v="N"/>
    <s v="N"/>
    <s v="N"/>
    <n v="43.839196999999899"/>
    <n v="-101.53008800000001"/>
    <s v="SUV ( sport utility/suburban )"/>
    <s v="Westbound"/>
    <s v="Wild animal hit - damage only"/>
    <s v="Animal in roadway"/>
    <m/>
    <s v="Wild animal hit"/>
    <s v="Wild animal hit - damage only"/>
    <s v="Wild animal hit"/>
    <x v="11"/>
    <x v="0"/>
  </r>
  <r>
    <n v="987"/>
    <n v="2102046"/>
    <d v="2021-02-05T19:00:00"/>
    <s v="JACKSON"/>
    <s v="N"/>
    <m/>
    <m/>
    <n v="-1"/>
    <n v="90"/>
    <s v="State Road"/>
    <s v="Clear"/>
    <s v="N"/>
    <s v="N"/>
    <s v="N"/>
    <s v="N"/>
    <n v="43.8512419999999"/>
    <n v="-101.466455999999"/>
    <s v="Single-unit truck (3 or more axles)"/>
    <s v="Westbound"/>
    <s v="Wild animal hit - damage only"/>
    <s v="Animal in roadway"/>
    <m/>
    <s v="Wild animal hit"/>
    <s v="Wild animal hit - damage only"/>
    <s v="Wild animal hit"/>
    <x v="11"/>
    <x v="0"/>
  </r>
  <r>
    <n v="988"/>
    <n v="2103267"/>
    <d v="2021-03-11T04:52:00"/>
    <s v="JONES"/>
    <s v="N"/>
    <s v="Lap belt and shoulder harness used"/>
    <s v="Straight ahead"/>
    <n v="0"/>
    <n v="90"/>
    <s v="State Road"/>
    <s v="Cloudy"/>
    <s v="N"/>
    <s v="N"/>
    <s v="N"/>
    <s v="N"/>
    <n v="43.886502"/>
    <n v="-100.758268999999"/>
    <s v="Tractor/semi-trailer"/>
    <s v="Eastbound"/>
    <s v="None"/>
    <s v="Road surface condition ( wet, icy, snow, slush, etc. )"/>
    <m/>
    <s v="None"/>
    <s v="None"/>
    <s v="0.00 BAC"/>
    <x v="11"/>
    <x v="2"/>
  </r>
  <r>
    <n v="990"/>
    <n v="2103490"/>
    <d v="2021-03-14T18:36:00"/>
    <s v="JACKSON"/>
    <s v="N"/>
    <s v="Lap belt and shoulder harness used"/>
    <s v="Straight ahead"/>
    <n v="0"/>
    <n v="44"/>
    <s v="State Road"/>
    <s v="Snow, Blowing snow"/>
    <s v="N"/>
    <s v="N"/>
    <s v="N"/>
    <s v="N"/>
    <n v="43.563040000000001"/>
    <n v="-101.232934"/>
    <s v="Tractor/semi-trailer"/>
    <s v="Eastbound"/>
    <s v="None"/>
    <s v="Road surface condition ( wet, icy, snow, slush, etc. )"/>
    <m/>
    <s v="None"/>
    <s v="Weather conditions"/>
    <s v="Test not given"/>
    <x v="11"/>
    <x v="0"/>
  </r>
  <r>
    <n v="991"/>
    <n v="2103488"/>
    <d v="2021-03-14T13:35:00"/>
    <s v="JACKSON"/>
    <s v="N"/>
    <s v="Lap belt and shoulder harness used"/>
    <s v="Straight ahead"/>
    <n v="0"/>
    <n v="90"/>
    <s v="State Road"/>
    <s v="Sleet, hail ( freezing rain or drizzle ), Snow"/>
    <s v="N"/>
    <s v="N"/>
    <s v="N"/>
    <s v="N"/>
    <n v="43.837046000000001"/>
    <n v="-101.536940999999"/>
    <s v="SUV ( sport utility/suburban )"/>
    <s v="Eastbound"/>
    <s v="None"/>
    <s v="Road surface condition ( wet, icy, snow, slush, etc. )"/>
    <m/>
    <s v="None"/>
    <s v="Weather conditions"/>
    <s v="Test not given"/>
    <x v="11"/>
    <x v="2"/>
  </r>
  <r>
    <n v="992"/>
    <n v="2103489"/>
    <d v="2021-03-14T17:01:00"/>
    <s v="JACKSON"/>
    <s v="N"/>
    <s v="Lap belt and shoulder harness used"/>
    <s v="Straight ahead"/>
    <n v="0"/>
    <n v="90"/>
    <s v="State Road"/>
    <s v="Sleet, hail ( freezing rain or drizzle ), Snow"/>
    <s v="N"/>
    <s v="N"/>
    <s v="N"/>
    <s v="N"/>
    <n v="43.850966"/>
    <n v="-101.46831400000001"/>
    <s v="Tractor/semi-trailer"/>
    <s v="Eastbound"/>
    <s v="None"/>
    <s v="Road surface condition ( wet, icy, snow, slush, etc. )"/>
    <m/>
    <s v="None"/>
    <s v="Weather conditions"/>
    <s v="Test not given"/>
    <x v="11"/>
    <x v="0"/>
  </r>
  <r>
    <n v="993"/>
    <n v="2102773"/>
    <d v="2021-02-13T08:25:00"/>
    <s v="JACKSON"/>
    <s v="N"/>
    <s v="Lap belt and shoulder harness used"/>
    <s v="Straight ahead, Turning right"/>
    <n v="0"/>
    <n v="73"/>
    <s v="State Road"/>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11"/>
    <x v="0"/>
  </r>
  <r>
    <n v="994"/>
    <n v="2018362"/>
    <d v="2020-06-27T06:00:00"/>
    <s v="JONES"/>
    <s v="N"/>
    <m/>
    <m/>
    <n v="-1"/>
    <n v="90"/>
    <s v="State Road"/>
    <s v="Clear"/>
    <s v="N"/>
    <s v="N"/>
    <s v="N"/>
    <s v="N"/>
    <n v="43.8868119999999"/>
    <n v="-100.78658900000001"/>
    <s v="Passenger car"/>
    <s v="Westbound"/>
    <s v="Wild animal hit - damage only"/>
    <s v="Animal in roadway"/>
    <m/>
    <s v="Wild animal hit"/>
    <s v="Wild animal hit - damage only"/>
    <s v="Wild animal hit"/>
    <x v="11"/>
    <x v="0"/>
  </r>
  <r>
    <n v="995"/>
    <n v="2103661"/>
    <d v="2021-03-11T07:05:00"/>
    <s v="JONES"/>
    <s v="N"/>
    <s v="Lap belt and shoulder harness used"/>
    <s v="Straight ahead, Turning left"/>
    <n v="0"/>
    <n v="83"/>
    <s v="State Road"/>
    <s v="Clear"/>
    <s v="N"/>
    <s v="N"/>
    <s v="N"/>
    <s v="N"/>
    <n v="43.882072000000001"/>
    <n v="-100.705848"/>
    <s v="Light truck (2 axles, 4 tires)"/>
    <s v="Eastbound; Northbound"/>
    <s v="Driving too fast for conditions; Failed to yield to vehicle; None"/>
    <s v="Road surface condition ( wet, icy, snow, slush, etc. )"/>
    <s v="OVERDRIVING ROAD CONDITIONS, FAIL TO STOP FOR STOP SIGN / YIELD AFTER STOP"/>
    <s v="None"/>
    <s v="None; Unknown"/>
    <s v="Test not given, Test not given"/>
    <x v="11"/>
    <x v="0"/>
  </r>
  <r>
    <n v="996"/>
    <n v="2103175"/>
    <d v="2021-03-06T06:05:00"/>
    <s v="JACKSON"/>
    <s v="N"/>
    <m/>
    <m/>
    <n v="-1"/>
    <n v="90"/>
    <s v="State Road"/>
    <s v="Clear"/>
    <s v="N"/>
    <s v="N"/>
    <s v="N"/>
    <s v="N"/>
    <n v="43.856062000000001"/>
    <n v="-101.197318999999"/>
    <s v="Cargo van - GVWR 10,000 lbs or less"/>
    <s v="Westbound"/>
    <s v="Wild animal hit - damage only"/>
    <s v="Animal in roadway"/>
    <m/>
    <s v="Wild animal hit"/>
    <s v="Wild animal hit - damage only"/>
    <s v="Wild animal hit"/>
    <x v="11"/>
    <x v="0"/>
  </r>
  <r>
    <n v="997"/>
    <n v="2103192"/>
    <d v="2021-03-11T07:45:00"/>
    <s v="JACKSON"/>
    <s v="N"/>
    <s v="Lap belt and shoulder harness used"/>
    <s v="Straight ahead"/>
    <n v="0"/>
    <n v="90"/>
    <s v="State Road"/>
    <s v="Cloudy"/>
    <s v="N"/>
    <s v="N"/>
    <s v="N"/>
    <s v="N"/>
    <n v="43.900933000000002"/>
    <n v="-101.074333999999"/>
    <s v="SUV ( sport utility/suburban )"/>
    <s v="Eastbound"/>
    <s v="None; Swerving or avoiding due to wind, slippery surface, vehicle, object, non-motorist, etc."/>
    <s v="Road surface condition ( wet, icy, snow, slush, etc. )"/>
    <m/>
    <s v="None"/>
    <s v="None"/>
    <s v="0.00 BAC"/>
    <x v="11"/>
    <x v="0"/>
  </r>
  <r>
    <n v="998"/>
    <n v="2104298"/>
    <d v="2021-03-29T13:39:00"/>
    <s v="JONES"/>
    <s v="N"/>
    <s v="Lap belt and shoulder harness used"/>
    <s v="Stopped in traffic lane, Straight ahead"/>
    <n v="0"/>
    <n v="90"/>
    <s v="State Road"/>
    <s v="Fog, smog, smoke"/>
    <s v="N"/>
    <s v="N"/>
    <s v="N"/>
    <s v="N"/>
    <n v="43.886769000000001"/>
    <n v="-100.818489999999"/>
    <s v="Light truck (2 axles, 4 tires); Single-unit truck (2 axle, 6 tires) GVWR 10,000 lbs or less; Tractor/semi-trailer"/>
    <s v="Westbound"/>
    <s v="None; Swerving or avoiding due to wind, slippery surface, vehicle, object, non-motorist, etc."/>
    <s v="None"/>
    <m/>
    <s v="None"/>
    <s v="Physical obstruction"/>
    <s v="Test not given, Test not given, Test not given"/>
    <x v="11"/>
    <x v="0"/>
  </r>
  <r>
    <n v="999"/>
    <n v="2103562"/>
    <d v="2021-03-10T09:12:00"/>
    <s v="JACKSON"/>
    <s v="N"/>
    <s v="Lap belt and shoulder harness used"/>
    <s v="Straight ahead"/>
    <n v="0"/>
    <n v="90"/>
    <s v="State Road"/>
    <s v="Snow"/>
    <s v="N"/>
    <s v="N"/>
    <s v="N"/>
    <s v="N"/>
    <n v="43.850915999999899"/>
    <n v="-101.471706999999"/>
    <s v="Tractor/semi-trailer"/>
    <s v="Eastbound"/>
    <s v="None; Swerving or avoiding due to wind, slippery surface, vehicle, object, non-motorist, etc."/>
    <s v="Road surface condition ( wet, icy, snow, slush, etc. )"/>
    <m/>
    <s v="None"/>
    <s v="None"/>
    <s v="0.00 BAC"/>
    <x v="11"/>
    <x v="0"/>
  </r>
  <r>
    <n v="1000"/>
    <n v="2103569"/>
    <d v="2021-02-28T14:30:00"/>
    <s v="JACKSON"/>
    <s v="N"/>
    <s v="Lap belt and shoulder harness used"/>
    <s v="Straight ahead"/>
    <n v="0"/>
    <n v="90"/>
    <s v="State Road"/>
    <s v="Clear"/>
    <s v="N"/>
    <s v="N"/>
    <s v="N"/>
    <s v="N"/>
    <n v="43.8359939999999"/>
    <n v="-101.547450999999"/>
    <s v="SUV ( sport utility/suburban )"/>
    <s v="Eastbound"/>
    <s v="None; Running off road"/>
    <s v="Road surface condition ( wet, icy, snow, slush, etc. )"/>
    <m/>
    <s v="None"/>
    <s v="None"/>
    <s v="Test not given"/>
    <x v="11"/>
    <x v="0"/>
  </r>
  <r>
    <n v="1001"/>
    <n v="2103571"/>
    <d v="2021-03-15T11:49:00"/>
    <s v="JACKSON"/>
    <s v="N"/>
    <s v="Lap belt and shoulder harness used"/>
    <s v="Backing, Parked"/>
    <n v="0"/>
    <n v="90"/>
    <s v="State Road"/>
    <s v="Snow"/>
    <s v="N"/>
    <s v="N"/>
    <s v="N"/>
    <s v="N"/>
    <n v="43.854821000000001"/>
    <n v="-101.19987500000001"/>
    <s v="Light truck (2 axles, 4 tires); Tractor/semi-trailer"/>
    <s v="Eastbound; Not on roadway ( also use for parked motor vehicle )"/>
    <s v="Improper backing; None; Not applicable"/>
    <s v="Not applicable; Road surface condition ( wet, icy, snow, slush, etc. )"/>
    <s v="UNSAFE BACKING, FINANCIAL RESPONSIBILITY - OWNER"/>
    <s v="None; Not applicable"/>
    <s v="None; Not applicable"/>
    <s v="Not applicable, Test not given"/>
    <x v="11"/>
    <x v="0"/>
  </r>
  <r>
    <n v="1002"/>
    <n v="2103835"/>
    <d v="2021-03-22T05:58:00"/>
    <s v="JACKSON"/>
    <s v="N"/>
    <m/>
    <m/>
    <n v="-1"/>
    <n v="90"/>
    <s v="State Road"/>
    <s v="Cloudy"/>
    <s v="N"/>
    <s v="N"/>
    <s v="N"/>
    <s v="N"/>
    <n v="43.850783999999898"/>
    <n v="-101.372817999999"/>
    <s v="Passenger car"/>
    <s v="Eastbound"/>
    <s v="Wild animal hit - damage only"/>
    <s v="Animal in roadway"/>
    <m/>
    <s v="Wild animal hit"/>
    <s v="Wild animal hit - damage only"/>
    <s v="Wild animal hit"/>
    <x v="11"/>
    <x v="0"/>
  </r>
  <r>
    <n v="1003"/>
    <n v="2104103"/>
    <d v="2021-03-29T19:58:00"/>
    <s v="JACKSON"/>
    <s v="N"/>
    <s v="Lap belt and shoulder harness used"/>
    <s v="Straight ahead"/>
    <n v="0"/>
    <n v="90"/>
    <s v="State Road"/>
    <s v="Clear, Severe crosswinds"/>
    <s v="N"/>
    <s v="N"/>
    <s v="N"/>
    <s v="N"/>
    <n v="43.894928"/>
    <n v="-101.114380999999"/>
    <s v="Single-unit truck (2 axle, 6 tires) GVWR 10,000 lbs or less"/>
    <s v="Eastbound"/>
    <s v="None; Swerving or avoiding due to wind, slippery surface, vehicle, object, non-motorist, etc."/>
    <s v="None"/>
    <m/>
    <s v="None"/>
    <s v="None"/>
    <s v="Test not given"/>
    <x v="11"/>
    <x v="1"/>
  </r>
  <r>
    <n v="1004"/>
    <n v="2104299"/>
    <d v="2021-04-01T21:03:00"/>
    <s v="JACKSON"/>
    <s v="N"/>
    <m/>
    <m/>
    <n v="-1"/>
    <n v="90"/>
    <s v="State Road"/>
    <s v="Clear"/>
    <s v="N"/>
    <s v="N"/>
    <s v="N"/>
    <s v="N"/>
    <n v="43.836272000000001"/>
    <n v="-101.546610999999"/>
    <s v="Cargo van - GVWR 10,000 lbs or less"/>
    <s v="Westbound"/>
    <s v="Wild animal hit - damage only"/>
    <s v="Animal in roadway"/>
    <m/>
    <s v="Wild animal hit"/>
    <s v="Wild animal hit - damage only"/>
    <s v="Wild animal hit"/>
    <x v="11"/>
    <x v="0"/>
  </r>
  <r>
    <n v="1005"/>
    <n v="2104521"/>
    <d v="2021-03-29T15:30:00"/>
    <s v="JONES"/>
    <s v="N"/>
    <s v="Lap belt and shoulder harness used"/>
    <s v="Parked, Straight ahead"/>
    <n v="0"/>
    <n v="90"/>
    <s v="State Road"/>
    <s v="Fog, smog, smoke, Severe crosswinds"/>
    <s v="N"/>
    <s v="N"/>
    <s v="N"/>
    <s v="N"/>
    <n v="43.886499999999899"/>
    <n v="-100.835453"/>
    <s v="Light truck (2 axles, 4 tires); SUV ( sport utility/suburban )"/>
    <s v="Eastbound; Not on roadway ( also use for parked motor vehicle )"/>
    <s v="Driving too fast for conditions; None; Not applicable"/>
    <s v="None; Not applicable"/>
    <m/>
    <s v="None; Not applicable"/>
    <s v="Not applicable; Other"/>
    <s v="Not applicable, 0.00 BAC"/>
    <x v="11"/>
    <x v="0"/>
  </r>
  <r>
    <n v="1006"/>
    <n v="2105910"/>
    <d v="2021-05-14T19:14:00"/>
    <s v="JONES"/>
    <s v="N"/>
    <m/>
    <m/>
    <n v="-1"/>
    <n v="83"/>
    <s v="State Road"/>
    <s v="Cloudy"/>
    <s v="N"/>
    <s v="N"/>
    <s v="N"/>
    <s v="N"/>
    <n v="43.847051999999898"/>
    <n v="-100.705866"/>
    <s v="Light truck (2 axles, 4 tires)"/>
    <s v="Northbound"/>
    <s v="Wild animal hit - damage only"/>
    <s v="Animal in roadway"/>
    <m/>
    <s v="Wild animal hit"/>
    <s v="Wild animal hit - damage only"/>
    <s v="Wild animal hit"/>
    <x v="11"/>
    <x v="0"/>
  </r>
  <r>
    <n v="1007"/>
    <n v="2106185"/>
    <d v="2021-05-22T15:20:00"/>
    <s v="JONES"/>
    <s v="N"/>
    <s v="Lap belt and shoulder harness used"/>
    <s v="Straight ahead"/>
    <n v="0"/>
    <n v="90"/>
    <s v="State Road"/>
    <s v="Cloudy"/>
    <s v="N"/>
    <s v="N"/>
    <s v="N"/>
    <s v="N"/>
    <n v="43.900945"/>
    <n v="-101.05022200000001"/>
    <s v="Light truck (2 axles, 4 tires)"/>
    <s v="Eastbound"/>
    <s v="None"/>
    <s v="None"/>
    <m/>
    <s v="Other"/>
    <s v="None"/>
    <s v="0.00 BAC"/>
    <x v="11"/>
    <x v="0"/>
  </r>
  <r>
    <n v="1008"/>
    <n v="2106476"/>
    <d v="2021-04-28T21:40:00"/>
    <s v="JONES"/>
    <s v="N"/>
    <m/>
    <m/>
    <n v="-1"/>
    <n v="90"/>
    <s v="State Road"/>
    <s v="Clear"/>
    <s v="N"/>
    <s v="N"/>
    <s v="N"/>
    <s v="N"/>
    <n v="43.8868399999999"/>
    <n v="-100.87926"/>
    <s v="SUV ( sport utility/suburban )"/>
    <s v="Westbound"/>
    <s v="Wild animal hit - damage only"/>
    <s v="Animal in roadway"/>
    <m/>
    <s v="Wild animal hit"/>
    <s v="Wild animal hit - damage only"/>
    <s v="Wild animal hit"/>
    <x v="11"/>
    <x v="0"/>
  </r>
  <r>
    <n v="1009"/>
    <n v="2106891"/>
    <d v="2021-06-01T23:40:00"/>
    <s v="JONES"/>
    <s v="N"/>
    <m/>
    <m/>
    <n v="-1"/>
    <n v="90"/>
    <s v="State Road"/>
    <s v="Clear"/>
    <s v="N"/>
    <s v="N"/>
    <s v="N"/>
    <s v="N"/>
    <n v="43.886769999999899"/>
    <n v="-100.819339999999"/>
    <s v="SUV ( sport utility/suburban )"/>
    <s v="Westbound"/>
    <s v="Wild animal hit - damage only"/>
    <s v="Animal in roadway"/>
    <m/>
    <s v="Wild animal hit"/>
    <s v="Wild animal hit - damage only"/>
    <s v="Wild animal hit"/>
    <x v="11"/>
    <x v="0"/>
  </r>
  <r>
    <n v="1010"/>
    <n v="2105426"/>
    <d v="2021-04-19T08:20:00"/>
    <s v="JACKSON"/>
    <s v="N"/>
    <s v="Lap belt and shoulder harness used"/>
    <s v="Straight ahead"/>
    <n v="0"/>
    <n v="90"/>
    <s v="State Road"/>
    <s v="Snow"/>
    <s v="N"/>
    <s v="N"/>
    <s v="N"/>
    <s v="N"/>
    <n v="43.83596"/>
    <n v="-101.66187600000001"/>
    <s v="SUV ( sport utility/suburban )"/>
    <s v="Eastbound"/>
    <s v="None; Swerving or avoiding due to wind, slippery surface, vehicle, object, non-motorist, etc."/>
    <s v="Road surface condition ( wet, icy, snow, slush, etc. )"/>
    <m/>
    <s v="None"/>
    <s v="None"/>
    <s v="0.00 BAC"/>
    <x v="11"/>
    <x v="0"/>
  </r>
  <r>
    <n v="1011"/>
    <n v="2105724"/>
    <d v="2021-04-20T13:41:00"/>
    <s v="JACKSON"/>
    <s v="N"/>
    <s v="Lap belt and shoulder harness used"/>
    <s v="Straight ahead"/>
    <n v="0"/>
    <n v="90"/>
    <s v="State Road"/>
    <s v="Clear"/>
    <s v="N"/>
    <s v="N"/>
    <s v="N"/>
    <s v="N"/>
    <n v="43.837437000000001"/>
    <n v="-101.534627"/>
    <s v="Passenger car; Tractor/semi-trailer"/>
    <s v="Eastbound"/>
    <s v="None"/>
    <s v="None"/>
    <m/>
    <s v="None; Power train"/>
    <s v="None"/>
    <s v="Test not given, Test not given"/>
    <x v="11"/>
    <x v="0"/>
  </r>
  <r>
    <n v="1012"/>
    <n v="2106734"/>
    <d v="2021-05-29T14:08:00"/>
    <s v="JACKSON"/>
    <s v="N"/>
    <s v="Lap belt and shoulder harness used"/>
    <s v="Straight ahead"/>
    <n v="0"/>
    <n v="90"/>
    <s v="State Road"/>
    <s v="Cloudy"/>
    <s v="N"/>
    <s v="N"/>
    <s v="Y"/>
    <s v="N"/>
    <n v="43.901183000000003"/>
    <n v="-101.074399"/>
    <s v="Light truck (2 axles, 4 tires); SUV ( sport utility/suburban )"/>
    <s v="Westbound"/>
    <s v="Followed too closely; None; Other electronic device (list in narrative)"/>
    <s v="None"/>
    <s v="FOLLOWING TOO CLOSELY"/>
    <s v="None"/>
    <s v="None"/>
    <s v="0.00 BAC, 0.00 BAC"/>
    <x v="11"/>
    <x v="2"/>
  </r>
  <r>
    <n v="1013"/>
    <n v="2106681"/>
    <d v="2021-05-31T01:30:00"/>
    <s v="JACKSON"/>
    <s v="N"/>
    <s v="None used"/>
    <s v="Straight ahead"/>
    <n v="0"/>
    <n v="90"/>
    <s v="State Road"/>
    <s v="Clear"/>
    <s v="N"/>
    <s v="Y"/>
    <s v="N"/>
    <s v="N"/>
    <n v="43.835985999999899"/>
    <n v="-101.601207"/>
    <s v="Single-unit truck (2 axle, 6 tires) GVWR 10,000 lbs or less"/>
    <s v="Eastbound"/>
    <s v="Failure to keep in proper lane; Fatigued/asleep"/>
    <s v="None"/>
    <s v="ADULT SEATBELT VIOLATION ---- AFTER 9/1/73"/>
    <s v="None"/>
    <s v="None"/>
    <s v="Test not given"/>
    <x v="11"/>
    <x v="1"/>
  </r>
  <r>
    <n v="1014"/>
    <n v="2106713"/>
    <d v="2021-05-22T22:30:00"/>
    <s v="JACKSON"/>
    <s v="N"/>
    <m/>
    <m/>
    <n v="-1"/>
    <n v="90"/>
    <s v="State Road"/>
    <m/>
    <s v="N"/>
    <s v="N"/>
    <s v="N"/>
    <s v="N"/>
    <n v="43.837791000000003"/>
    <n v="-101.533528"/>
    <s v="Passenger car"/>
    <s v="Eastbound"/>
    <s v="Wild animal hit - damage only"/>
    <s v="Animal in roadway"/>
    <m/>
    <s v="Wild animal hit"/>
    <s v="Wild animal hit - damage only"/>
    <s v="Wild animal hit"/>
    <x v="11"/>
    <x v="0"/>
  </r>
  <r>
    <n v="1015"/>
    <n v="2108389"/>
    <d v="2021-06-26T01:11:00"/>
    <s v="JACKSON"/>
    <s v="N"/>
    <m/>
    <m/>
    <n v="-1"/>
    <n v="90"/>
    <s v="State Road"/>
    <s v="Cloudy"/>
    <s v="N"/>
    <s v="N"/>
    <s v="N"/>
    <s v="N"/>
    <n v="43.850929999999899"/>
    <n v="-101.47075100000001"/>
    <s v="Passenger car"/>
    <s v="Eastbound"/>
    <s v="Wild animal hit - damage only"/>
    <s v="Animal in roadway"/>
    <m/>
    <s v="Wild animal hit"/>
    <s v="Wild animal hit - damage only"/>
    <s v="Wild animal hit"/>
    <x v="11"/>
    <x v="0"/>
  </r>
  <r>
    <n v="1016"/>
    <n v="2108899"/>
    <d v="2021-06-26T06:51:00"/>
    <s v="JACKSON"/>
    <s v="N"/>
    <m/>
    <m/>
    <n v="-1"/>
    <n v="90"/>
    <s v="State Road"/>
    <s v="Clear"/>
    <s v="N"/>
    <s v="N"/>
    <s v="N"/>
    <s v="N"/>
    <n v="43.851776000000001"/>
    <n v="-101.412177"/>
    <s v="SUV ( sport utility/suburban )"/>
    <s v="Eastbound"/>
    <s v="Wild animal hit - damage only"/>
    <s v="Animal in roadway"/>
    <m/>
    <s v="Wild animal hit"/>
    <s v="Wild animal hit - damage only"/>
    <s v="Wild animal hit"/>
    <x v="11"/>
    <x v="0"/>
  </r>
  <r>
    <n v="1017"/>
    <n v="2108900"/>
    <d v="2021-06-26T10:42:00"/>
    <s v="JACKSON"/>
    <s v="N"/>
    <m/>
    <m/>
    <n v="-1"/>
    <n v="90"/>
    <s v="State Road"/>
    <s v="Clear"/>
    <s v="N"/>
    <s v="N"/>
    <s v="N"/>
    <s v="N"/>
    <n v="43.850884000000001"/>
    <n v="-101.473877"/>
    <s v="Passenger car"/>
    <s v="Eastbound"/>
    <s v="Wild animal hit - damage only"/>
    <s v="Animal in roadway"/>
    <m/>
    <s v="Wild animal hit"/>
    <s v="Wild animal hit - damage only"/>
    <s v="Wild animal hit"/>
    <x v="11"/>
    <x v="0"/>
  </r>
  <r>
    <n v="1018"/>
    <n v="2107551"/>
    <d v="2021-06-06T05:33:00"/>
    <s v="JONES"/>
    <s v="N"/>
    <m/>
    <m/>
    <n v="-1"/>
    <n v="90"/>
    <s v="State Road"/>
    <s v="Clear"/>
    <s v="N"/>
    <s v="N"/>
    <s v="N"/>
    <s v="N"/>
    <n v="43.886848000000001"/>
    <n v="-100.879347999999"/>
    <s v="Mini-van/passenger van with seats for 8 or less, including driver"/>
    <s v="Westbound"/>
    <s v="Wild animal hit - damage only"/>
    <s v="Animal in roadway"/>
    <m/>
    <s v="Wild animal hit"/>
    <s v="Wild animal hit - damage only"/>
    <s v="Wild animal hit"/>
    <x v="11"/>
    <x v="0"/>
  </r>
  <r>
    <n v="1019"/>
    <n v="2108895"/>
    <d v="2021-06-01T20:50:00"/>
    <s v="JONES"/>
    <s v="N"/>
    <m/>
    <m/>
    <n v="-1"/>
    <n v="90"/>
    <s v="State Road"/>
    <s v="Clear"/>
    <s v="N"/>
    <s v="N"/>
    <s v="N"/>
    <s v="N"/>
    <n v="43.885120000000001"/>
    <n v="-100.736739999999"/>
    <s v="SUV ( sport utility/suburban )"/>
    <s v="Westbound"/>
    <s v="Wild animal hit - damage only"/>
    <s v="Animal in roadway"/>
    <m/>
    <s v="Wild animal hit"/>
    <s v="Wild animal hit - damage only"/>
    <s v="Wild animal hit"/>
    <x v="11"/>
    <x v="0"/>
  </r>
  <r>
    <n v="1020"/>
    <n v="2108906"/>
    <d v="2021-07-10T04:24:00"/>
    <s v="JONES"/>
    <s v="N"/>
    <m/>
    <m/>
    <n v="-1"/>
    <n v="90"/>
    <s v="State Road"/>
    <s v="Cloudy, Rain"/>
    <s v="N"/>
    <s v="N"/>
    <s v="N"/>
    <s v="N"/>
    <n v="43.900970999999899"/>
    <n v="-100.921995999999"/>
    <s v="SUV ( sport utility/suburban )"/>
    <s v="Westbound"/>
    <s v="Wild animal hit - damage only"/>
    <s v="Animal in roadway"/>
    <m/>
    <s v="Wild animal hit"/>
    <s v="Wild animal hit - damage only"/>
    <s v="Wild animal hit"/>
    <x v="11"/>
    <x v="0"/>
  </r>
  <r>
    <n v="1021"/>
    <n v="2106954"/>
    <d v="2021-06-05T10:13:00"/>
    <s v="JACKSON"/>
    <s v="N"/>
    <s v="Lap belt and shoulder harness used"/>
    <s v="Changing lanes, Straight ahead"/>
    <n v="0"/>
    <n v="90"/>
    <s v="State Road"/>
    <s v="Clear"/>
    <s v="N"/>
    <s v="N"/>
    <s v="N"/>
    <s v="N"/>
    <n v="43.835984000000003"/>
    <n v="-101.5776"/>
    <s v="Passenger car; Tractor/semi-trailer"/>
    <s v="Eastbound"/>
    <s v="Followed too closely; None"/>
    <s v="None"/>
    <m/>
    <s v="None"/>
    <s v="None"/>
    <s v="0.00 BAC, 0.00 BAC"/>
    <x v="11"/>
    <x v="0"/>
  </r>
  <r>
    <n v="1022"/>
    <n v="2109378"/>
    <d v="2021-06-17T05:30:00"/>
    <s v="JONES"/>
    <s v="N"/>
    <m/>
    <m/>
    <n v="-1"/>
    <n v="90"/>
    <s v="State Road"/>
    <s v="Clear"/>
    <s v="N"/>
    <s v="N"/>
    <s v="N"/>
    <s v="N"/>
    <n v="43.883766000000001"/>
    <n v="-100.72466"/>
    <s v="SUV ( sport utility/suburban )"/>
    <s v="Eastbound"/>
    <s v="Wild animal hit - damage only"/>
    <s v="Animal in roadway"/>
    <m/>
    <s v="Wild animal hit"/>
    <s v="Wild animal hit - damage only"/>
    <s v="Wild animal hit"/>
    <x v="11"/>
    <x v="0"/>
  </r>
  <r>
    <n v="1023"/>
    <n v="2107749"/>
    <d v="2021-06-20T11:26:00"/>
    <s v="JACKSON"/>
    <s v="N"/>
    <s v="Lap belt and shoulder harness used"/>
    <s v="Straight ahead"/>
    <n v="0"/>
    <n v="90"/>
    <s v="State Road"/>
    <s v="Clear"/>
    <s v="N"/>
    <s v="N"/>
    <s v="N"/>
    <s v="N"/>
    <n v="43.887132000000001"/>
    <n v="-101.129711999999"/>
    <s v="Light truck (2 axles, 4 tires); SUV ( sport utility/suburban )"/>
    <s v="Westbound"/>
    <s v="None"/>
    <s v="None"/>
    <m/>
    <s v="None"/>
    <s v="None"/>
    <s v="Test not given, Test not given"/>
    <x v="11"/>
    <x v="0"/>
  </r>
  <r>
    <n v="1024"/>
    <n v="1819860"/>
    <d v="2018-07-29T15:40:00"/>
    <s v="JONES"/>
    <s v="N"/>
    <s v="Lap belt and shoulder harness used, None used"/>
    <s v="Straight ahead"/>
    <n v="0"/>
    <n v="83"/>
    <s v="State Road"/>
    <s v="Cloudy"/>
    <s v="N"/>
    <s v="N"/>
    <s v="N"/>
    <s v="N"/>
    <n v="43.779957000000003"/>
    <n v="-100.677166"/>
    <s v="Passenger car"/>
    <s v="Northbound; Southbound"/>
    <s v="None; Wrong side or wrong way"/>
    <s v="None"/>
    <s v="DRIVING ON WRONG SIDE OF ROAD"/>
    <s v="None"/>
    <s v="None"/>
    <s v="0.00 BAC, 0.00 BAC, Not reported, Not reported, Not reported"/>
    <x v="11"/>
    <x v="3"/>
  </r>
  <r>
    <n v="1025"/>
    <n v="2108897"/>
    <d v="2021-06-20T10:39:00"/>
    <s v="JACKSON"/>
    <s v="N"/>
    <s v="Lap belt and shoulder harness used"/>
    <s v="Straight ahead"/>
    <n v="0"/>
    <n v="90"/>
    <s v="State Road"/>
    <s v="Clear"/>
    <s v="N"/>
    <s v="N"/>
    <s v="N"/>
    <s v="N"/>
    <n v="43.876818"/>
    <n v="-101.149916"/>
    <s v="SUV ( sport utility/suburban )"/>
    <s v="Eastbound"/>
    <s v="Failure to keep in proper lane; None"/>
    <s v="None"/>
    <m/>
    <s v="None"/>
    <s v="None"/>
    <s v="Test not given"/>
    <x v="11"/>
    <x v="0"/>
  </r>
  <r>
    <n v="1026"/>
    <n v="2108902"/>
    <d v="2021-07-01T15:05:00"/>
    <s v="JACKSON"/>
    <s v="N"/>
    <s v="Lap belt and shoulder harness used"/>
    <s v="Straight ahead"/>
    <n v="0"/>
    <n v="90"/>
    <s v="State Road"/>
    <s v="Clear"/>
    <s v="N"/>
    <s v="N"/>
    <s v="N"/>
    <s v="N"/>
    <n v="43.847636999999899"/>
    <n v="-101.34598800000001"/>
    <s v="SUV ( sport utility/suburban ); Tractor/semi-trailer"/>
    <s v="Eastbound"/>
    <s v="None; Unknown"/>
    <s v="None; Unknown"/>
    <m/>
    <s v="None; Unknown"/>
    <s v="None; Unknown"/>
    <s v="Test not given, Test not given"/>
    <x v="11"/>
    <x v="0"/>
  </r>
  <r>
    <n v="1027"/>
    <n v="2109175"/>
    <d v="2021-07-13T23:45:00"/>
    <s v="JONES"/>
    <s v="N"/>
    <s v="Helmet and eye protection"/>
    <s v="Straight ahead"/>
    <n v="0"/>
    <n v="90"/>
    <s v="State Road"/>
    <s v="Cloudy, Rain"/>
    <s v="N"/>
    <s v="N"/>
    <s v="N"/>
    <s v="N"/>
    <n v="43.901161000000002"/>
    <n v="-100.94236600000001"/>
    <s v="Motorcycle"/>
    <s v="Westbound"/>
    <s v="None"/>
    <s v="Road surface condition ( wet, icy, snow, slush, etc. )"/>
    <m/>
    <s v="None"/>
    <s v="Weather conditions"/>
    <s v="0.00 BAC"/>
    <x v="11"/>
    <x v="1"/>
  </r>
  <r>
    <n v="1028"/>
    <n v="2111007"/>
    <d v="2021-08-13T12:30:00"/>
    <s v="JACKSON"/>
    <s v="N"/>
    <s v="Lap belt and shoulder harness used"/>
    <s v="Slowing in traffic lane, Straight ahead"/>
    <n v="0"/>
    <n v="90"/>
    <s v="State Road"/>
    <s v="Clear"/>
    <s v="N"/>
    <s v="N"/>
    <s v="N"/>
    <s v="N"/>
    <n v="43.842731000000001"/>
    <n v="-101.288962999999"/>
    <s v="Motor home; Passenger car"/>
    <s v="Eastbound"/>
    <s v="Followed too closely; None"/>
    <s v="None"/>
    <m/>
    <s v="None"/>
    <s v="None"/>
    <s v="0.00 BAC, 0.00 BAC"/>
    <x v="11"/>
    <x v="0"/>
  </r>
  <r>
    <n v="1029"/>
    <n v="2110197"/>
    <d v="2021-07-25T22:45:00"/>
    <s v="JACKSON"/>
    <s v="N"/>
    <m/>
    <m/>
    <n v="-1"/>
    <n v="90"/>
    <s v="State Road"/>
    <s v="Clear"/>
    <s v="N"/>
    <s v="N"/>
    <s v="N"/>
    <s v="N"/>
    <n v="43.836266000000002"/>
    <n v="-101.646815"/>
    <s v="Light truck (2 axles, 4 tires)"/>
    <s v="Westbound"/>
    <s v="Wild animal hit - damage only"/>
    <s v="Animal in roadway"/>
    <m/>
    <s v="Wild animal hit"/>
    <s v="Wild animal hit - damage only"/>
    <s v="Wild animal hit"/>
    <x v="11"/>
    <x v="0"/>
  </r>
  <r>
    <n v="1030"/>
    <n v="2110625"/>
    <d v="2021-08-11T20:16:00"/>
    <s v="JACKSON"/>
    <s v="N"/>
    <m/>
    <m/>
    <n v="-1"/>
    <n v="90"/>
    <s v="State Road"/>
    <s v="Clear, Cloudy"/>
    <s v="N"/>
    <s v="N"/>
    <s v="N"/>
    <s v="N"/>
    <n v="43.845441999999899"/>
    <n v="-101.332679999999"/>
    <s v="Passenger car"/>
    <s v="Westbound"/>
    <s v="Wild animal hit - damage only"/>
    <s v="Animal in roadway"/>
    <m/>
    <s v="Wild animal hit"/>
    <s v="Wild animal hit - damage only"/>
    <s v="Wild animal hit"/>
    <x v="11"/>
    <x v="0"/>
  </r>
  <r>
    <n v="1031"/>
    <n v="2110194"/>
    <d v="2021-07-31T20:14:00"/>
    <s v="JONES"/>
    <s v="N"/>
    <m/>
    <m/>
    <n v="-1"/>
    <n v="90"/>
    <s v="State Road"/>
    <s v="Clear"/>
    <s v="N"/>
    <s v="N"/>
    <s v="N"/>
    <s v="N"/>
    <n v="43.886467000000003"/>
    <n v="-100.859677"/>
    <s v="Mini-van/passenger van with seats for 8 or less, including driver"/>
    <s v="Eastbound"/>
    <s v="Wild animal hit - damage only"/>
    <s v="Animal in roadway"/>
    <m/>
    <s v="Wild animal hit"/>
    <s v="Wild animal hit - damage only"/>
    <s v="Wild animal hit"/>
    <x v="11"/>
    <x v="0"/>
  </r>
  <r>
    <n v="1032"/>
    <n v="2111603"/>
    <d v="2021-09-04T06:16:00"/>
    <s v="JONES"/>
    <s v="N"/>
    <m/>
    <m/>
    <n v="-1"/>
    <n v="90"/>
    <s v="State Road"/>
    <s v="Fog, smog, smoke"/>
    <s v="N"/>
    <s v="N"/>
    <s v="N"/>
    <s v="N"/>
    <n v="43.9009369999999"/>
    <n v="-101.0133"/>
    <s v="SUV ( sport utility/suburban )"/>
    <s v="Eastbound"/>
    <s v="Wild animal hit - damage only"/>
    <s v="Animal in roadway"/>
    <m/>
    <s v="Wild animal hit"/>
    <s v="Wild animal hit - damage only"/>
    <s v="Wild animal hit"/>
    <x v="11"/>
    <x v="0"/>
  </r>
  <r>
    <n v="1033"/>
    <n v="2111988"/>
    <d v="2021-09-07T08:30:00"/>
    <s v="JACKSON"/>
    <s v="N"/>
    <m/>
    <m/>
    <n v="-1"/>
    <n v="90"/>
    <s v="State Road"/>
    <s v="Clear"/>
    <s v="N"/>
    <s v="N"/>
    <s v="N"/>
    <s v="N"/>
    <n v="43.865327999999899"/>
    <n v="-101.177926999999"/>
    <s v="SUV ( sport utility/suburban )"/>
    <s v="Eastbound"/>
    <s v="Wild animal hit - damage only"/>
    <s v="Animal in roadway"/>
    <m/>
    <s v="Wild animal hit"/>
    <s v="Wild animal hit - damage only"/>
    <s v="Wild animal hit"/>
    <x v="11"/>
    <x v="0"/>
  </r>
  <r>
    <n v="1034"/>
    <n v="2111597"/>
    <d v="2021-08-27T14:37:00"/>
    <s v="JONES"/>
    <s v="N"/>
    <s v="Lap belt and shoulder harness used"/>
    <s v="Straight ahead"/>
    <n v="0"/>
    <n v="90"/>
    <s v="State Road"/>
    <s v="Clear"/>
    <s v="N"/>
    <s v="N"/>
    <s v="N"/>
    <s v="N"/>
    <n v="43.8865529999999"/>
    <n v="-100.793510999999"/>
    <s v="Tractor/semi-trailer"/>
    <s v="Westbound"/>
    <s v="Failure to keep in proper lane; None"/>
    <s v="None"/>
    <m/>
    <s v="Tires"/>
    <s v="None"/>
    <s v="Test not given"/>
    <x v="11"/>
    <x v="0"/>
  </r>
  <r>
    <n v="1035"/>
    <n v="2110193"/>
    <d v="2021-07-29T14:43:00"/>
    <s v="JACKSON"/>
    <s v="N"/>
    <s v="Lap belt and shoulder harness used"/>
    <s v="Straight ahead"/>
    <n v="0"/>
    <n v="248"/>
    <s v="State Road"/>
    <s v="Clear"/>
    <s v="N"/>
    <s v="N"/>
    <s v="N"/>
    <s v="N"/>
    <n v="43.838158999999898"/>
    <n v="-101.340119999999"/>
    <s v="Light truck (2 axles, 4 tires)"/>
    <s v="Eastbound"/>
    <s v="None"/>
    <s v="None"/>
    <m/>
    <s v="Brakes"/>
    <s v="None"/>
    <s v="Test not given"/>
    <x v="11"/>
    <x v="0"/>
  </r>
  <r>
    <n v="1036"/>
    <n v="2110485"/>
    <d v="2021-08-06T14:08:00"/>
    <s v="JACKSON"/>
    <s v="N"/>
    <s v="Eye protection only"/>
    <s v="Slowing in traffic lane"/>
    <n v="0"/>
    <n v="90"/>
    <s v="State Road"/>
    <s v="Clear"/>
    <s v="N"/>
    <s v="N"/>
    <s v="N"/>
    <s v="N"/>
    <n v="43.836261"/>
    <n v="-101.65831300000001"/>
    <s v="Motorcycle"/>
    <s v="Westbound"/>
    <s v="Followed too closely; None"/>
    <s v="None"/>
    <s v="NO ENDORSEMENT"/>
    <s v="None"/>
    <s v="None"/>
    <s v="0.00 BAC"/>
    <x v="11"/>
    <x v="2"/>
  </r>
  <r>
    <n v="1037"/>
    <n v="2110549"/>
    <d v="2021-08-07T14:29:00"/>
    <s v="JACKSON"/>
    <s v="N"/>
    <s v="Lap belt and shoulder harness used"/>
    <s v="Straight ahead"/>
    <n v="0"/>
    <n v="90"/>
    <s v="State Road"/>
    <s v="Clear"/>
    <s v="N"/>
    <s v="N"/>
    <s v="N"/>
    <s v="N"/>
    <n v="43.851723999999898"/>
    <n v="-101.415846999999"/>
    <s v="SUV ( sport utility/suburban )"/>
    <s v="Eastbound; Westbound"/>
    <s v="None"/>
    <s v="None"/>
    <m/>
    <s v="None; Power train"/>
    <s v="None"/>
    <s v="Test not given, Test not given"/>
    <x v="11"/>
    <x v="0"/>
  </r>
  <r>
    <n v="1038"/>
    <n v="2110626"/>
    <d v="2021-08-10T20:11:00"/>
    <s v="JONES"/>
    <s v="N"/>
    <s v="Lap belt and shoulder harness used"/>
    <s v="Straight ahead"/>
    <n v="0"/>
    <n v="90"/>
    <s v="State Road"/>
    <s v="Clear"/>
    <s v="N"/>
    <s v="N"/>
    <s v="N"/>
    <s v="N"/>
    <n v="43.900939000000001"/>
    <n v="-100.995265"/>
    <s v="Mini-van/passenger van with seats for 8 or less, including driver"/>
    <s v="Eastbound"/>
    <s v="Failure to keep in proper lane; None"/>
    <s v="None"/>
    <m/>
    <s v="Steering"/>
    <s v="None"/>
    <s v="0.00 BAC"/>
    <x v="11"/>
    <x v="0"/>
  </r>
  <r>
    <n v="1039"/>
    <n v="2110628"/>
    <d v="2021-08-13T07:01:00"/>
    <s v="JACKSON"/>
    <s v="N"/>
    <s v="Helmet and eye protection"/>
    <s v="Straight ahead"/>
    <n v="0"/>
    <n v="90"/>
    <s v="State Road"/>
    <s v="Clear"/>
    <s v="N"/>
    <s v="Y"/>
    <s v="N"/>
    <s v="N"/>
    <n v="43.8426329999999"/>
    <n v="-101.259367999999"/>
    <s v="Motorcycle"/>
    <s v="Eastbound"/>
    <s v="Failure to keep in proper lane; Fatigued/asleep"/>
    <s v="None"/>
    <s v="LANE DRIVING REQUIRED / ILLEGAL LANE CHANGE"/>
    <s v="None"/>
    <s v="None"/>
    <s v="Test given, but unobtainable at time report filed"/>
    <x v="11"/>
    <x v="3"/>
  </r>
  <r>
    <n v="1040"/>
    <n v="2110629"/>
    <d v="2021-08-14T21:30:00"/>
    <s v="JACKSON"/>
    <s v="N"/>
    <s v="Lap belt and shoulder harness used"/>
    <s v="Straight ahead"/>
    <n v="0"/>
    <n v="90"/>
    <s v="State Road"/>
    <s v="Clear"/>
    <s v="N"/>
    <s v="N"/>
    <s v="N"/>
    <s v="N"/>
    <n v="43.851225999999897"/>
    <n v="-101.450531999999"/>
    <s v="Single-unit truck (2 axle, 6 tires) GVWR 10,000 lbs or less; Unknown"/>
    <s v="Eastbound"/>
    <s v="None; Not Reported"/>
    <s v="None; Unknown"/>
    <m/>
    <s v="None; Unknown"/>
    <s v="None; Not reported"/>
    <s v="Not reported, 0.00 BAC"/>
    <x v="11"/>
    <x v="2"/>
  </r>
  <r>
    <n v="1041"/>
    <n v="2113178"/>
    <d v="2021-09-16T15:21:00"/>
    <s v="JONES"/>
    <s v="N"/>
    <s v="Lap belt and shoulder harness used"/>
    <s v="Straight ahead"/>
    <n v="0"/>
    <n v="90"/>
    <s v="State Road"/>
    <s v="Clear"/>
    <s v="N"/>
    <s v="N"/>
    <s v="N"/>
    <s v="N"/>
    <n v="43.886571000000004"/>
    <n v="-100.770775"/>
    <s v="Passenger car; SUV ( sport utility/suburban )"/>
    <s v="Eastbound; Westbound"/>
    <s v="Failure to keep in proper lane; None; Running off road"/>
    <s v="None"/>
    <s v="CARELESS DRIVING., LANE DRIVING REQUIRED / ILLEGAL LANE CHANGE, ILLEGAL BARRIER OR MEDIAN CROSSING"/>
    <s v="None"/>
    <s v="None"/>
    <s v="0.00 BAC, Not reported, 0.00 BAC, Not reported"/>
    <x v="11"/>
    <x v="4"/>
  </r>
  <r>
    <n v="1042"/>
    <n v="2113106"/>
    <d v="2021-09-16T16:30:00"/>
    <s v="JONES"/>
    <s v="N"/>
    <s v="Lap belt and shoulder harness used"/>
    <s v="Straight ahead"/>
    <n v="0"/>
    <n v="90"/>
    <s v="State Road"/>
    <s v="Clear"/>
    <s v="N"/>
    <s v="N"/>
    <s v="N"/>
    <s v="N"/>
    <n v="43.886572999999899"/>
    <n v="-100.780073"/>
    <s v="Passenger car; SUV ( sport utility/suburban )"/>
    <s v="Eastbound"/>
    <s v="None"/>
    <s v="None"/>
    <m/>
    <s v="None"/>
    <s v="None"/>
    <s v="0.00 BAC, 0.00 BAC"/>
    <x v="11"/>
    <x v="0"/>
  </r>
  <r>
    <n v="1043"/>
    <n v="2111008"/>
    <d v="2021-08-13T12:30:00"/>
    <s v="JACKSON"/>
    <s v="N"/>
    <s v="Helmet and eye protection, Lap belt and shoulder harness used"/>
    <s v="Slowing in traffic lane, Straight ahead"/>
    <n v="0"/>
    <n v="90"/>
    <s v="State Road"/>
    <s v="Clear"/>
    <s v="N"/>
    <s v="N"/>
    <s v="N"/>
    <s v="N"/>
    <n v="43.842728999999899"/>
    <n v="-101.291573999999"/>
    <s v="Light truck (2 axles, 4 tires); Motorcycle"/>
    <s v="Eastbound"/>
    <s v="Followed too closely; None"/>
    <s v="None"/>
    <m/>
    <s v="None"/>
    <s v="None"/>
    <s v="0.00 BAC, Test not given"/>
    <x v="11"/>
    <x v="0"/>
  </r>
  <r>
    <n v="1044"/>
    <n v="2111019"/>
    <d v="2021-08-14T11:21:00"/>
    <s v="JACKSON"/>
    <s v="N"/>
    <s v="Helmet and eye protection"/>
    <s v="Straight ahead"/>
    <n v="0"/>
    <n v="90"/>
    <s v="State Road"/>
    <s v="Clear"/>
    <s v="N"/>
    <s v="N"/>
    <s v="N"/>
    <s v="N"/>
    <n v="43.842669999999899"/>
    <n v="-101.27393600000001"/>
    <s v="Motorcycle"/>
    <s v="Eastbound"/>
    <s v="None"/>
    <s v="None"/>
    <m/>
    <s v="None"/>
    <s v="None"/>
    <s v="0.00 BAC"/>
    <x v="11"/>
    <x v="0"/>
  </r>
  <r>
    <n v="1045"/>
    <n v="2112934"/>
    <d v="2021-09-17T10:36:00"/>
    <s v="MELLETTE"/>
    <s v="N"/>
    <s v="Lap belt and shoulder harness used"/>
    <s v="Making U-turn, Straight ahead"/>
    <n v="0"/>
    <n v="44"/>
    <s v="State Road"/>
    <s v="Clear"/>
    <s v="N"/>
    <s v="N"/>
    <s v="N"/>
    <s v="N"/>
    <n v="43.562072000000001"/>
    <n v="-101.201701"/>
    <s v="Light truck (2 axles, 4 tires); SUV ( sport utility/suburban )"/>
    <s v="Eastbound; Westbound"/>
    <s v="Failed to yield to vehicle; None"/>
    <s v="None"/>
    <s v="CARELESS DRIVING., UNSAFE U-TURN / NO U TURN IN NO PASS ZONE"/>
    <s v="None"/>
    <s v="None"/>
    <s v="0.00 BAC, 0.00 BAC"/>
    <x v="11"/>
    <x v="0"/>
  </r>
  <r>
    <n v="1046"/>
    <n v="2111849"/>
    <d v="2021-07-02T21:30:00"/>
    <s v="JACKSON"/>
    <s v="N"/>
    <s v="Lap belt and shoulder harness used"/>
    <s v="Straight ahead"/>
    <n v="0"/>
    <n v="90"/>
    <s v="State Road"/>
    <s v="Clear"/>
    <s v="N"/>
    <s v="N"/>
    <s v="N"/>
    <s v="N"/>
    <n v="43.835985000000001"/>
    <n v="-101.559944999999"/>
    <s v="SUV ( sport utility/suburban )"/>
    <s v="Eastbound"/>
    <s v="None"/>
    <s v="Animal in roadway"/>
    <m/>
    <s v="None"/>
    <s v="None"/>
    <s v="Test not given"/>
    <x v="11"/>
    <x v="0"/>
  </r>
  <r>
    <n v="1047"/>
    <n v="2112652"/>
    <d v="2021-09-20T14:20:00"/>
    <s v="JACKSON"/>
    <s v="N"/>
    <s v="Lap belt and shoulder harness used"/>
    <s v="Straight ahead, Turning left"/>
    <n v="0"/>
    <n v="248"/>
    <s v="State Road"/>
    <s v="Clear"/>
    <s v="N"/>
    <s v="N"/>
    <s v="N"/>
    <s v="N"/>
    <n v="43.835864000000001"/>
    <n v="-101.522458999999"/>
    <s v="Light truck (2 axles, 4 tires); Single-unit truck (2 axle, 6 tires) GVWR 10,000 lbs or less"/>
    <s v="Northbound; Southbound"/>
    <s v="Failed to yield to vehicle; None"/>
    <s v="None"/>
    <s v="RIGHT OF WAY AT INTERSECTIONS"/>
    <s v="None"/>
    <s v="None"/>
    <s v="0.00 BAC, 0.00 BAC"/>
    <x v="11"/>
    <x v="0"/>
  </r>
  <r>
    <n v="1048"/>
    <n v="2112664"/>
    <d v="2021-09-09T15:40:00"/>
    <s v="JACKSON"/>
    <s v="N"/>
    <s v="Lap belt and shoulder harness used"/>
    <s v="Straight ahead"/>
    <n v="0"/>
    <n v="90"/>
    <s v="State Road"/>
    <s v="Clear"/>
    <s v="N"/>
    <s v="N"/>
    <s v="N"/>
    <s v="N"/>
    <n v="43.861643999999899"/>
    <n v="-101.185299"/>
    <s v="Single-unit truck (2 axle, 6 tires) GVWR 10,001 lbs or more"/>
    <s v="Eastbound"/>
    <s v="None"/>
    <s v="None"/>
    <m/>
    <s v="Tires"/>
    <s v="None"/>
    <s v="Test not given"/>
    <x v="11"/>
    <x v="0"/>
  </r>
  <r>
    <n v="1049"/>
    <n v="2112927"/>
    <d v="2021-09-05T17:38:00"/>
    <s v="JONES"/>
    <s v="N"/>
    <s v="Lap belt and shoulder harness used"/>
    <s v="Leaving traffic lane"/>
    <n v="0"/>
    <n v="90"/>
    <s v="State Road"/>
    <s v="Clear"/>
    <s v="Y"/>
    <s v="Y"/>
    <s v="N"/>
    <s v="N"/>
    <n v="43.886487000000002"/>
    <n v="-100.752655"/>
    <s v="SUV ( sport utility/suburban )"/>
    <s v="Eastbound"/>
    <s v="Fatigued/asleep; Over-correcting/over-steering"/>
    <s v="None"/>
    <m/>
    <s v="None"/>
    <s v="None"/>
    <s v="0.00 BAC"/>
    <x v="11"/>
    <x v="1"/>
  </r>
  <r>
    <n v="1050"/>
    <n v="2112932"/>
    <d v="2021-09-18T05:07:00"/>
    <s v="JACKSON"/>
    <s v="N"/>
    <s v="Lap belt and shoulder harness used, None used"/>
    <s v="Straight ahead"/>
    <n v="0"/>
    <n v="90"/>
    <s v="State Road"/>
    <s v="Clear"/>
    <s v="N"/>
    <s v="Y"/>
    <s v="N"/>
    <s v="N"/>
    <n v="43.851708000000002"/>
    <n v="-101.38583800000001"/>
    <s v="Light truck (2 axles, 4 tires)"/>
    <s v="Westbound"/>
    <s v="Failure to keep in proper lane; Fatigued/asleep"/>
    <s v="None"/>
    <s v="CARELESS DRIVING., LANE DRIVING REQUIRED / ILLEGAL LANE CHANGE"/>
    <s v="None"/>
    <s v="None"/>
    <s v="0.00 BAC, Not reported"/>
    <x v="11"/>
    <x v="3"/>
  </r>
  <r>
    <n v="1051"/>
    <n v="2112908"/>
    <d v="2021-09-25T07:30:00"/>
    <s v="JACKSON"/>
    <s v="N"/>
    <s v="Lap belt and shoulder harness used"/>
    <s v="Straight ahead"/>
    <n v="0"/>
    <n v="90"/>
    <s v="State Road"/>
    <s v="Clear"/>
    <s v="N"/>
    <s v="N"/>
    <s v="N"/>
    <s v="N"/>
    <n v="43.842571999999898"/>
    <n v="-101.246251"/>
    <s v="Truck pulling trailer(s) - GCWR 10,001 lbs or more"/>
    <s v="Eastbound"/>
    <s v="Disregarded traffic signs or signals; None"/>
    <s v="None"/>
    <s v="LANE DRIVING REQUIRED / ILLEGAL LANE CHANGE"/>
    <s v="None"/>
    <s v="None"/>
    <s v="Test not given"/>
    <x v="11"/>
    <x v="0"/>
  </r>
  <r>
    <n v="1052"/>
    <n v="2117154"/>
    <d v="2021-11-11T13:10:00"/>
    <s v="JACKSON"/>
    <s v="N"/>
    <s v="Lap belt and shoulder harness used"/>
    <s v="Straight ahead"/>
    <n v="0"/>
    <n v="90"/>
    <s v="State Road"/>
    <s v="Severe crosswinds"/>
    <s v="N"/>
    <s v="N"/>
    <s v="N"/>
    <s v="N"/>
    <n v="43.900982999999897"/>
    <n v="-101.083512999999"/>
    <s v="Truck pulling trailer(s) - GCWR 10,001 lbs or more"/>
    <s v="Westbound"/>
    <s v="None"/>
    <s v="None"/>
    <m/>
    <s v="None"/>
    <s v="None"/>
    <s v="Test not given"/>
    <x v="11"/>
    <x v="0"/>
  </r>
  <r>
    <n v="1053"/>
    <n v="2117159"/>
    <d v="2021-11-11T12:25:00"/>
    <s v="JACKSON"/>
    <s v="N"/>
    <s v="Lap belt and shoulder harness used"/>
    <s v="Straight ahead"/>
    <n v="0"/>
    <n v="90"/>
    <s v="State Road"/>
    <s v="Severe crosswinds"/>
    <s v="N"/>
    <s v="N"/>
    <s v="N"/>
    <s v="N"/>
    <n v="43.880386000000001"/>
    <n v="-101.142933999999"/>
    <s v="Tractor/semi-trailer"/>
    <s v="Westbound"/>
    <s v="None"/>
    <s v="None"/>
    <m/>
    <s v="None"/>
    <s v="None"/>
    <s v="Test not given, Not reported"/>
    <x v="11"/>
    <x v="2"/>
  </r>
  <r>
    <n v="1054"/>
    <n v="2114054"/>
    <d v="2021-09-16T20:18:00"/>
    <s v="MELLETTE"/>
    <s v="N"/>
    <s v="None used"/>
    <s v="Straight ahead"/>
    <n v="0"/>
    <n v="83"/>
    <s v="State Road"/>
    <s v="Cloudy"/>
    <s v="N"/>
    <s v="N"/>
    <s v="N"/>
    <s v="N"/>
    <n v="43.591641000000003"/>
    <n v="-100.752011999999"/>
    <s v="SUV ( sport utility/suburban )"/>
    <s v="Northbound"/>
    <s v="Driving too fast for conditions; None"/>
    <s v="Road surface condition ( wet, icy, snow, slush, etc. )"/>
    <m/>
    <s v="None"/>
    <s v="None"/>
    <s v="Test not given"/>
    <x v="11"/>
    <x v="3"/>
  </r>
  <r>
    <n v="1056"/>
    <n v="2114414"/>
    <d v="2021-08-12T07:10:00"/>
    <s v="JONES"/>
    <s v="N"/>
    <s v="Helmet and eye protection"/>
    <s v="Straight ahead"/>
    <n v="0"/>
    <n v="90"/>
    <s v="State Road"/>
    <s v="Clear"/>
    <s v="N"/>
    <s v="N"/>
    <s v="N"/>
    <s v="N"/>
    <n v="43.886440999999898"/>
    <n v="-100.875191999999"/>
    <s v="Motorcycle"/>
    <s v="Eastbound"/>
    <s v="None"/>
    <s v="Animal in roadway"/>
    <m/>
    <s v="None"/>
    <s v="None"/>
    <s v="Test not given"/>
    <x v="11"/>
    <x v="1"/>
  </r>
  <r>
    <n v="1057"/>
    <n v="2119360"/>
    <d v="2021-12-26T13:15:00"/>
    <s v="JONES"/>
    <s v="N"/>
    <s v="Lap belt and shoulder harness used"/>
    <s v="Straight ahead, Turning right"/>
    <n v="0"/>
    <n v="83"/>
    <s v="State Road"/>
    <s v="Cloudy"/>
    <s v="N"/>
    <s v="N"/>
    <s v="N"/>
    <s v="N"/>
    <n v="43.884160000000001"/>
    <n v="-100.705859"/>
    <s v="Light truck (2 axles, 4 tires)"/>
    <s v="Southbound; Westbound"/>
    <s v="Driving too fast for conditions; None"/>
    <s v="Road surface condition ( wet, icy, snow, slush, etc. )"/>
    <s v="OVERDRIVING ROAD CONDITIONS/SPEED OVER REASONABLE"/>
    <s v="None"/>
    <s v="None"/>
    <s v="Test not given, Test not given"/>
    <x v="11"/>
    <x v="0"/>
  </r>
  <r>
    <n v="1058"/>
    <n v="2117311"/>
    <d v="2021-11-21T05:40:00"/>
    <s v="JACKSON"/>
    <s v="N"/>
    <m/>
    <m/>
    <n v="-1"/>
    <n v="90"/>
    <s v="State Road"/>
    <s v="Clear"/>
    <s v="N"/>
    <s v="N"/>
    <s v="N"/>
    <s v="N"/>
    <n v="43.836269999999899"/>
    <n v="-101.588032999999"/>
    <s v="SUV ( sport utility/suburban )"/>
    <s v="Westbound"/>
    <s v="Wild animal hit - damage only"/>
    <s v="Animal in roadway"/>
    <m/>
    <s v="Wild animal hit"/>
    <s v="Wild animal hit - damage only"/>
    <s v="Wild animal hit"/>
    <x v="11"/>
    <x v="0"/>
  </r>
  <r>
    <n v="1059"/>
    <n v="2118255"/>
    <d v="2021-12-12T05:14:00"/>
    <s v="JACKSON"/>
    <s v="N"/>
    <m/>
    <m/>
    <n v="-1"/>
    <n v="90"/>
    <s v="State Road"/>
    <s v="Cloudy"/>
    <s v="N"/>
    <s v="N"/>
    <s v="N"/>
    <s v="N"/>
    <n v="43.844335999999899"/>
    <n v="-101.514016999999"/>
    <s v="SUV ( sport utility/suburban )"/>
    <s v="Westbound"/>
    <s v="Wild animal hit - damage only"/>
    <s v="Animal in roadway"/>
    <m/>
    <s v="Wild animal hit"/>
    <s v="Wild animal hit - damage only"/>
    <s v="Wild animal hit"/>
    <x v="11"/>
    <x v="0"/>
  </r>
  <r>
    <n v="1060"/>
    <n v="2115796"/>
    <d v="2021-11-06T01:05:00"/>
    <s v="JONES"/>
    <s v="N"/>
    <m/>
    <m/>
    <n v="-1"/>
    <n v="90"/>
    <s v="State Road"/>
    <s v="Clear"/>
    <s v="N"/>
    <s v="N"/>
    <s v="N"/>
    <s v="N"/>
    <n v="43.901159999999898"/>
    <n v="-100.934792"/>
    <s v="Light truck (2 axles, 4 tires)"/>
    <s v="Westbound"/>
    <s v="Wild animal hit - damage only"/>
    <s v="Animal in roadway"/>
    <m/>
    <s v="Wild animal hit"/>
    <s v="Wild animal hit - damage only"/>
    <s v="Wild animal hit"/>
    <x v="11"/>
    <x v="0"/>
  </r>
  <r>
    <n v="1061"/>
    <n v="2115797"/>
    <d v="2021-11-07T23:50:00"/>
    <s v="JONES"/>
    <s v="N"/>
    <m/>
    <m/>
    <n v="-1"/>
    <n v="90"/>
    <s v="State Road"/>
    <s v="Clear"/>
    <s v="N"/>
    <s v="N"/>
    <s v="N"/>
    <s v="N"/>
    <n v="43.901176999999898"/>
    <n v="-100.965732"/>
    <s v="Mini-van/passenger van with seats for 8 or less, including driver"/>
    <s v="Westbound"/>
    <s v="Wild animal hit - damage only"/>
    <s v="Animal in roadway"/>
    <m/>
    <s v="Wild animal hit"/>
    <s v="Wild animal hit - damage only"/>
    <s v="Wild animal hit"/>
    <x v="11"/>
    <x v="0"/>
  </r>
  <r>
    <n v="1062"/>
    <n v="2117081"/>
    <d v="2021-11-19T18:45:00"/>
    <s v="JONES"/>
    <s v="N"/>
    <m/>
    <m/>
    <n v="-1"/>
    <n v="83"/>
    <s v="State Road"/>
    <s v="Clear"/>
    <s v="N"/>
    <s v="N"/>
    <s v="N"/>
    <s v="N"/>
    <n v="43.802236999999899"/>
    <n v="-100.689395"/>
    <s v="Light truck (2 axles, 4 tires)"/>
    <s v="Southbound"/>
    <s v="Wild animal hit - damage only"/>
    <s v="Animal in roadway"/>
    <m/>
    <s v="Wild animal hit"/>
    <s v="Wild animal hit - damage only"/>
    <s v="Wild animal hit"/>
    <x v="11"/>
    <x v="0"/>
  </r>
  <r>
    <n v="1063"/>
    <n v="2117137"/>
    <d v="2021-11-20T22:31:00"/>
    <s v="JONES"/>
    <s v="N"/>
    <m/>
    <m/>
    <n v="-1"/>
    <n v="90"/>
    <s v="State Road"/>
    <s v="Clear"/>
    <s v="N"/>
    <s v="N"/>
    <s v="N"/>
    <s v="N"/>
    <n v="43.898923000000003"/>
    <n v="-100.914838"/>
    <s v="SUV ( sport utility/suburban )"/>
    <s v="Eastbound"/>
    <s v="Wild animal hit - damage only"/>
    <s v="Animal in roadway"/>
    <m/>
    <s v="Wild animal hit"/>
    <s v="Wild animal hit - damage only"/>
    <s v="Wild animal hit"/>
    <x v="11"/>
    <x v="0"/>
  </r>
  <r>
    <n v="1064"/>
    <n v="2119454"/>
    <d v="2021-12-26T16:00:00"/>
    <s v="JONES"/>
    <s v="N"/>
    <s v="Lap belt and shoulder harness used"/>
    <s v="Overtaking/passing, Straight ahead"/>
    <n v="0"/>
    <n v="90"/>
    <s v="State Road"/>
    <s v="Sleet, hail ( freezing rain or drizzle )"/>
    <s v="N"/>
    <s v="N"/>
    <s v="N"/>
    <s v="N"/>
    <n v="43.886836000000002"/>
    <n v="-100.765861"/>
    <s v="Light truck (2 axles, 4 tires); SUV ( sport utility/suburban )"/>
    <s v="Westbound"/>
    <s v="Failure to keep in proper lane; None; Swerving or avoiding due to wind, slippery surface, vehicle, object, non-motorist, etc."/>
    <s v="Road surface condition ( wet, icy, snow, slush, etc. )"/>
    <m/>
    <s v="None"/>
    <s v="None"/>
    <s v="0.00 BAC, 0.00 BAC"/>
    <x v="11"/>
    <x v="0"/>
  </r>
  <r>
    <n v="1065"/>
    <n v="2119777"/>
    <d v="2021-12-30T18:04:00"/>
    <s v="JACKSON"/>
    <s v="N"/>
    <s v="Lap belt and shoulder harness used"/>
    <s v="Straight ahead"/>
    <n v="0"/>
    <n v="90"/>
    <s v="State Road"/>
    <s v="Clear"/>
    <s v="N"/>
    <s v="N"/>
    <s v="N"/>
    <s v="N"/>
    <n v="43.850669000000003"/>
    <n v="-101.208349999999"/>
    <s v="Mini-van/passenger van with seats for 8 or less, including driver; Truck pulling trailer(s) - GCWR 10,001 lbs or more"/>
    <s v="Westbound"/>
    <s v="Failed to yield to vehicle; Followed too closely; None"/>
    <s v="None"/>
    <m/>
    <s v="None"/>
    <s v="None"/>
    <s v="0.00 BAC, 0.00 BAC"/>
    <x v="11"/>
    <x v="2"/>
  </r>
  <r>
    <n v="1066"/>
    <n v="2117113"/>
    <d v="2021-11-11T11:17:00"/>
    <s v="JACKSON"/>
    <s v="N"/>
    <s v="Lap belt and shoulder harness used"/>
    <s v="Straight ahead"/>
    <n v="0"/>
    <n v="90"/>
    <s v="State Road"/>
    <s v="Severe crosswinds"/>
    <s v="N"/>
    <s v="N"/>
    <s v="N"/>
    <s v="N"/>
    <n v="43.895097"/>
    <n v="-101.114031999999"/>
    <s v="Truck pulling trailer(s) - GCWR 10,001 lbs or more"/>
    <s v="Westbound"/>
    <s v="None"/>
    <s v="None"/>
    <m/>
    <s v="None"/>
    <s v="None"/>
    <s v="0.00 BAC"/>
    <x v="11"/>
    <x v="1"/>
  </r>
  <r>
    <n v="1067"/>
    <n v="2117158"/>
    <d v="2021-11-11T11:07:00"/>
    <s v="JACKSON"/>
    <s v="N"/>
    <s v="Lap belt and shoulder harness used"/>
    <s v="Straight ahead"/>
    <n v="0"/>
    <n v="90"/>
    <s v="State Road"/>
    <s v="Severe crosswinds"/>
    <s v="N"/>
    <s v="N"/>
    <s v="N"/>
    <s v="N"/>
    <n v="43.888337"/>
    <n v="-101.126750999999"/>
    <s v="Light truck (2 axles, 4 tires)"/>
    <s v="Eastbound"/>
    <s v="None"/>
    <s v="None"/>
    <m/>
    <s v="None"/>
    <s v="None"/>
    <s v="Test not given"/>
    <x v="11"/>
    <x v="0"/>
  </r>
  <r>
    <n v="1068"/>
    <n v="2117160"/>
    <d v="2021-11-11T13:10:00"/>
    <s v="JACKSON"/>
    <s v="N"/>
    <s v="Lap belt and shoulder harness used"/>
    <s v="Straight ahead"/>
    <n v="0"/>
    <n v="90"/>
    <s v="State Road"/>
    <s v="Severe crosswinds"/>
    <s v="N"/>
    <s v="N"/>
    <s v="N"/>
    <s v="N"/>
    <n v="43.847929999999899"/>
    <n v="-101.213329999999"/>
    <s v="Tractor/semi-trailer"/>
    <s v="Eastbound"/>
    <s v="None"/>
    <s v="None"/>
    <m/>
    <s v="None"/>
    <s v="None"/>
    <s v="Test not given"/>
    <x v="11"/>
    <x v="0"/>
  </r>
  <r>
    <n v="1069"/>
    <n v="2117161"/>
    <d v="2021-11-13T15:11:00"/>
    <s v="JACKSON"/>
    <s v="N"/>
    <s v="Lap belt and shoulder harness used"/>
    <s v="Straight ahead"/>
    <n v="0"/>
    <n v="90"/>
    <s v="State Road"/>
    <s v="Cloudy, Severe crosswinds"/>
    <s v="N"/>
    <s v="N"/>
    <s v="N"/>
    <s v="N"/>
    <n v="43.856020999999899"/>
    <n v="-101.196809"/>
    <s v="Light truck (2 axles, 4 tires)"/>
    <s v="Eastbound"/>
    <s v="None"/>
    <s v="None"/>
    <m/>
    <s v="None"/>
    <s v="None"/>
    <s v="Test not given"/>
    <x v="11"/>
    <x v="2"/>
  </r>
  <r>
    <n v="1070"/>
    <n v="2117212"/>
    <d v="2021-11-25T17:00:00"/>
    <s v="MELLETTE"/>
    <s v="N"/>
    <m/>
    <m/>
    <n v="-1"/>
    <n v="83"/>
    <s v="State Road"/>
    <s v="Clear"/>
    <s v="N"/>
    <s v="N"/>
    <s v="N"/>
    <s v="N"/>
    <n v="43.670453000000002"/>
    <n v="-100.71355200000001"/>
    <s v="Light truck (2 axles, 4 tires)"/>
    <s v="Northbound"/>
    <s v="Wild animal hit - damage only"/>
    <s v="Animal in roadway"/>
    <m/>
    <s v="Wild animal hit"/>
    <s v="Wild animal hit - damage only"/>
    <s v="Wild animal hit"/>
    <x v="11"/>
    <x v="0"/>
  </r>
  <r>
    <n v="1071"/>
    <n v="2117213"/>
    <d v="2021-11-25T21:00:00"/>
    <s v="MELLETTE"/>
    <s v="N"/>
    <m/>
    <m/>
    <n v="-1"/>
    <n v="83"/>
    <s v="State Road"/>
    <s v="Clear"/>
    <s v="N"/>
    <s v="N"/>
    <s v="N"/>
    <s v="N"/>
    <n v="43.679276000000002"/>
    <n v="-100.712115999999"/>
    <s v="Light truck (2 axles, 4 tires)"/>
    <s v="Northbound"/>
    <s v="Wild animal hit - damage only"/>
    <s v="Animal in roadway"/>
    <m/>
    <s v="Wild animal hit"/>
    <s v="Wild animal hit - damage only"/>
    <s v="Wild animal hit"/>
    <x v="11"/>
    <x v="0"/>
  </r>
  <r>
    <n v="1072"/>
    <n v="2117214"/>
    <d v="2021-11-27T19:00:00"/>
    <s v="MELLETTE"/>
    <s v="N"/>
    <m/>
    <m/>
    <n v="-1"/>
    <n v="83"/>
    <s v="State Road"/>
    <s v="Clear"/>
    <s v="N"/>
    <s v="N"/>
    <s v="N"/>
    <s v="N"/>
    <n v="43.646430000000002"/>
    <n v="-100.734662"/>
    <s v="SUV ( sport utility/suburban )"/>
    <s v="Northbound"/>
    <s v="Wild animal hit - damage only"/>
    <s v="Animal in roadway"/>
    <m/>
    <s v="Wild animal hit"/>
    <s v="Wild animal hit - damage only"/>
    <s v="Wild animal hit"/>
    <x v="11"/>
    <x v="0"/>
  </r>
  <r>
    <n v="1073"/>
    <n v="2118254"/>
    <d v="2021-12-11T12:57:00"/>
    <s v="JACKSON"/>
    <s v="N"/>
    <m/>
    <s v="Straight ahead"/>
    <n v="0"/>
    <n v="248"/>
    <s v="State Road"/>
    <s v="Clear"/>
    <s v="N"/>
    <s v="N"/>
    <s v="N"/>
    <s v="N"/>
    <n v="43.835527999999897"/>
    <n v="-101.552466999999"/>
    <s v="Mini-van/passenger van with seats for 8 or less, including driver"/>
    <s v="Eastbound"/>
    <s v="Failure to keep in proper lane; Running off road"/>
    <s v="Road surface condition ( wet, icy, snow, slush, etc. )"/>
    <m/>
    <s v="None"/>
    <s v="None"/>
    <s v="Test not given"/>
    <x v="11"/>
    <x v="0"/>
  </r>
  <r>
    <n v="1074"/>
    <n v="2200684"/>
    <d v="2022-01-21T07:00:00"/>
    <s v="JACKSON"/>
    <s v="N"/>
    <s v="Lap belt and shoulder harness used"/>
    <s v="Straight ahead"/>
    <n v="0"/>
    <n v="90"/>
    <s v="State Road"/>
    <s v="Rain"/>
    <s v="N"/>
    <s v="N"/>
    <s v="N"/>
    <s v="N"/>
    <n v="43.843021999999898"/>
    <n v="-101.313293999999"/>
    <s v="Tractor/semi-trailer"/>
    <s v="Westbound"/>
    <s v="Failure to keep in proper lane; None"/>
    <s v="Road surface condition ( wet, icy, snow, slush, etc. )"/>
    <m/>
    <s v="None"/>
    <s v="None"/>
    <s v="Test not given"/>
    <x v="11"/>
    <x v="0"/>
  </r>
  <r>
    <n v="1075"/>
    <n v="2119455"/>
    <d v="2021-12-26T16:38:00"/>
    <s v="JONES"/>
    <s v="N"/>
    <s v="Lap belt and shoulder harness used"/>
    <s v="Straight ahead"/>
    <n v="0"/>
    <n v="90"/>
    <s v="State Road"/>
    <s v="Sleet, hail ( freezing rain or drizzle )"/>
    <s v="N"/>
    <s v="N"/>
    <s v="N"/>
    <s v="N"/>
    <n v="43.886474999999898"/>
    <n v="-100.845440999999"/>
    <s v="SUV ( sport utility/suburban )"/>
    <s v="Eastbound"/>
    <s v="None; Swerving or avoiding due to wind, slippery surface, vehicle, object, non-motorist, etc."/>
    <s v="Road surface condition ( wet, icy, snow, slush, etc. )"/>
    <m/>
    <s v="None"/>
    <s v="None"/>
    <s v="0.00 BAC"/>
    <x v="11"/>
    <x v="0"/>
  </r>
  <r>
    <n v="1076"/>
    <n v="2201120"/>
    <d v="2022-01-09T22:22:00"/>
    <s v="JACKSON"/>
    <s v="N"/>
    <m/>
    <m/>
    <n v="-1"/>
    <n v="90"/>
    <s v="State Road"/>
    <s v="Clear"/>
    <s v="N"/>
    <s v="N"/>
    <s v="N"/>
    <s v="N"/>
    <n v="43.898952000000001"/>
    <n v="-101.099513999999"/>
    <s v="Tractor/semi-trailer"/>
    <s v="Westbound"/>
    <s v="Wild animal hit - damage only"/>
    <s v="Animal in roadway"/>
    <m/>
    <s v="Wild animal hit"/>
    <s v="Wild animal hit - damage only"/>
    <s v="Wild animal hit"/>
    <x v="11"/>
    <x v="0"/>
  </r>
  <r>
    <n v="1077"/>
    <n v="2118908"/>
    <d v="2021-12-15T13:40:00"/>
    <s v="JACKSON"/>
    <s v="N"/>
    <s v="Lap belt and shoulder harness used"/>
    <s v="Straight ahead"/>
    <n v="0"/>
    <n v="90"/>
    <s v="State Road"/>
    <s v="Severe crosswinds"/>
    <s v="N"/>
    <s v="N"/>
    <s v="N"/>
    <s v="N"/>
    <n v="43.843167000000001"/>
    <n v="-101.517673"/>
    <s v="Light truck (2 axles, 4 tires)"/>
    <s v="Westbound"/>
    <s v="None; Swerving or avoiding due to wind, slippery surface, vehicle, object, non-motorist, etc."/>
    <s v="None"/>
    <m/>
    <s v="None"/>
    <s v="None"/>
    <s v="0.00 BAC"/>
    <x v="11"/>
    <x v="0"/>
  </r>
  <r>
    <n v="1078"/>
    <n v="2119658"/>
    <d v="2021-12-26T13:32:00"/>
    <s v="JONES"/>
    <s v="N"/>
    <s v="Lap belt and shoulder harness used"/>
    <s v="Straight ahead"/>
    <n v="0"/>
    <n v="90"/>
    <s v="State Road"/>
    <s v="Cloudy, Sleet, hail ( freezing rain or drizzle )"/>
    <s v="N"/>
    <s v="N"/>
    <s v="N"/>
    <s v="N"/>
    <n v="43.901159"/>
    <n v="-100.933093999999"/>
    <s v="Light truck (2 axles, 4 tires)"/>
    <s v="Eastbound"/>
    <s v="Driving too fast for conditions; Failure to keep in proper lane"/>
    <s v="Road surface condition ( wet, icy, snow, slush, etc. )"/>
    <m/>
    <s v="None"/>
    <s v="Weather conditions"/>
    <s v="Test not given"/>
    <x v="11"/>
    <x v="2"/>
  </r>
  <r>
    <n v="1079"/>
    <n v="2119656"/>
    <d v="2021-12-26T12:19:00"/>
    <s v="JONES"/>
    <s v="N"/>
    <s v="Lap belt and shoulder harness used"/>
    <s v="Turning right"/>
    <n v="0"/>
    <n v="83"/>
    <s v="State Road"/>
    <s v="Cloudy, Sleet, hail ( freezing rain or drizzle )"/>
    <s v="N"/>
    <s v="N"/>
    <s v="N"/>
    <s v="N"/>
    <n v="43.884160000000001"/>
    <n v="-100.705859"/>
    <s v="Mini-van/passenger van with seats for 8 or less, including driver"/>
    <s v="Westbound"/>
    <s v="Driving too fast for conditions; Failure to keep in proper lane"/>
    <s v="Road surface condition ( wet, icy, snow, slush, etc. )"/>
    <m/>
    <s v="None"/>
    <s v="Weather conditions"/>
    <s v="Test not given"/>
    <x v="11"/>
    <x v="0"/>
  </r>
  <r>
    <n v="1080"/>
    <n v="2119657"/>
    <d v="2021-12-26T13:00:00"/>
    <s v="JONES"/>
    <s v="N"/>
    <s v="Lap belt and shoulder harness used"/>
    <s v="Parked, Turning right"/>
    <n v="0"/>
    <n v="83"/>
    <s v="State Road"/>
    <s v="Cloudy, Sleet, hail ( freezing rain or drizzle )"/>
    <s v="N"/>
    <s v="N"/>
    <s v="N"/>
    <s v="N"/>
    <n v="43.884160000000001"/>
    <n v="-100.705859"/>
    <s v="Light truck (2 axles, 4 tires); SUV ( sport utility/suburban )"/>
    <s v="Not on roadway ( also use for parked motor vehicle ); Westbound"/>
    <s v="Driving too fast for conditions; Failure to keep in proper lane; None; Not applicable"/>
    <s v="Not applicable; Road surface condition ( wet, icy, snow, slush, etc. )"/>
    <s v="OVERDRIVING ROAD CONDITIONS"/>
    <s v="None; Not applicable"/>
    <s v="Not applicable; Windshield or other window obscured by frost, snow, mud, etc."/>
    <s v="Test not given, Not applicable"/>
    <x v="11"/>
    <x v="0"/>
  </r>
  <r>
    <n v="1081"/>
    <n v="2200681"/>
    <d v="2022-01-21T16:26:00"/>
    <s v="JACKSON"/>
    <s v="N"/>
    <m/>
    <s v="Straight ahead"/>
    <n v="0"/>
    <n v="90"/>
    <s v="State Road"/>
    <s v="Cloudy"/>
    <s v="N"/>
    <s v="N"/>
    <s v="N"/>
    <s v="N"/>
    <n v="43.842730000000003"/>
    <n v="-101.291983"/>
    <s v="Tractor/semi-trailer"/>
    <s v="Eastbound"/>
    <s v="None; Running off road"/>
    <s v="None"/>
    <m/>
    <s v="None"/>
    <s v="None"/>
    <s v="Test not given"/>
    <x v="11"/>
    <x v="3"/>
  </r>
  <r>
    <n v="1082"/>
    <n v="2120036"/>
    <d v="2021-12-19T18:03:00"/>
    <s v="JACKSON"/>
    <s v="N"/>
    <s v="Lap belt and shoulder harness used"/>
    <s v="Straight ahead"/>
    <n v="-1"/>
    <n v="90"/>
    <s v="State Road"/>
    <s v="Clear"/>
    <s v="N"/>
    <s v="N"/>
    <s v="N"/>
    <s v="N"/>
    <n v="43.856577000000001"/>
    <n v="-101.196263999999"/>
    <s v="Tractor/semi-trailer"/>
    <s v="Westbound"/>
    <s v="None"/>
    <s v="None"/>
    <m/>
    <s v="None"/>
    <s v="None"/>
    <s v="Test not given"/>
    <x v="11"/>
    <x v="0"/>
  </r>
  <r>
    <n v="1083"/>
    <n v="2120035"/>
    <d v="2021-12-19T18:03:00"/>
    <s v="JACKSON"/>
    <s v="N"/>
    <s v="Lap belt and shoulder harness used"/>
    <s v="Straight ahead"/>
    <n v="-1"/>
    <n v="90"/>
    <s v="State Road"/>
    <s v="Clear"/>
    <s v="N"/>
    <s v="N"/>
    <s v="N"/>
    <s v="N"/>
    <n v="43.855705"/>
    <n v="-101.198053999999"/>
    <s v="Passenger car"/>
    <s v="Westbound"/>
    <s v="None"/>
    <s v="Animal in roadway"/>
    <m/>
    <s v="None"/>
    <s v="None"/>
    <s v="Test not given"/>
    <x v="11"/>
    <x v="0"/>
  </r>
  <r>
    <n v="1085"/>
    <n v="2119778"/>
    <d v="2021-12-25T17:50:00"/>
    <s v="JONES"/>
    <s v="N"/>
    <s v="Lap belt and shoulder harness used"/>
    <s v="Making U-turn, Straight ahead"/>
    <n v="0"/>
    <n v="83"/>
    <s v="State Road"/>
    <s v="Clear"/>
    <s v="N"/>
    <s v="N"/>
    <s v="N"/>
    <s v="N"/>
    <n v="43.878504"/>
    <n v="-100.705842"/>
    <s v="Light truck (2 axles, 4 tires); Tractor/semi-trailer"/>
    <s v="Eastbound; Southbound"/>
    <s v="Failed to yield to vehicle; None"/>
    <s v="None"/>
    <s v="EMERGING FROM ALLEY/PRIVATE DRIVE/LOT"/>
    <s v="None"/>
    <s v="None"/>
    <s v="0.00 BAC, 0.00 BAC"/>
    <x v="11"/>
    <x v="0"/>
  </r>
  <r>
    <n v="1086"/>
    <n v="2200198"/>
    <d v="2022-01-08T21:00:00"/>
    <s v="JACKSON"/>
    <s v="N"/>
    <m/>
    <m/>
    <n v="-1"/>
    <n v="90"/>
    <s v="State Road"/>
    <s v="Clear"/>
    <s v="N"/>
    <s v="N"/>
    <s v="N"/>
    <s v="N"/>
    <n v="43.900942999999899"/>
    <n v="-101.065504"/>
    <s v="Light truck (2 axles, 4 tires)"/>
    <s v="Eastbound"/>
    <s v="Wild animal hit - damage only"/>
    <s v="Wild animal hit - damage only"/>
    <m/>
    <s v="Wild animal hit"/>
    <s v="Wild animal hit - damage only"/>
    <s v="Wild animal hit"/>
    <x v="11"/>
    <x v="0"/>
  </r>
  <r>
    <n v="1087"/>
    <n v="2200477"/>
    <d v="2022-01-10T10:16:00"/>
    <s v="JONES"/>
    <s v="N"/>
    <m/>
    <m/>
    <n v="-1"/>
    <n v="83"/>
    <s v="State Road"/>
    <s v="Clear"/>
    <s v="N"/>
    <s v="N"/>
    <s v="N"/>
    <s v="N"/>
    <n v="43.718252"/>
    <n v="-100.682035999999"/>
    <s v="Passenger car"/>
    <s v="Northbound"/>
    <s v="Wild animal hit - damage only"/>
    <s v="Animal in roadway"/>
    <m/>
    <s v="Wild animal hit"/>
    <s v="Wild animal hit - damage only"/>
    <s v="Wild animal hit"/>
    <x v="11"/>
    <x v="0"/>
  </r>
  <r>
    <n v="1088"/>
    <n v="2200680"/>
    <d v="2022-01-21T08:40:00"/>
    <s v="JACKSON"/>
    <s v="N"/>
    <s v="Lap belt and shoulder harness used"/>
    <s v="Straight ahead"/>
    <n v="0"/>
    <n v="90"/>
    <s v="State Road"/>
    <s v="Sleet, hail ( freezing rain or drizzle )"/>
    <s v="N"/>
    <s v="N"/>
    <s v="N"/>
    <s v="N"/>
    <n v="43.851151000000002"/>
    <n v="-101.472443999999"/>
    <s v="Tractor/semi-trailer"/>
    <s v="Westbound"/>
    <s v="None; Swerving or avoiding due to wind, slippery surface, vehicle, object, non-motorist, etc."/>
    <s v="Road surface condition ( wet, icy, snow, slush, etc. )"/>
    <m/>
    <s v="None"/>
    <s v="None"/>
    <s v="0.00 BAC"/>
    <x v="11"/>
    <x v="0"/>
  </r>
  <r>
    <n v="1090"/>
    <n v="2201121"/>
    <d v="2022-01-08T08:45:00"/>
    <s v="JACKSON"/>
    <s v="N"/>
    <m/>
    <s v="Straight ahead"/>
    <n v="0"/>
    <n v="90"/>
    <s v="State Road"/>
    <s v="Clear"/>
    <s v="N"/>
    <s v="N"/>
    <s v="N"/>
    <s v="N"/>
    <n v="43.839587000000002"/>
    <n v="-101.529033999999"/>
    <s v="Unknown"/>
    <s v="Westbound"/>
    <s v="Not Reported; Unknown"/>
    <s v="Unknown"/>
    <m/>
    <s v="Unknown"/>
    <s v="Unknown"/>
    <s v="Test not given"/>
    <x v="11"/>
    <x v="0"/>
  </r>
  <r>
    <n v="1091"/>
    <n v="2204276"/>
    <d v="2022-04-07T10:58:00"/>
    <s v="JACKSON"/>
    <s v="N"/>
    <s v="Lap belt only used"/>
    <s v="Straight ahead"/>
    <n v="0"/>
    <n v="90"/>
    <s v="State Road"/>
    <s v="Severe crosswinds"/>
    <s v="N"/>
    <s v="N"/>
    <s v="N"/>
    <s v="N"/>
    <n v="43.842812000000002"/>
    <n v="-101.517921"/>
    <s v="Tractor/semi-trailer"/>
    <s v="Eastbound"/>
    <s v="None"/>
    <s v="None"/>
    <m/>
    <s v="None"/>
    <s v="None"/>
    <s v="0.00 BAC"/>
    <x v="11"/>
    <x v="2"/>
  </r>
  <r>
    <n v="1092"/>
    <n v="2203552"/>
    <d v="2022-03-19T10:20:00"/>
    <s v="JACKSON"/>
    <s v="N"/>
    <s v="Lap belt and shoulder harness used"/>
    <s v="Straight ahead"/>
    <n v="0"/>
    <n v="90"/>
    <s v="State Road"/>
    <s v="Clear"/>
    <s v="Y"/>
    <s v="N"/>
    <s v="Y"/>
    <s v="N"/>
    <n v="43.835980999999897"/>
    <n v="-101.583483"/>
    <s v="SUV ( sport utility/suburban )"/>
    <s v="Eastbound"/>
    <s v="Distracted (list distraction in narrative); Over-correcting/over-steering"/>
    <s v="None"/>
    <m/>
    <s v="None"/>
    <s v="None"/>
    <s v="0.00 BAC"/>
    <x v="11"/>
    <x v="0"/>
  </r>
  <r>
    <n v="1093"/>
    <n v="2203554"/>
    <d v="2022-02-18T00:33:00"/>
    <s v="JACKSON"/>
    <s v="N"/>
    <s v="Lap belt and shoulder harness used"/>
    <s v="Straight ahead"/>
    <n v="0"/>
    <n v="90"/>
    <s v="State Road"/>
    <s v="Clear"/>
    <s v="N"/>
    <s v="N"/>
    <s v="N"/>
    <s v="N"/>
    <n v="43.838779000000002"/>
    <n v="-101.530456"/>
    <s v="SUV ( sport utility/suburban )"/>
    <s v="Eastbound"/>
    <s v="Failure to keep in proper lane; None"/>
    <s v="None"/>
    <s v="DUI"/>
    <s v="None"/>
    <s v="None"/>
    <s v="0.10 BAC"/>
    <x v="11"/>
    <x v="0"/>
  </r>
  <r>
    <n v="1094"/>
    <n v="2205043"/>
    <d v="2022-04-30T21:15:00"/>
    <s v="JACKSON"/>
    <s v="N"/>
    <m/>
    <m/>
    <n v="-1"/>
    <n v="44"/>
    <s v="County Road"/>
    <s v="Clear"/>
    <s v="N"/>
    <s v="N"/>
    <s v="N"/>
    <s v="N"/>
    <n v="43.562311000000001"/>
    <n v="-101.361051"/>
    <s v="Passenger car"/>
    <s v="Southbound"/>
    <s v="Wild animal hit - damage only"/>
    <s v="Animal in roadway"/>
    <m/>
    <s v="Wild animal hit"/>
    <s v="Wild animal hit - damage only"/>
    <s v="Wild animal hit"/>
    <x v="11"/>
    <x v="0"/>
  </r>
  <r>
    <n v="1095"/>
    <n v="2204193"/>
    <d v="2022-04-12T05:59:00"/>
    <s v="JACKSON"/>
    <s v="N"/>
    <m/>
    <m/>
    <n v="-1"/>
    <n v="90"/>
    <s v="State Road"/>
    <s v="Cloudy"/>
    <s v="N"/>
    <s v="N"/>
    <s v="N"/>
    <s v="N"/>
    <n v="43.884663000000003"/>
    <n v="-101.134551"/>
    <s v="SUV ( sport utility/suburban )"/>
    <s v="Westbound"/>
    <s v="Wild animal hit - damage only"/>
    <s v="Animal in roadway"/>
    <m/>
    <s v="Wild animal hit"/>
    <s v="Wild animal hit - damage only"/>
    <s v="Wild animal hit"/>
    <x v="11"/>
    <x v="0"/>
  </r>
  <r>
    <n v="1096"/>
    <n v="2205931"/>
    <d v="2022-05-22T11:15:00"/>
    <s v="JACKSON"/>
    <s v="N"/>
    <m/>
    <m/>
    <n v="-1"/>
    <n v="90"/>
    <s v="State Road"/>
    <s v="Clear"/>
    <s v="N"/>
    <s v="N"/>
    <s v="N"/>
    <s v="N"/>
    <n v="43.8511969999999"/>
    <n v="-101.380925"/>
    <s v="Passenger car"/>
    <s v="Eastbound"/>
    <s v="Wild animal hit - damage only"/>
    <s v="Animal in roadway"/>
    <m/>
    <s v="Wild animal hit"/>
    <s v="Wild animal hit - damage only"/>
    <s v="Wild animal hit"/>
    <x v="11"/>
    <x v="0"/>
  </r>
  <r>
    <n v="1097"/>
    <n v="2201876"/>
    <d v="2022-02-17T14:10:00"/>
    <s v="JONES"/>
    <s v="N"/>
    <s v="Lap belt and shoulder harness used"/>
    <s v="Straight ahead"/>
    <n v="0"/>
    <n v="90"/>
    <s v="State Road"/>
    <s v="Clear"/>
    <s v="N"/>
    <s v="N"/>
    <s v="N"/>
    <s v="N"/>
    <n v="43.887177999999899"/>
    <n v="-100.883410999999"/>
    <s v="Passenger car"/>
    <s v="Eastbound"/>
    <s v="None"/>
    <s v="None"/>
    <m/>
    <s v="None"/>
    <s v="None"/>
    <s v="Test not given"/>
    <x v="11"/>
    <x v="0"/>
  </r>
  <r>
    <n v="1098"/>
    <n v="2206284"/>
    <d v="2022-05-26T20:55:00"/>
    <s v="JACKSON"/>
    <s v="N"/>
    <m/>
    <m/>
    <n v="-1"/>
    <n v="90"/>
    <s v="State Road"/>
    <s v="Clear"/>
    <s v="N"/>
    <s v="N"/>
    <s v="N"/>
    <s v="N"/>
    <n v="43.842962999999898"/>
    <n v="-101.289528"/>
    <s v="Mini-van/passenger van with seats for 8 or less, including driver"/>
    <s v="Westbound"/>
    <s v="Wild animal hit - damage only"/>
    <s v="Animal in roadway"/>
    <m/>
    <s v="Wild animal hit"/>
    <s v="Wild animal hit - damage only"/>
    <s v="Wild animal hit"/>
    <x v="11"/>
    <x v="0"/>
  </r>
  <r>
    <n v="1099"/>
    <n v="2204315"/>
    <d v="2022-04-13T09:30:00"/>
    <s v="JACKSON"/>
    <s v="N"/>
    <s v="Lap belt and shoulder harness used"/>
    <s v="Straight ahead"/>
    <n v="0"/>
    <n v="90"/>
    <s v="State Road"/>
    <s v="Severe crosswinds"/>
    <s v="N"/>
    <s v="N"/>
    <s v="N"/>
    <s v="N"/>
    <n v="43.851649000000002"/>
    <n v="-101.421126999999"/>
    <s v="Single-unit truck (2 axle, 6 tires) GVWR 10,000 lbs or less"/>
    <s v="Eastbound"/>
    <s v="None"/>
    <s v="None"/>
    <m/>
    <s v="Truck coupling / trailer hitch / safety chains"/>
    <s v="None"/>
    <s v="0.00 BAC"/>
    <x v="11"/>
    <x v="0"/>
  </r>
  <r>
    <n v="1100"/>
    <n v="2206360"/>
    <d v="2022-05-29T05:24:00"/>
    <s v="JACKSON"/>
    <s v="N"/>
    <m/>
    <m/>
    <n v="-1"/>
    <n v="90"/>
    <s v="State Road"/>
    <s v="Clear"/>
    <s v="N"/>
    <s v="N"/>
    <s v="N"/>
    <s v="N"/>
    <n v="43.851509"/>
    <n v="-101.430920999999"/>
    <s v="SUV ( sport utility/suburban )"/>
    <s v="Eastbound"/>
    <s v="Wild animal hit - damage only"/>
    <s v="Animal in roadway"/>
    <m/>
    <s v="Wild animal hit"/>
    <s v="Wild animal hit - damage only"/>
    <s v="Wild animal hit"/>
    <x v="11"/>
    <x v="0"/>
  </r>
  <r>
    <n v="1101"/>
    <n v="2202224"/>
    <d v="2022-02-18T18:14:00"/>
    <s v="JACKSON"/>
    <s v="N"/>
    <s v="Lap belt and shoulder harness used"/>
    <s v="Straight ahead"/>
    <n v="0"/>
    <n v="90"/>
    <s v="State Road"/>
    <s v="Clear"/>
    <s v="N"/>
    <s v="N"/>
    <s v="N"/>
    <s v="N"/>
    <n v="43.839894999999899"/>
    <n v="-101.527832"/>
    <s v="Passenger car; Unknown"/>
    <s v="Westbound"/>
    <s v="None; Not Reported"/>
    <s v="None; Unknown"/>
    <m/>
    <s v="None; Unknown"/>
    <s v="None; Not reported"/>
    <s v="Not reported, Test not given"/>
    <x v="11"/>
    <x v="0"/>
  </r>
  <r>
    <n v="1104"/>
    <n v="2202552"/>
    <d v="2022-03-05T11:33:00"/>
    <s v="JONES"/>
    <s v="N"/>
    <s v="Lap belt and shoulder harness used"/>
    <s v="Straight ahead"/>
    <n v="0"/>
    <n v="90"/>
    <s v="State Road"/>
    <s v="Sleet, hail ( freezing rain or drizzle )"/>
    <s v="N"/>
    <s v="N"/>
    <s v="N"/>
    <s v="N"/>
    <n v="43.883260999999898"/>
    <n v="-100.702922999999"/>
    <s v="Passenger car"/>
    <s v="Westbound"/>
    <s v="Driving too fast for conditions; None"/>
    <s v="Road surface condition ( wet, icy, snow, slush, etc. )"/>
    <m/>
    <s v="None"/>
    <s v="None"/>
    <s v="0.00 BAC"/>
    <x v="11"/>
    <x v="0"/>
  </r>
  <r>
    <n v="1105"/>
    <n v="2202763"/>
    <d v="2022-03-05T09:38:00"/>
    <s v="JACKSON"/>
    <s v="N"/>
    <s v="Lap belt and shoulder harness used"/>
    <s v="Straight ahead"/>
    <n v="0"/>
    <n v="90"/>
    <s v="State Road"/>
    <s v="Sleet, hail ( freezing rain or drizzle )"/>
    <s v="N"/>
    <s v="N"/>
    <s v="N"/>
    <s v="N"/>
    <n v="43.836381000000003"/>
    <n v="-101.540863999999"/>
    <s v="SUV ( sport utility/suburban )"/>
    <s v="Westbound"/>
    <s v="None"/>
    <s v="Road surface condition ( wet, icy, snow, slush, etc. )"/>
    <m/>
    <s v="None"/>
    <s v="Weather conditions"/>
    <s v="Test not given"/>
    <x v="11"/>
    <x v="2"/>
  </r>
  <r>
    <n v="1106"/>
    <n v="2202686"/>
    <d v="2022-03-05T09:00:00"/>
    <s v="JONES"/>
    <s v="N"/>
    <s v="Lap belt and shoulder harness used"/>
    <s v="Straight ahead"/>
    <n v="0"/>
    <n v="90"/>
    <s v="State Road"/>
    <s v="Sleet, hail ( freezing rain or drizzle )"/>
    <s v="N"/>
    <s v="N"/>
    <s v="N"/>
    <s v="N"/>
    <n v="43.901198000000001"/>
    <n v="-101.051850999999"/>
    <s v="Tractor/semi-trailer"/>
    <s v="Westbound"/>
    <s v="None; Swerving or avoiding due to wind, slippery surface, vehicle, object, non-motorist, etc."/>
    <s v="Road surface condition ( wet, icy, snow, slush, etc. )"/>
    <m/>
    <s v="None"/>
    <s v="None"/>
    <s v="0.00 BAC"/>
    <x v="11"/>
    <x v="0"/>
  </r>
  <r>
    <n v="1107"/>
    <n v="2203555"/>
    <d v="2022-03-29T16:08:00"/>
    <s v="JACKSON"/>
    <s v="N"/>
    <s v="Lap belt and shoulder harness used"/>
    <s v="Straight ahead"/>
    <n v="0"/>
    <n v="90"/>
    <s v="State Road"/>
    <s v="Severe crosswinds"/>
    <s v="N"/>
    <s v="N"/>
    <s v="N"/>
    <s v="N"/>
    <n v="43.85145"/>
    <n v="-101.380955999999"/>
    <s v="Light truck (2 axles, 4 tires)"/>
    <s v="Westbound"/>
    <s v="None"/>
    <s v="None"/>
    <m/>
    <s v="None"/>
    <s v="None"/>
    <s v="0.00 BAC"/>
    <x v="11"/>
    <x v="0"/>
  </r>
  <r>
    <n v="1108"/>
    <n v="2203637"/>
    <d v="2022-03-30T04:02:00"/>
    <s v="JONES"/>
    <s v="N"/>
    <s v="Lap belt and shoulder harness used"/>
    <s v="Turning left"/>
    <n v="0"/>
    <n v="90"/>
    <s v="State Road"/>
    <s v="Cloudy"/>
    <s v="N"/>
    <s v="N"/>
    <s v="N"/>
    <s v="N"/>
    <n v="43.883276000000002"/>
    <n v="-100.718755999999"/>
    <s v="Tractor/semi-trailer"/>
    <s v="Eastbound"/>
    <s v="None; Running off road"/>
    <s v="Road surface condition ( wet, icy, snow, slush, etc. )"/>
    <m/>
    <s v="None"/>
    <s v="Weather conditions"/>
    <s v="Test not given"/>
    <x v="11"/>
    <x v="0"/>
  </r>
  <r>
    <n v="1109"/>
    <n v="2203653"/>
    <d v="2022-03-08T08:00:00"/>
    <s v="JACKSON"/>
    <s v="N"/>
    <s v="Lap belt and shoulder harness used"/>
    <s v="Turning right"/>
    <n v="0"/>
    <n v="248"/>
    <s v="State Road"/>
    <s v="Cloudy"/>
    <s v="N"/>
    <s v="N"/>
    <s v="N"/>
    <s v="N"/>
    <n v="43.8387999999999"/>
    <n v="-101.51152"/>
    <s v="SUV ( sport utility/suburban )"/>
    <s v="Eastbound"/>
    <s v="Driving too fast for conditions; None"/>
    <s v="Road surface condition ( wet, icy, snow, slush, etc. )"/>
    <m/>
    <s v="None"/>
    <s v="None"/>
    <s v="Test not given"/>
    <x v="11"/>
    <x v="0"/>
  </r>
  <r>
    <n v="1110"/>
    <n v="2203962"/>
    <d v="2022-03-31T21:34:00"/>
    <s v="JACKSON"/>
    <s v="N"/>
    <s v="Lap belt and shoulder harness used"/>
    <s v="Changing lanes, Overtaking/passing"/>
    <n v="0"/>
    <n v="90"/>
    <s v="State Road"/>
    <s v="Cloudy"/>
    <s v="N"/>
    <s v="N"/>
    <s v="N"/>
    <s v="N"/>
    <n v="43.859608999999899"/>
    <n v="-101.189459999999"/>
    <s v="Tractor/semi-trailer; Truck pulling trailer(s) - GCWR 10,001 lbs or more"/>
    <s v="Eastbound"/>
    <s v="Improper lane change; None"/>
    <s v="None"/>
    <m/>
    <s v="None"/>
    <s v="None"/>
    <s v="0.00 BAC, 0.00 BAC"/>
    <x v="11"/>
    <x v="0"/>
  </r>
  <r>
    <n v="1111"/>
    <n v="2205681"/>
    <d v="2022-02-18T11:18:00"/>
    <s v="JONES"/>
    <s v="N"/>
    <s v="Lap belt and shoulder harness used"/>
    <s v="Straight ahead"/>
    <n v="0"/>
    <n v="90"/>
    <s v="State Road"/>
    <s v="Cloudy, Severe crosswinds"/>
    <s v="N"/>
    <s v="N"/>
    <s v="N"/>
    <s v="N"/>
    <n v="43.886533999999898"/>
    <n v="-100.812568999999"/>
    <s v="Tractor/semi-trailer"/>
    <s v="Eastbound"/>
    <s v="None"/>
    <s v="None"/>
    <m/>
    <s v="Wheels"/>
    <s v="None"/>
    <s v="Test not given"/>
    <x v="11"/>
    <x v="0"/>
  </r>
  <r>
    <n v="1112"/>
    <n v="2204314"/>
    <d v="2022-04-07T17:40:00"/>
    <s v="JACKSON"/>
    <s v="N"/>
    <s v="Lap belt and shoulder harness used"/>
    <s v="Straight ahead"/>
    <n v="0"/>
    <n v="90"/>
    <s v="State Road"/>
    <s v="Severe crosswinds"/>
    <s v="N"/>
    <s v="N"/>
    <s v="N"/>
    <s v="N"/>
    <n v="43.895166000000003"/>
    <n v="-101.113174999999"/>
    <s v="Light truck (2 axles, 4 tires)"/>
    <s v="Eastbound"/>
    <s v="None; Swerving or avoiding due to wind, slippery surface, vehicle, object, non-motorist, etc."/>
    <s v="None"/>
    <m/>
    <s v="None"/>
    <s v="None"/>
    <s v="0.00 BAC"/>
    <x v="11"/>
    <x v="0"/>
  </r>
  <r>
    <n v="1113"/>
    <n v="2204737"/>
    <d v="2022-04-13T15:19:00"/>
    <s v="JACKSON"/>
    <s v="N"/>
    <s v="Lap belt and shoulder harness used"/>
    <s v="Straight ahead"/>
    <n v="0"/>
    <n v="90"/>
    <s v="State Road"/>
    <s v="Severe crosswinds"/>
    <s v="N"/>
    <s v="N"/>
    <s v="N"/>
    <s v="N"/>
    <n v="43.888733000000002"/>
    <n v="-101.126575"/>
    <s v="Single-unit truck (2 axle, 6 tires) GVWR 10,000 lbs or less"/>
    <s v="Westbound"/>
    <s v="Failure to keep in proper lane; None"/>
    <s v="None"/>
    <m/>
    <s v="None"/>
    <s v="None"/>
    <s v="Test not given"/>
    <x v="11"/>
    <x v="0"/>
  </r>
  <r>
    <n v="1114"/>
    <n v="2204738"/>
    <d v="2022-04-19T18:54:00"/>
    <s v="JACKSON"/>
    <s v="N"/>
    <s v="Lap belt and shoulder harness used"/>
    <s v="Straight ahead"/>
    <n v="0"/>
    <n v="73"/>
    <s v="State Road"/>
    <s v="Clear"/>
    <s v="N"/>
    <s v="N"/>
    <s v="N"/>
    <s v="N"/>
    <n v="43.836711000000001"/>
    <n v="-101.661236"/>
    <s v="Motor home"/>
    <s v="Northbound"/>
    <s v="None"/>
    <s v="None"/>
    <m/>
    <s v="None"/>
    <s v="None"/>
    <s v="Test not given"/>
    <x v="11"/>
    <x v="0"/>
  </r>
  <r>
    <n v="1115"/>
    <n v="2205209"/>
    <d v="2022-04-24T13:18:00"/>
    <s v="JACKSON"/>
    <s v="N"/>
    <s v="Lap belt and shoulder harness used"/>
    <s v="Straight ahead"/>
    <n v="0"/>
    <n v="90"/>
    <s v="State Road"/>
    <s v="Severe crosswinds"/>
    <s v="N"/>
    <s v="N"/>
    <s v="N"/>
    <s v="N"/>
    <n v="43.894969000000003"/>
    <n v="-101.114296999999"/>
    <s v="Light truck (2 axles, 4 tires)"/>
    <s v="Westbound"/>
    <s v="Driving too fast for conditions; None"/>
    <s v="None"/>
    <m/>
    <s v="None"/>
    <s v="None"/>
    <s v="0.00 BAC, Not reported"/>
    <x v="11"/>
    <x v="2"/>
  </r>
  <r>
    <n v="1116"/>
    <n v="2205675"/>
    <d v="2022-05-12T05:15:00"/>
    <s v="MELLETTE"/>
    <s v="N"/>
    <s v="Lap belt and shoulder harness used"/>
    <s v="Straight ahead"/>
    <n v="0"/>
    <n v="44"/>
    <s v="State Road"/>
    <s v="Rain, Fog, smog, smoke"/>
    <s v="Y"/>
    <s v="N"/>
    <s v="N"/>
    <s v="N"/>
    <n v="43.562984999999898"/>
    <n v="-101.211808"/>
    <s v="Tractor/semi-trailer"/>
    <s v="Westbound"/>
    <s v="Over-correcting/over-steering; Swerving or avoiding due to wind, slippery surface, vehicle, object, non-motorist, etc."/>
    <s v="None"/>
    <m/>
    <s v="None"/>
    <s v="None"/>
    <s v="0.00 BAC"/>
    <x v="11"/>
    <x v="0"/>
  </r>
  <r>
    <n v="1117"/>
    <n v="2206903"/>
    <d v="2022-06-11T05:33:00"/>
    <s v="JACKSON"/>
    <s v="N"/>
    <m/>
    <m/>
    <n v="-1"/>
    <n v="90"/>
    <s v="State Road"/>
    <s v="Cloudy"/>
    <s v="N"/>
    <s v="N"/>
    <s v="N"/>
    <s v="N"/>
    <n v="43.8641369999999"/>
    <n v="-101.180734999999"/>
    <s v="Passenger car"/>
    <s v="Westbound"/>
    <s v="Wild animal hit - damage only"/>
    <s v="Animal in roadway"/>
    <m/>
    <s v="Wild animal hit"/>
    <s v="Wild animal hit - damage only"/>
    <s v="Wild animal hit"/>
    <x v="11"/>
    <x v="0"/>
  </r>
  <r>
    <n v="1118"/>
    <n v="2207114"/>
    <d v="2022-06-19T07:00:00"/>
    <s v="JACKSON"/>
    <s v="N"/>
    <m/>
    <m/>
    <n v="-1"/>
    <n v="90"/>
    <s v="State Road"/>
    <s v="Clear"/>
    <s v="N"/>
    <s v="N"/>
    <s v="N"/>
    <s v="N"/>
    <n v="43.835945000000002"/>
    <n v="-101.655327"/>
    <s v="Passenger car"/>
    <s v="Eastbound"/>
    <s v="Wild animal hit - damage only"/>
    <s v="Animal in roadway"/>
    <m/>
    <s v="Wild animal hit"/>
    <s v="Wild animal hit - damage only"/>
    <s v="Wild animal hit"/>
    <x v="11"/>
    <x v="0"/>
  </r>
  <r>
    <n v="1119"/>
    <n v="2207178"/>
    <d v="2022-06-16T21:05:00"/>
    <s v="JACKSON"/>
    <s v="N"/>
    <m/>
    <m/>
    <n v="-1"/>
    <n v="90"/>
    <s v="State Road"/>
    <s v="Cloudy"/>
    <s v="N"/>
    <s v="N"/>
    <s v="N"/>
    <s v="N"/>
    <n v="43.842559000000001"/>
    <n v="-101.242486999999"/>
    <s v="Passenger car"/>
    <s v="Eastbound"/>
    <s v="Wild animal hit - damage only"/>
    <s v="Animal in roadway"/>
    <m/>
    <s v="Wild animal hit"/>
    <s v="Wild animal hit - damage only"/>
    <s v="Wild animal hit"/>
    <x v="11"/>
    <x v="0"/>
  </r>
  <r>
    <n v="1120"/>
    <n v="2208157"/>
    <d v="2022-07-08T05:40:00"/>
    <s v="JACKSON"/>
    <s v="N"/>
    <m/>
    <m/>
    <n v="-1"/>
    <n v="90"/>
    <s v="State Road"/>
    <s v="Clear"/>
    <s v="N"/>
    <s v="N"/>
    <s v="N"/>
    <s v="N"/>
    <n v="43.84543"/>
    <n v="-101.332617999999"/>
    <s v="Passenger car"/>
    <s v="Westbound"/>
    <s v="Wild animal hit - damage only"/>
    <s v="Animal in roadway"/>
    <m/>
    <s v="Wild animal hit"/>
    <s v="Wild animal hit - damage only"/>
    <s v="Wild animal hit"/>
    <x v="11"/>
    <x v="0"/>
  </r>
  <r>
    <n v="1121"/>
    <n v="2207904"/>
    <d v="2022-06-30T17:14:00"/>
    <s v="JACKSON"/>
    <s v="N"/>
    <s v="Lap belt and shoulder harness used"/>
    <s v="Straight ahead"/>
    <n v="0"/>
    <n v="90"/>
    <s v="State Road"/>
    <s v="Clear"/>
    <s v="N"/>
    <s v="N"/>
    <s v="N"/>
    <s v="N"/>
    <n v="43.835957000000001"/>
    <n v="-101.647891"/>
    <s v="SUV ( sport utility/suburban )"/>
    <s v="Eastbound"/>
    <s v="Failure to keep in proper lane; Running off road"/>
    <s v="None"/>
    <m/>
    <s v="None"/>
    <s v="None"/>
    <s v="0.00 BAC"/>
    <x v="11"/>
    <x v="2"/>
  </r>
  <r>
    <n v="1122"/>
    <n v="2206292"/>
    <d v="2022-05-23T12:36:00"/>
    <s v="JACKSON"/>
    <s v="N"/>
    <s v="Lap belt only used"/>
    <s v="Straight ahead"/>
    <n v="0"/>
    <n v="90"/>
    <s v="State Road"/>
    <s v="Rain"/>
    <s v="N"/>
    <s v="N"/>
    <s v="N"/>
    <s v="N"/>
    <n v="43.850530999999897"/>
    <n v="-101.492925"/>
    <s v="Passenger car"/>
    <s v="Westbound"/>
    <s v="Failure to keep in proper lane; None"/>
    <s v="Road surface condition ( wet, icy, snow, slush, etc. )"/>
    <s v="DUI, CARELESS DRIVING., HIT/RUN PROPERTY DAMAGE, OPEN CONTAINER IN VEHICLE"/>
    <s v="None"/>
    <s v="None"/>
    <s v="Test refused"/>
    <x v="11"/>
    <x v="2"/>
  </r>
  <r>
    <n v="1123"/>
    <n v="2206605"/>
    <d v="2022-06-04T05:20:00"/>
    <s v="JACKSON"/>
    <s v="N"/>
    <s v="Lap belt and shoulder harness used"/>
    <s v="Straight ahead"/>
    <n v="0"/>
    <n v="90"/>
    <s v="State Road"/>
    <s v="Rain, Fog, smog, smoke"/>
    <s v="N"/>
    <s v="Y"/>
    <s v="N"/>
    <s v="N"/>
    <n v="43.83596"/>
    <n v="-101.66651"/>
    <s v="Light truck (2 axles, 4 tires)"/>
    <s v="Eastbound"/>
    <s v="Fatigued/asleep; Running off road"/>
    <s v="None"/>
    <m/>
    <s v="None"/>
    <s v="None"/>
    <s v="0.00 BAC, Not reported, Not reported"/>
    <x v="11"/>
    <x v="3"/>
  </r>
  <r>
    <n v="1124"/>
    <n v="2208629"/>
    <d v="2022-07-07T22:15:00"/>
    <s v="JACKSON"/>
    <s v="N"/>
    <s v="Lap belt and shoulder harness used"/>
    <s v="Straight ahead"/>
    <n v="0"/>
    <n v="90"/>
    <s v="State Road"/>
    <s v="Clear"/>
    <s v="N"/>
    <s v="N"/>
    <s v="N"/>
    <s v="N"/>
    <n v="43.848137999999899"/>
    <n v="-101.212902999999"/>
    <s v="SUV ( sport utility/suburban )"/>
    <s v="Eastbound"/>
    <s v="None"/>
    <s v="Animal in roadway"/>
    <m/>
    <s v="None"/>
    <s v="None"/>
    <s v="Test not given, Not reported, Not reported, Not reported"/>
    <x v="11"/>
    <x v="1"/>
  </r>
  <r>
    <n v="1125"/>
    <n v="2207276"/>
    <d v="2022-06-11T17:25:00"/>
    <s v="JACKSON"/>
    <s v="N"/>
    <s v="Helmet and eye protection"/>
    <s v="Straight ahead"/>
    <n v="0"/>
    <n v="90"/>
    <s v="State Road"/>
    <s v="Clear"/>
    <s v="N"/>
    <s v="N"/>
    <s v="N"/>
    <s v="N"/>
    <n v="43.846893999999899"/>
    <n v="-101.340558"/>
    <s v="Motorcycle"/>
    <s v="Westbound"/>
    <s v="None"/>
    <s v="None"/>
    <m/>
    <s v="Steering"/>
    <s v="None"/>
    <s v="Test not given"/>
    <x v="11"/>
    <x v="3"/>
  </r>
  <r>
    <n v="1126"/>
    <n v="2207351"/>
    <d v="2022-06-12T20:35:00"/>
    <s v="JACKSON"/>
    <s v="N"/>
    <s v="Lap belt and shoulder harness used"/>
    <s v="Straight ahead"/>
    <n v="0"/>
    <n v="90"/>
    <s v="State Road"/>
    <s v="Rain, Severe crosswinds"/>
    <s v="N"/>
    <s v="N"/>
    <s v="N"/>
    <s v="N"/>
    <n v="43.849260999999899"/>
    <n v="-101.353403"/>
    <s v="SUV ( sport utility/suburban )"/>
    <s v="Westbound"/>
    <s v="None"/>
    <s v="None"/>
    <m/>
    <s v="None"/>
    <s v="Weather conditions"/>
    <s v="Test not given"/>
    <x v="11"/>
    <x v="0"/>
  </r>
  <r>
    <n v="1127"/>
    <n v="2206606"/>
    <d v="2022-06-04T08:50:00"/>
    <s v="JACKSON"/>
    <s v="N"/>
    <s v="Helmet and eye protection"/>
    <s v="Straight ahead"/>
    <n v="0"/>
    <n v="90"/>
    <s v="State Road"/>
    <s v="Cloudy"/>
    <s v="N"/>
    <s v="N"/>
    <s v="N"/>
    <s v="N"/>
    <n v="43.8512729999999"/>
    <n v="-101.447299"/>
    <s v="Motorcycle"/>
    <s v="Eastbound"/>
    <s v="None; Swerving or avoiding due to wind, slippery surface, vehicle, object, non-motorist, etc."/>
    <s v="None"/>
    <m/>
    <s v="Cargo"/>
    <s v="None"/>
    <s v="0.00 BAC"/>
    <x v="11"/>
    <x v="2"/>
  </r>
  <r>
    <n v="1128"/>
    <n v="2208135"/>
    <d v="2022-06-30T13:10:00"/>
    <s v="JACKSON"/>
    <s v="N"/>
    <s v="Lap belt and shoulder harness used"/>
    <s v="Changing lanes, Straight ahead"/>
    <n v="0"/>
    <n v="90"/>
    <s v="State Road"/>
    <s v="Clear"/>
    <s v="N"/>
    <s v="N"/>
    <s v="N"/>
    <s v="N"/>
    <n v="43.842942999999899"/>
    <n v="-101.285234"/>
    <s v="Passenger car; Single-unit truck (3 or more axles)"/>
    <s v="Westbound"/>
    <s v="Improper passing; None"/>
    <s v="None"/>
    <m/>
    <s v="None"/>
    <s v="None"/>
    <s v="0.00 BAC, 0.00 BAC"/>
    <x v="11"/>
    <x v="0"/>
  </r>
  <r>
    <n v="1130"/>
    <n v="2207937"/>
    <d v="2022-06-22T23:30:00"/>
    <s v="JACKSON"/>
    <s v="N"/>
    <s v="Lap belt and shoulder harness used"/>
    <s v="Leaving traffic lane"/>
    <n v="0"/>
    <n v="90"/>
    <s v="State Road"/>
    <s v="Clear"/>
    <s v="N"/>
    <s v="N"/>
    <s v="N"/>
    <s v="N"/>
    <n v="43.843041999999897"/>
    <n v="-101.315358"/>
    <s v="SUV ( sport utility/suburban )"/>
    <s v="Eastbound"/>
    <s v="None; Running off road"/>
    <s v="None"/>
    <m/>
    <s v="None"/>
    <s v="None"/>
    <s v="Test not given"/>
    <x v="11"/>
    <x v="1"/>
  </r>
  <r>
    <n v="1131"/>
    <n v="2207503"/>
    <d v="2022-06-16T10:46:00"/>
    <s v="JONES"/>
    <s v="N"/>
    <s v="Lap belt and shoulder harness used"/>
    <s v="Straight ahead"/>
    <n v="0"/>
    <n v="90"/>
    <s v="State Road"/>
    <s v="Clear"/>
    <s v="N"/>
    <s v="N"/>
    <s v="N"/>
    <s v="N"/>
    <n v="43.883274999999898"/>
    <n v="-100.718740999999"/>
    <s v="Passenger car; Unknown"/>
    <s v="Eastbound; Not reported"/>
    <s v="None; Not Reported"/>
    <s v="None; Unknown"/>
    <m/>
    <s v="None; Unknown"/>
    <s v="None; Not reported"/>
    <s v="Test not given, Not reported"/>
    <x v="11"/>
    <x v="0"/>
  </r>
  <r>
    <n v="1132"/>
    <n v="2209886"/>
    <d v="2022-08-05T12:35:00"/>
    <s v="JONES"/>
    <s v="N"/>
    <s v="Eye protection only"/>
    <s v="Straight ahead"/>
    <n v="-1"/>
    <n v="83"/>
    <s v="State Road"/>
    <s v="Clear"/>
    <s v="N"/>
    <s v="N"/>
    <s v="N"/>
    <s v="N"/>
    <n v="43.816440999999898"/>
    <n v="-100.694845999999"/>
    <s v="Motorcycle"/>
    <s v="Northbound"/>
    <s v="None; Running off road"/>
    <s v="None"/>
    <m/>
    <s v="None"/>
    <s v="None"/>
    <s v="Test given, but unobtainable at time report filed"/>
    <x v="11"/>
    <x v="3"/>
  </r>
  <r>
    <n v="1133"/>
    <n v="2209685"/>
    <d v="2022-08-05T15:05:00"/>
    <s v="JACKSON"/>
    <s v="N"/>
    <s v="Helmet and eye protection"/>
    <s v="Straight ahead"/>
    <n v="0"/>
    <n v="90"/>
    <s v="State Road"/>
    <s v="Clear"/>
    <s v="N"/>
    <s v="N"/>
    <s v="N"/>
    <s v="N"/>
    <n v="43.850727999999897"/>
    <n v="-101.366789999999"/>
    <s v="Motorcycle"/>
    <s v="Westbound"/>
    <s v="Failure to keep in proper lane; None"/>
    <s v="None"/>
    <m/>
    <s v="None"/>
    <s v="None"/>
    <s v="0.00 BAC"/>
    <x v="11"/>
    <x v="1"/>
  </r>
  <r>
    <n v="1134"/>
    <n v="2209887"/>
    <d v="2022-08-01T04:30:00"/>
    <s v="JACKSON"/>
    <s v="N"/>
    <m/>
    <m/>
    <n v="-1"/>
    <n v="44"/>
    <s v="State Road"/>
    <s v="Clear"/>
    <s v="N"/>
    <s v="N"/>
    <s v="N"/>
    <s v="N"/>
    <n v="43.563367"/>
    <n v="-101.311121"/>
    <s v="Light truck (2 axles, 4 tires)"/>
    <s v="Westbound"/>
    <s v="Wild animal hit - damage only"/>
    <s v="Animal in roadway"/>
    <m/>
    <s v="Wild animal hit"/>
    <s v="Wild animal hit - damage only"/>
    <s v="Wild animal hit"/>
    <x v="11"/>
    <x v="0"/>
  </r>
  <r>
    <n v="1135"/>
    <n v="2209932"/>
    <d v="2022-08-11T13:45:00"/>
    <s v="JONES"/>
    <s v="N"/>
    <s v="Helmet and eye protection"/>
    <s v="Turning left"/>
    <n v="0"/>
    <n v="83"/>
    <s v="State Road"/>
    <s v="Clear"/>
    <s v="N"/>
    <s v="N"/>
    <s v="N"/>
    <s v="N"/>
    <n v="43.882072000000001"/>
    <n v="-100.705848"/>
    <s v="Motorcycle"/>
    <s v="Eastbound"/>
    <s v="None"/>
    <s v="Road surface condition ( wet, icy, snow, slush, etc. )"/>
    <m/>
    <s v="None"/>
    <s v="None"/>
    <s v="Test not given"/>
    <x v="11"/>
    <x v="0"/>
  </r>
  <r>
    <n v="1136"/>
    <n v="2208689"/>
    <d v="2022-07-17T11:05:00"/>
    <s v="JACKSON"/>
    <s v="N"/>
    <m/>
    <m/>
    <n v="-1"/>
    <n v="90"/>
    <s v="State Road"/>
    <s v="Clear"/>
    <s v="N"/>
    <s v="N"/>
    <s v="N"/>
    <s v="N"/>
    <n v="43.843429"/>
    <n v="-101.515987999999"/>
    <s v="Passenger car"/>
    <s v="Eastbound"/>
    <s v="Wild animal hit - damage only"/>
    <s v="Animal in roadway"/>
    <m/>
    <s v="Wild animal hit"/>
    <s v="Wild animal hit - damage only"/>
    <s v="Wild animal hit"/>
    <x v="11"/>
    <x v="0"/>
  </r>
  <r>
    <n v="1137"/>
    <n v="2210646"/>
    <d v="2022-08-19T00:08:00"/>
    <s v="JACKSON"/>
    <s v="N"/>
    <m/>
    <m/>
    <n v="-1"/>
    <n v="248"/>
    <s v="State Road"/>
    <s v="Clear"/>
    <s v="N"/>
    <s v="N"/>
    <s v="N"/>
    <s v="N"/>
    <n v="43.848908000000002"/>
    <n v="-101.481150999999"/>
    <s v="Passenger car"/>
    <s v="Eastbound"/>
    <s v="Wild animal hit - damage only"/>
    <s v="Animal in roadway"/>
    <m/>
    <s v="Wild animal hit"/>
    <s v="Wild animal hit - damage only"/>
    <s v="Wild animal hit"/>
    <x v="11"/>
    <x v="0"/>
  </r>
  <r>
    <n v="1138"/>
    <n v="2210678"/>
    <d v="2022-08-18T20:40:00"/>
    <s v="JONES"/>
    <s v="N"/>
    <m/>
    <m/>
    <n v="-1"/>
    <n v="83"/>
    <s v="State Road"/>
    <s v="Clear"/>
    <s v="N"/>
    <s v="N"/>
    <s v="N"/>
    <s v="N"/>
    <n v="43.746203999999899"/>
    <n v="-100.683052"/>
    <s v="SUV ( sport utility/suburban )"/>
    <s v="Northbound"/>
    <s v="Wild animal hit - damage only"/>
    <s v="Animal in roadway"/>
    <m/>
    <s v="Wild animal hit"/>
    <s v="Wild animal hit - damage only"/>
    <s v="Wild animal hit"/>
    <x v="11"/>
    <x v="0"/>
  </r>
  <r>
    <n v="1139"/>
    <n v="2210798"/>
    <d v="2022-08-25T17:24:00"/>
    <s v="JACKSON"/>
    <s v="N"/>
    <s v="Helmet and eye protection"/>
    <s v="Changing lanes"/>
    <n v="0"/>
    <n v="90"/>
    <s v="State Road"/>
    <s v="Clear"/>
    <s v="N"/>
    <s v="N"/>
    <s v="N"/>
    <s v="N"/>
    <n v="43.849466999999898"/>
    <n v="-101.356193"/>
    <s v="Motorcycle"/>
    <s v="Eastbound"/>
    <s v="Failure to keep in proper lane; Running off road"/>
    <s v="None"/>
    <m/>
    <s v="None"/>
    <s v="None"/>
    <s v="0.00 BAC"/>
    <x v="11"/>
    <x v="1"/>
  </r>
  <r>
    <n v="1140"/>
    <n v="2211194"/>
    <d v="2022-08-16T21:35:00"/>
    <s v="JACKSON"/>
    <s v="N"/>
    <s v="None used"/>
    <s v="Straight ahead"/>
    <n v="0"/>
    <n v="248"/>
    <s v="State Road"/>
    <s v="Clear"/>
    <s v="Y"/>
    <s v="N"/>
    <s v="N"/>
    <s v="N"/>
    <n v="43.851447999999898"/>
    <n v="-101.394908"/>
    <s v="Light truck (2 axles, 4 tires)"/>
    <s v="Eastbound"/>
    <s v="Failure to keep in proper lane; Over-correcting/over-steering"/>
    <s v="None"/>
    <m/>
    <s v="None"/>
    <s v="None"/>
    <s v="0.00 BAC"/>
    <x v="11"/>
    <x v="3"/>
  </r>
  <r>
    <n v="1141"/>
    <n v="2212191"/>
    <d v="2022-08-18T06:15:00"/>
    <s v="JONES"/>
    <s v="N"/>
    <m/>
    <m/>
    <n v="-1"/>
    <n v="90"/>
    <s v="State Road"/>
    <s v="Clear"/>
    <s v="N"/>
    <s v="N"/>
    <s v="N"/>
    <s v="N"/>
    <n v="43.901172000000003"/>
    <n v="-100.952378999999"/>
    <s v="SUV ( sport utility/suburban )"/>
    <s v="Westbound"/>
    <s v="Wild animal hit - damage only"/>
    <s v="Animal in roadway"/>
    <m/>
    <s v="Wild animal hit"/>
    <s v="Wild animal hit - damage only"/>
    <s v="Wild animal hit"/>
    <x v="11"/>
    <x v="0"/>
  </r>
  <r>
    <n v="1142"/>
    <n v="2212173"/>
    <d v="2022-03-05T08:19:00"/>
    <s v="JONES"/>
    <s v="N"/>
    <s v="Lap belt and shoulder harness used"/>
    <s v="Turning left"/>
    <n v="0"/>
    <n v="90"/>
    <s v="State Road"/>
    <s v="Cloudy"/>
    <s v="N"/>
    <s v="N"/>
    <s v="N"/>
    <s v="N"/>
    <n v="43.901190999999898"/>
    <n v="-101.034229999999"/>
    <s v="SUV ( sport utility/suburban )"/>
    <s v="Westbound"/>
    <s v="None; Running off road"/>
    <s v="Road surface condition ( wet, icy, snow, slush, etc. )"/>
    <m/>
    <s v="Not applicable"/>
    <s v="Weather conditions"/>
    <s v="Test not given"/>
    <x v="11"/>
    <x v="2"/>
  </r>
  <r>
    <n v="1143"/>
    <n v="2212174"/>
    <d v="2022-06-23T22:03:00"/>
    <s v="JONES"/>
    <s v="N"/>
    <m/>
    <m/>
    <n v="-1"/>
    <n v="90"/>
    <s v="State Road"/>
    <s v="Clear"/>
    <s v="N"/>
    <s v="N"/>
    <s v="N"/>
    <s v="N"/>
    <n v="43.8852809999999"/>
    <n v="-100.738607"/>
    <s v="Light truck (2 axles, 4 tires)"/>
    <s v="Westbound"/>
    <s v="Wild animal hit - damage only"/>
    <s v="Animal in roadway"/>
    <m/>
    <s v="Wild animal hit"/>
    <s v="Wild animal hit - damage only"/>
    <s v="Wild animal hit"/>
    <x v="11"/>
    <x v="0"/>
  </r>
  <r>
    <n v="1144"/>
    <n v="2212192"/>
    <d v="2022-09-03T02:50:00"/>
    <s v="JONES"/>
    <s v="N"/>
    <m/>
    <m/>
    <n v="-1"/>
    <n v="90"/>
    <s v="State Road"/>
    <s v="Clear"/>
    <s v="N"/>
    <s v="N"/>
    <s v="N"/>
    <s v="N"/>
    <n v="43.9009509999999"/>
    <n v="-101.026656"/>
    <s v="Tractor/semi-trailer"/>
    <s v="Eastbound"/>
    <s v="Wild animal hit - damage only"/>
    <s v="Animal in roadway"/>
    <m/>
    <s v="Wild animal hit"/>
    <s v="Wild animal hit - damage only"/>
    <s v="Wild animal hit"/>
    <x v="11"/>
    <x v="0"/>
  </r>
  <r>
    <n v="1145"/>
    <n v="2212176"/>
    <d v="2022-02-11T08:35:00"/>
    <s v="JONES"/>
    <s v="N"/>
    <s v="Lap belt and shoulder harness used"/>
    <s v="Straight ahead"/>
    <n v="0"/>
    <n v="90"/>
    <s v="State Road"/>
    <s v="Cloudy"/>
    <s v="N"/>
    <s v="N"/>
    <s v="N"/>
    <s v="N"/>
    <n v="43.900551"/>
    <n v="-100.92069600000001"/>
    <s v="Tractor/semi-trailer"/>
    <s v="Eastbound"/>
    <s v="None"/>
    <s v="Road surface condition ( wet, icy, snow, slush, etc. )"/>
    <m/>
    <s v="None"/>
    <s v="None"/>
    <s v="Test not given"/>
    <x v="11"/>
    <x v="0"/>
  </r>
  <r>
    <n v="1146"/>
    <n v="2212177"/>
    <d v="2022-02-13T19:30:00"/>
    <s v="JONES"/>
    <s v="N"/>
    <s v="Lap belt and shoulder harness used"/>
    <s v="Straight ahead"/>
    <n v="0"/>
    <n v="90"/>
    <s v="State Road"/>
    <s v="Clear"/>
    <s v="N"/>
    <s v="N"/>
    <s v="N"/>
    <s v="N"/>
    <n v="43.883263999999897"/>
    <n v="-100.704885"/>
    <s v="Light truck (2 axles, 4 tires)"/>
    <s v="Westbound"/>
    <s v="None"/>
    <s v="None"/>
    <m/>
    <s v="Truck coupling / trailer hitch / safety chains"/>
    <s v="None"/>
    <s v="Test not given"/>
    <x v="11"/>
    <x v="0"/>
  </r>
  <r>
    <n v="1147"/>
    <n v="2212274"/>
    <d v="2022-04-18T03:40:00"/>
    <s v="JONES"/>
    <s v="N"/>
    <s v="Lap belt and shoulder harness used"/>
    <s v="Straight ahead"/>
    <n v="0"/>
    <n v="90"/>
    <s v="State Road"/>
    <s v="Clear"/>
    <s v="N"/>
    <s v="N"/>
    <s v="N"/>
    <s v="N"/>
    <n v="43.883223999999899"/>
    <n v="-100.69747700000001"/>
    <s v="Passenger car"/>
    <s v="Westbound"/>
    <s v="None"/>
    <s v="None"/>
    <m/>
    <s v="None"/>
    <s v="None"/>
    <s v="Test not given"/>
    <x v="11"/>
    <x v="0"/>
  </r>
  <r>
    <n v="1148"/>
    <n v="2212117"/>
    <d v="2022-09-24T04:30:00"/>
    <s v="JACKSON"/>
    <s v="N"/>
    <m/>
    <m/>
    <n v="-1"/>
    <n v="90"/>
    <s v="State Road"/>
    <s v="Clear"/>
    <s v="N"/>
    <s v="N"/>
    <s v="N"/>
    <s v="N"/>
    <n v="43.896127999999898"/>
    <n v="-101.110641"/>
    <s v="Light truck (2 axles, 4 tires)"/>
    <s v="Eastbound"/>
    <s v="Wild animal hit - damage only"/>
    <s v="Animal in roadway"/>
    <m/>
    <s v="Wild animal hit"/>
    <s v="Wild animal hit - damage only"/>
    <s v="Wild animal hit"/>
    <x v="11"/>
    <x v="0"/>
  </r>
  <r>
    <n v="1149"/>
    <n v="2212084"/>
    <d v="2022-09-10T20:27:00"/>
    <s v="JACKSON"/>
    <s v="N"/>
    <m/>
    <m/>
    <n v="-1"/>
    <n v="90"/>
    <s v="State Road"/>
    <s v="Clear"/>
    <s v="N"/>
    <s v="N"/>
    <s v="N"/>
    <s v="N"/>
    <n v="43.844786999999897"/>
    <n v="-101.511734"/>
    <s v="Mini-van/passenger van with seats for 8 or less, including driver"/>
    <s v="Eastbound"/>
    <s v="Wild animal hit - damage only"/>
    <s v="Animal in roadway"/>
    <m/>
    <s v="Wild animal hit"/>
    <s v="Wild animal hit - damage only"/>
    <s v="Wild animal hit"/>
    <x v="11"/>
    <x v="0"/>
  </r>
  <r>
    <n v="1150"/>
    <n v="2212083"/>
    <d v="2022-09-10T00:56:00"/>
    <s v="JACKSON"/>
    <s v="N"/>
    <m/>
    <m/>
    <n v="-1"/>
    <n v="90"/>
    <s v="State Road"/>
    <s v="Clear"/>
    <s v="N"/>
    <s v="N"/>
    <s v="N"/>
    <s v="N"/>
    <n v="43.850563000000001"/>
    <n v="-101.490442999999"/>
    <s v="SUV ( sport utility/suburban )"/>
    <s v="Eastbound"/>
    <s v="Wild animal hit - damage only"/>
    <s v="Animal in roadway"/>
    <m/>
    <s v="Wild animal hit"/>
    <s v="Wild animal hit - damage only"/>
    <s v="Wild animal hit"/>
    <x v="11"/>
    <x v="0"/>
  </r>
  <r>
    <n v="1151"/>
    <n v="2211247"/>
    <d v="2022-09-03T21:11:00"/>
    <s v="JACKSON"/>
    <s v="N"/>
    <m/>
    <m/>
    <n v="-1"/>
    <n v="90"/>
    <s v="State Road"/>
    <s v="Clear"/>
    <s v="N"/>
    <s v="N"/>
    <s v="N"/>
    <s v="N"/>
    <n v="43.842545000000001"/>
    <n v="-101.237442999999"/>
    <s v="SUV ( sport utility/suburban )"/>
    <s v="Eastbound"/>
    <s v="Wild animal hit - damage only"/>
    <s v="Animal in roadway"/>
    <m/>
    <s v="Wild animal hit"/>
    <s v="Wild animal hit - damage only"/>
    <s v="Wild animal hit"/>
    <x v="11"/>
    <x v="0"/>
  </r>
  <r>
    <n v="1152"/>
    <n v="2212337"/>
    <d v="2022-09-22T23:00:00"/>
    <s v="JONES"/>
    <s v="N"/>
    <m/>
    <m/>
    <n v="-1"/>
    <n v="248"/>
    <s v="State Road"/>
    <s v="Clear"/>
    <s v="N"/>
    <s v="N"/>
    <s v="N"/>
    <s v="N"/>
    <n v="43.879401000000001"/>
    <n v="-100.801480999999"/>
    <s v="Light truck (2 axles, 4 tires)"/>
    <s v="Eastbound"/>
    <s v="Wild animal hit - damage only"/>
    <s v="Animal in roadway"/>
    <m/>
    <s v="Wild animal hit"/>
    <s v="Wild animal hit - damage only"/>
    <s v="Wild animal hit"/>
    <x v="11"/>
    <x v="0"/>
  </r>
  <r>
    <n v="1154"/>
    <n v="2211683"/>
    <d v="2022-09-09T10:39:00"/>
    <s v="JACKSON"/>
    <s v="N"/>
    <s v="Lap belt and shoulder harness used"/>
    <s v="Straight ahead"/>
    <n v="0"/>
    <n v="90"/>
    <s v="State Road"/>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11"/>
    <x v="1"/>
  </r>
  <r>
    <n v="1155"/>
    <n v="2213522"/>
    <d v="2022-10-01T02:20:00"/>
    <s v="JACKSON"/>
    <s v="N"/>
    <m/>
    <m/>
    <n v="-1"/>
    <n v="90"/>
    <s v="State Road"/>
    <s v="Clear"/>
    <s v="N"/>
    <s v="N"/>
    <s v="N"/>
    <s v="N"/>
    <n v="43.896608000000001"/>
    <n v="-101.10908000000001"/>
    <s v="Tractor/semi-trailer"/>
    <s v="Eastbound"/>
    <s v="Wild animal hit - damage only"/>
    <s v="Animal in roadway"/>
    <m/>
    <s v="Wild animal hit"/>
    <s v="Wild animal hit - damage only"/>
    <s v="Wild animal hit"/>
    <x v="11"/>
    <x v="0"/>
  </r>
  <r>
    <n v="1156"/>
    <n v="2214641"/>
    <d v="2022-10-20T10:20:00"/>
    <s v="JACKSON"/>
    <s v="N"/>
    <s v="Lap belt and shoulder harness used"/>
    <s v="Straight ahead"/>
    <n v="0"/>
    <n v="90"/>
    <s v="State Road"/>
    <s v="Clear"/>
    <s v="N"/>
    <s v="N"/>
    <s v="N"/>
    <s v="N"/>
    <n v="43.851688000000003"/>
    <n v="-101.418370999999"/>
    <s v="Tractor/semi-trailer"/>
    <s v="Eastbound"/>
    <s v="None; Unknown"/>
    <s v="None"/>
    <m/>
    <s v="Brakes"/>
    <s v="None"/>
    <s v="Test not given"/>
    <x v="11"/>
    <x v="0"/>
  </r>
  <r>
    <n v="1157"/>
    <n v="2213525"/>
    <d v="2022-10-12T07:40:00"/>
    <s v="JACKSON"/>
    <s v="N"/>
    <m/>
    <m/>
    <n v="-1"/>
    <n v="90"/>
    <s v="State Road"/>
    <s v="Clear"/>
    <s v="N"/>
    <s v="N"/>
    <s v="N"/>
    <s v="N"/>
    <n v="43.836281"/>
    <n v="-101.560241"/>
    <s v="Passenger car"/>
    <s v="Westbound"/>
    <s v="Wild animal hit - damage only"/>
    <s v="Animal in roadway"/>
    <m/>
    <s v="Wild animal hit"/>
    <s v="Wild animal hit - damage only"/>
    <s v="Wild animal hit"/>
    <x v="11"/>
    <x v="0"/>
  </r>
  <r>
    <n v="1158"/>
    <n v="2213986"/>
    <d v="2022-10-18T21:50:00"/>
    <s v="JACKSON"/>
    <s v="N"/>
    <m/>
    <m/>
    <n v="-1"/>
    <n v="90"/>
    <s v="State Road"/>
    <s v="Clear"/>
    <s v="N"/>
    <s v="N"/>
    <s v="N"/>
    <s v="N"/>
    <n v="43.842905000000002"/>
    <n v="-101.31797"/>
    <s v="SUV ( sport utility/suburban )"/>
    <s v="Eastbound"/>
    <s v="Wild animal hit - damage only"/>
    <s v="Animal in roadway"/>
    <m/>
    <s v="Wild animal hit"/>
    <s v="Wild animal hit - damage only"/>
    <s v="Wild animal hit"/>
    <x v="11"/>
    <x v="0"/>
  </r>
  <r>
    <n v="1159"/>
    <n v="2213937"/>
    <d v="2022-10-03T07:00:00"/>
    <s v="JONES"/>
    <s v="N"/>
    <m/>
    <m/>
    <n v="-1"/>
    <n v="83"/>
    <s v="State Road"/>
    <s v="Clear"/>
    <s v="N"/>
    <s v="N"/>
    <s v="N"/>
    <s v="N"/>
    <n v="43.732495999999898"/>
    <n v="-100.682119999999"/>
    <s v="Passenger car"/>
    <s v="Southbound"/>
    <s v="Wild animal hit - damage only"/>
    <s v="Animal in roadway"/>
    <m/>
    <s v="Wild animal hit"/>
    <s v="Wild animal hit - damage only"/>
    <s v="Wild animal hit"/>
    <x v="11"/>
    <x v="0"/>
  </r>
  <r>
    <n v="1160"/>
    <n v="2214792"/>
    <d v="2022-05-20T18:04:00"/>
    <s v="JACKSON"/>
    <s v="N"/>
    <s v="Lap belt and shoulder harness used"/>
    <s v="Overtaking/passing"/>
    <n v="0"/>
    <n v="44"/>
    <s v="State Road"/>
    <s v="Cloudy, Rain"/>
    <s v="N"/>
    <s v="N"/>
    <s v="N"/>
    <s v="N"/>
    <n v="43.563378"/>
    <n v="-101.400172999999"/>
    <s v="SUV ( sport utility/suburban )"/>
    <s v="Eastbound"/>
    <s v="Driving too fast for conditions; None"/>
    <s v="None"/>
    <m/>
    <s v="Steering"/>
    <s v="None"/>
    <s v="0.00 BAC"/>
    <x v="11"/>
    <x v="2"/>
  </r>
  <r>
    <n v="1161"/>
    <n v="2215583"/>
    <d v="2022-10-12T18:50:00"/>
    <s v="JACKSON"/>
    <s v="N"/>
    <m/>
    <m/>
    <n v="-1"/>
    <n v="248"/>
    <s v="State Road"/>
    <s v="Clear"/>
    <s v="N"/>
    <s v="N"/>
    <s v="N"/>
    <s v="N"/>
    <n v="43.83972"/>
    <n v="-101.24648000000001"/>
    <s v="Light truck (2 axles, 4 tires)"/>
    <s v="Westbound"/>
    <s v="Wild animal hit - damage only"/>
    <s v="Animal in roadway"/>
    <m/>
    <s v="Wild animal hit"/>
    <s v="Wild animal hit - damage only"/>
    <s v="Wild animal hit"/>
    <x v="11"/>
    <x v="0"/>
  </r>
  <r>
    <n v="1162"/>
    <n v="2215327"/>
    <d v="2022-10-10T13:04:00"/>
    <s v="JONES"/>
    <s v="N"/>
    <s v="Lap belt and shoulder harness used"/>
    <s v="Straight ahead"/>
    <n v="0"/>
    <n v="90"/>
    <s v="State Road"/>
    <s v="Clear"/>
    <s v="N"/>
    <s v="N"/>
    <s v="N"/>
    <s v="N"/>
    <n v="43.900948999999898"/>
    <n v="-101.034244"/>
    <s v="Single-unit truck (2 axle, 6 tires) GVWR 10,000 lbs or less"/>
    <s v="Eastbound"/>
    <s v="None"/>
    <s v="None"/>
    <m/>
    <s v="None"/>
    <s v="None"/>
    <s v="Test not given"/>
    <x v="11"/>
    <x v="0"/>
  </r>
  <r>
    <n v="1163"/>
    <n v="2215518"/>
    <d v="2022-11-01T18:45:00"/>
    <s v="JONES"/>
    <s v="N"/>
    <s v="Lap belt and shoulder harness used"/>
    <s v="Straight ahead"/>
    <n v="0"/>
    <n v="90"/>
    <s v="State Road"/>
    <s v="Cloudy"/>
    <s v="N"/>
    <s v="N"/>
    <s v="N"/>
    <s v="N"/>
    <n v="43.886740000000003"/>
    <n v="-100.83829900000001"/>
    <s v="Tractor/semi-trailer"/>
    <s v="Westbound"/>
    <s v="Failure to keep in proper lane; None"/>
    <s v="None"/>
    <m/>
    <s v="None"/>
    <s v="None"/>
    <s v="0.00 BAC"/>
    <x v="11"/>
    <x v="3"/>
  </r>
  <r>
    <n v="1165"/>
    <n v="2216915"/>
    <d v="2022-11-23T17:50:00"/>
    <s v="JONES"/>
    <s v="N"/>
    <s v="Lap belt and shoulder harness used"/>
    <s v="Straight ahead, Turning left"/>
    <n v="0"/>
    <n v="83"/>
    <s v="State Road"/>
    <s v="Clear"/>
    <s v="N"/>
    <s v="N"/>
    <s v="N"/>
    <s v="N"/>
    <n v="43.88214"/>
    <n v="-100.705844999999"/>
    <s v="Passenger car"/>
    <s v="Eastbound; Southbound"/>
    <s v="Failed to yield to vehicle; None"/>
    <s v="None"/>
    <s v="STOP SIGN VIOLATION"/>
    <s v="None"/>
    <s v="None"/>
    <s v="0.00 BAC, Not reported, 0.00 BAC, Not reported"/>
    <x v="11"/>
    <x v="1"/>
  </r>
  <r>
    <n v="1166"/>
    <n v="2214772"/>
    <d v="2022-11-02T11:08:00"/>
    <s v="JONES"/>
    <s v="N"/>
    <m/>
    <m/>
    <n v="-1"/>
    <n v="90"/>
    <s v="State Road"/>
    <s v="Clear"/>
    <s v="N"/>
    <s v="N"/>
    <s v="N"/>
    <s v="N"/>
    <n v="43.900910000000003"/>
    <n v="-100.928077999999"/>
    <s v="Light truck (2 axles, 4 tires)"/>
    <s v="Eastbound"/>
    <s v="Wild animal hit - damage only"/>
    <s v="Animal in roadway"/>
    <m/>
    <s v="Wild animal hit"/>
    <s v="Wild animal hit - damage only"/>
    <s v="Wild animal hit"/>
    <x v="11"/>
    <x v="0"/>
  </r>
  <r>
    <n v="1167"/>
    <n v="2215174"/>
    <d v="2022-11-10T08:30:00"/>
    <s v="JACKSON"/>
    <s v="N"/>
    <s v="Lap belt and shoulder harness used"/>
    <s v="Straight ahead"/>
    <n v="0"/>
    <n v="90"/>
    <s v="State Road"/>
    <s v="Sleet, hail ( freezing rain or drizzle )"/>
    <s v="N"/>
    <s v="N"/>
    <s v="N"/>
    <s v="N"/>
    <n v="43.877817"/>
    <n v="-101.147362"/>
    <s v="Tractor/semi-trailer"/>
    <s v="Eastbound"/>
    <s v="None"/>
    <s v="Road surface condition ( wet, icy, snow, slush, etc. )"/>
    <m/>
    <s v="None"/>
    <s v="Weather conditions"/>
    <s v="Test not given"/>
    <x v="11"/>
    <x v="0"/>
  </r>
  <r>
    <n v="1168"/>
    <n v="2215881"/>
    <d v="2022-11-10T09:36:00"/>
    <s v="JACKSON"/>
    <s v="N"/>
    <s v="Lap belt and shoulder harness used"/>
    <s v="Straight ahead"/>
    <n v="0"/>
    <n v="90"/>
    <s v="State Road"/>
    <s v="Sleet, hail ( freezing rain or drizzle )"/>
    <s v="N"/>
    <s v="N"/>
    <s v="N"/>
    <s v="N"/>
    <n v="43.878856999999996"/>
    <n v="-101.145927"/>
    <s v="Tractor/semi-trailer"/>
    <s v="Westbound"/>
    <s v="None"/>
    <s v="Road surface condition ( wet, icy, snow, slush, etc. )"/>
    <m/>
    <s v="None"/>
    <s v="Weather conditions"/>
    <s v="Test not given"/>
    <x v="11"/>
    <x v="0"/>
  </r>
  <r>
    <n v="1169"/>
    <n v="2215959"/>
    <d v="2022-11-10T09:24:00"/>
    <s v="JACKSON"/>
    <s v="N"/>
    <s v="Lap belt and shoulder harness used"/>
    <s v="Straight ahead"/>
    <n v="0"/>
    <n v="90"/>
    <s v="State Road"/>
    <s v="Cloudy"/>
    <s v="N"/>
    <s v="N"/>
    <s v="N"/>
    <s v="N"/>
    <n v="43.851225999999897"/>
    <n v="-101.450503999999"/>
    <s v="Tractor/semi-trailer"/>
    <s v="Eastbound"/>
    <s v="Driving too fast for conditions; None"/>
    <s v="Road surface condition ( wet, icy, snow, slush, etc. )"/>
    <m/>
    <s v="None"/>
    <s v="Weather conditions"/>
    <s v="0.00 BAC"/>
    <x v="11"/>
    <x v="0"/>
  </r>
  <r>
    <n v="1170"/>
    <n v="2216292"/>
    <d v="2022-11-10T15:30:00"/>
    <s v="JACKSON"/>
    <s v="N"/>
    <s v="Lap belt only used"/>
    <s v="Parked, Straight ahead"/>
    <n v="0"/>
    <n v="90"/>
    <s v="State Road"/>
    <s v="Clear"/>
    <s v="N"/>
    <s v="N"/>
    <s v="N"/>
    <s v="N"/>
    <n v="43.852189000000003"/>
    <n v="-101.399834999999"/>
    <s v="Light truck (2 axles, 4 tires); Tractor/semi-trailer"/>
    <s v="Not on roadway ( also use for parked motor vehicle ); Westbound"/>
    <s v="None; Not applicable"/>
    <s v="Not applicable; Road surface condition ( wet, icy, snow, slush, etc. )"/>
    <m/>
    <s v="None; Not applicable"/>
    <s v="Motor Vehicle ( including load ) parked; Not applicable"/>
    <s v="Not applicable, Test not given"/>
    <x v="11"/>
    <x v="0"/>
  </r>
  <r>
    <n v="1171"/>
    <n v="2218287"/>
    <d v="2022-12-12T20:52:00"/>
    <s v="JACKSON"/>
    <s v="N"/>
    <s v="Lap belt and shoulder harness used"/>
    <s v="Straight ahead"/>
    <n v="0"/>
    <n v="90"/>
    <s v="State Road"/>
    <s v="Sleet, hail ( freezing rain or drizzle )"/>
    <s v="N"/>
    <s v="N"/>
    <s v="N"/>
    <s v="N"/>
    <n v="43.851489000000001"/>
    <n v="-101.449917999999"/>
    <s v="Tractor/semi-trailer"/>
    <s v="Westbound"/>
    <s v="None; Swerving or avoiding due to wind, slippery surface, vehicle, object, non-motorist, etc."/>
    <s v="Road surface condition ( wet, icy, snow, slush, etc. )"/>
    <m/>
    <s v="None"/>
    <s v="None"/>
    <s v="Test not given"/>
    <x v="11"/>
    <x v="0"/>
  </r>
  <r>
    <n v="1172"/>
    <n v="2217832"/>
    <d v="2022-12-09T22:40:00"/>
    <s v="JACKSON"/>
    <s v="N"/>
    <s v="None used"/>
    <s v="Straight ahead"/>
    <n v="0"/>
    <n v="90"/>
    <s v="State Road"/>
    <s v="Clear"/>
    <s v="N"/>
    <s v="N"/>
    <s v="N"/>
    <s v="N"/>
    <n v="43.836868000000003"/>
    <n v="-101.537735999999"/>
    <s v="Tractor/semi-trailer"/>
    <s v="Westbound"/>
    <s v="Failure to keep in proper lane; Running off road"/>
    <s v="None"/>
    <s v="IMPROPER LANE CHANGE, SEAT BELT REQUIRED-DRIVER &amp; ADULT FRONT SEAT PASSENGERS"/>
    <s v="None"/>
    <s v="None"/>
    <s v="0.00 BAC"/>
    <x v="11"/>
    <x v="3"/>
  </r>
  <r>
    <n v="1173"/>
    <n v="2215416"/>
    <d v="2022-11-05T15:30:00"/>
    <s v="MELLETTE"/>
    <s v="N"/>
    <s v="Lap belt and shoulder harness used"/>
    <s v="Straight ahead"/>
    <n v="0"/>
    <n v="44"/>
    <s v="State Road"/>
    <s v="Clear"/>
    <s v="N"/>
    <s v="N"/>
    <s v="N"/>
    <s v="N"/>
    <n v="43.573388999999899"/>
    <n v="-101.137162"/>
    <s v="Mini-van/passenger van with seats for 8 or less, including driver"/>
    <s v="Eastbound"/>
    <s v="Failure to keep in proper lane; None"/>
    <s v="None"/>
    <s v="NO VALID DRIVERS LICENSE"/>
    <s v="None"/>
    <s v="None"/>
    <s v="0.00 BAC"/>
    <x v="11"/>
    <x v="0"/>
  </r>
  <r>
    <n v="1174"/>
    <n v="2215417"/>
    <d v="2022-11-06T18:15:00"/>
    <s v="JACKSON"/>
    <s v="N"/>
    <m/>
    <m/>
    <n v="-1"/>
    <n v="90"/>
    <s v="State Road"/>
    <s v="Clear"/>
    <s v="N"/>
    <s v="N"/>
    <s v="N"/>
    <s v="N"/>
    <n v="43.838543999999899"/>
    <n v="-101.532027999999"/>
    <s v="Mini-van/passenger van with seats for 8 or less, including driver"/>
    <s v="Westbound"/>
    <s v="Wild animal hit - damage only"/>
    <s v="Animal in roadway"/>
    <m/>
    <s v="Wild animal hit"/>
    <s v="Wild animal hit - damage only"/>
    <s v="Wild animal hit"/>
    <x v="11"/>
    <x v="0"/>
  </r>
  <r>
    <n v="1175"/>
    <n v="2215418"/>
    <d v="2022-11-06T17:45:00"/>
    <s v="JACKSON"/>
    <s v="N"/>
    <m/>
    <m/>
    <n v="-1"/>
    <n v="90"/>
    <s v="State Road"/>
    <s v="Clear"/>
    <s v="N"/>
    <s v="N"/>
    <s v="N"/>
    <s v="N"/>
    <n v="43.843499000000001"/>
    <n v="-101.516632"/>
    <s v="Passenger car"/>
    <s v="Westbound"/>
    <s v="Wild animal hit - damage only"/>
    <s v="Animal in roadway"/>
    <m/>
    <s v="Wild animal hit"/>
    <s v="Wild animal hit - damage only"/>
    <s v="Wild animal hit"/>
    <x v="11"/>
    <x v="0"/>
  </r>
  <r>
    <n v="1176"/>
    <n v="2215584"/>
    <d v="2022-11-16T16:26:00"/>
    <s v="JACKSON"/>
    <s v="N"/>
    <m/>
    <m/>
    <n v="-1"/>
    <n v="90"/>
    <s v="State Road"/>
    <s v="Clear"/>
    <s v="N"/>
    <s v="N"/>
    <s v="N"/>
    <s v="N"/>
    <n v="43.900005"/>
    <n v="-101.09333700000001"/>
    <s v="Light truck (2 axles, 4 tires)"/>
    <s v="Westbound"/>
    <s v="Wild animal hit - damage only"/>
    <s v="Animal in roadway"/>
    <m/>
    <s v="Wild animal hit"/>
    <s v="Wild animal hit - damage only"/>
    <s v="Wild animal hit"/>
    <x v="1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D3EE782-4651-4BEE-9CAA-2F5E59229887}" name="PivotTable1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X5:AB19" firstHeaderRow="1" firstDataRow="2" firstDataCol="1"/>
  <pivotFields count="27">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1"/>
        <item x="2"/>
        <item x="3"/>
        <item x="4"/>
        <item x="5"/>
        <item x="6"/>
        <item x="7"/>
        <item x="8"/>
        <item x="9"/>
        <item x="10"/>
        <item x="11"/>
        <item t="default"/>
      </items>
    </pivotField>
    <pivotField axis="axisCol" dataField="1" showAll="0">
      <items count="6">
        <item x="1"/>
        <item x="3"/>
        <item x="4"/>
        <item h="1" x="2"/>
        <item h="1" x="0"/>
        <item t="default"/>
      </items>
    </pivotField>
  </pivotFields>
  <rowFields count="1">
    <field x="25"/>
  </rowFields>
  <rowItems count="13">
    <i>
      <x/>
    </i>
    <i>
      <x v="1"/>
    </i>
    <i>
      <x v="2"/>
    </i>
    <i>
      <x v="3"/>
    </i>
    <i>
      <x v="4"/>
    </i>
    <i>
      <x v="5"/>
    </i>
    <i>
      <x v="6"/>
    </i>
    <i>
      <x v="7"/>
    </i>
    <i>
      <x v="8"/>
    </i>
    <i>
      <x v="9"/>
    </i>
    <i>
      <x v="10"/>
    </i>
    <i>
      <x v="11"/>
    </i>
    <i t="grand">
      <x/>
    </i>
  </rowItems>
  <colFields count="1">
    <field x="26"/>
  </colFields>
  <colItems count="4">
    <i>
      <x/>
    </i>
    <i>
      <x v="1"/>
    </i>
    <i>
      <x v="2"/>
    </i>
    <i t="grand">
      <x/>
    </i>
  </colItems>
  <dataFields count="1">
    <dataField name="Count of KABCO" fld="26" subtotal="count" baseField="0" baseItem="0"/>
  </dataFields>
  <chartFormats count="5">
    <chartFormat chart="0" format="0" series="1">
      <pivotArea type="data" outline="0" fieldPosition="0">
        <references count="2">
          <reference field="4294967294" count="1" selected="0">
            <x v="0"/>
          </reference>
          <reference field="26" count="1" selected="0">
            <x v="1"/>
          </reference>
        </references>
      </pivotArea>
    </chartFormat>
    <chartFormat chart="0" format="1" series="1">
      <pivotArea type="data" outline="0" fieldPosition="0">
        <references count="2">
          <reference field="4294967294" count="1" selected="0">
            <x v="0"/>
          </reference>
          <reference field="26" count="1" selected="0">
            <x v="0"/>
          </reference>
        </references>
      </pivotArea>
    </chartFormat>
    <chartFormat chart="0" format="2" series="1">
      <pivotArea type="data" outline="0" fieldPosition="0">
        <references count="2">
          <reference field="4294967294" count="1" selected="0">
            <x v="0"/>
          </reference>
          <reference field="26" count="1" selected="0">
            <x v="3"/>
          </reference>
        </references>
      </pivotArea>
    </chartFormat>
    <chartFormat chart="0" format="3" series="1">
      <pivotArea type="data" outline="0" fieldPosition="0">
        <references count="2">
          <reference field="4294967294" count="1" selected="0">
            <x v="0"/>
          </reference>
          <reference field="26" count="1" selected="0">
            <x v="2"/>
          </reference>
        </references>
      </pivotArea>
    </chartFormat>
    <chartFormat chart="0" format="4" series="1">
      <pivotArea type="data" outline="0" fieldPosition="0">
        <references count="2">
          <reference field="4294967294" count="1" selected="0">
            <x v="0"/>
          </reference>
          <reference field="2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apps.sd.gov/hr53needsbook/" TargetMode="External"/><Relationship Id="rId1" Type="http://schemas.openxmlformats.org/officeDocument/2006/relationships/hyperlink" Target="https://apps.sd.gov/hr53needsbook/" TargetMode="External"/><Relationship Id="rId4"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hyperlink" Target="https://apps.sd.gov/hr53needsbook/"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google.com/maps/dir/43.5778623,-101.5208991/44.1005942,-103.1511978/@43.8007109,-102.6704991,9.75z/data=!4m9!4m8!1m5!3m4!1m2!1d-101.9007892!2d43.6204798!3s0x877e9abb2da6f975:0xe135211e1f0a2426!1m0!3e0" TargetMode="External"/><Relationship Id="rId13" Type="http://schemas.openxmlformats.org/officeDocument/2006/relationships/hyperlink" Target="https://apps.sd.gov/hr53needsbook/" TargetMode="External"/><Relationship Id="rId3" Type="http://schemas.openxmlformats.org/officeDocument/2006/relationships/hyperlink" Target="https://www.google.com/maps/dir/43.2155729,-101.5138634/43.8829485,-100.6967971/@43.6450551,-101.5160829,9.71z/data=!4m9!4m8!1m5!3m4!1m2!1d-101.3658687!2d43.8504551!3s0x877e556ad0b713f3:0x5636d9671e472d2b!1m0!3e0" TargetMode="External"/><Relationship Id="rId7" Type="http://schemas.openxmlformats.org/officeDocument/2006/relationships/hyperlink" Target="https://www.google.com/maps/dir/43.5778623,-101.5208991/44.1005942,-103.1511978/@43.8007109,-102.6704991,9.75z/data=!4m9!4m8!1m5!3m4!1m2!1d-101.7997414!2d43.8364126!3s0x877e63d872455401:0x2808c03734483a36!1m0!3e0" TargetMode="External"/><Relationship Id="rId12" Type="http://schemas.openxmlformats.org/officeDocument/2006/relationships/hyperlink" Target="https://www.google.com/maps/dir/43.5778623,-101.5208991/43.8374532,-101.6612325/@43.7044735,-101.6575443,9.75z/data=!4m9!4m8!1m5!3m4!1m2!1d-100.739992!2d43.6412993!3s0x877f66efae26cb2b:0xc9f1965c4daf7dc1!1m0!3e0" TargetMode="External"/><Relationship Id="rId2" Type="http://schemas.openxmlformats.org/officeDocument/2006/relationships/hyperlink" Target="https://www.google.com/maps/dir/Martin/44.1005942,-103.1511978/@43.6323132,-103.0267648,9.25z/data=!4m14!4m13!1m10!1m1!1s0x87794abc0c0812d7:0x8eb303f6ca1592b2!2m2!1d-101.7326485!2d43.1724984!3m4!1m2!1d-103.3064099!2d43.2554802!3s0x877cb96214814895:0xd2a3ef8367b9a1fc!1m0!3e0" TargetMode="External"/><Relationship Id="rId1" Type="http://schemas.openxmlformats.org/officeDocument/2006/relationships/hyperlink" Target="https://www.google.com/maps/dir/Martin/44.1004831,-103.1511949/@43.7191291,-102.8155838,8.46z/data=!4m14!4m13!1m10!1m1!1s0x87794abc0c0812d7:0x8eb303f6ca1592b2!2m2!1d-101.7326485!2d43.1724984!3m4!1m2!1d-101.7214258!2d43.83618!3s0x877e6087b1915903:0x21236d967e170603!1m0!3e0" TargetMode="External"/><Relationship Id="rId6" Type="http://schemas.openxmlformats.org/officeDocument/2006/relationships/hyperlink" Target="https://www.google.com/maps/dir/43.2155729,-101.5138634/43.8374532,-101.6612325/@43.6406755,-101.7111925,9.25z/data=!4m14!4m13!1m10!3m4!1m2!1d-100.714686!2d43.3710288!3s0x877f53fe4b77fa37:0x7458f2402cd3c565!3m4!1m2!1d-100.739992!2d43.6412993!3s0x877f66efae26cb2b:0xc9f1965c4daf7dc1!1m0!3e0" TargetMode="External"/><Relationship Id="rId11" Type="http://schemas.openxmlformats.org/officeDocument/2006/relationships/hyperlink" Target="https://www.google.com/maps/dir/43.5778623,-101.5208991/43.8374532,-101.6612325/@43.7292637,-101.7892774,10.75z/data=!4m2!4m1!3e0" TargetMode="External"/><Relationship Id="rId5" Type="http://schemas.openxmlformats.org/officeDocument/2006/relationships/hyperlink" Target="https://www.google.com/maps/dir/43.2155729,-101.5138634/43.8374532,-101.6612325/@43.5128144,-101.9069967,9.42z/data=!4m2!4m1!3e0" TargetMode="External"/><Relationship Id="rId15" Type="http://schemas.openxmlformats.org/officeDocument/2006/relationships/drawing" Target="../drawings/drawing2.xml"/><Relationship Id="rId10" Type="http://schemas.openxmlformats.org/officeDocument/2006/relationships/hyperlink" Target="https://www.google.com/maps/dir/43.5785524,-101.5209049/43.8829485,-100.6967971/@43.7634068,-101.3538872,9.75z/data=!4m9!4m8!1m5!3m4!1m2!1d-101.0084693!2d43.5779104!3s0x877f156e013bf5ef:0x9e6d8d7d206d0778!1m0!3e0" TargetMode="External"/><Relationship Id="rId4" Type="http://schemas.openxmlformats.org/officeDocument/2006/relationships/hyperlink" Target="https://www.google.com/maps/dir/43.2155729,-101.5138634/43.8829485,-100.6967971/@43.6127889,-101.5185689,9.63z/data=!4m9!4m8!1m5!3m4!1m2!1d-101.0004631!2d43.2940117!3s0x877f350b8062f27f:0xfb47e85dc09a2697!1m0!3e0" TargetMode="External"/><Relationship Id="rId9" Type="http://schemas.openxmlformats.org/officeDocument/2006/relationships/hyperlink" Target="https://www.google.com/maps/dir/43.5785524,-101.5209049/43.8829485,-100.6967971/@43.7634068,-101.3538872,9.75z/data=!4m9!4m8!1m5!3m4!1m2!1d-101.3658687!2d43.8504551!3s0x877e556ad0b713f3:0x5636d9671e472d2b!1m0!3e0"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highwaysafetymanual.org/Pages/default.aspx" TargetMode="External"/><Relationship Id="rId2" Type="http://schemas.openxmlformats.org/officeDocument/2006/relationships/hyperlink" Target="https://www.cmfclearinghouse.org/detail.cfm?facid=440" TargetMode="External"/><Relationship Id="rId1" Type="http://schemas.openxmlformats.org/officeDocument/2006/relationships/hyperlink" Target="http://www.cmfclearinghouse.org/detail.cfm?facid=10449" TargetMode="External"/><Relationship Id="rId5" Type="http://schemas.openxmlformats.org/officeDocument/2006/relationships/drawing" Target="../drawings/drawing4.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tint="0.59999389629810485"/>
    <pageSetUpPr fitToPage="1"/>
  </sheetPr>
  <dimension ref="B3:V351"/>
  <sheetViews>
    <sheetView tabSelected="1" view="pageBreakPreview" zoomScale="85" zoomScaleNormal="100" zoomScaleSheetLayoutView="85" workbookViewId="0">
      <selection activeCell="D35" sqref="D35"/>
    </sheetView>
  </sheetViews>
  <sheetFormatPr defaultColWidth="10.7109375" defaultRowHeight="15" customHeight="1" x14ac:dyDescent="0.25"/>
  <cols>
    <col min="1" max="1" width="10.7109375" style="276"/>
    <col min="2" max="2" width="5.7109375" style="276" customWidth="1"/>
    <col min="3" max="3" width="53.5703125" style="276" customWidth="1"/>
    <col min="4" max="5" width="15.7109375" style="276" customWidth="1"/>
    <col min="6" max="6" width="29.140625" style="276" bestFit="1" customWidth="1"/>
    <col min="7" max="8" width="15.7109375" style="276" customWidth="1"/>
    <col min="9" max="9" width="10.7109375" style="276"/>
    <col min="10" max="10" width="20.7109375" style="276" bestFit="1" customWidth="1"/>
    <col min="11" max="13" width="10.7109375" style="276"/>
    <col min="14" max="14" width="14.28515625" style="276" customWidth="1"/>
    <col min="15" max="15" width="11.7109375" style="291" bestFit="1" customWidth="1"/>
    <col min="16" max="21" width="10.7109375" style="291"/>
    <col min="22" max="16384" width="10.7109375" style="276"/>
  </cols>
  <sheetData>
    <row r="3" spans="2:22" ht="23.25" x14ac:dyDescent="0.35">
      <c r="C3" s="9" t="s">
        <v>449</v>
      </c>
    </row>
    <row r="5" spans="2:22" ht="15" customHeight="1" x14ac:dyDescent="0.25">
      <c r="B5" s="292"/>
      <c r="C5" s="1" t="s">
        <v>14</v>
      </c>
      <c r="F5" s="40" t="s">
        <v>1816</v>
      </c>
      <c r="O5" s="276"/>
      <c r="P5" s="276"/>
      <c r="Q5" s="276"/>
      <c r="R5" s="276"/>
      <c r="S5" s="276"/>
      <c r="T5" s="276"/>
      <c r="U5" s="276"/>
    </row>
    <row r="6" spans="2:22" ht="15" customHeight="1" x14ac:dyDescent="0.25">
      <c r="C6" s="293" t="s">
        <v>61</v>
      </c>
      <c r="D6" s="294">
        <v>2023</v>
      </c>
      <c r="I6" s="295"/>
      <c r="O6" s="276"/>
      <c r="P6" s="276"/>
      <c r="Q6" s="276"/>
      <c r="R6" s="276"/>
      <c r="S6" s="276"/>
      <c r="T6" s="276"/>
      <c r="U6" s="276"/>
    </row>
    <row r="7" spans="2:22" ht="15" customHeight="1" x14ac:dyDescent="0.25">
      <c r="C7" s="293" t="s">
        <v>60</v>
      </c>
      <c r="D7" s="294">
        <v>2021</v>
      </c>
      <c r="I7" s="295"/>
      <c r="L7" s="40"/>
      <c r="O7" s="276"/>
      <c r="P7" s="276"/>
      <c r="Q7" s="276"/>
      <c r="R7" s="276"/>
      <c r="S7" s="276"/>
      <c r="T7" s="276"/>
      <c r="U7" s="276"/>
    </row>
    <row r="8" spans="2:22" ht="15" customHeight="1" x14ac:dyDescent="0.25">
      <c r="B8" s="296"/>
      <c r="C8" s="293" t="s">
        <v>27</v>
      </c>
      <c r="D8" s="294">
        <v>20</v>
      </c>
      <c r="E8" s="296"/>
      <c r="F8" s="296"/>
      <c r="G8" s="296"/>
      <c r="H8" s="296"/>
      <c r="J8" s="292"/>
      <c r="K8" s="296"/>
      <c r="L8" s="296"/>
      <c r="M8" s="296"/>
      <c r="N8" s="292"/>
      <c r="O8" s="296"/>
      <c r="P8" s="296"/>
      <c r="Q8" s="296"/>
      <c r="R8" s="296"/>
      <c r="S8" s="296"/>
      <c r="T8" s="296"/>
    </row>
    <row r="9" spans="2:22" ht="15" customHeight="1" x14ac:dyDescent="0.25">
      <c r="B9" s="296"/>
      <c r="C9" s="293" t="s">
        <v>333</v>
      </c>
      <c r="D9" s="294">
        <v>2026</v>
      </c>
      <c r="E9" s="296"/>
      <c r="F9" s="296"/>
      <c r="G9" s="296"/>
      <c r="H9" s="296"/>
      <c r="J9" s="40"/>
      <c r="K9" s="296"/>
      <c r="O9" s="276"/>
      <c r="P9" s="296"/>
      <c r="Q9" s="296"/>
      <c r="R9" s="296"/>
      <c r="S9" s="296"/>
      <c r="T9" s="296"/>
      <c r="U9" s="276"/>
    </row>
    <row r="10" spans="2:22" ht="15" customHeight="1" x14ac:dyDescent="0.25">
      <c r="C10" s="293" t="s">
        <v>334</v>
      </c>
      <c r="D10" s="294">
        <f>D9+D8-1</f>
        <v>2045</v>
      </c>
      <c r="E10" s="296"/>
      <c r="F10" s="296"/>
      <c r="G10" s="296"/>
      <c r="H10" s="296"/>
      <c r="J10" s="292"/>
      <c r="O10" s="276"/>
      <c r="P10" s="276"/>
      <c r="Q10" s="276"/>
      <c r="R10" s="276"/>
      <c r="S10" s="276"/>
      <c r="T10" s="276"/>
      <c r="U10" s="276"/>
    </row>
    <row r="11" spans="2:22" ht="15" customHeight="1" x14ac:dyDescent="0.25">
      <c r="C11" s="293" t="s">
        <v>1849</v>
      </c>
      <c r="D11" s="294">
        <v>2016</v>
      </c>
      <c r="I11" s="296"/>
      <c r="O11" s="276"/>
      <c r="P11" s="276"/>
      <c r="Q11" s="276"/>
      <c r="R11" s="276"/>
      <c r="S11" s="276"/>
      <c r="T11" s="276"/>
      <c r="U11" s="276"/>
    </row>
    <row r="12" spans="2:22" ht="14.25" customHeight="1" x14ac:dyDescent="0.25">
      <c r="E12" s="296"/>
      <c r="F12" s="296"/>
      <c r="G12" s="296"/>
      <c r="H12" s="296"/>
      <c r="I12" s="296"/>
      <c r="O12" s="276"/>
      <c r="P12" s="276"/>
      <c r="Q12" s="276"/>
      <c r="R12" s="276"/>
      <c r="S12" s="276"/>
      <c r="T12" s="276"/>
      <c r="U12" s="276"/>
    </row>
    <row r="13" spans="2:22" ht="15" customHeight="1" x14ac:dyDescent="0.25">
      <c r="C13" s="1" t="s">
        <v>15</v>
      </c>
      <c r="E13" s="296"/>
      <c r="F13" s="296"/>
      <c r="G13" s="296"/>
      <c r="H13" s="296"/>
      <c r="I13" s="296"/>
      <c r="O13" s="276"/>
      <c r="P13" s="276"/>
      <c r="Q13" s="276"/>
      <c r="R13" s="276"/>
      <c r="S13" s="276"/>
      <c r="T13" s="276"/>
      <c r="U13" s="276"/>
    </row>
    <row r="14" spans="2:22" ht="15" customHeight="1" x14ac:dyDescent="0.25">
      <c r="C14" s="293"/>
      <c r="D14" s="297" t="s">
        <v>81</v>
      </c>
      <c r="E14" s="296"/>
      <c r="F14" s="296"/>
      <c r="G14" s="296"/>
      <c r="H14" s="296"/>
      <c r="I14" s="296"/>
      <c r="M14" s="298"/>
      <c r="N14" s="298"/>
      <c r="O14" s="276"/>
      <c r="P14" s="276"/>
      <c r="Q14" s="276"/>
      <c r="R14" s="276"/>
      <c r="S14" s="276"/>
      <c r="T14" s="276"/>
      <c r="U14" s="276"/>
    </row>
    <row r="15" spans="2:22" ht="15" customHeight="1" x14ac:dyDescent="0.25">
      <c r="C15" s="293" t="s">
        <v>335</v>
      </c>
      <c r="D15" s="299">
        <f>1-$D$16</f>
        <v>0.804287045666356</v>
      </c>
      <c r="E15" s="296"/>
      <c r="F15" s="296"/>
      <c r="G15" s="296"/>
      <c r="H15" s="296"/>
      <c r="O15" s="276"/>
      <c r="P15" s="276"/>
      <c r="Q15" s="276"/>
      <c r="R15" s="276"/>
      <c r="S15" s="276"/>
      <c r="T15" s="276"/>
      <c r="U15" s="276"/>
    </row>
    <row r="16" spans="2:22" ht="15" customHeight="1" x14ac:dyDescent="0.25">
      <c r="C16" s="293" t="s">
        <v>336</v>
      </c>
      <c r="D16" s="299">
        <f>'Existing AADT Data'!$D$11</f>
        <v>0.195712954333644</v>
      </c>
      <c r="E16" s="296"/>
      <c r="F16" s="296"/>
      <c r="G16" s="296"/>
      <c r="H16" s="296"/>
      <c r="O16" s="276"/>
      <c r="P16" s="276"/>
      <c r="Q16" s="276"/>
      <c r="R16" s="276"/>
      <c r="S16" s="276"/>
      <c r="T16" s="276"/>
      <c r="U16" s="276"/>
      <c r="V16" s="296"/>
    </row>
    <row r="17" spans="3:21" ht="15" customHeight="1" x14ac:dyDescent="0.25">
      <c r="C17" s="293" t="s">
        <v>337</v>
      </c>
      <c r="D17" s="294">
        <v>1.67</v>
      </c>
      <c r="E17" s="296"/>
      <c r="F17" s="296"/>
      <c r="G17" s="296"/>
      <c r="H17" s="296"/>
      <c r="O17" s="276"/>
      <c r="P17" s="276"/>
      <c r="Q17" s="276"/>
      <c r="R17" s="276"/>
      <c r="S17" s="276"/>
      <c r="T17" s="276"/>
      <c r="U17" s="276"/>
    </row>
    <row r="18" spans="3:21" ht="15" customHeight="1" x14ac:dyDescent="0.25">
      <c r="C18" s="293" t="s">
        <v>338</v>
      </c>
      <c r="D18" s="300">
        <v>1</v>
      </c>
      <c r="F18" s="296"/>
      <c r="G18" s="296"/>
      <c r="H18" s="296"/>
      <c r="O18" s="276"/>
      <c r="P18" s="276"/>
      <c r="Q18" s="276"/>
      <c r="R18" s="276"/>
      <c r="S18" s="276"/>
      <c r="T18" s="276"/>
      <c r="U18" s="276"/>
    </row>
    <row r="19" spans="3:21" ht="15" customHeight="1" x14ac:dyDescent="0.25">
      <c r="C19" s="296"/>
      <c r="D19" s="296"/>
      <c r="E19" s="296"/>
      <c r="I19" s="296"/>
      <c r="O19" s="276"/>
      <c r="P19" s="276"/>
      <c r="Q19" s="276"/>
      <c r="R19" s="276"/>
      <c r="S19" s="276"/>
      <c r="T19" s="276"/>
      <c r="U19" s="276"/>
    </row>
    <row r="20" spans="3:21" ht="15" customHeight="1" x14ac:dyDescent="0.25">
      <c r="C20" s="1" t="s">
        <v>16</v>
      </c>
      <c r="D20" s="301"/>
      <c r="E20" s="296"/>
      <c r="I20" s="296"/>
      <c r="O20" s="276"/>
      <c r="P20" s="276"/>
      <c r="Q20" s="276"/>
      <c r="R20" s="276"/>
      <c r="S20" s="276"/>
      <c r="T20" s="276"/>
      <c r="U20" s="276"/>
    </row>
    <row r="21" spans="3:21" ht="15" customHeight="1" x14ac:dyDescent="0.25">
      <c r="C21" s="293" t="s">
        <v>339</v>
      </c>
      <c r="D21" s="294">
        <v>365</v>
      </c>
      <c r="O21" s="276"/>
      <c r="P21" s="276"/>
      <c r="Q21" s="276"/>
      <c r="R21" s="276"/>
      <c r="S21" s="276"/>
      <c r="T21" s="276"/>
      <c r="U21" s="276"/>
    </row>
    <row r="22" spans="3:21" ht="15" customHeight="1" x14ac:dyDescent="0.25">
      <c r="C22" s="293" t="s">
        <v>340</v>
      </c>
      <c r="D22" s="302">
        <v>18.8</v>
      </c>
      <c r="O22" s="276"/>
      <c r="P22" s="276"/>
      <c r="Q22" s="276"/>
      <c r="R22" s="276"/>
      <c r="S22" s="276"/>
      <c r="T22" s="276"/>
      <c r="U22" s="276"/>
    </row>
    <row r="23" spans="3:21" ht="15" customHeight="1" x14ac:dyDescent="0.25">
      <c r="C23" s="293" t="s">
        <v>341</v>
      </c>
      <c r="D23" s="302">
        <v>34</v>
      </c>
      <c r="O23" s="276"/>
      <c r="P23" s="276"/>
      <c r="Q23" s="276"/>
      <c r="R23" s="276"/>
      <c r="S23" s="276"/>
      <c r="T23" s="276"/>
      <c r="U23" s="276"/>
    </row>
    <row r="24" spans="3:21" ht="15" customHeight="1" x14ac:dyDescent="0.25">
      <c r="C24" s="293" t="s">
        <v>343</v>
      </c>
      <c r="D24" s="302">
        <v>0.46</v>
      </c>
      <c r="O24" s="276"/>
      <c r="P24" s="276"/>
      <c r="Q24" s="276"/>
      <c r="R24" s="276"/>
      <c r="S24" s="276"/>
      <c r="T24" s="276"/>
      <c r="U24" s="276"/>
    </row>
    <row r="25" spans="3:21" ht="15" customHeight="1" x14ac:dyDescent="0.25">
      <c r="C25" s="293" t="s">
        <v>342</v>
      </c>
      <c r="D25" s="302">
        <v>1.01</v>
      </c>
      <c r="I25" s="296"/>
      <c r="O25" s="276"/>
      <c r="P25" s="276"/>
      <c r="Q25" s="276"/>
      <c r="R25" s="276"/>
      <c r="S25" s="276"/>
      <c r="T25" s="276"/>
      <c r="U25" s="276"/>
    </row>
    <row r="26" spans="3:21" ht="15" customHeight="1" x14ac:dyDescent="0.25">
      <c r="O26" s="276"/>
      <c r="P26" s="276"/>
      <c r="Q26" s="276"/>
      <c r="R26" s="276"/>
      <c r="S26" s="276"/>
      <c r="T26" s="276"/>
      <c r="U26" s="276"/>
    </row>
    <row r="27" spans="3:21" ht="15" customHeight="1" x14ac:dyDescent="0.25">
      <c r="C27" s="1" t="s">
        <v>1836</v>
      </c>
      <c r="D27" s="303"/>
      <c r="E27" s="296"/>
      <c r="O27" s="276"/>
      <c r="P27" s="276"/>
      <c r="Q27" s="276"/>
      <c r="R27" s="276"/>
      <c r="S27" s="276"/>
      <c r="T27" s="276"/>
      <c r="U27" s="276"/>
    </row>
    <row r="28" spans="3:21" ht="15" customHeight="1" x14ac:dyDescent="0.25">
      <c r="C28" s="304" t="s">
        <v>32</v>
      </c>
      <c r="D28" s="304" t="s">
        <v>48</v>
      </c>
      <c r="E28" s="296"/>
      <c r="O28" s="276"/>
      <c r="P28" s="276"/>
      <c r="Q28" s="276"/>
      <c r="R28" s="276"/>
      <c r="S28" s="276"/>
      <c r="T28" s="276"/>
      <c r="U28" s="276"/>
    </row>
    <row r="29" spans="3:21" ht="15" customHeight="1" x14ac:dyDescent="0.25">
      <c r="C29" s="294">
        <v>2022</v>
      </c>
      <c r="D29" s="29">
        <f>'Existing AADT Data'!$D$8</f>
        <v>1073</v>
      </c>
      <c r="E29" s="296"/>
      <c r="O29" s="276"/>
      <c r="P29" s="276"/>
      <c r="Q29" s="276"/>
      <c r="R29" s="276"/>
      <c r="S29" s="276"/>
      <c r="T29" s="276"/>
      <c r="U29" s="276"/>
    </row>
    <row r="30" spans="3:21" ht="15" customHeight="1" x14ac:dyDescent="0.25">
      <c r="C30" s="294">
        <v>2042</v>
      </c>
      <c r="D30" s="29">
        <f>'Existing AADT Data'!$D$9</f>
        <v>1547</v>
      </c>
      <c r="E30" s="296"/>
      <c r="O30" s="276"/>
      <c r="P30" s="276"/>
      <c r="Q30" s="276"/>
      <c r="R30" s="276"/>
      <c r="S30" s="276"/>
      <c r="T30" s="276"/>
      <c r="U30" s="276"/>
    </row>
    <row r="31" spans="3:21" ht="15" customHeight="1" x14ac:dyDescent="0.25">
      <c r="C31" s="294" t="s">
        <v>80</v>
      </c>
      <c r="D31" s="310">
        <f>(D30-D29)/D29/(C30-C29)</f>
        <v>2.2087604846225538E-2</v>
      </c>
      <c r="E31" s="309"/>
      <c r="O31" s="276"/>
      <c r="P31" s="276"/>
      <c r="Q31" s="276"/>
      <c r="R31" s="276"/>
      <c r="S31" s="276"/>
      <c r="T31" s="276"/>
      <c r="U31" s="276"/>
    </row>
    <row r="32" spans="3:21" ht="15" customHeight="1" x14ac:dyDescent="0.25">
      <c r="O32" s="276"/>
      <c r="P32" s="276"/>
      <c r="Q32" s="276"/>
      <c r="R32" s="276"/>
      <c r="S32" s="276"/>
      <c r="T32" s="276"/>
      <c r="U32" s="276"/>
    </row>
    <row r="33" spans="2:21" ht="15" customHeight="1" x14ac:dyDescent="0.25">
      <c r="C33" s="1" t="s">
        <v>1920</v>
      </c>
      <c r="O33" s="276"/>
      <c r="P33" s="276"/>
      <c r="Q33" s="276"/>
      <c r="R33" s="276"/>
      <c r="S33" s="276"/>
      <c r="T33" s="276"/>
      <c r="U33" s="276"/>
    </row>
    <row r="34" spans="2:21" ht="15" customHeight="1" x14ac:dyDescent="0.25">
      <c r="C34" s="293" t="s">
        <v>390</v>
      </c>
      <c r="D34" s="294">
        <v>2037</v>
      </c>
      <c r="O34" s="276"/>
      <c r="P34" s="276"/>
      <c r="Q34" s="276"/>
      <c r="R34" s="276"/>
      <c r="S34" s="276"/>
      <c r="T34" s="276"/>
      <c r="U34" s="276"/>
    </row>
    <row r="35" spans="2:21" ht="15" customHeight="1" x14ac:dyDescent="0.25">
      <c r="C35" s="293" t="s">
        <v>1835</v>
      </c>
      <c r="D35" s="300">
        <v>8.6999999999999993</v>
      </c>
      <c r="O35" s="276"/>
      <c r="P35" s="276"/>
      <c r="Q35" s="276"/>
      <c r="R35" s="276"/>
      <c r="S35" s="276"/>
      <c r="T35" s="276"/>
      <c r="U35" s="276"/>
    </row>
    <row r="36" spans="2:21" ht="15" customHeight="1" x14ac:dyDescent="0.25">
      <c r="C36" s="296"/>
      <c r="D36" s="305"/>
      <c r="O36" s="276"/>
      <c r="P36" s="276"/>
      <c r="Q36" s="276"/>
      <c r="R36" s="276"/>
      <c r="S36" s="276"/>
      <c r="T36" s="276"/>
      <c r="U36" s="276"/>
    </row>
    <row r="37" spans="2:21" ht="15" customHeight="1" x14ac:dyDescent="0.25">
      <c r="C37" s="306"/>
      <c r="O37" s="276"/>
      <c r="P37" s="276"/>
      <c r="Q37" s="276"/>
      <c r="R37" s="276"/>
      <c r="S37" s="276"/>
      <c r="T37" s="276"/>
      <c r="U37" s="276"/>
    </row>
    <row r="38" spans="2:21" ht="15" customHeight="1" x14ac:dyDescent="0.25">
      <c r="C38" s="306"/>
      <c r="O38" s="276"/>
      <c r="P38" s="276"/>
      <c r="Q38" s="276"/>
      <c r="R38" s="276"/>
      <c r="S38" s="276"/>
      <c r="T38" s="276"/>
      <c r="U38" s="276"/>
    </row>
    <row r="39" spans="2:21" ht="15" customHeight="1" x14ac:dyDescent="0.25">
      <c r="B39" s="307" t="s">
        <v>3</v>
      </c>
      <c r="C39" s="307"/>
      <c r="D39" s="307"/>
      <c r="O39" s="276"/>
      <c r="P39" s="276"/>
      <c r="Q39" s="276"/>
      <c r="R39" s="276"/>
      <c r="S39" s="276"/>
      <c r="T39" s="276"/>
      <c r="U39" s="276"/>
    </row>
    <row r="40" spans="2:21" ht="15" customHeight="1" x14ac:dyDescent="0.25">
      <c r="B40" s="11" t="s">
        <v>17</v>
      </c>
      <c r="C40" s="471" t="s">
        <v>1833</v>
      </c>
      <c r="D40" s="471"/>
      <c r="E40" s="471"/>
      <c r="F40" s="471"/>
      <c r="G40" s="471"/>
      <c r="H40" s="471"/>
      <c r="I40" s="471"/>
      <c r="J40" s="471"/>
      <c r="O40" s="276"/>
      <c r="P40" s="276"/>
      <c r="Q40" s="276"/>
      <c r="R40" s="276"/>
      <c r="S40" s="276"/>
      <c r="T40" s="276"/>
      <c r="U40" s="276"/>
    </row>
    <row r="41" spans="2:21" ht="15" customHeight="1" x14ac:dyDescent="0.25">
      <c r="B41" s="12"/>
      <c r="C41" s="49"/>
      <c r="D41" s="49"/>
      <c r="E41" s="49"/>
      <c r="F41" s="49"/>
      <c r="G41" s="49"/>
      <c r="H41" s="49"/>
      <c r="I41" s="49"/>
      <c r="J41" s="49"/>
      <c r="O41" s="276"/>
      <c r="P41" s="276"/>
      <c r="Q41" s="276"/>
      <c r="R41" s="276"/>
      <c r="S41" s="276"/>
      <c r="T41" s="276"/>
      <c r="U41" s="276"/>
    </row>
    <row r="42" spans="2:21" ht="15" customHeight="1" x14ac:dyDescent="0.25">
      <c r="B42" s="12"/>
      <c r="C42" s="49"/>
      <c r="D42" s="49"/>
      <c r="E42" s="49"/>
      <c r="F42" s="49"/>
      <c r="G42" s="49"/>
      <c r="H42" s="49"/>
      <c r="I42" s="49"/>
      <c r="J42" s="49"/>
      <c r="O42" s="276"/>
      <c r="P42" s="276"/>
      <c r="Q42" s="276"/>
      <c r="R42" s="276"/>
      <c r="S42" s="276"/>
      <c r="T42" s="276"/>
      <c r="U42" s="276"/>
    </row>
    <row r="43" spans="2:21" ht="15" customHeight="1" x14ac:dyDescent="0.25">
      <c r="B43" s="11" t="s">
        <v>23</v>
      </c>
      <c r="C43" s="471" t="s">
        <v>1831</v>
      </c>
      <c r="D43" s="471"/>
      <c r="E43" s="471"/>
      <c r="F43" s="471"/>
      <c r="G43" s="471"/>
      <c r="H43" s="471"/>
      <c r="I43" s="471"/>
      <c r="J43" s="471"/>
      <c r="O43" s="276"/>
      <c r="P43" s="276"/>
      <c r="Q43" s="276"/>
      <c r="R43" s="276"/>
      <c r="S43" s="276"/>
      <c r="T43" s="276"/>
      <c r="U43" s="276"/>
    </row>
    <row r="44" spans="2:21" ht="15" customHeight="1" x14ac:dyDescent="0.25">
      <c r="C44" s="471"/>
      <c r="D44" s="471"/>
      <c r="E44" s="471"/>
      <c r="F44" s="471"/>
      <c r="G44" s="471"/>
      <c r="H44" s="471"/>
      <c r="I44" s="471"/>
      <c r="J44" s="471"/>
      <c r="O44" s="276"/>
      <c r="P44" s="276"/>
      <c r="Q44" s="276"/>
      <c r="R44" s="276"/>
      <c r="S44" s="276"/>
      <c r="T44" s="276"/>
      <c r="U44" s="276"/>
    </row>
    <row r="45" spans="2:21" ht="15" customHeight="1" x14ac:dyDescent="0.25">
      <c r="C45" s="49"/>
      <c r="D45" s="49"/>
      <c r="E45" s="49"/>
      <c r="F45" s="49"/>
      <c r="G45" s="49"/>
      <c r="H45" s="49"/>
      <c r="I45" s="49"/>
      <c r="J45" s="49"/>
      <c r="O45" s="276"/>
      <c r="P45" s="276"/>
      <c r="Q45" s="276"/>
      <c r="R45" s="276"/>
      <c r="S45" s="276"/>
      <c r="T45" s="276"/>
      <c r="U45" s="276"/>
    </row>
    <row r="46" spans="2:21" ht="15" customHeight="1" x14ac:dyDescent="0.25">
      <c r="C46" s="41"/>
      <c r="D46" s="41"/>
      <c r="E46" s="41"/>
      <c r="F46" s="41"/>
      <c r="G46" s="41"/>
      <c r="H46" s="41"/>
      <c r="I46" s="41"/>
      <c r="J46" s="41"/>
      <c r="O46" s="276"/>
      <c r="P46" s="276"/>
      <c r="Q46" s="276"/>
      <c r="R46" s="276"/>
      <c r="S46" s="276"/>
      <c r="T46" s="276"/>
      <c r="U46" s="276"/>
    </row>
    <row r="47" spans="2:21" ht="15" customHeight="1" x14ac:dyDescent="0.25">
      <c r="B47" s="11" t="s">
        <v>24</v>
      </c>
      <c r="C47" s="471" t="s">
        <v>1832</v>
      </c>
      <c r="D47" s="471"/>
      <c r="E47" s="471"/>
      <c r="F47" s="471"/>
      <c r="G47" s="471"/>
      <c r="H47" s="471"/>
      <c r="I47" s="471"/>
      <c r="J47" s="471"/>
      <c r="O47" s="276"/>
      <c r="P47" s="276"/>
      <c r="Q47" s="276"/>
      <c r="R47" s="276"/>
      <c r="S47" s="276"/>
      <c r="T47" s="276"/>
      <c r="U47" s="276"/>
    </row>
    <row r="48" spans="2:21" ht="15" customHeight="1" x14ac:dyDescent="0.25">
      <c r="B48" s="11"/>
      <c r="C48" s="471"/>
      <c r="D48" s="471"/>
      <c r="E48" s="471"/>
      <c r="F48" s="471"/>
      <c r="G48" s="471"/>
      <c r="H48" s="471"/>
      <c r="I48" s="471"/>
      <c r="J48" s="471"/>
      <c r="O48" s="276"/>
      <c r="P48" s="276"/>
      <c r="Q48" s="276"/>
      <c r="R48" s="276"/>
      <c r="S48" s="276"/>
      <c r="T48" s="276"/>
      <c r="U48" s="276"/>
    </row>
    <row r="49" spans="2:22" ht="15" customHeight="1" x14ac:dyDescent="0.25">
      <c r="B49" s="11"/>
      <c r="C49" s="471"/>
      <c r="D49" s="471"/>
      <c r="E49" s="471"/>
      <c r="F49" s="471"/>
      <c r="G49" s="471"/>
      <c r="H49" s="471"/>
      <c r="I49" s="471"/>
      <c r="J49" s="471"/>
      <c r="O49" s="276"/>
      <c r="P49" s="276"/>
      <c r="Q49" s="276"/>
      <c r="R49" s="276"/>
      <c r="S49" s="276"/>
      <c r="T49" s="276"/>
      <c r="U49" s="276"/>
    </row>
    <row r="50" spans="2:22" ht="15" customHeight="1" x14ac:dyDescent="0.25">
      <c r="B50" s="11"/>
      <c r="C50" s="471"/>
      <c r="D50" s="471"/>
      <c r="E50" s="471"/>
      <c r="F50" s="471"/>
      <c r="G50" s="471"/>
      <c r="H50" s="471"/>
      <c r="I50" s="471"/>
      <c r="J50" s="471"/>
      <c r="O50" s="276"/>
      <c r="P50" s="276"/>
      <c r="Q50" s="276"/>
      <c r="R50" s="276"/>
      <c r="S50" s="276"/>
      <c r="T50" s="276"/>
      <c r="U50" s="276"/>
    </row>
    <row r="51" spans="2:22" ht="15" customHeight="1" x14ac:dyDescent="0.25">
      <c r="B51" s="11"/>
      <c r="C51" s="471"/>
      <c r="D51" s="471"/>
      <c r="E51" s="471"/>
      <c r="F51" s="471"/>
      <c r="G51" s="471"/>
      <c r="H51" s="471"/>
      <c r="I51" s="471"/>
      <c r="J51" s="471"/>
      <c r="O51" s="276"/>
      <c r="P51" s="276"/>
      <c r="Q51" s="276"/>
      <c r="R51" s="276"/>
      <c r="S51" s="276"/>
      <c r="T51" s="276"/>
      <c r="U51" s="276"/>
    </row>
    <row r="52" spans="2:22" ht="15" customHeight="1" x14ac:dyDescent="0.25">
      <c r="B52" s="11"/>
      <c r="C52" s="49"/>
      <c r="D52" s="49"/>
      <c r="E52" s="49"/>
      <c r="F52" s="49"/>
      <c r="G52" s="49"/>
      <c r="H52" s="49"/>
      <c r="I52" s="49"/>
      <c r="J52" s="49"/>
      <c r="O52" s="276"/>
      <c r="P52" s="276"/>
      <c r="Q52" s="276"/>
      <c r="R52" s="276"/>
      <c r="S52" s="276"/>
      <c r="T52" s="276"/>
      <c r="U52" s="276"/>
    </row>
    <row r="53" spans="2:22" ht="15" customHeight="1" x14ac:dyDescent="0.25">
      <c r="B53" s="13" t="s">
        <v>25</v>
      </c>
      <c r="C53" s="471" t="s">
        <v>1830</v>
      </c>
      <c r="D53" s="471"/>
      <c r="E53" s="471"/>
      <c r="F53" s="471"/>
      <c r="G53" s="471"/>
      <c r="H53" s="471"/>
      <c r="I53" s="471"/>
      <c r="J53" s="471"/>
      <c r="O53" s="276"/>
      <c r="P53" s="276"/>
      <c r="Q53" s="276"/>
      <c r="R53" s="276"/>
      <c r="S53" s="276"/>
      <c r="T53" s="276"/>
      <c r="U53" s="276"/>
    </row>
    <row r="54" spans="2:22" ht="15" customHeight="1" x14ac:dyDescent="0.25">
      <c r="C54" s="471"/>
      <c r="D54" s="471"/>
      <c r="E54" s="471"/>
      <c r="F54" s="471"/>
      <c r="G54" s="471"/>
      <c r="H54" s="471"/>
      <c r="I54" s="471"/>
      <c r="J54" s="471"/>
      <c r="O54" s="276"/>
      <c r="P54" s="276"/>
      <c r="Q54" s="276"/>
      <c r="R54" s="276"/>
      <c r="S54" s="276"/>
      <c r="T54" s="276"/>
      <c r="U54" s="276"/>
    </row>
    <row r="55" spans="2:22" ht="15" customHeight="1" x14ac:dyDescent="0.25">
      <c r="D55" s="50"/>
      <c r="E55" s="50"/>
      <c r="F55" s="50"/>
      <c r="G55" s="50"/>
      <c r="H55" s="50"/>
      <c r="I55" s="50"/>
      <c r="J55" s="50"/>
      <c r="O55" s="276"/>
      <c r="P55" s="276"/>
      <c r="Q55" s="276"/>
      <c r="R55" s="276"/>
      <c r="S55" s="276"/>
      <c r="T55" s="276"/>
      <c r="U55" s="276"/>
    </row>
    <row r="56" spans="2:22" ht="15" customHeight="1" x14ac:dyDescent="0.25">
      <c r="B56" s="13" t="s">
        <v>26</v>
      </c>
      <c r="C56" s="471" t="s">
        <v>1947</v>
      </c>
      <c r="D56" s="471"/>
      <c r="E56" s="471"/>
      <c r="F56" s="471"/>
      <c r="G56" s="471"/>
      <c r="H56" s="471"/>
      <c r="I56" s="471"/>
      <c r="J56" s="471"/>
      <c r="O56" s="276"/>
      <c r="P56" s="276"/>
      <c r="Q56" s="276"/>
      <c r="R56" s="276"/>
      <c r="S56" s="276"/>
      <c r="T56" s="276"/>
      <c r="U56" s="276"/>
    </row>
    <row r="57" spans="2:22" ht="15" customHeight="1" x14ac:dyDescent="0.25">
      <c r="B57" s="13"/>
      <c r="C57" s="471"/>
      <c r="D57" s="471"/>
      <c r="E57" s="471"/>
      <c r="F57" s="471"/>
      <c r="G57" s="471"/>
      <c r="H57" s="471"/>
      <c r="I57" s="471"/>
      <c r="J57" s="471"/>
    </row>
    <row r="58" spans="2:22" ht="15" customHeight="1" x14ac:dyDescent="0.25">
      <c r="B58" s="13"/>
      <c r="C58" s="14"/>
      <c r="D58" s="14"/>
      <c r="E58" s="14"/>
      <c r="F58" s="14"/>
      <c r="G58" s="14"/>
      <c r="H58" s="14"/>
      <c r="I58" s="14"/>
      <c r="J58" s="14"/>
      <c r="O58" s="276"/>
      <c r="P58" s="276"/>
      <c r="Q58" s="276"/>
      <c r="R58" s="276"/>
      <c r="S58" s="276"/>
      <c r="T58" s="276"/>
      <c r="U58" s="276"/>
    </row>
    <row r="59" spans="2:22" ht="15" customHeight="1" x14ac:dyDescent="0.25">
      <c r="B59" s="13" t="s">
        <v>47</v>
      </c>
      <c r="C59" s="472" t="s">
        <v>1921</v>
      </c>
      <c r="D59" s="472"/>
      <c r="E59" s="472"/>
      <c r="F59" s="472"/>
      <c r="G59" s="472"/>
      <c r="H59" s="472"/>
      <c r="I59" s="472"/>
      <c r="J59" s="472"/>
      <c r="O59" s="276"/>
      <c r="P59" s="276"/>
      <c r="Q59" s="276"/>
      <c r="R59" s="276"/>
      <c r="S59" s="276"/>
      <c r="T59" s="276"/>
      <c r="U59" s="276"/>
    </row>
    <row r="60" spans="2:22" ht="15" customHeight="1" x14ac:dyDescent="0.25">
      <c r="B60" s="13"/>
      <c r="C60" s="472"/>
      <c r="D60" s="472"/>
      <c r="E60" s="472"/>
      <c r="F60" s="472"/>
      <c r="G60" s="472"/>
      <c r="H60" s="472"/>
      <c r="I60" s="472"/>
      <c r="J60" s="472"/>
      <c r="O60" s="276"/>
      <c r="P60" s="276"/>
      <c r="Q60" s="276"/>
      <c r="R60" s="276"/>
      <c r="S60" s="276"/>
      <c r="T60" s="276"/>
      <c r="U60" s="276"/>
    </row>
    <row r="61" spans="2:22" ht="15" customHeight="1" x14ac:dyDescent="0.25">
      <c r="C61" s="472"/>
      <c r="D61" s="472"/>
      <c r="E61" s="472"/>
      <c r="F61" s="472"/>
      <c r="G61" s="472"/>
      <c r="H61" s="472"/>
      <c r="I61" s="472"/>
      <c r="J61" s="472"/>
      <c r="K61" s="308"/>
      <c r="L61" s="277"/>
      <c r="M61" s="277"/>
      <c r="O61" s="276"/>
      <c r="P61" s="276"/>
      <c r="Q61" s="276"/>
      <c r="R61" s="276"/>
      <c r="S61" s="276"/>
      <c r="T61" s="276"/>
      <c r="U61" s="276"/>
    </row>
    <row r="62" spans="2:22" ht="15" customHeight="1" x14ac:dyDescent="0.25">
      <c r="C62" s="14"/>
      <c r="D62" s="14"/>
      <c r="E62" s="14"/>
      <c r="F62" s="14"/>
      <c r="G62" s="14"/>
      <c r="H62" s="14"/>
      <c r="I62" s="14"/>
      <c r="J62" s="14"/>
      <c r="K62" s="308"/>
      <c r="L62" s="277"/>
      <c r="M62" s="277"/>
      <c r="O62" s="276"/>
      <c r="P62" s="276"/>
      <c r="Q62" s="276"/>
      <c r="R62" s="276"/>
      <c r="S62" s="276"/>
      <c r="T62" s="276"/>
      <c r="U62" s="276"/>
    </row>
    <row r="63" spans="2:22" ht="15" customHeight="1" x14ac:dyDescent="0.25">
      <c r="B63" s="277"/>
      <c r="O63" s="276"/>
      <c r="P63" s="276"/>
      <c r="Q63" s="276"/>
      <c r="R63" s="276"/>
      <c r="S63" s="277"/>
      <c r="T63" s="277"/>
      <c r="U63" s="277"/>
      <c r="V63" s="277"/>
    </row>
    <row r="64" spans="2:22" ht="15" customHeight="1" x14ac:dyDescent="0.25">
      <c r="B64" s="13" t="s">
        <v>83</v>
      </c>
      <c r="C64" s="472" t="s">
        <v>1834</v>
      </c>
      <c r="D64" s="472"/>
      <c r="E64" s="472"/>
      <c r="F64" s="472"/>
      <c r="G64" s="472"/>
      <c r="H64" s="472"/>
      <c r="I64" s="472"/>
      <c r="J64" s="472"/>
      <c r="N64" s="277"/>
      <c r="O64" s="277"/>
      <c r="P64" s="277"/>
      <c r="Q64" s="277"/>
      <c r="R64" s="277"/>
      <c r="S64" s="276"/>
      <c r="T64" s="276"/>
      <c r="U64" s="276"/>
    </row>
    <row r="65" spans="2:21" ht="15" customHeight="1" x14ac:dyDescent="0.25">
      <c r="B65" s="13"/>
      <c r="C65" s="472"/>
      <c r="D65" s="472"/>
      <c r="E65" s="472"/>
      <c r="F65" s="472"/>
      <c r="G65" s="472"/>
      <c r="H65" s="472"/>
      <c r="I65" s="472"/>
      <c r="J65" s="472"/>
      <c r="O65" s="276"/>
      <c r="P65" s="276"/>
      <c r="Q65" s="276"/>
      <c r="R65" s="276"/>
      <c r="S65" s="276"/>
      <c r="T65" s="276"/>
      <c r="U65" s="276"/>
    </row>
    <row r="66" spans="2:21" ht="15" customHeight="1" x14ac:dyDescent="0.25">
      <c r="B66" s="13"/>
      <c r="C66" s="472"/>
      <c r="D66" s="472"/>
      <c r="E66" s="472"/>
      <c r="F66" s="472"/>
      <c r="G66" s="472"/>
      <c r="H66" s="472"/>
      <c r="I66" s="472"/>
      <c r="J66" s="472"/>
      <c r="K66" s="277"/>
      <c r="O66" s="277"/>
      <c r="R66" s="276"/>
      <c r="S66" s="276"/>
      <c r="T66" s="276"/>
      <c r="U66" s="276"/>
    </row>
    <row r="67" spans="2:21" ht="15" customHeight="1" x14ac:dyDescent="0.25">
      <c r="B67" s="13"/>
      <c r="C67" s="472"/>
      <c r="D67" s="472"/>
      <c r="E67" s="472"/>
      <c r="F67" s="472"/>
      <c r="G67" s="472"/>
      <c r="H67" s="472"/>
      <c r="I67" s="472"/>
      <c r="J67" s="472"/>
      <c r="O67" s="277"/>
      <c r="P67" s="276"/>
      <c r="Q67" s="276"/>
      <c r="R67" s="276"/>
      <c r="S67" s="277"/>
      <c r="T67" s="277"/>
      <c r="U67" s="277"/>
    </row>
    <row r="68" spans="2:21" ht="15" customHeight="1" x14ac:dyDescent="0.25">
      <c r="B68" s="13"/>
      <c r="C68" s="472"/>
      <c r="D68" s="472"/>
      <c r="E68" s="472"/>
      <c r="F68" s="472"/>
      <c r="G68" s="472"/>
      <c r="H68" s="472"/>
      <c r="I68" s="472"/>
      <c r="J68" s="472"/>
      <c r="N68" s="277"/>
      <c r="O68" s="277"/>
      <c r="P68" s="277"/>
      <c r="Q68" s="277"/>
      <c r="R68" s="277"/>
      <c r="S68" s="276"/>
      <c r="T68" s="276"/>
      <c r="U68" s="276"/>
    </row>
    <row r="69" spans="2:21" ht="15" customHeight="1" x14ac:dyDescent="0.25">
      <c r="B69" s="13"/>
      <c r="C69" s="472"/>
      <c r="D69" s="472"/>
      <c r="E69" s="472"/>
      <c r="F69" s="472"/>
      <c r="G69" s="472"/>
      <c r="H69" s="472"/>
      <c r="I69" s="472"/>
      <c r="J69" s="472"/>
      <c r="O69" s="277"/>
      <c r="P69" s="276"/>
      <c r="Q69" s="276"/>
      <c r="R69" s="276"/>
      <c r="S69" s="276"/>
      <c r="T69" s="276"/>
      <c r="U69" s="276"/>
    </row>
    <row r="70" spans="2:21" ht="15" customHeight="1" x14ac:dyDescent="0.25">
      <c r="B70" s="277"/>
      <c r="C70" s="472"/>
      <c r="D70" s="472"/>
      <c r="E70" s="472"/>
      <c r="F70" s="472"/>
      <c r="G70" s="472"/>
      <c r="H70" s="472"/>
      <c r="I70" s="472"/>
      <c r="J70" s="472"/>
      <c r="O70" s="276"/>
      <c r="P70" s="276"/>
      <c r="Q70" s="276"/>
      <c r="R70" s="276"/>
      <c r="S70" s="276"/>
      <c r="T70" s="276"/>
      <c r="U70" s="276"/>
    </row>
    <row r="71" spans="2:21" ht="15" customHeight="1" x14ac:dyDescent="0.25">
      <c r="B71" s="277"/>
      <c r="C71" s="472"/>
      <c r="D71" s="472"/>
      <c r="E71" s="472"/>
      <c r="F71" s="472"/>
      <c r="G71" s="472"/>
      <c r="H71" s="472"/>
      <c r="I71" s="472"/>
      <c r="J71" s="472"/>
      <c r="O71" s="276"/>
      <c r="P71" s="276"/>
      <c r="Q71" s="276"/>
      <c r="R71" s="276"/>
      <c r="S71" s="276"/>
      <c r="T71" s="276"/>
      <c r="U71" s="276"/>
    </row>
    <row r="72" spans="2:21" ht="54" customHeight="1" x14ac:dyDescent="0.25">
      <c r="B72" s="277"/>
      <c r="C72" s="472"/>
      <c r="D72" s="472"/>
      <c r="E72" s="472"/>
      <c r="F72" s="472"/>
      <c r="G72" s="472"/>
      <c r="H72" s="472"/>
      <c r="I72" s="472"/>
      <c r="J72" s="472"/>
      <c r="O72" s="276"/>
      <c r="P72" s="276"/>
      <c r="Q72" s="276"/>
      <c r="R72" s="276"/>
      <c r="S72" s="276"/>
      <c r="T72" s="276"/>
      <c r="U72" s="276"/>
    </row>
    <row r="73" spans="2:21" ht="15" customHeight="1" x14ac:dyDescent="0.25">
      <c r="B73" s="277"/>
      <c r="E73" s="291"/>
      <c r="F73" s="291"/>
      <c r="G73" s="291"/>
      <c r="H73" s="291"/>
      <c r="I73" s="291"/>
      <c r="J73" s="291"/>
      <c r="O73" s="276"/>
      <c r="P73" s="276"/>
      <c r="Q73" s="276"/>
      <c r="R73" s="276"/>
      <c r="S73" s="276"/>
      <c r="T73" s="276"/>
      <c r="U73" s="276"/>
    </row>
    <row r="74" spans="2:21" ht="15" customHeight="1" x14ac:dyDescent="0.25">
      <c r="B74" s="13" t="s">
        <v>1945</v>
      </c>
      <c r="C74" s="472" t="s">
        <v>1944</v>
      </c>
      <c r="D74" s="472"/>
      <c r="E74" s="472"/>
      <c r="F74" s="472"/>
      <c r="G74" s="472"/>
      <c r="H74" s="472"/>
      <c r="I74" s="472"/>
      <c r="J74" s="472"/>
      <c r="O74" s="276"/>
      <c r="P74" s="276"/>
      <c r="Q74" s="276"/>
      <c r="R74" s="276"/>
      <c r="S74" s="276"/>
      <c r="T74" s="276"/>
      <c r="U74" s="276"/>
    </row>
    <row r="75" spans="2:21" ht="15" customHeight="1" x14ac:dyDescent="0.25">
      <c r="C75" s="472"/>
      <c r="D75" s="472"/>
      <c r="E75" s="472"/>
      <c r="F75" s="472"/>
      <c r="G75" s="472"/>
      <c r="H75" s="472"/>
      <c r="I75" s="472"/>
      <c r="J75" s="472"/>
      <c r="O75" s="276"/>
      <c r="P75" s="276"/>
      <c r="Q75" s="276"/>
      <c r="R75" s="276"/>
      <c r="S75" s="276"/>
      <c r="T75" s="276"/>
      <c r="U75" s="276"/>
    </row>
    <row r="76" spans="2:21" ht="15" customHeight="1" x14ac:dyDescent="0.25">
      <c r="C76" s="472"/>
      <c r="D76" s="472"/>
      <c r="E76" s="472"/>
      <c r="F76" s="472"/>
      <c r="G76" s="472"/>
      <c r="H76" s="472"/>
      <c r="I76" s="472"/>
      <c r="J76" s="472"/>
      <c r="O76" s="276"/>
      <c r="P76" s="276"/>
      <c r="Q76" s="276"/>
      <c r="R76" s="276"/>
      <c r="S76" s="276"/>
      <c r="T76" s="276"/>
      <c r="U76" s="276"/>
    </row>
    <row r="77" spans="2:21" ht="15" customHeight="1" x14ac:dyDescent="0.25">
      <c r="C77" s="472"/>
      <c r="D77" s="472"/>
      <c r="E77" s="472"/>
      <c r="F77" s="472"/>
      <c r="G77" s="472"/>
      <c r="H77" s="472"/>
      <c r="I77" s="472"/>
      <c r="J77" s="472"/>
      <c r="O77" s="276"/>
      <c r="P77" s="276"/>
      <c r="Q77" s="276"/>
      <c r="R77" s="276"/>
      <c r="S77" s="276"/>
      <c r="T77" s="276"/>
      <c r="U77" s="276"/>
    </row>
    <row r="78" spans="2:21" ht="15" customHeight="1" x14ac:dyDescent="0.25">
      <c r="C78" s="327"/>
      <c r="D78" s="327"/>
      <c r="E78" s="327"/>
      <c r="F78" s="327"/>
      <c r="G78" s="327"/>
      <c r="H78" s="327"/>
      <c r="I78" s="327"/>
      <c r="J78" s="327"/>
      <c r="O78" s="276"/>
      <c r="P78" s="276"/>
      <c r="Q78" s="276"/>
      <c r="R78" s="276"/>
      <c r="S78" s="276"/>
      <c r="T78" s="276"/>
      <c r="U78" s="276"/>
    </row>
    <row r="79" spans="2:21" ht="15" customHeight="1" x14ac:dyDescent="0.25">
      <c r="C79" s="327"/>
      <c r="D79" s="327"/>
      <c r="E79" s="327"/>
      <c r="F79" s="327"/>
      <c r="G79" s="327"/>
      <c r="H79" s="327"/>
      <c r="I79" s="327"/>
      <c r="J79" s="327"/>
      <c r="O79" s="276"/>
      <c r="P79" s="276"/>
      <c r="Q79" s="276"/>
      <c r="R79" s="276"/>
      <c r="S79" s="276"/>
      <c r="T79" s="276"/>
      <c r="U79" s="276"/>
    </row>
    <row r="80" spans="2:21" ht="15" customHeight="1" x14ac:dyDescent="0.25">
      <c r="C80" s="327"/>
      <c r="D80" s="327"/>
      <c r="E80" s="327"/>
      <c r="F80" s="327"/>
      <c r="G80" s="327"/>
      <c r="H80" s="327"/>
      <c r="I80" s="327"/>
      <c r="J80" s="327"/>
      <c r="O80" s="276"/>
      <c r="P80" s="276"/>
      <c r="Q80" s="276"/>
      <c r="R80" s="276"/>
      <c r="S80" s="276"/>
      <c r="T80" s="276"/>
      <c r="U80" s="276"/>
    </row>
    <row r="81" spans="3:21" ht="15" customHeight="1" x14ac:dyDescent="0.25">
      <c r="C81" s="327"/>
      <c r="D81" s="327"/>
      <c r="E81" s="327"/>
      <c r="F81" s="327"/>
      <c r="G81" s="327"/>
      <c r="H81" s="327"/>
      <c r="I81" s="327"/>
      <c r="J81" s="327"/>
      <c r="L81" s="40"/>
      <c r="O81" s="276"/>
      <c r="P81" s="276"/>
      <c r="Q81" s="276"/>
      <c r="R81" s="276"/>
      <c r="S81" s="276"/>
      <c r="T81" s="276"/>
      <c r="U81" s="276"/>
    </row>
    <row r="82" spans="3:21" ht="15" customHeight="1" x14ac:dyDescent="0.25">
      <c r="C82" s="327"/>
      <c r="D82" s="327"/>
      <c r="E82" s="327"/>
      <c r="F82" s="327"/>
      <c r="G82" s="327"/>
      <c r="H82" s="327"/>
      <c r="I82" s="327"/>
      <c r="J82" s="327"/>
      <c r="O82" s="276"/>
      <c r="P82" s="276"/>
      <c r="Q82" s="276"/>
      <c r="R82" s="276"/>
      <c r="S82" s="276"/>
      <c r="T82" s="276"/>
      <c r="U82" s="276"/>
    </row>
    <row r="83" spans="3:21" ht="15" customHeight="1" x14ac:dyDescent="0.25">
      <c r="L83" s="40"/>
      <c r="O83" s="276"/>
      <c r="P83" s="276"/>
      <c r="Q83" s="276"/>
      <c r="R83" s="276"/>
      <c r="S83" s="276"/>
      <c r="T83" s="276"/>
      <c r="U83" s="276"/>
    </row>
    <row r="84" spans="3:21" ht="15" customHeight="1" x14ac:dyDescent="0.25">
      <c r="L84" s="40"/>
      <c r="O84" s="276"/>
      <c r="P84" s="276"/>
      <c r="Q84" s="276"/>
      <c r="R84" s="276"/>
      <c r="S84" s="276"/>
      <c r="T84" s="276"/>
      <c r="U84" s="276"/>
    </row>
    <row r="85" spans="3:21" ht="15" customHeight="1" x14ac:dyDescent="0.25">
      <c r="K85" s="291"/>
      <c r="O85" s="276"/>
      <c r="P85" s="276"/>
      <c r="Q85" s="276"/>
      <c r="R85" s="276"/>
      <c r="S85" s="276"/>
      <c r="T85" s="276"/>
      <c r="U85" s="276"/>
    </row>
    <row r="86" spans="3:21" ht="15" customHeight="1" x14ac:dyDescent="0.25">
      <c r="K86" s="291"/>
      <c r="O86" s="276"/>
      <c r="P86" s="276"/>
      <c r="Q86" s="276"/>
      <c r="R86" s="276"/>
      <c r="S86" s="276"/>
      <c r="T86" s="276"/>
      <c r="U86" s="276"/>
    </row>
    <row r="87" spans="3:21" ht="15" customHeight="1" x14ac:dyDescent="0.25">
      <c r="O87" s="276"/>
      <c r="P87" s="276"/>
      <c r="Q87" s="276"/>
      <c r="R87" s="276"/>
      <c r="S87" s="276"/>
      <c r="T87" s="276"/>
      <c r="U87" s="276"/>
    </row>
    <row r="88" spans="3:21" ht="15" customHeight="1" x14ac:dyDescent="0.25">
      <c r="O88" s="276"/>
      <c r="P88" s="276"/>
      <c r="Q88" s="276"/>
      <c r="R88" s="276"/>
      <c r="S88" s="276"/>
      <c r="T88" s="276"/>
      <c r="U88" s="276"/>
    </row>
    <row r="89" spans="3:21" ht="15" customHeight="1" x14ac:dyDescent="0.25">
      <c r="O89" s="276"/>
      <c r="P89" s="276"/>
      <c r="Q89" s="276"/>
      <c r="R89" s="276"/>
      <c r="S89" s="276"/>
      <c r="T89" s="276"/>
      <c r="U89" s="276"/>
    </row>
    <row r="90" spans="3:21" ht="15" customHeight="1" x14ac:dyDescent="0.25">
      <c r="O90" s="276"/>
      <c r="P90" s="276"/>
      <c r="Q90" s="276"/>
      <c r="R90" s="276"/>
      <c r="S90" s="276"/>
      <c r="T90" s="276"/>
      <c r="U90" s="276"/>
    </row>
    <row r="91" spans="3:21" ht="15" customHeight="1" x14ac:dyDescent="0.25">
      <c r="O91" s="276"/>
      <c r="P91" s="276"/>
      <c r="Q91" s="276"/>
      <c r="R91" s="276"/>
      <c r="S91" s="276"/>
      <c r="T91" s="276"/>
      <c r="U91" s="276"/>
    </row>
    <row r="92" spans="3:21" ht="15" customHeight="1" x14ac:dyDescent="0.25">
      <c r="O92" s="276"/>
      <c r="P92" s="276"/>
      <c r="Q92" s="276"/>
      <c r="R92" s="276"/>
      <c r="S92" s="276"/>
      <c r="T92" s="276"/>
      <c r="U92" s="276"/>
    </row>
    <row r="93" spans="3:21" ht="15" customHeight="1" x14ac:dyDescent="0.25">
      <c r="O93" s="276"/>
      <c r="P93" s="277"/>
      <c r="Q93" s="276"/>
      <c r="R93" s="276"/>
      <c r="U93" s="276"/>
    </row>
    <row r="94" spans="3:21" ht="15" customHeight="1" x14ac:dyDescent="0.25">
      <c r="O94" s="276"/>
      <c r="P94" s="276"/>
      <c r="Q94" s="276"/>
      <c r="S94" s="276"/>
      <c r="T94" s="276"/>
      <c r="U94" s="276"/>
    </row>
    <row r="95" spans="3:21" ht="15" customHeight="1" x14ac:dyDescent="0.25">
      <c r="O95" s="277"/>
      <c r="P95" s="276"/>
      <c r="Q95" s="277"/>
      <c r="R95" s="276"/>
      <c r="S95" s="276"/>
      <c r="T95" s="276"/>
      <c r="U95" s="40"/>
    </row>
    <row r="96" spans="3:21" ht="15" customHeight="1" x14ac:dyDescent="0.25">
      <c r="O96" s="277"/>
      <c r="P96" s="277"/>
      <c r="Q96" s="276"/>
      <c r="R96" s="276"/>
      <c r="U96" s="40"/>
    </row>
    <row r="97" spans="15:21" ht="15" customHeight="1" x14ac:dyDescent="0.25">
      <c r="Q97" s="276"/>
      <c r="S97" s="276"/>
      <c r="T97" s="276"/>
    </row>
    <row r="98" spans="15:21" ht="15" customHeight="1" x14ac:dyDescent="0.25">
      <c r="Q98" s="277"/>
      <c r="R98" s="276"/>
    </row>
    <row r="102" spans="15:21" ht="15" customHeight="1" x14ac:dyDescent="0.25">
      <c r="O102" s="276"/>
      <c r="P102" s="276"/>
      <c r="U102" s="276"/>
    </row>
    <row r="103" spans="15:21" ht="15" customHeight="1" x14ac:dyDescent="0.25">
      <c r="O103" s="277"/>
      <c r="P103" s="276"/>
      <c r="S103" s="276"/>
      <c r="T103" s="276"/>
      <c r="U103" s="276"/>
    </row>
    <row r="104" spans="15:21" ht="15" customHeight="1" x14ac:dyDescent="0.25">
      <c r="O104" s="277"/>
      <c r="P104" s="277"/>
      <c r="Q104" s="276"/>
      <c r="R104" s="276"/>
      <c r="S104" s="276"/>
      <c r="T104" s="276"/>
      <c r="U104" s="276"/>
    </row>
    <row r="105" spans="15:21" ht="15" customHeight="1" x14ac:dyDescent="0.25">
      <c r="O105" s="277"/>
      <c r="P105" s="277"/>
      <c r="Q105" s="276"/>
      <c r="R105" s="276"/>
      <c r="S105" s="276"/>
      <c r="T105" s="276"/>
      <c r="U105" s="276"/>
    </row>
    <row r="106" spans="15:21" ht="15" customHeight="1" x14ac:dyDescent="0.25">
      <c r="O106" s="277"/>
      <c r="P106" s="276"/>
      <c r="Q106" s="277"/>
      <c r="R106" s="276"/>
      <c r="S106" s="276"/>
      <c r="T106" s="276"/>
      <c r="U106" s="276"/>
    </row>
    <row r="107" spans="15:21" ht="15" customHeight="1" x14ac:dyDescent="0.25">
      <c r="O107" s="277"/>
      <c r="P107" s="276"/>
      <c r="Q107" s="277"/>
      <c r="R107" s="276"/>
      <c r="S107" s="276"/>
      <c r="T107" s="276"/>
      <c r="U107" s="276"/>
    </row>
    <row r="108" spans="15:21" ht="15" customHeight="1" x14ac:dyDescent="0.25">
      <c r="Q108" s="276"/>
      <c r="R108" s="276"/>
      <c r="S108" s="276"/>
      <c r="T108" s="276"/>
      <c r="U108" s="276"/>
    </row>
    <row r="109" spans="15:21" ht="15" customHeight="1" x14ac:dyDescent="0.25">
      <c r="Q109" s="276"/>
      <c r="R109" s="276"/>
      <c r="U109" s="276"/>
    </row>
    <row r="110" spans="15:21" ht="15" customHeight="1" x14ac:dyDescent="0.25">
      <c r="S110" s="276"/>
      <c r="T110" s="276"/>
      <c r="U110" s="276"/>
    </row>
    <row r="111" spans="15:21" ht="15" customHeight="1" x14ac:dyDescent="0.25">
      <c r="O111" s="276"/>
      <c r="P111" s="276"/>
      <c r="R111" s="276"/>
      <c r="S111" s="276"/>
      <c r="T111" s="276"/>
      <c r="U111" s="276"/>
    </row>
    <row r="112" spans="15:21" ht="15" customHeight="1" x14ac:dyDescent="0.25">
      <c r="O112" s="276"/>
      <c r="P112" s="276"/>
      <c r="R112" s="276"/>
      <c r="S112" s="276"/>
      <c r="T112" s="276"/>
      <c r="U112" s="276"/>
    </row>
    <row r="113" spans="15:21" ht="15" customHeight="1" x14ac:dyDescent="0.25">
      <c r="O113" s="276"/>
      <c r="P113" s="276"/>
      <c r="Q113" s="276"/>
      <c r="R113" s="276"/>
      <c r="S113" s="276"/>
      <c r="T113" s="276"/>
      <c r="U113" s="276"/>
    </row>
    <row r="114" spans="15:21" ht="15" customHeight="1" x14ac:dyDescent="0.25">
      <c r="O114" s="277"/>
      <c r="Q114" s="276"/>
      <c r="R114" s="276"/>
      <c r="S114" s="276"/>
      <c r="T114" s="276"/>
      <c r="U114" s="276"/>
    </row>
    <row r="115" spans="15:21" ht="15" customHeight="1" x14ac:dyDescent="0.25">
      <c r="O115" s="277"/>
      <c r="Q115" s="276"/>
      <c r="R115" s="276"/>
      <c r="U115" s="276"/>
    </row>
    <row r="116" spans="15:21" ht="15" customHeight="1" x14ac:dyDescent="0.25">
      <c r="U116" s="276"/>
    </row>
    <row r="117" spans="15:21" ht="15" customHeight="1" x14ac:dyDescent="0.25">
      <c r="O117" s="276"/>
      <c r="P117" s="276"/>
      <c r="U117" s="276"/>
    </row>
    <row r="118" spans="15:21" ht="15" customHeight="1" x14ac:dyDescent="0.25">
      <c r="O118" s="276"/>
      <c r="P118" s="276"/>
      <c r="S118" s="276"/>
      <c r="T118" s="276"/>
      <c r="U118" s="276"/>
    </row>
    <row r="119" spans="15:21" ht="15" customHeight="1" x14ac:dyDescent="0.25">
      <c r="O119" s="276"/>
      <c r="P119" s="276"/>
      <c r="Q119" s="276"/>
      <c r="R119" s="276"/>
      <c r="S119" s="276"/>
      <c r="T119" s="276"/>
      <c r="U119" s="276"/>
    </row>
    <row r="120" spans="15:21" ht="15" customHeight="1" x14ac:dyDescent="0.25">
      <c r="O120" s="276"/>
      <c r="P120" s="276"/>
      <c r="Q120" s="276"/>
      <c r="R120" s="276"/>
      <c r="S120" s="276"/>
      <c r="T120" s="276"/>
      <c r="U120" s="276"/>
    </row>
    <row r="121" spans="15:21" ht="15" customHeight="1" x14ac:dyDescent="0.25">
      <c r="O121" s="276"/>
      <c r="P121" s="276"/>
      <c r="Q121" s="276"/>
      <c r="R121" s="276"/>
      <c r="S121" s="276"/>
      <c r="T121" s="276"/>
      <c r="U121" s="276"/>
    </row>
    <row r="122" spans="15:21" ht="15" customHeight="1" x14ac:dyDescent="0.25">
      <c r="O122" s="276"/>
      <c r="P122" s="276"/>
      <c r="Q122" s="276"/>
      <c r="R122" s="276"/>
      <c r="S122" s="276"/>
      <c r="T122" s="276"/>
      <c r="U122" s="276"/>
    </row>
    <row r="123" spans="15:21" ht="15" customHeight="1" x14ac:dyDescent="0.25">
      <c r="O123" s="276"/>
      <c r="P123" s="276"/>
      <c r="Q123" s="276"/>
      <c r="R123" s="276"/>
      <c r="S123" s="276"/>
      <c r="T123" s="276"/>
      <c r="U123" s="276"/>
    </row>
    <row r="124" spans="15:21" ht="15" customHeight="1" x14ac:dyDescent="0.25">
      <c r="O124" s="276"/>
      <c r="P124" s="276"/>
      <c r="Q124" s="276"/>
      <c r="R124" s="276"/>
      <c r="S124" s="276"/>
      <c r="T124" s="276"/>
      <c r="U124" s="276"/>
    </row>
    <row r="125" spans="15:21" ht="15" customHeight="1" x14ac:dyDescent="0.25">
      <c r="O125" s="276"/>
      <c r="P125" s="276"/>
      <c r="Q125" s="276"/>
      <c r="R125" s="276"/>
      <c r="S125" s="276"/>
      <c r="T125" s="276"/>
      <c r="U125" s="276"/>
    </row>
    <row r="126" spans="15:21" ht="15" customHeight="1" x14ac:dyDescent="0.25">
      <c r="O126" s="276"/>
      <c r="P126" s="276"/>
      <c r="Q126" s="276"/>
      <c r="R126" s="276"/>
      <c r="S126" s="276"/>
      <c r="T126" s="276"/>
      <c r="U126" s="276"/>
    </row>
    <row r="127" spans="15:21" ht="15" customHeight="1" x14ac:dyDescent="0.25">
      <c r="O127" s="276"/>
      <c r="P127" s="276"/>
      <c r="Q127" s="276"/>
      <c r="R127" s="276"/>
      <c r="S127" s="276"/>
      <c r="T127" s="276"/>
      <c r="U127" s="276"/>
    </row>
    <row r="128" spans="15:21" ht="15" customHeight="1" x14ac:dyDescent="0.25">
      <c r="O128" s="276"/>
      <c r="P128" s="276"/>
      <c r="Q128" s="276"/>
      <c r="R128" s="276"/>
      <c r="S128" s="276"/>
      <c r="T128" s="276"/>
      <c r="U128" s="276"/>
    </row>
    <row r="129" s="276" customFormat="1" ht="15" customHeight="1" x14ac:dyDescent="0.25"/>
    <row r="130" s="276" customFormat="1" ht="15" customHeight="1" x14ac:dyDescent="0.25"/>
    <row r="131" s="276" customFormat="1" ht="15" customHeight="1" x14ac:dyDescent="0.25"/>
    <row r="132" s="276" customFormat="1" ht="15" customHeight="1" x14ac:dyDescent="0.25"/>
    <row r="133" s="276" customFormat="1" ht="15" customHeight="1" x14ac:dyDescent="0.25"/>
    <row r="134" s="276" customFormat="1" ht="15" customHeight="1" x14ac:dyDescent="0.25"/>
    <row r="135" s="276" customFormat="1" ht="15" customHeight="1" x14ac:dyDescent="0.25"/>
    <row r="136" s="276" customFormat="1" ht="15" customHeight="1" x14ac:dyDescent="0.25"/>
    <row r="137" s="276" customFormat="1" ht="15" customHeight="1" x14ac:dyDescent="0.25"/>
    <row r="138" s="276" customFormat="1" ht="15" customHeight="1" x14ac:dyDescent="0.25"/>
    <row r="139" s="276" customFormat="1" ht="15" customHeight="1" x14ac:dyDescent="0.25"/>
    <row r="140" s="276" customFormat="1" ht="15" customHeight="1" x14ac:dyDescent="0.25"/>
    <row r="141" s="276" customFormat="1" ht="15" customHeight="1" x14ac:dyDescent="0.25"/>
    <row r="142" s="276" customFormat="1" ht="15" customHeight="1" x14ac:dyDescent="0.25"/>
    <row r="143" s="276" customFormat="1" ht="15" customHeight="1" x14ac:dyDescent="0.25"/>
    <row r="144" s="276" customFormat="1" ht="15" customHeight="1" x14ac:dyDescent="0.25"/>
    <row r="145" s="276" customFormat="1" ht="15" customHeight="1" x14ac:dyDescent="0.25"/>
    <row r="146" s="276" customFormat="1" ht="15" customHeight="1" x14ac:dyDescent="0.25"/>
    <row r="147" s="276" customFormat="1" ht="15" customHeight="1" x14ac:dyDescent="0.25"/>
    <row r="148" s="276" customFormat="1" ht="15" customHeight="1" x14ac:dyDescent="0.25"/>
    <row r="149" s="276" customFormat="1" ht="15" customHeight="1" x14ac:dyDescent="0.25"/>
    <row r="150" s="276" customFormat="1" ht="15" customHeight="1" x14ac:dyDescent="0.25"/>
    <row r="151" s="276" customFormat="1" ht="15" customHeight="1" x14ac:dyDescent="0.25"/>
    <row r="152" s="276" customFormat="1" ht="15" customHeight="1" x14ac:dyDescent="0.25"/>
    <row r="153" s="276" customFormat="1" ht="15" customHeight="1" x14ac:dyDescent="0.25"/>
    <row r="154" s="276" customFormat="1" ht="15" customHeight="1" x14ac:dyDescent="0.25"/>
    <row r="155" s="276" customFormat="1" ht="15" customHeight="1" x14ac:dyDescent="0.25"/>
    <row r="156" s="276" customFormat="1" ht="15" customHeight="1" x14ac:dyDescent="0.25"/>
    <row r="157" s="276" customFormat="1" ht="15" customHeight="1" x14ac:dyDescent="0.25"/>
    <row r="158" s="276" customFormat="1" ht="15" customHeight="1" x14ac:dyDescent="0.25"/>
    <row r="159" s="276" customFormat="1" ht="15" customHeight="1" x14ac:dyDescent="0.25"/>
    <row r="160" s="276" customFormat="1" ht="15" customHeight="1" x14ac:dyDescent="0.25"/>
    <row r="161" s="276" customFormat="1" ht="15" customHeight="1" x14ac:dyDescent="0.25"/>
    <row r="162" s="276" customFormat="1" ht="15" customHeight="1" x14ac:dyDescent="0.25"/>
    <row r="163" s="276" customFormat="1" ht="15" customHeight="1" x14ac:dyDescent="0.25"/>
    <row r="164" s="276" customFormat="1" ht="15" customHeight="1" x14ac:dyDescent="0.25"/>
    <row r="165" s="276" customFormat="1" ht="15" customHeight="1" x14ac:dyDescent="0.25"/>
    <row r="166" s="276" customFormat="1" ht="15" customHeight="1" x14ac:dyDescent="0.25"/>
    <row r="167" s="276" customFormat="1" ht="15" customHeight="1" x14ac:dyDescent="0.25"/>
    <row r="168" s="276" customFormat="1" ht="15" customHeight="1" x14ac:dyDescent="0.25"/>
    <row r="169" s="276" customFormat="1" ht="15" customHeight="1" x14ac:dyDescent="0.25"/>
    <row r="170" s="276" customFormat="1" ht="15" customHeight="1" x14ac:dyDescent="0.25"/>
    <row r="171" s="276" customFormat="1" ht="15" customHeight="1" x14ac:dyDescent="0.25"/>
    <row r="172" s="276" customFormat="1" ht="15" customHeight="1" x14ac:dyDescent="0.25"/>
    <row r="173" s="276" customFormat="1" ht="15" customHeight="1" x14ac:dyDescent="0.25"/>
    <row r="174" s="276" customFormat="1" ht="15" customHeight="1" x14ac:dyDescent="0.25"/>
    <row r="175" s="276" customFormat="1" ht="15" customHeight="1" x14ac:dyDescent="0.25"/>
    <row r="176" s="276" customFormat="1" ht="15" customHeight="1" x14ac:dyDescent="0.25"/>
    <row r="177" s="276" customFormat="1" ht="15" customHeight="1" x14ac:dyDescent="0.25"/>
    <row r="178" s="276" customFormat="1" ht="15" customHeight="1" x14ac:dyDescent="0.25"/>
    <row r="179" s="276" customFormat="1" ht="15" customHeight="1" x14ac:dyDescent="0.25"/>
    <row r="180" s="276" customFormat="1" ht="15" customHeight="1" x14ac:dyDescent="0.25"/>
    <row r="181" s="276" customFormat="1" ht="15" customHeight="1" x14ac:dyDescent="0.25"/>
    <row r="182" s="276" customFormat="1" ht="15" customHeight="1" x14ac:dyDescent="0.25"/>
    <row r="183" s="276" customFormat="1" ht="15" customHeight="1" x14ac:dyDescent="0.25"/>
    <row r="184" s="276" customFormat="1" ht="15" customHeight="1" x14ac:dyDescent="0.25"/>
    <row r="185" s="276" customFormat="1" ht="15" customHeight="1" x14ac:dyDescent="0.25"/>
    <row r="186" s="276" customFormat="1" ht="15" customHeight="1" x14ac:dyDescent="0.25"/>
    <row r="187" s="276" customFormat="1" ht="15" customHeight="1" x14ac:dyDescent="0.25"/>
    <row r="188" s="276" customFormat="1" ht="15" customHeight="1" x14ac:dyDescent="0.25"/>
    <row r="189" s="276" customFormat="1" ht="15" customHeight="1" x14ac:dyDescent="0.25"/>
    <row r="190" s="276" customFormat="1" ht="15" customHeight="1" x14ac:dyDescent="0.25"/>
    <row r="191" s="276" customFormat="1" ht="15" customHeight="1" x14ac:dyDescent="0.25"/>
    <row r="192" s="276" customFormat="1" ht="15" customHeight="1" x14ac:dyDescent="0.25"/>
    <row r="193" s="276" customFormat="1" ht="15" customHeight="1" x14ac:dyDescent="0.25"/>
    <row r="194" s="276" customFormat="1" ht="15" customHeight="1" x14ac:dyDescent="0.25"/>
    <row r="195" s="276" customFormat="1" ht="15" customHeight="1" x14ac:dyDescent="0.25"/>
    <row r="196" s="276" customFormat="1" ht="15" customHeight="1" x14ac:dyDescent="0.25"/>
    <row r="197" s="276" customFormat="1" ht="15" customHeight="1" x14ac:dyDescent="0.25"/>
    <row r="198" s="276" customFormat="1" ht="15" customHeight="1" x14ac:dyDescent="0.25"/>
    <row r="199" s="276" customFormat="1" ht="15" customHeight="1" x14ac:dyDescent="0.25"/>
    <row r="200" s="276" customFormat="1" ht="15" customHeight="1" x14ac:dyDescent="0.25"/>
    <row r="201" s="276" customFormat="1" ht="15" customHeight="1" x14ac:dyDescent="0.25"/>
    <row r="202" s="276" customFormat="1" ht="15" customHeight="1" x14ac:dyDescent="0.25"/>
    <row r="203" s="276" customFormat="1" ht="15" customHeight="1" x14ac:dyDescent="0.25"/>
    <row r="204" s="276" customFormat="1" ht="15" customHeight="1" x14ac:dyDescent="0.25"/>
    <row r="205" s="276" customFormat="1" ht="15" customHeight="1" x14ac:dyDescent="0.25"/>
    <row r="206" s="276" customFormat="1" ht="15" customHeight="1" x14ac:dyDescent="0.25"/>
    <row r="207" s="276" customFormat="1" ht="15" customHeight="1" x14ac:dyDescent="0.25"/>
    <row r="208" s="276" customFormat="1" ht="15" customHeight="1" x14ac:dyDescent="0.25"/>
    <row r="209" s="276" customFormat="1" ht="15" customHeight="1" x14ac:dyDescent="0.25"/>
    <row r="210" s="276" customFormat="1" ht="15" customHeight="1" x14ac:dyDescent="0.25"/>
    <row r="211" s="276" customFormat="1" ht="15" customHeight="1" x14ac:dyDescent="0.25"/>
    <row r="212" s="276" customFormat="1" ht="15" customHeight="1" x14ac:dyDescent="0.25"/>
    <row r="213" s="276" customFormat="1" ht="15" customHeight="1" x14ac:dyDescent="0.25"/>
    <row r="214" s="276" customFormat="1" ht="15" customHeight="1" x14ac:dyDescent="0.25"/>
    <row r="215" s="276" customFormat="1" ht="15" customHeight="1" x14ac:dyDescent="0.25"/>
    <row r="216" s="276" customFormat="1" ht="15" customHeight="1" x14ac:dyDescent="0.25"/>
    <row r="217" s="276" customFormat="1" ht="15" customHeight="1" x14ac:dyDescent="0.25"/>
    <row r="218" s="276" customFormat="1" ht="15" customHeight="1" x14ac:dyDescent="0.25"/>
    <row r="219" s="276" customFormat="1" ht="15" customHeight="1" x14ac:dyDescent="0.25"/>
    <row r="220" s="276" customFormat="1" ht="15" customHeight="1" x14ac:dyDescent="0.25"/>
    <row r="221" s="276" customFormat="1" ht="15" customHeight="1" x14ac:dyDescent="0.25"/>
    <row r="222" s="276" customFormat="1" ht="15" customHeight="1" x14ac:dyDescent="0.25"/>
    <row r="223" s="276" customFormat="1" ht="15" customHeight="1" x14ac:dyDescent="0.25"/>
    <row r="224" s="276" customFormat="1" ht="15" customHeight="1" x14ac:dyDescent="0.25"/>
    <row r="225" s="276" customFormat="1" ht="15" customHeight="1" x14ac:dyDescent="0.25"/>
    <row r="226" s="276" customFormat="1" ht="15" customHeight="1" x14ac:dyDescent="0.25"/>
    <row r="227" s="276" customFormat="1" ht="15" customHeight="1" x14ac:dyDescent="0.25"/>
    <row r="228" s="276" customFormat="1" ht="15" customHeight="1" x14ac:dyDescent="0.25"/>
    <row r="229" s="276" customFormat="1" ht="15" customHeight="1" x14ac:dyDescent="0.25"/>
    <row r="230" s="276" customFormat="1" ht="15" customHeight="1" x14ac:dyDescent="0.25"/>
    <row r="231" s="276" customFormat="1" ht="15" customHeight="1" x14ac:dyDescent="0.25"/>
    <row r="232" s="276" customFormat="1" ht="15" customHeight="1" x14ac:dyDescent="0.25"/>
    <row r="233" s="276" customFormat="1" ht="15" customHeight="1" x14ac:dyDescent="0.25"/>
    <row r="234" s="276" customFormat="1" ht="15" customHeight="1" x14ac:dyDescent="0.25"/>
    <row r="235" s="276" customFormat="1" ht="15" customHeight="1" x14ac:dyDescent="0.25"/>
    <row r="236" s="276" customFormat="1" ht="15" customHeight="1" x14ac:dyDescent="0.25"/>
    <row r="237" s="276" customFormat="1" ht="15" customHeight="1" x14ac:dyDescent="0.25"/>
    <row r="238" s="276" customFormat="1" ht="15" customHeight="1" x14ac:dyDescent="0.25"/>
    <row r="239" s="276" customFormat="1" ht="15" customHeight="1" x14ac:dyDescent="0.25"/>
    <row r="240" s="276" customFormat="1" ht="15" customHeight="1" x14ac:dyDescent="0.25"/>
    <row r="241" s="276" customFormat="1" ht="15" customHeight="1" x14ac:dyDescent="0.25"/>
    <row r="242" s="276" customFormat="1" ht="15" customHeight="1" x14ac:dyDescent="0.25"/>
    <row r="243" s="276" customFormat="1" ht="15" customHeight="1" x14ac:dyDescent="0.25"/>
    <row r="244" s="276" customFormat="1" ht="15" customHeight="1" x14ac:dyDescent="0.25"/>
    <row r="245" s="276" customFormat="1" ht="15" customHeight="1" x14ac:dyDescent="0.25"/>
    <row r="246" s="276" customFormat="1" ht="15" customHeight="1" x14ac:dyDescent="0.25"/>
    <row r="247" s="276" customFormat="1" ht="15" customHeight="1" x14ac:dyDescent="0.25"/>
    <row r="248" s="276" customFormat="1" ht="15" customHeight="1" x14ac:dyDescent="0.25"/>
    <row r="249" s="276" customFormat="1" ht="15" customHeight="1" x14ac:dyDescent="0.25"/>
    <row r="250" s="276" customFormat="1" ht="15" customHeight="1" x14ac:dyDescent="0.25"/>
    <row r="251" s="276" customFormat="1" ht="15" customHeight="1" x14ac:dyDescent="0.25"/>
    <row r="252" s="276" customFormat="1" ht="15" customHeight="1" x14ac:dyDescent="0.25"/>
    <row r="253" s="276" customFormat="1" ht="15" customHeight="1" x14ac:dyDescent="0.25"/>
    <row r="254" s="276" customFormat="1" ht="15" customHeight="1" x14ac:dyDescent="0.25"/>
    <row r="255" s="276" customFormat="1" ht="15" customHeight="1" x14ac:dyDescent="0.25"/>
    <row r="256" s="276" customFormat="1" ht="15" customHeight="1" x14ac:dyDescent="0.25"/>
    <row r="257" s="276" customFormat="1" ht="15" customHeight="1" x14ac:dyDescent="0.25"/>
    <row r="258" s="276" customFormat="1" ht="15" customHeight="1" x14ac:dyDescent="0.25"/>
    <row r="259" s="276" customFormat="1" ht="15" customHeight="1" x14ac:dyDescent="0.25"/>
    <row r="260" s="276" customFormat="1" ht="15" customHeight="1" x14ac:dyDescent="0.25"/>
    <row r="261" s="276" customFormat="1" ht="15" customHeight="1" x14ac:dyDescent="0.25"/>
    <row r="262" s="276" customFormat="1" ht="15" customHeight="1" x14ac:dyDescent="0.25"/>
    <row r="263" s="276" customFormat="1" ht="15" customHeight="1" x14ac:dyDescent="0.25"/>
    <row r="264" s="276" customFormat="1" ht="15" customHeight="1" x14ac:dyDescent="0.25"/>
    <row r="265" s="276" customFormat="1" ht="15" customHeight="1" x14ac:dyDescent="0.25"/>
    <row r="266" s="276" customFormat="1" ht="15" customHeight="1" x14ac:dyDescent="0.25"/>
    <row r="267" s="276" customFormat="1" ht="15" customHeight="1" x14ac:dyDescent="0.25"/>
    <row r="268" s="276" customFormat="1" ht="15" customHeight="1" x14ac:dyDescent="0.25"/>
    <row r="269" s="276" customFormat="1" ht="15" customHeight="1" x14ac:dyDescent="0.25"/>
    <row r="270" s="276" customFormat="1" ht="15" customHeight="1" x14ac:dyDescent="0.25"/>
    <row r="271" s="276" customFormat="1" ht="15" customHeight="1" x14ac:dyDescent="0.25"/>
    <row r="272" s="276" customFormat="1" ht="15" customHeight="1" x14ac:dyDescent="0.25"/>
    <row r="273" s="276" customFormat="1" ht="15" customHeight="1" x14ac:dyDescent="0.25"/>
    <row r="274" s="276" customFormat="1" ht="15" customHeight="1" x14ac:dyDescent="0.25"/>
    <row r="275" s="276" customFormat="1" ht="15" customHeight="1" x14ac:dyDescent="0.25"/>
    <row r="276" s="276" customFormat="1" ht="15" customHeight="1" x14ac:dyDescent="0.25"/>
    <row r="277" s="276" customFormat="1" ht="15" customHeight="1" x14ac:dyDescent="0.25"/>
    <row r="278" s="276" customFormat="1" ht="15" customHeight="1" x14ac:dyDescent="0.25"/>
    <row r="279" s="276" customFormat="1" ht="15" customHeight="1" x14ac:dyDescent="0.25"/>
    <row r="280" s="276" customFormat="1" ht="15" customHeight="1" x14ac:dyDescent="0.25"/>
    <row r="281" s="276" customFormat="1" ht="15" customHeight="1" x14ac:dyDescent="0.25"/>
    <row r="282" s="276" customFormat="1" ht="15" customHeight="1" x14ac:dyDescent="0.25"/>
    <row r="283" s="276" customFormat="1" ht="15" customHeight="1" x14ac:dyDescent="0.25"/>
    <row r="284" s="276" customFormat="1" ht="15" customHeight="1" x14ac:dyDescent="0.25"/>
    <row r="285" s="276" customFormat="1" ht="15" customHeight="1" x14ac:dyDescent="0.25"/>
    <row r="286" s="276" customFormat="1" ht="15" customHeight="1" x14ac:dyDescent="0.25"/>
    <row r="287" s="276" customFormat="1" ht="15" customHeight="1" x14ac:dyDescent="0.25"/>
    <row r="288" s="276" customFormat="1" ht="15" customHeight="1" x14ac:dyDescent="0.25"/>
    <row r="289" s="276" customFormat="1" ht="15" customHeight="1" x14ac:dyDescent="0.25"/>
    <row r="290" s="276" customFormat="1" ht="15" customHeight="1" x14ac:dyDescent="0.25"/>
    <row r="291" s="276" customFormat="1" ht="15" customHeight="1" x14ac:dyDescent="0.25"/>
    <row r="292" s="276" customFormat="1" ht="15" customHeight="1" x14ac:dyDescent="0.25"/>
    <row r="293" s="276" customFormat="1" ht="15" customHeight="1" x14ac:dyDescent="0.25"/>
    <row r="294" s="276" customFormat="1" ht="15" customHeight="1" x14ac:dyDescent="0.25"/>
    <row r="295" s="276" customFormat="1" ht="15" customHeight="1" x14ac:dyDescent="0.25"/>
    <row r="296" s="276" customFormat="1" ht="15" customHeight="1" x14ac:dyDescent="0.25"/>
    <row r="297" s="276" customFormat="1" ht="15" customHeight="1" x14ac:dyDescent="0.25"/>
    <row r="298" s="276" customFormat="1" ht="15" customHeight="1" x14ac:dyDescent="0.25"/>
    <row r="299" s="276" customFormat="1" ht="15" customHeight="1" x14ac:dyDescent="0.25"/>
    <row r="300" s="276" customFormat="1" ht="15" customHeight="1" x14ac:dyDescent="0.25"/>
    <row r="301" s="276" customFormat="1" ht="15" customHeight="1" x14ac:dyDescent="0.25"/>
    <row r="302" s="276" customFormat="1" ht="15" customHeight="1" x14ac:dyDescent="0.25"/>
    <row r="303" s="276" customFormat="1" ht="15" customHeight="1" x14ac:dyDescent="0.25"/>
    <row r="304" s="276" customFormat="1" ht="15" customHeight="1" x14ac:dyDescent="0.25"/>
    <row r="305" s="276" customFormat="1" ht="15" customHeight="1" x14ac:dyDescent="0.25"/>
    <row r="306" s="276" customFormat="1" ht="15" customHeight="1" x14ac:dyDescent="0.25"/>
    <row r="307" s="276" customFormat="1" ht="15" customHeight="1" x14ac:dyDescent="0.25"/>
    <row r="308" s="276" customFormat="1" ht="15" customHeight="1" x14ac:dyDescent="0.25"/>
    <row r="309" s="276" customFormat="1" ht="15" customHeight="1" x14ac:dyDescent="0.25"/>
    <row r="310" s="276" customFormat="1" ht="15" customHeight="1" x14ac:dyDescent="0.25"/>
    <row r="311" s="276" customFormat="1" ht="15" customHeight="1" x14ac:dyDescent="0.25"/>
    <row r="312" s="276" customFormat="1" ht="15" customHeight="1" x14ac:dyDescent="0.25"/>
    <row r="313" s="276" customFormat="1" ht="15" customHeight="1" x14ac:dyDescent="0.25"/>
    <row r="314" s="276" customFormat="1" ht="15" customHeight="1" x14ac:dyDescent="0.25"/>
    <row r="315" s="276" customFormat="1" ht="15" customHeight="1" x14ac:dyDescent="0.25"/>
    <row r="316" s="276" customFormat="1" ht="15" customHeight="1" x14ac:dyDescent="0.25"/>
    <row r="317" s="276" customFormat="1" ht="15" customHeight="1" x14ac:dyDescent="0.25"/>
    <row r="318" s="276" customFormat="1" ht="15" customHeight="1" x14ac:dyDescent="0.25"/>
    <row r="319" s="276" customFormat="1" ht="15" customHeight="1" x14ac:dyDescent="0.25"/>
    <row r="320" s="276" customFormat="1" ht="15" customHeight="1" x14ac:dyDescent="0.25"/>
    <row r="321" s="276" customFormat="1" ht="15" customHeight="1" x14ac:dyDescent="0.25"/>
    <row r="322" s="276" customFormat="1" ht="15" customHeight="1" x14ac:dyDescent="0.25"/>
    <row r="323" s="276" customFormat="1" ht="15" customHeight="1" x14ac:dyDescent="0.25"/>
    <row r="324" s="276" customFormat="1" ht="15" customHeight="1" x14ac:dyDescent="0.25"/>
    <row r="325" s="276" customFormat="1" ht="15" customHeight="1" x14ac:dyDescent="0.25"/>
    <row r="326" s="276" customFormat="1" ht="15" customHeight="1" x14ac:dyDescent="0.25"/>
    <row r="327" s="276" customFormat="1" ht="15" customHeight="1" x14ac:dyDescent="0.25"/>
    <row r="328" s="276" customFormat="1" ht="15" customHeight="1" x14ac:dyDescent="0.25"/>
    <row r="329" s="276" customFormat="1" ht="15" customHeight="1" x14ac:dyDescent="0.25"/>
    <row r="330" s="276" customFormat="1" ht="15" customHeight="1" x14ac:dyDescent="0.25"/>
    <row r="331" s="276" customFormat="1" ht="15" customHeight="1" x14ac:dyDescent="0.25"/>
    <row r="332" s="276" customFormat="1" ht="15" customHeight="1" x14ac:dyDescent="0.25"/>
    <row r="333" s="276" customFormat="1" ht="15" customHeight="1" x14ac:dyDescent="0.25"/>
    <row r="334" s="276" customFormat="1" ht="15" customHeight="1" x14ac:dyDescent="0.25"/>
    <row r="335" s="276" customFormat="1" ht="15" customHeight="1" x14ac:dyDescent="0.25"/>
    <row r="336" s="276" customFormat="1" ht="15" customHeight="1" x14ac:dyDescent="0.25"/>
    <row r="337" spans="15:21" ht="15" customHeight="1" x14ac:dyDescent="0.25">
      <c r="O337" s="276"/>
      <c r="P337" s="276"/>
      <c r="Q337" s="276"/>
      <c r="R337" s="276"/>
      <c r="S337" s="276"/>
      <c r="T337" s="276"/>
      <c r="U337" s="276"/>
    </row>
    <row r="338" spans="15:21" ht="15" customHeight="1" x14ac:dyDescent="0.25">
      <c r="O338" s="276"/>
      <c r="P338" s="276"/>
      <c r="Q338" s="276"/>
      <c r="R338" s="276"/>
      <c r="S338" s="276"/>
      <c r="T338" s="276"/>
      <c r="U338" s="276"/>
    </row>
    <row r="339" spans="15:21" ht="15" customHeight="1" x14ac:dyDescent="0.25">
      <c r="O339" s="276"/>
      <c r="P339" s="276"/>
      <c r="Q339" s="276"/>
      <c r="R339" s="276"/>
      <c r="S339" s="276"/>
      <c r="T339" s="276"/>
      <c r="U339" s="276"/>
    </row>
    <row r="340" spans="15:21" ht="15" customHeight="1" x14ac:dyDescent="0.25">
      <c r="O340" s="276"/>
      <c r="P340" s="276"/>
      <c r="Q340" s="276"/>
      <c r="R340" s="276"/>
      <c r="S340" s="276"/>
      <c r="T340" s="276"/>
      <c r="U340" s="276"/>
    </row>
    <row r="341" spans="15:21" ht="15" customHeight="1" x14ac:dyDescent="0.25">
      <c r="O341" s="276"/>
      <c r="P341" s="276"/>
      <c r="Q341" s="276"/>
      <c r="R341" s="276"/>
      <c r="S341" s="276"/>
      <c r="T341" s="276"/>
      <c r="U341" s="276"/>
    </row>
    <row r="342" spans="15:21" ht="15" customHeight="1" x14ac:dyDescent="0.25">
      <c r="O342" s="276"/>
      <c r="P342" s="276"/>
      <c r="Q342" s="276"/>
      <c r="R342" s="276"/>
      <c r="S342" s="276"/>
      <c r="T342" s="276"/>
      <c r="U342" s="276"/>
    </row>
    <row r="343" spans="15:21" ht="15" customHeight="1" x14ac:dyDescent="0.25">
      <c r="O343" s="276"/>
      <c r="P343" s="276"/>
      <c r="Q343" s="276"/>
      <c r="R343" s="276"/>
      <c r="S343" s="276"/>
      <c r="T343" s="276"/>
      <c r="U343" s="276"/>
    </row>
    <row r="344" spans="15:21" ht="15" customHeight="1" x14ac:dyDescent="0.25">
      <c r="Q344" s="276"/>
      <c r="R344" s="276"/>
      <c r="S344" s="276"/>
      <c r="T344" s="276"/>
      <c r="U344" s="276"/>
    </row>
    <row r="345" spans="15:21" ht="15" customHeight="1" x14ac:dyDescent="0.25">
      <c r="Q345" s="276"/>
      <c r="R345" s="276"/>
    </row>
    <row r="348" spans="15:21" ht="15" customHeight="1" x14ac:dyDescent="0.25">
      <c r="O348" s="276"/>
      <c r="P348" s="276"/>
    </row>
    <row r="349" spans="15:21" ht="15" customHeight="1" x14ac:dyDescent="0.25">
      <c r="O349" s="276"/>
      <c r="P349" s="276"/>
      <c r="S349" s="276"/>
      <c r="T349" s="276"/>
      <c r="U349" s="276"/>
    </row>
    <row r="350" spans="15:21" ht="15" customHeight="1" x14ac:dyDescent="0.25">
      <c r="Q350" s="276"/>
      <c r="R350" s="276"/>
      <c r="S350" s="276"/>
      <c r="T350" s="276"/>
      <c r="U350" s="276"/>
    </row>
    <row r="351" spans="15:21" ht="15" customHeight="1" x14ac:dyDescent="0.25">
      <c r="Q351" s="276"/>
      <c r="R351" s="276"/>
    </row>
  </sheetData>
  <mergeCells count="8">
    <mergeCell ref="C40:J40"/>
    <mergeCell ref="C43:J44"/>
    <mergeCell ref="C59:J61"/>
    <mergeCell ref="C74:J77"/>
    <mergeCell ref="C47:J51"/>
    <mergeCell ref="C56:J57"/>
    <mergeCell ref="C64:J72"/>
    <mergeCell ref="C53:J54"/>
  </mergeCells>
  <printOptions horizontalCentered="1"/>
  <pageMargins left="0.25" right="0.25" top="0.75" bottom="0.75" header="0.3" footer="0.3"/>
  <pageSetup paperSize="3" scale="7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9DFAB-4B9D-400A-BF82-2BB16717E329}">
  <sheetPr>
    <tabColor rgb="FFC00000"/>
    <pageSetUpPr fitToPage="1"/>
  </sheetPr>
  <dimension ref="B1:S65"/>
  <sheetViews>
    <sheetView view="pageBreakPreview" zoomScale="70" zoomScaleNormal="55" zoomScaleSheetLayoutView="70" workbookViewId="0">
      <selection activeCell="O42" sqref="O42"/>
    </sheetView>
  </sheetViews>
  <sheetFormatPr defaultRowHeight="15" x14ac:dyDescent="0.25"/>
  <cols>
    <col min="3" max="3" width="15.7109375" customWidth="1"/>
    <col min="4" max="7" width="22.85546875" customWidth="1"/>
    <col min="8" max="8" width="15.5703125" customWidth="1"/>
    <col min="9" max="9" width="37" customWidth="1"/>
    <col min="10" max="12" width="22.42578125" customWidth="1"/>
    <col min="13" max="13" width="27.28515625" customWidth="1"/>
    <col min="14" max="14" width="37" customWidth="1"/>
    <col min="15" max="17" width="22.42578125" customWidth="1"/>
    <col min="18" max="18" width="41.85546875" customWidth="1"/>
    <col min="19" max="19" width="13.140625" bestFit="1" customWidth="1"/>
    <col min="20" max="20" width="10" bestFit="1" customWidth="1"/>
    <col min="21" max="21" width="13.140625" bestFit="1" customWidth="1"/>
  </cols>
  <sheetData>
    <row r="1" spans="3:19" x14ac:dyDescent="0.25">
      <c r="C1" s="55"/>
      <c r="D1" s="55"/>
      <c r="E1" s="55"/>
      <c r="F1" s="55"/>
      <c r="G1" s="55"/>
      <c r="H1" s="55"/>
      <c r="I1" s="55"/>
      <c r="J1" s="55"/>
      <c r="K1" s="55"/>
      <c r="L1" s="3"/>
      <c r="M1" s="3"/>
      <c r="N1" s="55"/>
      <c r="O1" s="55"/>
      <c r="P1" s="55"/>
      <c r="Q1" s="3"/>
      <c r="R1" s="3"/>
      <c r="S1" s="3"/>
    </row>
    <row r="2" spans="3:19" x14ac:dyDescent="0.25">
      <c r="C2" s="1" t="s">
        <v>1928</v>
      </c>
    </row>
    <row r="3" spans="3:19" ht="15.75" thickBot="1" x14ac:dyDescent="0.3">
      <c r="C3" s="1"/>
    </row>
    <row r="4" spans="3:19" ht="22.5" customHeight="1" x14ac:dyDescent="0.25">
      <c r="C4" s="538" t="s">
        <v>0</v>
      </c>
      <c r="D4" s="515" t="s">
        <v>425</v>
      </c>
      <c r="E4" s="559" t="s">
        <v>426</v>
      </c>
      <c r="F4" s="515" t="s">
        <v>427</v>
      </c>
      <c r="G4" s="559" t="s">
        <v>1</v>
      </c>
      <c r="H4" s="285"/>
      <c r="I4" s="285"/>
      <c r="J4" s="285"/>
      <c r="K4" s="285"/>
      <c r="L4" s="285"/>
      <c r="N4" s="285"/>
      <c r="O4" s="285"/>
      <c r="P4" s="285"/>
      <c r="Q4" s="285"/>
    </row>
    <row r="5" spans="3:19" ht="22.5" customHeight="1" thickBot="1" x14ac:dyDescent="0.3">
      <c r="C5" s="539"/>
      <c r="D5" s="516"/>
      <c r="E5" s="560"/>
      <c r="F5" s="516"/>
      <c r="G5" s="560"/>
      <c r="H5" s="285"/>
      <c r="I5" s="285"/>
      <c r="J5" s="285"/>
      <c r="K5" s="285"/>
      <c r="L5" s="285"/>
      <c r="P5" s="285"/>
      <c r="Q5" s="285"/>
    </row>
    <row r="6" spans="3:19" ht="15.75" customHeight="1" x14ac:dyDescent="0.25">
      <c r="C6" s="286">
        <f>Assumptions!$D$6</f>
        <v>2023</v>
      </c>
      <c r="D6" s="211">
        <f t="shared" ref="D6:D41" si="0">IFERROR(_xlfn.XLOOKUP($C6,$I$12:$I$47,$L$12:$L$47,0,0,1)*$J$8,0)</f>
        <v>4575.1559332545294</v>
      </c>
      <c r="E6" s="212" cm="1">
        <f t="array" ref="E6">IFERROR(_xlfn.XLOOKUP($C6,$N$12:$N$47,$Q$12:$Q$47*$J$8,0,0,1),0)</f>
        <v>2807.476823092481</v>
      </c>
      <c r="F6" s="211">
        <f>D6-E6</f>
        <v>1767.6791101620483</v>
      </c>
      <c r="G6" s="212">
        <f>F6*(1+0.07)^-($C6-Assumptions!$D$7)</f>
        <v>1543.9593939750619</v>
      </c>
      <c r="H6" s="287"/>
      <c r="I6" s="1" t="s">
        <v>1899</v>
      </c>
      <c r="L6" s="287"/>
      <c r="Q6" s="287"/>
    </row>
    <row r="7" spans="3:19" ht="15.75" customHeight="1" x14ac:dyDescent="0.25">
      <c r="C7" s="288">
        <f>C6+1</f>
        <v>2024</v>
      </c>
      <c r="D7" s="215">
        <f t="shared" si="0"/>
        <v>6406.6081585932143</v>
      </c>
      <c r="E7" s="212" cm="1">
        <f t="array" ref="E7">IFERROR(_xlfn.XLOOKUP($C7,$N$12:$N$47,$Q$12:$Q$47*$J$8,0,0,1),0)</f>
        <v>1200.1333017801669</v>
      </c>
      <c r="F7" s="215">
        <f t="shared" ref="F7:F41" si="1">D7-E7</f>
        <v>5206.4748568130472</v>
      </c>
      <c r="G7" s="212">
        <f>F7*(1+0.07)^-($C7-Assumptions!$D$7)</f>
        <v>4250.0343717020924</v>
      </c>
      <c r="H7" s="168"/>
      <c r="I7" s="27" t="s">
        <v>314</v>
      </c>
      <c r="J7" s="43" t="s">
        <v>400</v>
      </c>
      <c r="L7" s="168"/>
      <c r="Q7" s="168"/>
    </row>
    <row r="8" spans="3:19" ht="15.75" customHeight="1" x14ac:dyDescent="0.25">
      <c r="C8" s="87">
        <f>+C7+1</f>
        <v>2025</v>
      </c>
      <c r="D8" s="215">
        <f t="shared" si="0"/>
        <v>8238.0521702960723</v>
      </c>
      <c r="E8" s="212" cm="1">
        <f t="array" ref="E8">IFERROR(_xlfn.XLOOKUP($C8,$N$12:$N$47,$Q$12:$Q$47*$J$8,0,0,1),0)</f>
        <v>1396.4993148721035</v>
      </c>
      <c r="F8" s="215">
        <f t="shared" si="1"/>
        <v>6841.552855423969</v>
      </c>
      <c r="G8" s="212">
        <f>F8*(1+0.07)^-($C8-Assumptions!$D$7)</f>
        <v>5219.3879163730207</v>
      </c>
      <c r="H8" s="168"/>
      <c r="I8" s="47" t="s">
        <v>399</v>
      </c>
      <c r="J8" s="22">
        <f>118.895/127.192</f>
        <v>0.93476790993144221</v>
      </c>
      <c r="K8" s="117"/>
      <c r="L8" s="168"/>
      <c r="Q8" s="168"/>
    </row>
    <row r="9" spans="3:19" ht="15.75" customHeight="1" x14ac:dyDescent="0.25">
      <c r="C9" s="87">
        <f t="shared" ref="C9:C41" si="2">+C8+1</f>
        <v>2026</v>
      </c>
      <c r="D9" s="215">
        <f t="shared" si="0"/>
        <v>10069.498104339231</v>
      </c>
      <c r="E9" s="212" cm="1">
        <f t="array" ref="E9">IFERROR(_xlfn.XLOOKUP($C9,$N$12:$N$47,$Q$12:$Q$47*$J$8,0,0,1),0)</f>
        <v>3144.6661467149038</v>
      </c>
      <c r="F9" s="215">
        <f t="shared" si="1"/>
        <v>6924.8319576243266</v>
      </c>
      <c r="G9" s="212">
        <f>F9*(1+0.07)^-($C9-Assumptions!$D$7)</f>
        <v>4937.3094810329812</v>
      </c>
      <c r="H9" s="168"/>
      <c r="I9" s="168"/>
      <c r="J9" s="168"/>
      <c r="K9" s="117"/>
      <c r="L9" s="168"/>
      <c r="P9" s="117"/>
      <c r="Q9" s="168"/>
    </row>
    <row r="10" spans="3:19" ht="15.75" customHeight="1" x14ac:dyDescent="0.25">
      <c r="C10" s="87">
        <f t="shared" si="2"/>
        <v>2027</v>
      </c>
      <c r="D10" s="215">
        <f t="shared" si="0"/>
        <v>11900.944912173432</v>
      </c>
      <c r="E10" s="212" cm="1">
        <f t="array" ref="E10">IFERROR(_xlfn.XLOOKUP($C10,$N$12:$N$47,$Q$12:$Q$47*$J$8,0,0,1),0)</f>
        <v>99444.034659570796</v>
      </c>
      <c r="F10" s="215">
        <f t="shared" si="1"/>
        <v>-87543.08974739736</v>
      </c>
      <c r="G10" s="212">
        <f>F10*(1+0.07)^-($C10-Assumptions!$D$7)</f>
        <v>-58333.657102049292</v>
      </c>
      <c r="H10" s="168"/>
      <c r="I10" s="19" t="s">
        <v>1900</v>
      </c>
      <c r="N10" s="19" t="s">
        <v>428</v>
      </c>
    </row>
    <row r="11" spans="3:19" ht="15.75" customHeight="1" x14ac:dyDescent="0.25">
      <c r="C11" s="87">
        <f t="shared" si="2"/>
        <v>2028</v>
      </c>
      <c r="D11" s="215">
        <f t="shared" si="0"/>
        <v>13732.400283159881</v>
      </c>
      <c r="E11" s="212" cm="1">
        <f t="array" ref="E11">IFERROR(_xlfn.XLOOKUP($C11,$N$12:$N$47,$Q$12:$Q$47*$J$8,0,0,1),0)</f>
        <v>271120.06930417306</v>
      </c>
      <c r="F11" s="215">
        <f t="shared" si="1"/>
        <v>-257387.66902101316</v>
      </c>
      <c r="G11" s="212">
        <f>F11*(1+0.07)^-($C11-Assumptions!$D$7)</f>
        <v>-160288.10444711251</v>
      </c>
      <c r="H11" s="168"/>
      <c r="I11" s="39" t="s">
        <v>32</v>
      </c>
      <c r="J11" s="39" t="s">
        <v>95</v>
      </c>
      <c r="K11" s="39" t="s">
        <v>227</v>
      </c>
      <c r="L11" s="39" t="s">
        <v>398</v>
      </c>
      <c r="N11" s="39" t="s">
        <v>32</v>
      </c>
      <c r="O11" s="39" t="s">
        <v>95</v>
      </c>
      <c r="P11" s="39" t="s">
        <v>227</v>
      </c>
      <c r="Q11" s="39" t="s">
        <v>398</v>
      </c>
    </row>
    <row r="12" spans="3:19" ht="15.75" customHeight="1" x14ac:dyDescent="0.25">
      <c r="C12" s="87">
        <f t="shared" si="2"/>
        <v>2029</v>
      </c>
      <c r="D12" s="215">
        <f t="shared" si="0"/>
        <v>15563.853906564238</v>
      </c>
      <c r="E12" s="212" cm="1">
        <f t="array" ref="E12">IFERROR(_xlfn.XLOOKUP($C12,$N$12:$N$47,$Q$12:$Q$47*$J$8,0,0,1),0)</f>
        <v>5026.3145219662156</v>
      </c>
      <c r="F12" s="215">
        <f t="shared" si="1"/>
        <v>10537.539384598022</v>
      </c>
      <c r="G12" s="212">
        <f>F12*(1+0.07)^-($C12-Assumptions!$D$7)</f>
        <v>6132.9438615487206</v>
      </c>
      <c r="H12" s="168"/>
      <c r="I12" s="27">
        <v>2023</v>
      </c>
      <c r="J12" s="289">
        <f>IF(I12&lt;=(Assumptions!$D$34+1),IF(I12&lt;=Assumptions!$D$10,IF(I12&lt;=Assumptions!$D$34,_xlfn.XLOOKUP(I12,'O&amp;M + Rehab Cost Data'!$H$7:$AA$7,'O&amp;M + Rehab Cost Data'!$H$19:$AA$19,0,FALSE)*$J$8,0),0),0)</f>
        <v>3820.6252790741555</v>
      </c>
      <c r="K12" s="289">
        <f>IF(I12&lt;=Assumptions!$D$10,_xlfn.XLOOKUP(I12,'O&amp;M + Rehab Cost Data'!$H$22:$AO$22,'O&amp;M + Rehab Cost Data'!$H$27:$AO$27,0,FALSE)*$J$8,0)</f>
        <v>1073.804541040317</v>
      </c>
      <c r="L12" s="289">
        <f>SUM(J12:K12)</f>
        <v>4894.429820114472</v>
      </c>
      <c r="N12" s="27">
        <v>2023</v>
      </c>
      <c r="O12" s="289">
        <f>IF(N12&lt;=Assumptions!$D$10,_xlfn.XLOOKUP(N12,'O&amp;M + Rehab Cost Data'!$I$30:$AO$30,'O&amp;M + Rehab Cost Data'!$I$63:$AO$63)*$J$8,0)</f>
        <v>1929.5899842364299</v>
      </c>
      <c r="P12" s="289">
        <f>IF(N12&lt;=Assumptions!$D$10,_xlfn.XLOOKUP(N12,'O&amp;M + Rehab Cost Data'!$I$70:$AO$70,'O&amp;M + Rehab Cost Data'!$I$80:$AO$80)*$J$8,0)</f>
        <v>1073.804541040317</v>
      </c>
      <c r="Q12" s="289">
        <f>SUM(O12:P12)</f>
        <v>3003.3945252767471</v>
      </c>
    </row>
    <row r="13" spans="3:19" ht="15.75" customHeight="1" x14ac:dyDescent="0.25">
      <c r="C13" s="87">
        <f t="shared" si="2"/>
        <v>2030</v>
      </c>
      <c r="D13" s="215">
        <f t="shared" si="0"/>
        <v>17395.298792058147</v>
      </c>
      <c r="E13" s="212" cm="1">
        <f t="array" ref="E13">IFERROR(_xlfn.XLOOKUP($C13,$N$12:$N$47,$Q$12:$Q$47*$J$8,0,0,1),0)</f>
        <v>6774.4730527940856</v>
      </c>
      <c r="F13" s="215">
        <f t="shared" si="1"/>
        <v>10620.825739264063</v>
      </c>
      <c r="G13" s="212">
        <f>F13*(1+0.07)^-($C13-Assumptions!$D$7)</f>
        <v>5777.0254936919528</v>
      </c>
      <c r="H13" s="168"/>
      <c r="I13" s="27">
        <v>2024</v>
      </c>
      <c r="J13" s="289">
        <f>IF(I13&lt;=(Assumptions!$D$34+1),IF(I13&lt;=Assumptions!$D$10,IF(I13&lt;=Assumptions!$D$34,_xlfn.XLOOKUP(I13,'O&amp;M + Rehab Cost Data'!$H$7:$AA$7,'O&amp;M + Rehab Cost Data'!$H$19:$AA$19,0,FALSE)*$J$8,0),0),0)</f>
        <v>5569.8048697402346</v>
      </c>
      <c r="K13" s="289">
        <f>IF(I13&lt;=Assumptions!$D$10,_xlfn.XLOOKUP(I13,'O&amp;M + Rehab Cost Data'!$H$22:$AO$22,'O&amp;M + Rehab Cost Data'!$H$27:$AO$27,0,FALSE)*$J$8,0)</f>
        <v>1283.8837202575633</v>
      </c>
      <c r="L13" s="289">
        <f t="shared" ref="L13:L47" si="3">SUM(J13:K13)</f>
        <v>6853.6885899977979</v>
      </c>
      <c r="N13" s="27">
        <v>2024</v>
      </c>
      <c r="O13" s="289">
        <f>IF(N13&lt;=Assumptions!$D$10,_xlfn.XLOOKUP(N13,'O&amp;M + Rehab Cost Data'!$I$30:$AO$30,'O&amp;M + Rehab Cost Data'!$I$63:$AO$63)*$J$8,0)</f>
        <v>0</v>
      </c>
      <c r="P13" s="289">
        <f>IF(N13&lt;=Assumptions!$D$10,_xlfn.XLOOKUP(N13,'O&amp;M + Rehab Cost Data'!$I$70:$AO$70,'O&amp;M + Rehab Cost Data'!$I$80:$AO$80)*$J$8,0)</f>
        <v>1283.8837202575633</v>
      </c>
      <c r="Q13" s="289">
        <f t="shared" ref="Q13:Q47" si="4">SUM(O13:P13)</f>
        <v>1283.8837202575633</v>
      </c>
    </row>
    <row r="14" spans="3:19" ht="15.75" customHeight="1" x14ac:dyDescent="0.25">
      <c r="C14" s="87">
        <f t="shared" si="2"/>
        <v>2031</v>
      </c>
      <c r="D14" s="215">
        <f t="shared" si="0"/>
        <v>19226.752415462506</v>
      </c>
      <c r="E14" s="212" cm="1">
        <f t="array" ref="E14">IFERROR(_xlfn.XLOOKUP($C14,$N$12:$N$47,$Q$12:$Q$47*$J$8,0,0,1),0)</f>
        <v>8522.6416322189762</v>
      </c>
      <c r="F14" s="215">
        <f t="shared" si="1"/>
        <v>10704.11078324353</v>
      </c>
      <c r="G14" s="212">
        <f>F14*(1+0.07)^-($C14-Assumptions!$D$7)</f>
        <v>5441.4271395934484</v>
      </c>
      <c r="H14" s="168"/>
      <c r="I14" s="27">
        <v>2025</v>
      </c>
      <c r="J14" s="289">
        <f>IF(I14&lt;=(Assumptions!$D$34+1),IF(I14&lt;=Assumptions!$D$10,IF(I14&lt;=Assumptions!$D$34,_xlfn.XLOOKUP(I14,'O&amp;M + Rehab Cost Data'!$H$7:$AA$7,'O&amp;M + Rehab Cost Data'!$H$19:$AA$19,0,FALSE)*$J$8,0),0),0)</f>
        <v>7318.985582127807</v>
      </c>
      <c r="K14" s="289">
        <f>IF(I14&lt;=Assumptions!$D$10,_xlfn.XLOOKUP(I14,'O&amp;M + Rehab Cost Data'!$H$22:$AO$22,'O&amp;M + Rehab Cost Data'!$H$27:$AO$27,0,FALSE)*$J$8,0)</f>
        <v>1493.9529909349644</v>
      </c>
      <c r="L14" s="289">
        <f t="shared" si="3"/>
        <v>8812.938573062771</v>
      </c>
      <c r="N14" s="27">
        <v>2025</v>
      </c>
      <c r="O14" s="289">
        <f>IF(N14&lt;=Assumptions!$D$10,_xlfn.XLOOKUP(N14,'O&amp;M + Rehab Cost Data'!$I$30:$AO$30,'O&amp;M + Rehab Cost Data'!$I$63:$AO$63)*$J$8,0)</f>
        <v>0</v>
      </c>
      <c r="P14" s="289">
        <f>IF(N14&lt;=Assumptions!$D$10,_xlfn.XLOOKUP(N14,'O&amp;M + Rehab Cost Data'!$I$70:$AO$70,'O&amp;M + Rehab Cost Data'!$I$80:$AO$80)*$J$8,0)</f>
        <v>1493.9529909349644</v>
      </c>
      <c r="Q14" s="289">
        <f t="shared" si="4"/>
        <v>1493.9529909349644</v>
      </c>
    </row>
    <row r="15" spans="3:19" ht="15.75" customHeight="1" x14ac:dyDescent="0.25">
      <c r="C15" s="87">
        <f t="shared" si="2"/>
        <v>2032</v>
      </c>
      <c r="D15" s="215">
        <f t="shared" si="0"/>
        <v>21058.198174747449</v>
      </c>
      <c r="E15" s="212" cm="1">
        <f t="array" ref="E15">IFERROR(_xlfn.XLOOKUP($C15,$N$12:$N$47,$Q$12:$Q$47*$J$8,0,0,1),0)</f>
        <v>10270.795357196093</v>
      </c>
      <c r="F15" s="215">
        <f t="shared" si="1"/>
        <v>10787.402817551356</v>
      </c>
      <c r="G15" s="212">
        <f>F15*(1+0.07)^-($C15-Assumptions!$D$7)</f>
        <v>5125.0173703498049</v>
      </c>
      <c r="H15" s="168"/>
      <c r="I15" s="27">
        <v>2026</v>
      </c>
      <c r="J15" s="289">
        <f>IF(I15&lt;=(Assumptions!$D$34+1),IF(I15&lt;=Assumptions!$D$10,IF(I15&lt;=Assumptions!$D$34,_xlfn.XLOOKUP(I15,'O&amp;M + Rehab Cost Data'!$H$7:$AA$7,'O&amp;M + Rehab Cost Data'!$H$19:$AA$19,0,FALSE)*$J$8,0),0),0)</f>
        <v>9068.1580685577701</v>
      </c>
      <c r="K15" s="289">
        <f>IF(I15&lt;=Assumptions!$D$10,_xlfn.XLOOKUP(I15,'O&amp;M + Rehab Cost Data'!$H$22:$AO$22,'O&amp;M + Rehab Cost Data'!$H$27:$AO$27,0,FALSE)*$J$8,0)</f>
        <v>1704.0325440593749</v>
      </c>
      <c r="L15" s="289">
        <f t="shared" si="3"/>
        <v>10772.190612617145</v>
      </c>
      <c r="N15" s="27">
        <v>2026</v>
      </c>
      <c r="O15" s="289">
        <f>IF(N15&lt;=Assumptions!$D$10,_xlfn.XLOOKUP(N15,'O&amp;M + Rehab Cost Data'!$I$30:$AO$30,'O&amp;M + Rehab Cost Data'!$I$63:$AO$63)*$J$8,0)</f>
        <v>1660.0818134238002</v>
      </c>
      <c r="P15" s="289">
        <f>IF(N15&lt;=Assumptions!$D$10,_xlfn.XLOOKUP(N15,'O&amp;M + Rehab Cost Data'!$I$70:$AO$70,'O&amp;M + Rehab Cost Data'!$I$80:$AO$80)*$J$8,0)</f>
        <v>1704.0325440593749</v>
      </c>
      <c r="Q15" s="289">
        <f t="shared" si="4"/>
        <v>3364.1143574831749</v>
      </c>
    </row>
    <row r="16" spans="3:19" ht="15.75" customHeight="1" x14ac:dyDescent="0.25">
      <c r="C16" s="87">
        <f t="shared" si="2"/>
        <v>2033</v>
      </c>
      <c r="D16" s="215">
        <f t="shared" si="0"/>
        <v>22889.635196121952</v>
      </c>
      <c r="E16" s="212" cm="1">
        <f t="array" ref="E16">IFERROR(_xlfn.XLOOKUP($C16,$N$12:$N$47,$Q$12:$Q$47*$J$8,0,0,1),0)</f>
        <v>12018.962363797104</v>
      </c>
      <c r="F16" s="215">
        <f t="shared" si="1"/>
        <v>10870.672832324848</v>
      </c>
      <c r="G16" s="212">
        <f>F16*(1+0.07)^-($C16-Assumptions!$D$7)</f>
        <v>4826.7087425455884</v>
      </c>
      <c r="H16" s="168"/>
      <c r="I16" s="27">
        <v>2027</v>
      </c>
      <c r="J16" s="289">
        <f>IF(I16&lt;=(Assumptions!$D$34+1),IF(I16&lt;=Assumptions!$D$10,IF(I16&lt;=Assumptions!$D$34,_xlfn.XLOOKUP(I16,'O&amp;M + Rehab Cost Data'!$H$7:$AA$7,'O&amp;M + Rehab Cost Data'!$H$19:$AA$19,0,FALSE)*$J$8,0),0),0)</f>
        <v>10817.332424523553</v>
      </c>
      <c r="K16" s="289">
        <f>IF(I16&lt;=Assumptions!$D$10,_xlfn.XLOOKUP(I16,'O&amp;M + Rehab Cost Data'!$H$22:$AO$22,'O&amp;M + Rehab Cost Data'!$H$27:$AO$27,0,FALSE)*$J$8,0)</f>
        <v>1914.111162415875</v>
      </c>
      <c r="L16" s="289">
        <f t="shared" si="3"/>
        <v>12731.443586939427</v>
      </c>
      <c r="N16" s="27">
        <v>2027</v>
      </c>
      <c r="O16" s="289">
        <f>IF(N16&lt;=Assumptions!$D$10,_xlfn.XLOOKUP(N16,'O&amp;M + Rehab Cost Data'!$I$30:$AO$30,'O&amp;M + Rehab Cost Data'!$I$63:$AO$63)*$J$8,0)</f>
        <v>69222.209926761017</v>
      </c>
      <c r="P16" s="289">
        <f>IF(N16&lt;=Assumptions!$D$10,_xlfn.XLOOKUP(N16,'O&amp;M + Rehab Cost Data'!$I$70:$AO$70,'O&amp;M + Rehab Cost Data'!$I$80:$AO$80)*$J$8,0)</f>
        <v>37161.45344360888</v>
      </c>
      <c r="Q16" s="289">
        <f t="shared" si="4"/>
        <v>106383.6633703699</v>
      </c>
    </row>
    <row r="17" spans="3:17" ht="15.75" customHeight="1" x14ac:dyDescent="0.25">
      <c r="C17" s="87">
        <f t="shared" si="2"/>
        <v>2034</v>
      </c>
      <c r="D17" s="215">
        <f t="shared" si="0"/>
        <v>24721.072217496439</v>
      </c>
      <c r="E17" s="212" cm="1">
        <f t="array" ref="E17">IFERROR(_xlfn.XLOOKUP($C17,$N$12:$N$47,$Q$12:$Q$47*$J$8,0,0,1),0)</f>
        <v>279871.67503512069</v>
      </c>
      <c r="F17" s="215">
        <f t="shared" si="1"/>
        <v>-255150.60281762425</v>
      </c>
      <c r="G17" s="212">
        <f>F17*(1+0.07)^-($C17-Assumptions!$D$7)</f>
        <v>-105878.42902664299</v>
      </c>
      <c r="H17" s="168"/>
      <c r="I17" s="27">
        <v>2028</v>
      </c>
      <c r="J17" s="289">
        <f>IF(I17&lt;=(Assumptions!$D$34+1),IF(I17&lt;=Assumptions!$D$10,IF(I17&lt;=Assumptions!$D$34,_xlfn.XLOOKUP(I17,'O&amp;M + Rehab Cost Data'!$H$7:$AA$7,'O&amp;M + Rehab Cost Data'!$H$19:$AA$19,0,FALSE)*$J$8,0),0),0)</f>
        <v>12566.515754261272</v>
      </c>
      <c r="K17" s="289">
        <f>IF(I17&lt;=Assumptions!$D$10,_xlfn.XLOOKUP(I17,'O&amp;M + Rehab Cost Data'!$H$22:$AO$22,'O&amp;M + Rehab Cost Data'!$H$27:$AO$27,0,FALSE)*$J$8,0)</f>
        <v>2124.1899677259576</v>
      </c>
      <c r="L17" s="289">
        <f t="shared" si="3"/>
        <v>14690.705721987229</v>
      </c>
      <c r="N17" s="27">
        <v>2028</v>
      </c>
      <c r="O17" s="289">
        <f>IF(N17&lt;=Assumptions!$D$10,_xlfn.XLOOKUP(N17,'O&amp;M + Rehab Cost Data'!$I$30:$AO$30,'O&amp;M + Rehab Cost Data'!$I$63:$AO$63)*$J$8,0)</f>
        <v>288159.95224653714</v>
      </c>
      <c r="P17" s="289">
        <f>IF(N17&lt;=Assumptions!$D$10,_xlfn.XLOOKUP(N17,'O&amp;M + Rehab Cost Data'!$I$70:$AO$70,'O&amp;M + Rehab Cost Data'!$I$80:$AO$80)*$J$8,0)</f>
        <v>1880.0313939555947</v>
      </c>
      <c r="Q17" s="289">
        <f t="shared" si="4"/>
        <v>290039.98364049272</v>
      </c>
    </row>
    <row r="18" spans="3:17" ht="15.75" customHeight="1" x14ac:dyDescent="0.25">
      <c r="C18" s="87">
        <f t="shared" si="2"/>
        <v>2035</v>
      </c>
      <c r="D18" s="215">
        <f t="shared" si="0"/>
        <v>26552.510112661981</v>
      </c>
      <c r="E18" s="212" cm="1">
        <f t="array" ref="E18">IFERROR(_xlfn.XLOOKUP($C18,$N$12:$N$47,$Q$12:$Q$47*$J$8,0,0,1),0)</f>
        <v>13777.910641212249</v>
      </c>
      <c r="F18" s="215">
        <f t="shared" si="1"/>
        <v>12774.599471449732</v>
      </c>
      <c r="G18" s="212">
        <f>F18*(1+0.07)^-($C18-Assumptions!$D$7)</f>
        <v>4954.2099221190119</v>
      </c>
      <c r="H18" s="168"/>
      <c r="I18" s="27">
        <v>2029</v>
      </c>
      <c r="J18" s="289">
        <f>IF(I18&lt;=(Assumptions!$D$34+1),IF(I18&lt;=Assumptions!$D$10,IF(I18&lt;=Assumptions!$D$34,_xlfn.XLOOKUP(I18,'O&amp;M + Rehab Cost Data'!$H$7:$AA$7,'O&amp;M + Rehab Cost Data'!$H$19:$AA$19,0,FALSE)*$J$8,0),0),0)</f>
        <v>14315.696279695261</v>
      </c>
      <c r="K18" s="289">
        <f>IF(I18&lt;=Assumptions!$D$10,_xlfn.XLOOKUP(I18,'O&amp;M + Rehab Cost Data'!$H$22:$AO$22,'O&amp;M + Rehab Cost Data'!$H$27:$AO$27,0,FALSE)*$J$8,0)</f>
        <v>2334.26970780395</v>
      </c>
      <c r="L18" s="289">
        <f t="shared" si="3"/>
        <v>16649.96598749921</v>
      </c>
      <c r="N18" s="27">
        <v>2029</v>
      </c>
      <c r="O18" s="289">
        <f>IF(N18&lt;=Assumptions!$D$10,_xlfn.XLOOKUP(N18,'O&amp;M + Rehab Cost Data'!$I$30:$AO$30,'O&amp;M + Rehab Cost Data'!$I$63:$AO$63)*$J$8,0)</f>
        <v>3286.9619793619095</v>
      </c>
      <c r="P18" s="289">
        <f>IF(N18&lt;=Assumptions!$D$10,_xlfn.XLOOKUP(N18,'O&amp;M + Rehab Cost Data'!$I$70:$AO$70,'O&amp;M + Rehab Cost Data'!$I$80:$AO$80)*$J$8,0)</f>
        <v>2090.1101992656772</v>
      </c>
      <c r="Q18" s="289">
        <f t="shared" si="4"/>
        <v>5377.0721786275863</v>
      </c>
    </row>
    <row r="19" spans="3:17" ht="15.75" customHeight="1" x14ac:dyDescent="0.25">
      <c r="C19" s="87">
        <f t="shared" si="2"/>
        <v>2036</v>
      </c>
      <c r="D19" s="215">
        <f t="shared" si="0"/>
        <v>28384.025775230559</v>
      </c>
      <c r="E19" s="212" cm="1">
        <f t="array" ref="E19">IFERROR(_xlfn.XLOOKUP($C19,$N$12:$N$47,$Q$12:$Q$47*$J$8,0,0,1),0)</f>
        <v>15526.05615255354</v>
      </c>
      <c r="F19" s="215">
        <f t="shared" si="1"/>
        <v>12857.969622677019</v>
      </c>
      <c r="G19" s="212">
        <f>F19*(1+0.07)^-($C19-Assumptions!$D$7)</f>
        <v>4660.3199104216592</v>
      </c>
      <c r="H19" s="168"/>
      <c r="I19" s="27">
        <v>2030</v>
      </c>
      <c r="J19" s="289">
        <f>IF(I19&lt;=(Assumptions!$D$34+1),IF(I19&lt;=Assumptions!$D$10,IF(I19&lt;=Assumptions!$D$34,_xlfn.XLOOKUP(I19,'O&amp;M + Rehab Cost Data'!$H$7:$AA$7,'O&amp;M + Rehab Cost Data'!$H$19:$AA$19,0,FALSE)*$J$8,0),0),0)</f>
        <v>16064.878674665075</v>
      </c>
      <c r="K19" s="289">
        <f>IF(I19&lt;=Assumptions!$D$10,_xlfn.XLOOKUP(I19,'O&amp;M + Rehab Cost Data'!$H$22:$AO$22,'O&amp;M + Rehab Cost Data'!$H$27:$AO$27,0,FALSE)*$J$8,0)</f>
        <v>2544.3382306670233</v>
      </c>
      <c r="L19" s="289">
        <f t="shared" si="3"/>
        <v>18609.216905332098</v>
      </c>
      <c r="N19" s="27">
        <v>2030</v>
      </c>
      <c r="O19" s="289">
        <f>IF(N19&lt;=Assumptions!$D$10,_xlfn.XLOOKUP(N19,'O&amp;M + Rehab Cost Data'!$I$30:$AO$30,'O&amp;M + Rehab Cost Data'!$I$63:$AO$63)*$J$8,0)</f>
        <v>4947.0440732160832</v>
      </c>
      <c r="P19" s="289">
        <f>IF(N19&lt;=Assumptions!$D$10,_xlfn.XLOOKUP(N19,'O&amp;M + Rehab Cost Data'!$I$70:$AO$70,'O&amp;M + Rehab Cost Data'!$I$80:$AO$80)*$J$8,0)</f>
        <v>2300.1805916645703</v>
      </c>
      <c r="Q19" s="289">
        <f t="shared" si="4"/>
        <v>7247.224664880654</v>
      </c>
    </row>
    <row r="20" spans="3:17" ht="15.75" customHeight="1" x14ac:dyDescent="0.25">
      <c r="C20" s="87">
        <f t="shared" si="2"/>
        <v>2037</v>
      </c>
      <c r="D20" s="215">
        <f t="shared" si="0"/>
        <v>30215.454058694606</v>
      </c>
      <c r="E20" s="212" cm="1">
        <f t="array" ref="E20">IFERROR(_xlfn.XLOOKUP($C20,$N$12:$N$47,$Q$12:$Q$47*$J$8,0,0,1),0)</f>
        <v>17274.235741745622</v>
      </c>
      <c r="F20" s="215">
        <f t="shared" si="1"/>
        <v>12941.218316948984</v>
      </c>
      <c r="G20" s="212">
        <f>F20*(1+0.07)^-($C20-Assumptions!$D$7)</f>
        <v>4383.6383815896788</v>
      </c>
      <c r="H20" s="168"/>
      <c r="I20" s="27">
        <v>2031</v>
      </c>
      <c r="J20" s="289">
        <f>IF(I20&lt;=(Assumptions!$D$34+1),IF(I20&lt;=Assumptions!$D$10,IF(I20&lt;=Assumptions!$D$34,_xlfn.XLOOKUP(I20,'O&amp;M + Rehab Cost Data'!$H$7:$AA$7,'O&amp;M + Rehab Cost Data'!$H$19:$AA$19,0,FALSE)*$J$8,0),0),0)</f>
        <v>17814.059200099065</v>
      </c>
      <c r="K20" s="289">
        <f>IF(I20&lt;=Assumptions!$D$10,_xlfn.XLOOKUP(I20,'O&amp;M + Rehab Cost Data'!$H$22:$AO$22,'O&amp;M + Rehab Cost Data'!$H$27:$AO$27,0,FALSE)*$J$8,0)</f>
        <v>2754.4179707450157</v>
      </c>
      <c r="L20" s="289">
        <f t="shared" si="3"/>
        <v>20568.477170844082</v>
      </c>
      <c r="N20" s="27">
        <v>2031</v>
      </c>
      <c r="O20" s="289">
        <f>IF(N20&lt;=Assumptions!$D$10,_xlfn.XLOOKUP(N20,'O&amp;M + Rehab Cost Data'!$I$30:$AO$30,'O&amp;M + Rehab Cost Data'!$I$63:$AO$63)*$J$8,0)</f>
        <v>6607.1294387579401</v>
      </c>
      <c r="P20" s="289">
        <f>IF(N20&lt;=Assumptions!$D$10,_xlfn.XLOOKUP(N20,'O&amp;M + Rehab Cost Data'!$I$70:$AO$70,'O&amp;M + Rehab Cost Data'!$I$80:$AO$80)*$J$8,0)</f>
        <v>2510.2584622067425</v>
      </c>
      <c r="Q20" s="289">
        <f t="shared" si="4"/>
        <v>9117.3879009646826</v>
      </c>
    </row>
    <row r="21" spans="3:17" ht="15.75" customHeight="1" x14ac:dyDescent="0.25">
      <c r="C21" s="87">
        <f t="shared" si="2"/>
        <v>2038</v>
      </c>
      <c r="D21" s="215">
        <f t="shared" si="0"/>
        <v>3949.3581457957139</v>
      </c>
      <c r="E21" s="212" cm="1">
        <f t="array" ref="E21">IFERROR(_xlfn.XLOOKUP($C21,$N$12:$N$47,$Q$12:$Q$47*$J$8,0,0,1),0)</f>
        <v>19022.396981325754</v>
      </c>
      <c r="F21" s="215">
        <f t="shared" si="1"/>
        <v>-15073.03883553004</v>
      </c>
      <c r="G21" s="212">
        <f>F21*(1+0.07)^-($C21-Assumptions!$D$7)</f>
        <v>-4771.7380817997837</v>
      </c>
      <c r="H21" s="168"/>
      <c r="I21" s="27">
        <v>2032</v>
      </c>
      <c r="J21" s="289">
        <f>IF(I21&lt;=(Assumptions!$D$34+1),IF(I21&lt;=Assumptions!$D$10,IF(I21&lt;=Assumptions!$D$34,_xlfn.XLOOKUP(I21,'O&amp;M + Rehab Cost Data'!$H$7:$AA$7,'O&amp;M + Rehab Cost Data'!$H$19:$AA$19,0,FALSE)*$J$8,0),0),0)</f>
        <v>19563.232247389769</v>
      </c>
      <c r="K21" s="289">
        <f>IF(I21&lt;=Assumptions!$D$10,_xlfn.XLOOKUP(I21,'O&amp;M + Rehab Cost Data'!$H$22:$AO$22,'O&amp;M + Rehab Cost Data'!$H$27:$AO$27,0,FALSE)*$J$8,0)</f>
        <v>2964.4967760550976</v>
      </c>
      <c r="L21" s="289">
        <f t="shared" si="3"/>
        <v>22527.729023444866</v>
      </c>
      <c r="N21" s="27">
        <v>2032</v>
      </c>
      <c r="O21" s="289">
        <f>IF(N21&lt;=Assumptions!$D$10,_xlfn.XLOOKUP(N21,'O&amp;M + Rehab Cost Data'!$I$30:$AO$30,'O&amp;M + Rehab Cost Data'!$I$63:$AO$63)*$J$8,0)</f>
        <v>8267.1979784774176</v>
      </c>
      <c r="P21" s="289">
        <f>IF(N21&lt;=Assumptions!$D$10,_xlfn.XLOOKUP(N21,'O&amp;M + Rehab Cost Data'!$I$70:$AO$70,'O&amp;M + Rehab Cost Data'!$I$80:$AO$80)*$J$8,0)</f>
        <v>2720.3372675168248</v>
      </c>
      <c r="Q21" s="289">
        <f t="shared" si="4"/>
        <v>10987.535245994242</v>
      </c>
    </row>
    <row r="22" spans="3:17" ht="15.75" customHeight="1" x14ac:dyDescent="0.25">
      <c r="C22" s="87">
        <f t="shared" si="2"/>
        <v>2039</v>
      </c>
      <c r="D22" s="215">
        <f t="shared" si="0"/>
        <v>4145.7252074369053</v>
      </c>
      <c r="E22" s="212" cm="1">
        <f t="array" ref="E22">IFERROR(_xlfn.XLOOKUP($C22,$N$12:$N$47,$Q$12:$Q$47*$J$8,0,0,1),0)</f>
        <v>24850.076979862759</v>
      </c>
      <c r="F22" s="215">
        <f t="shared" si="1"/>
        <v>-20704.351772425853</v>
      </c>
      <c r="G22" s="212">
        <f>F22*(1+0.07)^-($C22-Assumptions!$D$7)</f>
        <v>-6125.6706002899373</v>
      </c>
      <c r="H22" s="168"/>
      <c r="I22" s="27">
        <v>2033</v>
      </c>
      <c r="J22" s="289">
        <f>IF(I22&lt;=(Assumptions!$D$34+1),IF(I22&lt;=Assumptions!$D$10,IF(I22&lt;=Assumptions!$D$34,_xlfn.XLOOKUP(I22,'O&amp;M + Rehab Cost Data'!$H$7:$AA$7,'O&amp;M + Rehab Cost Data'!$H$19:$AA$19,0,FALSE)*$J$8,0),0),0)</f>
        <v>21312.395947001387</v>
      </c>
      <c r="K22" s="289">
        <f>IF(I22&lt;=Assumptions!$D$10,_xlfn.XLOOKUP(I22,'O&amp;M + Rehab Cost Data'!$H$22:$AO$22,'O&amp;M + Rehab Cost Data'!$H$27:$AO$27,0,FALSE)*$J$8,0)</f>
        <v>3174.5755813651799</v>
      </c>
      <c r="L22" s="289">
        <f t="shared" si="3"/>
        <v>24486.971528366568</v>
      </c>
      <c r="N22" s="27">
        <v>2033</v>
      </c>
      <c r="O22" s="289">
        <f>IF(N22&lt;=Assumptions!$D$10,_xlfn.XLOOKUP(N22,'O&amp;M + Rehab Cost Data'!$I$30:$AO$30,'O&amp;M + Rehab Cost Data'!$I$63:$AO$63)*$J$8,0)</f>
        <v>9927.2797919012191</v>
      </c>
      <c r="P22" s="289">
        <f>IF(N22&lt;=Assumptions!$D$10,_xlfn.XLOOKUP(N22,'O&amp;M + Rehab Cost Data'!$I$70:$AO$70,'O&amp;M + Rehab Cost Data'!$I$80:$AO$80)*$J$8,0)</f>
        <v>2930.4170075948173</v>
      </c>
      <c r="Q22" s="289">
        <f t="shared" si="4"/>
        <v>12857.696799496036</v>
      </c>
    </row>
    <row r="23" spans="3:17" ht="15.75" customHeight="1" x14ac:dyDescent="0.25">
      <c r="C23" s="87">
        <f t="shared" si="2"/>
        <v>2040</v>
      </c>
      <c r="D23" s="215">
        <f t="shared" si="0"/>
        <v>4342.0992594064592</v>
      </c>
      <c r="E23" s="212" cm="1">
        <f t="array" ref="E23">IFERROR(_xlfn.XLOOKUP($C23,$N$12:$N$47,$Q$12:$Q$47*$J$8,0,0,1),0)</f>
        <v>51751.975063416096</v>
      </c>
      <c r="F23" s="215">
        <f t="shared" si="1"/>
        <v>-47409.875804009636</v>
      </c>
      <c r="G23" s="212">
        <f>F23*(1+0.07)^-($C23-Assumptions!$D$7)</f>
        <v>-13109.225726817638</v>
      </c>
      <c r="H23" s="168"/>
      <c r="I23" s="27">
        <v>2034</v>
      </c>
      <c r="J23" s="289">
        <f>IF(I23&lt;=(Assumptions!$D$34+1),IF(I23&lt;=Assumptions!$D$10,IF(I23&lt;=Assumptions!$D$34,_xlfn.XLOOKUP(I23,'O&amp;M + Rehab Cost Data'!$H$7:$AA$7,'O&amp;M + Rehab Cost Data'!$H$19:$AA$19,0,FALSE)*$J$8,0),0),0)</f>
        <v>23061.568059524183</v>
      </c>
      <c r="K23" s="289">
        <f>IF(I23&lt;=Assumptions!$D$10,_xlfn.XLOOKUP(I23,'O&amp;M + Rehab Cost Data'!$H$22:$AO$22,'O&amp;M + Rehab Cost Data'!$H$27:$AO$27,0,FALSE)*$J$8,0)</f>
        <v>3384.6459737640735</v>
      </c>
      <c r="L23" s="289">
        <f t="shared" si="3"/>
        <v>26446.214033288255</v>
      </c>
      <c r="N23" s="27">
        <v>2034</v>
      </c>
      <c r="O23" s="289">
        <f>IF(N23&lt;=Assumptions!$D$10,_xlfn.XLOOKUP(N23,'O&amp;M + Rehab Cost Data'!$I$30:$AO$30,'O&amp;M + Rehab Cost Data'!$I$63:$AO$63)*$J$8,0)</f>
        <v>296261.81791826186</v>
      </c>
      <c r="P23" s="289">
        <f>IF(N23&lt;=Assumptions!$D$10,_xlfn.XLOOKUP(N23,'O&amp;M + Rehab Cost Data'!$I$70:$AO$70,'O&amp;M + Rehab Cost Data'!$I$80:$AO$80)*$J$8,0)</f>
        <v>3140.4958129049</v>
      </c>
      <c r="Q23" s="289">
        <f t="shared" si="4"/>
        <v>299402.31373116677</v>
      </c>
    </row>
    <row r="24" spans="3:17" ht="15.75" customHeight="1" x14ac:dyDescent="0.25">
      <c r="C24" s="87">
        <f t="shared" si="2"/>
        <v>2041</v>
      </c>
      <c r="D24" s="215">
        <f t="shared" si="0"/>
        <v>4538.4750589581054</v>
      </c>
      <c r="E24" s="212" cm="1">
        <f t="array" ref="E24">IFERROR(_xlfn.XLOOKUP($C24,$N$12:$N$47,$Q$12:$Q$47*$J$8,0,0,1),0)</f>
        <v>20301.740315165844</v>
      </c>
      <c r="F24" s="215">
        <f t="shared" si="1"/>
        <v>-15763.265256207738</v>
      </c>
      <c r="G24" s="212">
        <f>F24*(1+0.07)^-($C24-Assumptions!$D$7)</f>
        <v>-4073.5272885997065</v>
      </c>
      <c r="H24" s="168"/>
      <c r="I24" s="27">
        <v>2035</v>
      </c>
      <c r="J24" s="289">
        <f>IF(I24&lt;=(Assumptions!$D$34+1),IF(I24&lt;=Assumptions!$D$10,IF(I24&lt;=Assumptions!$D$34,_xlfn.XLOOKUP(I24,'O&amp;M + Rehab Cost Data'!$H$7:$AA$7,'O&amp;M + Rehab Cost Data'!$H$19:$AA$19,0,FALSE)*$J$8,0),0),0)</f>
        <v>24810.733628671616</v>
      </c>
      <c r="K24" s="289">
        <f>IF(I24&lt;=Assumptions!$D$10,_xlfn.XLOOKUP(I24,'O&amp;M + Rehab Cost Data'!$H$22:$AO$22,'O&amp;M + Rehab Cost Data'!$H$27:$AO$27,0,FALSE)*$J$8,0)</f>
        <v>3594.7238443062452</v>
      </c>
      <c r="L24" s="289">
        <f t="shared" si="3"/>
        <v>28405.457472977861</v>
      </c>
      <c r="N24" s="27">
        <v>2035</v>
      </c>
      <c r="O24" s="289">
        <f>IF(N24&lt;=Assumptions!$D$10,_xlfn.XLOOKUP(N24,'O&amp;M + Rehab Cost Data'!$I$30:$AO$30,'O&amp;M + Rehab Cost Data'!$I$63:$AO$63)*$J$8,0)</f>
        <v>11388.826716318639</v>
      </c>
      <c r="P24" s="289">
        <f>IF(N24&lt;=Assumptions!$D$10,_xlfn.XLOOKUP(N24,'O&amp;M + Rehab Cost Data'!$I$70:$AO$70,'O&amp;M + Rehab Cost Data'!$I$80:$AO$80)*$J$8,0)</f>
        <v>3350.5652705358825</v>
      </c>
      <c r="Q24" s="289">
        <f t="shared" si="4"/>
        <v>14739.391986854522</v>
      </c>
    </row>
    <row r="25" spans="3:17" ht="15.75" customHeight="1" x14ac:dyDescent="0.25">
      <c r="C25" s="87">
        <f t="shared" si="2"/>
        <v>2042</v>
      </c>
      <c r="D25" s="215">
        <f t="shared" si="0"/>
        <v>4734.8499847187049</v>
      </c>
      <c r="E25" s="212" cm="1">
        <f t="array" ref="E25">IFERROR(_xlfn.XLOOKUP($C25,$N$12:$N$47,$Q$12:$Q$47*$J$8,0,0,1),0)</f>
        <v>22027.813689941173</v>
      </c>
      <c r="F25" s="215">
        <f t="shared" si="1"/>
        <v>-17292.963705222468</v>
      </c>
      <c r="G25" s="212">
        <f>F25*(1+0.07)^-($C25-Assumptions!$D$7)</f>
        <v>-4176.477043364499</v>
      </c>
      <c r="H25" s="168"/>
      <c r="I25" s="27">
        <v>2036</v>
      </c>
      <c r="J25" s="289">
        <f>IF(I25&lt;=(Assumptions!$D$34+1),IF(I25&lt;=Assumptions!$D$10,IF(I25&lt;=Assumptions!$D$34,_xlfn.XLOOKUP(I25,'O&amp;M + Rehab Cost Data'!$H$7:$AA$7,'O&amp;M + Rehab Cost Data'!$H$19:$AA$19,0,FALSE)*$J$8,0),0),0)</f>
        <v>26559.980522627204</v>
      </c>
      <c r="K25" s="289">
        <f>IF(I25&lt;=Assumptions!$D$10,_xlfn.XLOOKUP(I25,'O&amp;M + Rehab Cost Data'!$H$22:$AO$22,'O&amp;M + Rehab Cost Data'!$H$27:$AO$27,0,FALSE)*$J$8,0)</f>
        <v>3804.8035843842381</v>
      </c>
      <c r="L25" s="289">
        <f t="shared" si="3"/>
        <v>30364.784107011441</v>
      </c>
      <c r="N25" s="27">
        <v>2036</v>
      </c>
      <c r="O25" s="289">
        <f>IF(N25&lt;=Assumptions!$D$10,_xlfn.XLOOKUP(N25,'O&amp;M + Rehab Cost Data'!$I$30:$AO$30,'O&amp;M + Rehab Cost Data'!$I$63:$AO$63)*$J$8,0)</f>
        <v>13048.886469219762</v>
      </c>
      <c r="P25" s="289">
        <f>IF(N25&lt;=Assumptions!$D$10,_xlfn.XLOOKUP(N25,'O&amp;M + Rehab Cost Data'!$I$70:$AO$70,'O&amp;M + Rehab Cost Data'!$I$80:$AO$80)*$J$8,0)</f>
        <v>3560.6440758459653</v>
      </c>
      <c r="Q25" s="289">
        <f t="shared" si="4"/>
        <v>16609.530545065729</v>
      </c>
    </row>
    <row r="26" spans="3:17" ht="15.75" customHeight="1" x14ac:dyDescent="0.25">
      <c r="C26" s="87">
        <f t="shared" si="2"/>
        <v>2043</v>
      </c>
      <c r="D26" s="215">
        <f t="shared" si="0"/>
        <v>4931.2207871053306</v>
      </c>
      <c r="E26" s="212" cm="1">
        <f t="array" ref="E26">IFERROR(_xlfn.XLOOKUP($C26,$N$12:$N$47,$Q$12:$Q$47*$J$8,0,0,1),0)</f>
        <v>288989.78892491321</v>
      </c>
      <c r="F26" s="215">
        <f t="shared" si="1"/>
        <v>-284058.56813780789</v>
      </c>
      <c r="G26" s="212">
        <f>F26*(1+0.07)^-($C26-Assumptions!$D$7)</f>
        <v>-64115.758510706342</v>
      </c>
      <c r="H26" s="168"/>
      <c r="I26" s="27">
        <v>2037</v>
      </c>
      <c r="J26" s="289">
        <f>IF(I26&lt;=(Assumptions!$D$34+1),IF(I26&lt;=Assumptions!$D$10,IF(I26&lt;=Assumptions!$D$34,_xlfn.XLOOKUP(I26,'O&amp;M + Rehab Cost Data'!$H$7:$AA$7,'O&amp;M + Rehab Cost Data'!$H$19:$AA$19,0,FALSE)*$J$8,0),0),0)</f>
        <v>28309.134874559721</v>
      </c>
      <c r="K26" s="289">
        <f>IF(I26&lt;=Assumptions!$D$10,_xlfn.XLOOKUP(I26,'O&amp;M + Rehab Cost Data'!$H$22:$AO$22,'O&amp;M + Rehab Cost Data'!$H$27:$AO$27,0,FALSE)*$J$8,0)</f>
        <v>4014.8823896943204</v>
      </c>
      <c r="L26" s="289">
        <f t="shared" si="3"/>
        <v>32324.017264254042</v>
      </c>
      <c r="N26" s="27">
        <v>2037</v>
      </c>
      <c r="O26" s="289">
        <f>IF(N26&lt;=Assumptions!$D$10,_xlfn.XLOOKUP(N26,'O&amp;M + Rehab Cost Data'!$I$30:$AO$30,'O&amp;M + Rehab Cost Data'!$I$63:$AO$63)*$J$8,0)</f>
        <v>14708.982678069375</v>
      </c>
      <c r="P26" s="289">
        <f>IF(N26&lt;=Assumptions!$D$10,_xlfn.XLOOKUP(N26,'O&amp;M + Rehab Cost Data'!$I$70:$AO$70,'O&amp;M + Rehab Cost Data'!$I$80:$AO$80)*$J$8,0)</f>
        <v>3770.7228811560685</v>
      </c>
      <c r="Q26" s="289">
        <f t="shared" si="4"/>
        <v>18479.705559225444</v>
      </c>
    </row>
    <row r="27" spans="3:17" ht="15.75" customHeight="1" x14ac:dyDescent="0.25">
      <c r="C27" s="87">
        <f t="shared" si="2"/>
        <v>2044</v>
      </c>
      <c r="D27" s="215">
        <f t="shared" si="0"/>
        <v>5127.59397868633</v>
      </c>
      <c r="E27" s="212" cm="1">
        <f t="array" ref="E27">IFERROR(_xlfn.XLOOKUP($C27,$N$12:$N$47,$Q$12:$Q$47*$J$8,0,0,1),0)</f>
        <v>23928.207766627624</v>
      </c>
      <c r="F27" s="215">
        <f t="shared" si="1"/>
        <v>-18800.613787941293</v>
      </c>
      <c r="G27" s="212">
        <f>F27*(1+0.07)^-($C27-Assumptions!$D$7)</f>
        <v>-3965.9308835432385</v>
      </c>
      <c r="H27" s="168"/>
      <c r="I27" s="27">
        <v>2038</v>
      </c>
      <c r="J27" s="289">
        <f>IF(I27&lt;=(Assumptions!$D$34+1),IF(I27&lt;=Assumptions!$D$10,IF(I27&lt;=Assumptions!$D$34,_xlfn.XLOOKUP(I27,'O&amp;M + Rehab Cost Data'!$H$7:$AA$7,'O&amp;M + Rehab Cost Data'!$H$19:$AA$19,0,FALSE)*$J$8,0),0),0)</f>
        <v>0</v>
      </c>
      <c r="K27" s="289">
        <f>IF(I27&lt;=Assumptions!$D$10,_xlfn.XLOOKUP(I27,'O&amp;M + Rehab Cost Data'!$H$22:$AO$22,'O&amp;M + Rehab Cost Data'!$H$27:$AO$27,0,FALSE)*$J$8,0)</f>
        <v>4224.9611950044027</v>
      </c>
      <c r="L27" s="289">
        <f t="shared" si="3"/>
        <v>4224.9611950044027</v>
      </c>
      <c r="N27" s="27">
        <v>2038</v>
      </c>
      <c r="O27" s="289">
        <f>IF(N27&lt;=Assumptions!$D$10,_xlfn.XLOOKUP(N27,'O&amp;M + Rehab Cost Data'!$I$30:$AO$30,'O&amp;M + Rehab Cost Data'!$I$63:$AO$63)*$J$8,0)</f>
        <v>16369.05925679288</v>
      </c>
      <c r="P27" s="289">
        <f>IF(N27&lt;=Assumptions!$D$10,_xlfn.XLOOKUP(N27,'O&amp;M + Rehab Cost Data'!$I$70:$AO$70,'O&amp;M + Rehab Cost Data'!$I$80:$AO$80)*$J$8,0)</f>
        <v>3980.8016864661727</v>
      </c>
      <c r="Q27" s="289">
        <f t="shared" si="4"/>
        <v>20349.860943259053</v>
      </c>
    </row>
    <row r="28" spans="3:17" ht="15.75" customHeight="1" x14ac:dyDescent="0.25">
      <c r="C28" s="87">
        <f t="shared" si="2"/>
        <v>2045</v>
      </c>
      <c r="D28" s="215">
        <f t="shared" si="0"/>
        <v>5323.9671702673795</v>
      </c>
      <c r="E28" s="212" cm="1">
        <f t="array" ref="E28">IFERROR(_xlfn.XLOOKUP($C28,$N$12:$N$47,$Q$12:$Q$47*$J$8,0,0,1),0)</f>
        <v>25654.292791950396</v>
      </c>
      <c r="F28" s="215">
        <f t="shared" si="1"/>
        <v>-20330.325621683016</v>
      </c>
      <c r="G28" s="212">
        <f>F28*(1+0.07)^-($C28-Assumptions!$D$7)</f>
        <v>-4008.0549787732189</v>
      </c>
      <c r="H28" s="168"/>
      <c r="I28" s="27">
        <v>2039</v>
      </c>
      <c r="J28" s="289">
        <f>IF(I28&lt;=(Assumptions!$D$34+1),IF(I28&lt;=Assumptions!$D$10,IF(I28&lt;=Assumptions!$D$34,_xlfn.XLOOKUP(I28,'O&amp;M + Rehab Cost Data'!$H$7:$AA$7,'O&amp;M + Rehab Cost Data'!$H$19:$AA$19,0,FALSE)*$J$8,0),0),0)</f>
        <v>0</v>
      </c>
      <c r="K28" s="289">
        <f>IF(I28&lt;=Assumptions!$D$10,_xlfn.XLOOKUP(I28,'O&amp;M + Rehab Cost Data'!$H$22:$AO$22,'O&amp;M + Rehab Cost Data'!$H$27:$AO$27,0,FALSE)*$J$8,0)</f>
        <v>4435.0315874032958</v>
      </c>
      <c r="L28" s="289">
        <f t="shared" si="3"/>
        <v>4435.0315874032958</v>
      </c>
      <c r="N28" s="27">
        <v>2039</v>
      </c>
      <c r="O28" s="289">
        <f>IF(N28&lt;=Assumptions!$D$10,_xlfn.XLOOKUP(N28,'O&amp;M + Rehab Cost Data'!$I$30:$AO$30,'O&amp;M + Rehab Cost Data'!$I$63:$AO$63)*$J$8,0)</f>
        <v>18029.156400410404</v>
      </c>
      <c r="P28" s="289">
        <f>IF(N28&lt;=Assumptions!$D$10,_xlfn.XLOOKUP(N28,'O&amp;M + Rehab Cost Data'!$I$70:$AO$70,'O&amp;M + Rehab Cost Data'!$I$80:$AO$80)*$J$8,0)</f>
        <v>8555.0648975643126</v>
      </c>
      <c r="Q28" s="289">
        <f t="shared" si="4"/>
        <v>26584.221297974716</v>
      </c>
    </row>
    <row r="29" spans="3:17" ht="15.75" customHeight="1" x14ac:dyDescent="0.25">
      <c r="C29" s="87">
        <f t="shared" si="2"/>
        <v>2046</v>
      </c>
      <c r="D29" s="215">
        <f t="shared" si="0"/>
        <v>0</v>
      </c>
      <c r="E29" s="212" cm="1">
        <f t="array" ref="E29">IFERROR(_xlfn.XLOOKUP($C29,$N$12:$N$47,$Q$12:$Q$47*$J$8,0,0,1),0)</f>
        <v>0</v>
      </c>
      <c r="F29" s="215">
        <f t="shared" si="1"/>
        <v>0</v>
      </c>
      <c r="G29" s="212">
        <f>F29*(1+0.07)^-($C29-Assumptions!$D$7)</f>
        <v>0</v>
      </c>
      <c r="H29" s="168"/>
      <c r="I29" s="27">
        <v>2040</v>
      </c>
      <c r="J29" s="289">
        <f>IF(I29&lt;=(Assumptions!$D$34+1),IF(I29&lt;=Assumptions!$D$10,IF(I29&lt;=Assumptions!$D$34,_xlfn.XLOOKUP(I29,'O&amp;M + Rehab Cost Data'!$H$7:$AA$7,'O&amp;M + Rehab Cost Data'!$H$19:$AA$19,0,FALSE)*$J$8,0),0),0)</f>
        <v>0</v>
      </c>
      <c r="K29" s="289">
        <f>IF(I29&lt;=Assumptions!$D$10,_xlfn.XLOOKUP(I29,'O&amp;M + Rehab Cost Data'!$H$22:$AO$22,'O&amp;M + Rehab Cost Data'!$H$27:$AO$27,0,FALSE)*$J$8,0)</f>
        <v>4645.1094579454675</v>
      </c>
      <c r="L29" s="289">
        <f t="shared" si="3"/>
        <v>4645.1094579454675</v>
      </c>
      <c r="N29" s="27">
        <v>2040</v>
      </c>
      <c r="O29" s="289">
        <f>IF(N29&lt;=Assumptions!$D$10,_xlfn.XLOOKUP(N29,'O&amp;M + Rehab Cost Data'!$I$30:$AO$30,'O&amp;M + Rehab Cost Data'!$I$63:$AO$63)*$J$8,0)</f>
        <v>19689.216153311529</v>
      </c>
      <c r="P29" s="289">
        <f>IF(N29&lt;=Assumptions!$D$10,_xlfn.XLOOKUP(N29,'O&amp;M + Rehab Cost Data'!$I$70:$AO$70,'O&amp;M + Rehab Cost Data'!$I$80:$AO$80)*$J$8,0)</f>
        <v>35674.232370730861</v>
      </c>
      <c r="Q29" s="289">
        <f t="shared" si="4"/>
        <v>55363.448524042389</v>
      </c>
    </row>
    <row r="30" spans="3:17" ht="15.75" customHeight="1" x14ac:dyDescent="0.25">
      <c r="C30" s="87">
        <f t="shared" si="2"/>
        <v>2047</v>
      </c>
      <c r="D30" s="215">
        <f t="shared" si="0"/>
        <v>0</v>
      </c>
      <c r="E30" s="212" cm="1">
        <f t="array" ref="E30">IFERROR(_xlfn.XLOOKUP($C30,$N$12:$N$47,$Q$12:$Q$47*$J$8,0,0,1),0)</f>
        <v>0</v>
      </c>
      <c r="F30" s="215">
        <f t="shared" si="1"/>
        <v>0</v>
      </c>
      <c r="G30" s="212">
        <f>F30*(1+0.07)^-($C30-Assumptions!$D$7)</f>
        <v>0</v>
      </c>
      <c r="H30" s="168"/>
      <c r="I30" s="27">
        <v>2041</v>
      </c>
      <c r="J30" s="289">
        <f>IF(I30&lt;=(Assumptions!$D$34+1),IF(I30&lt;=Assumptions!$D$10,IF(I30&lt;=Assumptions!$D$34,_xlfn.XLOOKUP(I30,'O&amp;M + Rehab Cost Data'!$H$7:$AA$7,'O&amp;M + Rehab Cost Data'!$H$19:$AA$19,0,FALSE)*$J$8,0),0),0)</f>
        <v>0</v>
      </c>
      <c r="K30" s="289">
        <f>IF(I30&lt;=Assumptions!$D$10,_xlfn.XLOOKUP(I30,'O&amp;M + Rehab Cost Data'!$H$22:$AO$22,'O&amp;M + Rehab Cost Data'!$H$27:$AO$27,0,FALSE)*$J$8,0)</f>
        <v>4855.1891980234604</v>
      </c>
      <c r="L30" s="289">
        <f t="shared" si="3"/>
        <v>4855.1891980234604</v>
      </c>
      <c r="N30" s="27">
        <v>2041</v>
      </c>
      <c r="O30" s="289">
        <f>IF(N30&lt;=Assumptions!$D$10,_xlfn.XLOOKUP(N30,'O&amp;M + Rehab Cost Data'!$I$30:$AO$30,'O&amp;M + Rehab Cost Data'!$I$63:$AO$63)*$J$8,0)</f>
        <v>21349.291797267124</v>
      </c>
      <c r="P30" s="289">
        <f>IF(N30&lt;=Assumptions!$D$10,_xlfn.XLOOKUP(N30,'O&amp;M + Rehab Cost Data'!$I$70:$AO$70,'O&amp;M + Rehab Cost Data'!$I$80:$AO$80)*$J$8,0)</f>
        <v>369.19051205264481</v>
      </c>
      <c r="Q30" s="289">
        <f t="shared" si="4"/>
        <v>21718.48230931977</v>
      </c>
    </row>
    <row r="31" spans="3:17" ht="15.75" customHeight="1" x14ac:dyDescent="0.25">
      <c r="C31" s="87">
        <f t="shared" si="2"/>
        <v>2048</v>
      </c>
      <c r="D31" s="215">
        <f t="shared" si="0"/>
        <v>0</v>
      </c>
      <c r="E31" s="212" cm="1">
        <f t="array" ref="E31">IFERROR(_xlfn.XLOOKUP($C31,$N$12:$N$47,$Q$12:$Q$47*$J$8,0,0,1),0)</f>
        <v>0</v>
      </c>
      <c r="F31" s="215">
        <f t="shared" si="1"/>
        <v>0</v>
      </c>
      <c r="G31" s="212">
        <f>F31*(1+0.07)^-($C31-Assumptions!$D$7)</f>
        <v>0</v>
      </c>
      <c r="H31" s="168"/>
      <c r="I31" s="27">
        <v>2042</v>
      </c>
      <c r="J31" s="289">
        <f>IF(I31&lt;=(Assumptions!$D$34+1),IF(I31&lt;=Assumptions!$D$10,IF(I31&lt;=Assumptions!$D$34,_xlfn.XLOOKUP(I31,'O&amp;M + Rehab Cost Data'!$H$7:$AA$7,'O&amp;M + Rehab Cost Data'!$H$19:$AA$19,0,FALSE)*$J$8,0),0),0)</f>
        <v>0</v>
      </c>
      <c r="K31" s="289">
        <f>IF(I31&lt;=Assumptions!$D$10,_xlfn.XLOOKUP(I31,'O&amp;M + Rehab Cost Data'!$H$22:$AO$22,'O&amp;M + Rehab Cost Data'!$H$27:$AO$27,0,FALSE)*$J$8,0)</f>
        <v>5065.2680033335428</v>
      </c>
      <c r="L31" s="289">
        <f t="shared" si="3"/>
        <v>5065.2680033335428</v>
      </c>
      <c r="N31" s="27">
        <v>2042</v>
      </c>
      <c r="O31" s="289">
        <f>IF(N31&lt;=Assumptions!$D$10,_xlfn.XLOOKUP(N31,'O&amp;M + Rehab Cost Data'!$I$30:$AO$30,'O&amp;M + Rehab Cost Data'!$I$63:$AO$63)*$J$8,0)</f>
        <v>23009.357158775714</v>
      </c>
      <c r="P31" s="289">
        <f>IF(N31&lt;=Assumptions!$D$10,_xlfn.XLOOKUP(N31,'O&amp;M + Rehab Cost Data'!$I$70:$AO$70,'O&amp;M + Rehab Cost Data'!$I$80:$AO$80)*$J$8,0)</f>
        <v>555.65128439681746</v>
      </c>
      <c r="Q31" s="289">
        <f t="shared" si="4"/>
        <v>23565.00844317253</v>
      </c>
    </row>
    <row r="32" spans="3:17" ht="15.75" customHeight="1" x14ac:dyDescent="0.25">
      <c r="C32" s="87">
        <f t="shared" si="2"/>
        <v>2049</v>
      </c>
      <c r="D32" s="215">
        <f t="shared" si="0"/>
        <v>0</v>
      </c>
      <c r="E32" s="212" cm="1">
        <f t="array" ref="E32">IFERROR(_xlfn.XLOOKUP($C32,$N$12:$N$47,$Q$12:$Q$47*$J$8,0,0,1),0)</f>
        <v>0</v>
      </c>
      <c r="F32" s="215">
        <f t="shared" si="1"/>
        <v>0</v>
      </c>
      <c r="G32" s="212">
        <f>F32*(1+0.07)^-($C32-Assumptions!$D$7)</f>
        <v>0</v>
      </c>
      <c r="H32" s="168"/>
      <c r="I32" s="27">
        <v>2043</v>
      </c>
      <c r="J32" s="289">
        <f>IF(I32&lt;=(Assumptions!$D$34+1),IF(I32&lt;=Assumptions!$D$10,IF(I32&lt;=Assumptions!$D$34,_xlfn.XLOOKUP(I32,'O&amp;M + Rehab Cost Data'!$H$7:$AA$7,'O&amp;M + Rehab Cost Data'!$H$19:$AA$19,0,FALSE)*$J$8,0),0),0)</f>
        <v>0</v>
      </c>
      <c r="K32" s="289">
        <f>IF(I32&lt;=Assumptions!$D$10,_xlfn.XLOOKUP(I32,'O&amp;M + Rehab Cost Data'!$H$22:$AO$22,'O&amp;M + Rehab Cost Data'!$H$27:$AO$27,0,FALSE)*$J$8,0)</f>
        <v>5275.3423975230353</v>
      </c>
      <c r="L32" s="289">
        <f t="shared" si="3"/>
        <v>5275.3423975230353</v>
      </c>
      <c r="N32" s="27">
        <v>2043</v>
      </c>
      <c r="O32" s="289">
        <f>IF(N32&lt;=Assumptions!$D$10,_xlfn.XLOOKUP(N32,'O&amp;M + Rehab Cost Data'!$I$30:$AO$30,'O&amp;M + Rehab Cost Data'!$I$63:$AO$63)*$J$8,0)</f>
        <v>308414.61642584921</v>
      </c>
      <c r="P32" s="289">
        <f>IF(N32&lt;=Assumptions!$D$10,_xlfn.XLOOKUP(N32,'O&amp;M + Rehab Cost Data'!$I$70:$AO$70,'O&amp;M + Rehab Cost Data'!$I$80:$AO$80)*$J$8,0)</f>
        <v>742.11205674094845</v>
      </c>
      <c r="Q32" s="289">
        <f t="shared" si="4"/>
        <v>309156.72848259017</v>
      </c>
    </row>
    <row r="33" spans="2:18" ht="15.75" customHeight="1" x14ac:dyDescent="0.25">
      <c r="C33" s="87">
        <f t="shared" si="2"/>
        <v>2050</v>
      </c>
      <c r="D33" s="215">
        <f t="shared" si="0"/>
        <v>0</v>
      </c>
      <c r="E33" s="212" cm="1">
        <f t="array" ref="E33">IFERROR(_xlfn.XLOOKUP($C33,$N$12:$N$47,$Q$12:$Q$47*$J$8,0,0,1),0)</f>
        <v>0</v>
      </c>
      <c r="F33" s="215">
        <f t="shared" si="1"/>
        <v>0</v>
      </c>
      <c r="G33" s="212">
        <f>F33*(1+0.07)^-($C33-Assumptions!$D$7)</f>
        <v>0</v>
      </c>
      <c r="H33" s="168"/>
      <c r="I33" s="27">
        <v>2044</v>
      </c>
      <c r="J33" s="289">
        <f>IF(I33&lt;=(Assumptions!$D$34+1),IF(I33&lt;=Assumptions!$D$10,IF(I33&lt;=Assumptions!$D$34,_xlfn.XLOOKUP(I33,'O&amp;M + Rehab Cost Data'!$H$7:$AA$7,'O&amp;M + Rehab Cost Data'!$H$19:$AA$19,0,FALSE)*$J$8,0),0),0)</f>
        <v>0</v>
      </c>
      <c r="K33" s="289">
        <f>IF(I33&lt;=Assumptions!$D$10,_xlfn.XLOOKUP(I33,'O&amp;M + Rehab Cost Data'!$H$22:$AO$22,'O&amp;M + Rehab Cost Data'!$H$27:$AO$27,0,FALSE)*$J$8,0)</f>
        <v>5485.4193476350702</v>
      </c>
      <c r="L33" s="289">
        <f t="shared" si="3"/>
        <v>5485.4193476350702</v>
      </c>
      <c r="N33" s="27">
        <v>2044</v>
      </c>
      <c r="O33" s="289">
        <f>IF(N33&lt;=Assumptions!$D$10,_xlfn.XLOOKUP(N33,'O&amp;M + Rehab Cost Data'!$I$30:$AO$30,'O&amp;M + Rehab Cost Data'!$I$63:$AO$63)*$J$8,0)</f>
        <v>24669.447291634016</v>
      </c>
      <c r="P33" s="289">
        <f>IF(N33&lt;=Assumptions!$D$10,_xlfn.XLOOKUP(N33,'O&amp;M + Rehab Cost Data'!$I$70:$AO$70,'O&amp;M + Rehab Cost Data'!$I$80:$AO$80)*$J$8,0)</f>
        <v>928.57282908511047</v>
      </c>
      <c r="Q33" s="289">
        <f t="shared" si="4"/>
        <v>25598.020120719128</v>
      </c>
    </row>
    <row r="34" spans="2:18" ht="15.75" customHeight="1" x14ac:dyDescent="0.25">
      <c r="C34" s="87">
        <f t="shared" si="2"/>
        <v>2051</v>
      </c>
      <c r="D34" s="215">
        <f t="shared" si="0"/>
        <v>0</v>
      </c>
      <c r="E34" s="212" cm="1">
        <f t="array" ref="E34">IFERROR(_xlfn.XLOOKUP($C34,$N$12:$N$47,$Q$12:$Q$47*$J$8,0,0,1),0)</f>
        <v>0</v>
      </c>
      <c r="F34" s="215">
        <f t="shared" si="1"/>
        <v>0</v>
      </c>
      <c r="G34" s="212">
        <f>F34*(1+0.07)^-($C34-Assumptions!$D$7)</f>
        <v>0</v>
      </c>
      <c r="H34" s="168"/>
      <c r="I34" s="27">
        <v>2045</v>
      </c>
      <c r="J34" s="289">
        <f>IF(I34&lt;=(Assumptions!$D$34+1),IF(I34&lt;=Assumptions!$D$10,IF(I34&lt;=Assumptions!$D$34,_xlfn.XLOOKUP(I34,'O&amp;M + Rehab Cost Data'!$H$7:$AA$7,'O&amp;M + Rehab Cost Data'!$H$19:$AA$19,0,FALSE)*$J$8,0),0),0)</f>
        <v>0</v>
      </c>
      <c r="K34" s="289">
        <f>IF(I34&lt;=Assumptions!$D$10,_xlfn.XLOOKUP(I34,'O&amp;M + Rehab Cost Data'!$H$22:$AO$22,'O&amp;M + Rehab Cost Data'!$H$27:$AO$27,0,FALSE)*$J$8,0)</f>
        <v>5695.4962977471596</v>
      </c>
      <c r="L34" s="289">
        <f t="shared" si="3"/>
        <v>5695.4962977471596</v>
      </c>
      <c r="N34" s="27">
        <v>2045</v>
      </c>
      <c r="O34" s="289">
        <f>IF(N34&lt;=Assumptions!$D$10,_xlfn.XLOOKUP(N34,'O&amp;M + Rehab Cost Data'!$I$30:$AO$30,'O&amp;M + Rehab Cost Data'!$I$63:$AO$63)*$J$8,0)</f>
        <v>26329.525116714929</v>
      </c>
      <c r="P34" s="289">
        <f>IF(N34&lt;=Assumptions!$D$10,_xlfn.XLOOKUP(N34,'O&amp;M + Rehab Cost Data'!$I$70:$AO$70,'O&amp;M + Rehab Cost Data'!$I$80:$AO$80)*$J$8,0)</f>
        <v>1115.0336014292725</v>
      </c>
      <c r="Q34" s="289">
        <f t="shared" si="4"/>
        <v>27444.558718144202</v>
      </c>
    </row>
    <row r="35" spans="2:18" ht="15.75" customHeight="1" x14ac:dyDescent="0.25">
      <c r="C35" s="87">
        <f t="shared" si="2"/>
        <v>2052</v>
      </c>
      <c r="D35" s="215">
        <f t="shared" si="0"/>
        <v>0</v>
      </c>
      <c r="E35" s="212" cm="1">
        <f t="array" ref="E35">IFERROR(_xlfn.XLOOKUP($C35,$N$12:$N$47,$Q$12:$Q$47*$J$8,0,0,1),0)</f>
        <v>0</v>
      </c>
      <c r="F35" s="215">
        <f t="shared" si="1"/>
        <v>0</v>
      </c>
      <c r="G35" s="212">
        <f>F35*(1+0.07)^-($C35-Assumptions!$D$7)</f>
        <v>0</v>
      </c>
      <c r="H35" s="168"/>
      <c r="I35" s="27">
        <v>2046</v>
      </c>
      <c r="J35" s="289">
        <f>IF(I35&lt;=(Assumptions!$D$34+1),IF(I35&lt;=Assumptions!$D$10,IF(I35&lt;=Assumptions!$D$34,_xlfn.XLOOKUP(I35,'O&amp;M + Rehab Cost Data'!$H$7:$AA$7,'O&amp;M + Rehab Cost Data'!$H$19:$AA$19,0,FALSE)*$J$8,0),0),0)</f>
        <v>0</v>
      </c>
      <c r="K35" s="289">
        <f>IF(I35&lt;=Assumptions!$D$10,_xlfn.XLOOKUP(I35,'O&amp;M + Rehab Cost Data'!$H$22:$AO$22,'O&amp;M + Rehab Cost Data'!$H$27:$AO$27,0,FALSE)*$J$8,0)</f>
        <v>0</v>
      </c>
      <c r="L35" s="289">
        <f t="shared" si="3"/>
        <v>0</v>
      </c>
      <c r="N35" s="27">
        <v>2046</v>
      </c>
      <c r="O35" s="289">
        <f>IF(N35&lt;=Assumptions!$D$10,_xlfn.XLOOKUP(N35,'O&amp;M + Rehab Cost Data'!$I$30:$AO$30,'O&amp;M + Rehab Cost Data'!$I$63:$AO$63)*$J$8,0)</f>
        <v>0</v>
      </c>
      <c r="P35" s="289">
        <f>IF(N35&lt;=Assumptions!$D$10,_xlfn.XLOOKUP(N35,'O&amp;M + Rehab Cost Data'!$I$70:$AO$70,'O&amp;M + Rehab Cost Data'!$I$80:$AO$80)*$J$8,0)</f>
        <v>0</v>
      </c>
      <c r="Q35" s="289">
        <f t="shared" si="4"/>
        <v>0</v>
      </c>
    </row>
    <row r="36" spans="2:18" ht="15.75" customHeight="1" x14ac:dyDescent="0.25">
      <c r="C36" s="87">
        <f t="shared" si="2"/>
        <v>2053</v>
      </c>
      <c r="D36" s="215">
        <f t="shared" si="0"/>
        <v>0</v>
      </c>
      <c r="E36" s="212" cm="1">
        <f t="array" ref="E36">IFERROR(_xlfn.XLOOKUP($C36,$N$12:$N$47,$Q$12:$Q$47*$J$8,0,0,1),0)</f>
        <v>0</v>
      </c>
      <c r="F36" s="215">
        <f t="shared" si="1"/>
        <v>0</v>
      </c>
      <c r="G36" s="212">
        <f>F36*(1+0.07)^-($C36-Assumptions!$D$7)</f>
        <v>0</v>
      </c>
      <c r="H36" s="168"/>
      <c r="I36" s="27">
        <v>2047</v>
      </c>
      <c r="J36" s="289">
        <f>IF(I36&lt;=(Assumptions!$D$34+1),IF(I36&lt;=Assumptions!$D$10,IF(I36&lt;=Assumptions!$D$34,_xlfn.XLOOKUP(I36,'O&amp;M + Rehab Cost Data'!$H$7:$AA$7,'O&amp;M + Rehab Cost Data'!$H$19:$AA$19,0,FALSE)*$J$8,0),0),0)</f>
        <v>0</v>
      </c>
      <c r="K36" s="289">
        <f>IF(I36&lt;=Assumptions!$D$10,_xlfn.XLOOKUP(I36,'O&amp;M + Rehab Cost Data'!$H$22:$AO$22,'O&amp;M + Rehab Cost Data'!$H$27:$AO$27,0,FALSE)*$J$8,0)</f>
        <v>0</v>
      </c>
      <c r="L36" s="289">
        <f t="shared" si="3"/>
        <v>0</v>
      </c>
      <c r="N36" s="27">
        <v>2047</v>
      </c>
      <c r="O36" s="289">
        <f>IF(N36&lt;=Assumptions!$D$10,_xlfn.XLOOKUP(N36,'O&amp;M + Rehab Cost Data'!$I$30:$AO$30,'O&amp;M + Rehab Cost Data'!$I$63:$AO$63)*$J$8,0)</f>
        <v>0</v>
      </c>
      <c r="P36" s="289">
        <f>IF(N36&lt;=Assumptions!$D$10,_xlfn.XLOOKUP(N36,'O&amp;M + Rehab Cost Data'!$I$70:$AO$70,'O&amp;M + Rehab Cost Data'!$I$80:$AO$80)*$J$8,0)</f>
        <v>0</v>
      </c>
      <c r="Q36" s="289">
        <f t="shared" si="4"/>
        <v>0</v>
      </c>
    </row>
    <row r="37" spans="2:18" ht="15.75" customHeight="1" x14ac:dyDescent="0.25">
      <c r="C37" s="87">
        <f t="shared" si="2"/>
        <v>2054</v>
      </c>
      <c r="D37" s="215">
        <f t="shared" si="0"/>
        <v>0</v>
      </c>
      <c r="E37" s="212" cm="1">
        <f t="array" ref="E37">IFERROR(_xlfn.XLOOKUP($C37,$N$12:$N$47,$Q$12:$Q$47*$J$8,0,0,1),0)</f>
        <v>0</v>
      </c>
      <c r="F37" s="215">
        <f t="shared" si="1"/>
        <v>0</v>
      </c>
      <c r="G37" s="212">
        <f>F37*(1+0.07)^-($C37-Assumptions!$D$7)</f>
        <v>0</v>
      </c>
      <c r="H37" s="168"/>
      <c r="I37" s="27">
        <v>2048</v>
      </c>
      <c r="J37" s="289">
        <f>IF(I37&lt;=(Assumptions!$D$34+1),IF(I37&lt;=Assumptions!$D$10,IF(I37&lt;=Assumptions!$D$34,_xlfn.XLOOKUP(I37,'O&amp;M + Rehab Cost Data'!$H$7:$AA$7,'O&amp;M + Rehab Cost Data'!$H$19:$AA$19,0,FALSE)*$J$8,0),0),0)</f>
        <v>0</v>
      </c>
      <c r="K37" s="289">
        <f>IF(I37&lt;=Assumptions!$D$10,_xlfn.XLOOKUP(I37,'O&amp;M + Rehab Cost Data'!$H$22:$AO$22,'O&amp;M + Rehab Cost Data'!$H$27:$AO$27,0,FALSE)*$J$8,0)</f>
        <v>0</v>
      </c>
      <c r="L37" s="289">
        <f t="shared" si="3"/>
        <v>0</v>
      </c>
      <c r="N37" s="27">
        <v>2048</v>
      </c>
      <c r="O37" s="289">
        <f>IF(N37&lt;=Assumptions!$D$10,_xlfn.XLOOKUP(N37,'O&amp;M + Rehab Cost Data'!$I$30:$AO$30,'O&amp;M + Rehab Cost Data'!$I$63:$AO$63)*$J$8,0)</f>
        <v>0</v>
      </c>
      <c r="P37" s="289">
        <f>IF(N37&lt;=Assumptions!$D$10,_xlfn.XLOOKUP(N37,'O&amp;M + Rehab Cost Data'!$I$70:$AO$70,'O&amp;M + Rehab Cost Data'!$I$80:$AO$80)*$J$8,0)</f>
        <v>0</v>
      </c>
      <c r="Q37" s="289">
        <f t="shared" si="4"/>
        <v>0</v>
      </c>
    </row>
    <row r="38" spans="2:18" ht="15.75" customHeight="1" x14ac:dyDescent="0.25">
      <c r="C38" s="87">
        <f t="shared" si="2"/>
        <v>2055</v>
      </c>
      <c r="D38" s="215">
        <f t="shared" si="0"/>
        <v>0</v>
      </c>
      <c r="E38" s="212" cm="1">
        <f t="array" ref="E38">IFERROR(_xlfn.XLOOKUP($C38,$N$12:$N$47,$Q$12:$Q$47*$J$8,0,0,1),0)</f>
        <v>0</v>
      </c>
      <c r="F38" s="215">
        <f t="shared" si="1"/>
        <v>0</v>
      </c>
      <c r="G38" s="212">
        <f>F38*(1+0.07)^-($C38-Assumptions!$D$7)</f>
        <v>0</v>
      </c>
      <c r="H38" s="168"/>
      <c r="I38" s="27">
        <v>2049</v>
      </c>
      <c r="J38" s="289">
        <f>IF(I38&lt;=(Assumptions!$D$34+1),IF(I38&lt;=Assumptions!$D$10,IF(I38&lt;=Assumptions!$D$34,_xlfn.XLOOKUP(I38,'O&amp;M + Rehab Cost Data'!$H$7:$AA$7,'O&amp;M + Rehab Cost Data'!$H$19:$AA$19,0,FALSE)*$J$8,0),0),0)</f>
        <v>0</v>
      </c>
      <c r="K38" s="289">
        <f>IF(I38&lt;=Assumptions!$D$10,_xlfn.XLOOKUP(I38,'O&amp;M + Rehab Cost Data'!$H$22:$AO$22,'O&amp;M + Rehab Cost Data'!$H$27:$AO$27,0,FALSE)*$J$8,0)</f>
        <v>0</v>
      </c>
      <c r="L38" s="289">
        <f t="shared" si="3"/>
        <v>0</v>
      </c>
      <c r="N38" s="27">
        <v>2049</v>
      </c>
      <c r="O38" s="289">
        <f>IF(N38&lt;=Assumptions!$D$10,_xlfn.XLOOKUP(N38,'O&amp;M + Rehab Cost Data'!$I$30:$AO$30,'O&amp;M + Rehab Cost Data'!$I$63:$AO$63)*$J$8,0)</f>
        <v>0</v>
      </c>
      <c r="P38" s="289">
        <f>IF(N38&lt;=Assumptions!$D$10,_xlfn.XLOOKUP(N38,'O&amp;M + Rehab Cost Data'!$I$70:$AO$70,'O&amp;M + Rehab Cost Data'!$I$80:$AO$80)*$J$8,0)</f>
        <v>0</v>
      </c>
      <c r="Q38" s="289">
        <f t="shared" si="4"/>
        <v>0</v>
      </c>
    </row>
    <row r="39" spans="2:18" ht="15.75" customHeight="1" x14ac:dyDescent="0.25">
      <c r="B39" s="2"/>
      <c r="C39" s="87">
        <f t="shared" si="2"/>
        <v>2056</v>
      </c>
      <c r="D39" s="215">
        <f t="shared" si="0"/>
        <v>0</v>
      </c>
      <c r="E39" s="212" cm="1">
        <f t="array" ref="E39">IFERROR(_xlfn.XLOOKUP($C39,$N$12:$N$47,$Q$12:$Q$47*$J$8,0,0,1),0)</f>
        <v>0</v>
      </c>
      <c r="F39" s="215">
        <f t="shared" si="1"/>
        <v>0</v>
      </c>
      <c r="G39" s="212">
        <f>F39*(1+0.07)^-($C39-Assumptions!$D$7)</f>
        <v>0</v>
      </c>
      <c r="H39" s="168"/>
      <c r="I39" s="27">
        <v>2050</v>
      </c>
      <c r="J39" s="289">
        <f>IF(I39&lt;=(Assumptions!$D$34+1),IF(I39&lt;=Assumptions!$D$10,IF(I39&lt;=Assumptions!$D$34,_xlfn.XLOOKUP(I39,'O&amp;M + Rehab Cost Data'!$H$7:$AA$7,'O&amp;M + Rehab Cost Data'!$H$19:$AA$19,0,FALSE)*$J$8,0),0),0)</f>
        <v>0</v>
      </c>
      <c r="K39" s="289">
        <f>IF(I39&lt;=Assumptions!$D$10,_xlfn.XLOOKUP(I39,'O&amp;M + Rehab Cost Data'!$H$22:$AO$22,'O&amp;M + Rehab Cost Data'!$H$27:$AO$27,0,FALSE)*$J$8,0)</f>
        <v>0</v>
      </c>
      <c r="L39" s="289">
        <f t="shared" si="3"/>
        <v>0</v>
      </c>
      <c r="N39" s="27">
        <v>2050</v>
      </c>
      <c r="O39" s="289">
        <f>IF(N39&lt;=Assumptions!$D$10,_xlfn.XLOOKUP(N39,'O&amp;M + Rehab Cost Data'!$I$30:$AO$30,'O&amp;M + Rehab Cost Data'!$I$63:$AO$63)*$J$8,0)</f>
        <v>0</v>
      </c>
      <c r="P39" s="289">
        <f>IF(N39&lt;=Assumptions!$D$10,_xlfn.XLOOKUP(N39,'O&amp;M + Rehab Cost Data'!$I$70:$AO$70,'O&amp;M + Rehab Cost Data'!$I$80:$AO$80)*$J$8,0)</f>
        <v>0</v>
      </c>
      <c r="Q39" s="289">
        <f t="shared" si="4"/>
        <v>0</v>
      </c>
    </row>
    <row r="40" spans="2:18" ht="15.75" customHeight="1" x14ac:dyDescent="0.25">
      <c r="C40" s="87">
        <f t="shared" si="2"/>
        <v>2057</v>
      </c>
      <c r="D40" s="215">
        <f t="shared" si="0"/>
        <v>0</v>
      </c>
      <c r="E40" s="212" cm="1">
        <f t="array" ref="E40">IFERROR(_xlfn.XLOOKUP($C40,$N$12:$N$47,$Q$12:$Q$47*$J$8,0,0,1),0)</f>
        <v>0</v>
      </c>
      <c r="F40" s="215">
        <f t="shared" si="1"/>
        <v>0</v>
      </c>
      <c r="G40" s="212">
        <f>F40*(1+0.07)^-($C40-Assumptions!$D$7)</f>
        <v>0</v>
      </c>
      <c r="H40" s="168"/>
      <c r="I40" s="27">
        <v>2051</v>
      </c>
      <c r="J40" s="289">
        <f>IF(I40&lt;=(Assumptions!$D$34+1),IF(I40&lt;=Assumptions!$D$10,IF(I40&lt;=Assumptions!$D$34,_xlfn.XLOOKUP(I40,'O&amp;M + Rehab Cost Data'!$H$7:$AA$7,'O&amp;M + Rehab Cost Data'!$H$19:$AA$19,0,FALSE)*$J$8,0),0),0)</f>
        <v>0</v>
      </c>
      <c r="K40" s="289">
        <f>IF(I40&lt;=Assumptions!$D$10,_xlfn.XLOOKUP(I40,'O&amp;M + Rehab Cost Data'!$H$22:$AO$22,'O&amp;M + Rehab Cost Data'!$H$27:$AO$27,0,FALSE)*$J$8,0)</f>
        <v>0</v>
      </c>
      <c r="L40" s="289">
        <f t="shared" si="3"/>
        <v>0</v>
      </c>
      <c r="N40" s="27">
        <v>2051</v>
      </c>
      <c r="O40" s="289">
        <f>IF(N40&lt;=Assumptions!$D$10,_xlfn.XLOOKUP(N40,'O&amp;M + Rehab Cost Data'!$I$30:$AO$30,'O&amp;M + Rehab Cost Data'!$I$63:$AO$63)*$J$8,0)</f>
        <v>0</v>
      </c>
      <c r="P40" s="289">
        <f>IF(N40&lt;=Assumptions!$D$10,_xlfn.XLOOKUP(N40,'O&amp;M + Rehab Cost Data'!$I$70:$AO$70,'O&amp;M + Rehab Cost Data'!$I$80:$AO$80)*$J$8,0)</f>
        <v>0</v>
      </c>
      <c r="Q40" s="289">
        <f t="shared" si="4"/>
        <v>0</v>
      </c>
    </row>
    <row r="41" spans="2:18" ht="15.75" customHeight="1" thickBot="1" x14ac:dyDescent="0.3">
      <c r="C41" s="88">
        <f t="shared" si="2"/>
        <v>2058</v>
      </c>
      <c r="D41" s="219">
        <f t="shared" si="0"/>
        <v>0</v>
      </c>
      <c r="E41" s="220" cm="1">
        <f t="array" ref="E41">IFERROR(_xlfn.XLOOKUP($C41,$N$12:$N$47,$Q$12:$Q$47*$J$8,0,0,1),0)</f>
        <v>0</v>
      </c>
      <c r="F41" s="219">
        <f t="shared" si="1"/>
        <v>0</v>
      </c>
      <c r="G41" s="220">
        <f>F41*(1+0.07)^-($C41-Assumptions!$D$7)</f>
        <v>0</v>
      </c>
      <c r="H41" s="168"/>
      <c r="I41" s="27">
        <v>2052</v>
      </c>
      <c r="J41" s="289">
        <f>IF(I41&lt;=(Assumptions!$D$34+1),IF(I41&lt;=Assumptions!$D$10,IF(I41&lt;=Assumptions!$D$34,_xlfn.XLOOKUP(I41,'O&amp;M + Rehab Cost Data'!$H$7:$AA$7,'O&amp;M + Rehab Cost Data'!$H$19:$AA$19,0,FALSE)*$J$8,0),0),0)</f>
        <v>0</v>
      </c>
      <c r="K41" s="289">
        <f>IF(I41&lt;=Assumptions!$D$10,_xlfn.XLOOKUP(I41,'O&amp;M + Rehab Cost Data'!$H$22:$AO$22,'O&amp;M + Rehab Cost Data'!$H$27:$AO$27,0,FALSE)*$J$8,0)</f>
        <v>0</v>
      </c>
      <c r="L41" s="289">
        <f t="shared" si="3"/>
        <v>0</v>
      </c>
      <c r="N41" s="27">
        <v>2052</v>
      </c>
      <c r="O41" s="289">
        <f>IF(N41&lt;=Assumptions!$D$10,_xlfn.XLOOKUP(N41,'O&amp;M + Rehab Cost Data'!$I$30:$AO$30,'O&amp;M + Rehab Cost Data'!$I$63:$AO$63)*$J$8,0)</f>
        <v>0</v>
      </c>
      <c r="P41" s="289">
        <f>IF(N41&lt;=Assumptions!$D$10,_xlfn.XLOOKUP(N41,'O&amp;M + Rehab Cost Data'!$I$70:$AO$70,'O&amp;M + Rehab Cost Data'!$I$80:$AO$80)*$J$8,0)</f>
        <v>0</v>
      </c>
      <c r="Q41" s="289">
        <f t="shared" si="4"/>
        <v>0</v>
      </c>
    </row>
    <row r="42" spans="2:18" ht="15.75" customHeight="1" x14ac:dyDescent="0.25">
      <c r="F42" s="134" t="s">
        <v>2</v>
      </c>
      <c r="G42" s="290">
        <f>SUM(G6:G41)</f>
        <v>-371594.59170475608</v>
      </c>
      <c r="H42" s="168"/>
      <c r="I42" s="27">
        <v>2053</v>
      </c>
      <c r="J42" s="289">
        <f>IF(I42&lt;=(Assumptions!$D$34+1),IF(I42&lt;=Assumptions!$D$10,IF(I42&lt;=Assumptions!$D$34,_xlfn.XLOOKUP(I42,'O&amp;M + Rehab Cost Data'!$H$7:$AA$7,'O&amp;M + Rehab Cost Data'!$H$19:$AA$19,0,FALSE)*$J$8,0),0),0)</f>
        <v>0</v>
      </c>
      <c r="K42" s="289">
        <f>IF(I42&lt;=Assumptions!$D$10,_xlfn.XLOOKUP(I42,'O&amp;M + Rehab Cost Data'!$H$22:$AO$22,'O&amp;M + Rehab Cost Data'!$H$27:$AO$27,0,FALSE)*$J$8,0)</f>
        <v>0</v>
      </c>
      <c r="L42" s="289">
        <f t="shared" si="3"/>
        <v>0</v>
      </c>
      <c r="N42" s="27">
        <v>2053</v>
      </c>
      <c r="O42" s="289">
        <f>IF(N42&lt;=Assumptions!$D$10,_xlfn.XLOOKUP(N42,'O&amp;M + Rehab Cost Data'!$I$30:$AO$30,'O&amp;M + Rehab Cost Data'!$I$63:$AO$63)*$J$8,0)</f>
        <v>0</v>
      </c>
      <c r="P42" s="289">
        <f>IF(N42&lt;=Assumptions!$D$10,_xlfn.XLOOKUP(N42,'O&amp;M + Rehab Cost Data'!$I$70:$AO$70,'O&amp;M + Rehab Cost Data'!$I$80:$AO$80)*$J$8,0)</f>
        <v>0</v>
      </c>
      <c r="Q42" s="289">
        <f t="shared" si="4"/>
        <v>0</v>
      </c>
    </row>
    <row r="43" spans="2:18" ht="15.75" customHeight="1" x14ac:dyDescent="0.25">
      <c r="C43" s="52"/>
      <c r="D43" s="174"/>
      <c r="E43" s="174"/>
      <c r="F43" s="174"/>
      <c r="G43" s="174"/>
      <c r="H43" s="174"/>
      <c r="I43" s="27">
        <v>2054</v>
      </c>
      <c r="J43" s="289">
        <f>IF(I43&lt;=(Assumptions!$D$34+1),IF(I43&lt;=Assumptions!$D$10,IF(I43&lt;=Assumptions!$D$34,_xlfn.XLOOKUP(I43,'O&amp;M + Rehab Cost Data'!$H$7:$AA$7,'O&amp;M + Rehab Cost Data'!$H$19:$AA$19,0,FALSE)*$J$8,0),0),0)</f>
        <v>0</v>
      </c>
      <c r="K43" s="289">
        <f>IF(I43&lt;=Assumptions!$D$10,_xlfn.XLOOKUP(I43,'O&amp;M + Rehab Cost Data'!$H$22:$AO$22,'O&amp;M + Rehab Cost Data'!$H$27:$AO$27,0,FALSE)*$J$8,0)</f>
        <v>0</v>
      </c>
      <c r="L43" s="289">
        <f t="shared" si="3"/>
        <v>0</v>
      </c>
      <c r="N43" s="27">
        <v>2054</v>
      </c>
      <c r="O43" s="289">
        <f>IF(N43&lt;=Assumptions!$D$10,_xlfn.XLOOKUP(N43,'O&amp;M + Rehab Cost Data'!$I$30:$AO$30,'O&amp;M + Rehab Cost Data'!$I$63:$AO$63)*$J$8,0)</f>
        <v>0</v>
      </c>
      <c r="P43" s="289">
        <f>IF(N43&lt;=Assumptions!$D$10,_xlfn.XLOOKUP(N43,'O&amp;M + Rehab Cost Data'!$I$70:$AO$70,'O&amp;M + Rehab Cost Data'!$I$80:$AO$80)*$J$8,0)</f>
        <v>0</v>
      </c>
      <c r="Q43" s="289">
        <f t="shared" si="4"/>
        <v>0</v>
      </c>
    </row>
    <row r="44" spans="2:18" ht="15.75" customHeight="1" x14ac:dyDescent="0.25">
      <c r="C44" s="8"/>
      <c r="D44" s="8"/>
      <c r="E44" s="8"/>
      <c r="F44" s="8"/>
      <c r="I44" s="27">
        <v>2055</v>
      </c>
      <c r="J44" s="289">
        <f>IF(I44&lt;=(Assumptions!$D$34+1),IF(I44&lt;=Assumptions!$D$10,IF(I44&lt;=Assumptions!$D$34,_xlfn.XLOOKUP(I44,'O&amp;M + Rehab Cost Data'!$H$7:$AA$7,'O&amp;M + Rehab Cost Data'!$H$19:$AA$19,0,FALSE)*$J$8,0),0),0)</f>
        <v>0</v>
      </c>
      <c r="K44" s="289">
        <f>IF(I44&lt;=Assumptions!$D$10,_xlfn.XLOOKUP(I44,'O&amp;M + Rehab Cost Data'!$H$22:$AO$22,'O&amp;M + Rehab Cost Data'!$H$27:$AO$27,0,FALSE)*$J$8,0)</f>
        <v>0</v>
      </c>
      <c r="L44" s="289">
        <f t="shared" si="3"/>
        <v>0</v>
      </c>
      <c r="N44" s="27">
        <v>2055</v>
      </c>
      <c r="O44" s="289">
        <f>IF(N44&lt;=Assumptions!$D$10,_xlfn.XLOOKUP(N44,'O&amp;M + Rehab Cost Data'!$I$30:$AO$30,'O&amp;M + Rehab Cost Data'!$I$63:$AO$63)*$J$8,0)</f>
        <v>0</v>
      </c>
      <c r="P44" s="289">
        <f>IF(N44&lt;=Assumptions!$D$10,_xlfn.XLOOKUP(N44,'O&amp;M + Rehab Cost Data'!$I$70:$AO$70,'O&amp;M + Rehab Cost Data'!$I$80:$AO$80)*$J$8,0)</f>
        <v>0</v>
      </c>
      <c r="Q44" s="289">
        <f t="shared" si="4"/>
        <v>0</v>
      </c>
    </row>
    <row r="45" spans="2:18" ht="15.75" customHeight="1" x14ac:dyDescent="0.25">
      <c r="C45" s="1" t="s">
        <v>3</v>
      </c>
      <c r="I45" s="27">
        <v>2056</v>
      </c>
      <c r="J45" s="289">
        <f>IF(I45&lt;=(Assumptions!$D$34+1),IF(I45&lt;=Assumptions!$D$10,IF(I45&lt;=Assumptions!$D$34,_xlfn.XLOOKUP(I45,'O&amp;M + Rehab Cost Data'!$H$7:$AA$7,'O&amp;M + Rehab Cost Data'!$H$19:$AA$19,0,FALSE)*$J$8,0),0),0)</f>
        <v>0</v>
      </c>
      <c r="K45" s="289">
        <f>IF(I45&lt;=Assumptions!$D$10,_xlfn.XLOOKUP(I45,'O&amp;M + Rehab Cost Data'!$H$22:$AO$22,'O&amp;M + Rehab Cost Data'!$H$27:$AO$27,0,FALSE)*$J$8,0)</f>
        <v>0</v>
      </c>
      <c r="L45" s="289">
        <f t="shared" si="3"/>
        <v>0</v>
      </c>
      <c r="N45" s="27">
        <v>2056</v>
      </c>
      <c r="O45" s="289">
        <f>IF(N45&lt;=Assumptions!$D$10,_xlfn.XLOOKUP(N45,'O&amp;M + Rehab Cost Data'!$I$30:$AO$30,'O&amp;M + Rehab Cost Data'!$I$63:$AO$63)*$J$8,0)</f>
        <v>0</v>
      </c>
      <c r="P45" s="289">
        <f>IF(N45&lt;=Assumptions!$D$10,_xlfn.XLOOKUP(N45,'O&amp;M + Rehab Cost Data'!$I$70:$AO$70,'O&amp;M + Rehab Cost Data'!$I$80:$AO$80)*$J$8,0)</f>
        <v>0</v>
      </c>
      <c r="Q45" s="289">
        <f t="shared" si="4"/>
        <v>0</v>
      </c>
    </row>
    <row r="46" spans="2:18" ht="15.75" customHeight="1" x14ac:dyDescent="0.25">
      <c r="B46" s="2" t="s">
        <v>17</v>
      </c>
      <c r="C46" s="491" t="s">
        <v>1918</v>
      </c>
      <c r="D46" s="491"/>
      <c r="E46" s="491"/>
      <c r="F46" s="491"/>
      <c r="G46" s="491"/>
      <c r="H46" s="111"/>
      <c r="I46" s="27">
        <v>2057</v>
      </c>
      <c r="J46" s="289">
        <f>IF(I46&lt;=(Assumptions!$D$34+1),IF(I46&lt;=Assumptions!$D$10,IF(I46&lt;=Assumptions!$D$34,_xlfn.XLOOKUP(I46,'O&amp;M + Rehab Cost Data'!$H$7:$AA$7,'O&amp;M + Rehab Cost Data'!$H$19:$AA$19,0,FALSE)*$J$8,0),0),0)</f>
        <v>0</v>
      </c>
      <c r="K46" s="289">
        <f>IF(I46&lt;=Assumptions!$D$10,_xlfn.XLOOKUP(I46,'O&amp;M + Rehab Cost Data'!$H$22:$AO$22,'O&amp;M + Rehab Cost Data'!$H$27:$AO$27,0,FALSE)*$J$8,0)</f>
        <v>0</v>
      </c>
      <c r="L46" s="289">
        <f t="shared" si="3"/>
        <v>0</v>
      </c>
      <c r="N46" s="27">
        <v>2057</v>
      </c>
      <c r="O46" s="289">
        <f>IF(N46&lt;=Assumptions!$D$10,_xlfn.XLOOKUP(N46,'O&amp;M + Rehab Cost Data'!$I$30:$AO$30,'O&amp;M + Rehab Cost Data'!$I$63:$AO$63)*$J$8,0)</f>
        <v>0</v>
      </c>
      <c r="P46" s="289">
        <f>IF(N46&lt;=Assumptions!$D$10,_xlfn.XLOOKUP(N46,'O&amp;M + Rehab Cost Data'!$I$70:$AO$70,'O&amp;M + Rehab Cost Data'!$I$80:$AO$80)*$J$8,0)</f>
        <v>0</v>
      </c>
      <c r="Q46" s="289">
        <f t="shared" si="4"/>
        <v>0</v>
      </c>
      <c r="R46" s="41"/>
    </row>
    <row r="47" spans="2:18" x14ac:dyDescent="0.25">
      <c r="B47" s="2"/>
      <c r="C47" s="491"/>
      <c r="D47" s="491"/>
      <c r="E47" s="491"/>
      <c r="F47" s="491"/>
      <c r="G47" s="491"/>
      <c r="H47" s="111"/>
      <c r="I47" s="27">
        <v>2058</v>
      </c>
      <c r="J47" s="289">
        <f>IF(I47&lt;=(Assumptions!$D$34+1),IF(I47&lt;=Assumptions!$D$10,IF(I47&lt;=Assumptions!$D$34,_xlfn.XLOOKUP(I47,'O&amp;M + Rehab Cost Data'!$H$7:$AA$7,'O&amp;M + Rehab Cost Data'!$H$19:$AA$19,0,FALSE)*$J$8,0),0),0)</f>
        <v>0</v>
      </c>
      <c r="K47" s="289">
        <f>IF(I47&lt;=Assumptions!$D$10,_xlfn.XLOOKUP(I47,'O&amp;M + Rehab Cost Data'!$H$22:$AO$22,'O&amp;M + Rehab Cost Data'!$H$27:$AO$27,0,FALSE)*$J$8,0)</f>
        <v>0</v>
      </c>
      <c r="L47" s="289">
        <f t="shared" si="3"/>
        <v>0</v>
      </c>
      <c r="N47" s="27">
        <v>2058</v>
      </c>
      <c r="O47" s="289">
        <f>IF(N47&lt;=Assumptions!$D$10,_xlfn.XLOOKUP(N47,'O&amp;M + Rehab Cost Data'!$I$30:$AO$30,'O&amp;M + Rehab Cost Data'!$I$63:$AO$63)*$J$8,0)</f>
        <v>0</v>
      </c>
      <c r="P47" s="289">
        <f>IF(N47&lt;=Assumptions!$D$10,_xlfn.XLOOKUP(N47,'O&amp;M + Rehab Cost Data'!$I$70:$AO$70,'O&amp;M + Rehab Cost Data'!$I$80:$AO$80)*$J$8,0)</f>
        <v>0</v>
      </c>
      <c r="Q47" s="289">
        <f t="shared" si="4"/>
        <v>0</v>
      </c>
      <c r="R47" s="41"/>
    </row>
    <row r="48" spans="2:18" x14ac:dyDescent="0.25">
      <c r="B48" s="2"/>
      <c r="C48" s="491"/>
      <c r="D48" s="491"/>
      <c r="E48" s="491"/>
      <c r="F48" s="491"/>
      <c r="G48" s="491"/>
      <c r="H48" s="111"/>
      <c r="I48" t="s">
        <v>1901</v>
      </c>
      <c r="N48" t="s">
        <v>469</v>
      </c>
      <c r="R48" s="41"/>
    </row>
    <row r="49" spans="2:18" x14ac:dyDescent="0.25">
      <c r="B49" s="2"/>
      <c r="C49" s="491"/>
      <c r="D49" s="491"/>
      <c r="E49" s="491"/>
      <c r="F49" s="491"/>
      <c r="G49" s="491"/>
      <c r="H49" s="111"/>
      <c r="J49" s="111"/>
      <c r="K49" s="111"/>
      <c r="L49" s="41"/>
      <c r="M49" s="41"/>
      <c r="N49" s="111"/>
      <c r="O49" s="111"/>
      <c r="P49" s="111"/>
      <c r="Q49" s="41"/>
      <c r="R49" s="41"/>
    </row>
    <row r="50" spans="2:18" ht="15" customHeight="1" x14ac:dyDescent="0.25">
      <c r="B50" s="2"/>
      <c r="C50" s="491"/>
      <c r="D50" s="491"/>
      <c r="E50" s="491"/>
      <c r="F50" s="491"/>
      <c r="G50" s="491"/>
      <c r="H50" s="111"/>
      <c r="I50" s="491" t="s">
        <v>1801</v>
      </c>
      <c r="J50" s="491"/>
      <c r="K50" s="491"/>
      <c r="L50" s="491"/>
      <c r="M50" s="41"/>
      <c r="N50" s="491" t="s">
        <v>1802</v>
      </c>
      <c r="O50" s="491"/>
      <c r="P50" s="491"/>
      <c r="Q50" s="491"/>
      <c r="R50" s="41"/>
    </row>
    <row r="51" spans="2:18" x14ac:dyDescent="0.25">
      <c r="B51" s="2"/>
      <c r="C51" s="491"/>
      <c r="D51" s="491"/>
      <c r="E51" s="491"/>
      <c r="F51" s="491"/>
      <c r="G51" s="491"/>
      <c r="H51" s="111"/>
      <c r="I51" s="491"/>
      <c r="J51" s="491"/>
      <c r="K51" s="491"/>
      <c r="L51" s="491"/>
      <c r="M51" s="41"/>
      <c r="N51" s="491"/>
      <c r="O51" s="491"/>
      <c r="P51" s="491"/>
      <c r="Q51" s="491"/>
      <c r="R51" s="41"/>
    </row>
    <row r="52" spans="2:18" ht="15" customHeight="1" x14ac:dyDescent="0.25">
      <c r="B52" s="2"/>
      <c r="C52" s="8"/>
      <c r="D52" s="8"/>
      <c r="E52" s="8"/>
      <c r="F52" s="8"/>
      <c r="G52" s="8"/>
      <c r="H52" s="58"/>
      <c r="I52" s="491"/>
      <c r="J52" s="491"/>
      <c r="K52" s="491"/>
      <c r="L52" s="491"/>
      <c r="N52" s="491"/>
      <c r="O52" s="491"/>
      <c r="P52" s="491"/>
      <c r="Q52" s="491"/>
    </row>
    <row r="53" spans="2:18" x14ac:dyDescent="0.25">
      <c r="B53" s="2" t="s">
        <v>23</v>
      </c>
      <c r="C53" s="491" t="s">
        <v>1917</v>
      </c>
      <c r="D53" s="491"/>
      <c r="E53" s="491"/>
      <c r="F53" s="491"/>
      <c r="G53" s="491"/>
      <c r="H53" s="58"/>
      <c r="I53" s="8"/>
      <c r="J53" s="8"/>
      <c r="K53" s="8"/>
      <c r="L53" s="8"/>
      <c r="N53" s="58"/>
      <c r="O53" s="58"/>
      <c r="P53" s="58"/>
    </row>
    <row r="54" spans="2:18" x14ac:dyDescent="0.25">
      <c r="C54" s="491"/>
      <c r="D54" s="491"/>
      <c r="E54" s="491"/>
      <c r="F54" s="491"/>
      <c r="G54" s="491"/>
      <c r="H54" s="58"/>
      <c r="I54" s="58"/>
      <c r="J54" s="58"/>
      <c r="K54" s="58"/>
      <c r="N54" s="58"/>
      <c r="O54" s="58"/>
      <c r="P54" s="58"/>
    </row>
    <row r="55" spans="2:18" x14ac:dyDescent="0.25">
      <c r="C55" s="491"/>
      <c r="D55" s="491"/>
      <c r="E55" s="491"/>
      <c r="F55" s="491"/>
      <c r="G55" s="491"/>
      <c r="H55" s="58"/>
      <c r="I55" s="58"/>
      <c r="J55" s="58"/>
      <c r="K55" s="58"/>
      <c r="N55" s="58"/>
      <c r="O55" s="58"/>
      <c r="P55" s="58"/>
    </row>
    <row r="56" spans="2:18" x14ac:dyDescent="0.25">
      <c r="C56" s="491"/>
      <c r="D56" s="491"/>
      <c r="E56" s="491"/>
      <c r="F56" s="491"/>
      <c r="G56" s="491"/>
      <c r="H56" s="58"/>
      <c r="I56" s="58"/>
      <c r="J56" s="58"/>
      <c r="K56" s="58"/>
      <c r="N56" s="58"/>
      <c r="O56" s="58"/>
      <c r="P56" s="58"/>
    </row>
    <row r="57" spans="2:18" x14ac:dyDescent="0.25">
      <c r="C57" s="491"/>
      <c r="D57" s="491"/>
      <c r="E57" s="491"/>
      <c r="F57" s="491"/>
      <c r="G57" s="491"/>
      <c r="H57" s="58"/>
      <c r="I57" s="58"/>
      <c r="J57" s="58"/>
      <c r="K57" s="58"/>
      <c r="N57" s="58"/>
      <c r="O57" s="58"/>
      <c r="P57" s="58"/>
    </row>
    <row r="58" spans="2:18" ht="15" customHeight="1" x14ac:dyDescent="0.25">
      <c r="C58" s="58"/>
      <c r="D58" s="58"/>
      <c r="E58" s="58"/>
      <c r="F58" s="58"/>
      <c r="G58" s="58"/>
      <c r="H58" s="58"/>
      <c r="I58" s="58"/>
      <c r="J58" s="58"/>
      <c r="K58" s="58"/>
      <c r="N58" s="58"/>
      <c r="O58" s="58"/>
      <c r="P58" s="58"/>
    </row>
    <row r="59" spans="2:18" x14ac:dyDescent="0.25">
      <c r="C59" s="59"/>
      <c r="D59" s="59"/>
      <c r="E59" s="59"/>
      <c r="F59" s="59"/>
      <c r="G59" s="59"/>
      <c r="H59" s="59"/>
      <c r="I59" s="59"/>
      <c r="J59" s="59"/>
      <c r="K59" s="59"/>
      <c r="N59" s="59"/>
      <c r="O59" s="59"/>
      <c r="P59" s="59"/>
    </row>
    <row r="60" spans="2:18" x14ac:dyDescent="0.25">
      <c r="I60" s="111"/>
      <c r="J60" s="111"/>
      <c r="K60" s="111"/>
      <c r="N60" s="111"/>
      <c r="O60" s="111"/>
      <c r="P60" s="111"/>
    </row>
    <row r="61" spans="2:18" x14ac:dyDescent="0.25">
      <c r="I61" s="111"/>
      <c r="J61" s="111"/>
      <c r="K61" s="111"/>
      <c r="N61" s="111"/>
      <c r="O61" s="111"/>
      <c r="P61" s="111"/>
    </row>
    <row r="62" spans="2:18" x14ac:dyDescent="0.25">
      <c r="I62" s="111"/>
      <c r="J62" s="111"/>
      <c r="K62" s="111"/>
      <c r="N62" s="111"/>
      <c r="O62" s="111"/>
      <c r="P62" s="111"/>
    </row>
    <row r="63" spans="2:18" x14ac:dyDescent="0.25">
      <c r="I63" s="111"/>
      <c r="J63" s="111"/>
      <c r="K63" s="111"/>
      <c r="N63" s="111"/>
      <c r="O63" s="111"/>
      <c r="P63" s="111"/>
    </row>
    <row r="64" spans="2:18" x14ac:dyDescent="0.25">
      <c r="I64" s="111"/>
      <c r="J64" s="111"/>
      <c r="K64" s="111"/>
      <c r="N64" s="111"/>
      <c r="O64" s="111"/>
      <c r="P64" s="111"/>
    </row>
    <row r="65" spans="9:16" x14ac:dyDescent="0.25">
      <c r="I65" s="111"/>
      <c r="J65" s="111"/>
      <c r="K65" s="111"/>
      <c r="N65" s="111"/>
      <c r="O65" s="111"/>
      <c r="P65" s="111"/>
    </row>
  </sheetData>
  <mergeCells count="9">
    <mergeCell ref="I50:L52"/>
    <mergeCell ref="N50:Q52"/>
    <mergeCell ref="C53:G57"/>
    <mergeCell ref="C4:C5"/>
    <mergeCell ref="D4:D5"/>
    <mergeCell ref="E4:E5"/>
    <mergeCell ref="F4:F5"/>
    <mergeCell ref="G4:G5"/>
    <mergeCell ref="C46:G51"/>
  </mergeCells>
  <pageMargins left="0.25" right="0.25" top="0.75" bottom="0.75" header="0.3" footer="0.3"/>
  <pageSetup paperSize="3" scale="5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47E-4568-464D-AE1B-323783893167}">
  <sheetPr>
    <tabColor rgb="FFC00000"/>
    <pageSetUpPr fitToPage="1"/>
  </sheetPr>
  <dimension ref="B1:AZ97"/>
  <sheetViews>
    <sheetView view="pageBreakPreview" zoomScale="70" zoomScaleNormal="55" zoomScaleSheetLayoutView="70" workbookViewId="0">
      <selection activeCell="L12" sqref="L12"/>
    </sheetView>
  </sheetViews>
  <sheetFormatPr defaultRowHeight="15" x14ac:dyDescent="0.25"/>
  <cols>
    <col min="3" max="8" width="15.7109375" customWidth="1"/>
    <col min="9" max="9" width="15.5703125" customWidth="1"/>
    <col min="10" max="10" width="56.42578125" customWidth="1"/>
    <col min="11" max="11" width="33.28515625" customWidth="1"/>
    <col min="12" max="12" width="33.42578125" customWidth="1"/>
    <col min="13" max="13" width="26.140625" bestFit="1" customWidth="1"/>
    <col min="14" max="14" width="42.28515625" bestFit="1" customWidth="1"/>
    <col min="15" max="16" width="23.140625" customWidth="1"/>
    <col min="17" max="18" width="6.7109375" customWidth="1"/>
    <col min="19" max="19" width="56.42578125" customWidth="1"/>
    <col min="20" max="20" width="33.28515625" customWidth="1"/>
    <col min="21" max="21" width="17.42578125" bestFit="1" customWidth="1"/>
    <col min="22" max="22" width="24.42578125" bestFit="1" customWidth="1"/>
    <col min="23" max="23" width="35.85546875" bestFit="1" customWidth="1"/>
    <col min="24" max="24" width="23.85546875" customWidth="1"/>
    <col min="25" max="30" width="6.7109375" customWidth="1"/>
    <col min="31" max="31" width="35.85546875" bestFit="1" customWidth="1"/>
    <col min="32" max="32" width="51.5703125" bestFit="1" customWidth="1"/>
  </cols>
  <sheetData>
    <row r="1" spans="3:52" x14ac:dyDescent="0.25">
      <c r="C1" s="55"/>
      <c r="D1" s="55"/>
      <c r="E1" s="55"/>
      <c r="F1" s="55"/>
      <c r="G1" s="55"/>
    </row>
    <row r="2" spans="3:52" x14ac:dyDescent="0.25">
      <c r="C2" s="1" t="s">
        <v>1928</v>
      </c>
    </row>
    <row r="3" spans="3:52" ht="15.75" thickBot="1" x14ac:dyDescent="0.3">
      <c r="C3" s="1"/>
    </row>
    <row r="4" spans="3:52" ht="22.5" customHeight="1" x14ac:dyDescent="0.25">
      <c r="C4" s="503" t="s">
        <v>0</v>
      </c>
      <c r="D4" s="538" t="s">
        <v>415</v>
      </c>
      <c r="E4" s="561" t="s">
        <v>1</v>
      </c>
      <c r="F4" s="563" t="s">
        <v>4</v>
      </c>
      <c r="G4" s="561" t="s">
        <v>1</v>
      </c>
    </row>
    <row r="5" spans="3:52" ht="22.5" customHeight="1" thickBot="1" x14ac:dyDescent="0.3">
      <c r="C5" s="504"/>
      <c r="D5" s="539"/>
      <c r="E5" s="562"/>
      <c r="F5" s="564"/>
      <c r="G5" s="562"/>
    </row>
    <row r="6" spans="3:52" ht="15.75" customHeight="1" x14ac:dyDescent="0.25">
      <c r="C6" s="175">
        <v>2018</v>
      </c>
      <c r="D6" s="151">
        <f>IFERROR(_xlfn.XLOOKUP($C6,$J$19:$J$26,$K$19:$K$26,0,0,1),0)</f>
        <v>572721.27780665469</v>
      </c>
      <c r="E6" s="170">
        <f>D6*(1+0.07)^-($C6-Assumptions!$D$7)</f>
        <v>701608.19232809776</v>
      </c>
      <c r="F6" s="171">
        <f>IF(C6=Assumptions!$D$10,$P$32,0)</f>
        <v>0</v>
      </c>
      <c r="G6" s="172">
        <f>F6*(1+0.07)^-($C6-Assumptions!$D$7)</f>
        <v>0</v>
      </c>
      <c r="J6" s="1" t="s">
        <v>1949</v>
      </c>
      <c r="AM6" s="16"/>
      <c r="AN6" s="16"/>
      <c r="AO6" s="16"/>
      <c r="AP6" s="16"/>
      <c r="AQ6" s="16"/>
      <c r="AR6" s="16"/>
      <c r="AS6" s="16"/>
      <c r="AT6" s="16"/>
      <c r="AU6" s="16"/>
      <c r="AV6" s="16"/>
      <c r="AW6" s="16"/>
      <c r="AX6" s="16"/>
      <c r="AY6" s="16"/>
      <c r="AZ6" s="16"/>
    </row>
    <row r="7" spans="3:52" ht="15.75" customHeight="1" x14ac:dyDescent="0.25">
      <c r="C7" s="132">
        <v>2019</v>
      </c>
      <c r="D7" s="151">
        <f t="shared" ref="D7:D48" si="0">IFERROR(_xlfn.XLOOKUP($C7,$J$19:$J$26,$K$19:$K$26,0,0,1),0)</f>
        <v>572721.27780665469</v>
      </c>
      <c r="E7" s="151">
        <f>D7*(1+0.07)^-($C7-Assumptions!$D$7)</f>
        <v>655708.59096083895</v>
      </c>
      <c r="F7" s="152">
        <f>IF(C7=Assumptions!$D$10,$P$32,0)</f>
        <v>0</v>
      </c>
      <c r="G7" s="153">
        <f>F7*(1+0.07)^-($C7-Assumptions!$D$7)</f>
        <v>0</v>
      </c>
      <c r="J7" s="39" t="s">
        <v>432</v>
      </c>
      <c r="K7" s="39" t="s">
        <v>441</v>
      </c>
      <c r="L7" s="468" t="s">
        <v>2159</v>
      </c>
    </row>
    <row r="8" spans="3:52" ht="15.75" customHeight="1" x14ac:dyDescent="0.25">
      <c r="C8" s="229">
        <f t="shared" ref="C8:C48" si="1">C7+1</f>
        <v>2020</v>
      </c>
      <c r="D8" s="151">
        <f t="shared" si="0"/>
        <v>572721.27780665469</v>
      </c>
      <c r="E8" s="151">
        <f>D8*(1+0.07)^-($C8-Assumptions!$D$7)</f>
        <v>612811.76725312055</v>
      </c>
      <c r="F8" s="152">
        <f>IF(C8=Assumptions!$D$10,$P$32,0)</f>
        <v>0</v>
      </c>
      <c r="G8" s="153">
        <f>F8*(1+0.07)^-($C8-Assumptions!$D$7)</f>
        <v>0</v>
      </c>
      <c r="J8" s="138" t="s">
        <v>1804</v>
      </c>
      <c r="K8" s="94" t="s">
        <v>439</v>
      </c>
      <c r="L8" s="469">
        <f>SUM('Cost Data - 1 of 4'!$F$28:$F$32,'Cost Data - 2 of 4'!$F$18:$F$21,'Cost Data - 3 of 4'!$F$42:$F$45,'Cost Data - 4 of 4'!$F$48:$F$51)</f>
        <v>3436327.6668399279</v>
      </c>
    </row>
    <row r="9" spans="3:52" ht="15.75" customHeight="1" x14ac:dyDescent="0.25">
      <c r="C9" s="229">
        <f t="shared" si="1"/>
        <v>2021</v>
      </c>
      <c r="D9" s="151">
        <f t="shared" si="0"/>
        <v>572721.27780665469</v>
      </c>
      <c r="E9" s="151">
        <f>D9*(1+0.07)^-($C9-Assumptions!$D$7)</f>
        <v>572721.27780665469</v>
      </c>
      <c r="F9" s="152">
        <f>IF(C9=Assumptions!$D$10,$P$32,0)</f>
        <v>0</v>
      </c>
      <c r="G9" s="153">
        <f>F9*(1+0.07)^-($C9-Assumptions!$D$7)</f>
        <v>0</v>
      </c>
      <c r="J9" s="138" t="s">
        <v>1805</v>
      </c>
      <c r="K9" s="94">
        <v>2024</v>
      </c>
      <c r="L9" s="469">
        <f>SUM('Cost Data - 2 of 4'!$F$16:$F$17)</f>
        <v>463100.77222499996</v>
      </c>
    </row>
    <row r="10" spans="3:52" ht="15.75" customHeight="1" x14ac:dyDescent="0.25">
      <c r="C10" s="229">
        <f t="shared" si="1"/>
        <v>2022</v>
      </c>
      <c r="D10" s="151">
        <f t="shared" si="0"/>
        <v>572721.27780665469</v>
      </c>
      <c r="E10" s="151">
        <f>D10*(1+0.07)^-($C10-Assumptions!$D$7)</f>
        <v>535253.53066042496</v>
      </c>
      <c r="F10" s="152">
        <f>IF(C10=Assumptions!$D$10,$P$32,0)</f>
        <v>0</v>
      </c>
      <c r="G10" s="153">
        <f>F10*(1+0.07)^-($C10-Assumptions!$D$7)</f>
        <v>0</v>
      </c>
      <c r="J10" s="138" t="s">
        <v>1807</v>
      </c>
      <c r="K10" s="94">
        <v>2025</v>
      </c>
      <c r="L10" s="469">
        <f>SUM('Cost Data - 4 of 4'!$F$46:$F$47)</f>
        <v>18657991.70438464</v>
      </c>
    </row>
    <row r="11" spans="3:52" ht="15.75" customHeight="1" x14ac:dyDescent="0.25">
      <c r="C11" s="229">
        <f t="shared" si="1"/>
        <v>2023</v>
      </c>
      <c r="D11" s="151">
        <f t="shared" si="0"/>
        <v>572721.27780665469</v>
      </c>
      <c r="E11" s="151">
        <f>D11*(1+0.07)^-($C11-Assumptions!$D$7)</f>
        <v>500236.94454245316</v>
      </c>
      <c r="F11" s="152">
        <f>IF(C11=Assumptions!$D$10,$P$32,0)</f>
        <v>0</v>
      </c>
      <c r="G11" s="153">
        <f>F11*(1+0.07)^-($C11-Assumptions!$D$7)</f>
        <v>0</v>
      </c>
      <c r="J11" s="138" t="s">
        <v>1806</v>
      </c>
      <c r="K11" s="94">
        <v>2025</v>
      </c>
      <c r="L11" s="469">
        <f>SUM('Cost Data - 1 of 4'!$F$27:$F$28)</f>
        <v>7956224.0607616864</v>
      </c>
    </row>
    <row r="12" spans="3:52" ht="15.75" customHeight="1" x14ac:dyDescent="0.25">
      <c r="C12" s="229">
        <f t="shared" si="1"/>
        <v>2024</v>
      </c>
      <c r="D12" s="151">
        <f t="shared" si="0"/>
        <v>420889.67438744655</v>
      </c>
      <c r="E12" s="151">
        <f>D12*(1+0.07)^-($C12-Assumptions!$D$7)</f>
        <v>343571.34760775458</v>
      </c>
      <c r="F12" s="152">
        <f>IF(C12=Assumptions!$D$10,$P$32,0)</f>
        <v>0</v>
      </c>
      <c r="G12" s="153">
        <f>F12*(1+0.07)^-($C12-Assumptions!$D$7)</f>
        <v>0</v>
      </c>
    </row>
    <row r="13" spans="3:52" ht="15.75" customHeight="1" x14ac:dyDescent="0.25">
      <c r="C13" s="229">
        <f t="shared" si="1"/>
        <v>2025</v>
      </c>
      <c r="D13" s="151">
        <f t="shared" si="0"/>
        <v>26614215.765146326</v>
      </c>
      <c r="E13" s="151">
        <f>D13*(1+0.07)^-($C13-Assumptions!$D$7)</f>
        <v>20303857.779629894</v>
      </c>
      <c r="F13" s="152">
        <f>IF(C13=Assumptions!$D$10,$P$32,0)</f>
        <v>0</v>
      </c>
      <c r="G13" s="153">
        <f>F13*(1+0.07)^-($C13-Assumptions!$D$7)</f>
        <v>0</v>
      </c>
      <c r="J13" s="1" t="s">
        <v>2161</v>
      </c>
    </row>
    <row r="14" spans="3:52" ht="15.75" customHeight="1" x14ac:dyDescent="0.25">
      <c r="C14" s="229">
        <f t="shared" si="1"/>
        <v>2026</v>
      </c>
      <c r="D14" s="151">
        <f t="shared" si="0"/>
        <v>0</v>
      </c>
      <c r="E14" s="151">
        <f>D14*(1+0.07)^-($C14-Assumptions!$D$7)</f>
        <v>0</v>
      </c>
      <c r="F14" s="152">
        <f>IF(C14=Assumptions!$D$10,$P$32,0)</f>
        <v>0</v>
      </c>
      <c r="G14" s="153">
        <f>F14*(1+0.07)^-($C14-Assumptions!$D$7)</f>
        <v>0</v>
      </c>
      <c r="J14" s="39" t="s">
        <v>314</v>
      </c>
      <c r="K14" s="30" t="s">
        <v>41</v>
      </c>
    </row>
    <row r="15" spans="3:52" ht="15.75" customHeight="1" x14ac:dyDescent="0.25">
      <c r="C15" s="229">
        <f t="shared" si="1"/>
        <v>2027</v>
      </c>
      <c r="D15" s="151">
        <f t="shared" si="0"/>
        <v>0</v>
      </c>
      <c r="E15" s="151">
        <f>D15*(1+0.07)^-($C15-Assumptions!$D$7)</f>
        <v>0</v>
      </c>
      <c r="F15" s="152">
        <f>IF(C15=Assumptions!$D$10,$P$32,0)</f>
        <v>0</v>
      </c>
      <c r="G15" s="153">
        <f>F15*(1+0.07)^-($C15-Assumptions!$D$7)</f>
        <v>0</v>
      </c>
      <c r="J15" s="28" t="s">
        <v>2162</v>
      </c>
      <c r="K15" s="22">
        <f>118.895/130.819</f>
        <v>0.90885116076410921</v>
      </c>
    </row>
    <row r="16" spans="3:52" ht="15.75" customHeight="1" x14ac:dyDescent="0.25">
      <c r="C16" s="229">
        <f t="shared" si="1"/>
        <v>2028</v>
      </c>
      <c r="D16" s="151">
        <f t="shared" si="0"/>
        <v>0</v>
      </c>
      <c r="E16" s="151">
        <f>D16*(1+0.07)^-($C16-Assumptions!$D$7)</f>
        <v>0</v>
      </c>
      <c r="F16" s="152">
        <f>IF(C16=Assumptions!$D$10,$P$32,0)</f>
        <v>0</v>
      </c>
      <c r="G16" s="153">
        <f>F16*(1+0.07)^-($C16-Assumptions!$D$7)</f>
        <v>0</v>
      </c>
    </row>
    <row r="17" spans="3:52" ht="15.75" customHeight="1" x14ac:dyDescent="0.25">
      <c r="C17" s="229">
        <f t="shared" si="1"/>
        <v>2029</v>
      </c>
      <c r="D17" s="151">
        <f t="shared" si="0"/>
        <v>0</v>
      </c>
      <c r="E17" s="151">
        <f>D17*(1+0.07)^-($C17-Assumptions!$D$7)</f>
        <v>0</v>
      </c>
      <c r="F17" s="152">
        <f>IF(C17=Assumptions!$D$10,$P$32,0)</f>
        <v>0</v>
      </c>
      <c r="G17" s="153">
        <f>F17*(1+0.07)^-($C17-Assumptions!$D$7)</f>
        <v>0</v>
      </c>
      <c r="J17" s="1" t="s">
        <v>2160</v>
      </c>
    </row>
    <row r="18" spans="3:52" ht="15.75" customHeight="1" x14ac:dyDescent="0.25">
      <c r="C18" s="229">
        <f t="shared" si="1"/>
        <v>2030</v>
      </c>
      <c r="D18" s="151">
        <f t="shared" si="0"/>
        <v>0</v>
      </c>
      <c r="E18" s="151">
        <f>D18*(1+0.07)^-($C18-Assumptions!$D$7)</f>
        <v>0</v>
      </c>
      <c r="F18" s="152">
        <f>IF(C18=Assumptions!$D$10,$P$32,0)</f>
        <v>0</v>
      </c>
      <c r="G18" s="153">
        <f>F18*(1+0.07)^-($C18-Assumptions!$D$7)</f>
        <v>0</v>
      </c>
      <c r="J18" s="39" t="s">
        <v>32</v>
      </c>
      <c r="K18" s="30" t="s">
        <v>41</v>
      </c>
      <c r="AG18" s="16"/>
      <c r="AH18" s="16"/>
      <c r="AI18" s="16"/>
      <c r="AJ18" s="16"/>
      <c r="AK18" s="16"/>
      <c r="AL18" s="16"/>
      <c r="AM18" s="16"/>
      <c r="AN18" s="16"/>
      <c r="AO18" s="16"/>
      <c r="AP18" s="16"/>
      <c r="AQ18" s="16"/>
      <c r="AR18" s="16"/>
      <c r="AS18" s="16"/>
      <c r="AT18" s="16"/>
      <c r="AU18" s="16"/>
      <c r="AV18" s="16"/>
      <c r="AW18" s="16"/>
      <c r="AX18" s="16"/>
      <c r="AY18" s="16"/>
      <c r="AZ18" s="16"/>
    </row>
    <row r="19" spans="3:52" ht="15.75" customHeight="1" x14ac:dyDescent="0.25">
      <c r="C19" s="229">
        <f t="shared" si="1"/>
        <v>2031</v>
      </c>
      <c r="D19" s="151">
        <f t="shared" si="0"/>
        <v>0</v>
      </c>
      <c r="E19" s="151">
        <f>D19*(1+0.07)^-($C19-Assumptions!$D$7)</f>
        <v>0</v>
      </c>
      <c r="F19" s="152">
        <f>IF(C19=Assumptions!$D$10,$P$32,0)</f>
        <v>0</v>
      </c>
      <c r="G19" s="153">
        <f>F19*(1+0.07)^-($C19-Assumptions!$D$7)</f>
        <v>0</v>
      </c>
      <c r="J19" s="27">
        <v>2018</v>
      </c>
      <c r="K19" s="225">
        <f t="shared" ref="K19:K24" si="2">$L$8/(COUNT($J$19:$J$24))</f>
        <v>572721.27780665469</v>
      </c>
    </row>
    <row r="20" spans="3:52" ht="15.75" customHeight="1" x14ac:dyDescent="0.25">
      <c r="C20" s="229">
        <f t="shared" si="1"/>
        <v>2032</v>
      </c>
      <c r="D20" s="151">
        <f t="shared" si="0"/>
        <v>0</v>
      </c>
      <c r="E20" s="151">
        <f>D20*(1+0.07)^-($C20-Assumptions!$D$7)</f>
        <v>0</v>
      </c>
      <c r="F20" s="152">
        <f>IF(C20=Assumptions!$D$10,$P$32,0)</f>
        <v>0</v>
      </c>
      <c r="G20" s="153">
        <f>F20*(1+0.07)^-($C20-Assumptions!$D$7)</f>
        <v>0</v>
      </c>
      <c r="J20" s="27">
        <v>2019</v>
      </c>
      <c r="K20" s="225">
        <f t="shared" si="2"/>
        <v>572721.27780665469</v>
      </c>
    </row>
    <row r="21" spans="3:52" ht="15.75" customHeight="1" x14ac:dyDescent="0.25">
      <c r="C21" s="229">
        <f t="shared" si="1"/>
        <v>2033</v>
      </c>
      <c r="D21" s="151">
        <f t="shared" si="0"/>
        <v>0</v>
      </c>
      <c r="E21" s="151">
        <f>D21*(1+0.07)^-($C21-Assumptions!$D$7)</f>
        <v>0</v>
      </c>
      <c r="F21" s="152">
        <f>IF(C21=Assumptions!$D$10,$P$32,0)</f>
        <v>0</v>
      </c>
      <c r="G21" s="153">
        <f>F21*(1+0.07)^-($C21-Assumptions!$D$7)</f>
        <v>0</v>
      </c>
      <c r="J21" s="27">
        <v>2020</v>
      </c>
      <c r="K21" s="225">
        <f t="shared" si="2"/>
        <v>572721.27780665469</v>
      </c>
    </row>
    <row r="22" spans="3:52" ht="15.75" customHeight="1" x14ac:dyDescent="0.25">
      <c r="C22" s="229">
        <f t="shared" si="1"/>
        <v>2034</v>
      </c>
      <c r="D22" s="151">
        <f t="shared" si="0"/>
        <v>0</v>
      </c>
      <c r="E22" s="151">
        <f>D22*(1+0.07)^-($C22-Assumptions!$D$7)</f>
        <v>0</v>
      </c>
      <c r="F22" s="152">
        <f>IF(C22=Assumptions!$D$10,$P$32,0)</f>
        <v>0</v>
      </c>
      <c r="G22" s="153">
        <f>F22*(1+0.07)^-($C22-Assumptions!$D$7)</f>
        <v>0</v>
      </c>
      <c r="J22" s="27">
        <v>2021</v>
      </c>
      <c r="K22" s="225">
        <f t="shared" si="2"/>
        <v>572721.27780665469</v>
      </c>
    </row>
    <row r="23" spans="3:52" ht="15.75" customHeight="1" x14ac:dyDescent="0.25">
      <c r="C23" s="229">
        <f t="shared" si="1"/>
        <v>2035</v>
      </c>
      <c r="D23" s="151">
        <f t="shared" si="0"/>
        <v>0</v>
      </c>
      <c r="E23" s="151">
        <f>D23*(1+0.07)^-($C23-Assumptions!$D$7)</f>
        <v>0</v>
      </c>
      <c r="F23" s="152">
        <f>IF(C23=Assumptions!$D$10,$P$32,0)</f>
        <v>0</v>
      </c>
      <c r="G23" s="153">
        <f>F23*(1+0.07)^-($C23-Assumptions!$D$7)</f>
        <v>0</v>
      </c>
      <c r="J23" s="27">
        <v>2022</v>
      </c>
      <c r="K23" s="225">
        <f t="shared" si="2"/>
        <v>572721.27780665469</v>
      </c>
    </row>
    <row r="24" spans="3:52" ht="15.75" customHeight="1" x14ac:dyDescent="0.25">
      <c r="C24" s="229">
        <f t="shared" si="1"/>
        <v>2036</v>
      </c>
      <c r="D24" s="151">
        <f t="shared" si="0"/>
        <v>0</v>
      </c>
      <c r="E24" s="151">
        <f>D24*(1+0.07)^-($C24-Assumptions!$D$7)</f>
        <v>0</v>
      </c>
      <c r="F24" s="152">
        <f>IF(C24=Assumptions!$D$10,$P$32,0)</f>
        <v>0</v>
      </c>
      <c r="G24" s="153">
        <f>F24*(1+0.07)^-($C24-Assumptions!$D$7)</f>
        <v>0</v>
      </c>
      <c r="J24" s="27">
        <v>2023</v>
      </c>
      <c r="K24" s="225">
        <f t="shared" si="2"/>
        <v>572721.27780665469</v>
      </c>
    </row>
    <row r="25" spans="3:52" ht="15.75" customHeight="1" x14ac:dyDescent="0.25">
      <c r="C25" s="229">
        <f t="shared" si="1"/>
        <v>2037</v>
      </c>
      <c r="D25" s="151">
        <f t="shared" si="0"/>
        <v>0</v>
      </c>
      <c r="E25" s="151">
        <f>D25*(1+0.07)^-($C25-Assumptions!$D$7)</f>
        <v>0</v>
      </c>
      <c r="F25" s="152">
        <f>IF(C25=Assumptions!$D$10,$P$32,0)</f>
        <v>0</v>
      </c>
      <c r="G25" s="153">
        <f>F25*(1+0.07)^-($C25-Assumptions!$D$7)</f>
        <v>0</v>
      </c>
      <c r="J25" s="27">
        <v>2024</v>
      </c>
      <c r="K25" s="225">
        <f>$L$9*$K$15</f>
        <v>420889.67438744655</v>
      </c>
    </row>
    <row r="26" spans="3:52" ht="15.75" customHeight="1" x14ac:dyDescent="0.25">
      <c r="C26" s="229">
        <f t="shared" si="1"/>
        <v>2038</v>
      </c>
      <c r="D26" s="151">
        <f t="shared" si="0"/>
        <v>0</v>
      </c>
      <c r="E26" s="151">
        <f>D26*(1+0.07)^-($C26-Assumptions!$D$7)</f>
        <v>0</v>
      </c>
      <c r="F26" s="152">
        <f>IF(C26=Assumptions!$D$10,$P$32,0)</f>
        <v>0</v>
      </c>
      <c r="G26" s="153">
        <f>F26*(1+0.07)^-($C26-Assumptions!$D$7)</f>
        <v>0</v>
      </c>
      <c r="J26" s="27">
        <v>2025</v>
      </c>
      <c r="K26" s="470">
        <f>SUM(L10:L11)</f>
        <v>26614215.765146326</v>
      </c>
    </row>
    <row r="27" spans="3:52" ht="15.75" customHeight="1" x14ac:dyDescent="0.25">
      <c r="C27" s="229">
        <f t="shared" si="1"/>
        <v>2039</v>
      </c>
      <c r="D27" s="151">
        <f t="shared" si="0"/>
        <v>0</v>
      </c>
      <c r="E27" s="151">
        <f>D27*(1+0.07)^-($C27-Assumptions!$D$7)</f>
        <v>0</v>
      </c>
      <c r="F27" s="152">
        <f>IF(C27=Assumptions!$D$10,$P$32,0)</f>
        <v>0</v>
      </c>
      <c r="G27" s="153">
        <f>F27*(1+0.07)^-($C27-Assumptions!$D$7)</f>
        <v>0</v>
      </c>
    </row>
    <row r="28" spans="3:52" ht="15.75" customHeight="1" x14ac:dyDescent="0.25">
      <c r="C28" s="229">
        <f t="shared" si="1"/>
        <v>2040</v>
      </c>
      <c r="D28" s="151">
        <f t="shared" si="0"/>
        <v>0</v>
      </c>
      <c r="E28" s="151">
        <f>D28*(1+0.07)^-($C28-Assumptions!$D$7)</f>
        <v>0</v>
      </c>
      <c r="F28" s="152">
        <f>IF(C28=Assumptions!$D$10,$P$32,0)</f>
        <v>0</v>
      </c>
      <c r="G28" s="153">
        <f>F28*(1+0.07)^-($C28-Assumptions!$D$7)</f>
        <v>0</v>
      </c>
      <c r="J28" s="1" t="s">
        <v>2163</v>
      </c>
      <c r="K28" s="1"/>
      <c r="L28" s="1"/>
      <c r="M28" s="1"/>
    </row>
    <row r="29" spans="3:52" ht="15.75" customHeight="1" x14ac:dyDescent="0.25">
      <c r="C29" s="229">
        <f t="shared" si="1"/>
        <v>2041</v>
      </c>
      <c r="D29" s="151">
        <f t="shared" si="0"/>
        <v>0</v>
      </c>
      <c r="E29" s="151">
        <f>D29*(1+0.07)^-($C29-Assumptions!$D$7)</f>
        <v>0</v>
      </c>
      <c r="F29" s="152">
        <f>IF(C29=Assumptions!$D$10,$P$32,0)</f>
        <v>0</v>
      </c>
      <c r="G29" s="153">
        <f>F29*(1+0.07)^-($C29-Assumptions!$D$7)</f>
        <v>0</v>
      </c>
      <c r="J29" s="39" t="s">
        <v>432</v>
      </c>
      <c r="K29" s="39" t="s">
        <v>442</v>
      </c>
      <c r="L29" s="30" t="s">
        <v>388</v>
      </c>
      <c r="M29" s="30" t="s">
        <v>389</v>
      </c>
      <c r="N29" s="30" t="s">
        <v>43</v>
      </c>
      <c r="O29" s="30" t="s">
        <v>42</v>
      </c>
      <c r="P29" s="30" t="s">
        <v>4</v>
      </c>
    </row>
    <row r="30" spans="3:52" ht="15.75" customHeight="1" x14ac:dyDescent="0.25">
      <c r="C30" s="229">
        <f t="shared" si="1"/>
        <v>2042</v>
      </c>
      <c r="D30" s="151">
        <f t="shared" si="0"/>
        <v>0</v>
      </c>
      <c r="E30" s="151">
        <f>D30*(1+0.07)^-($C30-Assumptions!$D$7)</f>
        <v>0</v>
      </c>
      <c r="F30" s="152">
        <f>IF(C30=Assumptions!$D$10,$P$32,0)</f>
        <v>0</v>
      </c>
      <c r="G30" s="153">
        <f>F30*(1+0.07)^-($C30-Assumptions!$D$7)</f>
        <v>0</v>
      </c>
      <c r="J30" s="28" t="s">
        <v>1805</v>
      </c>
      <c r="K30" s="27">
        <v>2025</v>
      </c>
      <c r="L30" s="268">
        <f>$K$25</f>
        <v>420889.67438744655</v>
      </c>
      <c r="M30" s="282">
        <v>20</v>
      </c>
      <c r="N30" s="43">
        <f>Assumptions!$D$10</f>
        <v>2045</v>
      </c>
      <c r="O30" s="48">
        <f>IF((K30+M30-N30)/M30&lt;=0,0,(K30+M30-N30)/M30)</f>
        <v>0</v>
      </c>
      <c r="P30" s="268">
        <f>L30*O30</f>
        <v>0</v>
      </c>
    </row>
    <row r="31" spans="3:52" ht="15.75" customHeight="1" x14ac:dyDescent="0.25">
      <c r="C31" s="229">
        <f t="shared" si="1"/>
        <v>2043</v>
      </c>
      <c r="D31" s="151">
        <f t="shared" si="0"/>
        <v>0</v>
      </c>
      <c r="E31" s="151">
        <f>D31*(1+0.07)^-($C31-Assumptions!$D$7)</f>
        <v>0</v>
      </c>
      <c r="F31" s="152">
        <f>IF(C31=Assumptions!$D$10,$P$32,0)</f>
        <v>0</v>
      </c>
      <c r="G31" s="153">
        <f>F31*(1+0.07)^-($C31-Assumptions!$D$7)</f>
        <v>0</v>
      </c>
      <c r="J31" s="28" t="s">
        <v>443</v>
      </c>
      <c r="K31" s="27">
        <v>2026</v>
      </c>
      <c r="L31" s="268">
        <f>$K$26</f>
        <v>26614215.765146326</v>
      </c>
      <c r="M31" s="282">
        <v>20</v>
      </c>
      <c r="N31" s="43">
        <f>Assumptions!$D$10</f>
        <v>2045</v>
      </c>
      <c r="O31" s="48">
        <f>(K31+M31-1-N31)/M31</f>
        <v>0</v>
      </c>
      <c r="P31" s="268">
        <f>L31*O31</f>
        <v>0</v>
      </c>
    </row>
    <row r="32" spans="3:52" ht="15.75" customHeight="1" x14ac:dyDescent="0.25">
      <c r="C32" s="229">
        <f t="shared" si="1"/>
        <v>2044</v>
      </c>
      <c r="D32" s="151">
        <f t="shared" si="0"/>
        <v>0</v>
      </c>
      <c r="E32" s="151">
        <f>D32*(1+0.07)^-($C32-Assumptions!$D$7)</f>
        <v>0</v>
      </c>
      <c r="F32" s="152">
        <f>IF(C32=Assumptions!$D$10,$P$32,0)</f>
        <v>0</v>
      </c>
      <c r="G32" s="153">
        <f>F32*(1+0.07)^-($C32-Assumptions!$D$7)</f>
        <v>0</v>
      </c>
      <c r="J32" t="s">
        <v>1898</v>
      </c>
      <c r="O32" s="17" t="s">
        <v>1897</v>
      </c>
      <c r="P32" s="173">
        <f>SUM(P30:P31)</f>
        <v>0</v>
      </c>
    </row>
    <row r="33" spans="3:32" ht="15.75" customHeight="1" x14ac:dyDescent="0.25">
      <c r="C33" s="229">
        <f t="shared" si="1"/>
        <v>2045</v>
      </c>
      <c r="D33" s="151">
        <f t="shared" si="0"/>
        <v>0</v>
      </c>
      <c r="E33" s="151">
        <f>D33*(1+0.07)^-($C33-Assumptions!$D$7)</f>
        <v>0</v>
      </c>
      <c r="F33" s="152">
        <f>IF(C33=Assumptions!$D$10,$P$32,0)</f>
        <v>0</v>
      </c>
      <c r="G33" s="153">
        <f>F33*(1+0.07)^-($C33-Assumptions!$D$7)</f>
        <v>0</v>
      </c>
    </row>
    <row r="34" spans="3:32" ht="15.75" customHeight="1" x14ac:dyDescent="0.25">
      <c r="C34" s="229">
        <f t="shared" si="1"/>
        <v>2046</v>
      </c>
      <c r="D34" s="151">
        <f t="shared" si="0"/>
        <v>0</v>
      </c>
      <c r="E34" s="151">
        <f>D34*(1+0.07)^-($C34-Assumptions!$D$7)</f>
        <v>0</v>
      </c>
      <c r="F34" s="152">
        <f>IF(C34=Assumptions!$D$10,$P$32,0)</f>
        <v>0</v>
      </c>
      <c r="G34" s="153">
        <f>F34*(1+0.07)^-($C34-Assumptions!$D$7)</f>
        <v>0</v>
      </c>
      <c r="AF34" s="16"/>
    </row>
    <row r="35" spans="3:32" ht="15.75" customHeight="1" x14ac:dyDescent="0.25">
      <c r="C35" s="229">
        <f t="shared" si="1"/>
        <v>2047</v>
      </c>
      <c r="D35" s="151">
        <f t="shared" si="0"/>
        <v>0</v>
      </c>
      <c r="E35" s="151">
        <f>D35*(1+0.07)^-($C35-Assumptions!$D$7)</f>
        <v>0</v>
      </c>
      <c r="F35" s="152">
        <f>IF(C35=Assumptions!$D$10,$P$32,0)</f>
        <v>0</v>
      </c>
      <c r="G35" s="153">
        <f>F35*(1+0.07)^-($C35-Assumptions!$D$7)</f>
        <v>0</v>
      </c>
      <c r="AF35" s="16"/>
    </row>
    <row r="36" spans="3:32" ht="15.75" customHeight="1" x14ac:dyDescent="0.25">
      <c r="C36" s="229">
        <f t="shared" si="1"/>
        <v>2048</v>
      </c>
      <c r="D36" s="151">
        <f t="shared" si="0"/>
        <v>0</v>
      </c>
      <c r="E36" s="151">
        <f>D36*(1+0.07)^-($C36-Assumptions!$D$7)</f>
        <v>0</v>
      </c>
      <c r="F36" s="152">
        <f>IF(C36=Assumptions!$D$10,$P$32,0)</f>
        <v>0</v>
      </c>
      <c r="G36" s="153">
        <f>F36*(1+0.07)^-($C36-Assumptions!$D$7)</f>
        <v>0</v>
      </c>
      <c r="AF36" s="16"/>
    </row>
    <row r="37" spans="3:32" ht="15.75" customHeight="1" x14ac:dyDescent="0.25">
      <c r="C37" s="229">
        <f t="shared" si="1"/>
        <v>2049</v>
      </c>
      <c r="D37" s="151">
        <f t="shared" si="0"/>
        <v>0</v>
      </c>
      <c r="E37" s="151">
        <f>D37*(1+0.07)^-($C37-Assumptions!$D$7)</f>
        <v>0</v>
      </c>
      <c r="F37" s="152">
        <f>IF(C37=Assumptions!$D$10,$P$32,0)</f>
        <v>0</v>
      </c>
      <c r="G37" s="153">
        <f>F37*(1+0.07)^-($C37-Assumptions!$D$7)</f>
        <v>0</v>
      </c>
      <c r="AF37" s="16"/>
    </row>
    <row r="38" spans="3:32" ht="15.75" customHeight="1" x14ac:dyDescent="0.25">
      <c r="C38" s="229">
        <f t="shared" si="1"/>
        <v>2050</v>
      </c>
      <c r="D38" s="151">
        <f t="shared" si="0"/>
        <v>0</v>
      </c>
      <c r="E38" s="151">
        <f>D38*(1+0.07)^-($C38-Assumptions!$D$7)</f>
        <v>0</v>
      </c>
      <c r="F38" s="152">
        <f>IF(C38=Assumptions!$D$10,$P$32,0)</f>
        <v>0</v>
      </c>
      <c r="G38" s="153">
        <f>F38*(1+0.07)^-($C38-Assumptions!$D$7)</f>
        <v>0</v>
      </c>
      <c r="AF38" s="16"/>
    </row>
    <row r="39" spans="3:32" ht="15.75" customHeight="1" x14ac:dyDescent="0.25">
      <c r="C39" s="229">
        <f t="shared" si="1"/>
        <v>2051</v>
      </c>
      <c r="D39" s="151">
        <f t="shared" si="0"/>
        <v>0</v>
      </c>
      <c r="E39" s="151">
        <f>D39*(1+0.07)^-($C39-Assumptions!$D$7)</f>
        <v>0</v>
      </c>
      <c r="F39" s="152">
        <f>IF(C39=Assumptions!$D$10,$P$32,0)</f>
        <v>0</v>
      </c>
      <c r="G39" s="153">
        <f>F39*(1+0.07)^-($C39-Assumptions!$D$7)</f>
        <v>0</v>
      </c>
      <c r="AF39" s="16"/>
    </row>
    <row r="40" spans="3:32" ht="15.75" customHeight="1" x14ac:dyDescent="0.25">
      <c r="C40" s="229">
        <f t="shared" si="1"/>
        <v>2052</v>
      </c>
      <c r="D40" s="151">
        <f t="shared" si="0"/>
        <v>0</v>
      </c>
      <c r="E40" s="151">
        <f>D40*(1+0.07)^-($C40-Assumptions!$D$7)</f>
        <v>0</v>
      </c>
      <c r="F40" s="152">
        <f>IF(C40=Assumptions!$D$10,$P$32,0)</f>
        <v>0</v>
      </c>
      <c r="G40" s="153">
        <f>F40*(1+0.07)^-($C40-Assumptions!$D$7)</f>
        <v>0</v>
      </c>
      <c r="AF40" s="16"/>
    </row>
    <row r="41" spans="3:32" ht="15.75" customHeight="1" x14ac:dyDescent="0.25">
      <c r="C41" s="229">
        <f t="shared" si="1"/>
        <v>2053</v>
      </c>
      <c r="D41" s="151">
        <f t="shared" si="0"/>
        <v>0</v>
      </c>
      <c r="E41" s="151">
        <f>D41*(1+0.07)^-($C41-Assumptions!$D$7)</f>
        <v>0</v>
      </c>
      <c r="F41" s="152">
        <f>IF(C41=Assumptions!$D$10,$P$32,0)</f>
        <v>0</v>
      </c>
      <c r="G41" s="153">
        <f>F41*(1+0.07)^-($C41-Assumptions!$D$7)</f>
        <v>0</v>
      </c>
      <c r="AF41" s="16"/>
    </row>
    <row r="42" spans="3:32" ht="15.75" customHeight="1" x14ac:dyDescent="0.25">
      <c r="C42" s="229">
        <f t="shared" si="1"/>
        <v>2054</v>
      </c>
      <c r="D42" s="151">
        <f t="shared" si="0"/>
        <v>0</v>
      </c>
      <c r="E42" s="151">
        <f>D42*(1+0.07)^-($C42-Assumptions!$D$7)</f>
        <v>0</v>
      </c>
      <c r="F42" s="152">
        <f>IF(C42=Assumptions!$D$10,$P$32,0)</f>
        <v>0</v>
      </c>
      <c r="G42" s="153">
        <f>F42*(1+0.07)^-($C42-Assumptions!$D$7)</f>
        <v>0</v>
      </c>
      <c r="AF42" s="16"/>
    </row>
    <row r="43" spans="3:32" ht="15.75" customHeight="1" x14ac:dyDescent="0.25">
      <c r="C43" s="229">
        <f t="shared" si="1"/>
        <v>2055</v>
      </c>
      <c r="D43" s="151">
        <f t="shared" si="0"/>
        <v>0</v>
      </c>
      <c r="E43" s="151">
        <f>D43*(1+0.07)^-($C43-Assumptions!$D$7)</f>
        <v>0</v>
      </c>
      <c r="F43" s="152">
        <f>IF(C43=Assumptions!$D$10,$P$32,0)</f>
        <v>0</v>
      </c>
      <c r="G43" s="153">
        <f>F43*(1+0.07)^-($C43-Assumptions!$D$7)</f>
        <v>0</v>
      </c>
      <c r="AF43" s="16"/>
    </row>
    <row r="44" spans="3:32" ht="15.75" customHeight="1" x14ac:dyDescent="0.25">
      <c r="C44" s="229">
        <f t="shared" si="1"/>
        <v>2056</v>
      </c>
      <c r="D44" s="151">
        <f t="shared" si="0"/>
        <v>0</v>
      </c>
      <c r="E44" s="151">
        <f>D44*(1+0.07)^-($C44-Assumptions!$D$7)</f>
        <v>0</v>
      </c>
      <c r="F44" s="152">
        <f>IF(C44=Assumptions!$D$10,$P$32,0)</f>
        <v>0</v>
      </c>
      <c r="G44" s="153">
        <f>F44*(1+0.07)^-($C44-Assumptions!$D$7)</f>
        <v>0</v>
      </c>
      <c r="AF44" s="16"/>
    </row>
    <row r="45" spans="3:32" ht="15.75" customHeight="1" x14ac:dyDescent="0.25">
      <c r="C45" s="229">
        <f t="shared" si="1"/>
        <v>2057</v>
      </c>
      <c r="D45" s="151">
        <f t="shared" si="0"/>
        <v>0</v>
      </c>
      <c r="E45" s="151">
        <f>D45*(1+0.07)^-($C45-Assumptions!$D$7)</f>
        <v>0</v>
      </c>
      <c r="F45" s="152">
        <f>IF(C45=Assumptions!$D$10,$P$32,0)</f>
        <v>0</v>
      </c>
      <c r="G45" s="153">
        <f>F45*(1+0.07)^-($C45-Assumptions!$D$7)</f>
        <v>0</v>
      </c>
    </row>
    <row r="46" spans="3:32" ht="15.75" customHeight="1" x14ac:dyDescent="0.25">
      <c r="C46" s="229">
        <f t="shared" si="1"/>
        <v>2058</v>
      </c>
      <c r="D46" s="151">
        <f t="shared" si="0"/>
        <v>0</v>
      </c>
      <c r="E46" s="151">
        <f>D46*(1+0.07)^-($C46-Assumptions!$D$7)</f>
        <v>0</v>
      </c>
      <c r="F46" s="152">
        <f>IF(C46=Assumptions!$D$10,$P$32,0)</f>
        <v>0</v>
      </c>
      <c r="G46" s="153">
        <f>F46*(1+0.07)^-($C46-Assumptions!$D$7)</f>
        <v>0</v>
      </c>
    </row>
    <row r="47" spans="3:32" ht="15.75" customHeight="1" x14ac:dyDescent="0.25">
      <c r="C47" s="229">
        <f t="shared" si="1"/>
        <v>2059</v>
      </c>
      <c r="D47" s="151">
        <f t="shared" si="0"/>
        <v>0</v>
      </c>
      <c r="E47" s="151">
        <f>D47*(1+0.07)^-($C47-Assumptions!$D$7)</f>
        <v>0</v>
      </c>
      <c r="F47" s="152">
        <f>IF(C47=Assumptions!$D$10,$P$32,0)</f>
        <v>0</v>
      </c>
      <c r="G47" s="153">
        <f>F47*(1+0.07)^-($C47-Assumptions!$D$7)</f>
        <v>0</v>
      </c>
    </row>
    <row r="48" spans="3:32" ht="15.75" customHeight="1" thickBot="1" x14ac:dyDescent="0.3">
      <c r="C48" s="281">
        <f t="shared" si="1"/>
        <v>2060</v>
      </c>
      <c r="D48" s="154">
        <f t="shared" si="0"/>
        <v>0</v>
      </c>
      <c r="E48" s="154">
        <f>D48*(1+0.07)^-($C48-Assumptions!$D$7)</f>
        <v>0</v>
      </c>
      <c r="F48" s="155">
        <f>IF(C48=Assumptions!$D$10,$P$32,0)</f>
        <v>0</v>
      </c>
      <c r="G48" s="156">
        <f>F48*(1+0.07)^-($C48-Assumptions!$D$7)</f>
        <v>0</v>
      </c>
    </row>
    <row r="49" spans="2:10" ht="15.75" customHeight="1" x14ac:dyDescent="0.25">
      <c r="D49" s="134" t="s">
        <v>82</v>
      </c>
      <c r="E49" s="168">
        <f>SUM(E6:E48)</f>
        <v>24225769.43078924</v>
      </c>
      <c r="F49" s="134" t="s">
        <v>2</v>
      </c>
      <c r="G49" s="173">
        <f>SUM(G6:G48)</f>
        <v>0</v>
      </c>
    </row>
    <row r="50" spans="2:10" ht="15.75" customHeight="1" x14ac:dyDescent="0.25">
      <c r="C50" s="52"/>
      <c r="D50" s="174"/>
      <c r="E50" s="174"/>
      <c r="F50" s="174"/>
      <c r="G50" s="174"/>
    </row>
    <row r="51" spans="2:10" ht="15.75" customHeight="1" x14ac:dyDescent="0.25">
      <c r="C51" s="1" t="s">
        <v>3</v>
      </c>
    </row>
    <row r="52" spans="2:10" ht="15.75" customHeight="1" x14ac:dyDescent="0.25">
      <c r="B52" s="2" t="s">
        <v>17</v>
      </c>
      <c r="C52" s="471" t="s">
        <v>1907</v>
      </c>
      <c r="D52" s="471"/>
      <c r="E52" s="471"/>
      <c r="F52" s="471"/>
      <c r="G52" s="471"/>
    </row>
    <row r="53" spans="2:10" ht="15.75" customHeight="1" x14ac:dyDescent="0.25">
      <c r="C53" s="471"/>
      <c r="D53" s="471"/>
      <c r="E53" s="471"/>
      <c r="F53" s="471"/>
      <c r="G53" s="471"/>
    </row>
    <row r="54" spans="2:10" ht="15.75" customHeight="1" x14ac:dyDescent="0.25">
      <c r="B54" s="2"/>
      <c r="C54" s="471"/>
      <c r="D54" s="471"/>
      <c r="E54" s="471"/>
      <c r="F54" s="471"/>
      <c r="G54" s="471"/>
    </row>
    <row r="55" spans="2:10" ht="15.75" customHeight="1" x14ac:dyDescent="0.25">
      <c r="C55" s="471"/>
      <c r="D55" s="471"/>
      <c r="E55" s="471"/>
      <c r="F55" s="471"/>
      <c r="G55" s="471"/>
    </row>
    <row r="56" spans="2:10" ht="15.75" customHeight="1" x14ac:dyDescent="0.25">
      <c r="C56" s="471"/>
      <c r="D56" s="471"/>
      <c r="E56" s="471"/>
      <c r="F56" s="471"/>
      <c r="G56" s="471"/>
      <c r="J56" s="1"/>
    </row>
    <row r="57" spans="2:10" ht="15.75" customHeight="1" x14ac:dyDescent="0.25">
      <c r="B57" s="2"/>
      <c r="C57" s="471"/>
      <c r="D57" s="471"/>
      <c r="E57" s="471"/>
      <c r="F57" s="471"/>
      <c r="G57" s="471"/>
    </row>
    <row r="58" spans="2:10" ht="15.75" customHeight="1" x14ac:dyDescent="0.25">
      <c r="C58" s="49"/>
      <c r="D58" s="49"/>
      <c r="E58" s="49"/>
      <c r="F58" s="49"/>
      <c r="G58" s="49"/>
    </row>
    <row r="59" spans="2:10" ht="15.75" customHeight="1" x14ac:dyDescent="0.25">
      <c r="B59" s="2" t="s">
        <v>23</v>
      </c>
      <c r="C59" s="471" t="s">
        <v>1896</v>
      </c>
      <c r="D59" s="471"/>
      <c r="E59" s="471"/>
      <c r="F59" s="471"/>
      <c r="G59" s="471"/>
    </row>
    <row r="60" spans="2:10" ht="15.75" customHeight="1" x14ac:dyDescent="0.25">
      <c r="C60" s="471"/>
      <c r="D60" s="471"/>
      <c r="E60" s="471"/>
      <c r="F60" s="471"/>
      <c r="G60" s="471"/>
    </row>
    <row r="61" spans="2:10" ht="15.75" customHeight="1" x14ac:dyDescent="0.25">
      <c r="C61" s="471"/>
      <c r="D61" s="471"/>
      <c r="E61" s="471"/>
      <c r="F61" s="471"/>
      <c r="G61" s="471"/>
    </row>
    <row r="62" spans="2:10" ht="15.75" customHeight="1" x14ac:dyDescent="0.25">
      <c r="C62" s="471"/>
      <c r="D62" s="471"/>
      <c r="E62" s="471"/>
      <c r="F62" s="471"/>
      <c r="G62" s="471"/>
    </row>
    <row r="63" spans="2:10" ht="15.75" customHeight="1" x14ac:dyDescent="0.25"/>
    <row r="64" spans="2:10" ht="15.75" customHeight="1" x14ac:dyDescent="0.25"/>
    <row r="65" spans="19:20" ht="15.75" customHeight="1" x14ac:dyDescent="0.25"/>
    <row r="66" spans="19:20" ht="15.75" customHeight="1" x14ac:dyDescent="0.25"/>
    <row r="67" spans="19:20" ht="15.75" customHeight="1" x14ac:dyDescent="0.25"/>
    <row r="68" spans="19:20" ht="15.75" customHeight="1" x14ac:dyDescent="0.25"/>
    <row r="69" spans="19:20" ht="15.75" customHeight="1" x14ac:dyDescent="0.25"/>
    <row r="70" spans="19:20" ht="15.75" customHeight="1" x14ac:dyDescent="0.25"/>
    <row r="71" spans="19:20" ht="15.75" customHeight="1" x14ac:dyDescent="0.25"/>
    <row r="73" spans="19:20" ht="15" customHeight="1" x14ac:dyDescent="0.25">
      <c r="S73" s="162"/>
      <c r="T73" s="228"/>
    </row>
    <row r="74" spans="19:20" ht="15" customHeight="1" x14ac:dyDescent="0.25">
      <c r="S74" s="162"/>
      <c r="T74" s="227"/>
    </row>
    <row r="75" spans="19:20" ht="15" customHeight="1" x14ac:dyDescent="0.25">
      <c r="S75" s="162"/>
      <c r="T75" s="226"/>
    </row>
    <row r="77" spans="19:20" x14ac:dyDescent="0.25">
      <c r="S77" s="162"/>
      <c r="T77" s="227"/>
    </row>
    <row r="78" spans="19:20" ht="15" customHeight="1" x14ac:dyDescent="0.25"/>
    <row r="81" spans="2:7" x14ac:dyDescent="0.25">
      <c r="B81" s="2"/>
      <c r="C81" s="8"/>
      <c r="D81" s="8"/>
      <c r="E81" s="8"/>
      <c r="F81" s="8"/>
      <c r="G81" s="8"/>
    </row>
    <row r="82" spans="2:7" ht="15" customHeight="1" x14ac:dyDescent="0.25">
      <c r="C82" s="8"/>
      <c r="D82" s="8"/>
      <c r="E82" s="8"/>
      <c r="F82" s="8"/>
      <c r="G82" s="8"/>
    </row>
    <row r="83" spans="2:7" x14ac:dyDescent="0.25">
      <c r="C83" s="8"/>
      <c r="D83" s="8"/>
      <c r="E83" s="8"/>
      <c r="F83" s="8"/>
      <c r="G83" s="8"/>
    </row>
    <row r="84" spans="2:7" x14ac:dyDescent="0.25">
      <c r="C84" s="8"/>
      <c r="D84" s="8"/>
      <c r="E84" s="8"/>
      <c r="F84" s="8"/>
      <c r="G84" s="8"/>
    </row>
    <row r="85" spans="2:7" x14ac:dyDescent="0.25">
      <c r="C85" s="8"/>
      <c r="D85" s="8"/>
      <c r="E85" s="8"/>
      <c r="F85" s="8"/>
      <c r="G85" s="8"/>
    </row>
    <row r="86" spans="2:7" x14ac:dyDescent="0.25">
      <c r="C86" s="8"/>
      <c r="D86" s="8"/>
      <c r="E86" s="8"/>
      <c r="F86" s="8"/>
      <c r="G86" s="8"/>
    </row>
    <row r="87" spans="2:7" x14ac:dyDescent="0.25">
      <c r="C87" s="8"/>
      <c r="D87" s="8"/>
      <c r="E87" s="8"/>
      <c r="F87" s="8"/>
      <c r="G87" s="8"/>
    </row>
    <row r="88" spans="2:7" ht="15" customHeight="1" x14ac:dyDescent="0.25"/>
    <row r="91" spans="2:7" x14ac:dyDescent="0.25">
      <c r="B91" s="2"/>
    </row>
    <row r="97" spans="2:2" x14ac:dyDescent="0.25">
      <c r="B97" s="2"/>
    </row>
  </sheetData>
  <mergeCells count="7">
    <mergeCell ref="C59:G62"/>
    <mergeCell ref="C52:G57"/>
    <mergeCell ref="C4:C5"/>
    <mergeCell ref="D4:D5"/>
    <mergeCell ref="E4:E5"/>
    <mergeCell ref="G4:G5"/>
    <mergeCell ref="F4:F5"/>
  </mergeCells>
  <pageMargins left="0.25" right="0.25" top="0.75" bottom="0.75" header="0.3" footer="0.3"/>
  <pageSetup paperSize="3" scale="5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309C5-288A-4113-99B8-A648E497D2B8}">
  <sheetPr>
    <tabColor theme="0" tint="-0.34998626667073579"/>
    <pageSetUpPr fitToPage="1"/>
  </sheetPr>
  <dimension ref="C3:AU102"/>
  <sheetViews>
    <sheetView view="pageBreakPreview" zoomScale="85" zoomScaleNormal="100" zoomScaleSheetLayoutView="85" workbookViewId="0"/>
  </sheetViews>
  <sheetFormatPr defaultRowHeight="15" x14ac:dyDescent="0.25"/>
  <cols>
    <col min="3" max="3" width="53.85546875" customWidth="1"/>
    <col min="4" max="6" width="25.85546875" customWidth="1"/>
    <col min="30" max="30" width="18" bestFit="1" customWidth="1"/>
    <col min="31" max="31" width="10.28515625" bestFit="1" customWidth="1"/>
    <col min="34" max="34" width="39.42578125" customWidth="1"/>
    <col min="35" max="35" width="9.28515625" bestFit="1" customWidth="1"/>
    <col min="36" max="37" width="11.28515625" bestFit="1" customWidth="1"/>
    <col min="38" max="38" width="18" bestFit="1" customWidth="1"/>
    <col min="43" max="43" width="12.42578125" bestFit="1" customWidth="1"/>
    <col min="44" max="44" width="6.140625" bestFit="1" customWidth="1"/>
    <col min="45" max="45" width="8.28515625" bestFit="1" customWidth="1"/>
    <col min="46" max="47" width="8.42578125" bestFit="1" customWidth="1"/>
  </cols>
  <sheetData>
    <row r="3" spans="3:47" x14ac:dyDescent="0.25">
      <c r="C3" s="131" t="s">
        <v>369</v>
      </c>
    </row>
    <row r="4" spans="3:47" x14ac:dyDescent="0.25">
      <c r="C4" s="1"/>
    </row>
    <row r="5" spans="3:47" x14ac:dyDescent="0.25">
      <c r="C5" s="491" t="s">
        <v>1916</v>
      </c>
      <c r="D5" s="491"/>
      <c r="E5" s="491"/>
      <c r="F5" s="491"/>
      <c r="G5" s="491"/>
      <c r="H5" s="491"/>
      <c r="I5" s="491"/>
      <c r="J5" s="491"/>
      <c r="K5" s="491"/>
      <c r="L5" s="491"/>
      <c r="M5" s="491"/>
      <c r="N5" s="491"/>
      <c r="O5" s="491"/>
      <c r="P5" s="491"/>
      <c r="Q5" s="491"/>
      <c r="R5" s="491"/>
    </row>
    <row r="6" spans="3:47" x14ac:dyDescent="0.25">
      <c r="C6" s="491"/>
      <c r="D6" s="491"/>
      <c r="E6" s="491"/>
      <c r="F6" s="491"/>
      <c r="G6" s="491"/>
      <c r="H6" s="491"/>
      <c r="I6" s="491"/>
      <c r="J6" s="491"/>
      <c r="K6" s="491"/>
      <c r="L6" s="491"/>
      <c r="M6" s="491"/>
      <c r="N6" s="491"/>
      <c r="O6" s="491"/>
      <c r="P6" s="491"/>
      <c r="Q6" s="491"/>
      <c r="R6" s="491"/>
    </row>
    <row r="7" spans="3:47" x14ac:dyDescent="0.25">
      <c r="C7" s="491"/>
      <c r="D7" s="491"/>
      <c r="E7" s="491"/>
      <c r="F7" s="491"/>
      <c r="G7" s="491"/>
      <c r="H7" s="491"/>
      <c r="I7" s="491"/>
      <c r="J7" s="491"/>
      <c r="K7" s="491"/>
      <c r="L7" s="491"/>
      <c r="M7" s="491"/>
      <c r="N7" s="491"/>
      <c r="O7" s="491"/>
      <c r="P7" s="491"/>
      <c r="Q7" s="491"/>
      <c r="R7" s="491"/>
    </row>
    <row r="8" spans="3:47" x14ac:dyDescent="0.25">
      <c r="C8" s="1"/>
    </row>
    <row r="10" spans="3:47" x14ac:dyDescent="0.25">
      <c r="C10" s="1" t="s">
        <v>584</v>
      </c>
      <c r="D10" s="27" t="s">
        <v>355</v>
      </c>
      <c r="E10" s="27" t="s">
        <v>355</v>
      </c>
      <c r="F10" s="27" t="s">
        <v>355</v>
      </c>
      <c r="AS10" s="494"/>
      <c r="AT10" s="494"/>
      <c r="AU10" s="494"/>
    </row>
    <row r="11" spans="3:47" x14ac:dyDescent="0.25">
      <c r="C11" s="26" t="s">
        <v>301</v>
      </c>
      <c r="D11" s="27" t="s">
        <v>356</v>
      </c>
      <c r="E11" s="27" t="s">
        <v>357</v>
      </c>
      <c r="F11" s="27" t="s">
        <v>360</v>
      </c>
    </row>
    <row r="12" spans="3:47" x14ac:dyDescent="0.25">
      <c r="C12" s="26" t="s">
        <v>370</v>
      </c>
      <c r="D12" s="130">
        <v>0.5</v>
      </c>
      <c r="E12" s="130">
        <v>0.4</v>
      </c>
      <c r="F12" s="130">
        <v>0.1</v>
      </c>
    </row>
    <row r="14" spans="3:47" x14ac:dyDescent="0.25">
      <c r="C14" s="1" t="s">
        <v>583</v>
      </c>
    </row>
    <row r="15" spans="3:47" x14ac:dyDescent="0.25">
      <c r="C15" s="39" t="s">
        <v>40</v>
      </c>
      <c r="D15" s="39" t="s">
        <v>374</v>
      </c>
    </row>
    <row r="16" spans="3:47" x14ac:dyDescent="0.25">
      <c r="C16" s="26" t="s">
        <v>371</v>
      </c>
      <c r="D16" s="100">
        <f>3314*2</f>
        <v>6628</v>
      </c>
    </row>
    <row r="17" spans="3:4" x14ac:dyDescent="0.25">
      <c r="C17" s="26" t="s">
        <v>372</v>
      </c>
      <c r="D17" s="100">
        <f>3157*2</f>
        <v>6314</v>
      </c>
    </row>
    <row r="18" spans="3:4" x14ac:dyDescent="0.25">
      <c r="C18" s="26" t="s">
        <v>373</v>
      </c>
      <c r="D18" s="100">
        <v>776</v>
      </c>
    </row>
    <row r="20" spans="3:4" x14ac:dyDescent="0.25">
      <c r="C20" s="1" t="s">
        <v>375</v>
      </c>
    </row>
    <row r="62" spans="3:4" x14ac:dyDescent="0.25">
      <c r="C62" t="s">
        <v>376</v>
      </c>
    </row>
    <row r="63" spans="3:4" x14ac:dyDescent="0.25">
      <c r="C63" s="2" t="s">
        <v>378</v>
      </c>
      <c r="D63" s="95" t="s">
        <v>331</v>
      </c>
    </row>
    <row r="65" spans="3:3" x14ac:dyDescent="0.25">
      <c r="C65" s="1" t="s">
        <v>377</v>
      </c>
    </row>
    <row r="102" spans="3:4" x14ac:dyDescent="0.25">
      <c r="C102" s="2" t="s">
        <v>378</v>
      </c>
      <c r="D102" s="95" t="s">
        <v>331</v>
      </c>
    </row>
  </sheetData>
  <mergeCells count="2">
    <mergeCell ref="C5:R7"/>
    <mergeCell ref="AS10:AU10"/>
  </mergeCells>
  <hyperlinks>
    <hyperlink ref="D63" r:id="rId1" xr:uid="{7FD8E3CF-2DFD-4750-83B7-83384F70BD04}"/>
    <hyperlink ref="D102" r:id="rId2" xr:uid="{50A36389-781B-4032-8102-722AF0F7EDC1}"/>
  </hyperlinks>
  <pageMargins left="0.7" right="0.7" top="0.75" bottom="0.75" header="0.3" footer="0.3"/>
  <pageSetup scale="34"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92DEB-2109-419D-8AA7-3A27D510B47A}">
  <sheetPr>
    <tabColor theme="0" tint="-0.34998626667073579"/>
    <pageSetUpPr fitToPage="1"/>
  </sheetPr>
  <dimension ref="B3:AO84"/>
  <sheetViews>
    <sheetView view="pageBreakPreview" zoomScale="130" zoomScaleNormal="100" zoomScaleSheetLayoutView="130" workbookViewId="0">
      <selection activeCell="F7" sqref="F7"/>
    </sheetView>
  </sheetViews>
  <sheetFormatPr defaultRowHeight="15" outlineLevelRow="1" x14ac:dyDescent="0.25"/>
  <cols>
    <col min="3" max="3" width="17.5703125" bestFit="1" customWidth="1"/>
    <col min="4" max="4" width="21.7109375" customWidth="1"/>
    <col min="6" max="6" width="29" bestFit="1" customWidth="1"/>
    <col min="7" max="7" width="44.28515625" bestFit="1" customWidth="1"/>
    <col min="8" max="11" width="10.5703125" bestFit="1" customWidth="1"/>
    <col min="12" max="27" width="11.5703125" bestFit="1" customWidth="1"/>
    <col min="28" max="41" width="16.42578125" customWidth="1"/>
  </cols>
  <sheetData>
    <row r="3" spans="2:27" x14ac:dyDescent="0.25">
      <c r="B3" s="131" t="s">
        <v>1803</v>
      </c>
      <c r="C3" s="1"/>
    </row>
    <row r="6" spans="2:27" x14ac:dyDescent="0.25">
      <c r="B6" s="17" t="s">
        <v>17</v>
      </c>
      <c r="C6" s="1" t="s">
        <v>424</v>
      </c>
    </row>
    <row r="7" spans="2:27" hidden="1" outlineLevel="1" x14ac:dyDescent="0.25">
      <c r="C7" s="26" t="s">
        <v>288</v>
      </c>
      <c r="D7" s="26" t="s">
        <v>289</v>
      </c>
      <c r="E7" s="26" t="s">
        <v>86</v>
      </c>
      <c r="F7" s="26" t="s">
        <v>87</v>
      </c>
      <c r="G7" s="26" t="s">
        <v>88</v>
      </c>
      <c r="H7" s="158">
        <v>2023</v>
      </c>
      <c r="I7" s="158">
        <v>2024</v>
      </c>
      <c r="J7" s="158">
        <v>2025</v>
      </c>
      <c r="K7" s="158">
        <v>2026</v>
      </c>
      <c r="L7" s="158">
        <v>2027</v>
      </c>
      <c r="M7" s="158">
        <v>2028</v>
      </c>
      <c r="N7" s="158">
        <v>2029</v>
      </c>
      <c r="O7" s="158">
        <v>2030</v>
      </c>
      <c r="P7" s="158">
        <v>2031</v>
      </c>
      <c r="Q7" s="158">
        <v>2032</v>
      </c>
      <c r="R7" s="158">
        <v>2033</v>
      </c>
      <c r="S7" s="158">
        <v>2034</v>
      </c>
      <c r="T7" s="158">
        <v>2035</v>
      </c>
      <c r="U7" s="158">
        <v>2036</v>
      </c>
      <c r="V7" s="158">
        <v>2037</v>
      </c>
      <c r="W7" s="158">
        <v>2038</v>
      </c>
      <c r="X7" s="158">
        <v>2039</v>
      </c>
      <c r="Y7" s="158">
        <v>2040</v>
      </c>
      <c r="Z7" s="158">
        <v>2041</v>
      </c>
      <c r="AA7" s="158">
        <v>2042</v>
      </c>
    </row>
    <row r="8" spans="2:27" hidden="1" outlineLevel="1" x14ac:dyDescent="0.25">
      <c r="C8" s="26" t="s">
        <v>290</v>
      </c>
      <c r="D8" s="26" t="s">
        <v>291</v>
      </c>
      <c r="E8" s="26">
        <v>1.393</v>
      </c>
      <c r="F8" s="26" t="s">
        <v>89</v>
      </c>
      <c r="G8" s="26" t="s">
        <v>90</v>
      </c>
      <c r="H8" s="26">
        <v>326.12200000000001</v>
      </c>
      <c r="I8" s="26">
        <v>612.24400000000003</v>
      </c>
      <c r="J8" s="26">
        <v>898.36699999999996</v>
      </c>
      <c r="K8" s="26">
        <v>1184.49</v>
      </c>
      <c r="L8" s="26">
        <v>1470.61</v>
      </c>
      <c r="M8" s="26">
        <v>1756.73</v>
      </c>
      <c r="N8" s="26">
        <v>2042.86</v>
      </c>
      <c r="O8" s="26">
        <v>2328.98</v>
      </c>
      <c r="P8" s="26">
        <v>2615.1</v>
      </c>
      <c r="Q8" s="26">
        <v>2901.22</v>
      </c>
      <c r="R8" s="26">
        <v>3187.34</v>
      </c>
      <c r="S8" s="26">
        <v>3473.47</v>
      </c>
      <c r="T8" s="26">
        <v>3759.59</v>
      </c>
      <c r="U8" s="26">
        <v>4045.71</v>
      </c>
      <c r="V8" s="26">
        <v>4331.83</v>
      </c>
      <c r="W8" s="26">
        <v>4617.96</v>
      </c>
      <c r="X8" s="26">
        <v>4904.08</v>
      </c>
      <c r="Y8" s="26">
        <v>5190.2</v>
      </c>
      <c r="Z8" s="26">
        <v>5476.32</v>
      </c>
      <c r="AA8" s="26">
        <v>5762.44</v>
      </c>
    </row>
    <row r="9" spans="2:27" hidden="1" outlineLevel="1" x14ac:dyDescent="0.25">
      <c r="C9" s="26" t="s">
        <v>291</v>
      </c>
      <c r="D9" s="26" t="s">
        <v>292</v>
      </c>
      <c r="E9" s="26">
        <v>0.42099999999999999</v>
      </c>
      <c r="F9" s="26" t="s">
        <v>91</v>
      </c>
      <c r="G9" s="26" t="s">
        <v>90</v>
      </c>
      <c r="H9" s="26">
        <v>111.818</v>
      </c>
      <c r="I9" s="26">
        <v>223.63499999999999</v>
      </c>
      <c r="J9" s="26">
        <v>335.45299999999997</v>
      </c>
      <c r="K9" s="26">
        <v>447.27</v>
      </c>
      <c r="L9" s="26">
        <v>559.08799999999997</v>
      </c>
      <c r="M9" s="26">
        <v>670.90599999999995</v>
      </c>
      <c r="N9" s="26">
        <v>782.72299999999996</v>
      </c>
      <c r="O9" s="26">
        <v>894.54100000000005</v>
      </c>
      <c r="P9" s="26">
        <v>1006.36</v>
      </c>
      <c r="Q9" s="26">
        <v>1118.18</v>
      </c>
      <c r="R9" s="26">
        <v>1229.99</v>
      </c>
      <c r="S9" s="26">
        <v>1341.81</v>
      </c>
      <c r="T9" s="26">
        <v>1453.63</v>
      </c>
      <c r="U9" s="26">
        <v>1565.45</v>
      </c>
      <c r="V9" s="26">
        <v>1677.26</v>
      </c>
      <c r="W9" s="26">
        <v>1789.08</v>
      </c>
      <c r="X9" s="26">
        <v>1900.9</v>
      </c>
      <c r="Y9" s="26">
        <v>2012.72</v>
      </c>
      <c r="Z9" s="26">
        <v>2124.5300000000002</v>
      </c>
      <c r="AA9" s="26">
        <v>2236.35</v>
      </c>
    </row>
    <row r="10" spans="2:27" hidden="1" outlineLevel="1" x14ac:dyDescent="0.25">
      <c r="C10" s="26" t="s">
        <v>292</v>
      </c>
      <c r="D10" s="26" t="s">
        <v>293</v>
      </c>
      <c r="E10" s="26">
        <v>9.8000000000000004E-2</v>
      </c>
      <c r="F10" s="26" t="s">
        <v>89</v>
      </c>
      <c r="G10" s="26" t="s">
        <v>90</v>
      </c>
      <c r="H10" s="26">
        <v>22.129200000000001</v>
      </c>
      <c r="I10" s="26">
        <v>42.258400000000002</v>
      </c>
      <c r="J10" s="26">
        <v>62.387599999999999</v>
      </c>
      <c r="K10" s="26">
        <v>82.516800000000003</v>
      </c>
      <c r="L10" s="26">
        <v>102.646</v>
      </c>
      <c r="M10" s="26">
        <v>122.77500000000001</v>
      </c>
      <c r="N10" s="26">
        <v>142.904</v>
      </c>
      <c r="O10" s="26">
        <v>163.03399999999999</v>
      </c>
      <c r="P10" s="26">
        <v>183.16300000000001</v>
      </c>
      <c r="Q10" s="26">
        <v>203.292</v>
      </c>
      <c r="R10" s="26">
        <v>223.42099999999999</v>
      </c>
      <c r="S10" s="26">
        <v>243.55</v>
      </c>
      <c r="T10" s="26">
        <v>263.68</v>
      </c>
      <c r="U10" s="26">
        <v>283.80900000000003</v>
      </c>
      <c r="V10" s="26">
        <v>303.93799999999999</v>
      </c>
      <c r="W10" s="26">
        <v>324.06700000000001</v>
      </c>
      <c r="X10" s="26">
        <v>344.19600000000003</v>
      </c>
      <c r="Y10" s="26">
        <v>364.32600000000002</v>
      </c>
      <c r="Z10" s="26">
        <v>384.45499999999998</v>
      </c>
      <c r="AA10" s="26">
        <v>404.584</v>
      </c>
    </row>
    <row r="11" spans="2:27" hidden="1" outlineLevel="1" x14ac:dyDescent="0.25">
      <c r="C11" s="26" t="s">
        <v>293</v>
      </c>
      <c r="D11" s="26" t="s">
        <v>294</v>
      </c>
      <c r="E11" s="26">
        <v>0.745</v>
      </c>
      <c r="F11" s="26" t="s">
        <v>89</v>
      </c>
      <c r="G11" s="26" t="s">
        <v>90</v>
      </c>
      <c r="H11" s="26">
        <v>171.023</v>
      </c>
      <c r="I11" s="26">
        <v>324.04599999999999</v>
      </c>
      <c r="J11" s="26">
        <v>477.06900000000002</v>
      </c>
      <c r="K11" s="26">
        <v>630.09199999999998</v>
      </c>
      <c r="L11" s="26">
        <v>783.11500000000001</v>
      </c>
      <c r="M11" s="26">
        <v>936.13800000000003</v>
      </c>
      <c r="N11" s="26">
        <v>1089.1600000000001</v>
      </c>
      <c r="O11" s="26">
        <v>1242.18</v>
      </c>
      <c r="P11" s="26">
        <v>1395.21</v>
      </c>
      <c r="Q11" s="26">
        <v>1548.23</v>
      </c>
      <c r="R11" s="26">
        <v>1701.25</v>
      </c>
      <c r="S11" s="26">
        <v>1854.28</v>
      </c>
      <c r="T11" s="26">
        <v>2007.3</v>
      </c>
      <c r="U11" s="26">
        <v>2160.3200000000002</v>
      </c>
      <c r="V11" s="26">
        <v>2313.34</v>
      </c>
      <c r="W11" s="26">
        <v>2466.37</v>
      </c>
      <c r="X11" s="26">
        <v>2619.39</v>
      </c>
      <c r="Y11" s="26">
        <v>2772.41</v>
      </c>
      <c r="Z11" s="26">
        <v>2925.44</v>
      </c>
      <c r="AA11" s="26">
        <v>3078.46</v>
      </c>
    </row>
    <row r="12" spans="2:27" hidden="1" outlineLevel="1" x14ac:dyDescent="0.25">
      <c r="C12" s="26" t="s">
        <v>294</v>
      </c>
      <c r="D12" s="26" t="s">
        <v>295</v>
      </c>
      <c r="E12" s="26">
        <v>1.024</v>
      </c>
      <c r="F12" s="26" t="s">
        <v>91</v>
      </c>
      <c r="G12" s="26" t="s">
        <v>90</v>
      </c>
      <c r="H12" s="26">
        <v>278.97399999999999</v>
      </c>
      <c r="I12" s="26">
        <v>550.94899999999996</v>
      </c>
      <c r="J12" s="26">
        <v>822.923</v>
      </c>
      <c r="K12" s="26">
        <v>1094.9000000000001</v>
      </c>
      <c r="L12" s="26">
        <v>1366.87</v>
      </c>
      <c r="M12" s="26">
        <v>1638.85</v>
      </c>
      <c r="N12" s="26">
        <v>1910.82</v>
      </c>
      <c r="O12" s="26">
        <v>2182.8000000000002</v>
      </c>
      <c r="P12" s="26">
        <v>2454.77</v>
      </c>
      <c r="Q12" s="26">
        <v>2726.74</v>
      </c>
      <c r="R12" s="26">
        <v>2998.72</v>
      </c>
      <c r="S12" s="26">
        <v>3270.69</v>
      </c>
      <c r="T12" s="26">
        <v>3542.67</v>
      </c>
      <c r="U12" s="26">
        <v>3814.64</v>
      </c>
      <c r="V12" s="26">
        <v>4086.62</v>
      </c>
      <c r="W12" s="26">
        <v>4358.59</v>
      </c>
      <c r="X12" s="26">
        <v>4630.5600000000004</v>
      </c>
      <c r="Y12" s="26">
        <v>4902.54</v>
      </c>
      <c r="Z12" s="26">
        <v>5174.51</v>
      </c>
      <c r="AA12" s="26">
        <v>5446.49</v>
      </c>
    </row>
    <row r="13" spans="2:27" hidden="1" outlineLevel="1" x14ac:dyDescent="0.25">
      <c r="C13" s="26" t="s">
        <v>295</v>
      </c>
      <c r="D13" s="26" t="s">
        <v>296</v>
      </c>
      <c r="E13" s="26">
        <v>4.5590000000000002</v>
      </c>
      <c r="F13" s="26" t="s">
        <v>89</v>
      </c>
      <c r="G13" s="26" t="s">
        <v>90</v>
      </c>
      <c r="H13" s="26">
        <v>1043.42</v>
      </c>
      <c r="I13" s="26">
        <v>1979.84</v>
      </c>
      <c r="J13" s="26">
        <v>2916.26</v>
      </c>
      <c r="K13" s="26">
        <v>3852.67</v>
      </c>
      <c r="L13" s="26">
        <v>4789.09</v>
      </c>
      <c r="M13" s="26">
        <v>5725.51</v>
      </c>
      <c r="N13" s="26">
        <v>6661.93</v>
      </c>
      <c r="O13" s="26">
        <v>7598.35</v>
      </c>
      <c r="P13" s="26">
        <v>8534.77</v>
      </c>
      <c r="Q13" s="26">
        <v>9471.19</v>
      </c>
      <c r="R13" s="26">
        <v>10407.6</v>
      </c>
      <c r="S13" s="26">
        <v>11344</v>
      </c>
      <c r="T13" s="26">
        <v>12280.4</v>
      </c>
      <c r="U13" s="26">
        <v>13216.9</v>
      </c>
      <c r="V13" s="26">
        <v>14153.3</v>
      </c>
      <c r="W13" s="26">
        <v>15089.7</v>
      </c>
      <c r="X13" s="26">
        <v>16026.1</v>
      </c>
      <c r="Y13" s="26">
        <v>16962.5</v>
      </c>
      <c r="Z13" s="26">
        <v>17899</v>
      </c>
      <c r="AA13" s="26">
        <v>18835.400000000001</v>
      </c>
    </row>
    <row r="14" spans="2:27" hidden="1" outlineLevel="1" x14ac:dyDescent="0.25">
      <c r="C14" s="26" t="s">
        <v>296</v>
      </c>
      <c r="D14" s="26" t="s">
        <v>297</v>
      </c>
      <c r="E14" s="26">
        <v>1.9E-2</v>
      </c>
      <c r="F14" s="26" t="s">
        <v>89</v>
      </c>
      <c r="G14" s="26" t="s">
        <v>92</v>
      </c>
      <c r="H14" s="26">
        <v>3.4238</v>
      </c>
      <c r="I14" s="26">
        <v>6.8475999999999999</v>
      </c>
      <c r="J14" s="26">
        <v>10.2714</v>
      </c>
      <c r="K14" s="26">
        <v>13.6952</v>
      </c>
      <c r="L14" s="26">
        <v>17.119</v>
      </c>
      <c r="M14" s="26">
        <v>20.5428</v>
      </c>
      <c r="N14" s="26">
        <v>23.9666</v>
      </c>
      <c r="O14" s="26">
        <v>27.3904</v>
      </c>
      <c r="P14" s="26">
        <v>30.8142</v>
      </c>
      <c r="Q14" s="26">
        <v>34.238</v>
      </c>
      <c r="R14" s="26">
        <v>37.661799999999999</v>
      </c>
      <c r="S14" s="26">
        <v>41.085599999999999</v>
      </c>
      <c r="T14" s="26">
        <v>44.509399999999999</v>
      </c>
      <c r="U14" s="26">
        <v>47.933199999999999</v>
      </c>
      <c r="V14" s="26">
        <v>51.356999999999999</v>
      </c>
      <c r="W14" s="26">
        <v>54.780799999999999</v>
      </c>
      <c r="X14" s="26">
        <v>58.204599999999999</v>
      </c>
      <c r="Y14" s="26">
        <v>61.628399999999999</v>
      </c>
      <c r="Z14" s="26">
        <v>65.052199999999999</v>
      </c>
      <c r="AA14" s="26">
        <v>68.475999999999999</v>
      </c>
    </row>
    <row r="15" spans="2:27" hidden="1" outlineLevel="1" x14ac:dyDescent="0.25">
      <c r="C15" s="26" t="s">
        <v>297</v>
      </c>
      <c r="D15" s="26" t="s">
        <v>298</v>
      </c>
      <c r="E15" s="26">
        <v>0.14000000000000001</v>
      </c>
      <c r="F15" s="26" t="s">
        <v>91</v>
      </c>
      <c r="G15" s="26" t="s">
        <v>92</v>
      </c>
      <c r="H15" s="26">
        <v>39.286000000000001</v>
      </c>
      <c r="I15" s="26">
        <v>66.572000000000003</v>
      </c>
      <c r="J15" s="26">
        <v>93.858000000000004</v>
      </c>
      <c r="K15" s="26">
        <v>121.14400000000001</v>
      </c>
      <c r="L15" s="26">
        <v>148.43</v>
      </c>
      <c r="M15" s="26">
        <v>175.71600000000001</v>
      </c>
      <c r="N15" s="26">
        <v>203.00200000000001</v>
      </c>
      <c r="O15" s="26">
        <v>230.28800000000001</v>
      </c>
      <c r="P15" s="26">
        <v>257.57400000000001</v>
      </c>
      <c r="Q15" s="26">
        <v>284.86</v>
      </c>
      <c r="R15" s="26">
        <v>312.14600000000002</v>
      </c>
      <c r="S15" s="26">
        <v>339.43200000000002</v>
      </c>
      <c r="T15" s="26">
        <v>366.71800000000002</v>
      </c>
      <c r="U15" s="26">
        <v>394.00400000000002</v>
      </c>
      <c r="V15" s="26">
        <v>421.29</v>
      </c>
      <c r="W15" s="26">
        <v>448.57600000000002</v>
      </c>
      <c r="X15" s="26">
        <v>475.86200000000002</v>
      </c>
      <c r="Y15" s="26">
        <v>503.14800000000002</v>
      </c>
      <c r="Z15" s="26">
        <v>530.43399999999997</v>
      </c>
      <c r="AA15" s="26">
        <v>557.72</v>
      </c>
    </row>
    <row r="16" spans="2:27" hidden="1" outlineLevel="1" x14ac:dyDescent="0.25">
      <c r="C16" s="26" t="s">
        <v>298</v>
      </c>
      <c r="D16" s="26" t="s">
        <v>299</v>
      </c>
      <c r="E16" s="26">
        <v>8.7999999999999995E-2</v>
      </c>
      <c r="F16" s="26" t="s">
        <v>91</v>
      </c>
      <c r="G16" s="26" t="s">
        <v>92</v>
      </c>
      <c r="H16" s="26">
        <v>25.151199999999999</v>
      </c>
      <c r="I16" s="26">
        <v>42.302399999999999</v>
      </c>
      <c r="J16" s="26">
        <v>59.453600000000002</v>
      </c>
      <c r="K16" s="26">
        <v>76.604799999999997</v>
      </c>
      <c r="L16" s="26">
        <v>93.756</v>
      </c>
      <c r="M16" s="26">
        <v>110.907</v>
      </c>
      <c r="N16" s="26">
        <v>128.05799999999999</v>
      </c>
      <c r="O16" s="26">
        <v>145.21</v>
      </c>
      <c r="P16" s="26">
        <v>162.36099999999999</v>
      </c>
      <c r="Q16" s="26">
        <v>179.512</v>
      </c>
      <c r="R16" s="26">
        <v>196.66300000000001</v>
      </c>
      <c r="S16" s="26">
        <v>213.81399999999999</v>
      </c>
      <c r="T16" s="26">
        <v>230.96600000000001</v>
      </c>
      <c r="U16" s="26">
        <v>248.11699999999999</v>
      </c>
      <c r="V16" s="26">
        <v>265.26799999999997</v>
      </c>
      <c r="W16" s="26">
        <v>282.41899999999998</v>
      </c>
      <c r="X16" s="26">
        <v>299.57</v>
      </c>
      <c r="Y16" s="26">
        <v>316.72199999999998</v>
      </c>
      <c r="Z16" s="26">
        <v>333.87299999999999</v>
      </c>
      <c r="AA16" s="26">
        <v>351.024</v>
      </c>
    </row>
    <row r="17" spans="2:41" hidden="1" outlineLevel="1" x14ac:dyDescent="0.25">
      <c r="C17" s="26" t="s">
        <v>299</v>
      </c>
      <c r="D17" s="26" t="s">
        <v>300</v>
      </c>
      <c r="E17" s="26">
        <v>0.216</v>
      </c>
      <c r="F17" s="26" t="s">
        <v>93</v>
      </c>
      <c r="G17" s="26" t="s">
        <v>92</v>
      </c>
      <c r="H17" s="26">
        <v>42.897599999999997</v>
      </c>
      <c r="I17" s="26">
        <v>85.795199999999994</v>
      </c>
      <c r="J17" s="26">
        <v>128.69300000000001</v>
      </c>
      <c r="K17" s="26">
        <v>171.59</v>
      </c>
      <c r="L17" s="26">
        <v>214.488</v>
      </c>
      <c r="M17" s="26">
        <v>257.38600000000002</v>
      </c>
      <c r="N17" s="26">
        <v>300.28300000000002</v>
      </c>
      <c r="O17" s="26">
        <v>343.18099999999998</v>
      </c>
      <c r="P17" s="26">
        <v>386.07799999999997</v>
      </c>
      <c r="Q17" s="26">
        <v>428.976</v>
      </c>
      <c r="R17" s="26">
        <v>471.87400000000002</v>
      </c>
      <c r="S17" s="26">
        <v>514.77099999999996</v>
      </c>
      <c r="T17" s="26">
        <v>557.66899999999998</v>
      </c>
      <c r="U17" s="26">
        <v>600.56600000000003</v>
      </c>
      <c r="V17" s="26">
        <v>643.46400000000006</v>
      </c>
      <c r="W17" s="26">
        <v>686.36199999999997</v>
      </c>
      <c r="X17" s="26">
        <v>729.25900000000001</v>
      </c>
      <c r="Y17" s="26">
        <v>772.15700000000004</v>
      </c>
      <c r="Z17" s="26">
        <v>815.05399999999997</v>
      </c>
      <c r="AA17" s="26">
        <v>857.952</v>
      </c>
    </row>
    <row r="18" spans="2:41" hidden="1" outlineLevel="1" x14ac:dyDescent="0.25">
      <c r="C18" s="26"/>
      <c r="D18" s="26"/>
      <c r="E18" s="26"/>
      <c r="F18" s="26"/>
      <c r="G18" s="26"/>
      <c r="H18" s="26"/>
      <c r="I18" s="26"/>
      <c r="J18" s="26"/>
      <c r="K18" s="26"/>
      <c r="L18" s="26"/>
      <c r="M18" s="26"/>
      <c r="N18" s="26"/>
      <c r="O18" s="26"/>
      <c r="P18" s="26"/>
      <c r="Q18" s="26"/>
      <c r="R18" s="26"/>
      <c r="S18" s="26"/>
      <c r="T18" s="26"/>
      <c r="U18" s="26"/>
      <c r="V18" s="26"/>
      <c r="W18" s="26"/>
      <c r="X18" s="26"/>
      <c r="Y18" s="26"/>
      <c r="Z18" s="26"/>
      <c r="AA18" s="26"/>
    </row>
    <row r="19" spans="2:41" hidden="1" outlineLevel="1" x14ac:dyDescent="0.25">
      <c r="C19" s="26"/>
      <c r="D19" s="26"/>
      <c r="E19" s="26"/>
      <c r="F19" s="26"/>
      <c r="G19" s="26" t="s">
        <v>94</v>
      </c>
      <c r="H19" s="157">
        <f t="shared" ref="H19:AA19" si="0">SUM(H7:H18)</f>
        <v>4087.2447999999999</v>
      </c>
      <c r="I19" s="157">
        <f t="shared" si="0"/>
        <v>5958.489599999999</v>
      </c>
      <c r="J19" s="157">
        <f t="shared" si="0"/>
        <v>7829.7356</v>
      </c>
      <c r="K19" s="157">
        <f t="shared" si="0"/>
        <v>9700.9727999999996</v>
      </c>
      <c r="L19" s="157">
        <f t="shared" si="0"/>
        <v>11572.211999999998</v>
      </c>
      <c r="M19" s="157">
        <f t="shared" si="0"/>
        <v>13443.460799999999</v>
      </c>
      <c r="N19" s="157">
        <f t="shared" si="0"/>
        <v>15314.706599999998</v>
      </c>
      <c r="O19" s="157">
        <f t="shared" si="0"/>
        <v>17185.954400000002</v>
      </c>
      <c r="P19" s="157">
        <f t="shared" si="0"/>
        <v>19057.200200000003</v>
      </c>
      <c r="Q19" s="157">
        <f t="shared" si="0"/>
        <v>20928.437999999998</v>
      </c>
      <c r="R19" s="157">
        <f t="shared" si="0"/>
        <v>22799.665800000002</v>
      </c>
      <c r="S19" s="157">
        <f t="shared" si="0"/>
        <v>24670.902599999998</v>
      </c>
      <c r="T19" s="157">
        <f t="shared" si="0"/>
        <v>26542.132400000002</v>
      </c>
      <c r="U19" s="157">
        <f t="shared" si="0"/>
        <v>28413.449199999995</v>
      </c>
      <c r="V19" s="157">
        <f t="shared" si="0"/>
        <v>30284.667000000001</v>
      </c>
      <c r="W19" s="157">
        <f t="shared" si="0"/>
        <v>32155.904800000004</v>
      </c>
      <c r="X19" s="157">
        <f t="shared" si="0"/>
        <v>34027.121599999999</v>
      </c>
      <c r="Y19" s="157">
        <f t="shared" si="0"/>
        <v>35898.3514</v>
      </c>
      <c r="Z19" s="157">
        <f t="shared" si="0"/>
        <v>37769.6682</v>
      </c>
      <c r="AA19" s="157">
        <f t="shared" si="0"/>
        <v>39640.896000000001</v>
      </c>
    </row>
    <row r="20" spans="2:41" collapsed="1" x14ac:dyDescent="0.25"/>
    <row r="21" spans="2:41" x14ac:dyDescent="0.25">
      <c r="B21" s="17" t="s">
        <v>23</v>
      </c>
      <c r="C21" s="1" t="s">
        <v>429</v>
      </c>
    </row>
    <row r="22" spans="2:41" hidden="1" outlineLevel="1" x14ac:dyDescent="0.25">
      <c r="C22" s="26" t="s">
        <v>288</v>
      </c>
      <c r="D22" s="26" t="s">
        <v>289</v>
      </c>
      <c r="E22" s="26" t="s">
        <v>86</v>
      </c>
      <c r="F22" s="26" t="s">
        <v>87</v>
      </c>
      <c r="G22" s="26" t="s">
        <v>88</v>
      </c>
      <c r="H22" s="27">
        <v>2023</v>
      </c>
      <c r="I22" s="27">
        <v>2024</v>
      </c>
      <c r="J22" s="27">
        <v>2025</v>
      </c>
      <c r="K22" s="27">
        <v>2026</v>
      </c>
      <c r="L22" s="27">
        <v>2027</v>
      </c>
      <c r="M22" s="27">
        <v>2028</v>
      </c>
      <c r="N22" s="27">
        <v>2029</v>
      </c>
      <c r="O22" s="27">
        <v>2030</v>
      </c>
      <c r="P22" s="27">
        <v>2031</v>
      </c>
      <c r="Q22" s="27">
        <v>2032</v>
      </c>
      <c r="R22" s="27">
        <v>2033</v>
      </c>
      <c r="S22" s="27">
        <v>2034</v>
      </c>
      <c r="T22" s="27">
        <v>2035</v>
      </c>
      <c r="U22" s="27">
        <v>2036</v>
      </c>
      <c r="V22" s="27">
        <v>2037</v>
      </c>
      <c r="W22" s="27">
        <v>2038</v>
      </c>
      <c r="X22" s="27">
        <v>2039</v>
      </c>
      <c r="Y22" s="27">
        <v>2040</v>
      </c>
      <c r="Z22" s="27">
        <v>2041</v>
      </c>
      <c r="AA22" s="27">
        <v>2042</v>
      </c>
      <c r="AB22" s="164">
        <v>2043</v>
      </c>
      <c r="AC22" s="164">
        <v>2044</v>
      </c>
      <c r="AD22" s="164">
        <v>2045</v>
      </c>
      <c r="AE22" s="164">
        <v>2046</v>
      </c>
      <c r="AF22" s="164">
        <v>2047</v>
      </c>
      <c r="AG22" s="164">
        <v>2048</v>
      </c>
      <c r="AH22" s="164">
        <v>2049</v>
      </c>
      <c r="AI22" s="164">
        <v>2050</v>
      </c>
      <c r="AJ22" s="164">
        <v>2051</v>
      </c>
      <c r="AK22" s="164">
        <v>2052</v>
      </c>
      <c r="AL22" s="164">
        <v>2053</v>
      </c>
      <c r="AM22" s="164">
        <v>2054</v>
      </c>
      <c r="AN22" s="164">
        <v>2055</v>
      </c>
      <c r="AO22" s="164">
        <v>2056</v>
      </c>
    </row>
    <row r="23" spans="2:41" hidden="1" outlineLevel="1" x14ac:dyDescent="0.25">
      <c r="C23" s="26" t="s">
        <v>396</v>
      </c>
      <c r="D23" s="26" t="s">
        <v>395</v>
      </c>
      <c r="E23" s="26">
        <v>7.2999999999999995E-2</v>
      </c>
      <c r="F23" s="26" t="s">
        <v>91</v>
      </c>
      <c r="G23" s="26" t="s">
        <v>394</v>
      </c>
      <c r="H23" s="157">
        <v>41.388800000000003</v>
      </c>
      <c r="I23" s="157">
        <v>60.7776</v>
      </c>
      <c r="J23" s="157">
        <v>80.166399999999996</v>
      </c>
      <c r="K23" s="157">
        <v>99.555199999999999</v>
      </c>
      <c r="L23" s="157">
        <v>118.944</v>
      </c>
      <c r="M23" s="157">
        <v>138.333</v>
      </c>
      <c r="N23" s="157">
        <v>157.72200000000001</v>
      </c>
      <c r="O23" s="157">
        <v>177.11</v>
      </c>
      <c r="P23" s="157">
        <v>196.499</v>
      </c>
      <c r="Q23" s="157">
        <v>215.88800000000001</v>
      </c>
      <c r="R23" s="157">
        <v>235.27699999999999</v>
      </c>
      <c r="S23" s="157">
        <v>254.666</v>
      </c>
      <c r="T23" s="157">
        <v>274.05399999999997</v>
      </c>
      <c r="U23" s="157">
        <v>293.44299999999998</v>
      </c>
      <c r="V23" s="157">
        <v>312.83199999999999</v>
      </c>
      <c r="W23" s="157">
        <v>332.221</v>
      </c>
      <c r="X23" s="157">
        <v>351.61</v>
      </c>
      <c r="Y23" s="157">
        <v>370.99799999999999</v>
      </c>
      <c r="Z23" s="157">
        <v>390.387</v>
      </c>
      <c r="AA23" s="157">
        <v>409.77600000000001</v>
      </c>
      <c r="AB23" s="161"/>
      <c r="AC23" s="161"/>
      <c r="AD23" s="161"/>
      <c r="AE23" s="161"/>
      <c r="AF23" s="161"/>
      <c r="AG23" s="161"/>
      <c r="AH23" s="161"/>
      <c r="AI23" s="161"/>
      <c r="AJ23" s="161"/>
      <c r="AK23" s="161"/>
      <c r="AL23" s="161"/>
      <c r="AM23" s="161"/>
      <c r="AN23" s="161"/>
      <c r="AO23" s="161"/>
    </row>
    <row r="24" spans="2:41" hidden="1" outlineLevel="1" x14ac:dyDescent="0.25">
      <c r="C24" s="26" t="s">
        <v>395</v>
      </c>
      <c r="D24" s="26" t="s">
        <v>393</v>
      </c>
      <c r="E24" s="26">
        <v>0.13400000000000001</v>
      </c>
      <c r="F24" s="26" t="s">
        <v>91</v>
      </c>
      <c r="G24" s="26" t="s">
        <v>394</v>
      </c>
      <c r="H24" s="157">
        <v>75.590400000000002</v>
      </c>
      <c r="I24" s="157">
        <v>111.181</v>
      </c>
      <c r="J24" s="157">
        <v>146.77099999999999</v>
      </c>
      <c r="K24" s="157">
        <v>182.36199999999999</v>
      </c>
      <c r="L24" s="157">
        <v>217.952</v>
      </c>
      <c r="M24" s="157">
        <v>253.542</v>
      </c>
      <c r="N24" s="157">
        <v>289.13299999999998</v>
      </c>
      <c r="O24" s="157">
        <v>324.72300000000001</v>
      </c>
      <c r="P24" s="157">
        <v>360.31400000000002</v>
      </c>
      <c r="Q24" s="157">
        <v>395.904</v>
      </c>
      <c r="R24" s="157">
        <v>431.49400000000003</v>
      </c>
      <c r="S24" s="157">
        <v>467.08499999999998</v>
      </c>
      <c r="T24" s="157">
        <v>502.67500000000001</v>
      </c>
      <c r="U24" s="157">
        <v>538.26599999999996</v>
      </c>
      <c r="V24" s="157">
        <v>573.85599999999999</v>
      </c>
      <c r="W24" s="157">
        <v>609.44600000000003</v>
      </c>
      <c r="X24" s="157">
        <v>645.03700000000003</v>
      </c>
      <c r="Y24" s="157">
        <v>680.62699999999995</v>
      </c>
      <c r="Z24" s="157">
        <v>716.21799999999996</v>
      </c>
      <c r="AA24" s="157">
        <v>751.80799999999999</v>
      </c>
      <c r="AB24" s="161"/>
      <c r="AC24" s="161"/>
      <c r="AD24" s="161"/>
      <c r="AE24" s="161"/>
      <c r="AF24" s="161"/>
      <c r="AG24" s="161"/>
      <c r="AH24" s="161"/>
      <c r="AI24" s="161"/>
      <c r="AJ24" s="161"/>
      <c r="AK24" s="161"/>
      <c r="AL24" s="161"/>
      <c r="AM24" s="161"/>
      <c r="AN24" s="161"/>
      <c r="AO24" s="161"/>
    </row>
    <row r="25" spans="2:41" hidden="1" outlineLevel="1" x14ac:dyDescent="0.25">
      <c r="C25" s="26" t="s">
        <v>393</v>
      </c>
      <c r="D25" s="26" t="s">
        <v>392</v>
      </c>
      <c r="E25" s="26">
        <v>0.871</v>
      </c>
      <c r="F25" s="26" t="s">
        <v>91</v>
      </c>
      <c r="G25" s="26" t="s">
        <v>92</v>
      </c>
      <c r="H25" s="157">
        <v>1031.76</v>
      </c>
      <c r="I25" s="157">
        <v>1201.52</v>
      </c>
      <c r="J25" s="157">
        <v>1371.27</v>
      </c>
      <c r="K25" s="157">
        <v>1541.03</v>
      </c>
      <c r="L25" s="157">
        <v>1710.79</v>
      </c>
      <c r="M25" s="157">
        <v>1880.55</v>
      </c>
      <c r="N25" s="157">
        <v>2050.31</v>
      </c>
      <c r="O25" s="157">
        <v>2220.06</v>
      </c>
      <c r="P25" s="157">
        <v>2389.8200000000002</v>
      </c>
      <c r="Q25" s="157">
        <v>2559.58</v>
      </c>
      <c r="R25" s="157">
        <v>2729.34</v>
      </c>
      <c r="S25" s="157">
        <v>2899.09</v>
      </c>
      <c r="T25" s="157">
        <v>3068.85</v>
      </c>
      <c r="U25" s="157">
        <v>3238.61</v>
      </c>
      <c r="V25" s="157">
        <v>3408.37</v>
      </c>
      <c r="W25" s="157">
        <v>3578.13</v>
      </c>
      <c r="X25" s="157">
        <v>3747.88</v>
      </c>
      <c r="Y25" s="157">
        <v>3917.64</v>
      </c>
      <c r="Z25" s="157">
        <v>4087.4</v>
      </c>
      <c r="AA25" s="157">
        <v>4257.16</v>
      </c>
      <c r="AB25" s="161"/>
      <c r="AC25" s="161"/>
      <c r="AD25" s="161"/>
      <c r="AE25" s="161"/>
      <c r="AF25" s="161"/>
      <c r="AG25" s="161"/>
      <c r="AH25" s="161"/>
      <c r="AI25" s="161"/>
      <c r="AJ25" s="161"/>
      <c r="AK25" s="161"/>
      <c r="AL25" s="161"/>
      <c r="AM25" s="161"/>
      <c r="AN25" s="161"/>
      <c r="AO25" s="161"/>
    </row>
    <row r="26" spans="2:41" hidden="1" outlineLevel="1" x14ac:dyDescent="0.25">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161"/>
      <c r="AC26" s="161"/>
      <c r="AD26" s="161"/>
      <c r="AE26" s="161"/>
      <c r="AF26" s="161"/>
      <c r="AG26" s="161"/>
      <c r="AH26" s="161"/>
      <c r="AI26" s="161"/>
      <c r="AJ26" s="161"/>
      <c r="AK26" s="161"/>
      <c r="AL26" s="161"/>
      <c r="AM26" s="161"/>
      <c r="AN26" s="161"/>
      <c r="AO26" s="161"/>
    </row>
    <row r="27" spans="2:41" hidden="1" outlineLevel="1" x14ac:dyDescent="0.25">
      <c r="C27" s="160"/>
      <c r="D27" s="160"/>
      <c r="E27" s="160"/>
      <c r="F27" s="160"/>
      <c r="G27" s="160" t="s">
        <v>391</v>
      </c>
      <c r="H27" s="159">
        <f t="shared" ref="H27:AA27" si="1">SUM(H23:H26)</f>
        <v>1148.7392</v>
      </c>
      <c r="I27" s="159">
        <f t="shared" si="1"/>
        <v>1373.4785999999999</v>
      </c>
      <c r="J27" s="159">
        <f t="shared" si="1"/>
        <v>1598.2074</v>
      </c>
      <c r="K27" s="159">
        <f t="shared" si="1"/>
        <v>1822.9472000000001</v>
      </c>
      <c r="L27" s="159">
        <f t="shared" si="1"/>
        <v>2047.6859999999999</v>
      </c>
      <c r="M27" s="159">
        <f t="shared" si="1"/>
        <v>2272.4250000000002</v>
      </c>
      <c r="N27" s="159">
        <f t="shared" si="1"/>
        <v>2497.165</v>
      </c>
      <c r="O27" s="159">
        <f t="shared" si="1"/>
        <v>2721.893</v>
      </c>
      <c r="P27" s="159">
        <f t="shared" si="1"/>
        <v>2946.6330000000003</v>
      </c>
      <c r="Q27" s="159">
        <f t="shared" si="1"/>
        <v>3171.3719999999998</v>
      </c>
      <c r="R27" s="159">
        <f t="shared" si="1"/>
        <v>3396.1109999999999</v>
      </c>
      <c r="S27" s="159">
        <f t="shared" si="1"/>
        <v>3620.8410000000003</v>
      </c>
      <c r="T27" s="159">
        <f t="shared" si="1"/>
        <v>3845.5789999999997</v>
      </c>
      <c r="U27" s="159">
        <f t="shared" si="1"/>
        <v>4070.319</v>
      </c>
      <c r="V27" s="159">
        <f t="shared" si="1"/>
        <v>4295.058</v>
      </c>
      <c r="W27" s="159">
        <f t="shared" si="1"/>
        <v>4519.7970000000005</v>
      </c>
      <c r="X27" s="159">
        <f t="shared" si="1"/>
        <v>4744.527</v>
      </c>
      <c r="Y27" s="159">
        <f t="shared" si="1"/>
        <v>4969.2649999999994</v>
      </c>
      <c r="Z27" s="159">
        <f t="shared" si="1"/>
        <v>5194.0050000000001</v>
      </c>
      <c r="AA27" s="159">
        <f t="shared" si="1"/>
        <v>5418.7439999999997</v>
      </c>
      <c r="AB27" s="163">
        <f t="shared" ref="AB27:AO27" si="2">TREND($H$27:$AA$27,$H$22:$AA$22,AB22)</f>
        <v>5643.4782810526085</v>
      </c>
      <c r="AC27" s="163">
        <f t="shared" si="2"/>
        <v>5868.2152963909321</v>
      </c>
      <c r="AD27" s="163">
        <f t="shared" si="2"/>
        <v>6092.9523117293138</v>
      </c>
      <c r="AE27" s="163">
        <f t="shared" si="2"/>
        <v>6317.6893270676374</v>
      </c>
      <c r="AF27" s="163">
        <f t="shared" si="2"/>
        <v>6542.4263424060191</v>
      </c>
      <c r="AG27" s="163">
        <f t="shared" si="2"/>
        <v>6767.1633577443426</v>
      </c>
      <c r="AH27" s="163">
        <f t="shared" si="2"/>
        <v>6991.9003730826662</v>
      </c>
      <c r="AI27" s="163">
        <f t="shared" si="2"/>
        <v>7216.6373884210479</v>
      </c>
      <c r="AJ27" s="163">
        <f t="shared" si="2"/>
        <v>7441.3744037593715</v>
      </c>
      <c r="AK27" s="163">
        <f t="shared" si="2"/>
        <v>7666.1114190977532</v>
      </c>
      <c r="AL27" s="163">
        <f t="shared" si="2"/>
        <v>7890.8484344360768</v>
      </c>
      <c r="AM27" s="163">
        <f t="shared" si="2"/>
        <v>8115.5854497744003</v>
      </c>
      <c r="AN27" s="163">
        <f t="shared" si="2"/>
        <v>8340.3224651127821</v>
      </c>
      <c r="AO27" s="163">
        <f t="shared" si="2"/>
        <v>8565.0594804511056</v>
      </c>
    </row>
    <row r="28" spans="2:41" collapsed="1" x14ac:dyDescent="0.25"/>
    <row r="29" spans="2:41" x14ac:dyDescent="0.25">
      <c r="B29" s="17" t="s">
        <v>24</v>
      </c>
      <c r="C29" s="1" t="s">
        <v>430</v>
      </c>
    </row>
    <row r="30" spans="2:41" hidden="1" outlineLevel="1" x14ac:dyDescent="0.25">
      <c r="C30" t="s">
        <v>288</v>
      </c>
      <c r="D30" t="s">
        <v>289</v>
      </c>
      <c r="E30" t="s">
        <v>86</v>
      </c>
      <c r="F30" t="s">
        <v>87</v>
      </c>
      <c r="G30" t="s">
        <v>88</v>
      </c>
      <c r="H30" s="26" t="s">
        <v>411</v>
      </c>
      <c r="I30" s="26">
        <v>2023</v>
      </c>
      <c r="J30" s="158">
        <v>2024</v>
      </c>
      <c r="K30" s="158">
        <v>2025</v>
      </c>
      <c r="L30" s="158">
        <v>2026</v>
      </c>
      <c r="M30" s="158">
        <v>2027</v>
      </c>
      <c r="N30" s="158">
        <v>2028</v>
      </c>
      <c r="O30" s="158">
        <v>2029</v>
      </c>
      <c r="P30" s="158">
        <v>2030</v>
      </c>
      <c r="Q30" s="158">
        <v>2031</v>
      </c>
      <c r="R30" s="158">
        <v>2032</v>
      </c>
      <c r="S30" s="158">
        <v>2033</v>
      </c>
      <c r="T30" s="158">
        <v>2034</v>
      </c>
      <c r="U30" s="158">
        <v>2035</v>
      </c>
      <c r="V30" s="158">
        <v>2036</v>
      </c>
      <c r="W30" s="158">
        <v>2037</v>
      </c>
      <c r="X30" s="158">
        <v>2038</v>
      </c>
      <c r="Y30" s="158">
        <v>2039</v>
      </c>
      <c r="Z30" s="158">
        <v>2040</v>
      </c>
      <c r="AA30" s="158">
        <v>2041</v>
      </c>
      <c r="AB30" s="158">
        <v>2042</v>
      </c>
      <c r="AC30" s="164">
        <v>2043</v>
      </c>
      <c r="AD30" s="164">
        <v>2044</v>
      </c>
      <c r="AE30" s="164">
        <v>2045</v>
      </c>
      <c r="AF30" s="164">
        <v>2046</v>
      </c>
      <c r="AG30" s="164">
        <v>2047</v>
      </c>
      <c r="AH30" s="164">
        <v>2048</v>
      </c>
      <c r="AI30" s="164">
        <v>2049</v>
      </c>
      <c r="AJ30" s="164">
        <v>2050</v>
      </c>
      <c r="AK30" s="164">
        <v>2051</v>
      </c>
      <c r="AL30" s="164">
        <v>2052</v>
      </c>
      <c r="AM30" s="164">
        <v>2053</v>
      </c>
      <c r="AN30" s="164">
        <v>2054</v>
      </c>
      <c r="AO30" s="164">
        <v>2055</v>
      </c>
    </row>
    <row r="31" spans="2:41" hidden="1" outlineLevel="1" x14ac:dyDescent="0.25">
      <c r="C31" t="s">
        <v>290</v>
      </c>
      <c r="D31" t="s">
        <v>291</v>
      </c>
      <c r="E31">
        <v>1.393</v>
      </c>
      <c r="F31" t="s">
        <v>89</v>
      </c>
      <c r="G31" t="s">
        <v>90</v>
      </c>
      <c r="H31" s="26" t="s">
        <v>410</v>
      </c>
      <c r="I31" s="157">
        <v>326.12220000000002</v>
      </c>
      <c r="J31" s="157">
        <v>0</v>
      </c>
      <c r="K31" s="157">
        <v>0</v>
      </c>
      <c r="L31" s="157">
        <v>286.12220000000002</v>
      </c>
      <c r="M31" s="157">
        <v>286.12200000000001</v>
      </c>
      <c r="N31" s="157">
        <v>280.39999999999998</v>
      </c>
      <c r="O31" s="157">
        <v>566.52200000000005</v>
      </c>
      <c r="P31" s="157">
        <v>852.64400000000001</v>
      </c>
      <c r="Q31" s="157">
        <v>1138.77</v>
      </c>
      <c r="R31" s="157">
        <v>1424.89</v>
      </c>
      <c r="S31" s="157">
        <v>1711.01</v>
      </c>
      <c r="T31" s="157">
        <v>1676.79</v>
      </c>
      <c r="U31" s="157">
        <v>1962.91</v>
      </c>
      <c r="V31" s="157">
        <v>2249.0300000000002</v>
      </c>
      <c r="W31" s="157">
        <v>2535.16</v>
      </c>
      <c r="X31" s="157">
        <v>2821.28</v>
      </c>
      <c r="Y31" s="157">
        <v>3107.4</v>
      </c>
      <c r="Z31" s="157">
        <v>3393.52</v>
      </c>
      <c r="AA31" s="157">
        <v>3679.65</v>
      </c>
      <c r="AB31" s="157">
        <v>3965.77</v>
      </c>
      <c r="AC31" s="161"/>
      <c r="AD31" s="161"/>
      <c r="AE31" s="161"/>
      <c r="AF31" s="161"/>
      <c r="AG31" s="161"/>
      <c r="AH31" s="161"/>
      <c r="AI31" s="161"/>
      <c r="AJ31" s="161"/>
      <c r="AK31" s="161"/>
      <c r="AL31" s="161"/>
      <c r="AM31" s="161"/>
      <c r="AN31" s="161"/>
      <c r="AO31" s="161"/>
    </row>
    <row r="32" spans="2:41" hidden="1" outlineLevel="1" x14ac:dyDescent="0.25">
      <c r="H32" s="26" t="s">
        <v>409</v>
      </c>
      <c r="I32" s="157">
        <v>0</v>
      </c>
      <c r="J32" s="165">
        <v>2803606.5724462834</v>
      </c>
      <c r="K32" s="165">
        <v>1110174.4226128922</v>
      </c>
      <c r="L32" s="157"/>
      <c r="M32" s="165">
        <v>11568.623175200002</v>
      </c>
      <c r="N32" s="165">
        <v>49062.886640949997</v>
      </c>
      <c r="O32" s="157"/>
      <c r="P32" s="157"/>
      <c r="Q32" s="157"/>
      <c r="R32" s="157"/>
      <c r="S32" s="157"/>
      <c r="T32" s="165">
        <v>49062.886640949997</v>
      </c>
      <c r="U32" s="157"/>
      <c r="V32" s="157"/>
      <c r="W32" s="157"/>
      <c r="X32" s="157"/>
      <c r="Y32" s="157"/>
      <c r="Z32" s="157"/>
      <c r="AA32" s="157"/>
      <c r="AB32" s="157"/>
      <c r="AC32" s="161"/>
      <c r="AD32" s="161"/>
      <c r="AE32" s="161"/>
      <c r="AF32" s="161"/>
      <c r="AG32" s="161"/>
      <c r="AH32" s="161"/>
      <c r="AI32" s="161"/>
      <c r="AJ32" s="161"/>
      <c r="AK32" s="161"/>
      <c r="AL32" s="161"/>
      <c r="AM32" s="161"/>
      <c r="AN32" s="161"/>
      <c r="AO32" s="161"/>
    </row>
    <row r="33" spans="3:41" hidden="1" outlineLevel="1" x14ac:dyDescent="0.25">
      <c r="H33" s="26" t="s">
        <v>408</v>
      </c>
      <c r="I33" s="157">
        <v>0</v>
      </c>
      <c r="J33" s="165" t="s">
        <v>402</v>
      </c>
      <c r="K33" s="165" t="s">
        <v>401</v>
      </c>
      <c r="L33" s="157"/>
      <c r="M33" s="165" t="s">
        <v>404</v>
      </c>
      <c r="N33" s="165" t="s">
        <v>406</v>
      </c>
      <c r="O33" s="157"/>
      <c r="P33" s="157"/>
      <c r="Q33" s="157"/>
      <c r="R33" s="157"/>
      <c r="S33" s="157"/>
      <c r="T33" s="165" t="s">
        <v>406</v>
      </c>
      <c r="U33" s="157"/>
      <c r="V33" s="157"/>
      <c r="W33" s="157"/>
      <c r="X33" s="157"/>
      <c r="Y33" s="157"/>
      <c r="Z33" s="157"/>
      <c r="AA33" s="157"/>
      <c r="AB33" s="157"/>
      <c r="AC33" s="161"/>
      <c r="AD33" s="161"/>
      <c r="AE33" s="161"/>
      <c r="AF33" s="161"/>
      <c r="AG33" s="161"/>
      <c r="AH33" s="161"/>
      <c r="AI33" s="161"/>
      <c r="AJ33" s="161"/>
      <c r="AK33" s="161"/>
      <c r="AL33" s="161"/>
      <c r="AM33" s="161"/>
      <c r="AN33" s="161"/>
      <c r="AO33" s="161"/>
    </row>
    <row r="34" spans="3:41" hidden="1" outlineLevel="1" x14ac:dyDescent="0.25">
      <c r="C34" t="s">
        <v>291</v>
      </c>
      <c r="D34" t="s">
        <v>292</v>
      </c>
      <c r="E34">
        <v>0.42099999999999999</v>
      </c>
      <c r="F34" t="s">
        <v>91</v>
      </c>
      <c r="G34" t="s">
        <v>90</v>
      </c>
      <c r="H34" s="26" t="s">
        <v>410</v>
      </c>
      <c r="I34" s="157">
        <v>111.818</v>
      </c>
      <c r="J34" s="157">
        <v>0</v>
      </c>
      <c r="K34" s="157">
        <v>0</v>
      </c>
      <c r="L34" s="157">
        <v>86.473399999999998</v>
      </c>
      <c r="M34" s="157">
        <v>86.473399999999998</v>
      </c>
      <c r="N34" s="157">
        <v>84.743899999999996</v>
      </c>
      <c r="O34" s="157">
        <v>171.21700000000001</v>
      </c>
      <c r="P34" s="157">
        <v>257.69099999999997</v>
      </c>
      <c r="Q34" s="157">
        <v>344.16399999999999</v>
      </c>
      <c r="R34" s="157">
        <v>430.637</v>
      </c>
      <c r="S34" s="157">
        <v>517.11099999999999</v>
      </c>
      <c r="T34" s="157">
        <v>506.76900000000001</v>
      </c>
      <c r="U34" s="157">
        <v>593.24199999999996</v>
      </c>
      <c r="V34" s="157">
        <v>679.71600000000001</v>
      </c>
      <c r="W34" s="157">
        <v>766.18899999999996</v>
      </c>
      <c r="X34" s="157">
        <v>852.66200000000003</v>
      </c>
      <c r="Y34" s="157">
        <v>939.13599999999997</v>
      </c>
      <c r="Z34" s="157">
        <v>1025.6099999999999</v>
      </c>
      <c r="AA34" s="157">
        <v>1112.08</v>
      </c>
      <c r="AB34" s="157">
        <v>1198.56</v>
      </c>
      <c r="AC34" s="161"/>
      <c r="AD34" s="161"/>
      <c r="AE34" s="161"/>
      <c r="AF34" s="161"/>
      <c r="AG34" s="161"/>
      <c r="AH34" s="161"/>
      <c r="AI34" s="161"/>
      <c r="AJ34" s="161"/>
      <c r="AK34" s="161"/>
      <c r="AL34" s="161"/>
      <c r="AM34" s="161"/>
      <c r="AN34" s="161"/>
      <c r="AO34" s="161"/>
    </row>
    <row r="35" spans="3:41" hidden="1" outlineLevel="1" x14ac:dyDescent="0.25">
      <c r="H35" s="26" t="s">
        <v>409</v>
      </c>
      <c r="I35" s="157">
        <v>0</v>
      </c>
      <c r="J35" s="165">
        <v>847321.15362518677</v>
      </c>
      <c r="K35" s="165">
        <v>335522.92312995519</v>
      </c>
      <c r="L35" s="157"/>
      <c r="M35" s="165">
        <v>3496.3319139999999</v>
      </c>
      <c r="N35" s="165">
        <v>14828.051170000001</v>
      </c>
      <c r="O35" s="157"/>
      <c r="P35" s="157"/>
      <c r="Q35" s="157"/>
      <c r="R35" s="157"/>
      <c r="S35" s="157"/>
      <c r="T35" s="165">
        <v>14828.051170000001</v>
      </c>
      <c r="U35" s="157"/>
      <c r="V35" s="157"/>
      <c r="W35" s="157"/>
      <c r="X35" s="157"/>
      <c r="Y35" s="157"/>
      <c r="Z35" s="157"/>
      <c r="AA35" s="157"/>
      <c r="AB35" s="157"/>
      <c r="AC35" s="161"/>
      <c r="AD35" s="161"/>
      <c r="AE35" s="161"/>
      <c r="AF35" s="161"/>
      <c r="AG35" s="161"/>
      <c r="AH35" s="161"/>
      <c r="AI35" s="161"/>
      <c r="AJ35" s="161"/>
      <c r="AK35" s="161"/>
      <c r="AL35" s="161"/>
      <c r="AM35" s="161"/>
      <c r="AN35" s="161"/>
      <c r="AO35" s="161"/>
    </row>
    <row r="36" spans="3:41" hidden="1" outlineLevel="1" x14ac:dyDescent="0.25">
      <c r="H36" s="26" t="s">
        <v>408</v>
      </c>
      <c r="I36" s="157"/>
      <c r="J36" s="165" t="s">
        <v>402</v>
      </c>
      <c r="K36" s="165" t="s">
        <v>401</v>
      </c>
      <c r="L36" s="157"/>
      <c r="M36" s="165" t="s">
        <v>404</v>
      </c>
      <c r="N36" s="165" t="s">
        <v>406</v>
      </c>
      <c r="O36" s="157"/>
      <c r="P36" s="157"/>
      <c r="Q36" s="157"/>
      <c r="R36" s="157"/>
      <c r="S36" s="157"/>
      <c r="T36" s="165" t="s">
        <v>406</v>
      </c>
      <c r="U36" s="157"/>
      <c r="V36" s="157"/>
      <c r="W36" s="157"/>
      <c r="X36" s="157"/>
      <c r="Y36" s="157"/>
      <c r="Z36" s="157"/>
      <c r="AA36" s="157"/>
      <c r="AB36" s="157"/>
      <c r="AC36" s="161"/>
      <c r="AD36" s="161"/>
      <c r="AE36" s="161"/>
      <c r="AF36" s="161"/>
      <c r="AG36" s="161"/>
      <c r="AH36" s="161"/>
      <c r="AI36" s="161"/>
      <c r="AJ36" s="161"/>
      <c r="AK36" s="161"/>
      <c r="AL36" s="161"/>
      <c r="AM36" s="161"/>
      <c r="AN36" s="161"/>
      <c r="AO36" s="161"/>
    </row>
    <row r="37" spans="3:41" hidden="1" outlineLevel="1" x14ac:dyDescent="0.25">
      <c r="C37" t="s">
        <v>292</v>
      </c>
      <c r="D37" t="s">
        <v>293</v>
      </c>
      <c r="E37">
        <v>9.8000000000000004E-2</v>
      </c>
      <c r="F37" t="s">
        <v>89</v>
      </c>
      <c r="G37" t="s">
        <v>90</v>
      </c>
      <c r="H37" s="26" t="s">
        <v>410</v>
      </c>
      <c r="I37" s="157">
        <v>22.129200000000001</v>
      </c>
      <c r="J37" s="157">
        <v>0</v>
      </c>
      <c r="K37" s="157">
        <v>0</v>
      </c>
      <c r="L37" s="157">
        <v>20.129200000000001</v>
      </c>
      <c r="M37" s="157">
        <v>20.129200000000001</v>
      </c>
      <c r="N37" s="157">
        <v>19.726600000000001</v>
      </c>
      <c r="O37" s="157">
        <v>39.855800000000002</v>
      </c>
      <c r="P37" s="157">
        <v>59.984999999999999</v>
      </c>
      <c r="Q37" s="157">
        <v>80.114199999999997</v>
      </c>
      <c r="R37" s="157">
        <v>100.24299999999999</v>
      </c>
      <c r="S37" s="157">
        <v>120.373</v>
      </c>
      <c r="T37" s="157">
        <v>117.965</v>
      </c>
      <c r="U37" s="157">
        <v>138.09399999999999</v>
      </c>
      <c r="V37" s="157">
        <v>158.22399999999999</v>
      </c>
      <c r="W37" s="157">
        <v>178.35300000000001</v>
      </c>
      <c r="X37" s="157">
        <v>198.482</v>
      </c>
      <c r="Y37" s="157">
        <v>218.61099999999999</v>
      </c>
      <c r="Z37" s="157">
        <v>238.74</v>
      </c>
      <c r="AA37" s="157">
        <v>258.87</v>
      </c>
      <c r="AB37" s="157">
        <v>278.99900000000002</v>
      </c>
      <c r="AC37" s="161"/>
      <c r="AD37" s="161"/>
      <c r="AE37" s="161"/>
      <c r="AF37" s="161"/>
      <c r="AG37" s="161"/>
      <c r="AH37" s="161"/>
      <c r="AI37" s="161"/>
      <c r="AJ37" s="161"/>
      <c r="AK37" s="161"/>
      <c r="AL37" s="161"/>
      <c r="AM37" s="161"/>
      <c r="AN37" s="161"/>
      <c r="AO37" s="161"/>
    </row>
    <row r="38" spans="3:41" hidden="1" outlineLevel="1" x14ac:dyDescent="0.25">
      <c r="H38" s="26" t="s">
        <v>409</v>
      </c>
      <c r="I38" s="157">
        <v>0</v>
      </c>
      <c r="J38" s="165">
        <v>197238.65333792946</v>
      </c>
      <c r="K38" s="165">
        <v>78102.723198896943</v>
      </c>
      <c r="L38" s="157"/>
      <c r="M38" s="165">
        <v>813.87298720000001</v>
      </c>
      <c r="N38" s="165">
        <v>3451.660367</v>
      </c>
      <c r="O38" s="157"/>
      <c r="P38" s="157"/>
      <c r="Q38" s="157"/>
      <c r="R38" s="157"/>
      <c r="S38" s="157"/>
      <c r="T38" s="165">
        <v>3451.660367</v>
      </c>
      <c r="U38" s="157"/>
      <c r="V38" s="157"/>
      <c r="W38" s="157"/>
      <c r="X38" s="157"/>
      <c r="Y38" s="157"/>
      <c r="Z38" s="157"/>
      <c r="AA38" s="157"/>
      <c r="AB38" s="157"/>
      <c r="AC38" s="161"/>
      <c r="AD38" s="161"/>
      <c r="AE38" s="161"/>
      <c r="AF38" s="161"/>
      <c r="AG38" s="161"/>
      <c r="AH38" s="161"/>
      <c r="AI38" s="161"/>
      <c r="AJ38" s="161"/>
      <c r="AK38" s="161"/>
      <c r="AL38" s="161"/>
      <c r="AM38" s="161"/>
      <c r="AN38" s="161"/>
      <c r="AO38" s="161"/>
    </row>
    <row r="39" spans="3:41" hidden="1" outlineLevel="1" x14ac:dyDescent="0.25">
      <c r="H39" s="26" t="s">
        <v>408</v>
      </c>
      <c r="I39" s="157"/>
      <c r="J39" s="165" t="s">
        <v>402</v>
      </c>
      <c r="K39" s="165" t="s">
        <v>401</v>
      </c>
      <c r="L39" s="157"/>
      <c r="M39" s="165" t="s">
        <v>404</v>
      </c>
      <c r="N39" s="165" t="s">
        <v>406</v>
      </c>
      <c r="O39" s="157"/>
      <c r="P39" s="157"/>
      <c r="Q39" s="157"/>
      <c r="R39" s="157"/>
      <c r="S39" s="157"/>
      <c r="T39" s="165" t="s">
        <v>406</v>
      </c>
      <c r="U39" s="157"/>
      <c r="V39" s="157"/>
      <c r="W39" s="157"/>
      <c r="X39" s="157"/>
      <c r="Y39" s="157"/>
      <c r="Z39" s="157"/>
      <c r="AA39" s="157"/>
      <c r="AB39" s="157"/>
      <c r="AC39" s="161"/>
      <c r="AD39" s="161"/>
      <c r="AE39" s="161"/>
      <c r="AF39" s="161"/>
      <c r="AG39" s="161"/>
      <c r="AH39" s="161"/>
      <c r="AI39" s="161"/>
      <c r="AJ39" s="161"/>
      <c r="AK39" s="161"/>
      <c r="AL39" s="161"/>
      <c r="AM39" s="161"/>
      <c r="AN39" s="161"/>
      <c r="AO39" s="161"/>
    </row>
    <row r="40" spans="3:41" hidden="1" outlineLevel="1" x14ac:dyDescent="0.25">
      <c r="C40" t="s">
        <v>293</v>
      </c>
      <c r="D40" t="s">
        <v>294</v>
      </c>
      <c r="E40">
        <v>0.745</v>
      </c>
      <c r="F40" t="s">
        <v>89</v>
      </c>
      <c r="G40" t="s">
        <v>90</v>
      </c>
      <c r="H40" s="26" t="s">
        <v>410</v>
      </c>
      <c r="I40" s="157">
        <v>171.023</v>
      </c>
      <c r="J40" s="157">
        <v>0</v>
      </c>
      <c r="K40" s="157">
        <v>0</v>
      </c>
      <c r="L40" s="157">
        <v>153.023</v>
      </c>
      <c r="M40" s="157">
        <v>153.023</v>
      </c>
      <c r="N40" s="157">
        <v>149.96299999999999</v>
      </c>
      <c r="O40" s="157">
        <v>302.98599999999999</v>
      </c>
      <c r="P40" s="157">
        <v>456.00900000000001</v>
      </c>
      <c r="Q40" s="157">
        <v>609.03200000000004</v>
      </c>
      <c r="R40" s="157">
        <v>762.05399999999997</v>
      </c>
      <c r="S40" s="157">
        <v>915.077</v>
      </c>
      <c r="T40" s="157">
        <v>896.77599999999995</v>
      </c>
      <c r="U40" s="157">
        <v>1049.8</v>
      </c>
      <c r="V40" s="157">
        <v>1202.82</v>
      </c>
      <c r="W40" s="157">
        <v>1355.85</v>
      </c>
      <c r="X40" s="157">
        <v>1508.87</v>
      </c>
      <c r="Y40" s="157">
        <v>1661.89</v>
      </c>
      <c r="Z40" s="157">
        <v>1814.91</v>
      </c>
      <c r="AA40" s="157">
        <v>1967.94</v>
      </c>
      <c r="AB40" s="157">
        <v>2120.96</v>
      </c>
      <c r="AC40" s="161"/>
      <c r="AD40" s="161"/>
      <c r="AE40" s="161"/>
      <c r="AF40" s="161"/>
      <c r="AG40" s="161"/>
      <c r="AH40" s="161"/>
      <c r="AI40" s="161"/>
      <c r="AJ40" s="161"/>
      <c r="AK40" s="161"/>
      <c r="AL40" s="161"/>
      <c r="AM40" s="161"/>
      <c r="AN40" s="161"/>
      <c r="AO40" s="161"/>
    </row>
    <row r="41" spans="3:41" hidden="1" outlineLevel="1" x14ac:dyDescent="0.25">
      <c r="H41" s="26" t="s">
        <v>409</v>
      </c>
      <c r="I41" s="157">
        <v>0</v>
      </c>
      <c r="J41" s="165">
        <v>1499416.2932322191</v>
      </c>
      <c r="K41" s="165">
        <v>593740.08962426754</v>
      </c>
      <c r="L41" s="157"/>
      <c r="M41" s="165">
        <v>6187.0956679999999</v>
      </c>
      <c r="N41" s="165">
        <v>26239.662990000001</v>
      </c>
      <c r="O41" s="157"/>
      <c r="P41" s="157"/>
      <c r="Q41" s="157"/>
      <c r="R41" s="157"/>
      <c r="S41" s="157"/>
      <c r="T41" s="165">
        <v>26239.662990000001</v>
      </c>
      <c r="U41" s="157"/>
      <c r="V41" s="157"/>
      <c r="W41" s="157"/>
      <c r="X41" s="157"/>
      <c r="Y41" s="157"/>
      <c r="Z41" s="157"/>
      <c r="AA41" s="157"/>
      <c r="AB41" s="157"/>
      <c r="AC41" s="161"/>
      <c r="AD41" s="161"/>
      <c r="AE41" s="161"/>
      <c r="AF41" s="161"/>
      <c r="AG41" s="161"/>
      <c r="AH41" s="161"/>
      <c r="AI41" s="161"/>
      <c r="AJ41" s="161"/>
      <c r="AK41" s="161"/>
      <c r="AL41" s="161"/>
      <c r="AM41" s="161"/>
      <c r="AN41" s="161"/>
      <c r="AO41" s="161"/>
    </row>
    <row r="42" spans="3:41" hidden="1" outlineLevel="1" x14ac:dyDescent="0.25">
      <c r="H42" s="26" t="s">
        <v>408</v>
      </c>
      <c r="I42" s="157"/>
      <c r="J42" s="165" t="s">
        <v>402</v>
      </c>
      <c r="K42" s="165" t="s">
        <v>401</v>
      </c>
      <c r="L42" s="157"/>
      <c r="M42" s="165" t="s">
        <v>404</v>
      </c>
      <c r="N42" s="165" t="s">
        <v>406</v>
      </c>
      <c r="O42" s="157"/>
      <c r="P42" s="157"/>
      <c r="Q42" s="157"/>
      <c r="R42" s="157"/>
      <c r="S42" s="157"/>
      <c r="T42" s="165" t="s">
        <v>406</v>
      </c>
      <c r="U42" s="157"/>
      <c r="V42" s="157"/>
      <c r="W42" s="157"/>
      <c r="X42" s="157"/>
      <c r="Y42" s="157"/>
      <c r="Z42" s="157"/>
      <c r="AA42" s="157"/>
      <c r="AB42" s="157"/>
      <c r="AC42" s="161"/>
      <c r="AD42" s="161"/>
      <c r="AE42" s="161"/>
      <c r="AF42" s="161"/>
      <c r="AG42" s="161"/>
      <c r="AH42" s="161"/>
      <c r="AI42" s="161"/>
      <c r="AJ42" s="161"/>
      <c r="AK42" s="161"/>
      <c r="AL42" s="161"/>
      <c r="AM42" s="161"/>
      <c r="AN42" s="161"/>
      <c r="AO42" s="161"/>
    </row>
    <row r="43" spans="3:41" hidden="1" outlineLevel="1" x14ac:dyDescent="0.25">
      <c r="C43" t="s">
        <v>294</v>
      </c>
      <c r="D43" t="s">
        <v>295</v>
      </c>
      <c r="E43">
        <v>1.024</v>
      </c>
      <c r="F43" t="s">
        <v>91</v>
      </c>
      <c r="G43" t="s">
        <v>90</v>
      </c>
      <c r="H43" s="26" t="s">
        <v>410</v>
      </c>
      <c r="I43" s="157">
        <v>278.97399999999999</v>
      </c>
      <c r="J43" s="157">
        <v>0</v>
      </c>
      <c r="K43" s="157">
        <v>0</v>
      </c>
      <c r="L43" s="157">
        <v>210.33</v>
      </c>
      <c r="M43" s="157">
        <v>210.33</v>
      </c>
      <c r="N43" s="157">
        <v>206.12299999999999</v>
      </c>
      <c r="O43" s="157">
        <v>416.45299999999997</v>
      </c>
      <c r="P43" s="157">
        <v>626.78200000000004</v>
      </c>
      <c r="Q43" s="157">
        <v>837.11199999999997</v>
      </c>
      <c r="R43" s="157">
        <v>1047.44</v>
      </c>
      <c r="S43" s="157">
        <v>1257.77</v>
      </c>
      <c r="T43" s="157">
        <v>1232.6199999999999</v>
      </c>
      <c r="U43" s="157">
        <v>1442.95</v>
      </c>
      <c r="V43" s="157">
        <v>1653.27</v>
      </c>
      <c r="W43" s="157">
        <v>1863.6</v>
      </c>
      <c r="X43" s="157">
        <v>2073.9299999999998</v>
      </c>
      <c r="Y43" s="157">
        <v>2284.2600000000002</v>
      </c>
      <c r="Z43" s="157">
        <v>2494.59</v>
      </c>
      <c r="AA43" s="157">
        <v>2704.92</v>
      </c>
      <c r="AB43" s="157">
        <v>2915.25</v>
      </c>
      <c r="AC43" s="161"/>
      <c r="AD43" s="161"/>
      <c r="AE43" s="161"/>
      <c r="AF43" s="161"/>
      <c r="AG43" s="161"/>
      <c r="AH43" s="161"/>
      <c r="AI43" s="161"/>
      <c r="AJ43" s="161"/>
      <c r="AK43" s="161"/>
      <c r="AL43" s="161"/>
      <c r="AM43" s="161"/>
      <c r="AN43" s="161"/>
      <c r="AO43" s="161"/>
    </row>
    <row r="44" spans="3:41" hidden="1" outlineLevel="1" x14ac:dyDescent="0.25">
      <c r="H44" s="26" t="s">
        <v>409</v>
      </c>
      <c r="I44" s="157">
        <v>0</v>
      </c>
      <c r="J44" s="165">
        <v>2060942.6634493857</v>
      </c>
      <c r="K44" s="165">
        <v>816093.76077214757</v>
      </c>
      <c r="L44" s="157"/>
      <c r="M44" s="165">
        <v>8504.1422340000008</v>
      </c>
      <c r="N44" s="165">
        <v>36066.328730000001</v>
      </c>
      <c r="O44" s="157"/>
      <c r="P44" s="157"/>
      <c r="Q44" s="157"/>
      <c r="R44" s="157"/>
      <c r="S44" s="157"/>
      <c r="T44" s="165">
        <v>36066.328730000001</v>
      </c>
      <c r="U44" s="157"/>
      <c r="V44" s="157"/>
      <c r="W44" s="157"/>
      <c r="X44" s="157"/>
      <c r="Y44" s="157"/>
      <c r="Z44" s="157"/>
      <c r="AA44" s="157"/>
      <c r="AB44" s="157"/>
      <c r="AC44" s="161"/>
      <c r="AD44" s="161"/>
      <c r="AE44" s="161"/>
      <c r="AF44" s="161"/>
      <c r="AG44" s="161"/>
      <c r="AH44" s="161"/>
      <c r="AI44" s="161"/>
      <c r="AJ44" s="161"/>
      <c r="AK44" s="161"/>
      <c r="AL44" s="161"/>
      <c r="AM44" s="161"/>
      <c r="AN44" s="161"/>
      <c r="AO44" s="161"/>
    </row>
    <row r="45" spans="3:41" hidden="1" outlineLevel="1" x14ac:dyDescent="0.25">
      <c r="H45" s="26" t="s">
        <v>408</v>
      </c>
      <c r="I45" s="157"/>
      <c r="J45" s="165" t="s">
        <v>402</v>
      </c>
      <c r="K45" s="165" t="s">
        <v>401</v>
      </c>
      <c r="L45" s="157"/>
      <c r="M45" s="165" t="s">
        <v>404</v>
      </c>
      <c r="N45" s="165" t="s">
        <v>406</v>
      </c>
      <c r="O45" s="157"/>
      <c r="P45" s="157"/>
      <c r="Q45" s="157"/>
      <c r="R45" s="157"/>
      <c r="S45" s="157"/>
      <c r="T45" s="165" t="s">
        <v>406</v>
      </c>
      <c r="U45" s="157"/>
      <c r="V45" s="157"/>
      <c r="W45" s="157"/>
      <c r="X45" s="157"/>
      <c r="Y45" s="157"/>
      <c r="Z45" s="157"/>
      <c r="AA45" s="157"/>
      <c r="AB45" s="157"/>
      <c r="AC45" s="161"/>
      <c r="AD45" s="161"/>
      <c r="AE45" s="161"/>
      <c r="AF45" s="161"/>
      <c r="AG45" s="161"/>
      <c r="AH45" s="161"/>
      <c r="AI45" s="161"/>
      <c r="AJ45" s="161"/>
      <c r="AK45" s="161"/>
      <c r="AL45" s="161"/>
      <c r="AM45" s="161"/>
      <c r="AN45" s="161"/>
      <c r="AO45" s="161"/>
    </row>
    <row r="46" spans="3:41" hidden="1" outlineLevel="1" x14ac:dyDescent="0.25">
      <c r="C46" t="s">
        <v>295</v>
      </c>
      <c r="D46" t="s">
        <v>296</v>
      </c>
      <c r="E46">
        <v>4.5590000000000002</v>
      </c>
      <c r="F46" t="s">
        <v>89</v>
      </c>
      <c r="G46" t="s">
        <v>90</v>
      </c>
      <c r="H46" s="26" t="s">
        <v>410</v>
      </c>
      <c r="I46" s="157">
        <v>1043.42</v>
      </c>
      <c r="J46" s="157">
        <v>0</v>
      </c>
      <c r="K46" s="157">
        <v>0</v>
      </c>
      <c r="L46" s="157">
        <v>936.41899999999998</v>
      </c>
      <c r="M46" s="157">
        <v>936.41899999999998</v>
      </c>
      <c r="N46" s="157">
        <v>917.69</v>
      </c>
      <c r="O46" s="157">
        <v>1854.11</v>
      </c>
      <c r="P46" s="157">
        <v>2790.53</v>
      </c>
      <c r="Q46" s="157">
        <v>3726.95</v>
      </c>
      <c r="R46" s="157">
        <v>4663.3599999999997</v>
      </c>
      <c r="S46" s="157">
        <v>5599.78</v>
      </c>
      <c r="T46" s="157">
        <v>5487.79</v>
      </c>
      <c r="U46" s="157">
        <v>6424.21</v>
      </c>
      <c r="V46" s="157">
        <v>7360.62</v>
      </c>
      <c r="W46" s="157">
        <v>8297.0400000000009</v>
      </c>
      <c r="X46" s="157">
        <v>9233.4599999999991</v>
      </c>
      <c r="Y46" s="157">
        <v>10169.9</v>
      </c>
      <c r="Z46" s="157">
        <v>11106.3</v>
      </c>
      <c r="AA46" s="157">
        <v>12042.7</v>
      </c>
      <c r="AB46" s="157">
        <v>12979.1</v>
      </c>
      <c r="AC46" s="161"/>
      <c r="AD46" s="161"/>
      <c r="AE46" s="161"/>
      <c r="AF46" s="161"/>
      <c r="AG46" s="161"/>
      <c r="AH46" s="161"/>
      <c r="AI46" s="161"/>
      <c r="AJ46" s="161"/>
      <c r="AK46" s="161"/>
      <c r="AL46" s="161"/>
      <c r="AM46" s="161"/>
      <c r="AN46" s="161"/>
      <c r="AO46" s="161"/>
    </row>
    <row r="47" spans="3:41" hidden="1" outlineLevel="1" x14ac:dyDescent="0.25">
      <c r="H47" s="26" t="s">
        <v>409</v>
      </c>
      <c r="I47" s="157">
        <v>0</v>
      </c>
      <c r="J47" s="165">
        <v>9175622.6588532701</v>
      </c>
      <c r="K47" s="165">
        <v>3633370.5618752157</v>
      </c>
      <c r="L47" s="157"/>
      <c r="M47" s="165">
        <v>37861.703560000002</v>
      </c>
      <c r="N47" s="165">
        <v>160572.64910000001</v>
      </c>
      <c r="O47" s="157"/>
      <c r="P47" s="157"/>
      <c r="Q47" s="157"/>
      <c r="R47" s="157"/>
      <c r="S47" s="157"/>
      <c r="T47" s="165">
        <v>160572.64910000001</v>
      </c>
      <c r="U47" s="157"/>
      <c r="V47" s="157"/>
      <c r="W47" s="157"/>
      <c r="X47" s="157"/>
      <c r="Y47" s="157"/>
      <c r="Z47" s="157"/>
      <c r="AA47" s="157"/>
      <c r="AB47" s="157"/>
      <c r="AC47" s="161"/>
      <c r="AD47" s="161"/>
      <c r="AE47" s="161"/>
      <c r="AF47" s="161"/>
      <c r="AG47" s="161"/>
      <c r="AH47" s="161"/>
      <c r="AI47" s="161"/>
      <c r="AJ47" s="161"/>
      <c r="AK47" s="161"/>
      <c r="AL47" s="161"/>
      <c r="AM47" s="161"/>
      <c r="AN47" s="161"/>
      <c r="AO47" s="161"/>
    </row>
    <row r="48" spans="3:41" hidden="1" outlineLevel="1" x14ac:dyDescent="0.25">
      <c r="H48" s="26" t="s">
        <v>408</v>
      </c>
      <c r="I48" s="157"/>
      <c r="J48" s="165" t="s">
        <v>402</v>
      </c>
      <c r="K48" s="165" t="s">
        <v>401</v>
      </c>
      <c r="L48" s="157"/>
      <c r="M48" s="165" t="s">
        <v>404</v>
      </c>
      <c r="N48" s="165" t="s">
        <v>406</v>
      </c>
      <c r="O48" s="157"/>
      <c r="P48" s="157"/>
      <c r="Q48" s="157"/>
      <c r="R48" s="157"/>
      <c r="S48" s="157"/>
      <c r="T48" s="165" t="s">
        <v>406</v>
      </c>
      <c r="U48" s="157"/>
      <c r="V48" s="157"/>
      <c r="W48" s="157"/>
      <c r="X48" s="157"/>
      <c r="Y48" s="157"/>
      <c r="Z48" s="157"/>
      <c r="AA48" s="157"/>
      <c r="AB48" s="157"/>
      <c r="AC48" s="161"/>
      <c r="AD48" s="161"/>
      <c r="AE48" s="161"/>
      <c r="AF48" s="161"/>
      <c r="AG48" s="161"/>
      <c r="AH48" s="161"/>
      <c r="AI48" s="161"/>
      <c r="AJ48" s="161"/>
      <c r="AK48" s="161"/>
      <c r="AL48" s="161"/>
      <c r="AM48" s="161"/>
      <c r="AN48" s="161"/>
      <c r="AO48" s="161"/>
    </row>
    <row r="49" spans="3:41" hidden="1" outlineLevel="1" x14ac:dyDescent="0.25">
      <c r="C49" t="s">
        <v>296</v>
      </c>
      <c r="D49" t="s">
        <v>297</v>
      </c>
      <c r="E49">
        <v>1.9E-2</v>
      </c>
      <c r="F49" t="s">
        <v>89</v>
      </c>
      <c r="G49" t="s">
        <v>92</v>
      </c>
      <c r="H49" s="26" t="s">
        <v>410</v>
      </c>
      <c r="I49" s="157">
        <v>3.4238</v>
      </c>
      <c r="J49" s="157">
        <v>0</v>
      </c>
      <c r="K49" s="157">
        <v>0</v>
      </c>
      <c r="L49" s="157">
        <v>3.4238</v>
      </c>
      <c r="M49" s="157">
        <v>3.4238</v>
      </c>
      <c r="N49" s="157">
        <v>3.3553000000000002</v>
      </c>
      <c r="O49" s="157">
        <v>6.7790999999999997</v>
      </c>
      <c r="P49" s="157">
        <v>10.2029</v>
      </c>
      <c r="Q49" s="157">
        <v>13.6267</v>
      </c>
      <c r="R49" s="157">
        <v>17.0505</v>
      </c>
      <c r="S49" s="157">
        <v>20.474299999999999</v>
      </c>
      <c r="T49" s="157">
        <v>20.064800000000002</v>
      </c>
      <c r="U49" s="157">
        <v>23.488600000000002</v>
      </c>
      <c r="V49" s="157">
        <v>26.912400000000002</v>
      </c>
      <c r="W49" s="157">
        <v>30.336200000000002</v>
      </c>
      <c r="X49" s="157">
        <v>33.76</v>
      </c>
      <c r="Y49" s="157">
        <v>37.183799999999998</v>
      </c>
      <c r="Z49" s="157">
        <v>40.607599999999998</v>
      </c>
      <c r="AA49" s="157">
        <v>44.031399999999998</v>
      </c>
      <c r="AB49" s="157">
        <v>47.455199999999998</v>
      </c>
      <c r="AC49" s="161"/>
      <c r="AD49" s="161"/>
      <c r="AE49" s="161"/>
      <c r="AF49" s="161"/>
      <c r="AG49" s="161"/>
      <c r="AH49" s="161"/>
      <c r="AI49" s="161"/>
      <c r="AJ49" s="161"/>
      <c r="AK49" s="161"/>
      <c r="AL49" s="161"/>
      <c r="AM49" s="161"/>
      <c r="AN49" s="161"/>
      <c r="AO49" s="161"/>
    </row>
    <row r="50" spans="3:41" hidden="1" outlineLevel="1" x14ac:dyDescent="0.25">
      <c r="H50" s="26" t="s">
        <v>409</v>
      </c>
      <c r="I50" s="157">
        <v>0</v>
      </c>
      <c r="J50" s="165">
        <v>38240.147075721012</v>
      </c>
      <c r="K50" s="165">
        <v>15142.364701826957</v>
      </c>
      <c r="L50" s="157"/>
      <c r="M50" s="165">
        <v>157.79170160000001</v>
      </c>
      <c r="N50" s="165">
        <v>669.19945889999997</v>
      </c>
      <c r="O50" s="157"/>
      <c r="P50" s="157"/>
      <c r="Q50" s="157"/>
      <c r="R50" s="157"/>
      <c r="S50" s="157"/>
      <c r="T50" s="165">
        <v>669.19945889999997</v>
      </c>
      <c r="U50" s="157"/>
      <c r="V50" s="157"/>
      <c r="W50" s="157"/>
      <c r="X50" s="157"/>
      <c r="Y50" s="157"/>
      <c r="Z50" s="157"/>
      <c r="AA50" s="157"/>
      <c r="AB50" s="157"/>
      <c r="AC50" s="161"/>
      <c r="AD50" s="161"/>
      <c r="AE50" s="161"/>
      <c r="AF50" s="161"/>
      <c r="AG50" s="161"/>
      <c r="AH50" s="161"/>
      <c r="AI50" s="161"/>
      <c r="AJ50" s="161"/>
      <c r="AK50" s="161"/>
      <c r="AL50" s="161"/>
      <c r="AM50" s="161"/>
      <c r="AN50" s="161"/>
      <c r="AO50" s="161"/>
    </row>
    <row r="51" spans="3:41" hidden="1" outlineLevel="1" x14ac:dyDescent="0.25">
      <c r="H51" s="26" t="s">
        <v>408</v>
      </c>
      <c r="I51" s="157"/>
      <c r="J51" s="165" t="s">
        <v>402</v>
      </c>
      <c r="K51" s="165" t="s">
        <v>401</v>
      </c>
      <c r="L51" s="157"/>
      <c r="M51" s="165" t="s">
        <v>404</v>
      </c>
      <c r="N51" s="165" t="s">
        <v>406</v>
      </c>
      <c r="O51" s="157"/>
      <c r="P51" s="157"/>
      <c r="Q51" s="157"/>
      <c r="R51" s="157"/>
      <c r="S51" s="157"/>
      <c r="T51" s="165" t="s">
        <v>406</v>
      </c>
      <c r="U51" s="157"/>
      <c r="V51" s="157"/>
      <c r="W51" s="157"/>
      <c r="X51" s="157"/>
      <c r="Y51" s="157"/>
      <c r="Z51" s="157"/>
      <c r="AA51" s="157"/>
      <c r="AB51" s="157"/>
      <c r="AC51" s="161"/>
      <c r="AD51" s="161"/>
      <c r="AE51" s="161"/>
      <c r="AF51" s="161"/>
      <c r="AG51" s="161"/>
      <c r="AH51" s="161"/>
      <c r="AI51" s="161"/>
      <c r="AJ51" s="161"/>
      <c r="AK51" s="161"/>
      <c r="AL51" s="161"/>
      <c r="AM51" s="161"/>
      <c r="AN51" s="161"/>
      <c r="AO51" s="161"/>
    </row>
    <row r="52" spans="3:41" hidden="1" outlineLevel="1" x14ac:dyDescent="0.25">
      <c r="C52" t="s">
        <v>297</v>
      </c>
      <c r="D52" t="s">
        <v>298</v>
      </c>
      <c r="E52">
        <v>0.14000000000000001</v>
      </c>
      <c r="F52" t="s">
        <v>91</v>
      </c>
      <c r="G52" t="s">
        <v>92</v>
      </c>
      <c r="H52" s="26" t="s">
        <v>410</v>
      </c>
      <c r="I52" s="157">
        <v>39.286000000000001</v>
      </c>
      <c r="J52" s="157">
        <v>0</v>
      </c>
      <c r="K52" s="157">
        <v>0</v>
      </c>
      <c r="L52" s="157">
        <v>25.228000000000002</v>
      </c>
      <c r="M52" s="157">
        <v>25.228000000000002</v>
      </c>
      <c r="N52" s="157">
        <v>24.723400000000002</v>
      </c>
      <c r="O52" s="157">
        <v>49.9514</v>
      </c>
      <c r="P52" s="157">
        <v>75.179400000000001</v>
      </c>
      <c r="Q52" s="157">
        <v>100.407</v>
      </c>
      <c r="R52" s="157">
        <v>125.63500000000001</v>
      </c>
      <c r="S52" s="157">
        <v>150.863</v>
      </c>
      <c r="T52" s="157">
        <v>147.846</v>
      </c>
      <c r="U52" s="157">
        <v>173.07400000000001</v>
      </c>
      <c r="V52" s="157">
        <v>198.30199999999999</v>
      </c>
      <c r="W52" s="157">
        <v>223.53</v>
      </c>
      <c r="X52" s="157">
        <v>248.75800000000001</v>
      </c>
      <c r="Y52" s="157">
        <v>273.98599999999999</v>
      </c>
      <c r="Z52" s="157">
        <v>299.214</v>
      </c>
      <c r="AA52" s="157">
        <v>324.44200000000001</v>
      </c>
      <c r="AB52" s="157">
        <v>349.67</v>
      </c>
      <c r="AC52" s="161"/>
      <c r="AD52" s="161"/>
      <c r="AE52" s="161"/>
      <c r="AF52" s="161"/>
      <c r="AG52" s="161"/>
      <c r="AH52" s="161"/>
      <c r="AI52" s="161"/>
      <c r="AJ52" s="161"/>
      <c r="AK52" s="161"/>
      <c r="AL52" s="161"/>
      <c r="AM52" s="161"/>
      <c r="AN52" s="161"/>
      <c r="AO52" s="161"/>
    </row>
    <row r="53" spans="3:41" hidden="1" outlineLevel="1" x14ac:dyDescent="0.25">
      <c r="H53" s="26" t="s">
        <v>409</v>
      </c>
      <c r="I53" s="157">
        <v>0</v>
      </c>
      <c r="J53" s="165">
        <v>281769.50476847065</v>
      </c>
      <c r="K53" s="165">
        <v>111575.31885556706</v>
      </c>
      <c r="L53" s="157"/>
      <c r="M53" s="165">
        <v>1162.675696</v>
      </c>
      <c r="N53" s="165">
        <v>4930.943381</v>
      </c>
      <c r="O53" s="157"/>
      <c r="P53" s="157"/>
      <c r="Q53" s="157"/>
      <c r="R53" s="157"/>
      <c r="S53" s="157"/>
      <c r="T53" s="165">
        <v>4930.943381</v>
      </c>
      <c r="U53" s="157"/>
      <c r="V53" s="157"/>
      <c r="W53" s="157"/>
      <c r="X53" s="157"/>
      <c r="Y53" s="157"/>
      <c r="Z53" s="157"/>
      <c r="AA53" s="157"/>
      <c r="AB53" s="157"/>
      <c r="AC53" s="161"/>
      <c r="AD53" s="161"/>
      <c r="AE53" s="161"/>
      <c r="AF53" s="161"/>
      <c r="AG53" s="161"/>
      <c r="AH53" s="161"/>
      <c r="AI53" s="161"/>
      <c r="AJ53" s="161"/>
      <c r="AK53" s="161"/>
      <c r="AL53" s="161"/>
      <c r="AM53" s="161"/>
      <c r="AN53" s="161"/>
      <c r="AO53" s="161"/>
    </row>
    <row r="54" spans="3:41" hidden="1" outlineLevel="1" x14ac:dyDescent="0.25">
      <c r="H54" s="26" t="s">
        <v>408</v>
      </c>
      <c r="I54" s="157"/>
      <c r="J54" s="165" t="s">
        <v>402</v>
      </c>
      <c r="K54" s="165" t="s">
        <v>401</v>
      </c>
      <c r="L54" s="157"/>
      <c r="M54" s="165" t="s">
        <v>404</v>
      </c>
      <c r="N54" s="165" t="s">
        <v>406</v>
      </c>
      <c r="O54" s="157"/>
      <c r="P54" s="157"/>
      <c r="Q54" s="157"/>
      <c r="R54" s="157"/>
      <c r="S54" s="157"/>
      <c r="T54" s="165" t="s">
        <v>406</v>
      </c>
      <c r="U54" s="157"/>
      <c r="V54" s="157"/>
      <c r="W54" s="157"/>
      <c r="X54" s="157"/>
      <c r="Y54" s="157"/>
      <c r="Z54" s="157"/>
      <c r="AA54" s="157"/>
      <c r="AB54" s="157"/>
      <c r="AC54" s="161"/>
      <c r="AD54" s="161"/>
      <c r="AE54" s="161"/>
      <c r="AF54" s="161"/>
      <c r="AG54" s="161"/>
      <c r="AH54" s="161"/>
      <c r="AI54" s="161"/>
      <c r="AJ54" s="161"/>
      <c r="AK54" s="161"/>
      <c r="AL54" s="161"/>
      <c r="AM54" s="161"/>
      <c r="AN54" s="161"/>
      <c r="AO54" s="161"/>
    </row>
    <row r="55" spans="3:41" hidden="1" outlineLevel="1" x14ac:dyDescent="0.25">
      <c r="C55" t="s">
        <v>298</v>
      </c>
      <c r="D55" t="s">
        <v>299</v>
      </c>
      <c r="E55">
        <v>8.7999999999999995E-2</v>
      </c>
      <c r="F55" t="s">
        <v>91</v>
      </c>
      <c r="G55" t="s">
        <v>92</v>
      </c>
      <c r="H55" s="26" t="s">
        <v>410</v>
      </c>
      <c r="I55" s="157">
        <v>25.151199999999999</v>
      </c>
      <c r="J55" s="157">
        <v>0</v>
      </c>
      <c r="K55" s="157">
        <v>0</v>
      </c>
      <c r="L55" s="157">
        <v>15.8576</v>
      </c>
      <c r="M55" s="157">
        <v>15.8576</v>
      </c>
      <c r="N55" s="157">
        <v>15.5404</v>
      </c>
      <c r="O55" s="157">
        <v>31.398</v>
      </c>
      <c r="P55" s="157">
        <v>47.255600000000001</v>
      </c>
      <c r="Q55" s="157">
        <v>63.113199999999999</v>
      </c>
      <c r="R55" s="157">
        <v>78.970799999999997</v>
      </c>
      <c r="S55" s="157">
        <v>94.828400000000002</v>
      </c>
      <c r="T55" s="157">
        <v>92.931899999999999</v>
      </c>
      <c r="U55" s="157">
        <v>108.79</v>
      </c>
      <c r="V55" s="157">
        <v>124.64700000000001</v>
      </c>
      <c r="W55" s="157">
        <v>140.505</v>
      </c>
      <c r="X55" s="157">
        <v>156.36199999999999</v>
      </c>
      <c r="Y55" s="157">
        <v>172.22</v>
      </c>
      <c r="Z55" s="157">
        <v>188.077</v>
      </c>
      <c r="AA55" s="157">
        <v>203.935</v>
      </c>
      <c r="AB55" s="157">
        <v>219.79300000000001</v>
      </c>
      <c r="AC55" s="161"/>
      <c r="AD55" s="161"/>
      <c r="AE55" s="161"/>
      <c r="AF55" s="161"/>
      <c r="AG55" s="161"/>
      <c r="AH55" s="161"/>
      <c r="AI55" s="161"/>
      <c r="AJ55" s="161"/>
      <c r="AK55" s="161"/>
      <c r="AL55" s="161"/>
      <c r="AM55" s="161"/>
      <c r="AN55" s="161"/>
      <c r="AO55" s="161"/>
    </row>
    <row r="56" spans="3:41" hidden="1" outlineLevel="1" x14ac:dyDescent="0.25">
      <c r="H56" s="26" t="s">
        <v>409</v>
      </c>
      <c r="I56" s="157">
        <v>0</v>
      </c>
      <c r="J56" s="165">
        <v>177112.26014018155</v>
      </c>
      <c r="K56" s="165">
        <v>70133.057566356423</v>
      </c>
      <c r="L56" s="157"/>
      <c r="M56" s="165">
        <v>730.82472319999999</v>
      </c>
      <c r="N56" s="165">
        <v>3099.4501249999998</v>
      </c>
      <c r="O56" s="157"/>
      <c r="P56" s="157"/>
      <c r="Q56" s="157"/>
      <c r="R56" s="157"/>
      <c r="S56" s="157"/>
      <c r="T56" s="165">
        <v>3099.4501249999998</v>
      </c>
      <c r="U56" s="157"/>
      <c r="V56" s="157"/>
      <c r="W56" s="157"/>
      <c r="X56" s="157"/>
      <c r="Y56" s="157"/>
      <c r="Z56" s="157"/>
      <c r="AA56" s="157"/>
      <c r="AB56" s="157"/>
      <c r="AC56" s="161"/>
      <c r="AD56" s="161"/>
      <c r="AE56" s="161"/>
      <c r="AF56" s="161"/>
      <c r="AG56" s="161"/>
      <c r="AH56" s="161"/>
      <c r="AI56" s="161"/>
      <c r="AJ56" s="161"/>
      <c r="AK56" s="161"/>
      <c r="AL56" s="161"/>
      <c r="AM56" s="161"/>
      <c r="AN56" s="161"/>
      <c r="AO56" s="161"/>
    </row>
    <row r="57" spans="3:41" hidden="1" outlineLevel="1" x14ac:dyDescent="0.25">
      <c r="H57" s="26" t="s">
        <v>408</v>
      </c>
      <c r="I57" s="157"/>
      <c r="J57" s="165" t="s">
        <v>402</v>
      </c>
      <c r="K57" s="165" t="s">
        <v>401</v>
      </c>
      <c r="L57" s="157"/>
      <c r="M57" s="165" t="s">
        <v>404</v>
      </c>
      <c r="N57" s="165" t="s">
        <v>406</v>
      </c>
      <c r="O57" s="157"/>
      <c r="P57" s="157"/>
      <c r="Q57" s="157"/>
      <c r="R57" s="157"/>
      <c r="S57" s="157"/>
      <c r="T57" s="165" t="s">
        <v>406</v>
      </c>
      <c r="U57" s="157"/>
      <c r="V57" s="157"/>
      <c r="W57" s="157"/>
      <c r="X57" s="157"/>
      <c r="Y57" s="157"/>
      <c r="Z57" s="157"/>
      <c r="AA57" s="157"/>
      <c r="AB57" s="157"/>
      <c r="AC57" s="161"/>
      <c r="AD57" s="161"/>
      <c r="AE57" s="161"/>
      <c r="AF57" s="161"/>
      <c r="AG57" s="161"/>
      <c r="AH57" s="161"/>
      <c r="AI57" s="161"/>
      <c r="AJ57" s="161"/>
      <c r="AK57" s="161"/>
      <c r="AL57" s="161"/>
      <c r="AM57" s="161"/>
      <c r="AN57" s="161"/>
      <c r="AO57" s="161"/>
    </row>
    <row r="58" spans="3:41" hidden="1" outlineLevel="1" x14ac:dyDescent="0.25">
      <c r="C58" t="s">
        <v>299</v>
      </c>
      <c r="D58" t="s">
        <v>300</v>
      </c>
      <c r="E58">
        <v>0.216</v>
      </c>
      <c r="F58" t="s">
        <v>93</v>
      </c>
      <c r="G58" t="s">
        <v>92</v>
      </c>
      <c r="H58" s="26" t="s">
        <v>410</v>
      </c>
      <c r="I58" s="157">
        <v>42.897599999999997</v>
      </c>
      <c r="J58" s="157">
        <v>0</v>
      </c>
      <c r="K58" s="157">
        <v>0</v>
      </c>
      <c r="L58" s="157">
        <v>38.923200000000001</v>
      </c>
      <c r="M58" s="157">
        <v>38.923200000000001</v>
      </c>
      <c r="N58" s="157">
        <v>38.1447</v>
      </c>
      <c r="O58" s="157">
        <v>77.067899999999995</v>
      </c>
      <c r="P58" s="157">
        <v>115.991</v>
      </c>
      <c r="Q58" s="157">
        <v>154.91399999999999</v>
      </c>
      <c r="R58" s="157">
        <v>193.83799999999999</v>
      </c>
      <c r="S58" s="157">
        <v>232.761</v>
      </c>
      <c r="T58" s="157">
        <v>228.10599999999999</v>
      </c>
      <c r="U58" s="157">
        <v>267.029</v>
      </c>
      <c r="V58" s="157">
        <v>305.952</v>
      </c>
      <c r="W58" s="157">
        <v>344.875</v>
      </c>
      <c r="X58" s="157">
        <v>383.798</v>
      </c>
      <c r="Y58" s="157">
        <v>422.721</v>
      </c>
      <c r="Z58" s="157">
        <v>461.64499999999998</v>
      </c>
      <c r="AA58" s="157">
        <v>500.56799999999998</v>
      </c>
      <c r="AB58" s="157">
        <v>539.49099999999999</v>
      </c>
      <c r="AC58" s="161"/>
      <c r="AD58" s="161"/>
      <c r="AE58" s="161"/>
      <c r="AF58" s="161"/>
      <c r="AG58" s="161"/>
      <c r="AH58" s="161"/>
      <c r="AI58" s="161"/>
      <c r="AJ58" s="161"/>
      <c r="AK58" s="161"/>
      <c r="AL58" s="161"/>
      <c r="AM58" s="161"/>
      <c r="AN58" s="161"/>
      <c r="AO58" s="161"/>
    </row>
    <row r="59" spans="3:41" hidden="1" outlineLevel="1" x14ac:dyDescent="0.25">
      <c r="H59" s="26" t="s">
        <v>409</v>
      </c>
      <c r="I59" s="157">
        <v>0</v>
      </c>
      <c r="J59" s="165">
        <v>434730.09307135479</v>
      </c>
      <c r="K59" s="165">
        <v>172144.77766287487</v>
      </c>
      <c r="L59" s="157"/>
      <c r="M59" s="157">
        <v>1793.84</v>
      </c>
      <c r="N59" s="157">
        <v>7607.74</v>
      </c>
      <c r="O59" s="157"/>
      <c r="P59" s="157"/>
      <c r="Q59" s="157"/>
      <c r="R59" s="157"/>
      <c r="S59" s="157"/>
      <c r="T59" s="157">
        <v>7607.74</v>
      </c>
      <c r="U59" s="157"/>
      <c r="V59" s="157"/>
      <c r="W59" s="157"/>
      <c r="X59" s="157"/>
      <c r="Y59" s="157"/>
      <c r="Z59" s="157"/>
      <c r="AA59" s="157"/>
      <c r="AB59" s="157"/>
      <c r="AC59" s="161"/>
      <c r="AD59" s="161"/>
      <c r="AE59" s="161"/>
      <c r="AF59" s="161"/>
      <c r="AG59" s="161"/>
      <c r="AH59" s="161"/>
      <c r="AI59" s="161"/>
      <c r="AJ59" s="161"/>
      <c r="AK59" s="161"/>
      <c r="AL59" s="161"/>
      <c r="AM59" s="161"/>
      <c r="AN59" s="161"/>
      <c r="AO59" s="161"/>
    </row>
    <row r="60" spans="3:41" hidden="1" outlineLevel="1" x14ac:dyDescent="0.25">
      <c r="H60" s="26" t="s">
        <v>408</v>
      </c>
      <c r="I60" s="157"/>
      <c r="J60" s="165" t="s">
        <v>402</v>
      </c>
      <c r="K60" s="165" t="s">
        <v>401</v>
      </c>
      <c r="L60" s="157"/>
      <c r="M60" s="165" t="s">
        <v>404</v>
      </c>
      <c r="N60" s="165" t="s">
        <v>406</v>
      </c>
      <c r="O60" s="157"/>
      <c r="P60" s="157"/>
      <c r="Q60" s="157"/>
      <c r="R60" s="157"/>
      <c r="S60" s="157"/>
      <c r="T60" s="165" t="s">
        <v>406</v>
      </c>
      <c r="U60" s="157"/>
      <c r="V60" s="157"/>
      <c r="W60" s="157"/>
      <c r="X60" s="157"/>
      <c r="Y60" s="157"/>
      <c r="Z60" s="157"/>
      <c r="AA60" s="157"/>
      <c r="AB60" s="157"/>
      <c r="AC60" s="161"/>
      <c r="AD60" s="161"/>
      <c r="AE60" s="161"/>
      <c r="AF60" s="161"/>
      <c r="AG60" s="161"/>
      <c r="AH60" s="161"/>
      <c r="AI60" s="161"/>
      <c r="AJ60" s="161"/>
      <c r="AK60" s="161"/>
      <c r="AL60" s="161"/>
      <c r="AM60" s="161"/>
      <c r="AN60" s="161"/>
      <c r="AO60" s="161"/>
    </row>
    <row r="61" spans="3:41" hidden="1" outlineLevel="1" x14ac:dyDescent="0.25">
      <c r="H61" s="26"/>
      <c r="I61" s="157"/>
      <c r="J61" s="157"/>
      <c r="K61" s="157"/>
      <c r="L61" s="157"/>
      <c r="M61" s="157"/>
      <c r="N61" s="157"/>
      <c r="O61" s="157"/>
      <c r="P61" s="157"/>
      <c r="Q61" s="157"/>
      <c r="R61" s="157"/>
      <c r="S61" s="157"/>
      <c r="T61" s="157"/>
      <c r="U61" s="157"/>
      <c r="V61" s="157"/>
      <c r="W61" s="157"/>
      <c r="X61" s="157"/>
      <c r="Y61" s="157"/>
      <c r="Z61" s="157"/>
      <c r="AA61" s="157"/>
      <c r="AB61" s="157"/>
      <c r="AC61" s="161"/>
      <c r="AD61" s="161"/>
      <c r="AE61" s="161"/>
      <c r="AF61" s="161"/>
      <c r="AG61" s="161"/>
      <c r="AH61" s="161"/>
      <c r="AI61" s="161"/>
      <c r="AJ61" s="161"/>
      <c r="AK61" s="161"/>
      <c r="AL61" s="161"/>
      <c r="AM61" s="161"/>
      <c r="AN61" s="161"/>
      <c r="AO61" s="161"/>
    </row>
    <row r="62" spans="3:41" hidden="1" outlineLevel="1" x14ac:dyDescent="0.25">
      <c r="H62" s="26"/>
      <c r="I62" s="157"/>
      <c r="J62" s="157"/>
      <c r="K62" s="157"/>
      <c r="L62" s="157"/>
      <c r="M62" s="157"/>
      <c r="N62" s="157"/>
      <c r="O62" s="157"/>
      <c r="P62" s="157"/>
      <c r="Q62" s="157"/>
      <c r="R62" s="157"/>
      <c r="S62" s="157"/>
      <c r="T62" s="157"/>
      <c r="U62" s="157"/>
      <c r="V62" s="157"/>
      <c r="W62" s="157"/>
      <c r="X62" s="157"/>
      <c r="Y62" s="157"/>
      <c r="Z62" s="157"/>
      <c r="AA62" s="157"/>
      <c r="AB62" s="157"/>
      <c r="AC62" s="161"/>
      <c r="AD62" s="161"/>
      <c r="AE62" s="161"/>
      <c r="AF62" s="161"/>
      <c r="AG62" s="161"/>
      <c r="AH62" s="161"/>
      <c r="AI62" s="161"/>
      <c r="AJ62" s="161"/>
      <c r="AK62" s="161"/>
      <c r="AL62" s="161"/>
      <c r="AM62" s="161"/>
      <c r="AN62" s="161"/>
      <c r="AO62" s="161"/>
    </row>
    <row r="63" spans="3:41" hidden="1" outlineLevel="1" x14ac:dyDescent="0.25">
      <c r="G63" t="s">
        <v>407</v>
      </c>
      <c r="H63" s="26" t="s">
        <v>82</v>
      </c>
      <c r="I63" s="157">
        <f>SUM(I31:I62)</f>
        <v>2064.2449999999999</v>
      </c>
      <c r="J63" s="166">
        <v>0</v>
      </c>
      <c r="K63" s="166">
        <v>0</v>
      </c>
      <c r="L63" s="157">
        <f t="shared" ref="L63:AB63" si="3">SUM(L31:L62)</f>
        <v>1775.9294</v>
      </c>
      <c r="M63" s="157">
        <f t="shared" si="3"/>
        <v>74052.830859200025</v>
      </c>
      <c r="N63" s="157">
        <f t="shared" si="3"/>
        <v>308268.98226285004</v>
      </c>
      <c r="O63" s="157">
        <f t="shared" si="3"/>
        <v>3516.3402000000001</v>
      </c>
      <c r="P63" s="157">
        <f t="shared" si="3"/>
        <v>5292.2699000000002</v>
      </c>
      <c r="Q63" s="157">
        <f t="shared" si="3"/>
        <v>7068.2030999999997</v>
      </c>
      <c r="R63" s="157">
        <f t="shared" si="3"/>
        <v>8844.1182999999983</v>
      </c>
      <c r="S63" s="157">
        <f t="shared" si="3"/>
        <v>10620.047699999999</v>
      </c>
      <c r="T63" s="157">
        <f t="shared" si="3"/>
        <v>316936.23066285008</v>
      </c>
      <c r="U63" s="157">
        <f t="shared" si="3"/>
        <v>12183.587600000003</v>
      </c>
      <c r="V63" s="157">
        <f t="shared" si="3"/>
        <v>13959.493399999999</v>
      </c>
      <c r="W63" s="157">
        <f t="shared" si="3"/>
        <v>15735.438200000001</v>
      </c>
      <c r="X63" s="157">
        <f t="shared" si="3"/>
        <v>17511.362000000001</v>
      </c>
      <c r="Y63" s="157">
        <f t="shared" si="3"/>
        <v>19287.307800000002</v>
      </c>
      <c r="Z63" s="157">
        <f t="shared" si="3"/>
        <v>21063.213599999999</v>
      </c>
      <c r="AA63" s="157">
        <f t="shared" si="3"/>
        <v>22839.136399999999</v>
      </c>
      <c r="AB63" s="157">
        <f t="shared" si="3"/>
        <v>24615.048200000005</v>
      </c>
      <c r="AC63" s="163">
        <f>TREND($O$67:$P$67,$O$66:$P$66,AC30)</f>
        <v>329937.10326285055</v>
      </c>
      <c r="AD63" s="163">
        <f t="shared" ref="AD63:AK63" si="4">TREND($U$63:$AB$63,$U$30:$AB$30,AC30)</f>
        <v>26390.986500000115</v>
      </c>
      <c r="AE63" s="163">
        <f t="shared" si="4"/>
        <v>28166.911633333657</v>
      </c>
      <c r="AF63" s="163">
        <f t="shared" si="4"/>
        <v>29942.836766666733</v>
      </c>
      <c r="AG63" s="163">
        <f t="shared" si="4"/>
        <v>31718.761900000274</v>
      </c>
      <c r="AH63" s="163">
        <f t="shared" si="4"/>
        <v>33494.68703333335</v>
      </c>
      <c r="AI63" s="163">
        <f t="shared" si="4"/>
        <v>35270.612166666891</v>
      </c>
      <c r="AJ63" s="163">
        <f t="shared" si="4"/>
        <v>37046.537300000433</v>
      </c>
      <c r="AK63" s="163">
        <f t="shared" si="4"/>
        <v>38822.462433333509</v>
      </c>
      <c r="AL63" s="163">
        <f>TREND($O$67:$P$67,$O$66:$P$66,AL30)</f>
        <v>342937.97586285044</v>
      </c>
      <c r="AM63" s="163">
        <f>TREND($U$63:$AB$63,$U$30:$AB$30,AL30)</f>
        <v>42374.312700000126</v>
      </c>
      <c r="AN63" s="163">
        <f>TREND($U$63:$AB$63,$U$30:$AB$30,AM30)</f>
        <v>44150.237833333667</v>
      </c>
      <c r="AO63" s="163">
        <f>TREND($U$63:$AB$63,$U$30:$AB$30,AN30)</f>
        <v>45926.162966666743</v>
      </c>
    </row>
    <row r="64" spans="3:41" hidden="1" outlineLevel="1" x14ac:dyDescent="0.25">
      <c r="J64" s="115"/>
      <c r="K64" s="115"/>
      <c r="L64" s="115"/>
      <c r="M64" s="115"/>
      <c r="N64" s="115"/>
      <c r="O64" s="115"/>
      <c r="P64" s="115"/>
      <c r="Q64" s="115"/>
      <c r="R64" s="115"/>
      <c r="S64" s="115"/>
      <c r="T64" s="115"/>
      <c r="U64" s="115"/>
      <c r="V64" s="115"/>
      <c r="W64" s="115"/>
      <c r="X64" s="115"/>
      <c r="Y64" s="115"/>
      <c r="Z64" s="115"/>
      <c r="AA64" s="115"/>
      <c r="AB64" s="115"/>
      <c r="AC64" t="s">
        <v>413</v>
      </c>
      <c r="AL64" t="s">
        <v>413</v>
      </c>
    </row>
    <row r="65" spans="2:41" hidden="1" outlineLevel="1" x14ac:dyDescent="0.25">
      <c r="J65" s="115"/>
      <c r="K65" s="115"/>
      <c r="L65" s="115"/>
      <c r="M65" s="115"/>
      <c r="N65" s="115" t="s">
        <v>412</v>
      </c>
      <c r="O65" s="115"/>
      <c r="P65" s="115"/>
      <c r="Q65" s="115"/>
      <c r="R65" s="115"/>
      <c r="S65" s="115"/>
      <c r="T65" s="115"/>
      <c r="U65" s="115"/>
      <c r="V65" s="115"/>
      <c r="W65" s="115"/>
      <c r="X65" s="115"/>
      <c r="Y65" s="115"/>
      <c r="Z65" s="115"/>
      <c r="AA65" s="115"/>
      <c r="AB65" s="115"/>
    </row>
    <row r="66" spans="2:41" hidden="1" outlineLevel="1" x14ac:dyDescent="0.25">
      <c r="C66" t="s">
        <v>406</v>
      </c>
      <c r="D66" t="s">
        <v>405</v>
      </c>
      <c r="H66" s="167" t="s">
        <v>414</v>
      </c>
      <c r="I66" s="167"/>
      <c r="J66" s="167"/>
      <c r="K66" s="167"/>
      <c r="L66" s="115"/>
      <c r="M66" s="115"/>
      <c r="N66" s="86" t="s">
        <v>32</v>
      </c>
      <c r="O66" s="27">
        <v>2028</v>
      </c>
      <c r="P66" s="147">
        <v>2034</v>
      </c>
      <c r="Q66" s="115"/>
      <c r="R66" s="115"/>
      <c r="S66" s="115"/>
      <c r="T66" s="115"/>
      <c r="U66" s="115"/>
      <c r="V66" s="115"/>
      <c r="W66" s="115"/>
      <c r="X66" s="115"/>
      <c r="Y66" s="115"/>
      <c r="Z66" s="115"/>
      <c r="AA66" s="115"/>
      <c r="AB66" s="115"/>
      <c r="AC66" s="162" t="s">
        <v>397</v>
      </c>
      <c r="AD66" s="162"/>
      <c r="AE66" s="162"/>
      <c r="AF66" s="162"/>
      <c r="AG66" s="162"/>
      <c r="AH66" s="162"/>
      <c r="AI66" s="162"/>
      <c r="AJ66" s="162"/>
    </row>
    <row r="67" spans="2:41" hidden="1" outlineLevel="1" x14ac:dyDescent="0.25">
      <c r="C67" t="s">
        <v>404</v>
      </c>
      <c r="D67" t="s">
        <v>403</v>
      </c>
      <c r="J67" s="115"/>
      <c r="K67" s="115"/>
      <c r="L67" s="115"/>
      <c r="M67" s="115"/>
      <c r="N67" s="86" t="s">
        <v>41</v>
      </c>
      <c r="O67" s="157">
        <f>N63</f>
        <v>308268.98226285004</v>
      </c>
      <c r="P67" s="157">
        <f>$T$63</f>
        <v>316936.23066285008</v>
      </c>
      <c r="Q67" s="115"/>
      <c r="R67" s="115"/>
      <c r="S67" s="115"/>
      <c r="T67" s="115"/>
      <c r="U67" s="115"/>
      <c r="V67" s="115"/>
      <c r="W67" s="115"/>
      <c r="X67" s="115"/>
      <c r="Y67" s="115"/>
      <c r="Z67" s="115"/>
      <c r="AA67" s="115"/>
      <c r="AB67" s="115"/>
    </row>
    <row r="68" spans="2:41" collapsed="1" x14ac:dyDescent="0.25"/>
    <row r="69" spans="2:41" x14ac:dyDescent="0.25">
      <c r="B69" s="17" t="s">
        <v>25</v>
      </c>
      <c r="C69" s="1" t="s">
        <v>431</v>
      </c>
    </row>
    <row r="70" spans="2:41" hidden="1" outlineLevel="1" x14ac:dyDescent="0.25">
      <c r="C70" s="26" t="s">
        <v>288</v>
      </c>
      <c r="D70" s="26" t="s">
        <v>289</v>
      </c>
      <c r="E70" s="26" t="s">
        <v>86</v>
      </c>
      <c r="F70" s="26" t="s">
        <v>87</v>
      </c>
      <c r="G70" s="26" t="s">
        <v>88</v>
      </c>
      <c r="H70" s="26" t="s">
        <v>411</v>
      </c>
      <c r="I70" s="27">
        <v>2023</v>
      </c>
      <c r="J70" s="27">
        <v>2024</v>
      </c>
      <c r="K70" s="27">
        <v>2025</v>
      </c>
      <c r="L70" s="27">
        <v>2026</v>
      </c>
      <c r="M70" s="27">
        <v>2027</v>
      </c>
      <c r="N70" s="27">
        <v>2028</v>
      </c>
      <c r="O70" s="27">
        <v>2029</v>
      </c>
      <c r="P70" s="27">
        <v>2030</v>
      </c>
      <c r="Q70" s="27">
        <v>2031</v>
      </c>
      <c r="R70" s="27">
        <v>2032</v>
      </c>
      <c r="S70" s="27">
        <v>2033</v>
      </c>
      <c r="T70" s="27">
        <v>2034</v>
      </c>
      <c r="U70" s="27">
        <v>2035</v>
      </c>
      <c r="V70" s="27">
        <v>2036</v>
      </c>
      <c r="W70" s="27">
        <v>2037</v>
      </c>
      <c r="X70" s="27">
        <v>2038</v>
      </c>
      <c r="Y70" s="27">
        <v>2039</v>
      </c>
      <c r="Z70" s="27">
        <v>2040</v>
      </c>
      <c r="AA70" s="27">
        <v>2041</v>
      </c>
      <c r="AB70" s="27">
        <v>2042</v>
      </c>
      <c r="AC70" s="164">
        <v>2043</v>
      </c>
      <c r="AD70" s="164">
        <v>2044</v>
      </c>
      <c r="AE70" s="164">
        <v>2045</v>
      </c>
      <c r="AF70" s="164">
        <v>2046</v>
      </c>
      <c r="AG70" s="164">
        <v>2047</v>
      </c>
      <c r="AH70" s="164">
        <v>2048</v>
      </c>
      <c r="AI70" s="164">
        <v>2049</v>
      </c>
      <c r="AJ70" s="164">
        <v>2050</v>
      </c>
      <c r="AK70" s="164">
        <v>2051</v>
      </c>
      <c r="AL70" s="164">
        <v>2052</v>
      </c>
      <c r="AM70" s="164">
        <v>2053</v>
      </c>
      <c r="AN70" s="164">
        <v>2054</v>
      </c>
      <c r="AO70" s="164">
        <v>2055</v>
      </c>
    </row>
    <row r="71" spans="2:41" hidden="1" outlineLevel="1" x14ac:dyDescent="0.25">
      <c r="C71" s="26" t="s">
        <v>396</v>
      </c>
      <c r="D71" s="26" t="s">
        <v>395</v>
      </c>
      <c r="E71" s="26">
        <v>7.2999999999999995E-2</v>
      </c>
      <c r="F71" s="26" t="s">
        <v>91</v>
      </c>
      <c r="G71" s="26" t="s">
        <v>394</v>
      </c>
      <c r="H71" s="26" t="s">
        <v>410</v>
      </c>
      <c r="I71" s="157">
        <v>41.388800000000003</v>
      </c>
      <c r="J71" s="157">
        <v>60.7776</v>
      </c>
      <c r="K71" s="157">
        <v>80.166399999999996</v>
      </c>
      <c r="L71" s="157">
        <v>99.555199999999999</v>
      </c>
      <c r="M71" s="157">
        <v>97.564099999999996</v>
      </c>
      <c r="N71" s="157">
        <v>116.953</v>
      </c>
      <c r="O71" s="157">
        <v>136.34200000000001</v>
      </c>
      <c r="P71" s="157">
        <v>155.73099999999999</v>
      </c>
      <c r="Q71" s="157">
        <v>175.119</v>
      </c>
      <c r="R71" s="157">
        <v>194.50800000000001</v>
      </c>
      <c r="S71" s="157">
        <v>213.89699999999999</v>
      </c>
      <c r="T71" s="157">
        <v>233.286</v>
      </c>
      <c r="U71" s="157">
        <v>252.67400000000001</v>
      </c>
      <c r="V71" s="157">
        <v>272.06299999999999</v>
      </c>
      <c r="W71" s="157">
        <v>291.4519999999975</v>
      </c>
      <c r="X71" s="157">
        <v>310.84100000000035</v>
      </c>
      <c r="Y71" s="157">
        <v>14.994199999999999</v>
      </c>
      <c r="Z71" s="157">
        <v>14.6943</v>
      </c>
      <c r="AA71" s="157">
        <v>29.688500000000001</v>
      </c>
      <c r="AB71" s="157">
        <v>44.682699999999997</v>
      </c>
      <c r="AC71" s="161"/>
      <c r="AD71" s="161"/>
      <c r="AE71" s="161"/>
      <c r="AF71" s="161"/>
      <c r="AG71" s="161"/>
      <c r="AH71" s="161"/>
      <c r="AI71" s="161"/>
      <c r="AJ71" s="161"/>
      <c r="AK71" s="161"/>
      <c r="AL71" s="161"/>
      <c r="AM71" s="161"/>
      <c r="AN71" s="161"/>
      <c r="AO71" s="161"/>
    </row>
    <row r="72" spans="2:41" hidden="1" outlineLevel="1" x14ac:dyDescent="0.25">
      <c r="C72" s="26"/>
      <c r="D72" s="26"/>
      <c r="E72" s="26"/>
      <c r="F72" s="26"/>
      <c r="G72" s="26"/>
      <c r="H72" s="26" t="s">
        <v>409</v>
      </c>
      <c r="I72" s="157"/>
      <c r="J72" s="157"/>
      <c r="K72" s="157"/>
      <c r="L72" s="157"/>
      <c r="M72" s="165">
        <v>2571.13</v>
      </c>
      <c r="N72" s="157"/>
      <c r="O72" s="157"/>
      <c r="P72" s="157"/>
      <c r="Q72" s="157"/>
      <c r="R72" s="157"/>
      <c r="S72" s="157"/>
      <c r="T72" s="157"/>
      <c r="U72" s="157"/>
      <c r="V72" s="157"/>
      <c r="W72" s="165"/>
      <c r="X72" s="157"/>
      <c r="Y72" s="165">
        <v>606.25199999999995</v>
      </c>
      <c r="Z72" s="165">
        <v>2571.13</v>
      </c>
      <c r="AA72" s="157"/>
      <c r="AB72" s="157"/>
      <c r="AC72" s="161"/>
      <c r="AD72" s="161"/>
      <c r="AE72" s="161"/>
      <c r="AF72" s="161"/>
      <c r="AG72" s="161"/>
      <c r="AH72" s="161"/>
      <c r="AI72" s="161"/>
      <c r="AJ72" s="161"/>
      <c r="AK72" s="161"/>
      <c r="AL72" s="161"/>
      <c r="AM72" s="161"/>
      <c r="AN72" s="161"/>
      <c r="AO72" s="161"/>
    </row>
    <row r="73" spans="2:41" hidden="1" outlineLevel="1" x14ac:dyDescent="0.25">
      <c r="C73" s="26"/>
      <c r="D73" s="26"/>
      <c r="E73" s="26"/>
      <c r="F73" s="26"/>
      <c r="G73" s="26"/>
      <c r="H73" s="26" t="s">
        <v>408</v>
      </c>
      <c r="I73" s="157"/>
      <c r="J73" s="157"/>
      <c r="K73" s="157"/>
      <c r="L73" s="157"/>
      <c r="M73" s="165" t="s">
        <v>406</v>
      </c>
      <c r="N73" s="157"/>
      <c r="O73" s="157"/>
      <c r="P73" s="157"/>
      <c r="Q73" s="157"/>
      <c r="R73" s="157"/>
      <c r="S73" s="157"/>
      <c r="T73" s="157"/>
      <c r="U73" s="157"/>
      <c r="V73" s="157"/>
      <c r="W73" s="165"/>
      <c r="X73" s="157"/>
      <c r="Y73" s="165" t="s">
        <v>404</v>
      </c>
      <c r="Z73" s="165" t="s">
        <v>406</v>
      </c>
      <c r="AA73" s="157"/>
      <c r="AB73" s="157"/>
      <c r="AC73" s="161"/>
      <c r="AD73" s="161"/>
      <c r="AE73" s="161"/>
      <c r="AF73" s="161"/>
      <c r="AG73" s="161"/>
      <c r="AH73" s="161"/>
      <c r="AI73" s="161"/>
      <c r="AJ73" s="161"/>
      <c r="AK73" s="161"/>
      <c r="AL73" s="161"/>
      <c r="AM73" s="161"/>
      <c r="AN73" s="161"/>
      <c r="AO73" s="161"/>
    </row>
    <row r="74" spans="2:41" hidden="1" outlineLevel="1" x14ac:dyDescent="0.25">
      <c r="C74" s="26" t="s">
        <v>395</v>
      </c>
      <c r="D74" s="26" t="s">
        <v>393</v>
      </c>
      <c r="E74" s="26">
        <v>0.13400000000000001</v>
      </c>
      <c r="F74" s="26" t="s">
        <v>91</v>
      </c>
      <c r="G74" s="26" t="s">
        <v>394</v>
      </c>
      <c r="H74" s="26" t="s">
        <v>410</v>
      </c>
      <c r="I74" s="157">
        <v>75.590400000000002</v>
      </c>
      <c r="J74" s="157">
        <v>111.181</v>
      </c>
      <c r="K74" s="157">
        <v>146.77099999999999</v>
      </c>
      <c r="L74" s="157">
        <v>182.36199999999999</v>
      </c>
      <c r="M74" s="157">
        <v>178.714</v>
      </c>
      <c r="N74" s="157">
        <v>214.30500000000001</v>
      </c>
      <c r="O74" s="157">
        <v>249.89500000000001</v>
      </c>
      <c r="P74" s="157">
        <v>285.48599999999999</v>
      </c>
      <c r="Q74" s="157">
        <v>321.07600000000002</v>
      </c>
      <c r="R74" s="157">
        <v>356.666</v>
      </c>
      <c r="S74" s="157">
        <v>392.25700000000001</v>
      </c>
      <c r="T74" s="157">
        <v>427.84699999999998</v>
      </c>
      <c r="U74" s="157">
        <v>463.43799999999999</v>
      </c>
      <c r="V74" s="157">
        <v>499.02800000000002</v>
      </c>
      <c r="W74" s="157">
        <v>534.61799999998766</v>
      </c>
      <c r="X74" s="157">
        <v>570.20799999999872</v>
      </c>
      <c r="Y74" s="157">
        <v>27.523599999999998</v>
      </c>
      <c r="Z74" s="157">
        <v>26.973099999999999</v>
      </c>
      <c r="AA74" s="157">
        <v>54.496699999999997</v>
      </c>
      <c r="AB74" s="157">
        <v>82.020300000000006</v>
      </c>
      <c r="AC74" s="161"/>
      <c r="AD74" s="161"/>
      <c r="AE74" s="161"/>
      <c r="AF74" s="161"/>
      <c r="AG74" s="161"/>
      <c r="AH74" s="161"/>
      <c r="AI74" s="161"/>
      <c r="AJ74" s="161"/>
      <c r="AK74" s="161"/>
      <c r="AL74" s="161"/>
      <c r="AM74" s="161"/>
      <c r="AN74" s="161"/>
      <c r="AO74" s="161"/>
    </row>
    <row r="75" spans="2:41" hidden="1" outlineLevel="1" x14ac:dyDescent="0.25">
      <c r="C75" s="26"/>
      <c r="D75" s="26"/>
      <c r="E75" s="26"/>
      <c r="F75" s="26"/>
      <c r="G75" s="26"/>
      <c r="H75" s="26" t="s">
        <v>409</v>
      </c>
      <c r="I75" s="157"/>
      <c r="J75" s="157"/>
      <c r="K75" s="157"/>
      <c r="L75" s="157"/>
      <c r="M75" s="165">
        <v>4719.62</v>
      </c>
      <c r="N75" s="157"/>
      <c r="O75" s="157"/>
      <c r="P75" s="157"/>
      <c r="Q75" s="157"/>
      <c r="R75" s="157"/>
      <c r="S75" s="157"/>
      <c r="T75" s="157"/>
      <c r="U75" s="157"/>
      <c r="V75" s="157"/>
      <c r="W75" s="165"/>
      <c r="X75" s="157"/>
      <c r="Y75" s="165">
        <v>1112.8499999999999</v>
      </c>
      <c r="Z75" s="165">
        <v>4719.62</v>
      </c>
      <c r="AA75" s="157"/>
      <c r="AB75" s="157"/>
      <c r="AC75" s="161"/>
      <c r="AD75" s="161"/>
      <c r="AE75" s="161"/>
      <c r="AF75" s="161"/>
      <c r="AG75" s="161"/>
      <c r="AH75" s="161"/>
      <c r="AI75" s="161"/>
      <c r="AJ75" s="161"/>
      <c r="AK75" s="161"/>
      <c r="AL75" s="161"/>
      <c r="AM75" s="161"/>
      <c r="AN75" s="161"/>
      <c r="AO75" s="161"/>
    </row>
    <row r="76" spans="2:41" hidden="1" outlineLevel="1" x14ac:dyDescent="0.25">
      <c r="C76" s="26"/>
      <c r="D76" s="26"/>
      <c r="E76" s="26"/>
      <c r="F76" s="26"/>
      <c r="G76" s="26"/>
      <c r="H76" s="26" t="s">
        <v>408</v>
      </c>
      <c r="I76" s="157"/>
      <c r="J76" s="157"/>
      <c r="K76" s="157"/>
      <c r="L76" s="157"/>
      <c r="M76" s="165" t="s">
        <v>406</v>
      </c>
      <c r="N76" s="157"/>
      <c r="O76" s="157"/>
      <c r="P76" s="157"/>
      <c r="Q76" s="157"/>
      <c r="R76" s="157"/>
      <c r="S76" s="157"/>
      <c r="T76" s="157"/>
      <c r="U76" s="157"/>
      <c r="V76" s="157"/>
      <c r="W76" s="165"/>
      <c r="X76" s="157"/>
      <c r="Y76" s="165" t="s">
        <v>404</v>
      </c>
      <c r="Z76" s="165" t="s">
        <v>406</v>
      </c>
      <c r="AA76" s="157"/>
      <c r="AB76" s="157"/>
      <c r="AC76" s="161"/>
      <c r="AD76" s="161"/>
      <c r="AE76" s="161"/>
      <c r="AF76" s="161"/>
      <c r="AG76" s="161"/>
      <c r="AH76" s="161"/>
      <c r="AI76" s="161"/>
      <c r="AJ76" s="161"/>
      <c r="AK76" s="161"/>
      <c r="AL76" s="161"/>
      <c r="AM76" s="161"/>
      <c r="AN76" s="161"/>
      <c r="AO76" s="161"/>
    </row>
    <row r="77" spans="2:41" hidden="1" outlineLevel="1" x14ac:dyDescent="0.25">
      <c r="C77" s="26" t="s">
        <v>393</v>
      </c>
      <c r="D77" s="26" t="s">
        <v>392</v>
      </c>
      <c r="E77" s="26">
        <v>0.871</v>
      </c>
      <c r="F77" s="26" t="s">
        <v>91</v>
      </c>
      <c r="G77" s="26" t="s">
        <v>92</v>
      </c>
      <c r="H77" s="26" t="s">
        <v>410</v>
      </c>
      <c r="I77" s="157">
        <v>1031.76</v>
      </c>
      <c r="J77" s="157">
        <v>1201.52</v>
      </c>
      <c r="K77" s="157">
        <v>1371.27</v>
      </c>
      <c r="L77" s="157">
        <v>1541.03</v>
      </c>
      <c r="M77" s="157">
        <v>1510.21</v>
      </c>
      <c r="N77" s="157">
        <v>1679.97</v>
      </c>
      <c r="O77" s="157">
        <v>1849.73</v>
      </c>
      <c r="P77" s="157">
        <v>2019.48</v>
      </c>
      <c r="Q77" s="157">
        <v>2189.2399999999998</v>
      </c>
      <c r="R77" s="157">
        <v>2359</v>
      </c>
      <c r="S77" s="157">
        <v>2528.7600000000002</v>
      </c>
      <c r="T77" s="157">
        <v>2698.52</v>
      </c>
      <c r="U77" s="157">
        <v>2868.27</v>
      </c>
      <c r="V77" s="157">
        <v>3038.03</v>
      </c>
      <c r="W77" s="157">
        <v>3207.7900000000373</v>
      </c>
      <c r="X77" s="157">
        <v>3377.5500000000466</v>
      </c>
      <c r="Y77" s="157">
        <v>156.95400000000001</v>
      </c>
      <c r="Z77" s="157">
        <v>153.815</v>
      </c>
      <c r="AA77" s="157">
        <v>310.76900000000001</v>
      </c>
      <c r="AB77" s="157">
        <v>467.72399999999999</v>
      </c>
      <c r="AC77" s="161"/>
      <c r="AD77" s="161"/>
      <c r="AE77" s="161"/>
      <c r="AF77" s="161"/>
      <c r="AG77" s="161"/>
      <c r="AH77" s="161"/>
      <c r="AI77" s="161"/>
      <c r="AJ77" s="161"/>
      <c r="AK77" s="161"/>
      <c r="AL77" s="161"/>
      <c r="AM77" s="161"/>
      <c r="AN77" s="161"/>
      <c r="AO77" s="161"/>
    </row>
    <row r="78" spans="2:41" hidden="1" outlineLevel="1" x14ac:dyDescent="0.25">
      <c r="C78" s="26"/>
      <c r="D78" s="26"/>
      <c r="E78" s="26"/>
      <c r="F78" s="26"/>
      <c r="G78" s="26"/>
      <c r="H78" s="26" t="s">
        <v>409</v>
      </c>
      <c r="I78" s="157"/>
      <c r="J78" s="157"/>
      <c r="K78" s="157"/>
      <c r="L78" s="157"/>
      <c r="M78" s="165">
        <v>30677.5</v>
      </c>
      <c r="N78" s="157"/>
      <c r="O78" s="157"/>
      <c r="P78" s="157"/>
      <c r="Q78" s="157"/>
      <c r="R78" s="157"/>
      <c r="S78" s="157"/>
      <c r="T78" s="157"/>
      <c r="U78" s="157"/>
      <c r="V78" s="157"/>
      <c r="W78" s="165"/>
      <c r="X78" s="157"/>
      <c r="Y78" s="165">
        <v>7233.5</v>
      </c>
      <c r="Z78" s="165">
        <v>30677.5</v>
      </c>
      <c r="AA78" s="157"/>
      <c r="AB78" s="157"/>
      <c r="AC78" s="161"/>
      <c r="AD78" s="161"/>
      <c r="AE78" s="161"/>
      <c r="AF78" s="161"/>
      <c r="AG78" s="161"/>
      <c r="AH78" s="161"/>
      <c r="AI78" s="161"/>
      <c r="AJ78" s="161"/>
      <c r="AK78" s="161"/>
      <c r="AL78" s="161"/>
      <c r="AM78" s="161"/>
      <c r="AN78" s="161"/>
      <c r="AO78" s="161"/>
    </row>
    <row r="79" spans="2:41" hidden="1" outlineLevel="1" x14ac:dyDescent="0.25">
      <c r="C79" s="26"/>
      <c r="D79" s="26"/>
      <c r="E79" s="26"/>
      <c r="F79" s="26"/>
      <c r="G79" s="26"/>
      <c r="H79" s="26" t="s">
        <v>408</v>
      </c>
      <c r="I79" s="157"/>
      <c r="J79" s="157"/>
      <c r="K79" s="157"/>
      <c r="L79" s="157"/>
      <c r="M79" s="165" t="s">
        <v>406</v>
      </c>
      <c r="N79" s="157"/>
      <c r="O79" s="157"/>
      <c r="P79" s="157"/>
      <c r="Q79" s="157"/>
      <c r="R79" s="157"/>
      <c r="S79" s="157"/>
      <c r="T79" s="157"/>
      <c r="U79" s="157"/>
      <c r="V79" s="157"/>
      <c r="W79" s="165"/>
      <c r="X79" s="157"/>
      <c r="Y79" s="165" t="s">
        <v>404</v>
      </c>
      <c r="Z79" s="165" t="s">
        <v>406</v>
      </c>
      <c r="AA79" s="157"/>
      <c r="AB79" s="157"/>
      <c r="AC79" s="161"/>
      <c r="AD79" s="161"/>
      <c r="AE79" s="161"/>
      <c r="AF79" s="161"/>
      <c r="AG79" s="161"/>
      <c r="AH79" s="161"/>
      <c r="AI79" s="161"/>
      <c r="AJ79" s="161"/>
      <c r="AK79" s="161"/>
      <c r="AL79" s="161"/>
      <c r="AM79" s="161"/>
      <c r="AN79" s="161"/>
      <c r="AO79" s="161"/>
    </row>
    <row r="80" spans="2:41" hidden="1" outlineLevel="1" x14ac:dyDescent="0.25">
      <c r="C80" s="160"/>
      <c r="D80" s="160"/>
      <c r="E80" s="160"/>
      <c r="F80" s="160"/>
      <c r="G80" s="160" t="s">
        <v>407</v>
      </c>
      <c r="H80" s="160"/>
      <c r="I80" s="159">
        <f t="shared" ref="I80:AB80" si="5">SUM(I71:I79)</f>
        <v>1148.7392</v>
      </c>
      <c r="J80" s="159">
        <f t="shared" si="5"/>
        <v>1373.4785999999999</v>
      </c>
      <c r="K80" s="159">
        <f t="shared" si="5"/>
        <v>1598.2074</v>
      </c>
      <c r="L80" s="159">
        <f t="shared" si="5"/>
        <v>1822.9472000000001</v>
      </c>
      <c r="M80" s="159">
        <f t="shared" si="5"/>
        <v>39754.738100000002</v>
      </c>
      <c r="N80" s="159">
        <f t="shared" si="5"/>
        <v>2011.2280000000001</v>
      </c>
      <c r="O80" s="159">
        <f t="shared" si="5"/>
        <v>2235.9670000000001</v>
      </c>
      <c r="P80" s="159">
        <f t="shared" si="5"/>
        <v>2460.6970000000001</v>
      </c>
      <c r="Q80" s="159">
        <f t="shared" si="5"/>
        <v>2685.4349999999999</v>
      </c>
      <c r="R80" s="159">
        <f t="shared" si="5"/>
        <v>2910.174</v>
      </c>
      <c r="S80" s="159">
        <f t="shared" si="5"/>
        <v>3134.9140000000002</v>
      </c>
      <c r="T80" s="159">
        <f t="shared" si="5"/>
        <v>3359.6530000000002</v>
      </c>
      <c r="U80" s="159">
        <f t="shared" si="5"/>
        <v>3584.3820000000001</v>
      </c>
      <c r="V80" s="159">
        <v>3809.1210000000001</v>
      </c>
      <c r="W80" s="159">
        <v>4033.8600000000224</v>
      </c>
      <c r="X80" s="159">
        <v>4258.5990000000456</v>
      </c>
      <c r="Y80" s="159">
        <f t="shared" si="5"/>
        <v>9152.0738000000001</v>
      </c>
      <c r="Z80" s="159">
        <f t="shared" si="5"/>
        <v>38163.732400000001</v>
      </c>
      <c r="AA80" s="159">
        <f t="shared" si="5"/>
        <v>394.95420000000001</v>
      </c>
      <c r="AB80" s="159">
        <f t="shared" si="5"/>
        <v>594.42700000000002</v>
      </c>
      <c r="AC80" s="163">
        <f t="shared" ref="AC80:AO80" si="6">TREND($AA$80:$AB$80,$AA$70:$AB$70,AC70)</f>
        <v>793.89979999995558</v>
      </c>
      <c r="AD80" s="163">
        <f t="shared" si="6"/>
        <v>993.37259999994421</v>
      </c>
      <c r="AE80" s="163">
        <f t="shared" si="6"/>
        <v>1192.8453999999329</v>
      </c>
      <c r="AF80" s="163">
        <f t="shared" si="6"/>
        <v>1392.3181999999797</v>
      </c>
      <c r="AG80" s="163">
        <f t="shared" si="6"/>
        <v>1591.7909999999683</v>
      </c>
      <c r="AH80" s="163">
        <f t="shared" si="6"/>
        <v>1791.263799999957</v>
      </c>
      <c r="AI80" s="163">
        <f t="shared" si="6"/>
        <v>1990.7365999999456</v>
      </c>
      <c r="AJ80" s="163">
        <f t="shared" si="6"/>
        <v>2190.2093999999342</v>
      </c>
      <c r="AK80" s="163">
        <f t="shared" si="6"/>
        <v>2389.6821999999811</v>
      </c>
      <c r="AL80" s="163">
        <f t="shared" si="6"/>
        <v>2589.1549999999697</v>
      </c>
      <c r="AM80" s="163">
        <f t="shared" si="6"/>
        <v>2788.6277999999584</v>
      </c>
      <c r="AN80" s="163">
        <f t="shared" si="6"/>
        <v>2988.100599999947</v>
      </c>
      <c r="AO80" s="163">
        <f t="shared" si="6"/>
        <v>3187.5733999999356</v>
      </c>
    </row>
    <row r="81" spans="3:4" hidden="1" outlineLevel="1" x14ac:dyDescent="0.25"/>
    <row r="82" spans="3:4" hidden="1" outlineLevel="1" x14ac:dyDescent="0.25">
      <c r="C82" t="s">
        <v>406</v>
      </c>
      <c r="D82" t="s">
        <v>405</v>
      </c>
    </row>
    <row r="83" spans="3:4" hidden="1" outlineLevel="1" x14ac:dyDescent="0.25">
      <c r="C83" t="s">
        <v>404</v>
      </c>
      <c r="D83" t="s">
        <v>403</v>
      </c>
    </row>
    <row r="84" spans="3:4" collapsed="1" x14ac:dyDescent="0.25"/>
  </sheetData>
  <pageMargins left="0.7" right="0.7" top="0.75" bottom="0.75" header="0.3" footer="0.3"/>
  <pageSetup scale="6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6C2FB-8B6B-43C0-8657-5493DAF5F599}">
  <sheetPr>
    <tabColor theme="0" tint="-0.34998626667073579"/>
    <pageSetUpPr fitToPage="1"/>
  </sheetPr>
  <dimension ref="C3:D64"/>
  <sheetViews>
    <sheetView view="pageBreakPreview" zoomScaleNormal="70" zoomScaleSheetLayoutView="100" workbookViewId="0"/>
  </sheetViews>
  <sheetFormatPr defaultRowHeight="15" x14ac:dyDescent="0.25"/>
  <cols>
    <col min="3" max="3" width="25.7109375" customWidth="1"/>
    <col min="4" max="4" width="10.7109375" customWidth="1"/>
    <col min="5" max="5" width="13.5703125" bestFit="1" customWidth="1"/>
    <col min="6" max="6" width="9.5703125" bestFit="1" customWidth="1"/>
  </cols>
  <sheetData>
    <row r="3" spans="3:4" x14ac:dyDescent="0.25">
      <c r="C3" s="1" t="s">
        <v>473</v>
      </c>
    </row>
    <row r="4" spans="3:4" x14ac:dyDescent="0.25">
      <c r="C4" s="2" t="s">
        <v>330</v>
      </c>
      <c r="D4" s="95" t="s">
        <v>331</v>
      </c>
    </row>
    <row r="5" spans="3:4" x14ac:dyDescent="0.25">
      <c r="D5" s="95"/>
    </row>
    <row r="6" spans="3:4" x14ac:dyDescent="0.25">
      <c r="C6" t="s">
        <v>470</v>
      </c>
      <c r="D6" s="95"/>
    </row>
    <row r="7" spans="3:4" x14ac:dyDescent="0.25">
      <c r="C7" s="27" t="s">
        <v>32</v>
      </c>
      <c r="D7" s="47" t="s">
        <v>48</v>
      </c>
    </row>
    <row r="8" spans="3:4" x14ac:dyDescent="0.25">
      <c r="C8" s="27">
        <v>2022</v>
      </c>
      <c r="D8" s="112">
        <v>1073</v>
      </c>
    </row>
    <row r="9" spans="3:4" x14ac:dyDescent="0.25">
      <c r="C9" s="27">
        <v>2042</v>
      </c>
      <c r="D9" s="112">
        <v>1547</v>
      </c>
    </row>
    <row r="10" spans="3:4" x14ac:dyDescent="0.25">
      <c r="C10" s="26" t="s">
        <v>471</v>
      </c>
      <c r="D10" s="26">
        <v>210</v>
      </c>
    </row>
    <row r="11" spans="3:4" x14ac:dyDescent="0.25">
      <c r="C11" s="26" t="s">
        <v>332</v>
      </c>
      <c r="D11" s="113">
        <f>D10/$D$8</f>
        <v>0.195712954333644</v>
      </c>
    </row>
    <row r="59" spans="3:4" x14ac:dyDescent="0.25">
      <c r="C59" s="1" t="s">
        <v>472</v>
      </c>
      <c r="D59" s="95"/>
    </row>
    <row r="60" spans="3:4" x14ac:dyDescent="0.25">
      <c r="C60" s="27" t="s">
        <v>32</v>
      </c>
      <c r="D60" s="47" t="s">
        <v>48</v>
      </c>
    </row>
    <row r="61" spans="3:4" x14ac:dyDescent="0.25">
      <c r="C61" s="27">
        <v>2022</v>
      </c>
      <c r="D61" s="259">
        <v>518</v>
      </c>
    </row>
    <row r="62" spans="3:4" x14ac:dyDescent="0.25">
      <c r="C62" s="27">
        <v>2042</v>
      </c>
      <c r="D62" s="259">
        <v>747</v>
      </c>
    </row>
    <row r="63" spans="3:4" x14ac:dyDescent="0.25">
      <c r="C63" s="26" t="s">
        <v>471</v>
      </c>
      <c r="D63" s="27">
        <v>12</v>
      </c>
    </row>
    <row r="64" spans="3:4" x14ac:dyDescent="0.25">
      <c r="C64" s="26" t="s">
        <v>332</v>
      </c>
      <c r="D64" s="260">
        <f>D63/$D$8</f>
        <v>1.1183597390493943E-2</v>
      </c>
    </row>
  </sheetData>
  <hyperlinks>
    <hyperlink ref="D4" r:id="rId1" xr:uid="{7351E716-8073-40D4-B455-B5B3705F6FFF}"/>
  </hyperlinks>
  <pageMargins left="0.7" right="0.7" top="0.75" bottom="0.75" header="0.3" footer="0.3"/>
  <pageSetup scale="37"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B542B-8CE9-48F4-976F-409BCC92E192}">
  <sheetPr>
    <tabColor theme="0" tint="-0.34998626667073579"/>
  </sheetPr>
  <dimension ref="C3:F32"/>
  <sheetViews>
    <sheetView view="pageBreakPreview" zoomScale="130" zoomScaleNormal="100" zoomScaleSheetLayoutView="130" workbookViewId="0">
      <selection activeCell="C17" sqref="C17:D28"/>
    </sheetView>
  </sheetViews>
  <sheetFormatPr defaultRowHeight="15" x14ac:dyDescent="0.25"/>
  <cols>
    <col min="3" max="3" width="16" customWidth="1"/>
    <col min="4" max="4" width="37.7109375" customWidth="1"/>
    <col min="5" max="5" width="12.5703125" bestFit="1" customWidth="1"/>
  </cols>
  <sheetData>
    <row r="3" spans="3:5" x14ac:dyDescent="0.25">
      <c r="C3" s="1" t="s">
        <v>1919</v>
      </c>
    </row>
    <row r="4" spans="3:5" x14ac:dyDescent="0.25">
      <c r="C4" s="27" t="s">
        <v>239</v>
      </c>
      <c r="D4" s="27" t="s">
        <v>1739</v>
      </c>
    </row>
    <row r="5" spans="3:5" x14ac:dyDescent="0.25">
      <c r="C5" s="27">
        <v>1</v>
      </c>
      <c r="D5" s="263">
        <f>'VMT Route Data'!$AL$83</f>
        <v>1045589</v>
      </c>
      <c r="E5" s="262"/>
    </row>
    <row r="6" spans="3:5" x14ac:dyDescent="0.25">
      <c r="C6" s="27">
        <v>2</v>
      </c>
      <c r="D6" s="263">
        <f>'VMT Route Data'!$AL$139</f>
        <v>742566</v>
      </c>
      <c r="E6" s="262"/>
    </row>
    <row r="7" spans="3:5" x14ac:dyDescent="0.25">
      <c r="C7" s="27">
        <v>3</v>
      </c>
      <c r="D7" s="263">
        <f>'VMT Route Data'!$AL$179</f>
        <v>401453</v>
      </c>
      <c r="E7" s="262"/>
    </row>
    <row r="8" spans="3:5" x14ac:dyDescent="0.25">
      <c r="C8" s="27">
        <v>4</v>
      </c>
      <c r="D8" s="263">
        <f>'VMT Route Data'!$AL$204</f>
        <v>186901</v>
      </c>
      <c r="E8" s="262"/>
    </row>
    <row r="9" spans="3:5" x14ac:dyDescent="0.25">
      <c r="C9" s="27">
        <v>5</v>
      </c>
      <c r="D9" s="263">
        <f>'VMT Route Data'!$AL$229</f>
        <v>209342</v>
      </c>
      <c r="E9" s="262"/>
    </row>
    <row r="10" spans="3:5" x14ac:dyDescent="0.25">
      <c r="C10" s="27">
        <v>6</v>
      </c>
      <c r="D10" s="263">
        <f>'VMT Route Data'!$AL$281</f>
        <v>535769</v>
      </c>
      <c r="E10" s="262"/>
    </row>
    <row r="11" spans="3:5" x14ac:dyDescent="0.25">
      <c r="C11" s="27">
        <v>7</v>
      </c>
      <c r="D11" s="263">
        <f>'VMT Route Data'!$AL$355</f>
        <v>1198067</v>
      </c>
      <c r="E11" s="262"/>
    </row>
    <row r="12" spans="3:5" x14ac:dyDescent="0.25">
      <c r="C12" s="27">
        <v>8</v>
      </c>
      <c r="D12" s="263">
        <f>'VMT Route Data'!$AL$402</f>
        <v>449653</v>
      </c>
      <c r="E12" s="262"/>
    </row>
    <row r="13" spans="3:5" x14ac:dyDescent="0.25">
      <c r="C13" s="27">
        <v>9</v>
      </c>
      <c r="D13" s="263">
        <f>'VMT Route Data'!$AL$432</f>
        <v>372081</v>
      </c>
      <c r="E13" s="262"/>
    </row>
    <row r="14" spans="3:5" x14ac:dyDescent="0.25">
      <c r="C14" s="27">
        <v>10</v>
      </c>
      <c r="D14" s="263">
        <f>'VMT Route Data'!$AL$453</f>
        <v>153699</v>
      </c>
      <c r="E14" s="262"/>
    </row>
    <row r="15" spans="3:5" x14ac:dyDescent="0.25">
      <c r="C15" s="27">
        <v>11</v>
      </c>
      <c r="D15" s="263">
        <f>'VMT Route Data'!$AL$475</f>
        <v>179213</v>
      </c>
      <c r="E15" s="262"/>
    </row>
    <row r="16" spans="3:5" x14ac:dyDescent="0.25">
      <c r="C16" s="27">
        <v>12</v>
      </c>
      <c r="D16" s="263">
        <f>'VMT Route Data'!$AL$516</f>
        <v>491629</v>
      </c>
      <c r="E16" s="262"/>
    </row>
    <row r="17" spans="3:6" ht="15" customHeight="1" x14ac:dyDescent="0.25">
      <c r="C17" s="509" t="s">
        <v>1946</v>
      </c>
      <c r="D17" s="509"/>
      <c r="E17" s="8"/>
      <c r="F17" s="8"/>
    </row>
    <row r="18" spans="3:6" x14ac:dyDescent="0.25">
      <c r="C18" s="491"/>
      <c r="D18" s="491"/>
      <c r="E18" s="8"/>
      <c r="F18" s="8"/>
    </row>
    <row r="19" spans="3:6" x14ac:dyDescent="0.25">
      <c r="C19" s="491"/>
      <c r="D19" s="491"/>
      <c r="E19" s="8"/>
      <c r="F19" s="8"/>
    </row>
    <row r="20" spans="3:6" x14ac:dyDescent="0.25">
      <c r="C20" s="491"/>
      <c r="D20" s="491"/>
      <c r="E20" s="8"/>
      <c r="F20" s="8"/>
    </row>
    <row r="21" spans="3:6" x14ac:dyDescent="0.25">
      <c r="C21" s="491"/>
      <c r="D21" s="491"/>
      <c r="E21" s="8"/>
    </row>
    <row r="22" spans="3:6" x14ac:dyDescent="0.25">
      <c r="C22" s="491"/>
      <c r="D22" s="491"/>
      <c r="E22" s="8"/>
    </row>
    <row r="23" spans="3:6" x14ac:dyDescent="0.25">
      <c r="C23" s="491"/>
      <c r="D23" s="491"/>
      <c r="E23" s="8"/>
    </row>
    <row r="24" spans="3:6" x14ac:dyDescent="0.25">
      <c r="C24" s="491"/>
      <c r="D24" s="491"/>
      <c r="E24" s="8"/>
    </row>
    <row r="25" spans="3:6" x14ac:dyDescent="0.25">
      <c r="C25" s="491"/>
      <c r="D25" s="491"/>
    </row>
    <row r="26" spans="3:6" x14ac:dyDescent="0.25">
      <c r="C26" s="491"/>
      <c r="D26" s="491"/>
    </row>
    <row r="27" spans="3:6" x14ac:dyDescent="0.25">
      <c r="C27" s="491"/>
      <c r="D27" s="491"/>
    </row>
    <row r="28" spans="3:6" x14ac:dyDescent="0.25">
      <c r="C28" s="491"/>
      <c r="D28" s="491"/>
    </row>
    <row r="29" spans="3:6" x14ac:dyDescent="0.25">
      <c r="C29" s="8"/>
      <c r="D29" s="8"/>
    </row>
    <row r="30" spans="3:6" x14ac:dyDescent="0.25">
      <c r="C30" s="8"/>
      <c r="D30" s="8"/>
    </row>
    <row r="31" spans="3:6" x14ac:dyDescent="0.25">
      <c r="C31" s="8"/>
      <c r="D31" s="8"/>
    </row>
    <row r="32" spans="3:6" x14ac:dyDescent="0.25">
      <c r="C32" s="8"/>
      <c r="D32" s="8"/>
    </row>
  </sheetData>
  <mergeCells count="1">
    <mergeCell ref="C17:D2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6EEB-1208-488B-B324-0659036FF7D7}">
  <sheetPr>
    <tabColor theme="0" tint="-0.34998626667073579"/>
    <pageSetUpPr fitToPage="1"/>
  </sheetPr>
  <dimension ref="E3:AN516"/>
  <sheetViews>
    <sheetView view="pageBreakPreview" zoomScale="130" zoomScaleNormal="85" zoomScaleSheetLayoutView="130" workbookViewId="0"/>
  </sheetViews>
  <sheetFormatPr defaultRowHeight="15" outlineLevelRow="1" outlineLevelCol="1" x14ac:dyDescent="0.25"/>
  <cols>
    <col min="11" max="12" width="9.140625" style="267"/>
    <col min="14" max="14" width="10.42578125" hidden="1" customWidth="1" outlineLevel="1"/>
    <col min="15" max="15" width="13.5703125" hidden="1" customWidth="1" outlineLevel="1"/>
    <col min="16" max="16" width="11.85546875" hidden="1" customWidth="1" outlineLevel="1"/>
    <col min="17" max="17" width="18.42578125" hidden="1" customWidth="1" outlineLevel="1"/>
    <col min="18" max="21" width="20" hidden="1" customWidth="1" outlineLevel="1"/>
    <col min="22" max="31" width="9.42578125" hidden="1" customWidth="1" outlineLevel="1"/>
    <col min="32" max="32" width="12.140625" hidden="1" customWidth="1" outlineLevel="1"/>
    <col min="33" max="33" width="14.140625" hidden="1" customWidth="1" outlineLevel="1"/>
    <col min="34" max="34" width="17.28515625" hidden="1" customWidth="1" outlineLevel="1"/>
    <col min="35" max="35" width="14.42578125" hidden="1" customWidth="1" outlineLevel="1"/>
    <col min="36" max="36" width="26.42578125" hidden="1" customWidth="1" outlineLevel="1"/>
    <col min="37" max="37" width="21.42578125" hidden="1" customWidth="1" outlineLevel="1"/>
    <col min="38" max="38" width="15.42578125" style="3" bestFit="1" customWidth="1" collapsed="1"/>
    <col min="39" max="39" width="14.140625" style="3" hidden="1" customWidth="1" outlineLevel="1"/>
    <col min="40" max="40" width="9.140625" collapsed="1"/>
  </cols>
  <sheetData>
    <row r="3" spans="5:12" ht="15" customHeight="1" x14ac:dyDescent="0.25">
      <c r="E3" s="566" t="s">
        <v>1904</v>
      </c>
      <c r="F3" s="566"/>
      <c r="G3" s="566"/>
      <c r="H3" s="566"/>
      <c r="I3" s="566"/>
      <c r="J3" s="566"/>
      <c r="K3" s="566"/>
    </row>
    <row r="4" spans="5:12" x14ac:dyDescent="0.25">
      <c r="E4" s="566"/>
      <c r="F4" s="566"/>
      <c r="G4" s="566"/>
      <c r="H4" s="566"/>
      <c r="I4" s="566"/>
      <c r="J4" s="566"/>
      <c r="K4" s="566"/>
    </row>
    <row r="5" spans="5:12" x14ac:dyDescent="0.25">
      <c r="E5" s="566"/>
      <c r="F5" s="566"/>
      <c r="G5" s="566"/>
      <c r="H5" s="566"/>
      <c r="I5" s="566"/>
      <c r="J5" s="566"/>
      <c r="K5" s="566"/>
    </row>
    <row r="6" spans="5:12" x14ac:dyDescent="0.25">
      <c r="E6" s="566"/>
      <c r="F6" s="566"/>
      <c r="G6" s="566"/>
      <c r="H6" s="566"/>
      <c r="I6" s="566"/>
      <c r="J6" s="566"/>
      <c r="K6" s="566"/>
    </row>
    <row r="8" spans="5:12" ht="15" customHeight="1" x14ac:dyDescent="0.25">
      <c r="E8" s="565" t="s">
        <v>1903</v>
      </c>
      <c r="F8" s="565"/>
      <c r="G8" s="565"/>
      <c r="H8" s="565"/>
      <c r="I8" s="565"/>
      <c r="J8" s="565"/>
      <c r="K8" s="565"/>
      <c r="L8" s="283"/>
    </row>
    <row r="9" spans="5:12" ht="15.75" x14ac:dyDescent="0.25">
      <c r="E9" s="565"/>
      <c r="F9" s="565"/>
      <c r="G9" s="565"/>
      <c r="H9" s="565"/>
      <c r="I9" s="565"/>
      <c r="J9" s="565"/>
      <c r="K9" s="565"/>
      <c r="L9" s="283"/>
    </row>
    <row r="10" spans="5:12" ht="15.75" x14ac:dyDescent="0.25">
      <c r="E10" s="565"/>
      <c r="F10" s="565"/>
      <c r="G10" s="565"/>
      <c r="H10" s="565"/>
      <c r="I10" s="565"/>
      <c r="J10" s="565"/>
      <c r="K10" s="565"/>
      <c r="L10" s="283"/>
    </row>
    <row r="11" spans="5:12" ht="15.75" x14ac:dyDescent="0.25">
      <c r="E11" s="565"/>
      <c r="F11" s="565"/>
      <c r="G11" s="565"/>
      <c r="H11" s="565"/>
      <c r="I11" s="565"/>
      <c r="J11" s="565"/>
      <c r="K11" s="565"/>
      <c r="L11" s="283"/>
    </row>
    <row r="12" spans="5:12" ht="15.75" x14ac:dyDescent="0.25">
      <c r="E12" s="565"/>
      <c r="F12" s="565"/>
      <c r="G12" s="565"/>
      <c r="H12" s="565"/>
      <c r="I12" s="565"/>
      <c r="J12" s="565"/>
      <c r="K12" s="565"/>
      <c r="L12" s="283"/>
    </row>
    <row r="13" spans="5:12" ht="15.75" x14ac:dyDescent="0.25">
      <c r="E13" s="565"/>
      <c r="F13" s="565"/>
      <c r="G13" s="565"/>
      <c r="H13" s="565"/>
      <c r="I13" s="565"/>
      <c r="J13" s="565"/>
      <c r="K13" s="565"/>
      <c r="L13" s="283"/>
    </row>
    <row r="14" spans="5:12" ht="15.75" x14ac:dyDescent="0.25">
      <c r="E14" s="565"/>
      <c r="F14" s="565"/>
      <c r="G14" s="565"/>
      <c r="H14" s="565"/>
      <c r="I14" s="565"/>
      <c r="J14" s="565"/>
      <c r="K14" s="565"/>
      <c r="L14" s="283"/>
    </row>
    <row r="15" spans="5:12" ht="15.75" x14ac:dyDescent="0.25">
      <c r="E15" s="565"/>
      <c r="F15" s="565"/>
      <c r="G15" s="565"/>
      <c r="H15" s="565"/>
      <c r="I15" s="565"/>
      <c r="J15" s="565"/>
      <c r="K15" s="565"/>
      <c r="L15" s="283"/>
    </row>
    <row r="16" spans="5:12" x14ac:dyDescent="0.25">
      <c r="E16" s="8"/>
      <c r="F16" s="8"/>
      <c r="G16" s="8"/>
      <c r="H16" s="8"/>
      <c r="I16" s="8"/>
      <c r="J16" s="8"/>
      <c r="K16" s="8"/>
      <c r="L16" s="8"/>
    </row>
    <row r="17" spans="5:39" x14ac:dyDescent="0.25">
      <c r="E17" s="8"/>
      <c r="F17" s="8"/>
      <c r="G17" s="8"/>
      <c r="H17" s="8"/>
      <c r="I17" s="8"/>
      <c r="J17" s="8"/>
      <c r="K17" s="8"/>
      <c r="L17" s="8"/>
      <c r="N17" s="1" t="s">
        <v>1799</v>
      </c>
      <c r="AL17" s="116" t="s">
        <v>1799</v>
      </c>
    </row>
    <row r="18" spans="5:39" x14ac:dyDescent="0.25">
      <c r="N18" t="s">
        <v>474</v>
      </c>
      <c r="O18" t="s">
        <v>1773</v>
      </c>
      <c r="P18" t="s">
        <v>1772</v>
      </c>
      <c r="Q18" t="s">
        <v>1771</v>
      </c>
      <c r="R18" t="s">
        <v>1770</v>
      </c>
      <c r="S18" t="s">
        <v>1769</v>
      </c>
      <c r="T18" t="s">
        <v>1768</v>
      </c>
      <c r="U18" t="s">
        <v>1767</v>
      </c>
      <c r="V18" t="s">
        <v>1766</v>
      </c>
      <c r="W18" t="s">
        <v>1765</v>
      </c>
      <c r="X18" t="s">
        <v>1764</v>
      </c>
      <c r="Y18" t="s">
        <v>1763</v>
      </c>
      <c r="Z18" t="s">
        <v>1762</v>
      </c>
      <c r="AA18" t="s">
        <v>1761</v>
      </c>
      <c r="AB18" t="s">
        <v>1760</v>
      </c>
      <c r="AC18" t="s">
        <v>1759</v>
      </c>
      <c r="AD18" t="s">
        <v>1758</v>
      </c>
      <c r="AE18" t="s">
        <v>1757</v>
      </c>
      <c r="AF18" t="s">
        <v>1756</v>
      </c>
      <c r="AG18" t="s">
        <v>1755</v>
      </c>
      <c r="AH18" t="s">
        <v>1754</v>
      </c>
      <c r="AI18" t="s">
        <v>1753</v>
      </c>
      <c r="AJ18" t="s">
        <v>1752</v>
      </c>
      <c r="AK18" t="s">
        <v>1751</v>
      </c>
      <c r="AL18" s="3" t="s">
        <v>1902</v>
      </c>
      <c r="AM18" s="3" t="s">
        <v>239</v>
      </c>
    </row>
    <row r="19" spans="5:39" hidden="1" outlineLevel="1" x14ac:dyDescent="0.25">
      <c r="N19">
        <v>1</v>
      </c>
      <c r="O19">
        <v>6300.5537530000001</v>
      </c>
      <c r="P19" t="s">
        <v>1747</v>
      </c>
      <c r="Q19">
        <v>1.196</v>
      </c>
      <c r="R19">
        <v>5366</v>
      </c>
      <c r="S19">
        <v>5753</v>
      </c>
      <c r="T19">
        <v>6139</v>
      </c>
      <c r="U19">
        <v>6522</v>
      </c>
      <c r="V19">
        <v>3825</v>
      </c>
      <c r="W19">
        <v>4165</v>
      </c>
      <c r="X19">
        <v>3585</v>
      </c>
      <c r="Y19">
        <v>3850</v>
      </c>
      <c r="Z19">
        <v>3887</v>
      </c>
      <c r="AA19">
        <v>3410</v>
      </c>
      <c r="AB19">
        <v>3215</v>
      </c>
      <c r="AC19">
        <v>3100</v>
      </c>
      <c r="AD19">
        <v>3295</v>
      </c>
      <c r="AE19">
        <v>3530</v>
      </c>
      <c r="AF19">
        <v>945</v>
      </c>
      <c r="AG19">
        <v>42.799999200000002</v>
      </c>
      <c r="AH19">
        <v>31.600000399999999</v>
      </c>
      <c r="AI19">
        <v>0</v>
      </c>
      <c r="AJ19">
        <v>3.4000001000000002</v>
      </c>
      <c r="AK19">
        <v>1</v>
      </c>
      <c r="AL19" s="3">
        <v>4575</v>
      </c>
      <c r="AM19" s="3">
        <v>1</v>
      </c>
    </row>
    <row r="20" spans="5:39" hidden="1" outlineLevel="1" x14ac:dyDescent="0.25">
      <c r="N20">
        <v>2</v>
      </c>
      <c r="O20">
        <v>26622.370999999999</v>
      </c>
      <c r="P20" t="s">
        <v>1748</v>
      </c>
      <c r="Q20">
        <v>5.0419998000000001</v>
      </c>
      <c r="R20">
        <v>5177</v>
      </c>
      <c r="S20">
        <v>5550</v>
      </c>
      <c r="T20">
        <v>5922</v>
      </c>
      <c r="U20">
        <v>6291</v>
      </c>
      <c r="V20">
        <v>3690</v>
      </c>
      <c r="W20">
        <v>3285</v>
      </c>
      <c r="X20">
        <v>3160</v>
      </c>
      <c r="Y20">
        <v>3170</v>
      </c>
      <c r="Z20">
        <v>3245</v>
      </c>
      <c r="AA20">
        <v>3080</v>
      </c>
      <c r="AB20">
        <v>2965</v>
      </c>
      <c r="AC20">
        <v>2835</v>
      </c>
      <c r="AD20">
        <v>2795</v>
      </c>
      <c r="AE20">
        <v>2775</v>
      </c>
      <c r="AF20">
        <v>900</v>
      </c>
      <c r="AG20">
        <v>48.099998499999998</v>
      </c>
      <c r="AH20">
        <v>25.100000399999999</v>
      </c>
      <c r="AI20">
        <v>0</v>
      </c>
      <c r="AJ20">
        <v>3.3</v>
      </c>
      <c r="AK20">
        <v>2.5</v>
      </c>
      <c r="AL20" s="3">
        <v>18605</v>
      </c>
      <c r="AM20" s="3">
        <v>1</v>
      </c>
    </row>
    <row r="21" spans="5:39" hidden="1" outlineLevel="1" x14ac:dyDescent="0.25">
      <c r="N21">
        <v>3</v>
      </c>
      <c r="O21">
        <v>3769.8121329999999</v>
      </c>
      <c r="P21">
        <v>73</v>
      </c>
      <c r="Q21">
        <v>0.94099999999999995</v>
      </c>
      <c r="R21">
        <v>1589</v>
      </c>
      <c r="S21">
        <v>1711</v>
      </c>
      <c r="T21">
        <v>1833</v>
      </c>
      <c r="U21">
        <v>1955</v>
      </c>
      <c r="V21">
        <v>1102</v>
      </c>
      <c r="W21">
        <v>1042</v>
      </c>
      <c r="X21">
        <v>1032</v>
      </c>
      <c r="Y21">
        <v>866</v>
      </c>
      <c r="Z21">
        <v>863</v>
      </c>
      <c r="AA21">
        <v>750</v>
      </c>
      <c r="AB21">
        <v>654</v>
      </c>
      <c r="AC21">
        <v>715</v>
      </c>
      <c r="AD21">
        <v>701</v>
      </c>
      <c r="AE21">
        <v>693</v>
      </c>
      <c r="AF21">
        <v>229</v>
      </c>
      <c r="AG21">
        <v>40.5</v>
      </c>
      <c r="AH21">
        <v>36.5</v>
      </c>
      <c r="AI21">
        <v>0</v>
      </c>
      <c r="AJ21">
        <v>5.9000000999999997</v>
      </c>
      <c r="AK21">
        <v>2.0999998999999998</v>
      </c>
      <c r="AL21" s="3">
        <v>1037</v>
      </c>
      <c r="AM21" s="3">
        <v>1</v>
      </c>
    </row>
    <row r="22" spans="5:39" hidden="1" outlineLevel="1" x14ac:dyDescent="0.25">
      <c r="N22">
        <v>4</v>
      </c>
      <c r="O22">
        <v>10643.518700000001</v>
      </c>
      <c r="P22" t="s">
        <v>1747</v>
      </c>
      <c r="Q22">
        <v>2.02</v>
      </c>
      <c r="R22">
        <v>23474</v>
      </c>
      <c r="S22">
        <v>25288</v>
      </c>
      <c r="T22">
        <v>27119</v>
      </c>
      <c r="U22">
        <v>28933</v>
      </c>
      <c r="V22">
        <v>16200</v>
      </c>
      <c r="W22">
        <v>14610</v>
      </c>
      <c r="X22">
        <v>15080</v>
      </c>
      <c r="Y22">
        <v>13600</v>
      </c>
      <c r="Z22">
        <v>13582</v>
      </c>
      <c r="AA22">
        <v>13490</v>
      </c>
      <c r="AB22">
        <v>13610</v>
      </c>
      <c r="AC22">
        <v>13265</v>
      </c>
      <c r="AD22">
        <v>12450</v>
      </c>
      <c r="AE22">
        <v>12095</v>
      </c>
      <c r="AF22">
        <v>1296</v>
      </c>
      <c r="AG22">
        <v>61.799999200000002</v>
      </c>
      <c r="AH22">
        <v>28.899999600000001</v>
      </c>
      <c r="AI22">
        <v>0</v>
      </c>
      <c r="AJ22">
        <v>1.7</v>
      </c>
      <c r="AK22">
        <v>1.3</v>
      </c>
      <c r="AL22" s="3">
        <v>32724</v>
      </c>
      <c r="AM22" s="3">
        <v>1</v>
      </c>
    </row>
    <row r="23" spans="5:39" hidden="1" outlineLevel="1" x14ac:dyDescent="0.25">
      <c r="N23">
        <v>5</v>
      </c>
      <c r="O23">
        <v>75739.125690000001</v>
      </c>
      <c r="P23">
        <v>73</v>
      </c>
      <c r="Q23">
        <v>18.670999500000001</v>
      </c>
      <c r="R23">
        <v>1547</v>
      </c>
      <c r="S23">
        <v>1666</v>
      </c>
      <c r="T23">
        <v>1784</v>
      </c>
      <c r="U23">
        <v>1904</v>
      </c>
      <c r="V23">
        <v>1073</v>
      </c>
      <c r="W23">
        <v>1018</v>
      </c>
      <c r="X23">
        <v>1008</v>
      </c>
      <c r="Y23">
        <v>882</v>
      </c>
      <c r="Z23">
        <v>879</v>
      </c>
      <c r="AA23">
        <v>843</v>
      </c>
      <c r="AB23">
        <v>749</v>
      </c>
      <c r="AC23">
        <v>700</v>
      </c>
      <c r="AD23">
        <v>716</v>
      </c>
      <c r="AE23">
        <v>689</v>
      </c>
      <c r="AF23">
        <v>210</v>
      </c>
      <c r="AG23">
        <v>41.200000799999998</v>
      </c>
      <c r="AH23">
        <v>37.200000799999998</v>
      </c>
      <c r="AI23">
        <v>0</v>
      </c>
      <c r="AJ23">
        <v>7.9000000999999997</v>
      </c>
      <c r="AK23">
        <v>2.0999998999999998</v>
      </c>
      <c r="AL23" s="3">
        <v>20034</v>
      </c>
      <c r="AM23" s="3">
        <v>1</v>
      </c>
    </row>
    <row r="24" spans="5:39" hidden="1" outlineLevel="1" x14ac:dyDescent="0.25">
      <c r="N24">
        <v>6</v>
      </c>
      <c r="O24">
        <v>5307.2020199999997</v>
      </c>
      <c r="P24" t="s">
        <v>1747</v>
      </c>
      <c r="Q24">
        <v>1.4179999999999999</v>
      </c>
      <c r="R24">
        <v>23488</v>
      </c>
      <c r="S24">
        <v>25304</v>
      </c>
      <c r="T24">
        <v>27136</v>
      </c>
      <c r="U24">
        <v>28951</v>
      </c>
      <c r="V24">
        <v>16210</v>
      </c>
      <c r="W24">
        <v>14615</v>
      </c>
      <c r="X24">
        <v>15630</v>
      </c>
      <c r="Y24">
        <v>14090</v>
      </c>
      <c r="Z24">
        <v>14071</v>
      </c>
      <c r="AA24">
        <v>13725</v>
      </c>
      <c r="AB24">
        <v>14100</v>
      </c>
      <c r="AC24">
        <v>14355</v>
      </c>
      <c r="AD24">
        <v>13770</v>
      </c>
      <c r="AE24">
        <v>13855</v>
      </c>
      <c r="AF24">
        <v>1394</v>
      </c>
      <c r="AG24">
        <v>61.400001500000002</v>
      </c>
      <c r="AH24">
        <v>28.700000800000002</v>
      </c>
      <c r="AI24">
        <v>0</v>
      </c>
      <c r="AJ24">
        <v>2</v>
      </c>
      <c r="AK24">
        <v>1.3</v>
      </c>
      <c r="AL24" s="3">
        <v>22986</v>
      </c>
      <c r="AM24" s="3">
        <v>1</v>
      </c>
    </row>
    <row r="25" spans="5:39" hidden="1" outlineLevel="1" x14ac:dyDescent="0.25">
      <c r="N25">
        <v>7</v>
      </c>
      <c r="O25">
        <v>1462.0134539999999</v>
      </c>
      <c r="P25" t="s">
        <v>1745</v>
      </c>
      <c r="Q25">
        <v>0.27700000000000002</v>
      </c>
      <c r="R25">
        <v>6531</v>
      </c>
      <c r="S25">
        <v>6956</v>
      </c>
      <c r="T25">
        <v>7336</v>
      </c>
      <c r="U25">
        <v>7715</v>
      </c>
      <c r="V25">
        <v>5059</v>
      </c>
      <c r="W25">
        <v>5059</v>
      </c>
      <c r="X25">
        <v>5470</v>
      </c>
      <c r="Y25">
        <v>1</v>
      </c>
      <c r="Z25">
        <v>2</v>
      </c>
      <c r="AA25">
        <v>3</v>
      </c>
      <c r="AB25">
        <v>0</v>
      </c>
      <c r="AC25">
        <v>0</v>
      </c>
      <c r="AD25">
        <v>0</v>
      </c>
      <c r="AE25">
        <v>0</v>
      </c>
      <c r="AF25">
        <v>506</v>
      </c>
      <c r="AJ25">
        <v>10</v>
      </c>
      <c r="AL25" s="3">
        <v>1401</v>
      </c>
      <c r="AM25" s="3">
        <v>1</v>
      </c>
    </row>
    <row r="26" spans="5:39" hidden="1" outlineLevel="1" x14ac:dyDescent="0.25">
      <c r="N26">
        <v>8</v>
      </c>
      <c r="O26">
        <v>26931.565279999999</v>
      </c>
      <c r="P26" t="s">
        <v>1747</v>
      </c>
      <c r="Q26">
        <v>5.1030002000000003</v>
      </c>
      <c r="R26">
        <v>5177</v>
      </c>
      <c r="S26">
        <v>5550</v>
      </c>
      <c r="T26">
        <v>5922</v>
      </c>
      <c r="U26">
        <v>6291</v>
      </c>
      <c r="V26">
        <v>3690</v>
      </c>
      <c r="W26">
        <v>3285</v>
      </c>
      <c r="X26">
        <v>3160</v>
      </c>
      <c r="Y26">
        <v>3170</v>
      </c>
      <c r="Z26">
        <v>3245</v>
      </c>
      <c r="AA26">
        <v>3080</v>
      </c>
      <c r="AB26">
        <v>2965</v>
      </c>
      <c r="AC26">
        <v>2835</v>
      </c>
      <c r="AD26">
        <v>2795</v>
      </c>
      <c r="AE26">
        <v>2775</v>
      </c>
      <c r="AF26">
        <v>900</v>
      </c>
      <c r="AG26">
        <v>48.099998499999998</v>
      </c>
      <c r="AH26">
        <v>25.100000399999999</v>
      </c>
      <c r="AI26">
        <v>0</v>
      </c>
      <c r="AJ26">
        <v>3.3</v>
      </c>
      <c r="AK26">
        <v>2.5</v>
      </c>
      <c r="AL26" s="3">
        <v>18830</v>
      </c>
      <c r="AM26" s="3">
        <v>1</v>
      </c>
    </row>
    <row r="27" spans="5:39" hidden="1" outlineLevel="1" x14ac:dyDescent="0.25">
      <c r="N27">
        <v>9</v>
      </c>
      <c r="O27">
        <v>10856.86304</v>
      </c>
      <c r="P27">
        <v>18</v>
      </c>
      <c r="Q27">
        <v>2.0539999</v>
      </c>
      <c r="R27">
        <v>3719</v>
      </c>
      <c r="S27">
        <v>4029</v>
      </c>
      <c r="T27">
        <v>4341</v>
      </c>
      <c r="U27">
        <v>4651</v>
      </c>
      <c r="V27">
        <v>2478</v>
      </c>
      <c r="W27">
        <v>2521</v>
      </c>
      <c r="X27">
        <v>2410</v>
      </c>
      <c r="Y27">
        <v>2362</v>
      </c>
      <c r="Z27">
        <v>2522</v>
      </c>
      <c r="AA27">
        <v>2667</v>
      </c>
      <c r="AB27">
        <v>2611</v>
      </c>
      <c r="AC27">
        <v>2470</v>
      </c>
      <c r="AD27">
        <v>2326</v>
      </c>
      <c r="AE27">
        <v>2282</v>
      </c>
      <c r="AF27">
        <v>159</v>
      </c>
      <c r="AG27">
        <v>57.400001500000002</v>
      </c>
      <c r="AH27">
        <v>35.099998499999998</v>
      </c>
      <c r="AI27">
        <v>0</v>
      </c>
      <c r="AJ27">
        <v>2.5</v>
      </c>
      <c r="AK27">
        <v>1.1000000000000001</v>
      </c>
      <c r="AL27" s="3">
        <v>5090</v>
      </c>
      <c r="AM27" s="3">
        <v>1</v>
      </c>
    </row>
    <row r="28" spans="5:39" hidden="1" outlineLevel="1" x14ac:dyDescent="0.25">
      <c r="N28">
        <v>10</v>
      </c>
      <c r="O28">
        <v>6133.0400760000002</v>
      </c>
      <c r="P28" t="s">
        <v>1748</v>
      </c>
      <c r="Q28">
        <v>1.1599999999999999</v>
      </c>
      <c r="R28">
        <v>5366</v>
      </c>
      <c r="S28">
        <v>5753</v>
      </c>
      <c r="T28">
        <v>6139</v>
      </c>
      <c r="U28">
        <v>6522</v>
      </c>
      <c r="V28">
        <v>3825</v>
      </c>
      <c r="W28">
        <v>4165</v>
      </c>
      <c r="X28">
        <v>3585</v>
      </c>
      <c r="Y28">
        <v>3850</v>
      </c>
      <c r="Z28">
        <v>3887</v>
      </c>
      <c r="AA28">
        <v>3410</v>
      </c>
      <c r="AB28">
        <v>3215</v>
      </c>
      <c r="AC28">
        <v>3100</v>
      </c>
      <c r="AD28">
        <v>3295</v>
      </c>
      <c r="AE28">
        <v>3530</v>
      </c>
      <c r="AF28">
        <v>945</v>
      </c>
      <c r="AG28">
        <v>42.799999200000002</v>
      </c>
      <c r="AH28">
        <v>31.600000399999999</v>
      </c>
      <c r="AI28">
        <v>0</v>
      </c>
      <c r="AJ28">
        <v>3.4000001000000002</v>
      </c>
      <c r="AK28">
        <v>1</v>
      </c>
      <c r="AL28" s="3">
        <v>4437</v>
      </c>
      <c r="AM28" s="3">
        <v>1</v>
      </c>
    </row>
    <row r="29" spans="5:39" hidden="1" outlineLevel="1" x14ac:dyDescent="0.25">
      <c r="N29">
        <v>11</v>
      </c>
      <c r="O29">
        <v>21278.572889999999</v>
      </c>
      <c r="P29" t="s">
        <v>1748</v>
      </c>
      <c r="Q29">
        <v>4.0310001</v>
      </c>
      <c r="R29">
        <v>6762</v>
      </c>
      <c r="S29">
        <v>7249</v>
      </c>
      <c r="T29">
        <v>7736</v>
      </c>
      <c r="U29">
        <v>8218</v>
      </c>
      <c r="V29">
        <v>4820</v>
      </c>
      <c r="W29">
        <v>4425</v>
      </c>
      <c r="X29">
        <v>3915</v>
      </c>
      <c r="Y29">
        <v>3905</v>
      </c>
      <c r="Z29">
        <v>3969</v>
      </c>
      <c r="AA29">
        <v>3720</v>
      </c>
      <c r="AB29">
        <v>3640</v>
      </c>
      <c r="AC29">
        <v>3590</v>
      </c>
      <c r="AD29">
        <v>3520</v>
      </c>
      <c r="AE29">
        <v>3515</v>
      </c>
      <c r="AF29">
        <v>978</v>
      </c>
      <c r="AG29">
        <v>48.599998499999998</v>
      </c>
      <c r="AH29">
        <v>29.799999199999998</v>
      </c>
      <c r="AI29">
        <v>0.1</v>
      </c>
      <c r="AJ29">
        <v>2.9000001000000002</v>
      </c>
      <c r="AK29">
        <v>1.2</v>
      </c>
      <c r="AL29" s="3">
        <v>19429</v>
      </c>
      <c r="AM29" s="3">
        <v>1</v>
      </c>
    </row>
    <row r="30" spans="5:39" hidden="1" outlineLevel="1" x14ac:dyDescent="0.25">
      <c r="N30">
        <v>12</v>
      </c>
      <c r="O30">
        <v>18625.808560000001</v>
      </c>
      <c r="P30" t="s">
        <v>1747</v>
      </c>
      <c r="Q30">
        <v>3.5250001000000002</v>
      </c>
      <c r="R30">
        <v>4717</v>
      </c>
      <c r="S30">
        <v>5059</v>
      </c>
      <c r="T30">
        <v>5398</v>
      </c>
      <c r="U30">
        <v>5740</v>
      </c>
      <c r="V30">
        <v>3355</v>
      </c>
      <c r="W30">
        <v>3280</v>
      </c>
      <c r="X30">
        <v>3330</v>
      </c>
      <c r="Y30">
        <v>3340</v>
      </c>
      <c r="Z30">
        <v>3559</v>
      </c>
      <c r="AA30">
        <v>3280</v>
      </c>
      <c r="AB30">
        <v>2855</v>
      </c>
      <c r="AC30">
        <v>2765</v>
      </c>
      <c r="AD30">
        <v>2725</v>
      </c>
      <c r="AE30">
        <v>2705</v>
      </c>
      <c r="AF30">
        <v>815</v>
      </c>
      <c r="AG30">
        <v>48.200000799999998</v>
      </c>
      <c r="AH30">
        <v>25.100000399999999</v>
      </c>
      <c r="AI30">
        <v>0</v>
      </c>
      <c r="AJ30">
        <v>5.4000000999999997</v>
      </c>
      <c r="AK30">
        <v>2.5</v>
      </c>
      <c r="AL30" s="3">
        <v>11826</v>
      </c>
      <c r="AM30" s="3">
        <v>1</v>
      </c>
    </row>
    <row r="31" spans="5:39" hidden="1" outlineLevel="1" x14ac:dyDescent="0.25">
      <c r="N31">
        <v>13</v>
      </c>
      <c r="O31">
        <v>5342.076161</v>
      </c>
      <c r="P31" t="s">
        <v>1747</v>
      </c>
      <c r="Q31">
        <v>1.0089999000000001</v>
      </c>
      <c r="R31">
        <v>5373</v>
      </c>
      <c r="S31">
        <v>5760</v>
      </c>
      <c r="T31">
        <v>6147</v>
      </c>
      <c r="U31">
        <v>6530</v>
      </c>
      <c r="V31">
        <v>3830</v>
      </c>
      <c r="W31">
        <v>4170</v>
      </c>
      <c r="X31">
        <v>3585</v>
      </c>
      <c r="Y31">
        <v>3640</v>
      </c>
      <c r="Z31">
        <v>3674</v>
      </c>
      <c r="AA31">
        <v>3485</v>
      </c>
      <c r="AB31">
        <v>3355</v>
      </c>
      <c r="AC31">
        <v>3235</v>
      </c>
      <c r="AD31">
        <v>3435</v>
      </c>
      <c r="AE31">
        <v>3680</v>
      </c>
      <c r="AF31">
        <v>927</v>
      </c>
      <c r="AG31">
        <v>43.099998499999998</v>
      </c>
      <c r="AH31">
        <v>31.799999199999998</v>
      </c>
      <c r="AI31">
        <v>0</v>
      </c>
      <c r="AJ31">
        <v>3.2</v>
      </c>
      <c r="AK31">
        <v>1</v>
      </c>
      <c r="AL31" s="3">
        <v>3864</v>
      </c>
      <c r="AM31" s="3">
        <v>1</v>
      </c>
    </row>
    <row r="32" spans="5:39" hidden="1" outlineLevel="1" x14ac:dyDescent="0.25">
      <c r="N32">
        <v>14</v>
      </c>
      <c r="O32">
        <v>25801.68751</v>
      </c>
      <c r="P32" t="s">
        <v>1748</v>
      </c>
      <c r="Q32">
        <v>4.8879999999999999</v>
      </c>
      <c r="R32">
        <v>4875</v>
      </c>
      <c r="S32">
        <v>5226</v>
      </c>
      <c r="T32">
        <v>5577</v>
      </c>
      <c r="U32">
        <v>5925</v>
      </c>
      <c r="V32">
        <v>3475</v>
      </c>
      <c r="W32">
        <v>3785</v>
      </c>
      <c r="X32">
        <v>3490</v>
      </c>
      <c r="Y32">
        <v>3500</v>
      </c>
      <c r="Z32">
        <v>3302</v>
      </c>
      <c r="AA32">
        <v>3135</v>
      </c>
      <c r="AB32">
        <v>3015</v>
      </c>
      <c r="AC32">
        <v>2880</v>
      </c>
      <c r="AD32">
        <v>3060</v>
      </c>
      <c r="AE32">
        <v>3275</v>
      </c>
      <c r="AF32">
        <v>959</v>
      </c>
      <c r="AG32">
        <v>41.099998499999998</v>
      </c>
      <c r="AH32">
        <v>30.200000800000002</v>
      </c>
      <c r="AI32">
        <v>0.2</v>
      </c>
      <c r="AJ32">
        <v>3.0999998999999998</v>
      </c>
      <c r="AK32">
        <v>1</v>
      </c>
      <c r="AL32" s="3">
        <v>16986</v>
      </c>
      <c r="AM32" s="3">
        <v>1</v>
      </c>
    </row>
    <row r="33" spans="14:39" hidden="1" outlineLevel="1" x14ac:dyDescent="0.25">
      <c r="N33">
        <v>15</v>
      </c>
      <c r="O33">
        <v>70916.901020000005</v>
      </c>
      <c r="P33">
        <v>73</v>
      </c>
      <c r="Q33">
        <v>13.414999999999999</v>
      </c>
      <c r="R33">
        <v>927</v>
      </c>
      <c r="S33">
        <v>999</v>
      </c>
      <c r="T33">
        <v>1069</v>
      </c>
      <c r="U33">
        <v>1141</v>
      </c>
      <c r="V33">
        <v>643</v>
      </c>
      <c r="W33">
        <v>572</v>
      </c>
      <c r="X33">
        <v>554</v>
      </c>
      <c r="Y33">
        <v>525</v>
      </c>
      <c r="Z33">
        <v>530</v>
      </c>
      <c r="AA33">
        <v>508</v>
      </c>
      <c r="AB33">
        <v>462</v>
      </c>
      <c r="AC33">
        <v>460</v>
      </c>
      <c r="AD33">
        <v>426</v>
      </c>
      <c r="AE33">
        <v>410</v>
      </c>
      <c r="AF33">
        <v>129</v>
      </c>
      <c r="AG33">
        <v>39.700000799999998</v>
      </c>
      <c r="AH33">
        <v>37.200000799999998</v>
      </c>
      <c r="AI33">
        <v>0</v>
      </c>
      <c r="AJ33">
        <v>7.9000000999999997</v>
      </c>
      <c r="AK33">
        <v>3.0999998999999998</v>
      </c>
      <c r="AL33" s="3">
        <v>8626</v>
      </c>
      <c r="AM33" s="3">
        <v>1</v>
      </c>
    </row>
    <row r="34" spans="14:39" hidden="1" outlineLevel="1" x14ac:dyDescent="0.25">
      <c r="N34">
        <v>16</v>
      </c>
      <c r="O34">
        <v>34415.134469999997</v>
      </c>
      <c r="P34" t="s">
        <v>1748</v>
      </c>
      <c r="Q34">
        <v>6.5180001000000001</v>
      </c>
      <c r="R34">
        <v>5717</v>
      </c>
      <c r="S34">
        <v>6129</v>
      </c>
      <c r="T34">
        <v>6540</v>
      </c>
      <c r="U34">
        <v>6948</v>
      </c>
      <c r="V34">
        <v>4075</v>
      </c>
      <c r="W34">
        <v>3515</v>
      </c>
      <c r="X34">
        <v>3590</v>
      </c>
      <c r="Y34">
        <v>3895</v>
      </c>
      <c r="Z34">
        <v>3931</v>
      </c>
      <c r="AA34">
        <v>3685</v>
      </c>
      <c r="AB34">
        <v>3605</v>
      </c>
      <c r="AC34">
        <v>3455</v>
      </c>
      <c r="AD34">
        <v>3565</v>
      </c>
      <c r="AE34">
        <v>3805</v>
      </c>
      <c r="AF34">
        <v>884</v>
      </c>
      <c r="AG34">
        <v>44.5</v>
      </c>
      <c r="AH34">
        <v>32.799999200000002</v>
      </c>
      <c r="AI34">
        <v>0</v>
      </c>
      <c r="AJ34">
        <v>3.3</v>
      </c>
      <c r="AK34">
        <v>1</v>
      </c>
      <c r="AL34" s="3">
        <v>26561</v>
      </c>
      <c r="AM34" s="3">
        <v>1</v>
      </c>
    </row>
    <row r="35" spans="14:39" hidden="1" outlineLevel="1" x14ac:dyDescent="0.25">
      <c r="N35">
        <v>17</v>
      </c>
      <c r="O35">
        <v>26157.968339999999</v>
      </c>
      <c r="P35" t="s">
        <v>1747</v>
      </c>
      <c r="Q35">
        <v>4.9520001000000002</v>
      </c>
      <c r="R35">
        <v>4875</v>
      </c>
      <c r="S35">
        <v>5226</v>
      </c>
      <c r="T35">
        <v>5577</v>
      </c>
      <c r="U35">
        <v>5925</v>
      </c>
      <c r="V35">
        <v>3475</v>
      </c>
      <c r="W35">
        <v>3785</v>
      </c>
      <c r="X35">
        <v>3490</v>
      </c>
      <c r="Y35">
        <v>3500</v>
      </c>
      <c r="Z35">
        <v>3302</v>
      </c>
      <c r="AA35">
        <v>3135</v>
      </c>
      <c r="AB35">
        <v>3015</v>
      </c>
      <c r="AC35">
        <v>2880</v>
      </c>
      <c r="AD35">
        <v>3060</v>
      </c>
      <c r="AE35">
        <v>3275</v>
      </c>
      <c r="AF35">
        <v>959</v>
      </c>
      <c r="AG35">
        <v>41.099998499999998</v>
      </c>
      <c r="AH35">
        <v>30.200000800000002</v>
      </c>
      <c r="AI35">
        <v>0.2</v>
      </c>
      <c r="AJ35">
        <v>3.0999998999999998</v>
      </c>
      <c r="AK35">
        <v>1</v>
      </c>
      <c r="AL35" s="3">
        <v>17208</v>
      </c>
      <c r="AM35" s="3">
        <v>1</v>
      </c>
    </row>
    <row r="36" spans="14:39" hidden="1" outlineLevel="1" x14ac:dyDescent="0.25">
      <c r="N36">
        <v>18</v>
      </c>
      <c r="O36">
        <v>5365.868665</v>
      </c>
      <c r="P36" t="s">
        <v>1747</v>
      </c>
      <c r="Q36">
        <v>1.0140001000000001</v>
      </c>
      <c r="R36">
        <v>12309</v>
      </c>
      <c r="S36">
        <v>13261</v>
      </c>
      <c r="T36">
        <v>14221</v>
      </c>
      <c r="U36">
        <v>15172</v>
      </c>
      <c r="V36">
        <v>8495</v>
      </c>
      <c r="W36">
        <v>6665</v>
      </c>
      <c r="X36">
        <v>5900</v>
      </c>
      <c r="Y36">
        <v>5320</v>
      </c>
      <c r="Z36">
        <v>5314</v>
      </c>
      <c r="AA36">
        <v>5280</v>
      </c>
      <c r="AB36">
        <v>5325</v>
      </c>
      <c r="AC36">
        <v>9515</v>
      </c>
      <c r="AD36">
        <v>5105</v>
      </c>
      <c r="AE36">
        <v>4960</v>
      </c>
      <c r="AF36">
        <v>1674</v>
      </c>
      <c r="AG36">
        <v>50.200000799999998</v>
      </c>
      <c r="AH36">
        <v>28.700000800000002</v>
      </c>
      <c r="AI36">
        <v>0.1</v>
      </c>
      <c r="AJ36">
        <v>2.8</v>
      </c>
      <c r="AK36">
        <v>1.3</v>
      </c>
      <c r="AL36" s="3">
        <v>8614</v>
      </c>
      <c r="AM36" s="3">
        <v>1</v>
      </c>
    </row>
    <row r="37" spans="14:39" hidden="1" outlineLevel="1" x14ac:dyDescent="0.25">
      <c r="N37">
        <v>19</v>
      </c>
      <c r="O37">
        <v>53912.796139999999</v>
      </c>
      <c r="P37" t="s">
        <v>1747</v>
      </c>
      <c r="Q37">
        <v>10.2110004</v>
      </c>
      <c r="R37">
        <v>11918</v>
      </c>
      <c r="S37">
        <v>12776</v>
      </c>
      <c r="T37">
        <v>13634</v>
      </c>
      <c r="U37">
        <v>14484</v>
      </c>
      <c r="V37">
        <v>8495</v>
      </c>
      <c r="W37">
        <v>6665</v>
      </c>
      <c r="X37">
        <v>5900</v>
      </c>
      <c r="Y37">
        <v>5320</v>
      </c>
      <c r="Z37">
        <v>5314</v>
      </c>
      <c r="AA37">
        <v>5280</v>
      </c>
      <c r="AB37">
        <v>5325</v>
      </c>
      <c r="AC37">
        <v>5250</v>
      </c>
      <c r="AD37">
        <v>5150</v>
      </c>
      <c r="AE37">
        <v>4960</v>
      </c>
      <c r="AF37">
        <v>1181</v>
      </c>
      <c r="AG37">
        <v>52.599998499999998</v>
      </c>
      <c r="AH37">
        <v>32.099998499999998</v>
      </c>
      <c r="AI37">
        <v>0.1</v>
      </c>
      <c r="AJ37">
        <v>1.7</v>
      </c>
      <c r="AK37">
        <v>1.3</v>
      </c>
      <c r="AL37" s="3">
        <v>86742</v>
      </c>
      <c r="AM37" s="3">
        <v>1</v>
      </c>
    </row>
    <row r="38" spans="14:39" hidden="1" outlineLevel="1" x14ac:dyDescent="0.25">
      <c r="N38">
        <v>20</v>
      </c>
      <c r="O38">
        <v>30363.948759999999</v>
      </c>
      <c r="P38" t="s">
        <v>1748</v>
      </c>
      <c r="Q38">
        <v>5.7519999000000004</v>
      </c>
      <c r="R38">
        <v>5177</v>
      </c>
      <c r="S38">
        <v>5550</v>
      </c>
      <c r="T38">
        <v>5922</v>
      </c>
      <c r="U38">
        <v>6291</v>
      </c>
      <c r="V38">
        <v>3690</v>
      </c>
      <c r="W38">
        <v>3285</v>
      </c>
      <c r="X38">
        <v>3335</v>
      </c>
      <c r="Y38">
        <v>3345</v>
      </c>
      <c r="Z38">
        <v>3566</v>
      </c>
      <c r="AA38">
        <v>3285</v>
      </c>
      <c r="AB38">
        <v>2860</v>
      </c>
      <c r="AC38">
        <v>2770</v>
      </c>
      <c r="AD38">
        <v>2730</v>
      </c>
      <c r="AE38">
        <v>2710</v>
      </c>
      <c r="AF38">
        <v>834</v>
      </c>
      <c r="AG38">
        <v>49.299999200000002</v>
      </c>
      <c r="AH38">
        <v>25.700000800000002</v>
      </c>
      <c r="AI38">
        <v>0</v>
      </c>
      <c r="AJ38">
        <v>3.3</v>
      </c>
      <c r="AK38">
        <v>2.5999998999999998</v>
      </c>
      <c r="AL38" s="3">
        <v>21225</v>
      </c>
      <c r="AM38" s="3">
        <v>1</v>
      </c>
    </row>
    <row r="39" spans="14:39" hidden="1" outlineLevel="1" x14ac:dyDescent="0.25">
      <c r="N39">
        <v>21</v>
      </c>
      <c r="O39">
        <v>41877.34302</v>
      </c>
      <c r="P39" t="s">
        <v>1747</v>
      </c>
      <c r="Q39">
        <v>7.9279999999999999</v>
      </c>
      <c r="R39">
        <v>6328</v>
      </c>
      <c r="S39">
        <v>6783</v>
      </c>
      <c r="T39">
        <v>7239</v>
      </c>
      <c r="U39">
        <v>7690</v>
      </c>
      <c r="V39">
        <v>4510</v>
      </c>
      <c r="W39">
        <v>4140</v>
      </c>
      <c r="X39">
        <v>3665</v>
      </c>
      <c r="Y39">
        <v>3975</v>
      </c>
      <c r="Z39">
        <v>4040</v>
      </c>
      <c r="AA39">
        <v>3785</v>
      </c>
      <c r="AB39">
        <v>3705</v>
      </c>
      <c r="AC39">
        <v>3655</v>
      </c>
      <c r="AD39">
        <v>3585</v>
      </c>
      <c r="AE39">
        <v>3825</v>
      </c>
      <c r="AF39">
        <v>992</v>
      </c>
      <c r="AG39">
        <v>47.700000799999998</v>
      </c>
      <c r="AH39">
        <v>29</v>
      </c>
      <c r="AI39">
        <v>0.1</v>
      </c>
      <c r="AJ39">
        <v>3.2</v>
      </c>
      <c r="AK39">
        <v>1.2</v>
      </c>
      <c r="AL39" s="3">
        <v>35755</v>
      </c>
      <c r="AM39" s="3">
        <v>1</v>
      </c>
    </row>
    <row r="40" spans="14:39" hidden="1" outlineLevel="1" x14ac:dyDescent="0.25">
      <c r="N40">
        <v>22</v>
      </c>
      <c r="O40">
        <v>30354.4231</v>
      </c>
      <c r="P40" t="s">
        <v>1747</v>
      </c>
      <c r="Q40">
        <v>5.7490000999999999</v>
      </c>
      <c r="R40">
        <v>5177</v>
      </c>
      <c r="S40">
        <v>5550</v>
      </c>
      <c r="T40">
        <v>5922</v>
      </c>
      <c r="U40">
        <v>6291</v>
      </c>
      <c r="V40">
        <v>3690</v>
      </c>
      <c r="W40">
        <v>3285</v>
      </c>
      <c r="X40">
        <v>3335</v>
      </c>
      <c r="Y40">
        <v>3345</v>
      </c>
      <c r="Z40">
        <v>3566</v>
      </c>
      <c r="AA40">
        <v>3285</v>
      </c>
      <c r="AB40">
        <v>2860</v>
      </c>
      <c r="AC40">
        <v>2770</v>
      </c>
      <c r="AD40">
        <v>2730</v>
      </c>
      <c r="AE40">
        <v>2710</v>
      </c>
      <c r="AF40">
        <v>834</v>
      </c>
      <c r="AG40">
        <v>49.299999200000002</v>
      </c>
      <c r="AH40">
        <v>25.700000800000002</v>
      </c>
      <c r="AI40">
        <v>0</v>
      </c>
      <c r="AJ40">
        <v>3.3</v>
      </c>
      <c r="AK40">
        <v>2.5999998999999998</v>
      </c>
      <c r="AL40" s="3">
        <v>21214</v>
      </c>
      <c r="AM40" s="3">
        <v>1</v>
      </c>
    </row>
    <row r="41" spans="14:39" hidden="1" outlineLevel="1" x14ac:dyDescent="0.25">
      <c r="N41">
        <v>23</v>
      </c>
      <c r="O41">
        <v>52967.117209999997</v>
      </c>
      <c r="P41">
        <v>18</v>
      </c>
      <c r="Q41">
        <v>10.0089998</v>
      </c>
      <c r="R41">
        <v>1438</v>
      </c>
      <c r="S41">
        <v>1558</v>
      </c>
      <c r="T41">
        <v>1678</v>
      </c>
      <c r="U41">
        <v>1798</v>
      </c>
      <c r="V41">
        <v>958</v>
      </c>
      <c r="W41">
        <v>897</v>
      </c>
      <c r="X41">
        <v>858</v>
      </c>
      <c r="Y41">
        <v>894</v>
      </c>
      <c r="Z41">
        <v>930</v>
      </c>
      <c r="AA41">
        <v>973</v>
      </c>
      <c r="AB41">
        <v>916</v>
      </c>
      <c r="AC41">
        <v>820</v>
      </c>
      <c r="AD41">
        <v>745</v>
      </c>
      <c r="AE41">
        <v>725</v>
      </c>
      <c r="AF41">
        <v>163</v>
      </c>
      <c r="AG41">
        <v>44.799999200000002</v>
      </c>
      <c r="AH41">
        <v>35.900001500000002</v>
      </c>
      <c r="AI41">
        <v>0.1</v>
      </c>
      <c r="AJ41">
        <v>5.6999997999999996</v>
      </c>
      <c r="AK41">
        <v>2.0999998999999998</v>
      </c>
      <c r="AL41" s="3">
        <v>9589</v>
      </c>
      <c r="AM41" s="3">
        <v>1</v>
      </c>
    </row>
    <row r="42" spans="14:39" hidden="1" outlineLevel="1" x14ac:dyDescent="0.25">
      <c r="N42">
        <v>24</v>
      </c>
      <c r="O42">
        <v>5279.9960270000001</v>
      </c>
      <c r="P42">
        <v>73</v>
      </c>
      <c r="Q42">
        <v>12.5860004</v>
      </c>
      <c r="R42">
        <v>702</v>
      </c>
      <c r="S42">
        <v>761</v>
      </c>
      <c r="T42">
        <v>820</v>
      </c>
      <c r="U42">
        <v>878</v>
      </c>
      <c r="V42">
        <v>468</v>
      </c>
      <c r="W42">
        <v>476</v>
      </c>
      <c r="X42">
        <v>462</v>
      </c>
      <c r="Y42">
        <v>438</v>
      </c>
      <c r="Z42">
        <v>450</v>
      </c>
      <c r="AA42">
        <v>442</v>
      </c>
      <c r="AB42">
        <v>402</v>
      </c>
      <c r="AC42">
        <v>400</v>
      </c>
      <c r="AD42">
        <v>377</v>
      </c>
      <c r="AE42">
        <v>363</v>
      </c>
      <c r="AF42">
        <v>101</v>
      </c>
      <c r="AG42">
        <v>41.900001500000002</v>
      </c>
      <c r="AH42">
        <v>32.700000799999998</v>
      </c>
      <c r="AI42">
        <v>0</v>
      </c>
      <c r="AJ42">
        <v>9.1000004000000008</v>
      </c>
      <c r="AK42">
        <v>4</v>
      </c>
      <c r="AL42" s="3">
        <v>5890</v>
      </c>
      <c r="AM42" s="3">
        <v>1</v>
      </c>
    </row>
    <row r="43" spans="14:39" hidden="1" outlineLevel="1" x14ac:dyDescent="0.25">
      <c r="N43">
        <v>25</v>
      </c>
      <c r="O43">
        <v>1547.370741</v>
      </c>
      <c r="P43" t="s">
        <v>1750</v>
      </c>
      <c r="Q43">
        <v>0.29299999999999998</v>
      </c>
      <c r="R43">
        <v>6185</v>
      </c>
      <c r="S43">
        <v>6588</v>
      </c>
      <c r="T43">
        <v>6947</v>
      </c>
      <c r="U43">
        <v>7306</v>
      </c>
      <c r="V43">
        <v>4791</v>
      </c>
      <c r="W43">
        <v>4791</v>
      </c>
      <c r="X43">
        <v>4405</v>
      </c>
      <c r="Y43">
        <v>1</v>
      </c>
      <c r="Z43">
        <v>2</v>
      </c>
      <c r="AA43">
        <v>3</v>
      </c>
      <c r="AB43">
        <v>0</v>
      </c>
      <c r="AC43">
        <v>0</v>
      </c>
      <c r="AD43">
        <v>0</v>
      </c>
      <c r="AE43">
        <v>0</v>
      </c>
      <c r="AF43">
        <v>479</v>
      </c>
      <c r="AJ43">
        <v>10</v>
      </c>
      <c r="AL43" s="3">
        <v>1404</v>
      </c>
      <c r="AM43" s="3">
        <v>1</v>
      </c>
    </row>
    <row r="44" spans="14:39" hidden="1" outlineLevel="1" x14ac:dyDescent="0.25">
      <c r="N44">
        <v>26</v>
      </c>
      <c r="O44">
        <v>31587.512750000002</v>
      </c>
      <c r="P44" t="s">
        <v>1747</v>
      </c>
      <c r="Q44">
        <v>5.9809998999999996</v>
      </c>
      <c r="R44">
        <v>8362</v>
      </c>
      <c r="S44">
        <v>8964</v>
      </c>
      <c r="T44">
        <v>9566</v>
      </c>
      <c r="U44">
        <v>10162</v>
      </c>
      <c r="V44">
        <v>5960</v>
      </c>
      <c r="W44">
        <v>4680</v>
      </c>
      <c r="X44">
        <v>4140</v>
      </c>
      <c r="Y44">
        <v>4130</v>
      </c>
      <c r="Z44">
        <v>4198</v>
      </c>
      <c r="AA44">
        <v>3760</v>
      </c>
      <c r="AB44">
        <v>3700</v>
      </c>
      <c r="AC44">
        <v>3650</v>
      </c>
      <c r="AD44">
        <v>3580</v>
      </c>
      <c r="AE44">
        <v>3800</v>
      </c>
      <c r="AF44">
        <v>1216</v>
      </c>
      <c r="AG44">
        <v>48.599998499999998</v>
      </c>
      <c r="AH44">
        <v>29.700000800000002</v>
      </c>
      <c r="AI44">
        <v>0.1</v>
      </c>
      <c r="AJ44">
        <v>2.9000001000000002</v>
      </c>
      <c r="AK44">
        <v>1.2</v>
      </c>
      <c r="AL44" s="3">
        <v>35647</v>
      </c>
      <c r="AM44" s="3">
        <v>1</v>
      </c>
    </row>
    <row r="45" spans="14:39" hidden="1" outlineLevel="1" x14ac:dyDescent="0.25">
      <c r="N45">
        <v>27</v>
      </c>
      <c r="O45">
        <v>21282.552820000001</v>
      </c>
      <c r="P45" t="s">
        <v>1747</v>
      </c>
      <c r="Q45">
        <v>4.0300001999999999</v>
      </c>
      <c r="R45">
        <v>6762</v>
      </c>
      <c r="S45">
        <v>7249</v>
      </c>
      <c r="T45">
        <v>7736</v>
      </c>
      <c r="U45">
        <v>8218</v>
      </c>
      <c r="V45">
        <v>4820</v>
      </c>
      <c r="W45">
        <v>4425</v>
      </c>
      <c r="X45">
        <v>3915</v>
      </c>
      <c r="Y45">
        <v>3905</v>
      </c>
      <c r="Z45">
        <v>3969</v>
      </c>
      <c r="AA45">
        <v>3720</v>
      </c>
      <c r="AB45">
        <v>3640</v>
      </c>
      <c r="AC45">
        <v>3590</v>
      </c>
      <c r="AD45">
        <v>3520</v>
      </c>
      <c r="AE45">
        <v>3515</v>
      </c>
      <c r="AF45">
        <v>978</v>
      </c>
      <c r="AG45">
        <v>48.599998499999998</v>
      </c>
      <c r="AH45">
        <v>29.799999199999998</v>
      </c>
      <c r="AI45">
        <v>0.1</v>
      </c>
      <c r="AJ45">
        <v>2.9000001000000002</v>
      </c>
      <c r="AK45">
        <v>1.2</v>
      </c>
      <c r="AL45" s="3">
        <v>19425</v>
      </c>
      <c r="AM45" s="3">
        <v>1</v>
      </c>
    </row>
    <row r="46" spans="14:39" hidden="1" outlineLevel="1" x14ac:dyDescent="0.25">
      <c r="N46">
        <v>28</v>
      </c>
      <c r="O46">
        <v>5916.1481309999999</v>
      </c>
      <c r="P46" t="s">
        <v>1748</v>
      </c>
      <c r="Q46">
        <v>1.123</v>
      </c>
      <c r="R46">
        <v>5373</v>
      </c>
      <c r="S46">
        <v>5760</v>
      </c>
      <c r="T46">
        <v>6147</v>
      </c>
      <c r="U46">
        <v>6530</v>
      </c>
      <c r="V46">
        <v>3830</v>
      </c>
      <c r="W46">
        <v>4170</v>
      </c>
      <c r="X46">
        <v>3585</v>
      </c>
      <c r="Y46">
        <v>3640</v>
      </c>
      <c r="Z46">
        <v>3674</v>
      </c>
      <c r="AA46">
        <v>3485</v>
      </c>
      <c r="AB46">
        <v>3355</v>
      </c>
      <c r="AC46">
        <v>3235</v>
      </c>
      <c r="AD46">
        <v>3435</v>
      </c>
      <c r="AE46">
        <v>3680</v>
      </c>
      <c r="AF46">
        <v>927</v>
      </c>
      <c r="AG46">
        <v>43.099998499999998</v>
      </c>
      <c r="AH46">
        <v>31.799999199999998</v>
      </c>
      <c r="AI46">
        <v>0</v>
      </c>
      <c r="AJ46">
        <v>3.2</v>
      </c>
      <c r="AK46">
        <v>1</v>
      </c>
      <c r="AL46" s="3">
        <v>4301</v>
      </c>
      <c r="AM46" s="3">
        <v>1</v>
      </c>
    </row>
    <row r="47" spans="14:39" hidden="1" outlineLevel="1" x14ac:dyDescent="0.25">
      <c r="N47">
        <v>29</v>
      </c>
      <c r="O47">
        <v>1353.9217289999999</v>
      </c>
      <c r="P47" t="s">
        <v>1749</v>
      </c>
      <c r="Q47">
        <v>0.25700000000000001</v>
      </c>
      <c r="R47">
        <v>73</v>
      </c>
      <c r="S47">
        <v>78</v>
      </c>
      <c r="T47">
        <v>83</v>
      </c>
      <c r="U47">
        <v>88</v>
      </c>
      <c r="V47">
        <v>53</v>
      </c>
      <c r="W47">
        <v>53</v>
      </c>
      <c r="X47">
        <v>25</v>
      </c>
      <c r="Y47">
        <v>1</v>
      </c>
      <c r="Z47">
        <v>2</v>
      </c>
      <c r="AA47">
        <v>3</v>
      </c>
      <c r="AB47">
        <v>0</v>
      </c>
      <c r="AC47">
        <v>0</v>
      </c>
      <c r="AD47">
        <v>0</v>
      </c>
      <c r="AE47">
        <v>0</v>
      </c>
      <c r="AF47">
        <v>5</v>
      </c>
      <c r="AJ47">
        <v>10</v>
      </c>
      <c r="AL47" s="3">
        <v>14</v>
      </c>
      <c r="AM47" s="3">
        <v>1</v>
      </c>
    </row>
    <row r="48" spans="14:39" hidden="1" outlineLevel="1" x14ac:dyDescent="0.25">
      <c r="N48">
        <v>30</v>
      </c>
      <c r="O48">
        <v>10830.094660000001</v>
      </c>
      <c r="P48" t="s">
        <v>1748</v>
      </c>
      <c r="Q48">
        <v>2.0510001</v>
      </c>
      <c r="R48">
        <v>5710</v>
      </c>
      <c r="S48">
        <v>6121</v>
      </c>
      <c r="T48">
        <v>6532</v>
      </c>
      <c r="U48">
        <v>6939</v>
      </c>
      <c r="V48">
        <v>4070</v>
      </c>
      <c r="W48">
        <v>3510</v>
      </c>
      <c r="X48">
        <v>3585</v>
      </c>
      <c r="Y48">
        <v>3885</v>
      </c>
      <c r="Z48">
        <v>3920</v>
      </c>
      <c r="AA48">
        <v>3675</v>
      </c>
      <c r="AB48">
        <v>3595</v>
      </c>
      <c r="AC48">
        <v>3445</v>
      </c>
      <c r="AD48">
        <v>3555</v>
      </c>
      <c r="AE48">
        <v>3795</v>
      </c>
      <c r="AF48">
        <v>871</v>
      </c>
      <c r="AG48">
        <v>44.599998499999998</v>
      </c>
      <c r="AH48">
        <v>32.900001500000002</v>
      </c>
      <c r="AI48">
        <v>0</v>
      </c>
      <c r="AJ48">
        <v>3.4000001000000002</v>
      </c>
      <c r="AK48">
        <v>1</v>
      </c>
      <c r="AL48" s="3">
        <v>8348</v>
      </c>
      <c r="AM48" s="3">
        <v>1</v>
      </c>
    </row>
    <row r="49" spans="14:39" hidden="1" outlineLevel="1" x14ac:dyDescent="0.25">
      <c r="N49">
        <v>31</v>
      </c>
      <c r="O49">
        <v>31588.745190000001</v>
      </c>
      <c r="P49" t="s">
        <v>1748</v>
      </c>
      <c r="Q49">
        <v>5.9829998</v>
      </c>
      <c r="R49">
        <v>8362</v>
      </c>
      <c r="S49">
        <v>8964</v>
      </c>
      <c r="T49">
        <v>9566</v>
      </c>
      <c r="U49">
        <v>10162</v>
      </c>
      <c r="V49">
        <v>5960</v>
      </c>
      <c r="W49">
        <v>4680</v>
      </c>
      <c r="X49">
        <v>4140</v>
      </c>
      <c r="Y49">
        <v>4130</v>
      </c>
      <c r="Z49">
        <v>4198</v>
      </c>
      <c r="AA49">
        <v>3760</v>
      </c>
      <c r="AB49">
        <v>3700</v>
      </c>
      <c r="AC49">
        <v>3650</v>
      </c>
      <c r="AD49">
        <v>3580</v>
      </c>
      <c r="AE49">
        <v>3800</v>
      </c>
      <c r="AF49">
        <v>1216</v>
      </c>
      <c r="AG49">
        <v>48.599998499999998</v>
      </c>
      <c r="AH49">
        <v>29.700000800000002</v>
      </c>
      <c r="AI49">
        <v>0.1</v>
      </c>
      <c r="AJ49">
        <v>2.9000001000000002</v>
      </c>
      <c r="AK49">
        <v>1.2</v>
      </c>
      <c r="AL49" s="3">
        <v>35659</v>
      </c>
      <c r="AM49" s="3">
        <v>1</v>
      </c>
    </row>
    <row r="50" spans="14:39" hidden="1" outlineLevel="1" x14ac:dyDescent="0.25">
      <c r="N50">
        <v>32</v>
      </c>
      <c r="O50">
        <v>669.57492109999998</v>
      </c>
      <c r="P50">
        <v>14</v>
      </c>
      <c r="Q50">
        <v>8.3459997000000001</v>
      </c>
      <c r="R50">
        <v>1680</v>
      </c>
      <c r="S50">
        <v>1833</v>
      </c>
      <c r="T50">
        <v>1987</v>
      </c>
      <c r="U50">
        <v>2141</v>
      </c>
      <c r="V50">
        <v>1065</v>
      </c>
      <c r="W50">
        <v>1134</v>
      </c>
      <c r="X50">
        <v>1106</v>
      </c>
      <c r="Y50">
        <v>1082</v>
      </c>
      <c r="Z50">
        <v>1097</v>
      </c>
      <c r="AA50">
        <v>1210</v>
      </c>
      <c r="AB50">
        <v>1192</v>
      </c>
      <c r="AC50">
        <v>1160</v>
      </c>
      <c r="AD50">
        <v>1089</v>
      </c>
      <c r="AE50">
        <v>1052</v>
      </c>
      <c r="AF50">
        <v>126</v>
      </c>
      <c r="AG50">
        <v>45.599998499999998</v>
      </c>
      <c r="AH50">
        <v>40.5</v>
      </c>
      <c r="AI50">
        <v>0</v>
      </c>
      <c r="AJ50">
        <v>6</v>
      </c>
      <c r="AK50">
        <v>2</v>
      </c>
      <c r="AL50" s="3">
        <v>8888</v>
      </c>
      <c r="AM50" s="3">
        <v>1</v>
      </c>
    </row>
    <row r="51" spans="14:39" hidden="1" outlineLevel="1" x14ac:dyDescent="0.25">
      <c r="N51">
        <v>33</v>
      </c>
      <c r="O51">
        <v>1266.513571</v>
      </c>
      <c r="P51" t="s">
        <v>1745</v>
      </c>
      <c r="Q51">
        <v>0.24</v>
      </c>
      <c r="R51">
        <v>65</v>
      </c>
      <c r="S51">
        <v>69</v>
      </c>
      <c r="T51">
        <v>74</v>
      </c>
      <c r="U51">
        <v>78</v>
      </c>
      <c r="V51">
        <v>47</v>
      </c>
      <c r="W51">
        <v>47</v>
      </c>
      <c r="X51">
        <v>31</v>
      </c>
      <c r="Y51">
        <v>1</v>
      </c>
      <c r="Z51">
        <v>2</v>
      </c>
      <c r="AA51">
        <v>3</v>
      </c>
      <c r="AB51">
        <v>0</v>
      </c>
      <c r="AC51">
        <v>0</v>
      </c>
      <c r="AD51">
        <v>0</v>
      </c>
      <c r="AE51">
        <v>0</v>
      </c>
      <c r="AF51">
        <v>5</v>
      </c>
      <c r="AJ51">
        <v>10</v>
      </c>
      <c r="AL51" s="3">
        <v>11</v>
      </c>
      <c r="AM51" s="3">
        <v>1</v>
      </c>
    </row>
    <row r="52" spans="14:39" hidden="1" outlineLevel="1" x14ac:dyDescent="0.25">
      <c r="N52">
        <v>34</v>
      </c>
      <c r="O52">
        <v>1586.783621</v>
      </c>
      <c r="P52" t="s">
        <v>1746</v>
      </c>
      <c r="Q52">
        <v>0.30099999999999999</v>
      </c>
      <c r="R52">
        <v>564</v>
      </c>
      <c r="S52">
        <v>588</v>
      </c>
      <c r="T52">
        <v>608</v>
      </c>
      <c r="U52">
        <v>627</v>
      </c>
      <c r="V52">
        <v>490</v>
      </c>
      <c r="W52">
        <v>490</v>
      </c>
      <c r="X52">
        <v>520</v>
      </c>
      <c r="Y52">
        <v>1</v>
      </c>
      <c r="Z52">
        <v>2</v>
      </c>
      <c r="AA52">
        <v>3</v>
      </c>
      <c r="AB52">
        <v>0</v>
      </c>
      <c r="AC52">
        <v>0</v>
      </c>
      <c r="AD52">
        <v>0</v>
      </c>
      <c r="AE52">
        <v>0</v>
      </c>
      <c r="AF52">
        <v>49</v>
      </c>
      <c r="AJ52">
        <v>10</v>
      </c>
      <c r="AL52" s="3">
        <v>147</v>
      </c>
      <c r="AM52" s="3">
        <v>1</v>
      </c>
    </row>
    <row r="53" spans="14:39" hidden="1" outlineLevel="1" x14ac:dyDescent="0.25">
      <c r="N53">
        <v>35</v>
      </c>
      <c r="O53">
        <v>16290.464169999999</v>
      </c>
      <c r="P53" t="s">
        <v>1748</v>
      </c>
      <c r="Q53">
        <v>3.085</v>
      </c>
      <c r="R53">
        <v>6187</v>
      </c>
      <c r="S53">
        <v>6633</v>
      </c>
      <c r="T53">
        <v>7078</v>
      </c>
      <c r="U53">
        <v>7519</v>
      </c>
      <c r="V53">
        <v>4410</v>
      </c>
      <c r="W53">
        <v>4050</v>
      </c>
      <c r="X53">
        <v>3620</v>
      </c>
      <c r="Y53">
        <v>3925</v>
      </c>
      <c r="Z53">
        <v>3958</v>
      </c>
      <c r="AA53">
        <v>3710</v>
      </c>
      <c r="AB53">
        <v>3630</v>
      </c>
      <c r="AC53">
        <v>3480</v>
      </c>
      <c r="AD53">
        <v>3590</v>
      </c>
      <c r="AE53">
        <v>3830</v>
      </c>
      <c r="AF53">
        <v>983</v>
      </c>
      <c r="AG53">
        <v>47.5</v>
      </c>
      <c r="AH53">
        <v>28.899999600000001</v>
      </c>
      <c r="AI53">
        <v>0.1</v>
      </c>
      <c r="AJ53">
        <v>3.2</v>
      </c>
      <c r="AK53">
        <v>1.2</v>
      </c>
      <c r="AL53" s="3">
        <v>13605</v>
      </c>
      <c r="AM53" s="3">
        <v>1</v>
      </c>
    </row>
    <row r="54" spans="14:39" hidden="1" outlineLevel="1" x14ac:dyDescent="0.25">
      <c r="N54">
        <v>36</v>
      </c>
      <c r="O54">
        <v>36497.955110000003</v>
      </c>
      <c r="P54" t="s">
        <v>1747</v>
      </c>
      <c r="Q54">
        <v>6.9120001999999996</v>
      </c>
      <c r="R54">
        <v>4520</v>
      </c>
      <c r="S54">
        <v>4848</v>
      </c>
      <c r="T54">
        <v>5173</v>
      </c>
      <c r="U54">
        <v>5501</v>
      </c>
      <c r="V54">
        <v>3215</v>
      </c>
      <c r="W54">
        <v>3515</v>
      </c>
      <c r="X54">
        <v>3350</v>
      </c>
      <c r="Y54">
        <v>3320</v>
      </c>
      <c r="Z54">
        <v>3539</v>
      </c>
      <c r="AA54">
        <v>3260</v>
      </c>
      <c r="AB54">
        <v>3095</v>
      </c>
      <c r="AC54">
        <v>2900</v>
      </c>
      <c r="AD54">
        <v>2860</v>
      </c>
      <c r="AE54">
        <v>2995</v>
      </c>
      <c r="AF54">
        <v>739</v>
      </c>
      <c r="AG54">
        <v>49</v>
      </c>
      <c r="AH54">
        <v>25.5</v>
      </c>
      <c r="AI54">
        <v>0</v>
      </c>
      <c r="AJ54">
        <v>10.300000199999999</v>
      </c>
      <c r="AK54">
        <v>2.5</v>
      </c>
      <c r="AL54" s="3">
        <v>22222</v>
      </c>
      <c r="AM54" s="3">
        <v>1</v>
      </c>
    </row>
    <row r="55" spans="14:39" hidden="1" outlineLevel="1" x14ac:dyDescent="0.25">
      <c r="N55">
        <v>37</v>
      </c>
      <c r="O55">
        <v>1419.15335</v>
      </c>
      <c r="P55" t="s">
        <v>1746</v>
      </c>
      <c r="Q55">
        <v>0.26900000000000002</v>
      </c>
      <c r="R55">
        <v>78</v>
      </c>
      <c r="S55">
        <v>83</v>
      </c>
      <c r="T55">
        <v>88</v>
      </c>
      <c r="U55">
        <v>93</v>
      </c>
      <c r="V55">
        <v>56</v>
      </c>
      <c r="W55">
        <v>56</v>
      </c>
      <c r="X55">
        <v>30</v>
      </c>
      <c r="Y55">
        <v>1</v>
      </c>
      <c r="Z55">
        <v>2</v>
      </c>
      <c r="AA55">
        <v>3</v>
      </c>
      <c r="AB55">
        <v>0</v>
      </c>
      <c r="AC55">
        <v>0</v>
      </c>
      <c r="AD55">
        <v>0</v>
      </c>
      <c r="AE55">
        <v>0</v>
      </c>
      <c r="AF55">
        <v>6</v>
      </c>
      <c r="AJ55">
        <v>10</v>
      </c>
      <c r="AL55" s="3">
        <v>15</v>
      </c>
      <c r="AM55" s="3">
        <v>1</v>
      </c>
    </row>
    <row r="56" spans="14:39" hidden="1" outlineLevel="1" x14ac:dyDescent="0.25">
      <c r="N56">
        <v>38</v>
      </c>
      <c r="O56">
        <v>17687.387299999999</v>
      </c>
      <c r="P56" t="s">
        <v>1748</v>
      </c>
      <c r="Q56">
        <v>3.3490000000000002</v>
      </c>
      <c r="R56">
        <v>14012</v>
      </c>
      <c r="S56">
        <v>15095</v>
      </c>
      <c r="T56">
        <v>16188</v>
      </c>
      <c r="U56">
        <v>17271</v>
      </c>
      <c r="V56">
        <v>9670</v>
      </c>
      <c r="W56">
        <v>8720</v>
      </c>
      <c r="X56">
        <v>9000</v>
      </c>
      <c r="Y56">
        <v>8115</v>
      </c>
      <c r="Z56">
        <v>8103</v>
      </c>
      <c r="AA56">
        <v>8045</v>
      </c>
      <c r="AB56">
        <v>8120</v>
      </c>
      <c r="AC56">
        <v>12800</v>
      </c>
      <c r="AD56">
        <v>9255</v>
      </c>
      <c r="AE56">
        <v>8995</v>
      </c>
      <c r="AF56">
        <v>1431</v>
      </c>
      <c r="AG56">
        <v>53.299999200000002</v>
      </c>
      <c r="AH56">
        <v>30.399999600000001</v>
      </c>
      <c r="AI56">
        <v>0.1</v>
      </c>
      <c r="AJ56">
        <v>2.4000001000000002</v>
      </c>
      <c r="AK56">
        <v>1.4</v>
      </c>
      <c r="AL56" s="3">
        <v>32385</v>
      </c>
      <c r="AM56" s="3">
        <v>1</v>
      </c>
    </row>
    <row r="57" spans="14:39" hidden="1" outlineLevel="1" x14ac:dyDescent="0.25">
      <c r="N57">
        <v>39</v>
      </c>
      <c r="O57">
        <v>1775.51836</v>
      </c>
      <c r="P57" t="s">
        <v>1749</v>
      </c>
      <c r="Q57">
        <v>0.33600000000000002</v>
      </c>
      <c r="R57">
        <v>5698</v>
      </c>
      <c r="S57">
        <v>6069</v>
      </c>
      <c r="T57">
        <v>6400</v>
      </c>
      <c r="U57">
        <v>6731</v>
      </c>
      <c r="V57">
        <v>4414</v>
      </c>
      <c r="W57">
        <v>4414</v>
      </c>
      <c r="X57">
        <v>4105</v>
      </c>
      <c r="Y57">
        <v>1</v>
      </c>
      <c r="Z57">
        <v>2</v>
      </c>
      <c r="AA57">
        <v>3</v>
      </c>
      <c r="AB57">
        <v>0</v>
      </c>
      <c r="AC57">
        <v>0</v>
      </c>
      <c r="AD57">
        <v>0</v>
      </c>
      <c r="AE57">
        <v>0</v>
      </c>
      <c r="AF57">
        <v>441</v>
      </c>
      <c r="AJ57">
        <v>10</v>
      </c>
      <c r="AL57" s="3">
        <v>1483</v>
      </c>
      <c r="AM57" s="3">
        <v>1</v>
      </c>
    </row>
    <row r="58" spans="14:39" hidden="1" outlineLevel="1" x14ac:dyDescent="0.25">
      <c r="N58">
        <v>40</v>
      </c>
      <c r="O58">
        <v>1435.8274739999999</v>
      </c>
      <c r="P58" t="s">
        <v>1750</v>
      </c>
      <c r="Q58">
        <v>0.27200000000000002</v>
      </c>
      <c r="R58">
        <v>78</v>
      </c>
      <c r="S58">
        <v>83</v>
      </c>
      <c r="T58">
        <v>88</v>
      </c>
      <c r="U58">
        <v>93</v>
      </c>
      <c r="V58">
        <v>56</v>
      </c>
      <c r="W58">
        <v>56</v>
      </c>
      <c r="X58">
        <v>30</v>
      </c>
      <c r="Y58">
        <v>1</v>
      </c>
      <c r="Z58">
        <v>2</v>
      </c>
      <c r="AA58">
        <v>3</v>
      </c>
      <c r="AB58">
        <v>0</v>
      </c>
      <c r="AC58">
        <v>0</v>
      </c>
      <c r="AD58">
        <v>0</v>
      </c>
      <c r="AE58">
        <v>0</v>
      </c>
      <c r="AF58">
        <v>6</v>
      </c>
      <c r="AJ58">
        <v>10</v>
      </c>
      <c r="AL58" s="3">
        <v>15</v>
      </c>
      <c r="AM58" s="3">
        <v>1</v>
      </c>
    </row>
    <row r="59" spans="14:39" hidden="1" outlineLevel="1" x14ac:dyDescent="0.25">
      <c r="N59">
        <v>41</v>
      </c>
      <c r="O59">
        <v>17535.780449999998</v>
      </c>
      <c r="P59" t="s">
        <v>1747</v>
      </c>
      <c r="Q59">
        <v>3.3180000999999999</v>
      </c>
      <c r="R59">
        <v>14012</v>
      </c>
      <c r="S59">
        <v>15095</v>
      </c>
      <c r="T59">
        <v>16188</v>
      </c>
      <c r="U59">
        <v>17271</v>
      </c>
      <c r="V59">
        <v>9670</v>
      </c>
      <c r="W59">
        <v>8720</v>
      </c>
      <c r="X59">
        <v>9000</v>
      </c>
      <c r="Y59">
        <v>8115</v>
      </c>
      <c r="Z59">
        <v>8103</v>
      </c>
      <c r="AA59">
        <v>8045</v>
      </c>
      <c r="AB59">
        <v>8120</v>
      </c>
      <c r="AC59">
        <v>12800</v>
      </c>
      <c r="AD59">
        <v>9255</v>
      </c>
      <c r="AE59">
        <v>8995</v>
      </c>
      <c r="AF59">
        <v>1431</v>
      </c>
      <c r="AG59">
        <v>53.299999200000002</v>
      </c>
      <c r="AH59">
        <v>30.399999600000001</v>
      </c>
      <c r="AI59">
        <v>0.1</v>
      </c>
      <c r="AJ59">
        <v>2.4000001000000002</v>
      </c>
      <c r="AK59">
        <v>1.4</v>
      </c>
      <c r="AL59" s="3">
        <v>32085</v>
      </c>
      <c r="AM59" s="3">
        <v>1</v>
      </c>
    </row>
    <row r="60" spans="14:39" hidden="1" outlineLevel="1" x14ac:dyDescent="0.25">
      <c r="N60">
        <v>42</v>
      </c>
      <c r="O60">
        <v>16370.23004</v>
      </c>
      <c r="P60" t="s">
        <v>1747</v>
      </c>
      <c r="Q60">
        <v>3.1040000999999999</v>
      </c>
      <c r="R60">
        <v>6187</v>
      </c>
      <c r="S60">
        <v>6633</v>
      </c>
      <c r="T60">
        <v>7078</v>
      </c>
      <c r="U60">
        <v>7519</v>
      </c>
      <c r="V60">
        <v>4410</v>
      </c>
      <c r="W60">
        <v>4050</v>
      </c>
      <c r="X60">
        <v>3620</v>
      </c>
      <c r="Y60">
        <v>3925</v>
      </c>
      <c r="Z60">
        <v>3958</v>
      </c>
      <c r="AA60">
        <v>3710</v>
      </c>
      <c r="AB60">
        <v>3630</v>
      </c>
      <c r="AC60">
        <v>3480</v>
      </c>
      <c r="AD60">
        <v>3590</v>
      </c>
      <c r="AE60">
        <v>3830</v>
      </c>
      <c r="AF60">
        <v>983</v>
      </c>
      <c r="AG60">
        <v>47.5</v>
      </c>
      <c r="AH60">
        <v>28.899999600000001</v>
      </c>
      <c r="AI60">
        <v>0.1</v>
      </c>
      <c r="AJ60">
        <v>3.2</v>
      </c>
      <c r="AK60">
        <v>1.2</v>
      </c>
      <c r="AL60" s="3">
        <v>13689</v>
      </c>
      <c r="AM60" s="3">
        <v>1</v>
      </c>
    </row>
    <row r="61" spans="14:39" hidden="1" outlineLevel="1" x14ac:dyDescent="0.25">
      <c r="N61">
        <v>43</v>
      </c>
      <c r="O61">
        <v>1931.2857819999999</v>
      </c>
      <c r="P61" t="s">
        <v>1746</v>
      </c>
      <c r="Q61">
        <v>0.36599999999999999</v>
      </c>
      <c r="R61">
        <v>6671</v>
      </c>
      <c r="S61">
        <v>7105</v>
      </c>
      <c r="T61">
        <v>7492</v>
      </c>
      <c r="U61">
        <v>7880</v>
      </c>
      <c r="V61">
        <v>5167</v>
      </c>
      <c r="W61">
        <v>5167</v>
      </c>
      <c r="X61">
        <v>5245</v>
      </c>
      <c r="Y61">
        <v>1</v>
      </c>
      <c r="Z61">
        <v>2</v>
      </c>
      <c r="AA61">
        <v>3</v>
      </c>
      <c r="AB61">
        <v>0</v>
      </c>
      <c r="AC61">
        <v>0</v>
      </c>
      <c r="AD61">
        <v>0</v>
      </c>
      <c r="AE61">
        <v>0</v>
      </c>
      <c r="AF61">
        <v>517</v>
      </c>
      <c r="AJ61">
        <v>10</v>
      </c>
      <c r="AL61" s="3">
        <v>1891</v>
      </c>
      <c r="AM61" s="3">
        <v>1</v>
      </c>
    </row>
    <row r="62" spans="14:39" hidden="1" outlineLevel="1" x14ac:dyDescent="0.25">
      <c r="N62">
        <v>44</v>
      </c>
      <c r="O62">
        <v>5369.2250720000002</v>
      </c>
      <c r="P62" t="s">
        <v>1748</v>
      </c>
      <c r="Q62">
        <v>1.016</v>
      </c>
      <c r="R62">
        <v>12309</v>
      </c>
      <c r="S62">
        <v>13261</v>
      </c>
      <c r="T62">
        <v>14221</v>
      </c>
      <c r="U62">
        <v>15172</v>
      </c>
      <c r="V62">
        <v>8495</v>
      </c>
      <c r="W62">
        <v>6665</v>
      </c>
      <c r="X62">
        <v>5900</v>
      </c>
      <c r="Y62">
        <v>5320</v>
      </c>
      <c r="Z62">
        <v>5314</v>
      </c>
      <c r="AA62">
        <v>5280</v>
      </c>
      <c r="AB62">
        <v>5325</v>
      </c>
      <c r="AC62">
        <v>9515</v>
      </c>
      <c r="AD62">
        <v>5105</v>
      </c>
      <c r="AE62">
        <v>4960</v>
      </c>
      <c r="AF62">
        <v>1674</v>
      </c>
      <c r="AG62">
        <v>50.200000799999998</v>
      </c>
      <c r="AH62">
        <v>28.700000800000002</v>
      </c>
      <c r="AI62">
        <v>0.1</v>
      </c>
      <c r="AJ62">
        <v>2.8</v>
      </c>
      <c r="AK62">
        <v>1.3</v>
      </c>
      <c r="AL62" s="3">
        <v>8631</v>
      </c>
      <c r="AM62" s="3">
        <v>1</v>
      </c>
    </row>
    <row r="63" spans="14:39" hidden="1" outlineLevel="1" x14ac:dyDescent="0.25">
      <c r="N63">
        <v>45</v>
      </c>
      <c r="O63">
        <v>1592.100743</v>
      </c>
      <c r="P63" t="s">
        <v>1745</v>
      </c>
      <c r="Q63">
        <v>0.30199999999999999</v>
      </c>
      <c r="R63">
        <v>734</v>
      </c>
      <c r="S63">
        <v>766</v>
      </c>
      <c r="T63">
        <v>791</v>
      </c>
      <c r="U63">
        <v>817</v>
      </c>
      <c r="V63">
        <v>638</v>
      </c>
      <c r="W63">
        <v>638</v>
      </c>
      <c r="X63">
        <v>805</v>
      </c>
      <c r="Y63">
        <v>1</v>
      </c>
      <c r="Z63">
        <v>2</v>
      </c>
      <c r="AA63">
        <v>3</v>
      </c>
      <c r="AB63">
        <v>0</v>
      </c>
      <c r="AC63">
        <v>0</v>
      </c>
      <c r="AD63">
        <v>0</v>
      </c>
      <c r="AE63">
        <v>0</v>
      </c>
      <c r="AF63">
        <v>64</v>
      </c>
      <c r="AJ63">
        <v>10</v>
      </c>
      <c r="AL63" s="3">
        <v>193</v>
      </c>
      <c r="AM63" s="3">
        <v>1</v>
      </c>
    </row>
    <row r="64" spans="14:39" hidden="1" outlineLevel="1" x14ac:dyDescent="0.25">
      <c r="N64">
        <v>46</v>
      </c>
      <c r="O64">
        <v>64947.154199999997</v>
      </c>
      <c r="P64">
        <v>73</v>
      </c>
      <c r="Q64">
        <v>12.277999899999999</v>
      </c>
      <c r="R64">
        <v>1051</v>
      </c>
      <c r="S64">
        <v>1138</v>
      </c>
      <c r="T64">
        <v>1226</v>
      </c>
      <c r="U64">
        <v>1314</v>
      </c>
      <c r="V64">
        <v>700</v>
      </c>
      <c r="W64">
        <v>631</v>
      </c>
      <c r="X64">
        <v>612</v>
      </c>
      <c r="Y64">
        <v>580</v>
      </c>
      <c r="Z64">
        <v>595</v>
      </c>
      <c r="AA64">
        <v>570</v>
      </c>
      <c r="AB64">
        <v>518</v>
      </c>
      <c r="AC64">
        <v>515</v>
      </c>
      <c r="AD64">
        <v>443</v>
      </c>
      <c r="AE64">
        <v>426</v>
      </c>
      <c r="AF64">
        <v>180</v>
      </c>
      <c r="AG64">
        <v>36.799999200000002</v>
      </c>
      <c r="AH64">
        <v>34.5</v>
      </c>
      <c r="AI64">
        <v>0</v>
      </c>
      <c r="AJ64">
        <v>7.9000000999999997</v>
      </c>
      <c r="AK64">
        <v>2.9000001000000002</v>
      </c>
      <c r="AL64" s="3">
        <v>8595</v>
      </c>
      <c r="AM64" s="3">
        <v>1</v>
      </c>
    </row>
    <row r="65" spans="14:39" hidden="1" outlineLevel="1" x14ac:dyDescent="0.25">
      <c r="N65">
        <v>47</v>
      </c>
      <c r="O65">
        <v>63420.249129999997</v>
      </c>
      <c r="P65" t="s">
        <v>1748</v>
      </c>
      <c r="Q65">
        <v>12.010999699999999</v>
      </c>
      <c r="R65">
        <v>4717</v>
      </c>
      <c r="S65">
        <v>5059</v>
      </c>
      <c r="T65">
        <v>5398</v>
      </c>
      <c r="U65">
        <v>5740</v>
      </c>
      <c r="V65">
        <v>3355</v>
      </c>
      <c r="W65">
        <v>3280</v>
      </c>
      <c r="X65">
        <v>3330</v>
      </c>
      <c r="Y65">
        <v>3340</v>
      </c>
      <c r="Z65">
        <v>3562</v>
      </c>
      <c r="AA65">
        <v>3280</v>
      </c>
      <c r="AB65">
        <v>2855</v>
      </c>
      <c r="AC65">
        <v>2765</v>
      </c>
      <c r="AD65">
        <v>2850</v>
      </c>
      <c r="AE65">
        <v>2855</v>
      </c>
      <c r="AF65">
        <v>795</v>
      </c>
      <c r="AG65">
        <v>48.5</v>
      </c>
      <c r="AH65">
        <v>25.299999199999998</v>
      </c>
      <c r="AI65">
        <v>0</v>
      </c>
      <c r="AJ65">
        <v>6.4000000999999997</v>
      </c>
      <c r="AK65">
        <v>2.5</v>
      </c>
      <c r="AL65" s="3">
        <v>40297</v>
      </c>
      <c r="AM65" s="3">
        <v>1</v>
      </c>
    </row>
    <row r="66" spans="14:39" hidden="1" outlineLevel="1" x14ac:dyDescent="0.25">
      <c r="N66">
        <v>48</v>
      </c>
      <c r="O66">
        <v>41943.39127</v>
      </c>
      <c r="P66" t="s">
        <v>1748</v>
      </c>
      <c r="Q66">
        <v>7.9439998000000003</v>
      </c>
      <c r="R66">
        <v>6328</v>
      </c>
      <c r="S66">
        <v>6783</v>
      </c>
      <c r="T66">
        <v>7239</v>
      </c>
      <c r="U66">
        <v>7690</v>
      </c>
      <c r="V66">
        <v>4510</v>
      </c>
      <c r="W66">
        <v>4140</v>
      </c>
      <c r="X66">
        <v>3665</v>
      </c>
      <c r="Y66">
        <v>3975</v>
      </c>
      <c r="Z66">
        <v>4040</v>
      </c>
      <c r="AA66">
        <v>3785</v>
      </c>
      <c r="AB66">
        <v>3705</v>
      </c>
      <c r="AC66">
        <v>3655</v>
      </c>
      <c r="AD66">
        <v>3585</v>
      </c>
      <c r="AE66">
        <v>3825</v>
      </c>
      <c r="AF66">
        <v>992</v>
      </c>
      <c r="AG66">
        <v>47.700000799999998</v>
      </c>
      <c r="AH66">
        <v>29</v>
      </c>
      <c r="AI66">
        <v>0.1</v>
      </c>
      <c r="AJ66">
        <v>3.2</v>
      </c>
      <c r="AK66">
        <v>1.2</v>
      </c>
      <c r="AL66" s="3">
        <v>35827</v>
      </c>
      <c r="AM66" s="3">
        <v>1</v>
      </c>
    </row>
    <row r="67" spans="14:39" hidden="1" outlineLevel="1" x14ac:dyDescent="0.25">
      <c r="N67">
        <v>49</v>
      </c>
      <c r="O67">
        <v>5310.2843300000004</v>
      </c>
      <c r="P67" t="s">
        <v>1748</v>
      </c>
      <c r="Q67">
        <v>1.4170001000000001</v>
      </c>
      <c r="R67">
        <v>23488</v>
      </c>
      <c r="S67">
        <v>25304</v>
      </c>
      <c r="T67">
        <v>27136</v>
      </c>
      <c r="U67">
        <v>28951</v>
      </c>
      <c r="V67">
        <v>16210</v>
      </c>
      <c r="W67">
        <v>14615</v>
      </c>
      <c r="X67">
        <v>15630</v>
      </c>
      <c r="Y67">
        <v>14090</v>
      </c>
      <c r="Z67">
        <v>14071</v>
      </c>
      <c r="AA67">
        <v>13725</v>
      </c>
      <c r="AB67">
        <v>14100</v>
      </c>
      <c r="AC67">
        <v>14355</v>
      </c>
      <c r="AD67">
        <v>13770</v>
      </c>
      <c r="AE67">
        <v>13855</v>
      </c>
      <c r="AF67">
        <v>1394</v>
      </c>
      <c r="AG67">
        <v>61.400001500000002</v>
      </c>
      <c r="AH67">
        <v>28.700000800000002</v>
      </c>
      <c r="AI67">
        <v>0</v>
      </c>
      <c r="AJ67">
        <v>2</v>
      </c>
      <c r="AK67">
        <v>1.3</v>
      </c>
      <c r="AL67" s="3">
        <v>22970</v>
      </c>
      <c r="AM67" s="3">
        <v>1</v>
      </c>
    </row>
    <row r="68" spans="14:39" hidden="1" outlineLevel="1" x14ac:dyDescent="0.25">
      <c r="N68">
        <v>50</v>
      </c>
      <c r="O68">
        <v>34733.559520000003</v>
      </c>
      <c r="P68" t="s">
        <v>1747</v>
      </c>
      <c r="Q68">
        <v>6.5780000999999997</v>
      </c>
      <c r="R68">
        <v>5717</v>
      </c>
      <c r="S68">
        <v>6129</v>
      </c>
      <c r="T68">
        <v>6540</v>
      </c>
      <c r="U68">
        <v>6948</v>
      </c>
      <c r="V68">
        <v>4075</v>
      </c>
      <c r="W68">
        <v>3515</v>
      </c>
      <c r="X68">
        <v>3590</v>
      </c>
      <c r="Y68">
        <v>3895</v>
      </c>
      <c r="Z68">
        <v>3931</v>
      </c>
      <c r="AA68">
        <v>3685</v>
      </c>
      <c r="AB68">
        <v>3605</v>
      </c>
      <c r="AC68">
        <v>3455</v>
      </c>
      <c r="AD68">
        <v>3565</v>
      </c>
      <c r="AE68">
        <v>3805</v>
      </c>
      <c r="AF68">
        <v>884</v>
      </c>
      <c r="AG68">
        <v>44.5</v>
      </c>
      <c r="AH68">
        <v>32.799999200000002</v>
      </c>
      <c r="AI68">
        <v>0</v>
      </c>
      <c r="AJ68">
        <v>3.3</v>
      </c>
      <c r="AK68">
        <v>1</v>
      </c>
      <c r="AL68" s="3">
        <v>26805</v>
      </c>
      <c r="AM68" s="3">
        <v>1</v>
      </c>
    </row>
    <row r="69" spans="14:39" hidden="1" outlineLevel="1" x14ac:dyDescent="0.25">
      <c r="N69">
        <v>51</v>
      </c>
      <c r="O69">
        <v>10683.741980000001</v>
      </c>
      <c r="P69" t="s">
        <v>1748</v>
      </c>
      <c r="Q69">
        <v>2.0230000000000001</v>
      </c>
      <c r="R69">
        <v>6229</v>
      </c>
      <c r="S69">
        <v>6678</v>
      </c>
      <c r="T69">
        <v>7126</v>
      </c>
      <c r="U69">
        <v>7570</v>
      </c>
      <c r="V69">
        <v>4440</v>
      </c>
      <c r="W69">
        <v>4075</v>
      </c>
      <c r="X69">
        <v>3610</v>
      </c>
      <c r="Y69">
        <v>3915</v>
      </c>
      <c r="Z69">
        <v>3980</v>
      </c>
      <c r="AA69">
        <v>3730</v>
      </c>
      <c r="AB69">
        <v>3650</v>
      </c>
      <c r="AC69">
        <v>3600</v>
      </c>
      <c r="AD69">
        <v>3530</v>
      </c>
      <c r="AE69">
        <v>3765</v>
      </c>
      <c r="AF69">
        <v>981</v>
      </c>
      <c r="AG69">
        <v>47.599998499999998</v>
      </c>
      <c r="AH69">
        <v>29</v>
      </c>
      <c r="AI69">
        <v>0.1</v>
      </c>
      <c r="AJ69">
        <v>3.2</v>
      </c>
      <c r="AK69">
        <v>1.2</v>
      </c>
      <c r="AL69" s="3">
        <v>8982</v>
      </c>
      <c r="AM69" s="3">
        <v>1</v>
      </c>
    </row>
    <row r="70" spans="14:39" hidden="1" outlineLevel="1" x14ac:dyDescent="0.25">
      <c r="N70">
        <v>52</v>
      </c>
      <c r="O70">
        <v>53920.439619999997</v>
      </c>
      <c r="P70" t="s">
        <v>1748</v>
      </c>
      <c r="Q70">
        <v>10.213000299999999</v>
      </c>
      <c r="R70">
        <v>11918</v>
      </c>
      <c r="S70">
        <v>12776</v>
      </c>
      <c r="T70">
        <v>13634</v>
      </c>
      <c r="U70">
        <v>14484</v>
      </c>
      <c r="V70">
        <v>8495</v>
      </c>
      <c r="W70">
        <v>6665</v>
      </c>
      <c r="X70">
        <v>5900</v>
      </c>
      <c r="Y70">
        <v>5320</v>
      </c>
      <c r="Z70">
        <v>5314</v>
      </c>
      <c r="AA70">
        <v>5280</v>
      </c>
      <c r="AB70">
        <v>5325</v>
      </c>
      <c r="AC70">
        <v>5250</v>
      </c>
      <c r="AD70">
        <v>5150</v>
      </c>
      <c r="AE70">
        <v>4960</v>
      </c>
      <c r="AF70">
        <v>1181</v>
      </c>
      <c r="AG70">
        <v>52.599998499999998</v>
      </c>
      <c r="AH70">
        <v>32.099998499999998</v>
      </c>
      <c r="AI70">
        <v>0.1</v>
      </c>
      <c r="AJ70">
        <v>1.7</v>
      </c>
      <c r="AK70">
        <v>1.3</v>
      </c>
      <c r="AL70" s="3">
        <v>86759</v>
      </c>
      <c r="AM70" s="3">
        <v>1</v>
      </c>
    </row>
    <row r="71" spans="14:39" hidden="1" outlineLevel="1" x14ac:dyDescent="0.25">
      <c r="N71">
        <v>53</v>
      </c>
      <c r="O71">
        <v>18686.637279999999</v>
      </c>
      <c r="P71" t="s">
        <v>1748</v>
      </c>
      <c r="Q71">
        <v>3.5369999000000001</v>
      </c>
      <c r="R71">
        <v>4717</v>
      </c>
      <c r="S71">
        <v>5059</v>
      </c>
      <c r="T71">
        <v>5398</v>
      </c>
      <c r="U71">
        <v>5740</v>
      </c>
      <c r="V71">
        <v>3355</v>
      </c>
      <c r="W71">
        <v>3280</v>
      </c>
      <c r="X71">
        <v>3330</v>
      </c>
      <c r="Y71">
        <v>3340</v>
      </c>
      <c r="Z71">
        <v>3559</v>
      </c>
      <c r="AA71">
        <v>3280</v>
      </c>
      <c r="AB71">
        <v>2855</v>
      </c>
      <c r="AC71">
        <v>2765</v>
      </c>
      <c r="AD71">
        <v>2725</v>
      </c>
      <c r="AE71">
        <v>2705</v>
      </c>
      <c r="AF71">
        <v>815</v>
      </c>
      <c r="AG71">
        <v>48.200000799999998</v>
      </c>
      <c r="AH71">
        <v>25.100000399999999</v>
      </c>
      <c r="AI71">
        <v>0</v>
      </c>
      <c r="AJ71">
        <v>5.4000000999999997</v>
      </c>
      <c r="AK71">
        <v>2.5</v>
      </c>
      <c r="AL71" s="3">
        <v>11867</v>
      </c>
      <c r="AM71" s="3">
        <v>1</v>
      </c>
    </row>
    <row r="72" spans="14:39" hidden="1" outlineLevel="1" x14ac:dyDescent="0.25">
      <c r="N72">
        <v>54</v>
      </c>
      <c r="O72">
        <v>5279.5151450000003</v>
      </c>
      <c r="P72">
        <v>18</v>
      </c>
      <c r="Q72">
        <v>9.0380000999999996</v>
      </c>
      <c r="R72">
        <v>2408</v>
      </c>
      <c r="S72">
        <v>2608</v>
      </c>
      <c r="T72">
        <v>2810</v>
      </c>
      <c r="U72">
        <v>3011</v>
      </c>
      <c r="V72">
        <v>1604</v>
      </c>
      <c r="W72">
        <v>1630</v>
      </c>
      <c r="X72">
        <v>1558</v>
      </c>
      <c r="Y72">
        <v>1602</v>
      </c>
      <c r="Z72">
        <v>1588</v>
      </c>
      <c r="AA72">
        <v>1601</v>
      </c>
      <c r="AB72">
        <v>1574</v>
      </c>
      <c r="AC72">
        <v>1435</v>
      </c>
      <c r="AD72">
        <v>1293</v>
      </c>
      <c r="AE72">
        <v>1260</v>
      </c>
      <c r="AF72">
        <v>107</v>
      </c>
      <c r="AG72">
        <v>57.200000799999998</v>
      </c>
      <c r="AH72">
        <v>35</v>
      </c>
      <c r="AI72">
        <v>0</v>
      </c>
      <c r="AJ72">
        <v>3</v>
      </c>
      <c r="AK72">
        <v>1.1000000000000001</v>
      </c>
      <c r="AL72" s="3">
        <v>14497</v>
      </c>
      <c r="AM72" s="3">
        <v>1</v>
      </c>
    </row>
    <row r="73" spans="14:39" hidden="1" outlineLevel="1" x14ac:dyDescent="0.25">
      <c r="N73">
        <v>55</v>
      </c>
      <c r="O73">
        <v>63413.05444</v>
      </c>
      <c r="P73" t="s">
        <v>1747</v>
      </c>
      <c r="Q73">
        <v>12.015999799999999</v>
      </c>
      <c r="R73">
        <v>4717</v>
      </c>
      <c r="S73">
        <v>5059</v>
      </c>
      <c r="T73">
        <v>5398</v>
      </c>
      <c r="U73">
        <v>5740</v>
      </c>
      <c r="V73">
        <v>3355</v>
      </c>
      <c r="W73">
        <v>3280</v>
      </c>
      <c r="X73">
        <v>3330</v>
      </c>
      <c r="Y73">
        <v>3340</v>
      </c>
      <c r="Z73">
        <v>3562</v>
      </c>
      <c r="AA73">
        <v>3280</v>
      </c>
      <c r="AB73">
        <v>2855</v>
      </c>
      <c r="AC73">
        <v>2765</v>
      </c>
      <c r="AD73">
        <v>2850</v>
      </c>
      <c r="AE73">
        <v>2855</v>
      </c>
      <c r="AF73">
        <v>795</v>
      </c>
      <c r="AG73">
        <v>48.5</v>
      </c>
      <c r="AH73">
        <v>25.299999199999998</v>
      </c>
      <c r="AI73">
        <v>0</v>
      </c>
      <c r="AJ73">
        <v>6.4000000999999997</v>
      </c>
      <c r="AK73">
        <v>2.5</v>
      </c>
      <c r="AL73" s="3">
        <v>40314</v>
      </c>
      <c r="AM73" s="3">
        <v>1</v>
      </c>
    </row>
    <row r="74" spans="14:39" hidden="1" outlineLevel="1" x14ac:dyDescent="0.25">
      <c r="N74">
        <v>56</v>
      </c>
      <c r="O74">
        <v>2449.9964169999998</v>
      </c>
      <c r="P74">
        <v>73</v>
      </c>
      <c r="Q74">
        <v>0.46300000000000002</v>
      </c>
      <c r="R74">
        <v>1619</v>
      </c>
      <c r="S74">
        <v>1744</v>
      </c>
      <c r="T74">
        <v>1868</v>
      </c>
      <c r="U74">
        <v>1992</v>
      </c>
      <c r="V74">
        <v>1123</v>
      </c>
      <c r="W74">
        <v>1065</v>
      </c>
      <c r="X74">
        <v>1054</v>
      </c>
      <c r="Y74">
        <v>884</v>
      </c>
      <c r="Z74">
        <v>881</v>
      </c>
      <c r="AA74">
        <v>765</v>
      </c>
      <c r="AB74">
        <v>779</v>
      </c>
      <c r="AC74">
        <v>728</v>
      </c>
      <c r="AD74">
        <v>714</v>
      </c>
      <c r="AE74">
        <v>706</v>
      </c>
      <c r="AF74">
        <v>158</v>
      </c>
      <c r="AG74">
        <v>44</v>
      </c>
      <c r="AH74">
        <v>39.700000799999998</v>
      </c>
      <c r="AI74">
        <v>0</v>
      </c>
      <c r="AJ74">
        <v>0</v>
      </c>
      <c r="AK74">
        <v>2.2000000000000002</v>
      </c>
      <c r="AL74" s="3">
        <v>520</v>
      </c>
      <c r="AM74" s="3">
        <v>1</v>
      </c>
    </row>
    <row r="75" spans="14:39" hidden="1" outlineLevel="1" x14ac:dyDescent="0.25">
      <c r="N75">
        <v>57</v>
      </c>
      <c r="O75">
        <v>10627.88378</v>
      </c>
      <c r="P75" t="s">
        <v>1747</v>
      </c>
      <c r="Q75">
        <v>2.0129999999999999</v>
      </c>
      <c r="R75">
        <v>5710</v>
      </c>
      <c r="S75">
        <v>6121</v>
      </c>
      <c r="T75">
        <v>6532</v>
      </c>
      <c r="U75">
        <v>6939</v>
      </c>
      <c r="V75">
        <v>4070</v>
      </c>
      <c r="W75">
        <v>3510</v>
      </c>
      <c r="X75">
        <v>3585</v>
      </c>
      <c r="Y75">
        <v>3885</v>
      </c>
      <c r="Z75">
        <v>3920</v>
      </c>
      <c r="AA75">
        <v>3675</v>
      </c>
      <c r="AB75">
        <v>3595</v>
      </c>
      <c r="AC75">
        <v>3445</v>
      </c>
      <c r="AD75">
        <v>3555</v>
      </c>
      <c r="AE75">
        <v>3795</v>
      </c>
      <c r="AF75">
        <v>871</v>
      </c>
      <c r="AG75">
        <v>44.599998499999998</v>
      </c>
      <c r="AH75">
        <v>32.900001500000002</v>
      </c>
      <c r="AI75">
        <v>0</v>
      </c>
      <c r="AJ75">
        <v>3.4000001000000002</v>
      </c>
      <c r="AK75">
        <v>1</v>
      </c>
      <c r="AL75" s="3">
        <v>8193</v>
      </c>
      <c r="AM75" s="3">
        <v>1</v>
      </c>
    </row>
    <row r="76" spans="14:39" hidden="1" outlineLevel="1" x14ac:dyDescent="0.25">
      <c r="N76">
        <v>58</v>
      </c>
      <c r="O76">
        <v>36458.398330000004</v>
      </c>
      <c r="P76" t="s">
        <v>1748</v>
      </c>
      <c r="Q76">
        <v>6.9039998000000002</v>
      </c>
      <c r="R76">
        <v>4520</v>
      </c>
      <c r="S76">
        <v>4848</v>
      </c>
      <c r="T76">
        <v>5173</v>
      </c>
      <c r="U76">
        <v>5501</v>
      </c>
      <c r="V76">
        <v>3215</v>
      </c>
      <c r="W76">
        <v>3515</v>
      </c>
      <c r="X76">
        <v>3350</v>
      </c>
      <c r="Y76">
        <v>3320</v>
      </c>
      <c r="Z76">
        <v>3539</v>
      </c>
      <c r="AA76">
        <v>3260</v>
      </c>
      <c r="AB76">
        <v>3095</v>
      </c>
      <c r="AC76">
        <v>2900</v>
      </c>
      <c r="AD76">
        <v>2860</v>
      </c>
      <c r="AE76">
        <v>2995</v>
      </c>
      <c r="AF76">
        <v>739</v>
      </c>
      <c r="AG76">
        <v>49</v>
      </c>
      <c r="AH76">
        <v>25.5</v>
      </c>
      <c r="AI76">
        <v>0</v>
      </c>
      <c r="AJ76">
        <v>10.300000199999999</v>
      </c>
      <c r="AK76">
        <v>2.5</v>
      </c>
      <c r="AL76" s="3">
        <v>22196</v>
      </c>
      <c r="AM76" s="3">
        <v>1</v>
      </c>
    </row>
    <row r="77" spans="14:39" hidden="1" outlineLevel="1" x14ac:dyDescent="0.25">
      <c r="N77">
        <v>59</v>
      </c>
      <c r="O77">
        <v>10490.61346</v>
      </c>
      <c r="P77" t="s">
        <v>1748</v>
      </c>
      <c r="Q77">
        <v>1.9890000000000001</v>
      </c>
      <c r="R77">
        <v>23474</v>
      </c>
      <c r="S77">
        <v>25288</v>
      </c>
      <c r="T77">
        <v>27119</v>
      </c>
      <c r="U77">
        <v>28933</v>
      </c>
      <c r="V77">
        <v>16200</v>
      </c>
      <c r="W77">
        <v>14610</v>
      </c>
      <c r="X77">
        <v>15080</v>
      </c>
      <c r="Y77">
        <v>13600</v>
      </c>
      <c r="Z77">
        <v>13582</v>
      </c>
      <c r="AA77">
        <v>13490</v>
      </c>
      <c r="AB77">
        <v>13610</v>
      </c>
      <c r="AC77">
        <v>13265</v>
      </c>
      <c r="AD77">
        <v>12450</v>
      </c>
      <c r="AE77">
        <v>12095</v>
      </c>
      <c r="AF77">
        <v>1296</v>
      </c>
      <c r="AG77">
        <v>61.799999200000002</v>
      </c>
      <c r="AH77">
        <v>28.899999600000001</v>
      </c>
      <c r="AI77">
        <v>0</v>
      </c>
      <c r="AJ77">
        <v>1.7</v>
      </c>
      <c r="AK77">
        <v>1.3</v>
      </c>
      <c r="AL77" s="3">
        <v>32222</v>
      </c>
      <c r="AM77" s="3">
        <v>1</v>
      </c>
    </row>
    <row r="78" spans="14:39" hidden="1" outlineLevel="1" x14ac:dyDescent="0.25">
      <c r="N78">
        <v>60</v>
      </c>
      <c r="O78">
        <v>10682.79414</v>
      </c>
      <c r="P78" t="s">
        <v>1747</v>
      </c>
      <c r="Q78">
        <v>2.0239999000000002</v>
      </c>
      <c r="R78">
        <v>6229</v>
      </c>
      <c r="S78">
        <v>6678</v>
      </c>
      <c r="T78">
        <v>7126</v>
      </c>
      <c r="U78">
        <v>7570</v>
      </c>
      <c r="V78">
        <v>4440</v>
      </c>
      <c r="W78">
        <v>4075</v>
      </c>
      <c r="X78">
        <v>3610</v>
      </c>
      <c r="Y78">
        <v>3915</v>
      </c>
      <c r="Z78">
        <v>3980</v>
      </c>
      <c r="AA78">
        <v>3730</v>
      </c>
      <c r="AB78">
        <v>3650</v>
      </c>
      <c r="AC78">
        <v>3600</v>
      </c>
      <c r="AD78">
        <v>3530</v>
      </c>
      <c r="AE78">
        <v>3765</v>
      </c>
      <c r="AF78">
        <v>981</v>
      </c>
      <c r="AG78">
        <v>47.599998499999998</v>
      </c>
      <c r="AH78">
        <v>29</v>
      </c>
      <c r="AI78">
        <v>0.1</v>
      </c>
      <c r="AJ78">
        <v>3.2</v>
      </c>
      <c r="AK78">
        <v>1.2</v>
      </c>
      <c r="AL78" s="3">
        <v>8987</v>
      </c>
      <c r="AM78" s="3">
        <v>1</v>
      </c>
    </row>
    <row r="79" spans="14:39" hidden="1" outlineLevel="1" x14ac:dyDescent="0.25">
      <c r="N79">
        <v>61</v>
      </c>
      <c r="O79">
        <v>23029.80802</v>
      </c>
      <c r="P79">
        <v>73</v>
      </c>
      <c r="Q79">
        <v>10.6630001</v>
      </c>
      <c r="R79">
        <v>1547</v>
      </c>
      <c r="S79">
        <v>1666</v>
      </c>
      <c r="T79">
        <v>1784</v>
      </c>
      <c r="U79">
        <v>1904</v>
      </c>
      <c r="V79">
        <v>1073</v>
      </c>
      <c r="W79">
        <v>1018</v>
      </c>
      <c r="X79">
        <v>1008</v>
      </c>
      <c r="Y79">
        <v>882</v>
      </c>
      <c r="Z79">
        <v>879</v>
      </c>
      <c r="AA79">
        <v>843</v>
      </c>
      <c r="AB79">
        <v>749</v>
      </c>
      <c r="AC79">
        <v>700</v>
      </c>
      <c r="AD79">
        <v>716</v>
      </c>
      <c r="AE79">
        <v>689</v>
      </c>
      <c r="AF79">
        <v>210</v>
      </c>
      <c r="AG79">
        <v>41.200000799999998</v>
      </c>
      <c r="AH79">
        <v>37.200000799999998</v>
      </c>
      <c r="AI79">
        <v>0</v>
      </c>
      <c r="AJ79">
        <v>7.9000000999999997</v>
      </c>
      <c r="AK79">
        <v>2.0999998999999998</v>
      </c>
      <c r="AL79" s="3">
        <v>11441</v>
      </c>
      <c r="AM79" s="3">
        <v>1</v>
      </c>
    </row>
    <row r="80" spans="14:39" hidden="1" outlineLevel="1" x14ac:dyDescent="0.25">
      <c r="N80">
        <v>62</v>
      </c>
      <c r="O80">
        <v>2449.9964169999998</v>
      </c>
      <c r="P80">
        <v>73</v>
      </c>
      <c r="Q80">
        <v>0.46300000000000002</v>
      </c>
      <c r="R80">
        <v>1619</v>
      </c>
      <c r="S80">
        <v>1744</v>
      </c>
      <c r="T80">
        <v>1868</v>
      </c>
      <c r="U80">
        <v>1992</v>
      </c>
      <c r="V80">
        <v>1123</v>
      </c>
      <c r="W80">
        <v>1065</v>
      </c>
      <c r="X80">
        <v>1054</v>
      </c>
      <c r="Y80">
        <v>884</v>
      </c>
      <c r="Z80">
        <v>881</v>
      </c>
      <c r="AA80">
        <v>765</v>
      </c>
      <c r="AB80">
        <v>779</v>
      </c>
      <c r="AC80">
        <v>728</v>
      </c>
      <c r="AD80">
        <v>714</v>
      </c>
      <c r="AE80">
        <v>706</v>
      </c>
      <c r="AF80">
        <v>158</v>
      </c>
      <c r="AG80">
        <v>44</v>
      </c>
      <c r="AH80">
        <v>39.700000799999998</v>
      </c>
      <c r="AI80">
        <v>0</v>
      </c>
      <c r="AJ80">
        <v>0</v>
      </c>
      <c r="AK80">
        <v>2.2000000000000002</v>
      </c>
      <c r="AL80" s="3">
        <v>520</v>
      </c>
      <c r="AM80" s="3">
        <v>1</v>
      </c>
    </row>
    <row r="81" spans="14:39" hidden="1" outlineLevel="1" x14ac:dyDescent="0.25">
      <c r="N81">
        <v>63</v>
      </c>
      <c r="O81">
        <v>3769.8121329999999</v>
      </c>
      <c r="P81">
        <v>73</v>
      </c>
      <c r="Q81">
        <v>0.94099999999999995</v>
      </c>
      <c r="R81">
        <v>1589</v>
      </c>
      <c r="S81">
        <v>1711</v>
      </c>
      <c r="T81">
        <v>1833</v>
      </c>
      <c r="U81">
        <v>1955</v>
      </c>
      <c r="V81">
        <v>1102</v>
      </c>
      <c r="W81">
        <v>1042</v>
      </c>
      <c r="X81">
        <v>1032</v>
      </c>
      <c r="Y81">
        <v>866</v>
      </c>
      <c r="Z81">
        <v>863</v>
      </c>
      <c r="AA81">
        <v>750</v>
      </c>
      <c r="AB81">
        <v>654</v>
      </c>
      <c r="AC81">
        <v>715</v>
      </c>
      <c r="AD81">
        <v>701</v>
      </c>
      <c r="AE81">
        <v>693</v>
      </c>
      <c r="AF81">
        <v>229</v>
      </c>
      <c r="AG81">
        <v>40.5</v>
      </c>
      <c r="AH81">
        <v>36.5</v>
      </c>
      <c r="AI81">
        <v>0</v>
      </c>
      <c r="AJ81">
        <v>5.9000000999999997</v>
      </c>
      <c r="AK81">
        <v>2.0999998999999998</v>
      </c>
      <c r="AL81" s="3">
        <v>1037</v>
      </c>
      <c r="AM81" s="3">
        <v>1</v>
      </c>
    </row>
    <row r="82" spans="14:39" hidden="1" outlineLevel="1" x14ac:dyDescent="0.25">
      <c r="N82">
        <v>64</v>
      </c>
      <c r="O82">
        <v>1222.678809</v>
      </c>
      <c r="P82">
        <v>73</v>
      </c>
      <c r="Q82">
        <v>0.23050000000000001</v>
      </c>
      <c r="R82">
        <v>1589</v>
      </c>
      <c r="S82">
        <v>1711</v>
      </c>
      <c r="T82">
        <v>1833</v>
      </c>
      <c r="U82">
        <v>1955</v>
      </c>
      <c r="V82">
        <v>1102</v>
      </c>
      <c r="W82">
        <v>1042</v>
      </c>
      <c r="X82">
        <v>1032</v>
      </c>
      <c r="Y82">
        <v>866</v>
      </c>
      <c r="Z82">
        <v>863</v>
      </c>
      <c r="AA82">
        <v>750</v>
      </c>
      <c r="AB82">
        <v>654</v>
      </c>
      <c r="AC82">
        <v>715</v>
      </c>
      <c r="AD82">
        <v>701</v>
      </c>
      <c r="AE82">
        <v>693</v>
      </c>
      <c r="AF82">
        <v>229</v>
      </c>
      <c r="AG82">
        <v>40.5</v>
      </c>
      <c r="AH82">
        <v>36.5</v>
      </c>
      <c r="AI82">
        <v>0</v>
      </c>
      <c r="AJ82">
        <v>5.9000000999999997</v>
      </c>
      <c r="AK82">
        <v>2.0999998999999998</v>
      </c>
      <c r="AL82" s="3">
        <v>254</v>
      </c>
      <c r="AM82" s="3">
        <v>1</v>
      </c>
    </row>
    <row r="83" spans="14:39" collapsed="1" x14ac:dyDescent="0.25">
      <c r="AL83" s="274">
        <f>SUM(AL19:AL82)</f>
        <v>1045589</v>
      </c>
      <c r="AM83" s="3">
        <v>1</v>
      </c>
    </row>
    <row r="85" spans="14:39" x14ac:dyDescent="0.25">
      <c r="N85" s="1" t="s">
        <v>1798</v>
      </c>
      <c r="AL85" s="116" t="s">
        <v>1798</v>
      </c>
    </row>
    <row r="86" spans="14:39" x14ac:dyDescent="0.25">
      <c r="N86" t="s">
        <v>474</v>
      </c>
      <c r="O86" t="s">
        <v>1773</v>
      </c>
      <c r="P86" t="s">
        <v>1772</v>
      </c>
      <c r="Q86" t="s">
        <v>1771</v>
      </c>
      <c r="R86" t="s">
        <v>1770</v>
      </c>
      <c r="S86" t="s">
        <v>1769</v>
      </c>
      <c r="T86" t="s">
        <v>1768</v>
      </c>
      <c r="U86" t="s">
        <v>1767</v>
      </c>
      <c r="V86" t="s">
        <v>1766</v>
      </c>
      <c r="W86" t="s">
        <v>1765</v>
      </c>
      <c r="X86" t="s">
        <v>1764</v>
      </c>
      <c r="Y86" t="s">
        <v>1763</v>
      </c>
      <c r="Z86" t="s">
        <v>1762</v>
      </c>
      <c r="AA86" t="s">
        <v>1761</v>
      </c>
      <c r="AB86" t="s">
        <v>1760</v>
      </c>
      <c r="AC86" t="s">
        <v>1759</v>
      </c>
      <c r="AD86" t="s">
        <v>1758</v>
      </c>
      <c r="AE86" t="s">
        <v>1757</v>
      </c>
      <c r="AF86" t="s">
        <v>1756</v>
      </c>
      <c r="AG86" t="s">
        <v>1755</v>
      </c>
      <c r="AH86" t="s">
        <v>1754</v>
      </c>
      <c r="AI86" t="s">
        <v>1753</v>
      </c>
      <c r="AJ86" t="s">
        <v>1752</v>
      </c>
      <c r="AK86" t="s">
        <v>1751</v>
      </c>
      <c r="AL86" s="3" t="s">
        <v>1902</v>
      </c>
      <c r="AM86" s="3" t="s">
        <v>239</v>
      </c>
    </row>
    <row r="87" spans="14:39" hidden="1" outlineLevel="1" x14ac:dyDescent="0.25">
      <c r="N87">
        <v>2</v>
      </c>
      <c r="O87">
        <v>95325.461111147903</v>
      </c>
      <c r="P87" t="s">
        <v>1795</v>
      </c>
      <c r="Q87">
        <v>18.0680008</v>
      </c>
      <c r="R87">
        <v>3652</v>
      </c>
      <c r="S87">
        <v>4006</v>
      </c>
      <c r="T87">
        <v>4359</v>
      </c>
      <c r="U87">
        <v>4711</v>
      </c>
      <c r="V87">
        <v>2239</v>
      </c>
      <c r="W87">
        <v>2060</v>
      </c>
      <c r="X87">
        <v>2093</v>
      </c>
      <c r="Y87">
        <v>2000</v>
      </c>
      <c r="Z87">
        <v>2020</v>
      </c>
      <c r="AA87">
        <v>1836</v>
      </c>
      <c r="AB87">
        <v>1718</v>
      </c>
      <c r="AC87">
        <v>1710</v>
      </c>
      <c r="AD87">
        <v>1619</v>
      </c>
      <c r="AE87">
        <v>1498</v>
      </c>
      <c r="AF87">
        <v>401</v>
      </c>
      <c r="AG87">
        <v>42.799999200000002</v>
      </c>
      <c r="AH87">
        <v>37.900001500000002</v>
      </c>
      <c r="AI87">
        <v>0.3</v>
      </c>
      <c r="AJ87">
        <v>5.9000000999999997</v>
      </c>
      <c r="AK87">
        <v>1.1000000000000001</v>
      </c>
      <c r="AL87" s="3">
        <v>40454</v>
      </c>
      <c r="AM87" s="3">
        <v>2</v>
      </c>
    </row>
    <row r="88" spans="14:39" hidden="1" outlineLevel="1" x14ac:dyDescent="0.25">
      <c r="N88">
        <v>3</v>
      </c>
      <c r="O88">
        <v>1251.84232313453</v>
      </c>
      <c r="P88">
        <v>79</v>
      </c>
      <c r="Q88">
        <v>0.23699999999999999</v>
      </c>
      <c r="R88">
        <v>7626</v>
      </c>
      <c r="S88">
        <v>8263</v>
      </c>
      <c r="T88">
        <v>8889</v>
      </c>
      <c r="U88">
        <v>9515</v>
      </c>
      <c r="V88">
        <v>5132</v>
      </c>
      <c r="W88">
        <v>4721</v>
      </c>
      <c r="X88">
        <v>4798</v>
      </c>
      <c r="Y88">
        <v>4686</v>
      </c>
      <c r="Z88">
        <v>4506</v>
      </c>
      <c r="AA88">
        <v>4153</v>
      </c>
      <c r="AB88">
        <v>3698</v>
      </c>
      <c r="AC88">
        <v>3665</v>
      </c>
      <c r="AD88">
        <v>3364</v>
      </c>
      <c r="AE88">
        <v>3180</v>
      </c>
      <c r="AF88">
        <v>908</v>
      </c>
      <c r="AG88">
        <v>45.400001500000002</v>
      </c>
      <c r="AH88">
        <v>35.200000799999998</v>
      </c>
      <c r="AI88">
        <v>0.3</v>
      </c>
      <c r="AJ88">
        <v>5.1999997999999996</v>
      </c>
      <c r="AK88">
        <v>1.4</v>
      </c>
      <c r="AL88" s="3">
        <v>1216</v>
      </c>
      <c r="AM88" s="3">
        <v>2</v>
      </c>
    </row>
    <row r="89" spans="14:39" hidden="1" outlineLevel="1" x14ac:dyDescent="0.25">
      <c r="N89">
        <v>4</v>
      </c>
      <c r="O89">
        <v>46379.390480888003</v>
      </c>
      <c r="P89">
        <v>18</v>
      </c>
      <c r="Q89">
        <v>8.7849997999999996</v>
      </c>
      <c r="R89">
        <v>4949</v>
      </c>
      <c r="S89">
        <v>5257</v>
      </c>
      <c r="T89">
        <v>5566</v>
      </c>
      <c r="U89">
        <v>5871</v>
      </c>
      <c r="V89">
        <v>3718</v>
      </c>
      <c r="W89">
        <v>3468</v>
      </c>
      <c r="X89">
        <v>4287</v>
      </c>
      <c r="Y89">
        <v>4166</v>
      </c>
      <c r="Z89">
        <v>4280</v>
      </c>
      <c r="AA89">
        <v>4095</v>
      </c>
      <c r="AB89">
        <v>4079</v>
      </c>
      <c r="AC89">
        <v>3700</v>
      </c>
      <c r="AD89">
        <v>3529</v>
      </c>
      <c r="AE89">
        <v>3939</v>
      </c>
      <c r="AF89">
        <v>123</v>
      </c>
      <c r="AG89">
        <v>66</v>
      </c>
      <c r="AH89">
        <v>30.5</v>
      </c>
      <c r="AI89">
        <v>0</v>
      </c>
      <c r="AJ89">
        <v>2.2999999999999998</v>
      </c>
      <c r="AK89">
        <v>0.2</v>
      </c>
      <c r="AL89" s="3">
        <v>32663</v>
      </c>
      <c r="AM89" s="3">
        <v>2</v>
      </c>
    </row>
    <row r="90" spans="14:39" hidden="1" outlineLevel="1" x14ac:dyDescent="0.25">
      <c r="N90">
        <v>7</v>
      </c>
      <c r="O90">
        <v>3081.3079871863301</v>
      </c>
      <c r="P90">
        <v>18</v>
      </c>
      <c r="Q90">
        <v>0.57899999999999996</v>
      </c>
      <c r="R90">
        <v>5263</v>
      </c>
      <c r="S90">
        <v>5703</v>
      </c>
      <c r="T90">
        <v>6135</v>
      </c>
      <c r="U90">
        <v>6567</v>
      </c>
      <c r="V90">
        <v>3542</v>
      </c>
      <c r="W90">
        <v>3897</v>
      </c>
      <c r="X90">
        <v>3501</v>
      </c>
      <c r="Y90">
        <v>3734</v>
      </c>
      <c r="Z90">
        <v>3586</v>
      </c>
      <c r="AA90">
        <v>3404</v>
      </c>
      <c r="AB90">
        <v>3242</v>
      </c>
      <c r="AC90">
        <v>3090</v>
      </c>
      <c r="AD90">
        <v>2853</v>
      </c>
      <c r="AE90">
        <v>2838</v>
      </c>
      <c r="AF90">
        <v>450</v>
      </c>
      <c r="AG90">
        <v>48.400001500000002</v>
      </c>
      <c r="AH90">
        <v>37.900001500000002</v>
      </c>
      <c r="AI90">
        <v>0</v>
      </c>
      <c r="AJ90">
        <v>3.2</v>
      </c>
      <c r="AK90">
        <v>0.9</v>
      </c>
      <c r="AL90" s="3">
        <v>2051</v>
      </c>
      <c r="AM90" s="3">
        <v>2</v>
      </c>
    </row>
    <row r="91" spans="14:39" hidden="1" outlineLevel="1" x14ac:dyDescent="0.25">
      <c r="N91">
        <v>9</v>
      </c>
      <c r="O91">
        <v>95343.135208843101</v>
      </c>
      <c r="P91" t="s">
        <v>1792</v>
      </c>
      <c r="Q91">
        <v>18.059000000000001</v>
      </c>
      <c r="R91">
        <v>3652</v>
      </c>
      <c r="S91">
        <v>4006</v>
      </c>
      <c r="T91">
        <v>4359</v>
      </c>
      <c r="U91">
        <v>4711</v>
      </c>
      <c r="V91">
        <v>2239</v>
      </c>
      <c r="W91">
        <v>2060</v>
      </c>
      <c r="X91">
        <v>2093</v>
      </c>
      <c r="Y91">
        <v>2000</v>
      </c>
      <c r="Z91">
        <v>2020</v>
      </c>
      <c r="AA91">
        <v>1836</v>
      </c>
      <c r="AB91">
        <v>1718</v>
      </c>
      <c r="AC91">
        <v>1710</v>
      </c>
      <c r="AD91">
        <v>1619</v>
      </c>
      <c r="AE91">
        <v>1498</v>
      </c>
      <c r="AF91">
        <v>401</v>
      </c>
      <c r="AG91">
        <v>42.799999200000002</v>
      </c>
      <c r="AH91">
        <v>37.900001500000002</v>
      </c>
      <c r="AI91">
        <v>0.3</v>
      </c>
      <c r="AJ91">
        <v>5.9000000999999997</v>
      </c>
      <c r="AK91">
        <v>1.1000000000000001</v>
      </c>
      <c r="AL91" s="3">
        <v>40434</v>
      </c>
      <c r="AM91" s="3">
        <v>2</v>
      </c>
    </row>
    <row r="92" spans="14:39" hidden="1" outlineLevel="1" x14ac:dyDescent="0.25">
      <c r="N92">
        <v>10</v>
      </c>
      <c r="O92">
        <v>18722.906965309699</v>
      </c>
      <c r="P92" t="s">
        <v>1796</v>
      </c>
      <c r="Q92">
        <v>3.5469998999999999</v>
      </c>
      <c r="R92">
        <v>2706</v>
      </c>
      <c r="S92">
        <v>2932</v>
      </c>
      <c r="T92">
        <v>3154</v>
      </c>
      <c r="U92">
        <v>3376</v>
      </c>
      <c r="V92">
        <v>1821</v>
      </c>
      <c r="W92">
        <v>2023</v>
      </c>
      <c r="X92">
        <v>1818</v>
      </c>
      <c r="Y92">
        <v>1938</v>
      </c>
      <c r="Z92">
        <v>1876</v>
      </c>
      <c r="AA92">
        <v>1782</v>
      </c>
      <c r="AB92">
        <v>1605</v>
      </c>
      <c r="AC92">
        <v>1530</v>
      </c>
      <c r="AD92">
        <v>1516</v>
      </c>
      <c r="AE92">
        <v>1508</v>
      </c>
      <c r="AF92">
        <v>291</v>
      </c>
      <c r="AG92">
        <v>48.299999200000002</v>
      </c>
      <c r="AH92">
        <v>33.799999200000002</v>
      </c>
      <c r="AI92">
        <v>0.1</v>
      </c>
      <c r="AJ92">
        <v>3.3</v>
      </c>
      <c r="AK92">
        <v>1.8</v>
      </c>
      <c r="AL92" s="3">
        <v>6459</v>
      </c>
      <c r="AM92" s="3">
        <v>2</v>
      </c>
    </row>
    <row r="93" spans="14:39" hidden="1" outlineLevel="1" x14ac:dyDescent="0.25">
      <c r="N93">
        <v>11</v>
      </c>
      <c r="O93">
        <v>1931.2857820434201</v>
      </c>
      <c r="P93" t="s">
        <v>1746</v>
      </c>
      <c r="Q93">
        <v>0.36599999999999999</v>
      </c>
      <c r="R93">
        <v>6671</v>
      </c>
      <c r="S93">
        <v>7105</v>
      </c>
      <c r="T93">
        <v>7492</v>
      </c>
      <c r="U93">
        <v>7880</v>
      </c>
      <c r="V93">
        <v>5167</v>
      </c>
      <c r="W93">
        <v>5167</v>
      </c>
      <c r="X93">
        <v>5245</v>
      </c>
      <c r="Y93">
        <v>1</v>
      </c>
      <c r="Z93">
        <v>2</v>
      </c>
      <c r="AA93">
        <v>3</v>
      </c>
      <c r="AB93">
        <v>0</v>
      </c>
      <c r="AC93">
        <v>0</v>
      </c>
      <c r="AD93">
        <v>0</v>
      </c>
      <c r="AE93">
        <v>0</v>
      </c>
      <c r="AF93">
        <v>517</v>
      </c>
      <c r="AJ93">
        <v>10</v>
      </c>
      <c r="AL93" s="3">
        <v>1891</v>
      </c>
      <c r="AM93" s="3">
        <v>2</v>
      </c>
    </row>
    <row r="94" spans="14:39" hidden="1" outlineLevel="1" x14ac:dyDescent="0.25">
      <c r="N94">
        <v>13</v>
      </c>
      <c r="O94">
        <v>1547.37074110188</v>
      </c>
      <c r="P94" t="s">
        <v>1750</v>
      </c>
      <c r="Q94">
        <v>0.29299999999999998</v>
      </c>
      <c r="R94">
        <v>6185</v>
      </c>
      <c r="S94">
        <v>6588</v>
      </c>
      <c r="T94">
        <v>6947</v>
      </c>
      <c r="U94">
        <v>7306</v>
      </c>
      <c r="V94">
        <v>4791</v>
      </c>
      <c r="W94">
        <v>4791</v>
      </c>
      <c r="X94">
        <v>4405</v>
      </c>
      <c r="Y94">
        <v>1</v>
      </c>
      <c r="Z94">
        <v>2</v>
      </c>
      <c r="AA94">
        <v>3</v>
      </c>
      <c r="AB94">
        <v>0</v>
      </c>
      <c r="AC94">
        <v>0</v>
      </c>
      <c r="AD94">
        <v>0</v>
      </c>
      <c r="AE94">
        <v>0</v>
      </c>
      <c r="AF94">
        <v>479</v>
      </c>
      <c r="AJ94">
        <v>10</v>
      </c>
      <c r="AL94" s="3">
        <v>1404</v>
      </c>
      <c r="AM94" s="3">
        <v>2</v>
      </c>
    </row>
    <row r="95" spans="14:39" hidden="1" outlineLevel="1" x14ac:dyDescent="0.25">
      <c r="N95">
        <v>14</v>
      </c>
      <c r="O95">
        <v>60401.6066021238</v>
      </c>
      <c r="P95">
        <v>18</v>
      </c>
      <c r="Q95">
        <v>11.4449997</v>
      </c>
      <c r="R95">
        <v>2766</v>
      </c>
      <c r="S95">
        <v>2938</v>
      </c>
      <c r="T95">
        <v>3111</v>
      </c>
      <c r="U95">
        <v>3281</v>
      </c>
      <c r="V95">
        <v>2078</v>
      </c>
      <c r="W95">
        <v>1891</v>
      </c>
      <c r="X95">
        <v>2338</v>
      </c>
      <c r="Y95">
        <v>2272</v>
      </c>
      <c r="Z95">
        <v>2233</v>
      </c>
      <c r="AA95">
        <v>2722</v>
      </c>
      <c r="AB95">
        <v>2604</v>
      </c>
      <c r="AC95">
        <v>2550</v>
      </c>
      <c r="AD95">
        <v>2686</v>
      </c>
      <c r="AE95">
        <v>2306</v>
      </c>
      <c r="AF95">
        <v>106</v>
      </c>
      <c r="AG95">
        <v>66</v>
      </c>
      <c r="AH95">
        <v>28.600000399999999</v>
      </c>
      <c r="AI95">
        <v>0</v>
      </c>
      <c r="AJ95">
        <v>2.7</v>
      </c>
      <c r="AK95">
        <v>0.3</v>
      </c>
      <c r="AL95" s="3">
        <v>23783</v>
      </c>
      <c r="AM95" s="3">
        <v>2</v>
      </c>
    </row>
    <row r="96" spans="14:39" hidden="1" outlineLevel="1" x14ac:dyDescent="0.25">
      <c r="N96">
        <v>15</v>
      </c>
      <c r="O96">
        <v>28246.782212941001</v>
      </c>
      <c r="P96" t="s">
        <v>1795</v>
      </c>
      <c r="Q96">
        <v>5.3449998000000001</v>
      </c>
      <c r="R96">
        <v>8030</v>
      </c>
      <c r="S96">
        <v>8763</v>
      </c>
      <c r="T96">
        <v>9502</v>
      </c>
      <c r="U96">
        <v>10235</v>
      </c>
      <c r="V96">
        <v>5092</v>
      </c>
      <c r="W96">
        <v>4648</v>
      </c>
      <c r="X96">
        <v>4700</v>
      </c>
      <c r="Y96">
        <v>4590</v>
      </c>
      <c r="Z96">
        <v>5253</v>
      </c>
      <c r="AA96">
        <v>5061</v>
      </c>
      <c r="AB96">
        <v>4918</v>
      </c>
      <c r="AC96">
        <v>4500</v>
      </c>
      <c r="AD96">
        <v>4558</v>
      </c>
      <c r="AE96">
        <v>4351</v>
      </c>
      <c r="AF96">
        <v>774</v>
      </c>
      <c r="AG96">
        <v>47.5</v>
      </c>
      <c r="AH96">
        <v>33</v>
      </c>
      <c r="AI96">
        <v>0.4</v>
      </c>
      <c r="AJ96">
        <v>2.5</v>
      </c>
      <c r="AK96">
        <v>3.9000001000000002</v>
      </c>
      <c r="AL96" s="3">
        <v>27217</v>
      </c>
      <c r="AM96" s="3">
        <v>2</v>
      </c>
    </row>
    <row r="97" spans="14:39" hidden="1" outlineLevel="1" x14ac:dyDescent="0.25">
      <c r="N97">
        <v>18</v>
      </c>
      <c r="O97">
        <v>14564.836857120299</v>
      </c>
      <c r="P97" t="s">
        <v>1783</v>
      </c>
      <c r="Q97">
        <v>2.7650001</v>
      </c>
      <c r="R97">
        <v>13480</v>
      </c>
      <c r="S97">
        <v>14402</v>
      </c>
      <c r="T97">
        <v>15324</v>
      </c>
      <c r="U97">
        <v>16235</v>
      </c>
      <c r="V97">
        <v>9804</v>
      </c>
      <c r="W97">
        <v>9078</v>
      </c>
      <c r="X97">
        <v>8334</v>
      </c>
      <c r="Y97">
        <v>8118</v>
      </c>
      <c r="Z97">
        <v>7344</v>
      </c>
      <c r="AA97">
        <v>5543</v>
      </c>
      <c r="AB97">
        <v>5259</v>
      </c>
      <c r="AC97">
        <v>4990</v>
      </c>
      <c r="AD97">
        <v>4805</v>
      </c>
      <c r="AE97">
        <v>4563</v>
      </c>
      <c r="AF97">
        <v>1137</v>
      </c>
      <c r="AG97">
        <v>56.099998499999998</v>
      </c>
      <c r="AH97">
        <v>27.899999600000001</v>
      </c>
      <c r="AI97">
        <v>0.1</v>
      </c>
      <c r="AJ97">
        <v>3.8</v>
      </c>
      <c r="AK97">
        <v>4.3000002000000004</v>
      </c>
      <c r="AL97" s="3">
        <v>27108</v>
      </c>
      <c r="AM97" s="3">
        <v>2</v>
      </c>
    </row>
    <row r="98" spans="14:39" hidden="1" outlineLevel="1" x14ac:dyDescent="0.25">
      <c r="N98">
        <v>19</v>
      </c>
      <c r="O98">
        <v>29.119196006544801</v>
      </c>
      <c r="P98" t="s">
        <v>1783</v>
      </c>
      <c r="Q98">
        <v>2.2440000000000002</v>
      </c>
      <c r="R98">
        <v>12204</v>
      </c>
      <c r="S98">
        <v>13039</v>
      </c>
      <c r="T98">
        <v>13873</v>
      </c>
      <c r="U98">
        <v>14699</v>
      </c>
      <c r="V98">
        <v>8876</v>
      </c>
      <c r="W98">
        <v>8170</v>
      </c>
      <c r="X98">
        <v>7493</v>
      </c>
      <c r="Y98">
        <v>6828</v>
      </c>
      <c r="Z98">
        <v>6141</v>
      </c>
      <c r="AA98">
        <v>4405</v>
      </c>
      <c r="AB98">
        <v>4179</v>
      </c>
      <c r="AC98">
        <v>3965</v>
      </c>
      <c r="AD98">
        <v>3818</v>
      </c>
      <c r="AE98">
        <v>4210</v>
      </c>
      <c r="AF98">
        <v>719</v>
      </c>
      <c r="AG98">
        <v>58.299999200000002</v>
      </c>
      <c r="AH98">
        <v>28.899999600000001</v>
      </c>
      <c r="AI98">
        <v>0.2</v>
      </c>
      <c r="AJ98">
        <v>3.3</v>
      </c>
      <c r="AK98">
        <v>4.5</v>
      </c>
      <c r="AL98" s="3">
        <v>19918</v>
      </c>
      <c r="AM98" s="3">
        <v>2</v>
      </c>
    </row>
    <row r="99" spans="14:39" hidden="1" outlineLevel="1" x14ac:dyDescent="0.25">
      <c r="N99">
        <v>20</v>
      </c>
      <c r="O99">
        <v>4129.9148970215601</v>
      </c>
      <c r="P99">
        <v>79</v>
      </c>
      <c r="Q99">
        <v>0.77900000000000003</v>
      </c>
      <c r="R99">
        <v>11838</v>
      </c>
      <c r="S99">
        <v>12985</v>
      </c>
      <c r="T99">
        <v>14131</v>
      </c>
      <c r="U99">
        <v>15271</v>
      </c>
      <c r="V99">
        <v>7258</v>
      </c>
      <c r="W99">
        <v>6677</v>
      </c>
      <c r="X99">
        <v>6751</v>
      </c>
      <c r="Y99">
        <v>6593</v>
      </c>
      <c r="Z99">
        <v>6342</v>
      </c>
      <c r="AA99">
        <v>6110</v>
      </c>
      <c r="AB99">
        <v>5438</v>
      </c>
      <c r="AC99">
        <v>5285</v>
      </c>
      <c r="AD99">
        <v>4152</v>
      </c>
      <c r="AE99">
        <v>4232</v>
      </c>
      <c r="AF99">
        <v>842</v>
      </c>
      <c r="AG99">
        <v>51.5</v>
      </c>
      <c r="AH99">
        <v>34.900001500000002</v>
      </c>
      <c r="AI99">
        <v>0.1</v>
      </c>
      <c r="AJ99">
        <v>4.5999999000000003</v>
      </c>
      <c r="AK99">
        <v>1.9</v>
      </c>
      <c r="AL99" s="3">
        <v>5654</v>
      </c>
      <c r="AM99" s="3">
        <v>2</v>
      </c>
    </row>
    <row r="100" spans="14:39" hidden="1" outlineLevel="1" x14ac:dyDescent="0.25">
      <c r="N100">
        <v>23</v>
      </c>
      <c r="O100">
        <v>5319.3065185475698</v>
      </c>
      <c r="P100" t="s">
        <v>1747</v>
      </c>
      <c r="Q100">
        <v>2.02</v>
      </c>
      <c r="R100">
        <v>23474</v>
      </c>
      <c r="S100">
        <v>25288</v>
      </c>
      <c r="T100">
        <v>27119</v>
      </c>
      <c r="U100">
        <v>28933</v>
      </c>
      <c r="V100">
        <v>16200</v>
      </c>
      <c r="W100">
        <v>14610</v>
      </c>
      <c r="X100">
        <v>15080</v>
      </c>
      <c r="Y100">
        <v>13600</v>
      </c>
      <c r="Z100">
        <v>13582</v>
      </c>
      <c r="AA100">
        <v>13490</v>
      </c>
      <c r="AB100">
        <v>13610</v>
      </c>
      <c r="AC100">
        <v>13265</v>
      </c>
      <c r="AD100">
        <v>12450</v>
      </c>
      <c r="AE100">
        <v>12095</v>
      </c>
      <c r="AF100">
        <v>1296</v>
      </c>
      <c r="AG100">
        <v>61.799999200000002</v>
      </c>
      <c r="AH100">
        <v>28.899999600000001</v>
      </c>
      <c r="AI100">
        <v>0</v>
      </c>
      <c r="AJ100">
        <v>1.7</v>
      </c>
      <c r="AK100">
        <v>1.3</v>
      </c>
      <c r="AL100" s="3">
        <v>32724</v>
      </c>
      <c r="AM100" s="3">
        <v>2</v>
      </c>
    </row>
    <row r="101" spans="14:39" hidden="1" outlineLevel="1" x14ac:dyDescent="0.25">
      <c r="N101">
        <v>24</v>
      </c>
      <c r="O101">
        <v>2962.8054884605499</v>
      </c>
      <c r="P101">
        <v>18</v>
      </c>
      <c r="Q101">
        <v>0.56100000000000005</v>
      </c>
      <c r="R101">
        <v>6642</v>
      </c>
      <c r="S101">
        <v>7056</v>
      </c>
      <c r="T101">
        <v>7470</v>
      </c>
      <c r="U101">
        <v>7879</v>
      </c>
      <c r="V101">
        <v>4990</v>
      </c>
      <c r="W101">
        <v>5113</v>
      </c>
      <c r="X101">
        <v>6320</v>
      </c>
      <c r="Y101">
        <v>6142</v>
      </c>
      <c r="Z101">
        <v>6712</v>
      </c>
      <c r="AA101">
        <v>6423</v>
      </c>
      <c r="AB101">
        <v>6759</v>
      </c>
      <c r="AC101">
        <v>6620</v>
      </c>
      <c r="AD101">
        <v>6724</v>
      </c>
      <c r="AE101">
        <v>6834</v>
      </c>
      <c r="AF101">
        <v>145</v>
      </c>
      <c r="AG101">
        <v>67.800003099999998</v>
      </c>
      <c r="AH101">
        <v>29</v>
      </c>
      <c r="AI101">
        <v>0</v>
      </c>
      <c r="AJ101">
        <v>1.9</v>
      </c>
      <c r="AK101">
        <v>0.3</v>
      </c>
      <c r="AL101" s="3">
        <v>2799</v>
      </c>
      <c r="AM101" s="3">
        <v>2</v>
      </c>
    </row>
    <row r="102" spans="14:39" hidden="1" outlineLevel="1" x14ac:dyDescent="0.25">
      <c r="N102">
        <v>27</v>
      </c>
      <c r="O102">
        <v>38519.573166388102</v>
      </c>
      <c r="P102" t="s">
        <v>1795</v>
      </c>
      <c r="Q102">
        <v>7.2979998999999998</v>
      </c>
      <c r="R102">
        <v>6504</v>
      </c>
      <c r="S102">
        <v>7135</v>
      </c>
      <c r="T102">
        <v>7765</v>
      </c>
      <c r="U102">
        <v>8391</v>
      </c>
      <c r="V102">
        <v>3988</v>
      </c>
      <c r="W102">
        <v>3837</v>
      </c>
      <c r="X102">
        <v>3880</v>
      </c>
      <c r="Y102">
        <v>3735</v>
      </c>
      <c r="Z102">
        <v>3610</v>
      </c>
      <c r="AA102">
        <v>3478</v>
      </c>
      <c r="AB102">
        <v>3400</v>
      </c>
      <c r="AC102">
        <v>2900</v>
      </c>
      <c r="AD102">
        <v>3134</v>
      </c>
      <c r="AE102">
        <v>2943</v>
      </c>
      <c r="AF102">
        <v>295</v>
      </c>
      <c r="AG102">
        <v>57.900001500000002</v>
      </c>
      <c r="AH102">
        <v>33.400001500000002</v>
      </c>
      <c r="AI102">
        <v>0.1</v>
      </c>
      <c r="AJ102">
        <v>2.9000001000000002</v>
      </c>
      <c r="AK102">
        <v>1.2</v>
      </c>
      <c r="AL102" s="3">
        <v>29104</v>
      </c>
      <c r="AM102" s="3">
        <v>2</v>
      </c>
    </row>
    <row r="103" spans="14:39" hidden="1" outlineLevel="1" x14ac:dyDescent="0.25">
      <c r="N103">
        <v>28</v>
      </c>
      <c r="O103">
        <v>1117.4976066419899</v>
      </c>
      <c r="P103">
        <v>79</v>
      </c>
      <c r="Q103">
        <v>0.21199999999999999</v>
      </c>
      <c r="R103">
        <v>13161</v>
      </c>
      <c r="S103">
        <v>14435</v>
      </c>
      <c r="T103">
        <v>15710</v>
      </c>
      <c r="U103">
        <v>16977</v>
      </c>
      <c r="V103">
        <v>8069</v>
      </c>
      <c r="W103">
        <v>7423</v>
      </c>
      <c r="X103">
        <v>7506</v>
      </c>
      <c r="Y103">
        <v>7330</v>
      </c>
      <c r="Z103">
        <v>6962</v>
      </c>
      <c r="AA103">
        <v>6707</v>
      </c>
      <c r="AB103">
        <v>5917</v>
      </c>
      <c r="AC103">
        <v>5750</v>
      </c>
      <c r="AD103">
        <v>4534</v>
      </c>
      <c r="AE103">
        <v>4621</v>
      </c>
      <c r="AF103">
        <v>799</v>
      </c>
      <c r="AG103">
        <v>52.599998499999998</v>
      </c>
      <c r="AH103">
        <v>35.599998499999998</v>
      </c>
      <c r="AI103">
        <v>0</v>
      </c>
      <c r="AJ103">
        <v>4.5999999000000003</v>
      </c>
      <c r="AK103">
        <v>1.9</v>
      </c>
      <c r="AL103" s="3">
        <v>1711</v>
      </c>
      <c r="AM103" s="3">
        <v>2</v>
      </c>
    </row>
    <row r="104" spans="14:39" hidden="1" outlineLevel="1" x14ac:dyDescent="0.25">
      <c r="N104">
        <v>29</v>
      </c>
      <c r="O104">
        <v>42481.899018668497</v>
      </c>
      <c r="P104">
        <v>18</v>
      </c>
      <c r="Q104">
        <v>8.0299996999999994</v>
      </c>
      <c r="R104">
        <v>1564</v>
      </c>
      <c r="S104">
        <v>1661</v>
      </c>
      <c r="T104">
        <v>1759</v>
      </c>
      <c r="U104">
        <v>1855</v>
      </c>
      <c r="V104">
        <v>1175</v>
      </c>
      <c r="W104">
        <v>1056</v>
      </c>
      <c r="X104">
        <v>1258</v>
      </c>
      <c r="Y104">
        <v>1223</v>
      </c>
      <c r="Z104">
        <v>1207</v>
      </c>
      <c r="AA104">
        <v>1201</v>
      </c>
      <c r="AB104">
        <v>1250</v>
      </c>
      <c r="AC104">
        <v>1300</v>
      </c>
      <c r="AD104">
        <v>1146</v>
      </c>
      <c r="AE104">
        <v>1279</v>
      </c>
      <c r="AF104">
        <v>103</v>
      </c>
      <c r="AG104">
        <v>50.099998499999998</v>
      </c>
      <c r="AH104">
        <v>41</v>
      </c>
      <c r="AI104">
        <v>0</v>
      </c>
      <c r="AJ104">
        <v>4.6999997999999996</v>
      </c>
      <c r="AK104">
        <v>0.2</v>
      </c>
      <c r="AL104" s="3">
        <v>9435</v>
      </c>
      <c r="AM104" s="3">
        <v>2</v>
      </c>
    </row>
    <row r="105" spans="14:39" hidden="1" outlineLevel="1" x14ac:dyDescent="0.25">
      <c r="N105">
        <v>30</v>
      </c>
      <c r="O105">
        <v>5272.8654655242899</v>
      </c>
      <c r="P105">
        <v>73</v>
      </c>
      <c r="Q105">
        <v>12.5860004</v>
      </c>
      <c r="R105">
        <v>702</v>
      </c>
      <c r="S105">
        <v>761</v>
      </c>
      <c r="T105">
        <v>820</v>
      </c>
      <c r="U105">
        <v>878</v>
      </c>
      <c r="V105">
        <v>468</v>
      </c>
      <c r="W105">
        <v>476</v>
      </c>
      <c r="X105">
        <v>462</v>
      </c>
      <c r="Y105">
        <v>438</v>
      </c>
      <c r="Z105">
        <v>450</v>
      </c>
      <c r="AA105">
        <v>442</v>
      </c>
      <c r="AB105">
        <v>402</v>
      </c>
      <c r="AC105">
        <v>400</v>
      </c>
      <c r="AD105">
        <v>377</v>
      </c>
      <c r="AE105">
        <v>363</v>
      </c>
      <c r="AF105">
        <v>101</v>
      </c>
      <c r="AG105">
        <v>41.900001500000002</v>
      </c>
      <c r="AH105">
        <v>32.700000799999998</v>
      </c>
      <c r="AI105">
        <v>0</v>
      </c>
      <c r="AJ105">
        <v>9.1000004000000008</v>
      </c>
      <c r="AK105">
        <v>4</v>
      </c>
      <c r="AL105" s="3">
        <v>5890</v>
      </c>
      <c r="AM105" s="3">
        <v>2</v>
      </c>
    </row>
    <row r="106" spans="14:39" hidden="1" outlineLevel="1" x14ac:dyDescent="0.25">
      <c r="N106">
        <v>31</v>
      </c>
      <c r="O106">
        <v>5457.7011001806804</v>
      </c>
      <c r="P106" t="s">
        <v>1747</v>
      </c>
      <c r="Q106">
        <v>1.4179999999999999</v>
      </c>
      <c r="R106">
        <v>23488</v>
      </c>
      <c r="S106">
        <v>25304</v>
      </c>
      <c r="T106">
        <v>27136</v>
      </c>
      <c r="U106">
        <v>28951</v>
      </c>
      <c r="V106">
        <v>16210</v>
      </c>
      <c r="W106">
        <v>14615</v>
      </c>
      <c r="X106">
        <v>15630</v>
      </c>
      <c r="Y106">
        <v>14090</v>
      </c>
      <c r="Z106">
        <v>14071</v>
      </c>
      <c r="AA106">
        <v>13725</v>
      </c>
      <c r="AB106">
        <v>14100</v>
      </c>
      <c r="AC106">
        <v>14355</v>
      </c>
      <c r="AD106">
        <v>13770</v>
      </c>
      <c r="AE106">
        <v>13855</v>
      </c>
      <c r="AF106">
        <v>1394</v>
      </c>
      <c r="AG106">
        <v>61.400001500000002</v>
      </c>
      <c r="AH106">
        <v>28.700000800000002</v>
      </c>
      <c r="AI106">
        <v>0</v>
      </c>
      <c r="AJ106">
        <v>2</v>
      </c>
      <c r="AK106">
        <v>1.3</v>
      </c>
      <c r="AL106" s="3">
        <v>22986</v>
      </c>
      <c r="AM106" s="3">
        <v>2</v>
      </c>
    </row>
    <row r="107" spans="14:39" hidden="1" outlineLevel="1" x14ac:dyDescent="0.25">
      <c r="N107">
        <v>33</v>
      </c>
      <c r="O107">
        <v>20955.219125662501</v>
      </c>
      <c r="P107">
        <v>18</v>
      </c>
      <c r="Q107">
        <v>3.96</v>
      </c>
      <c r="R107">
        <v>1806</v>
      </c>
      <c r="S107">
        <v>1919</v>
      </c>
      <c r="T107">
        <v>2031</v>
      </c>
      <c r="U107">
        <v>2143</v>
      </c>
      <c r="V107">
        <v>1357</v>
      </c>
      <c r="W107">
        <v>1245</v>
      </c>
      <c r="X107">
        <v>1539</v>
      </c>
      <c r="Y107">
        <v>1496</v>
      </c>
      <c r="Z107">
        <v>1402</v>
      </c>
      <c r="AA107">
        <v>1482</v>
      </c>
      <c r="AB107">
        <v>1330</v>
      </c>
      <c r="AC107">
        <v>1425</v>
      </c>
      <c r="AD107">
        <v>1489</v>
      </c>
      <c r="AE107">
        <v>1267</v>
      </c>
      <c r="AF107">
        <v>115</v>
      </c>
      <c r="AG107">
        <v>63.700000799999998</v>
      </c>
      <c r="AH107">
        <v>27.5</v>
      </c>
      <c r="AI107">
        <v>0</v>
      </c>
      <c r="AJ107">
        <v>3.7</v>
      </c>
      <c r="AK107">
        <v>0.3</v>
      </c>
      <c r="AL107" s="3">
        <v>5374</v>
      </c>
      <c r="AM107" s="3">
        <v>2</v>
      </c>
    </row>
    <row r="108" spans="14:39" hidden="1" outlineLevel="1" x14ac:dyDescent="0.25">
      <c r="N108">
        <v>36</v>
      </c>
      <c r="O108">
        <v>825.27028146835505</v>
      </c>
      <c r="P108">
        <v>79</v>
      </c>
      <c r="Q108">
        <v>0.157</v>
      </c>
      <c r="R108">
        <v>13041</v>
      </c>
      <c r="S108">
        <v>14305</v>
      </c>
      <c r="T108">
        <v>15568</v>
      </c>
      <c r="U108">
        <v>16824</v>
      </c>
      <c r="V108">
        <v>7996</v>
      </c>
      <c r="W108">
        <v>7356</v>
      </c>
      <c r="X108">
        <v>7438</v>
      </c>
      <c r="Y108">
        <v>7264</v>
      </c>
      <c r="Z108">
        <v>6898</v>
      </c>
      <c r="AA108">
        <v>6645</v>
      </c>
      <c r="AB108">
        <v>5865</v>
      </c>
      <c r="AC108">
        <v>5700</v>
      </c>
      <c r="AD108">
        <v>4283</v>
      </c>
      <c r="AE108">
        <v>4366</v>
      </c>
      <c r="AF108">
        <v>800</v>
      </c>
      <c r="AG108">
        <v>52.5</v>
      </c>
      <c r="AH108">
        <v>35.599998499999998</v>
      </c>
      <c r="AI108">
        <v>0</v>
      </c>
      <c r="AJ108">
        <v>4.5999999000000003</v>
      </c>
      <c r="AK108">
        <v>1.9</v>
      </c>
      <c r="AL108" s="3">
        <v>1255</v>
      </c>
      <c r="AM108" s="3">
        <v>2</v>
      </c>
    </row>
    <row r="109" spans="14:39" hidden="1" outlineLevel="1" x14ac:dyDescent="0.25">
      <c r="N109">
        <v>37</v>
      </c>
      <c r="O109">
        <v>37036.995547815197</v>
      </c>
      <c r="P109" t="s">
        <v>1795</v>
      </c>
      <c r="Q109">
        <v>7.0139999</v>
      </c>
      <c r="R109">
        <v>3615</v>
      </c>
      <c r="S109">
        <v>3917</v>
      </c>
      <c r="T109">
        <v>4214</v>
      </c>
      <c r="U109">
        <v>4511</v>
      </c>
      <c r="V109">
        <v>2433</v>
      </c>
      <c r="W109">
        <v>2238</v>
      </c>
      <c r="X109">
        <v>2273</v>
      </c>
      <c r="Y109">
        <v>2375</v>
      </c>
      <c r="Z109">
        <v>2270</v>
      </c>
      <c r="AA109">
        <v>2093</v>
      </c>
      <c r="AB109">
        <v>2002</v>
      </c>
      <c r="AC109">
        <v>1830</v>
      </c>
      <c r="AD109">
        <v>1678</v>
      </c>
      <c r="AE109">
        <v>1586</v>
      </c>
      <c r="AF109">
        <v>418</v>
      </c>
      <c r="AG109">
        <v>49.599998499999998</v>
      </c>
      <c r="AH109">
        <v>31.399999600000001</v>
      </c>
      <c r="AI109">
        <v>0.2</v>
      </c>
      <c r="AJ109">
        <v>3.4000001000000002</v>
      </c>
      <c r="AK109">
        <v>1.6</v>
      </c>
      <c r="AL109" s="3">
        <v>17065</v>
      </c>
      <c r="AM109" s="3">
        <v>2</v>
      </c>
    </row>
    <row r="110" spans="14:39" hidden="1" outlineLevel="1" x14ac:dyDescent="0.25">
      <c r="N110">
        <v>38</v>
      </c>
      <c r="O110">
        <v>116033.366814508</v>
      </c>
      <c r="P110">
        <v>18</v>
      </c>
      <c r="Q110">
        <v>21.958000200000001</v>
      </c>
      <c r="R110">
        <v>1034</v>
      </c>
      <c r="S110">
        <v>1121</v>
      </c>
      <c r="T110">
        <v>1205</v>
      </c>
      <c r="U110">
        <v>1290</v>
      </c>
      <c r="V110">
        <v>696</v>
      </c>
      <c r="W110">
        <v>821</v>
      </c>
      <c r="X110">
        <v>892</v>
      </c>
      <c r="Y110">
        <v>718</v>
      </c>
      <c r="Z110">
        <v>673</v>
      </c>
      <c r="AA110">
        <v>655</v>
      </c>
      <c r="AB110">
        <v>686</v>
      </c>
      <c r="AC110">
        <v>640</v>
      </c>
      <c r="AD110">
        <v>577</v>
      </c>
      <c r="AE110">
        <v>613</v>
      </c>
      <c r="AF110">
        <v>124</v>
      </c>
      <c r="AG110">
        <v>44.299999200000002</v>
      </c>
      <c r="AH110">
        <v>36.799999200000002</v>
      </c>
      <c r="AI110">
        <v>0.4</v>
      </c>
      <c r="AJ110">
        <v>7.5999999000000003</v>
      </c>
      <c r="AK110">
        <v>0.7</v>
      </c>
      <c r="AL110" s="3">
        <v>15283</v>
      </c>
      <c r="AM110" s="3">
        <v>2</v>
      </c>
    </row>
    <row r="111" spans="14:39" hidden="1" outlineLevel="1" x14ac:dyDescent="0.25">
      <c r="N111">
        <v>39</v>
      </c>
      <c r="O111">
        <v>1332.9448570504201</v>
      </c>
      <c r="P111" t="s">
        <v>1797</v>
      </c>
      <c r="Q111">
        <v>0.247</v>
      </c>
      <c r="R111">
        <v>2501</v>
      </c>
      <c r="S111">
        <v>0</v>
      </c>
      <c r="T111">
        <v>0</v>
      </c>
      <c r="U111">
        <v>0</v>
      </c>
      <c r="V111">
        <v>1925</v>
      </c>
      <c r="W111">
        <v>1</v>
      </c>
      <c r="X111">
        <v>2</v>
      </c>
      <c r="Y111">
        <v>3</v>
      </c>
      <c r="Z111">
        <v>0</v>
      </c>
      <c r="AA111">
        <v>0</v>
      </c>
      <c r="AB111">
        <v>0</v>
      </c>
      <c r="AC111">
        <v>0</v>
      </c>
      <c r="AD111">
        <v>0</v>
      </c>
      <c r="AE111">
        <v>0</v>
      </c>
      <c r="AF111">
        <v>193</v>
      </c>
      <c r="AJ111">
        <v>10</v>
      </c>
      <c r="AL111" s="3">
        <v>475</v>
      </c>
      <c r="AM111" s="3">
        <v>2</v>
      </c>
    </row>
    <row r="112" spans="14:39" hidden="1" outlineLevel="1" x14ac:dyDescent="0.25">
      <c r="N112">
        <v>40</v>
      </c>
      <c r="O112">
        <v>14831.4754422594</v>
      </c>
      <c r="P112" t="s">
        <v>1780</v>
      </c>
      <c r="Q112">
        <v>2.8159999999999998</v>
      </c>
      <c r="R112">
        <v>14482</v>
      </c>
      <c r="S112">
        <v>15472</v>
      </c>
      <c r="T112">
        <v>16462</v>
      </c>
      <c r="U112">
        <v>17441</v>
      </c>
      <c r="V112">
        <v>10532</v>
      </c>
      <c r="W112">
        <v>11042</v>
      </c>
      <c r="X112">
        <v>10205</v>
      </c>
      <c r="Y112">
        <v>9687</v>
      </c>
      <c r="Z112">
        <v>9659</v>
      </c>
      <c r="AA112">
        <v>8324</v>
      </c>
      <c r="AB112">
        <v>7900</v>
      </c>
      <c r="AC112">
        <v>7320</v>
      </c>
      <c r="AD112">
        <v>7055</v>
      </c>
      <c r="AE112">
        <v>6700</v>
      </c>
      <c r="AF112">
        <v>1190</v>
      </c>
      <c r="AG112">
        <v>56.299999200000002</v>
      </c>
      <c r="AH112">
        <v>27.899999600000001</v>
      </c>
      <c r="AI112">
        <v>0.2</v>
      </c>
      <c r="AJ112">
        <v>3.7</v>
      </c>
      <c r="AK112">
        <v>4.3000002000000004</v>
      </c>
      <c r="AL112" s="3">
        <v>29658</v>
      </c>
      <c r="AM112" s="3">
        <v>2</v>
      </c>
    </row>
    <row r="113" spans="14:39" hidden="1" outlineLevel="1" x14ac:dyDescent="0.25">
      <c r="N113">
        <v>42</v>
      </c>
      <c r="O113">
        <v>69289.108364343803</v>
      </c>
      <c r="P113" t="s">
        <v>1796</v>
      </c>
      <c r="Q113">
        <v>13.1149998</v>
      </c>
      <c r="R113">
        <v>1321</v>
      </c>
      <c r="S113">
        <v>1431</v>
      </c>
      <c r="T113">
        <v>1540</v>
      </c>
      <c r="U113">
        <v>1648</v>
      </c>
      <c r="V113">
        <v>889</v>
      </c>
      <c r="W113">
        <v>988</v>
      </c>
      <c r="X113">
        <v>1068</v>
      </c>
      <c r="Y113">
        <v>1048</v>
      </c>
      <c r="Z113">
        <v>1079</v>
      </c>
      <c r="AA113">
        <v>987</v>
      </c>
      <c r="AB113">
        <v>1072</v>
      </c>
      <c r="AC113">
        <v>1065</v>
      </c>
      <c r="AD113">
        <v>1057</v>
      </c>
      <c r="AE113">
        <v>1064</v>
      </c>
      <c r="AF113">
        <v>215</v>
      </c>
      <c r="AG113">
        <v>43.599998499999998</v>
      </c>
      <c r="AH113">
        <v>29.899999600000001</v>
      </c>
      <c r="AI113">
        <v>0.3</v>
      </c>
      <c r="AJ113">
        <v>3.9000001000000002</v>
      </c>
      <c r="AK113">
        <v>2</v>
      </c>
      <c r="AL113" s="3">
        <v>11659</v>
      </c>
      <c r="AM113" s="3">
        <v>2</v>
      </c>
    </row>
    <row r="114" spans="14:39" hidden="1" outlineLevel="1" x14ac:dyDescent="0.25">
      <c r="N114">
        <v>43</v>
      </c>
      <c r="O114">
        <v>1700.03199219874</v>
      </c>
      <c r="P114">
        <v>18</v>
      </c>
      <c r="Q114">
        <v>0.32200000000000001</v>
      </c>
      <c r="R114">
        <v>2623</v>
      </c>
      <c r="S114">
        <v>2842</v>
      </c>
      <c r="T114">
        <v>3057</v>
      </c>
      <c r="U114">
        <v>3272</v>
      </c>
      <c r="V114">
        <v>1765</v>
      </c>
      <c r="W114">
        <v>1961</v>
      </c>
      <c r="X114">
        <v>2131</v>
      </c>
      <c r="Y114">
        <v>2186</v>
      </c>
      <c r="Z114">
        <v>2100</v>
      </c>
      <c r="AA114">
        <v>2420</v>
      </c>
      <c r="AB114">
        <v>2145</v>
      </c>
      <c r="AC114">
        <v>2130</v>
      </c>
      <c r="AD114">
        <v>2114</v>
      </c>
      <c r="AE114">
        <v>2448</v>
      </c>
      <c r="AF114">
        <v>274</v>
      </c>
      <c r="AG114">
        <v>48.599998499999998</v>
      </c>
      <c r="AH114">
        <v>34.099998499999998</v>
      </c>
      <c r="AI114">
        <v>0</v>
      </c>
      <c r="AJ114">
        <v>1.4</v>
      </c>
      <c r="AK114">
        <v>1.8</v>
      </c>
      <c r="AL114" s="3">
        <v>568</v>
      </c>
      <c r="AM114" s="3">
        <v>2</v>
      </c>
    </row>
    <row r="115" spans="14:39" hidden="1" outlineLevel="1" x14ac:dyDescent="0.25">
      <c r="N115">
        <v>44</v>
      </c>
      <c r="O115">
        <v>36984.086493943301</v>
      </c>
      <c r="P115" t="s">
        <v>1792</v>
      </c>
      <c r="Q115">
        <v>7.0029998000000004</v>
      </c>
      <c r="R115">
        <v>3615</v>
      </c>
      <c r="S115">
        <v>3917</v>
      </c>
      <c r="T115">
        <v>4214</v>
      </c>
      <c r="U115">
        <v>4511</v>
      </c>
      <c r="V115">
        <v>2433</v>
      </c>
      <c r="W115">
        <v>2238</v>
      </c>
      <c r="X115">
        <v>2273</v>
      </c>
      <c r="Y115">
        <v>2375</v>
      </c>
      <c r="Z115">
        <v>2270</v>
      </c>
      <c r="AA115">
        <v>2093</v>
      </c>
      <c r="AB115">
        <v>2002</v>
      </c>
      <c r="AC115">
        <v>1830</v>
      </c>
      <c r="AD115">
        <v>1678</v>
      </c>
      <c r="AE115">
        <v>1586</v>
      </c>
      <c r="AF115">
        <v>418</v>
      </c>
      <c r="AG115">
        <v>49.599998499999998</v>
      </c>
      <c r="AH115">
        <v>31.399999600000001</v>
      </c>
      <c r="AI115">
        <v>0.2</v>
      </c>
      <c r="AJ115">
        <v>3.4000001000000002</v>
      </c>
      <c r="AK115">
        <v>1.6</v>
      </c>
      <c r="AL115" s="3">
        <v>17038</v>
      </c>
      <c r="AM115" s="3">
        <v>2</v>
      </c>
    </row>
    <row r="116" spans="14:39" hidden="1" outlineLevel="1" x14ac:dyDescent="0.25">
      <c r="N116">
        <v>45</v>
      </c>
      <c r="O116">
        <v>36281.1087525435</v>
      </c>
      <c r="P116" t="s">
        <v>1795</v>
      </c>
      <c r="Q116">
        <v>6.8790002000000001</v>
      </c>
      <c r="R116">
        <v>4020</v>
      </c>
      <c r="S116">
        <v>4410</v>
      </c>
      <c r="T116">
        <v>4799</v>
      </c>
      <c r="U116">
        <v>5186</v>
      </c>
      <c r="V116">
        <v>2465</v>
      </c>
      <c r="W116">
        <v>2268</v>
      </c>
      <c r="X116">
        <v>2295</v>
      </c>
      <c r="Y116">
        <v>2192</v>
      </c>
      <c r="Z116">
        <v>2402</v>
      </c>
      <c r="AA116">
        <v>2184</v>
      </c>
      <c r="AB116">
        <v>2043</v>
      </c>
      <c r="AC116">
        <v>1986</v>
      </c>
      <c r="AD116">
        <v>1825</v>
      </c>
      <c r="AE116">
        <v>1860</v>
      </c>
      <c r="AF116">
        <v>367</v>
      </c>
      <c r="AG116">
        <v>44.400001500000002</v>
      </c>
      <c r="AH116">
        <v>39.400001500000002</v>
      </c>
      <c r="AI116">
        <v>0.2</v>
      </c>
      <c r="AJ116">
        <v>5.5999999000000003</v>
      </c>
      <c r="AK116">
        <v>1.1000000000000001</v>
      </c>
      <c r="AL116" s="3">
        <v>16957</v>
      </c>
      <c r="AM116" s="3">
        <v>2</v>
      </c>
    </row>
    <row r="117" spans="14:39" hidden="1" outlineLevel="1" x14ac:dyDescent="0.25">
      <c r="N117">
        <v>46</v>
      </c>
      <c r="O117">
        <v>5454.7206849858003</v>
      </c>
      <c r="P117" t="s">
        <v>1748</v>
      </c>
      <c r="Q117">
        <v>1.4170001000000001</v>
      </c>
      <c r="R117">
        <v>23488</v>
      </c>
      <c r="S117">
        <v>25304</v>
      </c>
      <c r="T117">
        <v>27136</v>
      </c>
      <c r="U117">
        <v>28951</v>
      </c>
      <c r="V117">
        <v>16210</v>
      </c>
      <c r="W117">
        <v>14615</v>
      </c>
      <c r="X117">
        <v>15630</v>
      </c>
      <c r="Y117">
        <v>14090</v>
      </c>
      <c r="Z117">
        <v>14071</v>
      </c>
      <c r="AA117">
        <v>13725</v>
      </c>
      <c r="AB117">
        <v>14100</v>
      </c>
      <c r="AC117">
        <v>14355</v>
      </c>
      <c r="AD117">
        <v>13770</v>
      </c>
      <c r="AE117">
        <v>13855</v>
      </c>
      <c r="AF117">
        <v>1394</v>
      </c>
      <c r="AG117">
        <v>61.400001500000002</v>
      </c>
      <c r="AH117">
        <v>28.700000800000002</v>
      </c>
      <c r="AI117">
        <v>0</v>
      </c>
      <c r="AJ117">
        <v>2</v>
      </c>
      <c r="AK117">
        <v>1.3</v>
      </c>
      <c r="AL117" s="3">
        <v>22970</v>
      </c>
      <c r="AM117" s="3">
        <v>2</v>
      </c>
    </row>
    <row r="118" spans="14:39" hidden="1" outlineLevel="1" x14ac:dyDescent="0.25">
      <c r="N118">
        <v>47</v>
      </c>
      <c r="O118">
        <v>32.097141768816599</v>
      </c>
      <c r="P118" t="s">
        <v>1780</v>
      </c>
      <c r="Q118">
        <v>2.2440000000000002</v>
      </c>
      <c r="R118">
        <v>12204</v>
      </c>
      <c r="S118">
        <v>13039</v>
      </c>
      <c r="T118">
        <v>13873</v>
      </c>
      <c r="U118">
        <v>14699</v>
      </c>
      <c r="V118">
        <v>8876</v>
      </c>
      <c r="W118">
        <v>8170</v>
      </c>
      <c r="X118">
        <v>7493</v>
      </c>
      <c r="Y118">
        <v>6828</v>
      </c>
      <c r="Z118">
        <v>6141</v>
      </c>
      <c r="AA118">
        <v>4405</v>
      </c>
      <c r="AB118">
        <v>4179</v>
      </c>
      <c r="AC118">
        <v>3965</v>
      </c>
      <c r="AD118">
        <v>3818</v>
      </c>
      <c r="AE118">
        <v>4210</v>
      </c>
      <c r="AF118">
        <v>719</v>
      </c>
      <c r="AG118">
        <v>58.299999200000002</v>
      </c>
      <c r="AH118">
        <v>29.100000399999999</v>
      </c>
      <c r="AI118">
        <v>0</v>
      </c>
      <c r="AJ118">
        <v>3.3</v>
      </c>
      <c r="AK118">
        <v>4.5</v>
      </c>
      <c r="AL118" s="3">
        <v>19918</v>
      </c>
      <c r="AM118" s="3">
        <v>2</v>
      </c>
    </row>
    <row r="119" spans="14:39" hidden="1" outlineLevel="1" x14ac:dyDescent="0.25">
      <c r="N119">
        <v>48</v>
      </c>
      <c r="O119">
        <v>14801.985602979101</v>
      </c>
      <c r="P119" t="s">
        <v>1783</v>
      </c>
      <c r="Q119">
        <v>2.8159999999999998</v>
      </c>
      <c r="R119">
        <v>14482</v>
      </c>
      <c r="S119">
        <v>15472</v>
      </c>
      <c r="T119">
        <v>16462</v>
      </c>
      <c r="U119">
        <v>17441</v>
      </c>
      <c r="V119">
        <v>10532</v>
      </c>
      <c r="W119">
        <v>11042</v>
      </c>
      <c r="X119">
        <v>10205</v>
      </c>
      <c r="Y119">
        <v>9687</v>
      </c>
      <c r="Z119">
        <v>9659</v>
      </c>
      <c r="AA119">
        <v>9416</v>
      </c>
      <c r="AB119">
        <v>7900</v>
      </c>
      <c r="AC119">
        <v>7320</v>
      </c>
      <c r="AD119">
        <v>7055</v>
      </c>
      <c r="AE119">
        <v>6700</v>
      </c>
      <c r="AF119">
        <v>1043</v>
      </c>
      <c r="AG119">
        <v>57.099998499999998</v>
      </c>
      <c r="AH119">
        <v>28.5</v>
      </c>
      <c r="AI119">
        <v>0.1</v>
      </c>
      <c r="AJ119">
        <v>3.2</v>
      </c>
      <c r="AK119">
        <v>4.4000000999999997</v>
      </c>
      <c r="AL119" s="3">
        <v>29658</v>
      </c>
      <c r="AM119" s="3">
        <v>2</v>
      </c>
    </row>
    <row r="120" spans="14:39" hidden="1" outlineLevel="1" x14ac:dyDescent="0.25">
      <c r="N120">
        <v>49</v>
      </c>
      <c r="O120">
        <v>3050.4361009726799</v>
      </c>
      <c r="P120">
        <v>79</v>
      </c>
      <c r="Q120">
        <v>0.58099999999999996</v>
      </c>
      <c r="R120">
        <v>10650</v>
      </c>
      <c r="S120">
        <v>11682</v>
      </c>
      <c r="T120">
        <v>12714</v>
      </c>
      <c r="U120">
        <v>13739</v>
      </c>
      <c r="V120">
        <v>6530</v>
      </c>
      <c r="W120">
        <v>6007</v>
      </c>
      <c r="X120">
        <v>6074</v>
      </c>
      <c r="Y120">
        <v>5932</v>
      </c>
      <c r="Z120">
        <v>5704</v>
      </c>
      <c r="AA120">
        <v>5495</v>
      </c>
      <c r="AB120">
        <v>4893</v>
      </c>
      <c r="AC120">
        <v>4755</v>
      </c>
      <c r="AD120">
        <v>4152</v>
      </c>
      <c r="AE120">
        <v>4232</v>
      </c>
      <c r="AF120">
        <v>842</v>
      </c>
      <c r="AG120">
        <v>50.799999200000002</v>
      </c>
      <c r="AH120">
        <v>34.400001500000002</v>
      </c>
      <c r="AI120">
        <v>0.1</v>
      </c>
      <c r="AJ120">
        <v>4.5999999000000003</v>
      </c>
      <c r="AK120">
        <v>1.8</v>
      </c>
      <c r="AL120" s="3">
        <v>3794</v>
      </c>
      <c r="AM120" s="3">
        <v>2</v>
      </c>
    </row>
    <row r="121" spans="14:39" hidden="1" outlineLevel="1" x14ac:dyDescent="0.25">
      <c r="N121">
        <v>50</v>
      </c>
      <c r="O121">
        <v>37024.291885337501</v>
      </c>
      <c r="P121">
        <v>18</v>
      </c>
      <c r="Q121">
        <v>7.0100002000000003</v>
      </c>
      <c r="R121">
        <v>1299</v>
      </c>
      <c r="S121">
        <v>1380</v>
      </c>
      <c r="T121">
        <v>1461</v>
      </c>
      <c r="U121">
        <v>1541</v>
      </c>
      <c r="V121">
        <v>976</v>
      </c>
      <c r="W121">
        <v>945</v>
      </c>
      <c r="X121">
        <v>1168</v>
      </c>
      <c r="Y121">
        <v>1135</v>
      </c>
      <c r="Z121">
        <v>1042</v>
      </c>
      <c r="AA121">
        <v>1026</v>
      </c>
      <c r="AB121">
        <v>947</v>
      </c>
      <c r="AC121">
        <v>930</v>
      </c>
      <c r="AD121">
        <v>936</v>
      </c>
      <c r="AE121">
        <v>951</v>
      </c>
      <c r="AF121">
        <v>103</v>
      </c>
      <c r="AG121">
        <v>49</v>
      </c>
      <c r="AH121">
        <v>40.200000799999998</v>
      </c>
      <c r="AI121">
        <v>0</v>
      </c>
      <c r="AJ121">
        <v>4.5</v>
      </c>
      <c r="AK121">
        <v>0.2</v>
      </c>
      <c r="AL121" s="3">
        <v>6842</v>
      </c>
      <c r="AM121" s="3">
        <v>2</v>
      </c>
    </row>
    <row r="122" spans="14:39" hidden="1" outlineLevel="1" x14ac:dyDescent="0.25">
      <c r="N122">
        <v>52</v>
      </c>
      <c r="O122">
        <v>14609.4240167056</v>
      </c>
      <c r="P122" t="s">
        <v>1780</v>
      </c>
      <c r="Q122">
        <v>2.7650001</v>
      </c>
      <c r="R122">
        <v>13480</v>
      </c>
      <c r="S122">
        <v>14402</v>
      </c>
      <c r="T122">
        <v>15324</v>
      </c>
      <c r="U122">
        <v>16235</v>
      </c>
      <c r="V122">
        <v>9804</v>
      </c>
      <c r="W122">
        <v>9078</v>
      </c>
      <c r="X122">
        <v>8334</v>
      </c>
      <c r="Y122">
        <v>8118</v>
      </c>
      <c r="Z122">
        <v>7344</v>
      </c>
      <c r="AA122">
        <v>5543</v>
      </c>
      <c r="AB122">
        <v>5259</v>
      </c>
      <c r="AC122">
        <v>4990</v>
      </c>
      <c r="AD122">
        <v>4805</v>
      </c>
      <c r="AE122">
        <v>4563</v>
      </c>
      <c r="AF122">
        <v>1137</v>
      </c>
      <c r="AG122">
        <v>56.099998499999998</v>
      </c>
      <c r="AH122">
        <v>28</v>
      </c>
      <c r="AI122">
        <v>0</v>
      </c>
      <c r="AJ122">
        <v>3.8</v>
      </c>
      <c r="AK122">
        <v>4.3000002000000004</v>
      </c>
      <c r="AL122" s="3">
        <v>27108</v>
      </c>
      <c r="AM122" s="3">
        <v>2</v>
      </c>
    </row>
    <row r="123" spans="14:39" hidden="1" outlineLevel="1" x14ac:dyDescent="0.25">
      <c r="N123">
        <v>54</v>
      </c>
      <c r="O123">
        <v>3306.36161248808</v>
      </c>
      <c r="P123">
        <v>18</v>
      </c>
      <c r="Q123">
        <v>0.627</v>
      </c>
      <c r="R123">
        <v>10717</v>
      </c>
      <c r="S123">
        <v>11386</v>
      </c>
      <c r="T123">
        <v>12054</v>
      </c>
      <c r="U123">
        <v>12714</v>
      </c>
      <c r="V123">
        <v>8052</v>
      </c>
      <c r="W123">
        <v>7546</v>
      </c>
      <c r="X123">
        <v>9327</v>
      </c>
      <c r="Y123">
        <v>9064</v>
      </c>
      <c r="Z123">
        <v>9564</v>
      </c>
      <c r="AA123">
        <v>9152</v>
      </c>
      <c r="AB123">
        <v>9112</v>
      </c>
      <c r="AC123">
        <v>8925</v>
      </c>
      <c r="AD123">
        <v>8515</v>
      </c>
      <c r="AE123">
        <v>8654</v>
      </c>
      <c r="AF123">
        <v>105</v>
      </c>
      <c r="AG123">
        <v>68.900001500000002</v>
      </c>
      <c r="AH123">
        <v>29.5</v>
      </c>
      <c r="AI123">
        <v>0</v>
      </c>
      <c r="AJ123">
        <v>1.1000000000000001</v>
      </c>
      <c r="AK123">
        <v>0.3</v>
      </c>
      <c r="AL123" s="3">
        <v>5049</v>
      </c>
      <c r="AM123" s="3">
        <v>2</v>
      </c>
    </row>
    <row r="124" spans="14:39" hidden="1" outlineLevel="1" x14ac:dyDescent="0.25">
      <c r="N124">
        <v>55</v>
      </c>
      <c r="O124">
        <v>4945.5187646697505</v>
      </c>
      <c r="P124">
        <v>18</v>
      </c>
      <c r="Q124">
        <v>2.0539999</v>
      </c>
      <c r="R124">
        <v>3719</v>
      </c>
      <c r="S124">
        <v>4029</v>
      </c>
      <c r="T124">
        <v>4341</v>
      </c>
      <c r="U124">
        <v>4651</v>
      </c>
      <c r="V124">
        <v>2478</v>
      </c>
      <c r="W124">
        <v>2521</v>
      </c>
      <c r="X124">
        <v>2410</v>
      </c>
      <c r="Y124">
        <v>2362</v>
      </c>
      <c r="Z124">
        <v>2522</v>
      </c>
      <c r="AA124">
        <v>2667</v>
      </c>
      <c r="AB124">
        <v>2611</v>
      </c>
      <c r="AC124">
        <v>2470</v>
      </c>
      <c r="AD124">
        <v>2326</v>
      </c>
      <c r="AE124">
        <v>2282</v>
      </c>
      <c r="AF124">
        <v>159</v>
      </c>
      <c r="AG124">
        <v>57.400001500000002</v>
      </c>
      <c r="AH124">
        <v>35.099998499999998</v>
      </c>
      <c r="AI124">
        <v>0</v>
      </c>
      <c r="AJ124">
        <v>2.5</v>
      </c>
      <c r="AK124">
        <v>1.1000000000000001</v>
      </c>
      <c r="AL124" s="3">
        <v>5090</v>
      </c>
      <c r="AM124" s="3">
        <v>2</v>
      </c>
    </row>
    <row r="125" spans="14:39" hidden="1" outlineLevel="1" x14ac:dyDescent="0.25">
      <c r="N125">
        <v>57</v>
      </c>
      <c r="O125">
        <v>1036.25989987874</v>
      </c>
      <c r="P125" t="s">
        <v>1794</v>
      </c>
      <c r="Q125">
        <v>0.192</v>
      </c>
      <c r="R125">
        <v>2449</v>
      </c>
      <c r="S125">
        <v>0</v>
      </c>
      <c r="T125">
        <v>0</v>
      </c>
      <c r="U125">
        <v>0</v>
      </c>
      <c r="V125">
        <v>1885</v>
      </c>
      <c r="W125">
        <v>1</v>
      </c>
      <c r="X125">
        <v>2</v>
      </c>
      <c r="Y125">
        <v>3</v>
      </c>
      <c r="Z125">
        <v>0</v>
      </c>
      <c r="AA125">
        <v>0</v>
      </c>
      <c r="AB125">
        <v>0</v>
      </c>
      <c r="AC125">
        <v>0</v>
      </c>
      <c r="AD125">
        <v>0</v>
      </c>
      <c r="AE125">
        <v>0</v>
      </c>
      <c r="AF125">
        <v>189</v>
      </c>
      <c r="AJ125">
        <v>10</v>
      </c>
      <c r="AL125" s="3">
        <v>362</v>
      </c>
      <c r="AM125" s="3">
        <v>2</v>
      </c>
    </row>
    <row r="126" spans="14:39" hidden="1" outlineLevel="1" x14ac:dyDescent="0.25">
      <c r="N126">
        <v>60</v>
      </c>
      <c r="O126">
        <v>36310.351137806399</v>
      </c>
      <c r="P126" t="s">
        <v>1792</v>
      </c>
      <c r="Q126">
        <v>6.8839997999999998</v>
      </c>
      <c r="R126">
        <v>4020</v>
      </c>
      <c r="S126">
        <v>4410</v>
      </c>
      <c r="T126">
        <v>4799</v>
      </c>
      <c r="U126">
        <v>5186</v>
      </c>
      <c r="V126">
        <v>2465</v>
      </c>
      <c r="W126">
        <v>2268</v>
      </c>
      <c r="X126">
        <v>2295</v>
      </c>
      <c r="Y126">
        <v>2192</v>
      </c>
      <c r="Z126">
        <v>2402</v>
      </c>
      <c r="AA126">
        <v>2184</v>
      </c>
      <c r="AB126">
        <v>2043</v>
      </c>
      <c r="AC126">
        <v>1986</v>
      </c>
      <c r="AD126">
        <v>1825</v>
      </c>
      <c r="AE126">
        <v>1860</v>
      </c>
      <c r="AF126">
        <v>345</v>
      </c>
      <c r="AG126">
        <v>53.400001500000002</v>
      </c>
      <c r="AH126">
        <v>31.100000399999999</v>
      </c>
      <c r="AI126">
        <v>0.1</v>
      </c>
      <c r="AJ126">
        <v>4.0999999000000003</v>
      </c>
      <c r="AK126">
        <v>1.4</v>
      </c>
      <c r="AL126" s="3">
        <v>16969</v>
      </c>
      <c r="AM126" s="3">
        <v>2</v>
      </c>
    </row>
    <row r="127" spans="14:39" hidden="1" outlineLevel="1" x14ac:dyDescent="0.25">
      <c r="N127">
        <v>63</v>
      </c>
      <c r="O127">
        <v>47716.1800495809</v>
      </c>
      <c r="P127">
        <v>18</v>
      </c>
      <c r="Q127">
        <v>9.0380000999999996</v>
      </c>
      <c r="R127">
        <v>2408</v>
      </c>
      <c r="S127">
        <v>2608</v>
      </c>
      <c r="T127">
        <v>2810</v>
      </c>
      <c r="U127">
        <v>3011</v>
      </c>
      <c r="V127">
        <v>1604</v>
      </c>
      <c r="W127">
        <v>1630</v>
      </c>
      <c r="X127">
        <v>1558</v>
      </c>
      <c r="Y127">
        <v>1602</v>
      </c>
      <c r="Z127">
        <v>1588</v>
      </c>
      <c r="AA127">
        <v>1601</v>
      </c>
      <c r="AB127">
        <v>1574</v>
      </c>
      <c r="AC127">
        <v>1435</v>
      </c>
      <c r="AD127">
        <v>1293</v>
      </c>
      <c r="AE127">
        <v>1260</v>
      </c>
      <c r="AF127">
        <v>107</v>
      </c>
      <c r="AG127">
        <v>57.200000799999998</v>
      </c>
      <c r="AH127">
        <v>35</v>
      </c>
      <c r="AI127">
        <v>0</v>
      </c>
      <c r="AJ127">
        <v>3</v>
      </c>
      <c r="AK127">
        <v>1.1000000000000001</v>
      </c>
      <c r="AL127" s="3">
        <v>14497</v>
      </c>
      <c r="AM127" s="3">
        <v>2</v>
      </c>
    </row>
    <row r="128" spans="14:39" hidden="1" outlineLevel="1" x14ac:dyDescent="0.25">
      <c r="N128">
        <v>65</v>
      </c>
      <c r="O128">
        <v>1775.5183595969199</v>
      </c>
      <c r="P128" t="s">
        <v>1749</v>
      </c>
      <c r="Q128">
        <v>0.33600000000000002</v>
      </c>
      <c r="R128">
        <v>5698</v>
      </c>
      <c r="S128">
        <v>6069</v>
      </c>
      <c r="T128">
        <v>6400</v>
      </c>
      <c r="U128">
        <v>6731</v>
      </c>
      <c r="V128">
        <v>4414</v>
      </c>
      <c r="W128">
        <v>4414</v>
      </c>
      <c r="X128">
        <v>4105</v>
      </c>
      <c r="Y128">
        <v>1</v>
      </c>
      <c r="Z128">
        <v>2</v>
      </c>
      <c r="AA128">
        <v>3</v>
      </c>
      <c r="AB128">
        <v>0</v>
      </c>
      <c r="AC128">
        <v>0</v>
      </c>
      <c r="AD128">
        <v>0</v>
      </c>
      <c r="AE128">
        <v>0</v>
      </c>
      <c r="AF128">
        <v>441</v>
      </c>
      <c r="AJ128">
        <v>10</v>
      </c>
      <c r="AL128" s="3">
        <v>1483</v>
      </c>
      <c r="AM128" s="3">
        <v>2</v>
      </c>
    </row>
    <row r="129" spans="14:39" hidden="1" outlineLevel="1" x14ac:dyDescent="0.25">
      <c r="N129">
        <v>66</v>
      </c>
      <c r="O129">
        <v>18659.539912948301</v>
      </c>
      <c r="P129" t="s">
        <v>1793</v>
      </c>
      <c r="Q129">
        <v>3.536</v>
      </c>
      <c r="R129">
        <v>2706</v>
      </c>
      <c r="S129">
        <v>2932</v>
      </c>
      <c r="T129">
        <v>3154</v>
      </c>
      <c r="U129">
        <v>3376</v>
      </c>
      <c r="V129">
        <v>1821</v>
      </c>
      <c r="W129">
        <v>2023</v>
      </c>
      <c r="X129">
        <v>1818</v>
      </c>
      <c r="Y129">
        <v>1938</v>
      </c>
      <c r="Z129">
        <v>1876</v>
      </c>
      <c r="AA129">
        <v>1782</v>
      </c>
      <c r="AB129">
        <v>1600</v>
      </c>
      <c r="AC129">
        <v>1525</v>
      </c>
      <c r="AD129">
        <v>1516</v>
      </c>
      <c r="AE129">
        <v>1508</v>
      </c>
      <c r="AF129">
        <v>291</v>
      </c>
      <c r="AG129">
        <v>48.299999200000002</v>
      </c>
      <c r="AH129">
        <v>33.799999200000002</v>
      </c>
      <c r="AI129">
        <v>0.1</v>
      </c>
      <c r="AJ129">
        <v>3.3</v>
      </c>
      <c r="AK129">
        <v>1.8</v>
      </c>
      <c r="AL129" s="3">
        <v>6439</v>
      </c>
      <c r="AM129" s="3">
        <v>2</v>
      </c>
    </row>
    <row r="130" spans="14:39" hidden="1" outlineLevel="1" x14ac:dyDescent="0.25">
      <c r="N130">
        <v>67</v>
      </c>
      <c r="O130">
        <v>62852.778304134903</v>
      </c>
      <c r="P130">
        <v>18</v>
      </c>
      <c r="Q130">
        <v>11.9020004</v>
      </c>
      <c r="R130">
        <v>1139</v>
      </c>
      <c r="S130">
        <v>1210</v>
      </c>
      <c r="T130">
        <v>1281</v>
      </c>
      <c r="U130">
        <v>1352</v>
      </c>
      <c r="V130">
        <v>856</v>
      </c>
      <c r="W130">
        <v>829</v>
      </c>
      <c r="X130">
        <v>923</v>
      </c>
      <c r="Y130">
        <v>922</v>
      </c>
      <c r="Z130">
        <v>929</v>
      </c>
      <c r="AA130">
        <v>955</v>
      </c>
      <c r="AB130">
        <v>902</v>
      </c>
      <c r="AC130">
        <v>860</v>
      </c>
      <c r="AD130">
        <v>827</v>
      </c>
      <c r="AE130">
        <v>848</v>
      </c>
      <c r="AF130">
        <v>98</v>
      </c>
      <c r="AG130">
        <v>48.599998499999998</v>
      </c>
      <c r="AH130">
        <v>39.799999200000002</v>
      </c>
      <c r="AI130">
        <v>0</v>
      </c>
      <c r="AJ130">
        <v>4.6999997999999996</v>
      </c>
      <c r="AK130">
        <v>0.2</v>
      </c>
      <c r="AL130" s="3">
        <v>10188</v>
      </c>
      <c r="AM130" s="3">
        <v>2</v>
      </c>
    </row>
    <row r="131" spans="14:39" hidden="1" outlineLevel="1" x14ac:dyDescent="0.25">
      <c r="N131">
        <v>68</v>
      </c>
      <c r="O131">
        <v>68.533656946685198</v>
      </c>
      <c r="P131">
        <v>36</v>
      </c>
      <c r="Q131">
        <v>1.2999999999999999E-2</v>
      </c>
      <c r="R131">
        <v>2342</v>
      </c>
      <c r="S131">
        <v>2569</v>
      </c>
      <c r="T131">
        <v>2796</v>
      </c>
      <c r="U131">
        <v>3021</v>
      </c>
      <c r="V131">
        <v>1436</v>
      </c>
      <c r="W131">
        <v>1422</v>
      </c>
      <c r="X131">
        <v>1508</v>
      </c>
      <c r="Y131">
        <v>1544</v>
      </c>
      <c r="Z131">
        <v>1508</v>
      </c>
      <c r="AA131">
        <v>1493</v>
      </c>
      <c r="AB131">
        <v>1243</v>
      </c>
      <c r="AC131">
        <v>1090</v>
      </c>
      <c r="AD131">
        <v>909</v>
      </c>
      <c r="AE131">
        <v>881</v>
      </c>
      <c r="AF131">
        <v>34</v>
      </c>
      <c r="AG131">
        <v>56.099998499999998</v>
      </c>
      <c r="AH131">
        <v>38.400001500000002</v>
      </c>
      <c r="AI131">
        <v>0</v>
      </c>
      <c r="AJ131">
        <v>2.0999998999999998</v>
      </c>
      <c r="AK131">
        <v>3</v>
      </c>
      <c r="AL131" s="3">
        <v>19</v>
      </c>
      <c r="AM131" s="3">
        <v>2</v>
      </c>
    </row>
    <row r="132" spans="14:39" hidden="1" outlineLevel="1" x14ac:dyDescent="0.25">
      <c r="N132">
        <v>69</v>
      </c>
      <c r="O132">
        <v>69342.154438661193</v>
      </c>
      <c r="P132" t="s">
        <v>1793</v>
      </c>
      <c r="Q132">
        <v>13.1199999</v>
      </c>
      <c r="R132">
        <v>1321</v>
      </c>
      <c r="S132">
        <v>1431</v>
      </c>
      <c r="T132">
        <v>1540</v>
      </c>
      <c r="U132">
        <v>1648</v>
      </c>
      <c r="V132">
        <v>889</v>
      </c>
      <c r="W132">
        <v>988</v>
      </c>
      <c r="X132">
        <v>1068</v>
      </c>
      <c r="Y132">
        <v>1048</v>
      </c>
      <c r="Z132">
        <v>1079</v>
      </c>
      <c r="AA132">
        <v>987</v>
      </c>
      <c r="AB132">
        <v>1072</v>
      </c>
      <c r="AC132">
        <v>1065</v>
      </c>
      <c r="AD132">
        <v>1057</v>
      </c>
      <c r="AE132">
        <v>1064</v>
      </c>
      <c r="AF132">
        <v>215</v>
      </c>
      <c r="AG132">
        <v>43.599998499999998</v>
      </c>
      <c r="AH132">
        <v>29.899999600000001</v>
      </c>
      <c r="AI132">
        <v>0.3</v>
      </c>
      <c r="AJ132">
        <v>3.9000001000000002</v>
      </c>
      <c r="AK132">
        <v>2</v>
      </c>
      <c r="AL132" s="3">
        <v>11664</v>
      </c>
      <c r="AM132" s="3">
        <v>2</v>
      </c>
    </row>
    <row r="133" spans="14:39" hidden="1" outlineLevel="1" x14ac:dyDescent="0.25">
      <c r="N133">
        <v>72</v>
      </c>
      <c r="O133">
        <v>28233.083730979499</v>
      </c>
      <c r="P133" t="s">
        <v>1792</v>
      </c>
      <c r="Q133">
        <v>5.3419999999999996</v>
      </c>
      <c r="R133">
        <v>7609</v>
      </c>
      <c r="S133">
        <v>8304</v>
      </c>
      <c r="T133">
        <v>9003</v>
      </c>
      <c r="U133">
        <v>9698</v>
      </c>
      <c r="V133">
        <v>4825</v>
      </c>
      <c r="W133">
        <v>4648</v>
      </c>
      <c r="X133">
        <v>4700</v>
      </c>
      <c r="Y133">
        <v>4590</v>
      </c>
      <c r="Z133">
        <v>5253</v>
      </c>
      <c r="AA133">
        <v>5061</v>
      </c>
      <c r="AB133">
        <v>4918</v>
      </c>
      <c r="AC133">
        <v>4500</v>
      </c>
      <c r="AD133">
        <v>4558</v>
      </c>
      <c r="AE133">
        <v>4351</v>
      </c>
      <c r="AF133">
        <v>733</v>
      </c>
      <c r="AG133">
        <v>47.5</v>
      </c>
      <c r="AH133">
        <v>33.400001500000002</v>
      </c>
      <c r="AI133">
        <v>0</v>
      </c>
      <c r="AJ133">
        <v>2.5</v>
      </c>
      <c r="AK133">
        <v>3.9000001000000002</v>
      </c>
      <c r="AL133" s="3">
        <v>25775</v>
      </c>
      <c r="AM133" s="3">
        <v>2</v>
      </c>
    </row>
    <row r="134" spans="14:39" hidden="1" outlineLevel="1" x14ac:dyDescent="0.25">
      <c r="N134">
        <v>73</v>
      </c>
      <c r="O134">
        <v>38564.233077368903</v>
      </c>
      <c r="P134" t="s">
        <v>1792</v>
      </c>
      <c r="Q134">
        <v>7.3029999999999999</v>
      </c>
      <c r="R134">
        <v>6504</v>
      </c>
      <c r="S134">
        <v>7135</v>
      </c>
      <c r="T134">
        <v>7765</v>
      </c>
      <c r="U134">
        <v>8391</v>
      </c>
      <c r="V134">
        <v>3988</v>
      </c>
      <c r="W134">
        <v>3837</v>
      </c>
      <c r="X134">
        <v>3880</v>
      </c>
      <c r="Y134">
        <v>3735</v>
      </c>
      <c r="Z134">
        <v>3610</v>
      </c>
      <c r="AA134">
        <v>3478</v>
      </c>
      <c r="AB134">
        <v>3400</v>
      </c>
      <c r="AC134">
        <v>2900</v>
      </c>
      <c r="AD134">
        <v>3134</v>
      </c>
      <c r="AE134">
        <v>2943</v>
      </c>
      <c r="AF134">
        <v>363</v>
      </c>
      <c r="AG134">
        <v>56.900001500000002</v>
      </c>
      <c r="AH134">
        <v>32.700000799999998</v>
      </c>
      <c r="AI134">
        <v>0.1</v>
      </c>
      <c r="AJ134">
        <v>3.2</v>
      </c>
      <c r="AK134">
        <v>1.1000000000000001</v>
      </c>
      <c r="AL134" s="3">
        <v>29124</v>
      </c>
      <c r="AM134" s="3">
        <v>2</v>
      </c>
    </row>
    <row r="135" spans="14:39" hidden="1" outlineLevel="1" x14ac:dyDescent="0.25">
      <c r="N135">
        <v>74</v>
      </c>
      <c r="O135">
        <v>5287.8977103951001</v>
      </c>
      <c r="P135" t="s">
        <v>1748</v>
      </c>
      <c r="Q135">
        <v>1.9890000000000001</v>
      </c>
      <c r="R135">
        <v>23474</v>
      </c>
      <c r="S135">
        <v>25288</v>
      </c>
      <c r="T135">
        <v>27119</v>
      </c>
      <c r="U135">
        <v>28933</v>
      </c>
      <c r="V135">
        <v>16200</v>
      </c>
      <c r="W135">
        <v>14610</v>
      </c>
      <c r="X135">
        <v>15080</v>
      </c>
      <c r="Y135">
        <v>13600</v>
      </c>
      <c r="Z135">
        <v>13582</v>
      </c>
      <c r="AA135">
        <v>13490</v>
      </c>
      <c r="AB135">
        <v>13610</v>
      </c>
      <c r="AC135">
        <v>13265</v>
      </c>
      <c r="AD135">
        <v>12450</v>
      </c>
      <c r="AE135">
        <v>12095</v>
      </c>
      <c r="AF135">
        <v>1296</v>
      </c>
      <c r="AG135">
        <v>61.799999200000002</v>
      </c>
      <c r="AH135">
        <v>28.899999600000001</v>
      </c>
      <c r="AI135">
        <v>0</v>
      </c>
      <c r="AJ135">
        <v>1.7</v>
      </c>
      <c r="AK135">
        <v>1.3</v>
      </c>
      <c r="AL135" s="3">
        <v>32222</v>
      </c>
      <c r="AM135" s="3">
        <v>2</v>
      </c>
    </row>
    <row r="136" spans="14:39" hidden="1" outlineLevel="1" x14ac:dyDescent="0.25">
      <c r="N136">
        <v>77</v>
      </c>
      <c r="O136">
        <v>6461.1002764070599</v>
      </c>
      <c r="P136">
        <v>79</v>
      </c>
      <c r="Q136">
        <v>1.232</v>
      </c>
      <c r="R136">
        <v>14411</v>
      </c>
      <c r="S136">
        <v>15726</v>
      </c>
      <c r="T136">
        <v>17052</v>
      </c>
      <c r="U136">
        <v>18367</v>
      </c>
      <c r="V136">
        <v>9138</v>
      </c>
      <c r="W136">
        <v>8803</v>
      </c>
      <c r="X136">
        <v>8609</v>
      </c>
      <c r="Y136">
        <v>8407</v>
      </c>
      <c r="Z136">
        <v>7984</v>
      </c>
      <c r="AA136">
        <v>7692</v>
      </c>
      <c r="AB136">
        <v>7475</v>
      </c>
      <c r="AC136">
        <v>7410</v>
      </c>
      <c r="AD136">
        <v>7336</v>
      </c>
      <c r="AE136">
        <v>6888</v>
      </c>
      <c r="AF136">
        <v>1170</v>
      </c>
      <c r="AG136">
        <v>54.900001500000002</v>
      </c>
      <c r="AH136">
        <v>31.200000800000002</v>
      </c>
      <c r="AI136">
        <v>0.1</v>
      </c>
      <c r="AJ136">
        <v>3</v>
      </c>
      <c r="AK136">
        <v>1</v>
      </c>
      <c r="AL136" s="3">
        <v>11258</v>
      </c>
      <c r="AM136" s="3">
        <v>2</v>
      </c>
    </row>
    <row r="137" spans="14:39" hidden="1" outlineLevel="1" x14ac:dyDescent="0.25">
      <c r="N137">
        <v>78</v>
      </c>
      <c r="O137">
        <v>17467.875896514401</v>
      </c>
      <c r="P137">
        <v>18</v>
      </c>
      <c r="Q137">
        <v>3.3090000000000002</v>
      </c>
      <c r="R137">
        <v>4225</v>
      </c>
      <c r="S137">
        <v>4488</v>
      </c>
      <c r="T137">
        <v>4751</v>
      </c>
      <c r="U137">
        <v>5012</v>
      </c>
      <c r="V137">
        <v>3174</v>
      </c>
      <c r="W137">
        <v>3255</v>
      </c>
      <c r="X137">
        <v>4023</v>
      </c>
      <c r="Y137">
        <v>3910</v>
      </c>
      <c r="Z137">
        <v>4043</v>
      </c>
      <c r="AA137">
        <v>3869</v>
      </c>
      <c r="AB137">
        <v>3655</v>
      </c>
      <c r="AC137">
        <v>3580</v>
      </c>
      <c r="AD137">
        <v>3312</v>
      </c>
      <c r="AE137">
        <v>3366</v>
      </c>
      <c r="AF137">
        <v>130</v>
      </c>
      <c r="AG137">
        <v>67</v>
      </c>
      <c r="AH137">
        <v>28.700000800000002</v>
      </c>
      <c r="AI137">
        <v>0</v>
      </c>
      <c r="AJ137">
        <v>2</v>
      </c>
      <c r="AK137">
        <v>0.3</v>
      </c>
      <c r="AL137" s="3">
        <v>10503</v>
      </c>
      <c r="AM137" s="3">
        <v>2</v>
      </c>
    </row>
    <row r="138" spans="14:39" hidden="1" outlineLevel="1" x14ac:dyDescent="0.25">
      <c r="N138">
        <v>80</v>
      </c>
      <c r="O138">
        <v>1462.01345413579</v>
      </c>
      <c r="P138" t="s">
        <v>1745</v>
      </c>
      <c r="Q138">
        <v>0.27700000000000002</v>
      </c>
      <c r="R138">
        <v>6531</v>
      </c>
      <c r="S138">
        <v>6956</v>
      </c>
      <c r="T138">
        <v>7336</v>
      </c>
      <c r="U138">
        <v>7715</v>
      </c>
      <c r="V138">
        <v>5059</v>
      </c>
      <c r="W138">
        <v>5059</v>
      </c>
      <c r="X138">
        <v>5470</v>
      </c>
      <c r="Y138">
        <v>1</v>
      </c>
      <c r="Z138">
        <v>2</v>
      </c>
      <c r="AA138">
        <v>3</v>
      </c>
      <c r="AB138">
        <v>0</v>
      </c>
      <c r="AC138">
        <v>0</v>
      </c>
      <c r="AD138">
        <v>0</v>
      </c>
      <c r="AE138">
        <v>0</v>
      </c>
      <c r="AF138">
        <v>506</v>
      </c>
      <c r="AJ138">
        <v>10</v>
      </c>
      <c r="AL138" s="3">
        <v>1401</v>
      </c>
      <c r="AM138" s="3">
        <v>2</v>
      </c>
    </row>
    <row r="139" spans="14:39" collapsed="1" x14ac:dyDescent="0.25">
      <c r="AL139" s="274">
        <f>SUM(AL87:AL138)</f>
        <v>742566</v>
      </c>
      <c r="AM139" s="3">
        <v>2</v>
      </c>
    </row>
    <row r="141" spans="14:39" x14ac:dyDescent="0.25">
      <c r="N141" s="1" t="s">
        <v>1791</v>
      </c>
      <c r="AL141" s="116" t="s">
        <v>1791</v>
      </c>
    </row>
    <row r="142" spans="14:39" x14ac:dyDescent="0.25">
      <c r="N142" t="s">
        <v>474</v>
      </c>
      <c r="O142" t="s">
        <v>1773</v>
      </c>
      <c r="P142" t="s">
        <v>1772</v>
      </c>
      <c r="Q142" t="s">
        <v>1771</v>
      </c>
      <c r="R142" t="s">
        <v>1770</v>
      </c>
      <c r="S142" t="s">
        <v>1769</v>
      </c>
      <c r="T142" t="s">
        <v>1768</v>
      </c>
      <c r="U142" t="s">
        <v>1767</v>
      </c>
      <c r="V142" t="s">
        <v>1766</v>
      </c>
      <c r="W142" t="s">
        <v>1765</v>
      </c>
      <c r="X142" t="s">
        <v>1764</v>
      </c>
      <c r="Y142" t="s">
        <v>1763</v>
      </c>
      <c r="Z142" t="s">
        <v>1762</v>
      </c>
      <c r="AA142" t="s">
        <v>1761</v>
      </c>
      <c r="AB142" t="s">
        <v>1760</v>
      </c>
      <c r="AC142" t="s">
        <v>1759</v>
      </c>
      <c r="AD142" t="s">
        <v>1758</v>
      </c>
      <c r="AE142" t="s">
        <v>1757</v>
      </c>
      <c r="AF142" t="s">
        <v>1756</v>
      </c>
      <c r="AG142" t="s">
        <v>1755</v>
      </c>
      <c r="AH142" t="s">
        <v>1754</v>
      </c>
      <c r="AI142" t="s">
        <v>1753</v>
      </c>
      <c r="AJ142" t="s">
        <v>1752</v>
      </c>
      <c r="AK142" t="s">
        <v>1751</v>
      </c>
      <c r="AL142" s="3" t="s">
        <v>1902</v>
      </c>
      <c r="AM142" s="3" t="s">
        <v>239</v>
      </c>
    </row>
    <row r="143" spans="14:39" hidden="1" outlineLevel="1" x14ac:dyDescent="0.25">
      <c r="N143">
        <v>3</v>
      </c>
      <c r="O143">
        <v>1432.6597457411999</v>
      </c>
      <c r="P143" t="s">
        <v>1746</v>
      </c>
      <c r="Q143">
        <v>0.27100000000000002</v>
      </c>
      <c r="R143">
        <v>847</v>
      </c>
      <c r="S143">
        <v>886</v>
      </c>
      <c r="T143">
        <v>918</v>
      </c>
      <c r="U143">
        <v>951</v>
      </c>
      <c r="V143">
        <v>723</v>
      </c>
      <c r="W143">
        <v>723</v>
      </c>
      <c r="X143">
        <v>1610</v>
      </c>
      <c r="Y143">
        <v>1</v>
      </c>
      <c r="Z143">
        <v>2</v>
      </c>
      <c r="AA143">
        <v>3</v>
      </c>
      <c r="AB143">
        <v>0</v>
      </c>
      <c r="AC143">
        <v>0</v>
      </c>
      <c r="AD143">
        <v>0</v>
      </c>
      <c r="AE143">
        <v>0</v>
      </c>
      <c r="AF143">
        <v>72</v>
      </c>
      <c r="AJ143">
        <v>10</v>
      </c>
      <c r="AL143" s="3">
        <v>196</v>
      </c>
      <c r="AM143" s="3">
        <v>3</v>
      </c>
    </row>
    <row r="144" spans="14:39" hidden="1" outlineLevel="1" x14ac:dyDescent="0.25">
      <c r="N144">
        <v>4</v>
      </c>
      <c r="O144">
        <v>1594.1435883700999</v>
      </c>
      <c r="P144" t="s">
        <v>1750</v>
      </c>
      <c r="Q144">
        <v>0.30199999999999999</v>
      </c>
      <c r="R144">
        <v>405</v>
      </c>
      <c r="S144">
        <v>422</v>
      </c>
      <c r="T144">
        <v>436</v>
      </c>
      <c r="U144">
        <v>451</v>
      </c>
      <c r="V144">
        <v>352</v>
      </c>
      <c r="W144">
        <v>352</v>
      </c>
      <c r="X144">
        <v>85</v>
      </c>
      <c r="Y144">
        <v>1</v>
      </c>
      <c r="Z144">
        <v>2</v>
      </c>
      <c r="AA144">
        <v>3</v>
      </c>
      <c r="AB144">
        <v>0</v>
      </c>
      <c r="AC144">
        <v>0</v>
      </c>
      <c r="AD144">
        <v>0</v>
      </c>
      <c r="AE144">
        <v>0</v>
      </c>
      <c r="AF144">
        <v>35</v>
      </c>
      <c r="AJ144">
        <v>10</v>
      </c>
      <c r="AL144" s="3">
        <v>106</v>
      </c>
      <c r="AM144" s="3">
        <v>3</v>
      </c>
    </row>
    <row r="145" spans="14:39" hidden="1" outlineLevel="1" x14ac:dyDescent="0.25">
      <c r="N145">
        <v>5</v>
      </c>
      <c r="O145">
        <v>56002.603730498398</v>
      </c>
      <c r="P145" t="s">
        <v>1748</v>
      </c>
      <c r="Q145">
        <v>10.6110001</v>
      </c>
      <c r="R145">
        <v>4401</v>
      </c>
      <c r="S145">
        <v>4720</v>
      </c>
      <c r="T145">
        <v>5036</v>
      </c>
      <c r="U145">
        <v>5355</v>
      </c>
      <c r="V145">
        <v>3130</v>
      </c>
      <c r="W145">
        <v>3425</v>
      </c>
      <c r="X145">
        <v>2880</v>
      </c>
      <c r="Y145">
        <v>2695</v>
      </c>
      <c r="Z145">
        <v>2854</v>
      </c>
      <c r="AA145">
        <v>3135</v>
      </c>
      <c r="AB145">
        <v>2975</v>
      </c>
      <c r="AC145">
        <v>2790</v>
      </c>
      <c r="AD145">
        <v>2810</v>
      </c>
      <c r="AE145">
        <v>2940</v>
      </c>
      <c r="AF145">
        <v>936</v>
      </c>
      <c r="AG145">
        <v>44.5</v>
      </c>
      <c r="AH145">
        <v>23</v>
      </c>
      <c r="AI145">
        <v>0.2</v>
      </c>
      <c r="AJ145">
        <v>4.1999997999999996</v>
      </c>
      <c r="AK145">
        <v>2.2999999999999998</v>
      </c>
      <c r="AL145" s="3">
        <v>33212</v>
      </c>
      <c r="AM145" s="3">
        <v>3</v>
      </c>
    </row>
    <row r="146" spans="14:39" hidden="1" outlineLevel="1" x14ac:dyDescent="0.25">
      <c r="N146">
        <v>6</v>
      </c>
      <c r="O146">
        <v>31706.600105399801</v>
      </c>
      <c r="P146" t="s">
        <v>1748</v>
      </c>
      <c r="Q146">
        <v>6.0050001000000002</v>
      </c>
      <c r="R146">
        <v>4628</v>
      </c>
      <c r="S146">
        <v>4965</v>
      </c>
      <c r="T146">
        <v>5306</v>
      </c>
      <c r="U146">
        <v>5643</v>
      </c>
      <c r="V146">
        <v>3275</v>
      </c>
      <c r="W146">
        <v>3125</v>
      </c>
      <c r="X146">
        <v>2905</v>
      </c>
      <c r="Y146">
        <v>2650</v>
      </c>
      <c r="Z146">
        <v>2808</v>
      </c>
      <c r="AA146">
        <v>3005</v>
      </c>
      <c r="AB146">
        <v>2810</v>
      </c>
      <c r="AC146">
        <v>2825</v>
      </c>
      <c r="AD146">
        <v>2815</v>
      </c>
      <c r="AE146">
        <v>2915</v>
      </c>
      <c r="AF146">
        <v>933</v>
      </c>
      <c r="AG146">
        <v>45.5</v>
      </c>
      <c r="AH146">
        <v>23.600000399999999</v>
      </c>
      <c r="AI146">
        <v>0</v>
      </c>
      <c r="AJ146">
        <v>5.4000000999999997</v>
      </c>
      <c r="AK146">
        <v>2.4000001000000002</v>
      </c>
      <c r="AL146" s="3">
        <v>19666</v>
      </c>
      <c r="AM146" s="3">
        <v>3</v>
      </c>
    </row>
    <row r="147" spans="14:39" hidden="1" outlineLevel="1" x14ac:dyDescent="0.25">
      <c r="N147">
        <v>7</v>
      </c>
      <c r="O147">
        <v>26312.3939623568</v>
      </c>
      <c r="P147" t="s">
        <v>1748</v>
      </c>
      <c r="Q147">
        <v>4.9819998999999999</v>
      </c>
      <c r="R147">
        <v>4513</v>
      </c>
      <c r="S147">
        <v>4841</v>
      </c>
      <c r="T147">
        <v>5165</v>
      </c>
      <c r="U147">
        <v>5492</v>
      </c>
      <c r="V147">
        <v>3210</v>
      </c>
      <c r="W147">
        <v>3195</v>
      </c>
      <c r="X147">
        <v>2975</v>
      </c>
      <c r="Y147">
        <v>2780</v>
      </c>
      <c r="Z147">
        <v>2948</v>
      </c>
      <c r="AA147">
        <v>3155</v>
      </c>
      <c r="AB147">
        <v>2950</v>
      </c>
      <c r="AC147">
        <v>2680</v>
      </c>
      <c r="AD147">
        <v>2670</v>
      </c>
      <c r="AE147">
        <v>2765</v>
      </c>
      <c r="AF147">
        <v>924</v>
      </c>
      <c r="AG147">
        <v>45.299999200000002</v>
      </c>
      <c r="AH147">
        <v>23.5</v>
      </c>
      <c r="AI147">
        <v>0</v>
      </c>
      <c r="AJ147">
        <v>5.1999997999999996</v>
      </c>
      <c r="AK147">
        <v>2.4000001000000002</v>
      </c>
      <c r="AL147" s="3">
        <v>15992</v>
      </c>
      <c r="AM147" s="3">
        <v>3</v>
      </c>
    </row>
    <row r="148" spans="14:39" hidden="1" outlineLevel="1" x14ac:dyDescent="0.25">
      <c r="N148">
        <v>8</v>
      </c>
      <c r="O148">
        <v>1373.8920893193799</v>
      </c>
      <c r="P148" t="s">
        <v>1750</v>
      </c>
      <c r="Q148">
        <v>0.26</v>
      </c>
      <c r="R148">
        <v>2257</v>
      </c>
      <c r="S148">
        <v>2361</v>
      </c>
      <c r="T148">
        <v>2447</v>
      </c>
      <c r="U148">
        <v>2534</v>
      </c>
      <c r="V148">
        <v>1927</v>
      </c>
      <c r="W148">
        <v>1927</v>
      </c>
      <c r="X148">
        <v>1100</v>
      </c>
      <c r="Y148">
        <v>1</v>
      </c>
      <c r="Z148">
        <v>2</v>
      </c>
      <c r="AA148">
        <v>3</v>
      </c>
      <c r="AB148">
        <v>0</v>
      </c>
      <c r="AC148">
        <v>0</v>
      </c>
      <c r="AD148">
        <v>0</v>
      </c>
      <c r="AE148">
        <v>0</v>
      </c>
      <c r="AF148">
        <v>193</v>
      </c>
      <c r="AJ148">
        <v>10</v>
      </c>
      <c r="AL148" s="3">
        <v>501</v>
      </c>
      <c r="AM148" s="3">
        <v>3</v>
      </c>
    </row>
    <row r="149" spans="14:39" hidden="1" outlineLevel="1" x14ac:dyDescent="0.25">
      <c r="N149">
        <v>9</v>
      </c>
      <c r="O149">
        <v>5280.1324751698403</v>
      </c>
      <c r="P149">
        <v>18</v>
      </c>
      <c r="Q149">
        <v>10.0089998</v>
      </c>
      <c r="R149">
        <v>1438</v>
      </c>
      <c r="S149">
        <v>1558</v>
      </c>
      <c r="T149">
        <v>1678</v>
      </c>
      <c r="U149">
        <v>1798</v>
      </c>
      <c r="V149">
        <v>958</v>
      </c>
      <c r="W149">
        <v>897</v>
      </c>
      <c r="X149">
        <v>858</v>
      </c>
      <c r="Y149">
        <v>894</v>
      </c>
      <c r="Z149">
        <v>930</v>
      </c>
      <c r="AA149">
        <v>973</v>
      </c>
      <c r="AB149">
        <v>916</v>
      </c>
      <c r="AC149">
        <v>820</v>
      </c>
      <c r="AD149">
        <v>745</v>
      </c>
      <c r="AE149">
        <v>725</v>
      </c>
      <c r="AF149">
        <v>163</v>
      </c>
      <c r="AG149">
        <v>44.799999200000002</v>
      </c>
      <c r="AH149">
        <v>35.900001500000002</v>
      </c>
      <c r="AI149">
        <v>0.1</v>
      </c>
      <c r="AJ149">
        <v>5.6999997999999996</v>
      </c>
      <c r="AK149">
        <v>2.0999998999999998</v>
      </c>
      <c r="AL149" s="3">
        <v>9589</v>
      </c>
      <c r="AM149" s="3">
        <v>3</v>
      </c>
    </row>
    <row r="150" spans="14:39" hidden="1" outlineLevel="1" x14ac:dyDescent="0.25">
      <c r="N150">
        <v>10</v>
      </c>
      <c r="O150">
        <v>11630.1224237059</v>
      </c>
      <c r="P150" t="s">
        <v>1748</v>
      </c>
      <c r="Q150">
        <v>2.2069999999999999</v>
      </c>
      <c r="R150">
        <v>4380</v>
      </c>
      <c r="S150">
        <v>4697</v>
      </c>
      <c r="T150">
        <v>5012</v>
      </c>
      <c r="U150">
        <v>5330</v>
      </c>
      <c r="V150">
        <v>3115</v>
      </c>
      <c r="W150">
        <v>3210</v>
      </c>
      <c r="X150">
        <v>2985</v>
      </c>
      <c r="Y150">
        <v>2795</v>
      </c>
      <c r="Z150">
        <v>2959</v>
      </c>
      <c r="AA150">
        <v>3250</v>
      </c>
      <c r="AB150">
        <v>3085</v>
      </c>
      <c r="AC150">
        <v>2800</v>
      </c>
      <c r="AD150">
        <v>2820</v>
      </c>
      <c r="AE150">
        <v>2920</v>
      </c>
      <c r="AF150">
        <v>925</v>
      </c>
      <c r="AG150">
        <v>44.700000799999998</v>
      </c>
      <c r="AH150">
        <v>23.200000800000002</v>
      </c>
      <c r="AI150">
        <v>0</v>
      </c>
      <c r="AJ150">
        <v>5.8000002000000004</v>
      </c>
      <c r="AK150">
        <v>2.2999999999999998</v>
      </c>
      <c r="AL150" s="3">
        <v>6875</v>
      </c>
      <c r="AM150" s="3">
        <v>3</v>
      </c>
    </row>
    <row r="151" spans="14:39" hidden="1" outlineLevel="1" x14ac:dyDescent="0.25">
      <c r="N151">
        <v>11</v>
      </c>
      <c r="O151">
        <v>38385.3491400067</v>
      </c>
      <c r="P151" t="s">
        <v>1748</v>
      </c>
      <c r="Q151">
        <v>7.2719997999999997</v>
      </c>
      <c r="R151">
        <v>4302</v>
      </c>
      <c r="S151">
        <v>4614</v>
      </c>
      <c r="T151">
        <v>4924</v>
      </c>
      <c r="U151">
        <v>5236</v>
      </c>
      <c r="V151">
        <v>3060</v>
      </c>
      <c r="W151">
        <v>3350</v>
      </c>
      <c r="X151">
        <v>2940</v>
      </c>
      <c r="Y151">
        <v>2755</v>
      </c>
      <c r="Z151">
        <v>2918</v>
      </c>
      <c r="AA151">
        <v>3205</v>
      </c>
      <c r="AB151">
        <v>3040</v>
      </c>
      <c r="AC151">
        <v>2760</v>
      </c>
      <c r="AD151">
        <v>2780</v>
      </c>
      <c r="AE151">
        <v>2880</v>
      </c>
      <c r="AF151">
        <v>915</v>
      </c>
      <c r="AG151">
        <v>44.599998499999998</v>
      </c>
      <c r="AH151">
        <v>23.100000399999999</v>
      </c>
      <c r="AI151">
        <v>0</v>
      </c>
      <c r="AJ151">
        <v>5.6999997999999996</v>
      </c>
      <c r="AK151">
        <v>2.2999999999999998</v>
      </c>
      <c r="AL151" s="3">
        <v>22252</v>
      </c>
      <c r="AM151" s="3">
        <v>3</v>
      </c>
    </row>
    <row r="152" spans="14:39" hidden="1" outlineLevel="1" x14ac:dyDescent="0.25">
      <c r="N152">
        <v>16</v>
      </c>
      <c r="O152">
        <v>31643.4878214745</v>
      </c>
      <c r="P152" t="s">
        <v>1747</v>
      </c>
      <c r="Q152">
        <v>5.9930000000000003</v>
      </c>
      <c r="R152">
        <v>4628</v>
      </c>
      <c r="S152">
        <v>4965</v>
      </c>
      <c r="T152">
        <v>5306</v>
      </c>
      <c r="U152">
        <v>5643</v>
      </c>
      <c r="V152">
        <v>3275</v>
      </c>
      <c r="W152">
        <v>3125</v>
      </c>
      <c r="X152">
        <v>2905</v>
      </c>
      <c r="Y152">
        <v>2650</v>
      </c>
      <c r="Z152">
        <v>2808</v>
      </c>
      <c r="AA152">
        <v>3005</v>
      </c>
      <c r="AB152">
        <v>2810</v>
      </c>
      <c r="AC152">
        <v>2825</v>
      </c>
      <c r="AD152">
        <v>2815</v>
      </c>
      <c r="AE152">
        <v>2915</v>
      </c>
      <c r="AF152">
        <v>933</v>
      </c>
      <c r="AG152">
        <v>45.5</v>
      </c>
      <c r="AH152">
        <v>23.600000399999999</v>
      </c>
      <c r="AI152">
        <v>0</v>
      </c>
      <c r="AJ152">
        <v>5.4000000999999997</v>
      </c>
      <c r="AK152">
        <v>2.4000001000000002</v>
      </c>
      <c r="AL152" s="3">
        <v>19627</v>
      </c>
      <c r="AM152" s="3">
        <v>3</v>
      </c>
    </row>
    <row r="153" spans="14:39" hidden="1" outlineLevel="1" x14ac:dyDescent="0.25">
      <c r="N153">
        <v>19</v>
      </c>
      <c r="O153">
        <v>11762.9146717654</v>
      </c>
      <c r="P153" t="s">
        <v>1747</v>
      </c>
      <c r="Q153">
        <v>2.2279998999999999</v>
      </c>
      <c r="R153">
        <v>4408</v>
      </c>
      <c r="S153">
        <v>4728</v>
      </c>
      <c r="T153">
        <v>5044</v>
      </c>
      <c r="U153">
        <v>5364</v>
      </c>
      <c r="V153">
        <v>3135</v>
      </c>
      <c r="W153">
        <v>3430</v>
      </c>
      <c r="X153">
        <v>3265</v>
      </c>
      <c r="Y153">
        <v>3240</v>
      </c>
      <c r="Z153">
        <v>3454</v>
      </c>
      <c r="AA153">
        <v>3180</v>
      </c>
      <c r="AB153">
        <v>3020</v>
      </c>
      <c r="AC153">
        <v>2830</v>
      </c>
      <c r="AD153">
        <v>2790</v>
      </c>
      <c r="AE153">
        <v>2920</v>
      </c>
      <c r="AF153">
        <v>931</v>
      </c>
      <c r="AG153">
        <v>44.799999200000002</v>
      </c>
      <c r="AH153">
        <v>23.200000800000002</v>
      </c>
      <c r="AI153">
        <v>0</v>
      </c>
      <c r="AJ153">
        <v>10.699999800000001</v>
      </c>
      <c r="AK153">
        <v>2.2999999999999998</v>
      </c>
      <c r="AL153" s="3">
        <v>6985</v>
      </c>
      <c r="AM153" s="3">
        <v>3</v>
      </c>
    </row>
    <row r="154" spans="14:39" hidden="1" outlineLevel="1" x14ac:dyDescent="0.25">
      <c r="N154">
        <v>21</v>
      </c>
      <c r="O154">
        <v>5317.3571427910902</v>
      </c>
      <c r="P154" t="s">
        <v>1748</v>
      </c>
      <c r="Q154">
        <v>8.4820004000000004</v>
      </c>
      <c r="R154">
        <v>4755</v>
      </c>
      <c r="S154">
        <v>5101</v>
      </c>
      <c r="T154">
        <v>5451</v>
      </c>
      <c r="U154">
        <v>5798</v>
      </c>
      <c r="V154">
        <v>3365</v>
      </c>
      <c r="W154">
        <v>3490</v>
      </c>
      <c r="X154">
        <v>3230</v>
      </c>
      <c r="Y154">
        <v>3280</v>
      </c>
      <c r="Z154">
        <v>3475</v>
      </c>
      <c r="AA154">
        <v>3070</v>
      </c>
      <c r="AB154">
        <v>2870</v>
      </c>
      <c r="AC154">
        <v>2885</v>
      </c>
      <c r="AD154">
        <v>2875</v>
      </c>
      <c r="AE154">
        <v>3110</v>
      </c>
      <c r="AF154">
        <v>915</v>
      </c>
      <c r="AG154">
        <v>46.299999200000002</v>
      </c>
      <c r="AH154">
        <v>24</v>
      </c>
      <c r="AI154">
        <v>0</v>
      </c>
      <c r="AJ154">
        <v>5.0999999000000003</v>
      </c>
      <c r="AK154">
        <v>2.4000001000000002</v>
      </c>
      <c r="AL154" s="3">
        <v>28542</v>
      </c>
      <c r="AM154" s="3">
        <v>3</v>
      </c>
    </row>
    <row r="155" spans="14:39" hidden="1" outlineLevel="1" x14ac:dyDescent="0.25">
      <c r="N155">
        <v>23</v>
      </c>
      <c r="O155">
        <v>3460.63641230139</v>
      </c>
      <c r="P155">
        <v>73</v>
      </c>
      <c r="Q155">
        <v>0.94099999999999995</v>
      </c>
      <c r="R155">
        <v>1589</v>
      </c>
      <c r="S155">
        <v>1711</v>
      </c>
      <c r="T155">
        <v>1833</v>
      </c>
      <c r="U155">
        <v>1955</v>
      </c>
      <c r="V155">
        <v>1102</v>
      </c>
      <c r="W155">
        <v>1042</v>
      </c>
      <c r="X155">
        <v>1032</v>
      </c>
      <c r="Y155">
        <v>866</v>
      </c>
      <c r="Z155">
        <v>863</v>
      </c>
      <c r="AA155">
        <v>750</v>
      </c>
      <c r="AB155">
        <v>654</v>
      </c>
      <c r="AC155">
        <v>715</v>
      </c>
      <c r="AD155">
        <v>701</v>
      </c>
      <c r="AE155">
        <v>693</v>
      </c>
      <c r="AF155">
        <v>229</v>
      </c>
      <c r="AG155">
        <v>40.5</v>
      </c>
      <c r="AH155">
        <v>36.5</v>
      </c>
      <c r="AI155">
        <v>0</v>
      </c>
      <c r="AJ155">
        <v>5.9000000999999997</v>
      </c>
      <c r="AK155">
        <v>2.0999998999999998</v>
      </c>
      <c r="AL155" s="3">
        <v>1037</v>
      </c>
      <c r="AM155" s="3">
        <v>3</v>
      </c>
    </row>
    <row r="156" spans="14:39" hidden="1" outlineLevel="1" x14ac:dyDescent="0.25">
      <c r="N156">
        <v>27</v>
      </c>
      <c r="O156">
        <v>1402.8488746246601</v>
      </c>
      <c r="P156" t="s">
        <v>1749</v>
      </c>
      <c r="Q156">
        <v>0.26700000000000002</v>
      </c>
      <c r="R156">
        <v>912</v>
      </c>
      <c r="S156">
        <v>954</v>
      </c>
      <c r="T156">
        <v>989</v>
      </c>
      <c r="U156">
        <v>1024</v>
      </c>
      <c r="V156">
        <v>779</v>
      </c>
      <c r="W156">
        <v>779</v>
      </c>
      <c r="X156">
        <v>1055</v>
      </c>
      <c r="Y156">
        <v>1</v>
      </c>
      <c r="Z156">
        <v>2</v>
      </c>
      <c r="AA156">
        <v>3</v>
      </c>
      <c r="AB156">
        <v>0</v>
      </c>
      <c r="AC156">
        <v>0</v>
      </c>
      <c r="AD156">
        <v>0</v>
      </c>
      <c r="AE156">
        <v>0</v>
      </c>
      <c r="AF156">
        <v>78</v>
      </c>
      <c r="AJ156">
        <v>10</v>
      </c>
      <c r="AL156" s="3">
        <v>208</v>
      </c>
      <c r="AM156" s="3">
        <v>3</v>
      </c>
    </row>
    <row r="157" spans="14:39" hidden="1" outlineLevel="1" x14ac:dyDescent="0.25">
      <c r="N157">
        <v>29</v>
      </c>
      <c r="O157">
        <v>5323.2566418058605</v>
      </c>
      <c r="P157" t="s">
        <v>1747</v>
      </c>
      <c r="Q157">
        <v>8.4840002000000005</v>
      </c>
      <c r="R157">
        <v>4755</v>
      </c>
      <c r="S157">
        <v>5101</v>
      </c>
      <c r="T157">
        <v>5451</v>
      </c>
      <c r="U157">
        <v>5798</v>
      </c>
      <c r="V157">
        <v>3365</v>
      </c>
      <c r="W157">
        <v>3490</v>
      </c>
      <c r="X157">
        <v>3230</v>
      </c>
      <c r="Y157">
        <v>3280</v>
      </c>
      <c r="Z157">
        <v>3475</v>
      </c>
      <c r="AA157">
        <v>3070</v>
      </c>
      <c r="AB157">
        <v>2870</v>
      </c>
      <c r="AC157">
        <v>2885</v>
      </c>
      <c r="AD157">
        <v>2875</v>
      </c>
      <c r="AE157">
        <v>3110</v>
      </c>
      <c r="AF157">
        <v>915</v>
      </c>
      <c r="AG157">
        <v>46.299999200000002</v>
      </c>
      <c r="AH157">
        <v>24</v>
      </c>
      <c r="AI157">
        <v>0</v>
      </c>
      <c r="AJ157">
        <v>5.0999999000000003</v>
      </c>
      <c r="AK157">
        <v>2.4000001000000002</v>
      </c>
      <c r="AL157" s="3">
        <v>28549</v>
      </c>
      <c r="AM157" s="3">
        <v>3</v>
      </c>
    </row>
    <row r="158" spans="14:39" hidden="1" outlineLevel="1" x14ac:dyDescent="0.25">
      <c r="N158">
        <v>31</v>
      </c>
      <c r="O158">
        <v>75739.125694318893</v>
      </c>
      <c r="P158">
        <v>73</v>
      </c>
      <c r="Q158">
        <v>18.670999500000001</v>
      </c>
      <c r="R158">
        <v>1547</v>
      </c>
      <c r="S158">
        <v>1666</v>
      </c>
      <c r="T158">
        <v>1784</v>
      </c>
      <c r="U158">
        <v>1904</v>
      </c>
      <c r="V158">
        <v>1073</v>
      </c>
      <c r="W158">
        <v>1018</v>
      </c>
      <c r="X158">
        <v>1008</v>
      </c>
      <c r="Y158">
        <v>882</v>
      </c>
      <c r="Z158">
        <v>879</v>
      </c>
      <c r="AA158">
        <v>843</v>
      </c>
      <c r="AB158">
        <v>749</v>
      </c>
      <c r="AC158">
        <v>700</v>
      </c>
      <c r="AD158">
        <v>716</v>
      </c>
      <c r="AE158">
        <v>689</v>
      </c>
      <c r="AF158">
        <v>210</v>
      </c>
      <c r="AG158">
        <v>41.200000799999998</v>
      </c>
      <c r="AH158">
        <v>37.200000799999998</v>
      </c>
      <c r="AI158">
        <v>0</v>
      </c>
      <c r="AJ158">
        <v>7.9000000999999997</v>
      </c>
      <c r="AK158">
        <v>2.0999998999999998</v>
      </c>
      <c r="AL158" s="3">
        <v>20034</v>
      </c>
      <c r="AM158" s="3">
        <v>3</v>
      </c>
    </row>
    <row r="159" spans="14:39" hidden="1" outlineLevel="1" x14ac:dyDescent="0.25">
      <c r="N159">
        <v>33</v>
      </c>
      <c r="O159">
        <v>40515.096028528198</v>
      </c>
      <c r="P159" t="s">
        <v>1747</v>
      </c>
      <c r="Q159">
        <v>7.6710000000000003</v>
      </c>
      <c r="R159">
        <v>4663</v>
      </c>
      <c r="S159">
        <v>5003</v>
      </c>
      <c r="T159">
        <v>5346</v>
      </c>
      <c r="U159">
        <v>5686</v>
      </c>
      <c r="V159">
        <v>3300</v>
      </c>
      <c r="W159">
        <v>3150</v>
      </c>
      <c r="X159">
        <v>2880</v>
      </c>
      <c r="Y159">
        <v>2625</v>
      </c>
      <c r="Z159">
        <v>2783</v>
      </c>
      <c r="AA159">
        <v>2980</v>
      </c>
      <c r="AB159">
        <v>2785</v>
      </c>
      <c r="AC159">
        <v>2800</v>
      </c>
      <c r="AD159">
        <v>2790</v>
      </c>
      <c r="AE159">
        <v>2890</v>
      </c>
      <c r="AF159">
        <v>875</v>
      </c>
      <c r="AG159">
        <v>46.799999200000002</v>
      </c>
      <c r="AH159">
        <v>24.200000800000002</v>
      </c>
      <c r="AI159">
        <v>0</v>
      </c>
      <c r="AJ159">
        <v>5.8000002000000004</v>
      </c>
      <c r="AK159">
        <v>2.4000001000000002</v>
      </c>
      <c r="AL159" s="3">
        <v>25314</v>
      </c>
      <c r="AM159" s="3">
        <v>3</v>
      </c>
    </row>
    <row r="160" spans="14:39" hidden="1" outlineLevel="1" x14ac:dyDescent="0.25">
      <c r="N160">
        <v>35</v>
      </c>
      <c r="O160">
        <v>7790.3012914774999</v>
      </c>
      <c r="P160" t="s">
        <v>1748</v>
      </c>
      <c r="Q160">
        <v>1.476</v>
      </c>
      <c r="R160">
        <v>4840</v>
      </c>
      <c r="S160">
        <v>5192</v>
      </c>
      <c r="T160">
        <v>5548</v>
      </c>
      <c r="U160">
        <v>5901</v>
      </c>
      <c r="V160">
        <v>3425</v>
      </c>
      <c r="W160">
        <v>3270</v>
      </c>
      <c r="X160">
        <v>3025</v>
      </c>
      <c r="Y160">
        <v>3070</v>
      </c>
      <c r="Z160">
        <v>3255</v>
      </c>
      <c r="AA160">
        <v>3065</v>
      </c>
      <c r="AB160">
        <v>2865</v>
      </c>
      <c r="AC160">
        <v>2880</v>
      </c>
      <c r="AD160">
        <v>2870</v>
      </c>
      <c r="AE160">
        <v>2975</v>
      </c>
      <c r="AF160">
        <v>901</v>
      </c>
      <c r="AG160">
        <v>46.900001500000002</v>
      </c>
      <c r="AH160">
        <v>24.299999199999998</v>
      </c>
      <c r="AI160">
        <v>0</v>
      </c>
      <c r="AJ160">
        <v>5.0999999000000003</v>
      </c>
      <c r="AK160">
        <v>2.4000001000000002</v>
      </c>
      <c r="AL160" s="3">
        <v>5055</v>
      </c>
      <c r="AM160" s="3">
        <v>3</v>
      </c>
    </row>
    <row r="161" spans="14:39" hidden="1" outlineLevel="1" x14ac:dyDescent="0.25">
      <c r="N161">
        <v>36</v>
      </c>
      <c r="O161">
        <v>1474.5631910285799</v>
      </c>
      <c r="P161" t="s">
        <v>1745</v>
      </c>
      <c r="Q161">
        <v>0.27800000000000002</v>
      </c>
      <c r="R161">
        <v>747</v>
      </c>
      <c r="S161">
        <v>782</v>
      </c>
      <c r="T161">
        <v>810</v>
      </c>
      <c r="U161">
        <v>839</v>
      </c>
      <c r="V161">
        <v>638</v>
      </c>
      <c r="W161">
        <v>638</v>
      </c>
      <c r="X161">
        <v>715</v>
      </c>
      <c r="Y161">
        <v>1</v>
      </c>
      <c r="Z161">
        <v>2</v>
      </c>
      <c r="AA161">
        <v>3</v>
      </c>
      <c r="AB161">
        <v>0</v>
      </c>
      <c r="AC161">
        <v>0</v>
      </c>
      <c r="AD161">
        <v>0</v>
      </c>
      <c r="AE161">
        <v>0</v>
      </c>
      <c r="AF161">
        <v>64</v>
      </c>
      <c r="AJ161">
        <v>10</v>
      </c>
      <c r="AL161" s="3">
        <v>177</v>
      </c>
      <c r="AM161" s="3">
        <v>3</v>
      </c>
    </row>
    <row r="162" spans="14:39" hidden="1" outlineLevel="1" x14ac:dyDescent="0.25">
      <c r="N162">
        <v>41</v>
      </c>
      <c r="O162">
        <v>38437.110642467902</v>
      </c>
      <c r="P162" t="s">
        <v>1747</v>
      </c>
      <c r="Q162">
        <v>7.2810001</v>
      </c>
      <c r="R162">
        <v>4302</v>
      </c>
      <c r="S162">
        <v>4614</v>
      </c>
      <c r="T162">
        <v>4924</v>
      </c>
      <c r="U162">
        <v>5236</v>
      </c>
      <c r="V162">
        <v>3060</v>
      </c>
      <c r="W162">
        <v>3350</v>
      </c>
      <c r="X162">
        <v>2940</v>
      </c>
      <c r="Y162">
        <v>2755</v>
      </c>
      <c r="Z162">
        <v>2918</v>
      </c>
      <c r="AA162">
        <v>3205</v>
      </c>
      <c r="AB162">
        <v>3040</v>
      </c>
      <c r="AC162">
        <v>2760</v>
      </c>
      <c r="AD162">
        <v>2780</v>
      </c>
      <c r="AE162">
        <v>2880</v>
      </c>
      <c r="AF162">
        <v>915</v>
      </c>
      <c r="AG162">
        <v>44.599998499999998</v>
      </c>
      <c r="AH162">
        <v>23.100000399999999</v>
      </c>
      <c r="AI162">
        <v>0</v>
      </c>
      <c r="AJ162">
        <v>5.6999997999999996</v>
      </c>
      <c r="AK162">
        <v>2.2999999999999998</v>
      </c>
      <c r="AL162" s="3">
        <v>22280</v>
      </c>
      <c r="AM162" s="3">
        <v>3</v>
      </c>
    </row>
    <row r="163" spans="14:39" hidden="1" outlineLevel="1" x14ac:dyDescent="0.25">
      <c r="N163">
        <v>43</v>
      </c>
      <c r="O163">
        <v>40558.515172622698</v>
      </c>
      <c r="P163" t="s">
        <v>1748</v>
      </c>
      <c r="Q163">
        <v>7.6830001000000001</v>
      </c>
      <c r="R163">
        <v>4663</v>
      </c>
      <c r="S163">
        <v>5003</v>
      </c>
      <c r="T163">
        <v>5346</v>
      </c>
      <c r="U163">
        <v>5686</v>
      </c>
      <c r="V163">
        <v>3300</v>
      </c>
      <c r="W163">
        <v>3150</v>
      </c>
      <c r="X163">
        <v>2880</v>
      </c>
      <c r="Y163">
        <v>2625</v>
      </c>
      <c r="Z163">
        <v>2783</v>
      </c>
      <c r="AA163">
        <v>2980</v>
      </c>
      <c r="AB163">
        <v>2785</v>
      </c>
      <c r="AC163">
        <v>2800</v>
      </c>
      <c r="AD163">
        <v>2790</v>
      </c>
      <c r="AE163">
        <v>2890</v>
      </c>
      <c r="AF163">
        <v>875</v>
      </c>
      <c r="AG163">
        <v>46.799999200000002</v>
      </c>
      <c r="AH163">
        <v>24.200000800000002</v>
      </c>
      <c r="AI163">
        <v>0</v>
      </c>
      <c r="AJ163">
        <v>5.8000002000000004</v>
      </c>
      <c r="AK163">
        <v>2.4000001000000002</v>
      </c>
      <c r="AL163" s="3">
        <v>25354</v>
      </c>
      <c r="AM163" s="3">
        <v>3</v>
      </c>
    </row>
    <row r="164" spans="14:39" hidden="1" outlineLevel="1" x14ac:dyDescent="0.25">
      <c r="N164">
        <v>46</v>
      </c>
      <c r="O164">
        <v>26313.108326223301</v>
      </c>
      <c r="P164" t="s">
        <v>1747</v>
      </c>
      <c r="Q164">
        <v>4.9840001999999997</v>
      </c>
      <c r="R164">
        <v>4513</v>
      </c>
      <c r="S164">
        <v>4841</v>
      </c>
      <c r="T164">
        <v>5165</v>
      </c>
      <c r="U164">
        <v>5492</v>
      </c>
      <c r="V164">
        <v>3210</v>
      </c>
      <c r="W164">
        <v>3195</v>
      </c>
      <c r="X164">
        <v>2975</v>
      </c>
      <c r="Y164">
        <v>2780</v>
      </c>
      <c r="Z164">
        <v>2948</v>
      </c>
      <c r="AA164">
        <v>3155</v>
      </c>
      <c r="AB164">
        <v>2950</v>
      </c>
      <c r="AC164">
        <v>2680</v>
      </c>
      <c r="AD164">
        <v>2670</v>
      </c>
      <c r="AE164">
        <v>2765</v>
      </c>
      <c r="AF164">
        <v>924</v>
      </c>
      <c r="AG164">
        <v>45.299999200000002</v>
      </c>
      <c r="AH164">
        <v>23.5</v>
      </c>
      <c r="AI164">
        <v>0</v>
      </c>
      <c r="AJ164">
        <v>5.1999997999999996</v>
      </c>
      <c r="AK164">
        <v>2.4000001000000002</v>
      </c>
      <c r="AL164" s="3">
        <v>15999</v>
      </c>
      <c r="AM164" s="3">
        <v>3</v>
      </c>
    </row>
    <row r="165" spans="14:39" hidden="1" outlineLevel="1" x14ac:dyDescent="0.25">
      <c r="N165">
        <v>52</v>
      </c>
      <c r="O165">
        <v>5710.7327784968202</v>
      </c>
      <c r="P165">
        <v>83</v>
      </c>
      <c r="Q165">
        <v>1.8080000000000001</v>
      </c>
      <c r="R165">
        <v>1977</v>
      </c>
      <c r="S165">
        <v>2112</v>
      </c>
      <c r="T165">
        <v>2249</v>
      </c>
      <c r="U165">
        <v>2384</v>
      </c>
      <c r="V165">
        <v>1436</v>
      </c>
      <c r="W165">
        <v>1435</v>
      </c>
      <c r="X165">
        <v>1455</v>
      </c>
      <c r="Y165">
        <v>1578</v>
      </c>
      <c r="Z165">
        <v>1666</v>
      </c>
      <c r="AA165">
        <v>1679</v>
      </c>
      <c r="AB165">
        <v>1625</v>
      </c>
      <c r="AC165">
        <v>1640</v>
      </c>
      <c r="AD165">
        <v>1482</v>
      </c>
      <c r="AE165">
        <v>1495</v>
      </c>
      <c r="AF165">
        <v>202</v>
      </c>
      <c r="AG165">
        <v>57.799999200000002</v>
      </c>
      <c r="AH165">
        <v>25.700000800000002</v>
      </c>
      <c r="AI165">
        <v>0.1</v>
      </c>
      <c r="AJ165">
        <v>12.699999800000001</v>
      </c>
      <c r="AK165">
        <v>2.2999999999999998</v>
      </c>
      <c r="AL165" s="3">
        <v>2596</v>
      </c>
      <c r="AM165" s="3">
        <v>3</v>
      </c>
    </row>
    <row r="166" spans="14:39" hidden="1" outlineLevel="1" x14ac:dyDescent="0.25">
      <c r="N166">
        <v>55</v>
      </c>
      <c r="O166">
        <v>7905.2132516605798</v>
      </c>
      <c r="P166" t="s">
        <v>1747</v>
      </c>
      <c r="Q166">
        <v>1.4990000000000001</v>
      </c>
      <c r="R166">
        <v>4840</v>
      </c>
      <c r="S166">
        <v>5192</v>
      </c>
      <c r="T166">
        <v>5548</v>
      </c>
      <c r="U166">
        <v>5901</v>
      </c>
      <c r="V166">
        <v>3425</v>
      </c>
      <c r="W166">
        <v>3270</v>
      </c>
      <c r="X166">
        <v>3025</v>
      </c>
      <c r="Y166">
        <v>3070</v>
      </c>
      <c r="Z166">
        <v>3255</v>
      </c>
      <c r="AA166">
        <v>3065</v>
      </c>
      <c r="AB166">
        <v>2865</v>
      </c>
      <c r="AC166">
        <v>2880</v>
      </c>
      <c r="AD166">
        <v>2870</v>
      </c>
      <c r="AE166">
        <v>2975</v>
      </c>
      <c r="AF166">
        <v>901</v>
      </c>
      <c r="AG166">
        <v>46.900001500000002</v>
      </c>
      <c r="AH166">
        <v>24.299999199999998</v>
      </c>
      <c r="AI166">
        <v>0</v>
      </c>
      <c r="AJ166">
        <v>5.0999999000000003</v>
      </c>
      <c r="AK166">
        <v>2.4000001000000002</v>
      </c>
      <c r="AL166" s="3">
        <v>5134</v>
      </c>
      <c r="AM166" s="3">
        <v>3</v>
      </c>
    </row>
    <row r="167" spans="14:39" hidden="1" outlineLevel="1" x14ac:dyDescent="0.25">
      <c r="N167">
        <v>56</v>
      </c>
      <c r="O167">
        <v>5279.6435892234804</v>
      </c>
      <c r="P167">
        <v>18</v>
      </c>
      <c r="Q167">
        <v>14.507</v>
      </c>
      <c r="R167">
        <v>806</v>
      </c>
      <c r="S167">
        <v>873</v>
      </c>
      <c r="T167">
        <v>941</v>
      </c>
      <c r="U167">
        <v>1008</v>
      </c>
      <c r="V167">
        <v>537</v>
      </c>
      <c r="W167">
        <v>565</v>
      </c>
      <c r="X167">
        <v>540</v>
      </c>
      <c r="Y167">
        <v>563</v>
      </c>
      <c r="Z167">
        <v>548</v>
      </c>
      <c r="AA167">
        <v>573</v>
      </c>
      <c r="AB167">
        <v>589</v>
      </c>
      <c r="AC167">
        <v>585</v>
      </c>
      <c r="AD167">
        <v>522</v>
      </c>
      <c r="AE167">
        <v>512</v>
      </c>
      <c r="AF167">
        <v>106</v>
      </c>
      <c r="AG167">
        <v>43.400001500000002</v>
      </c>
      <c r="AH167">
        <v>34.799999200000002</v>
      </c>
      <c r="AI167">
        <v>0</v>
      </c>
      <c r="AJ167">
        <v>4.4000000999999997</v>
      </c>
      <c r="AK167">
        <v>2.0999998999999998</v>
      </c>
      <c r="AL167" s="3">
        <v>7790</v>
      </c>
      <c r="AM167" s="3">
        <v>3</v>
      </c>
    </row>
    <row r="168" spans="14:39" hidden="1" outlineLevel="1" x14ac:dyDescent="0.25">
      <c r="N168">
        <v>63</v>
      </c>
      <c r="O168">
        <v>2449.9964173677899</v>
      </c>
      <c r="P168">
        <v>73</v>
      </c>
      <c r="Q168">
        <v>0.46300000000000002</v>
      </c>
      <c r="R168">
        <v>1619</v>
      </c>
      <c r="S168">
        <v>1744</v>
      </c>
      <c r="T168">
        <v>1868</v>
      </c>
      <c r="U168">
        <v>1992</v>
      </c>
      <c r="V168">
        <v>1123</v>
      </c>
      <c r="W168">
        <v>1065</v>
      </c>
      <c r="X168">
        <v>1054</v>
      </c>
      <c r="Y168">
        <v>884</v>
      </c>
      <c r="Z168">
        <v>881</v>
      </c>
      <c r="AA168">
        <v>765</v>
      </c>
      <c r="AB168">
        <v>779</v>
      </c>
      <c r="AC168">
        <v>728</v>
      </c>
      <c r="AD168">
        <v>714</v>
      </c>
      <c r="AE168">
        <v>706</v>
      </c>
      <c r="AF168">
        <v>158</v>
      </c>
      <c r="AG168">
        <v>44</v>
      </c>
      <c r="AH168">
        <v>39.700000799999998</v>
      </c>
      <c r="AI168">
        <v>0</v>
      </c>
      <c r="AJ168">
        <v>0</v>
      </c>
      <c r="AK168">
        <v>2.2000000000000002</v>
      </c>
      <c r="AL168" s="3">
        <v>520</v>
      </c>
      <c r="AM168" s="3">
        <v>3</v>
      </c>
    </row>
    <row r="169" spans="14:39" hidden="1" outlineLevel="1" x14ac:dyDescent="0.25">
      <c r="N169">
        <v>65</v>
      </c>
      <c r="O169">
        <v>64947.154195798998</v>
      </c>
      <c r="P169">
        <v>73</v>
      </c>
      <c r="Q169">
        <v>12.277999899999999</v>
      </c>
      <c r="R169">
        <v>1051</v>
      </c>
      <c r="S169">
        <v>1138</v>
      </c>
      <c r="T169">
        <v>1226</v>
      </c>
      <c r="U169">
        <v>1314</v>
      </c>
      <c r="V169">
        <v>700</v>
      </c>
      <c r="W169">
        <v>631</v>
      </c>
      <c r="X169">
        <v>612</v>
      </c>
      <c r="Y169">
        <v>580</v>
      </c>
      <c r="Z169">
        <v>595</v>
      </c>
      <c r="AA169">
        <v>570</v>
      </c>
      <c r="AB169">
        <v>518</v>
      </c>
      <c r="AC169">
        <v>515</v>
      </c>
      <c r="AD169">
        <v>443</v>
      </c>
      <c r="AE169">
        <v>426</v>
      </c>
      <c r="AF169">
        <v>180</v>
      </c>
      <c r="AG169">
        <v>36.799999200000002</v>
      </c>
      <c r="AH169">
        <v>34.5</v>
      </c>
      <c r="AI169">
        <v>0</v>
      </c>
      <c r="AJ169">
        <v>7.9000000999999997</v>
      </c>
      <c r="AK169">
        <v>2.9000001000000002</v>
      </c>
      <c r="AL169" s="3">
        <v>8595</v>
      </c>
      <c r="AM169" s="3">
        <v>3</v>
      </c>
    </row>
    <row r="170" spans="14:39" hidden="1" outlineLevel="1" x14ac:dyDescent="0.25">
      <c r="N170">
        <v>67</v>
      </c>
      <c r="O170">
        <v>70916.901019709301</v>
      </c>
      <c r="P170">
        <v>73</v>
      </c>
      <c r="Q170">
        <v>13.414999999999999</v>
      </c>
      <c r="R170">
        <v>927</v>
      </c>
      <c r="S170">
        <v>999</v>
      </c>
      <c r="T170">
        <v>1069</v>
      </c>
      <c r="U170">
        <v>1141</v>
      </c>
      <c r="V170">
        <v>643</v>
      </c>
      <c r="W170">
        <v>572</v>
      </c>
      <c r="X170">
        <v>554</v>
      </c>
      <c r="Y170">
        <v>525</v>
      </c>
      <c r="Z170">
        <v>530</v>
      </c>
      <c r="AA170">
        <v>508</v>
      </c>
      <c r="AB170">
        <v>462</v>
      </c>
      <c r="AC170">
        <v>460</v>
      </c>
      <c r="AD170">
        <v>426</v>
      </c>
      <c r="AE170">
        <v>410</v>
      </c>
      <c r="AF170">
        <v>129</v>
      </c>
      <c r="AG170">
        <v>39.700000799999998</v>
      </c>
      <c r="AH170">
        <v>37.200000799999998</v>
      </c>
      <c r="AI170">
        <v>0</v>
      </c>
      <c r="AJ170">
        <v>7.9000000999999997</v>
      </c>
      <c r="AK170">
        <v>3.0999998999999998</v>
      </c>
      <c r="AL170" s="3">
        <v>8626</v>
      </c>
      <c r="AM170" s="3">
        <v>3</v>
      </c>
    </row>
    <row r="171" spans="14:39" hidden="1" outlineLevel="1" x14ac:dyDescent="0.25">
      <c r="N171">
        <v>69</v>
      </c>
      <c r="O171">
        <v>56001.128056438298</v>
      </c>
      <c r="P171" t="s">
        <v>1747</v>
      </c>
      <c r="Q171">
        <v>10.6070004</v>
      </c>
      <c r="R171">
        <v>4401</v>
      </c>
      <c r="S171">
        <v>4720</v>
      </c>
      <c r="T171">
        <v>5036</v>
      </c>
      <c r="U171">
        <v>5355</v>
      </c>
      <c r="V171">
        <v>3130</v>
      </c>
      <c r="W171">
        <v>3425</v>
      </c>
      <c r="X171">
        <v>2880</v>
      </c>
      <c r="Y171">
        <v>2695</v>
      </c>
      <c r="Z171">
        <v>2854</v>
      </c>
      <c r="AA171">
        <v>3135</v>
      </c>
      <c r="AB171">
        <v>2975</v>
      </c>
      <c r="AC171">
        <v>2790</v>
      </c>
      <c r="AD171">
        <v>2810</v>
      </c>
      <c r="AE171">
        <v>2940</v>
      </c>
      <c r="AF171">
        <v>936</v>
      </c>
      <c r="AG171">
        <v>44.5</v>
      </c>
      <c r="AH171">
        <v>23</v>
      </c>
      <c r="AI171">
        <v>0.2</v>
      </c>
      <c r="AJ171">
        <v>4.1999997999999996</v>
      </c>
      <c r="AK171">
        <v>2.2999999999999998</v>
      </c>
      <c r="AL171" s="3">
        <v>33200</v>
      </c>
      <c r="AM171" s="3">
        <v>3</v>
      </c>
    </row>
    <row r="172" spans="14:39" hidden="1" outlineLevel="1" x14ac:dyDescent="0.25">
      <c r="N172">
        <v>72</v>
      </c>
      <c r="O172">
        <v>11569.846685491</v>
      </c>
      <c r="P172" t="s">
        <v>1747</v>
      </c>
      <c r="Q172">
        <v>2.1949999</v>
      </c>
      <c r="R172">
        <v>4380</v>
      </c>
      <c r="S172">
        <v>4697</v>
      </c>
      <c r="T172">
        <v>5012</v>
      </c>
      <c r="U172">
        <v>5330</v>
      </c>
      <c r="V172">
        <v>3115</v>
      </c>
      <c r="W172">
        <v>3210</v>
      </c>
      <c r="X172">
        <v>2985</v>
      </c>
      <c r="Y172">
        <v>2795</v>
      </c>
      <c r="Z172">
        <v>2959</v>
      </c>
      <c r="AA172">
        <v>3250</v>
      </c>
      <c r="AB172">
        <v>3085</v>
      </c>
      <c r="AC172">
        <v>2800</v>
      </c>
      <c r="AD172">
        <v>2820</v>
      </c>
      <c r="AE172">
        <v>2920</v>
      </c>
      <c r="AF172">
        <v>925</v>
      </c>
      <c r="AG172">
        <v>44.700000799999998</v>
      </c>
      <c r="AH172">
        <v>23.200000800000002</v>
      </c>
      <c r="AI172">
        <v>0</v>
      </c>
      <c r="AJ172">
        <v>5.8000002000000004</v>
      </c>
      <c r="AK172">
        <v>2.2999999999999998</v>
      </c>
      <c r="AL172" s="3">
        <v>6837</v>
      </c>
      <c r="AM172" s="3">
        <v>3</v>
      </c>
    </row>
    <row r="173" spans="14:39" hidden="1" outlineLevel="1" x14ac:dyDescent="0.25">
      <c r="N173">
        <v>75</v>
      </c>
      <c r="O173">
        <v>1557.9630335443801</v>
      </c>
      <c r="P173" t="s">
        <v>1749</v>
      </c>
      <c r="Q173">
        <v>0.29499999999999998</v>
      </c>
      <c r="R173">
        <v>1327</v>
      </c>
      <c r="S173">
        <v>1384</v>
      </c>
      <c r="T173">
        <v>1430</v>
      </c>
      <c r="U173">
        <v>1476</v>
      </c>
      <c r="V173">
        <v>1153</v>
      </c>
      <c r="W173">
        <v>1153</v>
      </c>
      <c r="X173">
        <v>680</v>
      </c>
      <c r="Y173">
        <v>1</v>
      </c>
      <c r="Z173">
        <v>2</v>
      </c>
      <c r="AA173">
        <v>3</v>
      </c>
      <c r="AB173">
        <v>0</v>
      </c>
      <c r="AC173">
        <v>0</v>
      </c>
      <c r="AD173">
        <v>0</v>
      </c>
      <c r="AE173">
        <v>0</v>
      </c>
      <c r="AF173">
        <v>115</v>
      </c>
      <c r="AJ173">
        <v>10</v>
      </c>
      <c r="AL173" s="3">
        <v>340</v>
      </c>
      <c r="AM173" s="3">
        <v>3</v>
      </c>
    </row>
    <row r="174" spans="14:39" hidden="1" outlineLevel="1" x14ac:dyDescent="0.25">
      <c r="N174">
        <v>76</v>
      </c>
      <c r="O174">
        <v>11795.390542331699</v>
      </c>
      <c r="P174" t="s">
        <v>1748</v>
      </c>
      <c r="Q174">
        <v>2.2370000000000001</v>
      </c>
      <c r="R174">
        <v>4408</v>
      </c>
      <c r="S174">
        <v>4728</v>
      </c>
      <c r="T174">
        <v>5044</v>
      </c>
      <c r="U174">
        <v>5364</v>
      </c>
      <c r="V174">
        <v>3135</v>
      </c>
      <c r="W174">
        <v>3430</v>
      </c>
      <c r="X174">
        <v>3265</v>
      </c>
      <c r="Y174">
        <v>3240</v>
      </c>
      <c r="Z174">
        <v>3454</v>
      </c>
      <c r="AA174">
        <v>3180</v>
      </c>
      <c r="AB174">
        <v>3020</v>
      </c>
      <c r="AC174">
        <v>2830</v>
      </c>
      <c r="AD174">
        <v>2790</v>
      </c>
      <c r="AE174">
        <v>2920</v>
      </c>
      <c r="AF174">
        <v>931</v>
      </c>
      <c r="AG174">
        <v>44.799999200000002</v>
      </c>
      <c r="AH174">
        <v>23.200000800000002</v>
      </c>
      <c r="AI174">
        <v>0</v>
      </c>
      <c r="AJ174">
        <v>10.699999800000001</v>
      </c>
      <c r="AK174">
        <v>2.2999999999999998</v>
      </c>
      <c r="AL174" s="3">
        <v>7013</v>
      </c>
      <c r="AM174" s="3">
        <v>3</v>
      </c>
    </row>
    <row r="175" spans="14:39" hidden="1" outlineLevel="1" x14ac:dyDescent="0.25">
      <c r="N175">
        <v>77</v>
      </c>
      <c r="O175">
        <v>23029.808022365702</v>
      </c>
      <c r="P175">
        <v>73</v>
      </c>
      <c r="Q175">
        <v>10.6630001</v>
      </c>
      <c r="R175">
        <v>1547</v>
      </c>
      <c r="S175">
        <v>1666</v>
      </c>
      <c r="T175">
        <v>1784</v>
      </c>
      <c r="U175">
        <v>1904</v>
      </c>
      <c r="V175">
        <v>1073</v>
      </c>
      <c r="W175">
        <v>1018</v>
      </c>
      <c r="X175">
        <v>1008</v>
      </c>
      <c r="Y175">
        <v>882</v>
      </c>
      <c r="Z175">
        <v>879</v>
      </c>
      <c r="AA175">
        <v>843</v>
      </c>
      <c r="AB175">
        <v>749</v>
      </c>
      <c r="AC175">
        <v>700</v>
      </c>
      <c r="AD175">
        <v>716</v>
      </c>
      <c r="AE175">
        <v>689</v>
      </c>
      <c r="AF175">
        <v>210</v>
      </c>
      <c r="AG175">
        <v>41.200000799999998</v>
      </c>
      <c r="AH175">
        <v>37.200000799999998</v>
      </c>
      <c r="AI175">
        <v>0</v>
      </c>
      <c r="AJ175">
        <v>7.9000000999999997</v>
      </c>
      <c r="AK175">
        <v>2.0999998999999998</v>
      </c>
      <c r="AL175" s="3">
        <v>11441</v>
      </c>
      <c r="AM175" s="3">
        <v>3</v>
      </c>
    </row>
    <row r="176" spans="14:39" hidden="1" outlineLevel="1" x14ac:dyDescent="0.25">
      <c r="N176">
        <v>78</v>
      </c>
      <c r="O176">
        <v>2449.9964173677899</v>
      </c>
      <c r="P176">
        <v>73</v>
      </c>
      <c r="Q176">
        <v>0.46300000000000002</v>
      </c>
      <c r="R176">
        <v>1619</v>
      </c>
      <c r="S176">
        <v>1744</v>
      </c>
      <c r="T176">
        <v>1868</v>
      </c>
      <c r="U176">
        <v>1992</v>
      </c>
      <c r="V176">
        <v>1123</v>
      </c>
      <c r="W176">
        <v>1065</v>
      </c>
      <c r="X176">
        <v>1054</v>
      </c>
      <c r="Y176">
        <v>884</v>
      </c>
      <c r="Z176">
        <v>881</v>
      </c>
      <c r="AA176">
        <v>765</v>
      </c>
      <c r="AB176">
        <v>779</v>
      </c>
      <c r="AC176">
        <v>728</v>
      </c>
      <c r="AD176">
        <v>714</v>
      </c>
      <c r="AE176">
        <v>706</v>
      </c>
      <c r="AF176">
        <v>158</v>
      </c>
      <c r="AG176">
        <v>44</v>
      </c>
      <c r="AH176">
        <v>39.700000799999998</v>
      </c>
      <c r="AI176">
        <v>0</v>
      </c>
      <c r="AJ176">
        <v>0</v>
      </c>
      <c r="AK176">
        <v>2.2000000000000002</v>
      </c>
      <c r="AL176" s="3">
        <v>520</v>
      </c>
      <c r="AM176" s="3">
        <v>3</v>
      </c>
    </row>
    <row r="177" spans="14:39" hidden="1" outlineLevel="1" x14ac:dyDescent="0.25">
      <c r="N177">
        <v>79</v>
      </c>
      <c r="O177">
        <v>3769.8121330107301</v>
      </c>
      <c r="P177">
        <v>73</v>
      </c>
      <c r="Q177">
        <v>0.94099999999999995</v>
      </c>
      <c r="R177">
        <v>1589</v>
      </c>
      <c r="S177">
        <v>1711</v>
      </c>
      <c r="T177">
        <v>1833</v>
      </c>
      <c r="U177">
        <v>1955</v>
      </c>
      <c r="V177">
        <v>1102</v>
      </c>
      <c r="W177">
        <v>1042</v>
      </c>
      <c r="X177">
        <v>1032</v>
      </c>
      <c r="Y177">
        <v>866</v>
      </c>
      <c r="Z177">
        <v>863</v>
      </c>
      <c r="AA177">
        <v>750</v>
      </c>
      <c r="AB177">
        <v>654</v>
      </c>
      <c r="AC177">
        <v>715</v>
      </c>
      <c r="AD177">
        <v>701</v>
      </c>
      <c r="AE177">
        <v>693</v>
      </c>
      <c r="AF177">
        <v>229</v>
      </c>
      <c r="AG177">
        <v>40.5</v>
      </c>
      <c r="AH177">
        <v>36.5</v>
      </c>
      <c r="AI177">
        <v>0</v>
      </c>
      <c r="AJ177">
        <v>5.9000000999999997</v>
      </c>
      <c r="AK177">
        <v>2.0999998999999998</v>
      </c>
      <c r="AL177" s="3">
        <v>1037</v>
      </c>
      <c r="AM177" s="3">
        <v>3</v>
      </c>
    </row>
    <row r="178" spans="14:39" hidden="1" outlineLevel="1" x14ac:dyDescent="0.25">
      <c r="N178">
        <v>80</v>
      </c>
      <c r="O178">
        <v>1222.6788090810501</v>
      </c>
      <c r="P178">
        <v>73</v>
      </c>
      <c r="Q178">
        <v>0.23050000000000001</v>
      </c>
      <c r="R178">
        <v>1589</v>
      </c>
      <c r="S178">
        <v>1711</v>
      </c>
      <c r="T178">
        <v>1833</v>
      </c>
      <c r="U178">
        <v>1955</v>
      </c>
      <c r="V178">
        <v>1102</v>
      </c>
      <c r="W178">
        <v>1042</v>
      </c>
      <c r="X178">
        <v>1032</v>
      </c>
      <c r="Y178">
        <v>866</v>
      </c>
      <c r="Z178">
        <v>863</v>
      </c>
      <c r="AA178">
        <v>750</v>
      </c>
      <c r="AB178">
        <v>654</v>
      </c>
      <c r="AC178">
        <v>715</v>
      </c>
      <c r="AD178">
        <v>701</v>
      </c>
      <c r="AE178">
        <v>693</v>
      </c>
      <c r="AF178">
        <v>229</v>
      </c>
      <c r="AG178">
        <v>40.5</v>
      </c>
      <c r="AH178">
        <v>36.5</v>
      </c>
      <c r="AI178">
        <v>0</v>
      </c>
      <c r="AJ178">
        <v>5.9000000999999997</v>
      </c>
      <c r="AK178">
        <v>2.0999998999999998</v>
      </c>
      <c r="AL178" s="3">
        <v>254</v>
      </c>
      <c r="AM178" s="3">
        <v>3</v>
      </c>
    </row>
    <row r="179" spans="14:39" collapsed="1" x14ac:dyDescent="0.25">
      <c r="AL179" s="274">
        <f>SUM(AL143:AL178)</f>
        <v>401453</v>
      </c>
      <c r="AM179" s="3">
        <v>3</v>
      </c>
    </row>
    <row r="181" spans="14:39" x14ac:dyDescent="0.25">
      <c r="N181" s="1" t="s">
        <v>1790</v>
      </c>
      <c r="AL181" s="116" t="s">
        <v>1790</v>
      </c>
    </row>
    <row r="182" spans="14:39" x14ac:dyDescent="0.25">
      <c r="N182" t="s">
        <v>474</v>
      </c>
      <c r="O182" t="s">
        <v>1773</v>
      </c>
      <c r="P182" t="s">
        <v>1772</v>
      </c>
      <c r="Q182" t="s">
        <v>1771</v>
      </c>
      <c r="R182" t="s">
        <v>1770</v>
      </c>
      <c r="S182" t="s">
        <v>1769</v>
      </c>
      <c r="T182" t="s">
        <v>1768</v>
      </c>
      <c r="U182" t="s">
        <v>1767</v>
      </c>
      <c r="V182" t="s">
        <v>1766</v>
      </c>
      <c r="W182" t="s">
        <v>1765</v>
      </c>
      <c r="X182" t="s">
        <v>1764</v>
      </c>
      <c r="Y182" t="s">
        <v>1763</v>
      </c>
      <c r="Z182" t="s">
        <v>1762</v>
      </c>
      <c r="AA182" t="s">
        <v>1761</v>
      </c>
      <c r="AB182" t="s">
        <v>1760</v>
      </c>
      <c r="AC182" t="s">
        <v>1759</v>
      </c>
      <c r="AD182" t="s">
        <v>1758</v>
      </c>
      <c r="AE182" t="s">
        <v>1757</v>
      </c>
      <c r="AF182" t="s">
        <v>1756</v>
      </c>
      <c r="AG182" t="s">
        <v>1755</v>
      </c>
      <c r="AH182" t="s">
        <v>1754</v>
      </c>
      <c r="AI182" t="s">
        <v>1753</v>
      </c>
      <c r="AJ182" t="s">
        <v>1752</v>
      </c>
      <c r="AK182" t="s">
        <v>1751</v>
      </c>
      <c r="AL182" s="3" t="s">
        <v>1902</v>
      </c>
      <c r="AM182" s="3" t="s">
        <v>239</v>
      </c>
    </row>
    <row r="183" spans="14:39" hidden="1" outlineLevel="1" x14ac:dyDescent="0.25">
      <c r="N183">
        <v>1</v>
      </c>
      <c r="O183">
        <v>76779.987880475397</v>
      </c>
      <c r="P183">
        <v>18</v>
      </c>
      <c r="Q183">
        <v>14.507</v>
      </c>
      <c r="R183">
        <v>806</v>
      </c>
      <c r="S183">
        <v>873</v>
      </c>
      <c r="T183">
        <v>941</v>
      </c>
      <c r="U183">
        <v>1008</v>
      </c>
      <c r="V183">
        <v>537</v>
      </c>
      <c r="W183">
        <v>565</v>
      </c>
      <c r="X183">
        <v>540</v>
      </c>
      <c r="Y183">
        <v>563</v>
      </c>
      <c r="Z183">
        <v>548</v>
      </c>
      <c r="AA183">
        <v>573</v>
      </c>
      <c r="AB183">
        <v>589</v>
      </c>
      <c r="AC183">
        <v>585</v>
      </c>
      <c r="AD183">
        <v>522</v>
      </c>
      <c r="AE183">
        <v>512</v>
      </c>
      <c r="AF183">
        <v>106</v>
      </c>
      <c r="AG183">
        <v>43.400001500000002</v>
      </c>
      <c r="AH183">
        <v>34.799999200000002</v>
      </c>
      <c r="AI183">
        <v>0</v>
      </c>
      <c r="AJ183">
        <v>4.4000000999999997</v>
      </c>
      <c r="AK183">
        <v>2.0999998999999998</v>
      </c>
      <c r="AL183" s="3">
        <v>7790</v>
      </c>
      <c r="AM183" s="3">
        <v>4</v>
      </c>
    </row>
    <row r="184" spans="14:39" hidden="1" outlineLevel="1" x14ac:dyDescent="0.25">
      <c r="N184">
        <v>4</v>
      </c>
      <c r="O184">
        <v>35133.852693581597</v>
      </c>
      <c r="P184">
        <v>18</v>
      </c>
      <c r="Q184">
        <v>6.6570001000000003</v>
      </c>
      <c r="R184">
        <v>2208</v>
      </c>
      <c r="S184">
        <v>2381</v>
      </c>
      <c r="T184">
        <v>2555</v>
      </c>
      <c r="U184">
        <v>2729</v>
      </c>
      <c r="V184">
        <v>1512</v>
      </c>
      <c r="W184">
        <v>1524</v>
      </c>
      <c r="X184">
        <v>1453</v>
      </c>
      <c r="Y184">
        <v>1509</v>
      </c>
      <c r="Z184">
        <v>1396</v>
      </c>
      <c r="AA184">
        <v>1477</v>
      </c>
      <c r="AB184">
        <v>1476</v>
      </c>
      <c r="AC184">
        <v>1440</v>
      </c>
      <c r="AD184">
        <v>1368</v>
      </c>
      <c r="AE184">
        <v>1446</v>
      </c>
      <c r="AF184">
        <v>74</v>
      </c>
      <c r="AG184">
        <v>65.199996900000002</v>
      </c>
      <c r="AH184">
        <v>29.700000800000002</v>
      </c>
      <c r="AI184">
        <v>0</v>
      </c>
      <c r="AJ184">
        <v>2.2000000000000002</v>
      </c>
      <c r="AK184">
        <v>0.2</v>
      </c>
      <c r="AL184" s="3">
        <v>10065</v>
      </c>
      <c r="AM184" s="3">
        <v>4</v>
      </c>
    </row>
    <row r="185" spans="14:39" hidden="1" outlineLevel="1" x14ac:dyDescent="0.25">
      <c r="N185">
        <v>5</v>
      </c>
      <c r="O185">
        <v>47133.824883317902</v>
      </c>
      <c r="P185">
        <v>18</v>
      </c>
      <c r="Q185">
        <v>8.9130000999999996</v>
      </c>
      <c r="R185">
        <v>511</v>
      </c>
      <c r="S185">
        <v>551</v>
      </c>
      <c r="T185">
        <v>592</v>
      </c>
      <c r="U185">
        <v>632</v>
      </c>
      <c r="V185">
        <v>350</v>
      </c>
      <c r="W185">
        <v>368</v>
      </c>
      <c r="X185">
        <v>352</v>
      </c>
      <c r="Y185">
        <v>366</v>
      </c>
      <c r="Z185">
        <v>367</v>
      </c>
      <c r="AA185">
        <v>390</v>
      </c>
      <c r="AB185">
        <v>362</v>
      </c>
      <c r="AC185">
        <v>360</v>
      </c>
      <c r="AD185">
        <v>387</v>
      </c>
      <c r="AE185">
        <v>389</v>
      </c>
      <c r="AF185">
        <v>89</v>
      </c>
      <c r="AG185">
        <v>43.400001500000002</v>
      </c>
      <c r="AH185">
        <v>30.700000800000002</v>
      </c>
      <c r="AI185">
        <v>0</v>
      </c>
      <c r="AJ185">
        <v>4.3000002000000004</v>
      </c>
      <c r="AK185">
        <v>0.5</v>
      </c>
      <c r="AL185" s="3">
        <v>3120</v>
      </c>
      <c r="AM185" s="3">
        <v>4</v>
      </c>
    </row>
    <row r="186" spans="14:39" hidden="1" outlineLevel="1" x14ac:dyDescent="0.25">
      <c r="N186">
        <v>6</v>
      </c>
      <c r="O186">
        <v>5300.08148086455</v>
      </c>
      <c r="P186" t="s">
        <v>1747</v>
      </c>
      <c r="Q186">
        <v>1.4990000000000001</v>
      </c>
      <c r="R186">
        <v>4840</v>
      </c>
      <c r="S186">
        <v>5192</v>
      </c>
      <c r="T186">
        <v>5548</v>
      </c>
      <c r="U186">
        <v>5901</v>
      </c>
      <c r="V186">
        <v>3425</v>
      </c>
      <c r="W186">
        <v>3270</v>
      </c>
      <c r="X186">
        <v>3025</v>
      </c>
      <c r="Y186">
        <v>3070</v>
      </c>
      <c r="Z186">
        <v>3255</v>
      </c>
      <c r="AA186">
        <v>3065</v>
      </c>
      <c r="AB186">
        <v>2865</v>
      </c>
      <c r="AC186">
        <v>2880</v>
      </c>
      <c r="AD186">
        <v>2870</v>
      </c>
      <c r="AE186">
        <v>2975</v>
      </c>
      <c r="AF186">
        <v>901</v>
      </c>
      <c r="AG186">
        <v>46.900001500000002</v>
      </c>
      <c r="AH186">
        <v>24.299999199999998</v>
      </c>
      <c r="AI186">
        <v>0</v>
      </c>
      <c r="AJ186">
        <v>5.0999999000000003</v>
      </c>
      <c r="AK186">
        <v>2.4000001000000002</v>
      </c>
      <c r="AL186" s="3">
        <v>5134</v>
      </c>
      <c r="AM186" s="3">
        <v>4</v>
      </c>
    </row>
    <row r="187" spans="14:39" hidden="1" outlineLevel="1" x14ac:dyDescent="0.25">
      <c r="N187">
        <v>7</v>
      </c>
      <c r="O187">
        <v>5329.8362949882303</v>
      </c>
      <c r="P187" t="s">
        <v>1748</v>
      </c>
      <c r="Q187">
        <v>8.4820004000000004</v>
      </c>
      <c r="R187">
        <v>4755</v>
      </c>
      <c r="S187">
        <v>5101</v>
      </c>
      <c r="T187">
        <v>5451</v>
      </c>
      <c r="U187">
        <v>5798</v>
      </c>
      <c r="V187">
        <v>3365</v>
      </c>
      <c r="W187">
        <v>3490</v>
      </c>
      <c r="X187">
        <v>3230</v>
      </c>
      <c r="Y187">
        <v>3280</v>
      </c>
      <c r="Z187">
        <v>3475</v>
      </c>
      <c r="AA187">
        <v>3070</v>
      </c>
      <c r="AB187">
        <v>2870</v>
      </c>
      <c r="AC187">
        <v>2885</v>
      </c>
      <c r="AD187">
        <v>2875</v>
      </c>
      <c r="AE187">
        <v>3110</v>
      </c>
      <c r="AF187">
        <v>915</v>
      </c>
      <c r="AG187">
        <v>46.299999200000002</v>
      </c>
      <c r="AH187">
        <v>24</v>
      </c>
      <c r="AI187">
        <v>0</v>
      </c>
      <c r="AJ187">
        <v>5.0999999000000003</v>
      </c>
      <c r="AK187">
        <v>2.4000001000000002</v>
      </c>
      <c r="AL187" s="3">
        <v>28542</v>
      </c>
      <c r="AM187" s="3">
        <v>4</v>
      </c>
    </row>
    <row r="188" spans="14:39" hidden="1" outlineLevel="1" x14ac:dyDescent="0.25">
      <c r="N188">
        <v>8</v>
      </c>
      <c r="O188">
        <v>9187.1832754575007</v>
      </c>
      <c r="P188">
        <v>83</v>
      </c>
      <c r="Q188">
        <v>1.738</v>
      </c>
      <c r="R188">
        <v>2833</v>
      </c>
      <c r="S188">
        <v>2977</v>
      </c>
      <c r="T188">
        <v>3121</v>
      </c>
      <c r="U188">
        <v>3264</v>
      </c>
      <c r="V188">
        <v>2257</v>
      </c>
      <c r="W188">
        <v>2255</v>
      </c>
      <c r="X188">
        <v>2287</v>
      </c>
      <c r="Y188">
        <v>2480</v>
      </c>
      <c r="Z188">
        <v>2619</v>
      </c>
      <c r="AA188">
        <v>2640</v>
      </c>
      <c r="AB188">
        <v>2710</v>
      </c>
      <c r="AC188">
        <v>2735</v>
      </c>
      <c r="AD188">
        <v>2686</v>
      </c>
      <c r="AE188">
        <v>2709</v>
      </c>
      <c r="AF188">
        <v>217</v>
      </c>
      <c r="AG188">
        <v>60.900001500000002</v>
      </c>
      <c r="AH188">
        <v>27</v>
      </c>
      <c r="AI188">
        <v>0.1</v>
      </c>
      <c r="AJ188">
        <v>4.3000002000000004</v>
      </c>
      <c r="AK188">
        <v>2.4000001000000002</v>
      </c>
      <c r="AL188" s="3">
        <v>3923</v>
      </c>
      <c r="AM188" s="3">
        <v>4</v>
      </c>
    </row>
    <row r="189" spans="14:39" hidden="1" outlineLevel="1" x14ac:dyDescent="0.25">
      <c r="N189">
        <v>9</v>
      </c>
      <c r="O189">
        <v>38794.373546472401</v>
      </c>
      <c r="P189">
        <v>18</v>
      </c>
      <c r="Q189">
        <v>7.3319998000000002</v>
      </c>
      <c r="R189">
        <v>1831</v>
      </c>
      <c r="S189">
        <v>1975</v>
      </c>
      <c r="T189">
        <v>2119</v>
      </c>
      <c r="U189">
        <v>2263</v>
      </c>
      <c r="V189">
        <v>1254</v>
      </c>
      <c r="W189">
        <v>1264</v>
      </c>
      <c r="X189">
        <v>1208</v>
      </c>
      <c r="Y189">
        <v>1255</v>
      </c>
      <c r="Z189">
        <v>1252</v>
      </c>
      <c r="AA189">
        <v>1326</v>
      </c>
      <c r="AB189">
        <v>1236</v>
      </c>
      <c r="AC189">
        <v>1205</v>
      </c>
      <c r="AD189">
        <v>1196</v>
      </c>
      <c r="AE189">
        <v>1264</v>
      </c>
      <c r="AF189">
        <v>73</v>
      </c>
      <c r="AG189">
        <v>64.599998499999998</v>
      </c>
      <c r="AH189">
        <v>29.399999600000001</v>
      </c>
      <c r="AI189">
        <v>0</v>
      </c>
      <c r="AJ189">
        <v>1.4</v>
      </c>
      <c r="AK189">
        <v>0.2</v>
      </c>
      <c r="AL189" s="3">
        <v>9194</v>
      </c>
      <c r="AM189" s="3">
        <v>4</v>
      </c>
    </row>
    <row r="190" spans="14:39" hidden="1" outlineLevel="1" x14ac:dyDescent="0.25">
      <c r="N190">
        <v>10</v>
      </c>
      <c r="O190">
        <v>9510.7472754230294</v>
      </c>
      <c r="P190">
        <v>83</v>
      </c>
      <c r="Q190">
        <v>1.8080000000000001</v>
      </c>
      <c r="R190">
        <v>1977</v>
      </c>
      <c r="S190">
        <v>2112</v>
      </c>
      <c r="T190">
        <v>2249</v>
      </c>
      <c r="U190">
        <v>2384</v>
      </c>
      <c r="V190">
        <v>1436</v>
      </c>
      <c r="W190">
        <v>1435</v>
      </c>
      <c r="X190">
        <v>1455</v>
      </c>
      <c r="Y190">
        <v>1578</v>
      </c>
      <c r="Z190">
        <v>1666</v>
      </c>
      <c r="AA190">
        <v>1679</v>
      </c>
      <c r="AB190">
        <v>1625</v>
      </c>
      <c r="AC190">
        <v>1640</v>
      </c>
      <c r="AD190">
        <v>1482</v>
      </c>
      <c r="AE190">
        <v>1495</v>
      </c>
      <c r="AF190">
        <v>202</v>
      </c>
      <c r="AG190">
        <v>57.799999200000002</v>
      </c>
      <c r="AH190">
        <v>25.700000800000002</v>
      </c>
      <c r="AI190">
        <v>0.1</v>
      </c>
      <c r="AJ190">
        <v>12.699999800000001</v>
      </c>
      <c r="AK190">
        <v>2.2999999999999998</v>
      </c>
      <c r="AL190" s="3">
        <v>2596</v>
      </c>
      <c r="AM190" s="3">
        <v>4</v>
      </c>
    </row>
    <row r="191" spans="14:39" hidden="1" outlineLevel="1" x14ac:dyDescent="0.25">
      <c r="N191">
        <v>11</v>
      </c>
      <c r="O191">
        <v>12353.820759492</v>
      </c>
      <c r="P191">
        <v>83</v>
      </c>
      <c r="Q191">
        <v>2.3359999999999999</v>
      </c>
      <c r="R191">
        <v>2224</v>
      </c>
      <c r="S191">
        <v>2337</v>
      </c>
      <c r="T191">
        <v>2451</v>
      </c>
      <c r="U191">
        <v>2562</v>
      </c>
      <c r="V191">
        <v>1772</v>
      </c>
      <c r="W191">
        <v>1770</v>
      </c>
      <c r="X191">
        <v>1794</v>
      </c>
      <c r="Y191">
        <v>1946</v>
      </c>
      <c r="Z191">
        <v>1980</v>
      </c>
      <c r="AA191">
        <v>1996</v>
      </c>
      <c r="AB191">
        <v>2195</v>
      </c>
      <c r="AC191">
        <v>2215</v>
      </c>
      <c r="AD191">
        <v>2240</v>
      </c>
      <c r="AE191">
        <v>2259</v>
      </c>
      <c r="AF191">
        <v>264</v>
      </c>
      <c r="AG191">
        <v>57.299999200000002</v>
      </c>
      <c r="AH191">
        <v>25.399999600000001</v>
      </c>
      <c r="AI191">
        <v>0.1</v>
      </c>
      <c r="AJ191">
        <v>5.9000000999999997</v>
      </c>
      <c r="AK191">
        <v>2.2999999999999998</v>
      </c>
      <c r="AL191" s="3">
        <v>4139</v>
      </c>
      <c r="AM191" s="3">
        <v>4</v>
      </c>
    </row>
    <row r="192" spans="14:39" hidden="1" outlineLevel="1" x14ac:dyDescent="0.25">
      <c r="N192">
        <v>12</v>
      </c>
      <c r="O192">
        <v>105436.007053062</v>
      </c>
      <c r="P192">
        <v>83</v>
      </c>
      <c r="Q192">
        <v>19.971000700000001</v>
      </c>
      <c r="R192">
        <v>1826</v>
      </c>
      <c r="S192">
        <v>1919</v>
      </c>
      <c r="T192">
        <v>2012</v>
      </c>
      <c r="U192">
        <v>2104</v>
      </c>
      <c r="V192">
        <v>1455</v>
      </c>
      <c r="W192">
        <v>1454</v>
      </c>
      <c r="X192">
        <v>1475</v>
      </c>
      <c r="Y192">
        <v>1600</v>
      </c>
      <c r="Z192">
        <v>1690</v>
      </c>
      <c r="AA192">
        <v>1704</v>
      </c>
      <c r="AB192">
        <v>1749</v>
      </c>
      <c r="AC192">
        <v>1765</v>
      </c>
      <c r="AD192">
        <v>1613</v>
      </c>
      <c r="AE192">
        <v>1627</v>
      </c>
      <c r="AF192">
        <v>214</v>
      </c>
      <c r="AG192">
        <v>57.5</v>
      </c>
      <c r="AH192">
        <v>25.399999600000001</v>
      </c>
      <c r="AI192">
        <v>0.1</v>
      </c>
      <c r="AJ192">
        <v>11.300000199999999</v>
      </c>
      <c r="AK192">
        <v>2.2999999999999998</v>
      </c>
      <c r="AL192" s="3">
        <v>29058</v>
      </c>
      <c r="AM192" s="3">
        <v>4</v>
      </c>
    </row>
    <row r="193" spans="14:39" hidden="1" outlineLevel="1" x14ac:dyDescent="0.25">
      <c r="N193">
        <v>13</v>
      </c>
      <c r="O193">
        <v>5329.8703363323002</v>
      </c>
      <c r="P193" t="s">
        <v>1747</v>
      </c>
      <c r="Q193">
        <v>8.4840002000000005</v>
      </c>
      <c r="R193">
        <v>4755</v>
      </c>
      <c r="S193">
        <v>5101</v>
      </c>
      <c r="T193">
        <v>5451</v>
      </c>
      <c r="U193">
        <v>5798</v>
      </c>
      <c r="V193">
        <v>3365</v>
      </c>
      <c r="W193">
        <v>3490</v>
      </c>
      <c r="X193">
        <v>3230</v>
      </c>
      <c r="Y193">
        <v>3280</v>
      </c>
      <c r="Z193">
        <v>3475</v>
      </c>
      <c r="AA193">
        <v>3070</v>
      </c>
      <c r="AB193">
        <v>2870</v>
      </c>
      <c r="AC193">
        <v>2885</v>
      </c>
      <c r="AD193">
        <v>2875</v>
      </c>
      <c r="AE193">
        <v>3110</v>
      </c>
      <c r="AF193">
        <v>915</v>
      </c>
      <c r="AG193">
        <v>46.299999200000002</v>
      </c>
      <c r="AH193">
        <v>24</v>
      </c>
      <c r="AI193">
        <v>0</v>
      </c>
      <c r="AJ193">
        <v>5.0999999000000003</v>
      </c>
      <c r="AK193">
        <v>2.4000001000000002</v>
      </c>
      <c r="AL193" s="3">
        <v>28549</v>
      </c>
      <c r="AM193" s="3">
        <v>4</v>
      </c>
    </row>
    <row r="194" spans="14:39" hidden="1" outlineLevel="1" x14ac:dyDescent="0.25">
      <c r="N194">
        <v>14</v>
      </c>
      <c r="O194">
        <v>54027.3042305622</v>
      </c>
      <c r="P194">
        <v>83</v>
      </c>
      <c r="Q194">
        <v>10.225000400000001</v>
      </c>
      <c r="R194">
        <v>2008</v>
      </c>
      <c r="S194">
        <v>2110</v>
      </c>
      <c r="T194">
        <v>2213</v>
      </c>
      <c r="U194">
        <v>2314</v>
      </c>
      <c r="V194">
        <v>1600</v>
      </c>
      <c r="W194">
        <v>1598</v>
      </c>
      <c r="X194">
        <v>1621</v>
      </c>
      <c r="Y194">
        <v>1758</v>
      </c>
      <c r="Z194">
        <v>1782</v>
      </c>
      <c r="AA194">
        <v>1796</v>
      </c>
      <c r="AB194">
        <v>1952</v>
      </c>
      <c r="AC194">
        <v>1970</v>
      </c>
      <c r="AD194">
        <v>1927</v>
      </c>
      <c r="AE194">
        <v>1943</v>
      </c>
      <c r="AF194">
        <v>234</v>
      </c>
      <c r="AG194">
        <v>57.5</v>
      </c>
      <c r="AH194">
        <v>25.5</v>
      </c>
      <c r="AI194">
        <v>0.1</v>
      </c>
      <c r="AJ194">
        <v>6.1999997999999996</v>
      </c>
      <c r="AK194">
        <v>2.2999999999999998</v>
      </c>
      <c r="AL194" s="3">
        <v>16360</v>
      </c>
      <c r="AM194" s="3">
        <v>4</v>
      </c>
    </row>
    <row r="195" spans="14:39" hidden="1" outlineLevel="1" x14ac:dyDescent="0.25">
      <c r="N195">
        <v>15</v>
      </c>
      <c r="O195">
        <v>5300.4830251661297</v>
      </c>
      <c r="P195" t="s">
        <v>1748</v>
      </c>
      <c r="Q195">
        <v>1.476</v>
      </c>
      <c r="R195">
        <v>4840</v>
      </c>
      <c r="S195">
        <v>5192</v>
      </c>
      <c r="T195">
        <v>5548</v>
      </c>
      <c r="U195">
        <v>5901</v>
      </c>
      <c r="V195">
        <v>3425</v>
      </c>
      <c r="W195">
        <v>3270</v>
      </c>
      <c r="X195">
        <v>3025</v>
      </c>
      <c r="Y195">
        <v>3070</v>
      </c>
      <c r="Z195">
        <v>3255</v>
      </c>
      <c r="AA195">
        <v>3065</v>
      </c>
      <c r="AB195">
        <v>2865</v>
      </c>
      <c r="AC195">
        <v>2880</v>
      </c>
      <c r="AD195">
        <v>2870</v>
      </c>
      <c r="AE195">
        <v>2975</v>
      </c>
      <c r="AF195">
        <v>901</v>
      </c>
      <c r="AG195">
        <v>46.900001500000002</v>
      </c>
      <c r="AH195">
        <v>24.299999199999998</v>
      </c>
      <c r="AI195">
        <v>0</v>
      </c>
      <c r="AJ195">
        <v>5.0999999000000003</v>
      </c>
      <c r="AK195">
        <v>2.4000001000000002</v>
      </c>
      <c r="AL195" s="3">
        <v>5055</v>
      </c>
      <c r="AM195" s="3">
        <v>4</v>
      </c>
    </row>
    <row r="196" spans="14:39" hidden="1" outlineLevel="1" x14ac:dyDescent="0.25">
      <c r="N196">
        <v>16</v>
      </c>
      <c r="O196">
        <v>12486.6842522562</v>
      </c>
      <c r="P196">
        <v>18</v>
      </c>
      <c r="Q196">
        <v>2.3599999</v>
      </c>
      <c r="R196">
        <v>6615</v>
      </c>
      <c r="S196">
        <v>7136</v>
      </c>
      <c r="T196">
        <v>7657</v>
      </c>
      <c r="U196">
        <v>8178</v>
      </c>
      <c r="V196">
        <v>4531</v>
      </c>
      <c r="W196">
        <v>4282</v>
      </c>
      <c r="X196">
        <v>4094</v>
      </c>
      <c r="Y196">
        <v>4053</v>
      </c>
      <c r="Z196">
        <v>4045</v>
      </c>
      <c r="AA196">
        <v>4037</v>
      </c>
      <c r="AB196">
        <v>4033</v>
      </c>
      <c r="AC196">
        <v>3935</v>
      </c>
      <c r="AD196">
        <v>3746</v>
      </c>
      <c r="AE196">
        <v>3959</v>
      </c>
      <c r="AF196">
        <v>140</v>
      </c>
      <c r="AG196">
        <v>68.400001500000002</v>
      </c>
      <c r="AH196">
        <v>27.799999199999998</v>
      </c>
      <c r="AI196">
        <v>0</v>
      </c>
      <c r="AJ196">
        <v>1.8</v>
      </c>
      <c r="AK196">
        <v>0.7</v>
      </c>
      <c r="AL196" s="3">
        <v>10693</v>
      </c>
      <c r="AM196" s="3">
        <v>4</v>
      </c>
    </row>
    <row r="197" spans="14:39" hidden="1" outlineLevel="1" x14ac:dyDescent="0.25">
      <c r="N197">
        <v>17</v>
      </c>
      <c r="O197">
        <v>1402.8488746246601</v>
      </c>
      <c r="P197" t="s">
        <v>1749</v>
      </c>
      <c r="Q197">
        <v>0.26700000000000002</v>
      </c>
      <c r="R197">
        <v>912</v>
      </c>
      <c r="S197">
        <v>954</v>
      </c>
      <c r="T197">
        <v>989</v>
      </c>
      <c r="U197">
        <v>1024</v>
      </c>
      <c r="V197">
        <v>779</v>
      </c>
      <c r="W197">
        <v>779</v>
      </c>
      <c r="X197">
        <v>1055</v>
      </c>
      <c r="Y197">
        <v>1</v>
      </c>
      <c r="Z197">
        <v>2</v>
      </c>
      <c r="AA197">
        <v>3</v>
      </c>
      <c r="AB197">
        <v>0</v>
      </c>
      <c r="AC197">
        <v>0</v>
      </c>
      <c r="AD197">
        <v>0</v>
      </c>
      <c r="AE197">
        <v>0</v>
      </c>
      <c r="AF197">
        <v>78</v>
      </c>
      <c r="AJ197">
        <v>10</v>
      </c>
      <c r="AL197" s="3">
        <v>208</v>
      </c>
      <c r="AM197" s="3">
        <v>4</v>
      </c>
    </row>
    <row r="198" spans="14:39" hidden="1" outlineLevel="1" x14ac:dyDescent="0.25">
      <c r="N198">
        <v>18</v>
      </c>
      <c r="O198">
        <v>1474.5631910285799</v>
      </c>
      <c r="P198" t="s">
        <v>1745</v>
      </c>
      <c r="Q198">
        <v>0.27800000000000002</v>
      </c>
      <c r="R198">
        <v>747</v>
      </c>
      <c r="S198">
        <v>782</v>
      </c>
      <c r="T198">
        <v>810</v>
      </c>
      <c r="U198">
        <v>839</v>
      </c>
      <c r="V198">
        <v>638</v>
      </c>
      <c r="W198">
        <v>638</v>
      </c>
      <c r="X198">
        <v>715</v>
      </c>
      <c r="Y198">
        <v>1</v>
      </c>
      <c r="Z198">
        <v>2</v>
      </c>
      <c r="AA198">
        <v>3</v>
      </c>
      <c r="AB198">
        <v>0</v>
      </c>
      <c r="AC198">
        <v>0</v>
      </c>
      <c r="AD198">
        <v>0</v>
      </c>
      <c r="AE198">
        <v>0</v>
      </c>
      <c r="AF198">
        <v>64</v>
      </c>
      <c r="AJ198">
        <v>10</v>
      </c>
      <c r="AL198" s="3">
        <v>177</v>
      </c>
      <c r="AM198" s="3">
        <v>4</v>
      </c>
    </row>
    <row r="199" spans="14:39" hidden="1" outlineLevel="1" x14ac:dyDescent="0.25">
      <c r="N199">
        <v>19</v>
      </c>
      <c r="O199">
        <v>1373.8920893193799</v>
      </c>
      <c r="P199" t="s">
        <v>1750</v>
      </c>
      <c r="Q199">
        <v>0.26</v>
      </c>
      <c r="R199">
        <v>2257</v>
      </c>
      <c r="S199">
        <v>2361</v>
      </c>
      <c r="T199">
        <v>2447</v>
      </c>
      <c r="U199">
        <v>2534</v>
      </c>
      <c r="V199">
        <v>1927</v>
      </c>
      <c r="W199">
        <v>1927</v>
      </c>
      <c r="X199">
        <v>1100</v>
      </c>
      <c r="Y199">
        <v>1</v>
      </c>
      <c r="Z199">
        <v>2</v>
      </c>
      <c r="AA199">
        <v>3</v>
      </c>
      <c r="AB199">
        <v>0</v>
      </c>
      <c r="AC199">
        <v>0</v>
      </c>
      <c r="AD199">
        <v>0</v>
      </c>
      <c r="AE199">
        <v>0</v>
      </c>
      <c r="AF199">
        <v>193</v>
      </c>
      <c r="AJ199">
        <v>10</v>
      </c>
      <c r="AL199" s="3">
        <v>501</v>
      </c>
      <c r="AM199" s="3">
        <v>4</v>
      </c>
    </row>
    <row r="200" spans="14:39" hidden="1" outlineLevel="1" x14ac:dyDescent="0.25">
      <c r="N200">
        <v>20</v>
      </c>
      <c r="O200">
        <v>5280.0760299413896</v>
      </c>
      <c r="P200">
        <v>18</v>
      </c>
      <c r="Q200">
        <v>10.0089998</v>
      </c>
      <c r="R200">
        <v>1438</v>
      </c>
      <c r="S200">
        <v>1558</v>
      </c>
      <c r="T200">
        <v>1678</v>
      </c>
      <c r="U200">
        <v>1798</v>
      </c>
      <c r="V200">
        <v>958</v>
      </c>
      <c r="W200">
        <v>897</v>
      </c>
      <c r="X200">
        <v>858</v>
      </c>
      <c r="Y200">
        <v>894</v>
      </c>
      <c r="Z200">
        <v>930</v>
      </c>
      <c r="AA200">
        <v>973</v>
      </c>
      <c r="AB200">
        <v>916</v>
      </c>
      <c r="AC200">
        <v>820</v>
      </c>
      <c r="AD200">
        <v>745</v>
      </c>
      <c r="AE200">
        <v>725</v>
      </c>
      <c r="AF200">
        <v>163</v>
      </c>
      <c r="AG200">
        <v>44.799999200000002</v>
      </c>
      <c r="AH200">
        <v>35.900001500000002</v>
      </c>
      <c r="AI200">
        <v>0.1</v>
      </c>
      <c r="AJ200">
        <v>5.6999997999999996</v>
      </c>
      <c r="AK200">
        <v>2.0999998999999998</v>
      </c>
      <c r="AL200" s="3">
        <v>9589</v>
      </c>
      <c r="AM200" s="3">
        <v>4</v>
      </c>
    </row>
    <row r="201" spans="14:39" hidden="1" outlineLevel="1" x14ac:dyDescent="0.25">
      <c r="N201">
        <v>21</v>
      </c>
      <c r="O201">
        <v>32330.5671201574</v>
      </c>
      <c r="P201">
        <v>83</v>
      </c>
      <c r="Q201">
        <v>6.1230000999999996</v>
      </c>
      <c r="R201">
        <v>2149</v>
      </c>
      <c r="S201">
        <v>2318</v>
      </c>
      <c r="T201">
        <v>2488</v>
      </c>
      <c r="U201">
        <v>2657</v>
      </c>
      <c r="V201">
        <v>1472</v>
      </c>
      <c r="W201">
        <v>1471</v>
      </c>
      <c r="X201">
        <v>1494</v>
      </c>
      <c r="Y201">
        <v>1619</v>
      </c>
      <c r="Z201">
        <v>1623</v>
      </c>
      <c r="AA201">
        <v>1636</v>
      </c>
      <c r="AB201">
        <v>1679</v>
      </c>
      <c r="AC201">
        <v>1695</v>
      </c>
      <c r="AD201">
        <v>1754</v>
      </c>
      <c r="AE201">
        <v>1769</v>
      </c>
      <c r="AF201">
        <v>255</v>
      </c>
      <c r="AG201">
        <v>54.099998499999998</v>
      </c>
      <c r="AH201">
        <v>26</v>
      </c>
      <c r="AI201">
        <v>0.1</v>
      </c>
      <c r="AJ201">
        <v>3.4000001000000002</v>
      </c>
      <c r="AK201">
        <v>2.5</v>
      </c>
      <c r="AL201" s="3">
        <v>9013</v>
      </c>
      <c r="AM201" s="3">
        <v>4</v>
      </c>
    </row>
    <row r="202" spans="14:39" hidden="1" outlineLevel="1" x14ac:dyDescent="0.25">
      <c r="N202">
        <v>25</v>
      </c>
      <c r="O202">
        <v>26309.039421950001</v>
      </c>
      <c r="P202">
        <v>18</v>
      </c>
      <c r="Q202">
        <v>4.9660000999999996</v>
      </c>
      <c r="R202">
        <v>882</v>
      </c>
      <c r="S202">
        <v>951</v>
      </c>
      <c r="T202">
        <v>1021</v>
      </c>
      <c r="U202">
        <v>1090</v>
      </c>
      <c r="V202">
        <v>604</v>
      </c>
      <c r="W202">
        <v>609</v>
      </c>
      <c r="X202">
        <v>582</v>
      </c>
      <c r="Y202">
        <v>598</v>
      </c>
      <c r="Z202">
        <v>612</v>
      </c>
      <c r="AA202">
        <v>642</v>
      </c>
      <c r="AB202">
        <v>626</v>
      </c>
      <c r="AC202">
        <v>555</v>
      </c>
      <c r="AD202">
        <v>587</v>
      </c>
      <c r="AE202">
        <v>620</v>
      </c>
      <c r="AF202">
        <v>85</v>
      </c>
      <c r="AG202">
        <v>49.900001500000002</v>
      </c>
      <c r="AH202">
        <v>35.400001500000002</v>
      </c>
      <c r="AI202">
        <v>0</v>
      </c>
      <c r="AJ202">
        <v>4.3000002000000004</v>
      </c>
      <c r="AK202">
        <v>0.6</v>
      </c>
      <c r="AL202" s="3">
        <v>2999</v>
      </c>
      <c r="AM202" s="3">
        <v>4</v>
      </c>
    </row>
    <row r="203" spans="14:39" hidden="1" outlineLevel="1" x14ac:dyDescent="0.25">
      <c r="N203">
        <v>28</v>
      </c>
      <c r="O203">
        <v>1432.6597457411999</v>
      </c>
      <c r="P203" t="s">
        <v>1746</v>
      </c>
      <c r="Q203">
        <v>0.27100000000000002</v>
      </c>
      <c r="R203">
        <v>847</v>
      </c>
      <c r="S203">
        <v>886</v>
      </c>
      <c r="T203">
        <v>918</v>
      </c>
      <c r="U203">
        <v>951</v>
      </c>
      <c r="V203">
        <v>723</v>
      </c>
      <c r="W203">
        <v>723</v>
      </c>
      <c r="X203">
        <v>1610</v>
      </c>
      <c r="Y203">
        <v>1</v>
      </c>
      <c r="Z203">
        <v>2</v>
      </c>
      <c r="AA203">
        <v>3</v>
      </c>
      <c r="AB203">
        <v>0</v>
      </c>
      <c r="AC203">
        <v>0</v>
      </c>
      <c r="AD203">
        <v>0</v>
      </c>
      <c r="AE203">
        <v>0</v>
      </c>
      <c r="AF203">
        <v>72</v>
      </c>
      <c r="AJ203">
        <v>10</v>
      </c>
      <c r="AL203" s="3">
        <v>196</v>
      </c>
      <c r="AM203" s="3">
        <v>4</v>
      </c>
    </row>
    <row r="204" spans="14:39" collapsed="1" x14ac:dyDescent="0.25">
      <c r="AL204" s="274">
        <f>SUM(AL183:AL203)</f>
        <v>186901</v>
      </c>
      <c r="AM204" s="3">
        <v>4</v>
      </c>
    </row>
    <row r="206" spans="14:39" x14ac:dyDescent="0.25">
      <c r="N206" s="1" t="s">
        <v>1789</v>
      </c>
      <c r="AL206" s="116" t="s">
        <v>1789</v>
      </c>
    </row>
    <row r="207" spans="14:39" x14ac:dyDescent="0.25">
      <c r="N207" t="s">
        <v>474</v>
      </c>
      <c r="O207" t="s">
        <v>1773</v>
      </c>
      <c r="P207" t="s">
        <v>1772</v>
      </c>
      <c r="Q207" t="s">
        <v>1771</v>
      </c>
      <c r="R207" t="s">
        <v>1770</v>
      </c>
      <c r="S207" t="s">
        <v>1769</v>
      </c>
      <c r="T207" t="s">
        <v>1768</v>
      </c>
      <c r="U207" t="s">
        <v>1767</v>
      </c>
      <c r="V207" t="s">
        <v>1766</v>
      </c>
      <c r="W207" t="s">
        <v>1765</v>
      </c>
      <c r="X207" t="s">
        <v>1764</v>
      </c>
      <c r="Y207" t="s">
        <v>1763</v>
      </c>
      <c r="Z207" t="s">
        <v>1762</v>
      </c>
      <c r="AA207" t="s">
        <v>1761</v>
      </c>
      <c r="AB207" t="s">
        <v>1760</v>
      </c>
      <c r="AC207" t="s">
        <v>1759</v>
      </c>
      <c r="AD207" t="s">
        <v>1758</v>
      </c>
      <c r="AE207" t="s">
        <v>1757</v>
      </c>
      <c r="AF207" t="s">
        <v>1756</v>
      </c>
      <c r="AG207" t="s">
        <v>1755</v>
      </c>
      <c r="AH207" t="s">
        <v>1754</v>
      </c>
      <c r="AI207" t="s">
        <v>1753</v>
      </c>
      <c r="AJ207" t="s">
        <v>1752</v>
      </c>
      <c r="AK207" t="s">
        <v>1751</v>
      </c>
      <c r="AL207" s="3" t="s">
        <v>1902</v>
      </c>
      <c r="AM207" s="3" t="s">
        <v>239</v>
      </c>
    </row>
    <row r="208" spans="14:39" hidden="1" outlineLevel="1" x14ac:dyDescent="0.25">
      <c r="N208">
        <v>1</v>
      </c>
      <c r="O208">
        <v>2449.9964173677899</v>
      </c>
      <c r="P208">
        <v>73</v>
      </c>
      <c r="Q208">
        <v>0.46300000000000002</v>
      </c>
      <c r="R208">
        <v>1619</v>
      </c>
      <c r="S208">
        <v>1744</v>
      </c>
      <c r="T208">
        <v>1868</v>
      </c>
      <c r="U208">
        <v>1992</v>
      </c>
      <c r="V208">
        <v>1123</v>
      </c>
      <c r="W208">
        <v>1065</v>
      </c>
      <c r="X208">
        <v>1054</v>
      </c>
      <c r="Y208">
        <v>884</v>
      </c>
      <c r="Z208">
        <v>881</v>
      </c>
      <c r="AA208">
        <v>765</v>
      </c>
      <c r="AB208">
        <v>779</v>
      </c>
      <c r="AC208">
        <v>728</v>
      </c>
      <c r="AD208">
        <v>714</v>
      </c>
      <c r="AE208">
        <v>706</v>
      </c>
      <c r="AF208">
        <v>158</v>
      </c>
      <c r="AG208">
        <v>44</v>
      </c>
      <c r="AH208">
        <v>39.700000799999998</v>
      </c>
      <c r="AI208">
        <v>0</v>
      </c>
      <c r="AJ208">
        <v>0</v>
      </c>
      <c r="AK208">
        <v>2.2000000000000002</v>
      </c>
      <c r="AL208" s="3">
        <v>520</v>
      </c>
      <c r="AM208" s="3">
        <v>5</v>
      </c>
    </row>
    <row r="209" spans="14:39" hidden="1" outlineLevel="1" x14ac:dyDescent="0.25">
      <c r="N209">
        <v>3</v>
      </c>
      <c r="O209">
        <v>5279.5151447854996</v>
      </c>
      <c r="P209">
        <v>18</v>
      </c>
      <c r="Q209">
        <v>9.0380000999999996</v>
      </c>
      <c r="R209">
        <v>2408</v>
      </c>
      <c r="S209">
        <v>2608</v>
      </c>
      <c r="T209">
        <v>2810</v>
      </c>
      <c r="U209">
        <v>3011</v>
      </c>
      <c r="V209">
        <v>1604</v>
      </c>
      <c r="W209">
        <v>1630</v>
      </c>
      <c r="X209">
        <v>1558</v>
      </c>
      <c r="Y209">
        <v>1602</v>
      </c>
      <c r="Z209">
        <v>1588</v>
      </c>
      <c r="AA209">
        <v>1601</v>
      </c>
      <c r="AB209">
        <v>1574</v>
      </c>
      <c r="AC209">
        <v>1435</v>
      </c>
      <c r="AD209">
        <v>1293</v>
      </c>
      <c r="AE209">
        <v>1260</v>
      </c>
      <c r="AF209">
        <v>107</v>
      </c>
      <c r="AG209">
        <v>57.200000799999998</v>
      </c>
      <c r="AH209">
        <v>35</v>
      </c>
      <c r="AI209">
        <v>0</v>
      </c>
      <c r="AJ209">
        <v>3</v>
      </c>
      <c r="AK209">
        <v>1.1000000000000001</v>
      </c>
      <c r="AL209" s="3">
        <v>14497</v>
      </c>
      <c r="AM209" s="3">
        <v>5</v>
      </c>
    </row>
    <row r="210" spans="14:39" hidden="1" outlineLevel="1" x14ac:dyDescent="0.25">
      <c r="N210">
        <v>4</v>
      </c>
      <c r="O210">
        <v>1596.12920759452</v>
      </c>
      <c r="P210" t="s">
        <v>1749</v>
      </c>
      <c r="Q210">
        <v>0.30199999999999999</v>
      </c>
      <c r="R210">
        <v>304</v>
      </c>
      <c r="S210">
        <v>317</v>
      </c>
      <c r="T210">
        <v>327</v>
      </c>
      <c r="U210">
        <v>338</v>
      </c>
      <c r="V210">
        <v>264</v>
      </c>
      <c r="W210">
        <v>264</v>
      </c>
      <c r="X210">
        <v>145</v>
      </c>
      <c r="Y210">
        <v>1</v>
      </c>
      <c r="Z210">
        <v>2</v>
      </c>
      <c r="AA210">
        <v>3</v>
      </c>
      <c r="AB210">
        <v>0</v>
      </c>
      <c r="AC210">
        <v>0</v>
      </c>
      <c r="AD210">
        <v>0</v>
      </c>
      <c r="AE210">
        <v>0</v>
      </c>
      <c r="AF210">
        <v>26</v>
      </c>
      <c r="AJ210">
        <v>10</v>
      </c>
      <c r="AL210" s="3">
        <v>80</v>
      </c>
      <c r="AM210" s="3">
        <v>5</v>
      </c>
    </row>
    <row r="211" spans="14:39" hidden="1" outlineLevel="1" x14ac:dyDescent="0.25">
      <c r="N211">
        <v>5</v>
      </c>
      <c r="O211">
        <v>1621.3549117472601</v>
      </c>
      <c r="P211" t="s">
        <v>1745</v>
      </c>
      <c r="Q211">
        <v>0.307</v>
      </c>
      <c r="R211">
        <v>59</v>
      </c>
      <c r="S211">
        <v>61</v>
      </c>
      <c r="T211">
        <v>63</v>
      </c>
      <c r="U211">
        <v>65</v>
      </c>
      <c r="V211">
        <v>51</v>
      </c>
      <c r="W211">
        <v>51</v>
      </c>
      <c r="X211">
        <v>50</v>
      </c>
      <c r="Y211">
        <v>1</v>
      </c>
      <c r="Z211">
        <v>2</v>
      </c>
      <c r="AA211">
        <v>0</v>
      </c>
      <c r="AB211">
        <v>0</v>
      </c>
      <c r="AC211">
        <v>0</v>
      </c>
      <c r="AD211">
        <v>0</v>
      </c>
      <c r="AE211">
        <v>0</v>
      </c>
      <c r="AF211">
        <v>5</v>
      </c>
      <c r="AJ211">
        <v>10</v>
      </c>
      <c r="AL211" s="3">
        <v>16</v>
      </c>
      <c r="AM211" s="3">
        <v>5</v>
      </c>
    </row>
    <row r="212" spans="14:39" hidden="1" outlineLevel="1" x14ac:dyDescent="0.25">
      <c r="N212">
        <v>6</v>
      </c>
      <c r="O212">
        <v>1586.78362050908</v>
      </c>
      <c r="P212" t="s">
        <v>1746</v>
      </c>
      <c r="Q212">
        <v>0.30099999999999999</v>
      </c>
      <c r="R212">
        <v>564</v>
      </c>
      <c r="S212">
        <v>588</v>
      </c>
      <c r="T212">
        <v>608</v>
      </c>
      <c r="U212">
        <v>627</v>
      </c>
      <c r="V212">
        <v>490</v>
      </c>
      <c r="W212">
        <v>490</v>
      </c>
      <c r="X212">
        <v>520</v>
      </c>
      <c r="Y212">
        <v>1</v>
      </c>
      <c r="Z212">
        <v>2</v>
      </c>
      <c r="AA212">
        <v>3</v>
      </c>
      <c r="AB212">
        <v>0</v>
      </c>
      <c r="AC212">
        <v>0</v>
      </c>
      <c r="AD212">
        <v>0</v>
      </c>
      <c r="AE212">
        <v>0</v>
      </c>
      <c r="AF212">
        <v>49</v>
      </c>
      <c r="AJ212">
        <v>10</v>
      </c>
      <c r="AL212" s="3">
        <v>147</v>
      </c>
      <c r="AM212" s="3">
        <v>5</v>
      </c>
    </row>
    <row r="213" spans="14:39" hidden="1" outlineLevel="1" x14ac:dyDescent="0.25">
      <c r="N213">
        <v>10</v>
      </c>
      <c r="O213">
        <v>70916.901019709301</v>
      </c>
      <c r="P213">
        <v>73</v>
      </c>
      <c r="Q213">
        <v>13.414999999999999</v>
      </c>
      <c r="R213">
        <v>927</v>
      </c>
      <c r="S213">
        <v>999</v>
      </c>
      <c r="T213">
        <v>1069</v>
      </c>
      <c r="U213">
        <v>1141</v>
      </c>
      <c r="V213">
        <v>643</v>
      </c>
      <c r="W213">
        <v>572</v>
      </c>
      <c r="X213">
        <v>554</v>
      </c>
      <c r="Y213">
        <v>525</v>
      </c>
      <c r="Z213">
        <v>530</v>
      </c>
      <c r="AA213">
        <v>508</v>
      </c>
      <c r="AB213">
        <v>462</v>
      </c>
      <c r="AC213">
        <v>460</v>
      </c>
      <c r="AD213">
        <v>426</v>
      </c>
      <c r="AE213">
        <v>410</v>
      </c>
      <c r="AF213">
        <v>129</v>
      </c>
      <c r="AG213">
        <v>39.700000799999998</v>
      </c>
      <c r="AH213">
        <v>37.200000799999998</v>
      </c>
      <c r="AI213">
        <v>0</v>
      </c>
      <c r="AJ213">
        <v>7.9000000999999997</v>
      </c>
      <c r="AK213">
        <v>3.0999998999999998</v>
      </c>
      <c r="AL213" s="3">
        <v>8626</v>
      </c>
      <c r="AM213" s="3">
        <v>5</v>
      </c>
    </row>
    <row r="214" spans="14:39" hidden="1" outlineLevel="1" x14ac:dyDescent="0.25">
      <c r="N214">
        <v>11</v>
      </c>
      <c r="O214">
        <v>1547.5426935676201</v>
      </c>
      <c r="P214" t="s">
        <v>1750</v>
      </c>
      <c r="Q214">
        <v>0.29299999999999998</v>
      </c>
      <c r="R214">
        <v>447</v>
      </c>
      <c r="S214">
        <v>466</v>
      </c>
      <c r="T214">
        <v>481</v>
      </c>
      <c r="U214">
        <v>497</v>
      </c>
      <c r="V214">
        <v>388</v>
      </c>
      <c r="W214">
        <v>388</v>
      </c>
      <c r="X214">
        <v>150</v>
      </c>
      <c r="Y214">
        <v>1</v>
      </c>
      <c r="Z214">
        <v>2</v>
      </c>
      <c r="AA214">
        <v>3</v>
      </c>
      <c r="AB214">
        <v>0</v>
      </c>
      <c r="AC214">
        <v>0</v>
      </c>
      <c r="AD214">
        <v>0</v>
      </c>
      <c r="AE214">
        <v>0</v>
      </c>
      <c r="AF214">
        <v>39</v>
      </c>
      <c r="AJ214">
        <v>10</v>
      </c>
      <c r="AL214" s="3">
        <v>114</v>
      </c>
      <c r="AM214" s="3">
        <v>5</v>
      </c>
    </row>
    <row r="215" spans="14:39" hidden="1" outlineLevel="1" x14ac:dyDescent="0.25">
      <c r="N215">
        <v>12</v>
      </c>
      <c r="O215">
        <v>5962.9791507250802</v>
      </c>
      <c r="P215">
        <v>73</v>
      </c>
      <c r="Q215">
        <v>11.21</v>
      </c>
      <c r="R215">
        <v>1119</v>
      </c>
      <c r="S215">
        <v>1205</v>
      </c>
      <c r="T215">
        <v>1290</v>
      </c>
      <c r="U215">
        <v>1377</v>
      </c>
      <c r="V215">
        <v>776</v>
      </c>
      <c r="W215">
        <v>682</v>
      </c>
      <c r="X215">
        <v>750</v>
      </c>
      <c r="Y215">
        <v>788</v>
      </c>
      <c r="Z215">
        <v>853</v>
      </c>
      <c r="AA215">
        <v>735</v>
      </c>
      <c r="AB215">
        <v>749</v>
      </c>
      <c r="AC215">
        <v>745</v>
      </c>
      <c r="AD215">
        <v>671</v>
      </c>
      <c r="AE215">
        <v>663</v>
      </c>
      <c r="AF215">
        <v>188</v>
      </c>
      <c r="AG215">
        <v>34.200000799999998</v>
      </c>
      <c r="AH215">
        <v>36.5</v>
      </c>
      <c r="AI215">
        <v>0</v>
      </c>
      <c r="AJ215">
        <v>10.300000199999999</v>
      </c>
      <c r="AK215">
        <v>5.1999997999999996</v>
      </c>
      <c r="AL215" s="3">
        <v>8699</v>
      </c>
      <c r="AM215" s="3">
        <v>5</v>
      </c>
    </row>
    <row r="216" spans="14:39" hidden="1" outlineLevel="1" x14ac:dyDescent="0.25">
      <c r="N216">
        <v>15</v>
      </c>
      <c r="O216">
        <v>36497.955110756397</v>
      </c>
      <c r="P216" t="s">
        <v>1747</v>
      </c>
      <c r="Q216">
        <v>6.9120001999999996</v>
      </c>
      <c r="R216">
        <v>4520</v>
      </c>
      <c r="S216">
        <v>4848</v>
      </c>
      <c r="T216">
        <v>5173</v>
      </c>
      <c r="U216">
        <v>5501</v>
      </c>
      <c r="V216">
        <v>3215</v>
      </c>
      <c r="W216">
        <v>3515</v>
      </c>
      <c r="X216">
        <v>3350</v>
      </c>
      <c r="Y216">
        <v>3320</v>
      </c>
      <c r="Z216">
        <v>3539</v>
      </c>
      <c r="AA216">
        <v>3260</v>
      </c>
      <c r="AB216">
        <v>3095</v>
      </c>
      <c r="AC216">
        <v>2900</v>
      </c>
      <c r="AD216">
        <v>2860</v>
      </c>
      <c r="AE216">
        <v>2995</v>
      </c>
      <c r="AF216">
        <v>739</v>
      </c>
      <c r="AG216">
        <v>49</v>
      </c>
      <c r="AH216">
        <v>25.5</v>
      </c>
      <c r="AI216">
        <v>0</v>
      </c>
      <c r="AJ216">
        <v>10.300000199999999</v>
      </c>
      <c r="AK216">
        <v>2.5</v>
      </c>
      <c r="AL216" s="3">
        <v>22222</v>
      </c>
      <c r="AM216" s="3">
        <v>5</v>
      </c>
    </row>
    <row r="217" spans="14:39" hidden="1" outlineLevel="1" x14ac:dyDescent="0.25">
      <c r="N217">
        <v>16</v>
      </c>
      <c r="O217">
        <v>64947.154195798998</v>
      </c>
      <c r="P217">
        <v>73</v>
      </c>
      <c r="Q217">
        <v>12.277999899999999</v>
      </c>
      <c r="R217">
        <v>1051</v>
      </c>
      <c r="S217">
        <v>1138</v>
      </c>
      <c r="T217">
        <v>1226</v>
      </c>
      <c r="U217">
        <v>1314</v>
      </c>
      <c r="V217">
        <v>700</v>
      </c>
      <c r="W217">
        <v>631</v>
      </c>
      <c r="X217">
        <v>612</v>
      </c>
      <c r="Y217">
        <v>580</v>
      </c>
      <c r="Z217">
        <v>595</v>
      </c>
      <c r="AA217">
        <v>570</v>
      </c>
      <c r="AB217">
        <v>518</v>
      </c>
      <c r="AC217">
        <v>515</v>
      </c>
      <c r="AD217">
        <v>443</v>
      </c>
      <c r="AE217">
        <v>426</v>
      </c>
      <c r="AF217">
        <v>180</v>
      </c>
      <c r="AG217">
        <v>36.799999200000002</v>
      </c>
      <c r="AH217">
        <v>34.5</v>
      </c>
      <c r="AI217">
        <v>0</v>
      </c>
      <c r="AJ217">
        <v>7.9000000999999997</v>
      </c>
      <c r="AK217">
        <v>2.9000001000000002</v>
      </c>
      <c r="AL217" s="3">
        <v>8595</v>
      </c>
      <c r="AM217" s="3">
        <v>5</v>
      </c>
    </row>
    <row r="218" spans="14:39" hidden="1" outlineLevel="1" x14ac:dyDescent="0.25">
      <c r="N218">
        <v>17</v>
      </c>
      <c r="O218">
        <v>5279.6367334320903</v>
      </c>
      <c r="P218" t="s">
        <v>1748</v>
      </c>
      <c r="Q218">
        <v>12.010999699999999</v>
      </c>
      <c r="R218">
        <v>4717</v>
      </c>
      <c r="S218">
        <v>5059</v>
      </c>
      <c r="T218">
        <v>5398</v>
      </c>
      <c r="U218">
        <v>5740</v>
      </c>
      <c r="V218">
        <v>3355</v>
      </c>
      <c r="W218">
        <v>3280</v>
      </c>
      <c r="X218">
        <v>3330</v>
      </c>
      <c r="Y218">
        <v>3340</v>
      </c>
      <c r="Z218">
        <v>3562</v>
      </c>
      <c r="AA218">
        <v>3280</v>
      </c>
      <c r="AB218">
        <v>2855</v>
      </c>
      <c r="AC218">
        <v>2765</v>
      </c>
      <c r="AD218">
        <v>2850</v>
      </c>
      <c r="AE218">
        <v>2855</v>
      </c>
      <c r="AF218">
        <v>795</v>
      </c>
      <c r="AG218">
        <v>48.5</v>
      </c>
      <c r="AH218">
        <v>25.299999199999998</v>
      </c>
      <c r="AI218">
        <v>0</v>
      </c>
      <c r="AJ218">
        <v>6.4000000999999997</v>
      </c>
      <c r="AK218">
        <v>2.5</v>
      </c>
      <c r="AL218" s="3">
        <v>40297</v>
      </c>
      <c r="AM218" s="3">
        <v>5</v>
      </c>
    </row>
    <row r="219" spans="14:39" hidden="1" outlineLevel="1" x14ac:dyDescent="0.25">
      <c r="N219">
        <v>18</v>
      </c>
      <c r="O219">
        <v>5279.9959530362703</v>
      </c>
      <c r="P219" t="s">
        <v>1747</v>
      </c>
      <c r="Q219">
        <v>12.015999799999999</v>
      </c>
      <c r="R219">
        <v>4717</v>
      </c>
      <c r="S219">
        <v>5059</v>
      </c>
      <c r="T219">
        <v>5398</v>
      </c>
      <c r="U219">
        <v>5740</v>
      </c>
      <c r="V219">
        <v>3355</v>
      </c>
      <c r="W219">
        <v>3280</v>
      </c>
      <c r="X219">
        <v>3330</v>
      </c>
      <c r="Y219">
        <v>3340</v>
      </c>
      <c r="Z219">
        <v>3562</v>
      </c>
      <c r="AA219">
        <v>3280</v>
      </c>
      <c r="AB219">
        <v>2855</v>
      </c>
      <c r="AC219">
        <v>2765</v>
      </c>
      <c r="AD219">
        <v>2850</v>
      </c>
      <c r="AE219">
        <v>2855</v>
      </c>
      <c r="AF219">
        <v>795</v>
      </c>
      <c r="AG219">
        <v>48.5</v>
      </c>
      <c r="AH219">
        <v>25.299999199999998</v>
      </c>
      <c r="AI219">
        <v>0</v>
      </c>
      <c r="AJ219">
        <v>6.4000000999999997</v>
      </c>
      <c r="AK219">
        <v>2.5</v>
      </c>
      <c r="AL219" s="3">
        <v>40314</v>
      </c>
      <c r="AM219" s="3">
        <v>5</v>
      </c>
    </row>
    <row r="220" spans="14:39" hidden="1" outlineLevel="1" x14ac:dyDescent="0.25">
      <c r="N220">
        <v>20</v>
      </c>
      <c r="O220">
        <v>5337.9535342234803</v>
      </c>
      <c r="P220">
        <v>248</v>
      </c>
      <c r="Q220">
        <v>11.9139996</v>
      </c>
      <c r="R220">
        <v>141</v>
      </c>
      <c r="S220">
        <v>152</v>
      </c>
      <c r="T220">
        <v>163</v>
      </c>
      <c r="U220">
        <v>174</v>
      </c>
      <c r="V220">
        <v>98</v>
      </c>
      <c r="W220">
        <v>88</v>
      </c>
      <c r="X220">
        <v>105</v>
      </c>
      <c r="Y220">
        <v>100</v>
      </c>
      <c r="Z220">
        <v>98</v>
      </c>
      <c r="AA220">
        <v>94</v>
      </c>
      <c r="AB220">
        <v>99</v>
      </c>
      <c r="AC220">
        <v>110</v>
      </c>
      <c r="AD220">
        <v>97</v>
      </c>
      <c r="AE220">
        <v>97</v>
      </c>
      <c r="AF220">
        <v>5</v>
      </c>
      <c r="AG220">
        <v>40.200000799999998</v>
      </c>
      <c r="AH220">
        <v>53.599998499999998</v>
      </c>
      <c r="AI220">
        <v>0</v>
      </c>
      <c r="AJ220">
        <v>2</v>
      </c>
      <c r="AK220">
        <v>1.1000000000000001</v>
      </c>
      <c r="AL220" s="3">
        <v>1168</v>
      </c>
      <c r="AM220" s="3">
        <v>5</v>
      </c>
    </row>
    <row r="221" spans="14:39" hidden="1" outlineLevel="1" x14ac:dyDescent="0.25">
      <c r="N221">
        <v>21</v>
      </c>
      <c r="O221">
        <v>4992.4909420917802</v>
      </c>
      <c r="P221">
        <v>73</v>
      </c>
      <c r="Q221">
        <v>0.94099999999999995</v>
      </c>
      <c r="R221">
        <v>1589</v>
      </c>
      <c r="S221">
        <v>1711</v>
      </c>
      <c r="T221">
        <v>1833</v>
      </c>
      <c r="U221">
        <v>1955</v>
      </c>
      <c r="V221">
        <v>1102</v>
      </c>
      <c r="W221">
        <v>1042</v>
      </c>
      <c r="X221">
        <v>1032</v>
      </c>
      <c r="Y221">
        <v>866</v>
      </c>
      <c r="Z221">
        <v>863</v>
      </c>
      <c r="AA221">
        <v>750</v>
      </c>
      <c r="AB221">
        <v>654</v>
      </c>
      <c r="AC221">
        <v>715</v>
      </c>
      <c r="AD221">
        <v>701</v>
      </c>
      <c r="AE221">
        <v>693</v>
      </c>
      <c r="AF221">
        <v>229</v>
      </c>
      <c r="AG221">
        <v>40.5</v>
      </c>
      <c r="AH221">
        <v>36.5</v>
      </c>
      <c r="AI221">
        <v>0</v>
      </c>
      <c r="AJ221">
        <v>5.9000000999999997</v>
      </c>
      <c r="AK221">
        <v>2.0999998999999998</v>
      </c>
      <c r="AL221" s="3">
        <v>1037</v>
      </c>
      <c r="AM221" s="3">
        <v>5</v>
      </c>
    </row>
    <row r="222" spans="14:39" hidden="1" outlineLevel="1" x14ac:dyDescent="0.25">
      <c r="N222">
        <v>22</v>
      </c>
      <c r="O222">
        <v>52967.117210810698</v>
      </c>
      <c r="P222">
        <v>18</v>
      </c>
      <c r="Q222">
        <v>10.0089998</v>
      </c>
      <c r="R222">
        <v>1438</v>
      </c>
      <c r="S222">
        <v>1558</v>
      </c>
      <c r="T222">
        <v>1678</v>
      </c>
      <c r="U222">
        <v>1798</v>
      </c>
      <c r="V222">
        <v>958</v>
      </c>
      <c r="W222">
        <v>897</v>
      </c>
      <c r="X222">
        <v>858</v>
      </c>
      <c r="Y222">
        <v>894</v>
      </c>
      <c r="Z222">
        <v>930</v>
      </c>
      <c r="AA222">
        <v>973</v>
      </c>
      <c r="AB222">
        <v>916</v>
      </c>
      <c r="AC222">
        <v>820</v>
      </c>
      <c r="AD222">
        <v>745</v>
      </c>
      <c r="AE222">
        <v>725</v>
      </c>
      <c r="AF222">
        <v>163</v>
      </c>
      <c r="AG222">
        <v>44.799999200000002</v>
      </c>
      <c r="AH222">
        <v>35.900001500000002</v>
      </c>
      <c r="AI222">
        <v>0.1</v>
      </c>
      <c r="AJ222">
        <v>5.6999997999999996</v>
      </c>
      <c r="AK222">
        <v>2.0999998999999998</v>
      </c>
      <c r="AL222" s="3">
        <v>9589</v>
      </c>
      <c r="AM222" s="3">
        <v>5</v>
      </c>
    </row>
    <row r="223" spans="14:39" hidden="1" outlineLevel="1" x14ac:dyDescent="0.25">
      <c r="N223">
        <v>23</v>
      </c>
      <c r="O223">
        <v>1592.10074277897</v>
      </c>
      <c r="P223" t="s">
        <v>1745</v>
      </c>
      <c r="Q223">
        <v>0.30199999999999999</v>
      </c>
      <c r="R223">
        <v>734</v>
      </c>
      <c r="S223">
        <v>766</v>
      </c>
      <c r="T223">
        <v>791</v>
      </c>
      <c r="U223">
        <v>817</v>
      </c>
      <c r="V223">
        <v>638</v>
      </c>
      <c r="W223">
        <v>638</v>
      </c>
      <c r="X223">
        <v>805</v>
      </c>
      <c r="Y223">
        <v>1</v>
      </c>
      <c r="Z223">
        <v>2</v>
      </c>
      <c r="AA223">
        <v>3</v>
      </c>
      <c r="AB223">
        <v>0</v>
      </c>
      <c r="AC223">
        <v>0</v>
      </c>
      <c r="AD223">
        <v>0</v>
      </c>
      <c r="AE223">
        <v>0</v>
      </c>
      <c r="AF223">
        <v>64</v>
      </c>
      <c r="AJ223">
        <v>10</v>
      </c>
      <c r="AL223" s="3">
        <v>193</v>
      </c>
      <c r="AM223" s="3">
        <v>5</v>
      </c>
    </row>
    <row r="224" spans="14:39" hidden="1" outlineLevel="1" x14ac:dyDescent="0.25">
      <c r="N224">
        <v>24</v>
      </c>
      <c r="O224">
        <v>1630.17779237934</v>
      </c>
      <c r="P224" t="s">
        <v>1746</v>
      </c>
      <c r="Q224">
        <v>0.308</v>
      </c>
      <c r="R224">
        <v>66</v>
      </c>
      <c r="S224">
        <v>68</v>
      </c>
      <c r="T224">
        <v>71</v>
      </c>
      <c r="U224">
        <v>73</v>
      </c>
      <c r="V224">
        <v>57</v>
      </c>
      <c r="W224">
        <v>57</v>
      </c>
      <c r="X224">
        <v>45</v>
      </c>
      <c r="Y224">
        <v>1</v>
      </c>
      <c r="Z224">
        <v>2</v>
      </c>
      <c r="AA224">
        <v>3</v>
      </c>
      <c r="AB224">
        <v>0</v>
      </c>
      <c r="AC224">
        <v>0</v>
      </c>
      <c r="AD224">
        <v>0</v>
      </c>
      <c r="AE224">
        <v>0</v>
      </c>
      <c r="AF224">
        <v>6</v>
      </c>
      <c r="AJ224">
        <v>10</v>
      </c>
      <c r="AL224" s="3">
        <v>18</v>
      </c>
      <c r="AM224" s="3">
        <v>5</v>
      </c>
    </row>
    <row r="225" spans="14:39" hidden="1" outlineLevel="1" x14ac:dyDescent="0.25">
      <c r="N225">
        <v>25</v>
      </c>
      <c r="O225">
        <v>36458.398327769799</v>
      </c>
      <c r="P225" t="s">
        <v>1748</v>
      </c>
      <c r="Q225">
        <v>6.9039998000000002</v>
      </c>
      <c r="R225">
        <v>4520</v>
      </c>
      <c r="S225">
        <v>4848</v>
      </c>
      <c r="T225">
        <v>5173</v>
      </c>
      <c r="U225">
        <v>5501</v>
      </c>
      <c r="V225">
        <v>3215</v>
      </c>
      <c r="W225">
        <v>3515</v>
      </c>
      <c r="X225">
        <v>3350</v>
      </c>
      <c r="Y225">
        <v>3320</v>
      </c>
      <c r="Z225">
        <v>3539</v>
      </c>
      <c r="AA225">
        <v>3260</v>
      </c>
      <c r="AB225">
        <v>3095</v>
      </c>
      <c r="AC225">
        <v>2900</v>
      </c>
      <c r="AD225">
        <v>2860</v>
      </c>
      <c r="AE225">
        <v>2995</v>
      </c>
      <c r="AF225">
        <v>739</v>
      </c>
      <c r="AG225">
        <v>49</v>
      </c>
      <c r="AH225">
        <v>25.5</v>
      </c>
      <c r="AI225">
        <v>0</v>
      </c>
      <c r="AJ225">
        <v>10.300000199999999</v>
      </c>
      <c r="AK225">
        <v>2.5</v>
      </c>
      <c r="AL225" s="3">
        <v>22196</v>
      </c>
      <c r="AM225" s="3">
        <v>5</v>
      </c>
    </row>
    <row r="226" spans="14:39" hidden="1" outlineLevel="1" x14ac:dyDescent="0.25">
      <c r="N226">
        <v>26</v>
      </c>
      <c r="O226">
        <v>5279.9960273762699</v>
      </c>
      <c r="P226">
        <v>73</v>
      </c>
      <c r="Q226">
        <v>12.5860004</v>
      </c>
      <c r="R226">
        <v>702</v>
      </c>
      <c r="S226">
        <v>761</v>
      </c>
      <c r="T226">
        <v>820</v>
      </c>
      <c r="U226">
        <v>878</v>
      </c>
      <c r="V226">
        <v>468</v>
      </c>
      <c r="W226">
        <v>476</v>
      </c>
      <c r="X226">
        <v>462</v>
      </c>
      <c r="Y226">
        <v>438</v>
      </c>
      <c r="Z226">
        <v>450</v>
      </c>
      <c r="AA226">
        <v>442</v>
      </c>
      <c r="AB226">
        <v>402</v>
      </c>
      <c r="AC226">
        <v>400</v>
      </c>
      <c r="AD226">
        <v>377</v>
      </c>
      <c r="AE226">
        <v>363</v>
      </c>
      <c r="AF226">
        <v>101</v>
      </c>
      <c r="AG226">
        <v>41.900001500000002</v>
      </c>
      <c r="AH226">
        <v>32.700000799999998</v>
      </c>
      <c r="AI226">
        <v>0</v>
      </c>
      <c r="AJ226">
        <v>9.1000004000000008</v>
      </c>
      <c r="AK226">
        <v>4</v>
      </c>
      <c r="AL226" s="3">
        <v>5890</v>
      </c>
      <c r="AM226" s="3">
        <v>5</v>
      </c>
    </row>
    <row r="227" spans="14:39" hidden="1" outlineLevel="1" x14ac:dyDescent="0.25">
      <c r="N227">
        <v>27</v>
      </c>
      <c r="O227">
        <v>10856.863035094801</v>
      </c>
      <c r="P227">
        <v>18</v>
      </c>
      <c r="Q227">
        <v>2.0539999</v>
      </c>
      <c r="R227">
        <v>3719</v>
      </c>
      <c r="S227">
        <v>4029</v>
      </c>
      <c r="T227">
        <v>4341</v>
      </c>
      <c r="U227">
        <v>4651</v>
      </c>
      <c r="V227">
        <v>2478</v>
      </c>
      <c r="W227">
        <v>2521</v>
      </c>
      <c r="X227">
        <v>2410</v>
      </c>
      <c r="Y227">
        <v>2362</v>
      </c>
      <c r="Z227">
        <v>2522</v>
      </c>
      <c r="AA227">
        <v>2667</v>
      </c>
      <c r="AB227">
        <v>2611</v>
      </c>
      <c r="AC227">
        <v>2470</v>
      </c>
      <c r="AD227">
        <v>2326</v>
      </c>
      <c r="AE227">
        <v>2282</v>
      </c>
      <c r="AF227">
        <v>159</v>
      </c>
      <c r="AG227">
        <v>57.400001500000002</v>
      </c>
      <c r="AH227">
        <v>35.099998499999998</v>
      </c>
      <c r="AI227">
        <v>0</v>
      </c>
      <c r="AJ227">
        <v>2.5</v>
      </c>
      <c r="AK227">
        <v>1.1000000000000001</v>
      </c>
      <c r="AL227" s="3">
        <v>5090</v>
      </c>
      <c r="AM227" s="3">
        <v>5</v>
      </c>
    </row>
    <row r="228" spans="14:39" hidden="1" outlineLevel="1" x14ac:dyDescent="0.25">
      <c r="N228">
        <v>28</v>
      </c>
      <c r="O228">
        <v>98768.933716683401</v>
      </c>
      <c r="P228">
        <v>73</v>
      </c>
      <c r="Q228">
        <v>18.670999500000001</v>
      </c>
      <c r="R228">
        <v>1547</v>
      </c>
      <c r="S228">
        <v>1666</v>
      </c>
      <c r="T228">
        <v>1784</v>
      </c>
      <c r="U228">
        <v>1904</v>
      </c>
      <c r="V228">
        <v>1073</v>
      </c>
      <c r="W228">
        <v>1018</v>
      </c>
      <c r="X228">
        <v>1008</v>
      </c>
      <c r="Y228">
        <v>882</v>
      </c>
      <c r="Z228">
        <v>879</v>
      </c>
      <c r="AA228">
        <v>843</v>
      </c>
      <c r="AB228">
        <v>749</v>
      </c>
      <c r="AC228">
        <v>700</v>
      </c>
      <c r="AD228">
        <v>716</v>
      </c>
      <c r="AE228">
        <v>689</v>
      </c>
      <c r="AF228">
        <v>210</v>
      </c>
      <c r="AG228">
        <v>41.200000799999998</v>
      </c>
      <c r="AH228">
        <v>37.200000799999998</v>
      </c>
      <c r="AI228">
        <v>0</v>
      </c>
      <c r="AJ228">
        <v>7.9000000999999997</v>
      </c>
      <c r="AK228">
        <v>2.0999998999999998</v>
      </c>
      <c r="AL228" s="3">
        <v>20034</v>
      </c>
      <c r="AM228" s="3">
        <v>5</v>
      </c>
    </row>
    <row r="229" spans="14:39" collapsed="1" x14ac:dyDescent="0.25">
      <c r="AK229" t="s">
        <v>1800</v>
      </c>
      <c r="AL229" s="274">
        <f>SUM(AL208:AL228)</f>
        <v>209342</v>
      </c>
      <c r="AM229" s="3">
        <v>5</v>
      </c>
    </row>
    <row r="231" spans="14:39" x14ac:dyDescent="0.25">
      <c r="N231" s="1" t="s">
        <v>1788</v>
      </c>
      <c r="AL231" s="116" t="s">
        <v>1788</v>
      </c>
    </row>
    <row r="232" spans="14:39" x14ac:dyDescent="0.25">
      <c r="N232" t="s">
        <v>474</v>
      </c>
      <c r="O232" t="s">
        <v>1773</v>
      </c>
      <c r="P232" t="s">
        <v>1772</v>
      </c>
      <c r="Q232" t="s">
        <v>1771</v>
      </c>
      <c r="R232" t="s">
        <v>1770</v>
      </c>
      <c r="S232" t="s">
        <v>1769</v>
      </c>
      <c r="T232" t="s">
        <v>1768</v>
      </c>
      <c r="U232" t="s">
        <v>1767</v>
      </c>
      <c r="V232" t="s">
        <v>1766</v>
      </c>
      <c r="W232" t="s">
        <v>1765</v>
      </c>
      <c r="X232" t="s">
        <v>1764</v>
      </c>
      <c r="Y232" t="s">
        <v>1763</v>
      </c>
      <c r="Z232" t="s">
        <v>1762</v>
      </c>
      <c r="AA232" t="s">
        <v>1761</v>
      </c>
      <c r="AB232" t="s">
        <v>1760</v>
      </c>
      <c r="AC232" t="s">
        <v>1759</v>
      </c>
      <c r="AD232" t="s">
        <v>1758</v>
      </c>
      <c r="AE232" t="s">
        <v>1757</v>
      </c>
      <c r="AF232" t="s">
        <v>1756</v>
      </c>
      <c r="AG232" t="s">
        <v>1755</v>
      </c>
      <c r="AH232" t="s">
        <v>1754</v>
      </c>
      <c r="AI232" t="s">
        <v>1753</v>
      </c>
      <c r="AJ232" t="s">
        <v>1752</v>
      </c>
      <c r="AK232" t="s">
        <v>1751</v>
      </c>
      <c r="AL232" s="3" t="s">
        <v>1902</v>
      </c>
      <c r="AM232" s="3" t="s">
        <v>239</v>
      </c>
    </row>
    <row r="233" spans="14:39" hidden="1" outlineLevel="1" x14ac:dyDescent="0.25">
      <c r="N233">
        <v>1</v>
      </c>
      <c r="O233">
        <v>1557.9630335443801</v>
      </c>
      <c r="P233" t="s">
        <v>1749</v>
      </c>
      <c r="Q233">
        <v>0.29499999999999998</v>
      </c>
      <c r="R233">
        <v>1327</v>
      </c>
      <c r="S233">
        <v>1384</v>
      </c>
      <c r="T233">
        <v>1430</v>
      </c>
      <c r="U233">
        <v>1476</v>
      </c>
      <c r="V233">
        <v>1153</v>
      </c>
      <c r="W233">
        <v>1153</v>
      </c>
      <c r="X233">
        <v>680</v>
      </c>
      <c r="Y233">
        <v>1</v>
      </c>
      <c r="Z233">
        <v>2</v>
      </c>
      <c r="AA233">
        <v>3</v>
      </c>
      <c r="AB233">
        <v>0</v>
      </c>
      <c r="AC233">
        <v>0</v>
      </c>
      <c r="AD233">
        <v>0</v>
      </c>
      <c r="AE233">
        <v>0</v>
      </c>
      <c r="AF233">
        <v>115</v>
      </c>
      <c r="AJ233">
        <v>10</v>
      </c>
      <c r="AL233" s="3">
        <v>340</v>
      </c>
      <c r="AM233" s="3">
        <v>6</v>
      </c>
    </row>
    <row r="234" spans="14:39" hidden="1" outlineLevel="1" x14ac:dyDescent="0.25">
      <c r="N234">
        <v>2</v>
      </c>
      <c r="O234">
        <v>1547.5426935676201</v>
      </c>
      <c r="P234" t="s">
        <v>1750</v>
      </c>
      <c r="Q234">
        <v>0.29299999999999998</v>
      </c>
      <c r="R234">
        <v>447</v>
      </c>
      <c r="S234">
        <v>466</v>
      </c>
      <c r="T234">
        <v>481</v>
      </c>
      <c r="U234">
        <v>497</v>
      </c>
      <c r="V234">
        <v>388</v>
      </c>
      <c r="W234">
        <v>388</v>
      </c>
      <c r="X234">
        <v>150</v>
      </c>
      <c r="Y234">
        <v>1</v>
      </c>
      <c r="Z234">
        <v>2</v>
      </c>
      <c r="AA234">
        <v>3</v>
      </c>
      <c r="AB234">
        <v>0</v>
      </c>
      <c r="AC234">
        <v>0</v>
      </c>
      <c r="AD234">
        <v>0</v>
      </c>
      <c r="AE234">
        <v>0</v>
      </c>
      <c r="AF234">
        <v>39</v>
      </c>
      <c r="AJ234">
        <v>10</v>
      </c>
      <c r="AL234" s="3">
        <v>114</v>
      </c>
      <c r="AM234" s="3">
        <v>6</v>
      </c>
    </row>
    <row r="235" spans="14:39" hidden="1" outlineLevel="1" x14ac:dyDescent="0.25">
      <c r="N235">
        <v>4</v>
      </c>
      <c r="O235">
        <v>56002.603730498398</v>
      </c>
      <c r="P235" t="s">
        <v>1748</v>
      </c>
      <c r="Q235">
        <v>10.6110001</v>
      </c>
      <c r="R235">
        <v>4401</v>
      </c>
      <c r="S235">
        <v>4720</v>
      </c>
      <c r="T235">
        <v>5036</v>
      </c>
      <c r="U235">
        <v>5355</v>
      </c>
      <c r="V235">
        <v>3130</v>
      </c>
      <c r="W235">
        <v>3425</v>
      </c>
      <c r="X235">
        <v>2880</v>
      </c>
      <c r="Y235">
        <v>2695</v>
      </c>
      <c r="Z235">
        <v>2854</v>
      </c>
      <c r="AA235">
        <v>3135</v>
      </c>
      <c r="AB235">
        <v>2975</v>
      </c>
      <c r="AC235">
        <v>2790</v>
      </c>
      <c r="AD235">
        <v>2810</v>
      </c>
      <c r="AE235">
        <v>2940</v>
      </c>
      <c r="AF235">
        <v>936</v>
      </c>
      <c r="AG235">
        <v>44.5</v>
      </c>
      <c r="AH235">
        <v>23</v>
      </c>
      <c r="AI235">
        <v>0.2</v>
      </c>
      <c r="AJ235">
        <v>4.1999997999999996</v>
      </c>
      <c r="AK235">
        <v>2.2999999999999998</v>
      </c>
      <c r="AL235" s="3">
        <v>33212</v>
      </c>
      <c r="AM235" s="3">
        <v>6</v>
      </c>
    </row>
    <row r="236" spans="14:39" hidden="1" outlineLevel="1" x14ac:dyDescent="0.25">
      <c r="N236">
        <v>5</v>
      </c>
      <c r="O236">
        <v>7790.3012914774999</v>
      </c>
      <c r="P236" t="s">
        <v>1748</v>
      </c>
      <c r="Q236">
        <v>1.476</v>
      </c>
      <c r="R236">
        <v>4840</v>
      </c>
      <c r="S236">
        <v>5192</v>
      </c>
      <c r="T236">
        <v>5548</v>
      </c>
      <c r="U236">
        <v>5901</v>
      </c>
      <c r="V236">
        <v>3425</v>
      </c>
      <c r="W236">
        <v>3270</v>
      </c>
      <c r="X236">
        <v>3025</v>
      </c>
      <c r="Y236">
        <v>3070</v>
      </c>
      <c r="Z236">
        <v>3255</v>
      </c>
      <c r="AA236">
        <v>3065</v>
      </c>
      <c r="AB236">
        <v>2865</v>
      </c>
      <c r="AC236">
        <v>2880</v>
      </c>
      <c r="AD236">
        <v>2870</v>
      </c>
      <c r="AE236">
        <v>2975</v>
      </c>
      <c r="AF236">
        <v>901</v>
      </c>
      <c r="AG236">
        <v>46.900001500000002</v>
      </c>
      <c r="AH236">
        <v>24.299999199999998</v>
      </c>
      <c r="AI236">
        <v>0</v>
      </c>
      <c r="AJ236">
        <v>5.0999999000000003</v>
      </c>
      <c r="AK236">
        <v>2.4000001000000002</v>
      </c>
      <c r="AL236" s="3">
        <v>5055</v>
      </c>
      <c r="AM236" s="3">
        <v>6</v>
      </c>
    </row>
    <row r="237" spans="14:39" hidden="1" outlineLevel="1" x14ac:dyDescent="0.25">
      <c r="N237">
        <v>6</v>
      </c>
      <c r="O237">
        <v>26312.3939623568</v>
      </c>
      <c r="P237" t="s">
        <v>1748</v>
      </c>
      <c r="Q237">
        <v>4.9819998999999999</v>
      </c>
      <c r="R237">
        <v>4513</v>
      </c>
      <c r="S237">
        <v>4841</v>
      </c>
      <c r="T237">
        <v>5165</v>
      </c>
      <c r="U237">
        <v>5492</v>
      </c>
      <c r="V237">
        <v>3210</v>
      </c>
      <c r="W237">
        <v>3195</v>
      </c>
      <c r="X237">
        <v>2975</v>
      </c>
      <c r="Y237">
        <v>2780</v>
      </c>
      <c r="Z237">
        <v>2948</v>
      </c>
      <c r="AA237">
        <v>3155</v>
      </c>
      <c r="AB237">
        <v>2950</v>
      </c>
      <c r="AC237">
        <v>2680</v>
      </c>
      <c r="AD237">
        <v>2670</v>
      </c>
      <c r="AE237">
        <v>2765</v>
      </c>
      <c r="AF237">
        <v>924</v>
      </c>
      <c r="AG237">
        <v>45.299999200000002</v>
      </c>
      <c r="AH237">
        <v>23.5</v>
      </c>
      <c r="AI237">
        <v>0</v>
      </c>
      <c r="AJ237">
        <v>5.1999997999999996</v>
      </c>
      <c r="AK237">
        <v>2.4000001000000002</v>
      </c>
      <c r="AL237" s="3">
        <v>15992</v>
      </c>
      <c r="AM237" s="3">
        <v>6</v>
      </c>
    </row>
    <row r="238" spans="14:39" hidden="1" outlineLevel="1" x14ac:dyDescent="0.25">
      <c r="N238">
        <v>7</v>
      </c>
      <c r="O238">
        <v>11630.1224237059</v>
      </c>
      <c r="P238" t="s">
        <v>1748</v>
      </c>
      <c r="Q238">
        <v>2.2069999999999999</v>
      </c>
      <c r="R238">
        <v>4380</v>
      </c>
      <c r="S238">
        <v>4697</v>
      </c>
      <c r="T238">
        <v>5012</v>
      </c>
      <c r="U238">
        <v>5330</v>
      </c>
      <c r="V238">
        <v>3115</v>
      </c>
      <c r="W238">
        <v>3210</v>
      </c>
      <c r="X238">
        <v>2985</v>
      </c>
      <c r="Y238">
        <v>2795</v>
      </c>
      <c r="Z238">
        <v>2959</v>
      </c>
      <c r="AA238">
        <v>3250</v>
      </c>
      <c r="AB238">
        <v>3085</v>
      </c>
      <c r="AC238">
        <v>2800</v>
      </c>
      <c r="AD238">
        <v>2820</v>
      </c>
      <c r="AE238">
        <v>2920</v>
      </c>
      <c r="AF238">
        <v>925</v>
      </c>
      <c r="AG238">
        <v>44.700000799999998</v>
      </c>
      <c r="AH238">
        <v>23.200000800000002</v>
      </c>
      <c r="AI238">
        <v>0</v>
      </c>
      <c r="AJ238">
        <v>5.8000002000000004</v>
      </c>
      <c r="AK238">
        <v>2.2999999999999998</v>
      </c>
      <c r="AL238" s="3">
        <v>6875</v>
      </c>
      <c r="AM238" s="3">
        <v>6</v>
      </c>
    </row>
    <row r="239" spans="14:39" hidden="1" outlineLevel="1" x14ac:dyDescent="0.25">
      <c r="N239">
        <v>9</v>
      </c>
      <c r="O239">
        <v>32330.5671201574</v>
      </c>
      <c r="P239">
        <v>83</v>
      </c>
      <c r="Q239">
        <v>6.1230000999999996</v>
      </c>
      <c r="R239">
        <v>2149</v>
      </c>
      <c r="S239">
        <v>2318</v>
      </c>
      <c r="T239">
        <v>2488</v>
      </c>
      <c r="U239">
        <v>2657</v>
      </c>
      <c r="V239">
        <v>1472</v>
      </c>
      <c r="W239">
        <v>1471</v>
      </c>
      <c r="X239">
        <v>1494</v>
      </c>
      <c r="Y239">
        <v>1619</v>
      </c>
      <c r="Z239">
        <v>1623</v>
      </c>
      <c r="AA239">
        <v>1636</v>
      </c>
      <c r="AB239">
        <v>1679</v>
      </c>
      <c r="AC239">
        <v>1695</v>
      </c>
      <c r="AD239">
        <v>1754</v>
      </c>
      <c r="AE239">
        <v>1769</v>
      </c>
      <c r="AF239">
        <v>255</v>
      </c>
      <c r="AG239">
        <v>54.099998499999998</v>
      </c>
      <c r="AH239">
        <v>26</v>
      </c>
      <c r="AI239">
        <v>0.1</v>
      </c>
      <c r="AJ239">
        <v>3.4000001000000002</v>
      </c>
      <c r="AK239">
        <v>2.5</v>
      </c>
      <c r="AL239" s="3">
        <v>9013</v>
      </c>
      <c r="AM239" s="3">
        <v>6</v>
      </c>
    </row>
    <row r="240" spans="14:39" hidden="1" outlineLevel="1" x14ac:dyDescent="0.25">
      <c r="N240">
        <v>12</v>
      </c>
      <c r="O240">
        <v>1586.78362050908</v>
      </c>
      <c r="P240" t="s">
        <v>1746</v>
      </c>
      <c r="Q240">
        <v>0.30099999999999999</v>
      </c>
      <c r="R240">
        <v>564</v>
      </c>
      <c r="S240">
        <v>588</v>
      </c>
      <c r="T240">
        <v>608</v>
      </c>
      <c r="U240">
        <v>627</v>
      </c>
      <c r="V240">
        <v>490</v>
      </c>
      <c r="W240">
        <v>490</v>
      </c>
      <c r="X240">
        <v>520</v>
      </c>
      <c r="Y240">
        <v>1</v>
      </c>
      <c r="Z240">
        <v>2</v>
      </c>
      <c r="AA240">
        <v>3</v>
      </c>
      <c r="AB240">
        <v>0</v>
      </c>
      <c r="AC240">
        <v>0</v>
      </c>
      <c r="AD240">
        <v>0</v>
      </c>
      <c r="AE240">
        <v>0</v>
      </c>
      <c r="AF240">
        <v>49</v>
      </c>
      <c r="AJ240">
        <v>10</v>
      </c>
      <c r="AL240" s="3">
        <v>147</v>
      </c>
      <c r="AM240" s="3">
        <v>6</v>
      </c>
    </row>
    <row r="241" spans="14:39" hidden="1" outlineLevel="1" x14ac:dyDescent="0.25">
      <c r="N241">
        <v>13</v>
      </c>
      <c r="O241">
        <v>5962.9791507250802</v>
      </c>
      <c r="P241">
        <v>73</v>
      </c>
      <c r="Q241">
        <v>11.21</v>
      </c>
      <c r="R241">
        <v>1119</v>
      </c>
      <c r="S241">
        <v>1205</v>
      </c>
      <c r="T241">
        <v>1290</v>
      </c>
      <c r="U241">
        <v>1377</v>
      </c>
      <c r="V241">
        <v>776</v>
      </c>
      <c r="W241">
        <v>682</v>
      </c>
      <c r="X241">
        <v>750</v>
      </c>
      <c r="Y241">
        <v>788</v>
      </c>
      <c r="Z241">
        <v>853</v>
      </c>
      <c r="AA241">
        <v>735</v>
      </c>
      <c r="AB241">
        <v>749</v>
      </c>
      <c r="AC241">
        <v>745</v>
      </c>
      <c r="AD241">
        <v>671</v>
      </c>
      <c r="AE241">
        <v>663</v>
      </c>
      <c r="AF241">
        <v>188</v>
      </c>
      <c r="AG241">
        <v>34.200000799999998</v>
      </c>
      <c r="AH241">
        <v>36.5</v>
      </c>
      <c r="AI241">
        <v>0</v>
      </c>
      <c r="AJ241">
        <v>10.300000199999999</v>
      </c>
      <c r="AK241">
        <v>5.1999997999999996</v>
      </c>
      <c r="AL241" s="3">
        <v>8699</v>
      </c>
      <c r="AM241" s="3">
        <v>6</v>
      </c>
    </row>
    <row r="242" spans="14:39" hidden="1" outlineLevel="1" x14ac:dyDescent="0.25">
      <c r="N242">
        <v>15</v>
      </c>
      <c r="O242">
        <v>7905.2132516605798</v>
      </c>
      <c r="P242" t="s">
        <v>1747</v>
      </c>
      <c r="Q242">
        <v>1.4990000000000001</v>
      </c>
      <c r="R242">
        <v>4840</v>
      </c>
      <c r="S242">
        <v>5192</v>
      </c>
      <c r="T242">
        <v>5548</v>
      </c>
      <c r="U242">
        <v>5901</v>
      </c>
      <c r="V242">
        <v>3425</v>
      </c>
      <c r="W242">
        <v>3270</v>
      </c>
      <c r="X242">
        <v>3025</v>
      </c>
      <c r="Y242">
        <v>3070</v>
      </c>
      <c r="Z242">
        <v>3255</v>
      </c>
      <c r="AA242">
        <v>3065</v>
      </c>
      <c r="AB242">
        <v>2865</v>
      </c>
      <c r="AC242">
        <v>2880</v>
      </c>
      <c r="AD242">
        <v>2870</v>
      </c>
      <c r="AE242">
        <v>2975</v>
      </c>
      <c r="AF242">
        <v>901</v>
      </c>
      <c r="AG242">
        <v>46.900001500000002</v>
      </c>
      <c r="AH242">
        <v>24.299999199999998</v>
      </c>
      <c r="AI242">
        <v>0</v>
      </c>
      <c r="AJ242">
        <v>5.0999999000000003</v>
      </c>
      <c r="AK242">
        <v>2.4000001000000002</v>
      </c>
      <c r="AL242" s="3">
        <v>5134</v>
      </c>
      <c r="AM242" s="3">
        <v>6</v>
      </c>
    </row>
    <row r="243" spans="14:39" hidden="1" outlineLevel="1" x14ac:dyDescent="0.25">
      <c r="N243">
        <v>17</v>
      </c>
      <c r="O243">
        <v>31643.4878214745</v>
      </c>
      <c r="P243" t="s">
        <v>1747</v>
      </c>
      <c r="Q243">
        <v>5.9930000000000003</v>
      </c>
      <c r="R243">
        <v>4628</v>
      </c>
      <c r="S243">
        <v>4965</v>
      </c>
      <c r="T243">
        <v>5306</v>
      </c>
      <c r="U243">
        <v>5643</v>
      </c>
      <c r="V243">
        <v>3275</v>
      </c>
      <c r="W243">
        <v>3125</v>
      </c>
      <c r="X243">
        <v>2905</v>
      </c>
      <c r="Y243">
        <v>2650</v>
      </c>
      <c r="Z243">
        <v>2808</v>
      </c>
      <c r="AA243">
        <v>3005</v>
      </c>
      <c r="AB243">
        <v>2810</v>
      </c>
      <c r="AC243">
        <v>2825</v>
      </c>
      <c r="AD243">
        <v>2815</v>
      </c>
      <c r="AE243">
        <v>2915</v>
      </c>
      <c r="AF243">
        <v>933</v>
      </c>
      <c r="AG243">
        <v>45.5</v>
      </c>
      <c r="AH243">
        <v>23.600000399999999</v>
      </c>
      <c r="AI243">
        <v>0</v>
      </c>
      <c r="AJ243">
        <v>5.4000000999999997</v>
      </c>
      <c r="AK243">
        <v>2.4000001000000002</v>
      </c>
      <c r="AL243" s="3">
        <v>19627</v>
      </c>
      <c r="AM243" s="3">
        <v>6</v>
      </c>
    </row>
    <row r="244" spans="14:39" hidden="1" outlineLevel="1" x14ac:dyDescent="0.25">
      <c r="N244">
        <v>20</v>
      </c>
      <c r="O244">
        <v>11795.390542331699</v>
      </c>
      <c r="P244" t="s">
        <v>1748</v>
      </c>
      <c r="Q244">
        <v>2.2370000000000001</v>
      </c>
      <c r="R244">
        <v>4408</v>
      </c>
      <c r="S244">
        <v>4728</v>
      </c>
      <c r="T244">
        <v>5044</v>
      </c>
      <c r="U244">
        <v>5364</v>
      </c>
      <c r="V244">
        <v>3135</v>
      </c>
      <c r="W244">
        <v>3430</v>
      </c>
      <c r="X244">
        <v>3265</v>
      </c>
      <c r="Y244">
        <v>3240</v>
      </c>
      <c r="Z244">
        <v>3454</v>
      </c>
      <c r="AA244">
        <v>3180</v>
      </c>
      <c r="AB244">
        <v>3020</v>
      </c>
      <c r="AC244">
        <v>2830</v>
      </c>
      <c r="AD244">
        <v>2790</v>
      </c>
      <c r="AE244">
        <v>2920</v>
      </c>
      <c r="AF244">
        <v>931</v>
      </c>
      <c r="AG244">
        <v>44.799999200000002</v>
      </c>
      <c r="AH244">
        <v>23.200000800000002</v>
      </c>
      <c r="AI244">
        <v>0</v>
      </c>
      <c r="AJ244">
        <v>10.699999800000001</v>
      </c>
      <c r="AK244">
        <v>2.2999999999999998</v>
      </c>
      <c r="AL244" s="3">
        <v>7013</v>
      </c>
      <c r="AM244" s="3">
        <v>6</v>
      </c>
    </row>
    <row r="245" spans="14:39" hidden="1" outlineLevel="1" x14ac:dyDescent="0.25">
      <c r="N245">
        <v>21</v>
      </c>
      <c r="O245">
        <v>2449.9964173677899</v>
      </c>
      <c r="P245">
        <v>73</v>
      </c>
      <c r="Q245">
        <v>0.46300000000000002</v>
      </c>
      <c r="R245">
        <v>1619</v>
      </c>
      <c r="S245">
        <v>1744</v>
      </c>
      <c r="T245">
        <v>1868</v>
      </c>
      <c r="U245">
        <v>1992</v>
      </c>
      <c r="V245">
        <v>1123</v>
      </c>
      <c r="W245">
        <v>1065</v>
      </c>
      <c r="X245">
        <v>1054</v>
      </c>
      <c r="Y245">
        <v>884</v>
      </c>
      <c r="Z245">
        <v>881</v>
      </c>
      <c r="AA245">
        <v>765</v>
      </c>
      <c r="AB245">
        <v>779</v>
      </c>
      <c r="AC245">
        <v>728</v>
      </c>
      <c r="AD245">
        <v>714</v>
      </c>
      <c r="AE245">
        <v>706</v>
      </c>
      <c r="AF245">
        <v>158</v>
      </c>
      <c r="AG245">
        <v>44</v>
      </c>
      <c r="AH245">
        <v>39.700000799999998</v>
      </c>
      <c r="AI245">
        <v>0</v>
      </c>
      <c r="AJ245">
        <v>0</v>
      </c>
      <c r="AK245">
        <v>2.2000000000000002</v>
      </c>
      <c r="AL245" s="3">
        <v>520</v>
      </c>
      <c r="AM245" s="3">
        <v>6</v>
      </c>
    </row>
    <row r="246" spans="14:39" hidden="1" outlineLevel="1" x14ac:dyDescent="0.25">
      <c r="N246">
        <v>22</v>
      </c>
      <c r="O246">
        <v>40558.515172622698</v>
      </c>
      <c r="P246" t="s">
        <v>1748</v>
      </c>
      <c r="Q246">
        <v>7.6830001000000001</v>
      </c>
      <c r="R246">
        <v>4663</v>
      </c>
      <c r="S246">
        <v>5003</v>
      </c>
      <c r="T246">
        <v>5346</v>
      </c>
      <c r="U246">
        <v>5686</v>
      </c>
      <c r="V246">
        <v>3300</v>
      </c>
      <c r="W246">
        <v>3150</v>
      </c>
      <c r="X246">
        <v>2880</v>
      </c>
      <c r="Y246">
        <v>2625</v>
      </c>
      <c r="Z246">
        <v>2783</v>
      </c>
      <c r="AA246">
        <v>2980</v>
      </c>
      <c r="AB246">
        <v>2785</v>
      </c>
      <c r="AC246">
        <v>2800</v>
      </c>
      <c r="AD246">
        <v>2790</v>
      </c>
      <c r="AE246">
        <v>2890</v>
      </c>
      <c r="AF246">
        <v>875</v>
      </c>
      <c r="AG246">
        <v>46.799999200000002</v>
      </c>
      <c r="AH246">
        <v>24.200000800000002</v>
      </c>
      <c r="AI246">
        <v>0</v>
      </c>
      <c r="AJ246">
        <v>5.8000002000000004</v>
      </c>
      <c r="AK246">
        <v>2.4000001000000002</v>
      </c>
      <c r="AL246" s="3">
        <v>25354</v>
      </c>
      <c r="AM246" s="3">
        <v>6</v>
      </c>
    </row>
    <row r="247" spans="14:39" hidden="1" outlineLevel="1" x14ac:dyDescent="0.25">
      <c r="N247">
        <v>25</v>
      </c>
      <c r="O247">
        <v>1592.10074277897</v>
      </c>
      <c r="P247" t="s">
        <v>1745</v>
      </c>
      <c r="Q247">
        <v>0.30199999999999999</v>
      </c>
      <c r="R247">
        <v>734</v>
      </c>
      <c r="S247">
        <v>766</v>
      </c>
      <c r="T247">
        <v>791</v>
      </c>
      <c r="U247">
        <v>817</v>
      </c>
      <c r="V247">
        <v>638</v>
      </c>
      <c r="W247">
        <v>638</v>
      </c>
      <c r="X247">
        <v>805</v>
      </c>
      <c r="Y247">
        <v>1</v>
      </c>
      <c r="Z247">
        <v>2</v>
      </c>
      <c r="AA247">
        <v>3</v>
      </c>
      <c r="AB247">
        <v>0</v>
      </c>
      <c r="AC247">
        <v>0</v>
      </c>
      <c r="AD247">
        <v>0</v>
      </c>
      <c r="AE247">
        <v>0</v>
      </c>
      <c r="AF247">
        <v>64</v>
      </c>
      <c r="AJ247">
        <v>10</v>
      </c>
      <c r="AL247" s="3">
        <v>193</v>
      </c>
      <c r="AM247" s="3">
        <v>6</v>
      </c>
    </row>
    <row r="248" spans="14:39" hidden="1" outlineLevel="1" x14ac:dyDescent="0.25">
      <c r="N248">
        <v>29</v>
      </c>
      <c r="O248">
        <v>1432.6597457411999</v>
      </c>
      <c r="P248" t="s">
        <v>1746</v>
      </c>
      <c r="Q248">
        <v>0.27100000000000002</v>
      </c>
      <c r="R248">
        <v>847</v>
      </c>
      <c r="S248">
        <v>886</v>
      </c>
      <c r="T248">
        <v>918</v>
      </c>
      <c r="U248">
        <v>951</v>
      </c>
      <c r="V248">
        <v>723</v>
      </c>
      <c r="W248">
        <v>723</v>
      </c>
      <c r="X248">
        <v>1610</v>
      </c>
      <c r="Y248">
        <v>1</v>
      </c>
      <c r="Z248">
        <v>2</v>
      </c>
      <c r="AA248">
        <v>3</v>
      </c>
      <c r="AB248">
        <v>0</v>
      </c>
      <c r="AC248">
        <v>0</v>
      </c>
      <c r="AD248">
        <v>0</v>
      </c>
      <c r="AE248">
        <v>0</v>
      </c>
      <c r="AF248">
        <v>72</v>
      </c>
      <c r="AJ248">
        <v>10</v>
      </c>
      <c r="AL248" s="3">
        <v>196</v>
      </c>
      <c r="AM248" s="3">
        <v>6</v>
      </c>
    </row>
    <row r="249" spans="14:39" hidden="1" outlineLevel="1" x14ac:dyDescent="0.25">
      <c r="N249">
        <v>30</v>
      </c>
      <c r="O249">
        <v>38385.3491400067</v>
      </c>
      <c r="P249" t="s">
        <v>1748</v>
      </c>
      <c r="Q249">
        <v>7.2719997999999997</v>
      </c>
      <c r="R249">
        <v>4302</v>
      </c>
      <c r="S249">
        <v>4614</v>
      </c>
      <c r="T249">
        <v>4924</v>
      </c>
      <c r="U249">
        <v>5236</v>
      </c>
      <c r="V249">
        <v>3060</v>
      </c>
      <c r="W249">
        <v>3350</v>
      </c>
      <c r="X249">
        <v>2940</v>
      </c>
      <c r="Y249">
        <v>2755</v>
      </c>
      <c r="Z249">
        <v>2918</v>
      </c>
      <c r="AA249">
        <v>3205</v>
      </c>
      <c r="AB249">
        <v>3040</v>
      </c>
      <c r="AC249">
        <v>2760</v>
      </c>
      <c r="AD249">
        <v>2780</v>
      </c>
      <c r="AE249">
        <v>2880</v>
      </c>
      <c r="AF249">
        <v>915</v>
      </c>
      <c r="AG249">
        <v>44.599998499999998</v>
      </c>
      <c r="AH249">
        <v>23.100000399999999</v>
      </c>
      <c r="AI249">
        <v>0</v>
      </c>
      <c r="AJ249">
        <v>5.6999997999999996</v>
      </c>
      <c r="AK249">
        <v>2.2999999999999998</v>
      </c>
      <c r="AL249" s="3">
        <v>22252</v>
      </c>
      <c r="AM249" s="3">
        <v>6</v>
      </c>
    </row>
    <row r="250" spans="14:39" hidden="1" outlineLevel="1" x14ac:dyDescent="0.25">
      <c r="N250">
        <v>32</v>
      </c>
      <c r="O250">
        <v>38794.373546472401</v>
      </c>
      <c r="P250">
        <v>18</v>
      </c>
      <c r="Q250">
        <v>7.3319998000000002</v>
      </c>
      <c r="R250">
        <v>1831</v>
      </c>
      <c r="S250">
        <v>1975</v>
      </c>
      <c r="T250">
        <v>2119</v>
      </c>
      <c r="U250">
        <v>2263</v>
      </c>
      <c r="V250">
        <v>1254</v>
      </c>
      <c r="W250">
        <v>1264</v>
      </c>
      <c r="X250">
        <v>1208</v>
      </c>
      <c r="Y250">
        <v>1255</v>
      </c>
      <c r="Z250">
        <v>1252</v>
      </c>
      <c r="AA250">
        <v>1326</v>
      </c>
      <c r="AB250">
        <v>1236</v>
      </c>
      <c r="AC250">
        <v>1205</v>
      </c>
      <c r="AD250">
        <v>1196</v>
      </c>
      <c r="AE250">
        <v>1264</v>
      </c>
      <c r="AF250">
        <v>73</v>
      </c>
      <c r="AG250">
        <v>64.599998499999998</v>
      </c>
      <c r="AH250">
        <v>29.399999600000001</v>
      </c>
      <c r="AI250">
        <v>0</v>
      </c>
      <c r="AJ250">
        <v>1.4</v>
      </c>
      <c r="AK250">
        <v>0.2</v>
      </c>
      <c r="AL250" s="3">
        <v>9194</v>
      </c>
      <c r="AM250" s="3">
        <v>6</v>
      </c>
    </row>
    <row r="251" spans="14:39" hidden="1" outlineLevel="1" x14ac:dyDescent="0.25">
      <c r="N251">
        <v>38</v>
      </c>
      <c r="O251">
        <v>47133.824883317902</v>
      </c>
      <c r="P251">
        <v>18</v>
      </c>
      <c r="Q251">
        <v>8.9130000999999996</v>
      </c>
      <c r="R251">
        <v>511</v>
      </c>
      <c r="S251">
        <v>551</v>
      </c>
      <c r="T251">
        <v>592</v>
      </c>
      <c r="U251">
        <v>632</v>
      </c>
      <c r="V251">
        <v>350</v>
      </c>
      <c r="W251">
        <v>368</v>
      </c>
      <c r="X251">
        <v>352</v>
      </c>
      <c r="Y251">
        <v>366</v>
      </c>
      <c r="Z251">
        <v>367</v>
      </c>
      <c r="AA251">
        <v>390</v>
      </c>
      <c r="AB251">
        <v>362</v>
      </c>
      <c r="AC251">
        <v>360</v>
      </c>
      <c r="AD251">
        <v>387</v>
      </c>
      <c r="AE251">
        <v>389</v>
      </c>
      <c r="AF251">
        <v>89</v>
      </c>
      <c r="AG251">
        <v>43.400001500000002</v>
      </c>
      <c r="AH251">
        <v>30.700000800000002</v>
      </c>
      <c r="AI251">
        <v>0</v>
      </c>
      <c r="AJ251">
        <v>4.3000002000000004</v>
      </c>
      <c r="AK251">
        <v>0.5</v>
      </c>
      <c r="AL251" s="3">
        <v>3120</v>
      </c>
      <c r="AM251" s="3">
        <v>6</v>
      </c>
    </row>
    <row r="252" spans="14:39" hidden="1" outlineLevel="1" x14ac:dyDescent="0.25">
      <c r="N252">
        <v>39</v>
      </c>
      <c r="O252">
        <v>9187.1832754575007</v>
      </c>
      <c r="P252">
        <v>83</v>
      </c>
      <c r="Q252">
        <v>1.738</v>
      </c>
      <c r="R252">
        <v>2833</v>
      </c>
      <c r="S252">
        <v>2977</v>
      </c>
      <c r="T252">
        <v>3121</v>
      </c>
      <c r="U252">
        <v>3264</v>
      </c>
      <c r="V252">
        <v>2257</v>
      </c>
      <c r="W252">
        <v>2255</v>
      </c>
      <c r="X252">
        <v>2287</v>
      </c>
      <c r="Y252">
        <v>2480</v>
      </c>
      <c r="Z252">
        <v>2619</v>
      </c>
      <c r="AA252">
        <v>2640</v>
      </c>
      <c r="AB252">
        <v>2710</v>
      </c>
      <c r="AC252">
        <v>2735</v>
      </c>
      <c r="AD252">
        <v>2686</v>
      </c>
      <c r="AE252">
        <v>2709</v>
      </c>
      <c r="AF252">
        <v>217</v>
      </c>
      <c r="AG252">
        <v>60.900001500000002</v>
      </c>
      <c r="AH252">
        <v>27</v>
      </c>
      <c r="AI252">
        <v>0.1</v>
      </c>
      <c r="AJ252">
        <v>4.3000002000000004</v>
      </c>
      <c r="AK252">
        <v>2.4000001000000002</v>
      </c>
      <c r="AL252" s="3">
        <v>3923</v>
      </c>
      <c r="AM252" s="3">
        <v>6</v>
      </c>
    </row>
    <row r="253" spans="14:39" hidden="1" outlineLevel="1" x14ac:dyDescent="0.25">
      <c r="N253">
        <v>40</v>
      </c>
      <c r="O253">
        <v>36497.955110756397</v>
      </c>
      <c r="P253" t="s">
        <v>1747</v>
      </c>
      <c r="Q253">
        <v>6.9120001999999996</v>
      </c>
      <c r="R253">
        <v>4520</v>
      </c>
      <c r="S253">
        <v>4848</v>
      </c>
      <c r="T253">
        <v>5173</v>
      </c>
      <c r="U253">
        <v>5501</v>
      </c>
      <c r="V253">
        <v>3215</v>
      </c>
      <c r="W253">
        <v>3515</v>
      </c>
      <c r="X253">
        <v>3350</v>
      </c>
      <c r="Y253">
        <v>3320</v>
      </c>
      <c r="Z253">
        <v>3539</v>
      </c>
      <c r="AA253">
        <v>3260</v>
      </c>
      <c r="AB253">
        <v>3095</v>
      </c>
      <c r="AC253">
        <v>2900</v>
      </c>
      <c r="AD253">
        <v>2860</v>
      </c>
      <c r="AE253">
        <v>2995</v>
      </c>
      <c r="AF253">
        <v>739</v>
      </c>
      <c r="AG253">
        <v>49</v>
      </c>
      <c r="AH253">
        <v>25.5</v>
      </c>
      <c r="AI253">
        <v>0</v>
      </c>
      <c r="AJ253">
        <v>10.300000199999999</v>
      </c>
      <c r="AK253">
        <v>2.5</v>
      </c>
      <c r="AL253" s="3">
        <v>22222</v>
      </c>
      <c r="AM253" s="3">
        <v>6</v>
      </c>
    </row>
    <row r="254" spans="14:39" hidden="1" outlineLevel="1" x14ac:dyDescent="0.25">
      <c r="N254">
        <v>41</v>
      </c>
      <c r="O254">
        <v>11762.9146717654</v>
      </c>
      <c r="P254" t="s">
        <v>1747</v>
      </c>
      <c r="Q254">
        <v>2.2279998999999999</v>
      </c>
      <c r="R254">
        <v>4408</v>
      </c>
      <c r="S254">
        <v>4728</v>
      </c>
      <c r="T254">
        <v>5044</v>
      </c>
      <c r="U254">
        <v>5364</v>
      </c>
      <c r="V254">
        <v>3135</v>
      </c>
      <c r="W254">
        <v>3430</v>
      </c>
      <c r="X254">
        <v>3265</v>
      </c>
      <c r="Y254">
        <v>3240</v>
      </c>
      <c r="Z254">
        <v>3454</v>
      </c>
      <c r="AA254">
        <v>3180</v>
      </c>
      <c r="AB254">
        <v>3020</v>
      </c>
      <c r="AC254">
        <v>2830</v>
      </c>
      <c r="AD254">
        <v>2790</v>
      </c>
      <c r="AE254">
        <v>2920</v>
      </c>
      <c r="AF254">
        <v>931</v>
      </c>
      <c r="AG254">
        <v>44.799999200000002</v>
      </c>
      <c r="AH254">
        <v>23.200000800000002</v>
      </c>
      <c r="AI254">
        <v>0</v>
      </c>
      <c r="AJ254">
        <v>10.699999800000001</v>
      </c>
      <c r="AK254">
        <v>2.2999999999999998</v>
      </c>
      <c r="AL254" s="3">
        <v>6985</v>
      </c>
      <c r="AM254" s="3">
        <v>6</v>
      </c>
    </row>
    <row r="255" spans="14:39" hidden="1" outlineLevel="1" x14ac:dyDescent="0.25">
      <c r="N255">
        <v>42</v>
      </c>
      <c r="O255">
        <v>54027.3042305622</v>
      </c>
      <c r="P255">
        <v>83</v>
      </c>
      <c r="Q255">
        <v>10.225000400000001</v>
      </c>
      <c r="R255">
        <v>2008</v>
      </c>
      <c r="S255">
        <v>2110</v>
      </c>
      <c r="T255">
        <v>2213</v>
      </c>
      <c r="U255">
        <v>2314</v>
      </c>
      <c r="V255">
        <v>1600</v>
      </c>
      <c r="W255">
        <v>1598</v>
      </c>
      <c r="X255">
        <v>1621</v>
      </c>
      <c r="Y255">
        <v>1758</v>
      </c>
      <c r="Z255">
        <v>1782</v>
      </c>
      <c r="AA255">
        <v>1796</v>
      </c>
      <c r="AB255">
        <v>1952</v>
      </c>
      <c r="AC255">
        <v>1970</v>
      </c>
      <c r="AD255">
        <v>1927</v>
      </c>
      <c r="AE255">
        <v>1943</v>
      </c>
      <c r="AF255">
        <v>234</v>
      </c>
      <c r="AG255">
        <v>57.5</v>
      </c>
      <c r="AH255">
        <v>25.5</v>
      </c>
      <c r="AI255">
        <v>0.1</v>
      </c>
      <c r="AJ255">
        <v>6.1999997999999996</v>
      </c>
      <c r="AK255">
        <v>2.2999999999999998</v>
      </c>
      <c r="AL255" s="3">
        <v>16360</v>
      </c>
      <c r="AM255" s="3">
        <v>6</v>
      </c>
    </row>
    <row r="256" spans="14:39" hidden="1" outlineLevel="1" x14ac:dyDescent="0.25">
      <c r="N256">
        <v>47</v>
      </c>
      <c r="O256">
        <v>76779.987880475397</v>
      </c>
      <c r="P256">
        <v>18</v>
      </c>
      <c r="Q256">
        <v>14.507</v>
      </c>
      <c r="R256">
        <v>806</v>
      </c>
      <c r="S256">
        <v>873</v>
      </c>
      <c r="T256">
        <v>941</v>
      </c>
      <c r="U256">
        <v>1008</v>
      </c>
      <c r="V256">
        <v>537</v>
      </c>
      <c r="W256">
        <v>565</v>
      </c>
      <c r="X256">
        <v>540</v>
      </c>
      <c r="Y256">
        <v>563</v>
      </c>
      <c r="Z256">
        <v>548</v>
      </c>
      <c r="AA256">
        <v>573</v>
      </c>
      <c r="AB256">
        <v>589</v>
      </c>
      <c r="AC256">
        <v>585</v>
      </c>
      <c r="AD256">
        <v>522</v>
      </c>
      <c r="AE256">
        <v>512</v>
      </c>
      <c r="AF256">
        <v>106</v>
      </c>
      <c r="AG256">
        <v>43.400001500000002</v>
      </c>
      <c r="AH256">
        <v>34.799999200000002</v>
      </c>
      <c r="AI256">
        <v>0</v>
      </c>
      <c r="AJ256">
        <v>4.4000000999999997</v>
      </c>
      <c r="AK256">
        <v>2.0999998999999998</v>
      </c>
      <c r="AL256" s="3">
        <v>7790</v>
      </c>
      <c r="AM256" s="3">
        <v>6</v>
      </c>
    </row>
    <row r="257" spans="14:39" hidden="1" outlineLevel="1" x14ac:dyDescent="0.25">
      <c r="N257">
        <v>49</v>
      </c>
      <c r="O257">
        <v>26313.108326223301</v>
      </c>
      <c r="P257" t="s">
        <v>1747</v>
      </c>
      <c r="Q257">
        <v>4.9840001999999997</v>
      </c>
      <c r="R257">
        <v>4513</v>
      </c>
      <c r="S257">
        <v>4841</v>
      </c>
      <c r="T257">
        <v>5165</v>
      </c>
      <c r="U257">
        <v>5492</v>
      </c>
      <c r="V257">
        <v>3210</v>
      </c>
      <c r="W257">
        <v>3195</v>
      </c>
      <c r="X257">
        <v>2975</v>
      </c>
      <c r="Y257">
        <v>2780</v>
      </c>
      <c r="Z257">
        <v>2948</v>
      </c>
      <c r="AA257">
        <v>3155</v>
      </c>
      <c r="AB257">
        <v>2950</v>
      </c>
      <c r="AC257">
        <v>2680</v>
      </c>
      <c r="AD257">
        <v>2670</v>
      </c>
      <c r="AE257">
        <v>2765</v>
      </c>
      <c r="AF257">
        <v>924</v>
      </c>
      <c r="AG257">
        <v>45.299999200000002</v>
      </c>
      <c r="AH257">
        <v>23.5</v>
      </c>
      <c r="AI257">
        <v>0</v>
      </c>
      <c r="AJ257">
        <v>5.1999997999999996</v>
      </c>
      <c r="AK257">
        <v>2.4000001000000002</v>
      </c>
      <c r="AL257" s="3">
        <v>15999</v>
      </c>
      <c r="AM257" s="3">
        <v>6</v>
      </c>
    </row>
    <row r="258" spans="14:39" hidden="1" outlineLevel="1" x14ac:dyDescent="0.25">
      <c r="N258">
        <v>50</v>
      </c>
      <c r="O258">
        <v>56001.128056438298</v>
      </c>
      <c r="P258" t="s">
        <v>1747</v>
      </c>
      <c r="Q258">
        <v>10.6070004</v>
      </c>
      <c r="R258">
        <v>4401</v>
      </c>
      <c r="S258">
        <v>4720</v>
      </c>
      <c r="T258">
        <v>5036</v>
      </c>
      <c r="U258">
        <v>5355</v>
      </c>
      <c r="V258">
        <v>3130</v>
      </c>
      <c r="W258">
        <v>3425</v>
      </c>
      <c r="X258">
        <v>2880</v>
      </c>
      <c r="Y258">
        <v>2695</v>
      </c>
      <c r="Z258">
        <v>2854</v>
      </c>
      <c r="AA258">
        <v>3135</v>
      </c>
      <c r="AB258">
        <v>2975</v>
      </c>
      <c r="AC258">
        <v>2790</v>
      </c>
      <c r="AD258">
        <v>2810</v>
      </c>
      <c r="AE258">
        <v>2940</v>
      </c>
      <c r="AF258">
        <v>936</v>
      </c>
      <c r="AG258">
        <v>44.5</v>
      </c>
      <c r="AH258">
        <v>23</v>
      </c>
      <c r="AI258">
        <v>0.2</v>
      </c>
      <c r="AJ258">
        <v>4.1999997999999996</v>
      </c>
      <c r="AK258">
        <v>2.2999999999999998</v>
      </c>
      <c r="AL258" s="3">
        <v>33200</v>
      </c>
      <c r="AM258" s="3">
        <v>6</v>
      </c>
    </row>
    <row r="259" spans="14:39" hidden="1" outlineLevel="1" x14ac:dyDescent="0.25">
      <c r="N259">
        <v>51</v>
      </c>
      <c r="O259">
        <v>1630.17779237934</v>
      </c>
      <c r="P259" t="s">
        <v>1746</v>
      </c>
      <c r="Q259">
        <v>0.308</v>
      </c>
      <c r="R259">
        <v>66</v>
      </c>
      <c r="S259">
        <v>68</v>
      </c>
      <c r="T259">
        <v>71</v>
      </c>
      <c r="U259">
        <v>73</v>
      </c>
      <c r="V259">
        <v>57</v>
      </c>
      <c r="W259">
        <v>57</v>
      </c>
      <c r="X259">
        <v>45</v>
      </c>
      <c r="Y259">
        <v>1</v>
      </c>
      <c r="Z259">
        <v>2</v>
      </c>
      <c r="AA259">
        <v>3</v>
      </c>
      <c r="AB259">
        <v>0</v>
      </c>
      <c r="AC259">
        <v>0</v>
      </c>
      <c r="AD259">
        <v>0</v>
      </c>
      <c r="AE259">
        <v>0</v>
      </c>
      <c r="AF259">
        <v>6</v>
      </c>
      <c r="AJ259">
        <v>10</v>
      </c>
      <c r="AL259" s="3">
        <v>18</v>
      </c>
      <c r="AM259" s="3">
        <v>6</v>
      </c>
    </row>
    <row r="260" spans="14:39" hidden="1" outlineLevel="1" x14ac:dyDescent="0.25">
      <c r="N260">
        <v>53</v>
      </c>
      <c r="O260">
        <v>5279.9959530362703</v>
      </c>
      <c r="P260" t="s">
        <v>1747</v>
      </c>
      <c r="Q260">
        <v>12.015999799999999</v>
      </c>
      <c r="R260">
        <v>4717</v>
      </c>
      <c r="S260">
        <v>5059</v>
      </c>
      <c r="T260">
        <v>5398</v>
      </c>
      <c r="U260">
        <v>5740</v>
      </c>
      <c r="V260">
        <v>3355</v>
      </c>
      <c r="W260">
        <v>3280</v>
      </c>
      <c r="X260">
        <v>3330</v>
      </c>
      <c r="Y260">
        <v>3340</v>
      </c>
      <c r="Z260">
        <v>3562</v>
      </c>
      <c r="AA260">
        <v>3280</v>
      </c>
      <c r="AB260">
        <v>2855</v>
      </c>
      <c r="AC260">
        <v>2765</v>
      </c>
      <c r="AD260">
        <v>2850</v>
      </c>
      <c r="AE260">
        <v>2855</v>
      </c>
      <c r="AF260">
        <v>795</v>
      </c>
      <c r="AG260">
        <v>48.5</v>
      </c>
      <c r="AH260">
        <v>25.299999199999998</v>
      </c>
      <c r="AI260">
        <v>0</v>
      </c>
      <c r="AJ260">
        <v>6.4000000999999997</v>
      </c>
      <c r="AK260">
        <v>2.5</v>
      </c>
      <c r="AL260" s="3">
        <v>40314</v>
      </c>
      <c r="AM260" s="3">
        <v>6</v>
      </c>
    </row>
    <row r="261" spans="14:39" hidden="1" outlineLevel="1" x14ac:dyDescent="0.25">
      <c r="N261">
        <v>54</v>
      </c>
      <c r="O261">
        <v>12353.820759492</v>
      </c>
      <c r="P261">
        <v>83</v>
      </c>
      <c r="Q261">
        <v>2.3359999999999999</v>
      </c>
      <c r="R261">
        <v>2224</v>
      </c>
      <c r="S261">
        <v>2337</v>
      </c>
      <c r="T261">
        <v>2451</v>
      </c>
      <c r="U261">
        <v>2562</v>
      </c>
      <c r="V261">
        <v>1772</v>
      </c>
      <c r="W261">
        <v>1770</v>
      </c>
      <c r="X261">
        <v>1794</v>
      </c>
      <c r="Y261">
        <v>1946</v>
      </c>
      <c r="Z261">
        <v>1980</v>
      </c>
      <c r="AA261">
        <v>1996</v>
      </c>
      <c r="AB261">
        <v>2195</v>
      </c>
      <c r="AC261">
        <v>2215</v>
      </c>
      <c r="AD261">
        <v>2240</v>
      </c>
      <c r="AE261">
        <v>2259</v>
      </c>
      <c r="AF261">
        <v>264</v>
      </c>
      <c r="AG261">
        <v>57.299999200000002</v>
      </c>
      <c r="AH261">
        <v>25.399999600000001</v>
      </c>
      <c r="AI261">
        <v>0.1</v>
      </c>
      <c r="AJ261">
        <v>5.9000000999999997</v>
      </c>
      <c r="AK261">
        <v>2.2999999999999998</v>
      </c>
      <c r="AL261" s="3">
        <v>4139</v>
      </c>
      <c r="AM261" s="3">
        <v>6</v>
      </c>
    </row>
    <row r="262" spans="14:39" hidden="1" outlineLevel="1" x14ac:dyDescent="0.25">
      <c r="N262">
        <v>56</v>
      </c>
      <c r="O262">
        <v>1621.3549117472601</v>
      </c>
      <c r="P262" t="s">
        <v>1745</v>
      </c>
      <c r="Q262">
        <v>0.307</v>
      </c>
      <c r="R262">
        <v>59</v>
      </c>
      <c r="S262">
        <v>61</v>
      </c>
      <c r="T262">
        <v>63</v>
      </c>
      <c r="U262">
        <v>65</v>
      </c>
      <c r="V262">
        <v>51</v>
      </c>
      <c r="W262">
        <v>51</v>
      </c>
      <c r="X262">
        <v>50</v>
      </c>
      <c r="Y262">
        <v>1</v>
      </c>
      <c r="Z262">
        <v>2</v>
      </c>
      <c r="AA262">
        <v>0</v>
      </c>
      <c r="AB262">
        <v>0</v>
      </c>
      <c r="AC262">
        <v>0</v>
      </c>
      <c r="AD262">
        <v>0</v>
      </c>
      <c r="AE262">
        <v>0</v>
      </c>
      <c r="AF262">
        <v>5</v>
      </c>
      <c r="AJ262">
        <v>10</v>
      </c>
      <c r="AL262" s="3">
        <v>16</v>
      </c>
      <c r="AM262" s="3">
        <v>6</v>
      </c>
    </row>
    <row r="263" spans="14:39" hidden="1" outlineLevel="1" x14ac:dyDescent="0.25">
      <c r="N263">
        <v>57</v>
      </c>
      <c r="O263">
        <v>11569.846685491</v>
      </c>
      <c r="P263" t="s">
        <v>1747</v>
      </c>
      <c r="Q263">
        <v>2.1949999</v>
      </c>
      <c r="R263">
        <v>4380</v>
      </c>
      <c r="S263">
        <v>4697</v>
      </c>
      <c r="T263">
        <v>5012</v>
      </c>
      <c r="U263">
        <v>5330</v>
      </c>
      <c r="V263">
        <v>3115</v>
      </c>
      <c r="W263">
        <v>3210</v>
      </c>
      <c r="X263">
        <v>2985</v>
      </c>
      <c r="Y263">
        <v>2795</v>
      </c>
      <c r="Z263">
        <v>2959</v>
      </c>
      <c r="AA263">
        <v>3250</v>
      </c>
      <c r="AB263">
        <v>3085</v>
      </c>
      <c r="AC263">
        <v>2800</v>
      </c>
      <c r="AD263">
        <v>2820</v>
      </c>
      <c r="AE263">
        <v>2920</v>
      </c>
      <c r="AF263">
        <v>925</v>
      </c>
      <c r="AG263">
        <v>44.700000799999998</v>
      </c>
      <c r="AH263">
        <v>23.200000800000002</v>
      </c>
      <c r="AI263">
        <v>0</v>
      </c>
      <c r="AJ263">
        <v>5.8000002000000004</v>
      </c>
      <c r="AK263">
        <v>2.2999999999999998</v>
      </c>
      <c r="AL263" s="3">
        <v>6837</v>
      </c>
      <c r="AM263" s="3">
        <v>6</v>
      </c>
    </row>
    <row r="264" spans="14:39" hidden="1" outlineLevel="1" x14ac:dyDescent="0.25">
      <c r="N264">
        <v>59</v>
      </c>
      <c r="O264">
        <v>105436.007053062</v>
      </c>
      <c r="P264">
        <v>83</v>
      </c>
      <c r="Q264">
        <v>19.971000700000001</v>
      </c>
      <c r="R264">
        <v>1826</v>
      </c>
      <c r="S264">
        <v>1919</v>
      </c>
      <c r="T264">
        <v>2012</v>
      </c>
      <c r="U264">
        <v>2104</v>
      </c>
      <c r="V264">
        <v>1455</v>
      </c>
      <c r="W264">
        <v>1454</v>
      </c>
      <c r="X264">
        <v>1475</v>
      </c>
      <c r="Y264">
        <v>1600</v>
      </c>
      <c r="Z264">
        <v>1690</v>
      </c>
      <c r="AA264">
        <v>1704</v>
      </c>
      <c r="AB264">
        <v>1749</v>
      </c>
      <c r="AC264">
        <v>1765</v>
      </c>
      <c r="AD264">
        <v>1613</v>
      </c>
      <c r="AE264">
        <v>1627</v>
      </c>
      <c r="AF264">
        <v>214</v>
      </c>
      <c r="AG264">
        <v>57.5</v>
      </c>
      <c r="AH264">
        <v>25.399999600000001</v>
      </c>
      <c r="AI264">
        <v>0.1</v>
      </c>
      <c r="AJ264">
        <v>11.300000199999999</v>
      </c>
      <c r="AK264">
        <v>2.2999999999999998</v>
      </c>
      <c r="AL264" s="3">
        <v>29058</v>
      </c>
      <c r="AM264" s="3">
        <v>6</v>
      </c>
    </row>
    <row r="265" spans="14:39" hidden="1" outlineLevel="1" x14ac:dyDescent="0.25">
      <c r="N265">
        <v>62</v>
      </c>
      <c r="O265">
        <v>12486.6842522562</v>
      </c>
      <c r="P265">
        <v>18</v>
      </c>
      <c r="Q265">
        <v>2.3599999</v>
      </c>
      <c r="R265">
        <v>6615</v>
      </c>
      <c r="S265">
        <v>7136</v>
      </c>
      <c r="T265">
        <v>7657</v>
      </c>
      <c r="U265">
        <v>8178</v>
      </c>
      <c r="V265">
        <v>4531</v>
      </c>
      <c r="W265">
        <v>4282</v>
      </c>
      <c r="X265">
        <v>4094</v>
      </c>
      <c r="Y265">
        <v>4053</v>
      </c>
      <c r="Z265">
        <v>4045</v>
      </c>
      <c r="AA265">
        <v>4037</v>
      </c>
      <c r="AB265">
        <v>4033</v>
      </c>
      <c r="AC265">
        <v>3935</v>
      </c>
      <c r="AD265">
        <v>3746</v>
      </c>
      <c r="AE265">
        <v>3959</v>
      </c>
      <c r="AF265">
        <v>140</v>
      </c>
      <c r="AG265">
        <v>68.400001500000002</v>
      </c>
      <c r="AH265">
        <v>27.799999199999998</v>
      </c>
      <c r="AI265">
        <v>0</v>
      </c>
      <c r="AJ265">
        <v>1.8</v>
      </c>
      <c r="AK265">
        <v>0.7</v>
      </c>
      <c r="AL265" s="3">
        <v>10693</v>
      </c>
      <c r="AM265" s="3">
        <v>6</v>
      </c>
    </row>
    <row r="266" spans="14:39" hidden="1" outlineLevel="1" x14ac:dyDescent="0.25">
      <c r="N266">
        <v>64</v>
      </c>
      <c r="O266">
        <v>26309.039421950001</v>
      </c>
      <c r="P266">
        <v>18</v>
      </c>
      <c r="Q266">
        <v>4.9660000999999996</v>
      </c>
      <c r="R266">
        <v>882</v>
      </c>
      <c r="S266">
        <v>951</v>
      </c>
      <c r="T266">
        <v>1021</v>
      </c>
      <c r="U266">
        <v>1090</v>
      </c>
      <c r="V266">
        <v>604</v>
      </c>
      <c r="W266">
        <v>609</v>
      </c>
      <c r="X266">
        <v>582</v>
      </c>
      <c r="Y266">
        <v>598</v>
      </c>
      <c r="Z266">
        <v>612</v>
      </c>
      <c r="AA266">
        <v>642</v>
      </c>
      <c r="AB266">
        <v>626</v>
      </c>
      <c r="AC266">
        <v>555</v>
      </c>
      <c r="AD266">
        <v>587</v>
      </c>
      <c r="AE266">
        <v>620</v>
      </c>
      <c r="AF266">
        <v>85</v>
      </c>
      <c r="AG266">
        <v>49.900001500000002</v>
      </c>
      <c r="AH266">
        <v>35.400001500000002</v>
      </c>
      <c r="AI266">
        <v>0</v>
      </c>
      <c r="AJ266">
        <v>4.3000002000000004</v>
      </c>
      <c r="AK266">
        <v>0.6</v>
      </c>
      <c r="AL266" s="3">
        <v>2999</v>
      </c>
      <c r="AM266" s="3">
        <v>6</v>
      </c>
    </row>
    <row r="267" spans="14:39" hidden="1" outlineLevel="1" x14ac:dyDescent="0.25">
      <c r="N267">
        <v>66</v>
      </c>
      <c r="O267">
        <v>36458.398327769799</v>
      </c>
      <c r="P267" t="s">
        <v>1748</v>
      </c>
      <c r="Q267">
        <v>6.9039998000000002</v>
      </c>
      <c r="R267">
        <v>4520</v>
      </c>
      <c r="S267">
        <v>4848</v>
      </c>
      <c r="T267">
        <v>5173</v>
      </c>
      <c r="U267">
        <v>5501</v>
      </c>
      <c r="V267">
        <v>3215</v>
      </c>
      <c r="W267">
        <v>3515</v>
      </c>
      <c r="X267">
        <v>3350</v>
      </c>
      <c r="Y267">
        <v>3320</v>
      </c>
      <c r="Z267">
        <v>3539</v>
      </c>
      <c r="AA267">
        <v>3260</v>
      </c>
      <c r="AB267">
        <v>3095</v>
      </c>
      <c r="AC267">
        <v>2900</v>
      </c>
      <c r="AD267">
        <v>2860</v>
      </c>
      <c r="AE267">
        <v>2995</v>
      </c>
      <c r="AF267">
        <v>739</v>
      </c>
      <c r="AG267">
        <v>49</v>
      </c>
      <c r="AH267">
        <v>25.5</v>
      </c>
      <c r="AI267">
        <v>0</v>
      </c>
      <c r="AJ267">
        <v>10.300000199999999</v>
      </c>
      <c r="AK267">
        <v>2.5</v>
      </c>
      <c r="AL267" s="3">
        <v>22196</v>
      </c>
      <c r="AM267" s="3">
        <v>6</v>
      </c>
    </row>
    <row r="268" spans="14:39" hidden="1" outlineLevel="1" x14ac:dyDescent="0.25">
      <c r="N268">
        <v>72</v>
      </c>
      <c r="O268">
        <v>5337.9535342234803</v>
      </c>
      <c r="P268">
        <v>248</v>
      </c>
      <c r="Q268">
        <v>11.9139996</v>
      </c>
      <c r="R268">
        <v>141</v>
      </c>
      <c r="S268">
        <v>152</v>
      </c>
      <c r="T268">
        <v>163</v>
      </c>
      <c r="U268">
        <v>174</v>
      </c>
      <c r="V268">
        <v>98</v>
      </c>
      <c r="W268">
        <v>88</v>
      </c>
      <c r="X268">
        <v>105</v>
      </c>
      <c r="Y268">
        <v>100</v>
      </c>
      <c r="Z268">
        <v>98</v>
      </c>
      <c r="AA268">
        <v>94</v>
      </c>
      <c r="AB268">
        <v>99</v>
      </c>
      <c r="AC268">
        <v>110</v>
      </c>
      <c r="AD268">
        <v>97</v>
      </c>
      <c r="AE268">
        <v>97</v>
      </c>
      <c r="AF268">
        <v>5</v>
      </c>
      <c r="AG268">
        <v>40.200000799999998</v>
      </c>
      <c r="AH268">
        <v>53.599998499999998</v>
      </c>
      <c r="AI268">
        <v>0</v>
      </c>
      <c r="AJ268">
        <v>2</v>
      </c>
      <c r="AK268">
        <v>1.1000000000000001</v>
      </c>
      <c r="AL268" s="3">
        <v>1168</v>
      </c>
      <c r="AM268" s="3">
        <v>6</v>
      </c>
    </row>
    <row r="269" spans="14:39" hidden="1" outlineLevel="1" x14ac:dyDescent="0.25">
      <c r="N269">
        <v>73</v>
      </c>
      <c r="O269">
        <v>1474.5631910285799</v>
      </c>
      <c r="P269" t="s">
        <v>1745</v>
      </c>
      <c r="Q269">
        <v>0.27800000000000002</v>
      </c>
      <c r="R269">
        <v>747</v>
      </c>
      <c r="S269">
        <v>782</v>
      </c>
      <c r="T269">
        <v>810</v>
      </c>
      <c r="U269">
        <v>839</v>
      </c>
      <c r="V269">
        <v>638</v>
      </c>
      <c r="W269">
        <v>638</v>
      </c>
      <c r="X269">
        <v>715</v>
      </c>
      <c r="Y269">
        <v>1</v>
      </c>
      <c r="Z269">
        <v>2</v>
      </c>
      <c r="AA269">
        <v>3</v>
      </c>
      <c r="AB269">
        <v>0</v>
      </c>
      <c r="AC269">
        <v>0</v>
      </c>
      <c r="AD269">
        <v>0</v>
      </c>
      <c r="AE269">
        <v>0</v>
      </c>
      <c r="AF269">
        <v>64</v>
      </c>
      <c r="AJ269">
        <v>10</v>
      </c>
      <c r="AL269" s="3">
        <v>177</v>
      </c>
      <c r="AM269" s="3">
        <v>6</v>
      </c>
    </row>
    <row r="270" spans="14:39" hidden="1" outlineLevel="1" x14ac:dyDescent="0.25">
      <c r="N270">
        <v>75</v>
      </c>
      <c r="O270">
        <v>4660.3175820414799</v>
      </c>
      <c r="P270">
        <v>73</v>
      </c>
      <c r="Q270">
        <v>12.277999899999999</v>
      </c>
      <c r="R270">
        <v>1051</v>
      </c>
      <c r="S270">
        <v>1138</v>
      </c>
      <c r="T270">
        <v>1226</v>
      </c>
      <c r="U270">
        <v>1314</v>
      </c>
      <c r="V270">
        <v>700</v>
      </c>
      <c r="W270">
        <v>631</v>
      </c>
      <c r="X270">
        <v>612</v>
      </c>
      <c r="Y270">
        <v>580</v>
      </c>
      <c r="Z270">
        <v>595</v>
      </c>
      <c r="AA270">
        <v>570</v>
      </c>
      <c r="AB270">
        <v>518</v>
      </c>
      <c r="AC270">
        <v>515</v>
      </c>
      <c r="AD270">
        <v>443</v>
      </c>
      <c r="AE270">
        <v>426</v>
      </c>
      <c r="AF270">
        <v>180</v>
      </c>
      <c r="AG270">
        <v>36.799999200000002</v>
      </c>
      <c r="AH270">
        <v>34.5</v>
      </c>
      <c r="AI270">
        <v>0</v>
      </c>
      <c r="AJ270">
        <v>7.9000000999999997</v>
      </c>
      <c r="AK270">
        <v>2.9000001000000002</v>
      </c>
      <c r="AL270" s="3">
        <v>8595</v>
      </c>
      <c r="AM270" s="3">
        <v>6</v>
      </c>
    </row>
    <row r="271" spans="14:39" hidden="1" outlineLevel="1" x14ac:dyDescent="0.25">
      <c r="N271">
        <v>78</v>
      </c>
      <c r="O271">
        <v>1596.12920759452</v>
      </c>
      <c r="P271" t="s">
        <v>1749</v>
      </c>
      <c r="Q271">
        <v>0.30199999999999999</v>
      </c>
      <c r="R271">
        <v>304</v>
      </c>
      <c r="S271">
        <v>317</v>
      </c>
      <c r="T271">
        <v>327</v>
      </c>
      <c r="U271">
        <v>338</v>
      </c>
      <c r="V271">
        <v>264</v>
      </c>
      <c r="W271">
        <v>264</v>
      </c>
      <c r="X271">
        <v>145</v>
      </c>
      <c r="Y271">
        <v>1</v>
      </c>
      <c r="Z271">
        <v>2</v>
      </c>
      <c r="AA271">
        <v>3</v>
      </c>
      <c r="AB271">
        <v>0</v>
      </c>
      <c r="AC271">
        <v>0</v>
      </c>
      <c r="AD271">
        <v>0</v>
      </c>
      <c r="AE271">
        <v>0</v>
      </c>
      <c r="AF271">
        <v>26</v>
      </c>
      <c r="AJ271">
        <v>10</v>
      </c>
      <c r="AL271" s="3">
        <v>80</v>
      </c>
      <c r="AM271" s="3">
        <v>6</v>
      </c>
    </row>
    <row r="272" spans="14:39" hidden="1" outlineLevel="1" x14ac:dyDescent="0.25">
      <c r="N272">
        <v>79</v>
      </c>
      <c r="O272">
        <v>38437.110642467902</v>
      </c>
      <c r="P272" t="s">
        <v>1747</v>
      </c>
      <c r="Q272">
        <v>7.2810001</v>
      </c>
      <c r="R272">
        <v>4302</v>
      </c>
      <c r="S272">
        <v>4614</v>
      </c>
      <c r="T272">
        <v>4924</v>
      </c>
      <c r="U272">
        <v>5236</v>
      </c>
      <c r="V272">
        <v>3060</v>
      </c>
      <c r="W272">
        <v>3350</v>
      </c>
      <c r="X272">
        <v>2940</v>
      </c>
      <c r="Y272">
        <v>2755</v>
      </c>
      <c r="Z272">
        <v>2918</v>
      </c>
      <c r="AA272">
        <v>3205</v>
      </c>
      <c r="AB272">
        <v>3040</v>
      </c>
      <c r="AC272">
        <v>2760</v>
      </c>
      <c r="AD272">
        <v>2780</v>
      </c>
      <c r="AE272">
        <v>2880</v>
      </c>
      <c r="AF272">
        <v>915</v>
      </c>
      <c r="AG272">
        <v>44.599998499999998</v>
      </c>
      <c r="AH272">
        <v>23.100000399999999</v>
      </c>
      <c r="AI272">
        <v>0</v>
      </c>
      <c r="AJ272">
        <v>5.6999997999999996</v>
      </c>
      <c r="AK272">
        <v>2.2999999999999998</v>
      </c>
      <c r="AL272" s="3">
        <v>22280</v>
      </c>
      <c r="AM272" s="3">
        <v>6</v>
      </c>
    </row>
    <row r="273" spans="14:39" hidden="1" outlineLevel="1" x14ac:dyDescent="0.25">
      <c r="N273">
        <v>80</v>
      </c>
      <c r="O273">
        <v>31706.600105399801</v>
      </c>
      <c r="P273" t="s">
        <v>1748</v>
      </c>
      <c r="Q273">
        <v>6.0050001000000002</v>
      </c>
      <c r="R273">
        <v>4628</v>
      </c>
      <c r="S273">
        <v>4965</v>
      </c>
      <c r="T273">
        <v>5306</v>
      </c>
      <c r="U273">
        <v>5643</v>
      </c>
      <c r="V273">
        <v>3275</v>
      </c>
      <c r="W273">
        <v>3125</v>
      </c>
      <c r="X273">
        <v>2905</v>
      </c>
      <c r="Y273">
        <v>2650</v>
      </c>
      <c r="Z273">
        <v>2808</v>
      </c>
      <c r="AA273">
        <v>3005</v>
      </c>
      <c r="AB273">
        <v>2810</v>
      </c>
      <c r="AC273">
        <v>2825</v>
      </c>
      <c r="AD273">
        <v>2815</v>
      </c>
      <c r="AE273">
        <v>2915</v>
      </c>
      <c r="AF273">
        <v>933</v>
      </c>
      <c r="AG273">
        <v>45.5</v>
      </c>
      <c r="AH273">
        <v>23.600000399999999</v>
      </c>
      <c r="AI273">
        <v>0</v>
      </c>
      <c r="AJ273">
        <v>5.4000000999999997</v>
      </c>
      <c r="AK273">
        <v>2.4000001000000002</v>
      </c>
      <c r="AL273" s="3">
        <v>19666</v>
      </c>
      <c r="AM273" s="3">
        <v>6</v>
      </c>
    </row>
    <row r="274" spans="14:39" hidden="1" outlineLevel="1" x14ac:dyDescent="0.25">
      <c r="N274">
        <v>84</v>
      </c>
      <c r="O274">
        <v>1594.1435883700999</v>
      </c>
      <c r="P274" t="s">
        <v>1750</v>
      </c>
      <c r="Q274">
        <v>0.30199999999999999</v>
      </c>
      <c r="R274">
        <v>405</v>
      </c>
      <c r="S274">
        <v>422</v>
      </c>
      <c r="T274">
        <v>436</v>
      </c>
      <c r="U274">
        <v>451</v>
      </c>
      <c r="V274">
        <v>352</v>
      </c>
      <c r="W274">
        <v>352</v>
      </c>
      <c r="X274">
        <v>85</v>
      </c>
      <c r="Y274">
        <v>1</v>
      </c>
      <c r="Z274">
        <v>2</v>
      </c>
      <c r="AA274">
        <v>3</v>
      </c>
      <c r="AB274">
        <v>0</v>
      </c>
      <c r="AC274">
        <v>0</v>
      </c>
      <c r="AD274">
        <v>0</v>
      </c>
      <c r="AE274">
        <v>0</v>
      </c>
      <c r="AF274">
        <v>35</v>
      </c>
      <c r="AJ274">
        <v>10</v>
      </c>
      <c r="AL274" s="3">
        <v>106</v>
      </c>
      <c r="AM274" s="3">
        <v>6</v>
      </c>
    </row>
    <row r="275" spans="14:39" hidden="1" outlineLevel="1" x14ac:dyDescent="0.25">
      <c r="N275">
        <v>86</v>
      </c>
      <c r="O275">
        <v>3769.8121330107301</v>
      </c>
      <c r="P275">
        <v>73</v>
      </c>
      <c r="Q275">
        <v>0.94099999999999995</v>
      </c>
      <c r="R275">
        <v>1589</v>
      </c>
      <c r="S275">
        <v>1711</v>
      </c>
      <c r="T275">
        <v>1833</v>
      </c>
      <c r="U275">
        <v>1955</v>
      </c>
      <c r="V275">
        <v>1102</v>
      </c>
      <c r="W275">
        <v>1042</v>
      </c>
      <c r="X275">
        <v>1032</v>
      </c>
      <c r="Y275">
        <v>866</v>
      </c>
      <c r="Z275">
        <v>863</v>
      </c>
      <c r="AA275">
        <v>750</v>
      </c>
      <c r="AB275">
        <v>654</v>
      </c>
      <c r="AC275">
        <v>715</v>
      </c>
      <c r="AD275">
        <v>701</v>
      </c>
      <c r="AE275">
        <v>693</v>
      </c>
      <c r="AF275">
        <v>229</v>
      </c>
      <c r="AG275">
        <v>40.5</v>
      </c>
      <c r="AH275">
        <v>36.5</v>
      </c>
      <c r="AI275">
        <v>0</v>
      </c>
      <c r="AJ275">
        <v>5.9000000999999997</v>
      </c>
      <c r="AK275">
        <v>2.0999998999999998</v>
      </c>
      <c r="AL275" s="3">
        <v>1037</v>
      </c>
      <c r="AM275" s="3">
        <v>6</v>
      </c>
    </row>
    <row r="276" spans="14:39" hidden="1" outlineLevel="1" x14ac:dyDescent="0.25">
      <c r="N276">
        <v>89</v>
      </c>
      <c r="O276">
        <v>9510.7472754230294</v>
      </c>
      <c r="P276">
        <v>83</v>
      </c>
      <c r="Q276">
        <v>1.8080000000000001</v>
      </c>
      <c r="R276">
        <v>1977</v>
      </c>
      <c r="S276">
        <v>2112</v>
      </c>
      <c r="T276">
        <v>2249</v>
      </c>
      <c r="U276">
        <v>2384</v>
      </c>
      <c r="V276">
        <v>1436</v>
      </c>
      <c r="W276">
        <v>1435</v>
      </c>
      <c r="X276">
        <v>1455</v>
      </c>
      <c r="Y276">
        <v>1578</v>
      </c>
      <c r="Z276">
        <v>1666</v>
      </c>
      <c r="AA276">
        <v>1679</v>
      </c>
      <c r="AB276">
        <v>1625</v>
      </c>
      <c r="AC276">
        <v>1640</v>
      </c>
      <c r="AD276">
        <v>1482</v>
      </c>
      <c r="AE276">
        <v>1495</v>
      </c>
      <c r="AF276">
        <v>202</v>
      </c>
      <c r="AG276">
        <v>57.799999200000002</v>
      </c>
      <c r="AH276">
        <v>25.700000800000002</v>
      </c>
      <c r="AI276">
        <v>0.1</v>
      </c>
      <c r="AJ276">
        <v>12.699999800000001</v>
      </c>
      <c r="AK276">
        <v>2.2999999999999998</v>
      </c>
      <c r="AL276" s="3">
        <v>2596</v>
      </c>
      <c r="AM276" s="3">
        <v>6</v>
      </c>
    </row>
    <row r="277" spans="14:39" hidden="1" outlineLevel="1" x14ac:dyDescent="0.25">
      <c r="N277">
        <v>90</v>
      </c>
      <c r="O277">
        <v>5279.6367334320903</v>
      </c>
      <c r="P277" t="s">
        <v>1748</v>
      </c>
      <c r="Q277">
        <v>12.010999699999999</v>
      </c>
      <c r="R277">
        <v>4717</v>
      </c>
      <c r="S277">
        <v>5059</v>
      </c>
      <c r="T277">
        <v>5398</v>
      </c>
      <c r="U277">
        <v>5740</v>
      </c>
      <c r="V277">
        <v>3355</v>
      </c>
      <c r="W277">
        <v>3280</v>
      </c>
      <c r="X277">
        <v>3330</v>
      </c>
      <c r="Y277">
        <v>3340</v>
      </c>
      <c r="Z277">
        <v>3562</v>
      </c>
      <c r="AA277">
        <v>3280</v>
      </c>
      <c r="AB277">
        <v>2855</v>
      </c>
      <c r="AC277">
        <v>2765</v>
      </c>
      <c r="AD277">
        <v>2850</v>
      </c>
      <c r="AE277">
        <v>2855</v>
      </c>
      <c r="AF277">
        <v>795</v>
      </c>
      <c r="AG277">
        <v>48.5</v>
      </c>
      <c r="AH277">
        <v>25.299999199999998</v>
      </c>
      <c r="AI277">
        <v>0</v>
      </c>
      <c r="AJ277">
        <v>6.4000000999999997</v>
      </c>
      <c r="AK277">
        <v>2.5</v>
      </c>
      <c r="AL277" s="3">
        <v>40297</v>
      </c>
      <c r="AM277" s="3">
        <v>6</v>
      </c>
    </row>
    <row r="278" spans="14:39" hidden="1" outlineLevel="1" x14ac:dyDescent="0.25">
      <c r="N278">
        <v>92</v>
      </c>
      <c r="O278">
        <v>2803.6659301254499</v>
      </c>
      <c r="P278">
        <v>18</v>
      </c>
      <c r="Q278">
        <v>10.0089998</v>
      </c>
      <c r="R278">
        <v>1438</v>
      </c>
      <c r="S278">
        <v>1558</v>
      </c>
      <c r="T278">
        <v>1678</v>
      </c>
      <c r="U278">
        <v>1798</v>
      </c>
      <c r="V278">
        <v>958</v>
      </c>
      <c r="W278">
        <v>897</v>
      </c>
      <c r="X278">
        <v>858</v>
      </c>
      <c r="Y278">
        <v>894</v>
      </c>
      <c r="Z278">
        <v>930</v>
      </c>
      <c r="AA278">
        <v>973</v>
      </c>
      <c r="AB278">
        <v>916</v>
      </c>
      <c r="AC278">
        <v>820</v>
      </c>
      <c r="AD278">
        <v>745</v>
      </c>
      <c r="AE278">
        <v>725</v>
      </c>
      <c r="AF278">
        <v>163</v>
      </c>
      <c r="AG278">
        <v>44.799999200000002</v>
      </c>
      <c r="AH278">
        <v>35.900001500000002</v>
      </c>
      <c r="AI278">
        <v>0.1</v>
      </c>
      <c r="AJ278">
        <v>5.6999997999999996</v>
      </c>
      <c r="AK278">
        <v>2.0999998999999998</v>
      </c>
      <c r="AL278" s="3">
        <v>9589</v>
      </c>
      <c r="AM278" s="3">
        <v>6</v>
      </c>
    </row>
    <row r="279" spans="14:39" hidden="1" outlineLevel="1" x14ac:dyDescent="0.25">
      <c r="N279">
        <v>94</v>
      </c>
      <c r="O279">
        <v>35133.852693581597</v>
      </c>
      <c r="P279">
        <v>18</v>
      </c>
      <c r="Q279">
        <v>6.6570001000000003</v>
      </c>
      <c r="R279">
        <v>2208</v>
      </c>
      <c r="S279">
        <v>2381</v>
      </c>
      <c r="T279">
        <v>2555</v>
      </c>
      <c r="U279">
        <v>2729</v>
      </c>
      <c r="V279">
        <v>1512</v>
      </c>
      <c r="W279">
        <v>1524</v>
      </c>
      <c r="X279">
        <v>1453</v>
      </c>
      <c r="Y279">
        <v>1509</v>
      </c>
      <c r="Z279">
        <v>1396</v>
      </c>
      <c r="AA279">
        <v>1477</v>
      </c>
      <c r="AB279">
        <v>1476</v>
      </c>
      <c r="AC279">
        <v>1440</v>
      </c>
      <c r="AD279">
        <v>1368</v>
      </c>
      <c r="AE279">
        <v>1446</v>
      </c>
      <c r="AF279">
        <v>74</v>
      </c>
      <c r="AG279">
        <v>65.199996900000002</v>
      </c>
      <c r="AH279">
        <v>29.700000800000002</v>
      </c>
      <c r="AI279">
        <v>0</v>
      </c>
      <c r="AJ279">
        <v>2.2000000000000002</v>
      </c>
      <c r="AK279">
        <v>0.2</v>
      </c>
      <c r="AL279" s="3">
        <v>10065</v>
      </c>
      <c r="AM279" s="3">
        <v>6</v>
      </c>
    </row>
    <row r="280" spans="14:39" hidden="1" outlineLevel="1" x14ac:dyDescent="0.25">
      <c r="N280">
        <v>95</v>
      </c>
      <c r="O280">
        <v>40515.096028528198</v>
      </c>
      <c r="P280" t="s">
        <v>1747</v>
      </c>
      <c r="Q280">
        <v>7.6710000000000003</v>
      </c>
      <c r="R280">
        <v>4663</v>
      </c>
      <c r="S280">
        <v>5003</v>
      </c>
      <c r="T280">
        <v>5346</v>
      </c>
      <c r="U280">
        <v>5686</v>
      </c>
      <c r="V280">
        <v>3300</v>
      </c>
      <c r="W280">
        <v>3150</v>
      </c>
      <c r="X280">
        <v>2880</v>
      </c>
      <c r="Y280">
        <v>2625</v>
      </c>
      <c r="Z280">
        <v>2783</v>
      </c>
      <c r="AA280">
        <v>2980</v>
      </c>
      <c r="AB280">
        <v>2785</v>
      </c>
      <c r="AC280">
        <v>2800</v>
      </c>
      <c r="AD280">
        <v>2790</v>
      </c>
      <c r="AE280">
        <v>2890</v>
      </c>
      <c r="AF280">
        <v>875</v>
      </c>
      <c r="AG280">
        <v>46.799999200000002</v>
      </c>
      <c r="AH280">
        <v>24.200000800000002</v>
      </c>
      <c r="AI280">
        <v>0</v>
      </c>
      <c r="AJ280">
        <v>5.8000002000000004</v>
      </c>
      <c r="AK280">
        <v>2.4000001000000002</v>
      </c>
      <c r="AL280" s="3">
        <v>25314</v>
      </c>
      <c r="AM280" s="3">
        <v>6</v>
      </c>
    </row>
    <row r="281" spans="14:39" collapsed="1" x14ac:dyDescent="0.25">
      <c r="AK281" t="s">
        <v>1800</v>
      </c>
      <c r="AL281" s="274">
        <f>SUM(AL233:AL280)</f>
        <v>535769</v>
      </c>
      <c r="AM281" s="3">
        <v>6</v>
      </c>
    </row>
    <row r="283" spans="14:39" x14ac:dyDescent="0.25">
      <c r="N283" s="1" t="s">
        <v>1787</v>
      </c>
      <c r="AL283" s="116" t="s">
        <v>1787</v>
      </c>
    </row>
    <row r="284" spans="14:39" x14ac:dyDescent="0.25">
      <c r="N284" t="s">
        <v>474</v>
      </c>
      <c r="O284" t="s">
        <v>1773</v>
      </c>
      <c r="P284" t="s">
        <v>1772</v>
      </c>
      <c r="Q284" t="s">
        <v>1771</v>
      </c>
      <c r="R284" t="s">
        <v>1770</v>
      </c>
      <c r="S284" t="s">
        <v>1769</v>
      </c>
      <c r="T284" t="s">
        <v>1768</v>
      </c>
      <c r="U284" t="s">
        <v>1767</v>
      </c>
      <c r="V284" t="s">
        <v>1766</v>
      </c>
      <c r="W284" t="s">
        <v>1765</v>
      </c>
      <c r="X284" t="s">
        <v>1764</v>
      </c>
      <c r="Y284" t="s">
        <v>1763</v>
      </c>
      <c r="Z284" t="s">
        <v>1762</v>
      </c>
      <c r="AA284" t="s">
        <v>1761</v>
      </c>
      <c r="AB284" t="s">
        <v>1760</v>
      </c>
      <c r="AC284" t="s">
        <v>1759</v>
      </c>
      <c r="AD284" t="s">
        <v>1758</v>
      </c>
      <c r="AE284" t="s">
        <v>1757</v>
      </c>
      <c r="AF284" t="s">
        <v>1756</v>
      </c>
      <c r="AG284" t="s">
        <v>1755</v>
      </c>
      <c r="AH284" t="s">
        <v>1754</v>
      </c>
      <c r="AI284" t="s">
        <v>1753</v>
      </c>
      <c r="AJ284" t="s">
        <v>1752</v>
      </c>
      <c r="AK284" t="s">
        <v>1751</v>
      </c>
      <c r="AL284" s="3" t="s">
        <v>1902</v>
      </c>
      <c r="AM284" s="3" t="s">
        <v>239</v>
      </c>
    </row>
    <row r="285" spans="14:39" hidden="1" outlineLevel="1" x14ac:dyDescent="0.25">
      <c r="N285">
        <v>2</v>
      </c>
      <c r="O285">
        <v>63413.05444</v>
      </c>
      <c r="P285" t="s">
        <v>1747</v>
      </c>
      <c r="Q285">
        <v>12.015999799999999</v>
      </c>
      <c r="R285">
        <v>4717</v>
      </c>
      <c r="S285">
        <v>5059</v>
      </c>
      <c r="T285">
        <v>5398</v>
      </c>
      <c r="U285">
        <v>5740</v>
      </c>
      <c r="V285">
        <v>3355</v>
      </c>
      <c r="W285">
        <v>3280</v>
      </c>
      <c r="X285">
        <v>3330</v>
      </c>
      <c r="Y285">
        <v>3340</v>
      </c>
      <c r="Z285">
        <v>3562</v>
      </c>
      <c r="AA285">
        <v>3280</v>
      </c>
      <c r="AB285">
        <v>2855</v>
      </c>
      <c r="AC285">
        <v>2765</v>
      </c>
      <c r="AD285">
        <v>2850</v>
      </c>
      <c r="AE285">
        <v>2855</v>
      </c>
      <c r="AF285">
        <v>795</v>
      </c>
      <c r="AG285">
        <v>48.5</v>
      </c>
      <c r="AH285">
        <v>25.299999199999998</v>
      </c>
      <c r="AI285">
        <v>0</v>
      </c>
      <c r="AJ285">
        <v>6.4000000999999997</v>
      </c>
      <c r="AK285">
        <v>2.5</v>
      </c>
      <c r="AL285" s="3">
        <v>40314</v>
      </c>
      <c r="AM285" s="3">
        <v>7</v>
      </c>
    </row>
    <row r="286" spans="14:39" hidden="1" outlineLevel="1" x14ac:dyDescent="0.25">
      <c r="N286">
        <v>4</v>
      </c>
      <c r="O286">
        <v>6052.0495289999999</v>
      </c>
      <c r="P286" t="s">
        <v>1780</v>
      </c>
      <c r="Q286">
        <v>2.8159999999999998</v>
      </c>
      <c r="R286">
        <v>14482</v>
      </c>
      <c r="S286">
        <v>15472</v>
      </c>
      <c r="T286">
        <v>16462</v>
      </c>
      <c r="U286">
        <v>17441</v>
      </c>
      <c r="V286">
        <v>10532</v>
      </c>
      <c r="W286">
        <v>11042</v>
      </c>
      <c r="X286">
        <v>10205</v>
      </c>
      <c r="Y286">
        <v>9687</v>
      </c>
      <c r="Z286">
        <v>9659</v>
      </c>
      <c r="AA286">
        <v>8324</v>
      </c>
      <c r="AB286">
        <v>7900</v>
      </c>
      <c r="AC286">
        <v>7320</v>
      </c>
      <c r="AD286">
        <v>7055</v>
      </c>
      <c r="AE286">
        <v>6700</v>
      </c>
      <c r="AF286">
        <v>1190</v>
      </c>
      <c r="AG286">
        <v>56.299999200000002</v>
      </c>
      <c r="AH286">
        <v>27.899999600000001</v>
      </c>
      <c r="AI286">
        <v>0.2</v>
      </c>
      <c r="AJ286">
        <v>3.7</v>
      </c>
      <c r="AK286">
        <v>4.3000002000000004</v>
      </c>
      <c r="AL286" s="3">
        <v>29658</v>
      </c>
      <c r="AM286" s="3">
        <v>7</v>
      </c>
    </row>
    <row r="287" spans="14:39" hidden="1" outlineLevel="1" x14ac:dyDescent="0.25">
      <c r="N287">
        <v>9</v>
      </c>
      <c r="O287">
        <v>5916.1481309999999</v>
      </c>
      <c r="P287" t="s">
        <v>1748</v>
      </c>
      <c r="Q287">
        <v>1.123</v>
      </c>
      <c r="R287">
        <v>5373</v>
      </c>
      <c r="S287">
        <v>5760</v>
      </c>
      <c r="T287">
        <v>6147</v>
      </c>
      <c r="U287">
        <v>6530</v>
      </c>
      <c r="V287">
        <v>3830</v>
      </c>
      <c r="W287">
        <v>4170</v>
      </c>
      <c r="X287">
        <v>3585</v>
      </c>
      <c r="Y287">
        <v>3640</v>
      </c>
      <c r="Z287">
        <v>3674</v>
      </c>
      <c r="AA287">
        <v>3485</v>
      </c>
      <c r="AB287">
        <v>3355</v>
      </c>
      <c r="AC287">
        <v>3235</v>
      </c>
      <c r="AD287">
        <v>3435</v>
      </c>
      <c r="AE287">
        <v>3680</v>
      </c>
      <c r="AF287">
        <v>927</v>
      </c>
      <c r="AG287">
        <v>43.099998499999998</v>
      </c>
      <c r="AH287">
        <v>31.799999199999998</v>
      </c>
      <c r="AI287">
        <v>0</v>
      </c>
      <c r="AJ287">
        <v>3.2</v>
      </c>
      <c r="AK287">
        <v>1</v>
      </c>
      <c r="AL287" s="3">
        <v>4301</v>
      </c>
      <c r="AM287" s="3">
        <v>7</v>
      </c>
    </row>
    <row r="288" spans="14:39" hidden="1" outlineLevel="1" x14ac:dyDescent="0.25">
      <c r="N288">
        <v>10</v>
      </c>
      <c r="O288">
        <v>5342.076161</v>
      </c>
      <c r="P288" t="s">
        <v>1747</v>
      </c>
      <c r="Q288">
        <v>1.0089999000000001</v>
      </c>
      <c r="R288">
        <v>5373</v>
      </c>
      <c r="S288">
        <v>5760</v>
      </c>
      <c r="T288">
        <v>6147</v>
      </c>
      <c r="U288">
        <v>6530</v>
      </c>
      <c r="V288">
        <v>3830</v>
      </c>
      <c r="W288">
        <v>4170</v>
      </c>
      <c r="X288">
        <v>3585</v>
      </c>
      <c r="Y288">
        <v>3640</v>
      </c>
      <c r="Z288">
        <v>3674</v>
      </c>
      <c r="AA288">
        <v>3485</v>
      </c>
      <c r="AB288">
        <v>3355</v>
      </c>
      <c r="AC288">
        <v>3235</v>
      </c>
      <c r="AD288">
        <v>3435</v>
      </c>
      <c r="AE288">
        <v>3680</v>
      </c>
      <c r="AF288">
        <v>927</v>
      </c>
      <c r="AG288">
        <v>43.099998499999998</v>
      </c>
      <c r="AH288">
        <v>31.799999199999998</v>
      </c>
      <c r="AI288">
        <v>0</v>
      </c>
      <c r="AJ288">
        <v>3.2</v>
      </c>
      <c r="AK288">
        <v>1</v>
      </c>
      <c r="AL288" s="3">
        <v>3864</v>
      </c>
      <c r="AM288" s="3">
        <v>7</v>
      </c>
    </row>
    <row r="289" spans="14:39" hidden="1" outlineLevel="1" x14ac:dyDescent="0.25">
      <c r="N289">
        <v>11</v>
      </c>
      <c r="O289">
        <v>21278.572889999999</v>
      </c>
      <c r="P289" t="s">
        <v>1748</v>
      </c>
      <c r="Q289">
        <v>4.0310001</v>
      </c>
      <c r="R289">
        <v>6762</v>
      </c>
      <c r="S289">
        <v>7249</v>
      </c>
      <c r="T289">
        <v>7736</v>
      </c>
      <c r="U289">
        <v>8218</v>
      </c>
      <c r="V289">
        <v>4820</v>
      </c>
      <c r="W289">
        <v>4425</v>
      </c>
      <c r="X289">
        <v>3915</v>
      </c>
      <c r="Y289">
        <v>3905</v>
      </c>
      <c r="Z289">
        <v>3969</v>
      </c>
      <c r="AA289">
        <v>3720</v>
      </c>
      <c r="AB289">
        <v>3640</v>
      </c>
      <c r="AC289">
        <v>3590</v>
      </c>
      <c r="AD289">
        <v>3520</v>
      </c>
      <c r="AE289">
        <v>3515</v>
      </c>
      <c r="AF289">
        <v>978</v>
      </c>
      <c r="AG289">
        <v>48.599998499999998</v>
      </c>
      <c r="AH289">
        <v>29.799999199999998</v>
      </c>
      <c r="AI289">
        <v>0.1</v>
      </c>
      <c r="AJ289">
        <v>2.9000001000000002</v>
      </c>
      <c r="AK289">
        <v>1.2</v>
      </c>
      <c r="AL289" s="3">
        <v>19429</v>
      </c>
      <c r="AM289" s="3">
        <v>7</v>
      </c>
    </row>
    <row r="290" spans="14:39" hidden="1" outlineLevel="1" x14ac:dyDescent="0.25">
      <c r="N290">
        <v>13</v>
      </c>
      <c r="O290">
        <v>5280.1421030000001</v>
      </c>
      <c r="P290" t="s">
        <v>1747</v>
      </c>
      <c r="Q290">
        <v>6.9120001999999996</v>
      </c>
      <c r="R290">
        <v>4520</v>
      </c>
      <c r="S290">
        <v>4848</v>
      </c>
      <c r="T290">
        <v>5173</v>
      </c>
      <c r="U290">
        <v>5501</v>
      </c>
      <c r="V290">
        <v>3215</v>
      </c>
      <c r="W290">
        <v>3515</v>
      </c>
      <c r="X290">
        <v>3350</v>
      </c>
      <c r="Y290">
        <v>3320</v>
      </c>
      <c r="Z290">
        <v>3539</v>
      </c>
      <c r="AA290">
        <v>3260</v>
      </c>
      <c r="AB290">
        <v>3095</v>
      </c>
      <c r="AC290">
        <v>2900</v>
      </c>
      <c r="AD290">
        <v>2860</v>
      </c>
      <c r="AE290">
        <v>2995</v>
      </c>
      <c r="AF290">
        <v>739</v>
      </c>
      <c r="AG290">
        <v>49</v>
      </c>
      <c r="AH290">
        <v>25.5</v>
      </c>
      <c r="AI290">
        <v>0</v>
      </c>
      <c r="AJ290">
        <v>10.300000199999999</v>
      </c>
      <c r="AK290">
        <v>2.5</v>
      </c>
      <c r="AL290" s="3">
        <v>22222</v>
      </c>
      <c r="AM290" s="3">
        <v>7</v>
      </c>
    </row>
    <row r="291" spans="14:39" hidden="1" outlineLevel="1" x14ac:dyDescent="0.25">
      <c r="N291">
        <v>14</v>
      </c>
      <c r="O291">
        <v>5962.0173500000001</v>
      </c>
      <c r="P291">
        <v>73</v>
      </c>
      <c r="Q291">
        <v>11.21</v>
      </c>
      <c r="R291">
        <v>1119</v>
      </c>
      <c r="S291">
        <v>1205</v>
      </c>
      <c r="T291">
        <v>1290</v>
      </c>
      <c r="U291">
        <v>1377</v>
      </c>
      <c r="V291">
        <v>776</v>
      </c>
      <c r="W291">
        <v>682</v>
      </c>
      <c r="X291">
        <v>750</v>
      </c>
      <c r="Y291">
        <v>788</v>
      </c>
      <c r="Z291">
        <v>853</v>
      </c>
      <c r="AA291">
        <v>735</v>
      </c>
      <c r="AB291">
        <v>749</v>
      </c>
      <c r="AC291">
        <v>745</v>
      </c>
      <c r="AD291">
        <v>671</v>
      </c>
      <c r="AE291">
        <v>663</v>
      </c>
      <c r="AF291">
        <v>188</v>
      </c>
      <c r="AG291">
        <v>34.200000799999998</v>
      </c>
      <c r="AH291">
        <v>36.5</v>
      </c>
      <c r="AI291">
        <v>0</v>
      </c>
      <c r="AJ291">
        <v>10.300000199999999</v>
      </c>
      <c r="AK291">
        <v>5.1999997999999996</v>
      </c>
      <c r="AL291" s="3">
        <v>8699</v>
      </c>
      <c r="AM291" s="3">
        <v>7</v>
      </c>
    </row>
    <row r="292" spans="14:39" hidden="1" outlineLevel="1" x14ac:dyDescent="0.25">
      <c r="N292">
        <v>18</v>
      </c>
      <c r="O292">
        <v>30363.948759999999</v>
      </c>
      <c r="P292" t="s">
        <v>1748</v>
      </c>
      <c r="Q292">
        <v>5.7519999000000004</v>
      </c>
      <c r="R292">
        <v>5177</v>
      </c>
      <c r="S292">
        <v>5550</v>
      </c>
      <c r="T292">
        <v>5922</v>
      </c>
      <c r="U292">
        <v>6291</v>
      </c>
      <c r="V292">
        <v>3690</v>
      </c>
      <c r="W292">
        <v>3285</v>
      </c>
      <c r="X292">
        <v>3335</v>
      </c>
      <c r="Y292">
        <v>3345</v>
      </c>
      <c r="Z292">
        <v>3566</v>
      </c>
      <c r="AA292">
        <v>3285</v>
      </c>
      <c r="AB292">
        <v>2860</v>
      </c>
      <c r="AC292">
        <v>2770</v>
      </c>
      <c r="AD292">
        <v>2730</v>
      </c>
      <c r="AE292">
        <v>2710</v>
      </c>
      <c r="AF292">
        <v>834</v>
      </c>
      <c r="AG292">
        <v>49.299999200000002</v>
      </c>
      <c r="AH292">
        <v>25.700000800000002</v>
      </c>
      <c r="AI292">
        <v>0</v>
      </c>
      <c r="AJ292">
        <v>3.3</v>
      </c>
      <c r="AK292">
        <v>2.5999998999999998</v>
      </c>
      <c r="AL292" s="3">
        <v>21225</v>
      </c>
      <c r="AM292" s="3">
        <v>7</v>
      </c>
    </row>
    <row r="293" spans="14:39" hidden="1" outlineLevel="1" x14ac:dyDescent="0.25">
      <c r="N293">
        <v>23</v>
      </c>
      <c r="O293">
        <v>34415.134469999997</v>
      </c>
      <c r="P293" t="s">
        <v>1748</v>
      </c>
      <c r="Q293">
        <v>6.5180001000000001</v>
      </c>
      <c r="R293">
        <v>5717</v>
      </c>
      <c r="S293">
        <v>6129</v>
      </c>
      <c r="T293">
        <v>6540</v>
      </c>
      <c r="U293">
        <v>6948</v>
      </c>
      <c r="V293">
        <v>4075</v>
      </c>
      <c r="W293">
        <v>3515</v>
      </c>
      <c r="X293">
        <v>3590</v>
      </c>
      <c r="Y293">
        <v>3895</v>
      </c>
      <c r="Z293">
        <v>3931</v>
      </c>
      <c r="AA293">
        <v>3685</v>
      </c>
      <c r="AB293">
        <v>3605</v>
      </c>
      <c r="AC293">
        <v>3455</v>
      </c>
      <c r="AD293">
        <v>3565</v>
      </c>
      <c r="AE293">
        <v>3805</v>
      </c>
      <c r="AF293">
        <v>884</v>
      </c>
      <c r="AG293">
        <v>44.5</v>
      </c>
      <c r="AH293">
        <v>32.799999200000002</v>
      </c>
      <c r="AI293">
        <v>0</v>
      </c>
      <c r="AJ293">
        <v>3.3</v>
      </c>
      <c r="AK293">
        <v>1</v>
      </c>
      <c r="AL293" s="3">
        <v>26561</v>
      </c>
      <c r="AM293" s="3">
        <v>7</v>
      </c>
    </row>
    <row r="294" spans="14:39" hidden="1" outlineLevel="1" x14ac:dyDescent="0.25">
      <c r="N294">
        <v>24</v>
      </c>
      <c r="O294">
        <v>1775.51836</v>
      </c>
      <c r="P294" t="s">
        <v>1749</v>
      </c>
      <c r="Q294">
        <v>0.33600000000000002</v>
      </c>
      <c r="R294">
        <v>5698</v>
      </c>
      <c r="S294">
        <v>6069</v>
      </c>
      <c r="T294">
        <v>6400</v>
      </c>
      <c r="U294">
        <v>6731</v>
      </c>
      <c r="V294">
        <v>4414</v>
      </c>
      <c r="W294">
        <v>4414</v>
      </c>
      <c r="X294">
        <v>4105</v>
      </c>
      <c r="Y294">
        <v>1</v>
      </c>
      <c r="Z294">
        <v>2</v>
      </c>
      <c r="AA294">
        <v>3</v>
      </c>
      <c r="AB294">
        <v>0</v>
      </c>
      <c r="AC294">
        <v>0</v>
      </c>
      <c r="AD294">
        <v>0</v>
      </c>
      <c r="AE294">
        <v>0</v>
      </c>
      <c r="AF294">
        <v>441</v>
      </c>
      <c r="AJ294">
        <v>10</v>
      </c>
      <c r="AL294" s="3">
        <v>1483</v>
      </c>
      <c r="AM294" s="3">
        <v>7</v>
      </c>
    </row>
    <row r="295" spans="14:39" hidden="1" outlineLevel="1" x14ac:dyDescent="0.25">
      <c r="N295">
        <v>26</v>
      </c>
      <c r="O295">
        <v>1621.354912</v>
      </c>
      <c r="P295" t="s">
        <v>1745</v>
      </c>
      <c r="Q295">
        <v>0.307</v>
      </c>
      <c r="R295">
        <v>59</v>
      </c>
      <c r="S295">
        <v>61</v>
      </c>
      <c r="T295">
        <v>63</v>
      </c>
      <c r="U295">
        <v>65</v>
      </c>
      <c r="V295">
        <v>51</v>
      </c>
      <c r="W295">
        <v>51</v>
      </c>
      <c r="X295">
        <v>50</v>
      </c>
      <c r="Y295">
        <v>1</v>
      </c>
      <c r="Z295">
        <v>2</v>
      </c>
      <c r="AA295">
        <v>0</v>
      </c>
      <c r="AB295">
        <v>0</v>
      </c>
      <c r="AC295">
        <v>0</v>
      </c>
      <c r="AD295">
        <v>0</v>
      </c>
      <c r="AE295">
        <v>0</v>
      </c>
      <c r="AF295">
        <v>5</v>
      </c>
      <c r="AJ295">
        <v>10</v>
      </c>
      <c r="AL295" s="3">
        <v>16</v>
      </c>
      <c r="AM295" s="3">
        <v>7</v>
      </c>
    </row>
    <row r="296" spans="14:39" hidden="1" outlineLevel="1" x14ac:dyDescent="0.25">
      <c r="N296">
        <v>27</v>
      </c>
      <c r="O296">
        <v>53920.439619999997</v>
      </c>
      <c r="P296" t="s">
        <v>1748</v>
      </c>
      <c r="Q296">
        <v>10.213000299999999</v>
      </c>
      <c r="R296">
        <v>11918</v>
      </c>
      <c r="S296">
        <v>12776</v>
      </c>
      <c r="T296">
        <v>13634</v>
      </c>
      <c r="U296">
        <v>14484</v>
      </c>
      <c r="V296">
        <v>8495</v>
      </c>
      <c r="W296">
        <v>6665</v>
      </c>
      <c r="X296">
        <v>5900</v>
      </c>
      <c r="Y296">
        <v>5320</v>
      </c>
      <c r="Z296">
        <v>5314</v>
      </c>
      <c r="AA296">
        <v>5280</v>
      </c>
      <c r="AB296">
        <v>5325</v>
      </c>
      <c r="AC296">
        <v>5250</v>
      </c>
      <c r="AD296">
        <v>5150</v>
      </c>
      <c r="AE296">
        <v>4960</v>
      </c>
      <c r="AF296">
        <v>1181</v>
      </c>
      <c r="AG296">
        <v>52.599998499999998</v>
      </c>
      <c r="AH296">
        <v>32.099998499999998</v>
      </c>
      <c r="AI296">
        <v>0.1</v>
      </c>
      <c r="AJ296">
        <v>1.7</v>
      </c>
      <c r="AK296">
        <v>1.3</v>
      </c>
      <c r="AL296" s="3">
        <v>86759</v>
      </c>
      <c r="AM296" s="3">
        <v>7</v>
      </c>
    </row>
    <row r="297" spans="14:39" hidden="1" outlineLevel="1" x14ac:dyDescent="0.25">
      <c r="N297">
        <v>29</v>
      </c>
      <c r="O297">
        <v>1547.370741</v>
      </c>
      <c r="P297" t="s">
        <v>1750</v>
      </c>
      <c r="Q297">
        <v>0.29299999999999998</v>
      </c>
      <c r="R297">
        <v>6185</v>
      </c>
      <c r="S297">
        <v>6588</v>
      </c>
      <c r="T297">
        <v>6947</v>
      </c>
      <c r="U297">
        <v>7306</v>
      </c>
      <c r="V297">
        <v>4791</v>
      </c>
      <c r="W297">
        <v>4791</v>
      </c>
      <c r="X297">
        <v>4405</v>
      </c>
      <c r="Y297">
        <v>1</v>
      </c>
      <c r="Z297">
        <v>2</v>
      </c>
      <c r="AA297">
        <v>3</v>
      </c>
      <c r="AB297">
        <v>0</v>
      </c>
      <c r="AC297">
        <v>0</v>
      </c>
      <c r="AD297">
        <v>0</v>
      </c>
      <c r="AE297">
        <v>0</v>
      </c>
      <c r="AF297">
        <v>479</v>
      </c>
      <c r="AJ297">
        <v>10</v>
      </c>
      <c r="AL297" s="3">
        <v>1404</v>
      </c>
      <c r="AM297" s="3">
        <v>7</v>
      </c>
    </row>
    <row r="298" spans="14:39" hidden="1" outlineLevel="1" x14ac:dyDescent="0.25">
      <c r="N298">
        <v>30</v>
      </c>
      <c r="O298">
        <v>5278.9696780000004</v>
      </c>
      <c r="P298" t="s">
        <v>1748</v>
      </c>
      <c r="Q298">
        <v>6.9039998000000002</v>
      </c>
      <c r="R298">
        <v>4520</v>
      </c>
      <c r="S298">
        <v>4848</v>
      </c>
      <c r="T298">
        <v>5173</v>
      </c>
      <c r="U298">
        <v>5501</v>
      </c>
      <c r="V298">
        <v>3215</v>
      </c>
      <c r="W298">
        <v>3515</v>
      </c>
      <c r="X298">
        <v>3350</v>
      </c>
      <c r="Y298">
        <v>3320</v>
      </c>
      <c r="Z298">
        <v>3539</v>
      </c>
      <c r="AA298">
        <v>3260</v>
      </c>
      <c r="AB298">
        <v>3095</v>
      </c>
      <c r="AC298">
        <v>2900</v>
      </c>
      <c r="AD298">
        <v>2860</v>
      </c>
      <c r="AE298">
        <v>2995</v>
      </c>
      <c r="AF298">
        <v>739</v>
      </c>
      <c r="AG298">
        <v>49</v>
      </c>
      <c r="AH298">
        <v>25.5</v>
      </c>
      <c r="AI298">
        <v>0</v>
      </c>
      <c r="AJ298">
        <v>10.300000199999999</v>
      </c>
      <c r="AK298">
        <v>2.5</v>
      </c>
      <c r="AL298" s="3">
        <v>22196</v>
      </c>
      <c r="AM298" s="3">
        <v>7</v>
      </c>
    </row>
    <row r="299" spans="14:39" hidden="1" outlineLevel="1" x14ac:dyDescent="0.25">
      <c r="N299">
        <v>31</v>
      </c>
      <c r="O299">
        <v>5365.868665</v>
      </c>
      <c r="P299" t="s">
        <v>1747</v>
      </c>
      <c r="Q299">
        <v>1.0140001000000001</v>
      </c>
      <c r="R299">
        <v>12309</v>
      </c>
      <c r="S299">
        <v>13261</v>
      </c>
      <c r="T299">
        <v>14221</v>
      </c>
      <c r="U299">
        <v>15172</v>
      </c>
      <c r="V299">
        <v>8495</v>
      </c>
      <c r="W299">
        <v>6665</v>
      </c>
      <c r="X299">
        <v>5900</v>
      </c>
      <c r="Y299">
        <v>5320</v>
      </c>
      <c r="Z299">
        <v>5314</v>
      </c>
      <c r="AA299">
        <v>5280</v>
      </c>
      <c r="AB299">
        <v>5325</v>
      </c>
      <c r="AC299">
        <v>9515</v>
      </c>
      <c r="AD299">
        <v>5105</v>
      </c>
      <c r="AE299">
        <v>4960</v>
      </c>
      <c r="AF299">
        <v>1674</v>
      </c>
      <c r="AG299">
        <v>50.200000799999998</v>
      </c>
      <c r="AH299">
        <v>28.700000800000002</v>
      </c>
      <c r="AI299">
        <v>0.1</v>
      </c>
      <c r="AJ299">
        <v>2.8</v>
      </c>
      <c r="AK299">
        <v>1.3</v>
      </c>
      <c r="AL299" s="3">
        <v>8614</v>
      </c>
      <c r="AM299" s="3">
        <v>7</v>
      </c>
    </row>
    <row r="300" spans="14:39" hidden="1" outlineLevel="1" x14ac:dyDescent="0.25">
      <c r="N300">
        <v>32</v>
      </c>
      <c r="O300">
        <v>6050.3737380000002</v>
      </c>
      <c r="P300" t="s">
        <v>1783</v>
      </c>
      <c r="Q300">
        <v>2.8159999999999998</v>
      </c>
      <c r="R300">
        <v>14482</v>
      </c>
      <c r="S300">
        <v>15472</v>
      </c>
      <c r="T300">
        <v>16462</v>
      </c>
      <c r="U300">
        <v>17441</v>
      </c>
      <c r="V300">
        <v>10532</v>
      </c>
      <c r="W300">
        <v>11042</v>
      </c>
      <c r="X300">
        <v>10205</v>
      </c>
      <c r="Y300">
        <v>9687</v>
      </c>
      <c r="Z300">
        <v>9659</v>
      </c>
      <c r="AA300">
        <v>9416</v>
      </c>
      <c r="AB300">
        <v>7900</v>
      </c>
      <c r="AC300">
        <v>7320</v>
      </c>
      <c r="AD300">
        <v>7055</v>
      </c>
      <c r="AE300">
        <v>6700</v>
      </c>
      <c r="AF300">
        <v>1043</v>
      </c>
      <c r="AG300">
        <v>57.099998499999998</v>
      </c>
      <c r="AH300">
        <v>28.5</v>
      </c>
      <c r="AI300">
        <v>0.1</v>
      </c>
      <c r="AJ300">
        <v>3.2</v>
      </c>
      <c r="AK300">
        <v>4.4000000999999997</v>
      </c>
      <c r="AL300" s="3">
        <v>29658</v>
      </c>
      <c r="AM300" s="3">
        <v>7</v>
      </c>
    </row>
    <row r="301" spans="14:39" hidden="1" outlineLevel="1" x14ac:dyDescent="0.25">
      <c r="N301">
        <v>33</v>
      </c>
      <c r="O301">
        <v>10683.741980000001</v>
      </c>
      <c r="P301" t="s">
        <v>1748</v>
      </c>
      <c r="Q301">
        <v>2.0230000000000001</v>
      </c>
      <c r="R301">
        <v>6229</v>
      </c>
      <c r="S301">
        <v>6678</v>
      </c>
      <c r="T301">
        <v>7126</v>
      </c>
      <c r="U301">
        <v>7570</v>
      </c>
      <c r="V301">
        <v>4440</v>
      </c>
      <c r="W301">
        <v>4075</v>
      </c>
      <c r="X301">
        <v>3610</v>
      </c>
      <c r="Y301">
        <v>3915</v>
      </c>
      <c r="Z301">
        <v>3980</v>
      </c>
      <c r="AA301">
        <v>3730</v>
      </c>
      <c r="AB301">
        <v>3650</v>
      </c>
      <c r="AC301">
        <v>3600</v>
      </c>
      <c r="AD301">
        <v>3530</v>
      </c>
      <c r="AE301">
        <v>3765</v>
      </c>
      <c r="AF301">
        <v>981</v>
      </c>
      <c r="AG301">
        <v>47.599998499999998</v>
      </c>
      <c r="AH301">
        <v>29</v>
      </c>
      <c r="AI301">
        <v>0.1</v>
      </c>
      <c r="AJ301">
        <v>3.2</v>
      </c>
      <c r="AK301">
        <v>1.2</v>
      </c>
      <c r="AL301" s="3">
        <v>8982</v>
      </c>
      <c r="AM301" s="3">
        <v>7</v>
      </c>
    </row>
    <row r="302" spans="14:39" hidden="1" outlineLevel="1" x14ac:dyDescent="0.25">
      <c r="N302">
        <v>35</v>
      </c>
      <c r="O302">
        <v>17687.387299999999</v>
      </c>
      <c r="P302" t="s">
        <v>1748</v>
      </c>
      <c r="Q302">
        <v>3.3490000000000002</v>
      </c>
      <c r="R302">
        <v>14012</v>
      </c>
      <c r="S302">
        <v>15095</v>
      </c>
      <c r="T302">
        <v>16188</v>
      </c>
      <c r="U302">
        <v>17271</v>
      </c>
      <c r="V302">
        <v>9670</v>
      </c>
      <c r="W302">
        <v>8720</v>
      </c>
      <c r="X302">
        <v>9000</v>
      </c>
      <c r="Y302">
        <v>8115</v>
      </c>
      <c r="Z302">
        <v>8103</v>
      </c>
      <c r="AA302">
        <v>8045</v>
      </c>
      <c r="AB302">
        <v>8120</v>
      </c>
      <c r="AC302">
        <v>12800</v>
      </c>
      <c r="AD302">
        <v>9255</v>
      </c>
      <c r="AE302">
        <v>8995</v>
      </c>
      <c r="AF302">
        <v>1431</v>
      </c>
      <c r="AG302">
        <v>53.299999200000002</v>
      </c>
      <c r="AH302">
        <v>30.399999600000001</v>
      </c>
      <c r="AI302">
        <v>0.1</v>
      </c>
      <c r="AJ302">
        <v>2.4000001000000002</v>
      </c>
      <c r="AK302">
        <v>1.4</v>
      </c>
      <c r="AL302" s="3">
        <v>32385</v>
      </c>
      <c r="AM302" s="3">
        <v>7</v>
      </c>
    </row>
    <row r="303" spans="14:39" hidden="1" outlineLevel="1" x14ac:dyDescent="0.25">
      <c r="N303">
        <v>36</v>
      </c>
      <c r="O303">
        <v>16290.464169999999</v>
      </c>
      <c r="P303" t="s">
        <v>1748</v>
      </c>
      <c r="Q303">
        <v>3.085</v>
      </c>
      <c r="R303">
        <v>6187</v>
      </c>
      <c r="S303">
        <v>6633</v>
      </c>
      <c r="T303">
        <v>7078</v>
      </c>
      <c r="U303">
        <v>7519</v>
      </c>
      <c r="V303">
        <v>4410</v>
      </c>
      <c r="W303">
        <v>4050</v>
      </c>
      <c r="X303">
        <v>3620</v>
      </c>
      <c r="Y303">
        <v>3925</v>
      </c>
      <c r="Z303">
        <v>3958</v>
      </c>
      <c r="AA303">
        <v>3710</v>
      </c>
      <c r="AB303">
        <v>3630</v>
      </c>
      <c r="AC303">
        <v>3480</v>
      </c>
      <c r="AD303">
        <v>3590</v>
      </c>
      <c r="AE303">
        <v>3830</v>
      </c>
      <c r="AF303">
        <v>983</v>
      </c>
      <c r="AG303">
        <v>47.5</v>
      </c>
      <c r="AH303">
        <v>28.899999600000001</v>
      </c>
      <c r="AI303">
        <v>0.1</v>
      </c>
      <c r="AJ303">
        <v>3.2</v>
      </c>
      <c r="AK303">
        <v>1.2</v>
      </c>
      <c r="AL303" s="3">
        <v>13605</v>
      </c>
      <c r="AM303" s="3">
        <v>7</v>
      </c>
    </row>
    <row r="304" spans="14:39" hidden="1" outlineLevel="1" x14ac:dyDescent="0.25">
      <c r="N304">
        <v>39</v>
      </c>
      <c r="O304">
        <v>1931.2857819999999</v>
      </c>
      <c r="P304" t="s">
        <v>1746</v>
      </c>
      <c r="Q304">
        <v>0.36599999999999999</v>
      </c>
      <c r="R304">
        <v>6671</v>
      </c>
      <c r="S304">
        <v>7105</v>
      </c>
      <c r="T304">
        <v>7492</v>
      </c>
      <c r="U304">
        <v>7880</v>
      </c>
      <c r="V304">
        <v>5167</v>
      </c>
      <c r="W304">
        <v>5167</v>
      </c>
      <c r="X304">
        <v>5245</v>
      </c>
      <c r="Y304">
        <v>1</v>
      </c>
      <c r="Z304">
        <v>2</v>
      </c>
      <c r="AA304">
        <v>3</v>
      </c>
      <c r="AB304">
        <v>0</v>
      </c>
      <c r="AC304">
        <v>0</v>
      </c>
      <c r="AD304">
        <v>0</v>
      </c>
      <c r="AE304">
        <v>0</v>
      </c>
      <c r="AF304">
        <v>517</v>
      </c>
      <c r="AJ304">
        <v>10</v>
      </c>
      <c r="AL304" s="3">
        <v>1891</v>
      </c>
      <c r="AM304" s="3">
        <v>7</v>
      </c>
    </row>
    <row r="305" spans="14:39" hidden="1" outlineLevel="1" x14ac:dyDescent="0.25">
      <c r="N305">
        <v>40</v>
      </c>
      <c r="O305">
        <v>10643.518700000001</v>
      </c>
      <c r="P305" t="s">
        <v>1747</v>
      </c>
      <c r="Q305">
        <v>2.02</v>
      </c>
      <c r="R305">
        <v>23474</v>
      </c>
      <c r="S305">
        <v>25288</v>
      </c>
      <c r="T305">
        <v>27119</v>
      </c>
      <c r="U305">
        <v>28933</v>
      </c>
      <c r="V305">
        <v>16200</v>
      </c>
      <c r="W305">
        <v>14610</v>
      </c>
      <c r="X305">
        <v>15080</v>
      </c>
      <c r="Y305">
        <v>13600</v>
      </c>
      <c r="Z305">
        <v>13582</v>
      </c>
      <c r="AA305">
        <v>13490</v>
      </c>
      <c r="AB305">
        <v>13610</v>
      </c>
      <c r="AC305">
        <v>13265</v>
      </c>
      <c r="AD305">
        <v>12450</v>
      </c>
      <c r="AE305">
        <v>12095</v>
      </c>
      <c r="AF305">
        <v>1296</v>
      </c>
      <c r="AG305">
        <v>61.799999200000002</v>
      </c>
      <c r="AH305">
        <v>28.899999600000001</v>
      </c>
      <c r="AI305">
        <v>0</v>
      </c>
      <c r="AJ305">
        <v>1.7</v>
      </c>
      <c r="AK305">
        <v>1.3</v>
      </c>
      <c r="AL305" s="3">
        <v>32724</v>
      </c>
      <c r="AM305" s="3">
        <v>7</v>
      </c>
    </row>
    <row r="306" spans="14:39" hidden="1" outlineLevel="1" x14ac:dyDescent="0.25">
      <c r="N306">
        <v>43</v>
      </c>
      <c r="O306">
        <v>63420.249129999997</v>
      </c>
      <c r="P306" t="s">
        <v>1748</v>
      </c>
      <c r="Q306">
        <v>12.010999699999999</v>
      </c>
      <c r="R306">
        <v>4717</v>
      </c>
      <c r="S306">
        <v>5059</v>
      </c>
      <c r="T306">
        <v>5398</v>
      </c>
      <c r="U306">
        <v>5740</v>
      </c>
      <c r="V306">
        <v>3355</v>
      </c>
      <c r="W306">
        <v>3280</v>
      </c>
      <c r="X306">
        <v>3330</v>
      </c>
      <c r="Y306">
        <v>3340</v>
      </c>
      <c r="Z306">
        <v>3562</v>
      </c>
      <c r="AA306">
        <v>3280</v>
      </c>
      <c r="AB306">
        <v>2855</v>
      </c>
      <c r="AC306">
        <v>2765</v>
      </c>
      <c r="AD306">
        <v>2850</v>
      </c>
      <c r="AE306">
        <v>2855</v>
      </c>
      <c r="AF306">
        <v>795</v>
      </c>
      <c r="AG306">
        <v>48.5</v>
      </c>
      <c r="AH306">
        <v>25.299999199999998</v>
      </c>
      <c r="AI306">
        <v>0</v>
      </c>
      <c r="AJ306">
        <v>6.4000000999999997</v>
      </c>
      <c r="AK306">
        <v>2.5</v>
      </c>
      <c r="AL306" s="3">
        <v>40297</v>
      </c>
      <c r="AM306" s="3">
        <v>7</v>
      </c>
    </row>
    <row r="307" spans="14:39" hidden="1" outlineLevel="1" x14ac:dyDescent="0.25">
      <c r="N307">
        <v>50</v>
      </c>
      <c r="O307">
        <v>26622.370999999999</v>
      </c>
      <c r="P307" t="s">
        <v>1748</v>
      </c>
      <c r="Q307">
        <v>5.0419998000000001</v>
      </c>
      <c r="R307">
        <v>5177</v>
      </c>
      <c r="S307">
        <v>5550</v>
      </c>
      <c r="T307">
        <v>5922</v>
      </c>
      <c r="U307">
        <v>6291</v>
      </c>
      <c r="V307">
        <v>3690</v>
      </c>
      <c r="W307">
        <v>3285</v>
      </c>
      <c r="X307">
        <v>3160</v>
      </c>
      <c r="Y307">
        <v>3170</v>
      </c>
      <c r="Z307">
        <v>3245</v>
      </c>
      <c r="AA307">
        <v>3080</v>
      </c>
      <c r="AB307">
        <v>2965</v>
      </c>
      <c r="AC307">
        <v>2835</v>
      </c>
      <c r="AD307">
        <v>2795</v>
      </c>
      <c r="AE307">
        <v>2775</v>
      </c>
      <c r="AF307">
        <v>900</v>
      </c>
      <c r="AG307">
        <v>48.099998499999998</v>
      </c>
      <c r="AH307">
        <v>25.100000399999999</v>
      </c>
      <c r="AI307">
        <v>0</v>
      </c>
      <c r="AJ307">
        <v>3.3</v>
      </c>
      <c r="AK307">
        <v>2.5</v>
      </c>
      <c r="AL307" s="3">
        <v>18605</v>
      </c>
      <c r="AM307" s="3">
        <v>7</v>
      </c>
    </row>
    <row r="308" spans="14:39" hidden="1" outlineLevel="1" x14ac:dyDescent="0.25">
      <c r="N308">
        <v>52</v>
      </c>
      <c r="O308">
        <v>53912.796139999999</v>
      </c>
      <c r="P308" t="s">
        <v>1747</v>
      </c>
      <c r="Q308">
        <v>10.2110004</v>
      </c>
      <c r="R308">
        <v>11918</v>
      </c>
      <c r="S308">
        <v>12776</v>
      </c>
      <c r="T308">
        <v>13634</v>
      </c>
      <c r="U308">
        <v>14484</v>
      </c>
      <c r="V308">
        <v>8495</v>
      </c>
      <c r="W308">
        <v>6665</v>
      </c>
      <c r="X308">
        <v>5900</v>
      </c>
      <c r="Y308">
        <v>5320</v>
      </c>
      <c r="Z308">
        <v>5314</v>
      </c>
      <c r="AA308">
        <v>5280</v>
      </c>
      <c r="AB308">
        <v>5325</v>
      </c>
      <c r="AC308">
        <v>5250</v>
      </c>
      <c r="AD308">
        <v>5150</v>
      </c>
      <c r="AE308">
        <v>4960</v>
      </c>
      <c r="AF308">
        <v>1181</v>
      </c>
      <c r="AG308">
        <v>52.599998499999998</v>
      </c>
      <c r="AH308">
        <v>32.099998499999998</v>
      </c>
      <c r="AI308">
        <v>0.1</v>
      </c>
      <c r="AJ308">
        <v>1.7</v>
      </c>
      <c r="AK308">
        <v>1.3</v>
      </c>
      <c r="AL308" s="3">
        <v>86742</v>
      </c>
      <c r="AM308" s="3">
        <v>7</v>
      </c>
    </row>
    <row r="309" spans="14:39" hidden="1" outlineLevel="1" x14ac:dyDescent="0.25">
      <c r="N309">
        <v>53</v>
      </c>
      <c r="O309">
        <v>1462.0134539999999</v>
      </c>
      <c r="P309" t="s">
        <v>1745</v>
      </c>
      <c r="Q309">
        <v>0.27700000000000002</v>
      </c>
      <c r="R309">
        <v>6531</v>
      </c>
      <c r="S309">
        <v>6956</v>
      </c>
      <c r="T309">
        <v>7336</v>
      </c>
      <c r="U309">
        <v>7715</v>
      </c>
      <c r="V309">
        <v>5059</v>
      </c>
      <c r="W309">
        <v>5059</v>
      </c>
      <c r="X309">
        <v>5470</v>
      </c>
      <c r="Y309">
        <v>1</v>
      </c>
      <c r="Z309">
        <v>2</v>
      </c>
      <c r="AA309">
        <v>3</v>
      </c>
      <c r="AB309">
        <v>0</v>
      </c>
      <c r="AC309">
        <v>0</v>
      </c>
      <c r="AD309">
        <v>0</v>
      </c>
      <c r="AE309">
        <v>0</v>
      </c>
      <c r="AF309">
        <v>506</v>
      </c>
      <c r="AJ309">
        <v>10</v>
      </c>
      <c r="AL309" s="3">
        <v>1401</v>
      </c>
      <c r="AM309" s="3">
        <v>7</v>
      </c>
    </row>
    <row r="310" spans="14:39" hidden="1" outlineLevel="1" x14ac:dyDescent="0.25">
      <c r="N310">
        <v>54</v>
      </c>
      <c r="O310">
        <v>30354.4231</v>
      </c>
      <c r="P310" t="s">
        <v>1747</v>
      </c>
      <c r="Q310">
        <v>5.7490000999999999</v>
      </c>
      <c r="R310">
        <v>5177</v>
      </c>
      <c r="S310">
        <v>5550</v>
      </c>
      <c r="T310">
        <v>5922</v>
      </c>
      <c r="U310">
        <v>6291</v>
      </c>
      <c r="V310">
        <v>3690</v>
      </c>
      <c r="W310">
        <v>3285</v>
      </c>
      <c r="X310">
        <v>3335</v>
      </c>
      <c r="Y310">
        <v>3345</v>
      </c>
      <c r="Z310">
        <v>3566</v>
      </c>
      <c r="AA310">
        <v>3285</v>
      </c>
      <c r="AB310">
        <v>2860</v>
      </c>
      <c r="AC310">
        <v>2770</v>
      </c>
      <c r="AD310">
        <v>2730</v>
      </c>
      <c r="AE310">
        <v>2710</v>
      </c>
      <c r="AF310">
        <v>834</v>
      </c>
      <c r="AG310">
        <v>49.299999200000002</v>
      </c>
      <c r="AH310">
        <v>25.700000800000002</v>
      </c>
      <c r="AI310">
        <v>0</v>
      </c>
      <c r="AJ310">
        <v>3.3</v>
      </c>
      <c r="AK310">
        <v>2.5999998999999998</v>
      </c>
      <c r="AL310" s="3">
        <v>21214</v>
      </c>
      <c r="AM310" s="3">
        <v>7</v>
      </c>
    </row>
    <row r="311" spans="14:39" hidden="1" outlineLevel="1" x14ac:dyDescent="0.25">
      <c r="N311">
        <v>55</v>
      </c>
      <c r="O311">
        <v>26157.968339999999</v>
      </c>
      <c r="P311" t="s">
        <v>1747</v>
      </c>
      <c r="Q311">
        <v>4.9520001000000002</v>
      </c>
      <c r="R311">
        <v>4875</v>
      </c>
      <c r="S311">
        <v>5226</v>
      </c>
      <c r="T311">
        <v>5577</v>
      </c>
      <c r="U311">
        <v>5925</v>
      </c>
      <c r="V311">
        <v>3475</v>
      </c>
      <c r="W311">
        <v>3785</v>
      </c>
      <c r="X311">
        <v>3490</v>
      </c>
      <c r="Y311">
        <v>3500</v>
      </c>
      <c r="Z311">
        <v>3302</v>
      </c>
      <c r="AA311">
        <v>3135</v>
      </c>
      <c r="AB311">
        <v>3015</v>
      </c>
      <c r="AC311">
        <v>2880</v>
      </c>
      <c r="AD311">
        <v>3060</v>
      </c>
      <c r="AE311">
        <v>3275</v>
      </c>
      <c r="AF311">
        <v>959</v>
      </c>
      <c r="AG311">
        <v>41.099998499999998</v>
      </c>
      <c r="AH311">
        <v>30.200000800000002</v>
      </c>
      <c r="AI311">
        <v>0.2</v>
      </c>
      <c r="AJ311">
        <v>3.0999998999999998</v>
      </c>
      <c r="AK311">
        <v>1</v>
      </c>
      <c r="AL311" s="3">
        <v>17208</v>
      </c>
      <c r="AM311" s="3">
        <v>7</v>
      </c>
    </row>
    <row r="312" spans="14:39" hidden="1" outlineLevel="1" x14ac:dyDescent="0.25">
      <c r="N312">
        <v>56</v>
      </c>
      <c r="O312">
        <v>34733.559520000003</v>
      </c>
      <c r="P312" t="s">
        <v>1747</v>
      </c>
      <c r="Q312">
        <v>6.5780000999999997</v>
      </c>
      <c r="R312">
        <v>5717</v>
      </c>
      <c r="S312">
        <v>6129</v>
      </c>
      <c r="T312">
        <v>6540</v>
      </c>
      <c r="U312">
        <v>6948</v>
      </c>
      <c r="V312">
        <v>4075</v>
      </c>
      <c r="W312">
        <v>3515</v>
      </c>
      <c r="X312">
        <v>3590</v>
      </c>
      <c r="Y312">
        <v>3895</v>
      </c>
      <c r="Z312">
        <v>3931</v>
      </c>
      <c r="AA312">
        <v>3685</v>
      </c>
      <c r="AB312">
        <v>3605</v>
      </c>
      <c r="AC312">
        <v>3455</v>
      </c>
      <c r="AD312">
        <v>3565</v>
      </c>
      <c r="AE312">
        <v>3805</v>
      </c>
      <c r="AF312">
        <v>884</v>
      </c>
      <c r="AG312">
        <v>44.5</v>
      </c>
      <c r="AH312">
        <v>32.799999200000002</v>
      </c>
      <c r="AI312">
        <v>0</v>
      </c>
      <c r="AJ312">
        <v>3.3</v>
      </c>
      <c r="AK312">
        <v>1</v>
      </c>
      <c r="AL312" s="3">
        <v>26805</v>
      </c>
      <c r="AM312" s="3">
        <v>7</v>
      </c>
    </row>
    <row r="313" spans="14:39" hidden="1" outlineLevel="1" x14ac:dyDescent="0.25">
      <c r="N313">
        <v>57</v>
      </c>
      <c r="O313">
        <v>31588.745190000001</v>
      </c>
      <c r="P313" t="s">
        <v>1748</v>
      </c>
      <c r="Q313">
        <v>5.9829998</v>
      </c>
      <c r="R313">
        <v>8362</v>
      </c>
      <c r="S313">
        <v>8964</v>
      </c>
      <c r="T313">
        <v>9566</v>
      </c>
      <c r="U313">
        <v>10162</v>
      </c>
      <c r="V313">
        <v>5960</v>
      </c>
      <c r="W313">
        <v>4680</v>
      </c>
      <c r="X313">
        <v>4140</v>
      </c>
      <c r="Y313">
        <v>4130</v>
      </c>
      <c r="Z313">
        <v>4198</v>
      </c>
      <c r="AA313">
        <v>3760</v>
      </c>
      <c r="AB313">
        <v>3700</v>
      </c>
      <c r="AC313">
        <v>3650</v>
      </c>
      <c r="AD313">
        <v>3580</v>
      </c>
      <c r="AE313">
        <v>3800</v>
      </c>
      <c r="AF313">
        <v>1216</v>
      </c>
      <c r="AG313">
        <v>48.599998499999998</v>
      </c>
      <c r="AH313">
        <v>29.700000800000002</v>
      </c>
      <c r="AI313">
        <v>0.1</v>
      </c>
      <c r="AJ313">
        <v>2.9000001000000002</v>
      </c>
      <c r="AK313">
        <v>1.2</v>
      </c>
      <c r="AL313" s="3">
        <v>35659</v>
      </c>
      <c r="AM313" s="3">
        <v>7</v>
      </c>
    </row>
    <row r="314" spans="14:39" hidden="1" outlineLevel="1" x14ac:dyDescent="0.25">
      <c r="N314">
        <v>61</v>
      </c>
      <c r="O314">
        <v>17535.780449999998</v>
      </c>
      <c r="P314" t="s">
        <v>1747</v>
      </c>
      <c r="Q314">
        <v>3.3180000999999999</v>
      </c>
      <c r="R314">
        <v>14012</v>
      </c>
      <c r="S314">
        <v>15095</v>
      </c>
      <c r="T314">
        <v>16188</v>
      </c>
      <c r="U314">
        <v>17271</v>
      </c>
      <c r="V314">
        <v>9670</v>
      </c>
      <c r="W314">
        <v>8720</v>
      </c>
      <c r="X314">
        <v>9000</v>
      </c>
      <c r="Y314">
        <v>8115</v>
      </c>
      <c r="Z314">
        <v>8103</v>
      </c>
      <c r="AA314">
        <v>8045</v>
      </c>
      <c r="AB314">
        <v>8120</v>
      </c>
      <c r="AC314">
        <v>12800</v>
      </c>
      <c r="AD314">
        <v>9255</v>
      </c>
      <c r="AE314">
        <v>8995</v>
      </c>
      <c r="AF314">
        <v>1431</v>
      </c>
      <c r="AG314">
        <v>53.299999200000002</v>
      </c>
      <c r="AH314">
        <v>30.399999600000001</v>
      </c>
      <c r="AI314">
        <v>0.1</v>
      </c>
      <c r="AJ314">
        <v>2.4000001000000002</v>
      </c>
      <c r="AK314">
        <v>1.4</v>
      </c>
      <c r="AL314" s="3">
        <v>32085</v>
      </c>
      <c r="AM314" s="3">
        <v>7</v>
      </c>
    </row>
    <row r="315" spans="14:39" hidden="1" outlineLevel="1" x14ac:dyDescent="0.25">
      <c r="N315">
        <v>62</v>
      </c>
      <c r="O315">
        <v>5307.2020199999997</v>
      </c>
      <c r="P315" t="s">
        <v>1747</v>
      </c>
      <c r="Q315">
        <v>1.4179999999999999</v>
      </c>
      <c r="R315">
        <v>23488</v>
      </c>
      <c r="S315">
        <v>25304</v>
      </c>
      <c r="T315">
        <v>27136</v>
      </c>
      <c r="U315">
        <v>28951</v>
      </c>
      <c r="V315">
        <v>16210</v>
      </c>
      <c r="W315">
        <v>14615</v>
      </c>
      <c r="X315">
        <v>15630</v>
      </c>
      <c r="Y315">
        <v>14090</v>
      </c>
      <c r="Z315">
        <v>14071</v>
      </c>
      <c r="AA315">
        <v>13725</v>
      </c>
      <c r="AB315">
        <v>14100</v>
      </c>
      <c r="AC315">
        <v>14355</v>
      </c>
      <c r="AD315">
        <v>13770</v>
      </c>
      <c r="AE315">
        <v>13855</v>
      </c>
      <c r="AF315">
        <v>1394</v>
      </c>
      <c r="AG315">
        <v>61.400001500000002</v>
      </c>
      <c r="AH315">
        <v>28.700000800000002</v>
      </c>
      <c r="AI315">
        <v>0</v>
      </c>
      <c r="AJ315">
        <v>2</v>
      </c>
      <c r="AK315">
        <v>1.3</v>
      </c>
      <c r="AL315" s="3">
        <v>22986</v>
      </c>
      <c r="AM315" s="3">
        <v>7</v>
      </c>
    </row>
    <row r="316" spans="14:39" hidden="1" outlineLevel="1" x14ac:dyDescent="0.25">
      <c r="N316">
        <v>65</v>
      </c>
      <c r="O316">
        <v>1547.542694</v>
      </c>
      <c r="P316" t="s">
        <v>1750</v>
      </c>
      <c r="Q316">
        <v>0.29299999999999998</v>
      </c>
      <c r="R316">
        <v>447</v>
      </c>
      <c r="S316">
        <v>466</v>
      </c>
      <c r="T316">
        <v>481</v>
      </c>
      <c r="U316">
        <v>497</v>
      </c>
      <c r="V316">
        <v>388</v>
      </c>
      <c r="W316">
        <v>388</v>
      </c>
      <c r="X316">
        <v>150</v>
      </c>
      <c r="Y316">
        <v>1</v>
      </c>
      <c r="Z316">
        <v>2</v>
      </c>
      <c r="AA316">
        <v>3</v>
      </c>
      <c r="AB316">
        <v>0</v>
      </c>
      <c r="AC316">
        <v>0</v>
      </c>
      <c r="AD316">
        <v>0</v>
      </c>
      <c r="AE316">
        <v>0</v>
      </c>
      <c r="AF316">
        <v>39</v>
      </c>
      <c r="AJ316">
        <v>10</v>
      </c>
      <c r="AL316" s="3">
        <v>114</v>
      </c>
      <c r="AM316" s="3">
        <v>7</v>
      </c>
    </row>
    <row r="317" spans="14:39" hidden="1" outlineLevel="1" x14ac:dyDescent="0.25">
      <c r="N317">
        <v>66</v>
      </c>
      <c r="O317">
        <v>5369.2250720000002</v>
      </c>
      <c r="P317" t="s">
        <v>1748</v>
      </c>
      <c r="Q317">
        <v>1.016</v>
      </c>
      <c r="R317">
        <v>12309</v>
      </c>
      <c r="S317">
        <v>13261</v>
      </c>
      <c r="T317">
        <v>14221</v>
      </c>
      <c r="U317">
        <v>15172</v>
      </c>
      <c r="V317">
        <v>8495</v>
      </c>
      <c r="W317">
        <v>6665</v>
      </c>
      <c r="X317">
        <v>5900</v>
      </c>
      <c r="Y317">
        <v>5320</v>
      </c>
      <c r="Z317">
        <v>5314</v>
      </c>
      <c r="AA317">
        <v>5280</v>
      </c>
      <c r="AB317">
        <v>5325</v>
      </c>
      <c r="AC317">
        <v>9515</v>
      </c>
      <c r="AD317">
        <v>5105</v>
      </c>
      <c r="AE317">
        <v>4960</v>
      </c>
      <c r="AF317">
        <v>1674</v>
      </c>
      <c r="AG317">
        <v>50.200000799999998</v>
      </c>
      <c r="AH317">
        <v>28.700000800000002</v>
      </c>
      <c r="AI317">
        <v>0.1</v>
      </c>
      <c r="AJ317">
        <v>2.8</v>
      </c>
      <c r="AK317">
        <v>1.3</v>
      </c>
      <c r="AL317" s="3">
        <v>8631</v>
      </c>
      <c r="AM317" s="3">
        <v>7</v>
      </c>
    </row>
    <row r="318" spans="14:39" hidden="1" outlineLevel="1" x14ac:dyDescent="0.25">
      <c r="N318">
        <v>67</v>
      </c>
      <c r="O318">
        <v>5310.2843300000004</v>
      </c>
      <c r="P318" t="s">
        <v>1748</v>
      </c>
      <c r="Q318">
        <v>1.4170001000000001</v>
      </c>
      <c r="R318">
        <v>23488</v>
      </c>
      <c r="S318">
        <v>25304</v>
      </c>
      <c r="T318">
        <v>27136</v>
      </c>
      <c r="U318">
        <v>28951</v>
      </c>
      <c r="V318">
        <v>16210</v>
      </c>
      <c r="W318">
        <v>14615</v>
      </c>
      <c r="X318">
        <v>15630</v>
      </c>
      <c r="Y318">
        <v>14090</v>
      </c>
      <c r="Z318">
        <v>14071</v>
      </c>
      <c r="AA318">
        <v>13725</v>
      </c>
      <c r="AB318">
        <v>14100</v>
      </c>
      <c r="AC318">
        <v>14355</v>
      </c>
      <c r="AD318">
        <v>13770</v>
      </c>
      <c r="AE318">
        <v>13855</v>
      </c>
      <c r="AF318">
        <v>1394</v>
      </c>
      <c r="AG318">
        <v>61.400001500000002</v>
      </c>
      <c r="AH318">
        <v>28.700000800000002</v>
      </c>
      <c r="AI318">
        <v>0</v>
      </c>
      <c r="AJ318">
        <v>2</v>
      </c>
      <c r="AK318">
        <v>1.3</v>
      </c>
      <c r="AL318" s="3">
        <v>22970</v>
      </c>
      <c r="AM318" s="3">
        <v>7</v>
      </c>
    </row>
    <row r="319" spans="14:39" hidden="1" outlineLevel="1" x14ac:dyDescent="0.25">
      <c r="N319">
        <v>68</v>
      </c>
      <c r="O319">
        <v>6300.5537530000001</v>
      </c>
      <c r="P319" t="s">
        <v>1747</v>
      </c>
      <c r="Q319">
        <v>1.196</v>
      </c>
      <c r="R319">
        <v>5366</v>
      </c>
      <c r="S319">
        <v>5753</v>
      </c>
      <c r="T319">
        <v>6139</v>
      </c>
      <c r="U319">
        <v>6522</v>
      </c>
      <c r="V319">
        <v>3825</v>
      </c>
      <c r="W319">
        <v>4165</v>
      </c>
      <c r="X319">
        <v>3585</v>
      </c>
      <c r="Y319">
        <v>3850</v>
      </c>
      <c r="Z319">
        <v>3887</v>
      </c>
      <c r="AA319">
        <v>3410</v>
      </c>
      <c r="AB319">
        <v>3215</v>
      </c>
      <c r="AC319">
        <v>3100</v>
      </c>
      <c r="AD319">
        <v>3295</v>
      </c>
      <c r="AE319">
        <v>3530</v>
      </c>
      <c r="AF319">
        <v>945</v>
      </c>
      <c r="AG319">
        <v>42.799999200000002</v>
      </c>
      <c r="AH319">
        <v>31.600000399999999</v>
      </c>
      <c r="AI319">
        <v>0</v>
      </c>
      <c r="AJ319">
        <v>3.4000001000000002</v>
      </c>
      <c r="AK319">
        <v>1</v>
      </c>
      <c r="AL319" s="3">
        <v>4575</v>
      </c>
      <c r="AM319" s="3">
        <v>7</v>
      </c>
    </row>
    <row r="320" spans="14:39" hidden="1" outlineLevel="1" x14ac:dyDescent="0.25">
      <c r="N320">
        <v>69</v>
      </c>
      <c r="O320">
        <v>1630.177792</v>
      </c>
      <c r="P320" t="s">
        <v>1746</v>
      </c>
      <c r="Q320">
        <v>0.308</v>
      </c>
      <c r="R320">
        <v>66</v>
      </c>
      <c r="S320">
        <v>68</v>
      </c>
      <c r="T320">
        <v>71</v>
      </c>
      <c r="U320">
        <v>73</v>
      </c>
      <c r="V320">
        <v>57</v>
      </c>
      <c r="W320">
        <v>57</v>
      </c>
      <c r="X320">
        <v>45</v>
      </c>
      <c r="Y320">
        <v>1</v>
      </c>
      <c r="Z320">
        <v>2</v>
      </c>
      <c r="AA320">
        <v>3</v>
      </c>
      <c r="AB320">
        <v>0</v>
      </c>
      <c r="AC320">
        <v>0</v>
      </c>
      <c r="AD320">
        <v>0</v>
      </c>
      <c r="AE320">
        <v>0</v>
      </c>
      <c r="AF320">
        <v>6</v>
      </c>
      <c r="AJ320">
        <v>10</v>
      </c>
      <c r="AL320" s="3">
        <v>18</v>
      </c>
      <c r="AM320" s="3">
        <v>7</v>
      </c>
    </row>
    <row r="321" spans="14:39" hidden="1" outlineLevel="1" x14ac:dyDescent="0.25">
      <c r="N321">
        <v>76</v>
      </c>
      <c r="O321">
        <v>41877.34302</v>
      </c>
      <c r="P321" t="s">
        <v>1747</v>
      </c>
      <c r="Q321">
        <v>7.9279999999999999</v>
      </c>
      <c r="R321">
        <v>6328</v>
      </c>
      <c r="S321">
        <v>6783</v>
      </c>
      <c r="T321">
        <v>7239</v>
      </c>
      <c r="U321">
        <v>7690</v>
      </c>
      <c r="V321">
        <v>4510</v>
      </c>
      <c r="W321">
        <v>4140</v>
      </c>
      <c r="X321">
        <v>3665</v>
      </c>
      <c r="Y321">
        <v>3975</v>
      </c>
      <c r="Z321">
        <v>4040</v>
      </c>
      <c r="AA321">
        <v>3785</v>
      </c>
      <c r="AB321">
        <v>3705</v>
      </c>
      <c r="AC321">
        <v>3655</v>
      </c>
      <c r="AD321">
        <v>3585</v>
      </c>
      <c r="AE321">
        <v>3825</v>
      </c>
      <c r="AF321">
        <v>992</v>
      </c>
      <c r="AG321">
        <v>47.700000799999998</v>
      </c>
      <c r="AH321">
        <v>29</v>
      </c>
      <c r="AI321">
        <v>0.1</v>
      </c>
      <c r="AJ321">
        <v>3.2</v>
      </c>
      <c r="AK321">
        <v>1.2</v>
      </c>
      <c r="AL321" s="3">
        <v>35755</v>
      </c>
      <c r="AM321" s="3">
        <v>7</v>
      </c>
    </row>
    <row r="322" spans="14:39" hidden="1" outlineLevel="1" x14ac:dyDescent="0.25">
      <c r="N322">
        <v>77</v>
      </c>
      <c r="O322">
        <v>21282.552820000001</v>
      </c>
      <c r="P322" t="s">
        <v>1747</v>
      </c>
      <c r="Q322">
        <v>4.0300001999999999</v>
      </c>
      <c r="R322">
        <v>6762</v>
      </c>
      <c r="S322">
        <v>7249</v>
      </c>
      <c r="T322">
        <v>7736</v>
      </c>
      <c r="U322">
        <v>8218</v>
      </c>
      <c r="V322">
        <v>4820</v>
      </c>
      <c r="W322">
        <v>4425</v>
      </c>
      <c r="X322">
        <v>3915</v>
      </c>
      <c r="Y322">
        <v>3905</v>
      </c>
      <c r="Z322">
        <v>3969</v>
      </c>
      <c r="AA322">
        <v>3720</v>
      </c>
      <c r="AB322">
        <v>3640</v>
      </c>
      <c r="AC322">
        <v>3590</v>
      </c>
      <c r="AD322">
        <v>3520</v>
      </c>
      <c r="AE322">
        <v>3515</v>
      </c>
      <c r="AF322">
        <v>978</v>
      </c>
      <c r="AG322">
        <v>48.599998499999998</v>
      </c>
      <c r="AH322">
        <v>29.799999199999998</v>
      </c>
      <c r="AI322">
        <v>0.1</v>
      </c>
      <c r="AJ322">
        <v>2.9000001000000002</v>
      </c>
      <c r="AK322">
        <v>1.2</v>
      </c>
      <c r="AL322" s="3">
        <v>19425</v>
      </c>
      <c r="AM322" s="3">
        <v>7</v>
      </c>
    </row>
    <row r="323" spans="14:39" hidden="1" outlineLevel="1" x14ac:dyDescent="0.25">
      <c r="N323">
        <v>85</v>
      </c>
      <c r="O323">
        <v>1596.1292080000001</v>
      </c>
      <c r="P323" t="s">
        <v>1749</v>
      </c>
      <c r="Q323">
        <v>0.30199999999999999</v>
      </c>
      <c r="R323">
        <v>304</v>
      </c>
      <c r="S323">
        <v>317</v>
      </c>
      <c r="T323">
        <v>327</v>
      </c>
      <c r="U323">
        <v>338</v>
      </c>
      <c r="V323">
        <v>264</v>
      </c>
      <c r="W323">
        <v>264</v>
      </c>
      <c r="X323">
        <v>145</v>
      </c>
      <c r="Y323">
        <v>1</v>
      </c>
      <c r="Z323">
        <v>2</v>
      </c>
      <c r="AA323">
        <v>3</v>
      </c>
      <c r="AB323">
        <v>0</v>
      </c>
      <c r="AC323">
        <v>0</v>
      </c>
      <c r="AD323">
        <v>0</v>
      </c>
      <c r="AE323">
        <v>0</v>
      </c>
      <c r="AF323">
        <v>26</v>
      </c>
      <c r="AJ323">
        <v>10</v>
      </c>
      <c r="AL323" s="3">
        <v>80</v>
      </c>
      <c r="AM323" s="3">
        <v>7</v>
      </c>
    </row>
    <row r="324" spans="14:39" hidden="1" outlineLevel="1" x14ac:dyDescent="0.25">
      <c r="N324">
        <v>87</v>
      </c>
      <c r="O324">
        <v>10627.88378</v>
      </c>
      <c r="P324" t="s">
        <v>1747</v>
      </c>
      <c r="Q324">
        <v>2.0129999999999999</v>
      </c>
      <c r="R324">
        <v>5710</v>
      </c>
      <c r="S324">
        <v>6121</v>
      </c>
      <c r="T324">
        <v>6532</v>
      </c>
      <c r="U324">
        <v>6939</v>
      </c>
      <c r="V324">
        <v>4070</v>
      </c>
      <c r="W324">
        <v>3510</v>
      </c>
      <c r="X324">
        <v>3585</v>
      </c>
      <c r="Y324">
        <v>3885</v>
      </c>
      <c r="Z324">
        <v>3920</v>
      </c>
      <c r="AA324">
        <v>3675</v>
      </c>
      <c r="AB324">
        <v>3595</v>
      </c>
      <c r="AC324">
        <v>3445</v>
      </c>
      <c r="AD324">
        <v>3555</v>
      </c>
      <c r="AE324">
        <v>3795</v>
      </c>
      <c r="AF324">
        <v>871</v>
      </c>
      <c r="AG324">
        <v>44.599998499999998</v>
      </c>
      <c r="AH324">
        <v>32.900001500000002</v>
      </c>
      <c r="AI324">
        <v>0</v>
      </c>
      <c r="AJ324">
        <v>3.4000001000000002</v>
      </c>
      <c r="AK324">
        <v>1</v>
      </c>
      <c r="AL324" s="3">
        <v>8193</v>
      </c>
      <c r="AM324" s="3">
        <v>7</v>
      </c>
    </row>
    <row r="325" spans="14:39" hidden="1" outlineLevel="1" x14ac:dyDescent="0.25">
      <c r="N325">
        <v>92</v>
      </c>
      <c r="O325">
        <v>10830.094660000001</v>
      </c>
      <c r="P325" t="s">
        <v>1748</v>
      </c>
      <c r="Q325">
        <v>2.0510001</v>
      </c>
      <c r="R325">
        <v>5710</v>
      </c>
      <c r="S325">
        <v>6121</v>
      </c>
      <c r="T325">
        <v>6532</v>
      </c>
      <c r="U325">
        <v>6939</v>
      </c>
      <c r="V325">
        <v>4070</v>
      </c>
      <c r="W325">
        <v>3510</v>
      </c>
      <c r="X325">
        <v>3585</v>
      </c>
      <c r="Y325">
        <v>3885</v>
      </c>
      <c r="Z325">
        <v>3920</v>
      </c>
      <c r="AA325">
        <v>3675</v>
      </c>
      <c r="AB325">
        <v>3595</v>
      </c>
      <c r="AC325">
        <v>3445</v>
      </c>
      <c r="AD325">
        <v>3555</v>
      </c>
      <c r="AE325">
        <v>3795</v>
      </c>
      <c r="AF325">
        <v>871</v>
      </c>
      <c r="AG325">
        <v>44.599998499999998</v>
      </c>
      <c r="AH325">
        <v>32.900001500000002</v>
      </c>
      <c r="AI325">
        <v>0</v>
      </c>
      <c r="AJ325">
        <v>3.4000001000000002</v>
      </c>
      <c r="AK325">
        <v>1</v>
      </c>
      <c r="AL325" s="3">
        <v>8348</v>
      </c>
      <c r="AM325" s="3">
        <v>7</v>
      </c>
    </row>
    <row r="326" spans="14:39" hidden="1" outlineLevel="1" x14ac:dyDescent="0.25">
      <c r="N326">
        <v>94</v>
      </c>
      <c r="O326">
        <v>18686.637279999999</v>
      </c>
      <c r="P326" t="s">
        <v>1748</v>
      </c>
      <c r="Q326">
        <v>3.5369999000000001</v>
      </c>
      <c r="R326">
        <v>4717</v>
      </c>
      <c r="S326">
        <v>5059</v>
      </c>
      <c r="T326">
        <v>5398</v>
      </c>
      <c r="U326">
        <v>5740</v>
      </c>
      <c r="V326">
        <v>3355</v>
      </c>
      <c r="W326">
        <v>3280</v>
      </c>
      <c r="X326">
        <v>3330</v>
      </c>
      <c r="Y326">
        <v>3340</v>
      </c>
      <c r="Z326">
        <v>3559</v>
      </c>
      <c r="AA326">
        <v>3280</v>
      </c>
      <c r="AB326">
        <v>2855</v>
      </c>
      <c r="AC326">
        <v>2765</v>
      </c>
      <c r="AD326">
        <v>2725</v>
      </c>
      <c r="AE326">
        <v>2705</v>
      </c>
      <c r="AF326">
        <v>815</v>
      </c>
      <c r="AG326">
        <v>48.200000799999998</v>
      </c>
      <c r="AH326">
        <v>25.100000399999999</v>
      </c>
      <c r="AI326">
        <v>0</v>
      </c>
      <c r="AJ326">
        <v>5.4000000999999997</v>
      </c>
      <c r="AK326">
        <v>2.5</v>
      </c>
      <c r="AL326" s="3">
        <v>11867</v>
      </c>
      <c r="AM326" s="3">
        <v>7</v>
      </c>
    </row>
    <row r="327" spans="14:39" hidden="1" outlineLevel="1" x14ac:dyDescent="0.25">
      <c r="N327">
        <v>96</v>
      </c>
      <c r="O327">
        <v>26931.565279999999</v>
      </c>
      <c r="P327" t="s">
        <v>1747</v>
      </c>
      <c r="Q327">
        <v>5.1030002000000003</v>
      </c>
      <c r="R327">
        <v>5177</v>
      </c>
      <c r="S327">
        <v>5550</v>
      </c>
      <c r="T327">
        <v>5922</v>
      </c>
      <c r="U327">
        <v>6291</v>
      </c>
      <c r="V327">
        <v>3690</v>
      </c>
      <c r="W327">
        <v>3285</v>
      </c>
      <c r="X327">
        <v>3160</v>
      </c>
      <c r="Y327">
        <v>3170</v>
      </c>
      <c r="Z327">
        <v>3245</v>
      </c>
      <c r="AA327">
        <v>3080</v>
      </c>
      <c r="AB327">
        <v>2965</v>
      </c>
      <c r="AC327">
        <v>2835</v>
      </c>
      <c r="AD327">
        <v>2795</v>
      </c>
      <c r="AE327">
        <v>2775</v>
      </c>
      <c r="AF327">
        <v>900</v>
      </c>
      <c r="AG327">
        <v>48.099998499999998</v>
      </c>
      <c r="AH327">
        <v>25.100000399999999</v>
      </c>
      <c r="AI327">
        <v>0</v>
      </c>
      <c r="AJ327">
        <v>3.3</v>
      </c>
      <c r="AK327">
        <v>2.5</v>
      </c>
      <c r="AL327" s="3">
        <v>18830</v>
      </c>
      <c r="AM327" s="3">
        <v>7</v>
      </c>
    </row>
    <row r="328" spans="14:39" hidden="1" outlineLevel="1" x14ac:dyDescent="0.25">
      <c r="N328">
        <v>98</v>
      </c>
      <c r="O328">
        <v>18625.808560000001</v>
      </c>
      <c r="P328" t="s">
        <v>1747</v>
      </c>
      <c r="Q328">
        <v>3.5250001000000002</v>
      </c>
      <c r="R328">
        <v>4717</v>
      </c>
      <c r="S328">
        <v>5059</v>
      </c>
      <c r="T328">
        <v>5398</v>
      </c>
      <c r="U328">
        <v>5740</v>
      </c>
      <c r="V328">
        <v>3355</v>
      </c>
      <c r="W328">
        <v>3280</v>
      </c>
      <c r="X328">
        <v>3330</v>
      </c>
      <c r="Y328">
        <v>3340</v>
      </c>
      <c r="Z328">
        <v>3559</v>
      </c>
      <c r="AA328">
        <v>3280</v>
      </c>
      <c r="AB328">
        <v>2855</v>
      </c>
      <c r="AC328">
        <v>2765</v>
      </c>
      <c r="AD328">
        <v>2725</v>
      </c>
      <c r="AE328">
        <v>2705</v>
      </c>
      <c r="AF328">
        <v>815</v>
      </c>
      <c r="AG328">
        <v>48.200000799999998</v>
      </c>
      <c r="AH328">
        <v>25.100000399999999</v>
      </c>
      <c r="AI328">
        <v>0</v>
      </c>
      <c r="AJ328">
        <v>5.4000000999999997</v>
      </c>
      <c r="AK328">
        <v>2.5</v>
      </c>
      <c r="AL328" s="3">
        <v>11826</v>
      </c>
      <c r="AM328" s="3">
        <v>7</v>
      </c>
    </row>
    <row r="329" spans="14:39" hidden="1" outlineLevel="1" x14ac:dyDescent="0.25">
      <c r="N329">
        <v>99</v>
      </c>
      <c r="O329">
        <v>6133.0400760000002</v>
      </c>
      <c r="P329" t="s">
        <v>1748</v>
      </c>
      <c r="Q329">
        <v>1.1599999999999999</v>
      </c>
      <c r="R329">
        <v>5366</v>
      </c>
      <c r="S329">
        <v>5753</v>
      </c>
      <c r="T329">
        <v>6139</v>
      </c>
      <c r="U329">
        <v>6522</v>
      </c>
      <c r="V329">
        <v>3825</v>
      </c>
      <c r="W329">
        <v>4165</v>
      </c>
      <c r="X329">
        <v>3585</v>
      </c>
      <c r="Y329">
        <v>3850</v>
      </c>
      <c r="Z329">
        <v>3887</v>
      </c>
      <c r="AA329">
        <v>3410</v>
      </c>
      <c r="AB329">
        <v>3215</v>
      </c>
      <c r="AC329">
        <v>3100</v>
      </c>
      <c r="AD329">
        <v>3295</v>
      </c>
      <c r="AE329">
        <v>3530</v>
      </c>
      <c r="AF329">
        <v>945</v>
      </c>
      <c r="AG329">
        <v>42.799999200000002</v>
      </c>
      <c r="AH329">
        <v>31.600000399999999</v>
      </c>
      <c r="AI329">
        <v>0</v>
      </c>
      <c r="AJ329">
        <v>3.4000001000000002</v>
      </c>
      <c r="AK329">
        <v>1</v>
      </c>
      <c r="AL329" s="3">
        <v>4437</v>
      </c>
      <c r="AM329" s="3">
        <v>7</v>
      </c>
    </row>
    <row r="330" spans="14:39" hidden="1" outlineLevel="1" x14ac:dyDescent="0.25">
      <c r="N330">
        <v>100</v>
      </c>
      <c r="O330">
        <v>16370.23004</v>
      </c>
      <c r="P330" t="s">
        <v>1747</v>
      </c>
      <c r="Q330">
        <v>3.1040000999999999</v>
      </c>
      <c r="R330">
        <v>6187</v>
      </c>
      <c r="S330">
        <v>6633</v>
      </c>
      <c r="T330">
        <v>7078</v>
      </c>
      <c r="U330">
        <v>7519</v>
      </c>
      <c r="V330">
        <v>4410</v>
      </c>
      <c r="W330">
        <v>4050</v>
      </c>
      <c r="X330">
        <v>3620</v>
      </c>
      <c r="Y330">
        <v>3925</v>
      </c>
      <c r="Z330">
        <v>3958</v>
      </c>
      <c r="AA330">
        <v>3710</v>
      </c>
      <c r="AB330">
        <v>3630</v>
      </c>
      <c r="AC330">
        <v>3480</v>
      </c>
      <c r="AD330">
        <v>3590</v>
      </c>
      <c r="AE330">
        <v>3830</v>
      </c>
      <c r="AF330">
        <v>983</v>
      </c>
      <c r="AG330">
        <v>47.5</v>
      </c>
      <c r="AH330">
        <v>28.899999600000001</v>
      </c>
      <c r="AI330">
        <v>0.1</v>
      </c>
      <c r="AJ330">
        <v>3.2</v>
      </c>
      <c r="AK330">
        <v>1.2</v>
      </c>
      <c r="AL330" s="3">
        <v>13689</v>
      </c>
      <c r="AM330" s="3">
        <v>7</v>
      </c>
    </row>
    <row r="331" spans="14:39" hidden="1" outlineLevel="1" x14ac:dyDescent="0.25">
      <c r="N331">
        <v>104</v>
      </c>
      <c r="O331">
        <v>31587.512750000002</v>
      </c>
      <c r="P331" t="s">
        <v>1747</v>
      </c>
      <c r="Q331">
        <v>5.9809998999999996</v>
      </c>
      <c r="R331">
        <v>8362</v>
      </c>
      <c r="S331">
        <v>8964</v>
      </c>
      <c r="T331">
        <v>9566</v>
      </c>
      <c r="U331">
        <v>10162</v>
      </c>
      <c r="V331">
        <v>5960</v>
      </c>
      <c r="W331">
        <v>4680</v>
      </c>
      <c r="X331">
        <v>4140</v>
      </c>
      <c r="Y331">
        <v>4130</v>
      </c>
      <c r="Z331">
        <v>4198</v>
      </c>
      <c r="AA331">
        <v>3760</v>
      </c>
      <c r="AB331">
        <v>3700</v>
      </c>
      <c r="AC331">
        <v>3650</v>
      </c>
      <c r="AD331">
        <v>3580</v>
      </c>
      <c r="AE331">
        <v>3800</v>
      </c>
      <c r="AF331">
        <v>1216</v>
      </c>
      <c r="AG331">
        <v>48.599998499999998</v>
      </c>
      <c r="AH331">
        <v>29.700000800000002</v>
      </c>
      <c r="AI331">
        <v>0.1</v>
      </c>
      <c r="AJ331">
        <v>2.9000001000000002</v>
      </c>
      <c r="AK331">
        <v>1.2</v>
      </c>
      <c r="AL331" s="3">
        <v>35647</v>
      </c>
      <c r="AM331" s="3">
        <v>7</v>
      </c>
    </row>
    <row r="332" spans="14:39" hidden="1" outlineLevel="1" x14ac:dyDescent="0.25">
      <c r="N332">
        <v>108</v>
      </c>
      <c r="O332">
        <v>5329.4816549999996</v>
      </c>
      <c r="P332">
        <v>248</v>
      </c>
      <c r="Q332">
        <v>6.9310001999999997</v>
      </c>
      <c r="R332">
        <v>298</v>
      </c>
      <c r="S332">
        <v>321</v>
      </c>
      <c r="T332">
        <v>344</v>
      </c>
      <c r="U332">
        <v>367</v>
      </c>
      <c r="V332">
        <v>207</v>
      </c>
      <c r="W332">
        <v>184</v>
      </c>
      <c r="X332">
        <v>230</v>
      </c>
      <c r="Y332">
        <v>227</v>
      </c>
      <c r="Z332">
        <v>223</v>
      </c>
      <c r="AA332">
        <v>214</v>
      </c>
      <c r="AB332">
        <v>231</v>
      </c>
      <c r="AC332">
        <v>255</v>
      </c>
      <c r="AD332">
        <v>273</v>
      </c>
      <c r="AE332">
        <v>273</v>
      </c>
      <c r="AF332">
        <v>9</v>
      </c>
      <c r="AG332">
        <v>40.400001500000002</v>
      </c>
      <c r="AH332">
        <v>53.900001500000002</v>
      </c>
      <c r="AI332">
        <v>0</v>
      </c>
      <c r="AJ332">
        <v>1.5</v>
      </c>
      <c r="AK332">
        <v>1.1000000000000001</v>
      </c>
      <c r="AL332" s="3">
        <v>1435</v>
      </c>
      <c r="AM332" s="3">
        <v>7</v>
      </c>
    </row>
    <row r="333" spans="14:39" hidden="1" outlineLevel="1" x14ac:dyDescent="0.25">
      <c r="N333">
        <v>116</v>
      </c>
      <c r="O333">
        <v>10490.61346</v>
      </c>
      <c r="P333" t="s">
        <v>1748</v>
      </c>
      <c r="Q333">
        <v>1.9890000000000001</v>
      </c>
      <c r="R333">
        <v>23474</v>
      </c>
      <c r="S333">
        <v>25288</v>
      </c>
      <c r="T333">
        <v>27119</v>
      </c>
      <c r="U333">
        <v>28933</v>
      </c>
      <c r="V333">
        <v>16200</v>
      </c>
      <c r="W333">
        <v>14610</v>
      </c>
      <c r="X333">
        <v>15080</v>
      </c>
      <c r="Y333">
        <v>13600</v>
      </c>
      <c r="Z333">
        <v>13582</v>
      </c>
      <c r="AA333">
        <v>13490</v>
      </c>
      <c r="AB333">
        <v>13610</v>
      </c>
      <c r="AC333">
        <v>13265</v>
      </c>
      <c r="AD333">
        <v>12450</v>
      </c>
      <c r="AE333">
        <v>12095</v>
      </c>
      <c r="AF333">
        <v>1296</v>
      </c>
      <c r="AG333">
        <v>61.799999200000002</v>
      </c>
      <c r="AH333">
        <v>28.899999600000001</v>
      </c>
      <c r="AI333">
        <v>0</v>
      </c>
      <c r="AJ333">
        <v>1.7</v>
      </c>
      <c r="AK333">
        <v>1.3</v>
      </c>
      <c r="AL333" s="3">
        <v>32222</v>
      </c>
      <c r="AM333" s="3">
        <v>7</v>
      </c>
    </row>
    <row r="334" spans="14:39" hidden="1" outlineLevel="1" x14ac:dyDescent="0.25">
      <c r="N334">
        <v>117</v>
      </c>
      <c r="O334">
        <v>25801.68751</v>
      </c>
      <c r="P334" t="s">
        <v>1748</v>
      </c>
      <c r="Q334">
        <v>4.8879999999999999</v>
      </c>
      <c r="R334">
        <v>4875</v>
      </c>
      <c r="S334">
        <v>5226</v>
      </c>
      <c r="T334">
        <v>5577</v>
      </c>
      <c r="U334">
        <v>5925</v>
      </c>
      <c r="V334">
        <v>3475</v>
      </c>
      <c r="W334">
        <v>3785</v>
      </c>
      <c r="X334">
        <v>3490</v>
      </c>
      <c r="Y334">
        <v>3500</v>
      </c>
      <c r="Z334">
        <v>3302</v>
      </c>
      <c r="AA334">
        <v>3135</v>
      </c>
      <c r="AB334">
        <v>3015</v>
      </c>
      <c r="AC334">
        <v>2880</v>
      </c>
      <c r="AD334">
        <v>3060</v>
      </c>
      <c r="AE334">
        <v>3275</v>
      </c>
      <c r="AF334">
        <v>959</v>
      </c>
      <c r="AG334">
        <v>41.099998499999998</v>
      </c>
      <c r="AH334">
        <v>30.200000800000002</v>
      </c>
      <c r="AI334">
        <v>0.2</v>
      </c>
      <c r="AJ334">
        <v>3.0999998999999998</v>
      </c>
      <c r="AK334">
        <v>1</v>
      </c>
      <c r="AL334" s="3">
        <v>16986</v>
      </c>
      <c r="AM334" s="3">
        <v>7</v>
      </c>
    </row>
    <row r="335" spans="14:39" hidden="1" outlineLevel="1" x14ac:dyDescent="0.25">
      <c r="N335">
        <v>120</v>
      </c>
      <c r="O335">
        <v>41943.39127</v>
      </c>
      <c r="P335" t="s">
        <v>1748</v>
      </c>
      <c r="Q335">
        <v>7.9439998000000003</v>
      </c>
      <c r="R335">
        <v>6328</v>
      </c>
      <c r="S335">
        <v>6783</v>
      </c>
      <c r="T335">
        <v>7239</v>
      </c>
      <c r="U335">
        <v>7690</v>
      </c>
      <c r="V335">
        <v>4510</v>
      </c>
      <c r="W335">
        <v>4140</v>
      </c>
      <c r="X335">
        <v>3665</v>
      </c>
      <c r="Y335">
        <v>3975</v>
      </c>
      <c r="Z335">
        <v>4040</v>
      </c>
      <c r="AA335">
        <v>3785</v>
      </c>
      <c r="AB335">
        <v>3705</v>
      </c>
      <c r="AC335">
        <v>3655</v>
      </c>
      <c r="AD335">
        <v>3585</v>
      </c>
      <c r="AE335">
        <v>3825</v>
      </c>
      <c r="AF335">
        <v>992</v>
      </c>
      <c r="AG335">
        <v>47.700000799999998</v>
      </c>
      <c r="AH335">
        <v>29</v>
      </c>
      <c r="AI335">
        <v>0.1</v>
      </c>
      <c r="AJ335">
        <v>3.2</v>
      </c>
      <c r="AK335">
        <v>1.2</v>
      </c>
      <c r="AL335" s="3">
        <v>35827</v>
      </c>
      <c r="AM335" s="3">
        <v>7</v>
      </c>
    </row>
    <row r="336" spans="14:39" hidden="1" outlineLevel="1" x14ac:dyDescent="0.25">
      <c r="N336">
        <v>124</v>
      </c>
      <c r="O336">
        <v>10682.79414</v>
      </c>
      <c r="P336" t="s">
        <v>1747</v>
      </c>
      <c r="Q336">
        <v>2.0239999000000002</v>
      </c>
      <c r="R336">
        <v>6229</v>
      </c>
      <c r="S336">
        <v>6678</v>
      </c>
      <c r="T336">
        <v>7126</v>
      </c>
      <c r="U336">
        <v>7570</v>
      </c>
      <c r="V336">
        <v>4440</v>
      </c>
      <c r="W336">
        <v>4075</v>
      </c>
      <c r="X336">
        <v>3610</v>
      </c>
      <c r="Y336">
        <v>3915</v>
      </c>
      <c r="Z336">
        <v>3980</v>
      </c>
      <c r="AA336">
        <v>3730</v>
      </c>
      <c r="AB336">
        <v>3650</v>
      </c>
      <c r="AC336">
        <v>3600</v>
      </c>
      <c r="AD336">
        <v>3530</v>
      </c>
      <c r="AE336">
        <v>3765</v>
      </c>
      <c r="AF336">
        <v>981</v>
      </c>
      <c r="AG336">
        <v>47.599998499999998</v>
      </c>
      <c r="AH336">
        <v>29</v>
      </c>
      <c r="AI336">
        <v>0.1</v>
      </c>
      <c r="AJ336">
        <v>3.2</v>
      </c>
      <c r="AK336">
        <v>1.2</v>
      </c>
      <c r="AL336" s="3">
        <v>8987</v>
      </c>
      <c r="AM336" s="3">
        <v>7</v>
      </c>
    </row>
    <row r="337" spans="14:39" hidden="1" outlineLevel="1" x14ac:dyDescent="0.25">
      <c r="N337">
        <v>1</v>
      </c>
      <c r="O337">
        <v>1596.12920759452</v>
      </c>
      <c r="P337" t="s">
        <v>1749</v>
      </c>
      <c r="Q337">
        <v>0.30199999999999999</v>
      </c>
      <c r="R337">
        <v>304</v>
      </c>
      <c r="S337">
        <v>317</v>
      </c>
      <c r="T337">
        <v>327</v>
      </c>
      <c r="U337">
        <v>338</v>
      </c>
      <c r="V337">
        <v>264</v>
      </c>
      <c r="W337">
        <v>264</v>
      </c>
      <c r="X337">
        <v>145</v>
      </c>
      <c r="Y337">
        <v>1</v>
      </c>
      <c r="Z337">
        <v>2</v>
      </c>
      <c r="AA337">
        <v>3</v>
      </c>
      <c r="AB337">
        <v>0</v>
      </c>
      <c r="AC337">
        <v>0</v>
      </c>
      <c r="AD337">
        <v>0</v>
      </c>
      <c r="AE337">
        <v>0</v>
      </c>
      <c r="AF337">
        <v>26</v>
      </c>
      <c r="AJ337">
        <v>10</v>
      </c>
      <c r="AL337" s="3">
        <v>80</v>
      </c>
      <c r="AM337" s="3">
        <v>7</v>
      </c>
    </row>
    <row r="338" spans="14:39" hidden="1" outlineLevel="1" x14ac:dyDescent="0.25">
      <c r="N338">
        <v>2</v>
      </c>
      <c r="O338">
        <v>1586.78362050908</v>
      </c>
      <c r="P338" t="s">
        <v>1746</v>
      </c>
      <c r="Q338">
        <v>0.30099999999999999</v>
      </c>
      <c r="R338">
        <v>564</v>
      </c>
      <c r="S338">
        <v>588</v>
      </c>
      <c r="T338">
        <v>608</v>
      </c>
      <c r="U338">
        <v>627</v>
      </c>
      <c r="V338">
        <v>490</v>
      </c>
      <c r="W338">
        <v>490</v>
      </c>
      <c r="X338">
        <v>520</v>
      </c>
      <c r="Y338">
        <v>1</v>
      </c>
      <c r="Z338">
        <v>2</v>
      </c>
      <c r="AA338">
        <v>3</v>
      </c>
      <c r="AB338">
        <v>0</v>
      </c>
      <c r="AC338">
        <v>0</v>
      </c>
      <c r="AD338">
        <v>0</v>
      </c>
      <c r="AE338">
        <v>0</v>
      </c>
      <c r="AF338">
        <v>49</v>
      </c>
      <c r="AJ338">
        <v>10</v>
      </c>
      <c r="AL338" s="3">
        <v>147</v>
      </c>
      <c r="AM338" s="3">
        <v>7</v>
      </c>
    </row>
    <row r="339" spans="14:39" hidden="1" outlineLevel="1" x14ac:dyDescent="0.25">
      <c r="N339">
        <v>4</v>
      </c>
      <c r="O339">
        <v>98768.933716683401</v>
      </c>
      <c r="P339">
        <v>73</v>
      </c>
      <c r="Q339">
        <v>18.670999500000001</v>
      </c>
      <c r="R339">
        <v>1547</v>
      </c>
      <c r="S339">
        <v>1666</v>
      </c>
      <c r="T339">
        <v>1784</v>
      </c>
      <c r="U339">
        <v>1904</v>
      </c>
      <c r="V339">
        <v>1073</v>
      </c>
      <c r="W339">
        <v>1018</v>
      </c>
      <c r="X339">
        <v>1008</v>
      </c>
      <c r="Y339">
        <v>882</v>
      </c>
      <c r="Z339">
        <v>879</v>
      </c>
      <c r="AA339">
        <v>843</v>
      </c>
      <c r="AB339">
        <v>749</v>
      </c>
      <c r="AC339">
        <v>700</v>
      </c>
      <c r="AD339">
        <v>716</v>
      </c>
      <c r="AE339">
        <v>689</v>
      </c>
      <c r="AF339">
        <v>210</v>
      </c>
      <c r="AG339">
        <v>41.200000799999998</v>
      </c>
      <c r="AH339">
        <v>37.200000799999998</v>
      </c>
      <c r="AI339">
        <v>0</v>
      </c>
      <c r="AJ339">
        <v>7.9000000999999997</v>
      </c>
      <c r="AK339">
        <v>2.0999998999999998</v>
      </c>
      <c r="AL339" s="3">
        <v>20034</v>
      </c>
      <c r="AM339" s="3">
        <v>7</v>
      </c>
    </row>
    <row r="340" spans="14:39" hidden="1" outlineLevel="1" x14ac:dyDescent="0.25">
      <c r="N340">
        <v>6</v>
      </c>
      <c r="O340">
        <v>1621.3549117472601</v>
      </c>
      <c r="P340" t="s">
        <v>1745</v>
      </c>
      <c r="Q340">
        <v>0.307</v>
      </c>
      <c r="R340">
        <v>59</v>
      </c>
      <c r="S340">
        <v>61</v>
      </c>
      <c r="T340">
        <v>63</v>
      </c>
      <c r="U340">
        <v>65</v>
      </c>
      <c r="V340">
        <v>51</v>
      </c>
      <c r="W340">
        <v>51</v>
      </c>
      <c r="X340">
        <v>50</v>
      </c>
      <c r="Y340">
        <v>1</v>
      </c>
      <c r="Z340">
        <v>2</v>
      </c>
      <c r="AA340">
        <v>0</v>
      </c>
      <c r="AB340">
        <v>0</v>
      </c>
      <c r="AC340">
        <v>0</v>
      </c>
      <c r="AD340">
        <v>0</v>
      </c>
      <c r="AE340">
        <v>0</v>
      </c>
      <c r="AF340">
        <v>5</v>
      </c>
      <c r="AJ340">
        <v>10</v>
      </c>
      <c r="AL340" s="3">
        <v>16</v>
      </c>
      <c r="AM340" s="3">
        <v>7</v>
      </c>
    </row>
    <row r="341" spans="14:39" hidden="1" outlineLevel="1" x14ac:dyDescent="0.25">
      <c r="N341">
        <v>7</v>
      </c>
      <c r="O341">
        <v>8771.0633674361306</v>
      </c>
      <c r="P341">
        <v>44</v>
      </c>
      <c r="Q341">
        <v>7.8579998</v>
      </c>
      <c r="R341">
        <v>1011</v>
      </c>
      <c r="S341">
        <v>1089</v>
      </c>
      <c r="T341">
        <v>1166</v>
      </c>
      <c r="U341">
        <v>1244</v>
      </c>
      <c r="V341">
        <v>701</v>
      </c>
      <c r="W341">
        <v>674</v>
      </c>
      <c r="X341">
        <v>711</v>
      </c>
      <c r="Y341">
        <v>648</v>
      </c>
      <c r="Z341">
        <v>657</v>
      </c>
      <c r="AA341">
        <v>615</v>
      </c>
      <c r="AB341">
        <v>592</v>
      </c>
      <c r="AC341">
        <v>605</v>
      </c>
      <c r="AD341">
        <v>632</v>
      </c>
      <c r="AE341">
        <v>644</v>
      </c>
      <c r="AF341">
        <v>53</v>
      </c>
      <c r="AG341">
        <v>49.099998499999998</v>
      </c>
      <c r="AH341">
        <v>41.599998499999998</v>
      </c>
      <c r="AI341">
        <v>0</v>
      </c>
      <c r="AJ341">
        <v>3.2</v>
      </c>
      <c r="AK341">
        <v>1.9</v>
      </c>
      <c r="AL341" s="3">
        <v>5508</v>
      </c>
      <c r="AM341" s="3">
        <v>7</v>
      </c>
    </row>
    <row r="342" spans="14:39" hidden="1" outlineLevel="1" x14ac:dyDescent="0.25">
      <c r="N342">
        <v>8</v>
      </c>
      <c r="O342">
        <v>1788.5878880933899</v>
      </c>
      <c r="P342">
        <v>44</v>
      </c>
      <c r="Q342">
        <v>16.209999100000001</v>
      </c>
      <c r="R342">
        <v>714</v>
      </c>
      <c r="S342">
        <v>769</v>
      </c>
      <c r="T342">
        <v>823</v>
      </c>
      <c r="U342">
        <v>878</v>
      </c>
      <c r="V342">
        <v>495</v>
      </c>
      <c r="W342">
        <v>476</v>
      </c>
      <c r="X342">
        <v>500</v>
      </c>
      <c r="Y342">
        <v>456</v>
      </c>
      <c r="Z342">
        <v>406</v>
      </c>
      <c r="AA342">
        <v>380</v>
      </c>
      <c r="AB342">
        <v>367</v>
      </c>
      <c r="AC342">
        <v>375</v>
      </c>
      <c r="AD342">
        <v>353</v>
      </c>
      <c r="AE342">
        <v>360</v>
      </c>
      <c r="AF342">
        <v>62</v>
      </c>
      <c r="AG342">
        <v>51</v>
      </c>
      <c r="AH342">
        <v>34.900001500000002</v>
      </c>
      <c r="AI342">
        <v>0</v>
      </c>
      <c r="AJ342">
        <v>3</v>
      </c>
      <c r="AK342">
        <v>1.7</v>
      </c>
      <c r="AL342" s="3">
        <v>8024</v>
      </c>
      <c r="AM342" s="3">
        <v>7</v>
      </c>
    </row>
    <row r="343" spans="14:39" hidden="1" outlineLevel="1" x14ac:dyDescent="0.25">
      <c r="N343">
        <v>9</v>
      </c>
      <c r="O343">
        <v>5268.63334376065</v>
      </c>
      <c r="P343">
        <v>73</v>
      </c>
      <c r="Q343">
        <v>13.414999999999999</v>
      </c>
      <c r="R343">
        <v>927</v>
      </c>
      <c r="S343">
        <v>999</v>
      </c>
      <c r="T343">
        <v>1069</v>
      </c>
      <c r="U343">
        <v>1141</v>
      </c>
      <c r="V343">
        <v>643</v>
      </c>
      <c r="W343">
        <v>572</v>
      </c>
      <c r="X343">
        <v>554</v>
      </c>
      <c r="Y343">
        <v>525</v>
      </c>
      <c r="Z343">
        <v>530</v>
      </c>
      <c r="AA343">
        <v>508</v>
      </c>
      <c r="AB343">
        <v>462</v>
      </c>
      <c r="AC343">
        <v>460</v>
      </c>
      <c r="AD343">
        <v>426</v>
      </c>
      <c r="AE343">
        <v>410</v>
      </c>
      <c r="AF343">
        <v>129</v>
      </c>
      <c r="AG343">
        <v>39.700000799999998</v>
      </c>
      <c r="AH343">
        <v>37.200000799999998</v>
      </c>
      <c r="AI343">
        <v>0</v>
      </c>
      <c r="AJ343">
        <v>7.9000000999999997</v>
      </c>
      <c r="AK343">
        <v>3.0999998999999998</v>
      </c>
      <c r="AL343" s="3">
        <v>8626</v>
      </c>
      <c r="AM343" s="3">
        <v>7</v>
      </c>
    </row>
    <row r="344" spans="14:39" hidden="1" outlineLevel="1" x14ac:dyDescent="0.25">
      <c r="N344">
        <v>10</v>
      </c>
      <c r="O344">
        <v>5279.9959530362703</v>
      </c>
      <c r="P344" t="s">
        <v>1747</v>
      </c>
      <c r="Q344">
        <v>12.015999799999999</v>
      </c>
      <c r="R344">
        <v>4717</v>
      </c>
      <c r="S344">
        <v>5059</v>
      </c>
      <c r="T344">
        <v>5398</v>
      </c>
      <c r="U344">
        <v>5740</v>
      </c>
      <c r="V344">
        <v>3355</v>
      </c>
      <c r="W344">
        <v>3280</v>
      </c>
      <c r="X344">
        <v>3330</v>
      </c>
      <c r="Y344">
        <v>3340</v>
      </c>
      <c r="Z344">
        <v>3562</v>
      </c>
      <c r="AA344">
        <v>3280</v>
      </c>
      <c r="AB344">
        <v>2855</v>
      </c>
      <c r="AC344">
        <v>2765</v>
      </c>
      <c r="AD344">
        <v>2850</v>
      </c>
      <c r="AE344">
        <v>2855</v>
      </c>
      <c r="AF344">
        <v>795</v>
      </c>
      <c r="AG344">
        <v>48.5</v>
      </c>
      <c r="AH344">
        <v>25.299999199999998</v>
      </c>
      <c r="AI344">
        <v>0</v>
      </c>
      <c r="AJ344">
        <v>6.4000000999999997</v>
      </c>
      <c r="AK344">
        <v>2.5</v>
      </c>
      <c r="AL344" s="3">
        <v>40314</v>
      </c>
      <c r="AM344" s="3">
        <v>7</v>
      </c>
    </row>
    <row r="345" spans="14:39" hidden="1" outlineLevel="1" x14ac:dyDescent="0.25">
      <c r="N345">
        <v>11</v>
      </c>
      <c r="O345">
        <v>36497.955110756397</v>
      </c>
      <c r="P345" t="s">
        <v>1747</v>
      </c>
      <c r="Q345">
        <v>6.9120001999999996</v>
      </c>
      <c r="R345">
        <v>4520</v>
      </c>
      <c r="S345">
        <v>4848</v>
      </c>
      <c r="T345">
        <v>5173</v>
      </c>
      <c r="U345">
        <v>5501</v>
      </c>
      <c r="V345">
        <v>3215</v>
      </c>
      <c r="W345">
        <v>3515</v>
      </c>
      <c r="X345">
        <v>3350</v>
      </c>
      <c r="Y345">
        <v>3320</v>
      </c>
      <c r="Z345">
        <v>3539</v>
      </c>
      <c r="AA345">
        <v>3260</v>
      </c>
      <c r="AB345">
        <v>3095</v>
      </c>
      <c r="AC345">
        <v>2900</v>
      </c>
      <c r="AD345">
        <v>2860</v>
      </c>
      <c r="AE345">
        <v>2995</v>
      </c>
      <c r="AF345">
        <v>739</v>
      </c>
      <c r="AG345">
        <v>49</v>
      </c>
      <c r="AH345">
        <v>25.5</v>
      </c>
      <c r="AI345">
        <v>0</v>
      </c>
      <c r="AJ345">
        <v>10.300000199999999</v>
      </c>
      <c r="AK345">
        <v>2.5</v>
      </c>
      <c r="AL345" s="3">
        <v>22222</v>
      </c>
      <c r="AM345" s="3">
        <v>7</v>
      </c>
    </row>
    <row r="346" spans="14:39" hidden="1" outlineLevel="1" x14ac:dyDescent="0.25">
      <c r="N346">
        <v>12</v>
      </c>
      <c r="O346">
        <v>5337.9535342234803</v>
      </c>
      <c r="P346">
        <v>248</v>
      </c>
      <c r="Q346">
        <v>11.9139996</v>
      </c>
      <c r="R346">
        <v>141</v>
      </c>
      <c r="S346">
        <v>152</v>
      </c>
      <c r="T346">
        <v>163</v>
      </c>
      <c r="U346">
        <v>174</v>
      </c>
      <c r="V346">
        <v>98</v>
      </c>
      <c r="W346">
        <v>88</v>
      </c>
      <c r="X346">
        <v>105</v>
      </c>
      <c r="Y346">
        <v>100</v>
      </c>
      <c r="Z346">
        <v>98</v>
      </c>
      <c r="AA346">
        <v>94</v>
      </c>
      <c r="AB346">
        <v>99</v>
      </c>
      <c r="AC346">
        <v>110</v>
      </c>
      <c r="AD346">
        <v>97</v>
      </c>
      <c r="AE346">
        <v>97</v>
      </c>
      <c r="AF346">
        <v>5</v>
      </c>
      <c r="AG346">
        <v>40.200000799999998</v>
      </c>
      <c r="AH346">
        <v>53.599998499999998</v>
      </c>
      <c r="AI346">
        <v>0</v>
      </c>
      <c r="AJ346">
        <v>2</v>
      </c>
      <c r="AK346">
        <v>1.1000000000000001</v>
      </c>
      <c r="AL346" s="3">
        <v>1168</v>
      </c>
      <c r="AM346" s="3">
        <v>7</v>
      </c>
    </row>
    <row r="347" spans="14:39" hidden="1" outlineLevel="1" x14ac:dyDescent="0.25">
      <c r="N347">
        <v>14</v>
      </c>
      <c r="O347">
        <v>1547.5426935676201</v>
      </c>
      <c r="P347" t="s">
        <v>1750</v>
      </c>
      <c r="Q347">
        <v>0.29299999999999998</v>
      </c>
      <c r="R347">
        <v>447</v>
      </c>
      <c r="S347">
        <v>466</v>
      </c>
      <c r="T347">
        <v>481</v>
      </c>
      <c r="U347">
        <v>497</v>
      </c>
      <c r="V347">
        <v>388</v>
      </c>
      <c r="W347">
        <v>388</v>
      </c>
      <c r="X347">
        <v>150</v>
      </c>
      <c r="Y347">
        <v>1</v>
      </c>
      <c r="Z347">
        <v>2</v>
      </c>
      <c r="AA347">
        <v>3</v>
      </c>
      <c r="AB347">
        <v>0</v>
      </c>
      <c r="AC347">
        <v>0</v>
      </c>
      <c r="AD347">
        <v>0</v>
      </c>
      <c r="AE347">
        <v>0</v>
      </c>
      <c r="AF347">
        <v>39</v>
      </c>
      <c r="AJ347">
        <v>10</v>
      </c>
      <c r="AL347" s="3">
        <v>114</v>
      </c>
      <c r="AM347" s="3">
        <v>7</v>
      </c>
    </row>
    <row r="348" spans="14:39" hidden="1" outlineLevel="1" x14ac:dyDescent="0.25">
      <c r="N348">
        <v>15</v>
      </c>
      <c r="O348">
        <v>4992.4909420917802</v>
      </c>
      <c r="P348">
        <v>73</v>
      </c>
      <c r="Q348">
        <v>0.94099999999999995</v>
      </c>
      <c r="R348">
        <v>1589</v>
      </c>
      <c r="S348">
        <v>1711</v>
      </c>
      <c r="T348">
        <v>1833</v>
      </c>
      <c r="U348">
        <v>1955</v>
      </c>
      <c r="V348">
        <v>1102</v>
      </c>
      <c r="W348">
        <v>1042</v>
      </c>
      <c r="X348">
        <v>1032</v>
      </c>
      <c r="Y348">
        <v>866</v>
      </c>
      <c r="Z348">
        <v>863</v>
      </c>
      <c r="AA348">
        <v>750</v>
      </c>
      <c r="AB348">
        <v>654</v>
      </c>
      <c r="AC348">
        <v>715</v>
      </c>
      <c r="AD348">
        <v>701</v>
      </c>
      <c r="AE348">
        <v>693</v>
      </c>
      <c r="AF348">
        <v>229</v>
      </c>
      <c r="AG348">
        <v>40.5</v>
      </c>
      <c r="AH348">
        <v>36.5</v>
      </c>
      <c r="AI348">
        <v>0</v>
      </c>
      <c r="AJ348">
        <v>5.9000000999999997</v>
      </c>
      <c r="AK348">
        <v>2.0999998999999998</v>
      </c>
      <c r="AL348" s="3">
        <v>1037</v>
      </c>
      <c r="AM348" s="3">
        <v>7</v>
      </c>
    </row>
    <row r="349" spans="14:39" hidden="1" outlineLevel="1" x14ac:dyDescent="0.25">
      <c r="N349">
        <v>16</v>
      </c>
      <c r="O349">
        <v>1592.10074277897</v>
      </c>
      <c r="P349" t="s">
        <v>1745</v>
      </c>
      <c r="Q349">
        <v>0.30199999999999999</v>
      </c>
      <c r="R349">
        <v>734</v>
      </c>
      <c r="S349">
        <v>766</v>
      </c>
      <c r="T349">
        <v>791</v>
      </c>
      <c r="U349">
        <v>817</v>
      </c>
      <c r="V349">
        <v>638</v>
      </c>
      <c r="W349">
        <v>638</v>
      </c>
      <c r="X349">
        <v>805</v>
      </c>
      <c r="Y349">
        <v>1</v>
      </c>
      <c r="Z349">
        <v>2</v>
      </c>
      <c r="AA349">
        <v>3</v>
      </c>
      <c r="AB349">
        <v>0</v>
      </c>
      <c r="AC349">
        <v>0</v>
      </c>
      <c r="AD349">
        <v>0</v>
      </c>
      <c r="AE349">
        <v>0</v>
      </c>
      <c r="AF349">
        <v>64</v>
      </c>
      <c r="AJ349">
        <v>10</v>
      </c>
      <c r="AL349" s="3">
        <v>193</v>
      </c>
      <c r="AM349" s="3">
        <v>7</v>
      </c>
    </row>
    <row r="350" spans="14:39" hidden="1" outlineLevel="1" x14ac:dyDescent="0.25">
      <c r="N350">
        <v>17</v>
      </c>
      <c r="O350">
        <v>36458.398327769799</v>
      </c>
      <c r="P350" t="s">
        <v>1748</v>
      </c>
      <c r="Q350">
        <v>6.9039998000000002</v>
      </c>
      <c r="R350">
        <v>4520</v>
      </c>
      <c r="S350">
        <v>4848</v>
      </c>
      <c r="T350">
        <v>5173</v>
      </c>
      <c r="U350">
        <v>5501</v>
      </c>
      <c r="V350">
        <v>3215</v>
      </c>
      <c r="W350">
        <v>3515</v>
      </c>
      <c r="X350">
        <v>3350</v>
      </c>
      <c r="Y350">
        <v>3320</v>
      </c>
      <c r="Z350">
        <v>3539</v>
      </c>
      <c r="AA350">
        <v>3260</v>
      </c>
      <c r="AB350">
        <v>3095</v>
      </c>
      <c r="AC350">
        <v>2900</v>
      </c>
      <c r="AD350">
        <v>2860</v>
      </c>
      <c r="AE350">
        <v>2995</v>
      </c>
      <c r="AF350">
        <v>739</v>
      </c>
      <c r="AG350">
        <v>49</v>
      </c>
      <c r="AH350">
        <v>25.5</v>
      </c>
      <c r="AI350">
        <v>0</v>
      </c>
      <c r="AJ350">
        <v>10.300000199999999</v>
      </c>
      <c r="AK350">
        <v>2.5</v>
      </c>
      <c r="AL350" s="3">
        <v>22196</v>
      </c>
      <c r="AM350" s="3">
        <v>7</v>
      </c>
    </row>
    <row r="351" spans="14:39" hidden="1" outlineLevel="1" x14ac:dyDescent="0.25">
      <c r="N351">
        <v>19</v>
      </c>
      <c r="O351">
        <v>1630.17779237934</v>
      </c>
      <c r="P351" t="s">
        <v>1746</v>
      </c>
      <c r="Q351">
        <v>0.308</v>
      </c>
      <c r="R351">
        <v>66</v>
      </c>
      <c r="S351">
        <v>68</v>
      </c>
      <c r="T351">
        <v>71</v>
      </c>
      <c r="U351">
        <v>73</v>
      </c>
      <c r="V351">
        <v>57</v>
      </c>
      <c r="W351">
        <v>57</v>
      </c>
      <c r="X351">
        <v>45</v>
      </c>
      <c r="Y351">
        <v>1</v>
      </c>
      <c r="Z351">
        <v>2</v>
      </c>
      <c r="AA351">
        <v>3</v>
      </c>
      <c r="AB351">
        <v>0</v>
      </c>
      <c r="AC351">
        <v>0</v>
      </c>
      <c r="AD351">
        <v>0</v>
      </c>
      <c r="AE351">
        <v>0</v>
      </c>
      <c r="AF351">
        <v>6</v>
      </c>
      <c r="AJ351">
        <v>10</v>
      </c>
      <c r="AL351" s="3">
        <v>18</v>
      </c>
      <c r="AM351" s="3">
        <v>7</v>
      </c>
    </row>
    <row r="352" spans="14:39" hidden="1" outlineLevel="1" x14ac:dyDescent="0.25">
      <c r="N352">
        <v>20</v>
      </c>
      <c r="O352">
        <v>5962.9791507250802</v>
      </c>
      <c r="P352">
        <v>73</v>
      </c>
      <c r="Q352">
        <v>11.21</v>
      </c>
      <c r="R352">
        <v>1119</v>
      </c>
      <c r="S352">
        <v>1205</v>
      </c>
      <c r="T352">
        <v>1290</v>
      </c>
      <c r="U352">
        <v>1377</v>
      </c>
      <c r="V352">
        <v>776</v>
      </c>
      <c r="W352">
        <v>682</v>
      </c>
      <c r="X352">
        <v>750</v>
      </c>
      <c r="Y352">
        <v>788</v>
      </c>
      <c r="Z352">
        <v>853</v>
      </c>
      <c r="AA352">
        <v>735</v>
      </c>
      <c r="AB352">
        <v>749</v>
      </c>
      <c r="AC352">
        <v>745</v>
      </c>
      <c r="AD352">
        <v>671</v>
      </c>
      <c r="AE352">
        <v>663</v>
      </c>
      <c r="AF352">
        <v>188</v>
      </c>
      <c r="AG352">
        <v>34.200000799999998</v>
      </c>
      <c r="AH352">
        <v>36.5</v>
      </c>
      <c r="AI352">
        <v>0</v>
      </c>
      <c r="AJ352">
        <v>10.300000199999999</v>
      </c>
      <c r="AK352">
        <v>5.1999997999999996</v>
      </c>
      <c r="AL352" s="3">
        <v>8699</v>
      </c>
      <c r="AM352" s="3">
        <v>7</v>
      </c>
    </row>
    <row r="353" spans="14:39" hidden="1" outlineLevel="1" x14ac:dyDescent="0.25">
      <c r="N353">
        <v>22</v>
      </c>
      <c r="O353">
        <v>2449.9964173677899</v>
      </c>
      <c r="P353">
        <v>73</v>
      </c>
      <c r="Q353">
        <v>0.46300000000000002</v>
      </c>
      <c r="R353">
        <v>1619</v>
      </c>
      <c r="S353">
        <v>1744</v>
      </c>
      <c r="T353">
        <v>1868</v>
      </c>
      <c r="U353">
        <v>1992</v>
      </c>
      <c r="V353">
        <v>1123</v>
      </c>
      <c r="W353">
        <v>1065</v>
      </c>
      <c r="X353">
        <v>1054</v>
      </c>
      <c r="Y353">
        <v>884</v>
      </c>
      <c r="Z353">
        <v>881</v>
      </c>
      <c r="AA353">
        <v>765</v>
      </c>
      <c r="AB353">
        <v>779</v>
      </c>
      <c r="AC353">
        <v>728</v>
      </c>
      <c r="AD353">
        <v>714</v>
      </c>
      <c r="AE353">
        <v>706</v>
      </c>
      <c r="AF353">
        <v>158</v>
      </c>
      <c r="AG353">
        <v>44</v>
      </c>
      <c r="AH353">
        <v>39.700000799999998</v>
      </c>
      <c r="AI353">
        <v>0</v>
      </c>
      <c r="AJ353">
        <v>0</v>
      </c>
      <c r="AK353">
        <v>2.2000000000000002</v>
      </c>
      <c r="AL353" s="3">
        <v>520</v>
      </c>
      <c r="AM353" s="3">
        <v>7</v>
      </c>
    </row>
    <row r="354" spans="14:39" hidden="1" outlineLevel="1" x14ac:dyDescent="0.25">
      <c r="N354">
        <v>24</v>
      </c>
      <c r="O354">
        <v>5279.6367334320903</v>
      </c>
      <c r="P354" t="s">
        <v>1748</v>
      </c>
      <c r="Q354">
        <v>12.010999699999999</v>
      </c>
      <c r="R354">
        <v>4717</v>
      </c>
      <c r="S354">
        <v>5059</v>
      </c>
      <c r="T354">
        <v>5398</v>
      </c>
      <c r="U354">
        <v>5740</v>
      </c>
      <c r="V354">
        <v>3355</v>
      </c>
      <c r="W354">
        <v>3280</v>
      </c>
      <c r="X354">
        <v>3330</v>
      </c>
      <c r="Y354">
        <v>3340</v>
      </c>
      <c r="Z354">
        <v>3562</v>
      </c>
      <c r="AA354">
        <v>3280</v>
      </c>
      <c r="AB354">
        <v>2855</v>
      </c>
      <c r="AC354">
        <v>2765</v>
      </c>
      <c r="AD354">
        <v>2850</v>
      </c>
      <c r="AE354">
        <v>2855</v>
      </c>
      <c r="AF354">
        <v>795</v>
      </c>
      <c r="AG354">
        <v>48.5</v>
      </c>
      <c r="AH354">
        <v>25.299999199999998</v>
      </c>
      <c r="AI354">
        <v>0</v>
      </c>
      <c r="AJ354">
        <v>6.4000000999999997</v>
      </c>
      <c r="AK354">
        <v>2.5</v>
      </c>
      <c r="AL354" s="3">
        <v>40297</v>
      </c>
      <c r="AM354" s="3">
        <v>7</v>
      </c>
    </row>
    <row r="355" spans="14:39" collapsed="1" x14ac:dyDescent="0.25">
      <c r="AK355" t="s">
        <v>1800</v>
      </c>
      <c r="AL355" s="274">
        <f>SUM(AL285:AL354)</f>
        <v>1198067</v>
      </c>
      <c r="AM355" s="3">
        <v>7</v>
      </c>
    </row>
    <row r="357" spans="14:39" x14ac:dyDescent="0.25">
      <c r="N357" s="1" t="s">
        <v>1786</v>
      </c>
      <c r="AL357" s="116" t="s">
        <v>1786</v>
      </c>
    </row>
    <row r="358" spans="14:39" x14ac:dyDescent="0.25">
      <c r="N358" t="s">
        <v>474</v>
      </c>
      <c r="O358" t="s">
        <v>1773</v>
      </c>
      <c r="P358" t="s">
        <v>1772</v>
      </c>
      <c r="Q358" t="s">
        <v>1771</v>
      </c>
      <c r="R358" t="s">
        <v>1770</v>
      </c>
      <c r="S358" t="s">
        <v>1769</v>
      </c>
      <c r="T358" t="s">
        <v>1768</v>
      </c>
      <c r="U358" t="s">
        <v>1767</v>
      </c>
      <c r="V358" t="s">
        <v>1766</v>
      </c>
      <c r="W358" t="s">
        <v>1765</v>
      </c>
      <c r="X358" t="s">
        <v>1764</v>
      </c>
      <c r="Y358" t="s">
        <v>1763</v>
      </c>
      <c r="Z358" t="s">
        <v>1762</v>
      </c>
      <c r="AA358" t="s">
        <v>1761</v>
      </c>
      <c r="AB358" t="s">
        <v>1760</v>
      </c>
      <c r="AC358" t="s">
        <v>1759</v>
      </c>
      <c r="AD358" t="s">
        <v>1758</v>
      </c>
      <c r="AE358" t="s">
        <v>1757</v>
      </c>
      <c r="AF358" t="s">
        <v>1756</v>
      </c>
      <c r="AG358" t="s">
        <v>1755</v>
      </c>
      <c r="AH358" t="s">
        <v>1754</v>
      </c>
      <c r="AI358" t="s">
        <v>1753</v>
      </c>
      <c r="AJ358" t="s">
        <v>1752</v>
      </c>
      <c r="AK358" t="s">
        <v>1751</v>
      </c>
      <c r="AL358" s="3" t="s">
        <v>1902</v>
      </c>
      <c r="AM358" s="3" t="s">
        <v>239</v>
      </c>
    </row>
    <row r="359" spans="14:39" hidden="1" outlineLevel="1" x14ac:dyDescent="0.25">
      <c r="N359">
        <v>1</v>
      </c>
      <c r="O359">
        <v>2495.1246877349699</v>
      </c>
      <c r="P359" t="s">
        <v>1785</v>
      </c>
      <c r="Q359">
        <v>0.51300000000000001</v>
      </c>
      <c r="R359">
        <v>1767</v>
      </c>
      <c r="S359">
        <v>0</v>
      </c>
      <c r="T359">
        <v>0</v>
      </c>
      <c r="U359">
        <v>0</v>
      </c>
      <c r="V359">
        <v>1360</v>
      </c>
      <c r="W359">
        <v>1</v>
      </c>
      <c r="X359">
        <v>2</v>
      </c>
      <c r="Y359">
        <v>3</v>
      </c>
      <c r="Z359">
        <v>0</v>
      </c>
      <c r="AA359">
        <v>0</v>
      </c>
      <c r="AB359">
        <v>0</v>
      </c>
      <c r="AC359">
        <v>0</v>
      </c>
      <c r="AD359">
        <v>0</v>
      </c>
      <c r="AE359">
        <v>0</v>
      </c>
      <c r="AF359">
        <v>136</v>
      </c>
      <c r="AJ359">
        <v>10</v>
      </c>
      <c r="AL359" s="3">
        <v>698</v>
      </c>
      <c r="AM359" s="3">
        <v>8</v>
      </c>
    </row>
    <row r="360" spans="14:39" hidden="1" outlineLevel="1" x14ac:dyDescent="0.25">
      <c r="N360">
        <v>2</v>
      </c>
      <c r="O360">
        <v>58467.9441662151</v>
      </c>
      <c r="P360">
        <v>44</v>
      </c>
      <c r="Q360">
        <v>11.067999800000001</v>
      </c>
      <c r="R360">
        <v>886</v>
      </c>
      <c r="S360">
        <v>967</v>
      </c>
      <c r="T360">
        <v>1049</v>
      </c>
      <c r="U360">
        <v>1130</v>
      </c>
      <c r="V360">
        <v>562</v>
      </c>
      <c r="W360">
        <v>540</v>
      </c>
      <c r="X360">
        <v>600</v>
      </c>
      <c r="Y360">
        <v>547</v>
      </c>
      <c r="Z360">
        <v>543</v>
      </c>
      <c r="AA360">
        <v>508</v>
      </c>
      <c r="AB360">
        <v>479</v>
      </c>
      <c r="AC360">
        <v>490</v>
      </c>
      <c r="AD360">
        <v>507</v>
      </c>
      <c r="AE360">
        <v>517</v>
      </c>
      <c r="AF360">
        <v>34</v>
      </c>
      <c r="AG360">
        <v>55.700000799999998</v>
      </c>
      <c r="AH360">
        <v>32.900001500000002</v>
      </c>
      <c r="AI360">
        <v>0</v>
      </c>
      <c r="AJ360">
        <v>5.9000000999999997</v>
      </c>
      <c r="AK360">
        <v>5.4000000999999997</v>
      </c>
      <c r="AL360" s="3">
        <v>6220</v>
      </c>
      <c r="AM360" s="3">
        <v>8</v>
      </c>
    </row>
    <row r="361" spans="14:39" hidden="1" outlineLevel="1" x14ac:dyDescent="0.25">
      <c r="N361">
        <v>3</v>
      </c>
      <c r="O361">
        <v>2247.6988470268302</v>
      </c>
      <c r="P361" t="s">
        <v>1784</v>
      </c>
      <c r="Q361">
        <v>0.42199999999999999</v>
      </c>
      <c r="R361">
        <v>1923</v>
      </c>
      <c r="S361">
        <v>0</v>
      </c>
      <c r="T361">
        <v>0</v>
      </c>
      <c r="U361">
        <v>0</v>
      </c>
      <c r="V361">
        <v>1480</v>
      </c>
      <c r="W361">
        <v>1</v>
      </c>
      <c r="X361">
        <v>2</v>
      </c>
      <c r="Y361">
        <v>3</v>
      </c>
      <c r="Z361">
        <v>0</v>
      </c>
      <c r="AA361">
        <v>0</v>
      </c>
      <c r="AB361">
        <v>0</v>
      </c>
      <c r="AC361">
        <v>0</v>
      </c>
      <c r="AD361">
        <v>0</v>
      </c>
      <c r="AE361">
        <v>0</v>
      </c>
      <c r="AF361">
        <v>148</v>
      </c>
      <c r="AJ361">
        <v>10</v>
      </c>
      <c r="AL361" s="3">
        <v>625</v>
      </c>
      <c r="AM361" s="3">
        <v>8</v>
      </c>
    </row>
    <row r="362" spans="14:39" hidden="1" outlineLevel="1" x14ac:dyDescent="0.25">
      <c r="N362">
        <v>4</v>
      </c>
      <c r="O362">
        <v>5936.7397692939003</v>
      </c>
      <c r="P362" t="s">
        <v>1783</v>
      </c>
      <c r="Q362">
        <v>2.7650001</v>
      </c>
      <c r="R362">
        <v>13480</v>
      </c>
      <c r="S362">
        <v>14402</v>
      </c>
      <c r="T362">
        <v>15324</v>
      </c>
      <c r="U362">
        <v>16235</v>
      </c>
      <c r="V362">
        <v>9804</v>
      </c>
      <c r="W362">
        <v>9078</v>
      </c>
      <c r="X362">
        <v>8334</v>
      </c>
      <c r="Y362">
        <v>8118</v>
      </c>
      <c r="Z362">
        <v>7344</v>
      </c>
      <c r="AA362">
        <v>5543</v>
      </c>
      <c r="AB362">
        <v>5259</v>
      </c>
      <c r="AC362">
        <v>4990</v>
      </c>
      <c r="AD362">
        <v>4805</v>
      </c>
      <c r="AE362">
        <v>4563</v>
      </c>
      <c r="AF362">
        <v>1137</v>
      </c>
      <c r="AG362">
        <v>56.099998499999998</v>
      </c>
      <c r="AH362">
        <v>27.899999600000001</v>
      </c>
      <c r="AI362">
        <v>0.1</v>
      </c>
      <c r="AJ362">
        <v>3.8</v>
      </c>
      <c r="AK362">
        <v>4.3000002000000004</v>
      </c>
      <c r="AL362" s="3">
        <v>27108</v>
      </c>
      <c r="AM362" s="3">
        <v>8</v>
      </c>
    </row>
    <row r="363" spans="14:39" hidden="1" outlineLevel="1" x14ac:dyDescent="0.25">
      <c r="N363">
        <v>5</v>
      </c>
      <c r="O363">
        <v>5454.7206849858003</v>
      </c>
      <c r="P363" t="s">
        <v>1748</v>
      </c>
      <c r="Q363">
        <v>1.4170001000000001</v>
      </c>
      <c r="R363">
        <v>23488</v>
      </c>
      <c r="S363">
        <v>25304</v>
      </c>
      <c r="T363">
        <v>27136</v>
      </c>
      <c r="U363">
        <v>28951</v>
      </c>
      <c r="V363">
        <v>16210</v>
      </c>
      <c r="W363">
        <v>14615</v>
      </c>
      <c r="X363">
        <v>15630</v>
      </c>
      <c r="Y363">
        <v>14090</v>
      </c>
      <c r="Z363">
        <v>14071</v>
      </c>
      <c r="AA363">
        <v>13725</v>
      </c>
      <c r="AB363">
        <v>14100</v>
      </c>
      <c r="AC363">
        <v>14355</v>
      </c>
      <c r="AD363">
        <v>13770</v>
      </c>
      <c r="AE363">
        <v>13855</v>
      </c>
      <c r="AF363">
        <v>1394</v>
      </c>
      <c r="AG363">
        <v>61.400001500000002</v>
      </c>
      <c r="AH363">
        <v>28.700000800000002</v>
      </c>
      <c r="AI363">
        <v>0</v>
      </c>
      <c r="AJ363">
        <v>2</v>
      </c>
      <c r="AK363">
        <v>1.3</v>
      </c>
      <c r="AL363" s="3">
        <v>22970</v>
      </c>
      <c r="AM363" s="3">
        <v>8</v>
      </c>
    </row>
    <row r="364" spans="14:39" hidden="1" outlineLevel="1" x14ac:dyDescent="0.25">
      <c r="N364">
        <v>6</v>
      </c>
      <c r="O364">
        <v>65017.969483927001</v>
      </c>
      <c r="P364">
        <v>44</v>
      </c>
      <c r="Q364">
        <v>12.321000099999999</v>
      </c>
      <c r="R364">
        <v>1844</v>
      </c>
      <c r="S364">
        <v>2012</v>
      </c>
      <c r="T364">
        <v>2181</v>
      </c>
      <c r="U364">
        <v>2350</v>
      </c>
      <c r="V364">
        <v>1169</v>
      </c>
      <c r="W364">
        <v>1206</v>
      </c>
      <c r="X364">
        <v>1290</v>
      </c>
      <c r="Y364">
        <v>1176</v>
      </c>
      <c r="Z364">
        <v>1036</v>
      </c>
      <c r="AA364">
        <v>969</v>
      </c>
      <c r="AB364">
        <v>944</v>
      </c>
      <c r="AC364">
        <v>965</v>
      </c>
      <c r="AD364">
        <v>690</v>
      </c>
      <c r="AE364">
        <v>703</v>
      </c>
      <c r="AF364">
        <v>47</v>
      </c>
      <c r="AG364">
        <v>56.900001500000002</v>
      </c>
      <c r="AH364">
        <v>36.900001500000002</v>
      </c>
      <c r="AI364">
        <v>0</v>
      </c>
      <c r="AJ364">
        <v>2</v>
      </c>
      <c r="AK364">
        <v>2.2000000000000002</v>
      </c>
      <c r="AL364" s="3">
        <v>14403</v>
      </c>
      <c r="AM364" s="3">
        <v>8</v>
      </c>
    </row>
    <row r="365" spans="14:39" hidden="1" outlineLevel="1" x14ac:dyDescent="0.25">
      <c r="N365">
        <v>7</v>
      </c>
      <c r="O365">
        <v>1547.37074110188</v>
      </c>
      <c r="P365" t="s">
        <v>1750</v>
      </c>
      <c r="Q365">
        <v>0.29299999999999998</v>
      </c>
      <c r="R365">
        <v>6185</v>
      </c>
      <c r="S365">
        <v>6588</v>
      </c>
      <c r="T365">
        <v>6947</v>
      </c>
      <c r="U365">
        <v>7306</v>
      </c>
      <c r="V365">
        <v>4791</v>
      </c>
      <c r="W365">
        <v>4791</v>
      </c>
      <c r="X365">
        <v>4405</v>
      </c>
      <c r="Y365">
        <v>1</v>
      </c>
      <c r="Z365">
        <v>2</v>
      </c>
      <c r="AA365">
        <v>3</v>
      </c>
      <c r="AB365">
        <v>0</v>
      </c>
      <c r="AC365">
        <v>0</v>
      </c>
      <c r="AD365">
        <v>0</v>
      </c>
      <c r="AE365">
        <v>0</v>
      </c>
      <c r="AF365">
        <v>479</v>
      </c>
      <c r="AJ365">
        <v>10</v>
      </c>
      <c r="AL365" s="3">
        <v>1404</v>
      </c>
      <c r="AM365" s="3">
        <v>8</v>
      </c>
    </row>
    <row r="366" spans="14:39" hidden="1" outlineLevel="1" x14ac:dyDescent="0.25">
      <c r="N366">
        <v>8</v>
      </c>
      <c r="O366">
        <v>5410.1404992341704</v>
      </c>
      <c r="P366">
        <v>73</v>
      </c>
      <c r="Q366">
        <v>18.670999500000001</v>
      </c>
      <c r="R366">
        <v>1547</v>
      </c>
      <c r="S366">
        <v>1666</v>
      </c>
      <c r="T366">
        <v>1784</v>
      </c>
      <c r="U366">
        <v>1904</v>
      </c>
      <c r="V366">
        <v>1073</v>
      </c>
      <c r="W366">
        <v>1018</v>
      </c>
      <c r="X366">
        <v>1008</v>
      </c>
      <c r="Y366">
        <v>882</v>
      </c>
      <c r="Z366">
        <v>879</v>
      </c>
      <c r="AA366">
        <v>843</v>
      </c>
      <c r="AB366">
        <v>749</v>
      </c>
      <c r="AC366">
        <v>700</v>
      </c>
      <c r="AD366">
        <v>716</v>
      </c>
      <c r="AE366">
        <v>689</v>
      </c>
      <c r="AF366">
        <v>210</v>
      </c>
      <c r="AG366">
        <v>41.200000799999998</v>
      </c>
      <c r="AH366">
        <v>37.200000799999998</v>
      </c>
      <c r="AI366">
        <v>0</v>
      </c>
      <c r="AJ366">
        <v>7.9000000999999997</v>
      </c>
      <c r="AK366">
        <v>2.0999998999999998</v>
      </c>
      <c r="AL366" s="3">
        <v>20034</v>
      </c>
      <c r="AM366" s="3">
        <v>8</v>
      </c>
    </row>
    <row r="367" spans="14:39" hidden="1" outlineLevel="1" x14ac:dyDescent="0.25">
      <c r="N367">
        <v>9</v>
      </c>
      <c r="O367">
        <v>301.10077415111698</v>
      </c>
      <c r="P367" t="s">
        <v>1779</v>
      </c>
      <c r="Q367">
        <v>5.7000000000000002E-2</v>
      </c>
      <c r="R367">
        <v>2440</v>
      </c>
      <c r="S367">
        <v>2662</v>
      </c>
      <c r="T367">
        <v>2887</v>
      </c>
      <c r="U367">
        <v>3109</v>
      </c>
      <c r="V367">
        <v>1547</v>
      </c>
      <c r="W367">
        <v>1430</v>
      </c>
      <c r="X367">
        <v>1614</v>
      </c>
      <c r="Y367">
        <v>1619</v>
      </c>
      <c r="Z367">
        <v>1560</v>
      </c>
      <c r="AA367">
        <v>1459</v>
      </c>
      <c r="AB367">
        <v>1433</v>
      </c>
      <c r="AC367">
        <v>1465</v>
      </c>
      <c r="AD367">
        <v>1506</v>
      </c>
      <c r="AE367">
        <v>1535</v>
      </c>
      <c r="AF367">
        <v>39</v>
      </c>
      <c r="AG367">
        <v>55.599998499999998</v>
      </c>
      <c r="AH367">
        <v>37</v>
      </c>
      <c r="AI367">
        <v>0.2</v>
      </c>
      <c r="AJ367">
        <v>1.2</v>
      </c>
      <c r="AK367">
        <v>4.6999997999999996</v>
      </c>
      <c r="AL367" s="3">
        <v>88</v>
      </c>
      <c r="AM367" s="3">
        <v>8</v>
      </c>
    </row>
    <row r="368" spans="14:39" hidden="1" outlineLevel="1" x14ac:dyDescent="0.25">
      <c r="N368">
        <v>10</v>
      </c>
      <c r="O368">
        <v>76501.566496183004</v>
      </c>
      <c r="P368">
        <v>44</v>
      </c>
      <c r="Q368">
        <v>14.484999699999999</v>
      </c>
      <c r="R368">
        <v>805</v>
      </c>
      <c r="S368">
        <v>867</v>
      </c>
      <c r="T368">
        <v>928</v>
      </c>
      <c r="U368">
        <v>990</v>
      </c>
      <c r="V368">
        <v>558</v>
      </c>
      <c r="W368">
        <v>535</v>
      </c>
      <c r="X368">
        <v>601</v>
      </c>
      <c r="Y368">
        <v>548</v>
      </c>
      <c r="Z368">
        <v>542</v>
      </c>
      <c r="AA368">
        <v>507</v>
      </c>
      <c r="AB368">
        <v>533</v>
      </c>
      <c r="AC368">
        <v>545</v>
      </c>
      <c r="AD368">
        <v>625</v>
      </c>
      <c r="AE368">
        <v>637</v>
      </c>
      <c r="AF368">
        <v>32</v>
      </c>
      <c r="AG368">
        <v>50.099998499999998</v>
      </c>
      <c r="AH368">
        <v>42.299999200000002</v>
      </c>
      <c r="AI368">
        <v>0</v>
      </c>
      <c r="AJ368">
        <v>3.8</v>
      </c>
      <c r="AK368">
        <v>1.9</v>
      </c>
      <c r="AL368" s="3">
        <v>8083</v>
      </c>
      <c r="AM368" s="3">
        <v>8</v>
      </c>
    </row>
    <row r="369" spans="14:39" hidden="1" outlineLevel="1" x14ac:dyDescent="0.25">
      <c r="N369">
        <v>11</v>
      </c>
      <c r="O369">
        <v>41489.487170281704</v>
      </c>
      <c r="P369">
        <v>44</v>
      </c>
      <c r="Q369">
        <v>7.8579998</v>
      </c>
      <c r="R369">
        <v>1011</v>
      </c>
      <c r="S369">
        <v>1089</v>
      </c>
      <c r="T369">
        <v>1166</v>
      </c>
      <c r="U369">
        <v>1244</v>
      </c>
      <c r="V369">
        <v>701</v>
      </c>
      <c r="W369">
        <v>674</v>
      </c>
      <c r="X369">
        <v>711</v>
      </c>
      <c r="Y369">
        <v>648</v>
      </c>
      <c r="Z369">
        <v>657</v>
      </c>
      <c r="AA369">
        <v>615</v>
      </c>
      <c r="AB369">
        <v>592</v>
      </c>
      <c r="AC369">
        <v>605</v>
      </c>
      <c r="AD369">
        <v>632</v>
      </c>
      <c r="AE369">
        <v>644</v>
      </c>
      <c r="AF369">
        <v>53</v>
      </c>
      <c r="AG369">
        <v>49.099998499999998</v>
      </c>
      <c r="AH369">
        <v>41.599998499999998</v>
      </c>
      <c r="AI369">
        <v>0</v>
      </c>
      <c r="AJ369">
        <v>3.2</v>
      </c>
      <c r="AK369">
        <v>1.9</v>
      </c>
      <c r="AL369" s="3">
        <v>5508</v>
      </c>
      <c r="AM369" s="3">
        <v>8</v>
      </c>
    </row>
    <row r="370" spans="14:39" hidden="1" outlineLevel="1" x14ac:dyDescent="0.25">
      <c r="N370">
        <v>12</v>
      </c>
      <c r="O370">
        <v>14801.985602979101</v>
      </c>
      <c r="P370" t="s">
        <v>1783</v>
      </c>
      <c r="Q370">
        <v>2.8159999999999998</v>
      </c>
      <c r="R370">
        <v>14482</v>
      </c>
      <c r="S370">
        <v>15472</v>
      </c>
      <c r="T370">
        <v>16462</v>
      </c>
      <c r="U370">
        <v>17441</v>
      </c>
      <c r="V370">
        <v>10532</v>
      </c>
      <c r="W370">
        <v>11042</v>
      </c>
      <c r="X370">
        <v>10205</v>
      </c>
      <c r="Y370">
        <v>9687</v>
      </c>
      <c r="Z370">
        <v>9659</v>
      </c>
      <c r="AA370">
        <v>9416</v>
      </c>
      <c r="AB370">
        <v>7900</v>
      </c>
      <c r="AC370">
        <v>7320</v>
      </c>
      <c r="AD370">
        <v>7055</v>
      </c>
      <c r="AE370">
        <v>6700</v>
      </c>
      <c r="AF370">
        <v>1043</v>
      </c>
      <c r="AG370">
        <v>57.099998499999998</v>
      </c>
      <c r="AH370">
        <v>28.5</v>
      </c>
      <c r="AI370">
        <v>0.1</v>
      </c>
      <c r="AJ370">
        <v>3.2</v>
      </c>
      <c r="AK370">
        <v>4.4000000999999997</v>
      </c>
      <c r="AL370" s="3">
        <v>29658</v>
      </c>
      <c r="AM370" s="3">
        <v>8</v>
      </c>
    </row>
    <row r="371" spans="14:39" hidden="1" outlineLevel="1" x14ac:dyDescent="0.25">
      <c r="N371">
        <v>13</v>
      </c>
      <c r="O371">
        <v>4695.0543157988895</v>
      </c>
      <c r="P371" t="s">
        <v>1778</v>
      </c>
      <c r="Q371">
        <v>1.552</v>
      </c>
      <c r="R371">
        <v>4311</v>
      </c>
      <c r="S371">
        <v>4605</v>
      </c>
      <c r="T371">
        <v>4900</v>
      </c>
      <c r="U371">
        <v>5192</v>
      </c>
      <c r="V371">
        <v>3135</v>
      </c>
      <c r="W371">
        <v>2897</v>
      </c>
      <c r="X371">
        <v>3270</v>
      </c>
      <c r="Y371">
        <v>3280</v>
      </c>
      <c r="Z371">
        <v>3172</v>
      </c>
      <c r="AA371">
        <v>2967</v>
      </c>
      <c r="AB371">
        <v>2690</v>
      </c>
      <c r="AC371">
        <v>2750</v>
      </c>
      <c r="AD371">
        <v>2825</v>
      </c>
      <c r="AE371">
        <v>2880</v>
      </c>
      <c r="AF371">
        <v>72</v>
      </c>
      <c r="AG371">
        <v>55.799999200000002</v>
      </c>
      <c r="AH371">
        <v>37.200000799999998</v>
      </c>
      <c r="AI371">
        <v>0</v>
      </c>
      <c r="AJ371">
        <v>1.5</v>
      </c>
      <c r="AK371">
        <v>4.6999997999999996</v>
      </c>
      <c r="AL371" s="3">
        <v>4866</v>
      </c>
      <c r="AM371" s="3">
        <v>8</v>
      </c>
    </row>
    <row r="372" spans="14:39" hidden="1" outlineLevel="1" x14ac:dyDescent="0.25">
      <c r="N372">
        <v>14</v>
      </c>
      <c r="O372">
        <v>100873.079565744</v>
      </c>
      <c r="P372">
        <v>44</v>
      </c>
      <c r="Q372">
        <v>19.086999899999999</v>
      </c>
      <c r="R372">
        <v>719</v>
      </c>
      <c r="S372">
        <v>785</v>
      </c>
      <c r="T372">
        <v>851</v>
      </c>
      <c r="U372">
        <v>917</v>
      </c>
      <c r="V372">
        <v>456</v>
      </c>
      <c r="W372">
        <v>490</v>
      </c>
      <c r="X372">
        <v>551</v>
      </c>
      <c r="Y372">
        <v>502</v>
      </c>
      <c r="Z372">
        <v>510</v>
      </c>
      <c r="AA372">
        <v>477</v>
      </c>
      <c r="AB372">
        <v>435</v>
      </c>
      <c r="AC372">
        <v>445</v>
      </c>
      <c r="AD372">
        <v>390</v>
      </c>
      <c r="AE372">
        <v>398</v>
      </c>
      <c r="AF372">
        <v>36</v>
      </c>
      <c r="AG372">
        <v>54.599998499999998</v>
      </c>
      <c r="AH372">
        <v>32.099998499999998</v>
      </c>
      <c r="AI372">
        <v>0.2</v>
      </c>
      <c r="AJ372">
        <v>6.9000000999999997</v>
      </c>
      <c r="AK372">
        <v>5.3000002000000004</v>
      </c>
      <c r="AL372" s="3">
        <v>8704</v>
      </c>
      <c r="AM372" s="3">
        <v>8</v>
      </c>
    </row>
    <row r="373" spans="14:39" hidden="1" outlineLevel="1" x14ac:dyDescent="0.25">
      <c r="N373">
        <v>15</v>
      </c>
      <c r="O373">
        <v>2801.9569436181</v>
      </c>
      <c r="P373">
        <v>44</v>
      </c>
      <c r="Q373">
        <v>0.52900000000000003</v>
      </c>
      <c r="R373">
        <v>25521</v>
      </c>
      <c r="S373">
        <v>27266</v>
      </c>
      <c r="T373">
        <v>29011</v>
      </c>
      <c r="U373">
        <v>30737</v>
      </c>
      <c r="V373">
        <v>18561</v>
      </c>
      <c r="W373">
        <v>18262</v>
      </c>
      <c r="X373">
        <v>18206</v>
      </c>
      <c r="Y373">
        <v>17574</v>
      </c>
      <c r="Z373">
        <v>16942</v>
      </c>
      <c r="AA373">
        <v>16108</v>
      </c>
      <c r="AB373">
        <v>15904</v>
      </c>
      <c r="AC373">
        <v>16155</v>
      </c>
      <c r="AD373">
        <v>15835</v>
      </c>
      <c r="AE373">
        <v>15743</v>
      </c>
      <c r="AF373">
        <v>353</v>
      </c>
      <c r="AG373">
        <v>56</v>
      </c>
      <c r="AH373">
        <v>37.400001500000002</v>
      </c>
      <c r="AI373">
        <v>0</v>
      </c>
      <c r="AJ373">
        <v>1.3</v>
      </c>
      <c r="AK373">
        <v>4.6999997999999996</v>
      </c>
      <c r="AL373" s="3">
        <v>9819</v>
      </c>
      <c r="AM373" s="3">
        <v>8</v>
      </c>
    </row>
    <row r="374" spans="14:39" hidden="1" outlineLevel="1" x14ac:dyDescent="0.25">
      <c r="N374">
        <v>16</v>
      </c>
      <c r="O374">
        <v>5279.8276038047597</v>
      </c>
      <c r="P374">
        <v>73</v>
      </c>
      <c r="Q374">
        <v>13.414999999999999</v>
      </c>
      <c r="R374">
        <v>927</v>
      </c>
      <c r="S374">
        <v>999</v>
      </c>
      <c r="T374">
        <v>1069</v>
      </c>
      <c r="U374">
        <v>1141</v>
      </c>
      <c r="V374">
        <v>643</v>
      </c>
      <c r="W374">
        <v>572</v>
      </c>
      <c r="X374">
        <v>554</v>
      </c>
      <c r="Y374">
        <v>525</v>
      </c>
      <c r="Z374">
        <v>530</v>
      </c>
      <c r="AA374">
        <v>508</v>
      </c>
      <c r="AB374">
        <v>462</v>
      </c>
      <c r="AC374">
        <v>460</v>
      </c>
      <c r="AD374">
        <v>426</v>
      </c>
      <c r="AE374">
        <v>410</v>
      </c>
      <c r="AF374">
        <v>129</v>
      </c>
      <c r="AG374">
        <v>39.700000799999998</v>
      </c>
      <c r="AH374">
        <v>37.200000799999998</v>
      </c>
      <c r="AI374">
        <v>0</v>
      </c>
      <c r="AJ374">
        <v>7.9000000999999997</v>
      </c>
      <c r="AK374">
        <v>3.0999998999999998</v>
      </c>
      <c r="AL374" s="3">
        <v>8626</v>
      </c>
      <c r="AM374" s="3">
        <v>8</v>
      </c>
    </row>
    <row r="375" spans="14:39" hidden="1" outlineLevel="1" x14ac:dyDescent="0.25">
      <c r="N375">
        <v>17</v>
      </c>
      <c r="O375">
        <v>1788.4438292608299</v>
      </c>
      <c r="P375">
        <v>44</v>
      </c>
      <c r="Q375">
        <v>16.209999100000001</v>
      </c>
      <c r="R375">
        <v>714</v>
      </c>
      <c r="S375">
        <v>769</v>
      </c>
      <c r="T375">
        <v>823</v>
      </c>
      <c r="U375">
        <v>878</v>
      </c>
      <c r="V375">
        <v>495</v>
      </c>
      <c r="W375">
        <v>476</v>
      </c>
      <c r="X375">
        <v>500</v>
      </c>
      <c r="Y375">
        <v>456</v>
      </c>
      <c r="Z375">
        <v>406</v>
      </c>
      <c r="AA375">
        <v>380</v>
      </c>
      <c r="AB375">
        <v>367</v>
      </c>
      <c r="AC375">
        <v>375</v>
      </c>
      <c r="AD375">
        <v>353</v>
      </c>
      <c r="AE375">
        <v>360</v>
      </c>
      <c r="AF375">
        <v>62</v>
      </c>
      <c r="AG375">
        <v>51</v>
      </c>
      <c r="AH375">
        <v>34.900001500000002</v>
      </c>
      <c r="AI375">
        <v>0</v>
      </c>
      <c r="AJ375">
        <v>3</v>
      </c>
      <c r="AK375">
        <v>1.7</v>
      </c>
      <c r="AL375" s="3">
        <v>8024</v>
      </c>
      <c r="AM375" s="3">
        <v>8</v>
      </c>
    </row>
    <row r="376" spans="14:39" hidden="1" outlineLevel="1" x14ac:dyDescent="0.25">
      <c r="N376">
        <v>18</v>
      </c>
      <c r="O376">
        <v>1698.0551283161899</v>
      </c>
      <c r="P376" t="s">
        <v>1782</v>
      </c>
      <c r="Q376">
        <v>0.315</v>
      </c>
      <c r="R376">
        <v>3574</v>
      </c>
      <c r="S376">
        <v>0</v>
      </c>
      <c r="T376">
        <v>0</v>
      </c>
      <c r="U376">
        <v>0</v>
      </c>
      <c r="V376">
        <v>2750</v>
      </c>
      <c r="W376">
        <v>1</v>
      </c>
      <c r="X376">
        <v>2</v>
      </c>
      <c r="Y376">
        <v>3</v>
      </c>
      <c r="Z376">
        <v>0</v>
      </c>
      <c r="AA376">
        <v>0</v>
      </c>
      <c r="AB376">
        <v>0</v>
      </c>
      <c r="AC376">
        <v>0</v>
      </c>
      <c r="AD376">
        <v>0</v>
      </c>
      <c r="AE376">
        <v>0</v>
      </c>
      <c r="AF376">
        <v>275</v>
      </c>
      <c r="AJ376">
        <v>10</v>
      </c>
      <c r="AL376" s="3">
        <v>866</v>
      </c>
      <c r="AM376" s="3">
        <v>8</v>
      </c>
    </row>
    <row r="377" spans="14:39" hidden="1" outlineLevel="1" x14ac:dyDescent="0.25">
      <c r="N377">
        <v>19</v>
      </c>
      <c r="O377">
        <v>5536.6241894696504</v>
      </c>
      <c r="P377" t="s">
        <v>1747</v>
      </c>
      <c r="Q377">
        <v>2.02</v>
      </c>
      <c r="R377">
        <v>23474</v>
      </c>
      <c r="S377">
        <v>25288</v>
      </c>
      <c r="T377">
        <v>27119</v>
      </c>
      <c r="U377">
        <v>28933</v>
      </c>
      <c r="V377">
        <v>16200</v>
      </c>
      <c r="W377">
        <v>14610</v>
      </c>
      <c r="X377">
        <v>15080</v>
      </c>
      <c r="Y377">
        <v>13600</v>
      </c>
      <c r="Z377">
        <v>13582</v>
      </c>
      <c r="AA377">
        <v>13490</v>
      </c>
      <c r="AB377">
        <v>13610</v>
      </c>
      <c r="AC377">
        <v>13265</v>
      </c>
      <c r="AD377">
        <v>12450</v>
      </c>
      <c r="AE377">
        <v>12095</v>
      </c>
      <c r="AF377">
        <v>1296</v>
      </c>
      <c r="AG377">
        <v>61.799999200000002</v>
      </c>
      <c r="AH377">
        <v>28.899999600000001</v>
      </c>
      <c r="AI377">
        <v>0</v>
      </c>
      <c r="AJ377">
        <v>1.7</v>
      </c>
      <c r="AK377">
        <v>1.3</v>
      </c>
      <c r="AL377" s="3">
        <v>32724</v>
      </c>
      <c r="AM377" s="3">
        <v>8</v>
      </c>
    </row>
    <row r="378" spans="14:39" hidden="1" outlineLevel="1" x14ac:dyDescent="0.25">
      <c r="N378">
        <v>20</v>
      </c>
      <c r="O378">
        <v>284.63610925033402</v>
      </c>
      <c r="P378" t="s">
        <v>1778</v>
      </c>
      <c r="Q378">
        <v>5.3999999999999999E-2</v>
      </c>
      <c r="R378">
        <v>2440</v>
      </c>
      <c r="S378">
        <v>2662</v>
      </c>
      <c r="T378">
        <v>2887</v>
      </c>
      <c r="U378">
        <v>3109</v>
      </c>
      <c r="V378">
        <v>1547</v>
      </c>
      <c r="W378">
        <v>1430</v>
      </c>
      <c r="X378">
        <v>1614</v>
      </c>
      <c r="Y378">
        <v>1619</v>
      </c>
      <c r="Z378">
        <v>1560</v>
      </c>
      <c r="AA378">
        <v>1459</v>
      </c>
      <c r="AB378">
        <v>1433</v>
      </c>
      <c r="AC378">
        <v>1465</v>
      </c>
      <c r="AD378">
        <v>1506</v>
      </c>
      <c r="AE378">
        <v>1535</v>
      </c>
      <c r="AF378">
        <v>39</v>
      </c>
      <c r="AG378">
        <v>55.599998499999998</v>
      </c>
      <c r="AH378">
        <v>37.200000799999998</v>
      </c>
      <c r="AI378">
        <v>0</v>
      </c>
      <c r="AJ378">
        <v>1.2</v>
      </c>
      <c r="AK378">
        <v>4.6999997999999996</v>
      </c>
      <c r="AL378" s="3">
        <v>84</v>
      </c>
      <c r="AM378" s="3">
        <v>8</v>
      </c>
    </row>
    <row r="379" spans="14:39" hidden="1" outlineLevel="1" x14ac:dyDescent="0.25">
      <c r="N379">
        <v>21</v>
      </c>
      <c r="O379">
        <v>1368.85738402416</v>
      </c>
      <c r="P379" t="s">
        <v>1779</v>
      </c>
      <c r="Q379">
        <v>0.25900000000000001</v>
      </c>
      <c r="R379">
        <v>2440</v>
      </c>
      <c r="S379">
        <v>2662</v>
      </c>
      <c r="T379">
        <v>2887</v>
      </c>
      <c r="U379">
        <v>3109</v>
      </c>
      <c r="V379">
        <v>1547</v>
      </c>
      <c r="W379">
        <v>1430</v>
      </c>
      <c r="X379">
        <v>1614</v>
      </c>
      <c r="Y379">
        <v>1619</v>
      </c>
      <c r="Z379">
        <v>1560</v>
      </c>
      <c r="AA379">
        <v>1459</v>
      </c>
      <c r="AB379">
        <v>1433</v>
      </c>
      <c r="AC379">
        <v>1465</v>
      </c>
      <c r="AD379">
        <v>1506</v>
      </c>
      <c r="AF379">
        <v>39</v>
      </c>
      <c r="AG379">
        <v>55.599998499999998</v>
      </c>
      <c r="AH379">
        <v>37</v>
      </c>
      <c r="AI379">
        <v>0.2</v>
      </c>
      <c r="AJ379">
        <v>1.1000000000000001</v>
      </c>
      <c r="AK379">
        <v>4.6999997999999996</v>
      </c>
      <c r="AL379" s="3">
        <v>401</v>
      </c>
      <c r="AM379" s="3">
        <v>8</v>
      </c>
    </row>
    <row r="380" spans="14:39" hidden="1" outlineLevel="1" x14ac:dyDescent="0.25">
      <c r="N380">
        <v>22</v>
      </c>
      <c r="O380">
        <v>5935.4798528228603</v>
      </c>
      <c r="P380" t="s">
        <v>1779</v>
      </c>
      <c r="Q380">
        <v>1.1240000000000001</v>
      </c>
      <c r="R380">
        <v>3930</v>
      </c>
      <c r="S380">
        <v>4289</v>
      </c>
      <c r="T380">
        <v>4650</v>
      </c>
      <c r="U380">
        <v>5009</v>
      </c>
      <c r="V380">
        <v>2492</v>
      </c>
      <c r="W380">
        <v>2303</v>
      </c>
      <c r="X380">
        <v>2599</v>
      </c>
      <c r="Y380">
        <v>2607</v>
      </c>
      <c r="Z380">
        <v>2512</v>
      </c>
      <c r="AA380">
        <v>2350</v>
      </c>
      <c r="AB380">
        <v>2308</v>
      </c>
      <c r="AC380">
        <v>2360</v>
      </c>
      <c r="AD380">
        <v>2425</v>
      </c>
      <c r="AE380">
        <v>2472</v>
      </c>
      <c r="AF380">
        <v>60</v>
      </c>
      <c r="AG380">
        <v>55.700000799999998</v>
      </c>
      <c r="AH380">
        <v>37.200000799999998</v>
      </c>
      <c r="AI380">
        <v>0</v>
      </c>
      <c r="AJ380">
        <v>1.2</v>
      </c>
      <c r="AK380">
        <v>4.6999997999999996</v>
      </c>
      <c r="AL380" s="3">
        <v>2801</v>
      </c>
      <c r="AM380" s="3">
        <v>8</v>
      </c>
    </row>
    <row r="381" spans="14:39" hidden="1" outlineLevel="1" x14ac:dyDescent="0.25">
      <c r="N381">
        <v>23</v>
      </c>
      <c r="O381">
        <v>1392.9735653421901</v>
      </c>
      <c r="P381" t="s">
        <v>1778</v>
      </c>
      <c r="Q381">
        <v>0.26400000000000001</v>
      </c>
      <c r="R381">
        <v>2440</v>
      </c>
      <c r="S381">
        <v>2662</v>
      </c>
      <c r="T381">
        <v>2887</v>
      </c>
      <c r="U381">
        <v>3109</v>
      </c>
      <c r="V381">
        <v>1547</v>
      </c>
      <c r="W381">
        <v>1430</v>
      </c>
      <c r="X381">
        <v>1913</v>
      </c>
      <c r="Y381">
        <v>1919</v>
      </c>
      <c r="Z381">
        <v>1560</v>
      </c>
      <c r="AA381">
        <v>1459</v>
      </c>
      <c r="AB381">
        <v>1433</v>
      </c>
      <c r="AC381">
        <v>1465</v>
      </c>
      <c r="AD381">
        <v>1506</v>
      </c>
      <c r="AF381">
        <v>32</v>
      </c>
      <c r="AG381">
        <v>55.900001500000002</v>
      </c>
      <c r="AH381">
        <v>37.299999200000002</v>
      </c>
      <c r="AI381">
        <v>0</v>
      </c>
      <c r="AJ381">
        <v>0.9</v>
      </c>
      <c r="AK381">
        <v>4.6999997999999996</v>
      </c>
      <c r="AL381" s="3">
        <v>408</v>
      </c>
      <c r="AM381" s="3">
        <v>8</v>
      </c>
    </row>
    <row r="382" spans="14:39" hidden="1" outlineLevel="1" x14ac:dyDescent="0.25">
      <c r="N382">
        <v>24</v>
      </c>
      <c r="O382">
        <v>1689.2807385978299</v>
      </c>
      <c r="P382" t="s">
        <v>1781</v>
      </c>
      <c r="Q382">
        <v>0.35499999999999998</v>
      </c>
      <c r="R382">
        <v>4516</v>
      </c>
      <c r="S382">
        <v>0</v>
      </c>
      <c r="T382">
        <v>0</v>
      </c>
      <c r="U382">
        <v>0</v>
      </c>
      <c r="V382">
        <v>3475</v>
      </c>
      <c r="W382">
        <v>1</v>
      </c>
      <c r="X382">
        <v>2</v>
      </c>
      <c r="Y382">
        <v>3</v>
      </c>
      <c r="Z382">
        <v>0</v>
      </c>
      <c r="AA382">
        <v>0</v>
      </c>
      <c r="AB382">
        <v>0</v>
      </c>
      <c r="AC382">
        <v>0</v>
      </c>
      <c r="AD382">
        <v>0</v>
      </c>
      <c r="AE382">
        <v>0</v>
      </c>
      <c r="AF382">
        <v>348</v>
      </c>
      <c r="AJ382">
        <v>10</v>
      </c>
      <c r="AL382" s="3">
        <v>1234</v>
      </c>
      <c r="AM382" s="3">
        <v>8</v>
      </c>
    </row>
    <row r="383" spans="14:39" hidden="1" outlineLevel="1" x14ac:dyDescent="0.25">
      <c r="N383">
        <v>25</v>
      </c>
      <c r="O383">
        <v>2451.9131403873398</v>
      </c>
      <c r="P383">
        <v>44</v>
      </c>
      <c r="Q383">
        <v>0.46300000000000002</v>
      </c>
      <c r="R383">
        <v>31048</v>
      </c>
      <c r="S383">
        <v>33170</v>
      </c>
      <c r="T383">
        <v>35293</v>
      </c>
      <c r="U383">
        <v>37392</v>
      </c>
      <c r="V383">
        <v>22580</v>
      </c>
      <c r="W383">
        <v>22568</v>
      </c>
      <c r="X383">
        <v>23525</v>
      </c>
      <c r="Y383">
        <v>22708</v>
      </c>
      <c r="Z383">
        <v>22404</v>
      </c>
      <c r="AA383">
        <v>22466</v>
      </c>
      <c r="AB383">
        <v>21885</v>
      </c>
      <c r="AC383">
        <v>21555</v>
      </c>
      <c r="AD383">
        <v>21670</v>
      </c>
      <c r="AE383">
        <v>22205</v>
      </c>
      <c r="AF383">
        <v>384</v>
      </c>
      <c r="AG383">
        <v>56.099998499999998</v>
      </c>
      <c r="AH383">
        <v>37.400001500000002</v>
      </c>
      <c r="AI383">
        <v>0.1</v>
      </c>
      <c r="AJ383">
        <v>1.1000000000000001</v>
      </c>
      <c r="AK383">
        <v>4.6999997999999996</v>
      </c>
      <c r="AL383" s="3">
        <v>10455</v>
      </c>
      <c r="AM383" s="3">
        <v>8</v>
      </c>
    </row>
    <row r="384" spans="14:39" hidden="1" outlineLevel="1" x14ac:dyDescent="0.25">
      <c r="N384">
        <v>26</v>
      </c>
      <c r="O384">
        <v>1462.01345413579</v>
      </c>
      <c r="P384" t="s">
        <v>1745</v>
      </c>
      <c r="Q384">
        <v>0.27700000000000002</v>
      </c>
      <c r="R384">
        <v>6531</v>
      </c>
      <c r="S384">
        <v>6956</v>
      </c>
      <c r="T384">
        <v>7336</v>
      </c>
      <c r="U384">
        <v>7715</v>
      </c>
      <c r="V384">
        <v>5059</v>
      </c>
      <c r="W384">
        <v>5059</v>
      </c>
      <c r="X384">
        <v>5470</v>
      </c>
      <c r="Y384">
        <v>1</v>
      </c>
      <c r="Z384">
        <v>2</v>
      </c>
      <c r="AA384">
        <v>3</v>
      </c>
      <c r="AB384">
        <v>0</v>
      </c>
      <c r="AC384">
        <v>0</v>
      </c>
      <c r="AD384">
        <v>0</v>
      </c>
      <c r="AE384">
        <v>0</v>
      </c>
      <c r="AF384">
        <v>506</v>
      </c>
      <c r="AJ384">
        <v>10</v>
      </c>
      <c r="AL384" s="3">
        <v>1401</v>
      </c>
      <c r="AM384" s="3">
        <v>8</v>
      </c>
    </row>
    <row r="385" spans="14:39" hidden="1" outlineLevel="1" x14ac:dyDescent="0.25">
      <c r="N385">
        <v>27</v>
      </c>
      <c r="O385">
        <v>71085.406441202693</v>
      </c>
      <c r="P385">
        <v>44</v>
      </c>
      <c r="Q385">
        <v>13.468000399999999</v>
      </c>
      <c r="R385">
        <v>779</v>
      </c>
      <c r="S385">
        <v>839</v>
      </c>
      <c r="T385">
        <v>898</v>
      </c>
      <c r="U385">
        <v>958</v>
      </c>
      <c r="V385">
        <v>540</v>
      </c>
      <c r="W385">
        <v>519</v>
      </c>
      <c r="X385">
        <v>583</v>
      </c>
      <c r="Y385">
        <v>531</v>
      </c>
      <c r="Z385">
        <v>538</v>
      </c>
      <c r="AA385">
        <v>503</v>
      </c>
      <c r="AB385">
        <v>499</v>
      </c>
      <c r="AC385">
        <v>510</v>
      </c>
      <c r="AD385">
        <v>545</v>
      </c>
      <c r="AE385">
        <v>556</v>
      </c>
      <c r="AF385">
        <v>55</v>
      </c>
      <c r="AG385">
        <v>47.700000799999998</v>
      </c>
      <c r="AH385">
        <v>40.299999200000002</v>
      </c>
      <c r="AI385">
        <v>0</v>
      </c>
      <c r="AJ385">
        <v>4.3000002000000004</v>
      </c>
      <c r="AK385">
        <v>1.8</v>
      </c>
      <c r="AL385" s="3">
        <v>7273</v>
      </c>
      <c r="AM385" s="3">
        <v>8</v>
      </c>
    </row>
    <row r="386" spans="14:39" hidden="1" outlineLevel="1" x14ac:dyDescent="0.25">
      <c r="N386">
        <v>28</v>
      </c>
      <c r="O386">
        <v>1775.5183595969199</v>
      </c>
      <c r="P386" t="s">
        <v>1749</v>
      </c>
      <c r="Q386">
        <v>0.33600000000000002</v>
      </c>
      <c r="R386">
        <v>5698</v>
      </c>
      <c r="S386">
        <v>6069</v>
      </c>
      <c r="T386">
        <v>6400</v>
      </c>
      <c r="U386">
        <v>6731</v>
      </c>
      <c r="V386">
        <v>4414</v>
      </c>
      <c r="W386">
        <v>4414</v>
      </c>
      <c r="X386">
        <v>4105</v>
      </c>
      <c r="Y386">
        <v>1</v>
      </c>
      <c r="Z386">
        <v>2</v>
      </c>
      <c r="AA386">
        <v>3</v>
      </c>
      <c r="AB386">
        <v>0</v>
      </c>
      <c r="AC386">
        <v>0</v>
      </c>
      <c r="AD386">
        <v>0</v>
      </c>
      <c r="AE386">
        <v>0</v>
      </c>
      <c r="AF386">
        <v>441</v>
      </c>
      <c r="AJ386">
        <v>10</v>
      </c>
      <c r="AL386" s="3">
        <v>1483</v>
      </c>
      <c r="AM386" s="3">
        <v>8</v>
      </c>
    </row>
    <row r="387" spans="14:39" hidden="1" outlineLevel="1" x14ac:dyDescent="0.25">
      <c r="N387">
        <v>30</v>
      </c>
      <c r="O387">
        <v>536.53851849412501</v>
      </c>
      <c r="P387">
        <v>44</v>
      </c>
      <c r="Q387">
        <v>0.503</v>
      </c>
      <c r="R387">
        <v>23948</v>
      </c>
      <c r="S387">
        <v>25586</v>
      </c>
      <c r="T387">
        <v>27223</v>
      </c>
      <c r="U387">
        <v>28843</v>
      </c>
      <c r="V387">
        <v>17417</v>
      </c>
      <c r="W387">
        <v>17160</v>
      </c>
      <c r="X387">
        <v>17786</v>
      </c>
      <c r="Y387">
        <v>18100</v>
      </c>
      <c r="Z387">
        <v>17854</v>
      </c>
      <c r="AA387">
        <v>18285</v>
      </c>
      <c r="AB387">
        <v>18582</v>
      </c>
      <c r="AC387">
        <v>18771</v>
      </c>
      <c r="AD387">
        <v>18763</v>
      </c>
      <c r="AE387">
        <v>18620</v>
      </c>
      <c r="AF387">
        <v>435</v>
      </c>
      <c r="AG387">
        <v>55.700000799999998</v>
      </c>
      <c r="AH387">
        <v>37.099998499999998</v>
      </c>
      <c r="AI387">
        <v>0</v>
      </c>
      <c r="AJ387">
        <v>1.3</v>
      </c>
      <c r="AK387">
        <v>4.6999997999999996</v>
      </c>
      <c r="AL387" s="3">
        <v>8761</v>
      </c>
      <c r="AM387" s="3">
        <v>8</v>
      </c>
    </row>
    <row r="388" spans="14:39" hidden="1" outlineLevel="1" x14ac:dyDescent="0.25">
      <c r="N388">
        <v>31</v>
      </c>
      <c r="O388">
        <v>5513.57611876183</v>
      </c>
      <c r="P388" t="s">
        <v>1748</v>
      </c>
      <c r="Q388">
        <v>1.9890000000000001</v>
      </c>
      <c r="R388">
        <v>23474</v>
      </c>
      <c r="S388">
        <v>25288</v>
      </c>
      <c r="T388">
        <v>27119</v>
      </c>
      <c r="U388">
        <v>28933</v>
      </c>
      <c r="V388">
        <v>16200</v>
      </c>
      <c r="W388">
        <v>14610</v>
      </c>
      <c r="X388">
        <v>15080</v>
      </c>
      <c r="Y388">
        <v>13600</v>
      </c>
      <c r="Z388">
        <v>13582</v>
      </c>
      <c r="AA388">
        <v>13490</v>
      </c>
      <c r="AB388">
        <v>13610</v>
      </c>
      <c r="AC388">
        <v>13265</v>
      </c>
      <c r="AD388">
        <v>12450</v>
      </c>
      <c r="AE388">
        <v>12095</v>
      </c>
      <c r="AF388">
        <v>1296</v>
      </c>
      <c r="AG388">
        <v>61.799999200000002</v>
      </c>
      <c r="AH388">
        <v>28.899999600000001</v>
      </c>
      <c r="AI388">
        <v>0</v>
      </c>
      <c r="AJ388">
        <v>1.7</v>
      </c>
      <c r="AK388">
        <v>1.3</v>
      </c>
      <c r="AL388" s="3">
        <v>32222</v>
      </c>
      <c r="AM388" s="3">
        <v>8</v>
      </c>
    </row>
    <row r="389" spans="14:39" hidden="1" outlineLevel="1" x14ac:dyDescent="0.25">
      <c r="N389">
        <v>32</v>
      </c>
      <c r="O389">
        <v>14831.4754422594</v>
      </c>
      <c r="P389" t="s">
        <v>1780</v>
      </c>
      <c r="Q389">
        <v>2.8159999999999998</v>
      </c>
      <c r="R389">
        <v>14482</v>
      </c>
      <c r="S389">
        <v>15472</v>
      </c>
      <c r="T389">
        <v>16462</v>
      </c>
      <c r="U389">
        <v>17441</v>
      </c>
      <c r="V389">
        <v>10532</v>
      </c>
      <c r="W389">
        <v>11042</v>
      </c>
      <c r="X389">
        <v>10205</v>
      </c>
      <c r="Y389">
        <v>9687</v>
      </c>
      <c r="Z389">
        <v>9659</v>
      </c>
      <c r="AA389">
        <v>8324</v>
      </c>
      <c r="AB389">
        <v>7900</v>
      </c>
      <c r="AC389">
        <v>7320</v>
      </c>
      <c r="AD389">
        <v>7055</v>
      </c>
      <c r="AE389">
        <v>6700</v>
      </c>
      <c r="AF389">
        <v>1190</v>
      </c>
      <c r="AG389">
        <v>56.299999200000002</v>
      </c>
      <c r="AH389">
        <v>27.899999600000001</v>
      </c>
      <c r="AI389">
        <v>0.2</v>
      </c>
      <c r="AJ389">
        <v>3.7</v>
      </c>
      <c r="AK389">
        <v>4.3000002000000004</v>
      </c>
      <c r="AL389" s="3">
        <v>29658</v>
      </c>
      <c r="AM389" s="3">
        <v>8</v>
      </c>
    </row>
    <row r="390" spans="14:39" hidden="1" outlineLevel="1" x14ac:dyDescent="0.25">
      <c r="N390">
        <v>33</v>
      </c>
      <c r="O390">
        <v>5457.7011001806804</v>
      </c>
      <c r="P390" t="s">
        <v>1747</v>
      </c>
      <c r="Q390">
        <v>1.4179999999999999</v>
      </c>
      <c r="R390">
        <v>23488</v>
      </c>
      <c r="S390">
        <v>25304</v>
      </c>
      <c r="T390">
        <v>27136</v>
      </c>
      <c r="U390">
        <v>28951</v>
      </c>
      <c r="V390">
        <v>16210</v>
      </c>
      <c r="W390">
        <v>14615</v>
      </c>
      <c r="X390">
        <v>15630</v>
      </c>
      <c r="Y390">
        <v>14090</v>
      </c>
      <c r="Z390">
        <v>14071</v>
      </c>
      <c r="AA390">
        <v>13725</v>
      </c>
      <c r="AB390">
        <v>14100</v>
      </c>
      <c r="AC390">
        <v>14355</v>
      </c>
      <c r="AD390">
        <v>13770</v>
      </c>
      <c r="AE390">
        <v>13855</v>
      </c>
      <c r="AF390">
        <v>1394</v>
      </c>
      <c r="AG390">
        <v>61.400001500000002</v>
      </c>
      <c r="AH390">
        <v>28.700000800000002</v>
      </c>
      <c r="AI390">
        <v>0</v>
      </c>
      <c r="AJ390">
        <v>2</v>
      </c>
      <c r="AK390">
        <v>1.3</v>
      </c>
      <c r="AL390" s="3">
        <v>22986</v>
      </c>
      <c r="AM390" s="3">
        <v>8</v>
      </c>
    </row>
    <row r="391" spans="14:39" hidden="1" outlineLevel="1" x14ac:dyDescent="0.25">
      <c r="N391">
        <v>34</v>
      </c>
      <c r="O391">
        <v>5752.3293779740297</v>
      </c>
      <c r="P391" t="s">
        <v>1779</v>
      </c>
      <c r="Q391">
        <v>1.0900000000000001</v>
      </c>
      <c r="R391">
        <v>4979</v>
      </c>
      <c r="S391">
        <v>5433</v>
      </c>
      <c r="T391">
        <v>5891</v>
      </c>
      <c r="U391">
        <v>6346</v>
      </c>
      <c r="V391">
        <v>3157</v>
      </c>
      <c r="W391">
        <v>2898</v>
      </c>
      <c r="X391">
        <v>3271</v>
      </c>
      <c r="Y391">
        <v>3280</v>
      </c>
      <c r="Z391">
        <v>3172</v>
      </c>
      <c r="AA391">
        <v>2968</v>
      </c>
      <c r="AB391">
        <v>2690</v>
      </c>
      <c r="AC391">
        <v>2750</v>
      </c>
      <c r="AD391">
        <v>2824</v>
      </c>
      <c r="AE391">
        <v>2879</v>
      </c>
      <c r="AF391">
        <v>66</v>
      </c>
      <c r="AG391">
        <v>55.900001500000002</v>
      </c>
      <c r="AH391">
        <v>37.299999200000002</v>
      </c>
      <c r="AI391">
        <v>0</v>
      </c>
      <c r="AJ391">
        <v>1.5</v>
      </c>
      <c r="AK391">
        <v>4.6999997999999996</v>
      </c>
      <c r="AL391" s="3">
        <v>3441</v>
      </c>
      <c r="AM391" s="3">
        <v>8</v>
      </c>
    </row>
    <row r="392" spans="14:39" hidden="1" outlineLevel="1" x14ac:dyDescent="0.25">
      <c r="N392">
        <v>35</v>
      </c>
      <c r="O392">
        <v>52261.229792362799</v>
      </c>
      <c r="P392">
        <v>44</v>
      </c>
      <c r="Q392">
        <v>9.8979997999999991</v>
      </c>
      <c r="R392">
        <v>2246</v>
      </c>
      <c r="S392">
        <v>2451</v>
      </c>
      <c r="T392">
        <v>2657</v>
      </c>
      <c r="U392">
        <v>2862</v>
      </c>
      <c r="V392">
        <v>1424</v>
      </c>
      <c r="W392">
        <v>1468</v>
      </c>
      <c r="X392">
        <v>1577</v>
      </c>
      <c r="Y392">
        <v>1438</v>
      </c>
      <c r="Z392">
        <v>1435</v>
      </c>
      <c r="AA392">
        <v>1246</v>
      </c>
      <c r="AB392">
        <v>1213</v>
      </c>
      <c r="AC392">
        <v>1240</v>
      </c>
      <c r="AD392">
        <v>1242</v>
      </c>
      <c r="AE392">
        <v>1266</v>
      </c>
      <c r="AF392">
        <v>73</v>
      </c>
      <c r="AG392">
        <v>56.200000799999998</v>
      </c>
      <c r="AH392">
        <v>36.400001500000002</v>
      </c>
      <c r="AI392">
        <v>0.1</v>
      </c>
      <c r="AJ392">
        <v>3.7</v>
      </c>
      <c r="AK392">
        <v>2.2000000000000002</v>
      </c>
      <c r="AL392" s="3">
        <v>14095</v>
      </c>
      <c r="AM392" s="3">
        <v>8</v>
      </c>
    </row>
    <row r="393" spans="14:39" hidden="1" outlineLevel="1" x14ac:dyDescent="0.25">
      <c r="N393">
        <v>36</v>
      </c>
      <c r="O393">
        <v>4876.3445023229397</v>
      </c>
      <c r="P393">
        <v>44</v>
      </c>
      <c r="Q393">
        <v>0.92900000000000005</v>
      </c>
      <c r="R393">
        <v>20919</v>
      </c>
      <c r="S393">
        <v>22349</v>
      </c>
      <c r="T393">
        <v>23779</v>
      </c>
      <c r="U393">
        <v>25194</v>
      </c>
      <c r="V393">
        <v>15214</v>
      </c>
      <c r="W393">
        <v>15066</v>
      </c>
      <c r="X393">
        <v>15149</v>
      </c>
      <c r="Y393">
        <v>14548</v>
      </c>
      <c r="Z393">
        <v>13938</v>
      </c>
      <c r="AA393">
        <v>14239</v>
      </c>
      <c r="AB393">
        <v>13863</v>
      </c>
      <c r="AC393">
        <v>13650</v>
      </c>
      <c r="AD393">
        <v>14017</v>
      </c>
      <c r="AE393">
        <v>14288</v>
      </c>
      <c r="AF393">
        <v>304</v>
      </c>
      <c r="AG393">
        <v>56</v>
      </c>
      <c r="AH393">
        <v>37.299999200000002</v>
      </c>
      <c r="AI393">
        <v>0</v>
      </c>
      <c r="AJ393">
        <v>1.6</v>
      </c>
      <c r="AK393">
        <v>4.6999997999999996</v>
      </c>
      <c r="AL393" s="3">
        <v>14134</v>
      </c>
      <c r="AM393" s="3">
        <v>8</v>
      </c>
    </row>
    <row r="394" spans="14:39" hidden="1" outlineLevel="1" x14ac:dyDescent="0.25">
      <c r="N394">
        <v>37</v>
      </c>
      <c r="O394">
        <v>5942.5794057250296</v>
      </c>
      <c r="P394" t="s">
        <v>1780</v>
      </c>
      <c r="Q394">
        <v>2.7650001</v>
      </c>
      <c r="R394">
        <v>13480</v>
      </c>
      <c r="S394">
        <v>14402</v>
      </c>
      <c r="T394">
        <v>15324</v>
      </c>
      <c r="U394">
        <v>16235</v>
      </c>
      <c r="V394">
        <v>9804</v>
      </c>
      <c r="W394">
        <v>9078</v>
      </c>
      <c r="X394">
        <v>8334</v>
      </c>
      <c r="Y394">
        <v>8118</v>
      </c>
      <c r="Z394">
        <v>7344</v>
      </c>
      <c r="AA394">
        <v>5543</v>
      </c>
      <c r="AB394">
        <v>5259</v>
      </c>
      <c r="AC394">
        <v>4990</v>
      </c>
      <c r="AD394">
        <v>4805</v>
      </c>
      <c r="AE394">
        <v>4563</v>
      </c>
      <c r="AF394">
        <v>1137</v>
      </c>
      <c r="AG394">
        <v>56.099998499999998</v>
      </c>
      <c r="AH394">
        <v>28</v>
      </c>
      <c r="AI394">
        <v>0</v>
      </c>
      <c r="AJ394">
        <v>3.8</v>
      </c>
      <c r="AK394">
        <v>4.3000002000000004</v>
      </c>
      <c r="AL394" s="3">
        <v>27108</v>
      </c>
      <c r="AM394" s="3">
        <v>8</v>
      </c>
    </row>
    <row r="395" spans="14:39" hidden="1" outlineLevel="1" x14ac:dyDescent="0.25">
      <c r="N395">
        <v>38</v>
      </c>
      <c r="O395">
        <v>61196.192144961198</v>
      </c>
      <c r="P395">
        <v>44</v>
      </c>
      <c r="Q395">
        <v>11.585000000000001</v>
      </c>
      <c r="R395">
        <v>3430</v>
      </c>
      <c r="S395">
        <v>3743</v>
      </c>
      <c r="T395">
        <v>4059</v>
      </c>
      <c r="U395">
        <v>4372</v>
      </c>
      <c r="V395">
        <v>2175</v>
      </c>
      <c r="W395">
        <v>2245</v>
      </c>
      <c r="X395">
        <v>2501</v>
      </c>
      <c r="Y395">
        <v>2280</v>
      </c>
      <c r="Z395">
        <v>2276</v>
      </c>
      <c r="AA395">
        <v>2129</v>
      </c>
      <c r="AB395">
        <v>2073</v>
      </c>
      <c r="AC395">
        <v>2120</v>
      </c>
      <c r="AD395">
        <v>2127</v>
      </c>
      <c r="AE395">
        <v>2168</v>
      </c>
      <c r="AF395">
        <v>87</v>
      </c>
      <c r="AG395">
        <v>56.900001500000002</v>
      </c>
      <c r="AH395">
        <v>36.900001500000002</v>
      </c>
      <c r="AI395">
        <v>0</v>
      </c>
      <c r="AJ395">
        <v>2.4000001000000002</v>
      </c>
      <c r="AK395">
        <v>2.2000000000000002</v>
      </c>
      <c r="AL395" s="3">
        <v>25197</v>
      </c>
      <c r="AM395" s="3">
        <v>8</v>
      </c>
    </row>
    <row r="396" spans="14:39" hidden="1" outlineLevel="1" x14ac:dyDescent="0.25">
      <c r="N396">
        <v>39</v>
      </c>
      <c r="O396">
        <v>4700.8492811278802</v>
      </c>
      <c r="P396" t="s">
        <v>1779</v>
      </c>
      <c r="Q396">
        <v>1.5549999000000001</v>
      </c>
      <c r="R396">
        <v>4311</v>
      </c>
      <c r="S396">
        <v>4605</v>
      </c>
      <c r="T396">
        <v>4900</v>
      </c>
      <c r="U396">
        <v>5192</v>
      </c>
      <c r="V396">
        <v>3135</v>
      </c>
      <c r="W396">
        <v>2897</v>
      </c>
      <c r="X396">
        <v>3270</v>
      </c>
      <c r="Y396">
        <v>3280</v>
      </c>
      <c r="Z396">
        <v>3172</v>
      </c>
      <c r="AA396">
        <v>2967</v>
      </c>
      <c r="AB396">
        <v>2690</v>
      </c>
      <c r="AC396">
        <v>2750</v>
      </c>
      <c r="AD396">
        <v>2825</v>
      </c>
      <c r="AE396">
        <v>2880</v>
      </c>
      <c r="AF396">
        <v>72</v>
      </c>
      <c r="AG396">
        <v>55.799999200000002</v>
      </c>
      <c r="AH396">
        <v>37.200000799999998</v>
      </c>
      <c r="AI396">
        <v>0</v>
      </c>
      <c r="AJ396">
        <v>1.5</v>
      </c>
      <c r="AK396">
        <v>4.6999997999999996</v>
      </c>
      <c r="AL396" s="3">
        <v>4875</v>
      </c>
      <c r="AM396" s="3">
        <v>8</v>
      </c>
    </row>
    <row r="397" spans="14:39" hidden="1" outlineLevel="1" x14ac:dyDescent="0.25">
      <c r="N397">
        <v>40</v>
      </c>
      <c r="O397">
        <v>5746.9351759221699</v>
      </c>
      <c r="P397" t="s">
        <v>1778</v>
      </c>
      <c r="Q397">
        <v>1.089</v>
      </c>
      <c r="R397">
        <v>4979</v>
      </c>
      <c r="S397">
        <v>5433</v>
      </c>
      <c r="T397">
        <v>5891</v>
      </c>
      <c r="U397">
        <v>6346</v>
      </c>
      <c r="V397">
        <v>3157</v>
      </c>
      <c r="W397">
        <v>2898</v>
      </c>
      <c r="X397">
        <v>3271</v>
      </c>
      <c r="Y397">
        <v>3280</v>
      </c>
      <c r="Z397">
        <v>3172</v>
      </c>
      <c r="AA397">
        <v>3065</v>
      </c>
      <c r="AB397">
        <v>2690</v>
      </c>
      <c r="AC397">
        <v>2750</v>
      </c>
      <c r="AD397">
        <v>2824</v>
      </c>
      <c r="AE397">
        <v>2879</v>
      </c>
      <c r="AF397">
        <v>66</v>
      </c>
      <c r="AG397">
        <v>55.900001500000002</v>
      </c>
      <c r="AH397">
        <v>37.299999200000002</v>
      </c>
      <c r="AI397">
        <v>0</v>
      </c>
      <c r="AJ397">
        <v>1.5</v>
      </c>
      <c r="AK397">
        <v>4.6999997999999996</v>
      </c>
      <c r="AL397" s="3">
        <v>3438</v>
      </c>
      <c r="AM397" s="3">
        <v>8</v>
      </c>
    </row>
    <row r="398" spans="14:39" hidden="1" outlineLevel="1" x14ac:dyDescent="0.25">
      <c r="N398">
        <v>41</v>
      </c>
      <c r="O398">
        <v>1531.8003092382401</v>
      </c>
      <c r="P398">
        <v>44</v>
      </c>
      <c r="Q398">
        <v>0.29099999999999998</v>
      </c>
      <c r="R398">
        <v>19632</v>
      </c>
      <c r="S398">
        <v>20974</v>
      </c>
      <c r="T398">
        <v>22317</v>
      </c>
      <c r="U398">
        <v>23644</v>
      </c>
      <c r="V398">
        <v>14278</v>
      </c>
      <c r="W398">
        <v>13876</v>
      </c>
      <c r="X398">
        <v>14841</v>
      </c>
      <c r="Y398">
        <v>15098</v>
      </c>
      <c r="Z398">
        <v>14890</v>
      </c>
      <c r="AA398">
        <v>15056</v>
      </c>
      <c r="AB398">
        <v>15301</v>
      </c>
      <c r="AC398">
        <v>15075</v>
      </c>
      <c r="AD398">
        <v>15477</v>
      </c>
      <c r="AE398">
        <v>17138</v>
      </c>
      <c r="AF398">
        <v>286</v>
      </c>
      <c r="AG398">
        <v>56</v>
      </c>
      <c r="AH398">
        <v>37.200000799999998</v>
      </c>
      <c r="AI398">
        <v>0.1</v>
      </c>
      <c r="AJ398">
        <v>1.3</v>
      </c>
      <c r="AK398">
        <v>4.6999997999999996</v>
      </c>
      <c r="AL398" s="3">
        <v>4155</v>
      </c>
      <c r="AM398" s="3">
        <v>8</v>
      </c>
    </row>
    <row r="399" spans="14:39" hidden="1" outlineLevel="1" x14ac:dyDescent="0.25">
      <c r="N399">
        <v>42</v>
      </c>
      <c r="O399">
        <v>6658.7617788224097</v>
      </c>
      <c r="P399">
        <v>44</v>
      </c>
      <c r="Q399">
        <v>1.2640001000000001</v>
      </c>
      <c r="R399">
        <v>20581</v>
      </c>
      <c r="S399">
        <v>21988</v>
      </c>
      <c r="T399">
        <v>23395</v>
      </c>
      <c r="U399">
        <v>24787</v>
      </c>
      <c r="V399">
        <v>14968</v>
      </c>
      <c r="W399">
        <v>14528</v>
      </c>
      <c r="X399">
        <v>15474</v>
      </c>
      <c r="Y399">
        <v>15742</v>
      </c>
      <c r="Z399">
        <v>16212</v>
      </c>
      <c r="AA399">
        <v>16008</v>
      </c>
      <c r="AB399">
        <v>16264</v>
      </c>
      <c r="AC399">
        <v>16610</v>
      </c>
      <c r="AD399">
        <v>17043</v>
      </c>
      <c r="AE399">
        <v>16944</v>
      </c>
      <c r="AF399">
        <v>299</v>
      </c>
      <c r="AG399">
        <v>56</v>
      </c>
      <c r="AH399">
        <v>37.200000799999998</v>
      </c>
      <c r="AI399">
        <v>0.1</v>
      </c>
      <c r="AJ399">
        <v>1.4</v>
      </c>
      <c r="AK399">
        <v>4.6999997999999996</v>
      </c>
      <c r="AL399" s="3">
        <v>18920</v>
      </c>
      <c r="AM399" s="3">
        <v>8</v>
      </c>
    </row>
    <row r="400" spans="14:39" hidden="1" outlineLevel="1" x14ac:dyDescent="0.25">
      <c r="N400">
        <v>43</v>
      </c>
      <c r="O400">
        <v>5937.8233121832</v>
      </c>
      <c r="P400" t="s">
        <v>1778</v>
      </c>
      <c r="Q400">
        <v>1.125</v>
      </c>
      <c r="R400">
        <v>3930</v>
      </c>
      <c r="S400">
        <v>4289</v>
      </c>
      <c r="T400">
        <v>4650</v>
      </c>
      <c r="U400">
        <v>5009</v>
      </c>
      <c r="V400">
        <v>2492</v>
      </c>
      <c r="W400">
        <v>2303</v>
      </c>
      <c r="X400">
        <v>2599</v>
      </c>
      <c r="Y400">
        <v>2607</v>
      </c>
      <c r="Z400">
        <v>2478</v>
      </c>
      <c r="AA400">
        <v>2318</v>
      </c>
      <c r="AB400">
        <v>2308</v>
      </c>
      <c r="AC400">
        <v>2360</v>
      </c>
      <c r="AD400">
        <v>2425</v>
      </c>
      <c r="AE400">
        <v>2472</v>
      </c>
      <c r="AF400">
        <v>60</v>
      </c>
      <c r="AG400">
        <v>55.700000799999998</v>
      </c>
      <c r="AH400">
        <v>37.200000799999998</v>
      </c>
      <c r="AI400">
        <v>0</v>
      </c>
      <c r="AJ400">
        <v>1.2</v>
      </c>
      <c r="AK400">
        <v>4.6999997999999996</v>
      </c>
      <c r="AL400" s="3">
        <v>2804</v>
      </c>
      <c r="AM400" s="3">
        <v>8</v>
      </c>
    </row>
    <row r="401" spans="14:39" hidden="1" outlineLevel="1" x14ac:dyDescent="0.25">
      <c r="N401">
        <v>44</v>
      </c>
      <c r="O401">
        <v>1931.2857820434201</v>
      </c>
      <c r="P401" t="s">
        <v>1746</v>
      </c>
      <c r="Q401">
        <v>0.36599999999999999</v>
      </c>
      <c r="R401">
        <v>6671</v>
      </c>
      <c r="S401">
        <v>7105</v>
      </c>
      <c r="T401">
        <v>7492</v>
      </c>
      <c r="U401">
        <v>7880</v>
      </c>
      <c r="V401">
        <v>5167</v>
      </c>
      <c r="W401">
        <v>5167</v>
      </c>
      <c r="X401">
        <v>5245</v>
      </c>
      <c r="Y401">
        <v>1</v>
      </c>
      <c r="Z401">
        <v>2</v>
      </c>
      <c r="AA401">
        <v>3</v>
      </c>
      <c r="AB401">
        <v>0</v>
      </c>
      <c r="AC401">
        <v>0</v>
      </c>
      <c r="AD401">
        <v>0</v>
      </c>
      <c r="AE401">
        <v>0</v>
      </c>
      <c r="AF401">
        <v>517</v>
      </c>
      <c r="AJ401">
        <v>10</v>
      </c>
      <c r="AL401" s="3">
        <v>1891</v>
      </c>
      <c r="AM401" s="3">
        <v>8</v>
      </c>
    </row>
    <row r="402" spans="14:39" collapsed="1" x14ac:dyDescent="0.25">
      <c r="AK402" t="s">
        <v>1800</v>
      </c>
      <c r="AL402" s="274">
        <f>SUM(AL359:AL401)</f>
        <v>449653</v>
      </c>
      <c r="AM402" s="3">
        <v>8</v>
      </c>
    </row>
    <row r="404" spans="14:39" x14ac:dyDescent="0.25">
      <c r="N404" s="1" t="s">
        <v>1777</v>
      </c>
      <c r="AL404" s="116" t="s">
        <v>1777</v>
      </c>
    </row>
    <row r="405" spans="14:39" x14ac:dyDescent="0.25">
      <c r="N405" t="s">
        <v>474</v>
      </c>
      <c r="O405" t="s">
        <v>1773</v>
      </c>
      <c r="P405" t="s">
        <v>1772</v>
      </c>
      <c r="Q405" t="s">
        <v>1771</v>
      </c>
      <c r="R405" t="s">
        <v>1770</v>
      </c>
      <c r="S405" t="s">
        <v>1769</v>
      </c>
      <c r="T405" t="s">
        <v>1768</v>
      </c>
      <c r="U405" t="s">
        <v>1767</v>
      </c>
      <c r="V405" t="s">
        <v>1766</v>
      </c>
      <c r="W405" t="s">
        <v>1765</v>
      </c>
      <c r="X405" t="s">
        <v>1764</v>
      </c>
      <c r="Y405" t="s">
        <v>1763</v>
      </c>
      <c r="Z405" t="s">
        <v>1762</v>
      </c>
      <c r="AA405" t="s">
        <v>1761</v>
      </c>
      <c r="AB405" t="s">
        <v>1760</v>
      </c>
      <c r="AC405" t="s">
        <v>1759</v>
      </c>
      <c r="AD405" t="s">
        <v>1758</v>
      </c>
      <c r="AE405" t="s">
        <v>1757</v>
      </c>
      <c r="AF405" t="s">
        <v>1756</v>
      </c>
      <c r="AG405" t="s">
        <v>1755</v>
      </c>
      <c r="AH405" t="s">
        <v>1754</v>
      </c>
      <c r="AI405" t="s">
        <v>1753</v>
      </c>
      <c r="AJ405" t="s">
        <v>1752</v>
      </c>
      <c r="AK405" t="s">
        <v>1751</v>
      </c>
      <c r="AL405" s="3" t="s">
        <v>1902</v>
      </c>
      <c r="AM405" s="3" t="s">
        <v>239</v>
      </c>
    </row>
    <row r="406" spans="14:39" hidden="1" outlineLevel="1" x14ac:dyDescent="0.25">
      <c r="N406">
        <v>1</v>
      </c>
      <c r="O406">
        <v>26312.3939623568</v>
      </c>
      <c r="P406" t="s">
        <v>1748</v>
      </c>
      <c r="Q406">
        <v>4.9819998999999999</v>
      </c>
      <c r="R406">
        <v>4513</v>
      </c>
      <c r="S406">
        <v>4841</v>
      </c>
      <c r="T406">
        <v>5165</v>
      </c>
      <c r="U406">
        <v>5492</v>
      </c>
      <c r="V406">
        <v>3210</v>
      </c>
      <c r="W406">
        <v>3195</v>
      </c>
      <c r="X406">
        <v>2975</v>
      </c>
      <c r="Y406">
        <v>2780</v>
      </c>
      <c r="Z406">
        <v>2948</v>
      </c>
      <c r="AA406">
        <v>3155</v>
      </c>
      <c r="AB406">
        <v>2950</v>
      </c>
      <c r="AC406">
        <v>2680</v>
      </c>
      <c r="AD406">
        <v>2670</v>
      </c>
      <c r="AE406">
        <v>2765</v>
      </c>
      <c r="AF406">
        <v>924</v>
      </c>
      <c r="AG406">
        <v>45.299999200000002</v>
      </c>
      <c r="AH406">
        <v>23.5</v>
      </c>
      <c r="AI406">
        <v>0</v>
      </c>
      <c r="AJ406">
        <v>5.1999997999999996</v>
      </c>
      <c r="AK406">
        <v>2.4000001000000002</v>
      </c>
      <c r="AL406" s="3">
        <v>15992</v>
      </c>
      <c r="AM406" s="3">
        <v>9</v>
      </c>
    </row>
    <row r="407" spans="14:39" hidden="1" outlineLevel="1" x14ac:dyDescent="0.25">
      <c r="N407">
        <v>3</v>
      </c>
      <c r="O407">
        <v>26313.108326223301</v>
      </c>
      <c r="P407" t="s">
        <v>1747</v>
      </c>
      <c r="Q407">
        <v>4.9840001999999997</v>
      </c>
      <c r="R407">
        <v>4513</v>
      </c>
      <c r="S407">
        <v>4841</v>
      </c>
      <c r="T407">
        <v>5165</v>
      </c>
      <c r="U407">
        <v>5492</v>
      </c>
      <c r="V407">
        <v>3210</v>
      </c>
      <c r="W407">
        <v>3195</v>
      </c>
      <c r="X407">
        <v>2975</v>
      </c>
      <c r="Y407">
        <v>2780</v>
      </c>
      <c r="Z407">
        <v>2948</v>
      </c>
      <c r="AA407">
        <v>3155</v>
      </c>
      <c r="AB407">
        <v>2950</v>
      </c>
      <c r="AC407">
        <v>2680</v>
      </c>
      <c r="AD407">
        <v>2670</v>
      </c>
      <c r="AE407">
        <v>2765</v>
      </c>
      <c r="AF407">
        <v>924</v>
      </c>
      <c r="AG407">
        <v>45.299999200000002</v>
      </c>
      <c r="AH407">
        <v>23.5</v>
      </c>
      <c r="AI407">
        <v>0</v>
      </c>
      <c r="AJ407">
        <v>5.1999997999999996</v>
      </c>
      <c r="AK407">
        <v>2.4000001000000002</v>
      </c>
      <c r="AL407" s="3">
        <v>15999</v>
      </c>
      <c r="AM407" s="3">
        <v>9</v>
      </c>
    </row>
    <row r="408" spans="14:39" hidden="1" outlineLevel="1" x14ac:dyDescent="0.25">
      <c r="N408">
        <v>4</v>
      </c>
      <c r="O408">
        <v>1594.1435883700999</v>
      </c>
      <c r="P408" t="s">
        <v>1750</v>
      </c>
      <c r="Q408">
        <v>0.30199999999999999</v>
      </c>
      <c r="R408">
        <v>405</v>
      </c>
      <c r="S408">
        <v>422</v>
      </c>
      <c r="T408">
        <v>436</v>
      </c>
      <c r="U408">
        <v>451</v>
      </c>
      <c r="V408">
        <v>352</v>
      </c>
      <c r="W408">
        <v>352</v>
      </c>
      <c r="X408">
        <v>85</v>
      </c>
      <c r="Y408">
        <v>1</v>
      </c>
      <c r="Z408">
        <v>2</v>
      </c>
      <c r="AA408">
        <v>3</v>
      </c>
      <c r="AB408">
        <v>0</v>
      </c>
      <c r="AC408">
        <v>0</v>
      </c>
      <c r="AD408">
        <v>0</v>
      </c>
      <c r="AE408">
        <v>0</v>
      </c>
      <c r="AF408">
        <v>35</v>
      </c>
      <c r="AJ408">
        <v>10</v>
      </c>
      <c r="AL408" s="3">
        <v>106</v>
      </c>
      <c r="AM408" s="3">
        <v>9</v>
      </c>
    </row>
    <row r="409" spans="14:39" hidden="1" outlineLevel="1" x14ac:dyDescent="0.25">
      <c r="N409">
        <v>7</v>
      </c>
      <c r="O409">
        <v>40515.096028528198</v>
      </c>
      <c r="P409" t="s">
        <v>1747</v>
      </c>
      <c r="Q409">
        <v>7.6710000000000003</v>
      </c>
      <c r="R409">
        <v>4663</v>
      </c>
      <c r="S409">
        <v>5003</v>
      </c>
      <c r="T409">
        <v>5346</v>
      </c>
      <c r="U409">
        <v>5686</v>
      </c>
      <c r="V409">
        <v>3300</v>
      </c>
      <c r="W409">
        <v>3150</v>
      </c>
      <c r="X409">
        <v>2880</v>
      </c>
      <c r="Y409">
        <v>2625</v>
      </c>
      <c r="Z409">
        <v>2783</v>
      </c>
      <c r="AA409">
        <v>2980</v>
      </c>
      <c r="AB409">
        <v>2785</v>
      </c>
      <c r="AC409">
        <v>2800</v>
      </c>
      <c r="AD409">
        <v>2790</v>
      </c>
      <c r="AE409">
        <v>2890</v>
      </c>
      <c r="AF409">
        <v>875</v>
      </c>
      <c r="AG409">
        <v>46.799999200000002</v>
      </c>
      <c r="AH409">
        <v>24.200000800000002</v>
      </c>
      <c r="AI409">
        <v>0</v>
      </c>
      <c r="AJ409">
        <v>5.8000002000000004</v>
      </c>
      <c r="AK409">
        <v>2.4000001000000002</v>
      </c>
      <c r="AL409" s="3">
        <v>25314</v>
      </c>
      <c r="AM409" s="3">
        <v>9</v>
      </c>
    </row>
    <row r="410" spans="14:39" hidden="1" outlineLevel="1" x14ac:dyDescent="0.25">
      <c r="N410">
        <v>10</v>
      </c>
      <c r="O410">
        <v>38437.110642467902</v>
      </c>
      <c r="P410" t="s">
        <v>1747</v>
      </c>
      <c r="Q410">
        <v>7.2810001</v>
      </c>
      <c r="R410">
        <v>4302</v>
      </c>
      <c r="S410">
        <v>4614</v>
      </c>
      <c r="T410">
        <v>4924</v>
      </c>
      <c r="U410">
        <v>5236</v>
      </c>
      <c r="V410">
        <v>3060</v>
      </c>
      <c r="W410">
        <v>3350</v>
      </c>
      <c r="X410">
        <v>2940</v>
      </c>
      <c r="Y410">
        <v>2755</v>
      </c>
      <c r="Z410">
        <v>2918</v>
      </c>
      <c r="AA410">
        <v>3205</v>
      </c>
      <c r="AB410">
        <v>3040</v>
      </c>
      <c r="AC410">
        <v>2760</v>
      </c>
      <c r="AD410">
        <v>2780</v>
      </c>
      <c r="AE410">
        <v>2880</v>
      </c>
      <c r="AF410">
        <v>915</v>
      </c>
      <c r="AG410">
        <v>44.599998499999998</v>
      </c>
      <c r="AH410">
        <v>23.100000399999999</v>
      </c>
      <c r="AI410">
        <v>0</v>
      </c>
      <c r="AJ410">
        <v>5.6999997999999996</v>
      </c>
      <c r="AK410">
        <v>2.2999999999999998</v>
      </c>
      <c r="AL410" s="3">
        <v>22280</v>
      </c>
      <c r="AM410" s="3">
        <v>9</v>
      </c>
    </row>
    <row r="411" spans="14:39" hidden="1" outlineLevel="1" x14ac:dyDescent="0.25">
      <c r="N411">
        <v>17</v>
      </c>
      <c r="O411">
        <v>56002.603730498398</v>
      </c>
      <c r="P411" t="s">
        <v>1748</v>
      </c>
      <c r="Q411">
        <v>10.6110001</v>
      </c>
      <c r="R411">
        <v>4401</v>
      </c>
      <c r="S411">
        <v>4720</v>
      </c>
      <c r="T411">
        <v>5036</v>
      </c>
      <c r="U411">
        <v>5355</v>
      </c>
      <c r="V411">
        <v>3130</v>
      </c>
      <c r="W411">
        <v>3425</v>
      </c>
      <c r="X411">
        <v>2880</v>
      </c>
      <c r="Y411">
        <v>2695</v>
      </c>
      <c r="Z411">
        <v>2854</v>
      </c>
      <c r="AA411">
        <v>3135</v>
      </c>
      <c r="AB411">
        <v>2975</v>
      </c>
      <c r="AC411">
        <v>2790</v>
      </c>
      <c r="AD411">
        <v>2810</v>
      </c>
      <c r="AE411">
        <v>2940</v>
      </c>
      <c r="AF411">
        <v>936</v>
      </c>
      <c r="AG411">
        <v>44.5</v>
      </c>
      <c r="AH411">
        <v>23</v>
      </c>
      <c r="AI411">
        <v>0.2</v>
      </c>
      <c r="AJ411">
        <v>4.1999997999999996</v>
      </c>
      <c r="AK411">
        <v>2.2999999999999998</v>
      </c>
      <c r="AL411" s="3">
        <v>33212</v>
      </c>
      <c r="AM411" s="3">
        <v>9</v>
      </c>
    </row>
    <row r="412" spans="14:39" hidden="1" outlineLevel="1" x14ac:dyDescent="0.25">
      <c r="N412">
        <v>18</v>
      </c>
      <c r="O412">
        <v>40558.515172622698</v>
      </c>
      <c r="P412" t="s">
        <v>1748</v>
      </c>
      <c r="Q412">
        <v>7.6830001000000001</v>
      </c>
      <c r="R412">
        <v>4663</v>
      </c>
      <c r="S412">
        <v>5003</v>
      </c>
      <c r="T412">
        <v>5346</v>
      </c>
      <c r="U412">
        <v>5686</v>
      </c>
      <c r="V412">
        <v>3300</v>
      </c>
      <c r="W412">
        <v>3150</v>
      </c>
      <c r="X412">
        <v>2880</v>
      </c>
      <c r="Y412">
        <v>2625</v>
      </c>
      <c r="Z412">
        <v>2783</v>
      </c>
      <c r="AA412">
        <v>2980</v>
      </c>
      <c r="AB412">
        <v>2785</v>
      </c>
      <c r="AC412">
        <v>2800</v>
      </c>
      <c r="AD412">
        <v>2790</v>
      </c>
      <c r="AE412">
        <v>2890</v>
      </c>
      <c r="AF412">
        <v>875</v>
      </c>
      <c r="AG412">
        <v>46.799999200000002</v>
      </c>
      <c r="AH412">
        <v>24.200000800000002</v>
      </c>
      <c r="AI412">
        <v>0</v>
      </c>
      <c r="AJ412">
        <v>5.8000002000000004</v>
      </c>
      <c r="AK412">
        <v>2.4000001000000002</v>
      </c>
      <c r="AL412" s="3">
        <v>25354</v>
      </c>
      <c r="AM412" s="3">
        <v>9</v>
      </c>
    </row>
    <row r="413" spans="14:39" hidden="1" outlineLevel="1" x14ac:dyDescent="0.25">
      <c r="N413">
        <v>21</v>
      </c>
      <c r="O413">
        <v>98768.933716683401</v>
      </c>
      <c r="P413">
        <v>73</v>
      </c>
      <c r="Q413">
        <v>18.670999500000001</v>
      </c>
      <c r="R413">
        <v>1547</v>
      </c>
      <c r="S413">
        <v>1666</v>
      </c>
      <c r="T413">
        <v>1784</v>
      </c>
      <c r="U413">
        <v>1904</v>
      </c>
      <c r="V413">
        <v>1073</v>
      </c>
      <c r="W413">
        <v>1018</v>
      </c>
      <c r="X413">
        <v>1008</v>
      </c>
      <c r="Y413">
        <v>882</v>
      </c>
      <c r="Z413">
        <v>879</v>
      </c>
      <c r="AA413">
        <v>843</v>
      </c>
      <c r="AB413">
        <v>749</v>
      </c>
      <c r="AC413">
        <v>700</v>
      </c>
      <c r="AD413">
        <v>716</v>
      </c>
      <c r="AE413">
        <v>689</v>
      </c>
      <c r="AF413">
        <v>210</v>
      </c>
      <c r="AG413">
        <v>41.200000799999998</v>
      </c>
      <c r="AH413">
        <v>37.200000799999998</v>
      </c>
      <c r="AI413">
        <v>0</v>
      </c>
      <c r="AJ413">
        <v>7.9000000999999997</v>
      </c>
      <c r="AK413">
        <v>2.0999998999999998</v>
      </c>
      <c r="AL413" s="3">
        <v>20034</v>
      </c>
      <c r="AM413" s="3">
        <v>9</v>
      </c>
    </row>
    <row r="414" spans="14:39" hidden="1" outlineLevel="1" x14ac:dyDescent="0.25">
      <c r="N414">
        <v>24</v>
      </c>
      <c r="O414">
        <v>5323.2566418058605</v>
      </c>
      <c r="P414" t="s">
        <v>1747</v>
      </c>
      <c r="Q414">
        <v>8.4840002000000005</v>
      </c>
      <c r="R414">
        <v>4755</v>
      </c>
      <c r="S414">
        <v>5101</v>
      </c>
      <c r="T414">
        <v>5451</v>
      </c>
      <c r="U414">
        <v>5798</v>
      </c>
      <c r="V414">
        <v>3365</v>
      </c>
      <c r="W414">
        <v>3490</v>
      </c>
      <c r="X414">
        <v>3230</v>
      </c>
      <c r="Y414">
        <v>3280</v>
      </c>
      <c r="Z414">
        <v>3475</v>
      </c>
      <c r="AA414">
        <v>3070</v>
      </c>
      <c r="AB414">
        <v>2870</v>
      </c>
      <c r="AC414">
        <v>2885</v>
      </c>
      <c r="AD414">
        <v>2875</v>
      </c>
      <c r="AE414">
        <v>3110</v>
      </c>
      <c r="AF414">
        <v>915</v>
      </c>
      <c r="AG414">
        <v>46.299999200000002</v>
      </c>
      <c r="AH414">
        <v>24</v>
      </c>
      <c r="AI414">
        <v>0</v>
      </c>
      <c r="AJ414">
        <v>5.0999999000000003</v>
      </c>
      <c r="AK414">
        <v>2.4000001000000002</v>
      </c>
      <c r="AL414" s="3">
        <v>28549</v>
      </c>
      <c r="AM414" s="3">
        <v>9</v>
      </c>
    </row>
    <row r="415" spans="14:39" hidden="1" outlineLevel="1" x14ac:dyDescent="0.25">
      <c r="N415">
        <v>28</v>
      </c>
      <c r="O415">
        <v>38385.3491400067</v>
      </c>
      <c r="P415" t="s">
        <v>1748</v>
      </c>
      <c r="Q415">
        <v>7.2719997999999997</v>
      </c>
      <c r="R415">
        <v>4302</v>
      </c>
      <c r="S415">
        <v>4614</v>
      </c>
      <c r="T415">
        <v>4924</v>
      </c>
      <c r="U415">
        <v>5236</v>
      </c>
      <c r="V415">
        <v>3060</v>
      </c>
      <c r="W415">
        <v>3350</v>
      </c>
      <c r="X415">
        <v>2940</v>
      </c>
      <c r="Y415">
        <v>2755</v>
      </c>
      <c r="Z415">
        <v>2918</v>
      </c>
      <c r="AA415">
        <v>3205</v>
      </c>
      <c r="AB415">
        <v>3040</v>
      </c>
      <c r="AC415">
        <v>2760</v>
      </c>
      <c r="AD415">
        <v>2780</v>
      </c>
      <c r="AE415">
        <v>2880</v>
      </c>
      <c r="AF415">
        <v>915</v>
      </c>
      <c r="AG415">
        <v>44.599998499999998</v>
      </c>
      <c r="AH415">
        <v>23.100000399999999</v>
      </c>
      <c r="AI415">
        <v>0</v>
      </c>
      <c r="AJ415">
        <v>5.6999997999999996</v>
      </c>
      <c r="AK415">
        <v>2.2999999999999998</v>
      </c>
      <c r="AL415" s="3">
        <v>22252</v>
      </c>
      <c r="AM415" s="3">
        <v>9</v>
      </c>
    </row>
    <row r="416" spans="14:39" hidden="1" outlineLevel="1" x14ac:dyDescent="0.25">
      <c r="N416">
        <v>33</v>
      </c>
      <c r="O416">
        <v>4992.4909420917802</v>
      </c>
      <c r="P416">
        <v>73</v>
      </c>
      <c r="Q416">
        <v>0.94099999999999995</v>
      </c>
      <c r="R416">
        <v>1589</v>
      </c>
      <c r="S416">
        <v>1711</v>
      </c>
      <c r="T416">
        <v>1833</v>
      </c>
      <c r="U416">
        <v>1955</v>
      </c>
      <c r="V416">
        <v>1102</v>
      </c>
      <c r="W416">
        <v>1042</v>
      </c>
      <c r="X416">
        <v>1032</v>
      </c>
      <c r="Y416">
        <v>866</v>
      </c>
      <c r="Z416">
        <v>863</v>
      </c>
      <c r="AA416">
        <v>750</v>
      </c>
      <c r="AB416">
        <v>654</v>
      </c>
      <c r="AC416">
        <v>715</v>
      </c>
      <c r="AD416">
        <v>701</v>
      </c>
      <c r="AE416">
        <v>693</v>
      </c>
      <c r="AF416">
        <v>229</v>
      </c>
      <c r="AG416">
        <v>40.5</v>
      </c>
      <c r="AH416">
        <v>36.5</v>
      </c>
      <c r="AI416">
        <v>0</v>
      </c>
      <c r="AJ416">
        <v>5.9000000999999997</v>
      </c>
      <c r="AK416">
        <v>2.0999998999999998</v>
      </c>
      <c r="AL416" s="3">
        <v>1037</v>
      </c>
      <c r="AM416" s="3">
        <v>9</v>
      </c>
    </row>
    <row r="417" spans="14:39" hidden="1" outlineLevel="1" x14ac:dyDescent="0.25">
      <c r="N417">
        <v>36</v>
      </c>
      <c r="O417">
        <v>56001.128056438298</v>
      </c>
      <c r="P417" t="s">
        <v>1747</v>
      </c>
      <c r="Q417">
        <v>10.6070004</v>
      </c>
      <c r="R417">
        <v>4401</v>
      </c>
      <c r="S417">
        <v>4720</v>
      </c>
      <c r="T417">
        <v>5036</v>
      </c>
      <c r="U417">
        <v>5355</v>
      </c>
      <c r="V417">
        <v>3130</v>
      </c>
      <c r="W417">
        <v>3425</v>
      </c>
      <c r="X417">
        <v>2880</v>
      </c>
      <c r="Y417">
        <v>2695</v>
      </c>
      <c r="Z417">
        <v>2854</v>
      </c>
      <c r="AA417">
        <v>3135</v>
      </c>
      <c r="AB417">
        <v>2975</v>
      </c>
      <c r="AC417">
        <v>2790</v>
      </c>
      <c r="AD417">
        <v>2810</v>
      </c>
      <c r="AE417">
        <v>2940</v>
      </c>
      <c r="AF417">
        <v>936</v>
      </c>
      <c r="AG417">
        <v>44.5</v>
      </c>
      <c r="AH417">
        <v>23</v>
      </c>
      <c r="AI417">
        <v>0.2</v>
      </c>
      <c r="AJ417">
        <v>4.1999997999999996</v>
      </c>
      <c r="AK417">
        <v>2.2999999999999998</v>
      </c>
      <c r="AL417" s="3">
        <v>33200</v>
      </c>
      <c r="AM417" s="3">
        <v>9</v>
      </c>
    </row>
    <row r="418" spans="14:39" hidden="1" outlineLevel="1" x14ac:dyDescent="0.25">
      <c r="N418">
        <v>39</v>
      </c>
      <c r="O418">
        <v>11630.1224237059</v>
      </c>
      <c r="P418" t="s">
        <v>1748</v>
      </c>
      <c r="Q418">
        <v>2.2069999999999999</v>
      </c>
      <c r="R418">
        <v>4380</v>
      </c>
      <c r="S418">
        <v>4697</v>
      </c>
      <c r="T418">
        <v>5012</v>
      </c>
      <c r="U418">
        <v>5330</v>
      </c>
      <c r="V418">
        <v>3115</v>
      </c>
      <c r="W418">
        <v>3210</v>
      </c>
      <c r="X418">
        <v>2985</v>
      </c>
      <c r="Y418">
        <v>2795</v>
      </c>
      <c r="Z418">
        <v>2959</v>
      </c>
      <c r="AA418">
        <v>3250</v>
      </c>
      <c r="AB418">
        <v>3085</v>
      </c>
      <c r="AC418">
        <v>2800</v>
      </c>
      <c r="AD418">
        <v>2820</v>
      </c>
      <c r="AE418">
        <v>2920</v>
      </c>
      <c r="AF418">
        <v>925</v>
      </c>
      <c r="AG418">
        <v>44.700000799999998</v>
      </c>
      <c r="AH418">
        <v>23.200000800000002</v>
      </c>
      <c r="AI418">
        <v>0</v>
      </c>
      <c r="AJ418">
        <v>5.8000002000000004</v>
      </c>
      <c r="AK418">
        <v>2.2999999999999998</v>
      </c>
      <c r="AL418" s="3">
        <v>6875</v>
      </c>
      <c r="AM418" s="3">
        <v>9</v>
      </c>
    </row>
    <row r="419" spans="14:39" hidden="1" outlineLevel="1" x14ac:dyDescent="0.25">
      <c r="N419">
        <v>40</v>
      </c>
      <c r="O419">
        <v>1557.9630335443801</v>
      </c>
      <c r="P419" t="s">
        <v>1749</v>
      </c>
      <c r="Q419">
        <v>0.29499999999999998</v>
      </c>
      <c r="R419">
        <v>1327</v>
      </c>
      <c r="S419">
        <v>1384</v>
      </c>
      <c r="T419">
        <v>1430</v>
      </c>
      <c r="U419">
        <v>1476</v>
      </c>
      <c r="V419">
        <v>1153</v>
      </c>
      <c r="W419">
        <v>1153</v>
      </c>
      <c r="X419">
        <v>680</v>
      </c>
      <c r="Y419">
        <v>1</v>
      </c>
      <c r="Z419">
        <v>2</v>
      </c>
      <c r="AA419">
        <v>3</v>
      </c>
      <c r="AB419">
        <v>0</v>
      </c>
      <c r="AC419">
        <v>0</v>
      </c>
      <c r="AD419">
        <v>0</v>
      </c>
      <c r="AE419">
        <v>0</v>
      </c>
      <c r="AF419">
        <v>115</v>
      </c>
      <c r="AJ419">
        <v>10</v>
      </c>
      <c r="AL419" s="3">
        <v>340</v>
      </c>
      <c r="AM419" s="3">
        <v>9</v>
      </c>
    </row>
    <row r="420" spans="14:39" hidden="1" outlineLevel="1" x14ac:dyDescent="0.25">
      <c r="N420">
        <v>42</v>
      </c>
      <c r="O420">
        <v>7790.3012914774999</v>
      </c>
      <c r="P420" t="s">
        <v>1748</v>
      </c>
      <c r="Q420">
        <v>1.476</v>
      </c>
      <c r="R420">
        <v>4840</v>
      </c>
      <c r="S420">
        <v>5192</v>
      </c>
      <c r="T420">
        <v>5548</v>
      </c>
      <c r="U420">
        <v>5901</v>
      </c>
      <c r="V420">
        <v>3425</v>
      </c>
      <c r="W420">
        <v>3270</v>
      </c>
      <c r="X420">
        <v>3025</v>
      </c>
      <c r="Y420">
        <v>3070</v>
      </c>
      <c r="Z420">
        <v>3255</v>
      </c>
      <c r="AA420">
        <v>3065</v>
      </c>
      <c r="AB420">
        <v>2865</v>
      </c>
      <c r="AC420">
        <v>2880</v>
      </c>
      <c r="AD420">
        <v>2870</v>
      </c>
      <c r="AE420">
        <v>2975</v>
      </c>
      <c r="AF420">
        <v>901</v>
      </c>
      <c r="AG420">
        <v>46.900001500000002</v>
      </c>
      <c r="AH420">
        <v>24.299999199999998</v>
      </c>
      <c r="AI420">
        <v>0</v>
      </c>
      <c r="AJ420">
        <v>5.0999999000000003</v>
      </c>
      <c r="AK420">
        <v>2.4000001000000002</v>
      </c>
      <c r="AL420" s="3">
        <v>5055</v>
      </c>
      <c r="AM420" s="3">
        <v>9</v>
      </c>
    </row>
    <row r="421" spans="14:39" hidden="1" outlineLevel="1" x14ac:dyDescent="0.25">
      <c r="N421">
        <v>44</v>
      </c>
      <c r="O421">
        <v>31643.4878214745</v>
      </c>
      <c r="P421" t="s">
        <v>1747</v>
      </c>
      <c r="Q421">
        <v>5.9930000000000003</v>
      </c>
      <c r="R421">
        <v>4628</v>
      </c>
      <c r="S421">
        <v>4965</v>
      </c>
      <c r="T421">
        <v>5306</v>
      </c>
      <c r="U421">
        <v>5643</v>
      </c>
      <c r="V421">
        <v>3275</v>
      </c>
      <c r="W421">
        <v>3125</v>
      </c>
      <c r="X421">
        <v>2905</v>
      </c>
      <c r="Y421">
        <v>2650</v>
      </c>
      <c r="Z421">
        <v>2808</v>
      </c>
      <c r="AA421">
        <v>3005</v>
      </c>
      <c r="AB421">
        <v>2810</v>
      </c>
      <c r="AC421">
        <v>2825</v>
      </c>
      <c r="AD421">
        <v>2815</v>
      </c>
      <c r="AE421">
        <v>2915</v>
      </c>
      <c r="AF421">
        <v>933</v>
      </c>
      <c r="AG421">
        <v>45.5</v>
      </c>
      <c r="AH421">
        <v>23.600000399999999</v>
      </c>
      <c r="AI421">
        <v>0</v>
      </c>
      <c r="AJ421">
        <v>5.4000000999999997</v>
      </c>
      <c r="AK421">
        <v>2.4000001000000002</v>
      </c>
      <c r="AL421" s="3">
        <v>19627</v>
      </c>
      <c r="AM421" s="3">
        <v>9</v>
      </c>
    </row>
    <row r="422" spans="14:39" hidden="1" outlineLevel="1" x14ac:dyDescent="0.25">
      <c r="N422">
        <v>50</v>
      </c>
      <c r="O422">
        <v>5317.3571427910902</v>
      </c>
      <c r="P422" t="s">
        <v>1748</v>
      </c>
      <c r="Q422">
        <v>8.4820004000000004</v>
      </c>
      <c r="R422">
        <v>4755</v>
      </c>
      <c r="S422">
        <v>5101</v>
      </c>
      <c r="T422">
        <v>5451</v>
      </c>
      <c r="U422">
        <v>5798</v>
      </c>
      <c r="V422">
        <v>3365</v>
      </c>
      <c r="W422">
        <v>3490</v>
      </c>
      <c r="X422">
        <v>3230</v>
      </c>
      <c r="Y422">
        <v>3280</v>
      </c>
      <c r="Z422">
        <v>3475</v>
      </c>
      <c r="AA422">
        <v>3070</v>
      </c>
      <c r="AB422">
        <v>2870</v>
      </c>
      <c r="AC422">
        <v>2885</v>
      </c>
      <c r="AD422">
        <v>2875</v>
      </c>
      <c r="AE422">
        <v>3110</v>
      </c>
      <c r="AF422">
        <v>915</v>
      </c>
      <c r="AG422">
        <v>46.299999200000002</v>
      </c>
      <c r="AH422">
        <v>24</v>
      </c>
      <c r="AI422">
        <v>0</v>
      </c>
      <c r="AJ422">
        <v>5.0999999000000003</v>
      </c>
      <c r="AK422">
        <v>2.4000001000000002</v>
      </c>
      <c r="AL422" s="3">
        <v>28542</v>
      </c>
      <c r="AM422" s="3">
        <v>9</v>
      </c>
    </row>
    <row r="423" spans="14:39" hidden="1" outlineLevel="1" x14ac:dyDescent="0.25">
      <c r="N423">
        <v>52</v>
      </c>
      <c r="O423">
        <v>11762.9146717654</v>
      </c>
      <c r="P423" t="s">
        <v>1747</v>
      </c>
      <c r="Q423">
        <v>2.2279998999999999</v>
      </c>
      <c r="R423">
        <v>4408</v>
      </c>
      <c r="S423">
        <v>4728</v>
      </c>
      <c r="T423">
        <v>5044</v>
      </c>
      <c r="U423">
        <v>5364</v>
      </c>
      <c r="V423">
        <v>3135</v>
      </c>
      <c r="W423">
        <v>3430</v>
      </c>
      <c r="X423">
        <v>3265</v>
      </c>
      <c r="Y423">
        <v>3240</v>
      </c>
      <c r="Z423">
        <v>3454</v>
      </c>
      <c r="AA423">
        <v>3180</v>
      </c>
      <c r="AB423">
        <v>3020</v>
      </c>
      <c r="AC423">
        <v>2830</v>
      </c>
      <c r="AD423">
        <v>2790</v>
      </c>
      <c r="AE423">
        <v>2920</v>
      </c>
      <c r="AF423">
        <v>931</v>
      </c>
      <c r="AG423">
        <v>44.799999200000002</v>
      </c>
      <c r="AH423">
        <v>23.200000800000002</v>
      </c>
      <c r="AI423">
        <v>0</v>
      </c>
      <c r="AJ423">
        <v>10.699999800000001</v>
      </c>
      <c r="AK423">
        <v>2.2999999999999998</v>
      </c>
      <c r="AL423" s="3">
        <v>6985</v>
      </c>
      <c r="AM423" s="3">
        <v>9</v>
      </c>
    </row>
    <row r="424" spans="14:39" hidden="1" outlineLevel="1" x14ac:dyDescent="0.25">
      <c r="N424">
        <v>55</v>
      </c>
      <c r="O424">
        <v>7905.2132516605798</v>
      </c>
      <c r="P424" t="s">
        <v>1747</v>
      </c>
      <c r="Q424">
        <v>1.4990000000000001</v>
      </c>
      <c r="R424">
        <v>4840</v>
      </c>
      <c r="S424">
        <v>5192</v>
      </c>
      <c r="T424">
        <v>5548</v>
      </c>
      <c r="U424">
        <v>5901</v>
      </c>
      <c r="V424">
        <v>3425</v>
      </c>
      <c r="W424">
        <v>3270</v>
      </c>
      <c r="X424">
        <v>3025</v>
      </c>
      <c r="Y424">
        <v>3070</v>
      </c>
      <c r="Z424">
        <v>3255</v>
      </c>
      <c r="AA424">
        <v>3065</v>
      </c>
      <c r="AB424">
        <v>2865</v>
      </c>
      <c r="AC424">
        <v>2880</v>
      </c>
      <c r="AD424">
        <v>2870</v>
      </c>
      <c r="AE424">
        <v>2975</v>
      </c>
      <c r="AF424">
        <v>901</v>
      </c>
      <c r="AG424">
        <v>46.900001500000002</v>
      </c>
      <c r="AH424">
        <v>24.299999199999998</v>
      </c>
      <c r="AI424">
        <v>0</v>
      </c>
      <c r="AJ424">
        <v>5.0999999000000003</v>
      </c>
      <c r="AK424">
        <v>2.4000001000000002</v>
      </c>
      <c r="AL424" s="3">
        <v>5134</v>
      </c>
      <c r="AM424" s="3">
        <v>9</v>
      </c>
    </row>
    <row r="425" spans="14:39" hidden="1" outlineLevel="1" x14ac:dyDescent="0.25">
      <c r="N425">
        <v>57</v>
      </c>
      <c r="O425">
        <v>11795.390542331699</v>
      </c>
      <c r="P425" t="s">
        <v>1748</v>
      </c>
      <c r="Q425">
        <v>2.2370000000000001</v>
      </c>
      <c r="R425">
        <v>4408</v>
      </c>
      <c r="S425">
        <v>4728</v>
      </c>
      <c r="T425">
        <v>5044</v>
      </c>
      <c r="U425">
        <v>5364</v>
      </c>
      <c r="V425">
        <v>3135</v>
      </c>
      <c r="W425">
        <v>3430</v>
      </c>
      <c r="X425">
        <v>3265</v>
      </c>
      <c r="Y425">
        <v>3240</v>
      </c>
      <c r="Z425">
        <v>3454</v>
      </c>
      <c r="AA425">
        <v>3180</v>
      </c>
      <c r="AB425">
        <v>3020</v>
      </c>
      <c r="AC425">
        <v>2830</v>
      </c>
      <c r="AD425">
        <v>2790</v>
      </c>
      <c r="AE425">
        <v>2920</v>
      </c>
      <c r="AF425">
        <v>931</v>
      </c>
      <c r="AG425">
        <v>44.799999200000002</v>
      </c>
      <c r="AH425">
        <v>23.200000800000002</v>
      </c>
      <c r="AI425">
        <v>0</v>
      </c>
      <c r="AJ425">
        <v>10.699999800000001</v>
      </c>
      <c r="AK425">
        <v>2.2999999999999998</v>
      </c>
      <c r="AL425" s="3">
        <v>7013</v>
      </c>
      <c r="AM425" s="3">
        <v>9</v>
      </c>
    </row>
    <row r="426" spans="14:39" hidden="1" outlineLevel="1" x14ac:dyDescent="0.25">
      <c r="N426">
        <v>60</v>
      </c>
      <c r="O426">
        <v>5268.63334376065</v>
      </c>
      <c r="P426">
        <v>73</v>
      </c>
      <c r="Q426">
        <v>13.414999999999999</v>
      </c>
      <c r="R426">
        <v>927</v>
      </c>
      <c r="S426">
        <v>999</v>
      </c>
      <c r="T426">
        <v>1069</v>
      </c>
      <c r="U426">
        <v>1141</v>
      </c>
      <c r="V426">
        <v>643</v>
      </c>
      <c r="W426">
        <v>572</v>
      </c>
      <c r="X426">
        <v>554</v>
      </c>
      <c r="Y426">
        <v>525</v>
      </c>
      <c r="Z426">
        <v>530</v>
      </c>
      <c r="AA426">
        <v>508</v>
      </c>
      <c r="AB426">
        <v>462</v>
      </c>
      <c r="AC426">
        <v>460</v>
      </c>
      <c r="AD426">
        <v>426</v>
      </c>
      <c r="AE426">
        <v>410</v>
      </c>
      <c r="AF426">
        <v>129</v>
      </c>
      <c r="AG426">
        <v>39.700000799999998</v>
      </c>
      <c r="AH426">
        <v>37.200000799999998</v>
      </c>
      <c r="AI426">
        <v>0</v>
      </c>
      <c r="AJ426">
        <v>7.9000000999999997</v>
      </c>
      <c r="AK426">
        <v>3.0999998999999998</v>
      </c>
      <c r="AL426" s="3">
        <v>8626</v>
      </c>
      <c r="AM426" s="3">
        <v>9</v>
      </c>
    </row>
    <row r="427" spans="14:39" hidden="1" outlineLevel="1" x14ac:dyDescent="0.25">
      <c r="N427">
        <v>62</v>
      </c>
      <c r="O427">
        <v>8771.0633674361306</v>
      </c>
      <c r="P427">
        <v>44</v>
      </c>
      <c r="Q427">
        <v>7.8579998</v>
      </c>
      <c r="R427">
        <v>1011</v>
      </c>
      <c r="S427">
        <v>1089</v>
      </c>
      <c r="T427">
        <v>1166</v>
      </c>
      <c r="U427">
        <v>1244</v>
      </c>
      <c r="V427">
        <v>701</v>
      </c>
      <c r="W427">
        <v>674</v>
      </c>
      <c r="X427">
        <v>711</v>
      </c>
      <c r="Y427">
        <v>648</v>
      </c>
      <c r="Z427">
        <v>657</v>
      </c>
      <c r="AA427">
        <v>615</v>
      </c>
      <c r="AB427">
        <v>592</v>
      </c>
      <c r="AC427">
        <v>605</v>
      </c>
      <c r="AD427">
        <v>632</v>
      </c>
      <c r="AE427">
        <v>644</v>
      </c>
      <c r="AF427">
        <v>53</v>
      </c>
      <c r="AG427">
        <v>49.099998499999998</v>
      </c>
      <c r="AH427">
        <v>41.599998499999998</v>
      </c>
      <c r="AI427">
        <v>0</v>
      </c>
      <c r="AJ427">
        <v>3.2</v>
      </c>
      <c r="AK427">
        <v>1.9</v>
      </c>
      <c r="AL427" s="3">
        <v>5508</v>
      </c>
      <c r="AM427" s="3">
        <v>9</v>
      </c>
    </row>
    <row r="428" spans="14:39" hidden="1" outlineLevel="1" x14ac:dyDescent="0.25">
      <c r="N428">
        <v>63</v>
      </c>
      <c r="O428">
        <v>31706.600105399801</v>
      </c>
      <c r="P428" t="s">
        <v>1748</v>
      </c>
      <c r="Q428">
        <v>6.0050001000000002</v>
      </c>
      <c r="R428">
        <v>4628</v>
      </c>
      <c r="S428">
        <v>4965</v>
      </c>
      <c r="T428">
        <v>5306</v>
      </c>
      <c r="U428">
        <v>5643</v>
      </c>
      <c r="V428">
        <v>3275</v>
      </c>
      <c r="W428">
        <v>3125</v>
      </c>
      <c r="X428">
        <v>2905</v>
      </c>
      <c r="Y428">
        <v>2650</v>
      </c>
      <c r="Z428">
        <v>2808</v>
      </c>
      <c r="AA428">
        <v>3005</v>
      </c>
      <c r="AB428">
        <v>2810</v>
      </c>
      <c r="AC428">
        <v>2825</v>
      </c>
      <c r="AD428">
        <v>2815</v>
      </c>
      <c r="AE428">
        <v>2915</v>
      </c>
      <c r="AF428">
        <v>933</v>
      </c>
      <c r="AG428">
        <v>45.5</v>
      </c>
      <c r="AH428">
        <v>23.600000399999999</v>
      </c>
      <c r="AI428">
        <v>0</v>
      </c>
      <c r="AJ428">
        <v>5.4000000999999997</v>
      </c>
      <c r="AK428">
        <v>2.4000001000000002</v>
      </c>
      <c r="AL428" s="3">
        <v>19666</v>
      </c>
      <c r="AM428" s="3">
        <v>9</v>
      </c>
    </row>
    <row r="429" spans="14:39" hidden="1" outlineLevel="1" x14ac:dyDescent="0.25">
      <c r="N429">
        <v>64</v>
      </c>
      <c r="O429">
        <v>2449.9964173677899</v>
      </c>
      <c r="P429">
        <v>73</v>
      </c>
      <c r="Q429">
        <v>0.46300000000000002</v>
      </c>
      <c r="R429">
        <v>1619</v>
      </c>
      <c r="S429">
        <v>1744</v>
      </c>
      <c r="T429">
        <v>1868</v>
      </c>
      <c r="U429">
        <v>1992</v>
      </c>
      <c r="V429">
        <v>1123</v>
      </c>
      <c r="W429">
        <v>1065</v>
      </c>
      <c r="X429">
        <v>1054</v>
      </c>
      <c r="Y429">
        <v>884</v>
      </c>
      <c r="Z429">
        <v>881</v>
      </c>
      <c r="AA429">
        <v>765</v>
      </c>
      <c r="AB429">
        <v>779</v>
      </c>
      <c r="AC429">
        <v>728</v>
      </c>
      <c r="AD429">
        <v>714</v>
      </c>
      <c r="AE429">
        <v>706</v>
      </c>
      <c r="AF429">
        <v>158</v>
      </c>
      <c r="AG429">
        <v>44</v>
      </c>
      <c r="AH429">
        <v>39.700000799999998</v>
      </c>
      <c r="AI429">
        <v>0</v>
      </c>
      <c r="AJ429">
        <v>0</v>
      </c>
      <c r="AK429">
        <v>2.2000000000000002</v>
      </c>
      <c r="AL429" s="3">
        <v>520</v>
      </c>
      <c r="AM429" s="3">
        <v>9</v>
      </c>
    </row>
    <row r="430" spans="14:39" hidden="1" outlineLevel="1" x14ac:dyDescent="0.25">
      <c r="N430">
        <v>70</v>
      </c>
      <c r="O430">
        <v>1788.5878880933899</v>
      </c>
      <c r="P430">
        <v>44</v>
      </c>
      <c r="Q430">
        <v>16.209999100000001</v>
      </c>
      <c r="R430">
        <v>714</v>
      </c>
      <c r="S430">
        <v>769</v>
      </c>
      <c r="T430">
        <v>823</v>
      </c>
      <c r="U430">
        <v>878</v>
      </c>
      <c r="V430">
        <v>495</v>
      </c>
      <c r="W430">
        <v>476</v>
      </c>
      <c r="X430">
        <v>500</v>
      </c>
      <c r="Y430">
        <v>456</v>
      </c>
      <c r="Z430">
        <v>406</v>
      </c>
      <c r="AA430">
        <v>380</v>
      </c>
      <c r="AB430">
        <v>367</v>
      </c>
      <c r="AC430">
        <v>375</v>
      </c>
      <c r="AD430">
        <v>353</v>
      </c>
      <c r="AE430">
        <v>360</v>
      </c>
      <c r="AF430">
        <v>62</v>
      </c>
      <c r="AG430">
        <v>51</v>
      </c>
      <c r="AH430">
        <v>34.900001500000002</v>
      </c>
      <c r="AI430">
        <v>0</v>
      </c>
      <c r="AJ430">
        <v>3</v>
      </c>
      <c r="AK430">
        <v>1.7</v>
      </c>
      <c r="AL430" s="3">
        <v>8024</v>
      </c>
      <c r="AM430" s="3">
        <v>9</v>
      </c>
    </row>
    <row r="431" spans="14:39" hidden="1" outlineLevel="1" x14ac:dyDescent="0.25">
      <c r="N431">
        <v>72</v>
      </c>
      <c r="O431">
        <v>11569.846685491</v>
      </c>
      <c r="P431" t="s">
        <v>1747</v>
      </c>
      <c r="Q431">
        <v>2.1949999</v>
      </c>
      <c r="R431">
        <v>4380</v>
      </c>
      <c r="S431">
        <v>4697</v>
      </c>
      <c r="T431">
        <v>5012</v>
      </c>
      <c r="U431">
        <v>5330</v>
      </c>
      <c r="V431">
        <v>3115</v>
      </c>
      <c r="W431">
        <v>3210</v>
      </c>
      <c r="X431">
        <v>2985</v>
      </c>
      <c r="Y431">
        <v>2795</v>
      </c>
      <c r="Z431">
        <v>2959</v>
      </c>
      <c r="AA431">
        <v>3250</v>
      </c>
      <c r="AB431">
        <v>3085</v>
      </c>
      <c r="AC431">
        <v>2800</v>
      </c>
      <c r="AD431">
        <v>2820</v>
      </c>
      <c r="AE431">
        <v>2920</v>
      </c>
      <c r="AF431">
        <v>925</v>
      </c>
      <c r="AG431">
        <v>44.700000799999998</v>
      </c>
      <c r="AH431">
        <v>23.200000800000002</v>
      </c>
      <c r="AI431">
        <v>0</v>
      </c>
      <c r="AJ431">
        <v>5.8000002000000004</v>
      </c>
      <c r="AK431">
        <v>2.2999999999999998</v>
      </c>
      <c r="AL431" s="3">
        <v>6837</v>
      </c>
      <c r="AM431" s="3">
        <v>9</v>
      </c>
    </row>
    <row r="432" spans="14:39" collapsed="1" x14ac:dyDescent="0.25">
      <c r="AK432" t="s">
        <v>1800</v>
      </c>
      <c r="AL432" s="274">
        <f>SUM(AL406:AL431)</f>
        <v>372081</v>
      </c>
      <c r="AM432" s="3">
        <v>9</v>
      </c>
    </row>
    <row r="434" spans="14:39" x14ac:dyDescent="0.25">
      <c r="N434" s="1" t="s">
        <v>1776</v>
      </c>
      <c r="AL434" s="116" t="s">
        <v>1776</v>
      </c>
    </row>
    <row r="435" spans="14:39" x14ac:dyDescent="0.25">
      <c r="N435" t="s">
        <v>474</v>
      </c>
      <c r="O435" t="s">
        <v>1773</v>
      </c>
      <c r="P435" t="s">
        <v>1772</v>
      </c>
      <c r="Q435" t="s">
        <v>1771</v>
      </c>
      <c r="R435" t="s">
        <v>1770</v>
      </c>
      <c r="S435" t="s">
        <v>1769</v>
      </c>
      <c r="T435" t="s">
        <v>1768</v>
      </c>
      <c r="U435" t="s">
        <v>1767</v>
      </c>
      <c r="V435" t="s">
        <v>1766</v>
      </c>
      <c r="W435" t="s">
        <v>1765</v>
      </c>
      <c r="X435" t="s">
        <v>1764</v>
      </c>
      <c r="Y435" t="s">
        <v>1763</v>
      </c>
      <c r="Z435" t="s">
        <v>1762</v>
      </c>
      <c r="AA435" t="s">
        <v>1761</v>
      </c>
      <c r="AB435" t="s">
        <v>1760</v>
      </c>
      <c r="AC435" t="s">
        <v>1759</v>
      </c>
      <c r="AD435" t="s">
        <v>1758</v>
      </c>
      <c r="AE435" t="s">
        <v>1757</v>
      </c>
      <c r="AF435" t="s">
        <v>1756</v>
      </c>
      <c r="AG435" t="s">
        <v>1755</v>
      </c>
      <c r="AH435" t="s">
        <v>1754</v>
      </c>
      <c r="AI435" t="s">
        <v>1753</v>
      </c>
      <c r="AJ435" t="s">
        <v>1752</v>
      </c>
      <c r="AK435" t="s">
        <v>1751</v>
      </c>
      <c r="AL435" s="3" t="s">
        <v>1902</v>
      </c>
      <c r="AM435" s="3" t="s">
        <v>239</v>
      </c>
    </row>
    <row r="436" spans="14:39" hidden="1" outlineLevel="1" x14ac:dyDescent="0.25">
      <c r="N436">
        <v>1</v>
      </c>
      <c r="O436">
        <v>85696.638687324594</v>
      </c>
      <c r="P436">
        <v>44</v>
      </c>
      <c r="Q436">
        <v>16.209999100000001</v>
      </c>
      <c r="R436">
        <v>714</v>
      </c>
      <c r="S436">
        <v>769</v>
      </c>
      <c r="T436">
        <v>823</v>
      </c>
      <c r="U436">
        <v>878</v>
      </c>
      <c r="V436">
        <v>495</v>
      </c>
      <c r="W436">
        <v>476</v>
      </c>
      <c r="X436">
        <v>500</v>
      </c>
      <c r="Y436">
        <v>456</v>
      </c>
      <c r="Z436">
        <v>406</v>
      </c>
      <c r="AA436">
        <v>380</v>
      </c>
      <c r="AB436">
        <v>367</v>
      </c>
      <c r="AC436">
        <v>375</v>
      </c>
      <c r="AD436">
        <v>353</v>
      </c>
      <c r="AE436">
        <v>360</v>
      </c>
      <c r="AF436">
        <v>62</v>
      </c>
      <c r="AG436">
        <v>51</v>
      </c>
      <c r="AH436">
        <v>34.900001500000002</v>
      </c>
      <c r="AI436">
        <v>0</v>
      </c>
      <c r="AJ436">
        <v>3</v>
      </c>
      <c r="AK436">
        <v>1.7</v>
      </c>
      <c r="AL436" s="3">
        <v>8024</v>
      </c>
      <c r="AM436" s="3">
        <v>10</v>
      </c>
    </row>
    <row r="437" spans="14:39" hidden="1" outlineLevel="1" x14ac:dyDescent="0.25">
      <c r="N437">
        <v>2</v>
      </c>
      <c r="O437">
        <v>8543.4198563339705</v>
      </c>
      <c r="P437">
        <v>44</v>
      </c>
      <c r="Q437">
        <v>7.8579998</v>
      </c>
      <c r="R437">
        <v>1011</v>
      </c>
      <c r="S437">
        <v>1089</v>
      </c>
      <c r="T437">
        <v>1166</v>
      </c>
      <c r="U437">
        <v>1244</v>
      </c>
      <c r="V437">
        <v>701</v>
      </c>
      <c r="W437">
        <v>674</v>
      </c>
      <c r="X437">
        <v>711</v>
      </c>
      <c r="Y437">
        <v>648</v>
      </c>
      <c r="Z437">
        <v>657</v>
      </c>
      <c r="AA437">
        <v>615</v>
      </c>
      <c r="AB437">
        <v>592</v>
      </c>
      <c r="AC437">
        <v>605</v>
      </c>
      <c r="AD437">
        <v>632</v>
      </c>
      <c r="AE437">
        <v>644</v>
      </c>
      <c r="AF437">
        <v>53</v>
      </c>
      <c r="AG437">
        <v>49.099998499999998</v>
      </c>
      <c r="AH437">
        <v>41.599998499999998</v>
      </c>
      <c r="AI437">
        <v>0</v>
      </c>
      <c r="AJ437">
        <v>3.2</v>
      </c>
      <c r="AK437">
        <v>1.9</v>
      </c>
      <c r="AL437" s="3">
        <v>5508</v>
      </c>
      <c r="AM437" s="3">
        <v>10</v>
      </c>
    </row>
    <row r="438" spans="14:39" hidden="1" outlineLevel="1" x14ac:dyDescent="0.25">
      <c r="N438">
        <v>3</v>
      </c>
      <c r="O438">
        <v>1373.8920893193799</v>
      </c>
      <c r="P438" t="s">
        <v>1750</v>
      </c>
      <c r="Q438">
        <v>0.26</v>
      </c>
      <c r="R438">
        <v>2257</v>
      </c>
      <c r="S438">
        <v>2361</v>
      </c>
      <c r="T438">
        <v>2447</v>
      </c>
      <c r="U438">
        <v>2534</v>
      </c>
      <c r="V438">
        <v>1927</v>
      </c>
      <c r="W438">
        <v>1927</v>
      </c>
      <c r="X438">
        <v>1100</v>
      </c>
      <c r="Y438">
        <v>1</v>
      </c>
      <c r="Z438">
        <v>2</v>
      </c>
      <c r="AA438">
        <v>3</v>
      </c>
      <c r="AB438">
        <v>0</v>
      </c>
      <c r="AC438">
        <v>0</v>
      </c>
      <c r="AD438">
        <v>0</v>
      </c>
      <c r="AE438">
        <v>0</v>
      </c>
      <c r="AF438">
        <v>193</v>
      </c>
      <c r="AJ438">
        <v>10</v>
      </c>
      <c r="AL438" s="3">
        <v>501</v>
      </c>
      <c r="AM438" s="3">
        <v>10</v>
      </c>
    </row>
    <row r="439" spans="14:39" hidden="1" outlineLevel="1" x14ac:dyDescent="0.25">
      <c r="N439">
        <v>4</v>
      </c>
      <c r="O439">
        <v>9187.1832754575007</v>
      </c>
      <c r="P439">
        <v>83</v>
      </c>
      <c r="Q439">
        <v>1.738</v>
      </c>
      <c r="R439">
        <v>2833</v>
      </c>
      <c r="S439">
        <v>2977</v>
      </c>
      <c r="T439">
        <v>3121</v>
      </c>
      <c r="U439">
        <v>3264</v>
      </c>
      <c r="V439">
        <v>2257</v>
      </c>
      <c r="W439">
        <v>2255</v>
      </c>
      <c r="X439">
        <v>2287</v>
      </c>
      <c r="Y439">
        <v>2480</v>
      </c>
      <c r="Z439">
        <v>2619</v>
      </c>
      <c r="AA439">
        <v>2640</v>
      </c>
      <c r="AB439">
        <v>2710</v>
      </c>
      <c r="AC439">
        <v>2735</v>
      </c>
      <c r="AD439">
        <v>2686</v>
      </c>
      <c r="AE439">
        <v>2709</v>
      </c>
      <c r="AF439">
        <v>217</v>
      </c>
      <c r="AG439">
        <v>60.900001500000002</v>
      </c>
      <c r="AH439">
        <v>27</v>
      </c>
      <c r="AI439">
        <v>0.1</v>
      </c>
      <c r="AJ439">
        <v>4.3000002000000004</v>
      </c>
      <c r="AK439">
        <v>2.4000001000000002</v>
      </c>
      <c r="AL439" s="3">
        <v>3923</v>
      </c>
      <c r="AM439" s="3">
        <v>10</v>
      </c>
    </row>
    <row r="440" spans="14:39" hidden="1" outlineLevel="1" x14ac:dyDescent="0.25">
      <c r="N440">
        <v>5</v>
      </c>
      <c r="O440">
        <v>117253.818516691</v>
      </c>
      <c r="P440">
        <v>44</v>
      </c>
      <c r="Q440">
        <v>22.2029991</v>
      </c>
      <c r="R440">
        <v>392</v>
      </c>
      <c r="S440">
        <v>412</v>
      </c>
      <c r="T440">
        <v>431</v>
      </c>
      <c r="U440">
        <v>451</v>
      </c>
      <c r="V440">
        <v>312</v>
      </c>
      <c r="W440">
        <v>159</v>
      </c>
      <c r="X440">
        <v>402</v>
      </c>
      <c r="Y440">
        <v>366</v>
      </c>
      <c r="Z440">
        <v>338</v>
      </c>
      <c r="AA440">
        <v>316</v>
      </c>
      <c r="AB440">
        <v>284</v>
      </c>
      <c r="AC440">
        <v>290</v>
      </c>
      <c r="AD440">
        <v>283</v>
      </c>
      <c r="AE440">
        <v>288</v>
      </c>
      <c r="AF440">
        <v>62</v>
      </c>
      <c r="AG440">
        <v>46.599998499999998</v>
      </c>
      <c r="AH440">
        <v>31.600000399999999</v>
      </c>
      <c r="AI440">
        <v>0.2</v>
      </c>
      <c r="AJ440">
        <v>5.0999999000000003</v>
      </c>
      <c r="AK440">
        <v>1.6</v>
      </c>
      <c r="AL440" s="3">
        <v>6927</v>
      </c>
      <c r="AM440" s="3">
        <v>10</v>
      </c>
    </row>
    <row r="441" spans="14:39" hidden="1" outlineLevel="1" x14ac:dyDescent="0.25">
      <c r="N441">
        <v>6</v>
      </c>
      <c r="O441">
        <v>1474.5631910285799</v>
      </c>
      <c r="P441" t="s">
        <v>1745</v>
      </c>
      <c r="Q441">
        <v>0.27800000000000002</v>
      </c>
      <c r="R441">
        <v>747</v>
      </c>
      <c r="S441">
        <v>782</v>
      </c>
      <c r="T441">
        <v>810</v>
      </c>
      <c r="U441">
        <v>839</v>
      </c>
      <c r="V441">
        <v>638</v>
      </c>
      <c r="W441">
        <v>638</v>
      </c>
      <c r="X441">
        <v>715</v>
      </c>
      <c r="Y441">
        <v>1</v>
      </c>
      <c r="Z441">
        <v>2</v>
      </c>
      <c r="AA441">
        <v>3</v>
      </c>
      <c r="AB441">
        <v>0</v>
      </c>
      <c r="AC441">
        <v>0</v>
      </c>
      <c r="AD441">
        <v>0</v>
      </c>
      <c r="AE441">
        <v>0</v>
      </c>
      <c r="AF441">
        <v>64</v>
      </c>
      <c r="AJ441">
        <v>10</v>
      </c>
      <c r="AL441" s="3">
        <v>177</v>
      </c>
      <c r="AM441" s="3">
        <v>10</v>
      </c>
    </row>
    <row r="442" spans="14:39" hidden="1" outlineLevel="1" x14ac:dyDescent="0.25">
      <c r="N442">
        <v>8</v>
      </c>
      <c r="O442">
        <v>5329.8362949882303</v>
      </c>
      <c r="P442" t="s">
        <v>1748</v>
      </c>
      <c r="Q442">
        <v>8.4820004000000004</v>
      </c>
      <c r="R442">
        <v>4755</v>
      </c>
      <c r="S442">
        <v>5101</v>
      </c>
      <c r="T442">
        <v>5451</v>
      </c>
      <c r="U442">
        <v>5798</v>
      </c>
      <c r="V442">
        <v>3365</v>
      </c>
      <c r="W442">
        <v>3490</v>
      </c>
      <c r="X442">
        <v>3230</v>
      </c>
      <c r="Y442">
        <v>3280</v>
      </c>
      <c r="Z442">
        <v>3475</v>
      </c>
      <c r="AA442">
        <v>3070</v>
      </c>
      <c r="AB442">
        <v>2870</v>
      </c>
      <c r="AC442">
        <v>2885</v>
      </c>
      <c r="AD442">
        <v>2875</v>
      </c>
      <c r="AE442">
        <v>3110</v>
      </c>
      <c r="AF442">
        <v>915</v>
      </c>
      <c r="AG442">
        <v>46.299999200000002</v>
      </c>
      <c r="AH442">
        <v>24</v>
      </c>
      <c r="AI442">
        <v>0</v>
      </c>
      <c r="AJ442">
        <v>5.0999999000000003</v>
      </c>
      <c r="AK442">
        <v>2.4000001000000002</v>
      </c>
      <c r="AL442" s="3">
        <v>28542</v>
      </c>
      <c r="AM442" s="3">
        <v>10</v>
      </c>
    </row>
    <row r="443" spans="14:39" hidden="1" outlineLevel="1" x14ac:dyDescent="0.25">
      <c r="N443">
        <v>9</v>
      </c>
      <c r="O443">
        <v>1402.8488746246601</v>
      </c>
      <c r="P443" t="s">
        <v>1749</v>
      </c>
      <c r="Q443">
        <v>0.26700000000000002</v>
      </c>
      <c r="R443">
        <v>912</v>
      </c>
      <c r="S443">
        <v>954</v>
      </c>
      <c r="T443">
        <v>989</v>
      </c>
      <c r="U443">
        <v>1024</v>
      </c>
      <c r="V443">
        <v>779</v>
      </c>
      <c r="W443">
        <v>779</v>
      </c>
      <c r="X443">
        <v>1055</v>
      </c>
      <c r="Y443">
        <v>1</v>
      </c>
      <c r="Z443">
        <v>2</v>
      </c>
      <c r="AA443">
        <v>3</v>
      </c>
      <c r="AB443">
        <v>0</v>
      </c>
      <c r="AC443">
        <v>0</v>
      </c>
      <c r="AD443">
        <v>0</v>
      </c>
      <c r="AE443">
        <v>0</v>
      </c>
      <c r="AF443">
        <v>78</v>
      </c>
      <c r="AJ443">
        <v>10</v>
      </c>
      <c r="AL443" s="3">
        <v>208</v>
      </c>
      <c r="AM443" s="3">
        <v>10</v>
      </c>
    </row>
    <row r="444" spans="14:39" hidden="1" outlineLevel="1" x14ac:dyDescent="0.25">
      <c r="N444">
        <v>10</v>
      </c>
      <c r="O444">
        <v>969.25280739761399</v>
      </c>
      <c r="P444">
        <v>44</v>
      </c>
      <c r="Q444">
        <v>0.84299999999999997</v>
      </c>
      <c r="R444">
        <v>954</v>
      </c>
      <c r="S444">
        <v>1002</v>
      </c>
      <c r="T444">
        <v>1051</v>
      </c>
      <c r="U444">
        <v>1099</v>
      </c>
      <c r="V444">
        <v>760</v>
      </c>
      <c r="W444">
        <v>758</v>
      </c>
      <c r="X444">
        <v>706</v>
      </c>
      <c r="Y444">
        <v>644</v>
      </c>
      <c r="Z444">
        <v>546</v>
      </c>
      <c r="AA444">
        <v>511</v>
      </c>
      <c r="AB444">
        <v>425</v>
      </c>
      <c r="AC444">
        <v>435</v>
      </c>
      <c r="AD444">
        <v>438</v>
      </c>
      <c r="AE444">
        <v>446</v>
      </c>
      <c r="AF444">
        <v>98</v>
      </c>
      <c r="AG444">
        <v>50.700000799999998</v>
      </c>
      <c r="AH444">
        <v>34.700000799999998</v>
      </c>
      <c r="AI444">
        <v>0</v>
      </c>
      <c r="AJ444">
        <v>4.0999999000000003</v>
      </c>
      <c r="AK444">
        <v>1.7</v>
      </c>
      <c r="AL444" s="3">
        <v>641</v>
      </c>
      <c r="AM444" s="3">
        <v>10</v>
      </c>
    </row>
    <row r="445" spans="14:39" hidden="1" outlineLevel="1" x14ac:dyDescent="0.25">
      <c r="N445">
        <v>11</v>
      </c>
      <c r="O445">
        <v>5329.8703363323002</v>
      </c>
      <c r="P445" t="s">
        <v>1747</v>
      </c>
      <c r="Q445">
        <v>8.4840002000000005</v>
      </c>
      <c r="R445">
        <v>4755</v>
      </c>
      <c r="S445">
        <v>5101</v>
      </c>
      <c r="T445">
        <v>5451</v>
      </c>
      <c r="U445">
        <v>5798</v>
      </c>
      <c r="V445">
        <v>3365</v>
      </c>
      <c r="W445">
        <v>3490</v>
      </c>
      <c r="X445">
        <v>3230</v>
      </c>
      <c r="Y445">
        <v>3280</v>
      </c>
      <c r="Z445">
        <v>3475</v>
      </c>
      <c r="AA445">
        <v>3070</v>
      </c>
      <c r="AB445">
        <v>2870</v>
      </c>
      <c r="AC445">
        <v>2885</v>
      </c>
      <c r="AD445">
        <v>2875</v>
      </c>
      <c r="AE445">
        <v>3110</v>
      </c>
      <c r="AF445">
        <v>915</v>
      </c>
      <c r="AG445">
        <v>46.299999200000002</v>
      </c>
      <c r="AH445">
        <v>24</v>
      </c>
      <c r="AI445">
        <v>0</v>
      </c>
      <c r="AJ445">
        <v>5.0999999000000003</v>
      </c>
      <c r="AK445">
        <v>2.4000001000000002</v>
      </c>
      <c r="AL445" s="3">
        <v>28549</v>
      </c>
      <c r="AM445" s="3">
        <v>10</v>
      </c>
    </row>
    <row r="446" spans="14:39" hidden="1" outlineLevel="1" x14ac:dyDescent="0.25">
      <c r="N446">
        <v>13</v>
      </c>
      <c r="O446">
        <v>5274.9901269877901</v>
      </c>
      <c r="P446">
        <v>73</v>
      </c>
      <c r="Q446">
        <v>13.414999999999999</v>
      </c>
      <c r="R446">
        <v>927</v>
      </c>
      <c r="S446">
        <v>999</v>
      </c>
      <c r="T446">
        <v>1069</v>
      </c>
      <c r="U446">
        <v>1141</v>
      </c>
      <c r="V446">
        <v>643</v>
      </c>
      <c r="W446">
        <v>572</v>
      </c>
      <c r="X446">
        <v>554</v>
      </c>
      <c r="Y446">
        <v>525</v>
      </c>
      <c r="Z446">
        <v>530</v>
      </c>
      <c r="AA446">
        <v>508</v>
      </c>
      <c r="AB446">
        <v>462</v>
      </c>
      <c r="AC446">
        <v>460</v>
      </c>
      <c r="AD446">
        <v>426</v>
      </c>
      <c r="AE446">
        <v>410</v>
      </c>
      <c r="AF446">
        <v>129</v>
      </c>
      <c r="AG446">
        <v>39.700000799999998</v>
      </c>
      <c r="AH446">
        <v>37.200000799999998</v>
      </c>
      <c r="AI446">
        <v>0</v>
      </c>
      <c r="AJ446">
        <v>7.9000000999999997</v>
      </c>
      <c r="AK446">
        <v>3.0999998999999998</v>
      </c>
      <c r="AL446" s="3">
        <v>8626</v>
      </c>
      <c r="AM446" s="3">
        <v>10</v>
      </c>
    </row>
    <row r="447" spans="14:39" hidden="1" outlineLevel="1" x14ac:dyDescent="0.25">
      <c r="N447">
        <v>14</v>
      </c>
      <c r="O447">
        <v>105436.007053062</v>
      </c>
      <c r="P447">
        <v>83</v>
      </c>
      <c r="Q447">
        <v>19.971000700000001</v>
      </c>
      <c r="R447">
        <v>1826</v>
      </c>
      <c r="S447">
        <v>1919</v>
      </c>
      <c r="T447">
        <v>2012</v>
      </c>
      <c r="U447">
        <v>2104</v>
      </c>
      <c r="V447">
        <v>1455</v>
      </c>
      <c r="W447">
        <v>1454</v>
      </c>
      <c r="X447">
        <v>1475</v>
      </c>
      <c r="Y447">
        <v>1600</v>
      </c>
      <c r="Z447">
        <v>1690</v>
      </c>
      <c r="AA447">
        <v>1704</v>
      </c>
      <c r="AB447">
        <v>1749</v>
      </c>
      <c r="AC447">
        <v>1765</v>
      </c>
      <c r="AD447">
        <v>1613</v>
      </c>
      <c r="AE447">
        <v>1627</v>
      </c>
      <c r="AF447">
        <v>214</v>
      </c>
      <c r="AG447">
        <v>57.5</v>
      </c>
      <c r="AH447">
        <v>25.399999600000001</v>
      </c>
      <c r="AI447">
        <v>0.1</v>
      </c>
      <c r="AJ447">
        <v>11.300000199999999</v>
      </c>
      <c r="AK447">
        <v>2.2999999999999998</v>
      </c>
      <c r="AL447" s="3">
        <v>29058</v>
      </c>
      <c r="AM447" s="3">
        <v>10</v>
      </c>
    </row>
    <row r="448" spans="14:39" hidden="1" outlineLevel="1" x14ac:dyDescent="0.25">
      <c r="N448">
        <v>16</v>
      </c>
      <c r="O448">
        <v>5300.4830251661297</v>
      </c>
      <c r="P448" t="s">
        <v>1748</v>
      </c>
      <c r="Q448">
        <v>1.476</v>
      </c>
      <c r="R448">
        <v>4840</v>
      </c>
      <c r="S448">
        <v>5192</v>
      </c>
      <c r="T448">
        <v>5548</v>
      </c>
      <c r="U448">
        <v>5901</v>
      </c>
      <c r="V448">
        <v>3425</v>
      </c>
      <c r="W448">
        <v>3270</v>
      </c>
      <c r="X448">
        <v>3025</v>
      </c>
      <c r="Y448">
        <v>3070</v>
      </c>
      <c r="Z448">
        <v>3255</v>
      </c>
      <c r="AA448">
        <v>3065</v>
      </c>
      <c r="AB448">
        <v>2865</v>
      </c>
      <c r="AC448">
        <v>2880</v>
      </c>
      <c r="AD448">
        <v>2870</v>
      </c>
      <c r="AE448">
        <v>2975</v>
      </c>
      <c r="AF448">
        <v>901</v>
      </c>
      <c r="AG448">
        <v>46.900001500000002</v>
      </c>
      <c r="AH448">
        <v>24.299999199999998</v>
      </c>
      <c r="AI448">
        <v>0</v>
      </c>
      <c r="AJ448">
        <v>5.0999999000000003</v>
      </c>
      <c r="AK448">
        <v>2.4000001000000002</v>
      </c>
      <c r="AL448" s="3">
        <v>5055</v>
      </c>
      <c r="AM448" s="3">
        <v>10</v>
      </c>
    </row>
    <row r="449" spans="14:39" hidden="1" outlineLevel="1" x14ac:dyDescent="0.25">
      <c r="N449">
        <v>17</v>
      </c>
      <c r="O449">
        <v>9510.7472754230294</v>
      </c>
      <c r="P449">
        <v>83</v>
      </c>
      <c r="Q449">
        <v>1.8080000000000001</v>
      </c>
      <c r="R449">
        <v>1977</v>
      </c>
      <c r="S449">
        <v>2112</v>
      </c>
      <c r="T449">
        <v>2249</v>
      </c>
      <c r="U449">
        <v>2384</v>
      </c>
      <c r="V449">
        <v>1436</v>
      </c>
      <c r="W449">
        <v>1435</v>
      </c>
      <c r="X449">
        <v>1455</v>
      </c>
      <c r="Y449">
        <v>1578</v>
      </c>
      <c r="Z449">
        <v>1666</v>
      </c>
      <c r="AA449">
        <v>1679</v>
      </c>
      <c r="AB449">
        <v>1625</v>
      </c>
      <c r="AC449">
        <v>1640</v>
      </c>
      <c r="AD449">
        <v>1482</v>
      </c>
      <c r="AE449">
        <v>1495</v>
      </c>
      <c r="AF449">
        <v>202</v>
      </c>
      <c r="AG449">
        <v>57.799999200000002</v>
      </c>
      <c r="AH449">
        <v>25.700000800000002</v>
      </c>
      <c r="AI449">
        <v>0.1</v>
      </c>
      <c r="AJ449">
        <v>12.699999800000001</v>
      </c>
      <c r="AK449">
        <v>2.2999999999999998</v>
      </c>
      <c r="AL449" s="3">
        <v>2596</v>
      </c>
      <c r="AM449" s="3">
        <v>10</v>
      </c>
    </row>
    <row r="450" spans="14:39" hidden="1" outlineLevel="1" x14ac:dyDescent="0.25">
      <c r="N450">
        <v>18</v>
      </c>
      <c r="O450">
        <v>1432.6597457411999</v>
      </c>
      <c r="P450" t="s">
        <v>1746</v>
      </c>
      <c r="Q450">
        <v>0.27100000000000002</v>
      </c>
      <c r="R450">
        <v>847</v>
      </c>
      <c r="S450">
        <v>886</v>
      </c>
      <c r="T450">
        <v>918</v>
      </c>
      <c r="U450">
        <v>951</v>
      </c>
      <c r="V450">
        <v>723</v>
      </c>
      <c r="W450">
        <v>723</v>
      </c>
      <c r="X450">
        <v>1610</v>
      </c>
      <c r="Y450">
        <v>1</v>
      </c>
      <c r="Z450">
        <v>2</v>
      </c>
      <c r="AA450">
        <v>3</v>
      </c>
      <c r="AB450">
        <v>0</v>
      </c>
      <c r="AC450">
        <v>0</v>
      </c>
      <c r="AD450">
        <v>0</v>
      </c>
      <c r="AE450">
        <v>0</v>
      </c>
      <c r="AF450">
        <v>72</v>
      </c>
      <c r="AJ450">
        <v>10</v>
      </c>
      <c r="AL450" s="3">
        <v>196</v>
      </c>
      <c r="AM450" s="3">
        <v>10</v>
      </c>
    </row>
    <row r="451" spans="14:39" hidden="1" outlineLevel="1" x14ac:dyDescent="0.25">
      <c r="N451">
        <v>19</v>
      </c>
      <c r="O451">
        <v>5300.08148086455</v>
      </c>
      <c r="P451" t="s">
        <v>1747</v>
      </c>
      <c r="Q451">
        <v>1.4990000000000001</v>
      </c>
      <c r="R451">
        <v>4840</v>
      </c>
      <c r="S451">
        <v>5192</v>
      </c>
      <c r="T451">
        <v>5548</v>
      </c>
      <c r="U451">
        <v>5901</v>
      </c>
      <c r="V451">
        <v>3425</v>
      </c>
      <c r="W451">
        <v>3270</v>
      </c>
      <c r="X451">
        <v>3025</v>
      </c>
      <c r="Y451">
        <v>3070</v>
      </c>
      <c r="Z451">
        <v>3255</v>
      </c>
      <c r="AA451">
        <v>3065</v>
      </c>
      <c r="AB451">
        <v>2865</v>
      </c>
      <c r="AC451">
        <v>2880</v>
      </c>
      <c r="AD451">
        <v>2870</v>
      </c>
      <c r="AE451">
        <v>2975</v>
      </c>
      <c r="AF451">
        <v>901</v>
      </c>
      <c r="AG451">
        <v>46.900001500000002</v>
      </c>
      <c r="AH451">
        <v>24.299999199999998</v>
      </c>
      <c r="AI451">
        <v>0</v>
      </c>
      <c r="AJ451">
        <v>5.0999999000000003</v>
      </c>
      <c r="AK451">
        <v>2.4000001000000002</v>
      </c>
      <c r="AL451" s="3">
        <v>5134</v>
      </c>
      <c r="AM451" s="3">
        <v>10</v>
      </c>
    </row>
    <row r="452" spans="14:39" hidden="1" outlineLevel="1" x14ac:dyDescent="0.25">
      <c r="N452">
        <v>20</v>
      </c>
      <c r="O452">
        <v>5485.9084118074297</v>
      </c>
      <c r="P452">
        <v>73</v>
      </c>
      <c r="Q452">
        <v>18.670999500000001</v>
      </c>
      <c r="R452">
        <v>1547</v>
      </c>
      <c r="S452">
        <v>1666</v>
      </c>
      <c r="T452">
        <v>1784</v>
      </c>
      <c r="U452">
        <v>1904</v>
      </c>
      <c r="V452">
        <v>1073</v>
      </c>
      <c r="W452">
        <v>1018</v>
      </c>
      <c r="X452">
        <v>1008</v>
      </c>
      <c r="Y452">
        <v>882</v>
      </c>
      <c r="Z452">
        <v>879</v>
      </c>
      <c r="AA452">
        <v>843</v>
      </c>
      <c r="AB452">
        <v>749</v>
      </c>
      <c r="AC452">
        <v>700</v>
      </c>
      <c r="AD452">
        <v>716</v>
      </c>
      <c r="AE452">
        <v>689</v>
      </c>
      <c r="AF452">
        <v>210</v>
      </c>
      <c r="AG452">
        <v>41.200000799999998</v>
      </c>
      <c r="AH452">
        <v>37.200000799999998</v>
      </c>
      <c r="AI452">
        <v>0</v>
      </c>
      <c r="AJ452">
        <v>7.9000000999999997</v>
      </c>
      <c r="AK452">
        <v>2.0999998999999998</v>
      </c>
      <c r="AL452" s="3">
        <v>20034</v>
      </c>
      <c r="AM452" s="3">
        <v>10</v>
      </c>
    </row>
    <row r="453" spans="14:39" collapsed="1" x14ac:dyDescent="0.25">
      <c r="AK453" t="s">
        <v>1800</v>
      </c>
      <c r="AL453" s="274">
        <f>SUM(AL436:AL452)</f>
        <v>153699</v>
      </c>
      <c r="AM453" s="3">
        <v>10</v>
      </c>
    </row>
    <row r="455" spans="14:39" x14ac:dyDescent="0.25">
      <c r="N455" s="1" t="s">
        <v>1775</v>
      </c>
      <c r="AL455" s="116" t="s">
        <v>1775</v>
      </c>
    </row>
    <row r="456" spans="14:39" x14ac:dyDescent="0.25">
      <c r="N456" t="s">
        <v>474</v>
      </c>
      <c r="O456" t="s">
        <v>1773</v>
      </c>
      <c r="P456" t="s">
        <v>1772</v>
      </c>
      <c r="Q456" t="s">
        <v>1771</v>
      </c>
      <c r="R456" t="s">
        <v>1770</v>
      </c>
      <c r="S456" t="s">
        <v>1769</v>
      </c>
      <c r="T456" t="s">
        <v>1768</v>
      </c>
      <c r="U456" t="s">
        <v>1767</v>
      </c>
      <c r="V456" t="s">
        <v>1766</v>
      </c>
      <c r="W456" t="s">
        <v>1765</v>
      </c>
      <c r="X456" t="s">
        <v>1764</v>
      </c>
      <c r="Y456" t="s">
        <v>1763</v>
      </c>
      <c r="Z456" t="s">
        <v>1762</v>
      </c>
      <c r="AA456" t="s">
        <v>1761</v>
      </c>
      <c r="AB456" t="s">
        <v>1760</v>
      </c>
      <c r="AC456" t="s">
        <v>1759</v>
      </c>
      <c r="AD456" t="s">
        <v>1758</v>
      </c>
      <c r="AE456" t="s">
        <v>1757</v>
      </c>
      <c r="AF456" t="s">
        <v>1756</v>
      </c>
      <c r="AG456" t="s">
        <v>1755</v>
      </c>
      <c r="AH456" t="s">
        <v>1754</v>
      </c>
      <c r="AI456" t="s">
        <v>1753</v>
      </c>
      <c r="AJ456" t="s">
        <v>1752</v>
      </c>
      <c r="AK456" t="s">
        <v>1751</v>
      </c>
      <c r="AL456" s="3" t="s">
        <v>1902</v>
      </c>
      <c r="AM456" s="3" t="s">
        <v>239</v>
      </c>
    </row>
    <row r="457" spans="14:39" hidden="1" outlineLevel="1" x14ac:dyDescent="0.25">
      <c r="N457">
        <v>1</v>
      </c>
      <c r="O457">
        <v>1596.12920759452</v>
      </c>
      <c r="P457" t="s">
        <v>1749</v>
      </c>
      <c r="Q457">
        <v>0.30199999999999999</v>
      </c>
      <c r="R457">
        <v>304</v>
      </c>
      <c r="S457">
        <v>317</v>
      </c>
      <c r="T457">
        <v>327</v>
      </c>
      <c r="U457">
        <v>338</v>
      </c>
      <c r="V457">
        <v>264</v>
      </c>
      <c r="W457">
        <v>264</v>
      </c>
      <c r="X457">
        <v>145</v>
      </c>
      <c r="Y457">
        <v>1</v>
      </c>
      <c r="Z457">
        <v>2</v>
      </c>
      <c r="AA457">
        <v>3</v>
      </c>
      <c r="AB457">
        <v>0</v>
      </c>
      <c r="AC457">
        <v>0</v>
      </c>
      <c r="AD457">
        <v>0</v>
      </c>
      <c r="AE457">
        <v>0</v>
      </c>
      <c r="AF457">
        <v>26</v>
      </c>
      <c r="AJ457">
        <v>10</v>
      </c>
      <c r="AL457" s="3">
        <v>80</v>
      </c>
      <c r="AM457" s="3">
        <v>11</v>
      </c>
    </row>
    <row r="458" spans="14:39" hidden="1" outlineLevel="1" x14ac:dyDescent="0.25">
      <c r="N458">
        <v>2</v>
      </c>
      <c r="O458">
        <v>1586.78362050908</v>
      </c>
      <c r="P458" t="s">
        <v>1746</v>
      </c>
      <c r="Q458">
        <v>0.30099999999999999</v>
      </c>
      <c r="R458">
        <v>564</v>
      </c>
      <c r="S458">
        <v>588</v>
      </c>
      <c r="T458">
        <v>608</v>
      </c>
      <c r="U458">
        <v>627</v>
      </c>
      <c r="V458">
        <v>490</v>
      </c>
      <c r="W458">
        <v>490</v>
      </c>
      <c r="X458">
        <v>520</v>
      </c>
      <c r="Y458">
        <v>1</v>
      </c>
      <c r="Z458">
        <v>2</v>
      </c>
      <c r="AA458">
        <v>3</v>
      </c>
      <c r="AB458">
        <v>0</v>
      </c>
      <c r="AC458">
        <v>0</v>
      </c>
      <c r="AD458">
        <v>0</v>
      </c>
      <c r="AE458">
        <v>0</v>
      </c>
      <c r="AF458">
        <v>49</v>
      </c>
      <c r="AJ458">
        <v>10</v>
      </c>
      <c r="AL458" s="3">
        <v>147</v>
      </c>
      <c r="AM458" s="3">
        <v>11</v>
      </c>
    </row>
    <row r="459" spans="14:39" hidden="1" outlineLevel="1" x14ac:dyDescent="0.25">
      <c r="N459">
        <v>4</v>
      </c>
      <c r="O459">
        <v>98768.933716683401</v>
      </c>
      <c r="P459">
        <v>73</v>
      </c>
      <c r="Q459">
        <v>18.670999500000001</v>
      </c>
      <c r="R459">
        <v>1547</v>
      </c>
      <c r="S459">
        <v>1666</v>
      </c>
      <c r="T459">
        <v>1784</v>
      </c>
      <c r="U459">
        <v>1904</v>
      </c>
      <c r="V459">
        <v>1073</v>
      </c>
      <c r="W459">
        <v>1018</v>
      </c>
      <c r="X459">
        <v>1008</v>
      </c>
      <c r="Y459">
        <v>882</v>
      </c>
      <c r="Z459">
        <v>879</v>
      </c>
      <c r="AA459">
        <v>843</v>
      </c>
      <c r="AB459">
        <v>749</v>
      </c>
      <c r="AC459">
        <v>700</v>
      </c>
      <c r="AD459">
        <v>716</v>
      </c>
      <c r="AE459">
        <v>689</v>
      </c>
      <c r="AF459">
        <v>210</v>
      </c>
      <c r="AG459">
        <v>41.200000799999998</v>
      </c>
      <c r="AH459">
        <v>37.200000799999998</v>
      </c>
      <c r="AI459">
        <v>0</v>
      </c>
      <c r="AJ459">
        <v>7.9000000999999997</v>
      </c>
      <c r="AK459">
        <v>2.0999998999999998</v>
      </c>
      <c r="AL459" s="3">
        <v>20034</v>
      </c>
      <c r="AM459" s="3">
        <v>11</v>
      </c>
    </row>
    <row r="460" spans="14:39" hidden="1" outlineLevel="1" x14ac:dyDescent="0.25">
      <c r="N460">
        <v>6</v>
      </c>
      <c r="O460">
        <v>1621.3549117472601</v>
      </c>
      <c r="P460" t="s">
        <v>1745</v>
      </c>
      <c r="Q460">
        <v>0.307</v>
      </c>
      <c r="R460">
        <v>59</v>
      </c>
      <c r="S460">
        <v>61</v>
      </c>
      <c r="T460">
        <v>63</v>
      </c>
      <c r="U460">
        <v>65</v>
      </c>
      <c r="V460">
        <v>51</v>
      </c>
      <c r="W460">
        <v>51</v>
      </c>
      <c r="X460">
        <v>50</v>
      </c>
      <c r="Y460">
        <v>1</v>
      </c>
      <c r="Z460">
        <v>2</v>
      </c>
      <c r="AA460">
        <v>0</v>
      </c>
      <c r="AB460">
        <v>0</v>
      </c>
      <c r="AC460">
        <v>0</v>
      </c>
      <c r="AD460">
        <v>0</v>
      </c>
      <c r="AE460">
        <v>0</v>
      </c>
      <c r="AF460">
        <v>5</v>
      </c>
      <c r="AJ460">
        <v>10</v>
      </c>
      <c r="AL460" s="3">
        <v>16</v>
      </c>
      <c r="AM460" s="3">
        <v>11</v>
      </c>
    </row>
    <row r="461" spans="14:39" hidden="1" outlineLevel="1" x14ac:dyDescent="0.25">
      <c r="N461">
        <v>7</v>
      </c>
      <c r="O461">
        <v>8771.0633674361306</v>
      </c>
      <c r="P461">
        <v>44</v>
      </c>
      <c r="Q461">
        <v>7.8579998</v>
      </c>
      <c r="R461">
        <v>1011</v>
      </c>
      <c r="S461">
        <v>1089</v>
      </c>
      <c r="T461">
        <v>1166</v>
      </c>
      <c r="U461">
        <v>1244</v>
      </c>
      <c r="V461">
        <v>701</v>
      </c>
      <c r="W461">
        <v>674</v>
      </c>
      <c r="X461">
        <v>711</v>
      </c>
      <c r="Y461">
        <v>648</v>
      </c>
      <c r="Z461">
        <v>657</v>
      </c>
      <c r="AA461">
        <v>615</v>
      </c>
      <c r="AB461">
        <v>592</v>
      </c>
      <c r="AC461">
        <v>605</v>
      </c>
      <c r="AD461">
        <v>632</v>
      </c>
      <c r="AE461">
        <v>644</v>
      </c>
      <c r="AF461">
        <v>53</v>
      </c>
      <c r="AG461">
        <v>49.099998499999998</v>
      </c>
      <c r="AH461">
        <v>41.599998499999998</v>
      </c>
      <c r="AI461">
        <v>0</v>
      </c>
      <c r="AJ461">
        <v>3.2</v>
      </c>
      <c r="AK461">
        <v>1.9</v>
      </c>
      <c r="AL461" s="3">
        <v>5508</v>
      </c>
      <c r="AM461" s="3">
        <v>11</v>
      </c>
    </row>
    <row r="462" spans="14:39" hidden="1" outlineLevel="1" x14ac:dyDescent="0.25">
      <c r="N462">
        <v>8</v>
      </c>
      <c r="O462">
        <v>1788.5878880933899</v>
      </c>
      <c r="P462">
        <v>44</v>
      </c>
      <c r="Q462">
        <v>16.209999100000001</v>
      </c>
      <c r="R462">
        <v>714</v>
      </c>
      <c r="S462">
        <v>769</v>
      </c>
      <c r="T462">
        <v>823</v>
      </c>
      <c r="U462">
        <v>878</v>
      </c>
      <c r="V462">
        <v>495</v>
      </c>
      <c r="W462">
        <v>476</v>
      </c>
      <c r="X462">
        <v>500</v>
      </c>
      <c r="Y462">
        <v>456</v>
      </c>
      <c r="Z462">
        <v>406</v>
      </c>
      <c r="AA462">
        <v>380</v>
      </c>
      <c r="AB462">
        <v>367</v>
      </c>
      <c r="AC462">
        <v>375</v>
      </c>
      <c r="AD462">
        <v>353</v>
      </c>
      <c r="AE462">
        <v>360</v>
      </c>
      <c r="AF462">
        <v>62</v>
      </c>
      <c r="AG462">
        <v>51</v>
      </c>
      <c r="AH462">
        <v>34.900001500000002</v>
      </c>
      <c r="AI462">
        <v>0</v>
      </c>
      <c r="AJ462">
        <v>3</v>
      </c>
      <c r="AK462">
        <v>1.7</v>
      </c>
      <c r="AL462" s="3">
        <v>8024</v>
      </c>
      <c r="AM462" s="3">
        <v>11</v>
      </c>
    </row>
    <row r="463" spans="14:39" hidden="1" outlineLevel="1" x14ac:dyDescent="0.25">
      <c r="N463">
        <v>9</v>
      </c>
      <c r="O463">
        <v>5268.63334376065</v>
      </c>
      <c r="P463">
        <v>73</v>
      </c>
      <c r="Q463">
        <v>13.414999999999999</v>
      </c>
      <c r="R463">
        <v>927</v>
      </c>
      <c r="S463">
        <v>999</v>
      </c>
      <c r="T463">
        <v>1069</v>
      </c>
      <c r="U463">
        <v>1141</v>
      </c>
      <c r="V463">
        <v>643</v>
      </c>
      <c r="W463">
        <v>572</v>
      </c>
      <c r="X463">
        <v>554</v>
      </c>
      <c r="Y463">
        <v>525</v>
      </c>
      <c r="Z463">
        <v>530</v>
      </c>
      <c r="AA463">
        <v>508</v>
      </c>
      <c r="AB463">
        <v>462</v>
      </c>
      <c r="AC463">
        <v>460</v>
      </c>
      <c r="AD463">
        <v>426</v>
      </c>
      <c r="AE463">
        <v>410</v>
      </c>
      <c r="AF463">
        <v>129</v>
      </c>
      <c r="AG463">
        <v>39.700000799999998</v>
      </c>
      <c r="AH463">
        <v>37.200000799999998</v>
      </c>
      <c r="AI463">
        <v>0</v>
      </c>
      <c r="AJ463">
        <v>7.9000000999999997</v>
      </c>
      <c r="AK463">
        <v>3.0999998999999998</v>
      </c>
      <c r="AL463" s="3">
        <v>8626</v>
      </c>
      <c r="AM463" s="3">
        <v>11</v>
      </c>
    </row>
    <row r="464" spans="14:39" hidden="1" outlineLevel="1" x14ac:dyDescent="0.25">
      <c r="N464">
        <v>10</v>
      </c>
      <c r="O464">
        <v>5279.9959530362703</v>
      </c>
      <c r="P464" t="s">
        <v>1747</v>
      </c>
      <c r="Q464">
        <v>12.015999799999999</v>
      </c>
      <c r="R464">
        <v>4717</v>
      </c>
      <c r="S464">
        <v>5059</v>
      </c>
      <c r="T464">
        <v>5398</v>
      </c>
      <c r="U464">
        <v>5740</v>
      </c>
      <c r="V464">
        <v>3355</v>
      </c>
      <c r="W464">
        <v>3280</v>
      </c>
      <c r="X464">
        <v>3330</v>
      </c>
      <c r="Y464">
        <v>3340</v>
      </c>
      <c r="Z464">
        <v>3562</v>
      </c>
      <c r="AA464">
        <v>3280</v>
      </c>
      <c r="AB464">
        <v>2855</v>
      </c>
      <c r="AC464">
        <v>2765</v>
      </c>
      <c r="AD464">
        <v>2850</v>
      </c>
      <c r="AE464">
        <v>2855</v>
      </c>
      <c r="AF464">
        <v>795</v>
      </c>
      <c r="AG464">
        <v>48.5</v>
      </c>
      <c r="AH464">
        <v>25.299999199999998</v>
      </c>
      <c r="AI464">
        <v>0</v>
      </c>
      <c r="AJ464">
        <v>6.4000000999999997</v>
      </c>
      <c r="AK464">
        <v>2.5</v>
      </c>
      <c r="AL464" s="3">
        <v>40314</v>
      </c>
      <c r="AM464" s="3">
        <v>11</v>
      </c>
    </row>
    <row r="465" spans="14:39" hidden="1" outlineLevel="1" x14ac:dyDescent="0.25">
      <c r="N465">
        <v>11</v>
      </c>
      <c r="O465">
        <v>36497.955110756397</v>
      </c>
      <c r="P465" t="s">
        <v>1747</v>
      </c>
      <c r="Q465">
        <v>6.9120001999999996</v>
      </c>
      <c r="R465">
        <v>4520</v>
      </c>
      <c r="S465">
        <v>4848</v>
      </c>
      <c r="T465">
        <v>5173</v>
      </c>
      <c r="U465">
        <v>5501</v>
      </c>
      <c r="V465">
        <v>3215</v>
      </c>
      <c r="W465">
        <v>3515</v>
      </c>
      <c r="X465">
        <v>3350</v>
      </c>
      <c r="Y465">
        <v>3320</v>
      </c>
      <c r="Z465">
        <v>3539</v>
      </c>
      <c r="AA465">
        <v>3260</v>
      </c>
      <c r="AB465">
        <v>3095</v>
      </c>
      <c r="AC465">
        <v>2900</v>
      </c>
      <c r="AD465">
        <v>2860</v>
      </c>
      <c r="AE465">
        <v>2995</v>
      </c>
      <c r="AF465">
        <v>739</v>
      </c>
      <c r="AG465">
        <v>49</v>
      </c>
      <c r="AH465">
        <v>25.5</v>
      </c>
      <c r="AI465">
        <v>0</v>
      </c>
      <c r="AJ465">
        <v>10.300000199999999</v>
      </c>
      <c r="AK465">
        <v>2.5</v>
      </c>
      <c r="AL465" s="3">
        <v>22222</v>
      </c>
      <c r="AM465" s="3">
        <v>11</v>
      </c>
    </row>
    <row r="466" spans="14:39" hidden="1" outlineLevel="1" x14ac:dyDescent="0.25">
      <c r="N466">
        <v>12</v>
      </c>
      <c r="O466">
        <v>5337.9535342234803</v>
      </c>
      <c r="P466">
        <v>248</v>
      </c>
      <c r="Q466">
        <v>11.9139996</v>
      </c>
      <c r="R466">
        <v>141</v>
      </c>
      <c r="S466">
        <v>152</v>
      </c>
      <c r="T466">
        <v>163</v>
      </c>
      <c r="U466">
        <v>174</v>
      </c>
      <c r="V466">
        <v>98</v>
      </c>
      <c r="W466">
        <v>88</v>
      </c>
      <c r="X466">
        <v>105</v>
      </c>
      <c r="Y466">
        <v>100</v>
      </c>
      <c r="Z466">
        <v>98</v>
      </c>
      <c r="AA466">
        <v>94</v>
      </c>
      <c r="AB466">
        <v>99</v>
      </c>
      <c r="AC466">
        <v>110</v>
      </c>
      <c r="AD466">
        <v>97</v>
      </c>
      <c r="AE466">
        <v>97</v>
      </c>
      <c r="AF466">
        <v>5</v>
      </c>
      <c r="AG466">
        <v>40.200000799999998</v>
      </c>
      <c r="AH466">
        <v>53.599998499999998</v>
      </c>
      <c r="AI466">
        <v>0</v>
      </c>
      <c r="AJ466">
        <v>2</v>
      </c>
      <c r="AK466">
        <v>1.1000000000000001</v>
      </c>
      <c r="AL466" s="3">
        <v>1168</v>
      </c>
      <c r="AM466" s="3">
        <v>11</v>
      </c>
    </row>
    <row r="467" spans="14:39" hidden="1" outlineLevel="1" x14ac:dyDescent="0.25">
      <c r="N467">
        <v>14</v>
      </c>
      <c r="O467">
        <v>1547.5426935676201</v>
      </c>
      <c r="P467" t="s">
        <v>1750</v>
      </c>
      <c r="Q467">
        <v>0.29299999999999998</v>
      </c>
      <c r="R467">
        <v>447</v>
      </c>
      <c r="S467">
        <v>466</v>
      </c>
      <c r="T467">
        <v>481</v>
      </c>
      <c r="U467">
        <v>497</v>
      </c>
      <c r="V467">
        <v>388</v>
      </c>
      <c r="W467">
        <v>388</v>
      </c>
      <c r="X467">
        <v>150</v>
      </c>
      <c r="Y467">
        <v>1</v>
      </c>
      <c r="Z467">
        <v>2</v>
      </c>
      <c r="AA467">
        <v>3</v>
      </c>
      <c r="AB467">
        <v>0</v>
      </c>
      <c r="AC467">
        <v>0</v>
      </c>
      <c r="AD467">
        <v>0</v>
      </c>
      <c r="AE467">
        <v>0</v>
      </c>
      <c r="AF467">
        <v>39</v>
      </c>
      <c r="AJ467">
        <v>10</v>
      </c>
      <c r="AL467" s="3">
        <v>114</v>
      </c>
      <c r="AM467" s="3">
        <v>11</v>
      </c>
    </row>
    <row r="468" spans="14:39" hidden="1" outlineLevel="1" x14ac:dyDescent="0.25">
      <c r="N468">
        <v>15</v>
      </c>
      <c r="O468">
        <v>4992.4909420917802</v>
      </c>
      <c r="P468">
        <v>73</v>
      </c>
      <c r="Q468">
        <v>0.94099999999999995</v>
      </c>
      <c r="R468">
        <v>1589</v>
      </c>
      <c r="S468">
        <v>1711</v>
      </c>
      <c r="T468">
        <v>1833</v>
      </c>
      <c r="U468">
        <v>1955</v>
      </c>
      <c r="V468">
        <v>1102</v>
      </c>
      <c r="W468">
        <v>1042</v>
      </c>
      <c r="X468">
        <v>1032</v>
      </c>
      <c r="Y468">
        <v>866</v>
      </c>
      <c r="Z468">
        <v>863</v>
      </c>
      <c r="AA468">
        <v>750</v>
      </c>
      <c r="AB468">
        <v>654</v>
      </c>
      <c r="AC468">
        <v>715</v>
      </c>
      <c r="AD468">
        <v>701</v>
      </c>
      <c r="AE468">
        <v>693</v>
      </c>
      <c r="AF468">
        <v>229</v>
      </c>
      <c r="AG468">
        <v>40.5</v>
      </c>
      <c r="AH468">
        <v>36.5</v>
      </c>
      <c r="AI468">
        <v>0</v>
      </c>
      <c r="AJ468">
        <v>5.9000000999999997</v>
      </c>
      <c r="AK468">
        <v>2.0999998999999998</v>
      </c>
      <c r="AL468" s="3">
        <v>1037</v>
      </c>
      <c r="AM468" s="3">
        <v>11</v>
      </c>
    </row>
    <row r="469" spans="14:39" hidden="1" outlineLevel="1" x14ac:dyDescent="0.25">
      <c r="N469">
        <v>16</v>
      </c>
      <c r="O469">
        <v>1592.10074277897</v>
      </c>
      <c r="P469" t="s">
        <v>1745</v>
      </c>
      <c r="Q469">
        <v>0.30199999999999999</v>
      </c>
      <c r="R469">
        <v>734</v>
      </c>
      <c r="S469">
        <v>766</v>
      </c>
      <c r="T469">
        <v>791</v>
      </c>
      <c r="U469">
        <v>817</v>
      </c>
      <c r="V469">
        <v>638</v>
      </c>
      <c r="W469">
        <v>638</v>
      </c>
      <c r="X469">
        <v>805</v>
      </c>
      <c r="Y469">
        <v>1</v>
      </c>
      <c r="Z469">
        <v>2</v>
      </c>
      <c r="AA469">
        <v>3</v>
      </c>
      <c r="AB469">
        <v>0</v>
      </c>
      <c r="AC469">
        <v>0</v>
      </c>
      <c r="AD469">
        <v>0</v>
      </c>
      <c r="AE469">
        <v>0</v>
      </c>
      <c r="AF469">
        <v>64</v>
      </c>
      <c r="AJ469">
        <v>10</v>
      </c>
      <c r="AL469" s="3">
        <v>193</v>
      </c>
      <c r="AM469" s="3">
        <v>11</v>
      </c>
    </row>
    <row r="470" spans="14:39" hidden="1" outlineLevel="1" x14ac:dyDescent="0.25">
      <c r="N470">
        <v>17</v>
      </c>
      <c r="O470">
        <v>36458.398327769799</v>
      </c>
      <c r="P470" t="s">
        <v>1748</v>
      </c>
      <c r="Q470">
        <v>6.9039998000000002</v>
      </c>
      <c r="R470">
        <v>4520</v>
      </c>
      <c r="S470">
        <v>4848</v>
      </c>
      <c r="T470">
        <v>5173</v>
      </c>
      <c r="U470">
        <v>5501</v>
      </c>
      <c r="V470">
        <v>3215</v>
      </c>
      <c r="W470">
        <v>3515</v>
      </c>
      <c r="X470">
        <v>3350</v>
      </c>
      <c r="Y470">
        <v>3320</v>
      </c>
      <c r="Z470">
        <v>3539</v>
      </c>
      <c r="AA470">
        <v>3260</v>
      </c>
      <c r="AB470">
        <v>3095</v>
      </c>
      <c r="AC470">
        <v>2900</v>
      </c>
      <c r="AD470">
        <v>2860</v>
      </c>
      <c r="AE470">
        <v>2995</v>
      </c>
      <c r="AF470">
        <v>739</v>
      </c>
      <c r="AG470">
        <v>49</v>
      </c>
      <c r="AH470">
        <v>25.5</v>
      </c>
      <c r="AI470">
        <v>0</v>
      </c>
      <c r="AJ470">
        <v>10.300000199999999</v>
      </c>
      <c r="AK470">
        <v>2.5</v>
      </c>
      <c r="AL470" s="3">
        <v>22196</v>
      </c>
      <c r="AM470" s="3">
        <v>11</v>
      </c>
    </row>
    <row r="471" spans="14:39" hidden="1" outlineLevel="1" x14ac:dyDescent="0.25">
      <c r="N471">
        <v>19</v>
      </c>
      <c r="O471">
        <v>1630.17779237934</v>
      </c>
      <c r="P471" t="s">
        <v>1746</v>
      </c>
      <c r="Q471">
        <v>0.308</v>
      </c>
      <c r="R471">
        <v>66</v>
      </c>
      <c r="S471">
        <v>68</v>
      </c>
      <c r="T471">
        <v>71</v>
      </c>
      <c r="U471">
        <v>73</v>
      </c>
      <c r="V471">
        <v>57</v>
      </c>
      <c r="W471">
        <v>57</v>
      </c>
      <c r="X471">
        <v>45</v>
      </c>
      <c r="Y471">
        <v>1</v>
      </c>
      <c r="Z471">
        <v>2</v>
      </c>
      <c r="AA471">
        <v>3</v>
      </c>
      <c r="AB471">
        <v>0</v>
      </c>
      <c r="AC471">
        <v>0</v>
      </c>
      <c r="AD471">
        <v>0</v>
      </c>
      <c r="AE471">
        <v>0</v>
      </c>
      <c r="AF471">
        <v>6</v>
      </c>
      <c r="AJ471">
        <v>10</v>
      </c>
      <c r="AL471" s="3">
        <v>18</v>
      </c>
      <c r="AM471" s="3">
        <v>11</v>
      </c>
    </row>
    <row r="472" spans="14:39" hidden="1" outlineLevel="1" x14ac:dyDescent="0.25">
      <c r="N472">
        <v>20</v>
      </c>
      <c r="O472">
        <v>5962.9791507250802</v>
      </c>
      <c r="P472">
        <v>73</v>
      </c>
      <c r="Q472">
        <v>11.21</v>
      </c>
      <c r="R472">
        <v>1119</v>
      </c>
      <c r="S472">
        <v>1205</v>
      </c>
      <c r="T472">
        <v>1290</v>
      </c>
      <c r="U472">
        <v>1377</v>
      </c>
      <c r="V472">
        <v>776</v>
      </c>
      <c r="W472">
        <v>682</v>
      </c>
      <c r="X472">
        <v>750</v>
      </c>
      <c r="Y472">
        <v>788</v>
      </c>
      <c r="Z472">
        <v>853</v>
      </c>
      <c r="AA472">
        <v>735</v>
      </c>
      <c r="AB472">
        <v>749</v>
      </c>
      <c r="AC472">
        <v>745</v>
      </c>
      <c r="AD472">
        <v>671</v>
      </c>
      <c r="AE472">
        <v>663</v>
      </c>
      <c r="AF472">
        <v>188</v>
      </c>
      <c r="AG472">
        <v>34.200000799999998</v>
      </c>
      <c r="AH472">
        <v>36.5</v>
      </c>
      <c r="AI472">
        <v>0</v>
      </c>
      <c r="AJ472">
        <v>10.300000199999999</v>
      </c>
      <c r="AK472">
        <v>5.1999997999999996</v>
      </c>
      <c r="AL472" s="3">
        <v>8699</v>
      </c>
      <c r="AM472" s="3">
        <v>11</v>
      </c>
    </row>
    <row r="473" spans="14:39" hidden="1" outlineLevel="1" x14ac:dyDescent="0.25">
      <c r="N473">
        <v>22</v>
      </c>
      <c r="O473">
        <v>2449.9964173677899</v>
      </c>
      <c r="P473">
        <v>73</v>
      </c>
      <c r="Q473">
        <v>0.46300000000000002</v>
      </c>
      <c r="R473">
        <v>1619</v>
      </c>
      <c r="S473">
        <v>1744</v>
      </c>
      <c r="T473">
        <v>1868</v>
      </c>
      <c r="U473">
        <v>1992</v>
      </c>
      <c r="V473">
        <v>1123</v>
      </c>
      <c r="W473">
        <v>1065</v>
      </c>
      <c r="X473">
        <v>1054</v>
      </c>
      <c r="Y473">
        <v>884</v>
      </c>
      <c r="Z473">
        <v>881</v>
      </c>
      <c r="AA473">
        <v>765</v>
      </c>
      <c r="AB473">
        <v>779</v>
      </c>
      <c r="AC473">
        <v>728</v>
      </c>
      <c r="AD473">
        <v>714</v>
      </c>
      <c r="AE473">
        <v>706</v>
      </c>
      <c r="AF473">
        <v>158</v>
      </c>
      <c r="AG473">
        <v>44</v>
      </c>
      <c r="AH473">
        <v>39.700000799999998</v>
      </c>
      <c r="AI473">
        <v>0</v>
      </c>
      <c r="AJ473">
        <v>0</v>
      </c>
      <c r="AK473">
        <v>2.2000000000000002</v>
      </c>
      <c r="AL473" s="3">
        <v>520</v>
      </c>
      <c r="AM473" s="3">
        <v>11</v>
      </c>
    </row>
    <row r="474" spans="14:39" hidden="1" outlineLevel="1" x14ac:dyDescent="0.25">
      <c r="N474">
        <v>24</v>
      </c>
      <c r="O474">
        <v>5279.6367334320903</v>
      </c>
      <c r="P474" t="s">
        <v>1748</v>
      </c>
      <c r="Q474">
        <v>12.010999699999999</v>
      </c>
      <c r="R474">
        <v>4717</v>
      </c>
      <c r="S474">
        <v>5059</v>
      </c>
      <c r="T474">
        <v>5398</v>
      </c>
      <c r="U474">
        <v>5740</v>
      </c>
      <c r="V474">
        <v>3355</v>
      </c>
      <c r="W474">
        <v>3280</v>
      </c>
      <c r="X474">
        <v>3330</v>
      </c>
      <c r="Y474">
        <v>3340</v>
      </c>
      <c r="Z474">
        <v>3562</v>
      </c>
      <c r="AA474">
        <v>3280</v>
      </c>
      <c r="AB474">
        <v>2855</v>
      </c>
      <c r="AC474">
        <v>2765</v>
      </c>
      <c r="AD474">
        <v>2850</v>
      </c>
      <c r="AE474">
        <v>2855</v>
      </c>
      <c r="AF474">
        <v>795</v>
      </c>
      <c r="AG474">
        <v>48.5</v>
      </c>
      <c r="AH474">
        <v>25.299999199999998</v>
      </c>
      <c r="AI474">
        <v>0</v>
      </c>
      <c r="AJ474">
        <v>6.4000000999999997</v>
      </c>
      <c r="AK474">
        <v>2.5</v>
      </c>
      <c r="AL474" s="3">
        <v>40297</v>
      </c>
      <c r="AM474" s="3">
        <v>11</v>
      </c>
    </row>
    <row r="475" spans="14:39" collapsed="1" x14ac:dyDescent="0.25">
      <c r="N475" t="s">
        <v>1744</v>
      </c>
      <c r="AL475" s="274">
        <f>SUM(AL457:AL474)</f>
        <v>179213</v>
      </c>
      <c r="AM475" s="3">
        <v>11</v>
      </c>
    </row>
    <row r="477" spans="14:39" x14ac:dyDescent="0.25">
      <c r="N477" s="1" t="s">
        <v>1774</v>
      </c>
      <c r="AL477" s="116" t="s">
        <v>1774</v>
      </c>
    </row>
    <row r="478" spans="14:39" x14ac:dyDescent="0.25">
      <c r="N478" t="s">
        <v>474</v>
      </c>
      <c r="O478" t="s">
        <v>1773</v>
      </c>
      <c r="P478" t="s">
        <v>1772</v>
      </c>
      <c r="Q478" t="s">
        <v>1771</v>
      </c>
      <c r="R478" t="s">
        <v>1770</v>
      </c>
      <c r="S478" t="s">
        <v>1769</v>
      </c>
      <c r="T478" t="s">
        <v>1768</v>
      </c>
      <c r="U478" t="s">
        <v>1767</v>
      </c>
      <c r="V478" t="s">
        <v>1766</v>
      </c>
      <c r="W478" t="s">
        <v>1765</v>
      </c>
      <c r="X478" t="s">
        <v>1764</v>
      </c>
      <c r="Y478" t="s">
        <v>1763</v>
      </c>
      <c r="Z478" t="s">
        <v>1762</v>
      </c>
      <c r="AA478" t="s">
        <v>1761</v>
      </c>
      <c r="AB478" t="s">
        <v>1760</v>
      </c>
      <c r="AC478" t="s">
        <v>1759</v>
      </c>
      <c r="AD478" t="s">
        <v>1758</v>
      </c>
      <c r="AE478" t="s">
        <v>1757</v>
      </c>
      <c r="AF478" t="s">
        <v>1756</v>
      </c>
      <c r="AG478" t="s">
        <v>1755</v>
      </c>
      <c r="AH478" t="s">
        <v>1754</v>
      </c>
      <c r="AI478" t="s">
        <v>1753</v>
      </c>
      <c r="AJ478" t="s">
        <v>1752</v>
      </c>
      <c r="AK478" t="s">
        <v>1751</v>
      </c>
      <c r="AL478" s="3" t="s">
        <v>1902</v>
      </c>
      <c r="AM478" s="3" t="s">
        <v>239</v>
      </c>
    </row>
    <row r="479" spans="14:39" hidden="1" outlineLevel="1" x14ac:dyDescent="0.25">
      <c r="N479">
        <v>1</v>
      </c>
      <c r="O479">
        <v>31706.600105399801</v>
      </c>
      <c r="P479" t="s">
        <v>1748</v>
      </c>
      <c r="Q479">
        <v>6.0050001000000002</v>
      </c>
      <c r="R479">
        <v>4628</v>
      </c>
      <c r="S479">
        <v>4965</v>
      </c>
      <c r="T479">
        <v>5306</v>
      </c>
      <c r="U479">
        <v>5643</v>
      </c>
      <c r="V479">
        <v>3275</v>
      </c>
      <c r="W479">
        <v>3125</v>
      </c>
      <c r="X479">
        <v>2905</v>
      </c>
      <c r="Y479">
        <v>2650</v>
      </c>
      <c r="Z479">
        <v>2808</v>
      </c>
      <c r="AA479">
        <v>3005</v>
      </c>
      <c r="AB479">
        <v>2810</v>
      </c>
      <c r="AC479">
        <v>2825</v>
      </c>
      <c r="AD479">
        <v>2815</v>
      </c>
      <c r="AE479">
        <v>2915</v>
      </c>
      <c r="AF479">
        <v>933</v>
      </c>
      <c r="AG479">
        <v>45.5</v>
      </c>
      <c r="AH479">
        <v>23.600000399999999</v>
      </c>
      <c r="AI479">
        <v>0</v>
      </c>
      <c r="AJ479">
        <v>5.4000000999999997</v>
      </c>
      <c r="AK479">
        <v>2.4000001000000002</v>
      </c>
      <c r="AL479" s="3">
        <v>19666</v>
      </c>
      <c r="AM479" s="3">
        <v>12</v>
      </c>
    </row>
    <row r="480" spans="14:39" hidden="1" outlineLevel="1" x14ac:dyDescent="0.25">
      <c r="N480">
        <v>6</v>
      </c>
      <c r="O480">
        <v>9510.7472754230294</v>
      </c>
      <c r="P480">
        <v>83</v>
      </c>
      <c r="Q480">
        <v>1.8080000000000001</v>
      </c>
      <c r="R480">
        <v>1977</v>
      </c>
      <c r="S480">
        <v>2112</v>
      </c>
      <c r="T480">
        <v>2249</v>
      </c>
      <c r="U480">
        <v>2384</v>
      </c>
      <c r="V480">
        <v>1436</v>
      </c>
      <c r="W480">
        <v>1435</v>
      </c>
      <c r="X480">
        <v>1455</v>
      </c>
      <c r="Y480">
        <v>1578</v>
      </c>
      <c r="Z480">
        <v>1666</v>
      </c>
      <c r="AA480">
        <v>1679</v>
      </c>
      <c r="AB480">
        <v>1625</v>
      </c>
      <c r="AC480">
        <v>1640</v>
      </c>
      <c r="AD480">
        <v>1482</v>
      </c>
      <c r="AE480">
        <v>1495</v>
      </c>
      <c r="AF480">
        <v>202</v>
      </c>
      <c r="AG480">
        <v>57.799999200000002</v>
      </c>
      <c r="AH480">
        <v>25.700000800000002</v>
      </c>
      <c r="AI480">
        <v>0.1</v>
      </c>
      <c r="AJ480">
        <v>12.699999800000001</v>
      </c>
      <c r="AK480">
        <v>2.2999999999999998</v>
      </c>
      <c r="AL480" s="3">
        <v>2596</v>
      </c>
      <c r="AM480" s="3">
        <v>12</v>
      </c>
    </row>
    <row r="481" spans="14:39" hidden="1" outlineLevel="1" x14ac:dyDescent="0.25">
      <c r="N481">
        <v>7</v>
      </c>
      <c r="O481">
        <v>1547.5426935676201</v>
      </c>
      <c r="P481" t="s">
        <v>1750</v>
      </c>
      <c r="Q481">
        <v>0.29299999999999998</v>
      </c>
      <c r="R481">
        <v>447</v>
      </c>
      <c r="S481">
        <v>466</v>
      </c>
      <c r="T481">
        <v>481</v>
      </c>
      <c r="U481">
        <v>497</v>
      </c>
      <c r="V481">
        <v>388</v>
      </c>
      <c r="W481">
        <v>388</v>
      </c>
      <c r="X481">
        <v>150</v>
      </c>
      <c r="Y481">
        <v>1</v>
      </c>
      <c r="Z481">
        <v>2</v>
      </c>
      <c r="AA481">
        <v>3</v>
      </c>
      <c r="AB481">
        <v>0</v>
      </c>
      <c r="AC481">
        <v>0</v>
      </c>
      <c r="AD481">
        <v>0</v>
      </c>
      <c r="AE481">
        <v>0</v>
      </c>
      <c r="AF481">
        <v>39</v>
      </c>
      <c r="AJ481">
        <v>10</v>
      </c>
      <c r="AL481" s="3">
        <v>114</v>
      </c>
      <c r="AM481" s="3">
        <v>12</v>
      </c>
    </row>
    <row r="482" spans="14:39" hidden="1" outlineLevel="1" x14ac:dyDescent="0.25">
      <c r="N482">
        <v>9</v>
      </c>
      <c r="O482">
        <v>31643.4878214745</v>
      </c>
      <c r="P482" t="s">
        <v>1747</v>
      </c>
      <c r="Q482">
        <v>5.9930000000000003</v>
      </c>
      <c r="R482">
        <v>4628</v>
      </c>
      <c r="S482">
        <v>4965</v>
      </c>
      <c r="T482">
        <v>5306</v>
      </c>
      <c r="U482">
        <v>5643</v>
      </c>
      <c r="V482">
        <v>3275</v>
      </c>
      <c r="W482">
        <v>3125</v>
      </c>
      <c r="X482">
        <v>2905</v>
      </c>
      <c r="Y482">
        <v>2650</v>
      </c>
      <c r="Z482">
        <v>2808</v>
      </c>
      <c r="AA482">
        <v>3005</v>
      </c>
      <c r="AB482">
        <v>2810</v>
      </c>
      <c r="AC482">
        <v>2825</v>
      </c>
      <c r="AD482">
        <v>2815</v>
      </c>
      <c r="AE482">
        <v>2915</v>
      </c>
      <c r="AF482">
        <v>933</v>
      </c>
      <c r="AG482">
        <v>45.5</v>
      </c>
      <c r="AH482">
        <v>23.600000399999999</v>
      </c>
      <c r="AI482">
        <v>0</v>
      </c>
      <c r="AJ482">
        <v>5.4000000999999997</v>
      </c>
      <c r="AK482">
        <v>2.4000001000000002</v>
      </c>
      <c r="AL482" s="3">
        <v>19627</v>
      </c>
      <c r="AM482" s="3">
        <v>12</v>
      </c>
    </row>
    <row r="483" spans="14:39" hidden="1" outlineLevel="1" x14ac:dyDescent="0.25">
      <c r="N483">
        <v>10</v>
      </c>
      <c r="O483">
        <v>117253.818516691</v>
      </c>
      <c r="P483">
        <v>44</v>
      </c>
      <c r="Q483">
        <v>22.2029991</v>
      </c>
      <c r="R483">
        <v>392</v>
      </c>
      <c r="S483">
        <v>412</v>
      </c>
      <c r="T483">
        <v>431</v>
      </c>
      <c r="U483">
        <v>451</v>
      </c>
      <c r="V483">
        <v>312</v>
      </c>
      <c r="W483">
        <v>159</v>
      </c>
      <c r="X483">
        <v>402</v>
      </c>
      <c r="Y483">
        <v>366</v>
      </c>
      <c r="Z483">
        <v>338</v>
      </c>
      <c r="AA483">
        <v>316</v>
      </c>
      <c r="AB483">
        <v>284</v>
      </c>
      <c r="AC483">
        <v>290</v>
      </c>
      <c r="AD483">
        <v>283</v>
      </c>
      <c r="AE483">
        <v>288</v>
      </c>
      <c r="AF483">
        <v>62</v>
      </c>
      <c r="AG483">
        <v>46.599998499999998</v>
      </c>
      <c r="AH483">
        <v>31.600000399999999</v>
      </c>
      <c r="AI483">
        <v>0.2</v>
      </c>
      <c r="AJ483">
        <v>5.0999999000000003</v>
      </c>
      <c r="AK483">
        <v>1.6</v>
      </c>
      <c r="AL483" s="3">
        <v>6927</v>
      </c>
      <c r="AM483" s="3">
        <v>12</v>
      </c>
    </row>
    <row r="484" spans="14:39" hidden="1" outlineLevel="1" x14ac:dyDescent="0.25">
      <c r="N484">
        <v>11</v>
      </c>
      <c r="O484">
        <v>1596.12920759452</v>
      </c>
      <c r="P484" t="s">
        <v>1749</v>
      </c>
      <c r="Q484">
        <v>0.30199999999999999</v>
      </c>
      <c r="R484">
        <v>304</v>
      </c>
      <c r="S484">
        <v>317</v>
      </c>
      <c r="T484">
        <v>327</v>
      </c>
      <c r="U484">
        <v>338</v>
      </c>
      <c r="V484">
        <v>264</v>
      </c>
      <c r="W484">
        <v>264</v>
      </c>
      <c r="X484">
        <v>145</v>
      </c>
      <c r="Y484">
        <v>1</v>
      </c>
      <c r="Z484">
        <v>2</v>
      </c>
      <c r="AA484">
        <v>3</v>
      </c>
      <c r="AB484">
        <v>0</v>
      </c>
      <c r="AC484">
        <v>0</v>
      </c>
      <c r="AD484">
        <v>0</v>
      </c>
      <c r="AE484">
        <v>0</v>
      </c>
      <c r="AF484">
        <v>26</v>
      </c>
      <c r="AJ484">
        <v>10</v>
      </c>
      <c r="AL484" s="3">
        <v>80</v>
      </c>
      <c r="AM484" s="3">
        <v>12</v>
      </c>
    </row>
    <row r="485" spans="14:39" hidden="1" outlineLevel="1" x14ac:dyDescent="0.25">
      <c r="N485">
        <v>13</v>
      </c>
      <c r="O485">
        <v>56001.128056438298</v>
      </c>
      <c r="P485" t="s">
        <v>1747</v>
      </c>
      <c r="Q485">
        <v>10.6070004</v>
      </c>
      <c r="R485">
        <v>4401</v>
      </c>
      <c r="S485">
        <v>4720</v>
      </c>
      <c r="T485">
        <v>5036</v>
      </c>
      <c r="U485">
        <v>5355</v>
      </c>
      <c r="V485">
        <v>3130</v>
      </c>
      <c r="W485">
        <v>3425</v>
      </c>
      <c r="X485">
        <v>2880</v>
      </c>
      <c r="Y485">
        <v>2695</v>
      </c>
      <c r="Z485">
        <v>2854</v>
      </c>
      <c r="AA485">
        <v>3135</v>
      </c>
      <c r="AB485">
        <v>2975</v>
      </c>
      <c r="AC485">
        <v>2790</v>
      </c>
      <c r="AD485">
        <v>2810</v>
      </c>
      <c r="AE485">
        <v>2940</v>
      </c>
      <c r="AF485">
        <v>936</v>
      </c>
      <c r="AG485">
        <v>44.5</v>
      </c>
      <c r="AH485">
        <v>23</v>
      </c>
      <c r="AI485">
        <v>0.2</v>
      </c>
      <c r="AJ485">
        <v>4.1999997999999996</v>
      </c>
      <c r="AK485">
        <v>2.2999999999999998</v>
      </c>
      <c r="AL485" s="3">
        <v>33200</v>
      </c>
      <c r="AM485" s="3">
        <v>12</v>
      </c>
    </row>
    <row r="486" spans="14:39" hidden="1" outlineLevel="1" x14ac:dyDescent="0.25">
      <c r="N486">
        <v>14</v>
      </c>
      <c r="O486">
        <v>7905.2132516605798</v>
      </c>
      <c r="P486" t="s">
        <v>1747</v>
      </c>
      <c r="Q486">
        <v>1.4990000000000001</v>
      </c>
      <c r="R486">
        <v>4840</v>
      </c>
      <c r="S486">
        <v>5192</v>
      </c>
      <c r="T486">
        <v>5548</v>
      </c>
      <c r="U486">
        <v>5901</v>
      </c>
      <c r="V486">
        <v>3425</v>
      </c>
      <c r="W486">
        <v>3270</v>
      </c>
      <c r="X486">
        <v>3025</v>
      </c>
      <c r="Y486">
        <v>3070</v>
      </c>
      <c r="Z486">
        <v>3255</v>
      </c>
      <c r="AA486">
        <v>3065</v>
      </c>
      <c r="AB486">
        <v>2865</v>
      </c>
      <c r="AC486">
        <v>2880</v>
      </c>
      <c r="AD486">
        <v>2870</v>
      </c>
      <c r="AE486">
        <v>2975</v>
      </c>
      <c r="AF486">
        <v>901</v>
      </c>
      <c r="AG486">
        <v>46.900001500000002</v>
      </c>
      <c r="AH486">
        <v>24.299999199999998</v>
      </c>
      <c r="AI486">
        <v>0</v>
      </c>
      <c r="AJ486">
        <v>5.0999999000000003</v>
      </c>
      <c r="AK486">
        <v>2.4000001000000002</v>
      </c>
      <c r="AL486" s="3">
        <v>5134</v>
      </c>
      <c r="AM486" s="3">
        <v>12</v>
      </c>
    </row>
    <row r="487" spans="14:39" hidden="1" outlineLevel="1" x14ac:dyDescent="0.25">
      <c r="N487">
        <v>15</v>
      </c>
      <c r="O487">
        <v>5485.9084118074297</v>
      </c>
      <c r="P487">
        <v>73</v>
      </c>
      <c r="Q487">
        <v>18.670999500000001</v>
      </c>
      <c r="R487">
        <v>1547</v>
      </c>
      <c r="S487">
        <v>1666</v>
      </c>
      <c r="T487">
        <v>1784</v>
      </c>
      <c r="U487">
        <v>1904</v>
      </c>
      <c r="V487">
        <v>1073</v>
      </c>
      <c r="W487">
        <v>1018</v>
      </c>
      <c r="X487">
        <v>1008</v>
      </c>
      <c r="Y487">
        <v>882</v>
      </c>
      <c r="Z487">
        <v>879</v>
      </c>
      <c r="AA487">
        <v>843</v>
      </c>
      <c r="AB487">
        <v>749</v>
      </c>
      <c r="AC487">
        <v>700</v>
      </c>
      <c r="AD487">
        <v>716</v>
      </c>
      <c r="AE487">
        <v>689</v>
      </c>
      <c r="AF487">
        <v>210</v>
      </c>
      <c r="AG487">
        <v>41.200000799999998</v>
      </c>
      <c r="AH487">
        <v>37.200000799999998</v>
      </c>
      <c r="AI487">
        <v>0</v>
      </c>
      <c r="AJ487">
        <v>7.9000000999999997</v>
      </c>
      <c r="AK487">
        <v>2.0999998999999998</v>
      </c>
      <c r="AL487" s="3">
        <v>20034</v>
      </c>
      <c r="AM487" s="3">
        <v>12</v>
      </c>
    </row>
    <row r="488" spans="14:39" hidden="1" outlineLevel="1" x14ac:dyDescent="0.25">
      <c r="N488">
        <v>20</v>
      </c>
      <c r="O488">
        <v>7790.3012914774999</v>
      </c>
      <c r="P488" t="s">
        <v>1748</v>
      </c>
      <c r="Q488">
        <v>1.476</v>
      </c>
      <c r="R488">
        <v>4840</v>
      </c>
      <c r="S488">
        <v>5192</v>
      </c>
      <c r="T488">
        <v>5548</v>
      </c>
      <c r="U488">
        <v>5901</v>
      </c>
      <c r="V488">
        <v>3425</v>
      </c>
      <c r="W488">
        <v>3270</v>
      </c>
      <c r="X488">
        <v>3025</v>
      </c>
      <c r="Y488">
        <v>3070</v>
      </c>
      <c r="Z488">
        <v>3255</v>
      </c>
      <c r="AA488">
        <v>3065</v>
      </c>
      <c r="AB488">
        <v>2865</v>
      </c>
      <c r="AC488">
        <v>2880</v>
      </c>
      <c r="AD488">
        <v>2870</v>
      </c>
      <c r="AE488">
        <v>2975</v>
      </c>
      <c r="AF488">
        <v>901</v>
      </c>
      <c r="AG488">
        <v>46.900001500000002</v>
      </c>
      <c r="AH488">
        <v>24.299999199999998</v>
      </c>
      <c r="AI488">
        <v>0</v>
      </c>
      <c r="AJ488">
        <v>5.0999999000000003</v>
      </c>
      <c r="AK488">
        <v>2.4000001000000002</v>
      </c>
      <c r="AL488" s="3">
        <v>5055</v>
      </c>
      <c r="AM488" s="3">
        <v>12</v>
      </c>
    </row>
    <row r="489" spans="14:39" hidden="1" outlineLevel="1" x14ac:dyDescent="0.25">
      <c r="N489">
        <v>26</v>
      </c>
      <c r="O489">
        <v>26312.3939623568</v>
      </c>
      <c r="P489" t="s">
        <v>1748</v>
      </c>
      <c r="Q489">
        <v>4.9819998999999999</v>
      </c>
      <c r="R489">
        <v>4513</v>
      </c>
      <c r="S489">
        <v>4841</v>
      </c>
      <c r="T489">
        <v>5165</v>
      </c>
      <c r="U489">
        <v>5492</v>
      </c>
      <c r="V489">
        <v>3210</v>
      </c>
      <c r="W489">
        <v>3195</v>
      </c>
      <c r="X489">
        <v>2975</v>
      </c>
      <c r="Y489">
        <v>2780</v>
      </c>
      <c r="Z489">
        <v>2948</v>
      </c>
      <c r="AA489">
        <v>3155</v>
      </c>
      <c r="AB489">
        <v>2950</v>
      </c>
      <c r="AC489">
        <v>2680</v>
      </c>
      <c r="AD489">
        <v>2670</v>
      </c>
      <c r="AE489">
        <v>2765</v>
      </c>
      <c r="AF489">
        <v>924</v>
      </c>
      <c r="AG489">
        <v>45.299999200000002</v>
      </c>
      <c r="AH489">
        <v>23.5</v>
      </c>
      <c r="AI489">
        <v>0</v>
      </c>
      <c r="AJ489">
        <v>5.1999997999999996</v>
      </c>
      <c r="AK489">
        <v>2.4000001000000002</v>
      </c>
      <c r="AL489" s="3">
        <v>15992</v>
      </c>
      <c r="AM489" s="3">
        <v>12</v>
      </c>
    </row>
    <row r="490" spans="14:39" hidden="1" outlineLevel="1" x14ac:dyDescent="0.25">
      <c r="N490">
        <v>27</v>
      </c>
      <c r="O490">
        <v>11762.9146717654</v>
      </c>
      <c r="P490" t="s">
        <v>1747</v>
      </c>
      <c r="Q490">
        <v>2.2279998999999999</v>
      </c>
      <c r="R490">
        <v>4408</v>
      </c>
      <c r="S490">
        <v>4728</v>
      </c>
      <c r="T490">
        <v>5044</v>
      </c>
      <c r="U490">
        <v>5364</v>
      </c>
      <c r="V490">
        <v>3135</v>
      </c>
      <c r="W490">
        <v>3430</v>
      </c>
      <c r="X490">
        <v>3265</v>
      </c>
      <c r="Y490">
        <v>3240</v>
      </c>
      <c r="Z490">
        <v>3454</v>
      </c>
      <c r="AA490">
        <v>3180</v>
      </c>
      <c r="AB490">
        <v>3020</v>
      </c>
      <c r="AC490">
        <v>2830</v>
      </c>
      <c r="AD490">
        <v>2790</v>
      </c>
      <c r="AE490">
        <v>2920</v>
      </c>
      <c r="AF490">
        <v>931</v>
      </c>
      <c r="AG490">
        <v>44.799999200000002</v>
      </c>
      <c r="AH490">
        <v>23.200000800000002</v>
      </c>
      <c r="AI490">
        <v>0</v>
      </c>
      <c r="AJ490">
        <v>10.699999800000001</v>
      </c>
      <c r="AK490">
        <v>2.2999999999999998</v>
      </c>
      <c r="AL490" s="3">
        <v>6985</v>
      </c>
      <c r="AM490" s="3">
        <v>12</v>
      </c>
    </row>
    <row r="491" spans="14:39" hidden="1" outlineLevel="1" x14ac:dyDescent="0.25">
      <c r="N491">
        <v>28</v>
      </c>
      <c r="O491">
        <v>969.25280739761399</v>
      </c>
      <c r="P491">
        <v>44</v>
      </c>
      <c r="Q491">
        <v>0.84299999999999997</v>
      </c>
      <c r="R491">
        <v>954</v>
      </c>
      <c r="S491">
        <v>1002</v>
      </c>
      <c r="T491">
        <v>1051</v>
      </c>
      <c r="U491">
        <v>1099</v>
      </c>
      <c r="V491">
        <v>760</v>
      </c>
      <c r="W491">
        <v>758</v>
      </c>
      <c r="X491">
        <v>706</v>
      </c>
      <c r="Y491">
        <v>644</v>
      </c>
      <c r="Z491">
        <v>546</v>
      </c>
      <c r="AA491">
        <v>511</v>
      </c>
      <c r="AB491">
        <v>425</v>
      </c>
      <c r="AC491">
        <v>435</v>
      </c>
      <c r="AD491">
        <v>438</v>
      </c>
      <c r="AE491">
        <v>446</v>
      </c>
      <c r="AF491">
        <v>98</v>
      </c>
      <c r="AG491">
        <v>50.700000799999998</v>
      </c>
      <c r="AH491">
        <v>34.700000799999998</v>
      </c>
      <c r="AI491">
        <v>0</v>
      </c>
      <c r="AJ491">
        <v>4.0999999000000003</v>
      </c>
      <c r="AK491">
        <v>1.7</v>
      </c>
      <c r="AL491" s="3">
        <v>641</v>
      </c>
      <c r="AM491" s="3">
        <v>12</v>
      </c>
    </row>
    <row r="492" spans="14:39" hidden="1" outlineLevel="1" x14ac:dyDescent="0.25">
      <c r="N492">
        <v>29</v>
      </c>
      <c r="O492">
        <v>11569.846685491</v>
      </c>
      <c r="P492" t="s">
        <v>1747</v>
      </c>
      <c r="Q492">
        <v>2.1949999</v>
      </c>
      <c r="R492">
        <v>4380</v>
      </c>
      <c r="S492">
        <v>4697</v>
      </c>
      <c r="T492">
        <v>5012</v>
      </c>
      <c r="U492">
        <v>5330</v>
      </c>
      <c r="V492">
        <v>3115</v>
      </c>
      <c r="W492">
        <v>3210</v>
      </c>
      <c r="X492">
        <v>2985</v>
      </c>
      <c r="Y492">
        <v>2795</v>
      </c>
      <c r="Z492">
        <v>2959</v>
      </c>
      <c r="AA492">
        <v>3250</v>
      </c>
      <c r="AB492">
        <v>3085</v>
      </c>
      <c r="AC492">
        <v>2800</v>
      </c>
      <c r="AD492">
        <v>2820</v>
      </c>
      <c r="AE492">
        <v>2920</v>
      </c>
      <c r="AF492">
        <v>925</v>
      </c>
      <c r="AG492">
        <v>44.700000799999998</v>
      </c>
      <c r="AH492">
        <v>23.200000800000002</v>
      </c>
      <c r="AI492">
        <v>0</v>
      </c>
      <c r="AJ492">
        <v>5.8000002000000004</v>
      </c>
      <c r="AK492">
        <v>2.2999999999999998</v>
      </c>
      <c r="AL492" s="3">
        <v>6837</v>
      </c>
      <c r="AM492" s="3">
        <v>12</v>
      </c>
    </row>
    <row r="493" spans="14:39" hidden="1" outlineLevel="1" x14ac:dyDescent="0.25">
      <c r="N493">
        <v>30</v>
      </c>
      <c r="O493">
        <v>5280.0267892485299</v>
      </c>
      <c r="P493">
        <v>73</v>
      </c>
      <c r="Q493">
        <v>13.414999999999999</v>
      </c>
      <c r="R493">
        <v>927</v>
      </c>
      <c r="S493">
        <v>999</v>
      </c>
      <c r="T493">
        <v>1069</v>
      </c>
      <c r="U493">
        <v>1141</v>
      </c>
      <c r="V493">
        <v>643</v>
      </c>
      <c r="W493">
        <v>572</v>
      </c>
      <c r="X493">
        <v>554</v>
      </c>
      <c r="Y493">
        <v>525</v>
      </c>
      <c r="Z493">
        <v>530</v>
      </c>
      <c r="AA493">
        <v>508</v>
      </c>
      <c r="AB493">
        <v>462</v>
      </c>
      <c r="AC493">
        <v>460</v>
      </c>
      <c r="AD493">
        <v>426</v>
      </c>
      <c r="AE493">
        <v>410</v>
      </c>
      <c r="AF493">
        <v>129</v>
      </c>
      <c r="AG493">
        <v>39.700000799999998</v>
      </c>
      <c r="AH493">
        <v>37.200000799999998</v>
      </c>
      <c r="AI493">
        <v>0</v>
      </c>
      <c r="AJ493">
        <v>7.9000000999999997</v>
      </c>
      <c r="AK493">
        <v>3.0999998999999998</v>
      </c>
      <c r="AL493" s="3">
        <v>8626</v>
      </c>
      <c r="AM493" s="3">
        <v>12</v>
      </c>
    </row>
    <row r="494" spans="14:39" hidden="1" outlineLevel="1" x14ac:dyDescent="0.25">
      <c r="N494">
        <v>31</v>
      </c>
      <c r="O494">
        <v>38437.110642467902</v>
      </c>
      <c r="P494" t="s">
        <v>1747</v>
      </c>
      <c r="Q494">
        <v>7.2810001</v>
      </c>
      <c r="R494">
        <v>4302</v>
      </c>
      <c r="S494">
        <v>4614</v>
      </c>
      <c r="T494">
        <v>4924</v>
      </c>
      <c r="U494">
        <v>5236</v>
      </c>
      <c r="V494">
        <v>3060</v>
      </c>
      <c r="W494">
        <v>3350</v>
      </c>
      <c r="X494">
        <v>2940</v>
      </c>
      <c r="Y494">
        <v>2755</v>
      </c>
      <c r="Z494">
        <v>2918</v>
      </c>
      <c r="AA494">
        <v>3205</v>
      </c>
      <c r="AB494">
        <v>3040</v>
      </c>
      <c r="AC494">
        <v>2760</v>
      </c>
      <c r="AD494">
        <v>2780</v>
      </c>
      <c r="AE494">
        <v>2880</v>
      </c>
      <c r="AF494">
        <v>915</v>
      </c>
      <c r="AG494">
        <v>44.599998499999998</v>
      </c>
      <c r="AH494">
        <v>23.100000399999999</v>
      </c>
      <c r="AI494">
        <v>0</v>
      </c>
      <c r="AJ494">
        <v>5.6999997999999996</v>
      </c>
      <c r="AK494">
        <v>2.2999999999999998</v>
      </c>
      <c r="AL494" s="3">
        <v>22280</v>
      </c>
      <c r="AM494" s="3">
        <v>12</v>
      </c>
    </row>
    <row r="495" spans="14:39" hidden="1" outlineLevel="1" x14ac:dyDescent="0.25">
      <c r="N495">
        <v>32</v>
      </c>
      <c r="O495">
        <v>1432.6597457411999</v>
      </c>
      <c r="P495" t="s">
        <v>1746</v>
      </c>
      <c r="Q495">
        <v>0.27100000000000002</v>
      </c>
      <c r="R495">
        <v>847</v>
      </c>
      <c r="S495">
        <v>886</v>
      </c>
      <c r="T495">
        <v>918</v>
      </c>
      <c r="U495">
        <v>951</v>
      </c>
      <c r="V495">
        <v>723</v>
      </c>
      <c r="W495">
        <v>723</v>
      </c>
      <c r="X495">
        <v>1610</v>
      </c>
      <c r="Y495">
        <v>1</v>
      </c>
      <c r="Z495">
        <v>2</v>
      </c>
      <c r="AA495">
        <v>3</v>
      </c>
      <c r="AB495">
        <v>0</v>
      </c>
      <c r="AC495">
        <v>0</v>
      </c>
      <c r="AD495">
        <v>0</v>
      </c>
      <c r="AE495">
        <v>0</v>
      </c>
      <c r="AF495">
        <v>72</v>
      </c>
      <c r="AJ495">
        <v>10</v>
      </c>
      <c r="AL495" s="3">
        <v>196</v>
      </c>
      <c r="AM495" s="3">
        <v>12</v>
      </c>
    </row>
    <row r="496" spans="14:39" hidden="1" outlineLevel="1" x14ac:dyDescent="0.25">
      <c r="N496">
        <v>35</v>
      </c>
      <c r="O496">
        <v>105436.007053062</v>
      </c>
      <c r="P496">
        <v>83</v>
      </c>
      <c r="Q496">
        <v>19.971000700000001</v>
      </c>
      <c r="R496">
        <v>1826</v>
      </c>
      <c r="S496">
        <v>1919</v>
      </c>
      <c r="T496">
        <v>2012</v>
      </c>
      <c r="U496">
        <v>2104</v>
      </c>
      <c r="V496">
        <v>1455</v>
      </c>
      <c r="W496">
        <v>1454</v>
      </c>
      <c r="X496">
        <v>1475</v>
      </c>
      <c r="Y496">
        <v>1600</v>
      </c>
      <c r="Z496">
        <v>1690</v>
      </c>
      <c r="AA496">
        <v>1704</v>
      </c>
      <c r="AB496">
        <v>1749</v>
      </c>
      <c r="AC496">
        <v>1765</v>
      </c>
      <c r="AD496">
        <v>1613</v>
      </c>
      <c r="AE496">
        <v>1627</v>
      </c>
      <c r="AF496">
        <v>214</v>
      </c>
      <c r="AG496">
        <v>57.5</v>
      </c>
      <c r="AH496">
        <v>25.399999600000001</v>
      </c>
      <c r="AI496">
        <v>0.1</v>
      </c>
      <c r="AJ496">
        <v>11.300000199999999</v>
      </c>
      <c r="AK496">
        <v>2.2999999999999998</v>
      </c>
      <c r="AL496" s="3">
        <v>29058</v>
      </c>
      <c r="AM496" s="3">
        <v>12</v>
      </c>
    </row>
    <row r="497" spans="14:39" hidden="1" outlineLevel="1" x14ac:dyDescent="0.25">
      <c r="N497">
        <v>38</v>
      </c>
      <c r="O497">
        <v>5337.9535342234803</v>
      </c>
      <c r="P497">
        <v>248</v>
      </c>
      <c r="Q497">
        <v>11.9139996</v>
      </c>
      <c r="R497">
        <v>141</v>
      </c>
      <c r="S497">
        <v>152</v>
      </c>
      <c r="T497">
        <v>163</v>
      </c>
      <c r="U497">
        <v>174</v>
      </c>
      <c r="V497">
        <v>98</v>
      </c>
      <c r="W497">
        <v>88</v>
      </c>
      <c r="X497">
        <v>105</v>
      </c>
      <c r="Y497">
        <v>100</v>
      </c>
      <c r="Z497">
        <v>98</v>
      </c>
      <c r="AA497">
        <v>94</v>
      </c>
      <c r="AB497">
        <v>99</v>
      </c>
      <c r="AC497">
        <v>110</v>
      </c>
      <c r="AD497">
        <v>97</v>
      </c>
      <c r="AE497">
        <v>97</v>
      </c>
      <c r="AF497">
        <v>5</v>
      </c>
      <c r="AG497">
        <v>40.200000799999998</v>
      </c>
      <c r="AH497">
        <v>53.599998499999998</v>
      </c>
      <c r="AI497">
        <v>0</v>
      </c>
      <c r="AJ497">
        <v>2</v>
      </c>
      <c r="AK497">
        <v>1.1000000000000001</v>
      </c>
      <c r="AL497" s="3">
        <v>1168</v>
      </c>
      <c r="AM497" s="3">
        <v>12</v>
      </c>
    </row>
    <row r="498" spans="14:39" hidden="1" outlineLevel="1" x14ac:dyDescent="0.25">
      <c r="N498">
        <v>39</v>
      </c>
      <c r="O498">
        <v>5279.6367334320903</v>
      </c>
      <c r="P498" t="s">
        <v>1748</v>
      </c>
      <c r="Q498">
        <v>12.010999699999999</v>
      </c>
      <c r="R498">
        <v>4717</v>
      </c>
      <c r="S498">
        <v>5059</v>
      </c>
      <c r="T498">
        <v>5398</v>
      </c>
      <c r="U498">
        <v>5740</v>
      </c>
      <c r="V498">
        <v>3355</v>
      </c>
      <c r="W498">
        <v>3280</v>
      </c>
      <c r="X498">
        <v>3330</v>
      </c>
      <c r="Y498">
        <v>3340</v>
      </c>
      <c r="Z498">
        <v>3562</v>
      </c>
      <c r="AA498">
        <v>3280</v>
      </c>
      <c r="AB498">
        <v>2855</v>
      </c>
      <c r="AC498">
        <v>2765</v>
      </c>
      <c r="AD498">
        <v>2850</v>
      </c>
      <c r="AE498">
        <v>2855</v>
      </c>
      <c r="AF498">
        <v>795</v>
      </c>
      <c r="AG498">
        <v>48.5</v>
      </c>
      <c r="AH498">
        <v>25.299999199999998</v>
      </c>
      <c r="AI498">
        <v>0</v>
      </c>
      <c r="AJ498">
        <v>6.4000000999999997</v>
      </c>
      <c r="AK498">
        <v>2.5</v>
      </c>
      <c r="AL498" s="3">
        <v>40297</v>
      </c>
      <c r="AM498" s="3">
        <v>12</v>
      </c>
    </row>
    <row r="499" spans="14:39" hidden="1" outlineLevel="1" x14ac:dyDescent="0.25">
      <c r="N499">
        <v>44</v>
      </c>
      <c r="O499">
        <v>5279.9959530362703</v>
      </c>
      <c r="P499" t="s">
        <v>1747</v>
      </c>
      <c r="Q499">
        <v>12.015999799999999</v>
      </c>
      <c r="R499">
        <v>4717</v>
      </c>
      <c r="S499">
        <v>5059</v>
      </c>
      <c r="T499">
        <v>5398</v>
      </c>
      <c r="U499">
        <v>5740</v>
      </c>
      <c r="V499">
        <v>3355</v>
      </c>
      <c r="W499">
        <v>3280</v>
      </c>
      <c r="X499">
        <v>3330</v>
      </c>
      <c r="Y499">
        <v>3340</v>
      </c>
      <c r="Z499">
        <v>3562</v>
      </c>
      <c r="AA499">
        <v>3280</v>
      </c>
      <c r="AB499">
        <v>2855</v>
      </c>
      <c r="AC499">
        <v>2765</v>
      </c>
      <c r="AD499">
        <v>2850</v>
      </c>
      <c r="AE499">
        <v>2855</v>
      </c>
      <c r="AF499">
        <v>795</v>
      </c>
      <c r="AG499">
        <v>48.5</v>
      </c>
      <c r="AH499">
        <v>25.299999199999998</v>
      </c>
      <c r="AI499">
        <v>0</v>
      </c>
      <c r="AJ499">
        <v>6.4000000999999997</v>
      </c>
      <c r="AK499">
        <v>2.5</v>
      </c>
      <c r="AL499" s="3">
        <v>40314</v>
      </c>
      <c r="AM499" s="3">
        <v>12</v>
      </c>
    </row>
    <row r="500" spans="14:39" hidden="1" outlineLevel="1" x14ac:dyDescent="0.25">
      <c r="N500">
        <v>52</v>
      </c>
      <c r="O500">
        <v>1621.3549117472601</v>
      </c>
      <c r="P500" t="s">
        <v>1745</v>
      </c>
      <c r="Q500">
        <v>0.307</v>
      </c>
      <c r="R500">
        <v>59</v>
      </c>
      <c r="S500">
        <v>61</v>
      </c>
      <c r="T500">
        <v>63</v>
      </c>
      <c r="U500">
        <v>65</v>
      </c>
      <c r="V500">
        <v>51</v>
      </c>
      <c r="W500">
        <v>51</v>
      </c>
      <c r="X500">
        <v>50</v>
      </c>
      <c r="Y500">
        <v>1</v>
      </c>
      <c r="Z500">
        <v>2</v>
      </c>
      <c r="AA500">
        <v>0</v>
      </c>
      <c r="AB500">
        <v>0</v>
      </c>
      <c r="AC500">
        <v>0</v>
      </c>
      <c r="AD500">
        <v>0</v>
      </c>
      <c r="AE500">
        <v>0</v>
      </c>
      <c r="AF500">
        <v>5</v>
      </c>
      <c r="AJ500">
        <v>10</v>
      </c>
      <c r="AL500" s="3">
        <v>16</v>
      </c>
      <c r="AM500" s="3">
        <v>12</v>
      </c>
    </row>
    <row r="501" spans="14:39" hidden="1" outlineLevel="1" x14ac:dyDescent="0.25">
      <c r="N501">
        <v>53</v>
      </c>
      <c r="O501">
        <v>9187.1832754575007</v>
      </c>
      <c r="P501">
        <v>83</v>
      </c>
      <c r="Q501">
        <v>1.738</v>
      </c>
      <c r="R501">
        <v>2833</v>
      </c>
      <c r="S501">
        <v>2977</v>
      </c>
      <c r="T501">
        <v>3121</v>
      </c>
      <c r="U501">
        <v>3264</v>
      </c>
      <c r="V501">
        <v>2257</v>
      </c>
      <c r="W501">
        <v>2255</v>
      </c>
      <c r="X501">
        <v>2287</v>
      </c>
      <c r="Y501">
        <v>2480</v>
      </c>
      <c r="Z501">
        <v>2619</v>
      </c>
      <c r="AA501">
        <v>2640</v>
      </c>
      <c r="AB501">
        <v>2710</v>
      </c>
      <c r="AC501">
        <v>2735</v>
      </c>
      <c r="AD501">
        <v>2686</v>
      </c>
      <c r="AE501">
        <v>2709</v>
      </c>
      <c r="AF501">
        <v>217</v>
      </c>
      <c r="AG501">
        <v>60.900001500000002</v>
      </c>
      <c r="AH501">
        <v>27</v>
      </c>
      <c r="AI501">
        <v>0.1</v>
      </c>
      <c r="AJ501">
        <v>4.3000002000000004</v>
      </c>
      <c r="AK501">
        <v>2.4000001000000002</v>
      </c>
      <c r="AL501" s="3">
        <v>3923</v>
      </c>
      <c r="AM501" s="3">
        <v>12</v>
      </c>
    </row>
    <row r="502" spans="14:39" hidden="1" outlineLevel="1" x14ac:dyDescent="0.25">
      <c r="N502">
        <v>57</v>
      </c>
      <c r="O502">
        <v>38385.3491400067</v>
      </c>
      <c r="P502" t="s">
        <v>1748</v>
      </c>
      <c r="Q502">
        <v>7.2719997999999997</v>
      </c>
      <c r="R502">
        <v>4302</v>
      </c>
      <c r="S502">
        <v>4614</v>
      </c>
      <c r="T502">
        <v>4924</v>
      </c>
      <c r="U502">
        <v>5236</v>
      </c>
      <c r="V502">
        <v>3060</v>
      </c>
      <c r="W502">
        <v>3350</v>
      </c>
      <c r="X502">
        <v>2940</v>
      </c>
      <c r="Y502">
        <v>2755</v>
      </c>
      <c r="Z502">
        <v>2918</v>
      </c>
      <c r="AA502">
        <v>3205</v>
      </c>
      <c r="AB502">
        <v>3040</v>
      </c>
      <c r="AC502">
        <v>2760</v>
      </c>
      <c r="AD502">
        <v>2780</v>
      </c>
      <c r="AE502">
        <v>2880</v>
      </c>
      <c r="AF502">
        <v>915</v>
      </c>
      <c r="AG502">
        <v>44.599998499999998</v>
      </c>
      <c r="AH502">
        <v>23.100000399999999</v>
      </c>
      <c r="AI502">
        <v>0</v>
      </c>
      <c r="AJ502">
        <v>5.6999997999999996</v>
      </c>
      <c r="AK502">
        <v>2.2999999999999998</v>
      </c>
      <c r="AL502" s="3">
        <v>22252</v>
      </c>
      <c r="AM502" s="3">
        <v>12</v>
      </c>
    </row>
    <row r="503" spans="14:39" hidden="1" outlineLevel="1" x14ac:dyDescent="0.25">
      <c r="N503">
        <v>58</v>
      </c>
      <c r="O503">
        <v>8770.48514300854</v>
      </c>
      <c r="P503">
        <v>44</v>
      </c>
      <c r="Q503">
        <v>7.8579998</v>
      </c>
      <c r="R503">
        <v>1011</v>
      </c>
      <c r="S503">
        <v>1089</v>
      </c>
      <c r="T503">
        <v>1166</v>
      </c>
      <c r="U503">
        <v>1244</v>
      </c>
      <c r="V503">
        <v>701</v>
      </c>
      <c r="W503">
        <v>674</v>
      </c>
      <c r="X503">
        <v>711</v>
      </c>
      <c r="Y503">
        <v>648</v>
      </c>
      <c r="Z503">
        <v>657</v>
      </c>
      <c r="AA503">
        <v>615</v>
      </c>
      <c r="AB503">
        <v>592</v>
      </c>
      <c r="AC503">
        <v>605</v>
      </c>
      <c r="AD503">
        <v>632</v>
      </c>
      <c r="AE503">
        <v>644</v>
      </c>
      <c r="AF503">
        <v>53</v>
      </c>
      <c r="AG503">
        <v>49.099998499999998</v>
      </c>
      <c r="AH503">
        <v>41.599998499999998</v>
      </c>
      <c r="AI503">
        <v>0</v>
      </c>
      <c r="AJ503">
        <v>3.2</v>
      </c>
      <c r="AK503">
        <v>1.9</v>
      </c>
      <c r="AL503" s="3">
        <v>5508</v>
      </c>
      <c r="AM503" s="3">
        <v>12</v>
      </c>
    </row>
    <row r="504" spans="14:39" hidden="1" outlineLevel="1" x14ac:dyDescent="0.25">
      <c r="N504">
        <v>59</v>
      </c>
      <c r="O504">
        <v>5962.9791507250802</v>
      </c>
      <c r="P504">
        <v>73</v>
      </c>
      <c r="Q504">
        <v>11.21</v>
      </c>
      <c r="R504">
        <v>1119</v>
      </c>
      <c r="S504">
        <v>1205</v>
      </c>
      <c r="T504">
        <v>1290</v>
      </c>
      <c r="U504">
        <v>1377</v>
      </c>
      <c r="V504">
        <v>776</v>
      </c>
      <c r="W504">
        <v>682</v>
      </c>
      <c r="X504">
        <v>750</v>
      </c>
      <c r="Y504">
        <v>788</v>
      </c>
      <c r="Z504">
        <v>853</v>
      </c>
      <c r="AA504">
        <v>735</v>
      </c>
      <c r="AB504">
        <v>749</v>
      </c>
      <c r="AC504">
        <v>745</v>
      </c>
      <c r="AD504">
        <v>671</v>
      </c>
      <c r="AE504">
        <v>663</v>
      </c>
      <c r="AF504">
        <v>188</v>
      </c>
      <c r="AG504">
        <v>34.200000799999998</v>
      </c>
      <c r="AH504">
        <v>36.5</v>
      </c>
      <c r="AI504">
        <v>0</v>
      </c>
      <c r="AJ504">
        <v>10.300000199999999</v>
      </c>
      <c r="AK504">
        <v>5.1999997999999996</v>
      </c>
      <c r="AL504" s="3">
        <v>8699</v>
      </c>
      <c r="AM504" s="3">
        <v>12</v>
      </c>
    </row>
    <row r="505" spans="14:39" hidden="1" outlineLevel="1" x14ac:dyDescent="0.25">
      <c r="N505">
        <v>61</v>
      </c>
      <c r="O505">
        <v>40558.515172622698</v>
      </c>
      <c r="P505" t="s">
        <v>1748</v>
      </c>
      <c r="Q505">
        <v>7.6830001000000001</v>
      </c>
      <c r="R505">
        <v>4663</v>
      </c>
      <c r="S505">
        <v>5003</v>
      </c>
      <c r="T505">
        <v>5346</v>
      </c>
      <c r="U505">
        <v>5686</v>
      </c>
      <c r="V505">
        <v>3300</v>
      </c>
      <c r="W505">
        <v>3150</v>
      </c>
      <c r="X505">
        <v>2880</v>
      </c>
      <c r="Y505">
        <v>2625</v>
      </c>
      <c r="Z505">
        <v>2783</v>
      </c>
      <c r="AA505">
        <v>2980</v>
      </c>
      <c r="AB505">
        <v>2785</v>
      </c>
      <c r="AC505">
        <v>2800</v>
      </c>
      <c r="AD505">
        <v>2790</v>
      </c>
      <c r="AE505">
        <v>2890</v>
      </c>
      <c r="AF505">
        <v>875</v>
      </c>
      <c r="AG505">
        <v>46.799999200000002</v>
      </c>
      <c r="AH505">
        <v>24.200000800000002</v>
      </c>
      <c r="AI505">
        <v>0</v>
      </c>
      <c r="AJ505">
        <v>5.8000002000000004</v>
      </c>
      <c r="AK505">
        <v>2.4000001000000002</v>
      </c>
      <c r="AL505" s="3">
        <v>25354</v>
      </c>
      <c r="AM505" s="3">
        <v>12</v>
      </c>
    </row>
    <row r="506" spans="14:39" hidden="1" outlineLevel="1" x14ac:dyDescent="0.25">
      <c r="N506">
        <v>65</v>
      </c>
      <c r="O506">
        <v>85696.638687324594</v>
      </c>
      <c r="P506">
        <v>44</v>
      </c>
      <c r="Q506">
        <v>16.209999100000001</v>
      </c>
      <c r="R506">
        <v>714</v>
      </c>
      <c r="S506">
        <v>769</v>
      </c>
      <c r="T506">
        <v>823</v>
      </c>
      <c r="U506">
        <v>878</v>
      </c>
      <c r="V506">
        <v>495</v>
      </c>
      <c r="W506">
        <v>476</v>
      </c>
      <c r="X506">
        <v>500</v>
      </c>
      <c r="Y506">
        <v>456</v>
      </c>
      <c r="Z506">
        <v>406</v>
      </c>
      <c r="AA506">
        <v>380</v>
      </c>
      <c r="AB506">
        <v>367</v>
      </c>
      <c r="AC506">
        <v>375</v>
      </c>
      <c r="AD506">
        <v>353</v>
      </c>
      <c r="AE506">
        <v>360</v>
      </c>
      <c r="AF506">
        <v>62</v>
      </c>
      <c r="AG506">
        <v>51</v>
      </c>
      <c r="AH506">
        <v>34.900001500000002</v>
      </c>
      <c r="AI506">
        <v>0</v>
      </c>
      <c r="AJ506">
        <v>3</v>
      </c>
      <c r="AK506">
        <v>1.7</v>
      </c>
      <c r="AL506" s="3">
        <v>8024</v>
      </c>
      <c r="AM506" s="3">
        <v>12</v>
      </c>
    </row>
    <row r="507" spans="14:39" hidden="1" outlineLevel="1" x14ac:dyDescent="0.25">
      <c r="N507">
        <v>66</v>
      </c>
      <c r="O507">
        <v>36497.955110756397</v>
      </c>
      <c r="P507" t="s">
        <v>1747</v>
      </c>
      <c r="Q507">
        <v>6.9120001999999996</v>
      </c>
      <c r="R507">
        <v>4520</v>
      </c>
      <c r="S507">
        <v>4848</v>
      </c>
      <c r="T507">
        <v>5173</v>
      </c>
      <c r="U507">
        <v>5501</v>
      </c>
      <c r="V507">
        <v>3215</v>
      </c>
      <c r="W507">
        <v>3515</v>
      </c>
      <c r="X507">
        <v>3350</v>
      </c>
      <c r="Y507">
        <v>3320</v>
      </c>
      <c r="Z507">
        <v>3539</v>
      </c>
      <c r="AA507">
        <v>3260</v>
      </c>
      <c r="AB507">
        <v>3095</v>
      </c>
      <c r="AC507">
        <v>2900</v>
      </c>
      <c r="AD507">
        <v>2860</v>
      </c>
      <c r="AE507">
        <v>2995</v>
      </c>
      <c r="AF507">
        <v>739</v>
      </c>
      <c r="AG507">
        <v>49</v>
      </c>
      <c r="AH507">
        <v>25.5</v>
      </c>
      <c r="AI507">
        <v>0</v>
      </c>
      <c r="AJ507">
        <v>10.300000199999999</v>
      </c>
      <c r="AK507">
        <v>2.5</v>
      </c>
      <c r="AL507" s="3">
        <v>22222</v>
      </c>
      <c r="AM507" s="3">
        <v>12</v>
      </c>
    </row>
    <row r="508" spans="14:39" hidden="1" outlineLevel="1" x14ac:dyDescent="0.25">
      <c r="N508">
        <v>67</v>
      </c>
      <c r="O508">
        <v>11795.390542331699</v>
      </c>
      <c r="P508" t="s">
        <v>1748</v>
      </c>
      <c r="Q508">
        <v>2.2370000000000001</v>
      </c>
      <c r="R508">
        <v>4408</v>
      </c>
      <c r="S508">
        <v>4728</v>
      </c>
      <c r="T508">
        <v>5044</v>
      </c>
      <c r="U508">
        <v>5364</v>
      </c>
      <c r="V508">
        <v>3135</v>
      </c>
      <c r="W508">
        <v>3430</v>
      </c>
      <c r="X508">
        <v>3265</v>
      </c>
      <c r="Y508">
        <v>3240</v>
      </c>
      <c r="Z508">
        <v>3454</v>
      </c>
      <c r="AA508">
        <v>3180</v>
      </c>
      <c r="AB508">
        <v>3020</v>
      </c>
      <c r="AC508">
        <v>2830</v>
      </c>
      <c r="AD508">
        <v>2790</v>
      </c>
      <c r="AE508">
        <v>2920</v>
      </c>
      <c r="AF508">
        <v>931</v>
      </c>
      <c r="AG508">
        <v>44.799999200000002</v>
      </c>
      <c r="AH508">
        <v>23.200000800000002</v>
      </c>
      <c r="AI508">
        <v>0</v>
      </c>
      <c r="AJ508">
        <v>10.699999800000001</v>
      </c>
      <c r="AK508">
        <v>2.2999999999999998</v>
      </c>
      <c r="AL508" s="3">
        <v>7013</v>
      </c>
      <c r="AM508" s="3">
        <v>12</v>
      </c>
    </row>
    <row r="509" spans="14:39" hidden="1" outlineLevel="1" x14ac:dyDescent="0.25">
      <c r="N509">
        <v>73</v>
      </c>
      <c r="O509">
        <v>11630.1224237059</v>
      </c>
      <c r="P509" t="s">
        <v>1748</v>
      </c>
      <c r="Q509">
        <v>2.2069999999999999</v>
      </c>
      <c r="R509">
        <v>4380</v>
      </c>
      <c r="S509">
        <v>4697</v>
      </c>
      <c r="T509">
        <v>5012</v>
      </c>
      <c r="U509">
        <v>5330</v>
      </c>
      <c r="V509">
        <v>3115</v>
      </c>
      <c r="W509">
        <v>3210</v>
      </c>
      <c r="X509">
        <v>2985</v>
      </c>
      <c r="Y509">
        <v>2795</v>
      </c>
      <c r="Z509">
        <v>2959</v>
      </c>
      <c r="AA509">
        <v>3250</v>
      </c>
      <c r="AB509">
        <v>3085</v>
      </c>
      <c r="AC509">
        <v>2800</v>
      </c>
      <c r="AD509">
        <v>2820</v>
      </c>
      <c r="AE509">
        <v>2920</v>
      </c>
      <c r="AF509">
        <v>925</v>
      </c>
      <c r="AG509">
        <v>44.700000799999998</v>
      </c>
      <c r="AH509">
        <v>23.200000800000002</v>
      </c>
      <c r="AI509">
        <v>0</v>
      </c>
      <c r="AJ509">
        <v>5.8000002000000004</v>
      </c>
      <c r="AK509">
        <v>2.2999999999999998</v>
      </c>
      <c r="AL509" s="3">
        <v>6875</v>
      </c>
      <c r="AM509" s="3">
        <v>12</v>
      </c>
    </row>
    <row r="510" spans="14:39" hidden="1" outlineLevel="1" x14ac:dyDescent="0.25">
      <c r="N510">
        <v>74</v>
      </c>
      <c r="O510">
        <v>36458.398327769799</v>
      </c>
      <c r="P510" t="s">
        <v>1748</v>
      </c>
      <c r="Q510">
        <v>6.9039998000000002</v>
      </c>
      <c r="R510">
        <v>4520</v>
      </c>
      <c r="S510">
        <v>4848</v>
      </c>
      <c r="T510">
        <v>5173</v>
      </c>
      <c r="U510">
        <v>5501</v>
      </c>
      <c r="V510">
        <v>3215</v>
      </c>
      <c r="W510">
        <v>3515</v>
      </c>
      <c r="X510">
        <v>3350</v>
      </c>
      <c r="Y510">
        <v>3320</v>
      </c>
      <c r="Z510">
        <v>3539</v>
      </c>
      <c r="AA510">
        <v>3260</v>
      </c>
      <c r="AB510">
        <v>3095</v>
      </c>
      <c r="AC510">
        <v>2900</v>
      </c>
      <c r="AD510">
        <v>2860</v>
      </c>
      <c r="AE510">
        <v>2995</v>
      </c>
      <c r="AF510">
        <v>739</v>
      </c>
      <c r="AG510">
        <v>49</v>
      </c>
      <c r="AH510">
        <v>25.5</v>
      </c>
      <c r="AI510">
        <v>0</v>
      </c>
      <c r="AJ510">
        <v>10.300000199999999</v>
      </c>
      <c r="AK510">
        <v>2.5</v>
      </c>
      <c r="AL510" s="3">
        <v>22196</v>
      </c>
      <c r="AM510" s="3">
        <v>12</v>
      </c>
    </row>
    <row r="511" spans="14:39" hidden="1" outlineLevel="1" x14ac:dyDescent="0.25">
      <c r="N511">
        <v>75</v>
      </c>
      <c r="O511">
        <v>56002.603730498398</v>
      </c>
      <c r="P511" t="s">
        <v>1748</v>
      </c>
      <c r="Q511">
        <v>10.6110001</v>
      </c>
      <c r="R511">
        <v>4401</v>
      </c>
      <c r="S511">
        <v>4720</v>
      </c>
      <c r="T511">
        <v>5036</v>
      </c>
      <c r="U511">
        <v>5355</v>
      </c>
      <c r="V511">
        <v>3130</v>
      </c>
      <c r="W511">
        <v>3425</v>
      </c>
      <c r="X511">
        <v>2880</v>
      </c>
      <c r="Y511">
        <v>2695</v>
      </c>
      <c r="Z511">
        <v>2854</v>
      </c>
      <c r="AA511">
        <v>3135</v>
      </c>
      <c r="AB511">
        <v>2975</v>
      </c>
      <c r="AC511">
        <v>2790</v>
      </c>
      <c r="AD511">
        <v>2810</v>
      </c>
      <c r="AE511">
        <v>2940</v>
      </c>
      <c r="AF511">
        <v>936</v>
      </c>
      <c r="AG511">
        <v>44.5</v>
      </c>
      <c r="AH511">
        <v>23</v>
      </c>
      <c r="AI511">
        <v>0.2</v>
      </c>
      <c r="AJ511">
        <v>4.1999997999999996</v>
      </c>
      <c r="AK511">
        <v>2.2999999999999998</v>
      </c>
      <c r="AL511" s="3">
        <v>33212</v>
      </c>
      <c r="AM511" s="3">
        <v>12</v>
      </c>
    </row>
    <row r="512" spans="14:39" hidden="1" outlineLevel="1" x14ac:dyDescent="0.25">
      <c r="N512">
        <v>76</v>
      </c>
      <c r="O512">
        <v>40515.096028528198</v>
      </c>
      <c r="P512" t="s">
        <v>1747</v>
      </c>
      <c r="Q512">
        <v>7.6710000000000003</v>
      </c>
      <c r="R512">
        <v>4663</v>
      </c>
      <c r="S512">
        <v>5003</v>
      </c>
      <c r="T512">
        <v>5346</v>
      </c>
      <c r="U512">
        <v>5686</v>
      </c>
      <c r="V512">
        <v>3300</v>
      </c>
      <c r="W512">
        <v>3150</v>
      </c>
      <c r="X512">
        <v>2880</v>
      </c>
      <c r="Y512">
        <v>2625</v>
      </c>
      <c r="Z512">
        <v>2783</v>
      </c>
      <c r="AA512">
        <v>2980</v>
      </c>
      <c r="AB512">
        <v>2785</v>
      </c>
      <c r="AC512">
        <v>2800</v>
      </c>
      <c r="AD512">
        <v>2790</v>
      </c>
      <c r="AE512">
        <v>2890</v>
      </c>
      <c r="AF512">
        <v>875</v>
      </c>
      <c r="AG512">
        <v>46.799999200000002</v>
      </c>
      <c r="AH512">
        <v>24.200000800000002</v>
      </c>
      <c r="AI512">
        <v>0</v>
      </c>
      <c r="AJ512">
        <v>5.8000002000000004</v>
      </c>
      <c r="AK512">
        <v>2.4000001000000002</v>
      </c>
      <c r="AL512" s="3">
        <v>25314</v>
      </c>
      <c r="AM512" s="3">
        <v>12</v>
      </c>
    </row>
    <row r="513" spans="14:39" hidden="1" outlineLevel="1" x14ac:dyDescent="0.25">
      <c r="N513">
        <v>79</v>
      </c>
      <c r="O513">
        <v>26313.108326223301</v>
      </c>
      <c r="P513" t="s">
        <v>1747</v>
      </c>
      <c r="Q513">
        <v>4.9840001999999997</v>
      </c>
      <c r="R513">
        <v>4513</v>
      </c>
      <c r="S513">
        <v>4841</v>
      </c>
      <c r="T513">
        <v>5165</v>
      </c>
      <c r="U513">
        <v>5492</v>
      </c>
      <c r="V513">
        <v>3210</v>
      </c>
      <c r="W513">
        <v>3195</v>
      </c>
      <c r="X513">
        <v>2975</v>
      </c>
      <c r="Y513">
        <v>2780</v>
      </c>
      <c r="Z513">
        <v>2948</v>
      </c>
      <c r="AA513">
        <v>3155</v>
      </c>
      <c r="AB513">
        <v>2950</v>
      </c>
      <c r="AC513">
        <v>2680</v>
      </c>
      <c r="AD513">
        <v>2670</v>
      </c>
      <c r="AE513">
        <v>2765</v>
      </c>
      <c r="AF513">
        <v>924</v>
      </c>
      <c r="AG513">
        <v>45.299999200000002</v>
      </c>
      <c r="AH513">
        <v>23.5</v>
      </c>
      <c r="AI513">
        <v>0</v>
      </c>
      <c r="AJ513">
        <v>5.1999997999999996</v>
      </c>
      <c r="AK513">
        <v>2.4000001000000002</v>
      </c>
      <c r="AL513" s="3">
        <v>15999</v>
      </c>
      <c r="AM513" s="3">
        <v>12</v>
      </c>
    </row>
    <row r="514" spans="14:39" hidden="1" outlineLevel="1" x14ac:dyDescent="0.25">
      <c r="N514">
        <v>80</v>
      </c>
      <c r="O514">
        <v>1630.17779237934</v>
      </c>
      <c r="P514" t="s">
        <v>1746</v>
      </c>
      <c r="Q514">
        <v>0.308</v>
      </c>
      <c r="R514">
        <v>66</v>
      </c>
      <c r="S514">
        <v>68</v>
      </c>
      <c r="T514">
        <v>71</v>
      </c>
      <c r="U514">
        <v>73</v>
      </c>
      <c r="V514">
        <v>57</v>
      </c>
      <c r="W514">
        <v>57</v>
      </c>
      <c r="X514">
        <v>45</v>
      </c>
      <c r="Y514">
        <v>1</v>
      </c>
      <c r="Z514">
        <v>2</v>
      </c>
      <c r="AA514">
        <v>3</v>
      </c>
      <c r="AB514">
        <v>0</v>
      </c>
      <c r="AC514">
        <v>0</v>
      </c>
      <c r="AD514">
        <v>0</v>
      </c>
      <c r="AE514">
        <v>0</v>
      </c>
      <c r="AF514">
        <v>6</v>
      </c>
      <c r="AJ514">
        <v>10</v>
      </c>
      <c r="AL514" s="3">
        <v>18</v>
      </c>
      <c r="AM514" s="3">
        <v>12</v>
      </c>
    </row>
    <row r="515" spans="14:39" hidden="1" outlineLevel="1" x14ac:dyDescent="0.25">
      <c r="N515">
        <v>81</v>
      </c>
      <c r="O515">
        <v>1474.5631910285799</v>
      </c>
      <c r="P515" t="s">
        <v>1745</v>
      </c>
      <c r="Q515">
        <v>0.27800000000000002</v>
      </c>
      <c r="R515">
        <v>747</v>
      </c>
      <c r="S515">
        <v>782</v>
      </c>
      <c r="T515">
        <v>810</v>
      </c>
      <c r="U515">
        <v>839</v>
      </c>
      <c r="V515">
        <v>638</v>
      </c>
      <c r="W515">
        <v>638</v>
      </c>
      <c r="X515">
        <v>715</v>
      </c>
      <c r="Y515">
        <v>1</v>
      </c>
      <c r="Z515">
        <v>2</v>
      </c>
      <c r="AA515">
        <v>3</v>
      </c>
      <c r="AB515">
        <v>0</v>
      </c>
      <c r="AC515">
        <v>0</v>
      </c>
      <c r="AD515">
        <v>0</v>
      </c>
      <c r="AE515">
        <v>0</v>
      </c>
      <c r="AF515">
        <v>64</v>
      </c>
      <c r="AJ515">
        <v>10</v>
      </c>
      <c r="AL515" s="3">
        <v>177</v>
      </c>
      <c r="AM515" s="3">
        <v>12</v>
      </c>
    </row>
    <row r="516" spans="14:39" collapsed="1" x14ac:dyDescent="0.25">
      <c r="N516" t="s">
        <v>1744</v>
      </c>
      <c r="AL516" s="274">
        <f>SUM(AL479:AL515)</f>
        <v>491629</v>
      </c>
      <c r="AM516" s="3">
        <v>12</v>
      </c>
    </row>
  </sheetData>
  <mergeCells count="2">
    <mergeCell ref="E8:K15"/>
    <mergeCell ref="E3:K6"/>
  </mergeCells>
  <pageMargins left="0.7" right="0.7" top="0.75" bottom="0.75" header="0.3" footer="0.3"/>
  <pageSetup scale="8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C6AE9-243F-4275-A950-982560DC7AF3}">
  <sheetPr>
    <tabColor theme="0" tint="-0.34998626667073579"/>
    <pageSetUpPr fitToPage="1"/>
  </sheetPr>
  <dimension ref="C2:BJ6113"/>
  <sheetViews>
    <sheetView view="pageBreakPreview" zoomScaleNormal="70" zoomScaleSheetLayoutView="100" workbookViewId="0">
      <selection activeCell="C4" sqref="C4:H8"/>
    </sheetView>
  </sheetViews>
  <sheetFormatPr defaultRowHeight="15" x14ac:dyDescent="0.25"/>
  <cols>
    <col min="3" max="3" width="20.7109375" customWidth="1"/>
    <col min="4" max="8" width="15.5703125" customWidth="1"/>
    <col min="24" max="24" width="20.5703125" bestFit="1" customWidth="1"/>
    <col min="25" max="25" width="21.7109375" bestFit="1" customWidth="1"/>
    <col min="26" max="26" width="6" bestFit="1" customWidth="1"/>
    <col min="27" max="27" width="4.5703125" bestFit="1" customWidth="1"/>
    <col min="28" max="28" width="15" bestFit="1" customWidth="1"/>
    <col min="29" max="29" width="5.5703125" bestFit="1" customWidth="1"/>
    <col min="30" max="30" width="11.28515625" bestFit="1" customWidth="1"/>
    <col min="36" max="36" width="15" customWidth="1"/>
    <col min="37" max="37" width="12" bestFit="1" customWidth="1"/>
    <col min="38" max="38" width="17.5703125" bestFit="1" customWidth="1"/>
    <col min="39" max="39" width="15.5703125" bestFit="1" customWidth="1"/>
    <col min="40" max="40" width="11.28515625" bestFit="1" customWidth="1"/>
    <col min="41" max="41" width="88.28515625" bestFit="1" customWidth="1"/>
    <col min="42" max="42" width="56" bestFit="1" customWidth="1"/>
    <col min="43" max="43" width="18.7109375" bestFit="1" customWidth="1"/>
    <col min="44" max="44" width="15.140625" bestFit="1" customWidth="1"/>
    <col min="45" max="45" width="134.42578125" bestFit="1" customWidth="1"/>
    <col min="46" max="46" width="51" bestFit="1" customWidth="1"/>
    <col min="47" max="47" width="8.7109375" bestFit="1" customWidth="1"/>
    <col min="48" max="48" width="7.5703125" bestFit="1" customWidth="1"/>
    <col min="49" max="49" width="7.7109375" bestFit="1" customWidth="1"/>
    <col min="50" max="50" width="6.7109375" bestFit="1" customWidth="1"/>
    <col min="51" max="51" width="13.28515625" bestFit="1" customWidth="1"/>
    <col min="52" max="52" width="14.85546875" bestFit="1" customWidth="1"/>
    <col min="53" max="53" width="111.7109375" bestFit="1" customWidth="1"/>
    <col min="54" max="54" width="69" bestFit="1" customWidth="1"/>
    <col min="55" max="55" width="151.85546875" bestFit="1" customWidth="1"/>
    <col min="56" max="56" width="65" bestFit="1" customWidth="1"/>
    <col min="57" max="57" width="44.7109375" customWidth="1"/>
    <col min="58" max="58" width="45.85546875" bestFit="1" customWidth="1"/>
    <col min="59" max="59" width="77.7109375" bestFit="1" customWidth="1"/>
    <col min="60" max="60" width="111.7109375" bestFit="1" customWidth="1"/>
    <col min="61" max="61" width="14.7109375" bestFit="1" customWidth="1"/>
    <col min="62" max="62" width="7.140625" bestFit="1" customWidth="1"/>
    <col min="64" max="64" width="22.42578125" bestFit="1" customWidth="1"/>
    <col min="65" max="65" width="23.5703125" bestFit="1" customWidth="1"/>
    <col min="66" max="67" width="6.85546875" bestFit="1" customWidth="1"/>
    <col min="68" max="68" width="5.28515625" bestFit="1" customWidth="1"/>
    <col min="69" max="69" width="8.42578125" bestFit="1" customWidth="1"/>
    <col min="70" max="70" width="16.28515625" bestFit="1" customWidth="1"/>
  </cols>
  <sheetData>
    <row r="2" spans="3:62" x14ac:dyDescent="0.25">
      <c r="AJ2" s="1" t="s">
        <v>1913</v>
      </c>
    </row>
    <row r="3" spans="3:62" ht="15" customHeight="1" x14ac:dyDescent="0.25">
      <c r="C3" s="8"/>
      <c r="D3" s="8"/>
      <c r="E3" s="8"/>
      <c r="F3" s="8"/>
      <c r="G3" s="8"/>
      <c r="H3" s="8"/>
      <c r="I3" s="284"/>
      <c r="J3" s="284"/>
      <c r="K3" s="284"/>
      <c r="L3" s="284"/>
      <c r="M3" s="284"/>
      <c r="X3" t="s">
        <v>1906</v>
      </c>
      <c r="AJ3" s="39" t="s">
        <v>474</v>
      </c>
      <c r="AK3" s="39" t="s">
        <v>475</v>
      </c>
      <c r="AL3" s="39" t="s">
        <v>582</v>
      </c>
      <c r="AM3" s="39" t="s">
        <v>112</v>
      </c>
      <c r="AN3" s="39" t="s">
        <v>586</v>
      </c>
      <c r="AO3" s="39" t="s">
        <v>587</v>
      </c>
      <c r="AP3" s="39" t="s">
        <v>588</v>
      </c>
      <c r="AQ3" s="39" t="s">
        <v>589</v>
      </c>
      <c r="AR3" s="39" t="s">
        <v>590</v>
      </c>
      <c r="AS3" s="39" t="s">
        <v>117</v>
      </c>
      <c r="AT3" s="39" t="s">
        <v>76</v>
      </c>
      <c r="AU3" s="39" t="s">
        <v>603</v>
      </c>
      <c r="AV3" s="39" t="s">
        <v>118</v>
      </c>
      <c r="AW3" s="39" t="s">
        <v>113</v>
      </c>
      <c r="AX3" s="39" t="s">
        <v>122</v>
      </c>
      <c r="AY3" s="39" t="s">
        <v>96</v>
      </c>
      <c r="AZ3" s="39" t="s">
        <v>97</v>
      </c>
      <c r="BA3" s="39" t="s">
        <v>479</v>
      </c>
      <c r="BB3" s="39" t="s">
        <v>604</v>
      </c>
      <c r="BC3" s="39" t="s">
        <v>605</v>
      </c>
      <c r="BD3" s="39" t="s">
        <v>606</v>
      </c>
      <c r="BE3" s="39" t="s">
        <v>111</v>
      </c>
      <c r="BF3" s="39" t="s">
        <v>607</v>
      </c>
      <c r="BG3" s="39" t="s">
        <v>608</v>
      </c>
      <c r="BH3" s="39" t="s">
        <v>110</v>
      </c>
      <c r="BI3" s="39" t="s">
        <v>480</v>
      </c>
      <c r="BJ3" s="39" t="s">
        <v>218</v>
      </c>
    </row>
    <row r="4" spans="3:62" ht="15" customHeight="1" x14ac:dyDescent="0.25">
      <c r="C4" s="566" t="s">
        <v>1915</v>
      </c>
      <c r="D4" s="566"/>
      <c r="E4" s="566"/>
      <c r="F4" s="566"/>
      <c r="G4" s="566"/>
      <c r="H4" s="566"/>
      <c r="I4" s="284"/>
      <c r="J4" s="284"/>
      <c r="K4" s="284"/>
      <c r="L4" s="284"/>
      <c r="M4" s="284"/>
      <c r="AJ4" s="26">
        <v>1803</v>
      </c>
      <c r="AK4" s="26">
        <v>1800331</v>
      </c>
      <c r="AL4" s="264">
        <v>43101.881944444445</v>
      </c>
      <c r="AM4" s="26" t="s">
        <v>481</v>
      </c>
      <c r="AN4" s="26" t="s">
        <v>63</v>
      </c>
      <c r="AO4" s="26"/>
      <c r="AP4" s="26"/>
      <c r="AQ4" s="26">
        <v>-1</v>
      </c>
      <c r="AR4" s="26">
        <v>90</v>
      </c>
      <c r="AS4" s="26" t="s">
        <v>168</v>
      </c>
      <c r="AT4" s="26" t="s">
        <v>71</v>
      </c>
      <c r="AU4" s="26" t="s">
        <v>63</v>
      </c>
      <c r="AV4" s="26" t="s">
        <v>63</v>
      </c>
      <c r="AW4" s="26" t="s">
        <v>63</v>
      </c>
      <c r="AX4" s="26" t="s">
        <v>63</v>
      </c>
      <c r="AY4" s="26">
        <v>44.118302999999898</v>
      </c>
      <c r="AZ4" s="26">
        <v>-102.940783999999</v>
      </c>
      <c r="BA4" s="26" t="s">
        <v>158</v>
      </c>
      <c r="BB4" s="26" t="s">
        <v>609</v>
      </c>
      <c r="BC4" s="26" t="s">
        <v>167</v>
      </c>
      <c r="BD4" s="26" t="s">
        <v>154</v>
      </c>
      <c r="BE4" s="26"/>
      <c r="BF4" s="26" t="s">
        <v>99</v>
      </c>
      <c r="BG4" s="26" t="s">
        <v>167</v>
      </c>
      <c r="BH4" s="26" t="s">
        <v>99</v>
      </c>
      <c r="BI4" s="26">
        <v>1</v>
      </c>
      <c r="BJ4" s="26" t="s">
        <v>217</v>
      </c>
    </row>
    <row r="5" spans="3:62" x14ac:dyDescent="0.25">
      <c r="C5" s="566"/>
      <c r="D5" s="566"/>
      <c r="E5" s="566"/>
      <c r="F5" s="566"/>
      <c r="G5" s="566"/>
      <c r="H5" s="566"/>
      <c r="I5" s="284"/>
      <c r="J5" s="284"/>
      <c r="K5" s="284"/>
      <c r="L5" s="284"/>
      <c r="M5" s="284"/>
      <c r="X5" s="44" t="s">
        <v>219</v>
      </c>
      <c r="Y5" s="44" t="s">
        <v>228</v>
      </c>
      <c r="AJ5" s="26">
        <v>1806</v>
      </c>
      <c r="AK5" s="26">
        <v>1800318</v>
      </c>
      <c r="AL5" s="264">
        <v>43105.71875</v>
      </c>
      <c r="AM5" s="26" t="s">
        <v>481</v>
      </c>
      <c r="AN5" s="26" t="s">
        <v>63</v>
      </c>
      <c r="AO5" s="26"/>
      <c r="AP5" s="26"/>
      <c r="AQ5" s="26">
        <v>-1</v>
      </c>
      <c r="AR5" s="26">
        <v>90</v>
      </c>
      <c r="AS5" s="26" t="s">
        <v>168</v>
      </c>
      <c r="AT5" s="26" t="s">
        <v>610</v>
      </c>
      <c r="AU5" s="26" t="s">
        <v>63</v>
      </c>
      <c r="AV5" s="26" t="s">
        <v>63</v>
      </c>
      <c r="AW5" s="26" t="s">
        <v>63</v>
      </c>
      <c r="AX5" s="26" t="s">
        <v>63</v>
      </c>
      <c r="AY5" s="26">
        <v>44.021096</v>
      </c>
      <c r="AZ5" s="26">
        <v>-102.300912999999</v>
      </c>
      <c r="BA5" s="26" t="s">
        <v>185</v>
      </c>
      <c r="BB5" s="26" t="s">
        <v>611</v>
      </c>
      <c r="BC5" s="26" t="s">
        <v>167</v>
      </c>
      <c r="BD5" s="26" t="s">
        <v>154</v>
      </c>
      <c r="BE5" s="26"/>
      <c r="BF5" s="26" t="s">
        <v>99</v>
      </c>
      <c r="BG5" s="26" t="s">
        <v>167</v>
      </c>
      <c r="BH5" s="26" t="s">
        <v>99</v>
      </c>
      <c r="BI5" s="26">
        <v>1</v>
      </c>
      <c r="BJ5" s="26" t="s">
        <v>217</v>
      </c>
    </row>
    <row r="6" spans="3:62" x14ac:dyDescent="0.25">
      <c r="C6" s="566"/>
      <c r="D6" s="566"/>
      <c r="E6" s="566"/>
      <c r="F6" s="566"/>
      <c r="G6" s="566"/>
      <c r="H6" s="566"/>
      <c r="I6" s="284"/>
      <c r="J6" s="284"/>
      <c r="K6" s="284"/>
      <c r="L6" s="284"/>
      <c r="M6" s="284"/>
      <c r="X6" s="44" t="s">
        <v>66</v>
      </c>
      <c r="Y6" t="s">
        <v>20</v>
      </c>
      <c r="Z6" t="s">
        <v>19</v>
      </c>
      <c r="AA6" t="s">
        <v>18</v>
      </c>
      <c r="AB6" t="s">
        <v>64</v>
      </c>
      <c r="AJ6" s="26">
        <v>1809</v>
      </c>
      <c r="AK6" s="26">
        <v>1800370</v>
      </c>
      <c r="AL6" s="264">
        <v>43105.722222222219</v>
      </c>
      <c r="AM6" s="26" t="s">
        <v>481</v>
      </c>
      <c r="AN6" s="26" t="s">
        <v>63</v>
      </c>
      <c r="AO6" s="26"/>
      <c r="AP6" s="26"/>
      <c r="AQ6" s="26">
        <v>-1</v>
      </c>
      <c r="AR6" s="26">
        <v>90</v>
      </c>
      <c r="AS6" s="26" t="s">
        <v>168</v>
      </c>
      <c r="AT6" s="26" t="s">
        <v>610</v>
      </c>
      <c r="AU6" s="26" t="s">
        <v>63</v>
      </c>
      <c r="AV6" s="26" t="s">
        <v>63</v>
      </c>
      <c r="AW6" s="26" t="s">
        <v>63</v>
      </c>
      <c r="AX6" s="26" t="s">
        <v>63</v>
      </c>
      <c r="AY6" s="26">
        <v>44.103976000000003</v>
      </c>
      <c r="AZ6" s="26">
        <v>-102.852754</v>
      </c>
      <c r="BA6" s="26" t="s">
        <v>158</v>
      </c>
      <c r="BB6" s="26" t="s">
        <v>609</v>
      </c>
      <c r="BC6" s="26" t="s">
        <v>167</v>
      </c>
      <c r="BD6" s="26" t="s">
        <v>154</v>
      </c>
      <c r="BE6" s="26"/>
      <c r="BF6" s="26" t="s">
        <v>99</v>
      </c>
      <c r="BG6" s="26" t="s">
        <v>167</v>
      </c>
      <c r="BH6" s="26" t="s">
        <v>99</v>
      </c>
      <c r="BI6" s="26">
        <v>1</v>
      </c>
      <c r="BJ6" s="26" t="s">
        <v>217</v>
      </c>
    </row>
    <row r="7" spans="3:62" x14ac:dyDescent="0.25">
      <c r="C7" s="566"/>
      <c r="D7" s="566"/>
      <c r="E7" s="566"/>
      <c r="F7" s="566"/>
      <c r="G7" s="566"/>
      <c r="H7" s="566"/>
      <c r="X7" s="15">
        <v>1</v>
      </c>
      <c r="Y7">
        <v>71</v>
      </c>
      <c r="Z7">
        <v>37</v>
      </c>
      <c r="AA7">
        <v>9</v>
      </c>
      <c r="AB7">
        <v>117</v>
      </c>
      <c r="AJ7" s="26">
        <v>1811</v>
      </c>
      <c r="AK7" s="26">
        <v>1800541</v>
      </c>
      <c r="AL7" s="264">
        <v>43114.395833333336</v>
      </c>
      <c r="AM7" s="26" t="s">
        <v>481</v>
      </c>
      <c r="AN7" s="26" t="s">
        <v>63</v>
      </c>
      <c r="AO7" s="26" t="s">
        <v>156</v>
      </c>
      <c r="AP7" s="26" t="s">
        <v>159</v>
      </c>
      <c r="AQ7" s="26">
        <v>0</v>
      </c>
      <c r="AR7" s="26">
        <v>90</v>
      </c>
      <c r="AS7" s="26" t="s">
        <v>612</v>
      </c>
      <c r="AT7" s="26" t="s">
        <v>74</v>
      </c>
      <c r="AU7" s="26" t="s">
        <v>63</v>
      </c>
      <c r="AV7" s="26" t="s">
        <v>63</v>
      </c>
      <c r="AW7" s="26" t="s">
        <v>63</v>
      </c>
      <c r="AX7" s="26" t="s">
        <v>63</v>
      </c>
      <c r="AY7" s="26">
        <v>44.063811999999899</v>
      </c>
      <c r="AZ7" s="26">
        <v>-102.43486900000001</v>
      </c>
      <c r="BA7" s="26" t="s">
        <v>158</v>
      </c>
      <c r="BB7" s="26" t="s">
        <v>611</v>
      </c>
      <c r="BC7" s="26" t="s">
        <v>614</v>
      </c>
      <c r="BD7" s="26" t="s">
        <v>615</v>
      </c>
      <c r="BE7" s="26"/>
      <c r="BF7" s="26" t="s">
        <v>68</v>
      </c>
      <c r="BG7" s="26" t="s">
        <v>68</v>
      </c>
      <c r="BH7" s="26" t="s">
        <v>146</v>
      </c>
      <c r="BI7" s="26">
        <v>1</v>
      </c>
      <c r="BJ7" s="26" t="s">
        <v>217</v>
      </c>
    </row>
    <row r="8" spans="3:62" x14ac:dyDescent="0.25">
      <c r="C8" s="566"/>
      <c r="D8" s="566"/>
      <c r="E8" s="566"/>
      <c r="F8" s="566"/>
      <c r="G8" s="566"/>
      <c r="H8" s="566"/>
      <c r="X8" s="15">
        <v>2</v>
      </c>
      <c r="Y8">
        <v>89</v>
      </c>
      <c r="Z8">
        <v>48</v>
      </c>
      <c r="AA8">
        <v>23</v>
      </c>
      <c r="AB8">
        <v>160</v>
      </c>
      <c r="AJ8" s="26">
        <v>1812</v>
      </c>
      <c r="AK8" s="26">
        <v>1800098</v>
      </c>
      <c r="AL8" s="264">
        <v>43105.6875</v>
      </c>
      <c r="AM8" s="26" t="s">
        <v>481</v>
      </c>
      <c r="AN8" s="26" t="s">
        <v>63</v>
      </c>
      <c r="AO8" s="26"/>
      <c r="AP8" s="26"/>
      <c r="AQ8" s="26">
        <v>-1</v>
      </c>
      <c r="AR8" s="26">
        <v>90</v>
      </c>
      <c r="AS8" s="26" t="s">
        <v>168</v>
      </c>
      <c r="AT8" s="26" t="s">
        <v>616</v>
      </c>
      <c r="AU8" s="26" t="s">
        <v>63</v>
      </c>
      <c r="AV8" s="26" t="s">
        <v>63</v>
      </c>
      <c r="AW8" s="26" t="s">
        <v>63</v>
      </c>
      <c r="AX8" s="26" t="s">
        <v>63</v>
      </c>
      <c r="AY8" s="26">
        <v>44.082852000000003</v>
      </c>
      <c r="AZ8" s="26">
        <v>-102.482275</v>
      </c>
      <c r="BA8" s="26" t="s">
        <v>185</v>
      </c>
      <c r="BB8" s="26" t="s">
        <v>609</v>
      </c>
      <c r="BC8" s="26" t="s">
        <v>167</v>
      </c>
      <c r="BD8" s="26" t="s">
        <v>154</v>
      </c>
      <c r="BE8" s="26"/>
      <c r="BF8" s="26" t="s">
        <v>99</v>
      </c>
      <c r="BG8" s="26" t="s">
        <v>167</v>
      </c>
      <c r="BH8" s="26" t="s">
        <v>99</v>
      </c>
      <c r="BI8" s="26">
        <v>1</v>
      </c>
      <c r="BJ8" s="26" t="s">
        <v>217</v>
      </c>
    </row>
    <row r="9" spans="3:62" x14ac:dyDescent="0.25">
      <c r="D9" s="3"/>
      <c r="E9" s="3"/>
      <c r="F9" s="3"/>
      <c r="G9" s="3"/>
      <c r="H9" s="3"/>
      <c r="X9" s="15">
        <v>3</v>
      </c>
      <c r="Y9">
        <v>33</v>
      </c>
      <c r="Z9">
        <v>13</v>
      </c>
      <c r="AA9">
        <v>5</v>
      </c>
      <c r="AB9">
        <v>51</v>
      </c>
      <c r="AJ9" s="26">
        <v>1813</v>
      </c>
      <c r="AK9" s="26">
        <v>1800660</v>
      </c>
      <c r="AL9" s="264">
        <v>43115.401388888888</v>
      </c>
      <c r="AM9" s="26" t="s">
        <v>481</v>
      </c>
      <c r="AN9" s="26" t="s">
        <v>63</v>
      </c>
      <c r="AO9" s="26" t="s">
        <v>156</v>
      </c>
      <c r="AP9" s="26" t="s">
        <v>159</v>
      </c>
      <c r="AQ9" s="26">
        <v>0</v>
      </c>
      <c r="AR9" s="26">
        <v>90</v>
      </c>
      <c r="AS9" s="26" t="s">
        <v>618</v>
      </c>
      <c r="AT9" s="26" t="s">
        <v>619</v>
      </c>
      <c r="AU9" s="26" t="s">
        <v>69</v>
      </c>
      <c r="AV9" s="26" t="s">
        <v>63</v>
      </c>
      <c r="AW9" s="26" t="s">
        <v>63</v>
      </c>
      <c r="AX9" s="26" t="s">
        <v>63</v>
      </c>
      <c r="AY9" s="26">
        <v>44.099702000000001</v>
      </c>
      <c r="AZ9" s="26">
        <v>-103.168744</v>
      </c>
      <c r="BA9" s="26" t="s">
        <v>158</v>
      </c>
      <c r="BB9" s="26" t="s">
        <v>609</v>
      </c>
      <c r="BC9" s="26" t="s">
        <v>620</v>
      </c>
      <c r="BD9" s="26" t="s">
        <v>615</v>
      </c>
      <c r="BE9" s="26" t="s">
        <v>617</v>
      </c>
      <c r="BF9" s="26" t="s">
        <v>68</v>
      </c>
      <c r="BG9" s="26" t="s">
        <v>68</v>
      </c>
      <c r="BH9" s="26" t="s">
        <v>146</v>
      </c>
      <c r="BI9" s="26">
        <v>1</v>
      </c>
      <c r="BJ9" s="26" t="s">
        <v>217</v>
      </c>
    </row>
    <row r="10" spans="3:62" x14ac:dyDescent="0.25">
      <c r="C10" t="s">
        <v>1738</v>
      </c>
      <c r="D10" s="3"/>
      <c r="E10" s="3"/>
      <c r="F10" s="3"/>
      <c r="G10" s="3"/>
      <c r="H10" s="3"/>
      <c r="K10" s="1" t="s">
        <v>1736</v>
      </c>
      <c r="X10" s="15">
        <v>4</v>
      </c>
      <c r="Y10">
        <v>6</v>
      </c>
      <c r="Z10">
        <v>5</v>
      </c>
      <c r="AA10">
        <v>1</v>
      </c>
      <c r="AB10">
        <v>12</v>
      </c>
      <c r="AJ10" s="26">
        <v>1814</v>
      </c>
      <c r="AK10" s="26">
        <v>1800661</v>
      </c>
      <c r="AL10" s="264">
        <v>43109.664583333331</v>
      </c>
      <c r="AM10" s="26" t="s">
        <v>481</v>
      </c>
      <c r="AN10" s="26" t="s">
        <v>63</v>
      </c>
      <c r="AO10" s="26" t="s">
        <v>156</v>
      </c>
      <c r="AP10" s="26" t="s">
        <v>159</v>
      </c>
      <c r="AQ10" s="26">
        <v>0</v>
      </c>
      <c r="AR10" s="26">
        <v>90</v>
      </c>
      <c r="AS10" s="26" t="s">
        <v>622</v>
      </c>
      <c r="AT10" s="26" t="s">
        <v>71</v>
      </c>
      <c r="AU10" s="26" t="s">
        <v>63</v>
      </c>
      <c r="AV10" s="26" t="s">
        <v>63</v>
      </c>
      <c r="AW10" s="26" t="s">
        <v>63</v>
      </c>
      <c r="AX10" s="26" t="s">
        <v>63</v>
      </c>
      <c r="AY10" s="26">
        <v>44.107517000000001</v>
      </c>
      <c r="AZ10" s="26">
        <v>-103.131263</v>
      </c>
      <c r="BA10" s="26" t="s">
        <v>185</v>
      </c>
      <c r="BB10" s="26" t="s">
        <v>609</v>
      </c>
      <c r="BC10" s="26" t="s">
        <v>624</v>
      </c>
      <c r="BD10" s="26" t="s">
        <v>68</v>
      </c>
      <c r="BE10" s="26" t="s">
        <v>621</v>
      </c>
      <c r="BF10" s="26" t="s">
        <v>68</v>
      </c>
      <c r="BG10" s="26" t="s">
        <v>625</v>
      </c>
      <c r="BH10" s="26" t="s">
        <v>626</v>
      </c>
      <c r="BI10" s="26">
        <v>1</v>
      </c>
      <c r="BJ10" s="26" t="s">
        <v>217</v>
      </c>
    </row>
    <row r="11" spans="3:62" x14ac:dyDescent="0.25">
      <c r="D11" s="3"/>
      <c r="E11" s="3"/>
      <c r="F11" s="3"/>
      <c r="G11" s="3"/>
      <c r="H11" s="3"/>
      <c r="X11" s="15">
        <v>5</v>
      </c>
      <c r="Y11">
        <v>10</v>
      </c>
      <c r="Z11">
        <v>5</v>
      </c>
      <c r="AA11">
        <v>3</v>
      </c>
      <c r="AB11">
        <v>18</v>
      </c>
      <c r="AJ11" s="26">
        <v>1815</v>
      </c>
      <c r="AK11" s="26">
        <v>1800705</v>
      </c>
      <c r="AL11" s="264">
        <v>43114.298611111109</v>
      </c>
      <c r="AM11" s="26" t="s">
        <v>481</v>
      </c>
      <c r="AN11" s="26" t="s">
        <v>63</v>
      </c>
      <c r="AO11" s="26" t="s">
        <v>156</v>
      </c>
      <c r="AP11" s="26" t="s">
        <v>627</v>
      </c>
      <c r="AQ11" s="26">
        <v>0</v>
      </c>
      <c r="AR11" s="26">
        <v>90</v>
      </c>
      <c r="AS11" s="26" t="s">
        <v>628</v>
      </c>
      <c r="AT11" s="26" t="s">
        <v>74</v>
      </c>
      <c r="AU11" s="26" t="s">
        <v>63</v>
      </c>
      <c r="AV11" s="26" t="s">
        <v>63</v>
      </c>
      <c r="AW11" s="26" t="s">
        <v>63</v>
      </c>
      <c r="AX11" s="26" t="s">
        <v>63</v>
      </c>
      <c r="AY11" s="26">
        <v>43.940187000000002</v>
      </c>
      <c r="AZ11" s="26">
        <v>-102.155767999999</v>
      </c>
      <c r="BA11" s="26" t="s">
        <v>482</v>
      </c>
      <c r="BB11" s="26" t="s">
        <v>611</v>
      </c>
      <c r="BC11" s="26" t="s">
        <v>629</v>
      </c>
      <c r="BD11" s="26" t="s">
        <v>615</v>
      </c>
      <c r="BE11" s="26"/>
      <c r="BF11" s="26" t="s">
        <v>68</v>
      </c>
      <c r="BG11" s="26" t="s">
        <v>68</v>
      </c>
      <c r="BH11" s="26" t="s">
        <v>175</v>
      </c>
      <c r="BI11" s="26">
        <v>1</v>
      </c>
      <c r="BJ11" s="26" t="s">
        <v>217</v>
      </c>
    </row>
    <row r="12" spans="3:62" x14ac:dyDescent="0.25">
      <c r="C12" t="s">
        <v>1905</v>
      </c>
      <c r="D12" s="3"/>
      <c r="E12" s="3"/>
      <c r="F12" s="3"/>
      <c r="G12" s="3"/>
      <c r="H12" s="3"/>
      <c r="X12" s="15">
        <v>6</v>
      </c>
      <c r="Y12">
        <v>38</v>
      </c>
      <c r="Z12">
        <v>17</v>
      </c>
      <c r="AA12">
        <v>2</v>
      </c>
      <c r="AB12">
        <v>57</v>
      </c>
      <c r="AJ12" s="26">
        <v>1816</v>
      </c>
      <c r="AK12" s="26">
        <v>1800724</v>
      </c>
      <c r="AL12" s="264">
        <v>43113.751388888886</v>
      </c>
      <c r="AM12" s="26" t="s">
        <v>481</v>
      </c>
      <c r="AN12" s="26" t="s">
        <v>63</v>
      </c>
      <c r="AO12" s="26" t="s">
        <v>156</v>
      </c>
      <c r="AP12" s="26" t="s">
        <v>159</v>
      </c>
      <c r="AQ12" s="26">
        <v>0</v>
      </c>
      <c r="AR12" s="26">
        <v>90</v>
      </c>
      <c r="AS12" s="26" t="s">
        <v>630</v>
      </c>
      <c r="AT12" s="26" t="s">
        <v>613</v>
      </c>
      <c r="AU12" s="26" t="s">
        <v>63</v>
      </c>
      <c r="AV12" s="26" t="s">
        <v>63</v>
      </c>
      <c r="AW12" s="26" t="s">
        <v>63</v>
      </c>
      <c r="AX12" s="26" t="s">
        <v>63</v>
      </c>
      <c r="AY12" s="26">
        <v>43.987352000000001</v>
      </c>
      <c r="AZ12" s="26">
        <v>-102.217195</v>
      </c>
      <c r="BA12" s="26" t="s">
        <v>185</v>
      </c>
      <c r="BB12" s="26" t="s">
        <v>609</v>
      </c>
      <c r="BC12" s="26" t="s">
        <v>633</v>
      </c>
      <c r="BD12" s="26" t="s">
        <v>615</v>
      </c>
      <c r="BE12" s="26"/>
      <c r="BF12" s="26" t="s">
        <v>68</v>
      </c>
      <c r="BG12" s="26" t="s">
        <v>68</v>
      </c>
      <c r="BH12" s="26" t="s">
        <v>160</v>
      </c>
      <c r="BI12" s="26">
        <v>1</v>
      </c>
      <c r="BJ12" s="26" t="s">
        <v>217</v>
      </c>
    </row>
    <row r="13" spans="3:62" x14ac:dyDescent="0.25">
      <c r="C13" s="261" t="s">
        <v>580</v>
      </c>
      <c r="D13" s="261" t="s">
        <v>18</v>
      </c>
      <c r="E13" s="261" t="s">
        <v>19</v>
      </c>
      <c r="F13" s="261" t="s">
        <v>20</v>
      </c>
      <c r="G13" s="261" t="s">
        <v>21</v>
      </c>
      <c r="H13" s="261" t="s">
        <v>217</v>
      </c>
      <c r="X13" s="15">
        <v>7</v>
      </c>
      <c r="Y13">
        <v>63</v>
      </c>
      <c r="Z13">
        <v>33</v>
      </c>
      <c r="AA13">
        <v>6</v>
      </c>
      <c r="AB13">
        <v>102</v>
      </c>
      <c r="AJ13" s="26">
        <v>1817</v>
      </c>
      <c r="AK13" s="26">
        <v>1800725</v>
      </c>
      <c r="AL13" s="264">
        <v>43113.811805555553</v>
      </c>
      <c r="AM13" s="26" t="s">
        <v>481</v>
      </c>
      <c r="AN13" s="26" t="s">
        <v>63</v>
      </c>
      <c r="AO13" s="26" t="s">
        <v>156</v>
      </c>
      <c r="AP13" s="26" t="s">
        <v>159</v>
      </c>
      <c r="AQ13" s="26">
        <v>0</v>
      </c>
      <c r="AR13" s="26">
        <v>90</v>
      </c>
      <c r="AS13" s="26" t="s">
        <v>634</v>
      </c>
      <c r="AT13" s="26" t="s">
        <v>613</v>
      </c>
      <c r="AU13" s="26" t="s">
        <v>63</v>
      </c>
      <c r="AV13" s="26" t="s">
        <v>63</v>
      </c>
      <c r="AW13" s="26" t="s">
        <v>63</v>
      </c>
      <c r="AX13" s="26" t="s">
        <v>63</v>
      </c>
      <c r="AY13" s="26">
        <v>44.075740000000003</v>
      </c>
      <c r="AZ13" s="26">
        <v>-102.471485999999</v>
      </c>
      <c r="BA13" s="26" t="s">
        <v>185</v>
      </c>
      <c r="BB13" s="26" t="s">
        <v>609</v>
      </c>
      <c r="BC13" s="26" t="s">
        <v>614</v>
      </c>
      <c r="BD13" s="26" t="s">
        <v>615</v>
      </c>
      <c r="BE13" s="26"/>
      <c r="BF13" s="26" t="s">
        <v>68</v>
      </c>
      <c r="BG13" s="26" t="s">
        <v>68</v>
      </c>
      <c r="BH13" s="26" t="s">
        <v>160</v>
      </c>
      <c r="BI13" s="26">
        <v>1</v>
      </c>
      <c r="BJ13" s="26" t="s">
        <v>217</v>
      </c>
    </row>
    <row r="14" spans="3:62" x14ac:dyDescent="0.25">
      <c r="C14" s="27">
        <v>2</v>
      </c>
      <c r="D14" s="27">
        <v>23</v>
      </c>
      <c r="E14" s="27">
        <v>48</v>
      </c>
      <c r="F14" s="27">
        <v>89</v>
      </c>
      <c r="G14" s="27">
        <v>83</v>
      </c>
      <c r="H14" s="27">
        <v>663</v>
      </c>
      <c r="X14" s="15">
        <v>8</v>
      </c>
      <c r="Y14">
        <v>61</v>
      </c>
      <c r="Z14">
        <v>31</v>
      </c>
      <c r="AA14">
        <v>5</v>
      </c>
      <c r="AB14">
        <v>97</v>
      </c>
      <c r="AJ14" s="26">
        <v>1818</v>
      </c>
      <c r="AK14" s="26">
        <v>1800342</v>
      </c>
      <c r="AL14" s="264">
        <v>43106.168055555558</v>
      </c>
      <c r="AM14" s="26" t="s">
        <v>481</v>
      </c>
      <c r="AN14" s="26" t="s">
        <v>63</v>
      </c>
      <c r="AO14" s="26"/>
      <c r="AP14" s="26"/>
      <c r="AQ14" s="26">
        <v>-1</v>
      </c>
      <c r="AR14" s="26">
        <v>90</v>
      </c>
      <c r="AS14" s="26" t="s">
        <v>168</v>
      </c>
      <c r="AT14" s="26" t="s">
        <v>71</v>
      </c>
      <c r="AU14" s="26" t="s">
        <v>63</v>
      </c>
      <c r="AV14" s="26" t="s">
        <v>63</v>
      </c>
      <c r="AW14" s="26" t="s">
        <v>63</v>
      </c>
      <c r="AX14" s="26" t="s">
        <v>63</v>
      </c>
      <c r="AY14" s="26">
        <v>44.103409999999897</v>
      </c>
      <c r="AZ14" s="26">
        <v>-102.83458400000001</v>
      </c>
      <c r="BA14" s="26" t="s">
        <v>158</v>
      </c>
      <c r="BB14" s="26" t="s">
        <v>611</v>
      </c>
      <c r="BC14" s="26" t="s">
        <v>167</v>
      </c>
      <c r="BD14" s="26" t="s">
        <v>154</v>
      </c>
      <c r="BE14" s="26"/>
      <c r="BF14" s="26" t="s">
        <v>99</v>
      </c>
      <c r="BG14" s="26" t="s">
        <v>167</v>
      </c>
      <c r="BH14" s="26" t="s">
        <v>99</v>
      </c>
      <c r="BI14" s="26">
        <v>1</v>
      </c>
      <c r="BJ14" s="26" t="s">
        <v>217</v>
      </c>
    </row>
    <row r="15" spans="3:62" x14ac:dyDescent="0.25">
      <c r="C15" s="27">
        <v>4</v>
      </c>
      <c r="D15" s="27">
        <v>1</v>
      </c>
      <c r="E15" s="27">
        <v>5</v>
      </c>
      <c r="F15" s="27">
        <v>6</v>
      </c>
      <c r="G15" s="27">
        <v>3</v>
      </c>
      <c r="H15" s="27">
        <v>76</v>
      </c>
      <c r="X15" s="15">
        <v>9</v>
      </c>
      <c r="Y15">
        <v>32</v>
      </c>
      <c r="Z15">
        <v>12</v>
      </c>
      <c r="AA15">
        <v>3</v>
      </c>
      <c r="AB15">
        <v>47</v>
      </c>
      <c r="AJ15" s="26">
        <v>1821</v>
      </c>
      <c r="AK15" s="26">
        <v>1800966</v>
      </c>
      <c r="AL15" s="264">
        <v>43118.083333333336</v>
      </c>
      <c r="AM15" s="26" t="s">
        <v>147</v>
      </c>
      <c r="AN15" s="26" t="s">
        <v>63</v>
      </c>
      <c r="AO15" s="26" t="s">
        <v>156</v>
      </c>
      <c r="AP15" s="26" t="s">
        <v>159</v>
      </c>
      <c r="AQ15" s="26">
        <v>0</v>
      </c>
      <c r="AR15" s="26">
        <v>90</v>
      </c>
      <c r="AS15" s="26" t="s">
        <v>635</v>
      </c>
      <c r="AT15" s="26" t="s">
        <v>71</v>
      </c>
      <c r="AU15" s="26" t="s">
        <v>63</v>
      </c>
      <c r="AV15" s="26" t="s">
        <v>63</v>
      </c>
      <c r="AW15" s="26" t="s">
        <v>63</v>
      </c>
      <c r="AX15" s="26" t="s">
        <v>63</v>
      </c>
      <c r="AY15" s="26">
        <v>43.836201000000003</v>
      </c>
      <c r="AZ15" s="26">
        <v>-101.71291600000001</v>
      </c>
      <c r="BA15" s="26" t="s">
        <v>185</v>
      </c>
      <c r="BB15" s="26" t="s">
        <v>609</v>
      </c>
      <c r="BC15" s="26" t="s">
        <v>636</v>
      </c>
      <c r="BD15" s="26" t="s">
        <v>68</v>
      </c>
      <c r="BE15" s="26" t="s">
        <v>195</v>
      </c>
      <c r="BF15" s="26" t="s">
        <v>68</v>
      </c>
      <c r="BG15" s="26" t="s">
        <v>68</v>
      </c>
      <c r="BH15" s="26" t="s">
        <v>637</v>
      </c>
      <c r="BI15" s="26">
        <v>1</v>
      </c>
      <c r="BJ15" s="26" t="s">
        <v>217</v>
      </c>
    </row>
    <row r="16" spans="3:62" x14ac:dyDescent="0.25">
      <c r="C16" s="27">
        <v>6</v>
      </c>
      <c r="D16" s="27">
        <v>2</v>
      </c>
      <c r="E16" s="27">
        <v>17</v>
      </c>
      <c r="F16" s="27">
        <v>38</v>
      </c>
      <c r="G16" s="27">
        <v>33</v>
      </c>
      <c r="H16" s="27">
        <v>436</v>
      </c>
      <c r="X16" s="15">
        <v>10</v>
      </c>
      <c r="Y16">
        <v>3</v>
      </c>
      <c r="Z16">
        <v>5</v>
      </c>
      <c r="AA16">
        <v>2</v>
      </c>
      <c r="AB16">
        <v>10</v>
      </c>
      <c r="AJ16" s="26">
        <v>1822</v>
      </c>
      <c r="AK16" s="26">
        <v>1800967</v>
      </c>
      <c r="AL16" s="264">
        <v>43119.830555555556</v>
      </c>
      <c r="AM16" s="26" t="s">
        <v>481</v>
      </c>
      <c r="AN16" s="26" t="s">
        <v>63</v>
      </c>
      <c r="AO16" s="26"/>
      <c r="AP16" s="26"/>
      <c r="AQ16" s="26">
        <v>-1</v>
      </c>
      <c r="AR16" s="26">
        <v>90</v>
      </c>
      <c r="AS16" s="26" t="s">
        <v>168</v>
      </c>
      <c r="AT16" s="26" t="s">
        <v>71</v>
      </c>
      <c r="AU16" s="26" t="s">
        <v>63</v>
      </c>
      <c r="AV16" s="26" t="s">
        <v>63</v>
      </c>
      <c r="AW16" s="26" t="s">
        <v>63</v>
      </c>
      <c r="AX16" s="26" t="s">
        <v>63</v>
      </c>
      <c r="AY16" s="26">
        <v>44.113537000000001</v>
      </c>
      <c r="AZ16" s="26">
        <v>-102.920992999999</v>
      </c>
      <c r="BA16" s="26" t="s">
        <v>166</v>
      </c>
      <c r="BB16" s="26" t="s">
        <v>609</v>
      </c>
      <c r="BC16" s="26" t="s">
        <v>167</v>
      </c>
      <c r="BD16" s="26" t="s">
        <v>154</v>
      </c>
      <c r="BE16" s="26"/>
      <c r="BF16" s="26" t="s">
        <v>99</v>
      </c>
      <c r="BG16" s="26" t="s">
        <v>167</v>
      </c>
      <c r="BH16" s="26" t="s">
        <v>99</v>
      </c>
      <c r="BI16" s="26">
        <v>1</v>
      </c>
      <c r="BJ16" s="26" t="s">
        <v>217</v>
      </c>
    </row>
    <row r="17" spans="3:62" x14ac:dyDescent="0.25">
      <c r="C17" s="27">
        <v>8</v>
      </c>
      <c r="D17" s="27">
        <v>5</v>
      </c>
      <c r="E17" s="27">
        <v>31</v>
      </c>
      <c r="F17" s="27">
        <v>61</v>
      </c>
      <c r="G17" s="27">
        <v>71</v>
      </c>
      <c r="H17" s="27">
        <v>452</v>
      </c>
      <c r="X17" s="15">
        <v>11</v>
      </c>
      <c r="Y17">
        <v>8</v>
      </c>
      <c r="Z17">
        <v>4</v>
      </c>
      <c r="AA17">
        <v>2</v>
      </c>
      <c r="AB17">
        <v>14</v>
      </c>
      <c r="AJ17" s="26">
        <v>1824</v>
      </c>
      <c r="AK17" s="26">
        <v>1800456</v>
      </c>
      <c r="AL17" s="264">
        <v>43107.752083333333</v>
      </c>
      <c r="AM17" s="26" t="s">
        <v>481</v>
      </c>
      <c r="AN17" s="26" t="s">
        <v>63</v>
      </c>
      <c r="AO17" s="26"/>
      <c r="AP17" s="26"/>
      <c r="AQ17" s="26">
        <v>-1</v>
      </c>
      <c r="AR17" s="26">
        <v>90</v>
      </c>
      <c r="AS17" s="26" t="s">
        <v>168</v>
      </c>
      <c r="AT17" s="26" t="s">
        <v>71</v>
      </c>
      <c r="AU17" s="26" t="s">
        <v>63</v>
      </c>
      <c r="AV17" s="26" t="s">
        <v>63</v>
      </c>
      <c r="AW17" s="26" t="s">
        <v>63</v>
      </c>
      <c r="AX17" s="26" t="s">
        <v>63</v>
      </c>
      <c r="AY17" s="26">
        <v>44.022903999999897</v>
      </c>
      <c r="AZ17" s="26">
        <v>-102.30449900000001</v>
      </c>
      <c r="BA17" s="26" t="s">
        <v>185</v>
      </c>
      <c r="BB17" s="26" t="s">
        <v>609</v>
      </c>
      <c r="BC17" s="26" t="s">
        <v>167</v>
      </c>
      <c r="BD17" s="26" t="s">
        <v>154</v>
      </c>
      <c r="BE17" s="26"/>
      <c r="BF17" s="26" t="s">
        <v>99</v>
      </c>
      <c r="BG17" s="26" t="s">
        <v>167</v>
      </c>
      <c r="BH17" s="26" t="s">
        <v>99</v>
      </c>
      <c r="BI17" s="26">
        <v>1</v>
      </c>
      <c r="BJ17" s="26" t="s">
        <v>217</v>
      </c>
    </row>
    <row r="18" spans="3:62" x14ac:dyDescent="0.25">
      <c r="C18" s="27">
        <v>10</v>
      </c>
      <c r="D18" s="27">
        <v>2</v>
      </c>
      <c r="E18" s="27">
        <v>5</v>
      </c>
      <c r="F18" s="27">
        <v>3</v>
      </c>
      <c r="G18" s="27">
        <v>2</v>
      </c>
      <c r="H18" s="27">
        <v>67</v>
      </c>
      <c r="X18" s="15">
        <v>12</v>
      </c>
      <c r="Y18">
        <v>36</v>
      </c>
      <c r="Z18">
        <v>19</v>
      </c>
      <c r="AA18">
        <v>5</v>
      </c>
      <c r="AB18">
        <v>60</v>
      </c>
      <c r="AJ18" s="26">
        <v>1825</v>
      </c>
      <c r="AK18" s="26">
        <v>1800455</v>
      </c>
      <c r="AL18" s="264">
        <v>43114.622916666667</v>
      </c>
      <c r="AM18" s="26" t="s">
        <v>481</v>
      </c>
      <c r="AN18" s="26" t="s">
        <v>63</v>
      </c>
      <c r="AO18" s="26" t="s">
        <v>156</v>
      </c>
      <c r="AP18" s="26" t="s">
        <v>159</v>
      </c>
      <c r="AQ18" s="26">
        <v>0</v>
      </c>
      <c r="AR18" s="26">
        <v>90</v>
      </c>
      <c r="AS18" s="26" t="s">
        <v>638</v>
      </c>
      <c r="AT18" s="26" t="s">
        <v>613</v>
      </c>
      <c r="AU18" s="26" t="s">
        <v>63</v>
      </c>
      <c r="AV18" s="26" t="s">
        <v>63</v>
      </c>
      <c r="AW18" s="26" t="s">
        <v>63</v>
      </c>
      <c r="AX18" s="26" t="s">
        <v>63</v>
      </c>
      <c r="AY18" s="26">
        <v>44.067306000000002</v>
      </c>
      <c r="AZ18" s="26">
        <v>-102.381756999999</v>
      </c>
      <c r="BA18" s="26" t="s">
        <v>166</v>
      </c>
      <c r="BB18" s="26" t="s">
        <v>609</v>
      </c>
      <c r="BC18" s="26" t="s">
        <v>614</v>
      </c>
      <c r="BD18" s="26" t="s">
        <v>615</v>
      </c>
      <c r="BE18" s="26"/>
      <c r="BF18" s="26" t="s">
        <v>68</v>
      </c>
      <c r="BG18" s="26" t="s">
        <v>209</v>
      </c>
      <c r="BH18" s="26" t="s">
        <v>146</v>
      </c>
      <c r="BI18" s="26">
        <v>1</v>
      </c>
      <c r="BJ18" s="26" t="s">
        <v>217</v>
      </c>
    </row>
    <row r="19" spans="3:62" x14ac:dyDescent="0.25">
      <c r="C19" s="27">
        <v>12</v>
      </c>
      <c r="D19" s="27">
        <v>5</v>
      </c>
      <c r="E19" s="27">
        <v>19</v>
      </c>
      <c r="F19" s="27">
        <v>36</v>
      </c>
      <c r="G19" s="27">
        <v>37</v>
      </c>
      <c r="H19" s="27">
        <v>461</v>
      </c>
      <c r="X19" s="15" t="s">
        <v>64</v>
      </c>
      <c r="Y19">
        <v>450</v>
      </c>
      <c r="Z19">
        <v>229</v>
      </c>
      <c r="AA19">
        <v>66</v>
      </c>
      <c r="AB19">
        <v>745</v>
      </c>
      <c r="AJ19" s="26">
        <v>1827</v>
      </c>
      <c r="AK19" s="26">
        <v>1800471</v>
      </c>
      <c r="AL19" s="264">
        <v>43114.677777777775</v>
      </c>
      <c r="AM19" s="26" t="s">
        <v>481</v>
      </c>
      <c r="AN19" s="26" t="s">
        <v>63</v>
      </c>
      <c r="AO19" s="26" t="s">
        <v>156</v>
      </c>
      <c r="AP19" s="26" t="s">
        <v>159</v>
      </c>
      <c r="AQ19" s="26">
        <v>0</v>
      </c>
      <c r="AR19" s="26">
        <v>90</v>
      </c>
      <c r="AS19" s="26" t="s">
        <v>638</v>
      </c>
      <c r="AT19" s="26" t="s">
        <v>639</v>
      </c>
      <c r="AU19" s="26" t="s">
        <v>69</v>
      </c>
      <c r="AV19" s="26" t="s">
        <v>63</v>
      </c>
      <c r="AW19" s="26" t="s">
        <v>63</v>
      </c>
      <c r="AX19" s="26" t="s">
        <v>63</v>
      </c>
      <c r="AY19" s="26">
        <v>44.100329000000002</v>
      </c>
      <c r="AZ19" s="26">
        <v>-103.151691</v>
      </c>
      <c r="BA19" s="26" t="s">
        <v>166</v>
      </c>
      <c r="BB19" s="26" t="s">
        <v>611</v>
      </c>
      <c r="BC19" s="26" t="s">
        <v>640</v>
      </c>
      <c r="BD19" s="26" t="s">
        <v>615</v>
      </c>
      <c r="BE19" s="26"/>
      <c r="BF19" s="26" t="s">
        <v>68</v>
      </c>
      <c r="BG19" s="26" t="s">
        <v>68</v>
      </c>
      <c r="BH19" s="26" t="s">
        <v>146</v>
      </c>
      <c r="BI19" s="26">
        <v>1</v>
      </c>
      <c r="BJ19" s="26" t="s">
        <v>217</v>
      </c>
    </row>
    <row r="20" spans="3:62" x14ac:dyDescent="0.25">
      <c r="D20" s="3"/>
      <c r="E20" s="3"/>
      <c r="F20" s="3"/>
      <c r="G20" s="3"/>
      <c r="H20" s="3"/>
      <c r="AJ20" s="26">
        <v>1830</v>
      </c>
      <c r="AK20" s="26">
        <v>1800942</v>
      </c>
      <c r="AL20" s="264">
        <v>43114.311805555553</v>
      </c>
      <c r="AM20" s="26" t="s">
        <v>481</v>
      </c>
      <c r="AN20" s="26" t="s">
        <v>63</v>
      </c>
      <c r="AO20" s="26" t="s">
        <v>156</v>
      </c>
      <c r="AP20" s="26" t="s">
        <v>627</v>
      </c>
      <c r="AQ20" s="26">
        <v>0</v>
      </c>
      <c r="AR20" s="26">
        <v>90</v>
      </c>
      <c r="AS20" s="26" t="s">
        <v>642</v>
      </c>
      <c r="AT20" s="26" t="s">
        <v>74</v>
      </c>
      <c r="AU20" s="26" t="s">
        <v>63</v>
      </c>
      <c r="AV20" s="26" t="s">
        <v>63</v>
      </c>
      <c r="AW20" s="26" t="s">
        <v>63</v>
      </c>
      <c r="AX20" s="26" t="s">
        <v>63</v>
      </c>
      <c r="AY20" s="26">
        <v>44.101509999999898</v>
      </c>
      <c r="AZ20" s="26">
        <v>-103.145447</v>
      </c>
      <c r="BA20" s="26" t="s">
        <v>483</v>
      </c>
      <c r="BB20" s="26" t="s">
        <v>611</v>
      </c>
      <c r="BC20" s="26" t="s">
        <v>643</v>
      </c>
      <c r="BD20" s="26" t="s">
        <v>615</v>
      </c>
      <c r="BE20" s="26" t="s">
        <v>641</v>
      </c>
      <c r="BF20" s="26" t="s">
        <v>68</v>
      </c>
      <c r="BG20" s="26" t="s">
        <v>68</v>
      </c>
      <c r="BH20" s="26" t="s">
        <v>175</v>
      </c>
      <c r="BI20" s="26">
        <v>1</v>
      </c>
      <c r="BJ20" s="26" t="s">
        <v>217</v>
      </c>
    </row>
    <row r="21" spans="3:62" x14ac:dyDescent="0.25">
      <c r="C21" t="s">
        <v>1908</v>
      </c>
      <c r="D21" s="3"/>
      <c r="E21" s="3"/>
      <c r="F21" s="3"/>
      <c r="G21" s="3"/>
      <c r="H21" s="3"/>
      <c r="AJ21" s="26">
        <v>1836</v>
      </c>
      <c r="AK21" s="26">
        <v>1801207</v>
      </c>
      <c r="AL21" s="264">
        <v>43126.378472222219</v>
      </c>
      <c r="AM21" s="26" t="s">
        <v>481</v>
      </c>
      <c r="AN21" s="26" t="s">
        <v>63</v>
      </c>
      <c r="AO21" s="26" t="s">
        <v>156</v>
      </c>
      <c r="AP21" s="26" t="s">
        <v>627</v>
      </c>
      <c r="AQ21" s="26">
        <v>0</v>
      </c>
      <c r="AR21" s="26">
        <v>90</v>
      </c>
      <c r="AS21" s="26" t="s">
        <v>645</v>
      </c>
      <c r="AT21" s="26" t="s">
        <v>71</v>
      </c>
      <c r="AU21" s="26" t="s">
        <v>63</v>
      </c>
      <c r="AV21" s="26" t="s">
        <v>63</v>
      </c>
      <c r="AW21" s="26" t="s">
        <v>63</v>
      </c>
      <c r="AX21" s="26" t="s">
        <v>63</v>
      </c>
      <c r="AY21" s="26">
        <v>44.117339000000001</v>
      </c>
      <c r="AZ21" s="26">
        <v>-103.092991999999</v>
      </c>
      <c r="BA21" s="26" t="s">
        <v>484</v>
      </c>
      <c r="BB21" s="26" t="s">
        <v>611</v>
      </c>
      <c r="BC21" s="26" t="s">
        <v>629</v>
      </c>
      <c r="BD21" s="26" t="s">
        <v>68</v>
      </c>
      <c r="BE21" s="26" t="s">
        <v>644</v>
      </c>
      <c r="BF21" s="26" t="s">
        <v>68</v>
      </c>
      <c r="BG21" s="26" t="s">
        <v>68</v>
      </c>
      <c r="BH21" s="26" t="s">
        <v>646</v>
      </c>
      <c r="BI21" s="26">
        <v>1</v>
      </c>
      <c r="BJ21" s="26" t="s">
        <v>217</v>
      </c>
    </row>
    <row r="22" spans="3:62" x14ac:dyDescent="0.25">
      <c r="C22" s="261" t="s">
        <v>580</v>
      </c>
      <c r="D22" s="261" t="s">
        <v>18</v>
      </c>
      <c r="E22" s="261" t="s">
        <v>19</v>
      </c>
      <c r="F22" s="261" t="s">
        <v>20</v>
      </c>
      <c r="G22" s="261" t="s">
        <v>21</v>
      </c>
      <c r="H22" s="261" t="s">
        <v>217</v>
      </c>
      <c r="AJ22" s="26">
        <v>1840</v>
      </c>
      <c r="AK22" s="26">
        <v>1801523</v>
      </c>
      <c r="AL22" s="264">
        <v>43123.720833333333</v>
      </c>
      <c r="AM22" s="26" t="s">
        <v>481</v>
      </c>
      <c r="AN22" s="26" t="s">
        <v>63</v>
      </c>
      <c r="AO22" s="26"/>
      <c r="AP22" s="26"/>
      <c r="AQ22" s="26">
        <v>-1</v>
      </c>
      <c r="AR22" s="26">
        <v>90</v>
      </c>
      <c r="AS22" s="26" t="s">
        <v>168</v>
      </c>
      <c r="AT22" s="26" t="s">
        <v>71</v>
      </c>
      <c r="AU22" s="26" t="s">
        <v>63</v>
      </c>
      <c r="AV22" s="26" t="s">
        <v>63</v>
      </c>
      <c r="AW22" s="26" t="s">
        <v>63</v>
      </c>
      <c r="AX22" s="26" t="s">
        <v>63</v>
      </c>
      <c r="AY22" s="26">
        <v>44.025931</v>
      </c>
      <c r="AZ22" s="26">
        <v>-102.318696</v>
      </c>
      <c r="BA22" s="26" t="s">
        <v>166</v>
      </c>
      <c r="BB22" s="26" t="s">
        <v>609</v>
      </c>
      <c r="BC22" s="26" t="s">
        <v>167</v>
      </c>
      <c r="BD22" s="26" t="s">
        <v>154</v>
      </c>
      <c r="BE22" s="26"/>
      <c r="BF22" s="26" t="s">
        <v>99</v>
      </c>
      <c r="BG22" s="26" t="s">
        <v>167</v>
      </c>
      <c r="BH22" s="26" t="s">
        <v>99</v>
      </c>
      <c r="BI22" s="26">
        <v>1</v>
      </c>
      <c r="BJ22" s="26" t="s">
        <v>217</v>
      </c>
    </row>
    <row r="23" spans="3:62" x14ac:dyDescent="0.25">
      <c r="C23" s="27">
        <v>1</v>
      </c>
      <c r="D23" s="27">
        <v>9</v>
      </c>
      <c r="E23" s="27">
        <v>37</v>
      </c>
      <c r="F23" s="27">
        <v>71</v>
      </c>
      <c r="G23" s="27">
        <v>78</v>
      </c>
      <c r="H23" s="27">
        <v>967</v>
      </c>
      <c r="AJ23" s="26">
        <v>1843</v>
      </c>
      <c r="AK23" s="26">
        <v>1801702</v>
      </c>
      <c r="AL23" s="264">
        <v>43128.28125</v>
      </c>
      <c r="AM23" s="26" t="s">
        <v>481</v>
      </c>
      <c r="AN23" s="26" t="s">
        <v>63</v>
      </c>
      <c r="AO23" s="26"/>
      <c r="AP23" s="26"/>
      <c r="AQ23" s="26">
        <v>-1</v>
      </c>
      <c r="AR23" s="26">
        <v>90</v>
      </c>
      <c r="AS23" s="26" t="s">
        <v>168</v>
      </c>
      <c r="AT23" s="26" t="s">
        <v>613</v>
      </c>
      <c r="AU23" s="26" t="s">
        <v>63</v>
      </c>
      <c r="AV23" s="26" t="s">
        <v>63</v>
      </c>
      <c r="AW23" s="26" t="s">
        <v>63</v>
      </c>
      <c r="AX23" s="26" t="s">
        <v>63</v>
      </c>
      <c r="AY23" s="26">
        <v>44.072161000000001</v>
      </c>
      <c r="AZ23" s="26">
        <v>-102.467732999999</v>
      </c>
      <c r="BA23" s="26" t="s">
        <v>166</v>
      </c>
      <c r="BB23" s="26" t="s">
        <v>611</v>
      </c>
      <c r="BC23" s="26" t="s">
        <v>167</v>
      </c>
      <c r="BD23" s="26" t="s">
        <v>154</v>
      </c>
      <c r="BE23" s="26"/>
      <c r="BF23" s="26" t="s">
        <v>99</v>
      </c>
      <c r="BG23" s="26" t="s">
        <v>167</v>
      </c>
      <c r="BH23" s="26" t="s">
        <v>99</v>
      </c>
      <c r="BI23" s="26">
        <v>1</v>
      </c>
      <c r="BJ23" s="26" t="s">
        <v>217</v>
      </c>
    </row>
    <row r="24" spans="3:62" x14ac:dyDescent="0.25">
      <c r="C24" s="27">
        <v>3</v>
      </c>
      <c r="D24" s="27">
        <v>5</v>
      </c>
      <c r="E24" s="27">
        <v>13</v>
      </c>
      <c r="F24" s="27">
        <v>33</v>
      </c>
      <c r="G24" s="27">
        <v>32</v>
      </c>
      <c r="H24" s="27">
        <v>366</v>
      </c>
      <c r="AJ24" s="26">
        <v>1845</v>
      </c>
      <c r="AK24" s="26">
        <v>1801906</v>
      </c>
      <c r="AL24" s="264">
        <v>43132.329861111109</v>
      </c>
      <c r="AM24" s="26" t="s">
        <v>481</v>
      </c>
      <c r="AN24" s="26" t="s">
        <v>63</v>
      </c>
      <c r="AO24" s="26" t="s">
        <v>156</v>
      </c>
      <c r="AP24" s="26" t="s">
        <v>159</v>
      </c>
      <c r="AQ24" s="26">
        <v>0</v>
      </c>
      <c r="AR24" s="26">
        <v>90</v>
      </c>
      <c r="AS24" s="26" t="s">
        <v>172</v>
      </c>
      <c r="AT24" s="26" t="s">
        <v>71</v>
      </c>
      <c r="AU24" s="26" t="s">
        <v>63</v>
      </c>
      <c r="AV24" s="26" t="s">
        <v>63</v>
      </c>
      <c r="AW24" s="26" t="s">
        <v>63</v>
      </c>
      <c r="AX24" s="26" t="s">
        <v>63</v>
      </c>
      <c r="AY24" s="26">
        <v>44.092295999999898</v>
      </c>
      <c r="AZ24" s="26">
        <v>-102.49684600000001</v>
      </c>
      <c r="BA24" s="26" t="s">
        <v>158</v>
      </c>
      <c r="BB24" s="26" t="s">
        <v>609</v>
      </c>
      <c r="BC24" s="26" t="s">
        <v>68</v>
      </c>
      <c r="BD24" s="26" t="s">
        <v>68</v>
      </c>
      <c r="BE24" s="26"/>
      <c r="BF24" s="26" t="s">
        <v>68</v>
      </c>
      <c r="BG24" s="26" t="s">
        <v>68</v>
      </c>
      <c r="BH24" s="26" t="s">
        <v>146</v>
      </c>
      <c r="BI24" s="26">
        <v>1</v>
      </c>
      <c r="BJ24" s="26" t="s">
        <v>217</v>
      </c>
    </row>
    <row r="25" spans="3:62" x14ac:dyDescent="0.25">
      <c r="C25" s="27">
        <v>5</v>
      </c>
      <c r="D25" s="27">
        <v>3</v>
      </c>
      <c r="E25" s="27">
        <v>5</v>
      </c>
      <c r="F25" s="27">
        <v>10</v>
      </c>
      <c r="G25" s="27">
        <v>18</v>
      </c>
      <c r="H25" s="27">
        <v>119</v>
      </c>
      <c r="AJ25" s="26">
        <v>1846</v>
      </c>
      <c r="AK25" s="26">
        <v>1801917</v>
      </c>
      <c r="AL25" s="264">
        <v>43140.75</v>
      </c>
      <c r="AM25" s="26" t="s">
        <v>481</v>
      </c>
      <c r="AN25" s="26" t="s">
        <v>63</v>
      </c>
      <c r="AO25" s="26" t="s">
        <v>156</v>
      </c>
      <c r="AP25" s="26" t="s">
        <v>648</v>
      </c>
      <c r="AQ25" s="26">
        <v>0</v>
      </c>
      <c r="AR25" s="26">
        <v>90</v>
      </c>
      <c r="AS25" s="26" t="s">
        <v>649</v>
      </c>
      <c r="AT25" s="26" t="s">
        <v>71</v>
      </c>
      <c r="AU25" s="26" t="s">
        <v>63</v>
      </c>
      <c r="AV25" s="26" t="s">
        <v>63</v>
      </c>
      <c r="AW25" s="26" t="s">
        <v>63</v>
      </c>
      <c r="AX25" s="26" t="s">
        <v>63</v>
      </c>
      <c r="AY25" s="26">
        <v>44.101891000000002</v>
      </c>
      <c r="AZ25" s="26">
        <v>-103.143469999999</v>
      </c>
      <c r="BA25" s="26" t="s">
        <v>482</v>
      </c>
      <c r="BB25" s="26" t="s">
        <v>611</v>
      </c>
      <c r="BC25" s="26" t="s">
        <v>629</v>
      </c>
      <c r="BD25" s="26" t="s">
        <v>615</v>
      </c>
      <c r="BE25" s="26" t="s">
        <v>647</v>
      </c>
      <c r="BF25" s="26" t="s">
        <v>68</v>
      </c>
      <c r="BG25" s="26" t="s">
        <v>68</v>
      </c>
      <c r="BH25" s="26" t="s">
        <v>646</v>
      </c>
      <c r="BI25" s="26">
        <v>1</v>
      </c>
      <c r="BJ25" s="26" t="s">
        <v>217</v>
      </c>
    </row>
    <row r="26" spans="3:62" x14ac:dyDescent="0.25">
      <c r="C26" s="27">
        <v>7</v>
      </c>
      <c r="D26" s="27">
        <v>6</v>
      </c>
      <c r="E26" s="27">
        <v>33</v>
      </c>
      <c r="F26" s="27">
        <v>63</v>
      </c>
      <c r="G26" s="27">
        <v>63</v>
      </c>
      <c r="H26" s="27">
        <v>868</v>
      </c>
      <c r="AJ26" s="26">
        <v>1847</v>
      </c>
      <c r="AK26" s="26">
        <v>1802349</v>
      </c>
      <c r="AL26" s="264">
        <v>43144.520833333336</v>
      </c>
      <c r="AM26" s="26" t="s">
        <v>147</v>
      </c>
      <c r="AN26" s="26" t="s">
        <v>63</v>
      </c>
      <c r="AO26" s="26" t="s">
        <v>156</v>
      </c>
      <c r="AP26" s="26" t="s">
        <v>159</v>
      </c>
      <c r="AQ26" s="26">
        <v>0</v>
      </c>
      <c r="AR26" s="26">
        <v>90</v>
      </c>
      <c r="AS26" s="26" t="s">
        <v>650</v>
      </c>
      <c r="AT26" s="26" t="s">
        <v>71</v>
      </c>
      <c r="AU26" s="26" t="s">
        <v>63</v>
      </c>
      <c r="AV26" s="26" t="s">
        <v>69</v>
      </c>
      <c r="AW26" s="26" t="s">
        <v>63</v>
      </c>
      <c r="AX26" s="26" t="s">
        <v>63</v>
      </c>
      <c r="AY26" s="26">
        <v>43.836157</v>
      </c>
      <c r="AZ26" s="26">
        <v>-101.764268</v>
      </c>
      <c r="BA26" s="26" t="s">
        <v>485</v>
      </c>
      <c r="BB26" s="26" t="s">
        <v>609</v>
      </c>
      <c r="BC26" s="26" t="s">
        <v>651</v>
      </c>
      <c r="BD26" s="26" t="s">
        <v>68</v>
      </c>
      <c r="BE26" s="26" t="s">
        <v>161</v>
      </c>
      <c r="BF26" s="26" t="s">
        <v>68</v>
      </c>
      <c r="BG26" s="26" t="s">
        <v>68</v>
      </c>
      <c r="BH26" s="26" t="s">
        <v>160</v>
      </c>
      <c r="BI26" s="26">
        <v>1</v>
      </c>
      <c r="BJ26" s="26" t="s">
        <v>217</v>
      </c>
    </row>
    <row r="27" spans="3:62" x14ac:dyDescent="0.25">
      <c r="C27" s="27">
        <v>9</v>
      </c>
      <c r="D27" s="27">
        <v>3</v>
      </c>
      <c r="E27" s="27">
        <v>12</v>
      </c>
      <c r="F27" s="27">
        <v>32</v>
      </c>
      <c r="G27" s="27">
        <v>28</v>
      </c>
      <c r="H27" s="27">
        <v>349</v>
      </c>
      <c r="AJ27" s="26">
        <v>1848</v>
      </c>
      <c r="AK27" s="26">
        <v>1802374</v>
      </c>
      <c r="AL27" s="264">
        <v>43145.868750000001</v>
      </c>
      <c r="AM27" s="26" t="s">
        <v>147</v>
      </c>
      <c r="AN27" s="26" t="s">
        <v>63</v>
      </c>
      <c r="AO27" s="26"/>
      <c r="AP27" s="26"/>
      <c r="AQ27" s="26">
        <v>-1</v>
      </c>
      <c r="AR27" s="26">
        <v>90</v>
      </c>
      <c r="AS27" s="26" t="s">
        <v>168</v>
      </c>
      <c r="AT27" s="26" t="s">
        <v>71</v>
      </c>
      <c r="AU27" s="26" t="s">
        <v>63</v>
      </c>
      <c r="AV27" s="26" t="s">
        <v>63</v>
      </c>
      <c r="AW27" s="26" t="s">
        <v>63</v>
      </c>
      <c r="AX27" s="26" t="s">
        <v>63</v>
      </c>
      <c r="AY27" s="26">
        <v>43.840175000000002</v>
      </c>
      <c r="AZ27" s="26">
        <v>-101.526949999999</v>
      </c>
      <c r="BA27" s="26" t="s">
        <v>485</v>
      </c>
      <c r="BB27" s="26" t="s">
        <v>609</v>
      </c>
      <c r="BC27" s="26" t="s">
        <v>167</v>
      </c>
      <c r="BD27" s="26" t="s">
        <v>154</v>
      </c>
      <c r="BE27" s="26"/>
      <c r="BF27" s="26" t="s">
        <v>99</v>
      </c>
      <c r="BG27" s="26" t="s">
        <v>167</v>
      </c>
      <c r="BH27" s="26" t="s">
        <v>99</v>
      </c>
      <c r="BI27" s="26">
        <v>1</v>
      </c>
      <c r="BJ27" s="26" t="s">
        <v>217</v>
      </c>
    </row>
    <row r="28" spans="3:62" x14ac:dyDescent="0.25">
      <c r="C28" s="27">
        <v>11</v>
      </c>
      <c r="D28" s="27">
        <v>2</v>
      </c>
      <c r="E28" s="27">
        <v>4</v>
      </c>
      <c r="F28" s="27">
        <v>8</v>
      </c>
      <c r="G28" s="27">
        <v>10</v>
      </c>
      <c r="H28" s="27">
        <v>83</v>
      </c>
      <c r="AJ28" s="26">
        <v>1857</v>
      </c>
      <c r="AK28" s="26">
        <v>1802699</v>
      </c>
      <c r="AL28" s="264">
        <v>43149.520833333336</v>
      </c>
      <c r="AM28" s="26" t="s">
        <v>481</v>
      </c>
      <c r="AN28" s="26" t="s">
        <v>63</v>
      </c>
      <c r="AO28" s="26" t="s">
        <v>156</v>
      </c>
      <c r="AP28" s="26" t="s">
        <v>159</v>
      </c>
      <c r="AQ28" s="26">
        <v>0</v>
      </c>
      <c r="AR28" s="26">
        <v>90</v>
      </c>
      <c r="AS28" s="26" t="s">
        <v>653</v>
      </c>
      <c r="AT28" s="26" t="s">
        <v>654</v>
      </c>
      <c r="AU28" s="26" t="s">
        <v>63</v>
      </c>
      <c r="AV28" s="26" t="s">
        <v>63</v>
      </c>
      <c r="AW28" s="26" t="s">
        <v>63</v>
      </c>
      <c r="AX28" s="26" t="s">
        <v>63</v>
      </c>
      <c r="AY28" s="26">
        <v>44.118037000000001</v>
      </c>
      <c r="AZ28" s="26">
        <v>-103.017222</v>
      </c>
      <c r="BA28" s="26" t="s">
        <v>185</v>
      </c>
      <c r="BB28" s="26" t="s">
        <v>609</v>
      </c>
      <c r="BC28" s="26" t="s">
        <v>68</v>
      </c>
      <c r="BD28" s="26" t="s">
        <v>615</v>
      </c>
      <c r="BE28" s="26"/>
      <c r="BF28" s="26" t="s">
        <v>68</v>
      </c>
      <c r="BG28" s="26" t="s">
        <v>68</v>
      </c>
      <c r="BH28" s="26" t="s">
        <v>146</v>
      </c>
      <c r="BI28" s="26">
        <v>1</v>
      </c>
      <c r="BJ28" s="26" t="s">
        <v>217</v>
      </c>
    </row>
    <row r="29" spans="3:62" x14ac:dyDescent="0.25">
      <c r="D29" s="3"/>
      <c r="E29" s="3"/>
      <c r="F29" s="3"/>
      <c r="G29" s="3"/>
      <c r="H29" s="3"/>
      <c r="AJ29" s="26">
        <v>1858</v>
      </c>
      <c r="AK29" s="26">
        <v>1802701</v>
      </c>
      <c r="AL29" s="264">
        <v>43136.5625</v>
      </c>
      <c r="AM29" s="26" t="s">
        <v>481</v>
      </c>
      <c r="AN29" s="26" t="s">
        <v>63</v>
      </c>
      <c r="AO29" s="26" t="s">
        <v>655</v>
      </c>
      <c r="AP29" s="26" t="s">
        <v>159</v>
      </c>
      <c r="AQ29" s="26">
        <v>0</v>
      </c>
      <c r="AR29" s="26">
        <v>90</v>
      </c>
      <c r="AS29" s="26" t="s">
        <v>656</v>
      </c>
      <c r="AT29" s="26" t="s">
        <v>74</v>
      </c>
      <c r="AU29" s="26" t="s">
        <v>63</v>
      </c>
      <c r="AV29" s="26" t="s">
        <v>63</v>
      </c>
      <c r="AW29" s="26" t="s">
        <v>63</v>
      </c>
      <c r="AX29" s="26" t="s">
        <v>63</v>
      </c>
      <c r="AY29" s="26">
        <v>44.108051000000003</v>
      </c>
      <c r="AZ29" s="26">
        <v>-103.129763999999</v>
      </c>
      <c r="BA29" s="26" t="s">
        <v>166</v>
      </c>
      <c r="BB29" s="26" t="s">
        <v>611</v>
      </c>
      <c r="BC29" s="26" t="s">
        <v>170</v>
      </c>
      <c r="BD29" s="26" t="s">
        <v>68</v>
      </c>
      <c r="BE29" s="26"/>
      <c r="BF29" s="26" t="s">
        <v>68</v>
      </c>
      <c r="BG29" s="26" t="s">
        <v>68</v>
      </c>
      <c r="BH29" s="26" t="s">
        <v>160</v>
      </c>
      <c r="BI29" s="26">
        <v>1</v>
      </c>
      <c r="BJ29" s="26" t="s">
        <v>217</v>
      </c>
    </row>
    <row r="30" spans="3:62" x14ac:dyDescent="0.25">
      <c r="C30" t="s">
        <v>1909</v>
      </c>
      <c r="D30" s="3"/>
      <c r="E30" s="3"/>
      <c r="F30" s="3"/>
      <c r="G30" s="3"/>
      <c r="H30" s="3"/>
      <c r="AJ30" s="26">
        <v>1860</v>
      </c>
      <c r="AK30" s="26">
        <v>1802832</v>
      </c>
      <c r="AL30" s="264">
        <v>43155.87777777778</v>
      </c>
      <c r="AM30" s="26" t="s">
        <v>481</v>
      </c>
      <c r="AN30" s="26" t="s">
        <v>63</v>
      </c>
      <c r="AO30" s="26" t="s">
        <v>156</v>
      </c>
      <c r="AP30" s="26" t="s">
        <v>159</v>
      </c>
      <c r="AQ30" s="26">
        <v>0</v>
      </c>
      <c r="AR30" s="26">
        <v>90</v>
      </c>
      <c r="AS30" s="26" t="s">
        <v>188</v>
      </c>
      <c r="AT30" s="26" t="s">
        <v>71</v>
      </c>
      <c r="AU30" s="26" t="s">
        <v>63</v>
      </c>
      <c r="AV30" s="26" t="s">
        <v>63</v>
      </c>
      <c r="AW30" s="26" t="s">
        <v>63</v>
      </c>
      <c r="AX30" s="26" t="s">
        <v>63</v>
      </c>
      <c r="AY30" s="26">
        <v>44.103380999999899</v>
      </c>
      <c r="AZ30" s="26">
        <v>-102.528570999999</v>
      </c>
      <c r="BA30" s="26" t="s">
        <v>185</v>
      </c>
      <c r="BB30" s="26" t="s">
        <v>609</v>
      </c>
      <c r="BC30" s="26" t="s">
        <v>68</v>
      </c>
      <c r="BD30" s="26" t="s">
        <v>615</v>
      </c>
      <c r="BE30" s="26"/>
      <c r="BF30" s="26" t="s">
        <v>68</v>
      </c>
      <c r="BG30" s="26" t="s">
        <v>68</v>
      </c>
      <c r="BH30" s="26" t="s">
        <v>146</v>
      </c>
      <c r="BI30" s="26">
        <v>1</v>
      </c>
      <c r="BJ30" s="26" t="s">
        <v>20</v>
      </c>
    </row>
    <row r="31" spans="3:62" x14ac:dyDescent="0.25">
      <c r="C31" s="261" t="s">
        <v>580</v>
      </c>
      <c r="D31" s="261" t="s">
        <v>18</v>
      </c>
      <c r="E31" s="261" t="s">
        <v>19</v>
      </c>
      <c r="F31" s="261" t="s">
        <v>20</v>
      </c>
      <c r="G31" s="261" t="s">
        <v>21</v>
      </c>
      <c r="H31" s="261" t="s">
        <v>217</v>
      </c>
      <c r="AJ31" s="26">
        <v>1861</v>
      </c>
      <c r="AK31" s="26">
        <v>1802837</v>
      </c>
      <c r="AL31" s="264">
        <v>43156.791666666664</v>
      </c>
      <c r="AM31" s="26" t="s">
        <v>481</v>
      </c>
      <c r="AN31" s="26" t="s">
        <v>63</v>
      </c>
      <c r="AO31" s="26"/>
      <c r="AP31" s="26"/>
      <c r="AQ31" s="26">
        <v>-1</v>
      </c>
      <c r="AR31" s="26">
        <v>90</v>
      </c>
      <c r="AS31" s="26" t="s">
        <v>168</v>
      </c>
      <c r="AT31" s="26" t="s">
        <v>71</v>
      </c>
      <c r="AU31" s="26" t="s">
        <v>63</v>
      </c>
      <c r="AV31" s="26" t="s">
        <v>63</v>
      </c>
      <c r="AW31" s="26" t="s">
        <v>63</v>
      </c>
      <c r="AX31" s="26" t="s">
        <v>63</v>
      </c>
      <c r="AY31" s="26">
        <v>43.997394</v>
      </c>
      <c r="AZ31" s="26">
        <v>-102.262562</v>
      </c>
      <c r="BA31" s="26" t="s">
        <v>166</v>
      </c>
      <c r="BB31" s="26" t="s">
        <v>609</v>
      </c>
      <c r="BC31" s="26" t="s">
        <v>167</v>
      </c>
      <c r="BD31" s="26" t="s">
        <v>154</v>
      </c>
      <c r="BE31" s="26"/>
      <c r="BF31" s="26" t="s">
        <v>99</v>
      </c>
      <c r="BG31" s="26" t="s">
        <v>167</v>
      </c>
      <c r="BH31" s="26" t="s">
        <v>99</v>
      </c>
      <c r="BI31" s="26">
        <v>1</v>
      </c>
      <c r="BJ31" s="26" t="s">
        <v>217</v>
      </c>
    </row>
    <row r="32" spans="3:62" x14ac:dyDescent="0.25">
      <c r="C32" s="27" t="s">
        <v>581</v>
      </c>
      <c r="D32" s="27">
        <v>2</v>
      </c>
      <c r="E32" s="27">
        <v>1</v>
      </c>
      <c r="F32" s="27">
        <v>3</v>
      </c>
      <c r="G32" s="27">
        <v>2</v>
      </c>
      <c r="H32" s="27">
        <v>17</v>
      </c>
      <c r="AJ32" s="26">
        <v>1863</v>
      </c>
      <c r="AK32" s="26">
        <v>1802901</v>
      </c>
      <c r="AL32" s="264">
        <v>43145.875</v>
      </c>
      <c r="AM32" s="26" t="s">
        <v>481</v>
      </c>
      <c r="AN32" s="26" t="s">
        <v>63</v>
      </c>
      <c r="AO32" s="26"/>
      <c r="AP32" s="26"/>
      <c r="AQ32" s="26">
        <v>-1</v>
      </c>
      <c r="AR32" s="26">
        <v>90</v>
      </c>
      <c r="AS32" s="26" t="s">
        <v>168</v>
      </c>
      <c r="AT32" s="26" t="s">
        <v>71</v>
      </c>
      <c r="AU32" s="26" t="s">
        <v>63</v>
      </c>
      <c r="AV32" s="26" t="s">
        <v>63</v>
      </c>
      <c r="AW32" s="26" t="s">
        <v>63</v>
      </c>
      <c r="AX32" s="26" t="s">
        <v>63</v>
      </c>
      <c r="AY32" s="26">
        <v>44.118329000000003</v>
      </c>
      <c r="AZ32" s="26">
        <v>-102.949939999999</v>
      </c>
      <c r="BA32" s="26" t="s">
        <v>166</v>
      </c>
      <c r="BB32" s="26" t="s">
        <v>609</v>
      </c>
      <c r="BC32" s="26" t="s">
        <v>167</v>
      </c>
      <c r="BD32" s="26" t="s">
        <v>154</v>
      </c>
      <c r="BE32" s="26"/>
      <c r="BF32" s="26" t="s">
        <v>99</v>
      </c>
      <c r="BG32" s="26" t="s">
        <v>167</v>
      </c>
      <c r="BH32" s="26" t="s">
        <v>99</v>
      </c>
      <c r="BI32" s="26">
        <v>1</v>
      </c>
      <c r="BJ32" s="26" t="s">
        <v>217</v>
      </c>
    </row>
    <row r="33" spans="3:62" ht="15" customHeight="1" x14ac:dyDescent="0.25">
      <c r="C33" s="567" t="s">
        <v>1914</v>
      </c>
      <c r="D33" s="567"/>
      <c r="E33" s="567"/>
      <c r="F33" s="567"/>
      <c r="G33" s="567"/>
      <c r="H33" s="567"/>
      <c r="AJ33" s="26">
        <v>1865</v>
      </c>
      <c r="AK33" s="26">
        <v>1803081</v>
      </c>
      <c r="AL33" s="264">
        <v>43149.460416666669</v>
      </c>
      <c r="AM33" s="26" t="s">
        <v>481</v>
      </c>
      <c r="AN33" s="26" t="s">
        <v>63</v>
      </c>
      <c r="AO33" s="26" t="s">
        <v>156</v>
      </c>
      <c r="AP33" s="26" t="s">
        <v>159</v>
      </c>
      <c r="AQ33" s="26">
        <v>0</v>
      </c>
      <c r="AR33" s="26">
        <v>90</v>
      </c>
      <c r="AS33" s="26" t="s">
        <v>657</v>
      </c>
      <c r="AT33" s="26" t="s">
        <v>658</v>
      </c>
      <c r="AU33" s="26" t="s">
        <v>63</v>
      </c>
      <c r="AV33" s="26" t="s">
        <v>63</v>
      </c>
      <c r="AW33" s="26" t="s">
        <v>63</v>
      </c>
      <c r="AX33" s="26" t="s">
        <v>63</v>
      </c>
      <c r="AY33" s="26">
        <v>44.118008000000003</v>
      </c>
      <c r="AZ33" s="26">
        <v>-103.058353999999</v>
      </c>
      <c r="BA33" s="26" t="s">
        <v>185</v>
      </c>
      <c r="BB33" s="26" t="s">
        <v>609</v>
      </c>
      <c r="BC33" s="26" t="s">
        <v>68</v>
      </c>
      <c r="BD33" s="26" t="s">
        <v>615</v>
      </c>
      <c r="BE33" s="26"/>
      <c r="BF33" s="26" t="s">
        <v>68</v>
      </c>
      <c r="BG33" s="26" t="s">
        <v>209</v>
      </c>
      <c r="BH33" s="26" t="s">
        <v>146</v>
      </c>
      <c r="BI33" s="26">
        <v>1</v>
      </c>
      <c r="BJ33" s="26" t="s">
        <v>217</v>
      </c>
    </row>
    <row r="34" spans="3:62" x14ac:dyDescent="0.25">
      <c r="C34" s="568"/>
      <c r="D34" s="568"/>
      <c r="E34" s="568"/>
      <c r="F34" s="568"/>
      <c r="G34" s="568"/>
      <c r="H34" s="568"/>
      <c r="AJ34" s="26">
        <v>1866</v>
      </c>
      <c r="AK34" s="26">
        <v>1803083</v>
      </c>
      <c r="AL34" s="264">
        <v>43160.708333333336</v>
      </c>
      <c r="AM34" s="26" t="s">
        <v>481</v>
      </c>
      <c r="AN34" s="26" t="s">
        <v>63</v>
      </c>
      <c r="AO34" s="26" t="s">
        <v>156</v>
      </c>
      <c r="AP34" s="26" t="s">
        <v>627</v>
      </c>
      <c r="AQ34" s="26">
        <v>0</v>
      </c>
      <c r="AR34" s="26">
        <v>90</v>
      </c>
      <c r="AS34" s="26" t="s">
        <v>628</v>
      </c>
      <c r="AT34" s="26" t="s">
        <v>71</v>
      </c>
      <c r="AU34" s="26" t="s">
        <v>63</v>
      </c>
      <c r="AV34" s="26" t="s">
        <v>63</v>
      </c>
      <c r="AW34" s="26" t="s">
        <v>63</v>
      </c>
      <c r="AX34" s="26" t="s">
        <v>63</v>
      </c>
      <c r="AY34" s="26">
        <v>44.101509999999898</v>
      </c>
      <c r="AZ34" s="26">
        <v>-103.145447</v>
      </c>
      <c r="BA34" s="26" t="s">
        <v>486</v>
      </c>
      <c r="BB34" s="26" t="s">
        <v>611</v>
      </c>
      <c r="BC34" s="26" t="s">
        <v>659</v>
      </c>
      <c r="BD34" s="26" t="s">
        <v>68</v>
      </c>
      <c r="BE34" s="26" t="s">
        <v>161</v>
      </c>
      <c r="BF34" s="26" t="s">
        <v>68</v>
      </c>
      <c r="BG34" s="26" t="s">
        <v>68</v>
      </c>
      <c r="BH34" s="26" t="s">
        <v>660</v>
      </c>
      <c r="BI34" s="26">
        <v>1</v>
      </c>
      <c r="BJ34" s="26" t="s">
        <v>217</v>
      </c>
    </row>
    <row r="35" spans="3:62" x14ac:dyDescent="0.25">
      <c r="C35" s="568"/>
      <c r="D35" s="568"/>
      <c r="E35" s="568"/>
      <c r="F35" s="568"/>
      <c r="G35" s="568"/>
      <c r="H35" s="568"/>
      <c r="AJ35" s="26">
        <v>1867</v>
      </c>
      <c r="AK35" s="26">
        <v>1803088</v>
      </c>
      <c r="AL35" s="264">
        <v>43163.3125</v>
      </c>
      <c r="AM35" s="26" t="s">
        <v>481</v>
      </c>
      <c r="AN35" s="26" t="s">
        <v>63</v>
      </c>
      <c r="AO35" s="26" t="s">
        <v>156</v>
      </c>
      <c r="AP35" s="26" t="s">
        <v>159</v>
      </c>
      <c r="AQ35" s="26">
        <v>0</v>
      </c>
      <c r="AR35" s="26">
        <v>90</v>
      </c>
      <c r="AS35" s="26" t="s">
        <v>661</v>
      </c>
      <c r="AT35" s="26" t="s">
        <v>663</v>
      </c>
      <c r="AU35" s="26" t="s">
        <v>63</v>
      </c>
      <c r="AV35" s="26" t="s">
        <v>63</v>
      </c>
      <c r="AW35" s="26" t="s">
        <v>63</v>
      </c>
      <c r="AX35" s="26" t="s">
        <v>63</v>
      </c>
      <c r="AY35" s="26">
        <v>43.987330999999898</v>
      </c>
      <c r="AZ35" s="26">
        <v>-102.224523</v>
      </c>
      <c r="BA35" s="26" t="s">
        <v>208</v>
      </c>
      <c r="BB35" s="26" t="s">
        <v>609</v>
      </c>
      <c r="BC35" s="26" t="s">
        <v>614</v>
      </c>
      <c r="BD35" s="26" t="s">
        <v>615</v>
      </c>
      <c r="BE35" s="26"/>
      <c r="BF35" s="26" t="s">
        <v>68</v>
      </c>
      <c r="BG35" s="26" t="s">
        <v>68</v>
      </c>
      <c r="BH35" s="26" t="s">
        <v>160</v>
      </c>
      <c r="BI35" s="26">
        <v>1</v>
      </c>
      <c r="BJ35" s="26" t="s">
        <v>217</v>
      </c>
    </row>
    <row r="36" spans="3:62" x14ac:dyDescent="0.25">
      <c r="C36" s="568"/>
      <c r="D36" s="568"/>
      <c r="E36" s="568"/>
      <c r="F36" s="568"/>
      <c r="G36" s="568"/>
      <c r="H36" s="568"/>
      <c r="AJ36" s="26">
        <v>1868</v>
      </c>
      <c r="AK36" s="26">
        <v>1802924</v>
      </c>
      <c r="AL36" s="264">
        <v>43162.739583333336</v>
      </c>
      <c r="AM36" s="26" t="s">
        <v>487</v>
      </c>
      <c r="AN36" s="26" t="s">
        <v>63</v>
      </c>
      <c r="AO36" s="26"/>
      <c r="AP36" s="26"/>
      <c r="AQ36" s="26">
        <v>-1</v>
      </c>
      <c r="AR36" s="26">
        <v>73</v>
      </c>
      <c r="AS36" s="26" t="s">
        <v>168</v>
      </c>
      <c r="AT36" s="26" t="s">
        <v>71</v>
      </c>
      <c r="AU36" s="26" t="s">
        <v>63</v>
      </c>
      <c r="AV36" s="26" t="s">
        <v>63</v>
      </c>
      <c r="AW36" s="26" t="s">
        <v>63</v>
      </c>
      <c r="AX36" s="26" t="s">
        <v>63</v>
      </c>
      <c r="AY36" s="26">
        <v>43.249433000000003</v>
      </c>
      <c r="AZ36" s="26">
        <v>-101.513813999999</v>
      </c>
      <c r="BA36" s="26" t="s">
        <v>166</v>
      </c>
      <c r="BB36" s="26" t="s">
        <v>157</v>
      </c>
      <c r="BC36" s="26" t="s">
        <v>167</v>
      </c>
      <c r="BD36" s="26" t="s">
        <v>154</v>
      </c>
      <c r="BE36" s="26"/>
      <c r="BF36" s="26" t="s">
        <v>99</v>
      </c>
      <c r="BG36" s="26" t="s">
        <v>167</v>
      </c>
      <c r="BH36" s="26" t="s">
        <v>99</v>
      </c>
      <c r="BI36" s="26">
        <v>1</v>
      </c>
      <c r="BJ36" s="26" t="s">
        <v>217</v>
      </c>
    </row>
    <row r="37" spans="3:62" x14ac:dyDescent="0.25">
      <c r="AJ37" s="26">
        <v>1869</v>
      </c>
      <c r="AK37" s="26">
        <v>1802988</v>
      </c>
      <c r="AL37" s="264">
        <v>43163.326388888891</v>
      </c>
      <c r="AM37" s="26" t="s">
        <v>481</v>
      </c>
      <c r="AN37" s="26" t="s">
        <v>63</v>
      </c>
      <c r="AO37" s="26" t="s">
        <v>156</v>
      </c>
      <c r="AP37" s="26" t="s">
        <v>159</v>
      </c>
      <c r="AQ37" s="26">
        <v>0</v>
      </c>
      <c r="AR37" s="26">
        <v>90</v>
      </c>
      <c r="AS37" s="26" t="s">
        <v>628</v>
      </c>
      <c r="AT37" s="26" t="s">
        <v>663</v>
      </c>
      <c r="AU37" s="26" t="s">
        <v>63</v>
      </c>
      <c r="AV37" s="26" t="s">
        <v>63</v>
      </c>
      <c r="AW37" s="26" t="s">
        <v>63</v>
      </c>
      <c r="AX37" s="26" t="s">
        <v>63</v>
      </c>
      <c r="AY37" s="26">
        <v>44.106192</v>
      </c>
      <c r="AZ37" s="26">
        <v>-102.633022999999</v>
      </c>
      <c r="BA37" s="26" t="s">
        <v>158</v>
      </c>
      <c r="BB37" s="26" t="s">
        <v>611</v>
      </c>
      <c r="BC37" s="26" t="s">
        <v>68</v>
      </c>
      <c r="BD37" s="26" t="s">
        <v>615</v>
      </c>
      <c r="BE37" s="26"/>
      <c r="BF37" s="26" t="s">
        <v>68</v>
      </c>
      <c r="BG37" s="26" t="s">
        <v>68</v>
      </c>
      <c r="BH37" s="26" t="s">
        <v>175</v>
      </c>
      <c r="BI37" s="26">
        <v>1</v>
      </c>
      <c r="BJ37" s="26" t="s">
        <v>217</v>
      </c>
    </row>
    <row r="38" spans="3:62" x14ac:dyDescent="0.25">
      <c r="C38" t="s">
        <v>1910</v>
      </c>
      <c r="D38" s="3"/>
      <c r="E38" s="3"/>
      <c r="F38" s="3"/>
      <c r="G38" s="3"/>
      <c r="H38" s="3"/>
      <c r="AJ38" s="26">
        <v>1872</v>
      </c>
      <c r="AK38" s="26">
        <v>1803256</v>
      </c>
      <c r="AL38" s="264">
        <v>43162.34097222222</v>
      </c>
      <c r="AM38" s="26" t="s">
        <v>481</v>
      </c>
      <c r="AN38" s="26" t="s">
        <v>63</v>
      </c>
      <c r="AO38" s="26" t="s">
        <v>156</v>
      </c>
      <c r="AP38" s="26" t="s">
        <v>159</v>
      </c>
      <c r="AQ38" s="26">
        <v>0</v>
      </c>
      <c r="AR38" s="26">
        <v>90</v>
      </c>
      <c r="AS38" s="26" t="s">
        <v>638</v>
      </c>
      <c r="AT38" s="26" t="s">
        <v>71</v>
      </c>
      <c r="AU38" s="26" t="s">
        <v>63</v>
      </c>
      <c r="AV38" s="26" t="s">
        <v>69</v>
      </c>
      <c r="AW38" s="26" t="s">
        <v>63</v>
      </c>
      <c r="AX38" s="26" t="s">
        <v>63</v>
      </c>
      <c r="AY38" s="26">
        <v>44.025931</v>
      </c>
      <c r="AZ38" s="26">
        <v>-102.318696</v>
      </c>
      <c r="BA38" s="26" t="s">
        <v>166</v>
      </c>
      <c r="BB38" s="26" t="s">
        <v>609</v>
      </c>
      <c r="BC38" s="26" t="s">
        <v>651</v>
      </c>
      <c r="BD38" s="26" t="s">
        <v>68</v>
      </c>
      <c r="BE38" s="26"/>
      <c r="BF38" s="26" t="s">
        <v>68</v>
      </c>
      <c r="BG38" s="26" t="s">
        <v>68</v>
      </c>
      <c r="BH38" s="26" t="s">
        <v>146</v>
      </c>
      <c r="BI38" s="26">
        <v>1</v>
      </c>
      <c r="BJ38" s="26" t="s">
        <v>217</v>
      </c>
    </row>
    <row r="39" spans="3:62" x14ac:dyDescent="0.25">
      <c r="C39" s="261" t="s">
        <v>580</v>
      </c>
      <c r="D39" s="261" t="s">
        <v>18</v>
      </c>
      <c r="E39" s="261" t="s">
        <v>19</v>
      </c>
      <c r="F39" s="261" t="s">
        <v>20</v>
      </c>
      <c r="G39" s="261" t="s">
        <v>21</v>
      </c>
      <c r="H39" s="261" t="s">
        <v>217</v>
      </c>
      <c r="AJ39" s="26">
        <v>1873</v>
      </c>
      <c r="AK39" s="26">
        <v>1803259</v>
      </c>
      <c r="AL39" s="264">
        <v>43163.3125</v>
      </c>
      <c r="AM39" s="26" t="s">
        <v>481</v>
      </c>
      <c r="AN39" s="26" t="s">
        <v>63</v>
      </c>
      <c r="AO39" s="26" t="s">
        <v>156</v>
      </c>
      <c r="AP39" s="26" t="s">
        <v>159</v>
      </c>
      <c r="AQ39" s="26">
        <v>0</v>
      </c>
      <c r="AR39" s="26">
        <v>90</v>
      </c>
      <c r="AS39" s="26" t="s">
        <v>635</v>
      </c>
      <c r="AT39" s="26" t="s">
        <v>664</v>
      </c>
      <c r="AU39" s="26" t="s">
        <v>63</v>
      </c>
      <c r="AV39" s="26" t="s">
        <v>63</v>
      </c>
      <c r="AW39" s="26" t="s">
        <v>63</v>
      </c>
      <c r="AX39" s="26" t="s">
        <v>63</v>
      </c>
      <c r="AY39" s="26">
        <v>44.020975</v>
      </c>
      <c r="AZ39" s="26">
        <v>-102.311087999999</v>
      </c>
      <c r="BA39" s="26" t="s">
        <v>166</v>
      </c>
      <c r="BB39" s="26" t="s">
        <v>611</v>
      </c>
      <c r="BC39" s="26" t="s">
        <v>614</v>
      </c>
      <c r="BD39" s="26" t="s">
        <v>615</v>
      </c>
      <c r="BE39" s="26"/>
      <c r="BF39" s="26" t="s">
        <v>68</v>
      </c>
      <c r="BG39" s="26" t="s">
        <v>68</v>
      </c>
      <c r="BH39" s="26" t="s">
        <v>146</v>
      </c>
      <c r="BI39" s="26">
        <v>1</v>
      </c>
      <c r="BJ39" s="26" t="s">
        <v>217</v>
      </c>
    </row>
    <row r="40" spans="3:62" x14ac:dyDescent="0.25">
      <c r="C40" s="27">
        <v>1</v>
      </c>
      <c r="D40" s="27">
        <f t="shared" ref="D40:H45" si="0">D23-D$32</f>
        <v>7</v>
      </c>
      <c r="E40" s="27">
        <f t="shared" si="0"/>
        <v>36</v>
      </c>
      <c r="F40" s="27">
        <f t="shared" si="0"/>
        <v>68</v>
      </c>
      <c r="G40" s="27">
        <f t="shared" si="0"/>
        <v>76</v>
      </c>
      <c r="H40" s="27">
        <f t="shared" si="0"/>
        <v>950</v>
      </c>
      <c r="AJ40" s="26">
        <v>1874</v>
      </c>
      <c r="AK40" s="26">
        <v>1803217</v>
      </c>
      <c r="AL40" s="264">
        <v>43160.07916666667</v>
      </c>
      <c r="AM40" s="26" t="s">
        <v>147</v>
      </c>
      <c r="AN40" s="26" t="s">
        <v>63</v>
      </c>
      <c r="AO40" s="26" t="s">
        <v>156</v>
      </c>
      <c r="AP40" s="26" t="s">
        <v>159</v>
      </c>
      <c r="AQ40" s="26">
        <v>0</v>
      </c>
      <c r="AR40" s="26">
        <v>73</v>
      </c>
      <c r="AS40" s="26" t="s">
        <v>149</v>
      </c>
      <c r="AT40" s="26" t="s">
        <v>71</v>
      </c>
      <c r="AU40" s="26" t="s">
        <v>63</v>
      </c>
      <c r="AV40" s="26" t="s">
        <v>63</v>
      </c>
      <c r="AW40" s="26" t="s">
        <v>63</v>
      </c>
      <c r="AX40" s="26" t="s">
        <v>63</v>
      </c>
      <c r="AY40" s="26">
        <v>43.736482000000002</v>
      </c>
      <c r="AZ40" s="26">
        <v>-101.532471</v>
      </c>
      <c r="BA40" s="26" t="s">
        <v>158</v>
      </c>
      <c r="BB40" s="26" t="s">
        <v>157</v>
      </c>
      <c r="BC40" s="26" t="s">
        <v>68</v>
      </c>
      <c r="BD40" s="26" t="s">
        <v>154</v>
      </c>
      <c r="BE40" s="26"/>
      <c r="BF40" s="26" t="s">
        <v>68</v>
      </c>
      <c r="BG40" s="26" t="s">
        <v>62</v>
      </c>
      <c r="BH40" s="26" t="s">
        <v>146</v>
      </c>
      <c r="BI40" s="26">
        <v>1</v>
      </c>
      <c r="BJ40" s="26" t="s">
        <v>21</v>
      </c>
    </row>
    <row r="41" spans="3:62" x14ac:dyDescent="0.25">
      <c r="C41" s="27">
        <v>3</v>
      </c>
      <c r="D41" s="27">
        <f t="shared" si="0"/>
        <v>3</v>
      </c>
      <c r="E41" s="27">
        <f t="shared" si="0"/>
        <v>12</v>
      </c>
      <c r="F41" s="27">
        <f t="shared" si="0"/>
        <v>30</v>
      </c>
      <c r="G41" s="27">
        <f t="shared" si="0"/>
        <v>30</v>
      </c>
      <c r="H41" s="27">
        <f t="shared" si="0"/>
        <v>349</v>
      </c>
      <c r="AJ41" s="26">
        <v>1880</v>
      </c>
      <c r="AK41" s="26">
        <v>1803568</v>
      </c>
      <c r="AL41" s="264">
        <v>43177.915972222225</v>
      </c>
      <c r="AM41" s="26" t="s">
        <v>481</v>
      </c>
      <c r="AN41" s="26" t="s">
        <v>63</v>
      </c>
      <c r="AO41" s="26" t="s">
        <v>156</v>
      </c>
      <c r="AP41" s="26" t="s">
        <v>159</v>
      </c>
      <c r="AQ41" s="26">
        <v>0</v>
      </c>
      <c r="AR41" s="26">
        <v>90</v>
      </c>
      <c r="AS41" s="26" t="s">
        <v>665</v>
      </c>
      <c r="AT41" s="26" t="s">
        <v>663</v>
      </c>
      <c r="AU41" s="26" t="s">
        <v>63</v>
      </c>
      <c r="AV41" s="26" t="s">
        <v>63</v>
      </c>
      <c r="AW41" s="26" t="s">
        <v>63</v>
      </c>
      <c r="AX41" s="26" t="s">
        <v>63</v>
      </c>
      <c r="AY41" s="26">
        <v>44.118327999999899</v>
      </c>
      <c r="AZ41" s="26">
        <v>-102.948404999999</v>
      </c>
      <c r="BA41" s="26" t="s">
        <v>185</v>
      </c>
      <c r="BB41" s="26" t="s">
        <v>609</v>
      </c>
      <c r="BC41" s="26" t="s">
        <v>68</v>
      </c>
      <c r="BD41" s="26" t="s">
        <v>615</v>
      </c>
      <c r="BE41" s="26"/>
      <c r="BF41" s="26" t="s">
        <v>68</v>
      </c>
      <c r="BG41" s="26" t="s">
        <v>68</v>
      </c>
      <c r="BH41" s="26" t="s">
        <v>160</v>
      </c>
      <c r="BI41" s="26">
        <v>1</v>
      </c>
      <c r="BJ41" s="26" t="s">
        <v>217</v>
      </c>
    </row>
    <row r="42" spans="3:62" x14ac:dyDescent="0.25">
      <c r="C42" s="27">
        <v>5</v>
      </c>
      <c r="D42" s="27">
        <f t="shared" si="0"/>
        <v>1</v>
      </c>
      <c r="E42" s="27">
        <f t="shared" si="0"/>
        <v>4</v>
      </c>
      <c r="F42" s="27">
        <f t="shared" si="0"/>
        <v>7</v>
      </c>
      <c r="G42" s="27">
        <f t="shared" si="0"/>
        <v>16</v>
      </c>
      <c r="H42" s="27">
        <f t="shared" si="0"/>
        <v>102</v>
      </c>
      <c r="AJ42" s="26">
        <v>1882</v>
      </c>
      <c r="AK42" s="26">
        <v>1803609</v>
      </c>
      <c r="AL42" s="264">
        <v>43177.934027777781</v>
      </c>
      <c r="AM42" s="26" t="s">
        <v>147</v>
      </c>
      <c r="AN42" s="26" t="s">
        <v>63</v>
      </c>
      <c r="AO42" s="26" t="s">
        <v>156</v>
      </c>
      <c r="AP42" s="26" t="s">
        <v>159</v>
      </c>
      <c r="AQ42" s="26">
        <v>0</v>
      </c>
      <c r="AR42" s="26">
        <v>90</v>
      </c>
      <c r="AS42" s="26" t="s">
        <v>666</v>
      </c>
      <c r="AT42" s="26" t="s">
        <v>613</v>
      </c>
      <c r="AU42" s="26" t="s">
        <v>63</v>
      </c>
      <c r="AV42" s="26" t="s">
        <v>63</v>
      </c>
      <c r="AW42" s="26" t="s">
        <v>63</v>
      </c>
      <c r="AX42" s="26" t="s">
        <v>63</v>
      </c>
      <c r="AY42" s="26">
        <v>43.8724449999999</v>
      </c>
      <c r="AZ42" s="26">
        <v>-101.97203</v>
      </c>
      <c r="BA42" s="26" t="s">
        <v>208</v>
      </c>
      <c r="BB42" s="26" t="s">
        <v>611</v>
      </c>
      <c r="BC42" s="26" t="s">
        <v>667</v>
      </c>
      <c r="BD42" s="26" t="s">
        <v>615</v>
      </c>
      <c r="BE42" s="26"/>
      <c r="BF42" s="26" t="s">
        <v>68</v>
      </c>
      <c r="BG42" s="26" t="s">
        <v>68</v>
      </c>
      <c r="BH42" s="26" t="s">
        <v>160</v>
      </c>
      <c r="BI42" s="26">
        <v>1</v>
      </c>
      <c r="BJ42" s="26" t="s">
        <v>217</v>
      </c>
    </row>
    <row r="43" spans="3:62" x14ac:dyDescent="0.25">
      <c r="C43" s="27">
        <v>7</v>
      </c>
      <c r="D43" s="27">
        <f t="shared" si="0"/>
        <v>4</v>
      </c>
      <c r="E43" s="27">
        <f t="shared" si="0"/>
        <v>32</v>
      </c>
      <c r="F43" s="27">
        <f t="shared" si="0"/>
        <v>60</v>
      </c>
      <c r="G43" s="27">
        <f t="shared" si="0"/>
        <v>61</v>
      </c>
      <c r="H43" s="27">
        <f t="shared" si="0"/>
        <v>851</v>
      </c>
      <c r="AJ43" s="26">
        <v>1883</v>
      </c>
      <c r="AK43" s="26">
        <v>1803610</v>
      </c>
      <c r="AL43" s="264">
        <v>43177.916666666664</v>
      </c>
      <c r="AM43" s="26" t="s">
        <v>147</v>
      </c>
      <c r="AN43" s="26" t="s">
        <v>63</v>
      </c>
      <c r="AO43" s="26" t="s">
        <v>156</v>
      </c>
      <c r="AP43" s="26" t="s">
        <v>159</v>
      </c>
      <c r="AQ43" s="26">
        <v>0</v>
      </c>
      <c r="AR43" s="26">
        <v>90</v>
      </c>
      <c r="AS43" s="26" t="s">
        <v>668</v>
      </c>
      <c r="AT43" s="26" t="s">
        <v>613</v>
      </c>
      <c r="AU43" s="26" t="s">
        <v>63</v>
      </c>
      <c r="AV43" s="26" t="s">
        <v>63</v>
      </c>
      <c r="AW43" s="26" t="s">
        <v>63</v>
      </c>
      <c r="AX43" s="26" t="s">
        <v>63</v>
      </c>
      <c r="AY43" s="26">
        <v>43.855307000000003</v>
      </c>
      <c r="AZ43" s="26">
        <v>-101.930757</v>
      </c>
      <c r="BA43" s="26" t="s">
        <v>166</v>
      </c>
      <c r="BB43" s="26" t="s">
        <v>611</v>
      </c>
      <c r="BC43" s="26" t="s">
        <v>614</v>
      </c>
      <c r="BD43" s="26" t="s">
        <v>615</v>
      </c>
      <c r="BE43" s="26"/>
      <c r="BF43" s="26" t="s">
        <v>68</v>
      </c>
      <c r="BG43" s="26" t="s">
        <v>209</v>
      </c>
      <c r="BH43" s="26" t="s">
        <v>160</v>
      </c>
      <c r="BI43" s="26">
        <v>1</v>
      </c>
      <c r="BJ43" s="26" t="s">
        <v>217</v>
      </c>
    </row>
    <row r="44" spans="3:62" x14ac:dyDescent="0.25">
      <c r="C44" s="27">
        <v>9</v>
      </c>
      <c r="D44" s="27">
        <f t="shared" si="0"/>
        <v>1</v>
      </c>
      <c r="E44" s="27">
        <f t="shared" si="0"/>
        <v>11</v>
      </c>
      <c r="F44" s="27">
        <f t="shared" si="0"/>
        <v>29</v>
      </c>
      <c r="G44" s="27">
        <f t="shared" si="0"/>
        <v>26</v>
      </c>
      <c r="H44" s="27">
        <f t="shared" si="0"/>
        <v>332</v>
      </c>
      <c r="AJ44" s="26">
        <v>1884</v>
      </c>
      <c r="AK44" s="26">
        <v>1803634</v>
      </c>
      <c r="AL44" s="264">
        <v>43178.488194444442</v>
      </c>
      <c r="AM44" s="26" t="s">
        <v>481</v>
      </c>
      <c r="AN44" s="26" t="s">
        <v>63</v>
      </c>
      <c r="AO44" s="26" t="s">
        <v>156</v>
      </c>
      <c r="AP44" s="26" t="s">
        <v>159</v>
      </c>
      <c r="AQ44" s="26">
        <v>0</v>
      </c>
      <c r="AR44" s="26">
        <v>90</v>
      </c>
      <c r="AS44" s="26" t="s">
        <v>669</v>
      </c>
      <c r="AT44" s="26" t="s">
        <v>74</v>
      </c>
      <c r="AU44" s="26" t="s">
        <v>63</v>
      </c>
      <c r="AV44" s="26" t="s">
        <v>63</v>
      </c>
      <c r="AW44" s="26" t="s">
        <v>63</v>
      </c>
      <c r="AX44" s="26" t="s">
        <v>63</v>
      </c>
      <c r="AY44" s="26">
        <v>44.118234000000001</v>
      </c>
      <c r="AZ44" s="26">
        <v>-102.999602999999</v>
      </c>
      <c r="BA44" s="26" t="s">
        <v>166</v>
      </c>
      <c r="BB44" s="26" t="s">
        <v>609</v>
      </c>
      <c r="BC44" s="26" t="s">
        <v>68</v>
      </c>
      <c r="BD44" s="26" t="s">
        <v>615</v>
      </c>
      <c r="BE44" s="26"/>
      <c r="BF44" s="26" t="s">
        <v>68</v>
      </c>
      <c r="BG44" s="26" t="s">
        <v>68</v>
      </c>
      <c r="BH44" s="26" t="s">
        <v>160</v>
      </c>
      <c r="BI44" s="26">
        <v>1</v>
      </c>
      <c r="BJ44" s="26" t="s">
        <v>217</v>
      </c>
    </row>
    <row r="45" spans="3:62" x14ac:dyDescent="0.25">
      <c r="C45" s="27">
        <v>11</v>
      </c>
      <c r="D45" s="27">
        <f t="shared" si="0"/>
        <v>0</v>
      </c>
      <c r="E45" s="27">
        <f t="shared" si="0"/>
        <v>3</v>
      </c>
      <c r="F45" s="27">
        <f t="shared" si="0"/>
        <v>5</v>
      </c>
      <c r="G45" s="27">
        <f t="shared" si="0"/>
        <v>8</v>
      </c>
      <c r="H45" s="27">
        <f t="shared" si="0"/>
        <v>66</v>
      </c>
      <c r="AJ45" s="26">
        <v>1885</v>
      </c>
      <c r="AK45" s="26">
        <v>1803758</v>
      </c>
      <c r="AL45" s="264">
        <v>43179.645833333336</v>
      </c>
      <c r="AM45" s="26" t="s">
        <v>487</v>
      </c>
      <c r="AN45" s="26" t="s">
        <v>63</v>
      </c>
      <c r="AO45" s="26" t="s">
        <v>156</v>
      </c>
      <c r="AP45" s="26" t="s">
        <v>159</v>
      </c>
      <c r="AQ45" s="26">
        <v>0</v>
      </c>
      <c r="AR45" s="26">
        <v>18</v>
      </c>
      <c r="AS45" s="26" t="s">
        <v>628</v>
      </c>
      <c r="AT45" s="26" t="s">
        <v>71</v>
      </c>
      <c r="AU45" s="26" t="s">
        <v>63</v>
      </c>
      <c r="AV45" s="26" t="s">
        <v>63</v>
      </c>
      <c r="AW45" s="26" t="s">
        <v>63</v>
      </c>
      <c r="AX45" s="26" t="s">
        <v>63</v>
      </c>
      <c r="AY45" s="26">
        <v>43.172170000000001</v>
      </c>
      <c r="AZ45" s="26">
        <v>-101.734391</v>
      </c>
      <c r="BA45" s="26" t="s">
        <v>486</v>
      </c>
      <c r="BB45" s="26" t="s">
        <v>672</v>
      </c>
      <c r="BC45" s="26" t="s">
        <v>659</v>
      </c>
      <c r="BD45" s="26" t="s">
        <v>68</v>
      </c>
      <c r="BE45" s="26"/>
      <c r="BF45" s="26" t="s">
        <v>68</v>
      </c>
      <c r="BG45" s="26" t="s">
        <v>68</v>
      </c>
      <c r="BH45" s="26" t="s">
        <v>175</v>
      </c>
      <c r="BI45" s="26">
        <v>1</v>
      </c>
      <c r="BJ45" s="26" t="s">
        <v>217</v>
      </c>
    </row>
    <row r="46" spans="3:62" x14ac:dyDescent="0.25">
      <c r="AJ46" s="26">
        <v>1887</v>
      </c>
      <c r="AK46" s="26">
        <v>1803843</v>
      </c>
      <c r="AL46" s="264">
        <v>43186.873611111114</v>
      </c>
      <c r="AM46" s="26" t="s">
        <v>147</v>
      </c>
      <c r="AN46" s="26" t="s">
        <v>63</v>
      </c>
      <c r="AO46" s="26"/>
      <c r="AP46" s="26"/>
      <c r="AQ46" s="26">
        <v>-1</v>
      </c>
      <c r="AR46" s="26">
        <v>73</v>
      </c>
      <c r="AS46" s="26" t="s">
        <v>168</v>
      </c>
      <c r="AT46" s="26" t="s">
        <v>71</v>
      </c>
      <c r="AU46" s="26" t="s">
        <v>63</v>
      </c>
      <c r="AV46" s="26" t="s">
        <v>63</v>
      </c>
      <c r="AW46" s="26" t="s">
        <v>63</v>
      </c>
      <c r="AX46" s="26" t="s">
        <v>63</v>
      </c>
      <c r="AY46" s="26">
        <v>43.583858999999897</v>
      </c>
      <c r="AZ46" s="26">
        <v>-101.520989999999</v>
      </c>
      <c r="BA46" s="26" t="s">
        <v>166</v>
      </c>
      <c r="BB46" s="26" t="s">
        <v>165</v>
      </c>
      <c r="BC46" s="26" t="s">
        <v>167</v>
      </c>
      <c r="BD46" s="26" t="s">
        <v>154</v>
      </c>
      <c r="BE46" s="26"/>
      <c r="BF46" s="26" t="s">
        <v>99</v>
      </c>
      <c r="BG46" s="26" t="s">
        <v>167</v>
      </c>
      <c r="BH46" s="26" t="s">
        <v>99</v>
      </c>
      <c r="BI46" s="26">
        <v>1</v>
      </c>
      <c r="BJ46" s="26" t="s">
        <v>217</v>
      </c>
    </row>
    <row r="47" spans="3:62" x14ac:dyDescent="0.25">
      <c r="AJ47" s="26">
        <v>1888</v>
      </c>
      <c r="AK47" s="26">
        <v>1803968</v>
      </c>
      <c r="AL47" s="264">
        <v>43178.488194444442</v>
      </c>
      <c r="AM47" s="26" t="s">
        <v>481</v>
      </c>
      <c r="AN47" s="26" t="s">
        <v>63</v>
      </c>
      <c r="AO47" s="26" t="s">
        <v>156</v>
      </c>
      <c r="AP47" s="26" t="s">
        <v>159</v>
      </c>
      <c r="AQ47" s="26">
        <v>0</v>
      </c>
      <c r="AR47" s="26">
        <v>90</v>
      </c>
      <c r="AS47" s="26" t="s">
        <v>669</v>
      </c>
      <c r="AT47" s="26" t="s">
        <v>74</v>
      </c>
      <c r="AU47" s="26" t="s">
        <v>63</v>
      </c>
      <c r="AV47" s="26" t="s">
        <v>63</v>
      </c>
      <c r="AW47" s="26" t="s">
        <v>63</v>
      </c>
      <c r="AX47" s="26" t="s">
        <v>63</v>
      </c>
      <c r="AY47" s="26">
        <v>44.118346000000003</v>
      </c>
      <c r="AZ47" s="26">
        <v>-102.992181</v>
      </c>
      <c r="BA47" s="26" t="s">
        <v>166</v>
      </c>
      <c r="BB47" s="26" t="s">
        <v>609</v>
      </c>
      <c r="BC47" s="26" t="s">
        <v>68</v>
      </c>
      <c r="BD47" s="26" t="s">
        <v>615</v>
      </c>
      <c r="BE47" s="26"/>
      <c r="BF47" s="26" t="s">
        <v>68</v>
      </c>
      <c r="BG47" s="26" t="s">
        <v>68</v>
      </c>
      <c r="BH47" s="26" t="s">
        <v>160</v>
      </c>
      <c r="BI47" s="26">
        <v>1</v>
      </c>
      <c r="BJ47" s="26" t="s">
        <v>217</v>
      </c>
    </row>
    <row r="48" spans="3:62" x14ac:dyDescent="0.25">
      <c r="AJ48" s="26">
        <v>1889</v>
      </c>
      <c r="AK48" s="26">
        <v>1803861</v>
      </c>
      <c r="AL48" s="264">
        <v>43188.34375</v>
      </c>
      <c r="AM48" s="26" t="s">
        <v>481</v>
      </c>
      <c r="AN48" s="26" t="s">
        <v>63</v>
      </c>
      <c r="AO48" s="26" t="s">
        <v>156</v>
      </c>
      <c r="AP48" s="26" t="s">
        <v>159</v>
      </c>
      <c r="AQ48" s="26">
        <v>0</v>
      </c>
      <c r="AR48" s="26">
        <v>90</v>
      </c>
      <c r="AS48" s="26" t="s">
        <v>673</v>
      </c>
      <c r="AT48" s="26" t="s">
        <v>674</v>
      </c>
      <c r="AU48" s="26" t="s">
        <v>63</v>
      </c>
      <c r="AV48" s="26" t="s">
        <v>63</v>
      </c>
      <c r="AW48" s="26" t="s">
        <v>63</v>
      </c>
      <c r="AX48" s="26" t="s">
        <v>63</v>
      </c>
      <c r="AY48" s="26">
        <v>44.031984999999899</v>
      </c>
      <c r="AZ48" s="26">
        <v>-102.335536</v>
      </c>
      <c r="BA48" s="26" t="s">
        <v>166</v>
      </c>
      <c r="BB48" s="26" t="s">
        <v>609</v>
      </c>
      <c r="BC48" s="26" t="s">
        <v>614</v>
      </c>
      <c r="BD48" s="26" t="s">
        <v>615</v>
      </c>
      <c r="BE48" s="26"/>
      <c r="BF48" s="26" t="s">
        <v>675</v>
      </c>
      <c r="BG48" s="26" t="s">
        <v>68</v>
      </c>
      <c r="BH48" s="26" t="s">
        <v>146</v>
      </c>
      <c r="BI48" s="26">
        <v>1</v>
      </c>
      <c r="BJ48" s="26" t="s">
        <v>217</v>
      </c>
    </row>
    <row r="49" spans="36:62" x14ac:dyDescent="0.25">
      <c r="AJ49" s="26">
        <v>1890</v>
      </c>
      <c r="AK49" s="26">
        <v>1804123</v>
      </c>
      <c r="AL49" s="264">
        <v>43192.780555555553</v>
      </c>
      <c r="AM49" s="26" t="s">
        <v>481</v>
      </c>
      <c r="AN49" s="26" t="s">
        <v>63</v>
      </c>
      <c r="AO49" s="26" t="s">
        <v>156</v>
      </c>
      <c r="AP49" s="26" t="s">
        <v>159</v>
      </c>
      <c r="AQ49" s="26">
        <v>0</v>
      </c>
      <c r="AR49" s="26">
        <v>90</v>
      </c>
      <c r="AS49" s="26" t="s">
        <v>201</v>
      </c>
      <c r="AT49" s="26" t="s">
        <v>676</v>
      </c>
      <c r="AU49" s="26" t="s">
        <v>69</v>
      </c>
      <c r="AV49" s="26" t="s">
        <v>63</v>
      </c>
      <c r="AW49" s="26" t="s">
        <v>63</v>
      </c>
      <c r="AX49" s="26" t="s">
        <v>63</v>
      </c>
      <c r="AY49" s="26">
        <v>44.103641000000003</v>
      </c>
      <c r="AZ49" s="26">
        <v>-102.76945000000001</v>
      </c>
      <c r="BA49" s="26" t="s">
        <v>185</v>
      </c>
      <c r="BB49" s="26" t="s">
        <v>609</v>
      </c>
      <c r="BC49" s="26" t="s">
        <v>620</v>
      </c>
      <c r="BD49" s="26" t="s">
        <v>615</v>
      </c>
      <c r="BE49" s="26"/>
      <c r="BF49" s="26" t="s">
        <v>68</v>
      </c>
      <c r="BG49" s="26" t="s">
        <v>68</v>
      </c>
      <c r="BH49" s="26" t="s">
        <v>146</v>
      </c>
      <c r="BI49" s="26">
        <v>1</v>
      </c>
      <c r="BJ49" s="26" t="s">
        <v>217</v>
      </c>
    </row>
    <row r="50" spans="36:62" x14ac:dyDescent="0.25">
      <c r="AJ50" s="26">
        <v>1891</v>
      </c>
      <c r="AK50" s="26">
        <v>1804125</v>
      </c>
      <c r="AL50" s="264">
        <v>43195.309027777781</v>
      </c>
      <c r="AM50" s="26" t="s">
        <v>481</v>
      </c>
      <c r="AN50" s="26" t="s">
        <v>63</v>
      </c>
      <c r="AO50" s="26" t="s">
        <v>156</v>
      </c>
      <c r="AP50" s="26" t="s">
        <v>159</v>
      </c>
      <c r="AQ50" s="26">
        <v>0</v>
      </c>
      <c r="AR50" s="26">
        <v>90</v>
      </c>
      <c r="AS50" s="26" t="s">
        <v>628</v>
      </c>
      <c r="AT50" s="26" t="s">
        <v>74</v>
      </c>
      <c r="AU50" s="26" t="s">
        <v>63</v>
      </c>
      <c r="AV50" s="26" t="s">
        <v>63</v>
      </c>
      <c r="AW50" s="26" t="s">
        <v>63</v>
      </c>
      <c r="AX50" s="26" t="s">
        <v>63</v>
      </c>
      <c r="AY50" s="26">
        <v>44.102145999999898</v>
      </c>
      <c r="AZ50" s="26">
        <v>-103.143362999999</v>
      </c>
      <c r="BA50" s="26" t="s">
        <v>166</v>
      </c>
      <c r="BB50" s="26" t="s">
        <v>609</v>
      </c>
      <c r="BC50" s="26" t="s">
        <v>678</v>
      </c>
      <c r="BD50" s="26" t="s">
        <v>615</v>
      </c>
      <c r="BE50" s="26" t="s">
        <v>677</v>
      </c>
      <c r="BF50" s="26" t="s">
        <v>68</v>
      </c>
      <c r="BG50" s="26" t="s">
        <v>68</v>
      </c>
      <c r="BH50" s="26" t="s">
        <v>175</v>
      </c>
      <c r="BI50" s="26">
        <v>1</v>
      </c>
      <c r="BJ50" s="26" t="s">
        <v>21</v>
      </c>
    </row>
    <row r="51" spans="36:62" x14ac:dyDescent="0.25">
      <c r="AJ51" s="26">
        <v>1893</v>
      </c>
      <c r="AK51" s="26">
        <v>1804129</v>
      </c>
      <c r="AL51" s="264">
        <v>43189.831250000003</v>
      </c>
      <c r="AM51" s="26" t="s">
        <v>481</v>
      </c>
      <c r="AN51" s="26" t="s">
        <v>63</v>
      </c>
      <c r="AO51" s="26" t="s">
        <v>156</v>
      </c>
      <c r="AP51" s="26" t="s">
        <v>159</v>
      </c>
      <c r="AQ51" s="26">
        <v>0</v>
      </c>
      <c r="AR51" s="26">
        <v>90</v>
      </c>
      <c r="AS51" s="26" t="s">
        <v>188</v>
      </c>
      <c r="AT51" s="26" t="s">
        <v>619</v>
      </c>
      <c r="AU51" s="26" t="s">
        <v>63</v>
      </c>
      <c r="AV51" s="26" t="s">
        <v>63</v>
      </c>
      <c r="AW51" s="26" t="s">
        <v>63</v>
      </c>
      <c r="AX51" s="26" t="s">
        <v>63</v>
      </c>
      <c r="AY51" s="26">
        <v>44.118029999999898</v>
      </c>
      <c r="AZ51" s="26">
        <v>-103.02715600000001</v>
      </c>
      <c r="BA51" s="26" t="s">
        <v>208</v>
      </c>
      <c r="BB51" s="26" t="s">
        <v>609</v>
      </c>
      <c r="BC51" s="26" t="s">
        <v>68</v>
      </c>
      <c r="BD51" s="26" t="s">
        <v>68</v>
      </c>
      <c r="BE51" s="26"/>
      <c r="BF51" s="26" t="s">
        <v>68</v>
      </c>
      <c r="BG51" s="26" t="s">
        <v>68</v>
      </c>
      <c r="BH51" s="26" t="s">
        <v>146</v>
      </c>
      <c r="BI51" s="26">
        <v>1</v>
      </c>
      <c r="BJ51" s="26" t="s">
        <v>217</v>
      </c>
    </row>
    <row r="52" spans="36:62" x14ac:dyDescent="0.25">
      <c r="AJ52" s="26">
        <v>1896</v>
      </c>
      <c r="AK52" s="26">
        <v>1804219</v>
      </c>
      <c r="AL52" s="264">
        <v>43193.180555555555</v>
      </c>
      <c r="AM52" s="26" t="s">
        <v>481</v>
      </c>
      <c r="AN52" s="26" t="s">
        <v>63</v>
      </c>
      <c r="AO52" s="26" t="s">
        <v>156</v>
      </c>
      <c r="AP52" s="26" t="s">
        <v>159</v>
      </c>
      <c r="AQ52" s="26">
        <v>0</v>
      </c>
      <c r="AR52" s="26">
        <v>90</v>
      </c>
      <c r="AS52" s="26" t="s">
        <v>201</v>
      </c>
      <c r="AT52" s="26" t="s">
        <v>679</v>
      </c>
      <c r="AU52" s="26" t="s">
        <v>63</v>
      </c>
      <c r="AV52" s="26" t="s">
        <v>63</v>
      </c>
      <c r="AW52" s="26" t="s">
        <v>63</v>
      </c>
      <c r="AX52" s="26" t="s">
        <v>63</v>
      </c>
      <c r="AY52" s="26">
        <v>44.030866000000003</v>
      </c>
      <c r="AZ52" s="26">
        <v>-102.338162999999</v>
      </c>
      <c r="BA52" s="26" t="s">
        <v>208</v>
      </c>
      <c r="BB52" s="26" t="s">
        <v>611</v>
      </c>
      <c r="BC52" s="26" t="s">
        <v>680</v>
      </c>
      <c r="BD52" s="26" t="s">
        <v>615</v>
      </c>
      <c r="BE52" s="26"/>
      <c r="BF52" s="26" t="s">
        <v>68</v>
      </c>
      <c r="BG52" s="26" t="s">
        <v>68</v>
      </c>
      <c r="BH52" s="26" t="s">
        <v>146</v>
      </c>
      <c r="BI52" s="26">
        <v>1</v>
      </c>
      <c r="BJ52" s="26" t="s">
        <v>19</v>
      </c>
    </row>
    <row r="53" spans="36:62" x14ac:dyDescent="0.25">
      <c r="AJ53" s="26">
        <v>1897</v>
      </c>
      <c r="AK53" s="26">
        <v>1804220</v>
      </c>
      <c r="AL53" s="264">
        <v>43195.243750000001</v>
      </c>
      <c r="AM53" s="26" t="s">
        <v>481</v>
      </c>
      <c r="AN53" s="26" t="s">
        <v>63</v>
      </c>
      <c r="AO53" s="26" t="s">
        <v>156</v>
      </c>
      <c r="AP53" s="26" t="s">
        <v>159</v>
      </c>
      <c r="AQ53" s="26">
        <v>0</v>
      </c>
      <c r="AR53" s="26">
        <v>90</v>
      </c>
      <c r="AS53" s="26" t="s">
        <v>628</v>
      </c>
      <c r="AT53" s="26" t="s">
        <v>613</v>
      </c>
      <c r="AU53" s="26" t="s">
        <v>63</v>
      </c>
      <c r="AV53" s="26" t="s">
        <v>63</v>
      </c>
      <c r="AW53" s="26" t="s">
        <v>63</v>
      </c>
      <c r="AX53" s="26" t="s">
        <v>63</v>
      </c>
      <c r="AY53" s="26">
        <v>44.107523999999898</v>
      </c>
      <c r="AZ53" s="26">
        <v>-103.130719999999</v>
      </c>
      <c r="BA53" s="26" t="s">
        <v>489</v>
      </c>
      <c r="BB53" s="26" t="s">
        <v>611</v>
      </c>
      <c r="BC53" s="26" t="s">
        <v>678</v>
      </c>
      <c r="BD53" s="26" t="s">
        <v>681</v>
      </c>
      <c r="BE53" s="26" t="s">
        <v>161</v>
      </c>
      <c r="BF53" s="26" t="s">
        <v>68</v>
      </c>
      <c r="BG53" s="26" t="s">
        <v>68</v>
      </c>
      <c r="BH53" s="26" t="s">
        <v>175</v>
      </c>
      <c r="BI53" s="26">
        <v>1</v>
      </c>
      <c r="BJ53" s="26" t="s">
        <v>217</v>
      </c>
    </row>
    <row r="54" spans="36:62" x14ac:dyDescent="0.25">
      <c r="AJ54" s="26">
        <v>1898</v>
      </c>
      <c r="AK54" s="26">
        <v>1804171</v>
      </c>
      <c r="AL54" s="264">
        <v>43195.236805555556</v>
      </c>
      <c r="AM54" s="26" t="s">
        <v>481</v>
      </c>
      <c r="AN54" s="26" t="s">
        <v>63</v>
      </c>
      <c r="AO54" s="26" t="s">
        <v>156</v>
      </c>
      <c r="AP54" s="26" t="s">
        <v>159</v>
      </c>
      <c r="AQ54" s="26">
        <v>0</v>
      </c>
      <c r="AR54" s="26">
        <v>90</v>
      </c>
      <c r="AS54" s="26" t="s">
        <v>682</v>
      </c>
      <c r="AT54" s="26" t="s">
        <v>71</v>
      </c>
      <c r="AU54" s="26" t="s">
        <v>63</v>
      </c>
      <c r="AV54" s="26" t="s">
        <v>63</v>
      </c>
      <c r="AW54" s="26" t="s">
        <v>63</v>
      </c>
      <c r="AX54" s="26" t="s">
        <v>63</v>
      </c>
      <c r="AY54" s="26">
        <v>44.108316000000002</v>
      </c>
      <c r="AZ54" s="26">
        <v>-103.12982100000001</v>
      </c>
      <c r="BA54" s="26" t="s">
        <v>166</v>
      </c>
      <c r="BB54" s="26" t="s">
        <v>609</v>
      </c>
      <c r="BC54" s="26" t="s">
        <v>68</v>
      </c>
      <c r="BD54" s="26" t="s">
        <v>615</v>
      </c>
      <c r="BE54" s="26"/>
      <c r="BF54" s="26" t="s">
        <v>68</v>
      </c>
      <c r="BG54" s="26" t="s">
        <v>68</v>
      </c>
      <c r="BH54" s="26" t="s">
        <v>146</v>
      </c>
      <c r="BI54" s="26">
        <v>1</v>
      </c>
      <c r="BJ54" s="26" t="s">
        <v>217</v>
      </c>
    </row>
    <row r="55" spans="36:62" x14ac:dyDescent="0.25">
      <c r="AJ55" s="26">
        <v>1899</v>
      </c>
      <c r="AK55" s="26">
        <v>1804175</v>
      </c>
      <c r="AL55" s="264">
        <v>43197.366666666669</v>
      </c>
      <c r="AM55" s="26" t="s">
        <v>481</v>
      </c>
      <c r="AN55" s="26" t="s">
        <v>63</v>
      </c>
      <c r="AO55" s="26" t="s">
        <v>156</v>
      </c>
      <c r="AP55" s="26" t="s">
        <v>159</v>
      </c>
      <c r="AQ55" s="26">
        <v>0</v>
      </c>
      <c r="AR55" s="26">
        <v>90</v>
      </c>
      <c r="AS55" s="26" t="s">
        <v>684</v>
      </c>
      <c r="AT55" s="26" t="s">
        <v>71</v>
      </c>
      <c r="AU55" s="26" t="s">
        <v>63</v>
      </c>
      <c r="AV55" s="26" t="s">
        <v>69</v>
      </c>
      <c r="AW55" s="26" t="s">
        <v>63</v>
      </c>
      <c r="AX55" s="26" t="s">
        <v>63</v>
      </c>
      <c r="AY55" s="26">
        <v>44.041384999999899</v>
      </c>
      <c r="AZ55" s="26">
        <v>-102.351551</v>
      </c>
      <c r="BA55" s="26" t="s">
        <v>158</v>
      </c>
      <c r="BB55" s="26" t="s">
        <v>611</v>
      </c>
      <c r="BC55" s="26" t="s">
        <v>685</v>
      </c>
      <c r="BD55" s="26" t="s">
        <v>68</v>
      </c>
      <c r="BE55" s="26"/>
      <c r="BF55" s="26" t="s">
        <v>68</v>
      </c>
      <c r="BG55" s="26" t="s">
        <v>68</v>
      </c>
      <c r="BH55" s="26" t="s">
        <v>146</v>
      </c>
      <c r="BI55" s="26">
        <v>1</v>
      </c>
      <c r="BJ55" s="26" t="s">
        <v>19</v>
      </c>
    </row>
    <row r="56" spans="36:62" x14ac:dyDescent="0.25">
      <c r="AJ56" s="26">
        <v>1902</v>
      </c>
      <c r="AK56" s="26">
        <v>1804418</v>
      </c>
      <c r="AL56" s="264">
        <v>43189.371527777781</v>
      </c>
      <c r="AM56" s="26" t="s">
        <v>487</v>
      </c>
      <c r="AN56" s="26" t="s">
        <v>63</v>
      </c>
      <c r="AO56" s="26" t="s">
        <v>214</v>
      </c>
      <c r="AP56" s="26" t="s">
        <v>686</v>
      </c>
      <c r="AQ56" s="26">
        <v>0</v>
      </c>
      <c r="AR56" s="26">
        <v>73</v>
      </c>
      <c r="AS56" s="26" t="s">
        <v>628</v>
      </c>
      <c r="AT56" s="26" t="s">
        <v>71</v>
      </c>
      <c r="AU56" s="26" t="s">
        <v>63</v>
      </c>
      <c r="AV56" s="26" t="s">
        <v>63</v>
      </c>
      <c r="AW56" s="26" t="s">
        <v>63</v>
      </c>
      <c r="AX56" s="26" t="s">
        <v>63</v>
      </c>
      <c r="AY56" s="26">
        <v>43.225296</v>
      </c>
      <c r="AZ56" s="26">
        <v>-101.513835</v>
      </c>
      <c r="BA56" s="26" t="s">
        <v>490</v>
      </c>
      <c r="BB56" s="26" t="s">
        <v>165</v>
      </c>
      <c r="BC56" s="26" t="s">
        <v>687</v>
      </c>
      <c r="BD56" s="26" t="s">
        <v>68</v>
      </c>
      <c r="BE56" s="26"/>
      <c r="BF56" s="26" t="s">
        <v>68</v>
      </c>
      <c r="BG56" s="26" t="s">
        <v>68</v>
      </c>
      <c r="BH56" s="26" t="s">
        <v>688</v>
      </c>
      <c r="BI56" s="26">
        <v>1</v>
      </c>
      <c r="BJ56" s="26" t="s">
        <v>18</v>
      </c>
    </row>
    <row r="57" spans="36:62" x14ac:dyDescent="0.25">
      <c r="AJ57" s="26">
        <v>1904</v>
      </c>
      <c r="AK57" s="26">
        <v>1804554</v>
      </c>
      <c r="AL57" s="264">
        <v>43200.870833333334</v>
      </c>
      <c r="AM57" s="26" t="s">
        <v>481</v>
      </c>
      <c r="AN57" s="26" t="s">
        <v>63</v>
      </c>
      <c r="AO57" s="26"/>
      <c r="AP57" s="26"/>
      <c r="AQ57" s="26">
        <v>-1</v>
      </c>
      <c r="AR57" s="26">
        <v>90</v>
      </c>
      <c r="AS57" s="26" t="s">
        <v>168</v>
      </c>
      <c r="AT57" s="26" t="s">
        <v>71</v>
      </c>
      <c r="AU57" s="26" t="s">
        <v>63</v>
      </c>
      <c r="AV57" s="26" t="s">
        <v>63</v>
      </c>
      <c r="AW57" s="26" t="s">
        <v>63</v>
      </c>
      <c r="AX57" s="26" t="s">
        <v>63</v>
      </c>
      <c r="AY57" s="26">
        <v>44.022689999999898</v>
      </c>
      <c r="AZ57" s="26">
        <v>-102.302617999999</v>
      </c>
      <c r="BA57" s="26" t="s">
        <v>158</v>
      </c>
      <c r="BB57" s="26" t="s">
        <v>609</v>
      </c>
      <c r="BC57" s="26" t="s">
        <v>167</v>
      </c>
      <c r="BD57" s="26" t="s">
        <v>154</v>
      </c>
      <c r="BE57" s="26"/>
      <c r="BF57" s="26" t="s">
        <v>99</v>
      </c>
      <c r="BG57" s="26" t="s">
        <v>167</v>
      </c>
      <c r="BH57" s="26" t="s">
        <v>99</v>
      </c>
      <c r="BI57" s="26">
        <v>1</v>
      </c>
      <c r="BJ57" s="26" t="s">
        <v>217</v>
      </c>
    </row>
    <row r="58" spans="36:62" x14ac:dyDescent="0.25">
      <c r="AJ58" s="26">
        <v>1910</v>
      </c>
      <c r="AK58" s="26">
        <v>1804973</v>
      </c>
      <c r="AL58" s="264">
        <v>43210.827777777777</v>
      </c>
      <c r="AM58" s="26" t="s">
        <v>481</v>
      </c>
      <c r="AN58" s="26" t="s">
        <v>63</v>
      </c>
      <c r="AO58" s="26"/>
      <c r="AP58" s="26"/>
      <c r="AQ58" s="26">
        <v>-1</v>
      </c>
      <c r="AR58" s="26">
        <v>90</v>
      </c>
      <c r="AS58" s="26" t="s">
        <v>168</v>
      </c>
      <c r="AT58" s="26" t="s">
        <v>71</v>
      </c>
      <c r="AU58" s="26" t="s">
        <v>63</v>
      </c>
      <c r="AV58" s="26" t="s">
        <v>63</v>
      </c>
      <c r="AW58" s="26" t="s">
        <v>63</v>
      </c>
      <c r="AX58" s="26" t="s">
        <v>63</v>
      </c>
      <c r="AY58" s="26">
        <v>44.068314999999899</v>
      </c>
      <c r="AZ58" s="26">
        <v>-102.412172999999</v>
      </c>
      <c r="BA58" s="26" t="s">
        <v>491</v>
      </c>
      <c r="BB58" s="26" t="s">
        <v>611</v>
      </c>
      <c r="BC58" s="26" t="s">
        <v>167</v>
      </c>
      <c r="BD58" s="26" t="s">
        <v>154</v>
      </c>
      <c r="BE58" s="26"/>
      <c r="BF58" s="26" t="s">
        <v>99</v>
      </c>
      <c r="BG58" s="26" t="s">
        <v>167</v>
      </c>
      <c r="BH58" s="26" t="s">
        <v>99</v>
      </c>
      <c r="BI58" s="26">
        <v>1</v>
      </c>
      <c r="BJ58" s="26" t="s">
        <v>217</v>
      </c>
    </row>
    <row r="59" spans="36:62" x14ac:dyDescent="0.25">
      <c r="AJ59" s="26">
        <v>1911</v>
      </c>
      <c r="AK59" s="26">
        <v>1804974</v>
      </c>
      <c r="AL59" s="264">
        <v>43219.862500000003</v>
      </c>
      <c r="AM59" s="26" t="s">
        <v>481</v>
      </c>
      <c r="AN59" s="26" t="s">
        <v>63</v>
      </c>
      <c r="AO59" s="26"/>
      <c r="AP59" s="26"/>
      <c r="AQ59" s="26">
        <v>-1</v>
      </c>
      <c r="AR59" s="26">
        <v>90</v>
      </c>
      <c r="AS59" s="26" t="s">
        <v>168</v>
      </c>
      <c r="AT59" s="26" t="s">
        <v>74</v>
      </c>
      <c r="AU59" s="26" t="s">
        <v>63</v>
      </c>
      <c r="AV59" s="26" t="s">
        <v>63</v>
      </c>
      <c r="AW59" s="26" t="s">
        <v>63</v>
      </c>
      <c r="AX59" s="26" t="s">
        <v>63</v>
      </c>
      <c r="AY59" s="26">
        <v>44.104435000000002</v>
      </c>
      <c r="AZ59" s="26">
        <v>-102.613185</v>
      </c>
      <c r="BA59" s="26" t="s">
        <v>158</v>
      </c>
      <c r="BB59" s="26" t="s">
        <v>609</v>
      </c>
      <c r="BC59" s="26" t="s">
        <v>167</v>
      </c>
      <c r="BD59" s="26" t="s">
        <v>154</v>
      </c>
      <c r="BE59" s="26"/>
      <c r="BF59" s="26" t="s">
        <v>99</v>
      </c>
      <c r="BG59" s="26" t="s">
        <v>167</v>
      </c>
      <c r="BH59" s="26" t="s">
        <v>99</v>
      </c>
      <c r="BI59" s="26">
        <v>1</v>
      </c>
      <c r="BJ59" s="26" t="s">
        <v>217</v>
      </c>
    </row>
    <row r="60" spans="36:62" x14ac:dyDescent="0.25">
      <c r="AJ60" s="26">
        <v>1912</v>
      </c>
      <c r="AK60" s="26">
        <v>1804958</v>
      </c>
      <c r="AL60" s="264">
        <v>43175.59375</v>
      </c>
      <c r="AM60" s="26" t="s">
        <v>147</v>
      </c>
      <c r="AN60" s="26" t="s">
        <v>63</v>
      </c>
      <c r="AO60" s="26" t="s">
        <v>156</v>
      </c>
      <c r="AP60" s="26" t="s">
        <v>686</v>
      </c>
      <c r="AQ60" s="26">
        <v>0</v>
      </c>
      <c r="AR60" s="26">
        <v>73</v>
      </c>
      <c r="AS60" s="26" t="s">
        <v>689</v>
      </c>
      <c r="AT60" s="26" t="s">
        <v>613</v>
      </c>
      <c r="AU60" s="26" t="s">
        <v>63</v>
      </c>
      <c r="AV60" s="26" t="s">
        <v>63</v>
      </c>
      <c r="AW60" s="26" t="s">
        <v>63</v>
      </c>
      <c r="AX60" s="26" t="s">
        <v>63</v>
      </c>
      <c r="AY60" s="26">
        <v>43.839559000000001</v>
      </c>
      <c r="AZ60" s="26">
        <v>-101.523501999999</v>
      </c>
      <c r="BA60" s="26" t="s">
        <v>486</v>
      </c>
      <c r="BB60" s="26" t="s">
        <v>690</v>
      </c>
      <c r="BC60" s="26" t="s">
        <v>691</v>
      </c>
      <c r="BD60" s="26" t="s">
        <v>615</v>
      </c>
      <c r="BE60" s="26"/>
      <c r="BF60" s="26" t="s">
        <v>68</v>
      </c>
      <c r="BG60" s="26" t="s">
        <v>209</v>
      </c>
      <c r="BH60" s="26" t="s">
        <v>175</v>
      </c>
      <c r="BI60" s="26">
        <v>1</v>
      </c>
      <c r="BJ60" s="26" t="s">
        <v>217</v>
      </c>
    </row>
    <row r="61" spans="36:62" x14ac:dyDescent="0.25">
      <c r="AJ61" s="26">
        <v>1917</v>
      </c>
      <c r="AK61" s="26">
        <v>1805069</v>
      </c>
      <c r="AL61" s="264">
        <v>43221.845138888886</v>
      </c>
      <c r="AM61" s="26" t="s">
        <v>481</v>
      </c>
      <c r="AN61" s="26" t="s">
        <v>63</v>
      </c>
      <c r="AO61" s="26"/>
      <c r="AP61" s="26"/>
      <c r="AQ61" s="26">
        <v>-1</v>
      </c>
      <c r="AR61" s="26">
        <v>90</v>
      </c>
      <c r="AS61" s="26" t="s">
        <v>168</v>
      </c>
      <c r="AT61" s="26" t="s">
        <v>74</v>
      </c>
      <c r="AU61" s="26" t="s">
        <v>63</v>
      </c>
      <c r="AV61" s="26" t="s">
        <v>63</v>
      </c>
      <c r="AW61" s="26" t="s">
        <v>63</v>
      </c>
      <c r="AX61" s="26" t="s">
        <v>63</v>
      </c>
      <c r="AY61" s="26">
        <v>44.075077999999898</v>
      </c>
      <c r="AZ61" s="26">
        <v>-102.470586999999</v>
      </c>
      <c r="BA61" s="26" t="s">
        <v>492</v>
      </c>
      <c r="BB61" s="26" t="s">
        <v>609</v>
      </c>
      <c r="BC61" s="26" t="s">
        <v>167</v>
      </c>
      <c r="BD61" s="26" t="s">
        <v>154</v>
      </c>
      <c r="BE61" s="26"/>
      <c r="BF61" s="26" t="s">
        <v>99</v>
      </c>
      <c r="BG61" s="26" t="s">
        <v>167</v>
      </c>
      <c r="BH61" s="26" t="s">
        <v>99</v>
      </c>
      <c r="BI61" s="26">
        <v>1</v>
      </c>
      <c r="BJ61" s="26" t="s">
        <v>217</v>
      </c>
    </row>
    <row r="62" spans="36:62" x14ac:dyDescent="0.25">
      <c r="AJ62" s="26">
        <v>1918</v>
      </c>
      <c r="AK62" s="26">
        <v>1805276</v>
      </c>
      <c r="AL62" s="264">
        <v>43223.741666666669</v>
      </c>
      <c r="AM62" s="26" t="s">
        <v>147</v>
      </c>
      <c r="AN62" s="26" t="s">
        <v>63</v>
      </c>
      <c r="AO62" s="26" t="s">
        <v>156</v>
      </c>
      <c r="AP62" s="26" t="s">
        <v>159</v>
      </c>
      <c r="AQ62" s="26">
        <v>0</v>
      </c>
      <c r="AR62" s="26">
        <v>90</v>
      </c>
      <c r="AS62" s="26" t="s">
        <v>638</v>
      </c>
      <c r="AT62" s="26" t="s">
        <v>71</v>
      </c>
      <c r="AU62" s="26" t="s">
        <v>63</v>
      </c>
      <c r="AV62" s="26" t="s">
        <v>69</v>
      </c>
      <c r="AW62" s="26" t="s">
        <v>63</v>
      </c>
      <c r="AX62" s="26" t="s">
        <v>63</v>
      </c>
      <c r="AY62" s="26">
        <v>43.839939999999899</v>
      </c>
      <c r="AZ62" s="26">
        <v>-101.526820999999</v>
      </c>
      <c r="BA62" s="26" t="s">
        <v>158</v>
      </c>
      <c r="BB62" s="26" t="s">
        <v>611</v>
      </c>
      <c r="BC62" s="26" t="s">
        <v>651</v>
      </c>
      <c r="BD62" s="26" t="s">
        <v>68</v>
      </c>
      <c r="BE62" s="26"/>
      <c r="BF62" s="26" t="s">
        <v>68</v>
      </c>
      <c r="BG62" s="26" t="s">
        <v>68</v>
      </c>
      <c r="BH62" s="26" t="s">
        <v>160</v>
      </c>
      <c r="BI62" s="26">
        <v>1</v>
      </c>
      <c r="BJ62" s="26" t="s">
        <v>217</v>
      </c>
    </row>
    <row r="63" spans="36:62" x14ac:dyDescent="0.25">
      <c r="AJ63" s="26">
        <v>1920</v>
      </c>
      <c r="AK63" s="26">
        <v>1805370</v>
      </c>
      <c r="AL63" s="264">
        <v>43229.010416666664</v>
      </c>
      <c r="AM63" s="26" t="s">
        <v>481</v>
      </c>
      <c r="AN63" s="26" t="s">
        <v>63</v>
      </c>
      <c r="AO63" s="26"/>
      <c r="AP63" s="26"/>
      <c r="AQ63" s="26">
        <v>-1</v>
      </c>
      <c r="AR63" s="26">
        <v>90</v>
      </c>
      <c r="AS63" s="26" t="s">
        <v>168</v>
      </c>
      <c r="AT63" s="26" t="s">
        <v>71</v>
      </c>
      <c r="AU63" s="26" t="s">
        <v>63</v>
      </c>
      <c r="AV63" s="26" t="s">
        <v>63</v>
      </c>
      <c r="AW63" s="26" t="s">
        <v>63</v>
      </c>
      <c r="AX63" s="26" t="s">
        <v>63</v>
      </c>
      <c r="AY63" s="26">
        <v>44.065852</v>
      </c>
      <c r="AZ63" s="26">
        <v>-102.450467</v>
      </c>
      <c r="BA63" s="26" t="s">
        <v>485</v>
      </c>
      <c r="BB63" s="26" t="s">
        <v>609</v>
      </c>
      <c r="BC63" s="26" t="s">
        <v>167</v>
      </c>
      <c r="BD63" s="26" t="s">
        <v>154</v>
      </c>
      <c r="BE63" s="26"/>
      <c r="BF63" s="26" t="s">
        <v>99</v>
      </c>
      <c r="BG63" s="26" t="s">
        <v>167</v>
      </c>
      <c r="BH63" s="26" t="s">
        <v>99</v>
      </c>
      <c r="BI63" s="26">
        <v>1</v>
      </c>
      <c r="BJ63" s="26" t="s">
        <v>217</v>
      </c>
    </row>
    <row r="64" spans="36:62" x14ac:dyDescent="0.25">
      <c r="AJ64" s="26">
        <v>1922</v>
      </c>
      <c r="AK64" s="26">
        <v>1805452</v>
      </c>
      <c r="AL64" s="264">
        <v>43225.51458333333</v>
      </c>
      <c r="AM64" s="26" t="s">
        <v>481</v>
      </c>
      <c r="AN64" s="26" t="s">
        <v>63</v>
      </c>
      <c r="AO64" s="26" t="s">
        <v>156</v>
      </c>
      <c r="AP64" s="26" t="s">
        <v>159</v>
      </c>
      <c r="AQ64" s="26">
        <v>0</v>
      </c>
      <c r="AR64" s="26">
        <v>90</v>
      </c>
      <c r="AS64" s="26" t="s">
        <v>172</v>
      </c>
      <c r="AT64" s="26" t="s">
        <v>71</v>
      </c>
      <c r="AU64" s="26" t="s">
        <v>63</v>
      </c>
      <c r="AV64" s="26" t="s">
        <v>63</v>
      </c>
      <c r="AW64" s="26" t="s">
        <v>63</v>
      </c>
      <c r="AX64" s="26" t="s">
        <v>63</v>
      </c>
      <c r="AY64" s="26">
        <v>44.041541000000002</v>
      </c>
      <c r="AZ64" s="26">
        <v>-102.351738999999</v>
      </c>
      <c r="BA64" s="26" t="s">
        <v>166</v>
      </c>
      <c r="BB64" s="26" t="s">
        <v>611</v>
      </c>
      <c r="BC64" s="26" t="s">
        <v>68</v>
      </c>
      <c r="BD64" s="26" t="s">
        <v>68</v>
      </c>
      <c r="BE64" s="26"/>
      <c r="BF64" s="26" t="s">
        <v>62</v>
      </c>
      <c r="BG64" s="26" t="s">
        <v>68</v>
      </c>
      <c r="BH64" s="26" t="s">
        <v>160</v>
      </c>
      <c r="BI64" s="26">
        <v>1</v>
      </c>
      <c r="BJ64" s="26" t="s">
        <v>217</v>
      </c>
    </row>
    <row r="65" spans="36:62" x14ac:dyDescent="0.25">
      <c r="AJ65" s="26">
        <v>1923</v>
      </c>
      <c r="AK65" s="26">
        <v>1805586</v>
      </c>
      <c r="AL65" s="264">
        <v>43238.84375</v>
      </c>
      <c r="AM65" s="26" t="s">
        <v>481</v>
      </c>
      <c r="AN65" s="26" t="s">
        <v>63</v>
      </c>
      <c r="AO65" s="26"/>
      <c r="AP65" s="26"/>
      <c r="AQ65" s="26">
        <v>-1</v>
      </c>
      <c r="AR65" s="26">
        <v>90</v>
      </c>
      <c r="AS65" s="26" t="s">
        <v>168</v>
      </c>
      <c r="AT65" s="26" t="s">
        <v>77</v>
      </c>
      <c r="AU65" s="26" t="s">
        <v>63</v>
      </c>
      <c r="AV65" s="26" t="s">
        <v>63</v>
      </c>
      <c r="AW65" s="26" t="s">
        <v>63</v>
      </c>
      <c r="AX65" s="26" t="s">
        <v>63</v>
      </c>
      <c r="AY65" s="26">
        <v>43.967807999999899</v>
      </c>
      <c r="AZ65" s="26">
        <v>-102.184978999999</v>
      </c>
      <c r="BA65" s="26" t="s">
        <v>166</v>
      </c>
      <c r="BB65" s="26" t="s">
        <v>611</v>
      </c>
      <c r="BC65" s="26" t="s">
        <v>167</v>
      </c>
      <c r="BD65" s="26" t="s">
        <v>154</v>
      </c>
      <c r="BE65" s="26"/>
      <c r="BF65" s="26" t="s">
        <v>99</v>
      </c>
      <c r="BG65" s="26" t="s">
        <v>167</v>
      </c>
      <c r="BH65" s="26" t="s">
        <v>99</v>
      </c>
      <c r="BI65" s="26">
        <v>1</v>
      </c>
      <c r="BJ65" s="26" t="s">
        <v>217</v>
      </c>
    </row>
    <row r="66" spans="36:62" x14ac:dyDescent="0.25">
      <c r="AJ66" s="26">
        <v>1924</v>
      </c>
      <c r="AK66" s="26">
        <v>1805639</v>
      </c>
      <c r="AL66" s="264">
        <v>43236.742361111108</v>
      </c>
      <c r="AM66" s="26" t="s">
        <v>481</v>
      </c>
      <c r="AN66" s="26" t="s">
        <v>63</v>
      </c>
      <c r="AO66" s="26" t="s">
        <v>156</v>
      </c>
      <c r="AP66" s="26" t="s">
        <v>627</v>
      </c>
      <c r="AQ66" s="26">
        <v>0</v>
      </c>
      <c r="AR66" s="26">
        <v>90</v>
      </c>
      <c r="AS66" s="26" t="s">
        <v>628</v>
      </c>
      <c r="AT66" s="26" t="s">
        <v>71</v>
      </c>
      <c r="AU66" s="26" t="s">
        <v>63</v>
      </c>
      <c r="AV66" s="26" t="s">
        <v>63</v>
      </c>
      <c r="AW66" s="26" t="s">
        <v>63</v>
      </c>
      <c r="AX66" s="26" t="s">
        <v>63</v>
      </c>
      <c r="AY66" s="26">
        <v>44.068576999999898</v>
      </c>
      <c r="AZ66" s="26">
        <v>-102.423197</v>
      </c>
      <c r="BA66" s="26" t="s">
        <v>483</v>
      </c>
      <c r="BB66" s="26" t="s">
        <v>609</v>
      </c>
      <c r="BC66" s="26" t="s">
        <v>692</v>
      </c>
      <c r="BD66" s="26" t="s">
        <v>68</v>
      </c>
      <c r="BE66" s="26"/>
      <c r="BF66" s="26" t="s">
        <v>68</v>
      </c>
      <c r="BG66" s="26" t="s">
        <v>68</v>
      </c>
      <c r="BH66" s="26" t="s">
        <v>646</v>
      </c>
      <c r="BI66" s="26">
        <v>1</v>
      </c>
      <c r="BJ66" s="26" t="s">
        <v>217</v>
      </c>
    </row>
    <row r="67" spans="36:62" x14ac:dyDescent="0.25">
      <c r="AJ67" s="26">
        <v>1929</v>
      </c>
      <c r="AK67" s="26">
        <v>1805930</v>
      </c>
      <c r="AL67" s="264">
        <v>43245.84375</v>
      </c>
      <c r="AM67" s="26" t="s">
        <v>481</v>
      </c>
      <c r="AN67" s="26" t="s">
        <v>63</v>
      </c>
      <c r="AO67" s="26" t="s">
        <v>156</v>
      </c>
      <c r="AP67" s="26" t="s">
        <v>159</v>
      </c>
      <c r="AQ67" s="26">
        <v>0</v>
      </c>
      <c r="AR67" s="26">
        <v>90</v>
      </c>
      <c r="AS67" s="26" t="s">
        <v>694</v>
      </c>
      <c r="AT67" s="26" t="s">
        <v>71</v>
      </c>
      <c r="AU67" s="26" t="s">
        <v>63</v>
      </c>
      <c r="AV67" s="26" t="s">
        <v>63</v>
      </c>
      <c r="AW67" s="26" t="s">
        <v>63</v>
      </c>
      <c r="AX67" s="26" t="s">
        <v>63</v>
      </c>
      <c r="AY67" s="26">
        <v>43.987102999999898</v>
      </c>
      <c r="AZ67" s="26">
        <v>-102.21440800000001</v>
      </c>
      <c r="BA67" s="26" t="s">
        <v>158</v>
      </c>
      <c r="BB67" s="26" t="s">
        <v>611</v>
      </c>
      <c r="BC67" s="26" t="s">
        <v>680</v>
      </c>
      <c r="BD67" s="26" t="s">
        <v>68</v>
      </c>
      <c r="BE67" s="26" t="s">
        <v>693</v>
      </c>
      <c r="BF67" s="26" t="s">
        <v>68</v>
      </c>
      <c r="BG67" s="26" t="s">
        <v>68</v>
      </c>
      <c r="BH67" s="26" t="s">
        <v>210</v>
      </c>
      <c r="BI67" s="26">
        <v>1</v>
      </c>
      <c r="BJ67" s="26" t="s">
        <v>20</v>
      </c>
    </row>
    <row r="68" spans="36:62" x14ac:dyDescent="0.25">
      <c r="AJ68" s="26">
        <v>1932</v>
      </c>
      <c r="AK68" s="26">
        <v>1806153</v>
      </c>
      <c r="AL68" s="264">
        <v>43253.604166666664</v>
      </c>
      <c r="AM68" s="26" t="s">
        <v>481</v>
      </c>
      <c r="AN68" s="26" t="s">
        <v>63</v>
      </c>
      <c r="AO68" s="26" t="s">
        <v>156</v>
      </c>
      <c r="AP68" s="26" t="s">
        <v>159</v>
      </c>
      <c r="AQ68" s="26">
        <v>0</v>
      </c>
      <c r="AR68" s="26">
        <v>90</v>
      </c>
      <c r="AS68" s="26" t="s">
        <v>695</v>
      </c>
      <c r="AT68" s="26" t="s">
        <v>71</v>
      </c>
      <c r="AU68" s="26" t="s">
        <v>63</v>
      </c>
      <c r="AV68" s="26" t="s">
        <v>63</v>
      </c>
      <c r="AW68" s="26" t="s">
        <v>63</v>
      </c>
      <c r="AX68" s="26" t="s">
        <v>63</v>
      </c>
      <c r="AY68" s="26">
        <v>44.118028000000002</v>
      </c>
      <c r="AZ68" s="26">
        <v>-103.036012999999</v>
      </c>
      <c r="BA68" s="26" t="s">
        <v>166</v>
      </c>
      <c r="BB68" s="26" t="s">
        <v>609</v>
      </c>
      <c r="BC68" s="26" t="s">
        <v>68</v>
      </c>
      <c r="BD68" s="26" t="s">
        <v>68</v>
      </c>
      <c r="BE68" s="26"/>
      <c r="BF68" s="26" t="s">
        <v>675</v>
      </c>
      <c r="BG68" s="26" t="s">
        <v>68</v>
      </c>
      <c r="BH68" s="26" t="s">
        <v>146</v>
      </c>
      <c r="BI68" s="26">
        <v>1</v>
      </c>
      <c r="BJ68" s="26" t="s">
        <v>217</v>
      </c>
    </row>
    <row r="69" spans="36:62" x14ac:dyDescent="0.25">
      <c r="AJ69" s="26">
        <v>1933</v>
      </c>
      <c r="AK69" s="26">
        <v>1806155</v>
      </c>
      <c r="AL69" s="264">
        <v>43250.998611111114</v>
      </c>
      <c r="AM69" s="26" t="s">
        <v>481</v>
      </c>
      <c r="AN69" s="26" t="s">
        <v>63</v>
      </c>
      <c r="AO69" s="26"/>
      <c r="AP69" s="26"/>
      <c r="AQ69" s="26">
        <v>-1</v>
      </c>
      <c r="AR69" s="26">
        <v>90</v>
      </c>
      <c r="AS69" s="26" t="s">
        <v>168</v>
      </c>
      <c r="AT69" s="26" t="s">
        <v>71</v>
      </c>
      <c r="AU69" s="26" t="s">
        <v>63</v>
      </c>
      <c r="AV69" s="26" t="s">
        <v>63</v>
      </c>
      <c r="AW69" s="26" t="s">
        <v>63</v>
      </c>
      <c r="AX69" s="26" t="s">
        <v>63</v>
      </c>
      <c r="AY69" s="26">
        <v>44.068156000000002</v>
      </c>
      <c r="AZ69" s="26">
        <v>-102.423832</v>
      </c>
      <c r="BA69" s="26" t="s">
        <v>208</v>
      </c>
      <c r="BB69" s="26" t="s">
        <v>611</v>
      </c>
      <c r="BC69" s="26" t="s">
        <v>167</v>
      </c>
      <c r="BD69" s="26" t="s">
        <v>154</v>
      </c>
      <c r="BE69" s="26"/>
      <c r="BF69" s="26" t="s">
        <v>99</v>
      </c>
      <c r="BG69" s="26" t="s">
        <v>167</v>
      </c>
      <c r="BH69" s="26" t="s">
        <v>99</v>
      </c>
      <c r="BI69" s="26">
        <v>1</v>
      </c>
      <c r="BJ69" s="26" t="s">
        <v>217</v>
      </c>
    </row>
    <row r="70" spans="36:62" x14ac:dyDescent="0.25">
      <c r="AJ70" s="26">
        <v>1934</v>
      </c>
      <c r="AK70" s="26">
        <v>1806091</v>
      </c>
      <c r="AL70" s="264">
        <v>43253.029861111114</v>
      </c>
      <c r="AM70" s="26" t="s">
        <v>481</v>
      </c>
      <c r="AN70" s="26" t="s">
        <v>63</v>
      </c>
      <c r="AO70" s="26"/>
      <c r="AP70" s="26"/>
      <c r="AQ70" s="26">
        <v>-1</v>
      </c>
      <c r="AR70" s="26">
        <v>90</v>
      </c>
      <c r="AS70" s="26" t="s">
        <v>168</v>
      </c>
      <c r="AT70" s="26" t="s">
        <v>71</v>
      </c>
      <c r="AU70" s="26" t="s">
        <v>63</v>
      </c>
      <c r="AV70" s="26" t="s">
        <v>63</v>
      </c>
      <c r="AW70" s="26" t="s">
        <v>63</v>
      </c>
      <c r="AX70" s="26" t="s">
        <v>63</v>
      </c>
      <c r="AY70" s="26">
        <v>44.103385000000003</v>
      </c>
      <c r="AZ70" s="26">
        <v>-102.692188</v>
      </c>
      <c r="BA70" s="26" t="s">
        <v>158</v>
      </c>
      <c r="BB70" s="26" t="s">
        <v>611</v>
      </c>
      <c r="BC70" s="26" t="s">
        <v>167</v>
      </c>
      <c r="BD70" s="26" t="s">
        <v>154</v>
      </c>
      <c r="BE70" s="26"/>
      <c r="BF70" s="26" t="s">
        <v>99</v>
      </c>
      <c r="BG70" s="26" t="s">
        <v>167</v>
      </c>
      <c r="BH70" s="26" t="s">
        <v>99</v>
      </c>
      <c r="BI70" s="26">
        <v>1</v>
      </c>
      <c r="BJ70" s="26" t="s">
        <v>217</v>
      </c>
    </row>
    <row r="71" spans="36:62" x14ac:dyDescent="0.25">
      <c r="AJ71" s="26">
        <v>1935</v>
      </c>
      <c r="AK71" s="26">
        <v>1806249</v>
      </c>
      <c r="AL71" s="264">
        <v>43244.438888888886</v>
      </c>
      <c r="AM71" s="26" t="s">
        <v>481</v>
      </c>
      <c r="AN71" s="26" t="s">
        <v>63</v>
      </c>
      <c r="AO71" s="26" t="s">
        <v>156</v>
      </c>
      <c r="AP71" s="26" t="s">
        <v>159</v>
      </c>
      <c r="AQ71" s="26">
        <v>0</v>
      </c>
      <c r="AR71" s="26">
        <v>90</v>
      </c>
      <c r="AS71" s="26" t="s">
        <v>172</v>
      </c>
      <c r="AT71" s="26" t="s">
        <v>71</v>
      </c>
      <c r="AU71" s="26" t="s">
        <v>63</v>
      </c>
      <c r="AV71" s="26" t="s">
        <v>63</v>
      </c>
      <c r="AW71" s="26" t="s">
        <v>63</v>
      </c>
      <c r="AX71" s="26" t="s">
        <v>63</v>
      </c>
      <c r="AY71" s="26">
        <v>44.103422000000002</v>
      </c>
      <c r="AZ71" s="26">
        <v>-102.553943</v>
      </c>
      <c r="BA71" s="26" t="s">
        <v>491</v>
      </c>
      <c r="BB71" s="26" t="s">
        <v>609</v>
      </c>
      <c r="BC71" s="26" t="s">
        <v>68</v>
      </c>
      <c r="BD71" s="26" t="s">
        <v>68</v>
      </c>
      <c r="BE71" s="26"/>
      <c r="BF71" s="26" t="s">
        <v>68</v>
      </c>
      <c r="BG71" s="26" t="s">
        <v>68</v>
      </c>
      <c r="BH71" s="26" t="s">
        <v>160</v>
      </c>
      <c r="BI71" s="26">
        <v>1</v>
      </c>
      <c r="BJ71" s="26" t="s">
        <v>217</v>
      </c>
    </row>
    <row r="72" spans="36:62" x14ac:dyDescent="0.25">
      <c r="AJ72" s="26">
        <v>1936</v>
      </c>
      <c r="AK72" s="26">
        <v>1806250</v>
      </c>
      <c r="AL72" s="264">
        <v>43252.90347222222</v>
      </c>
      <c r="AM72" s="26" t="s">
        <v>481</v>
      </c>
      <c r="AN72" s="26" t="s">
        <v>63</v>
      </c>
      <c r="AO72" s="26"/>
      <c r="AP72" s="26"/>
      <c r="AQ72" s="26">
        <v>-1</v>
      </c>
      <c r="AR72" s="26">
        <v>90</v>
      </c>
      <c r="AS72" s="26" t="s">
        <v>168</v>
      </c>
      <c r="AT72" s="26" t="s">
        <v>71</v>
      </c>
      <c r="AU72" s="26" t="s">
        <v>63</v>
      </c>
      <c r="AV72" s="26" t="s">
        <v>63</v>
      </c>
      <c r="AW72" s="26" t="s">
        <v>63</v>
      </c>
      <c r="AX72" s="26" t="s">
        <v>63</v>
      </c>
      <c r="AY72" s="26">
        <v>44.037367000000003</v>
      </c>
      <c r="AZ72" s="26">
        <v>-102.346248</v>
      </c>
      <c r="BA72" s="26" t="s">
        <v>166</v>
      </c>
      <c r="BB72" s="26" t="s">
        <v>609</v>
      </c>
      <c r="BC72" s="26" t="s">
        <v>167</v>
      </c>
      <c r="BD72" s="26" t="s">
        <v>154</v>
      </c>
      <c r="BE72" s="26"/>
      <c r="BF72" s="26" t="s">
        <v>99</v>
      </c>
      <c r="BG72" s="26" t="s">
        <v>167</v>
      </c>
      <c r="BH72" s="26" t="s">
        <v>99</v>
      </c>
      <c r="BI72" s="26">
        <v>1</v>
      </c>
      <c r="BJ72" s="26" t="s">
        <v>217</v>
      </c>
    </row>
    <row r="73" spans="36:62" x14ac:dyDescent="0.25">
      <c r="AJ73" s="26">
        <v>1937</v>
      </c>
      <c r="AK73" s="26">
        <v>1806302</v>
      </c>
      <c r="AL73" s="264">
        <v>43252.713888888888</v>
      </c>
      <c r="AM73" s="26" t="s">
        <v>481</v>
      </c>
      <c r="AN73" s="26" t="s">
        <v>63</v>
      </c>
      <c r="AO73" s="26" t="s">
        <v>156</v>
      </c>
      <c r="AP73" s="26" t="s">
        <v>159</v>
      </c>
      <c r="AQ73" s="26">
        <v>0</v>
      </c>
      <c r="AR73" s="26">
        <v>90</v>
      </c>
      <c r="AS73" s="26" t="s">
        <v>673</v>
      </c>
      <c r="AT73" s="26" t="s">
        <v>697</v>
      </c>
      <c r="AU73" s="26" t="s">
        <v>63</v>
      </c>
      <c r="AV73" s="26" t="s">
        <v>63</v>
      </c>
      <c r="AW73" s="26" t="s">
        <v>63</v>
      </c>
      <c r="AX73" s="26" t="s">
        <v>63</v>
      </c>
      <c r="AY73" s="26">
        <v>44.103413000000003</v>
      </c>
      <c r="AZ73" s="26">
        <v>-102.548081999999</v>
      </c>
      <c r="BA73" s="26" t="s">
        <v>166</v>
      </c>
      <c r="BB73" s="26" t="s">
        <v>609</v>
      </c>
      <c r="BC73" s="26" t="s">
        <v>68</v>
      </c>
      <c r="BD73" s="26" t="s">
        <v>68</v>
      </c>
      <c r="BE73" s="26" t="s">
        <v>617</v>
      </c>
      <c r="BF73" s="26" t="s">
        <v>698</v>
      </c>
      <c r="BG73" s="26" t="s">
        <v>68</v>
      </c>
      <c r="BH73" s="26" t="s">
        <v>146</v>
      </c>
      <c r="BI73" s="26">
        <v>1</v>
      </c>
      <c r="BJ73" s="26" t="s">
        <v>217</v>
      </c>
    </row>
    <row r="74" spans="36:62" x14ac:dyDescent="0.25">
      <c r="AJ74" s="26">
        <v>1940</v>
      </c>
      <c r="AK74" s="26">
        <v>1806360</v>
      </c>
      <c r="AL74" s="264">
        <v>43256.507638888892</v>
      </c>
      <c r="AM74" s="26" t="s">
        <v>481</v>
      </c>
      <c r="AN74" s="26" t="s">
        <v>63</v>
      </c>
      <c r="AO74" s="26" t="s">
        <v>156</v>
      </c>
      <c r="AP74" s="26" t="s">
        <v>648</v>
      </c>
      <c r="AQ74" s="26">
        <v>0</v>
      </c>
      <c r="AR74" s="26">
        <v>90</v>
      </c>
      <c r="AS74" s="26" t="s">
        <v>628</v>
      </c>
      <c r="AT74" s="26" t="s">
        <v>71</v>
      </c>
      <c r="AU74" s="26" t="s">
        <v>63</v>
      </c>
      <c r="AV74" s="26" t="s">
        <v>63</v>
      </c>
      <c r="AW74" s="26" t="s">
        <v>63</v>
      </c>
      <c r="AX74" s="26" t="s">
        <v>63</v>
      </c>
      <c r="AY74" s="26">
        <v>43.997770000000003</v>
      </c>
      <c r="AZ74" s="26">
        <v>-102.263091</v>
      </c>
      <c r="BA74" s="26" t="s">
        <v>493</v>
      </c>
      <c r="BB74" s="26" t="s">
        <v>609</v>
      </c>
      <c r="BC74" s="26" t="s">
        <v>629</v>
      </c>
      <c r="BD74" s="26" t="s">
        <v>68</v>
      </c>
      <c r="BE74" s="26" t="s">
        <v>644</v>
      </c>
      <c r="BF74" s="26" t="s">
        <v>68</v>
      </c>
      <c r="BG74" s="26" t="s">
        <v>68</v>
      </c>
      <c r="BH74" s="26" t="s">
        <v>646</v>
      </c>
      <c r="BI74" s="26">
        <v>1</v>
      </c>
      <c r="BJ74" s="26" t="s">
        <v>217</v>
      </c>
    </row>
    <row r="75" spans="36:62" x14ac:dyDescent="0.25">
      <c r="AJ75" s="26">
        <v>1942</v>
      </c>
      <c r="AK75" s="26">
        <v>1806375</v>
      </c>
      <c r="AL75" s="264">
        <v>43250.717361111114</v>
      </c>
      <c r="AM75" s="26" t="s">
        <v>481</v>
      </c>
      <c r="AN75" s="26" t="s">
        <v>63</v>
      </c>
      <c r="AO75" s="26"/>
      <c r="AP75" s="26"/>
      <c r="AQ75" s="26">
        <v>-1</v>
      </c>
      <c r="AR75" s="26">
        <v>90</v>
      </c>
      <c r="AS75" s="26" t="s">
        <v>168</v>
      </c>
      <c r="AT75" s="26" t="s">
        <v>71</v>
      </c>
      <c r="AU75" s="26" t="s">
        <v>63</v>
      </c>
      <c r="AV75" s="26" t="s">
        <v>63</v>
      </c>
      <c r="AW75" s="26" t="s">
        <v>63</v>
      </c>
      <c r="AX75" s="26" t="s">
        <v>63</v>
      </c>
      <c r="AY75" s="26">
        <v>44.118014000000002</v>
      </c>
      <c r="AZ75" s="26">
        <v>-103.053545</v>
      </c>
      <c r="BA75" s="26" t="s">
        <v>485</v>
      </c>
      <c r="BB75" s="26" t="s">
        <v>609</v>
      </c>
      <c r="BC75" s="26" t="s">
        <v>167</v>
      </c>
      <c r="BD75" s="26" t="s">
        <v>154</v>
      </c>
      <c r="BE75" s="26"/>
      <c r="BF75" s="26" t="s">
        <v>99</v>
      </c>
      <c r="BG75" s="26" t="s">
        <v>167</v>
      </c>
      <c r="BH75" s="26" t="s">
        <v>99</v>
      </c>
      <c r="BI75" s="26">
        <v>1</v>
      </c>
      <c r="BJ75" s="26" t="s">
        <v>217</v>
      </c>
    </row>
    <row r="76" spans="36:62" x14ac:dyDescent="0.25">
      <c r="AJ76" s="26">
        <v>1943</v>
      </c>
      <c r="AK76" s="26">
        <v>1806458</v>
      </c>
      <c r="AL76" s="264">
        <v>43246.930555555555</v>
      </c>
      <c r="AM76" s="26" t="s">
        <v>481</v>
      </c>
      <c r="AN76" s="26" t="s">
        <v>63</v>
      </c>
      <c r="AO76" s="26"/>
      <c r="AP76" s="26"/>
      <c r="AQ76" s="26">
        <v>-1</v>
      </c>
      <c r="AR76" s="26">
        <v>90</v>
      </c>
      <c r="AS76" s="26" t="s">
        <v>168</v>
      </c>
      <c r="AT76" s="26" t="s">
        <v>71</v>
      </c>
      <c r="AU76" s="26" t="s">
        <v>63</v>
      </c>
      <c r="AV76" s="26" t="s">
        <v>63</v>
      </c>
      <c r="AW76" s="26" t="s">
        <v>63</v>
      </c>
      <c r="AX76" s="26" t="s">
        <v>63</v>
      </c>
      <c r="AY76" s="26">
        <v>44.104216999999899</v>
      </c>
      <c r="AZ76" s="26">
        <v>-102.61318900000001</v>
      </c>
      <c r="BA76" s="26" t="s">
        <v>166</v>
      </c>
      <c r="BB76" s="26" t="s">
        <v>611</v>
      </c>
      <c r="BC76" s="26" t="s">
        <v>167</v>
      </c>
      <c r="BD76" s="26" t="s">
        <v>154</v>
      </c>
      <c r="BE76" s="26"/>
      <c r="BF76" s="26" t="s">
        <v>99</v>
      </c>
      <c r="BG76" s="26" t="s">
        <v>167</v>
      </c>
      <c r="BH76" s="26" t="s">
        <v>99</v>
      </c>
      <c r="BI76" s="26">
        <v>1</v>
      </c>
      <c r="BJ76" s="26" t="s">
        <v>217</v>
      </c>
    </row>
    <row r="77" spans="36:62" x14ac:dyDescent="0.25">
      <c r="AJ77" s="26">
        <v>1944</v>
      </c>
      <c r="AK77" s="26">
        <v>1806406</v>
      </c>
      <c r="AL77" s="264">
        <v>43259.892361111109</v>
      </c>
      <c r="AM77" s="26" t="s">
        <v>481</v>
      </c>
      <c r="AN77" s="26" t="s">
        <v>63</v>
      </c>
      <c r="AO77" s="26"/>
      <c r="AP77" s="26"/>
      <c r="AQ77" s="26">
        <v>-1</v>
      </c>
      <c r="AR77" s="26">
        <v>90</v>
      </c>
      <c r="AS77" s="26" t="s">
        <v>168</v>
      </c>
      <c r="AT77" s="26" t="s">
        <v>77</v>
      </c>
      <c r="AU77" s="26" t="s">
        <v>63</v>
      </c>
      <c r="AV77" s="26" t="s">
        <v>63</v>
      </c>
      <c r="AW77" s="26" t="s">
        <v>63</v>
      </c>
      <c r="AX77" s="26" t="s">
        <v>63</v>
      </c>
      <c r="AY77" s="26">
        <v>44.11833</v>
      </c>
      <c r="AZ77" s="26">
        <v>-102.95222800000001</v>
      </c>
      <c r="BA77" s="26" t="s">
        <v>158</v>
      </c>
      <c r="BB77" s="26" t="s">
        <v>609</v>
      </c>
      <c r="BC77" s="26" t="s">
        <v>167</v>
      </c>
      <c r="BD77" s="26" t="s">
        <v>154</v>
      </c>
      <c r="BE77" s="26"/>
      <c r="BF77" s="26" t="s">
        <v>99</v>
      </c>
      <c r="BG77" s="26" t="s">
        <v>167</v>
      </c>
      <c r="BH77" s="26" t="s">
        <v>99</v>
      </c>
      <c r="BI77" s="26">
        <v>1</v>
      </c>
      <c r="BJ77" s="26" t="s">
        <v>217</v>
      </c>
    </row>
    <row r="78" spans="36:62" x14ac:dyDescent="0.25">
      <c r="AJ78" s="26">
        <v>1945</v>
      </c>
      <c r="AK78" s="26">
        <v>1806718</v>
      </c>
      <c r="AL78" s="264">
        <v>43265.34652777778</v>
      </c>
      <c r="AM78" s="26" t="s">
        <v>147</v>
      </c>
      <c r="AN78" s="26" t="s">
        <v>63</v>
      </c>
      <c r="AO78" s="26" t="s">
        <v>156</v>
      </c>
      <c r="AP78" s="26" t="s">
        <v>159</v>
      </c>
      <c r="AQ78" s="26">
        <v>0</v>
      </c>
      <c r="AR78" s="26">
        <v>90</v>
      </c>
      <c r="AS78" s="26" t="s">
        <v>189</v>
      </c>
      <c r="AT78" s="26" t="s">
        <v>216</v>
      </c>
      <c r="AU78" s="26" t="s">
        <v>63</v>
      </c>
      <c r="AV78" s="26" t="s">
        <v>63</v>
      </c>
      <c r="AW78" s="26" t="s">
        <v>63</v>
      </c>
      <c r="AX78" s="26" t="s">
        <v>63</v>
      </c>
      <c r="AY78" s="26">
        <v>43.836399999999898</v>
      </c>
      <c r="AZ78" s="26">
        <v>-101.80946400000001</v>
      </c>
      <c r="BA78" s="26" t="s">
        <v>185</v>
      </c>
      <c r="BB78" s="26" t="s">
        <v>609</v>
      </c>
      <c r="BC78" s="26" t="s">
        <v>68</v>
      </c>
      <c r="BD78" s="26" t="s">
        <v>68</v>
      </c>
      <c r="BE78" s="26"/>
      <c r="BF78" s="26" t="s">
        <v>68</v>
      </c>
      <c r="BG78" s="26" t="s">
        <v>68</v>
      </c>
      <c r="BH78" s="26" t="s">
        <v>160</v>
      </c>
      <c r="BI78" s="26">
        <v>1</v>
      </c>
      <c r="BJ78" s="26" t="s">
        <v>217</v>
      </c>
    </row>
    <row r="79" spans="36:62" x14ac:dyDescent="0.25">
      <c r="AJ79" s="26">
        <v>1946</v>
      </c>
      <c r="AK79" s="26">
        <v>1806741</v>
      </c>
      <c r="AL79" s="264">
        <v>43265.326388888891</v>
      </c>
      <c r="AM79" s="26" t="s">
        <v>147</v>
      </c>
      <c r="AN79" s="26" t="s">
        <v>63</v>
      </c>
      <c r="AO79" s="26" t="s">
        <v>156</v>
      </c>
      <c r="AP79" s="26" t="s">
        <v>159</v>
      </c>
      <c r="AQ79" s="26">
        <v>0</v>
      </c>
      <c r="AR79" s="26">
        <v>90</v>
      </c>
      <c r="AS79" s="26" t="s">
        <v>201</v>
      </c>
      <c r="AT79" s="26" t="s">
        <v>619</v>
      </c>
      <c r="AU79" s="26" t="s">
        <v>63</v>
      </c>
      <c r="AV79" s="26" t="s">
        <v>63</v>
      </c>
      <c r="AW79" s="26" t="s">
        <v>63</v>
      </c>
      <c r="AX79" s="26" t="s">
        <v>63</v>
      </c>
      <c r="AY79" s="26">
        <v>43.836364000000003</v>
      </c>
      <c r="AZ79" s="26">
        <v>-101.826599</v>
      </c>
      <c r="BA79" s="26" t="s">
        <v>208</v>
      </c>
      <c r="BB79" s="26" t="s">
        <v>609</v>
      </c>
      <c r="BC79" s="26" t="s">
        <v>667</v>
      </c>
      <c r="BD79" s="26" t="s">
        <v>68</v>
      </c>
      <c r="BE79" s="26"/>
      <c r="BF79" s="26" t="s">
        <v>68</v>
      </c>
      <c r="BG79" s="26" t="s">
        <v>68</v>
      </c>
      <c r="BH79" s="26" t="s">
        <v>160</v>
      </c>
      <c r="BI79" s="26">
        <v>1</v>
      </c>
      <c r="BJ79" s="26" t="s">
        <v>21</v>
      </c>
    </row>
    <row r="80" spans="36:62" x14ac:dyDescent="0.25">
      <c r="AJ80" s="26">
        <v>1947</v>
      </c>
      <c r="AK80" s="26">
        <v>1806742</v>
      </c>
      <c r="AL80" s="264">
        <v>43265.344444444447</v>
      </c>
      <c r="AM80" s="26" t="s">
        <v>147</v>
      </c>
      <c r="AN80" s="26" t="s">
        <v>63</v>
      </c>
      <c r="AO80" s="26" t="s">
        <v>156</v>
      </c>
      <c r="AP80" s="26" t="s">
        <v>699</v>
      </c>
      <c r="AQ80" s="26">
        <v>0</v>
      </c>
      <c r="AR80" s="26">
        <v>90</v>
      </c>
      <c r="AS80" s="26" t="s">
        <v>189</v>
      </c>
      <c r="AT80" s="26" t="s">
        <v>619</v>
      </c>
      <c r="AU80" s="26" t="s">
        <v>63</v>
      </c>
      <c r="AV80" s="26" t="s">
        <v>63</v>
      </c>
      <c r="AW80" s="26" t="s">
        <v>63</v>
      </c>
      <c r="AX80" s="26" t="s">
        <v>63</v>
      </c>
      <c r="AY80" s="26">
        <v>43.836365000000001</v>
      </c>
      <c r="AZ80" s="26">
        <v>-101.823522999999</v>
      </c>
      <c r="BA80" s="26" t="s">
        <v>494</v>
      </c>
      <c r="BB80" s="26" t="s">
        <v>609</v>
      </c>
      <c r="BC80" s="26" t="s">
        <v>68</v>
      </c>
      <c r="BD80" s="26" t="s">
        <v>68</v>
      </c>
      <c r="BE80" s="26"/>
      <c r="BF80" s="26" t="s">
        <v>68</v>
      </c>
      <c r="BG80" s="26" t="s">
        <v>68</v>
      </c>
      <c r="BH80" s="26" t="s">
        <v>160</v>
      </c>
      <c r="BI80" s="26">
        <v>1</v>
      </c>
      <c r="BJ80" s="26" t="s">
        <v>217</v>
      </c>
    </row>
    <row r="81" spans="36:62" x14ac:dyDescent="0.25">
      <c r="AJ81" s="26">
        <v>1948</v>
      </c>
      <c r="AK81" s="26">
        <v>1806743</v>
      </c>
      <c r="AL81" s="264">
        <v>43266.930555555555</v>
      </c>
      <c r="AM81" s="26" t="s">
        <v>481</v>
      </c>
      <c r="AN81" s="26" t="s">
        <v>63</v>
      </c>
      <c r="AO81" s="26"/>
      <c r="AP81" s="26"/>
      <c r="AQ81" s="26">
        <v>-1</v>
      </c>
      <c r="AR81" s="26">
        <v>90</v>
      </c>
      <c r="AS81" s="26" t="s">
        <v>168</v>
      </c>
      <c r="AT81" s="26" t="s">
        <v>71</v>
      </c>
      <c r="AU81" s="26" t="s">
        <v>63</v>
      </c>
      <c r="AV81" s="26" t="s">
        <v>63</v>
      </c>
      <c r="AW81" s="26" t="s">
        <v>63</v>
      </c>
      <c r="AX81" s="26" t="s">
        <v>63</v>
      </c>
      <c r="AY81" s="26">
        <v>44.104219999999899</v>
      </c>
      <c r="AZ81" s="26">
        <v>-102.875429999999</v>
      </c>
      <c r="BA81" s="26" t="s">
        <v>166</v>
      </c>
      <c r="BB81" s="26" t="s">
        <v>609</v>
      </c>
      <c r="BC81" s="26" t="s">
        <v>167</v>
      </c>
      <c r="BD81" s="26" t="s">
        <v>154</v>
      </c>
      <c r="BE81" s="26"/>
      <c r="BF81" s="26" t="s">
        <v>99</v>
      </c>
      <c r="BG81" s="26" t="s">
        <v>167</v>
      </c>
      <c r="BH81" s="26" t="s">
        <v>99</v>
      </c>
      <c r="BI81" s="26">
        <v>1</v>
      </c>
      <c r="BJ81" s="26" t="s">
        <v>217</v>
      </c>
    </row>
    <row r="82" spans="36:62" x14ac:dyDescent="0.25">
      <c r="AJ82" s="26">
        <v>1949</v>
      </c>
      <c r="AK82" s="26">
        <v>1806746</v>
      </c>
      <c r="AL82" s="264">
        <v>43242.046527777777</v>
      </c>
      <c r="AM82" s="26" t="s">
        <v>481</v>
      </c>
      <c r="AN82" s="26" t="s">
        <v>63</v>
      </c>
      <c r="AO82" s="26" t="s">
        <v>156</v>
      </c>
      <c r="AP82" s="26" t="s">
        <v>159</v>
      </c>
      <c r="AQ82" s="26">
        <v>0</v>
      </c>
      <c r="AR82" s="26">
        <v>90</v>
      </c>
      <c r="AS82" s="26" t="s">
        <v>700</v>
      </c>
      <c r="AT82" s="26" t="s">
        <v>71</v>
      </c>
      <c r="AU82" s="26" t="s">
        <v>63</v>
      </c>
      <c r="AV82" s="26" t="s">
        <v>63</v>
      </c>
      <c r="AW82" s="26" t="s">
        <v>63</v>
      </c>
      <c r="AX82" s="26" t="s">
        <v>63</v>
      </c>
      <c r="AY82" s="26">
        <v>44.022461</v>
      </c>
      <c r="AZ82" s="26">
        <v>-102.300901999999</v>
      </c>
      <c r="BA82" s="26" t="s">
        <v>158</v>
      </c>
      <c r="BB82" s="26" t="s">
        <v>609</v>
      </c>
      <c r="BC82" s="26" t="s">
        <v>68</v>
      </c>
      <c r="BD82" s="26" t="s">
        <v>154</v>
      </c>
      <c r="BE82" s="26"/>
      <c r="BF82" s="26" t="s">
        <v>68</v>
      </c>
      <c r="BG82" s="26" t="s">
        <v>68</v>
      </c>
      <c r="BH82" s="26" t="s">
        <v>146</v>
      </c>
      <c r="BI82" s="26">
        <v>1</v>
      </c>
      <c r="BJ82" s="26" t="s">
        <v>21</v>
      </c>
    </row>
    <row r="83" spans="36:62" x14ac:dyDescent="0.25">
      <c r="AJ83" s="26">
        <v>1950</v>
      </c>
      <c r="AK83" s="26">
        <v>1806748</v>
      </c>
      <c r="AL83" s="264">
        <v>43267.954861111109</v>
      </c>
      <c r="AM83" s="26" t="s">
        <v>481</v>
      </c>
      <c r="AN83" s="26" t="s">
        <v>63</v>
      </c>
      <c r="AO83" s="26"/>
      <c r="AP83" s="26"/>
      <c r="AQ83" s="26">
        <v>-1</v>
      </c>
      <c r="AR83" s="26">
        <v>90</v>
      </c>
      <c r="AS83" s="26" t="s">
        <v>168</v>
      </c>
      <c r="AT83" s="26" t="s">
        <v>71</v>
      </c>
      <c r="AU83" s="26" t="s">
        <v>63</v>
      </c>
      <c r="AV83" s="26" t="s">
        <v>63</v>
      </c>
      <c r="AW83" s="26" t="s">
        <v>63</v>
      </c>
      <c r="AX83" s="26" t="s">
        <v>63</v>
      </c>
      <c r="AY83" s="26">
        <v>44.077523999999897</v>
      </c>
      <c r="AZ83" s="26">
        <v>-102.473911</v>
      </c>
      <c r="BA83" s="26" t="s">
        <v>166</v>
      </c>
      <c r="BB83" s="26" t="s">
        <v>609</v>
      </c>
      <c r="BC83" s="26" t="s">
        <v>167</v>
      </c>
      <c r="BD83" s="26" t="s">
        <v>154</v>
      </c>
      <c r="BE83" s="26"/>
      <c r="BF83" s="26" t="s">
        <v>99</v>
      </c>
      <c r="BG83" s="26" t="s">
        <v>167</v>
      </c>
      <c r="BH83" s="26" t="s">
        <v>99</v>
      </c>
      <c r="BI83" s="26">
        <v>1</v>
      </c>
      <c r="BJ83" s="26" t="s">
        <v>217</v>
      </c>
    </row>
    <row r="84" spans="36:62" x14ac:dyDescent="0.25">
      <c r="AJ84" s="26">
        <v>1951</v>
      </c>
      <c r="AK84" s="26">
        <v>1806754</v>
      </c>
      <c r="AL84" s="264">
        <v>43261.442361111112</v>
      </c>
      <c r="AM84" s="26" t="s">
        <v>481</v>
      </c>
      <c r="AN84" s="26" t="s">
        <v>63</v>
      </c>
      <c r="AO84" s="26" t="s">
        <v>156</v>
      </c>
      <c r="AP84" s="26" t="s">
        <v>159</v>
      </c>
      <c r="AQ84" s="26">
        <v>0</v>
      </c>
      <c r="AR84" s="26">
        <v>90</v>
      </c>
      <c r="AS84" s="26" t="s">
        <v>696</v>
      </c>
      <c r="AT84" s="26" t="s">
        <v>71</v>
      </c>
      <c r="AU84" s="26" t="s">
        <v>63</v>
      </c>
      <c r="AV84" s="26" t="s">
        <v>63</v>
      </c>
      <c r="AW84" s="26" t="s">
        <v>63</v>
      </c>
      <c r="AX84" s="26" t="s">
        <v>63</v>
      </c>
      <c r="AY84" s="26">
        <v>44.103668999999897</v>
      </c>
      <c r="AZ84" s="26">
        <v>-102.753032</v>
      </c>
      <c r="BA84" s="26" t="s">
        <v>166</v>
      </c>
      <c r="BB84" s="26" t="s">
        <v>609</v>
      </c>
      <c r="BC84" s="26" t="s">
        <v>68</v>
      </c>
      <c r="BD84" s="26" t="s">
        <v>68</v>
      </c>
      <c r="BE84" s="26"/>
      <c r="BF84" s="26" t="s">
        <v>68</v>
      </c>
      <c r="BG84" s="26" t="s">
        <v>68</v>
      </c>
      <c r="BH84" s="26" t="s">
        <v>146</v>
      </c>
      <c r="BI84" s="26">
        <v>1</v>
      </c>
      <c r="BJ84" s="26" t="s">
        <v>217</v>
      </c>
    </row>
    <row r="85" spans="36:62" x14ac:dyDescent="0.25">
      <c r="AJ85" s="26">
        <v>1952</v>
      </c>
      <c r="AK85" s="26">
        <v>1806755</v>
      </c>
      <c r="AL85" s="264">
        <v>43258.554166666669</v>
      </c>
      <c r="AM85" s="26" t="s">
        <v>481</v>
      </c>
      <c r="AN85" s="26" t="s">
        <v>63</v>
      </c>
      <c r="AO85" s="26" t="s">
        <v>156</v>
      </c>
      <c r="AP85" s="26" t="s">
        <v>159</v>
      </c>
      <c r="AQ85" s="26">
        <v>0</v>
      </c>
      <c r="AR85" s="26">
        <v>90</v>
      </c>
      <c r="AS85" s="26" t="s">
        <v>628</v>
      </c>
      <c r="AT85" s="26" t="s">
        <v>71</v>
      </c>
      <c r="AU85" s="26" t="s">
        <v>63</v>
      </c>
      <c r="AV85" s="26" t="s">
        <v>63</v>
      </c>
      <c r="AW85" s="26" t="s">
        <v>63</v>
      </c>
      <c r="AX85" s="26" t="s">
        <v>63</v>
      </c>
      <c r="AY85" s="26">
        <v>44.117353999999899</v>
      </c>
      <c r="AZ85" s="26">
        <v>-103.088779</v>
      </c>
      <c r="BA85" s="26" t="s">
        <v>482</v>
      </c>
      <c r="BB85" s="26" t="s">
        <v>611</v>
      </c>
      <c r="BC85" s="26" t="s">
        <v>629</v>
      </c>
      <c r="BD85" s="26" t="s">
        <v>68</v>
      </c>
      <c r="BE85" s="26" t="s">
        <v>644</v>
      </c>
      <c r="BF85" s="26" t="s">
        <v>68</v>
      </c>
      <c r="BG85" s="26" t="s">
        <v>68</v>
      </c>
      <c r="BH85" s="26" t="s">
        <v>646</v>
      </c>
      <c r="BI85" s="26">
        <v>1</v>
      </c>
      <c r="BJ85" s="26" t="s">
        <v>217</v>
      </c>
    </row>
    <row r="86" spans="36:62" x14ac:dyDescent="0.25">
      <c r="AJ86" s="26">
        <v>1953</v>
      </c>
      <c r="AK86" s="26">
        <v>1806588</v>
      </c>
      <c r="AL86" s="264">
        <v>43261.595833333333</v>
      </c>
      <c r="AM86" s="26" t="s">
        <v>481</v>
      </c>
      <c r="AN86" s="26" t="s">
        <v>63</v>
      </c>
      <c r="AO86" s="26" t="s">
        <v>156</v>
      </c>
      <c r="AP86" s="26" t="s">
        <v>159</v>
      </c>
      <c r="AQ86" s="26">
        <v>0</v>
      </c>
      <c r="AR86" s="26">
        <v>90</v>
      </c>
      <c r="AS86" s="26" t="s">
        <v>665</v>
      </c>
      <c r="AT86" s="26" t="s">
        <v>71</v>
      </c>
      <c r="AU86" s="26" t="s">
        <v>63</v>
      </c>
      <c r="AV86" s="26" t="s">
        <v>63</v>
      </c>
      <c r="AW86" s="26" t="s">
        <v>69</v>
      </c>
      <c r="AX86" s="26" t="s">
        <v>63</v>
      </c>
      <c r="AY86" s="26">
        <v>44.117314</v>
      </c>
      <c r="AZ86" s="26">
        <v>-103.109345</v>
      </c>
      <c r="BA86" s="26" t="s">
        <v>158</v>
      </c>
      <c r="BB86" s="26" t="s">
        <v>611</v>
      </c>
      <c r="BC86" s="26" t="s">
        <v>701</v>
      </c>
      <c r="BD86" s="26" t="s">
        <v>68</v>
      </c>
      <c r="BE86" s="26" t="s">
        <v>195</v>
      </c>
      <c r="BF86" s="26" t="s">
        <v>68</v>
      </c>
      <c r="BG86" s="26" t="s">
        <v>68</v>
      </c>
      <c r="BH86" s="26" t="s">
        <v>702</v>
      </c>
      <c r="BI86" s="26">
        <v>1</v>
      </c>
      <c r="BJ86" s="26" t="s">
        <v>20</v>
      </c>
    </row>
    <row r="87" spans="36:62" x14ac:dyDescent="0.25">
      <c r="AJ87" s="26">
        <v>1954</v>
      </c>
      <c r="AK87" s="26">
        <v>1806792</v>
      </c>
      <c r="AL87" s="264">
        <v>43243.643055555556</v>
      </c>
      <c r="AM87" s="26" t="s">
        <v>481</v>
      </c>
      <c r="AN87" s="26" t="s">
        <v>63</v>
      </c>
      <c r="AO87" s="26" t="s">
        <v>156</v>
      </c>
      <c r="AP87" s="26" t="s">
        <v>159</v>
      </c>
      <c r="AQ87" s="26">
        <v>0</v>
      </c>
      <c r="AR87" s="26">
        <v>90</v>
      </c>
      <c r="AS87" s="26" t="s">
        <v>703</v>
      </c>
      <c r="AT87" s="26" t="s">
        <v>71</v>
      </c>
      <c r="AU87" s="26" t="s">
        <v>63</v>
      </c>
      <c r="AV87" s="26" t="s">
        <v>63</v>
      </c>
      <c r="AW87" s="26" t="s">
        <v>63</v>
      </c>
      <c r="AX87" s="26" t="s">
        <v>63</v>
      </c>
      <c r="AY87" s="26">
        <v>44.112184999999897</v>
      </c>
      <c r="AZ87" s="26">
        <v>-103.12232400000001</v>
      </c>
      <c r="BA87" s="26" t="s">
        <v>185</v>
      </c>
      <c r="BB87" s="26" t="s">
        <v>611</v>
      </c>
      <c r="BC87" s="26" t="s">
        <v>162</v>
      </c>
      <c r="BD87" s="26" t="s">
        <v>68</v>
      </c>
      <c r="BE87" s="26"/>
      <c r="BF87" s="26" t="s">
        <v>68</v>
      </c>
      <c r="BG87" s="26" t="s">
        <v>68</v>
      </c>
      <c r="BH87" s="26" t="s">
        <v>146</v>
      </c>
      <c r="BI87" s="26">
        <v>1</v>
      </c>
      <c r="BJ87" s="26" t="s">
        <v>21</v>
      </c>
    </row>
    <row r="88" spans="36:62" x14ac:dyDescent="0.25">
      <c r="AJ88" s="26">
        <v>1955</v>
      </c>
      <c r="AK88" s="26">
        <v>1806853</v>
      </c>
      <c r="AL88" s="264">
        <v>43266.604166666664</v>
      </c>
      <c r="AM88" s="26" t="s">
        <v>481</v>
      </c>
      <c r="AN88" s="26" t="s">
        <v>63</v>
      </c>
      <c r="AO88" s="26"/>
      <c r="AP88" s="26"/>
      <c r="AQ88" s="26">
        <v>-1</v>
      </c>
      <c r="AR88" s="26">
        <v>90</v>
      </c>
      <c r="AS88" s="26" t="s">
        <v>168</v>
      </c>
      <c r="AT88" s="26" t="s">
        <v>71</v>
      </c>
      <c r="AU88" s="26" t="s">
        <v>63</v>
      </c>
      <c r="AV88" s="26" t="s">
        <v>63</v>
      </c>
      <c r="AW88" s="26" t="s">
        <v>63</v>
      </c>
      <c r="AX88" s="26" t="s">
        <v>63</v>
      </c>
      <c r="AY88" s="26">
        <v>44.023032000000001</v>
      </c>
      <c r="AZ88" s="26">
        <v>-102.305627</v>
      </c>
      <c r="BA88" s="26" t="s">
        <v>185</v>
      </c>
      <c r="BB88" s="26" t="s">
        <v>609</v>
      </c>
      <c r="BC88" s="26" t="s">
        <v>167</v>
      </c>
      <c r="BD88" s="26" t="s">
        <v>154</v>
      </c>
      <c r="BE88" s="26"/>
      <c r="BF88" s="26" t="s">
        <v>99</v>
      </c>
      <c r="BG88" s="26" t="s">
        <v>167</v>
      </c>
      <c r="BH88" s="26" t="s">
        <v>99</v>
      </c>
      <c r="BI88" s="26">
        <v>1</v>
      </c>
      <c r="BJ88" s="26" t="s">
        <v>217</v>
      </c>
    </row>
    <row r="89" spans="36:62" x14ac:dyDescent="0.25">
      <c r="AJ89" s="26">
        <v>1956</v>
      </c>
      <c r="AK89" s="26">
        <v>1806988</v>
      </c>
      <c r="AL89" s="264">
        <v>43271.230555555558</v>
      </c>
      <c r="AM89" s="26" t="s">
        <v>481</v>
      </c>
      <c r="AN89" s="26" t="s">
        <v>63</v>
      </c>
      <c r="AO89" s="26" t="s">
        <v>156</v>
      </c>
      <c r="AP89" s="26" t="s">
        <v>159</v>
      </c>
      <c r="AQ89" s="26">
        <v>0</v>
      </c>
      <c r="AR89" s="26">
        <v>90</v>
      </c>
      <c r="AS89" s="26" t="s">
        <v>638</v>
      </c>
      <c r="AT89" s="26" t="s">
        <v>704</v>
      </c>
      <c r="AU89" s="26" t="s">
        <v>63</v>
      </c>
      <c r="AV89" s="26" t="s">
        <v>63</v>
      </c>
      <c r="AW89" s="26" t="s">
        <v>63</v>
      </c>
      <c r="AX89" s="26" t="s">
        <v>63</v>
      </c>
      <c r="AY89" s="26">
        <v>43.986320999999897</v>
      </c>
      <c r="AZ89" s="26">
        <v>-102.242851999999</v>
      </c>
      <c r="BA89" s="26" t="s">
        <v>166</v>
      </c>
      <c r="BB89" s="26" t="s">
        <v>611</v>
      </c>
      <c r="BC89" s="26" t="s">
        <v>614</v>
      </c>
      <c r="BD89" s="26" t="s">
        <v>615</v>
      </c>
      <c r="BE89" s="26"/>
      <c r="BF89" s="26" t="s">
        <v>68</v>
      </c>
      <c r="BG89" s="26" t="s">
        <v>68</v>
      </c>
      <c r="BH89" s="26" t="s">
        <v>160</v>
      </c>
      <c r="BI89" s="26">
        <v>1</v>
      </c>
      <c r="BJ89" s="26" t="s">
        <v>217</v>
      </c>
    </row>
    <row r="90" spans="36:62" x14ac:dyDescent="0.25">
      <c r="AJ90" s="26">
        <v>1957</v>
      </c>
      <c r="AK90" s="26">
        <v>1807117</v>
      </c>
      <c r="AL90" s="264">
        <v>43266.682638888888</v>
      </c>
      <c r="AM90" s="26" t="s">
        <v>481</v>
      </c>
      <c r="AN90" s="26" t="s">
        <v>63</v>
      </c>
      <c r="AO90" s="26" t="s">
        <v>156</v>
      </c>
      <c r="AP90" s="26" t="s">
        <v>706</v>
      </c>
      <c r="AQ90" s="26">
        <v>0</v>
      </c>
      <c r="AR90" s="26">
        <v>90</v>
      </c>
      <c r="AS90" s="26" t="s">
        <v>707</v>
      </c>
      <c r="AT90" s="26" t="s">
        <v>71</v>
      </c>
      <c r="AU90" s="26" t="s">
        <v>63</v>
      </c>
      <c r="AV90" s="26" t="s">
        <v>63</v>
      </c>
      <c r="AW90" s="26" t="s">
        <v>63</v>
      </c>
      <c r="AX90" s="26" t="s">
        <v>63</v>
      </c>
      <c r="AY90" s="26">
        <v>44.103034000000001</v>
      </c>
      <c r="AZ90" s="26">
        <v>-103.139432999999</v>
      </c>
      <c r="BA90" s="26" t="s">
        <v>185</v>
      </c>
      <c r="BB90" s="26" t="s">
        <v>611</v>
      </c>
      <c r="BC90" s="26" t="s">
        <v>708</v>
      </c>
      <c r="BD90" s="26" t="s">
        <v>68</v>
      </c>
      <c r="BE90" s="26" t="s">
        <v>705</v>
      </c>
      <c r="BF90" s="26" t="s">
        <v>709</v>
      </c>
      <c r="BG90" s="26" t="s">
        <v>68</v>
      </c>
      <c r="BH90" s="26" t="s">
        <v>146</v>
      </c>
      <c r="BI90" s="26">
        <v>1</v>
      </c>
      <c r="BJ90" s="26" t="s">
        <v>217</v>
      </c>
    </row>
    <row r="91" spans="36:62" x14ac:dyDescent="0.25">
      <c r="AJ91" s="26">
        <v>1958</v>
      </c>
      <c r="AK91" s="26">
        <v>1807119</v>
      </c>
      <c r="AL91" s="264">
        <v>43273.943749999999</v>
      </c>
      <c r="AM91" s="26" t="s">
        <v>481</v>
      </c>
      <c r="AN91" s="26" t="s">
        <v>63</v>
      </c>
      <c r="AO91" s="26"/>
      <c r="AP91" s="26"/>
      <c r="AQ91" s="26">
        <v>-1</v>
      </c>
      <c r="AR91" s="26">
        <v>90</v>
      </c>
      <c r="AS91" s="26" t="s">
        <v>168</v>
      </c>
      <c r="AT91" s="26" t="s">
        <v>71</v>
      </c>
      <c r="AU91" s="26" t="s">
        <v>63</v>
      </c>
      <c r="AV91" s="26" t="s">
        <v>63</v>
      </c>
      <c r="AW91" s="26" t="s">
        <v>63</v>
      </c>
      <c r="AX91" s="26" t="s">
        <v>63</v>
      </c>
      <c r="AY91" s="26">
        <v>44.100763000000001</v>
      </c>
      <c r="AZ91" s="26">
        <v>-102.512539</v>
      </c>
      <c r="BA91" s="26" t="s">
        <v>485</v>
      </c>
      <c r="BB91" s="26" t="s">
        <v>609</v>
      </c>
      <c r="BC91" s="26" t="s">
        <v>167</v>
      </c>
      <c r="BD91" s="26" t="s">
        <v>154</v>
      </c>
      <c r="BE91" s="26"/>
      <c r="BF91" s="26" t="s">
        <v>99</v>
      </c>
      <c r="BG91" s="26" t="s">
        <v>167</v>
      </c>
      <c r="BH91" s="26" t="s">
        <v>99</v>
      </c>
      <c r="BI91" s="26">
        <v>1</v>
      </c>
      <c r="BJ91" s="26" t="s">
        <v>217</v>
      </c>
    </row>
    <row r="92" spans="36:62" x14ac:dyDescent="0.25">
      <c r="AJ92" s="26">
        <v>1961</v>
      </c>
      <c r="AK92" s="26">
        <v>1807351</v>
      </c>
      <c r="AL92" s="264">
        <v>43277.95416666667</v>
      </c>
      <c r="AM92" s="26" t="s">
        <v>481</v>
      </c>
      <c r="AN92" s="26" t="s">
        <v>63</v>
      </c>
      <c r="AO92" s="26"/>
      <c r="AP92" s="26"/>
      <c r="AQ92" s="26">
        <v>-1</v>
      </c>
      <c r="AR92" s="26">
        <v>90</v>
      </c>
      <c r="AS92" s="26" t="s">
        <v>168</v>
      </c>
      <c r="AT92" s="26" t="s">
        <v>71</v>
      </c>
      <c r="AU92" s="26" t="s">
        <v>63</v>
      </c>
      <c r="AV92" s="26" t="s">
        <v>63</v>
      </c>
      <c r="AW92" s="26" t="s">
        <v>63</v>
      </c>
      <c r="AX92" s="26" t="s">
        <v>63</v>
      </c>
      <c r="AY92" s="26">
        <v>44.110967000000002</v>
      </c>
      <c r="AZ92" s="26">
        <v>-103.12451900000001</v>
      </c>
      <c r="BA92" s="26" t="s">
        <v>185</v>
      </c>
      <c r="BB92" s="26" t="s">
        <v>611</v>
      </c>
      <c r="BC92" s="26" t="s">
        <v>167</v>
      </c>
      <c r="BD92" s="26" t="s">
        <v>154</v>
      </c>
      <c r="BE92" s="26"/>
      <c r="BF92" s="26" t="s">
        <v>99</v>
      </c>
      <c r="BG92" s="26" t="s">
        <v>167</v>
      </c>
      <c r="BH92" s="26" t="s">
        <v>99</v>
      </c>
      <c r="BI92" s="26">
        <v>1</v>
      </c>
      <c r="BJ92" s="26" t="s">
        <v>217</v>
      </c>
    </row>
    <row r="93" spans="36:62" x14ac:dyDescent="0.25">
      <c r="AJ93" s="26">
        <v>1962</v>
      </c>
      <c r="AK93" s="26">
        <v>1807259</v>
      </c>
      <c r="AL93" s="264">
        <v>43277.552777777775</v>
      </c>
      <c r="AM93" s="26" t="s">
        <v>481</v>
      </c>
      <c r="AN93" s="26" t="s">
        <v>63</v>
      </c>
      <c r="AO93" s="26" t="s">
        <v>204</v>
      </c>
      <c r="AP93" s="26" t="s">
        <v>159</v>
      </c>
      <c r="AQ93" s="26">
        <v>0</v>
      </c>
      <c r="AR93" s="26">
        <v>90</v>
      </c>
      <c r="AS93" s="26" t="s">
        <v>710</v>
      </c>
      <c r="AT93" s="26" t="s">
        <v>71</v>
      </c>
      <c r="AU93" s="26" t="s">
        <v>63</v>
      </c>
      <c r="AV93" s="26" t="s">
        <v>63</v>
      </c>
      <c r="AW93" s="26" t="s">
        <v>63</v>
      </c>
      <c r="AX93" s="26" t="s">
        <v>63</v>
      </c>
      <c r="AY93" s="26">
        <v>43.9870769999999</v>
      </c>
      <c r="AZ93" s="26">
        <v>-102.225481</v>
      </c>
      <c r="BA93" s="26" t="s">
        <v>37</v>
      </c>
      <c r="BB93" s="26" t="s">
        <v>611</v>
      </c>
      <c r="BC93" s="26" t="s">
        <v>68</v>
      </c>
      <c r="BD93" s="26" t="s">
        <v>68</v>
      </c>
      <c r="BE93" s="26"/>
      <c r="BF93" s="26" t="s">
        <v>675</v>
      </c>
      <c r="BG93" s="26" t="s">
        <v>68</v>
      </c>
      <c r="BH93" s="26" t="s">
        <v>711</v>
      </c>
      <c r="BI93" s="26">
        <v>1</v>
      </c>
      <c r="BJ93" s="26" t="s">
        <v>21</v>
      </c>
    </row>
    <row r="94" spans="36:62" x14ac:dyDescent="0.25">
      <c r="AJ94" s="26">
        <v>1963</v>
      </c>
      <c r="AK94" s="26">
        <v>1807413</v>
      </c>
      <c r="AL94" s="264">
        <v>43278.975694444445</v>
      </c>
      <c r="AM94" s="26" t="s">
        <v>481</v>
      </c>
      <c r="AN94" s="26" t="s">
        <v>63</v>
      </c>
      <c r="AO94" s="26"/>
      <c r="AP94" s="26"/>
      <c r="AQ94" s="26">
        <v>-1</v>
      </c>
      <c r="AR94" s="26">
        <v>90</v>
      </c>
      <c r="AS94" s="26" t="s">
        <v>168</v>
      </c>
      <c r="AT94" s="26" t="s">
        <v>71</v>
      </c>
      <c r="AU94" s="26" t="s">
        <v>63</v>
      </c>
      <c r="AV94" s="26" t="s">
        <v>63</v>
      </c>
      <c r="AW94" s="26" t="s">
        <v>63</v>
      </c>
      <c r="AX94" s="26" t="s">
        <v>63</v>
      </c>
      <c r="AY94" s="26">
        <v>44.103391000000002</v>
      </c>
      <c r="AZ94" s="26">
        <v>-102.693259999999</v>
      </c>
      <c r="BA94" s="26" t="s">
        <v>166</v>
      </c>
      <c r="BB94" s="26" t="s">
        <v>611</v>
      </c>
      <c r="BC94" s="26" t="s">
        <v>167</v>
      </c>
      <c r="BD94" s="26" t="s">
        <v>154</v>
      </c>
      <c r="BE94" s="26"/>
      <c r="BF94" s="26" t="s">
        <v>99</v>
      </c>
      <c r="BG94" s="26" t="s">
        <v>167</v>
      </c>
      <c r="BH94" s="26" t="s">
        <v>99</v>
      </c>
      <c r="BI94" s="26">
        <v>1</v>
      </c>
      <c r="BJ94" s="26" t="s">
        <v>217</v>
      </c>
    </row>
    <row r="95" spans="36:62" x14ac:dyDescent="0.25">
      <c r="AJ95" s="26">
        <v>1964</v>
      </c>
      <c r="AK95" s="26">
        <v>1807422</v>
      </c>
      <c r="AL95" s="264">
        <v>43275.412499999999</v>
      </c>
      <c r="AM95" s="26" t="s">
        <v>481</v>
      </c>
      <c r="AN95" s="26" t="s">
        <v>63</v>
      </c>
      <c r="AO95" s="26" t="s">
        <v>156</v>
      </c>
      <c r="AP95" s="26" t="s">
        <v>159</v>
      </c>
      <c r="AQ95" s="26">
        <v>0</v>
      </c>
      <c r="AR95" s="26">
        <v>90</v>
      </c>
      <c r="AS95" s="26" t="s">
        <v>628</v>
      </c>
      <c r="AT95" s="26" t="s">
        <v>704</v>
      </c>
      <c r="AU95" s="26" t="s">
        <v>63</v>
      </c>
      <c r="AV95" s="26" t="s">
        <v>63</v>
      </c>
      <c r="AW95" s="26" t="s">
        <v>63</v>
      </c>
      <c r="AX95" s="26" t="s">
        <v>63</v>
      </c>
      <c r="AY95" s="26">
        <v>44.110965999999898</v>
      </c>
      <c r="AZ95" s="26">
        <v>-102.913781999999</v>
      </c>
      <c r="BA95" s="26" t="s">
        <v>483</v>
      </c>
      <c r="BB95" s="26" t="s">
        <v>611</v>
      </c>
      <c r="BC95" s="26" t="s">
        <v>678</v>
      </c>
      <c r="BD95" s="26" t="s">
        <v>615</v>
      </c>
      <c r="BE95" s="26"/>
      <c r="BF95" s="26" t="s">
        <v>68</v>
      </c>
      <c r="BG95" s="26" t="s">
        <v>68</v>
      </c>
      <c r="BH95" s="26" t="s">
        <v>175</v>
      </c>
      <c r="BI95" s="26">
        <v>1</v>
      </c>
      <c r="BJ95" s="26" t="s">
        <v>217</v>
      </c>
    </row>
    <row r="96" spans="36:62" x14ac:dyDescent="0.25">
      <c r="AJ96" s="26">
        <v>1965</v>
      </c>
      <c r="AK96" s="26">
        <v>1807426</v>
      </c>
      <c r="AL96" s="264">
        <v>43280.854166666664</v>
      </c>
      <c r="AM96" s="26" t="s">
        <v>147</v>
      </c>
      <c r="AN96" s="26" t="s">
        <v>63</v>
      </c>
      <c r="AO96" s="26"/>
      <c r="AP96" s="26"/>
      <c r="AQ96" s="26">
        <v>-1</v>
      </c>
      <c r="AR96" s="26">
        <v>90</v>
      </c>
      <c r="AS96" s="26" t="s">
        <v>168</v>
      </c>
      <c r="AT96" s="26" t="s">
        <v>704</v>
      </c>
      <c r="AU96" s="26" t="s">
        <v>63</v>
      </c>
      <c r="AV96" s="26" t="s">
        <v>63</v>
      </c>
      <c r="AW96" s="26" t="s">
        <v>63</v>
      </c>
      <c r="AX96" s="26" t="s">
        <v>63</v>
      </c>
      <c r="AY96" s="26">
        <v>43.893399000000002</v>
      </c>
      <c r="AZ96" s="26">
        <v>-102.017893999999</v>
      </c>
      <c r="BA96" s="26" t="s">
        <v>166</v>
      </c>
      <c r="BB96" s="26" t="s">
        <v>611</v>
      </c>
      <c r="BC96" s="26" t="s">
        <v>167</v>
      </c>
      <c r="BD96" s="26" t="s">
        <v>154</v>
      </c>
      <c r="BE96" s="26"/>
      <c r="BF96" s="26" t="s">
        <v>99</v>
      </c>
      <c r="BG96" s="26" t="s">
        <v>167</v>
      </c>
      <c r="BH96" s="26" t="s">
        <v>99</v>
      </c>
      <c r="BI96" s="26">
        <v>1</v>
      </c>
      <c r="BJ96" s="26" t="s">
        <v>217</v>
      </c>
    </row>
    <row r="97" spans="36:62" x14ac:dyDescent="0.25">
      <c r="AJ97" s="26">
        <v>1966</v>
      </c>
      <c r="AK97" s="26">
        <v>1807428</v>
      </c>
      <c r="AL97" s="264">
        <v>43269.902777777781</v>
      </c>
      <c r="AM97" s="26" t="s">
        <v>481</v>
      </c>
      <c r="AN97" s="26" t="s">
        <v>63</v>
      </c>
      <c r="AO97" s="26"/>
      <c r="AP97" s="26"/>
      <c r="AQ97" s="26">
        <v>-1</v>
      </c>
      <c r="AR97" s="26">
        <v>90</v>
      </c>
      <c r="AS97" s="26" t="s">
        <v>168</v>
      </c>
      <c r="AT97" s="26" t="s">
        <v>71</v>
      </c>
      <c r="AU97" s="26" t="s">
        <v>63</v>
      </c>
      <c r="AV97" s="26" t="s">
        <v>63</v>
      </c>
      <c r="AW97" s="26" t="s">
        <v>63</v>
      </c>
      <c r="AX97" s="26" t="s">
        <v>63</v>
      </c>
      <c r="AY97" s="26">
        <v>44.103594000000001</v>
      </c>
      <c r="AZ97" s="26">
        <v>-102.660726999999</v>
      </c>
      <c r="BA97" s="26" t="s">
        <v>495</v>
      </c>
      <c r="BB97" s="26" t="s">
        <v>609</v>
      </c>
      <c r="BC97" s="26" t="s">
        <v>167</v>
      </c>
      <c r="BD97" s="26" t="s">
        <v>154</v>
      </c>
      <c r="BE97" s="26"/>
      <c r="BF97" s="26" t="s">
        <v>99</v>
      </c>
      <c r="BG97" s="26" t="s">
        <v>167</v>
      </c>
      <c r="BH97" s="26" t="s">
        <v>99</v>
      </c>
      <c r="BI97" s="26">
        <v>1</v>
      </c>
      <c r="BJ97" s="26" t="s">
        <v>217</v>
      </c>
    </row>
    <row r="98" spans="36:62" x14ac:dyDescent="0.25">
      <c r="AJ98" s="26">
        <v>1967</v>
      </c>
      <c r="AK98" s="26">
        <v>1807696</v>
      </c>
      <c r="AL98" s="264">
        <v>43283.047222222223</v>
      </c>
      <c r="AM98" s="26" t="s">
        <v>481</v>
      </c>
      <c r="AN98" s="26" t="s">
        <v>63</v>
      </c>
      <c r="AO98" s="26"/>
      <c r="AP98" s="26"/>
      <c r="AQ98" s="26">
        <v>-1</v>
      </c>
      <c r="AR98" s="26">
        <v>90</v>
      </c>
      <c r="AS98" s="26" t="s">
        <v>168</v>
      </c>
      <c r="AT98" s="26" t="s">
        <v>71</v>
      </c>
      <c r="AU98" s="26" t="s">
        <v>63</v>
      </c>
      <c r="AV98" s="26" t="s">
        <v>63</v>
      </c>
      <c r="AW98" s="26" t="s">
        <v>63</v>
      </c>
      <c r="AX98" s="26" t="s">
        <v>63</v>
      </c>
      <c r="AY98" s="26">
        <v>43.980186000000003</v>
      </c>
      <c r="AZ98" s="26">
        <v>-102.201168999999</v>
      </c>
      <c r="BA98" s="26" t="s">
        <v>158</v>
      </c>
      <c r="BB98" s="26" t="s">
        <v>611</v>
      </c>
      <c r="BC98" s="26" t="s">
        <v>167</v>
      </c>
      <c r="BD98" s="26" t="s">
        <v>154</v>
      </c>
      <c r="BE98" s="26"/>
      <c r="BF98" s="26" t="s">
        <v>99</v>
      </c>
      <c r="BG98" s="26" t="s">
        <v>167</v>
      </c>
      <c r="BH98" s="26" t="s">
        <v>99</v>
      </c>
      <c r="BI98" s="26">
        <v>1</v>
      </c>
      <c r="BJ98" s="26" t="s">
        <v>217</v>
      </c>
    </row>
    <row r="99" spans="36:62" x14ac:dyDescent="0.25">
      <c r="AJ99" s="26">
        <v>1969</v>
      </c>
      <c r="AK99" s="26">
        <v>1807801</v>
      </c>
      <c r="AL99" s="264">
        <v>43279.708333333336</v>
      </c>
      <c r="AM99" s="26" t="s">
        <v>481</v>
      </c>
      <c r="AN99" s="26" t="s">
        <v>63</v>
      </c>
      <c r="AO99" s="26" t="s">
        <v>156</v>
      </c>
      <c r="AP99" s="26" t="s">
        <v>713</v>
      </c>
      <c r="AQ99" s="26">
        <v>0</v>
      </c>
      <c r="AR99" s="26">
        <v>90</v>
      </c>
      <c r="AS99" s="26" t="s">
        <v>628</v>
      </c>
      <c r="AT99" s="26" t="s">
        <v>71</v>
      </c>
      <c r="AU99" s="26" t="s">
        <v>63</v>
      </c>
      <c r="AV99" s="26" t="s">
        <v>63</v>
      </c>
      <c r="AW99" s="26" t="s">
        <v>69</v>
      </c>
      <c r="AX99" s="26" t="s">
        <v>63</v>
      </c>
      <c r="AY99" s="26">
        <v>44.100757000000002</v>
      </c>
      <c r="AZ99" s="26">
        <v>-103.149484999999</v>
      </c>
      <c r="BA99" s="26" t="s">
        <v>493</v>
      </c>
      <c r="BB99" s="26" t="s">
        <v>611</v>
      </c>
      <c r="BC99" s="26" t="s">
        <v>714</v>
      </c>
      <c r="BD99" s="26" t="s">
        <v>68</v>
      </c>
      <c r="BE99" s="26" t="s">
        <v>712</v>
      </c>
      <c r="BF99" s="26" t="s">
        <v>68</v>
      </c>
      <c r="BG99" s="26" t="s">
        <v>68</v>
      </c>
      <c r="BH99" s="26" t="s">
        <v>715</v>
      </c>
      <c r="BI99" s="26">
        <v>1</v>
      </c>
      <c r="BJ99" s="26" t="s">
        <v>21</v>
      </c>
    </row>
    <row r="100" spans="36:62" x14ac:dyDescent="0.25">
      <c r="AJ100" s="26">
        <v>1971</v>
      </c>
      <c r="AK100" s="26">
        <v>1807866</v>
      </c>
      <c r="AL100" s="264">
        <v>43282.454861111109</v>
      </c>
      <c r="AM100" s="26" t="s">
        <v>481</v>
      </c>
      <c r="AN100" s="26" t="s">
        <v>63</v>
      </c>
      <c r="AO100" s="26"/>
      <c r="AP100" s="26"/>
      <c r="AQ100" s="26">
        <v>-1</v>
      </c>
      <c r="AR100" s="26">
        <v>90</v>
      </c>
      <c r="AS100" s="26" t="s">
        <v>168</v>
      </c>
      <c r="AT100" s="26" t="s">
        <v>71</v>
      </c>
      <c r="AU100" s="26" t="s">
        <v>63</v>
      </c>
      <c r="AV100" s="26" t="s">
        <v>63</v>
      </c>
      <c r="AW100" s="26" t="s">
        <v>63</v>
      </c>
      <c r="AX100" s="26" t="s">
        <v>63</v>
      </c>
      <c r="AY100" s="26">
        <v>44.081997999999899</v>
      </c>
      <c r="AZ100" s="26">
        <v>-102.48257700000001</v>
      </c>
      <c r="BA100" s="26" t="s">
        <v>158</v>
      </c>
      <c r="BB100" s="26" t="s">
        <v>611</v>
      </c>
      <c r="BC100" s="26" t="s">
        <v>167</v>
      </c>
      <c r="BD100" s="26" t="s">
        <v>154</v>
      </c>
      <c r="BE100" s="26"/>
      <c r="BF100" s="26" t="s">
        <v>99</v>
      </c>
      <c r="BG100" s="26" t="s">
        <v>167</v>
      </c>
      <c r="BH100" s="26" t="s">
        <v>99</v>
      </c>
      <c r="BI100" s="26">
        <v>1</v>
      </c>
      <c r="BJ100" s="26" t="s">
        <v>217</v>
      </c>
    </row>
    <row r="101" spans="36:62" x14ac:dyDescent="0.25">
      <c r="AJ101" s="26">
        <v>1972</v>
      </c>
      <c r="AK101" s="26">
        <v>1807868</v>
      </c>
      <c r="AL101" s="264">
        <v>43285.892361111109</v>
      </c>
      <c r="AM101" s="26" t="s">
        <v>481</v>
      </c>
      <c r="AN101" s="26" t="s">
        <v>63</v>
      </c>
      <c r="AO101" s="26"/>
      <c r="AP101" s="26"/>
      <c r="AQ101" s="26">
        <v>-1</v>
      </c>
      <c r="AR101" s="26">
        <v>90</v>
      </c>
      <c r="AS101" s="26" t="s">
        <v>168</v>
      </c>
      <c r="AT101" s="26" t="s">
        <v>71</v>
      </c>
      <c r="AU101" s="26" t="s">
        <v>63</v>
      </c>
      <c r="AV101" s="26" t="s">
        <v>63</v>
      </c>
      <c r="AW101" s="26" t="s">
        <v>63</v>
      </c>
      <c r="AX101" s="26" t="s">
        <v>63</v>
      </c>
      <c r="AY101" s="26">
        <v>44.103380999999899</v>
      </c>
      <c r="AZ101" s="26">
        <v>-102.532275999999</v>
      </c>
      <c r="BA101" s="26" t="s">
        <v>185</v>
      </c>
      <c r="BB101" s="26" t="s">
        <v>609</v>
      </c>
      <c r="BC101" s="26" t="s">
        <v>167</v>
      </c>
      <c r="BD101" s="26" t="s">
        <v>154</v>
      </c>
      <c r="BE101" s="26"/>
      <c r="BF101" s="26" t="s">
        <v>99</v>
      </c>
      <c r="BG101" s="26" t="s">
        <v>167</v>
      </c>
      <c r="BH101" s="26" t="s">
        <v>99</v>
      </c>
      <c r="BI101" s="26">
        <v>1</v>
      </c>
      <c r="BJ101" s="26" t="s">
        <v>217</v>
      </c>
    </row>
    <row r="102" spans="36:62" x14ac:dyDescent="0.25">
      <c r="AJ102" s="26">
        <v>1973</v>
      </c>
      <c r="AK102" s="26">
        <v>1807869</v>
      </c>
      <c r="AL102" s="264">
        <v>43280.555555555555</v>
      </c>
      <c r="AM102" s="26" t="s">
        <v>481</v>
      </c>
      <c r="AN102" s="26" t="s">
        <v>63</v>
      </c>
      <c r="AO102" s="26" t="s">
        <v>156</v>
      </c>
      <c r="AP102" s="26" t="s">
        <v>716</v>
      </c>
      <c r="AQ102" s="26">
        <v>0</v>
      </c>
      <c r="AR102" s="26">
        <v>90</v>
      </c>
      <c r="AS102" s="26" t="s">
        <v>628</v>
      </c>
      <c r="AT102" s="26" t="s">
        <v>71</v>
      </c>
      <c r="AU102" s="26" t="s">
        <v>63</v>
      </c>
      <c r="AV102" s="26" t="s">
        <v>63</v>
      </c>
      <c r="AW102" s="26" t="s">
        <v>63</v>
      </c>
      <c r="AX102" s="26" t="s">
        <v>63</v>
      </c>
      <c r="AY102" s="26">
        <v>44.101148000000002</v>
      </c>
      <c r="AZ102" s="26">
        <v>-103.147379</v>
      </c>
      <c r="BA102" s="26" t="s">
        <v>496</v>
      </c>
      <c r="BB102" s="26" t="s">
        <v>611</v>
      </c>
      <c r="BC102" s="26" t="s">
        <v>68</v>
      </c>
      <c r="BD102" s="26" t="s">
        <v>717</v>
      </c>
      <c r="BE102" s="26"/>
      <c r="BF102" s="26" t="s">
        <v>68</v>
      </c>
      <c r="BG102" s="26" t="s">
        <v>68</v>
      </c>
      <c r="BH102" s="26" t="s">
        <v>718</v>
      </c>
      <c r="BI102" s="26">
        <v>1</v>
      </c>
      <c r="BJ102" s="26" t="s">
        <v>20</v>
      </c>
    </row>
    <row r="103" spans="36:62" x14ac:dyDescent="0.25">
      <c r="AJ103" s="26">
        <v>1974</v>
      </c>
      <c r="AK103" s="26">
        <v>1807870</v>
      </c>
      <c r="AL103" s="264">
        <v>43280.53125</v>
      </c>
      <c r="AM103" s="26" t="s">
        <v>481</v>
      </c>
      <c r="AN103" s="26" t="s">
        <v>63</v>
      </c>
      <c r="AO103" s="26" t="s">
        <v>156</v>
      </c>
      <c r="AP103" s="26" t="s">
        <v>159</v>
      </c>
      <c r="AQ103" s="26">
        <v>0</v>
      </c>
      <c r="AR103" s="26">
        <v>90</v>
      </c>
      <c r="AS103" s="26" t="s">
        <v>628</v>
      </c>
      <c r="AT103" s="26" t="s">
        <v>71</v>
      </c>
      <c r="AU103" s="26" t="s">
        <v>63</v>
      </c>
      <c r="AV103" s="26" t="s">
        <v>63</v>
      </c>
      <c r="AW103" s="26" t="s">
        <v>63</v>
      </c>
      <c r="AX103" s="26" t="s">
        <v>63</v>
      </c>
      <c r="AY103" s="26">
        <v>44.101647999999898</v>
      </c>
      <c r="AZ103" s="26">
        <v>-103.144733</v>
      </c>
      <c r="BA103" s="26" t="s">
        <v>486</v>
      </c>
      <c r="BB103" s="26" t="s">
        <v>611</v>
      </c>
      <c r="BC103" s="26" t="s">
        <v>68</v>
      </c>
      <c r="BD103" s="26" t="s">
        <v>717</v>
      </c>
      <c r="BE103" s="26"/>
      <c r="BF103" s="26" t="s">
        <v>68</v>
      </c>
      <c r="BG103" s="26" t="s">
        <v>68</v>
      </c>
      <c r="BH103" s="26" t="s">
        <v>646</v>
      </c>
      <c r="BI103" s="26">
        <v>1</v>
      </c>
      <c r="BJ103" s="26" t="s">
        <v>217</v>
      </c>
    </row>
    <row r="104" spans="36:62" x14ac:dyDescent="0.25">
      <c r="AJ104" s="26">
        <v>1975</v>
      </c>
      <c r="AK104" s="26">
        <v>1807639</v>
      </c>
      <c r="AL104" s="264">
        <v>43280.864583333336</v>
      </c>
      <c r="AM104" s="26" t="s">
        <v>481</v>
      </c>
      <c r="AN104" s="26" t="s">
        <v>63</v>
      </c>
      <c r="AO104" s="26"/>
      <c r="AP104" s="26"/>
      <c r="AQ104" s="26">
        <v>-1</v>
      </c>
      <c r="AR104" s="26">
        <v>90</v>
      </c>
      <c r="AS104" s="26" t="s">
        <v>168</v>
      </c>
      <c r="AT104" s="26" t="s">
        <v>619</v>
      </c>
      <c r="AU104" s="26" t="s">
        <v>63</v>
      </c>
      <c r="AV104" s="26" t="s">
        <v>63</v>
      </c>
      <c r="AW104" s="26" t="s">
        <v>63</v>
      </c>
      <c r="AX104" s="26" t="s">
        <v>63</v>
      </c>
      <c r="AY104" s="26">
        <v>43.913687000000003</v>
      </c>
      <c r="AZ104" s="26">
        <v>-102.077787</v>
      </c>
      <c r="BA104" s="26" t="s">
        <v>166</v>
      </c>
      <c r="BB104" s="26" t="s">
        <v>609</v>
      </c>
      <c r="BC104" s="26" t="s">
        <v>167</v>
      </c>
      <c r="BD104" s="26" t="s">
        <v>154</v>
      </c>
      <c r="BE104" s="26"/>
      <c r="BF104" s="26" t="s">
        <v>99</v>
      </c>
      <c r="BG104" s="26" t="s">
        <v>167</v>
      </c>
      <c r="BH104" s="26" t="s">
        <v>99</v>
      </c>
      <c r="BI104" s="26">
        <v>1</v>
      </c>
      <c r="BJ104" s="26" t="s">
        <v>217</v>
      </c>
    </row>
    <row r="105" spans="36:62" x14ac:dyDescent="0.25">
      <c r="AJ105" s="26">
        <v>1976</v>
      </c>
      <c r="AK105" s="26">
        <v>1807976</v>
      </c>
      <c r="AL105" s="264">
        <v>43289.645833333336</v>
      </c>
      <c r="AM105" s="26" t="s">
        <v>147</v>
      </c>
      <c r="AN105" s="26" t="s">
        <v>63</v>
      </c>
      <c r="AO105" s="26" t="s">
        <v>720</v>
      </c>
      <c r="AP105" s="26" t="s">
        <v>159</v>
      </c>
      <c r="AQ105" s="26">
        <v>0</v>
      </c>
      <c r="AR105" s="26">
        <v>90</v>
      </c>
      <c r="AS105" s="26" t="s">
        <v>721</v>
      </c>
      <c r="AT105" s="26" t="s">
        <v>71</v>
      </c>
      <c r="AU105" s="26" t="s">
        <v>63</v>
      </c>
      <c r="AV105" s="26" t="s">
        <v>63</v>
      </c>
      <c r="AW105" s="26" t="s">
        <v>63</v>
      </c>
      <c r="AX105" s="26" t="s">
        <v>63</v>
      </c>
      <c r="AY105" s="26">
        <v>43.880485</v>
      </c>
      <c r="AZ105" s="26">
        <v>-101.989221</v>
      </c>
      <c r="BA105" s="26" t="s">
        <v>37</v>
      </c>
      <c r="BB105" s="26" t="s">
        <v>611</v>
      </c>
      <c r="BC105" s="26" t="s">
        <v>68</v>
      </c>
      <c r="BD105" s="26" t="s">
        <v>68</v>
      </c>
      <c r="BE105" s="26" t="s">
        <v>719</v>
      </c>
      <c r="BF105" s="26" t="s">
        <v>675</v>
      </c>
      <c r="BG105" s="26" t="s">
        <v>68</v>
      </c>
      <c r="BH105" s="26" t="s">
        <v>160</v>
      </c>
      <c r="BI105" s="26">
        <v>1</v>
      </c>
      <c r="BJ105" s="26" t="s">
        <v>21</v>
      </c>
    </row>
    <row r="106" spans="36:62" x14ac:dyDescent="0.25">
      <c r="AJ106" s="26">
        <v>1977</v>
      </c>
      <c r="AK106" s="26">
        <v>1808034</v>
      </c>
      <c r="AL106" s="264">
        <v>43294.423611111109</v>
      </c>
      <c r="AM106" s="26" t="s">
        <v>147</v>
      </c>
      <c r="AN106" s="26" t="s">
        <v>63</v>
      </c>
      <c r="AO106" s="26"/>
      <c r="AP106" s="26"/>
      <c r="AQ106" s="26">
        <v>-1</v>
      </c>
      <c r="AR106" s="26">
        <v>90</v>
      </c>
      <c r="AS106" s="26" t="s">
        <v>168</v>
      </c>
      <c r="AT106" s="26" t="s">
        <v>71</v>
      </c>
      <c r="AU106" s="26" t="s">
        <v>63</v>
      </c>
      <c r="AV106" s="26" t="s">
        <v>63</v>
      </c>
      <c r="AW106" s="26" t="s">
        <v>63</v>
      </c>
      <c r="AX106" s="26" t="s">
        <v>63</v>
      </c>
      <c r="AY106" s="26">
        <v>43.837049999999898</v>
      </c>
      <c r="AZ106" s="26">
        <v>-101.53582900000001</v>
      </c>
      <c r="BA106" s="26" t="s">
        <v>158</v>
      </c>
      <c r="BB106" s="26" t="s">
        <v>611</v>
      </c>
      <c r="BC106" s="26" t="s">
        <v>167</v>
      </c>
      <c r="BD106" s="26" t="s">
        <v>154</v>
      </c>
      <c r="BE106" s="26"/>
      <c r="BF106" s="26" t="s">
        <v>99</v>
      </c>
      <c r="BG106" s="26" t="s">
        <v>167</v>
      </c>
      <c r="BH106" s="26" t="s">
        <v>99</v>
      </c>
      <c r="BI106" s="26">
        <v>1</v>
      </c>
      <c r="BJ106" s="26" t="s">
        <v>217</v>
      </c>
    </row>
    <row r="107" spans="36:62" x14ac:dyDescent="0.25">
      <c r="AJ107" s="26">
        <v>1978</v>
      </c>
      <c r="AK107" s="26">
        <v>1808045</v>
      </c>
      <c r="AL107" s="264">
        <v>43280.6875</v>
      </c>
      <c r="AM107" s="26" t="s">
        <v>481</v>
      </c>
      <c r="AN107" s="26" t="s">
        <v>63</v>
      </c>
      <c r="AO107" s="26" t="s">
        <v>156</v>
      </c>
      <c r="AP107" s="26" t="s">
        <v>159</v>
      </c>
      <c r="AQ107" s="26">
        <v>0</v>
      </c>
      <c r="AR107" s="26">
        <v>90</v>
      </c>
      <c r="AS107" s="26" t="s">
        <v>722</v>
      </c>
      <c r="AT107" s="26" t="s">
        <v>71</v>
      </c>
      <c r="AU107" s="26" t="s">
        <v>63</v>
      </c>
      <c r="AV107" s="26" t="s">
        <v>63</v>
      </c>
      <c r="AW107" s="26" t="s">
        <v>63</v>
      </c>
      <c r="AX107" s="26" t="s">
        <v>63</v>
      </c>
      <c r="AY107" s="26">
        <v>44.106192</v>
      </c>
      <c r="AZ107" s="26">
        <v>-102.633022999999</v>
      </c>
      <c r="BA107" s="26" t="s">
        <v>208</v>
      </c>
      <c r="BB107" s="26" t="s">
        <v>611</v>
      </c>
      <c r="BC107" s="26" t="s">
        <v>680</v>
      </c>
      <c r="BD107" s="26" t="s">
        <v>68</v>
      </c>
      <c r="BE107" s="26"/>
      <c r="BF107" s="26" t="s">
        <v>68</v>
      </c>
      <c r="BG107" s="26" t="s">
        <v>68</v>
      </c>
      <c r="BH107" s="26" t="s">
        <v>175</v>
      </c>
      <c r="BI107" s="26">
        <v>1</v>
      </c>
      <c r="BJ107" s="26" t="s">
        <v>217</v>
      </c>
    </row>
    <row r="108" spans="36:62" x14ac:dyDescent="0.25">
      <c r="AJ108" s="26">
        <v>1981</v>
      </c>
      <c r="AK108" s="26">
        <v>1808024</v>
      </c>
      <c r="AL108" s="264">
        <v>43294.922222222223</v>
      </c>
      <c r="AM108" s="26" t="s">
        <v>481</v>
      </c>
      <c r="AN108" s="26" t="s">
        <v>63</v>
      </c>
      <c r="AO108" s="26"/>
      <c r="AP108" s="26"/>
      <c r="AQ108" s="26">
        <v>-1</v>
      </c>
      <c r="AR108" s="26">
        <v>90</v>
      </c>
      <c r="AS108" s="26" t="s">
        <v>168</v>
      </c>
      <c r="AT108" s="26" t="s">
        <v>71</v>
      </c>
      <c r="AU108" s="26" t="s">
        <v>63</v>
      </c>
      <c r="AV108" s="26" t="s">
        <v>63</v>
      </c>
      <c r="AW108" s="26" t="s">
        <v>63</v>
      </c>
      <c r="AX108" s="26" t="s">
        <v>63</v>
      </c>
      <c r="AY108" s="26">
        <v>44.100591000000001</v>
      </c>
      <c r="AZ108" s="26">
        <v>-102.51287600000001</v>
      </c>
      <c r="BA108" s="26" t="s">
        <v>485</v>
      </c>
      <c r="BB108" s="26" t="s">
        <v>611</v>
      </c>
      <c r="BC108" s="26" t="s">
        <v>167</v>
      </c>
      <c r="BD108" s="26" t="s">
        <v>154</v>
      </c>
      <c r="BE108" s="26"/>
      <c r="BF108" s="26" t="s">
        <v>99</v>
      </c>
      <c r="BG108" s="26" t="s">
        <v>167</v>
      </c>
      <c r="BH108" s="26" t="s">
        <v>99</v>
      </c>
      <c r="BI108" s="26">
        <v>1</v>
      </c>
      <c r="BJ108" s="26" t="s">
        <v>217</v>
      </c>
    </row>
    <row r="109" spans="36:62" x14ac:dyDescent="0.25">
      <c r="AJ109" s="26">
        <v>1983</v>
      </c>
      <c r="AK109" s="26">
        <v>1808168</v>
      </c>
      <c r="AL109" s="264">
        <v>43286.85833333333</v>
      </c>
      <c r="AM109" s="26" t="s">
        <v>481</v>
      </c>
      <c r="AN109" s="26" t="s">
        <v>63</v>
      </c>
      <c r="AO109" s="26"/>
      <c r="AP109" s="26"/>
      <c r="AQ109" s="26">
        <v>-1</v>
      </c>
      <c r="AR109" s="26">
        <v>90</v>
      </c>
      <c r="AS109" s="26" t="s">
        <v>168</v>
      </c>
      <c r="AT109" s="26" t="s">
        <v>71</v>
      </c>
      <c r="AU109" s="26" t="s">
        <v>63</v>
      </c>
      <c r="AV109" s="26" t="s">
        <v>63</v>
      </c>
      <c r="AW109" s="26" t="s">
        <v>63</v>
      </c>
      <c r="AX109" s="26" t="s">
        <v>63</v>
      </c>
      <c r="AY109" s="26">
        <v>44.085751000000002</v>
      </c>
      <c r="AZ109" s="26">
        <v>-102.486350999999</v>
      </c>
      <c r="BA109" s="26" t="s">
        <v>166</v>
      </c>
      <c r="BB109" s="26" t="s">
        <v>609</v>
      </c>
      <c r="BC109" s="26" t="s">
        <v>167</v>
      </c>
      <c r="BD109" s="26" t="s">
        <v>154</v>
      </c>
      <c r="BE109" s="26"/>
      <c r="BF109" s="26" t="s">
        <v>99</v>
      </c>
      <c r="BG109" s="26" t="s">
        <v>167</v>
      </c>
      <c r="BH109" s="26" t="s">
        <v>99</v>
      </c>
      <c r="BI109" s="26">
        <v>1</v>
      </c>
      <c r="BJ109" s="26" t="s">
        <v>217</v>
      </c>
    </row>
    <row r="110" spans="36:62" x14ac:dyDescent="0.25">
      <c r="AJ110" s="26">
        <v>1984</v>
      </c>
      <c r="AK110" s="26">
        <v>1808243</v>
      </c>
      <c r="AL110" s="264">
        <v>43294.345138888886</v>
      </c>
      <c r="AM110" s="26" t="s">
        <v>481</v>
      </c>
      <c r="AN110" s="26" t="s">
        <v>63</v>
      </c>
      <c r="AO110" s="26" t="s">
        <v>156</v>
      </c>
      <c r="AP110" s="26" t="s">
        <v>627</v>
      </c>
      <c r="AQ110" s="26">
        <v>0</v>
      </c>
      <c r="AR110" s="26">
        <v>90</v>
      </c>
      <c r="AS110" s="26" t="s">
        <v>628</v>
      </c>
      <c r="AT110" s="26" t="s">
        <v>71</v>
      </c>
      <c r="AU110" s="26" t="s">
        <v>63</v>
      </c>
      <c r="AV110" s="26" t="s">
        <v>63</v>
      </c>
      <c r="AW110" s="26" t="s">
        <v>63</v>
      </c>
      <c r="AX110" s="26" t="s">
        <v>63</v>
      </c>
      <c r="AY110" s="26">
        <v>44.065430999999897</v>
      </c>
      <c r="AZ110" s="26">
        <v>-102.449505</v>
      </c>
      <c r="BA110" s="26" t="s">
        <v>482</v>
      </c>
      <c r="BB110" s="26" t="s">
        <v>611</v>
      </c>
      <c r="BC110" s="26" t="s">
        <v>629</v>
      </c>
      <c r="BD110" s="26" t="s">
        <v>68</v>
      </c>
      <c r="BE110" s="26" t="s">
        <v>644</v>
      </c>
      <c r="BF110" s="26" t="s">
        <v>68</v>
      </c>
      <c r="BG110" s="26" t="s">
        <v>68</v>
      </c>
      <c r="BH110" s="26" t="s">
        <v>646</v>
      </c>
      <c r="BI110" s="26">
        <v>1</v>
      </c>
      <c r="BJ110" s="26" t="s">
        <v>21</v>
      </c>
    </row>
    <row r="111" spans="36:62" x14ac:dyDescent="0.25">
      <c r="AJ111" s="26">
        <v>1988</v>
      </c>
      <c r="AK111" s="26">
        <v>1808368</v>
      </c>
      <c r="AL111" s="264">
        <v>43301.872916666667</v>
      </c>
      <c r="AM111" s="26" t="s">
        <v>487</v>
      </c>
      <c r="AN111" s="26" t="s">
        <v>63</v>
      </c>
      <c r="AO111" s="26"/>
      <c r="AP111" s="26" t="s">
        <v>159</v>
      </c>
      <c r="AQ111" s="26">
        <v>0</v>
      </c>
      <c r="AR111" s="26">
        <v>18</v>
      </c>
      <c r="AS111" s="26" t="s">
        <v>168</v>
      </c>
      <c r="AT111" s="26" t="s">
        <v>71</v>
      </c>
      <c r="AU111" s="26" t="s">
        <v>63</v>
      </c>
      <c r="AV111" s="26" t="s">
        <v>63</v>
      </c>
      <c r="AW111" s="26" t="s">
        <v>63</v>
      </c>
      <c r="AX111" s="26" t="s">
        <v>63</v>
      </c>
      <c r="AY111" s="26">
        <v>43.215238999999897</v>
      </c>
      <c r="AZ111" s="26">
        <v>-101.529905999999</v>
      </c>
      <c r="BA111" s="26" t="s">
        <v>166</v>
      </c>
      <c r="BB111" s="26" t="s">
        <v>609</v>
      </c>
      <c r="BC111" s="26" t="s">
        <v>68</v>
      </c>
      <c r="BD111" s="26" t="s">
        <v>154</v>
      </c>
      <c r="BE111" s="26"/>
      <c r="BF111" s="26" t="s">
        <v>68</v>
      </c>
      <c r="BG111" s="26" t="s">
        <v>68</v>
      </c>
      <c r="BH111" s="26" t="s">
        <v>146</v>
      </c>
      <c r="BI111" s="26">
        <v>1</v>
      </c>
      <c r="BJ111" s="26" t="s">
        <v>21</v>
      </c>
    </row>
    <row r="112" spans="36:62" x14ac:dyDescent="0.25">
      <c r="AJ112" s="26">
        <v>1990</v>
      </c>
      <c r="AK112" s="26">
        <v>1808390</v>
      </c>
      <c r="AL112" s="264">
        <v>43302.820833333331</v>
      </c>
      <c r="AM112" s="26" t="s">
        <v>481</v>
      </c>
      <c r="AN112" s="26" t="s">
        <v>63</v>
      </c>
      <c r="AO112" s="26"/>
      <c r="AP112" s="26"/>
      <c r="AQ112" s="26">
        <v>-1</v>
      </c>
      <c r="AR112" s="26">
        <v>90</v>
      </c>
      <c r="AS112" s="26" t="s">
        <v>168</v>
      </c>
      <c r="AT112" s="26" t="s">
        <v>704</v>
      </c>
      <c r="AU112" s="26" t="s">
        <v>63</v>
      </c>
      <c r="AV112" s="26" t="s">
        <v>63</v>
      </c>
      <c r="AW112" s="26" t="s">
        <v>63</v>
      </c>
      <c r="AX112" s="26" t="s">
        <v>63</v>
      </c>
      <c r="AY112" s="26">
        <v>44.103378999999897</v>
      </c>
      <c r="AZ112" s="26">
        <v>-102.70361800000001</v>
      </c>
      <c r="BA112" s="26" t="s">
        <v>158</v>
      </c>
      <c r="BB112" s="26" t="s">
        <v>611</v>
      </c>
      <c r="BC112" s="26" t="s">
        <v>167</v>
      </c>
      <c r="BD112" s="26" t="s">
        <v>154</v>
      </c>
      <c r="BE112" s="26"/>
      <c r="BF112" s="26" t="s">
        <v>99</v>
      </c>
      <c r="BG112" s="26" t="s">
        <v>167</v>
      </c>
      <c r="BH112" s="26" t="s">
        <v>99</v>
      </c>
      <c r="BI112" s="26">
        <v>1</v>
      </c>
      <c r="BJ112" s="26" t="s">
        <v>217</v>
      </c>
    </row>
    <row r="113" spans="36:62" x14ac:dyDescent="0.25">
      <c r="AJ113" s="26">
        <v>1991</v>
      </c>
      <c r="AK113" s="26">
        <v>1808602</v>
      </c>
      <c r="AL113" s="264">
        <v>43299.6875</v>
      </c>
      <c r="AM113" s="26" t="s">
        <v>481</v>
      </c>
      <c r="AN113" s="26" t="s">
        <v>63</v>
      </c>
      <c r="AO113" s="26" t="s">
        <v>173</v>
      </c>
      <c r="AP113" s="26" t="s">
        <v>627</v>
      </c>
      <c r="AQ113" s="26">
        <v>0</v>
      </c>
      <c r="AR113" s="26">
        <v>90</v>
      </c>
      <c r="AS113" s="26" t="s">
        <v>628</v>
      </c>
      <c r="AT113" s="26" t="s">
        <v>71</v>
      </c>
      <c r="AU113" s="26" t="s">
        <v>63</v>
      </c>
      <c r="AV113" s="26" t="s">
        <v>63</v>
      </c>
      <c r="AW113" s="26" t="s">
        <v>63</v>
      </c>
      <c r="AX113" s="26" t="s">
        <v>63</v>
      </c>
      <c r="AY113" s="26">
        <v>44.109448999999898</v>
      </c>
      <c r="AZ113" s="26">
        <v>-103.127257</v>
      </c>
      <c r="BA113" s="26" t="s">
        <v>493</v>
      </c>
      <c r="BB113" s="26" t="s">
        <v>611</v>
      </c>
      <c r="BC113" s="26" t="s">
        <v>659</v>
      </c>
      <c r="BD113" s="26" t="s">
        <v>68</v>
      </c>
      <c r="BE113" s="26" t="s">
        <v>723</v>
      </c>
      <c r="BF113" s="26" t="s">
        <v>68</v>
      </c>
      <c r="BG113" s="26" t="s">
        <v>68</v>
      </c>
      <c r="BH113" s="26" t="s">
        <v>175</v>
      </c>
      <c r="BI113" s="26">
        <v>1</v>
      </c>
      <c r="BJ113" s="26" t="s">
        <v>217</v>
      </c>
    </row>
    <row r="114" spans="36:62" x14ac:dyDescent="0.25">
      <c r="AJ114" s="26">
        <v>1995</v>
      </c>
      <c r="AK114" s="26">
        <v>1808720</v>
      </c>
      <c r="AL114" s="264">
        <v>43305.865277777775</v>
      </c>
      <c r="AM114" s="26" t="s">
        <v>481</v>
      </c>
      <c r="AN114" s="26" t="s">
        <v>63</v>
      </c>
      <c r="AO114" s="26"/>
      <c r="AP114" s="26"/>
      <c r="AQ114" s="26">
        <v>-1</v>
      </c>
      <c r="AR114" s="26">
        <v>90</v>
      </c>
      <c r="AS114" s="26" t="s">
        <v>168</v>
      </c>
      <c r="AT114" s="26" t="s">
        <v>71</v>
      </c>
      <c r="AU114" s="26" t="s">
        <v>63</v>
      </c>
      <c r="AV114" s="26" t="s">
        <v>63</v>
      </c>
      <c r="AW114" s="26" t="s">
        <v>63</v>
      </c>
      <c r="AX114" s="26" t="s">
        <v>63</v>
      </c>
      <c r="AY114" s="26">
        <v>44.100569</v>
      </c>
      <c r="AZ114" s="26">
        <v>-102.512794999999</v>
      </c>
      <c r="BA114" s="26" t="s">
        <v>158</v>
      </c>
      <c r="BB114" s="26" t="s">
        <v>611</v>
      </c>
      <c r="BC114" s="26" t="s">
        <v>167</v>
      </c>
      <c r="BD114" s="26" t="s">
        <v>154</v>
      </c>
      <c r="BE114" s="26"/>
      <c r="BF114" s="26" t="s">
        <v>99</v>
      </c>
      <c r="BG114" s="26" t="s">
        <v>167</v>
      </c>
      <c r="BH114" s="26" t="s">
        <v>99</v>
      </c>
      <c r="BI114" s="26">
        <v>1</v>
      </c>
      <c r="BJ114" s="26" t="s">
        <v>217</v>
      </c>
    </row>
    <row r="115" spans="36:62" x14ac:dyDescent="0.25">
      <c r="AJ115" s="26">
        <v>1996</v>
      </c>
      <c r="AK115" s="26">
        <v>1808820</v>
      </c>
      <c r="AL115" s="264">
        <v>43306.871527777781</v>
      </c>
      <c r="AM115" s="26" t="s">
        <v>481</v>
      </c>
      <c r="AN115" s="26" t="s">
        <v>63</v>
      </c>
      <c r="AO115" s="26"/>
      <c r="AP115" s="26"/>
      <c r="AQ115" s="26">
        <v>-1</v>
      </c>
      <c r="AR115" s="26">
        <v>90</v>
      </c>
      <c r="AS115" s="26" t="s">
        <v>168</v>
      </c>
      <c r="AT115" s="26" t="s">
        <v>71</v>
      </c>
      <c r="AU115" s="26" t="s">
        <v>63</v>
      </c>
      <c r="AV115" s="26" t="s">
        <v>63</v>
      </c>
      <c r="AW115" s="26" t="s">
        <v>63</v>
      </c>
      <c r="AX115" s="26" t="s">
        <v>63</v>
      </c>
      <c r="AY115" s="26">
        <v>44.031305000000003</v>
      </c>
      <c r="AZ115" s="26">
        <v>-102.330027</v>
      </c>
      <c r="BA115" s="26" t="s">
        <v>158</v>
      </c>
      <c r="BB115" s="26" t="s">
        <v>609</v>
      </c>
      <c r="BC115" s="26" t="s">
        <v>167</v>
      </c>
      <c r="BD115" s="26" t="s">
        <v>154</v>
      </c>
      <c r="BE115" s="26"/>
      <c r="BF115" s="26" t="s">
        <v>99</v>
      </c>
      <c r="BG115" s="26" t="s">
        <v>167</v>
      </c>
      <c r="BH115" s="26" t="s">
        <v>99</v>
      </c>
      <c r="BI115" s="26">
        <v>1</v>
      </c>
      <c r="BJ115" s="26" t="s">
        <v>217</v>
      </c>
    </row>
    <row r="116" spans="36:62" x14ac:dyDescent="0.25">
      <c r="AJ116" s="26">
        <v>1997</v>
      </c>
      <c r="AK116" s="26">
        <v>1808821</v>
      </c>
      <c r="AL116" s="264">
        <v>43306.895833333336</v>
      </c>
      <c r="AM116" s="26" t="s">
        <v>481</v>
      </c>
      <c r="AN116" s="26" t="s">
        <v>63</v>
      </c>
      <c r="AO116" s="26"/>
      <c r="AP116" s="26"/>
      <c r="AQ116" s="26">
        <v>-1</v>
      </c>
      <c r="AR116" s="26">
        <v>90</v>
      </c>
      <c r="AS116" s="26" t="s">
        <v>168</v>
      </c>
      <c r="AT116" s="26" t="s">
        <v>71</v>
      </c>
      <c r="AU116" s="26" t="s">
        <v>63</v>
      </c>
      <c r="AV116" s="26" t="s">
        <v>63</v>
      </c>
      <c r="AW116" s="26" t="s">
        <v>63</v>
      </c>
      <c r="AX116" s="26" t="s">
        <v>63</v>
      </c>
      <c r="AY116" s="26">
        <v>44.066021999999897</v>
      </c>
      <c r="AZ116" s="26">
        <v>-102.452764999999</v>
      </c>
      <c r="BA116" s="26" t="s">
        <v>185</v>
      </c>
      <c r="BB116" s="26" t="s">
        <v>611</v>
      </c>
      <c r="BC116" s="26" t="s">
        <v>167</v>
      </c>
      <c r="BD116" s="26" t="s">
        <v>154</v>
      </c>
      <c r="BE116" s="26"/>
      <c r="BF116" s="26" t="s">
        <v>99</v>
      </c>
      <c r="BG116" s="26" t="s">
        <v>167</v>
      </c>
      <c r="BH116" s="26" t="s">
        <v>99</v>
      </c>
      <c r="BI116" s="26">
        <v>1</v>
      </c>
      <c r="BJ116" s="26" t="s">
        <v>217</v>
      </c>
    </row>
    <row r="117" spans="36:62" x14ac:dyDescent="0.25">
      <c r="AJ117" s="26">
        <v>1999</v>
      </c>
      <c r="AK117" s="26">
        <v>1809134</v>
      </c>
      <c r="AL117" s="264">
        <v>43313.375</v>
      </c>
      <c r="AM117" s="26" t="s">
        <v>147</v>
      </c>
      <c r="AN117" s="26" t="s">
        <v>63</v>
      </c>
      <c r="AO117" s="26" t="s">
        <v>156</v>
      </c>
      <c r="AP117" s="26" t="s">
        <v>159</v>
      </c>
      <c r="AQ117" s="26">
        <v>0</v>
      </c>
      <c r="AR117" s="26">
        <v>90</v>
      </c>
      <c r="AS117" s="26" t="s">
        <v>188</v>
      </c>
      <c r="AT117" s="26" t="s">
        <v>71</v>
      </c>
      <c r="AU117" s="26" t="s">
        <v>63</v>
      </c>
      <c r="AV117" s="26" t="s">
        <v>63</v>
      </c>
      <c r="AW117" s="26" t="s">
        <v>63</v>
      </c>
      <c r="AX117" s="26" t="s">
        <v>63</v>
      </c>
      <c r="AY117" s="26">
        <v>43.887445999999898</v>
      </c>
      <c r="AZ117" s="26">
        <v>-102.004058</v>
      </c>
      <c r="BA117" s="26" t="s">
        <v>158</v>
      </c>
      <c r="BB117" s="26" t="s">
        <v>611</v>
      </c>
      <c r="BC117" s="26" t="s">
        <v>162</v>
      </c>
      <c r="BD117" s="26" t="s">
        <v>68</v>
      </c>
      <c r="BE117" s="26"/>
      <c r="BF117" s="26" t="s">
        <v>68</v>
      </c>
      <c r="BG117" s="26" t="s">
        <v>68</v>
      </c>
      <c r="BH117" s="26" t="s">
        <v>210</v>
      </c>
      <c r="BI117" s="26">
        <v>1</v>
      </c>
      <c r="BJ117" s="26" t="s">
        <v>21</v>
      </c>
    </row>
    <row r="118" spans="36:62" x14ac:dyDescent="0.25">
      <c r="AJ118" s="26">
        <v>2000</v>
      </c>
      <c r="AK118" s="26">
        <v>1808869</v>
      </c>
      <c r="AL118" s="264">
        <v>43310.1875</v>
      </c>
      <c r="AM118" s="26" t="s">
        <v>487</v>
      </c>
      <c r="AN118" s="26" t="s">
        <v>63</v>
      </c>
      <c r="AO118" s="26" t="s">
        <v>156</v>
      </c>
      <c r="AP118" s="26" t="s">
        <v>159</v>
      </c>
      <c r="AQ118" s="26">
        <v>0</v>
      </c>
      <c r="AR118" s="26">
        <v>18</v>
      </c>
      <c r="AS118" s="26" t="s">
        <v>724</v>
      </c>
      <c r="AT118" s="26" t="s">
        <v>610</v>
      </c>
      <c r="AU118" s="26" t="s">
        <v>63</v>
      </c>
      <c r="AV118" s="26" t="s">
        <v>63</v>
      </c>
      <c r="AW118" s="26" t="s">
        <v>63</v>
      </c>
      <c r="AX118" s="26" t="s">
        <v>63</v>
      </c>
      <c r="AY118" s="26">
        <v>43.215246999999898</v>
      </c>
      <c r="AZ118" s="26">
        <v>-101.577325999999</v>
      </c>
      <c r="BA118" s="26" t="s">
        <v>185</v>
      </c>
      <c r="BB118" s="26" t="s">
        <v>609</v>
      </c>
      <c r="BC118" s="26" t="s">
        <v>667</v>
      </c>
      <c r="BD118" s="26" t="s">
        <v>154</v>
      </c>
      <c r="BE118" s="26"/>
      <c r="BF118" s="26" t="s">
        <v>68</v>
      </c>
      <c r="BG118" s="26" t="s">
        <v>68</v>
      </c>
      <c r="BH118" s="26" t="s">
        <v>146</v>
      </c>
      <c r="BI118" s="26">
        <v>1</v>
      </c>
      <c r="BJ118" s="26" t="s">
        <v>217</v>
      </c>
    </row>
    <row r="119" spans="36:62" x14ac:dyDescent="0.25">
      <c r="AJ119" s="26">
        <v>2003</v>
      </c>
      <c r="AK119" s="26">
        <v>1809094</v>
      </c>
      <c r="AL119" s="264">
        <v>43312.064583333333</v>
      </c>
      <c r="AM119" s="26" t="s">
        <v>481</v>
      </c>
      <c r="AN119" s="26" t="s">
        <v>63</v>
      </c>
      <c r="AO119" s="26"/>
      <c r="AP119" s="26"/>
      <c r="AQ119" s="26">
        <v>-1</v>
      </c>
      <c r="AR119" s="26">
        <v>90</v>
      </c>
      <c r="AS119" s="26" t="s">
        <v>168</v>
      </c>
      <c r="AT119" s="26" t="s">
        <v>71</v>
      </c>
      <c r="AU119" s="26" t="s">
        <v>63</v>
      </c>
      <c r="AV119" s="26" t="s">
        <v>63</v>
      </c>
      <c r="AW119" s="26" t="s">
        <v>63</v>
      </c>
      <c r="AX119" s="26" t="s">
        <v>63</v>
      </c>
      <c r="AY119" s="26">
        <v>43.947138000000002</v>
      </c>
      <c r="AZ119" s="26">
        <v>-102.163044999999</v>
      </c>
      <c r="BA119" s="26" t="s">
        <v>166</v>
      </c>
      <c r="BB119" s="26" t="s">
        <v>611</v>
      </c>
      <c r="BC119" s="26" t="s">
        <v>167</v>
      </c>
      <c r="BD119" s="26" t="s">
        <v>154</v>
      </c>
      <c r="BE119" s="26"/>
      <c r="BF119" s="26" t="s">
        <v>99</v>
      </c>
      <c r="BG119" s="26" t="s">
        <v>167</v>
      </c>
      <c r="BH119" s="26" t="s">
        <v>99</v>
      </c>
      <c r="BI119" s="26">
        <v>1</v>
      </c>
      <c r="BJ119" s="26" t="s">
        <v>217</v>
      </c>
    </row>
    <row r="120" spans="36:62" x14ac:dyDescent="0.25">
      <c r="AJ120" s="26">
        <v>2004</v>
      </c>
      <c r="AK120" s="26">
        <v>1809331</v>
      </c>
      <c r="AL120" s="264">
        <v>43308.399305555555</v>
      </c>
      <c r="AM120" s="26" t="s">
        <v>147</v>
      </c>
      <c r="AN120" s="26" t="s">
        <v>63</v>
      </c>
      <c r="AO120" s="26"/>
      <c r="AP120" s="26"/>
      <c r="AQ120" s="26">
        <v>-1</v>
      </c>
      <c r="AR120" s="26">
        <v>90</v>
      </c>
      <c r="AS120" s="26" t="s">
        <v>168</v>
      </c>
      <c r="AT120" s="26" t="s">
        <v>71</v>
      </c>
      <c r="AU120" s="26" t="s">
        <v>63</v>
      </c>
      <c r="AV120" s="26" t="s">
        <v>63</v>
      </c>
      <c r="AW120" s="26" t="s">
        <v>63</v>
      </c>
      <c r="AX120" s="26" t="s">
        <v>63</v>
      </c>
      <c r="AY120" s="26">
        <v>43.835959000000003</v>
      </c>
      <c r="AZ120" s="26">
        <v>-101.644695999999</v>
      </c>
      <c r="BA120" s="26" t="s">
        <v>185</v>
      </c>
      <c r="BB120" s="26" t="s">
        <v>611</v>
      </c>
      <c r="BC120" s="26" t="s">
        <v>167</v>
      </c>
      <c r="BD120" s="26" t="s">
        <v>154</v>
      </c>
      <c r="BE120" s="26"/>
      <c r="BF120" s="26" t="s">
        <v>99</v>
      </c>
      <c r="BG120" s="26" t="s">
        <v>167</v>
      </c>
      <c r="BH120" s="26" t="s">
        <v>99</v>
      </c>
      <c r="BI120" s="26">
        <v>1</v>
      </c>
      <c r="BJ120" s="26" t="s">
        <v>217</v>
      </c>
    </row>
    <row r="121" spans="36:62" x14ac:dyDescent="0.25">
      <c r="AJ121" s="26">
        <v>2006</v>
      </c>
      <c r="AK121" s="26">
        <v>1809272</v>
      </c>
      <c r="AL121" s="264">
        <v>43317.879166666666</v>
      </c>
      <c r="AM121" s="26" t="s">
        <v>481</v>
      </c>
      <c r="AN121" s="26" t="s">
        <v>63</v>
      </c>
      <c r="AO121" s="26"/>
      <c r="AP121" s="26"/>
      <c r="AQ121" s="26">
        <v>-1</v>
      </c>
      <c r="AR121" s="26">
        <v>90</v>
      </c>
      <c r="AS121" s="26" t="s">
        <v>168</v>
      </c>
      <c r="AT121" s="26" t="s">
        <v>71</v>
      </c>
      <c r="AU121" s="26" t="s">
        <v>63</v>
      </c>
      <c r="AV121" s="26" t="s">
        <v>63</v>
      </c>
      <c r="AW121" s="26" t="s">
        <v>63</v>
      </c>
      <c r="AX121" s="26" t="s">
        <v>63</v>
      </c>
      <c r="AY121" s="26">
        <v>44.022938000000003</v>
      </c>
      <c r="AZ121" s="26">
        <v>-102.320763999999</v>
      </c>
      <c r="BA121" s="26" t="s">
        <v>158</v>
      </c>
      <c r="BB121" s="26" t="s">
        <v>611</v>
      </c>
      <c r="BC121" s="26" t="s">
        <v>167</v>
      </c>
      <c r="BD121" s="26" t="s">
        <v>154</v>
      </c>
      <c r="BE121" s="26"/>
      <c r="BF121" s="26" t="s">
        <v>99</v>
      </c>
      <c r="BG121" s="26" t="s">
        <v>167</v>
      </c>
      <c r="BH121" s="26" t="s">
        <v>99</v>
      </c>
      <c r="BI121" s="26">
        <v>1</v>
      </c>
      <c r="BJ121" s="26" t="s">
        <v>217</v>
      </c>
    </row>
    <row r="122" spans="36:62" x14ac:dyDescent="0.25">
      <c r="AJ122" s="26">
        <v>2008</v>
      </c>
      <c r="AK122" s="26">
        <v>1809521</v>
      </c>
      <c r="AL122" s="264">
        <v>43322.895833333336</v>
      </c>
      <c r="AM122" s="26" t="s">
        <v>481</v>
      </c>
      <c r="AN122" s="26" t="s">
        <v>63</v>
      </c>
      <c r="AO122" s="26"/>
      <c r="AP122" s="26"/>
      <c r="AQ122" s="26">
        <v>-1</v>
      </c>
      <c r="AR122" s="26">
        <v>90</v>
      </c>
      <c r="AS122" s="26" t="s">
        <v>168</v>
      </c>
      <c r="AT122" s="26" t="s">
        <v>71</v>
      </c>
      <c r="AU122" s="26" t="s">
        <v>63</v>
      </c>
      <c r="AV122" s="26" t="s">
        <v>63</v>
      </c>
      <c r="AW122" s="26" t="s">
        <v>63</v>
      </c>
      <c r="AX122" s="26" t="s">
        <v>63</v>
      </c>
      <c r="AY122" s="26">
        <v>44.103603</v>
      </c>
      <c r="AZ122" s="26">
        <v>-102.692375999999</v>
      </c>
      <c r="BA122" s="26" t="s">
        <v>166</v>
      </c>
      <c r="BB122" s="26" t="s">
        <v>609</v>
      </c>
      <c r="BC122" s="26" t="s">
        <v>167</v>
      </c>
      <c r="BD122" s="26" t="s">
        <v>154</v>
      </c>
      <c r="BE122" s="26"/>
      <c r="BF122" s="26" t="s">
        <v>99</v>
      </c>
      <c r="BG122" s="26" t="s">
        <v>167</v>
      </c>
      <c r="BH122" s="26" t="s">
        <v>99</v>
      </c>
      <c r="BI122" s="26">
        <v>1</v>
      </c>
      <c r="BJ122" s="26" t="s">
        <v>217</v>
      </c>
    </row>
    <row r="123" spans="36:62" x14ac:dyDescent="0.25">
      <c r="AJ123" s="26">
        <v>2013</v>
      </c>
      <c r="AK123" s="26">
        <v>1809739</v>
      </c>
      <c r="AL123" s="264">
        <v>43293.523611111108</v>
      </c>
      <c r="AM123" s="26" t="s">
        <v>481</v>
      </c>
      <c r="AN123" s="26" t="s">
        <v>63</v>
      </c>
      <c r="AO123" s="26" t="s">
        <v>156</v>
      </c>
      <c r="AP123" s="26" t="s">
        <v>726</v>
      </c>
      <c r="AQ123" s="26">
        <v>0</v>
      </c>
      <c r="AR123" s="26">
        <v>90</v>
      </c>
      <c r="AS123" s="26" t="s">
        <v>628</v>
      </c>
      <c r="AT123" s="26" t="s">
        <v>71</v>
      </c>
      <c r="AU123" s="26" t="s">
        <v>63</v>
      </c>
      <c r="AV123" s="26" t="s">
        <v>63</v>
      </c>
      <c r="AW123" s="26" t="s">
        <v>63</v>
      </c>
      <c r="AX123" s="26" t="s">
        <v>63</v>
      </c>
      <c r="AY123" s="26">
        <v>44.106019000000003</v>
      </c>
      <c r="AZ123" s="26">
        <v>-103.133441</v>
      </c>
      <c r="BA123" s="26" t="s">
        <v>493</v>
      </c>
      <c r="BB123" s="26" t="s">
        <v>611</v>
      </c>
      <c r="BC123" s="26" t="s">
        <v>727</v>
      </c>
      <c r="BD123" s="26" t="s">
        <v>68</v>
      </c>
      <c r="BE123" s="26" t="s">
        <v>725</v>
      </c>
      <c r="BF123" s="26" t="s">
        <v>68</v>
      </c>
      <c r="BG123" s="26" t="s">
        <v>68</v>
      </c>
      <c r="BH123" s="26" t="s">
        <v>728</v>
      </c>
      <c r="BI123" s="26">
        <v>1</v>
      </c>
      <c r="BJ123" s="26" t="s">
        <v>217</v>
      </c>
    </row>
    <row r="124" spans="36:62" x14ac:dyDescent="0.25">
      <c r="AJ124" s="26">
        <v>2015</v>
      </c>
      <c r="AK124" s="26">
        <v>1809836</v>
      </c>
      <c r="AL124" s="264">
        <v>43328.927083333336</v>
      </c>
      <c r="AM124" s="26" t="s">
        <v>481</v>
      </c>
      <c r="AN124" s="26" t="s">
        <v>63</v>
      </c>
      <c r="AO124" s="26" t="s">
        <v>173</v>
      </c>
      <c r="AP124" s="26" t="s">
        <v>159</v>
      </c>
      <c r="AQ124" s="26">
        <v>0</v>
      </c>
      <c r="AR124" s="26">
        <v>90</v>
      </c>
      <c r="AS124" s="26" t="s">
        <v>635</v>
      </c>
      <c r="AT124" s="26" t="s">
        <v>71</v>
      </c>
      <c r="AU124" s="26" t="s">
        <v>63</v>
      </c>
      <c r="AV124" s="26" t="s">
        <v>63</v>
      </c>
      <c r="AW124" s="26" t="s">
        <v>63</v>
      </c>
      <c r="AX124" s="26" t="s">
        <v>63</v>
      </c>
      <c r="AY124" s="26">
        <v>44.104208</v>
      </c>
      <c r="AZ124" s="26">
        <v>-102.872011999999</v>
      </c>
      <c r="BA124" s="26" t="s">
        <v>166</v>
      </c>
      <c r="BB124" s="26" t="s">
        <v>609</v>
      </c>
      <c r="BC124" s="26" t="s">
        <v>687</v>
      </c>
      <c r="BD124" s="26" t="s">
        <v>68</v>
      </c>
      <c r="BE124" s="26" t="s">
        <v>729</v>
      </c>
      <c r="BF124" s="26" t="s">
        <v>68</v>
      </c>
      <c r="BG124" s="26" t="s">
        <v>68</v>
      </c>
      <c r="BH124" s="26" t="s">
        <v>146</v>
      </c>
      <c r="BI124" s="26">
        <v>1</v>
      </c>
      <c r="BJ124" s="26" t="s">
        <v>217</v>
      </c>
    </row>
    <row r="125" spans="36:62" x14ac:dyDescent="0.25">
      <c r="AJ125" s="26">
        <v>2016</v>
      </c>
      <c r="AK125" s="26">
        <v>1809837</v>
      </c>
      <c r="AL125" s="264">
        <v>43324.142361111109</v>
      </c>
      <c r="AM125" s="26" t="s">
        <v>481</v>
      </c>
      <c r="AN125" s="26" t="s">
        <v>63</v>
      </c>
      <c r="AO125" s="26" t="s">
        <v>156</v>
      </c>
      <c r="AP125" s="26" t="s">
        <v>159</v>
      </c>
      <c r="AQ125" s="26">
        <v>0</v>
      </c>
      <c r="AR125" s="26">
        <v>90</v>
      </c>
      <c r="AS125" s="26" t="s">
        <v>168</v>
      </c>
      <c r="AT125" s="26" t="s">
        <v>71</v>
      </c>
      <c r="AU125" s="26" t="s">
        <v>63</v>
      </c>
      <c r="AV125" s="26" t="s">
        <v>63</v>
      </c>
      <c r="AW125" s="26" t="s">
        <v>63</v>
      </c>
      <c r="AX125" s="26" t="s">
        <v>63</v>
      </c>
      <c r="AY125" s="26">
        <v>44.068815999999899</v>
      </c>
      <c r="AZ125" s="26">
        <v>-102.41764000000001</v>
      </c>
      <c r="BA125" s="26" t="s">
        <v>166</v>
      </c>
      <c r="BB125" s="26" t="s">
        <v>611</v>
      </c>
      <c r="BC125" s="26" t="s">
        <v>68</v>
      </c>
      <c r="BD125" s="26" t="s">
        <v>154</v>
      </c>
      <c r="BE125" s="26"/>
      <c r="BF125" s="26" t="s">
        <v>68</v>
      </c>
      <c r="BG125" s="26" t="s">
        <v>68</v>
      </c>
      <c r="BH125" s="26" t="s">
        <v>146</v>
      </c>
      <c r="BI125" s="26">
        <v>1</v>
      </c>
      <c r="BJ125" s="26" t="s">
        <v>217</v>
      </c>
    </row>
    <row r="126" spans="36:62" x14ac:dyDescent="0.25">
      <c r="AJ126" s="26">
        <v>2017</v>
      </c>
      <c r="AK126" s="26">
        <v>1809942</v>
      </c>
      <c r="AL126" s="264">
        <v>43331.473611111112</v>
      </c>
      <c r="AM126" s="26" t="s">
        <v>147</v>
      </c>
      <c r="AN126" s="26" t="s">
        <v>63</v>
      </c>
      <c r="AO126" s="26" t="s">
        <v>156</v>
      </c>
      <c r="AP126" s="26" t="s">
        <v>159</v>
      </c>
      <c r="AQ126" s="26">
        <v>0</v>
      </c>
      <c r="AR126" s="26">
        <v>90</v>
      </c>
      <c r="AS126" s="26" t="s">
        <v>628</v>
      </c>
      <c r="AT126" s="26" t="s">
        <v>77</v>
      </c>
      <c r="AU126" s="26" t="s">
        <v>63</v>
      </c>
      <c r="AV126" s="26" t="s">
        <v>63</v>
      </c>
      <c r="AW126" s="26" t="s">
        <v>63</v>
      </c>
      <c r="AX126" s="26" t="s">
        <v>63</v>
      </c>
      <c r="AY126" s="26">
        <v>43.835977</v>
      </c>
      <c r="AZ126" s="26">
        <v>-101.627438999999</v>
      </c>
      <c r="BA126" s="26" t="s">
        <v>497</v>
      </c>
      <c r="BB126" s="26" t="s">
        <v>611</v>
      </c>
      <c r="BC126" s="26" t="s">
        <v>680</v>
      </c>
      <c r="BD126" s="26" t="s">
        <v>68</v>
      </c>
      <c r="BE126" s="26"/>
      <c r="BF126" s="26" t="s">
        <v>68</v>
      </c>
      <c r="BG126" s="26" t="s">
        <v>68</v>
      </c>
      <c r="BH126" s="26" t="s">
        <v>728</v>
      </c>
      <c r="BI126" s="26">
        <v>1</v>
      </c>
      <c r="BJ126" s="26" t="s">
        <v>217</v>
      </c>
    </row>
    <row r="127" spans="36:62" x14ac:dyDescent="0.25">
      <c r="AJ127" s="26">
        <v>2018</v>
      </c>
      <c r="AK127" s="26">
        <v>1809943</v>
      </c>
      <c r="AL127" s="264">
        <v>43331.548611111109</v>
      </c>
      <c r="AM127" s="26" t="s">
        <v>147</v>
      </c>
      <c r="AN127" s="26" t="s">
        <v>63</v>
      </c>
      <c r="AO127" s="26" t="s">
        <v>156</v>
      </c>
      <c r="AP127" s="26" t="s">
        <v>159</v>
      </c>
      <c r="AQ127" s="26">
        <v>0</v>
      </c>
      <c r="AR127" s="26">
        <v>90</v>
      </c>
      <c r="AS127" s="26" t="s">
        <v>188</v>
      </c>
      <c r="AT127" s="26" t="s">
        <v>730</v>
      </c>
      <c r="AU127" s="26" t="s">
        <v>63</v>
      </c>
      <c r="AV127" s="26" t="s">
        <v>63</v>
      </c>
      <c r="AW127" s="26" t="s">
        <v>63</v>
      </c>
      <c r="AX127" s="26" t="s">
        <v>63</v>
      </c>
      <c r="AY127" s="26">
        <v>43.835782000000002</v>
      </c>
      <c r="AZ127" s="26">
        <v>-101.887992999999</v>
      </c>
      <c r="BA127" s="26" t="s">
        <v>185</v>
      </c>
      <c r="BB127" s="26" t="s">
        <v>609</v>
      </c>
      <c r="BC127" s="26" t="s">
        <v>68</v>
      </c>
      <c r="BD127" s="26" t="s">
        <v>68</v>
      </c>
      <c r="BE127" s="26"/>
      <c r="BF127" s="26" t="s">
        <v>68</v>
      </c>
      <c r="BG127" s="26" t="s">
        <v>68</v>
      </c>
      <c r="BH127" s="26" t="s">
        <v>160</v>
      </c>
      <c r="BI127" s="26">
        <v>1</v>
      </c>
      <c r="BJ127" s="26" t="s">
        <v>217</v>
      </c>
    </row>
    <row r="128" spans="36:62" x14ac:dyDescent="0.25">
      <c r="AJ128" s="26">
        <v>2019</v>
      </c>
      <c r="AK128" s="26">
        <v>1809950</v>
      </c>
      <c r="AL128" s="264">
        <v>43318.343055555553</v>
      </c>
      <c r="AM128" s="26" t="s">
        <v>481</v>
      </c>
      <c r="AN128" s="26" t="s">
        <v>63</v>
      </c>
      <c r="AO128" s="26" t="s">
        <v>720</v>
      </c>
      <c r="AP128" s="26" t="s">
        <v>159</v>
      </c>
      <c r="AQ128" s="26">
        <v>0</v>
      </c>
      <c r="AR128" s="26">
        <v>90</v>
      </c>
      <c r="AS128" s="26" t="s">
        <v>188</v>
      </c>
      <c r="AT128" s="26" t="s">
        <v>71</v>
      </c>
      <c r="AU128" s="26" t="s">
        <v>63</v>
      </c>
      <c r="AV128" s="26" t="s">
        <v>63</v>
      </c>
      <c r="AW128" s="26" t="s">
        <v>63</v>
      </c>
      <c r="AX128" s="26" t="s">
        <v>63</v>
      </c>
      <c r="AY128" s="26">
        <v>44.020314999999897</v>
      </c>
      <c r="AZ128" s="26">
        <v>-102.296019</v>
      </c>
      <c r="BA128" s="26" t="s">
        <v>37</v>
      </c>
      <c r="BB128" s="26" t="s">
        <v>611</v>
      </c>
      <c r="BC128" s="26" t="s">
        <v>68</v>
      </c>
      <c r="BD128" s="26" t="s">
        <v>68</v>
      </c>
      <c r="BE128" s="26"/>
      <c r="BF128" s="26" t="s">
        <v>675</v>
      </c>
      <c r="BG128" s="26" t="s">
        <v>68</v>
      </c>
      <c r="BH128" s="26" t="s">
        <v>160</v>
      </c>
      <c r="BI128" s="26">
        <v>1</v>
      </c>
      <c r="BJ128" s="26" t="s">
        <v>19</v>
      </c>
    </row>
    <row r="129" spans="36:62" x14ac:dyDescent="0.25">
      <c r="AJ129" s="26">
        <v>2020</v>
      </c>
      <c r="AK129" s="26">
        <v>1810039</v>
      </c>
      <c r="AL129" s="264">
        <v>43332.90625</v>
      </c>
      <c r="AM129" s="26" t="s">
        <v>481</v>
      </c>
      <c r="AN129" s="26" t="s">
        <v>63</v>
      </c>
      <c r="AO129" s="26"/>
      <c r="AP129" s="26"/>
      <c r="AQ129" s="26">
        <v>-1</v>
      </c>
      <c r="AR129" s="26">
        <v>90</v>
      </c>
      <c r="AS129" s="26" t="s">
        <v>168</v>
      </c>
      <c r="AT129" s="26" t="s">
        <v>71</v>
      </c>
      <c r="AU129" s="26" t="s">
        <v>63</v>
      </c>
      <c r="AV129" s="26" t="s">
        <v>63</v>
      </c>
      <c r="AW129" s="26" t="s">
        <v>63</v>
      </c>
      <c r="AX129" s="26" t="s">
        <v>63</v>
      </c>
      <c r="AY129" s="26">
        <v>44.067419000000001</v>
      </c>
      <c r="AZ129" s="26">
        <v>-102.396168</v>
      </c>
      <c r="BA129" s="26" t="s">
        <v>166</v>
      </c>
      <c r="BB129" s="26" t="s">
        <v>611</v>
      </c>
      <c r="BC129" s="26" t="s">
        <v>167</v>
      </c>
      <c r="BD129" s="26" t="s">
        <v>154</v>
      </c>
      <c r="BE129" s="26"/>
      <c r="BF129" s="26" t="s">
        <v>99</v>
      </c>
      <c r="BG129" s="26" t="s">
        <v>167</v>
      </c>
      <c r="BH129" s="26" t="s">
        <v>99</v>
      </c>
      <c r="BI129" s="26">
        <v>1</v>
      </c>
      <c r="BJ129" s="26" t="s">
        <v>217</v>
      </c>
    </row>
    <row r="130" spans="36:62" x14ac:dyDescent="0.25">
      <c r="AJ130" s="26">
        <v>2023</v>
      </c>
      <c r="AK130" s="26">
        <v>1810388</v>
      </c>
      <c r="AL130" s="264">
        <v>43327.85833333333</v>
      </c>
      <c r="AM130" s="26" t="s">
        <v>481</v>
      </c>
      <c r="AN130" s="26" t="s">
        <v>63</v>
      </c>
      <c r="AO130" s="26" t="s">
        <v>214</v>
      </c>
      <c r="AP130" s="26" t="s">
        <v>159</v>
      </c>
      <c r="AQ130" s="26">
        <v>0</v>
      </c>
      <c r="AR130" s="26">
        <v>90</v>
      </c>
      <c r="AS130" s="26" t="s">
        <v>665</v>
      </c>
      <c r="AT130" s="26" t="s">
        <v>74</v>
      </c>
      <c r="AU130" s="26" t="s">
        <v>63</v>
      </c>
      <c r="AV130" s="26" t="s">
        <v>63</v>
      </c>
      <c r="AW130" s="26" t="s">
        <v>63</v>
      </c>
      <c r="AX130" s="26" t="s">
        <v>63</v>
      </c>
      <c r="AY130" s="26">
        <v>44.031785999999897</v>
      </c>
      <c r="AZ130" s="26">
        <v>-102.332736999999</v>
      </c>
      <c r="BA130" s="26" t="s">
        <v>208</v>
      </c>
      <c r="BB130" s="26" t="s">
        <v>609</v>
      </c>
      <c r="BC130" s="26" t="s">
        <v>170</v>
      </c>
      <c r="BD130" s="26" t="s">
        <v>68</v>
      </c>
      <c r="BE130" s="26"/>
      <c r="BF130" s="26" t="s">
        <v>675</v>
      </c>
      <c r="BG130" s="26" t="s">
        <v>68</v>
      </c>
      <c r="BH130" s="26" t="s">
        <v>210</v>
      </c>
      <c r="BI130" s="26">
        <v>1</v>
      </c>
      <c r="BJ130" s="26" t="s">
        <v>19</v>
      </c>
    </row>
    <row r="131" spans="36:62" x14ac:dyDescent="0.25">
      <c r="AJ131" s="26">
        <v>2024</v>
      </c>
      <c r="AK131" s="26">
        <v>1810415</v>
      </c>
      <c r="AL131" s="264">
        <v>43337.097222222219</v>
      </c>
      <c r="AM131" s="26" t="s">
        <v>147</v>
      </c>
      <c r="AN131" s="26" t="s">
        <v>63</v>
      </c>
      <c r="AO131" s="26" t="s">
        <v>156</v>
      </c>
      <c r="AP131" s="26" t="s">
        <v>159</v>
      </c>
      <c r="AQ131" s="26">
        <v>0</v>
      </c>
      <c r="AR131" s="26">
        <v>90</v>
      </c>
      <c r="AS131" s="26" t="s">
        <v>149</v>
      </c>
      <c r="AT131" s="26" t="s">
        <v>71</v>
      </c>
      <c r="AU131" s="26" t="s">
        <v>63</v>
      </c>
      <c r="AV131" s="26" t="s">
        <v>63</v>
      </c>
      <c r="AW131" s="26" t="s">
        <v>63</v>
      </c>
      <c r="AX131" s="26" t="s">
        <v>63</v>
      </c>
      <c r="AY131" s="26">
        <v>43.836236999999898</v>
      </c>
      <c r="AZ131" s="26">
        <v>-101.67874500000001</v>
      </c>
      <c r="BA131" s="26" t="s">
        <v>208</v>
      </c>
      <c r="BB131" s="26" t="s">
        <v>609</v>
      </c>
      <c r="BC131" s="26" t="s">
        <v>68</v>
      </c>
      <c r="BD131" s="26" t="s">
        <v>154</v>
      </c>
      <c r="BE131" s="26"/>
      <c r="BF131" s="26" t="s">
        <v>68</v>
      </c>
      <c r="BG131" s="26" t="s">
        <v>68</v>
      </c>
      <c r="BH131" s="26" t="s">
        <v>160</v>
      </c>
      <c r="BI131" s="26">
        <v>1</v>
      </c>
      <c r="BJ131" s="26" t="s">
        <v>217</v>
      </c>
    </row>
    <row r="132" spans="36:62" x14ac:dyDescent="0.25">
      <c r="AJ132" s="26">
        <v>2025</v>
      </c>
      <c r="AK132" s="26">
        <v>1810424</v>
      </c>
      <c r="AL132" s="264">
        <v>43337.1</v>
      </c>
      <c r="AM132" s="26" t="s">
        <v>147</v>
      </c>
      <c r="AN132" s="26" t="s">
        <v>63</v>
      </c>
      <c r="AO132" s="26" t="s">
        <v>156</v>
      </c>
      <c r="AP132" s="26" t="s">
        <v>159</v>
      </c>
      <c r="AQ132" s="26">
        <v>0</v>
      </c>
      <c r="AR132" s="26">
        <v>90</v>
      </c>
      <c r="AS132" s="26" t="s">
        <v>149</v>
      </c>
      <c r="AT132" s="26" t="s">
        <v>71</v>
      </c>
      <c r="AU132" s="26" t="s">
        <v>63</v>
      </c>
      <c r="AV132" s="26" t="s">
        <v>63</v>
      </c>
      <c r="AW132" s="26" t="s">
        <v>63</v>
      </c>
      <c r="AX132" s="26" t="s">
        <v>63</v>
      </c>
      <c r="AY132" s="26">
        <v>43.836258999999899</v>
      </c>
      <c r="AZ132" s="26">
        <v>-101.67069600000001</v>
      </c>
      <c r="BA132" s="26" t="s">
        <v>185</v>
      </c>
      <c r="BB132" s="26" t="s">
        <v>609</v>
      </c>
      <c r="BC132" s="26" t="s">
        <v>68</v>
      </c>
      <c r="BD132" s="26" t="s">
        <v>154</v>
      </c>
      <c r="BE132" s="26"/>
      <c r="BF132" s="26" t="s">
        <v>68</v>
      </c>
      <c r="BG132" s="26" t="s">
        <v>68</v>
      </c>
      <c r="BH132" s="26" t="s">
        <v>160</v>
      </c>
      <c r="BI132" s="26">
        <v>1</v>
      </c>
      <c r="BJ132" s="26" t="s">
        <v>217</v>
      </c>
    </row>
    <row r="133" spans="36:62" x14ac:dyDescent="0.25">
      <c r="AJ133" s="26">
        <v>2026</v>
      </c>
      <c r="AK133" s="26">
        <v>1810444</v>
      </c>
      <c r="AL133" s="264">
        <v>43337.097222222219</v>
      </c>
      <c r="AM133" s="26" t="s">
        <v>147</v>
      </c>
      <c r="AN133" s="26" t="s">
        <v>63</v>
      </c>
      <c r="AO133" s="26" t="s">
        <v>156</v>
      </c>
      <c r="AP133" s="26" t="s">
        <v>159</v>
      </c>
      <c r="AQ133" s="26">
        <v>0</v>
      </c>
      <c r="AR133" s="26">
        <v>90</v>
      </c>
      <c r="AS133" s="26" t="s">
        <v>149</v>
      </c>
      <c r="AT133" s="26" t="s">
        <v>71</v>
      </c>
      <c r="AU133" s="26" t="s">
        <v>63</v>
      </c>
      <c r="AV133" s="26" t="s">
        <v>63</v>
      </c>
      <c r="AW133" s="26" t="s">
        <v>63</v>
      </c>
      <c r="AX133" s="26" t="s">
        <v>63</v>
      </c>
      <c r="AY133" s="26">
        <v>43.836258999999899</v>
      </c>
      <c r="AZ133" s="26">
        <v>-101.669364</v>
      </c>
      <c r="BA133" s="26" t="s">
        <v>208</v>
      </c>
      <c r="BB133" s="26" t="s">
        <v>609</v>
      </c>
      <c r="BC133" s="26" t="s">
        <v>68</v>
      </c>
      <c r="BD133" s="26" t="s">
        <v>154</v>
      </c>
      <c r="BE133" s="26"/>
      <c r="BF133" s="26" t="s">
        <v>68</v>
      </c>
      <c r="BG133" s="26" t="s">
        <v>68</v>
      </c>
      <c r="BH133" s="26" t="s">
        <v>160</v>
      </c>
      <c r="BI133" s="26">
        <v>1</v>
      </c>
      <c r="BJ133" s="26" t="s">
        <v>217</v>
      </c>
    </row>
    <row r="134" spans="36:62" x14ac:dyDescent="0.25">
      <c r="AJ134" s="26">
        <v>2027</v>
      </c>
      <c r="AK134" s="26">
        <v>1810450</v>
      </c>
      <c r="AL134" s="264">
        <v>43337.100694444445</v>
      </c>
      <c r="AM134" s="26" t="s">
        <v>147</v>
      </c>
      <c r="AN134" s="26" t="s">
        <v>63</v>
      </c>
      <c r="AO134" s="26" t="s">
        <v>156</v>
      </c>
      <c r="AP134" s="26" t="s">
        <v>159</v>
      </c>
      <c r="AQ134" s="26">
        <v>0</v>
      </c>
      <c r="AR134" s="26">
        <v>90</v>
      </c>
      <c r="AS134" s="26" t="s">
        <v>149</v>
      </c>
      <c r="AT134" s="26" t="s">
        <v>71</v>
      </c>
      <c r="AU134" s="26" t="s">
        <v>63</v>
      </c>
      <c r="AV134" s="26" t="s">
        <v>63</v>
      </c>
      <c r="AW134" s="26" t="s">
        <v>63</v>
      </c>
      <c r="AX134" s="26" t="s">
        <v>63</v>
      </c>
      <c r="AY134" s="26">
        <v>43.835965000000002</v>
      </c>
      <c r="AZ134" s="26">
        <v>-101.668323</v>
      </c>
      <c r="BA134" s="26" t="s">
        <v>158</v>
      </c>
      <c r="BB134" s="26" t="s">
        <v>611</v>
      </c>
      <c r="BC134" s="26" t="s">
        <v>68</v>
      </c>
      <c r="BD134" s="26" t="s">
        <v>154</v>
      </c>
      <c r="BE134" s="26"/>
      <c r="BF134" s="26" t="s">
        <v>68</v>
      </c>
      <c r="BG134" s="26" t="s">
        <v>68</v>
      </c>
      <c r="BH134" s="26" t="s">
        <v>160</v>
      </c>
      <c r="BI134" s="26">
        <v>1</v>
      </c>
      <c r="BJ134" s="26" t="s">
        <v>20</v>
      </c>
    </row>
    <row r="135" spans="36:62" x14ac:dyDescent="0.25">
      <c r="AJ135" s="26">
        <v>2028</v>
      </c>
      <c r="AK135" s="26">
        <v>1810467</v>
      </c>
      <c r="AL135" s="264">
        <v>43344.12222222222</v>
      </c>
      <c r="AM135" s="26" t="s">
        <v>147</v>
      </c>
      <c r="AN135" s="26" t="s">
        <v>63</v>
      </c>
      <c r="AO135" s="26"/>
      <c r="AP135" s="26"/>
      <c r="AQ135" s="26">
        <v>-1</v>
      </c>
      <c r="AR135" s="26">
        <v>90</v>
      </c>
      <c r="AS135" s="26" t="s">
        <v>168</v>
      </c>
      <c r="AT135" s="26" t="s">
        <v>71</v>
      </c>
      <c r="AU135" s="26" t="s">
        <v>63</v>
      </c>
      <c r="AV135" s="26" t="s">
        <v>63</v>
      </c>
      <c r="AW135" s="26" t="s">
        <v>63</v>
      </c>
      <c r="AX135" s="26" t="s">
        <v>63</v>
      </c>
      <c r="AY135" s="26">
        <v>43.8923279999999</v>
      </c>
      <c r="AZ135" s="26">
        <v>-102.014061999999</v>
      </c>
      <c r="BA135" s="26" t="s">
        <v>485</v>
      </c>
      <c r="BB135" s="26" t="s">
        <v>609</v>
      </c>
      <c r="BC135" s="26" t="s">
        <v>167</v>
      </c>
      <c r="BD135" s="26" t="s">
        <v>154</v>
      </c>
      <c r="BE135" s="26"/>
      <c r="BF135" s="26" t="s">
        <v>99</v>
      </c>
      <c r="BG135" s="26" t="s">
        <v>167</v>
      </c>
      <c r="BH135" s="26" t="s">
        <v>99</v>
      </c>
      <c r="BI135" s="26">
        <v>1</v>
      </c>
      <c r="BJ135" s="26" t="s">
        <v>217</v>
      </c>
    </row>
    <row r="136" spans="36:62" x14ac:dyDescent="0.25">
      <c r="AJ136" s="26">
        <v>2029</v>
      </c>
      <c r="AK136" s="26">
        <v>1810320</v>
      </c>
      <c r="AL136" s="264">
        <v>43339.902083333334</v>
      </c>
      <c r="AM136" s="26" t="s">
        <v>481</v>
      </c>
      <c r="AN136" s="26" t="s">
        <v>63</v>
      </c>
      <c r="AO136" s="26"/>
      <c r="AP136" s="26"/>
      <c r="AQ136" s="26">
        <v>-1</v>
      </c>
      <c r="AR136" s="26">
        <v>90</v>
      </c>
      <c r="AS136" s="26" t="s">
        <v>168</v>
      </c>
      <c r="AT136" s="26" t="s">
        <v>71</v>
      </c>
      <c r="AU136" s="26" t="s">
        <v>63</v>
      </c>
      <c r="AV136" s="26" t="s">
        <v>63</v>
      </c>
      <c r="AW136" s="26" t="s">
        <v>63</v>
      </c>
      <c r="AX136" s="26" t="s">
        <v>63</v>
      </c>
      <c r="AY136" s="26">
        <v>44.065078999999898</v>
      </c>
      <c r="AZ136" s="26">
        <v>-102.372241</v>
      </c>
      <c r="BA136" s="26" t="s">
        <v>185</v>
      </c>
      <c r="BB136" s="26" t="s">
        <v>609</v>
      </c>
      <c r="BC136" s="26" t="s">
        <v>167</v>
      </c>
      <c r="BD136" s="26" t="s">
        <v>154</v>
      </c>
      <c r="BE136" s="26"/>
      <c r="BF136" s="26" t="s">
        <v>99</v>
      </c>
      <c r="BG136" s="26" t="s">
        <v>167</v>
      </c>
      <c r="BH136" s="26" t="s">
        <v>99</v>
      </c>
      <c r="BI136" s="26">
        <v>1</v>
      </c>
      <c r="BJ136" s="26" t="s">
        <v>217</v>
      </c>
    </row>
    <row r="137" spans="36:62" x14ac:dyDescent="0.25">
      <c r="AJ137" s="26">
        <v>2030</v>
      </c>
      <c r="AK137" s="26">
        <v>1811089</v>
      </c>
      <c r="AL137" s="264">
        <v>43349.311805555553</v>
      </c>
      <c r="AM137" s="26" t="s">
        <v>481</v>
      </c>
      <c r="AN137" s="26" t="s">
        <v>63</v>
      </c>
      <c r="AO137" s="26" t="s">
        <v>156</v>
      </c>
      <c r="AP137" s="26" t="s">
        <v>726</v>
      </c>
      <c r="AQ137" s="26">
        <v>0</v>
      </c>
      <c r="AR137" s="26">
        <v>90</v>
      </c>
      <c r="AS137" s="26" t="s">
        <v>722</v>
      </c>
      <c r="AT137" s="26" t="s">
        <v>71</v>
      </c>
      <c r="AU137" s="26" t="s">
        <v>63</v>
      </c>
      <c r="AV137" s="26" t="s">
        <v>63</v>
      </c>
      <c r="AW137" s="26" t="s">
        <v>63</v>
      </c>
      <c r="AX137" s="26" t="s">
        <v>63</v>
      </c>
      <c r="AY137" s="26">
        <v>44.117324000000004</v>
      </c>
      <c r="AZ137" s="26">
        <v>-102.933618999999</v>
      </c>
      <c r="BA137" s="26" t="s">
        <v>486</v>
      </c>
      <c r="BB137" s="26" t="s">
        <v>611</v>
      </c>
      <c r="BC137" s="26" t="s">
        <v>732</v>
      </c>
      <c r="BD137" s="26" t="s">
        <v>68</v>
      </c>
      <c r="BE137" s="26" t="s">
        <v>731</v>
      </c>
      <c r="BF137" s="26" t="s">
        <v>68</v>
      </c>
      <c r="BG137" s="26" t="s">
        <v>68</v>
      </c>
      <c r="BH137" s="26" t="s">
        <v>733</v>
      </c>
      <c r="BI137" s="26">
        <v>1</v>
      </c>
      <c r="BJ137" s="26" t="s">
        <v>21</v>
      </c>
    </row>
    <row r="138" spans="36:62" x14ac:dyDescent="0.25">
      <c r="AJ138" s="26">
        <v>2032</v>
      </c>
      <c r="AK138" s="26">
        <v>1811185</v>
      </c>
      <c r="AL138" s="264">
        <v>43351.638888888891</v>
      </c>
      <c r="AM138" s="26" t="s">
        <v>481</v>
      </c>
      <c r="AN138" s="26" t="s">
        <v>63</v>
      </c>
      <c r="AO138" s="26" t="s">
        <v>156</v>
      </c>
      <c r="AP138" s="26" t="s">
        <v>159</v>
      </c>
      <c r="AQ138" s="26">
        <v>0</v>
      </c>
      <c r="AR138" s="26">
        <v>90</v>
      </c>
      <c r="AS138" s="26" t="s">
        <v>172</v>
      </c>
      <c r="AT138" s="26" t="s">
        <v>71</v>
      </c>
      <c r="AU138" s="26" t="s">
        <v>63</v>
      </c>
      <c r="AV138" s="26" t="s">
        <v>63</v>
      </c>
      <c r="AW138" s="26" t="s">
        <v>63</v>
      </c>
      <c r="AX138" s="26" t="s">
        <v>63</v>
      </c>
      <c r="AY138" s="26">
        <v>44.103634</v>
      </c>
      <c r="AZ138" s="26">
        <v>-102.717618</v>
      </c>
      <c r="BA138" s="26" t="s">
        <v>491</v>
      </c>
      <c r="BB138" s="26" t="s">
        <v>609</v>
      </c>
      <c r="BC138" s="26" t="s">
        <v>68</v>
      </c>
      <c r="BD138" s="26" t="s">
        <v>68</v>
      </c>
      <c r="BE138" s="26"/>
      <c r="BF138" s="26" t="s">
        <v>734</v>
      </c>
      <c r="BG138" s="26" t="s">
        <v>68</v>
      </c>
      <c r="BH138" s="26" t="s">
        <v>146</v>
      </c>
      <c r="BI138" s="26">
        <v>1</v>
      </c>
      <c r="BJ138" s="26" t="s">
        <v>217</v>
      </c>
    </row>
    <row r="139" spans="36:62" x14ac:dyDescent="0.25">
      <c r="AJ139" s="26">
        <v>2033</v>
      </c>
      <c r="AK139" s="26">
        <v>1811192</v>
      </c>
      <c r="AL139" s="264">
        <v>43349.840277777781</v>
      </c>
      <c r="AM139" s="26" t="s">
        <v>481</v>
      </c>
      <c r="AN139" s="26" t="s">
        <v>63</v>
      </c>
      <c r="AO139" s="26"/>
      <c r="AP139" s="26"/>
      <c r="AQ139" s="26">
        <v>-1</v>
      </c>
      <c r="AR139" s="26">
        <v>90</v>
      </c>
      <c r="AS139" s="26" t="s">
        <v>168</v>
      </c>
      <c r="AT139" s="26" t="s">
        <v>74</v>
      </c>
      <c r="AU139" s="26" t="s">
        <v>63</v>
      </c>
      <c r="AV139" s="26" t="s">
        <v>63</v>
      </c>
      <c r="AW139" s="26" t="s">
        <v>63</v>
      </c>
      <c r="AX139" s="26" t="s">
        <v>63</v>
      </c>
      <c r="AY139" s="26">
        <v>44.103247000000003</v>
      </c>
      <c r="AZ139" s="26">
        <v>-102.576262</v>
      </c>
      <c r="BA139" s="26" t="s">
        <v>185</v>
      </c>
      <c r="BB139" s="26" t="s">
        <v>611</v>
      </c>
      <c r="BC139" s="26" t="s">
        <v>167</v>
      </c>
      <c r="BD139" s="26" t="s">
        <v>154</v>
      </c>
      <c r="BE139" s="26"/>
      <c r="BF139" s="26" t="s">
        <v>99</v>
      </c>
      <c r="BG139" s="26" t="s">
        <v>167</v>
      </c>
      <c r="BH139" s="26" t="s">
        <v>99</v>
      </c>
      <c r="BI139" s="26">
        <v>1</v>
      </c>
      <c r="BJ139" s="26" t="s">
        <v>217</v>
      </c>
    </row>
    <row r="140" spans="36:62" x14ac:dyDescent="0.25">
      <c r="AJ140" s="26">
        <v>2041</v>
      </c>
      <c r="AK140" s="26">
        <v>1811525</v>
      </c>
      <c r="AL140" s="264">
        <v>43365.628472222219</v>
      </c>
      <c r="AM140" s="26" t="s">
        <v>481</v>
      </c>
      <c r="AN140" s="26" t="s">
        <v>63</v>
      </c>
      <c r="AO140" s="26" t="s">
        <v>156</v>
      </c>
      <c r="AP140" s="26" t="s">
        <v>706</v>
      </c>
      <c r="AQ140" s="26">
        <v>0</v>
      </c>
      <c r="AR140" s="26">
        <v>90</v>
      </c>
      <c r="AS140" s="26" t="s">
        <v>638</v>
      </c>
      <c r="AT140" s="26" t="s">
        <v>71</v>
      </c>
      <c r="AU140" s="26" t="s">
        <v>63</v>
      </c>
      <c r="AV140" s="26" t="s">
        <v>63</v>
      </c>
      <c r="AW140" s="26" t="s">
        <v>63</v>
      </c>
      <c r="AX140" s="26" t="s">
        <v>63</v>
      </c>
      <c r="AY140" s="26">
        <v>43.986457999999899</v>
      </c>
      <c r="AZ140" s="26">
        <v>-102.24050800000001</v>
      </c>
      <c r="BA140" s="26" t="s">
        <v>166</v>
      </c>
      <c r="BB140" s="26" t="s">
        <v>609</v>
      </c>
      <c r="BC140" s="26" t="s">
        <v>667</v>
      </c>
      <c r="BD140" s="26" t="s">
        <v>68</v>
      </c>
      <c r="BE140" s="26"/>
      <c r="BF140" s="26" t="s">
        <v>68</v>
      </c>
      <c r="BG140" s="26" t="s">
        <v>68</v>
      </c>
      <c r="BH140" s="26" t="s">
        <v>160</v>
      </c>
      <c r="BI140" s="26">
        <v>1</v>
      </c>
      <c r="BJ140" s="26" t="s">
        <v>217</v>
      </c>
    </row>
    <row r="141" spans="36:62" x14ac:dyDescent="0.25">
      <c r="AJ141" s="26">
        <v>2051</v>
      </c>
      <c r="AK141" s="26">
        <v>1812009</v>
      </c>
      <c r="AL141" s="264">
        <v>43376.125</v>
      </c>
      <c r="AM141" s="26" t="s">
        <v>481</v>
      </c>
      <c r="AN141" s="26" t="s">
        <v>63</v>
      </c>
      <c r="AO141" s="26"/>
      <c r="AP141" s="26"/>
      <c r="AQ141" s="26">
        <v>-1</v>
      </c>
      <c r="AR141" s="26">
        <v>90</v>
      </c>
      <c r="AS141" s="26" t="s">
        <v>168</v>
      </c>
      <c r="AT141" s="26" t="s">
        <v>71</v>
      </c>
      <c r="AU141" s="26" t="s">
        <v>63</v>
      </c>
      <c r="AV141" s="26" t="s">
        <v>63</v>
      </c>
      <c r="AW141" s="26" t="s">
        <v>63</v>
      </c>
      <c r="AX141" s="26" t="s">
        <v>63</v>
      </c>
      <c r="AY141" s="26">
        <v>44.064469000000003</v>
      </c>
      <c r="AZ141" s="26">
        <v>-102.371424</v>
      </c>
      <c r="BA141" s="26" t="s">
        <v>485</v>
      </c>
      <c r="BB141" s="26" t="s">
        <v>609</v>
      </c>
      <c r="BC141" s="26" t="s">
        <v>167</v>
      </c>
      <c r="BD141" s="26" t="s">
        <v>154</v>
      </c>
      <c r="BE141" s="26"/>
      <c r="BF141" s="26" t="s">
        <v>99</v>
      </c>
      <c r="BG141" s="26" t="s">
        <v>167</v>
      </c>
      <c r="BH141" s="26" t="s">
        <v>99</v>
      </c>
      <c r="BI141" s="26">
        <v>1</v>
      </c>
      <c r="BJ141" s="26" t="s">
        <v>217</v>
      </c>
    </row>
    <row r="142" spans="36:62" x14ac:dyDescent="0.25">
      <c r="AJ142" s="26">
        <v>2053</v>
      </c>
      <c r="AK142" s="26">
        <v>1812079</v>
      </c>
      <c r="AL142" s="264">
        <v>43371.916666666664</v>
      </c>
      <c r="AM142" s="26" t="s">
        <v>147</v>
      </c>
      <c r="AN142" s="26" t="s">
        <v>63</v>
      </c>
      <c r="AO142" s="26"/>
      <c r="AP142" s="26"/>
      <c r="AQ142" s="26">
        <v>-1</v>
      </c>
      <c r="AR142" s="26">
        <v>90</v>
      </c>
      <c r="AS142" s="26" t="s">
        <v>168</v>
      </c>
      <c r="AT142" s="26" t="s">
        <v>71</v>
      </c>
      <c r="AU142" s="26" t="s">
        <v>63</v>
      </c>
      <c r="AV142" s="26" t="s">
        <v>63</v>
      </c>
      <c r="AW142" s="26" t="s">
        <v>63</v>
      </c>
      <c r="AX142" s="26" t="s">
        <v>63</v>
      </c>
      <c r="AY142" s="26">
        <v>43.846806999999899</v>
      </c>
      <c r="AZ142" s="26">
        <v>-101.912364999999</v>
      </c>
      <c r="BA142" s="26" t="s">
        <v>158</v>
      </c>
      <c r="BB142" s="26" t="s">
        <v>609</v>
      </c>
      <c r="BC142" s="26" t="s">
        <v>167</v>
      </c>
      <c r="BD142" s="26" t="s">
        <v>154</v>
      </c>
      <c r="BE142" s="26"/>
      <c r="BF142" s="26" t="s">
        <v>99</v>
      </c>
      <c r="BG142" s="26" t="s">
        <v>167</v>
      </c>
      <c r="BH142" s="26" t="s">
        <v>99</v>
      </c>
      <c r="BI142" s="26">
        <v>1</v>
      </c>
      <c r="BJ142" s="26" t="s">
        <v>217</v>
      </c>
    </row>
    <row r="143" spans="36:62" x14ac:dyDescent="0.25">
      <c r="AJ143" s="26">
        <v>2054</v>
      </c>
      <c r="AK143" s="26">
        <v>1812081</v>
      </c>
      <c r="AL143" s="264">
        <v>43374.09097222222</v>
      </c>
      <c r="AM143" s="26" t="s">
        <v>481</v>
      </c>
      <c r="AN143" s="26" t="s">
        <v>63</v>
      </c>
      <c r="AO143" s="26" t="s">
        <v>156</v>
      </c>
      <c r="AP143" s="26" t="s">
        <v>159</v>
      </c>
      <c r="AQ143" s="26">
        <v>0</v>
      </c>
      <c r="AR143" s="26">
        <v>90</v>
      </c>
      <c r="AS143" s="26" t="s">
        <v>618</v>
      </c>
      <c r="AT143" s="26" t="s">
        <v>71</v>
      </c>
      <c r="AU143" s="26" t="s">
        <v>63</v>
      </c>
      <c r="AV143" s="26" t="s">
        <v>69</v>
      </c>
      <c r="AW143" s="26" t="s">
        <v>63</v>
      </c>
      <c r="AX143" s="26" t="s">
        <v>63</v>
      </c>
      <c r="AY143" s="26">
        <v>44.067605</v>
      </c>
      <c r="AZ143" s="26">
        <v>-102.39447800000001</v>
      </c>
      <c r="BA143" s="26" t="s">
        <v>166</v>
      </c>
      <c r="BB143" s="26" t="s">
        <v>609</v>
      </c>
      <c r="BC143" s="26" t="s">
        <v>651</v>
      </c>
      <c r="BD143" s="26" t="s">
        <v>68</v>
      </c>
      <c r="BE143" s="26"/>
      <c r="BF143" s="26" t="s">
        <v>68</v>
      </c>
      <c r="BG143" s="26" t="s">
        <v>68</v>
      </c>
      <c r="BH143" s="26" t="s">
        <v>146</v>
      </c>
      <c r="BI143" s="26">
        <v>1</v>
      </c>
      <c r="BJ143" s="26" t="s">
        <v>217</v>
      </c>
    </row>
    <row r="144" spans="36:62" x14ac:dyDescent="0.25">
      <c r="AJ144" s="26">
        <v>2056</v>
      </c>
      <c r="AK144" s="26">
        <v>1812208</v>
      </c>
      <c r="AL144" s="264">
        <v>43377.570833333331</v>
      </c>
      <c r="AM144" s="26" t="s">
        <v>147</v>
      </c>
      <c r="AN144" s="26" t="s">
        <v>63</v>
      </c>
      <c r="AO144" s="26" t="s">
        <v>156</v>
      </c>
      <c r="AP144" s="26" t="s">
        <v>159</v>
      </c>
      <c r="AQ144" s="26">
        <v>0</v>
      </c>
      <c r="AR144" s="26">
        <v>90</v>
      </c>
      <c r="AS144" s="26" t="s">
        <v>201</v>
      </c>
      <c r="AT144" s="26" t="s">
        <v>730</v>
      </c>
      <c r="AU144" s="26" t="s">
        <v>63</v>
      </c>
      <c r="AV144" s="26" t="s">
        <v>63</v>
      </c>
      <c r="AW144" s="26" t="s">
        <v>63</v>
      </c>
      <c r="AX144" s="26" t="s">
        <v>63</v>
      </c>
      <c r="AY144" s="26">
        <v>43.836094000000003</v>
      </c>
      <c r="AZ144" s="26">
        <v>-101.825941</v>
      </c>
      <c r="BA144" s="26" t="s">
        <v>185</v>
      </c>
      <c r="BB144" s="26" t="s">
        <v>611</v>
      </c>
      <c r="BC144" s="26" t="s">
        <v>667</v>
      </c>
      <c r="BD144" s="26" t="s">
        <v>68</v>
      </c>
      <c r="BE144" s="26"/>
      <c r="BF144" s="26" t="s">
        <v>68</v>
      </c>
      <c r="BG144" s="26" t="s">
        <v>68</v>
      </c>
      <c r="BH144" s="26" t="s">
        <v>160</v>
      </c>
      <c r="BI144" s="26">
        <v>1</v>
      </c>
      <c r="BJ144" s="26" t="s">
        <v>217</v>
      </c>
    </row>
    <row r="145" spans="36:62" x14ac:dyDescent="0.25">
      <c r="AJ145" s="26">
        <v>2058</v>
      </c>
      <c r="AK145" s="26">
        <v>1812588</v>
      </c>
      <c r="AL145" s="264">
        <v>43386.809027777781</v>
      </c>
      <c r="AM145" s="26" t="s">
        <v>481</v>
      </c>
      <c r="AN145" s="26" t="s">
        <v>63</v>
      </c>
      <c r="AO145" s="26" t="s">
        <v>156</v>
      </c>
      <c r="AP145" s="26" t="s">
        <v>159</v>
      </c>
      <c r="AQ145" s="26">
        <v>0</v>
      </c>
      <c r="AR145" s="26">
        <v>90</v>
      </c>
      <c r="AS145" s="26" t="s">
        <v>635</v>
      </c>
      <c r="AT145" s="26" t="s">
        <v>613</v>
      </c>
      <c r="AU145" s="26" t="s">
        <v>63</v>
      </c>
      <c r="AV145" s="26" t="s">
        <v>63</v>
      </c>
      <c r="AW145" s="26" t="s">
        <v>63</v>
      </c>
      <c r="AX145" s="26" t="s">
        <v>63</v>
      </c>
      <c r="AY145" s="26">
        <v>44.118029999999898</v>
      </c>
      <c r="AZ145" s="26">
        <v>-103.032876999999</v>
      </c>
      <c r="BA145" s="26" t="s">
        <v>185</v>
      </c>
      <c r="BB145" s="26" t="s">
        <v>609</v>
      </c>
      <c r="BC145" s="26" t="s">
        <v>68</v>
      </c>
      <c r="BD145" s="26" t="s">
        <v>615</v>
      </c>
      <c r="BE145" s="26"/>
      <c r="BF145" s="26" t="s">
        <v>68</v>
      </c>
      <c r="BG145" s="26" t="s">
        <v>68</v>
      </c>
      <c r="BH145" s="26" t="s">
        <v>146</v>
      </c>
      <c r="BI145" s="26">
        <v>1</v>
      </c>
      <c r="BJ145" s="26" t="s">
        <v>217</v>
      </c>
    </row>
    <row r="146" spans="36:62" x14ac:dyDescent="0.25">
      <c r="AJ146" s="26">
        <v>2061</v>
      </c>
      <c r="AK146" s="26">
        <v>1812667</v>
      </c>
      <c r="AL146" s="264">
        <v>43386.262499999997</v>
      </c>
      <c r="AM146" s="26" t="s">
        <v>481</v>
      </c>
      <c r="AN146" s="26" t="s">
        <v>63</v>
      </c>
      <c r="AO146" s="26" t="s">
        <v>156</v>
      </c>
      <c r="AP146" s="26" t="s">
        <v>159</v>
      </c>
      <c r="AQ146" s="26">
        <v>0</v>
      </c>
      <c r="AR146" s="26">
        <v>90</v>
      </c>
      <c r="AS146" s="26" t="s">
        <v>694</v>
      </c>
      <c r="AT146" s="26" t="s">
        <v>71</v>
      </c>
      <c r="AU146" s="26" t="s">
        <v>69</v>
      </c>
      <c r="AV146" s="26" t="s">
        <v>63</v>
      </c>
      <c r="AW146" s="26" t="s">
        <v>63</v>
      </c>
      <c r="AX146" s="26" t="s">
        <v>63</v>
      </c>
      <c r="AY146" s="26">
        <v>44.1034229999999</v>
      </c>
      <c r="AZ146" s="26">
        <v>-102.794561999999</v>
      </c>
      <c r="BA146" s="26" t="s">
        <v>158</v>
      </c>
      <c r="BB146" s="26" t="s">
        <v>611</v>
      </c>
      <c r="BC146" s="26" t="s">
        <v>735</v>
      </c>
      <c r="BD146" s="26" t="s">
        <v>68</v>
      </c>
      <c r="BE146" s="26" t="s">
        <v>161</v>
      </c>
      <c r="BF146" s="26" t="s">
        <v>68</v>
      </c>
      <c r="BG146" s="26" t="s">
        <v>68</v>
      </c>
      <c r="BH146" s="26" t="s">
        <v>160</v>
      </c>
      <c r="BI146" s="26">
        <v>1</v>
      </c>
      <c r="BJ146" s="26" t="s">
        <v>20</v>
      </c>
    </row>
    <row r="147" spans="36:62" x14ac:dyDescent="0.25">
      <c r="AJ147" s="26">
        <v>2062</v>
      </c>
      <c r="AK147" s="26">
        <v>1812672</v>
      </c>
      <c r="AL147" s="264">
        <v>43387.270833333336</v>
      </c>
      <c r="AM147" s="26" t="s">
        <v>147</v>
      </c>
      <c r="AN147" s="26" t="s">
        <v>63</v>
      </c>
      <c r="AO147" s="26" t="s">
        <v>156</v>
      </c>
      <c r="AP147" s="26" t="s">
        <v>159</v>
      </c>
      <c r="AQ147" s="26">
        <v>0</v>
      </c>
      <c r="AR147" s="26">
        <v>90</v>
      </c>
      <c r="AS147" s="26" t="s">
        <v>635</v>
      </c>
      <c r="AT147" s="26" t="s">
        <v>71</v>
      </c>
      <c r="AU147" s="26" t="s">
        <v>63</v>
      </c>
      <c r="AV147" s="26" t="s">
        <v>63</v>
      </c>
      <c r="AW147" s="26" t="s">
        <v>63</v>
      </c>
      <c r="AX147" s="26" t="s">
        <v>63</v>
      </c>
      <c r="AY147" s="26">
        <v>43.837406000000001</v>
      </c>
      <c r="AZ147" s="26">
        <v>-101.893326</v>
      </c>
      <c r="BA147" s="26" t="s">
        <v>498</v>
      </c>
      <c r="BB147" s="26" t="s">
        <v>609</v>
      </c>
      <c r="BC147" s="26" t="s">
        <v>614</v>
      </c>
      <c r="BD147" s="26" t="s">
        <v>615</v>
      </c>
      <c r="BE147" s="26"/>
      <c r="BF147" s="26" t="s">
        <v>68</v>
      </c>
      <c r="BG147" s="26" t="s">
        <v>68</v>
      </c>
      <c r="BH147" s="26" t="s">
        <v>160</v>
      </c>
      <c r="BI147" s="26">
        <v>1</v>
      </c>
      <c r="BJ147" s="26" t="s">
        <v>217</v>
      </c>
    </row>
    <row r="148" spans="36:62" x14ac:dyDescent="0.25">
      <c r="AJ148" s="26">
        <v>2064</v>
      </c>
      <c r="AK148" s="26">
        <v>1812444</v>
      </c>
      <c r="AL148" s="264">
        <v>43382.231249999997</v>
      </c>
      <c r="AM148" s="26" t="s">
        <v>481</v>
      </c>
      <c r="AN148" s="26" t="s">
        <v>63</v>
      </c>
      <c r="AO148" s="26" t="s">
        <v>156</v>
      </c>
      <c r="AP148" s="26" t="s">
        <v>159</v>
      </c>
      <c r="AQ148" s="26">
        <v>0</v>
      </c>
      <c r="AR148" s="26">
        <v>90</v>
      </c>
      <c r="AS148" s="26" t="s">
        <v>736</v>
      </c>
      <c r="AT148" s="26" t="s">
        <v>639</v>
      </c>
      <c r="AU148" s="26" t="s">
        <v>63</v>
      </c>
      <c r="AV148" s="26" t="s">
        <v>63</v>
      </c>
      <c r="AW148" s="26" t="s">
        <v>63</v>
      </c>
      <c r="AX148" s="26" t="s">
        <v>63</v>
      </c>
      <c r="AY148" s="26">
        <v>44.1088629999999</v>
      </c>
      <c r="AZ148" s="26">
        <v>-103.128828999999</v>
      </c>
      <c r="BA148" s="26" t="s">
        <v>166</v>
      </c>
      <c r="BB148" s="26" t="s">
        <v>611</v>
      </c>
      <c r="BC148" s="26" t="s">
        <v>614</v>
      </c>
      <c r="BD148" s="26" t="s">
        <v>615</v>
      </c>
      <c r="BE148" s="26" t="s">
        <v>202</v>
      </c>
      <c r="BF148" s="26" t="s">
        <v>68</v>
      </c>
      <c r="BG148" s="26" t="s">
        <v>68</v>
      </c>
      <c r="BH148" s="26" t="s">
        <v>160</v>
      </c>
      <c r="BI148" s="26">
        <v>1</v>
      </c>
      <c r="BJ148" s="26" t="s">
        <v>21</v>
      </c>
    </row>
    <row r="149" spans="36:62" x14ac:dyDescent="0.25">
      <c r="AJ149" s="26">
        <v>2065</v>
      </c>
      <c r="AK149" s="26">
        <v>1812751</v>
      </c>
      <c r="AL149" s="264">
        <v>43383.32708333333</v>
      </c>
      <c r="AM149" s="26" t="s">
        <v>481</v>
      </c>
      <c r="AN149" s="26" t="s">
        <v>63</v>
      </c>
      <c r="AO149" s="26" t="s">
        <v>156</v>
      </c>
      <c r="AP149" s="26" t="s">
        <v>159</v>
      </c>
      <c r="AQ149" s="26">
        <v>0</v>
      </c>
      <c r="AR149" s="26">
        <v>90</v>
      </c>
      <c r="AS149" s="26" t="s">
        <v>737</v>
      </c>
      <c r="AT149" s="26" t="s">
        <v>71</v>
      </c>
      <c r="AU149" s="26" t="s">
        <v>63</v>
      </c>
      <c r="AV149" s="26" t="s">
        <v>63</v>
      </c>
      <c r="AW149" s="26" t="s">
        <v>63</v>
      </c>
      <c r="AX149" s="26" t="s">
        <v>63</v>
      </c>
      <c r="AY149" s="26">
        <v>44.117772000000002</v>
      </c>
      <c r="AZ149" s="26">
        <v>-103.070960999999</v>
      </c>
      <c r="BA149" s="26" t="s">
        <v>185</v>
      </c>
      <c r="BB149" s="26" t="s">
        <v>611</v>
      </c>
      <c r="BC149" s="26" t="s">
        <v>614</v>
      </c>
      <c r="BD149" s="26" t="s">
        <v>68</v>
      </c>
      <c r="BE149" s="26"/>
      <c r="BF149" s="26" t="s">
        <v>68</v>
      </c>
      <c r="BG149" s="26" t="s">
        <v>68</v>
      </c>
      <c r="BH149" s="26" t="s">
        <v>146</v>
      </c>
      <c r="BI149" s="26">
        <v>1</v>
      </c>
      <c r="BJ149" s="26" t="s">
        <v>21</v>
      </c>
    </row>
    <row r="150" spans="36:62" x14ac:dyDescent="0.25">
      <c r="AJ150" s="26">
        <v>2066</v>
      </c>
      <c r="AK150" s="26">
        <v>1812752</v>
      </c>
      <c r="AL150" s="264">
        <v>43383.399305555555</v>
      </c>
      <c r="AM150" s="26" t="s">
        <v>481</v>
      </c>
      <c r="AN150" s="26" t="s">
        <v>63</v>
      </c>
      <c r="AO150" s="26" t="s">
        <v>156</v>
      </c>
      <c r="AP150" s="26" t="s">
        <v>159</v>
      </c>
      <c r="AQ150" s="26">
        <v>0</v>
      </c>
      <c r="AR150" s="26">
        <v>90</v>
      </c>
      <c r="AS150" s="26" t="s">
        <v>662</v>
      </c>
      <c r="AT150" s="26" t="s">
        <v>71</v>
      </c>
      <c r="AU150" s="26" t="s">
        <v>63</v>
      </c>
      <c r="AV150" s="26" t="s">
        <v>63</v>
      </c>
      <c r="AW150" s="26" t="s">
        <v>63</v>
      </c>
      <c r="AX150" s="26" t="s">
        <v>63</v>
      </c>
      <c r="AY150" s="26">
        <v>44.118012999999898</v>
      </c>
      <c r="AZ150" s="26">
        <v>-103.069219</v>
      </c>
      <c r="BA150" s="26" t="s">
        <v>185</v>
      </c>
      <c r="BB150" s="26" t="s">
        <v>609</v>
      </c>
      <c r="BC150" s="26" t="s">
        <v>614</v>
      </c>
      <c r="BD150" s="26" t="s">
        <v>68</v>
      </c>
      <c r="BE150" s="26"/>
      <c r="BF150" s="26" t="s">
        <v>68</v>
      </c>
      <c r="BG150" s="26" t="s">
        <v>68</v>
      </c>
      <c r="BH150" s="26" t="s">
        <v>146</v>
      </c>
      <c r="BI150" s="26">
        <v>1</v>
      </c>
      <c r="BJ150" s="26" t="s">
        <v>217</v>
      </c>
    </row>
    <row r="151" spans="36:62" x14ac:dyDescent="0.25">
      <c r="AJ151" s="26">
        <v>2067</v>
      </c>
      <c r="AK151" s="26">
        <v>1812753</v>
      </c>
      <c r="AL151" s="264">
        <v>43385.316666666666</v>
      </c>
      <c r="AM151" s="26" t="s">
        <v>481</v>
      </c>
      <c r="AN151" s="26" t="s">
        <v>63</v>
      </c>
      <c r="AO151" s="26" t="s">
        <v>156</v>
      </c>
      <c r="AP151" s="26" t="s">
        <v>159</v>
      </c>
      <c r="AQ151" s="26">
        <v>0</v>
      </c>
      <c r="AR151" s="26">
        <v>90</v>
      </c>
      <c r="AS151" s="26" t="s">
        <v>738</v>
      </c>
      <c r="AT151" s="26" t="s">
        <v>71</v>
      </c>
      <c r="AU151" s="26" t="s">
        <v>63</v>
      </c>
      <c r="AV151" s="26" t="s">
        <v>63</v>
      </c>
      <c r="AW151" s="26" t="s">
        <v>63</v>
      </c>
      <c r="AX151" s="26" t="s">
        <v>63</v>
      </c>
      <c r="AY151" s="26">
        <v>44.117778000000001</v>
      </c>
      <c r="AZ151" s="26">
        <v>-103.080883999999</v>
      </c>
      <c r="BA151" s="26" t="s">
        <v>185</v>
      </c>
      <c r="BB151" s="26" t="s">
        <v>609</v>
      </c>
      <c r="BC151" s="26" t="s">
        <v>68</v>
      </c>
      <c r="BD151" s="26" t="s">
        <v>68</v>
      </c>
      <c r="BE151" s="26"/>
      <c r="BF151" s="26" t="s">
        <v>68</v>
      </c>
      <c r="BG151" s="26" t="s">
        <v>68</v>
      </c>
      <c r="BH151" s="26" t="s">
        <v>146</v>
      </c>
      <c r="BI151" s="26">
        <v>1</v>
      </c>
      <c r="BJ151" s="26" t="s">
        <v>217</v>
      </c>
    </row>
    <row r="152" spans="36:62" x14ac:dyDescent="0.25">
      <c r="AJ152" s="26">
        <v>2071</v>
      </c>
      <c r="AK152" s="26">
        <v>1812954</v>
      </c>
      <c r="AL152" s="264">
        <v>43393.822916666664</v>
      </c>
      <c r="AM152" s="26" t="s">
        <v>481</v>
      </c>
      <c r="AN152" s="26" t="s">
        <v>63</v>
      </c>
      <c r="AO152" s="26"/>
      <c r="AP152" s="26"/>
      <c r="AQ152" s="26">
        <v>-1</v>
      </c>
      <c r="AR152" s="26">
        <v>90</v>
      </c>
      <c r="AS152" s="26" t="s">
        <v>168</v>
      </c>
      <c r="AT152" s="26" t="s">
        <v>71</v>
      </c>
      <c r="AU152" s="26" t="s">
        <v>63</v>
      </c>
      <c r="AV152" s="26" t="s">
        <v>63</v>
      </c>
      <c r="AW152" s="26" t="s">
        <v>63</v>
      </c>
      <c r="AX152" s="26" t="s">
        <v>63</v>
      </c>
      <c r="AY152" s="26">
        <v>44.103672000000003</v>
      </c>
      <c r="AZ152" s="26">
        <v>-102.801299999999</v>
      </c>
      <c r="BA152" s="26" t="s">
        <v>166</v>
      </c>
      <c r="BB152" s="26" t="s">
        <v>609</v>
      </c>
      <c r="BC152" s="26" t="s">
        <v>167</v>
      </c>
      <c r="BD152" s="26" t="s">
        <v>154</v>
      </c>
      <c r="BE152" s="26"/>
      <c r="BF152" s="26" t="s">
        <v>99</v>
      </c>
      <c r="BG152" s="26" t="s">
        <v>167</v>
      </c>
      <c r="BH152" s="26" t="s">
        <v>99</v>
      </c>
      <c r="BI152" s="26">
        <v>1</v>
      </c>
      <c r="BJ152" s="26" t="s">
        <v>217</v>
      </c>
    </row>
    <row r="153" spans="36:62" x14ac:dyDescent="0.25">
      <c r="AJ153" s="26">
        <v>2073</v>
      </c>
      <c r="AK153" s="26">
        <v>1813110</v>
      </c>
      <c r="AL153" s="264">
        <v>43394.779861111114</v>
      </c>
      <c r="AM153" s="26" t="s">
        <v>481</v>
      </c>
      <c r="AN153" s="26" t="s">
        <v>63</v>
      </c>
      <c r="AO153" s="26"/>
      <c r="AP153" s="26"/>
      <c r="AQ153" s="26">
        <v>-1</v>
      </c>
      <c r="AR153" s="26">
        <v>90</v>
      </c>
      <c r="AS153" s="26" t="s">
        <v>168</v>
      </c>
      <c r="AT153" s="26" t="s">
        <v>71</v>
      </c>
      <c r="AU153" s="26" t="s">
        <v>63</v>
      </c>
      <c r="AV153" s="26" t="s">
        <v>63</v>
      </c>
      <c r="AW153" s="26" t="s">
        <v>63</v>
      </c>
      <c r="AX153" s="26" t="s">
        <v>63</v>
      </c>
      <c r="AY153" s="26">
        <v>44.065587999999899</v>
      </c>
      <c r="AZ153" s="26">
        <v>-102.45035</v>
      </c>
      <c r="BA153" s="26" t="s">
        <v>166</v>
      </c>
      <c r="BB153" s="26" t="s">
        <v>611</v>
      </c>
      <c r="BC153" s="26" t="s">
        <v>167</v>
      </c>
      <c r="BD153" s="26" t="s">
        <v>154</v>
      </c>
      <c r="BE153" s="26"/>
      <c r="BF153" s="26" t="s">
        <v>99</v>
      </c>
      <c r="BG153" s="26" t="s">
        <v>167</v>
      </c>
      <c r="BH153" s="26" t="s">
        <v>99</v>
      </c>
      <c r="BI153" s="26">
        <v>1</v>
      </c>
      <c r="BJ153" s="26" t="s">
        <v>217</v>
      </c>
    </row>
    <row r="154" spans="36:62" x14ac:dyDescent="0.25">
      <c r="AJ154" s="26">
        <v>2074</v>
      </c>
      <c r="AK154" s="26">
        <v>1813342</v>
      </c>
      <c r="AL154" s="264">
        <v>43387.318055555559</v>
      </c>
      <c r="AM154" s="26" t="s">
        <v>481</v>
      </c>
      <c r="AN154" s="26" t="s">
        <v>63</v>
      </c>
      <c r="AO154" s="26" t="s">
        <v>156</v>
      </c>
      <c r="AP154" s="26" t="s">
        <v>159</v>
      </c>
      <c r="AQ154" s="26">
        <v>0</v>
      </c>
      <c r="AR154" s="26">
        <v>90</v>
      </c>
      <c r="AS154" s="26" t="s">
        <v>739</v>
      </c>
      <c r="AT154" s="26" t="s">
        <v>71</v>
      </c>
      <c r="AU154" s="26" t="s">
        <v>63</v>
      </c>
      <c r="AV154" s="26" t="s">
        <v>63</v>
      </c>
      <c r="AW154" s="26" t="s">
        <v>63</v>
      </c>
      <c r="AX154" s="26" t="s">
        <v>63</v>
      </c>
      <c r="AY154" s="26">
        <v>43.939892999999898</v>
      </c>
      <c r="AZ154" s="26">
        <v>-102.154617</v>
      </c>
      <c r="BA154" s="26" t="s">
        <v>494</v>
      </c>
      <c r="BB154" s="26" t="s">
        <v>609</v>
      </c>
      <c r="BC154" s="26" t="s">
        <v>614</v>
      </c>
      <c r="BD154" s="26" t="s">
        <v>615</v>
      </c>
      <c r="BE154" s="26"/>
      <c r="BF154" s="26" t="s">
        <v>68</v>
      </c>
      <c r="BG154" s="26" t="s">
        <v>68</v>
      </c>
      <c r="BH154" s="26" t="s">
        <v>160</v>
      </c>
      <c r="BI154" s="26">
        <v>1</v>
      </c>
      <c r="BJ154" s="26" t="s">
        <v>217</v>
      </c>
    </row>
    <row r="155" spans="36:62" x14ac:dyDescent="0.25">
      <c r="AJ155" s="26">
        <v>2076</v>
      </c>
      <c r="AK155" s="26">
        <v>1813364</v>
      </c>
      <c r="AL155" s="264">
        <v>43400.018750000003</v>
      </c>
      <c r="AM155" s="26" t="s">
        <v>481</v>
      </c>
      <c r="AN155" s="26" t="s">
        <v>63</v>
      </c>
      <c r="AO155" s="26"/>
      <c r="AP155" s="26"/>
      <c r="AQ155" s="26">
        <v>-1</v>
      </c>
      <c r="AR155" s="26">
        <v>90</v>
      </c>
      <c r="AS155" s="26" t="s">
        <v>168</v>
      </c>
      <c r="AT155" s="26" t="s">
        <v>71</v>
      </c>
      <c r="AU155" s="26" t="s">
        <v>63</v>
      </c>
      <c r="AV155" s="26" t="s">
        <v>63</v>
      </c>
      <c r="AW155" s="26" t="s">
        <v>63</v>
      </c>
      <c r="AX155" s="26" t="s">
        <v>63</v>
      </c>
      <c r="AY155" s="26">
        <v>44.108131</v>
      </c>
      <c r="AZ155" s="26">
        <v>-103.13015300000001</v>
      </c>
      <c r="BA155" s="26" t="s">
        <v>166</v>
      </c>
      <c r="BB155" s="26" t="s">
        <v>609</v>
      </c>
      <c r="BC155" s="26" t="s">
        <v>167</v>
      </c>
      <c r="BD155" s="26" t="s">
        <v>154</v>
      </c>
      <c r="BE155" s="26"/>
      <c r="BF155" s="26" t="s">
        <v>99</v>
      </c>
      <c r="BG155" s="26" t="s">
        <v>167</v>
      </c>
      <c r="BH155" s="26" t="s">
        <v>99</v>
      </c>
      <c r="BI155" s="26">
        <v>1</v>
      </c>
      <c r="BJ155" s="26" t="s">
        <v>217</v>
      </c>
    </row>
    <row r="156" spans="36:62" x14ac:dyDescent="0.25">
      <c r="AJ156" s="26">
        <v>2077</v>
      </c>
      <c r="AK156" s="26">
        <v>1813315</v>
      </c>
      <c r="AL156" s="264">
        <v>43401.740972222222</v>
      </c>
      <c r="AM156" s="26" t="s">
        <v>481</v>
      </c>
      <c r="AN156" s="26" t="s">
        <v>63</v>
      </c>
      <c r="AO156" s="26"/>
      <c r="AP156" s="26"/>
      <c r="AQ156" s="26">
        <v>-1</v>
      </c>
      <c r="AR156" s="26">
        <v>90</v>
      </c>
      <c r="AS156" s="26" t="s">
        <v>168</v>
      </c>
      <c r="AT156" s="26" t="s">
        <v>71</v>
      </c>
      <c r="AU156" s="26" t="s">
        <v>63</v>
      </c>
      <c r="AV156" s="26" t="s">
        <v>63</v>
      </c>
      <c r="AW156" s="26" t="s">
        <v>63</v>
      </c>
      <c r="AX156" s="26" t="s">
        <v>63</v>
      </c>
      <c r="AY156" s="26">
        <v>44.065081999999897</v>
      </c>
      <c r="AZ156" s="26">
        <v>-102.372243999999</v>
      </c>
      <c r="BA156" s="26" t="s">
        <v>158</v>
      </c>
      <c r="BB156" s="26" t="s">
        <v>609</v>
      </c>
      <c r="BC156" s="26" t="s">
        <v>167</v>
      </c>
      <c r="BD156" s="26" t="s">
        <v>154</v>
      </c>
      <c r="BE156" s="26"/>
      <c r="BF156" s="26" t="s">
        <v>99</v>
      </c>
      <c r="BG156" s="26" t="s">
        <v>167</v>
      </c>
      <c r="BH156" s="26" t="s">
        <v>99</v>
      </c>
      <c r="BI156" s="26">
        <v>1</v>
      </c>
      <c r="BJ156" s="26" t="s">
        <v>217</v>
      </c>
    </row>
    <row r="157" spans="36:62" x14ac:dyDescent="0.25">
      <c r="AJ157" s="26">
        <v>2078</v>
      </c>
      <c r="AK157" s="26">
        <v>1813662</v>
      </c>
      <c r="AL157" s="264">
        <v>43393.911111111112</v>
      </c>
      <c r="AM157" s="26" t="s">
        <v>481</v>
      </c>
      <c r="AN157" s="26" t="s">
        <v>63</v>
      </c>
      <c r="AO157" s="26" t="s">
        <v>214</v>
      </c>
      <c r="AP157" s="26" t="s">
        <v>159</v>
      </c>
      <c r="AQ157" s="26">
        <v>0</v>
      </c>
      <c r="AR157" s="26">
        <v>90</v>
      </c>
      <c r="AS157" s="26" t="s">
        <v>628</v>
      </c>
      <c r="AT157" s="26" t="s">
        <v>71</v>
      </c>
      <c r="AU157" s="26" t="s">
        <v>63</v>
      </c>
      <c r="AV157" s="26" t="s">
        <v>63</v>
      </c>
      <c r="AW157" s="26" t="s">
        <v>63</v>
      </c>
      <c r="AX157" s="26" t="s">
        <v>63</v>
      </c>
      <c r="AY157" s="26">
        <v>44.103608000000001</v>
      </c>
      <c r="AZ157" s="26">
        <v>-102.695494999999</v>
      </c>
      <c r="BA157" s="26" t="s">
        <v>482</v>
      </c>
      <c r="BB157" s="26" t="s">
        <v>609</v>
      </c>
      <c r="BC157" s="26" t="s">
        <v>629</v>
      </c>
      <c r="BD157" s="26" t="s">
        <v>68</v>
      </c>
      <c r="BE157" s="26" t="s">
        <v>740</v>
      </c>
      <c r="BF157" s="26" t="s">
        <v>68</v>
      </c>
      <c r="BG157" s="26" t="s">
        <v>68</v>
      </c>
      <c r="BH157" s="26" t="s">
        <v>175</v>
      </c>
      <c r="BI157" s="26">
        <v>1</v>
      </c>
      <c r="BJ157" s="26" t="s">
        <v>217</v>
      </c>
    </row>
    <row r="158" spans="36:62" x14ac:dyDescent="0.25">
      <c r="AJ158" s="26">
        <v>2079</v>
      </c>
      <c r="AK158" s="26">
        <v>1813859</v>
      </c>
      <c r="AL158" s="264">
        <v>43404.760416666664</v>
      </c>
      <c r="AM158" s="26" t="s">
        <v>481</v>
      </c>
      <c r="AN158" s="26" t="s">
        <v>63</v>
      </c>
      <c r="AO158" s="26"/>
      <c r="AP158" s="26"/>
      <c r="AQ158" s="26">
        <v>-1</v>
      </c>
      <c r="AR158" s="26">
        <v>90</v>
      </c>
      <c r="AS158" s="26" t="s">
        <v>168</v>
      </c>
      <c r="AT158" s="26" t="s">
        <v>74</v>
      </c>
      <c r="AU158" s="26" t="s">
        <v>63</v>
      </c>
      <c r="AV158" s="26" t="s">
        <v>63</v>
      </c>
      <c r="AW158" s="26" t="s">
        <v>63</v>
      </c>
      <c r="AX158" s="26" t="s">
        <v>63</v>
      </c>
      <c r="AY158" s="26">
        <v>44.026609000000001</v>
      </c>
      <c r="AZ158" s="26">
        <v>-102.331513</v>
      </c>
      <c r="BA158" s="26" t="s">
        <v>166</v>
      </c>
      <c r="BB158" s="26" t="s">
        <v>611</v>
      </c>
      <c r="BC158" s="26" t="s">
        <v>167</v>
      </c>
      <c r="BD158" s="26" t="s">
        <v>154</v>
      </c>
      <c r="BE158" s="26"/>
      <c r="BF158" s="26" t="s">
        <v>99</v>
      </c>
      <c r="BG158" s="26" t="s">
        <v>167</v>
      </c>
      <c r="BH158" s="26" t="s">
        <v>99</v>
      </c>
      <c r="BI158" s="26">
        <v>1</v>
      </c>
      <c r="BJ158" s="26" t="s">
        <v>217</v>
      </c>
    </row>
    <row r="159" spans="36:62" x14ac:dyDescent="0.25">
      <c r="AJ159" s="26">
        <v>2080</v>
      </c>
      <c r="AK159" s="26">
        <v>1814080</v>
      </c>
      <c r="AL159" s="264">
        <v>43407.041666666664</v>
      </c>
      <c r="AM159" s="26" t="s">
        <v>147</v>
      </c>
      <c r="AN159" s="26" t="s">
        <v>63</v>
      </c>
      <c r="AO159" s="26"/>
      <c r="AP159" s="26"/>
      <c r="AQ159" s="26">
        <v>-1</v>
      </c>
      <c r="AR159" s="26">
        <v>90</v>
      </c>
      <c r="AS159" s="26" t="s">
        <v>168</v>
      </c>
      <c r="AT159" s="26" t="s">
        <v>74</v>
      </c>
      <c r="AU159" s="26" t="s">
        <v>63</v>
      </c>
      <c r="AV159" s="26" t="s">
        <v>63</v>
      </c>
      <c r="AW159" s="26" t="s">
        <v>63</v>
      </c>
      <c r="AX159" s="26" t="s">
        <v>63</v>
      </c>
      <c r="AY159" s="26">
        <v>43.836303999999899</v>
      </c>
      <c r="AZ159" s="26">
        <v>-101.784903999999</v>
      </c>
      <c r="BA159" s="26" t="s">
        <v>158</v>
      </c>
      <c r="BB159" s="26" t="s">
        <v>609</v>
      </c>
      <c r="BC159" s="26" t="s">
        <v>167</v>
      </c>
      <c r="BD159" s="26" t="s">
        <v>154</v>
      </c>
      <c r="BE159" s="26"/>
      <c r="BF159" s="26" t="s">
        <v>99</v>
      </c>
      <c r="BG159" s="26" t="s">
        <v>167</v>
      </c>
      <c r="BH159" s="26" t="s">
        <v>99</v>
      </c>
      <c r="BI159" s="26">
        <v>1</v>
      </c>
      <c r="BJ159" s="26" t="s">
        <v>217</v>
      </c>
    </row>
    <row r="160" spans="36:62" x14ac:dyDescent="0.25">
      <c r="AJ160" s="26">
        <v>2083</v>
      </c>
      <c r="AK160" s="26">
        <v>1814082</v>
      </c>
      <c r="AL160" s="264">
        <v>43398.833333333336</v>
      </c>
      <c r="AM160" s="26" t="s">
        <v>481</v>
      </c>
      <c r="AN160" s="26" t="s">
        <v>63</v>
      </c>
      <c r="AO160" s="26" t="s">
        <v>156</v>
      </c>
      <c r="AP160" s="26" t="s">
        <v>741</v>
      </c>
      <c r="AQ160" s="26">
        <v>0</v>
      </c>
      <c r="AR160" s="26">
        <v>90</v>
      </c>
      <c r="AS160" s="26" t="s">
        <v>628</v>
      </c>
      <c r="AT160" s="26" t="s">
        <v>71</v>
      </c>
      <c r="AU160" s="26" t="s">
        <v>63</v>
      </c>
      <c r="AV160" s="26" t="s">
        <v>63</v>
      </c>
      <c r="AW160" s="26" t="s">
        <v>63</v>
      </c>
      <c r="AX160" s="26" t="s">
        <v>63</v>
      </c>
      <c r="AY160" s="26">
        <v>44.118355000000001</v>
      </c>
      <c r="AZ160" s="26">
        <v>-102.961686</v>
      </c>
      <c r="BA160" s="26" t="s">
        <v>482</v>
      </c>
      <c r="BB160" s="26" t="s">
        <v>609</v>
      </c>
      <c r="BC160" s="26" t="s">
        <v>680</v>
      </c>
      <c r="BD160" s="26" t="s">
        <v>68</v>
      </c>
      <c r="BE160" s="26"/>
      <c r="BF160" s="26" t="s">
        <v>68</v>
      </c>
      <c r="BG160" s="26" t="s">
        <v>68</v>
      </c>
      <c r="BH160" s="26" t="s">
        <v>175</v>
      </c>
      <c r="BI160" s="26">
        <v>1</v>
      </c>
      <c r="BJ160" s="26" t="s">
        <v>217</v>
      </c>
    </row>
    <row r="161" spans="36:62" x14ac:dyDescent="0.25">
      <c r="AJ161" s="26">
        <v>2086</v>
      </c>
      <c r="AK161" s="26">
        <v>1814209</v>
      </c>
      <c r="AL161" s="264">
        <v>43402.444444444445</v>
      </c>
      <c r="AM161" s="26" t="s">
        <v>481</v>
      </c>
      <c r="AN161" s="26" t="s">
        <v>63</v>
      </c>
      <c r="AO161" s="26" t="s">
        <v>156</v>
      </c>
      <c r="AP161" s="26" t="s">
        <v>159</v>
      </c>
      <c r="AQ161" s="26">
        <v>0</v>
      </c>
      <c r="AR161" s="26">
        <v>90</v>
      </c>
      <c r="AS161" s="26" t="s">
        <v>628</v>
      </c>
      <c r="AT161" s="26" t="s">
        <v>71</v>
      </c>
      <c r="AU161" s="26" t="s">
        <v>63</v>
      </c>
      <c r="AV161" s="26" t="s">
        <v>63</v>
      </c>
      <c r="AW161" s="26" t="s">
        <v>63</v>
      </c>
      <c r="AX161" s="26" t="s">
        <v>63</v>
      </c>
      <c r="AY161" s="26">
        <v>44.100558999999897</v>
      </c>
      <c r="AZ161" s="26">
        <v>-103.150516999999</v>
      </c>
      <c r="BA161" s="26" t="s">
        <v>482</v>
      </c>
      <c r="BB161" s="26" t="s">
        <v>611</v>
      </c>
      <c r="BC161" s="26" t="s">
        <v>629</v>
      </c>
      <c r="BD161" s="26" t="s">
        <v>68</v>
      </c>
      <c r="BE161" s="26" t="s">
        <v>644</v>
      </c>
      <c r="BF161" s="26" t="s">
        <v>68</v>
      </c>
      <c r="BG161" s="26" t="s">
        <v>68</v>
      </c>
      <c r="BH161" s="26" t="s">
        <v>175</v>
      </c>
      <c r="BI161" s="26">
        <v>1</v>
      </c>
      <c r="BJ161" s="26" t="s">
        <v>217</v>
      </c>
    </row>
    <row r="162" spans="36:62" x14ac:dyDescent="0.25">
      <c r="AJ162" s="26">
        <v>2094</v>
      </c>
      <c r="AK162" s="26">
        <v>1814666</v>
      </c>
      <c r="AL162" s="264">
        <v>43418.763888888891</v>
      </c>
      <c r="AM162" s="26" t="s">
        <v>481</v>
      </c>
      <c r="AN162" s="26" t="s">
        <v>63</v>
      </c>
      <c r="AO162" s="26"/>
      <c r="AP162" s="26"/>
      <c r="AQ162" s="26">
        <v>-1</v>
      </c>
      <c r="AR162" s="26">
        <v>90</v>
      </c>
      <c r="AS162" s="26" t="s">
        <v>168</v>
      </c>
      <c r="AT162" s="26" t="s">
        <v>71</v>
      </c>
      <c r="AU162" s="26" t="s">
        <v>63</v>
      </c>
      <c r="AV162" s="26" t="s">
        <v>63</v>
      </c>
      <c r="AW162" s="26" t="s">
        <v>63</v>
      </c>
      <c r="AX162" s="26" t="s">
        <v>63</v>
      </c>
      <c r="AY162" s="26">
        <v>44.106183999999899</v>
      </c>
      <c r="AZ162" s="26">
        <v>-102.623677999999</v>
      </c>
      <c r="BA162" s="26" t="s">
        <v>158</v>
      </c>
      <c r="BB162" s="26" t="s">
        <v>611</v>
      </c>
      <c r="BC162" s="26" t="s">
        <v>167</v>
      </c>
      <c r="BD162" s="26" t="s">
        <v>154</v>
      </c>
      <c r="BE162" s="26"/>
      <c r="BF162" s="26" t="s">
        <v>99</v>
      </c>
      <c r="BG162" s="26" t="s">
        <v>167</v>
      </c>
      <c r="BH162" s="26" t="s">
        <v>99</v>
      </c>
      <c r="BI162" s="26">
        <v>1</v>
      </c>
      <c r="BJ162" s="26" t="s">
        <v>217</v>
      </c>
    </row>
    <row r="163" spans="36:62" x14ac:dyDescent="0.25">
      <c r="AJ163" s="26">
        <v>2095</v>
      </c>
      <c r="AK163" s="26">
        <v>1814295</v>
      </c>
      <c r="AL163" s="264">
        <v>43414.226388888892</v>
      </c>
      <c r="AM163" s="26" t="s">
        <v>481</v>
      </c>
      <c r="AN163" s="26" t="s">
        <v>63</v>
      </c>
      <c r="AO163" s="26"/>
      <c r="AP163" s="26"/>
      <c r="AQ163" s="26">
        <v>-1</v>
      </c>
      <c r="AR163" s="26">
        <v>90</v>
      </c>
      <c r="AS163" s="26" t="s">
        <v>168</v>
      </c>
      <c r="AT163" s="26" t="s">
        <v>71</v>
      </c>
      <c r="AU163" s="26" t="s">
        <v>63</v>
      </c>
      <c r="AV163" s="26" t="s">
        <v>63</v>
      </c>
      <c r="AW163" s="26" t="s">
        <v>63</v>
      </c>
      <c r="AX163" s="26" t="s">
        <v>63</v>
      </c>
      <c r="AY163" s="26">
        <v>44.0655819999999</v>
      </c>
      <c r="AZ163" s="26">
        <v>-102.450318999999</v>
      </c>
      <c r="BA163" s="26" t="s">
        <v>158</v>
      </c>
      <c r="BB163" s="26" t="s">
        <v>611</v>
      </c>
      <c r="BC163" s="26" t="s">
        <v>167</v>
      </c>
      <c r="BD163" s="26" t="s">
        <v>154</v>
      </c>
      <c r="BE163" s="26"/>
      <c r="BF163" s="26" t="s">
        <v>99</v>
      </c>
      <c r="BG163" s="26" t="s">
        <v>167</v>
      </c>
      <c r="BH163" s="26" t="s">
        <v>99</v>
      </c>
      <c r="BI163" s="26">
        <v>1</v>
      </c>
      <c r="BJ163" s="26" t="s">
        <v>217</v>
      </c>
    </row>
    <row r="164" spans="36:62" x14ac:dyDescent="0.25">
      <c r="AJ164" s="26">
        <v>2096</v>
      </c>
      <c r="AK164" s="26">
        <v>1814851</v>
      </c>
      <c r="AL164" s="264">
        <v>43420.916666666664</v>
      </c>
      <c r="AM164" s="26" t="s">
        <v>481</v>
      </c>
      <c r="AN164" s="26" t="s">
        <v>63</v>
      </c>
      <c r="AO164" s="26" t="s">
        <v>156</v>
      </c>
      <c r="AP164" s="26" t="s">
        <v>159</v>
      </c>
      <c r="AQ164" s="26">
        <v>0</v>
      </c>
      <c r="AR164" s="26">
        <v>90</v>
      </c>
      <c r="AS164" s="26" t="s">
        <v>188</v>
      </c>
      <c r="AT164" s="26" t="s">
        <v>663</v>
      </c>
      <c r="AU164" s="26" t="s">
        <v>63</v>
      </c>
      <c r="AV164" s="26" t="s">
        <v>63</v>
      </c>
      <c r="AW164" s="26" t="s">
        <v>63</v>
      </c>
      <c r="AX164" s="26" t="s">
        <v>63</v>
      </c>
      <c r="AY164" s="26">
        <v>44.118143000000003</v>
      </c>
      <c r="AZ164" s="26">
        <v>-102.989577999999</v>
      </c>
      <c r="BA164" s="26" t="s">
        <v>185</v>
      </c>
      <c r="BB164" s="26" t="s">
        <v>611</v>
      </c>
      <c r="BC164" s="26" t="s">
        <v>170</v>
      </c>
      <c r="BD164" s="26" t="s">
        <v>615</v>
      </c>
      <c r="BE164" s="26"/>
      <c r="BF164" s="26" t="s">
        <v>68</v>
      </c>
      <c r="BG164" s="26" t="s">
        <v>68</v>
      </c>
      <c r="BH164" s="26" t="s">
        <v>146</v>
      </c>
      <c r="BI164" s="26">
        <v>1</v>
      </c>
      <c r="BJ164" s="26" t="s">
        <v>217</v>
      </c>
    </row>
    <row r="165" spans="36:62" x14ac:dyDescent="0.25">
      <c r="AJ165" s="26">
        <v>2097</v>
      </c>
      <c r="AK165" s="26">
        <v>1814952</v>
      </c>
      <c r="AL165" s="264">
        <v>43418.791666666664</v>
      </c>
      <c r="AM165" s="26" t="s">
        <v>147</v>
      </c>
      <c r="AN165" s="26" t="s">
        <v>63</v>
      </c>
      <c r="AO165" s="26" t="s">
        <v>156</v>
      </c>
      <c r="AP165" s="26" t="s">
        <v>706</v>
      </c>
      <c r="AQ165" s="26">
        <v>0</v>
      </c>
      <c r="AR165" s="26">
        <v>90</v>
      </c>
      <c r="AS165" s="26" t="s">
        <v>742</v>
      </c>
      <c r="AT165" s="26" t="s">
        <v>71</v>
      </c>
      <c r="AU165" s="26" t="s">
        <v>63</v>
      </c>
      <c r="AV165" s="26" t="s">
        <v>63</v>
      </c>
      <c r="AW165" s="26" t="s">
        <v>63</v>
      </c>
      <c r="AX165" s="26" t="s">
        <v>63</v>
      </c>
      <c r="AY165" s="26">
        <v>43.835984000000003</v>
      </c>
      <c r="AZ165" s="26">
        <v>-101.605408999999</v>
      </c>
      <c r="BA165" s="26" t="s">
        <v>208</v>
      </c>
      <c r="BB165" s="26" t="s">
        <v>611</v>
      </c>
      <c r="BC165" s="26" t="s">
        <v>170</v>
      </c>
      <c r="BD165" s="26" t="s">
        <v>68</v>
      </c>
      <c r="BE165" s="26" t="s">
        <v>644</v>
      </c>
      <c r="BF165" s="26" t="s">
        <v>68</v>
      </c>
      <c r="BG165" s="26" t="s">
        <v>68</v>
      </c>
      <c r="BH165" s="26" t="s">
        <v>160</v>
      </c>
      <c r="BI165" s="26">
        <v>1</v>
      </c>
      <c r="BJ165" s="26" t="s">
        <v>217</v>
      </c>
    </row>
    <row r="166" spans="36:62" x14ac:dyDescent="0.25">
      <c r="AJ166" s="26">
        <v>2099</v>
      </c>
      <c r="AK166" s="26">
        <v>1814573</v>
      </c>
      <c r="AL166" s="264">
        <v>43418.979166666664</v>
      </c>
      <c r="AM166" s="26" t="s">
        <v>481</v>
      </c>
      <c r="AN166" s="26" t="s">
        <v>63</v>
      </c>
      <c r="AO166" s="26"/>
      <c r="AP166" s="26"/>
      <c r="AQ166" s="26">
        <v>-1</v>
      </c>
      <c r="AR166" s="26">
        <v>90</v>
      </c>
      <c r="AS166" s="26" t="s">
        <v>168</v>
      </c>
      <c r="AT166" s="26" t="s">
        <v>71</v>
      </c>
      <c r="AU166" s="26" t="s">
        <v>63</v>
      </c>
      <c r="AV166" s="26" t="s">
        <v>63</v>
      </c>
      <c r="AW166" s="26" t="s">
        <v>63</v>
      </c>
      <c r="AX166" s="26" t="s">
        <v>63</v>
      </c>
      <c r="AY166" s="26">
        <v>44.0650809999999</v>
      </c>
      <c r="AZ166" s="26">
        <v>-102.372241</v>
      </c>
      <c r="BA166" s="26" t="s">
        <v>185</v>
      </c>
      <c r="BB166" s="26" t="s">
        <v>609</v>
      </c>
      <c r="BC166" s="26" t="s">
        <v>167</v>
      </c>
      <c r="BD166" s="26" t="s">
        <v>154</v>
      </c>
      <c r="BE166" s="26"/>
      <c r="BF166" s="26" t="s">
        <v>99</v>
      </c>
      <c r="BG166" s="26" t="s">
        <v>167</v>
      </c>
      <c r="BH166" s="26" t="s">
        <v>99</v>
      </c>
      <c r="BI166" s="26">
        <v>1</v>
      </c>
      <c r="BJ166" s="26" t="s">
        <v>217</v>
      </c>
    </row>
    <row r="167" spans="36:62" x14ac:dyDescent="0.25">
      <c r="AJ167" s="26">
        <v>2101</v>
      </c>
      <c r="AK167" s="26">
        <v>1815261</v>
      </c>
      <c r="AL167" s="264">
        <v>43416.038194444445</v>
      </c>
      <c r="AM167" s="26" t="s">
        <v>481</v>
      </c>
      <c r="AN167" s="26" t="s">
        <v>63</v>
      </c>
      <c r="AO167" s="26"/>
      <c r="AP167" s="26"/>
      <c r="AQ167" s="26">
        <v>-1</v>
      </c>
      <c r="AR167" s="26">
        <v>90</v>
      </c>
      <c r="AS167" s="26" t="s">
        <v>168</v>
      </c>
      <c r="AT167" s="26" t="s">
        <v>674</v>
      </c>
      <c r="AU167" s="26" t="s">
        <v>63</v>
      </c>
      <c r="AV167" s="26" t="s">
        <v>63</v>
      </c>
      <c r="AW167" s="26" t="s">
        <v>63</v>
      </c>
      <c r="AX167" s="26" t="s">
        <v>63</v>
      </c>
      <c r="AY167" s="26">
        <v>44.118045000000002</v>
      </c>
      <c r="AZ167" s="26">
        <v>-103.010910999999</v>
      </c>
      <c r="BA167" s="26" t="s">
        <v>166</v>
      </c>
      <c r="BB167" s="26" t="s">
        <v>609</v>
      </c>
      <c r="BC167" s="26" t="s">
        <v>167</v>
      </c>
      <c r="BD167" s="26" t="s">
        <v>154</v>
      </c>
      <c r="BE167" s="26"/>
      <c r="BF167" s="26" t="s">
        <v>99</v>
      </c>
      <c r="BG167" s="26" t="s">
        <v>167</v>
      </c>
      <c r="BH167" s="26" t="s">
        <v>99</v>
      </c>
      <c r="BI167" s="26">
        <v>1</v>
      </c>
      <c r="BJ167" s="26" t="s">
        <v>217</v>
      </c>
    </row>
    <row r="168" spans="36:62" x14ac:dyDescent="0.25">
      <c r="AJ168" s="26">
        <v>2102</v>
      </c>
      <c r="AK168" s="26">
        <v>1815262</v>
      </c>
      <c r="AL168" s="264">
        <v>43416.722222222219</v>
      </c>
      <c r="AM168" s="26" t="s">
        <v>481</v>
      </c>
      <c r="AN168" s="26" t="s">
        <v>63</v>
      </c>
      <c r="AO168" s="26"/>
      <c r="AP168" s="26"/>
      <c r="AQ168" s="26">
        <v>-1</v>
      </c>
      <c r="AR168" s="26">
        <v>90</v>
      </c>
      <c r="AS168" s="26" t="s">
        <v>168</v>
      </c>
      <c r="AT168" s="26" t="s">
        <v>71</v>
      </c>
      <c r="AU168" s="26" t="s">
        <v>63</v>
      </c>
      <c r="AV168" s="26" t="s">
        <v>63</v>
      </c>
      <c r="AW168" s="26" t="s">
        <v>63</v>
      </c>
      <c r="AX168" s="26" t="s">
        <v>63</v>
      </c>
      <c r="AY168" s="26">
        <v>44.100819999999899</v>
      </c>
      <c r="AZ168" s="26">
        <v>-102.512766999999</v>
      </c>
      <c r="BA168" s="26" t="s">
        <v>158</v>
      </c>
      <c r="BB168" s="26" t="s">
        <v>609</v>
      </c>
      <c r="BC168" s="26" t="s">
        <v>167</v>
      </c>
      <c r="BD168" s="26" t="s">
        <v>154</v>
      </c>
      <c r="BE168" s="26"/>
      <c r="BF168" s="26" t="s">
        <v>99</v>
      </c>
      <c r="BG168" s="26" t="s">
        <v>167</v>
      </c>
      <c r="BH168" s="26" t="s">
        <v>99</v>
      </c>
      <c r="BI168" s="26">
        <v>1</v>
      </c>
      <c r="BJ168" s="26" t="s">
        <v>217</v>
      </c>
    </row>
    <row r="169" spans="36:62" x14ac:dyDescent="0.25">
      <c r="AJ169" s="26">
        <v>2103</v>
      </c>
      <c r="AK169" s="26">
        <v>1815265</v>
      </c>
      <c r="AL169" s="264">
        <v>43420.905555555553</v>
      </c>
      <c r="AM169" s="26" t="s">
        <v>481</v>
      </c>
      <c r="AN169" s="26" t="s">
        <v>63</v>
      </c>
      <c r="AO169" s="26" t="s">
        <v>156</v>
      </c>
      <c r="AP169" s="26" t="s">
        <v>159</v>
      </c>
      <c r="AQ169" s="26">
        <v>0</v>
      </c>
      <c r="AR169" s="26">
        <v>90</v>
      </c>
      <c r="AS169" s="26" t="s">
        <v>743</v>
      </c>
      <c r="AT169" s="26" t="s">
        <v>639</v>
      </c>
      <c r="AU169" s="26" t="s">
        <v>63</v>
      </c>
      <c r="AV169" s="26" t="s">
        <v>63</v>
      </c>
      <c r="AW169" s="26" t="s">
        <v>63</v>
      </c>
      <c r="AX169" s="26" t="s">
        <v>63</v>
      </c>
      <c r="AY169" s="26">
        <v>44.1180319999999</v>
      </c>
      <c r="AZ169" s="26">
        <v>-103.030141999999</v>
      </c>
      <c r="BA169" s="26" t="s">
        <v>491</v>
      </c>
      <c r="BB169" s="26" t="s">
        <v>609</v>
      </c>
      <c r="BC169" s="26" t="s">
        <v>68</v>
      </c>
      <c r="BD169" s="26" t="s">
        <v>615</v>
      </c>
      <c r="BE169" s="26" t="s">
        <v>202</v>
      </c>
      <c r="BF169" s="26" t="s">
        <v>68</v>
      </c>
      <c r="BG169" s="26" t="s">
        <v>209</v>
      </c>
      <c r="BH169" s="26" t="s">
        <v>160</v>
      </c>
      <c r="BI169" s="26">
        <v>1</v>
      </c>
      <c r="BJ169" s="26" t="s">
        <v>217</v>
      </c>
    </row>
    <row r="170" spans="36:62" x14ac:dyDescent="0.25">
      <c r="AJ170" s="26">
        <v>2104</v>
      </c>
      <c r="AK170" s="26">
        <v>1815266</v>
      </c>
      <c r="AL170" s="264">
        <v>43420.905555555553</v>
      </c>
      <c r="AM170" s="26" t="s">
        <v>481</v>
      </c>
      <c r="AN170" s="26" t="s">
        <v>63</v>
      </c>
      <c r="AO170" s="26" t="s">
        <v>156</v>
      </c>
      <c r="AP170" s="26" t="s">
        <v>159</v>
      </c>
      <c r="AQ170" s="26">
        <v>0</v>
      </c>
      <c r="AR170" s="26">
        <v>90</v>
      </c>
      <c r="AS170" s="26" t="s">
        <v>744</v>
      </c>
      <c r="AT170" s="26" t="s">
        <v>639</v>
      </c>
      <c r="AU170" s="26" t="s">
        <v>63</v>
      </c>
      <c r="AV170" s="26" t="s">
        <v>63</v>
      </c>
      <c r="AW170" s="26" t="s">
        <v>63</v>
      </c>
      <c r="AX170" s="26" t="s">
        <v>63</v>
      </c>
      <c r="AY170" s="26">
        <v>44.1180319999999</v>
      </c>
      <c r="AZ170" s="26">
        <v>-103.030141999999</v>
      </c>
      <c r="BA170" s="26" t="s">
        <v>208</v>
      </c>
      <c r="BB170" s="26" t="s">
        <v>609</v>
      </c>
      <c r="BC170" s="26" t="s">
        <v>68</v>
      </c>
      <c r="BD170" s="26" t="s">
        <v>615</v>
      </c>
      <c r="BE170" s="26"/>
      <c r="BF170" s="26" t="s">
        <v>68</v>
      </c>
      <c r="BG170" s="26" t="s">
        <v>209</v>
      </c>
      <c r="BH170" s="26" t="s">
        <v>160</v>
      </c>
      <c r="BI170" s="26">
        <v>1</v>
      </c>
      <c r="BJ170" s="26" t="s">
        <v>21</v>
      </c>
    </row>
    <row r="171" spans="36:62" x14ac:dyDescent="0.25">
      <c r="AJ171" s="26">
        <v>2106</v>
      </c>
      <c r="AK171" s="26">
        <v>1814717</v>
      </c>
      <c r="AL171" s="264">
        <v>43418.781944444447</v>
      </c>
      <c r="AM171" s="26" t="s">
        <v>487</v>
      </c>
      <c r="AN171" s="26" t="s">
        <v>63</v>
      </c>
      <c r="AO171" s="26"/>
      <c r="AP171" s="26"/>
      <c r="AQ171" s="26">
        <v>-1</v>
      </c>
      <c r="AR171" s="26">
        <v>18</v>
      </c>
      <c r="AS171" s="26" t="s">
        <v>168</v>
      </c>
      <c r="AT171" s="26" t="s">
        <v>71</v>
      </c>
      <c r="AU171" s="26" t="s">
        <v>63</v>
      </c>
      <c r="AV171" s="26" t="s">
        <v>63</v>
      </c>
      <c r="AW171" s="26" t="s">
        <v>63</v>
      </c>
      <c r="AX171" s="26" t="s">
        <v>63</v>
      </c>
      <c r="AY171" s="26">
        <v>43.202236999999897</v>
      </c>
      <c r="AZ171" s="26">
        <v>-101.63045200000001</v>
      </c>
      <c r="BA171" s="26" t="s">
        <v>158</v>
      </c>
      <c r="BB171" s="26" t="s">
        <v>609</v>
      </c>
      <c r="BC171" s="26" t="s">
        <v>167</v>
      </c>
      <c r="BD171" s="26" t="s">
        <v>154</v>
      </c>
      <c r="BE171" s="26"/>
      <c r="BF171" s="26" t="s">
        <v>99</v>
      </c>
      <c r="BG171" s="26" t="s">
        <v>167</v>
      </c>
      <c r="BH171" s="26" t="s">
        <v>99</v>
      </c>
      <c r="BI171" s="26">
        <v>1</v>
      </c>
      <c r="BJ171" s="26" t="s">
        <v>217</v>
      </c>
    </row>
    <row r="172" spans="36:62" x14ac:dyDescent="0.25">
      <c r="AJ172" s="26">
        <v>2107</v>
      </c>
      <c r="AK172" s="26">
        <v>1815390</v>
      </c>
      <c r="AL172" s="264">
        <v>43428.875</v>
      </c>
      <c r="AM172" s="26" t="s">
        <v>481</v>
      </c>
      <c r="AN172" s="26" t="s">
        <v>63</v>
      </c>
      <c r="AO172" s="26" t="s">
        <v>156</v>
      </c>
      <c r="AP172" s="26" t="s">
        <v>159</v>
      </c>
      <c r="AQ172" s="26">
        <v>0</v>
      </c>
      <c r="AR172" s="26">
        <v>90</v>
      </c>
      <c r="AS172" s="26" t="s">
        <v>635</v>
      </c>
      <c r="AT172" s="26" t="s">
        <v>613</v>
      </c>
      <c r="AU172" s="26" t="s">
        <v>63</v>
      </c>
      <c r="AV172" s="26" t="s">
        <v>63</v>
      </c>
      <c r="AW172" s="26" t="s">
        <v>63</v>
      </c>
      <c r="AX172" s="26" t="s">
        <v>63</v>
      </c>
      <c r="AY172" s="26">
        <v>44.067472000000002</v>
      </c>
      <c r="AZ172" s="26">
        <v>-102.387524999999</v>
      </c>
      <c r="BA172" s="26" t="s">
        <v>166</v>
      </c>
      <c r="BB172" s="26" t="s">
        <v>609</v>
      </c>
      <c r="BC172" s="26" t="s">
        <v>211</v>
      </c>
      <c r="BD172" s="26" t="s">
        <v>615</v>
      </c>
      <c r="BE172" s="26"/>
      <c r="BF172" s="26" t="s">
        <v>68</v>
      </c>
      <c r="BG172" s="26" t="s">
        <v>68</v>
      </c>
      <c r="BH172" s="26" t="s">
        <v>160</v>
      </c>
      <c r="BI172" s="26">
        <v>1</v>
      </c>
      <c r="BJ172" s="26" t="s">
        <v>20</v>
      </c>
    </row>
    <row r="173" spans="36:62" x14ac:dyDescent="0.25">
      <c r="AJ173" s="26">
        <v>2108</v>
      </c>
      <c r="AK173" s="26">
        <v>1815401</v>
      </c>
      <c r="AL173" s="264">
        <v>43425.336805555555</v>
      </c>
      <c r="AM173" s="26" t="s">
        <v>481</v>
      </c>
      <c r="AN173" s="26" t="s">
        <v>63</v>
      </c>
      <c r="AO173" s="26"/>
      <c r="AP173" s="26"/>
      <c r="AQ173" s="26">
        <v>-1</v>
      </c>
      <c r="AR173" s="26">
        <v>90</v>
      </c>
      <c r="AS173" s="26" t="s">
        <v>168</v>
      </c>
      <c r="AT173" s="26" t="s">
        <v>71</v>
      </c>
      <c r="AU173" s="26" t="s">
        <v>63</v>
      </c>
      <c r="AV173" s="26" t="s">
        <v>63</v>
      </c>
      <c r="AW173" s="26" t="s">
        <v>63</v>
      </c>
      <c r="AX173" s="26" t="s">
        <v>63</v>
      </c>
      <c r="AY173" s="26">
        <v>44.0049309999999</v>
      </c>
      <c r="AZ173" s="26">
        <v>-102.273696</v>
      </c>
      <c r="BA173" s="26" t="s">
        <v>158</v>
      </c>
      <c r="BB173" s="26" t="s">
        <v>611</v>
      </c>
      <c r="BC173" s="26" t="s">
        <v>167</v>
      </c>
      <c r="BD173" s="26" t="s">
        <v>154</v>
      </c>
      <c r="BE173" s="26"/>
      <c r="BF173" s="26" t="s">
        <v>99</v>
      </c>
      <c r="BG173" s="26" t="s">
        <v>167</v>
      </c>
      <c r="BH173" s="26" t="s">
        <v>99</v>
      </c>
      <c r="BI173" s="26">
        <v>1</v>
      </c>
      <c r="BJ173" s="26" t="s">
        <v>217</v>
      </c>
    </row>
    <row r="174" spans="36:62" x14ac:dyDescent="0.25">
      <c r="AJ174" s="26">
        <v>2109</v>
      </c>
      <c r="AK174" s="26">
        <v>1815402</v>
      </c>
      <c r="AL174" s="264">
        <v>43422.479166666664</v>
      </c>
      <c r="AM174" s="26" t="s">
        <v>481</v>
      </c>
      <c r="AN174" s="26" t="s">
        <v>63</v>
      </c>
      <c r="AO174" s="26"/>
      <c r="AP174" s="26"/>
      <c r="AQ174" s="26">
        <v>-1</v>
      </c>
      <c r="AR174" s="26">
        <v>90</v>
      </c>
      <c r="AS174" s="26" t="s">
        <v>168</v>
      </c>
      <c r="AT174" s="26" t="s">
        <v>71</v>
      </c>
      <c r="AU174" s="26" t="s">
        <v>63</v>
      </c>
      <c r="AV174" s="26" t="s">
        <v>63</v>
      </c>
      <c r="AW174" s="26" t="s">
        <v>63</v>
      </c>
      <c r="AX174" s="26" t="s">
        <v>63</v>
      </c>
      <c r="AY174" s="26">
        <v>44.001573999999898</v>
      </c>
      <c r="AZ174" s="26">
        <v>-102.268445</v>
      </c>
      <c r="BA174" s="26" t="s">
        <v>158</v>
      </c>
      <c r="BB174" s="26" t="s">
        <v>609</v>
      </c>
      <c r="BC174" s="26" t="s">
        <v>167</v>
      </c>
      <c r="BD174" s="26" t="s">
        <v>154</v>
      </c>
      <c r="BE174" s="26"/>
      <c r="BF174" s="26" t="s">
        <v>99</v>
      </c>
      <c r="BG174" s="26" t="s">
        <v>167</v>
      </c>
      <c r="BH174" s="26" t="s">
        <v>99</v>
      </c>
      <c r="BI174" s="26">
        <v>1</v>
      </c>
      <c r="BJ174" s="26" t="s">
        <v>217</v>
      </c>
    </row>
    <row r="175" spans="36:62" x14ac:dyDescent="0.25">
      <c r="AJ175" s="26">
        <v>2111</v>
      </c>
      <c r="AK175" s="26">
        <v>1814841</v>
      </c>
      <c r="AL175" s="264">
        <v>43422.722916666666</v>
      </c>
      <c r="AM175" s="26" t="s">
        <v>481</v>
      </c>
      <c r="AN175" s="26" t="s">
        <v>63</v>
      </c>
      <c r="AO175" s="26"/>
      <c r="AP175" s="26"/>
      <c r="AQ175" s="26">
        <v>-1</v>
      </c>
      <c r="AR175" s="26">
        <v>90</v>
      </c>
      <c r="AS175" s="26" t="s">
        <v>168</v>
      </c>
      <c r="AT175" s="26" t="s">
        <v>74</v>
      </c>
      <c r="AU175" s="26" t="s">
        <v>63</v>
      </c>
      <c r="AV175" s="26" t="s">
        <v>63</v>
      </c>
      <c r="AW175" s="26" t="s">
        <v>63</v>
      </c>
      <c r="AX175" s="26" t="s">
        <v>63</v>
      </c>
      <c r="AY175" s="26">
        <v>44.092337000000001</v>
      </c>
      <c r="AZ175" s="26">
        <v>-102.496905999999</v>
      </c>
      <c r="BA175" s="26" t="s">
        <v>166</v>
      </c>
      <c r="BB175" s="26" t="s">
        <v>609</v>
      </c>
      <c r="BC175" s="26" t="s">
        <v>167</v>
      </c>
      <c r="BD175" s="26" t="s">
        <v>154</v>
      </c>
      <c r="BE175" s="26"/>
      <c r="BF175" s="26" t="s">
        <v>99</v>
      </c>
      <c r="BG175" s="26" t="s">
        <v>167</v>
      </c>
      <c r="BH175" s="26" t="s">
        <v>99</v>
      </c>
      <c r="BI175" s="26">
        <v>1</v>
      </c>
      <c r="BJ175" s="26" t="s">
        <v>217</v>
      </c>
    </row>
    <row r="176" spans="36:62" x14ac:dyDescent="0.25">
      <c r="AJ176" s="26">
        <v>2114</v>
      </c>
      <c r="AK176" s="26">
        <v>1815086</v>
      </c>
      <c r="AL176" s="264">
        <v>43428.260416666664</v>
      </c>
      <c r="AM176" s="26" t="s">
        <v>481</v>
      </c>
      <c r="AN176" s="26" t="s">
        <v>63</v>
      </c>
      <c r="AO176" s="26"/>
      <c r="AP176" s="26"/>
      <c r="AQ176" s="26">
        <v>-1</v>
      </c>
      <c r="AR176" s="26">
        <v>90</v>
      </c>
      <c r="AS176" s="26" t="s">
        <v>168</v>
      </c>
      <c r="AT176" s="26" t="s">
        <v>74</v>
      </c>
      <c r="AU176" s="26" t="s">
        <v>63</v>
      </c>
      <c r="AV176" s="26" t="s">
        <v>63</v>
      </c>
      <c r="AW176" s="26" t="s">
        <v>63</v>
      </c>
      <c r="AX176" s="26" t="s">
        <v>63</v>
      </c>
      <c r="AY176" s="26">
        <v>44.065336000000002</v>
      </c>
      <c r="AZ176" s="26">
        <v>-102.431274</v>
      </c>
      <c r="BA176" s="26" t="s">
        <v>166</v>
      </c>
      <c r="BB176" s="26" t="s">
        <v>609</v>
      </c>
      <c r="BC176" s="26" t="s">
        <v>167</v>
      </c>
      <c r="BD176" s="26" t="s">
        <v>154</v>
      </c>
      <c r="BE176" s="26"/>
      <c r="BF176" s="26" t="s">
        <v>99</v>
      </c>
      <c r="BG176" s="26" t="s">
        <v>167</v>
      </c>
      <c r="BH176" s="26" t="s">
        <v>99</v>
      </c>
      <c r="BI176" s="26">
        <v>1</v>
      </c>
      <c r="BJ176" s="26" t="s">
        <v>217</v>
      </c>
    </row>
    <row r="177" spans="36:62" x14ac:dyDescent="0.25">
      <c r="AJ177" s="26">
        <v>2115</v>
      </c>
      <c r="AK177" s="26">
        <v>1815080</v>
      </c>
      <c r="AL177" s="264">
        <v>43424.724305555559</v>
      </c>
      <c r="AM177" s="26" t="s">
        <v>481</v>
      </c>
      <c r="AN177" s="26" t="s">
        <v>63</v>
      </c>
      <c r="AO177" s="26"/>
      <c r="AP177" s="26"/>
      <c r="AQ177" s="26">
        <v>-1</v>
      </c>
      <c r="AR177" s="26">
        <v>90</v>
      </c>
      <c r="AS177" s="26" t="s">
        <v>168</v>
      </c>
      <c r="AT177" s="26" t="s">
        <v>71</v>
      </c>
      <c r="AU177" s="26" t="s">
        <v>63</v>
      </c>
      <c r="AV177" s="26" t="s">
        <v>63</v>
      </c>
      <c r="AW177" s="26" t="s">
        <v>63</v>
      </c>
      <c r="AX177" s="26" t="s">
        <v>63</v>
      </c>
      <c r="AY177" s="26">
        <v>44.021095000000003</v>
      </c>
      <c r="AZ177" s="26">
        <v>-102.300973999999</v>
      </c>
      <c r="BA177" s="26" t="s">
        <v>158</v>
      </c>
      <c r="BB177" s="26" t="s">
        <v>611</v>
      </c>
      <c r="BC177" s="26" t="s">
        <v>167</v>
      </c>
      <c r="BD177" s="26" t="s">
        <v>154</v>
      </c>
      <c r="BE177" s="26"/>
      <c r="BF177" s="26" t="s">
        <v>99</v>
      </c>
      <c r="BG177" s="26" t="s">
        <v>167</v>
      </c>
      <c r="BH177" s="26" t="s">
        <v>99</v>
      </c>
      <c r="BI177" s="26">
        <v>1</v>
      </c>
      <c r="BJ177" s="26" t="s">
        <v>217</v>
      </c>
    </row>
    <row r="178" spans="36:62" x14ac:dyDescent="0.25">
      <c r="AJ178" s="26">
        <v>2116</v>
      </c>
      <c r="AK178" s="26">
        <v>1815290</v>
      </c>
      <c r="AL178" s="264">
        <v>43430.302083333336</v>
      </c>
      <c r="AM178" s="26" t="s">
        <v>487</v>
      </c>
      <c r="AN178" s="26" t="s">
        <v>63</v>
      </c>
      <c r="AO178" s="26"/>
      <c r="AP178" s="26"/>
      <c r="AQ178" s="26">
        <v>-1</v>
      </c>
      <c r="AR178" s="26">
        <v>18</v>
      </c>
      <c r="AS178" s="26" t="s">
        <v>168</v>
      </c>
      <c r="AT178" s="26" t="s">
        <v>610</v>
      </c>
      <c r="AU178" s="26" t="s">
        <v>63</v>
      </c>
      <c r="AV178" s="26" t="s">
        <v>63</v>
      </c>
      <c r="AW178" s="26" t="s">
        <v>63</v>
      </c>
      <c r="AX178" s="26" t="s">
        <v>63</v>
      </c>
      <c r="AY178" s="26">
        <v>43.171878</v>
      </c>
      <c r="AZ178" s="26">
        <v>-101.697256999999</v>
      </c>
      <c r="BA178" s="26" t="s">
        <v>185</v>
      </c>
      <c r="BB178" s="26" t="s">
        <v>609</v>
      </c>
      <c r="BC178" s="26" t="s">
        <v>167</v>
      </c>
      <c r="BD178" s="26" t="s">
        <v>154</v>
      </c>
      <c r="BE178" s="26"/>
      <c r="BF178" s="26" t="s">
        <v>99</v>
      </c>
      <c r="BG178" s="26" t="s">
        <v>167</v>
      </c>
      <c r="BH178" s="26" t="s">
        <v>99</v>
      </c>
      <c r="BI178" s="26">
        <v>1</v>
      </c>
      <c r="BJ178" s="26" t="s">
        <v>217</v>
      </c>
    </row>
    <row r="179" spans="36:62" x14ac:dyDescent="0.25">
      <c r="AJ179" s="26">
        <v>2117</v>
      </c>
      <c r="AK179" s="26">
        <v>1815622</v>
      </c>
      <c r="AL179" s="264">
        <v>43425.819444444445</v>
      </c>
      <c r="AM179" s="26" t="s">
        <v>481</v>
      </c>
      <c r="AN179" s="26" t="s">
        <v>63</v>
      </c>
      <c r="AO179" s="26"/>
      <c r="AP179" s="26"/>
      <c r="AQ179" s="26">
        <v>-1</v>
      </c>
      <c r="AR179" s="26">
        <v>90</v>
      </c>
      <c r="AS179" s="26" t="s">
        <v>168</v>
      </c>
      <c r="AT179" s="26" t="s">
        <v>71</v>
      </c>
      <c r="AU179" s="26" t="s">
        <v>63</v>
      </c>
      <c r="AV179" s="26" t="s">
        <v>63</v>
      </c>
      <c r="AW179" s="26" t="s">
        <v>63</v>
      </c>
      <c r="AX179" s="26" t="s">
        <v>63</v>
      </c>
      <c r="AY179" s="26">
        <v>44.103611000000001</v>
      </c>
      <c r="AZ179" s="26">
        <v>-102.69977400000001</v>
      </c>
      <c r="BA179" s="26" t="s">
        <v>485</v>
      </c>
      <c r="BB179" s="26" t="s">
        <v>609</v>
      </c>
      <c r="BC179" s="26" t="s">
        <v>167</v>
      </c>
      <c r="BD179" s="26" t="s">
        <v>154</v>
      </c>
      <c r="BE179" s="26"/>
      <c r="BF179" s="26" t="s">
        <v>99</v>
      </c>
      <c r="BG179" s="26" t="s">
        <v>167</v>
      </c>
      <c r="BH179" s="26" t="s">
        <v>99</v>
      </c>
      <c r="BI179" s="26">
        <v>1</v>
      </c>
      <c r="BJ179" s="26" t="s">
        <v>217</v>
      </c>
    </row>
    <row r="180" spans="36:62" x14ac:dyDescent="0.25">
      <c r="AJ180" s="26">
        <v>2118</v>
      </c>
      <c r="AK180" s="26">
        <v>1815619</v>
      </c>
      <c r="AL180" s="264">
        <v>43431.732638888891</v>
      </c>
      <c r="AM180" s="26" t="s">
        <v>481</v>
      </c>
      <c r="AN180" s="26" t="s">
        <v>63</v>
      </c>
      <c r="AO180" s="26" t="s">
        <v>156</v>
      </c>
      <c r="AP180" s="26" t="s">
        <v>159</v>
      </c>
      <c r="AQ180" s="26">
        <v>0</v>
      </c>
      <c r="AR180" s="26">
        <v>90</v>
      </c>
      <c r="AS180" s="26" t="s">
        <v>628</v>
      </c>
      <c r="AT180" s="26" t="s">
        <v>71</v>
      </c>
      <c r="AU180" s="26" t="s">
        <v>63</v>
      </c>
      <c r="AV180" s="26" t="s">
        <v>63</v>
      </c>
      <c r="AW180" s="26" t="s">
        <v>63</v>
      </c>
      <c r="AX180" s="26" t="s">
        <v>63</v>
      </c>
      <c r="AY180" s="26">
        <v>44.112166000000002</v>
      </c>
      <c r="AZ180" s="26">
        <v>-103.122889999999</v>
      </c>
      <c r="BA180" s="26" t="s">
        <v>482</v>
      </c>
      <c r="BB180" s="26" t="s">
        <v>609</v>
      </c>
      <c r="BC180" s="26" t="s">
        <v>659</v>
      </c>
      <c r="BD180" s="26" t="s">
        <v>68</v>
      </c>
      <c r="BE180" s="26" t="s">
        <v>745</v>
      </c>
      <c r="BF180" s="26" t="s">
        <v>68</v>
      </c>
      <c r="BG180" s="26" t="s">
        <v>68</v>
      </c>
      <c r="BH180" s="26" t="s">
        <v>175</v>
      </c>
      <c r="BI180" s="26">
        <v>1</v>
      </c>
      <c r="BJ180" s="26" t="s">
        <v>217</v>
      </c>
    </row>
    <row r="181" spans="36:62" x14ac:dyDescent="0.25">
      <c r="AJ181" s="26">
        <v>2119</v>
      </c>
      <c r="AK181" s="26">
        <v>1815612</v>
      </c>
      <c r="AL181" s="264">
        <v>43428.946527777778</v>
      </c>
      <c r="AM181" s="26" t="s">
        <v>481</v>
      </c>
      <c r="AN181" s="26" t="s">
        <v>63</v>
      </c>
      <c r="AO181" s="26" t="s">
        <v>156</v>
      </c>
      <c r="AP181" s="26" t="s">
        <v>159</v>
      </c>
      <c r="AQ181" s="26">
        <v>0</v>
      </c>
      <c r="AR181" s="26">
        <v>90</v>
      </c>
      <c r="AS181" s="26" t="s">
        <v>746</v>
      </c>
      <c r="AT181" s="26" t="s">
        <v>613</v>
      </c>
      <c r="AU181" s="26" t="s">
        <v>69</v>
      </c>
      <c r="AV181" s="26" t="s">
        <v>63</v>
      </c>
      <c r="AW181" s="26" t="s">
        <v>63</v>
      </c>
      <c r="AX181" s="26" t="s">
        <v>63</v>
      </c>
      <c r="AY181" s="26">
        <v>44.100394999999899</v>
      </c>
      <c r="AZ181" s="26">
        <v>-103.151330999999</v>
      </c>
      <c r="BA181" s="26" t="s">
        <v>166</v>
      </c>
      <c r="BB181" s="26" t="s">
        <v>611</v>
      </c>
      <c r="BC181" s="26" t="s">
        <v>620</v>
      </c>
      <c r="BD181" s="26" t="s">
        <v>68</v>
      </c>
      <c r="BE181" s="26"/>
      <c r="BF181" s="26" t="s">
        <v>68</v>
      </c>
      <c r="BG181" s="26" t="s">
        <v>68</v>
      </c>
      <c r="BH181" s="26" t="s">
        <v>146</v>
      </c>
      <c r="BI181" s="26">
        <v>1</v>
      </c>
      <c r="BJ181" s="26" t="s">
        <v>217</v>
      </c>
    </row>
    <row r="182" spans="36:62" x14ac:dyDescent="0.25">
      <c r="AJ182" s="26">
        <v>2124</v>
      </c>
      <c r="AK182" s="26">
        <v>1815962</v>
      </c>
      <c r="AL182" s="264">
        <v>43428.620833333334</v>
      </c>
      <c r="AM182" s="26" t="s">
        <v>481</v>
      </c>
      <c r="AN182" s="26" t="s">
        <v>63</v>
      </c>
      <c r="AO182" s="26" t="s">
        <v>748</v>
      </c>
      <c r="AP182" s="26" t="s">
        <v>159</v>
      </c>
      <c r="AQ182" s="26">
        <v>0</v>
      </c>
      <c r="AR182" s="26">
        <v>90</v>
      </c>
      <c r="AS182" s="26" t="s">
        <v>749</v>
      </c>
      <c r="AT182" s="26" t="s">
        <v>639</v>
      </c>
      <c r="AU182" s="26" t="s">
        <v>69</v>
      </c>
      <c r="AV182" s="26" t="s">
        <v>63</v>
      </c>
      <c r="AW182" s="26" t="s">
        <v>63</v>
      </c>
      <c r="AX182" s="26" t="s">
        <v>63</v>
      </c>
      <c r="AY182" s="26">
        <v>44.099694999999898</v>
      </c>
      <c r="AZ182" s="26">
        <v>-103.16574900000001</v>
      </c>
      <c r="BA182" s="26" t="s">
        <v>166</v>
      </c>
      <c r="BB182" s="26" t="s">
        <v>609</v>
      </c>
      <c r="BC182" s="26" t="s">
        <v>751</v>
      </c>
      <c r="BD182" s="26" t="s">
        <v>615</v>
      </c>
      <c r="BE182" s="26" t="s">
        <v>747</v>
      </c>
      <c r="BF182" s="26" t="s">
        <v>68</v>
      </c>
      <c r="BG182" s="26" t="s">
        <v>68</v>
      </c>
      <c r="BH182" s="26" t="s">
        <v>711</v>
      </c>
      <c r="BI182" s="26">
        <v>1</v>
      </c>
      <c r="BJ182" s="26" t="s">
        <v>21</v>
      </c>
    </row>
    <row r="183" spans="36:62" x14ac:dyDescent="0.25">
      <c r="AJ183" s="26">
        <v>2125</v>
      </c>
      <c r="AK183" s="26">
        <v>1815961</v>
      </c>
      <c r="AL183" s="264">
        <v>43422.773611111108</v>
      </c>
      <c r="AM183" s="26" t="s">
        <v>481</v>
      </c>
      <c r="AN183" s="26" t="s">
        <v>63</v>
      </c>
      <c r="AO183" s="26" t="s">
        <v>156</v>
      </c>
      <c r="AP183" s="26" t="s">
        <v>159</v>
      </c>
      <c r="AQ183" s="26">
        <v>0</v>
      </c>
      <c r="AR183" s="26">
        <v>90</v>
      </c>
      <c r="AS183" s="26" t="s">
        <v>753</v>
      </c>
      <c r="AT183" s="26" t="s">
        <v>71</v>
      </c>
      <c r="AU183" s="26" t="s">
        <v>69</v>
      </c>
      <c r="AV183" s="26" t="s">
        <v>63</v>
      </c>
      <c r="AW183" s="26" t="s">
        <v>63</v>
      </c>
      <c r="AX183" s="26" t="s">
        <v>63</v>
      </c>
      <c r="AY183" s="26">
        <v>44.107671000000003</v>
      </c>
      <c r="AZ183" s="26">
        <v>-103.130454</v>
      </c>
      <c r="BA183" s="26" t="s">
        <v>158</v>
      </c>
      <c r="BB183" s="26" t="s">
        <v>611</v>
      </c>
      <c r="BC183" s="26" t="s">
        <v>754</v>
      </c>
      <c r="BD183" s="26" t="s">
        <v>68</v>
      </c>
      <c r="BE183" s="26" t="s">
        <v>752</v>
      </c>
      <c r="BF183" s="26" t="s">
        <v>68</v>
      </c>
      <c r="BG183" s="26" t="s">
        <v>68</v>
      </c>
      <c r="BH183" s="26" t="s">
        <v>755</v>
      </c>
      <c r="BI183" s="26">
        <v>1</v>
      </c>
      <c r="BJ183" s="26" t="s">
        <v>19</v>
      </c>
    </row>
    <row r="184" spans="36:62" x14ac:dyDescent="0.25">
      <c r="AJ184" s="26">
        <v>2126</v>
      </c>
      <c r="AK184" s="26">
        <v>1815957</v>
      </c>
      <c r="AL184" s="264">
        <v>43435.239583333336</v>
      </c>
      <c r="AM184" s="26" t="s">
        <v>481</v>
      </c>
      <c r="AN184" s="26" t="s">
        <v>63</v>
      </c>
      <c r="AO184" s="26" t="s">
        <v>156</v>
      </c>
      <c r="AP184" s="26" t="s">
        <v>159</v>
      </c>
      <c r="AQ184" s="26">
        <v>0</v>
      </c>
      <c r="AR184" s="26">
        <v>90</v>
      </c>
      <c r="AS184" s="26" t="s">
        <v>635</v>
      </c>
      <c r="AT184" s="26" t="s">
        <v>613</v>
      </c>
      <c r="AU184" s="26" t="s">
        <v>63</v>
      </c>
      <c r="AV184" s="26" t="s">
        <v>63</v>
      </c>
      <c r="AW184" s="26" t="s">
        <v>63</v>
      </c>
      <c r="AX184" s="26" t="s">
        <v>63</v>
      </c>
      <c r="AY184" s="26">
        <v>44.111626000000001</v>
      </c>
      <c r="AZ184" s="26">
        <v>-103.123863999999</v>
      </c>
      <c r="BA184" s="26" t="s">
        <v>485</v>
      </c>
      <c r="BB184" s="26" t="s">
        <v>609</v>
      </c>
      <c r="BC184" s="26" t="s">
        <v>614</v>
      </c>
      <c r="BD184" s="26" t="s">
        <v>615</v>
      </c>
      <c r="BE184" s="26"/>
      <c r="BF184" s="26" t="s">
        <v>68</v>
      </c>
      <c r="BG184" s="26" t="s">
        <v>68</v>
      </c>
      <c r="BH184" s="26" t="s">
        <v>146</v>
      </c>
      <c r="BI184" s="26">
        <v>1</v>
      </c>
      <c r="BJ184" s="26" t="s">
        <v>217</v>
      </c>
    </row>
    <row r="185" spans="36:62" x14ac:dyDescent="0.25">
      <c r="AJ185" s="26">
        <v>2127</v>
      </c>
      <c r="AK185" s="26">
        <v>1815944</v>
      </c>
      <c r="AL185" s="264">
        <v>43434.979166666664</v>
      </c>
      <c r="AM185" s="26" t="s">
        <v>481</v>
      </c>
      <c r="AN185" s="26" t="s">
        <v>63</v>
      </c>
      <c r="AO185" s="26"/>
      <c r="AP185" s="26"/>
      <c r="AQ185" s="26">
        <v>-1</v>
      </c>
      <c r="AR185" s="26">
        <v>90</v>
      </c>
      <c r="AS185" s="26" t="s">
        <v>168</v>
      </c>
      <c r="AT185" s="26" t="s">
        <v>71</v>
      </c>
      <c r="AU185" s="26" t="s">
        <v>63</v>
      </c>
      <c r="AV185" s="26" t="s">
        <v>63</v>
      </c>
      <c r="AW185" s="26" t="s">
        <v>63</v>
      </c>
      <c r="AX185" s="26" t="s">
        <v>63</v>
      </c>
      <c r="AY185" s="26">
        <v>44.111606000000002</v>
      </c>
      <c r="AZ185" s="26">
        <v>-102.915689999999</v>
      </c>
      <c r="BA185" s="26" t="s">
        <v>158</v>
      </c>
      <c r="BB185" s="26" t="s">
        <v>611</v>
      </c>
      <c r="BC185" s="26" t="s">
        <v>167</v>
      </c>
      <c r="BD185" s="26" t="s">
        <v>154</v>
      </c>
      <c r="BE185" s="26"/>
      <c r="BF185" s="26" t="s">
        <v>99</v>
      </c>
      <c r="BG185" s="26" t="s">
        <v>167</v>
      </c>
      <c r="BH185" s="26" t="s">
        <v>99</v>
      </c>
      <c r="BI185" s="26">
        <v>1</v>
      </c>
      <c r="BJ185" s="26" t="s">
        <v>217</v>
      </c>
    </row>
    <row r="186" spans="36:62" x14ac:dyDescent="0.25">
      <c r="AJ186" s="26">
        <v>2128</v>
      </c>
      <c r="AK186" s="26">
        <v>1816110</v>
      </c>
      <c r="AL186" s="264">
        <v>43436.788194444445</v>
      </c>
      <c r="AM186" s="26" t="s">
        <v>147</v>
      </c>
      <c r="AN186" s="26" t="s">
        <v>63</v>
      </c>
      <c r="AO186" s="26"/>
      <c r="AP186" s="26"/>
      <c r="AQ186" s="26">
        <v>-1</v>
      </c>
      <c r="AR186" s="26">
        <v>73</v>
      </c>
      <c r="AS186" s="26" t="s">
        <v>168</v>
      </c>
      <c r="AT186" s="26" t="s">
        <v>74</v>
      </c>
      <c r="AU186" s="26" t="s">
        <v>63</v>
      </c>
      <c r="AV186" s="26" t="s">
        <v>63</v>
      </c>
      <c r="AW186" s="26" t="s">
        <v>63</v>
      </c>
      <c r="AX186" s="26" t="s">
        <v>63</v>
      </c>
      <c r="AY186" s="26">
        <v>43.750695</v>
      </c>
      <c r="AZ186" s="26">
        <v>-101.525074</v>
      </c>
      <c r="BA186" s="26" t="s">
        <v>158</v>
      </c>
      <c r="BB186" s="26" t="s">
        <v>157</v>
      </c>
      <c r="BC186" s="26" t="s">
        <v>167</v>
      </c>
      <c r="BD186" s="26" t="s">
        <v>154</v>
      </c>
      <c r="BE186" s="26"/>
      <c r="BF186" s="26" t="s">
        <v>99</v>
      </c>
      <c r="BG186" s="26" t="s">
        <v>167</v>
      </c>
      <c r="BH186" s="26" t="s">
        <v>99</v>
      </c>
      <c r="BI186" s="26">
        <v>1</v>
      </c>
      <c r="BJ186" s="26" t="s">
        <v>217</v>
      </c>
    </row>
    <row r="187" spans="36:62" x14ac:dyDescent="0.25">
      <c r="AJ187" s="26">
        <v>2129</v>
      </c>
      <c r="AK187" s="26">
        <v>1816111</v>
      </c>
      <c r="AL187" s="264">
        <v>43443.770833333336</v>
      </c>
      <c r="AM187" s="26" t="s">
        <v>481</v>
      </c>
      <c r="AN187" s="26" t="s">
        <v>63</v>
      </c>
      <c r="AO187" s="26"/>
      <c r="AP187" s="26"/>
      <c r="AQ187" s="26">
        <v>-1</v>
      </c>
      <c r="AR187" s="26">
        <v>90</v>
      </c>
      <c r="AS187" s="26" t="s">
        <v>168</v>
      </c>
      <c r="AT187" s="26" t="s">
        <v>71</v>
      </c>
      <c r="AU187" s="26" t="s">
        <v>63</v>
      </c>
      <c r="AV187" s="26" t="s">
        <v>63</v>
      </c>
      <c r="AW187" s="26" t="s">
        <v>63</v>
      </c>
      <c r="AX187" s="26" t="s">
        <v>63</v>
      </c>
      <c r="AY187" s="26">
        <v>44.117787999999898</v>
      </c>
      <c r="AZ187" s="26">
        <v>-103.057518</v>
      </c>
      <c r="BA187" s="26" t="s">
        <v>158</v>
      </c>
      <c r="BB187" s="26" t="s">
        <v>611</v>
      </c>
      <c r="BC187" s="26" t="s">
        <v>167</v>
      </c>
      <c r="BD187" s="26" t="s">
        <v>154</v>
      </c>
      <c r="BE187" s="26"/>
      <c r="BF187" s="26" t="s">
        <v>99</v>
      </c>
      <c r="BG187" s="26" t="s">
        <v>167</v>
      </c>
      <c r="BH187" s="26" t="s">
        <v>99</v>
      </c>
      <c r="BI187" s="26">
        <v>1</v>
      </c>
      <c r="BJ187" s="26" t="s">
        <v>217</v>
      </c>
    </row>
    <row r="188" spans="36:62" x14ac:dyDescent="0.25">
      <c r="AJ188" s="26">
        <v>2130</v>
      </c>
      <c r="AK188" s="26">
        <v>1816119</v>
      </c>
      <c r="AL188" s="264">
        <v>43439.751388888886</v>
      </c>
      <c r="AM188" s="26" t="s">
        <v>147</v>
      </c>
      <c r="AN188" s="26" t="s">
        <v>63</v>
      </c>
      <c r="AO188" s="26"/>
      <c r="AP188" s="26"/>
      <c r="AQ188" s="26">
        <v>-1</v>
      </c>
      <c r="AR188" s="26">
        <v>90</v>
      </c>
      <c r="AS188" s="26" t="s">
        <v>168</v>
      </c>
      <c r="AT188" s="26" t="s">
        <v>71</v>
      </c>
      <c r="AU188" s="26" t="s">
        <v>63</v>
      </c>
      <c r="AV188" s="26" t="s">
        <v>63</v>
      </c>
      <c r="AW188" s="26" t="s">
        <v>63</v>
      </c>
      <c r="AX188" s="26" t="s">
        <v>63</v>
      </c>
      <c r="AY188" s="26">
        <v>43.836317000000001</v>
      </c>
      <c r="AZ188" s="26">
        <v>-101.845029999999</v>
      </c>
      <c r="BA188" s="26" t="s">
        <v>166</v>
      </c>
      <c r="BB188" s="26" t="s">
        <v>609</v>
      </c>
      <c r="BC188" s="26" t="s">
        <v>167</v>
      </c>
      <c r="BD188" s="26" t="s">
        <v>154</v>
      </c>
      <c r="BE188" s="26"/>
      <c r="BF188" s="26" t="s">
        <v>99</v>
      </c>
      <c r="BG188" s="26" t="s">
        <v>167</v>
      </c>
      <c r="BH188" s="26" t="s">
        <v>99</v>
      </c>
      <c r="BI188" s="26">
        <v>1</v>
      </c>
      <c r="BJ188" s="26" t="s">
        <v>217</v>
      </c>
    </row>
    <row r="189" spans="36:62" x14ac:dyDescent="0.25">
      <c r="AJ189" s="26">
        <v>2135</v>
      </c>
      <c r="AK189" s="26">
        <v>1816162</v>
      </c>
      <c r="AL189" s="264">
        <v>43274.958333333336</v>
      </c>
      <c r="AM189" s="26" t="s">
        <v>147</v>
      </c>
      <c r="AN189" s="26" t="s">
        <v>63</v>
      </c>
      <c r="AO189" s="26"/>
      <c r="AP189" s="26"/>
      <c r="AQ189" s="26">
        <v>-1</v>
      </c>
      <c r="AR189" s="26">
        <v>90</v>
      </c>
      <c r="AS189" s="26" t="s">
        <v>168</v>
      </c>
      <c r="AT189" s="26" t="s">
        <v>71</v>
      </c>
      <c r="AU189" s="26" t="s">
        <v>63</v>
      </c>
      <c r="AV189" s="26" t="s">
        <v>63</v>
      </c>
      <c r="AW189" s="26" t="s">
        <v>63</v>
      </c>
      <c r="AX189" s="26" t="s">
        <v>63</v>
      </c>
      <c r="AY189" s="26">
        <v>43.836146999999897</v>
      </c>
      <c r="AZ189" s="26">
        <v>-101.756816</v>
      </c>
      <c r="BA189" s="26" t="s">
        <v>485</v>
      </c>
      <c r="BB189" s="26" t="s">
        <v>609</v>
      </c>
      <c r="BC189" s="26" t="s">
        <v>167</v>
      </c>
      <c r="BD189" s="26" t="s">
        <v>154</v>
      </c>
      <c r="BE189" s="26"/>
      <c r="BF189" s="26" t="s">
        <v>99</v>
      </c>
      <c r="BG189" s="26" t="s">
        <v>167</v>
      </c>
      <c r="BH189" s="26" t="s">
        <v>99</v>
      </c>
      <c r="BI189" s="26">
        <v>1</v>
      </c>
      <c r="BJ189" s="26" t="s">
        <v>217</v>
      </c>
    </row>
    <row r="190" spans="36:62" x14ac:dyDescent="0.25">
      <c r="AJ190" s="26">
        <v>2136</v>
      </c>
      <c r="AK190" s="26">
        <v>1816160</v>
      </c>
      <c r="AL190" s="264">
        <v>43419.73541666667</v>
      </c>
      <c r="AM190" s="26" t="s">
        <v>147</v>
      </c>
      <c r="AN190" s="26" t="s">
        <v>63</v>
      </c>
      <c r="AO190" s="26"/>
      <c r="AP190" s="26"/>
      <c r="AQ190" s="26">
        <v>-1</v>
      </c>
      <c r="AR190" s="26">
        <v>90</v>
      </c>
      <c r="AS190" s="26" t="s">
        <v>168</v>
      </c>
      <c r="AT190" s="26" t="s">
        <v>71</v>
      </c>
      <c r="AU190" s="26" t="s">
        <v>63</v>
      </c>
      <c r="AV190" s="26" t="s">
        <v>63</v>
      </c>
      <c r="AW190" s="26" t="s">
        <v>63</v>
      </c>
      <c r="AX190" s="26" t="s">
        <v>63</v>
      </c>
      <c r="AY190" s="26">
        <v>43.836367000000003</v>
      </c>
      <c r="AZ190" s="26">
        <v>-101.827338999999</v>
      </c>
      <c r="BA190" s="26" t="s">
        <v>158</v>
      </c>
      <c r="BB190" s="26" t="s">
        <v>609</v>
      </c>
      <c r="BC190" s="26" t="s">
        <v>167</v>
      </c>
      <c r="BD190" s="26" t="s">
        <v>154</v>
      </c>
      <c r="BE190" s="26"/>
      <c r="BF190" s="26" t="s">
        <v>99</v>
      </c>
      <c r="BG190" s="26" t="s">
        <v>167</v>
      </c>
      <c r="BH190" s="26" t="s">
        <v>99</v>
      </c>
      <c r="BI190" s="26">
        <v>1</v>
      </c>
      <c r="BJ190" s="26" t="s">
        <v>217</v>
      </c>
    </row>
    <row r="191" spans="36:62" x14ac:dyDescent="0.25">
      <c r="AJ191" s="26">
        <v>2137</v>
      </c>
      <c r="AK191" s="26">
        <v>1816172</v>
      </c>
      <c r="AL191" s="264">
        <v>43446.271527777775</v>
      </c>
      <c r="AM191" s="26" t="s">
        <v>481</v>
      </c>
      <c r="AN191" s="26" t="s">
        <v>63</v>
      </c>
      <c r="AO191" s="26"/>
      <c r="AP191" s="26"/>
      <c r="AQ191" s="26">
        <v>-1</v>
      </c>
      <c r="AR191" s="26">
        <v>90</v>
      </c>
      <c r="AS191" s="26" t="s">
        <v>168</v>
      </c>
      <c r="AT191" s="26" t="s">
        <v>74</v>
      </c>
      <c r="AU191" s="26" t="s">
        <v>63</v>
      </c>
      <c r="AV191" s="26" t="s">
        <v>63</v>
      </c>
      <c r="AW191" s="26" t="s">
        <v>63</v>
      </c>
      <c r="AX191" s="26" t="s">
        <v>63</v>
      </c>
      <c r="AY191" s="26">
        <v>44.082022000000002</v>
      </c>
      <c r="AZ191" s="26">
        <v>-102.48261100000001</v>
      </c>
      <c r="BA191" s="26" t="s">
        <v>166</v>
      </c>
      <c r="BB191" s="26" t="s">
        <v>611</v>
      </c>
      <c r="BC191" s="26" t="s">
        <v>167</v>
      </c>
      <c r="BD191" s="26" t="s">
        <v>154</v>
      </c>
      <c r="BE191" s="26"/>
      <c r="BF191" s="26" t="s">
        <v>99</v>
      </c>
      <c r="BG191" s="26" t="s">
        <v>167</v>
      </c>
      <c r="BH191" s="26" t="s">
        <v>99</v>
      </c>
      <c r="BI191" s="26">
        <v>1</v>
      </c>
      <c r="BJ191" s="26" t="s">
        <v>217</v>
      </c>
    </row>
    <row r="192" spans="36:62" x14ac:dyDescent="0.25">
      <c r="AJ192" s="26">
        <v>2138</v>
      </c>
      <c r="AK192" s="26">
        <v>1816158</v>
      </c>
      <c r="AL192" s="264">
        <v>43245.899305555555</v>
      </c>
      <c r="AM192" s="26" t="s">
        <v>147</v>
      </c>
      <c r="AN192" s="26" t="s">
        <v>63</v>
      </c>
      <c r="AO192" s="26"/>
      <c r="AP192" s="26"/>
      <c r="AQ192" s="26">
        <v>-1</v>
      </c>
      <c r="AR192" s="26">
        <v>73</v>
      </c>
      <c r="AS192" s="26" t="s">
        <v>168</v>
      </c>
      <c r="AT192" s="26" t="s">
        <v>71</v>
      </c>
      <c r="AU192" s="26" t="s">
        <v>63</v>
      </c>
      <c r="AV192" s="26" t="s">
        <v>63</v>
      </c>
      <c r="AW192" s="26" t="s">
        <v>63</v>
      </c>
      <c r="AX192" s="26" t="s">
        <v>63</v>
      </c>
      <c r="AY192" s="26">
        <v>43.540965</v>
      </c>
      <c r="AZ192" s="26">
        <v>-101.50564300000001</v>
      </c>
      <c r="BA192" s="26" t="s">
        <v>166</v>
      </c>
      <c r="BB192" s="26" t="s">
        <v>157</v>
      </c>
      <c r="BC192" s="26" t="s">
        <v>167</v>
      </c>
      <c r="BD192" s="26" t="s">
        <v>154</v>
      </c>
      <c r="BE192" s="26"/>
      <c r="BF192" s="26" t="s">
        <v>99</v>
      </c>
      <c r="BG192" s="26" t="s">
        <v>167</v>
      </c>
      <c r="BH192" s="26" t="s">
        <v>99</v>
      </c>
      <c r="BI192" s="26">
        <v>1</v>
      </c>
      <c r="BJ192" s="26" t="s">
        <v>217</v>
      </c>
    </row>
    <row r="193" spans="36:62" x14ac:dyDescent="0.25">
      <c r="AJ193" s="26">
        <v>2139</v>
      </c>
      <c r="AK193" s="26">
        <v>1816323</v>
      </c>
      <c r="AL193" s="264">
        <v>43448.708333333336</v>
      </c>
      <c r="AM193" s="26" t="s">
        <v>481</v>
      </c>
      <c r="AN193" s="26" t="s">
        <v>63</v>
      </c>
      <c r="AO193" s="26"/>
      <c r="AP193" s="26"/>
      <c r="AQ193" s="26">
        <v>-1</v>
      </c>
      <c r="AR193" s="26">
        <v>90</v>
      </c>
      <c r="AS193" s="26" t="s">
        <v>168</v>
      </c>
      <c r="AT193" s="26" t="s">
        <v>71</v>
      </c>
      <c r="AU193" s="26" t="s">
        <v>63</v>
      </c>
      <c r="AV193" s="26" t="s">
        <v>63</v>
      </c>
      <c r="AW193" s="26" t="s">
        <v>63</v>
      </c>
      <c r="AX193" s="26" t="s">
        <v>63</v>
      </c>
      <c r="AY193" s="26">
        <v>44.117784999999898</v>
      </c>
      <c r="AZ193" s="26">
        <v>-103.062246999999</v>
      </c>
      <c r="BA193" s="26" t="s">
        <v>158</v>
      </c>
      <c r="BB193" s="26" t="s">
        <v>611</v>
      </c>
      <c r="BC193" s="26" t="s">
        <v>167</v>
      </c>
      <c r="BD193" s="26" t="s">
        <v>154</v>
      </c>
      <c r="BE193" s="26"/>
      <c r="BF193" s="26" t="s">
        <v>99</v>
      </c>
      <c r="BG193" s="26" t="s">
        <v>167</v>
      </c>
      <c r="BH193" s="26" t="s">
        <v>99</v>
      </c>
      <c r="BI193" s="26">
        <v>1</v>
      </c>
      <c r="BJ193" s="26" t="s">
        <v>217</v>
      </c>
    </row>
    <row r="194" spans="36:62" x14ac:dyDescent="0.25">
      <c r="AJ194" s="26">
        <v>2140</v>
      </c>
      <c r="AK194" s="26">
        <v>1816337</v>
      </c>
      <c r="AL194" s="264">
        <v>43429.366666666669</v>
      </c>
      <c r="AM194" s="26" t="s">
        <v>481</v>
      </c>
      <c r="AN194" s="26" t="s">
        <v>63</v>
      </c>
      <c r="AO194" s="26" t="s">
        <v>156</v>
      </c>
      <c r="AP194" s="26" t="s">
        <v>159</v>
      </c>
      <c r="AQ194" s="26">
        <v>0</v>
      </c>
      <c r="AR194" s="26">
        <v>90</v>
      </c>
      <c r="AS194" s="26" t="s">
        <v>669</v>
      </c>
      <c r="AT194" s="26" t="s">
        <v>74</v>
      </c>
      <c r="AU194" s="26" t="s">
        <v>63</v>
      </c>
      <c r="AV194" s="26" t="s">
        <v>63</v>
      </c>
      <c r="AW194" s="26" t="s">
        <v>69</v>
      </c>
      <c r="AX194" s="26" t="s">
        <v>63</v>
      </c>
      <c r="AY194" s="26">
        <v>44.1035889999999</v>
      </c>
      <c r="AZ194" s="26">
        <v>-102.668774999999</v>
      </c>
      <c r="BA194" s="26" t="s">
        <v>208</v>
      </c>
      <c r="BB194" s="26" t="s">
        <v>609</v>
      </c>
      <c r="BC194" s="26" t="s">
        <v>756</v>
      </c>
      <c r="BD194" s="26" t="s">
        <v>68</v>
      </c>
      <c r="BE194" s="26"/>
      <c r="BF194" s="26" t="s">
        <v>68</v>
      </c>
      <c r="BG194" s="26" t="s">
        <v>68</v>
      </c>
      <c r="BH194" s="26" t="s">
        <v>160</v>
      </c>
      <c r="BI194" s="26">
        <v>1</v>
      </c>
      <c r="BJ194" s="26" t="s">
        <v>217</v>
      </c>
    </row>
    <row r="195" spans="36:62" x14ac:dyDescent="0.25">
      <c r="AJ195" s="26">
        <v>2141</v>
      </c>
      <c r="AK195" s="26">
        <v>1816338</v>
      </c>
      <c r="AL195" s="264">
        <v>43439.8125</v>
      </c>
      <c r="AM195" s="26" t="s">
        <v>481</v>
      </c>
      <c r="AN195" s="26" t="s">
        <v>63</v>
      </c>
      <c r="AO195" s="26"/>
      <c r="AP195" s="26"/>
      <c r="AQ195" s="26">
        <v>-1</v>
      </c>
      <c r="AR195" s="26">
        <v>90</v>
      </c>
      <c r="AS195" s="26" t="s">
        <v>168</v>
      </c>
      <c r="AT195" s="26" t="s">
        <v>71</v>
      </c>
      <c r="AU195" s="26" t="s">
        <v>63</v>
      </c>
      <c r="AV195" s="26" t="s">
        <v>63</v>
      </c>
      <c r="AW195" s="26" t="s">
        <v>63</v>
      </c>
      <c r="AX195" s="26" t="s">
        <v>63</v>
      </c>
      <c r="AY195" s="26">
        <v>44.106485999999897</v>
      </c>
      <c r="AZ195" s="26">
        <v>-102.626137999999</v>
      </c>
      <c r="BA195" s="26" t="s">
        <v>158</v>
      </c>
      <c r="BB195" s="26" t="s">
        <v>611</v>
      </c>
      <c r="BC195" s="26" t="s">
        <v>167</v>
      </c>
      <c r="BD195" s="26" t="s">
        <v>154</v>
      </c>
      <c r="BE195" s="26"/>
      <c r="BF195" s="26" t="s">
        <v>99</v>
      </c>
      <c r="BG195" s="26" t="s">
        <v>167</v>
      </c>
      <c r="BH195" s="26" t="s">
        <v>99</v>
      </c>
      <c r="BI195" s="26">
        <v>1</v>
      </c>
      <c r="BJ195" s="26" t="s">
        <v>217</v>
      </c>
    </row>
    <row r="196" spans="36:62" x14ac:dyDescent="0.25">
      <c r="AJ196" s="26">
        <v>2142</v>
      </c>
      <c r="AK196" s="26">
        <v>1816254</v>
      </c>
      <c r="AL196" s="264">
        <v>43441.111111111109</v>
      </c>
      <c r="AM196" s="26" t="s">
        <v>481</v>
      </c>
      <c r="AN196" s="26" t="s">
        <v>63</v>
      </c>
      <c r="AO196" s="26" t="s">
        <v>156</v>
      </c>
      <c r="AP196" s="26" t="s">
        <v>159</v>
      </c>
      <c r="AQ196" s="26">
        <v>0</v>
      </c>
      <c r="AR196" s="26">
        <v>90</v>
      </c>
      <c r="AS196" s="26" t="s">
        <v>634</v>
      </c>
      <c r="AT196" s="26" t="s">
        <v>71</v>
      </c>
      <c r="AU196" s="26" t="s">
        <v>63</v>
      </c>
      <c r="AV196" s="26" t="s">
        <v>63</v>
      </c>
      <c r="AW196" s="26" t="s">
        <v>63</v>
      </c>
      <c r="AX196" s="26" t="s">
        <v>63</v>
      </c>
      <c r="AY196" s="26">
        <v>44.0999219999999</v>
      </c>
      <c r="AZ196" s="26">
        <v>-103.153886999999</v>
      </c>
      <c r="BA196" s="26" t="s">
        <v>166</v>
      </c>
      <c r="BB196" s="26" t="s">
        <v>611</v>
      </c>
      <c r="BC196" s="26" t="s">
        <v>636</v>
      </c>
      <c r="BD196" s="26" t="s">
        <v>68</v>
      </c>
      <c r="BE196" s="26" t="s">
        <v>195</v>
      </c>
      <c r="BF196" s="26" t="s">
        <v>68</v>
      </c>
      <c r="BG196" s="26" t="s">
        <v>68</v>
      </c>
      <c r="BH196" s="26" t="s">
        <v>757</v>
      </c>
      <c r="BI196" s="26">
        <v>1</v>
      </c>
      <c r="BJ196" s="26" t="s">
        <v>217</v>
      </c>
    </row>
    <row r="197" spans="36:62" x14ac:dyDescent="0.25">
      <c r="AJ197" s="26">
        <v>2143</v>
      </c>
      <c r="AK197" s="26">
        <v>1816161</v>
      </c>
      <c r="AL197" s="264">
        <v>43435.878472222219</v>
      </c>
      <c r="AM197" s="26" t="s">
        <v>147</v>
      </c>
      <c r="AN197" s="26" t="s">
        <v>63</v>
      </c>
      <c r="AO197" s="26" t="s">
        <v>156</v>
      </c>
      <c r="AP197" s="26" t="s">
        <v>159</v>
      </c>
      <c r="AQ197" s="26">
        <v>0</v>
      </c>
      <c r="AR197" s="26">
        <v>90</v>
      </c>
      <c r="AS197" s="26" t="s">
        <v>758</v>
      </c>
      <c r="AT197" s="26" t="s">
        <v>613</v>
      </c>
      <c r="AU197" s="26" t="s">
        <v>63</v>
      </c>
      <c r="AV197" s="26" t="s">
        <v>63</v>
      </c>
      <c r="AW197" s="26" t="s">
        <v>63</v>
      </c>
      <c r="AX197" s="26" t="s">
        <v>63</v>
      </c>
      <c r="AY197" s="26">
        <v>43.836261999999898</v>
      </c>
      <c r="AZ197" s="26">
        <v>-101.636927999999</v>
      </c>
      <c r="BA197" s="26" t="s">
        <v>482</v>
      </c>
      <c r="BB197" s="26" t="s">
        <v>609</v>
      </c>
      <c r="BC197" s="26" t="s">
        <v>759</v>
      </c>
      <c r="BD197" s="26" t="s">
        <v>615</v>
      </c>
      <c r="BE197" s="26"/>
      <c r="BF197" s="26" t="s">
        <v>760</v>
      </c>
      <c r="BG197" s="26" t="s">
        <v>209</v>
      </c>
      <c r="BH197" s="26" t="s">
        <v>175</v>
      </c>
      <c r="BI197" s="26">
        <v>1</v>
      </c>
      <c r="BJ197" s="26" t="s">
        <v>21</v>
      </c>
    </row>
    <row r="198" spans="36:62" x14ac:dyDescent="0.25">
      <c r="AJ198" s="26">
        <v>2144</v>
      </c>
      <c r="AK198" s="26">
        <v>1816765</v>
      </c>
      <c r="AL198" s="264">
        <v>43455.536805555559</v>
      </c>
      <c r="AM198" s="26" t="s">
        <v>481</v>
      </c>
      <c r="AN198" s="26" t="s">
        <v>63</v>
      </c>
      <c r="AO198" s="26" t="s">
        <v>156</v>
      </c>
      <c r="AP198" s="26" t="s">
        <v>159</v>
      </c>
      <c r="AQ198" s="26">
        <v>0</v>
      </c>
      <c r="AR198" s="26">
        <v>90</v>
      </c>
      <c r="AS198" s="26" t="s">
        <v>189</v>
      </c>
      <c r="AT198" s="26" t="s">
        <v>619</v>
      </c>
      <c r="AU198" s="26" t="s">
        <v>63</v>
      </c>
      <c r="AV198" s="26" t="s">
        <v>63</v>
      </c>
      <c r="AW198" s="26" t="s">
        <v>63</v>
      </c>
      <c r="AX198" s="26" t="s">
        <v>63</v>
      </c>
      <c r="AY198" s="26">
        <v>44.118028000000002</v>
      </c>
      <c r="AZ198" s="26">
        <v>-103.03605</v>
      </c>
      <c r="BA198" s="26" t="s">
        <v>185</v>
      </c>
      <c r="BB198" s="26" t="s">
        <v>609</v>
      </c>
      <c r="BC198" s="26" t="s">
        <v>68</v>
      </c>
      <c r="BD198" s="26" t="s">
        <v>68</v>
      </c>
      <c r="BE198" s="26"/>
      <c r="BF198" s="26" t="s">
        <v>68</v>
      </c>
      <c r="BG198" s="26" t="s">
        <v>68</v>
      </c>
      <c r="BH198" s="26" t="s">
        <v>146</v>
      </c>
      <c r="BI198" s="26">
        <v>1</v>
      </c>
      <c r="BJ198" s="26" t="s">
        <v>217</v>
      </c>
    </row>
    <row r="199" spans="36:62" x14ac:dyDescent="0.25">
      <c r="AJ199" s="26">
        <v>2146</v>
      </c>
      <c r="AK199" s="26">
        <v>1816884</v>
      </c>
      <c r="AL199" s="264">
        <v>43460.548611111109</v>
      </c>
      <c r="AM199" s="26" t="s">
        <v>481</v>
      </c>
      <c r="AN199" s="26" t="s">
        <v>63</v>
      </c>
      <c r="AO199" s="26" t="s">
        <v>156</v>
      </c>
      <c r="AP199" s="26" t="s">
        <v>159</v>
      </c>
      <c r="AQ199" s="26">
        <v>0</v>
      </c>
      <c r="AR199" s="26">
        <v>90</v>
      </c>
      <c r="AS199" s="26" t="s">
        <v>668</v>
      </c>
      <c r="AT199" s="26" t="s">
        <v>679</v>
      </c>
      <c r="AU199" s="26" t="s">
        <v>63</v>
      </c>
      <c r="AV199" s="26" t="s">
        <v>63</v>
      </c>
      <c r="AW199" s="26" t="s">
        <v>63</v>
      </c>
      <c r="AX199" s="26" t="s">
        <v>63</v>
      </c>
      <c r="AY199" s="26">
        <v>44.103290999999899</v>
      </c>
      <c r="AZ199" s="26">
        <v>-102.59989</v>
      </c>
      <c r="BA199" s="26" t="s">
        <v>485</v>
      </c>
      <c r="BB199" s="26" t="s">
        <v>611</v>
      </c>
      <c r="BC199" s="26" t="s">
        <v>761</v>
      </c>
      <c r="BD199" s="26" t="s">
        <v>615</v>
      </c>
      <c r="BE199" s="26"/>
      <c r="BF199" s="26" t="s">
        <v>68</v>
      </c>
      <c r="BG199" s="26" t="s">
        <v>68</v>
      </c>
      <c r="BH199" s="26" t="s">
        <v>146</v>
      </c>
      <c r="BI199" s="26">
        <v>1</v>
      </c>
      <c r="BJ199" s="26" t="s">
        <v>217</v>
      </c>
    </row>
    <row r="200" spans="36:62" x14ac:dyDescent="0.25">
      <c r="AJ200" s="26">
        <v>2147</v>
      </c>
      <c r="AK200" s="26">
        <v>1816886</v>
      </c>
      <c r="AL200" s="264">
        <v>43459.694444444445</v>
      </c>
      <c r="AM200" s="26" t="s">
        <v>481</v>
      </c>
      <c r="AN200" s="26" t="s">
        <v>63</v>
      </c>
      <c r="AO200" s="26"/>
      <c r="AP200" s="26"/>
      <c r="AQ200" s="26">
        <v>-1</v>
      </c>
      <c r="AR200" s="26">
        <v>90</v>
      </c>
      <c r="AS200" s="26" t="s">
        <v>168</v>
      </c>
      <c r="AT200" s="26" t="s">
        <v>74</v>
      </c>
      <c r="AU200" s="26" t="s">
        <v>63</v>
      </c>
      <c r="AV200" s="26" t="s">
        <v>63</v>
      </c>
      <c r="AW200" s="26" t="s">
        <v>63</v>
      </c>
      <c r="AX200" s="26" t="s">
        <v>63</v>
      </c>
      <c r="AY200" s="26">
        <v>44.012005000000002</v>
      </c>
      <c r="AZ200" s="26">
        <v>-102.283137999999</v>
      </c>
      <c r="BA200" s="26" t="s">
        <v>158</v>
      </c>
      <c r="BB200" s="26" t="s">
        <v>609</v>
      </c>
      <c r="BC200" s="26" t="s">
        <v>167</v>
      </c>
      <c r="BD200" s="26" t="s">
        <v>154</v>
      </c>
      <c r="BE200" s="26"/>
      <c r="BF200" s="26" t="s">
        <v>99</v>
      </c>
      <c r="BG200" s="26" t="s">
        <v>167</v>
      </c>
      <c r="BH200" s="26" t="s">
        <v>99</v>
      </c>
      <c r="BI200" s="26">
        <v>1</v>
      </c>
      <c r="BJ200" s="26" t="s">
        <v>217</v>
      </c>
    </row>
    <row r="201" spans="36:62" x14ac:dyDescent="0.25">
      <c r="AJ201" s="26">
        <v>2148</v>
      </c>
      <c r="AK201" s="26">
        <v>1816727</v>
      </c>
      <c r="AL201" s="264">
        <v>43455.568749999999</v>
      </c>
      <c r="AM201" s="26" t="s">
        <v>481</v>
      </c>
      <c r="AN201" s="26" t="s">
        <v>63</v>
      </c>
      <c r="AO201" s="26" t="s">
        <v>156</v>
      </c>
      <c r="AP201" s="26" t="s">
        <v>159</v>
      </c>
      <c r="AQ201" s="26">
        <v>0</v>
      </c>
      <c r="AR201" s="26">
        <v>90</v>
      </c>
      <c r="AS201" s="26" t="s">
        <v>189</v>
      </c>
      <c r="AT201" s="26" t="s">
        <v>619</v>
      </c>
      <c r="AU201" s="26" t="s">
        <v>63</v>
      </c>
      <c r="AV201" s="26" t="s">
        <v>63</v>
      </c>
      <c r="AW201" s="26" t="s">
        <v>63</v>
      </c>
      <c r="AX201" s="26" t="s">
        <v>63</v>
      </c>
      <c r="AY201" s="26">
        <v>44.067549999999898</v>
      </c>
      <c r="AZ201" s="26">
        <v>-102.391981999999</v>
      </c>
      <c r="BA201" s="26" t="s">
        <v>185</v>
      </c>
      <c r="BB201" s="26" t="s">
        <v>609</v>
      </c>
      <c r="BC201" s="26" t="s">
        <v>68</v>
      </c>
      <c r="BD201" s="26" t="s">
        <v>68</v>
      </c>
      <c r="BE201" s="26"/>
      <c r="BF201" s="26" t="s">
        <v>68</v>
      </c>
      <c r="BG201" s="26" t="s">
        <v>68</v>
      </c>
      <c r="BH201" s="26" t="s">
        <v>146</v>
      </c>
      <c r="BI201" s="26">
        <v>1</v>
      </c>
      <c r="BJ201" s="26" t="s">
        <v>217</v>
      </c>
    </row>
    <row r="202" spans="36:62" x14ac:dyDescent="0.25">
      <c r="AJ202" s="26">
        <v>2150</v>
      </c>
      <c r="AK202" s="26">
        <v>1817209</v>
      </c>
      <c r="AL202" s="264">
        <v>43463.847222222219</v>
      </c>
      <c r="AM202" s="26" t="s">
        <v>481</v>
      </c>
      <c r="AN202" s="26" t="s">
        <v>63</v>
      </c>
      <c r="AO202" s="26"/>
      <c r="AP202" s="26"/>
      <c r="AQ202" s="26">
        <v>-1</v>
      </c>
      <c r="AR202" s="26">
        <v>90</v>
      </c>
      <c r="AS202" s="26" t="s">
        <v>168</v>
      </c>
      <c r="AT202" s="26" t="s">
        <v>71</v>
      </c>
      <c r="AU202" s="26" t="s">
        <v>63</v>
      </c>
      <c r="AV202" s="26" t="s">
        <v>63</v>
      </c>
      <c r="AW202" s="26" t="s">
        <v>63</v>
      </c>
      <c r="AX202" s="26" t="s">
        <v>63</v>
      </c>
      <c r="AY202" s="26">
        <v>43.990129000000003</v>
      </c>
      <c r="AZ202" s="26">
        <v>-102.25205200000001</v>
      </c>
      <c r="BA202" s="26" t="s">
        <v>166</v>
      </c>
      <c r="BB202" s="26" t="s">
        <v>609</v>
      </c>
      <c r="BC202" s="26" t="s">
        <v>167</v>
      </c>
      <c r="BD202" s="26" t="s">
        <v>154</v>
      </c>
      <c r="BE202" s="26"/>
      <c r="BF202" s="26" t="s">
        <v>99</v>
      </c>
      <c r="BG202" s="26" t="s">
        <v>167</v>
      </c>
      <c r="BH202" s="26" t="s">
        <v>99</v>
      </c>
      <c r="BI202" s="26">
        <v>1</v>
      </c>
      <c r="BJ202" s="26" t="s">
        <v>217</v>
      </c>
    </row>
    <row r="203" spans="36:62" x14ac:dyDescent="0.25">
      <c r="AJ203" s="26">
        <v>2151</v>
      </c>
      <c r="AK203" s="26">
        <v>1900018</v>
      </c>
      <c r="AL203" s="264">
        <v>43466.506944444445</v>
      </c>
      <c r="AM203" s="26" t="s">
        <v>481</v>
      </c>
      <c r="AN203" s="26" t="s">
        <v>63</v>
      </c>
      <c r="AO203" s="26" t="s">
        <v>156</v>
      </c>
      <c r="AP203" s="26" t="s">
        <v>159</v>
      </c>
      <c r="AQ203" s="26">
        <v>0</v>
      </c>
      <c r="AR203" s="26">
        <v>90</v>
      </c>
      <c r="AS203" s="26" t="s">
        <v>635</v>
      </c>
      <c r="AT203" s="26" t="s">
        <v>762</v>
      </c>
      <c r="AU203" s="26" t="s">
        <v>63</v>
      </c>
      <c r="AV203" s="26" t="s">
        <v>63</v>
      </c>
      <c r="AW203" s="26" t="s">
        <v>63</v>
      </c>
      <c r="AX203" s="26" t="s">
        <v>63</v>
      </c>
      <c r="AY203" s="26">
        <v>44.024859999999897</v>
      </c>
      <c r="AZ203" s="26">
        <v>-102.315764999999</v>
      </c>
      <c r="BA203" s="26" t="s">
        <v>166</v>
      </c>
      <c r="BB203" s="26" t="s">
        <v>609</v>
      </c>
      <c r="BC203" s="26" t="s">
        <v>614</v>
      </c>
      <c r="BD203" s="26" t="s">
        <v>615</v>
      </c>
      <c r="BE203" s="26"/>
      <c r="BF203" s="26" t="s">
        <v>68</v>
      </c>
      <c r="BG203" s="26" t="s">
        <v>68</v>
      </c>
      <c r="BH203" s="26" t="s">
        <v>160</v>
      </c>
      <c r="BI203" s="26">
        <v>1</v>
      </c>
      <c r="BJ203" s="26" t="s">
        <v>217</v>
      </c>
    </row>
    <row r="204" spans="36:62" x14ac:dyDescent="0.25">
      <c r="AJ204" s="26">
        <v>2154</v>
      </c>
      <c r="AK204" s="26">
        <v>1817251</v>
      </c>
      <c r="AL204" s="264">
        <v>43465.509722222225</v>
      </c>
      <c r="AM204" s="26" t="s">
        <v>481</v>
      </c>
      <c r="AN204" s="26" t="s">
        <v>63</v>
      </c>
      <c r="AO204" s="26" t="s">
        <v>156</v>
      </c>
      <c r="AP204" s="26" t="s">
        <v>159</v>
      </c>
      <c r="AQ204" s="26">
        <v>0</v>
      </c>
      <c r="AR204" s="26">
        <v>90</v>
      </c>
      <c r="AS204" s="26" t="s">
        <v>763</v>
      </c>
      <c r="AT204" s="26" t="s">
        <v>679</v>
      </c>
      <c r="AU204" s="26" t="s">
        <v>63</v>
      </c>
      <c r="AV204" s="26" t="s">
        <v>63</v>
      </c>
      <c r="AW204" s="26" t="s">
        <v>63</v>
      </c>
      <c r="AX204" s="26" t="s">
        <v>63</v>
      </c>
      <c r="AY204" s="26">
        <v>44.032479000000002</v>
      </c>
      <c r="AZ204" s="26">
        <v>-102.338286999999</v>
      </c>
      <c r="BA204" s="26" t="s">
        <v>208</v>
      </c>
      <c r="BB204" s="26" t="s">
        <v>609</v>
      </c>
      <c r="BC204" s="26" t="s">
        <v>667</v>
      </c>
      <c r="BD204" s="26" t="s">
        <v>615</v>
      </c>
      <c r="BE204" s="26"/>
      <c r="BF204" s="26" t="s">
        <v>68</v>
      </c>
      <c r="BG204" s="26" t="s">
        <v>209</v>
      </c>
      <c r="BH204" s="26" t="s">
        <v>146</v>
      </c>
      <c r="BI204" s="26">
        <v>1</v>
      </c>
      <c r="BJ204" s="26" t="s">
        <v>20</v>
      </c>
    </row>
    <row r="205" spans="36:62" x14ac:dyDescent="0.25">
      <c r="AJ205" s="26">
        <v>2155</v>
      </c>
      <c r="AK205" s="26">
        <v>1900023</v>
      </c>
      <c r="AL205" s="264">
        <v>43466.57708333333</v>
      </c>
      <c r="AM205" s="26" t="s">
        <v>481</v>
      </c>
      <c r="AN205" s="26" t="s">
        <v>63</v>
      </c>
      <c r="AO205" s="26" t="s">
        <v>156</v>
      </c>
      <c r="AP205" s="26" t="s">
        <v>159</v>
      </c>
      <c r="AQ205" s="26">
        <v>0</v>
      </c>
      <c r="AR205" s="26">
        <v>90</v>
      </c>
      <c r="AS205" s="26" t="s">
        <v>628</v>
      </c>
      <c r="AT205" s="26" t="s">
        <v>71</v>
      </c>
      <c r="AU205" s="26" t="s">
        <v>63</v>
      </c>
      <c r="AV205" s="26" t="s">
        <v>63</v>
      </c>
      <c r="AW205" s="26" t="s">
        <v>63</v>
      </c>
      <c r="AX205" s="26" t="s">
        <v>63</v>
      </c>
      <c r="AY205" s="26">
        <v>44.103490999999899</v>
      </c>
      <c r="AZ205" s="26">
        <v>-102.58611500000001</v>
      </c>
      <c r="BA205" s="26" t="s">
        <v>499</v>
      </c>
      <c r="BB205" s="26" t="s">
        <v>609</v>
      </c>
      <c r="BC205" s="26" t="s">
        <v>667</v>
      </c>
      <c r="BD205" s="26" t="s">
        <v>681</v>
      </c>
      <c r="BE205" s="26"/>
      <c r="BF205" s="26" t="s">
        <v>68</v>
      </c>
      <c r="BG205" s="26" t="s">
        <v>68</v>
      </c>
      <c r="BH205" s="26" t="s">
        <v>646</v>
      </c>
      <c r="BI205" s="26">
        <v>1</v>
      </c>
      <c r="BJ205" s="26" t="s">
        <v>217</v>
      </c>
    </row>
    <row r="206" spans="36:62" x14ac:dyDescent="0.25">
      <c r="AJ206" s="26">
        <v>2156</v>
      </c>
      <c r="AK206" s="26">
        <v>1817326</v>
      </c>
      <c r="AL206" s="264">
        <v>43456.294444444444</v>
      </c>
      <c r="AM206" s="26" t="s">
        <v>481</v>
      </c>
      <c r="AN206" s="26" t="s">
        <v>63</v>
      </c>
      <c r="AO206" s="26"/>
      <c r="AP206" s="26"/>
      <c r="AQ206" s="26">
        <v>-1</v>
      </c>
      <c r="AR206" s="26">
        <v>90</v>
      </c>
      <c r="AS206" s="26" t="s">
        <v>168</v>
      </c>
      <c r="AT206" s="26" t="s">
        <v>71</v>
      </c>
      <c r="AU206" s="26" t="s">
        <v>63</v>
      </c>
      <c r="AV206" s="26" t="s">
        <v>63</v>
      </c>
      <c r="AW206" s="26" t="s">
        <v>63</v>
      </c>
      <c r="AX206" s="26" t="s">
        <v>63</v>
      </c>
      <c r="AY206" s="26">
        <v>44.109122999999897</v>
      </c>
      <c r="AZ206" s="26">
        <v>-102.908556</v>
      </c>
      <c r="BA206" s="26" t="s">
        <v>185</v>
      </c>
      <c r="BB206" s="26" t="s">
        <v>609</v>
      </c>
      <c r="BC206" s="26" t="s">
        <v>167</v>
      </c>
      <c r="BD206" s="26" t="s">
        <v>154</v>
      </c>
      <c r="BE206" s="26"/>
      <c r="BF206" s="26" t="s">
        <v>99</v>
      </c>
      <c r="BG206" s="26" t="s">
        <v>167</v>
      </c>
      <c r="BH206" s="26" t="s">
        <v>99</v>
      </c>
      <c r="BI206" s="26">
        <v>1</v>
      </c>
      <c r="BJ206" s="26" t="s">
        <v>217</v>
      </c>
    </row>
    <row r="207" spans="36:62" x14ac:dyDescent="0.25">
      <c r="AJ207" s="26">
        <v>2157</v>
      </c>
      <c r="AK207" s="26">
        <v>1817338</v>
      </c>
      <c r="AL207" s="264">
        <v>43461.22152777778</v>
      </c>
      <c r="AM207" s="26" t="s">
        <v>147</v>
      </c>
      <c r="AN207" s="26" t="s">
        <v>63</v>
      </c>
      <c r="AO207" s="26" t="s">
        <v>156</v>
      </c>
      <c r="AP207" s="26" t="s">
        <v>159</v>
      </c>
      <c r="AQ207" s="26">
        <v>0</v>
      </c>
      <c r="AR207" s="26">
        <v>90</v>
      </c>
      <c r="AS207" s="26" t="s">
        <v>188</v>
      </c>
      <c r="AT207" s="26" t="s">
        <v>654</v>
      </c>
      <c r="AU207" s="26" t="s">
        <v>63</v>
      </c>
      <c r="AV207" s="26" t="s">
        <v>63</v>
      </c>
      <c r="AW207" s="26" t="s">
        <v>63</v>
      </c>
      <c r="AX207" s="26" t="s">
        <v>63</v>
      </c>
      <c r="AY207" s="26">
        <v>43.836033999999898</v>
      </c>
      <c r="AZ207" s="26">
        <v>-101.846947</v>
      </c>
      <c r="BA207" s="26" t="s">
        <v>185</v>
      </c>
      <c r="BB207" s="26" t="s">
        <v>611</v>
      </c>
      <c r="BC207" s="26" t="s">
        <v>68</v>
      </c>
      <c r="BD207" s="26" t="s">
        <v>68</v>
      </c>
      <c r="BE207" s="26"/>
      <c r="BF207" s="26" t="s">
        <v>68</v>
      </c>
      <c r="BG207" s="26" t="s">
        <v>209</v>
      </c>
      <c r="BH207" s="26" t="s">
        <v>160</v>
      </c>
      <c r="BI207" s="26">
        <v>1</v>
      </c>
      <c r="BJ207" s="26" t="s">
        <v>217</v>
      </c>
    </row>
    <row r="208" spans="36:62" x14ac:dyDescent="0.25">
      <c r="AJ208" s="26">
        <v>2158</v>
      </c>
      <c r="AK208" s="26">
        <v>1817339</v>
      </c>
      <c r="AL208" s="264">
        <v>43465.461805555555</v>
      </c>
      <c r="AM208" s="26" t="s">
        <v>481</v>
      </c>
      <c r="AN208" s="26" t="s">
        <v>63</v>
      </c>
      <c r="AO208" s="26" t="s">
        <v>156</v>
      </c>
      <c r="AP208" s="26" t="s">
        <v>159</v>
      </c>
      <c r="AQ208" s="26">
        <v>0</v>
      </c>
      <c r="AR208" s="26">
        <v>90</v>
      </c>
      <c r="AS208" s="26" t="s">
        <v>764</v>
      </c>
      <c r="AT208" s="26" t="s">
        <v>613</v>
      </c>
      <c r="AU208" s="26" t="s">
        <v>63</v>
      </c>
      <c r="AV208" s="26" t="s">
        <v>63</v>
      </c>
      <c r="AW208" s="26" t="s">
        <v>63</v>
      </c>
      <c r="AX208" s="26" t="s">
        <v>63</v>
      </c>
      <c r="AY208" s="26">
        <v>44.111626000000001</v>
      </c>
      <c r="AZ208" s="26">
        <v>-103.123863999999</v>
      </c>
      <c r="BA208" s="26" t="s">
        <v>158</v>
      </c>
      <c r="BB208" s="26" t="s">
        <v>609</v>
      </c>
      <c r="BC208" s="26" t="s">
        <v>162</v>
      </c>
      <c r="BD208" s="26" t="s">
        <v>68</v>
      </c>
      <c r="BE208" s="26" t="s">
        <v>161</v>
      </c>
      <c r="BF208" s="26" t="s">
        <v>68</v>
      </c>
      <c r="BG208" s="26" t="s">
        <v>68</v>
      </c>
      <c r="BH208" s="26" t="s">
        <v>160</v>
      </c>
      <c r="BI208" s="26">
        <v>1</v>
      </c>
      <c r="BJ208" s="26" t="s">
        <v>217</v>
      </c>
    </row>
    <row r="209" spans="36:62" x14ac:dyDescent="0.25">
      <c r="AJ209" s="26">
        <v>2159</v>
      </c>
      <c r="AK209" s="26">
        <v>1900079</v>
      </c>
      <c r="AL209" s="264">
        <v>43467.304861111108</v>
      </c>
      <c r="AM209" s="26" t="s">
        <v>481</v>
      </c>
      <c r="AN209" s="26" t="s">
        <v>63</v>
      </c>
      <c r="AO209" s="26" t="s">
        <v>156</v>
      </c>
      <c r="AP209" s="26" t="s">
        <v>159</v>
      </c>
      <c r="AQ209" s="26">
        <v>0</v>
      </c>
      <c r="AR209" s="26">
        <v>90</v>
      </c>
      <c r="AS209" s="26" t="s">
        <v>197</v>
      </c>
      <c r="AT209" s="26" t="s">
        <v>71</v>
      </c>
      <c r="AU209" s="26" t="s">
        <v>63</v>
      </c>
      <c r="AV209" s="26" t="s">
        <v>63</v>
      </c>
      <c r="AW209" s="26" t="s">
        <v>63</v>
      </c>
      <c r="AX209" s="26" t="s">
        <v>63</v>
      </c>
      <c r="AY209" s="26">
        <v>44.103461000000003</v>
      </c>
      <c r="AZ209" s="26">
        <v>-102.565138</v>
      </c>
      <c r="BA209" s="26" t="s">
        <v>485</v>
      </c>
      <c r="BB209" s="26" t="s">
        <v>609</v>
      </c>
      <c r="BC209" s="26" t="s">
        <v>614</v>
      </c>
      <c r="BD209" s="26" t="s">
        <v>615</v>
      </c>
      <c r="BE209" s="26" t="s">
        <v>677</v>
      </c>
      <c r="BF209" s="26" t="s">
        <v>68</v>
      </c>
      <c r="BG209" s="26" t="s">
        <v>68</v>
      </c>
      <c r="BH209" s="26" t="s">
        <v>160</v>
      </c>
      <c r="BI209" s="26">
        <v>1</v>
      </c>
      <c r="BJ209" s="26" t="s">
        <v>217</v>
      </c>
    </row>
    <row r="210" spans="36:62" x14ac:dyDescent="0.25">
      <c r="AJ210" s="26">
        <v>2164</v>
      </c>
      <c r="AK210" s="26">
        <v>1816986</v>
      </c>
      <c r="AL210" s="264">
        <v>43461.616666666669</v>
      </c>
      <c r="AM210" s="26" t="s">
        <v>481</v>
      </c>
      <c r="AN210" s="26" t="s">
        <v>63</v>
      </c>
      <c r="AO210" s="26" t="s">
        <v>655</v>
      </c>
      <c r="AP210" s="26" t="s">
        <v>159</v>
      </c>
      <c r="AQ210" s="26">
        <v>0</v>
      </c>
      <c r="AR210" s="26">
        <v>90</v>
      </c>
      <c r="AS210" s="26" t="s">
        <v>638</v>
      </c>
      <c r="AT210" s="26" t="s">
        <v>676</v>
      </c>
      <c r="AU210" s="26" t="s">
        <v>63</v>
      </c>
      <c r="AV210" s="26" t="s">
        <v>63</v>
      </c>
      <c r="AW210" s="26" t="s">
        <v>63</v>
      </c>
      <c r="AX210" s="26" t="s">
        <v>63</v>
      </c>
      <c r="AY210" s="26">
        <v>44.114497999999898</v>
      </c>
      <c r="AZ210" s="26">
        <v>-103.11868200000001</v>
      </c>
      <c r="BA210" s="26" t="s">
        <v>166</v>
      </c>
      <c r="BB210" s="26" t="s">
        <v>609</v>
      </c>
      <c r="BC210" s="26" t="s">
        <v>708</v>
      </c>
      <c r="BD210" s="26" t="s">
        <v>615</v>
      </c>
      <c r="BE210" s="26"/>
      <c r="BF210" s="26" t="s">
        <v>68</v>
      </c>
      <c r="BG210" s="26" t="s">
        <v>209</v>
      </c>
      <c r="BH210" s="26" t="s">
        <v>146</v>
      </c>
      <c r="BI210" s="26">
        <v>1</v>
      </c>
      <c r="BJ210" s="26" t="s">
        <v>217</v>
      </c>
    </row>
    <row r="211" spans="36:62" x14ac:dyDescent="0.25">
      <c r="AJ211" s="26">
        <v>2172</v>
      </c>
      <c r="AK211" s="26">
        <v>1900225</v>
      </c>
      <c r="AL211" s="264">
        <v>43466.657638888886</v>
      </c>
      <c r="AM211" s="26" t="s">
        <v>481</v>
      </c>
      <c r="AN211" s="26" t="s">
        <v>63</v>
      </c>
      <c r="AO211" s="26" t="s">
        <v>156</v>
      </c>
      <c r="AP211" s="26" t="s">
        <v>765</v>
      </c>
      <c r="AQ211" s="26">
        <v>0</v>
      </c>
      <c r="AR211" s="26">
        <v>90</v>
      </c>
      <c r="AS211" s="26" t="s">
        <v>766</v>
      </c>
      <c r="AT211" s="26" t="s">
        <v>658</v>
      </c>
      <c r="AU211" s="26" t="s">
        <v>63</v>
      </c>
      <c r="AV211" s="26" t="s">
        <v>63</v>
      </c>
      <c r="AW211" s="26" t="s">
        <v>63</v>
      </c>
      <c r="AX211" s="26" t="s">
        <v>63</v>
      </c>
      <c r="AY211" s="26">
        <v>44.0256609999999</v>
      </c>
      <c r="AZ211" s="26">
        <v>-102.317965</v>
      </c>
      <c r="BA211" s="26" t="s">
        <v>500</v>
      </c>
      <c r="BB211" s="26" t="s">
        <v>609</v>
      </c>
      <c r="BC211" s="26" t="s">
        <v>767</v>
      </c>
      <c r="BD211" s="26" t="s">
        <v>615</v>
      </c>
      <c r="BE211" s="26"/>
      <c r="BF211" s="26" t="s">
        <v>68</v>
      </c>
      <c r="BG211" s="26" t="s">
        <v>209</v>
      </c>
      <c r="BH211" s="26" t="s">
        <v>175</v>
      </c>
      <c r="BI211" s="26">
        <v>1</v>
      </c>
      <c r="BJ211" s="26" t="s">
        <v>19</v>
      </c>
    </row>
    <row r="212" spans="36:62" x14ac:dyDescent="0.25">
      <c r="AJ212" s="26">
        <v>2173</v>
      </c>
      <c r="AK212" s="26">
        <v>1900220</v>
      </c>
      <c r="AL212" s="264">
        <v>43466.563888888886</v>
      </c>
      <c r="AM212" s="26" t="s">
        <v>481</v>
      </c>
      <c r="AN212" s="26" t="s">
        <v>63</v>
      </c>
      <c r="AO212" s="26" t="s">
        <v>156</v>
      </c>
      <c r="AP212" s="26" t="s">
        <v>159</v>
      </c>
      <c r="AQ212" s="26">
        <v>0</v>
      </c>
      <c r="AR212" s="26">
        <v>90</v>
      </c>
      <c r="AS212" s="26" t="s">
        <v>668</v>
      </c>
      <c r="AT212" s="26" t="s">
        <v>74</v>
      </c>
      <c r="AU212" s="26" t="s">
        <v>63</v>
      </c>
      <c r="AV212" s="26" t="s">
        <v>63</v>
      </c>
      <c r="AW212" s="26" t="s">
        <v>63</v>
      </c>
      <c r="AX212" s="26" t="s">
        <v>63</v>
      </c>
      <c r="AY212" s="26">
        <v>44.103430000000003</v>
      </c>
      <c r="AZ212" s="26">
        <v>-102.55888400000001</v>
      </c>
      <c r="BA212" s="26" t="s">
        <v>166</v>
      </c>
      <c r="BB212" s="26" t="s">
        <v>609</v>
      </c>
      <c r="BC212" s="26" t="s">
        <v>614</v>
      </c>
      <c r="BD212" s="26" t="s">
        <v>615</v>
      </c>
      <c r="BE212" s="26"/>
      <c r="BF212" s="26" t="s">
        <v>68</v>
      </c>
      <c r="BG212" s="26" t="s">
        <v>68</v>
      </c>
      <c r="BH212" s="26" t="s">
        <v>160</v>
      </c>
      <c r="BI212" s="26">
        <v>1</v>
      </c>
      <c r="BJ212" s="26" t="s">
        <v>217</v>
      </c>
    </row>
    <row r="213" spans="36:62" x14ac:dyDescent="0.25">
      <c r="AJ213" s="26">
        <v>2174</v>
      </c>
      <c r="AK213" s="26">
        <v>1900219</v>
      </c>
      <c r="AL213" s="264">
        <v>43466.479861111111</v>
      </c>
      <c r="AM213" s="26" t="s">
        <v>481</v>
      </c>
      <c r="AN213" s="26" t="s">
        <v>63</v>
      </c>
      <c r="AO213" s="26" t="s">
        <v>156</v>
      </c>
      <c r="AP213" s="26" t="s">
        <v>159</v>
      </c>
      <c r="AQ213" s="26">
        <v>0</v>
      </c>
      <c r="AR213" s="26">
        <v>90</v>
      </c>
      <c r="AS213" s="26" t="s">
        <v>618</v>
      </c>
      <c r="AT213" s="26" t="s">
        <v>74</v>
      </c>
      <c r="AU213" s="26" t="s">
        <v>63</v>
      </c>
      <c r="AV213" s="26" t="s">
        <v>63</v>
      </c>
      <c r="AW213" s="26" t="s">
        <v>63</v>
      </c>
      <c r="AX213" s="26" t="s">
        <v>63</v>
      </c>
      <c r="AY213" s="26">
        <v>44.11759</v>
      </c>
      <c r="AZ213" s="26">
        <v>-102.935738</v>
      </c>
      <c r="BA213" s="26" t="s">
        <v>185</v>
      </c>
      <c r="BB213" s="26" t="s">
        <v>611</v>
      </c>
      <c r="BC213" s="26" t="s">
        <v>614</v>
      </c>
      <c r="BD213" s="26" t="s">
        <v>615</v>
      </c>
      <c r="BE213" s="26"/>
      <c r="BF213" s="26" t="s">
        <v>68</v>
      </c>
      <c r="BG213" s="26" t="s">
        <v>68</v>
      </c>
      <c r="BH213" s="26" t="s">
        <v>160</v>
      </c>
      <c r="BI213" s="26">
        <v>1</v>
      </c>
      <c r="BJ213" s="26" t="s">
        <v>217</v>
      </c>
    </row>
    <row r="214" spans="36:62" x14ac:dyDescent="0.25">
      <c r="AJ214" s="26">
        <v>2175</v>
      </c>
      <c r="AK214" s="26">
        <v>1900218</v>
      </c>
      <c r="AL214" s="264">
        <v>43466.238194444442</v>
      </c>
      <c r="AM214" s="26" t="s">
        <v>481</v>
      </c>
      <c r="AN214" s="26" t="s">
        <v>63</v>
      </c>
      <c r="AO214" s="26" t="s">
        <v>156</v>
      </c>
      <c r="AP214" s="26" t="s">
        <v>159</v>
      </c>
      <c r="AQ214" s="26">
        <v>0</v>
      </c>
      <c r="AR214" s="26">
        <v>90</v>
      </c>
      <c r="AS214" s="26" t="s">
        <v>188</v>
      </c>
      <c r="AT214" s="26" t="s">
        <v>74</v>
      </c>
      <c r="AU214" s="26" t="s">
        <v>63</v>
      </c>
      <c r="AV214" s="26" t="s">
        <v>63</v>
      </c>
      <c r="AW214" s="26" t="s">
        <v>63</v>
      </c>
      <c r="AX214" s="26" t="s">
        <v>63</v>
      </c>
      <c r="AY214" s="26">
        <v>44.103464000000002</v>
      </c>
      <c r="AZ214" s="26">
        <v>-102.563552999999</v>
      </c>
      <c r="BA214" s="26" t="s">
        <v>185</v>
      </c>
      <c r="BB214" s="26" t="s">
        <v>609</v>
      </c>
      <c r="BC214" s="26" t="s">
        <v>614</v>
      </c>
      <c r="BD214" s="26" t="s">
        <v>615</v>
      </c>
      <c r="BE214" s="26"/>
      <c r="BF214" s="26" t="s">
        <v>68</v>
      </c>
      <c r="BG214" s="26" t="s">
        <v>68</v>
      </c>
      <c r="BH214" s="26" t="s">
        <v>160</v>
      </c>
      <c r="BI214" s="26">
        <v>1</v>
      </c>
      <c r="BJ214" s="26" t="s">
        <v>217</v>
      </c>
    </row>
    <row r="215" spans="36:62" x14ac:dyDescent="0.25">
      <c r="AJ215" s="26">
        <v>2178</v>
      </c>
      <c r="AK215" s="26">
        <v>1900082</v>
      </c>
      <c r="AL215" s="264">
        <v>43471.727777777778</v>
      </c>
      <c r="AM215" s="26" t="s">
        <v>487</v>
      </c>
      <c r="AN215" s="26" t="s">
        <v>63</v>
      </c>
      <c r="AO215" s="26" t="s">
        <v>156</v>
      </c>
      <c r="AP215" s="26" t="s">
        <v>713</v>
      </c>
      <c r="AQ215" s="26">
        <v>0</v>
      </c>
      <c r="AR215" s="26">
        <v>73</v>
      </c>
      <c r="AS215" s="26" t="s">
        <v>628</v>
      </c>
      <c r="AT215" s="26" t="s">
        <v>71</v>
      </c>
      <c r="AU215" s="26" t="s">
        <v>63</v>
      </c>
      <c r="AV215" s="26" t="s">
        <v>63</v>
      </c>
      <c r="AW215" s="26" t="s">
        <v>63</v>
      </c>
      <c r="AX215" s="26" t="s">
        <v>63</v>
      </c>
      <c r="AY215" s="26">
        <v>43.288027</v>
      </c>
      <c r="AZ215" s="26">
        <v>-101.513780999999</v>
      </c>
      <c r="BA215" s="26" t="s">
        <v>158</v>
      </c>
      <c r="BB215" s="26" t="s">
        <v>157</v>
      </c>
      <c r="BC215" s="26" t="s">
        <v>708</v>
      </c>
      <c r="BD215" s="26" t="s">
        <v>154</v>
      </c>
      <c r="BE215" s="26"/>
      <c r="BF215" s="26" t="s">
        <v>68</v>
      </c>
      <c r="BG215" s="26" t="s">
        <v>68</v>
      </c>
      <c r="BH215" s="26" t="s">
        <v>175</v>
      </c>
      <c r="BI215" s="26">
        <v>1</v>
      </c>
      <c r="BJ215" s="26" t="s">
        <v>20</v>
      </c>
    </row>
    <row r="216" spans="36:62" x14ac:dyDescent="0.25">
      <c r="AJ216" s="26">
        <v>2179</v>
      </c>
      <c r="AK216" s="26">
        <v>1900399</v>
      </c>
      <c r="AL216" s="264">
        <v>43484.659722222219</v>
      </c>
      <c r="AM216" s="26" t="s">
        <v>481</v>
      </c>
      <c r="AN216" s="26" t="s">
        <v>63</v>
      </c>
      <c r="AO216" s="26" t="s">
        <v>156</v>
      </c>
      <c r="AP216" s="26" t="s">
        <v>648</v>
      </c>
      <c r="AQ216" s="26">
        <v>0</v>
      </c>
      <c r="AR216" s="26">
        <v>90</v>
      </c>
      <c r="AS216" s="26" t="s">
        <v>768</v>
      </c>
      <c r="AT216" s="26" t="s">
        <v>616</v>
      </c>
      <c r="AU216" s="26" t="s">
        <v>63</v>
      </c>
      <c r="AV216" s="26" t="s">
        <v>63</v>
      </c>
      <c r="AW216" s="26" t="s">
        <v>63</v>
      </c>
      <c r="AX216" s="26" t="s">
        <v>63</v>
      </c>
      <c r="AY216" s="26">
        <v>44.042357000000003</v>
      </c>
      <c r="AZ216" s="26">
        <v>-102.35224100000001</v>
      </c>
      <c r="BA216" s="26" t="s">
        <v>483</v>
      </c>
      <c r="BB216" s="26" t="s">
        <v>609</v>
      </c>
      <c r="BC216" s="26" t="s">
        <v>732</v>
      </c>
      <c r="BD216" s="26" t="s">
        <v>615</v>
      </c>
      <c r="BE216" s="26"/>
      <c r="BF216" s="26" t="s">
        <v>769</v>
      </c>
      <c r="BG216" s="26" t="s">
        <v>68</v>
      </c>
      <c r="BH216" s="26" t="s">
        <v>175</v>
      </c>
      <c r="BI216" s="26">
        <v>1</v>
      </c>
      <c r="BJ216" s="26" t="s">
        <v>217</v>
      </c>
    </row>
    <row r="217" spans="36:62" x14ac:dyDescent="0.25">
      <c r="AJ217" s="26">
        <v>2181</v>
      </c>
      <c r="AK217" s="26">
        <v>1900478</v>
      </c>
      <c r="AL217" s="264">
        <v>43480.736111111109</v>
      </c>
      <c r="AM217" s="26" t="s">
        <v>147</v>
      </c>
      <c r="AN217" s="26" t="s">
        <v>63</v>
      </c>
      <c r="AO217" s="26"/>
      <c r="AP217" s="26"/>
      <c r="AQ217" s="26">
        <v>-1</v>
      </c>
      <c r="AR217" s="26">
        <v>73</v>
      </c>
      <c r="AS217" s="26" t="s">
        <v>168</v>
      </c>
      <c r="AT217" s="26" t="s">
        <v>71</v>
      </c>
      <c r="AU217" s="26" t="s">
        <v>63</v>
      </c>
      <c r="AV217" s="26" t="s">
        <v>63</v>
      </c>
      <c r="AW217" s="26" t="s">
        <v>63</v>
      </c>
      <c r="AX217" s="26" t="s">
        <v>63</v>
      </c>
      <c r="AY217" s="26">
        <v>43.671061000000002</v>
      </c>
      <c r="AZ217" s="26">
        <v>-101.522982999999</v>
      </c>
      <c r="BA217" s="26" t="s">
        <v>185</v>
      </c>
      <c r="BB217" s="26" t="s">
        <v>157</v>
      </c>
      <c r="BC217" s="26" t="s">
        <v>167</v>
      </c>
      <c r="BD217" s="26" t="s">
        <v>154</v>
      </c>
      <c r="BE217" s="26"/>
      <c r="BF217" s="26" t="s">
        <v>99</v>
      </c>
      <c r="BG217" s="26" t="s">
        <v>167</v>
      </c>
      <c r="BH217" s="26" t="s">
        <v>99</v>
      </c>
      <c r="BI217" s="26">
        <v>1</v>
      </c>
      <c r="BJ217" s="26" t="s">
        <v>217</v>
      </c>
    </row>
    <row r="218" spans="36:62" x14ac:dyDescent="0.25">
      <c r="AJ218" s="26">
        <v>2182</v>
      </c>
      <c r="AK218" s="26">
        <v>1900485</v>
      </c>
      <c r="AL218" s="264">
        <v>43483.322916666664</v>
      </c>
      <c r="AM218" s="26" t="s">
        <v>147</v>
      </c>
      <c r="AN218" s="26" t="s">
        <v>63</v>
      </c>
      <c r="AO218" s="26" t="s">
        <v>156</v>
      </c>
      <c r="AP218" s="26" t="s">
        <v>159</v>
      </c>
      <c r="AQ218" s="26">
        <v>0</v>
      </c>
      <c r="AR218" s="26">
        <v>90</v>
      </c>
      <c r="AS218" s="26" t="s">
        <v>770</v>
      </c>
      <c r="AT218" s="26" t="s">
        <v>654</v>
      </c>
      <c r="AU218" s="26" t="s">
        <v>63</v>
      </c>
      <c r="AV218" s="26" t="s">
        <v>63</v>
      </c>
      <c r="AW218" s="26" t="s">
        <v>63</v>
      </c>
      <c r="AX218" s="26" t="s">
        <v>63</v>
      </c>
      <c r="AY218" s="26">
        <v>43.835948000000002</v>
      </c>
      <c r="AZ218" s="26">
        <v>-101.65455900000001</v>
      </c>
      <c r="BA218" s="26" t="s">
        <v>166</v>
      </c>
      <c r="BB218" s="26" t="s">
        <v>611</v>
      </c>
      <c r="BC218" s="26" t="s">
        <v>614</v>
      </c>
      <c r="BD218" s="26" t="s">
        <v>615</v>
      </c>
      <c r="BE218" s="26"/>
      <c r="BF218" s="26" t="s">
        <v>68</v>
      </c>
      <c r="BG218" s="26" t="s">
        <v>68</v>
      </c>
      <c r="BH218" s="26" t="s">
        <v>160</v>
      </c>
      <c r="BI218" s="26">
        <v>1</v>
      </c>
      <c r="BJ218" s="26" t="s">
        <v>217</v>
      </c>
    </row>
    <row r="219" spans="36:62" x14ac:dyDescent="0.25">
      <c r="AJ219" s="26">
        <v>2183</v>
      </c>
      <c r="AK219" s="26">
        <v>1900450</v>
      </c>
      <c r="AL219" s="264">
        <v>43481.680555555555</v>
      </c>
      <c r="AM219" s="26" t="s">
        <v>487</v>
      </c>
      <c r="AN219" s="26" t="s">
        <v>63</v>
      </c>
      <c r="AO219" s="26" t="s">
        <v>156</v>
      </c>
      <c r="AP219" s="26" t="s">
        <v>159</v>
      </c>
      <c r="AQ219" s="26">
        <v>0</v>
      </c>
      <c r="AR219" s="26">
        <v>18</v>
      </c>
      <c r="AS219" s="26" t="s">
        <v>634</v>
      </c>
      <c r="AT219" s="26" t="s">
        <v>639</v>
      </c>
      <c r="AU219" s="26" t="s">
        <v>63</v>
      </c>
      <c r="AV219" s="26" t="s">
        <v>63</v>
      </c>
      <c r="AW219" s="26" t="s">
        <v>63</v>
      </c>
      <c r="AX219" s="26" t="s">
        <v>63</v>
      </c>
      <c r="AY219" s="26">
        <v>43.215229999999899</v>
      </c>
      <c r="AZ219" s="26">
        <v>-101.512542999999</v>
      </c>
      <c r="BA219" s="26" t="s">
        <v>166</v>
      </c>
      <c r="BB219" s="26" t="s">
        <v>611</v>
      </c>
      <c r="BC219" s="26" t="s">
        <v>614</v>
      </c>
      <c r="BD219" s="26" t="s">
        <v>615</v>
      </c>
      <c r="BE219" s="26"/>
      <c r="BF219" s="26" t="s">
        <v>68</v>
      </c>
      <c r="BG219" s="26" t="s">
        <v>68</v>
      </c>
      <c r="BH219" s="26" t="s">
        <v>146</v>
      </c>
      <c r="BI219" s="26">
        <v>1</v>
      </c>
      <c r="BJ219" s="26" t="s">
        <v>217</v>
      </c>
    </row>
    <row r="220" spans="36:62" x14ac:dyDescent="0.25">
      <c r="AJ220" s="26">
        <v>2187</v>
      </c>
      <c r="AK220" s="26">
        <v>1900730</v>
      </c>
      <c r="AL220" s="264">
        <v>43490.465277777781</v>
      </c>
      <c r="AM220" s="26" t="s">
        <v>481</v>
      </c>
      <c r="AN220" s="26" t="s">
        <v>63</v>
      </c>
      <c r="AO220" s="26" t="s">
        <v>156</v>
      </c>
      <c r="AP220" s="26" t="s">
        <v>159</v>
      </c>
      <c r="AQ220" s="26">
        <v>0</v>
      </c>
      <c r="AR220" s="26">
        <v>90</v>
      </c>
      <c r="AS220" s="26" t="s">
        <v>668</v>
      </c>
      <c r="AT220" s="26" t="s">
        <v>654</v>
      </c>
      <c r="AU220" s="26" t="s">
        <v>63</v>
      </c>
      <c r="AV220" s="26" t="s">
        <v>63</v>
      </c>
      <c r="AW220" s="26" t="s">
        <v>63</v>
      </c>
      <c r="AX220" s="26" t="s">
        <v>63</v>
      </c>
      <c r="AY220" s="26">
        <v>44.103205000000003</v>
      </c>
      <c r="AZ220" s="26">
        <v>-102.562735</v>
      </c>
      <c r="BA220" s="26" t="s">
        <v>166</v>
      </c>
      <c r="BB220" s="26" t="s">
        <v>611</v>
      </c>
      <c r="BC220" s="26" t="s">
        <v>170</v>
      </c>
      <c r="BD220" s="26" t="s">
        <v>68</v>
      </c>
      <c r="BE220" s="26"/>
      <c r="BF220" s="26" t="s">
        <v>68</v>
      </c>
      <c r="BG220" s="26" t="s">
        <v>68</v>
      </c>
      <c r="BH220" s="26" t="s">
        <v>146</v>
      </c>
      <c r="BI220" s="26">
        <v>1</v>
      </c>
      <c r="BJ220" s="26" t="s">
        <v>217</v>
      </c>
    </row>
    <row r="221" spans="36:62" x14ac:dyDescent="0.25">
      <c r="AJ221" s="26">
        <v>2188</v>
      </c>
      <c r="AK221" s="26">
        <v>1900729</v>
      </c>
      <c r="AL221" s="264">
        <v>43490.38958333333</v>
      </c>
      <c r="AM221" s="26" t="s">
        <v>481</v>
      </c>
      <c r="AN221" s="26" t="s">
        <v>63</v>
      </c>
      <c r="AO221" s="26" t="s">
        <v>156</v>
      </c>
      <c r="AP221" s="26" t="s">
        <v>159</v>
      </c>
      <c r="AQ221" s="26">
        <v>0</v>
      </c>
      <c r="AR221" s="26">
        <v>90</v>
      </c>
      <c r="AS221" s="26" t="s">
        <v>739</v>
      </c>
      <c r="AT221" s="26" t="s">
        <v>654</v>
      </c>
      <c r="AU221" s="26" t="s">
        <v>63</v>
      </c>
      <c r="AV221" s="26" t="s">
        <v>63</v>
      </c>
      <c r="AW221" s="26" t="s">
        <v>63</v>
      </c>
      <c r="AX221" s="26" t="s">
        <v>63</v>
      </c>
      <c r="AY221" s="26">
        <v>44.103380999999899</v>
      </c>
      <c r="AZ221" s="26">
        <v>-102.532259999999</v>
      </c>
      <c r="BA221" s="26" t="s">
        <v>185</v>
      </c>
      <c r="BB221" s="26" t="s">
        <v>609</v>
      </c>
      <c r="BC221" s="26" t="s">
        <v>680</v>
      </c>
      <c r="BD221" s="26" t="s">
        <v>615</v>
      </c>
      <c r="BE221" s="26"/>
      <c r="BF221" s="26" t="s">
        <v>68</v>
      </c>
      <c r="BG221" s="26" t="s">
        <v>68</v>
      </c>
      <c r="BH221" s="26" t="s">
        <v>146</v>
      </c>
      <c r="BI221" s="26">
        <v>1</v>
      </c>
      <c r="BJ221" s="26" t="s">
        <v>217</v>
      </c>
    </row>
    <row r="222" spans="36:62" x14ac:dyDescent="0.25">
      <c r="AJ222" s="26">
        <v>2189</v>
      </c>
      <c r="AK222" s="26">
        <v>1900728</v>
      </c>
      <c r="AL222" s="264">
        <v>43490.342361111114</v>
      </c>
      <c r="AM222" s="26" t="s">
        <v>481</v>
      </c>
      <c r="AN222" s="26" t="s">
        <v>63</v>
      </c>
      <c r="AO222" s="26" t="s">
        <v>156</v>
      </c>
      <c r="AP222" s="26" t="s">
        <v>159</v>
      </c>
      <c r="AQ222" s="26">
        <v>0</v>
      </c>
      <c r="AR222" s="26">
        <v>90</v>
      </c>
      <c r="AS222" s="26" t="s">
        <v>638</v>
      </c>
      <c r="AT222" s="26" t="s">
        <v>654</v>
      </c>
      <c r="AU222" s="26" t="s">
        <v>63</v>
      </c>
      <c r="AV222" s="26" t="s">
        <v>63</v>
      </c>
      <c r="AW222" s="26" t="s">
        <v>63</v>
      </c>
      <c r="AX222" s="26" t="s">
        <v>63</v>
      </c>
      <c r="AY222" s="26">
        <v>43.986885000000001</v>
      </c>
      <c r="AZ222" s="26">
        <v>-102.234054</v>
      </c>
      <c r="BA222" s="26" t="s">
        <v>166</v>
      </c>
      <c r="BB222" s="26" t="s">
        <v>609</v>
      </c>
      <c r="BC222" s="26" t="s">
        <v>680</v>
      </c>
      <c r="BD222" s="26" t="s">
        <v>68</v>
      </c>
      <c r="BE222" s="26"/>
      <c r="BF222" s="26" t="s">
        <v>675</v>
      </c>
      <c r="BG222" s="26" t="s">
        <v>68</v>
      </c>
      <c r="BH222" s="26" t="s">
        <v>146</v>
      </c>
      <c r="BI222" s="26">
        <v>1</v>
      </c>
      <c r="BJ222" s="26" t="s">
        <v>217</v>
      </c>
    </row>
    <row r="223" spans="36:62" x14ac:dyDescent="0.25">
      <c r="AJ223" s="26">
        <v>2191</v>
      </c>
      <c r="AK223" s="26">
        <v>1817931</v>
      </c>
      <c r="AL223" s="264">
        <v>43465.433333333334</v>
      </c>
      <c r="AM223" s="26" t="s">
        <v>147</v>
      </c>
      <c r="AN223" s="26" t="s">
        <v>63</v>
      </c>
      <c r="AO223" s="26" t="s">
        <v>156</v>
      </c>
      <c r="AP223" s="26" t="s">
        <v>159</v>
      </c>
      <c r="AQ223" s="26">
        <v>0</v>
      </c>
      <c r="AR223" s="26">
        <v>90</v>
      </c>
      <c r="AS223" s="26" t="s">
        <v>628</v>
      </c>
      <c r="AT223" s="26" t="s">
        <v>654</v>
      </c>
      <c r="AU223" s="26" t="s">
        <v>63</v>
      </c>
      <c r="AV223" s="26" t="s">
        <v>63</v>
      </c>
      <c r="AW223" s="26" t="s">
        <v>63</v>
      </c>
      <c r="AX223" s="26" t="s">
        <v>63</v>
      </c>
      <c r="AY223" s="26">
        <v>43.872712</v>
      </c>
      <c r="AZ223" s="26">
        <v>-101.972617</v>
      </c>
      <c r="BA223" s="26" t="s">
        <v>483</v>
      </c>
      <c r="BB223" s="26" t="s">
        <v>611</v>
      </c>
      <c r="BC223" s="26" t="s">
        <v>759</v>
      </c>
      <c r="BD223" s="26" t="s">
        <v>615</v>
      </c>
      <c r="BE223" s="26"/>
      <c r="BF223" s="26" t="s">
        <v>68</v>
      </c>
      <c r="BG223" s="26" t="s">
        <v>209</v>
      </c>
      <c r="BH223" s="26" t="s">
        <v>175</v>
      </c>
      <c r="BI223" s="26">
        <v>1</v>
      </c>
      <c r="BJ223" s="26" t="s">
        <v>21</v>
      </c>
    </row>
    <row r="224" spans="36:62" x14ac:dyDescent="0.25">
      <c r="AJ224" s="26">
        <v>2196</v>
      </c>
      <c r="AK224" s="26">
        <v>1900961</v>
      </c>
      <c r="AL224" s="264">
        <v>43498.736111111109</v>
      </c>
      <c r="AM224" s="26" t="s">
        <v>481</v>
      </c>
      <c r="AN224" s="26" t="s">
        <v>63</v>
      </c>
      <c r="AO224" s="26"/>
      <c r="AP224" s="26"/>
      <c r="AQ224" s="26">
        <v>-1</v>
      </c>
      <c r="AR224" s="26">
        <v>90</v>
      </c>
      <c r="AS224" s="26" t="s">
        <v>168</v>
      </c>
      <c r="AT224" s="26" t="s">
        <v>74</v>
      </c>
      <c r="AU224" s="26" t="s">
        <v>63</v>
      </c>
      <c r="AV224" s="26" t="s">
        <v>63</v>
      </c>
      <c r="AW224" s="26" t="s">
        <v>63</v>
      </c>
      <c r="AX224" s="26" t="s">
        <v>63</v>
      </c>
      <c r="AY224" s="26">
        <v>44.065314000000001</v>
      </c>
      <c r="AZ224" s="26">
        <v>-102.447433</v>
      </c>
      <c r="BA224" s="26" t="s">
        <v>166</v>
      </c>
      <c r="BB224" s="26" t="s">
        <v>609</v>
      </c>
      <c r="BC224" s="26" t="s">
        <v>167</v>
      </c>
      <c r="BD224" s="26" t="s">
        <v>154</v>
      </c>
      <c r="BE224" s="26"/>
      <c r="BF224" s="26" t="s">
        <v>99</v>
      </c>
      <c r="BG224" s="26" t="s">
        <v>167</v>
      </c>
      <c r="BH224" s="26" t="s">
        <v>99</v>
      </c>
      <c r="BI224" s="26">
        <v>1</v>
      </c>
      <c r="BJ224" s="26" t="s">
        <v>217</v>
      </c>
    </row>
    <row r="225" spans="36:62" x14ac:dyDescent="0.25">
      <c r="AJ225" s="26">
        <v>2197</v>
      </c>
      <c r="AK225" s="26">
        <v>1900962</v>
      </c>
      <c r="AL225" s="264">
        <v>43498.736111111109</v>
      </c>
      <c r="AM225" s="26" t="s">
        <v>481</v>
      </c>
      <c r="AN225" s="26" t="s">
        <v>63</v>
      </c>
      <c r="AO225" s="26"/>
      <c r="AP225" s="26"/>
      <c r="AQ225" s="26">
        <v>-1</v>
      </c>
      <c r="AR225" s="26">
        <v>90</v>
      </c>
      <c r="AS225" s="26" t="s">
        <v>168</v>
      </c>
      <c r="AT225" s="26" t="s">
        <v>74</v>
      </c>
      <c r="AU225" s="26" t="s">
        <v>63</v>
      </c>
      <c r="AV225" s="26" t="s">
        <v>63</v>
      </c>
      <c r="AW225" s="26" t="s">
        <v>63</v>
      </c>
      <c r="AX225" s="26" t="s">
        <v>63</v>
      </c>
      <c r="AY225" s="26">
        <v>44.065314000000001</v>
      </c>
      <c r="AZ225" s="26">
        <v>-102.447433</v>
      </c>
      <c r="BA225" s="26" t="s">
        <v>485</v>
      </c>
      <c r="BB225" s="26" t="s">
        <v>609</v>
      </c>
      <c r="BC225" s="26" t="s">
        <v>167</v>
      </c>
      <c r="BD225" s="26" t="s">
        <v>154</v>
      </c>
      <c r="BE225" s="26"/>
      <c r="BF225" s="26" t="s">
        <v>99</v>
      </c>
      <c r="BG225" s="26" t="s">
        <v>167</v>
      </c>
      <c r="BH225" s="26" t="s">
        <v>99</v>
      </c>
      <c r="BI225" s="26">
        <v>1</v>
      </c>
      <c r="BJ225" s="26" t="s">
        <v>217</v>
      </c>
    </row>
    <row r="226" spans="36:62" x14ac:dyDescent="0.25">
      <c r="AJ226" s="26">
        <v>2199</v>
      </c>
      <c r="AK226" s="26">
        <v>1901015</v>
      </c>
      <c r="AL226" s="264">
        <v>43466.657638888886</v>
      </c>
      <c r="AM226" s="26" t="s">
        <v>481</v>
      </c>
      <c r="AN226" s="26" t="s">
        <v>63</v>
      </c>
      <c r="AO226" s="26" t="s">
        <v>156</v>
      </c>
      <c r="AP226" s="26" t="s">
        <v>627</v>
      </c>
      <c r="AQ226" s="26">
        <v>0</v>
      </c>
      <c r="AR226" s="26">
        <v>90</v>
      </c>
      <c r="AS226" s="26" t="s">
        <v>766</v>
      </c>
      <c r="AT226" s="26" t="s">
        <v>654</v>
      </c>
      <c r="AU226" s="26" t="s">
        <v>63</v>
      </c>
      <c r="AV226" s="26" t="s">
        <v>63</v>
      </c>
      <c r="AW226" s="26" t="s">
        <v>63</v>
      </c>
      <c r="AX226" s="26" t="s">
        <v>63</v>
      </c>
      <c r="AY226" s="26">
        <v>44.024560000000001</v>
      </c>
      <c r="AZ226" s="26">
        <v>-102.314858999999</v>
      </c>
      <c r="BA226" s="26" t="s">
        <v>493</v>
      </c>
      <c r="BB226" s="26" t="s">
        <v>609</v>
      </c>
      <c r="BC226" s="26" t="s">
        <v>614</v>
      </c>
      <c r="BD226" s="26" t="s">
        <v>615</v>
      </c>
      <c r="BE226" s="26"/>
      <c r="BF226" s="26" t="s">
        <v>68</v>
      </c>
      <c r="BG226" s="26" t="s">
        <v>771</v>
      </c>
      <c r="BH226" s="26" t="s">
        <v>772</v>
      </c>
      <c r="BI226" s="26">
        <v>1</v>
      </c>
      <c r="BJ226" s="26" t="s">
        <v>18</v>
      </c>
    </row>
    <row r="227" spans="36:62" x14ac:dyDescent="0.25">
      <c r="AJ227" s="26">
        <v>2200</v>
      </c>
      <c r="AK227" s="26">
        <v>1901287</v>
      </c>
      <c r="AL227" s="264">
        <v>43496.75</v>
      </c>
      <c r="AM227" s="26" t="s">
        <v>481</v>
      </c>
      <c r="AN227" s="26" t="s">
        <v>63</v>
      </c>
      <c r="AO227" s="26" t="s">
        <v>156</v>
      </c>
      <c r="AP227" s="26" t="s">
        <v>726</v>
      </c>
      <c r="AQ227" s="26">
        <v>0</v>
      </c>
      <c r="AR227" s="26">
        <v>90</v>
      </c>
      <c r="AS227" s="26" t="s">
        <v>628</v>
      </c>
      <c r="AT227" s="26" t="s">
        <v>71</v>
      </c>
      <c r="AU227" s="26" t="s">
        <v>63</v>
      </c>
      <c r="AV227" s="26" t="s">
        <v>63</v>
      </c>
      <c r="AW227" s="26" t="s">
        <v>63</v>
      </c>
      <c r="AX227" s="26" t="s">
        <v>63</v>
      </c>
      <c r="AY227" s="26">
        <v>44.100518999999899</v>
      </c>
      <c r="AZ227" s="26">
        <v>-103.151387</v>
      </c>
      <c r="BA227" s="26" t="s">
        <v>493</v>
      </c>
      <c r="BB227" s="26" t="s">
        <v>165</v>
      </c>
      <c r="BC227" s="26" t="s">
        <v>727</v>
      </c>
      <c r="BD227" s="26" t="s">
        <v>68</v>
      </c>
      <c r="BE227" s="26"/>
      <c r="BF227" s="26" t="s">
        <v>68</v>
      </c>
      <c r="BG227" s="26" t="s">
        <v>68</v>
      </c>
      <c r="BH227" s="26" t="s">
        <v>175</v>
      </c>
      <c r="BI227" s="26">
        <v>1</v>
      </c>
      <c r="BJ227" s="26" t="s">
        <v>217</v>
      </c>
    </row>
    <row r="228" spans="36:62" x14ac:dyDescent="0.25">
      <c r="AJ228" s="26">
        <v>2202</v>
      </c>
      <c r="AK228" s="26">
        <v>1901344</v>
      </c>
      <c r="AL228" s="264">
        <v>43505.794444444444</v>
      </c>
      <c r="AM228" s="26" t="s">
        <v>481</v>
      </c>
      <c r="AN228" s="26" t="s">
        <v>63</v>
      </c>
      <c r="AO228" s="26"/>
      <c r="AP228" s="26"/>
      <c r="AQ228" s="26">
        <v>-1</v>
      </c>
      <c r="AR228" s="26">
        <v>90</v>
      </c>
      <c r="AS228" s="26" t="s">
        <v>168</v>
      </c>
      <c r="AT228" s="26" t="s">
        <v>71</v>
      </c>
      <c r="AU228" s="26" t="s">
        <v>63</v>
      </c>
      <c r="AV228" s="26" t="s">
        <v>63</v>
      </c>
      <c r="AW228" s="26" t="s">
        <v>63</v>
      </c>
      <c r="AX228" s="26" t="s">
        <v>63</v>
      </c>
      <c r="AY228" s="26">
        <v>43.987492000000003</v>
      </c>
      <c r="AZ228" s="26">
        <v>-102.246386999999</v>
      </c>
      <c r="BA228" s="26" t="s">
        <v>185</v>
      </c>
      <c r="BB228" s="26" t="s">
        <v>609</v>
      </c>
      <c r="BC228" s="26" t="s">
        <v>167</v>
      </c>
      <c r="BD228" s="26" t="s">
        <v>154</v>
      </c>
      <c r="BE228" s="26"/>
      <c r="BF228" s="26" t="s">
        <v>99</v>
      </c>
      <c r="BG228" s="26" t="s">
        <v>167</v>
      </c>
      <c r="BH228" s="26" t="s">
        <v>99</v>
      </c>
      <c r="BI228" s="26">
        <v>1</v>
      </c>
      <c r="BJ228" s="26" t="s">
        <v>217</v>
      </c>
    </row>
    <row r="229" spans="36:62" x14ac:dyDescent="0.25">
      <c r="AJ229" s="26">
        <v>2205</v>
      </c>
      <c r="AK229" s="26">
        <v>1901630</v>
      </c>
      <c r="AL229" s="264">
        <v>43502.364583333336</v>
      </c>
      <c r="AM229" s="26" t="s">
        <v>481</v>
      </c>
      <c r="AN229" s="26" t="s">
        <v>63</v>
      </c>
      <c r="AO229" s="26" t="s">
        <v>156</v>
      </c>
      <c r="AP229" s="26" t="s">
        <v>159</v>
      </c>
      <c r="AQ229" s="26">
        <v>0</v>
      </c>
      <c r="AR229" s="26">
        <v>90</v>
      </c>
      <c r="AS229" s="26" t="s">
        <v>634</v>
      </c>
      <c r="AT229" s="26" t="s">
        <v>74</v>
      </c>
      <c r="AU229" s="26" t="s">
        <v>63</v>
      </c>
      <c r="AV229" s="26" t="s">
        <v>63</v>
      </c>
      <c r="AW229" s="26" t="s">
        <v>63</v>
      </c>
      <c r="AX229" s="26" t="s">
        <v>63</v>
      </c>
      <c r="AY229" s="26">
        <v>44.109976000000003</v>
      </c>
      <c r="AZ229" s="26">
        <v>-103.126823</v>
      </c>
      <c r="BA229" s="26" t="s">
        <v>158</v>
      </c>
      <c r="BB229" s="26" t="s">
        <v>609</v>
      </c>
      <c r="BC229" s="26" t="s">
        <v>614</v>
      </c>
      <c r="BD229" s="26" t="s">
        <v>615</v>
      </c>
      <c r="BE229" s="26"/>
      <c r="BF229" s="26" t="s">
        <v>68</v>
      </c>
      <c r="BG229" s="26" t="s">
        <v>68</v>
      </c>
      <c r="BH229" s="26" t="s">
        <v>146</v>
      </c>
      <c r="BI229" s="26">
        <v>1</v>
      </c>
      <c r="BJ229" s="26" t="s">
        <v>217</v>
      </c>
    </row>
    <row r="230" spans="36:62" x14ac:dyDescent="0.25">
      <c r="AJ230" s="26">
        <v>2207</v>
      </c>
      <c r="AK230" s="26">
        <v>1901857</v>
      </c>
      <c r="AL230" s="264">
        <v>43517.406944444447</v>
      </c>
      <c r="AM230" s="26" t="s">
        <v>147</v>
      </c>
      <c r="AN230" s="26" t="s">
        <v>63</v>
      </c>
      <c r="AO230" s="26"/>
      <c r="AP230" s="26"/>
      <c r="AQ230" s="26">
        <v>-1</v>
      </c>
      <c r="AR230" s="26">
        <v>90</v>
      </c>
      <c r="AS230" s="26" t="s">
        <v>168</v>
      </c>
      <c r="AT230" s="26" t="s">
        <v>613</v>
      </c>
      <c r="AU230" s="26" t="s">
        <v>63</v>
      </c>
      <c r="AV230" s="26" t="s">
        <v>63</v>
      </c>
      <c r="AW230" s="26" t="s">
        <v>63</v>
      </c>
      <c r="AX230" s="26" t="s">
        <v>63</v>
      </c>
      <c r="AY230" s="26">
        <v>43.839136000000003</v>
      </c>
      <c r="AZ230" s="26">
        <v>-101.53019</v>
      </c>
      <c r="BA230" s="26" t="s">
        <v>491</v>
      </c>
      <c r="BB230" s="26" t="s">
        <v>609</v>
      </c>
      <c r="BC230" s="26" t="s">
        <v>167</v>
      </c>
      <c r="BD230" s="26" t="s">
        <v>154</v>
      </c>
      <c r="BE230" s="26"/>
      <c r="BF230" s="26" t="s">
        <v>99</v>
      </c>
      <c r="BG230" s="26" t="s">
        <v>167</v>
      </c>
      <c r="BH230" s="26" t="s">
        <v>99</v>
      </c>
      <c r="BI230" s="26">
        <v>1</v>
      </c>
      <c r="BJ230" s="26" t="s">
        <v>217</v>
      </c>
    </row>
    <row r="231" spans="36:62" x14ac:dyDescent="0.25">
      <c r="AJ231" s="26">
        <v>2208</v>
      </c>
      <c r="AK231" s="26">
        <v>1901858</v>
      </c>
      <c r="AL231" s="264">
        <v>43514.546527777777</v>
      </c>
      <c r="AM231" s="26" t="s">
        <v>147</v>
      </c>
      <c r="AN231" s="26" t="s">
        <v>63</v>
      </c>
      <c r="AO231" s="26"/>
      <c r="AP231" s="26"/>
      <c r="AQ231" s="26">
        <v>-1</v>
      </c>
      <c r="AR231" s="26">
        <v>90</v>
      </c>
      <c r="AS231" s="26" t="s">
        <v>168</v>
      </c>
      <c r="AT231" s="26" t="s">
        <v>71</v>
      </c>
      <c r="AU231" s="26" t="s">
        <v>63</v>
      </c>
      <c r="AV231" s="26" t="s">
        <v>63</v>
      </c>
      <c r="AW231" s="26" t="s">
        <v>63</v>
      </c>
      <c r="AX231" s="26" t="s">
        <v>63</v>
      </c>
      <c r="AY231" s="26">
        <v>43.8373729999999</v>
      </c>
      <c r="AZ231" s="26">
        <v>-101.534825999999</v>
      </c>
      <c r="BA231" s="26" t="s">
        <v>166</v>
      </c>
      <c r="BB231" s="26" t="s">
        <v>611</v>
      </c>
      <c r="BC231" s="26" t="s">
        <v>167</v>
      </c>
      <c r="BD231" s="26" t="s">
        <v>154</v>
      </c>
      <c r="BE231" s="26"/>
      <c r="BF231" s="26" t="s">
        <v>99</v>
      </c>
      <c r="BG231" s="26" t="s">
        <v>167</v>
      </c>
      <c r="BH231" s="26" t="s">
        <v>99</v>
      </c>
      <c r="BI231" s="26">
        <v>1</v>
      </c>
      <c r="BJ231" s="26" t="s">
        <v>217</v>
      </c>
    </row>
    <row r="232" spans="36:62" x14ac:dyDescent="0.25">
      <c r="AJ232" s="26">
        <v>2209</v>
      </c>
      <c r="AK232" s="26">
        <v>1901203</v>
      </c>
      <c r="AL232" s="264">
        <v>43503.197222222225</v>
      </c>
      <c r="AM232" s="26" t="s">
        <v>481</v>
      </c>
      <c r="AN232" s="26" t="s">
        <v>63</v>
      </c>
      <c r="AO232" s="26"/>
      <c r="AP232" s="26" t="s">
        <v>159</v>
      </c>
      <c r="AQ232" s="26">
        <v>0</v>
      </c>
      <c r="AR232" s="26">
        <v>90</v>
      </c>
      <c r="AS232" s="26" t="s">
        <v>638</v>
      </c>
      <c r="AT232" s="26" t="s">
        <v>74</v>
      </c>
      <c r="AU232" s="26" t="s">
        <v>63</v>
      </c>
      <c r="AV232" s="26" t="s">
        <v>63</v>
      </c>
      <c r="AW232" s="26" t="s">
        <v>63</v>
      </c>
      <c r="AX232" s="26" t="s">
        <v>63</v>
      </c>
      <c r="AY232" s="26">
        <v>44.100766999999898</v>
      </c>
      <c r="AZ232" s="26">
        <v>-103.150650999999</v>
      </c>
      <c r="BA232" s="26" t="s">
        <v>166</v>
      </c>
      <c r="BB232" s="26" t="s">
        <v>609</v>
      </c>
      <c r="BC232" s="26" t="s">
        <v>534</v>
      </c>
      <c r="BD232" s="26" t="s">
        <v>534</v>
      </c>
      <c r="BE232" s="26"/>
      <c r="BF232" s="26" t="s">
        <v>534</v>
      </c>
      <c r="BG232" s="26" t="s">
        <v>534</v>
      </c>
      <c r="BH232" s="26" t="s">
        <v>146</v>
      </c>
      <c r="BI232" s="26">
        <v>1</v>
      </c>
      <c r="BJ232" s="26" t="s">
        <v>217</v>
      </c>
    </row>
    <row r="233" spans="36:62" x14ac:dyDescent="0.25">
      <c r="AJ233" s="26">
        <v>2213</v>
      </c>
      <c r="AK233" s="26">
        <v>1901923</v>
      </c>
      <c r="AL233" s="264">
        <v>43515.229166666664</v>
      </c>
      <c r="AM233" s="26" t="s">
        <v>481</v>
      </c>
      <c r="AN233" s="26" t="s">
        <v>63</v>
      </c>
      <c r="AO233" s="26" t="s">
        <v>156</v>
      </c>
      <c r="AP233" s="26" t="s">
        <v>159</v>
      </c>
      <c r="AQ233" s="26">
        <v>0</v>
      </c>
      <c r="AR233" s="26">
        <v>90</v>
      </c>
      <c r="AS233" s="26" t="s">
        <v>707</v>
      </c>
      <c r="AT233" s="26" t="s">
        <v>71</v>
      </c>
      <c r="AU233" s="26" t="s">
        <v>63</v>
      </c>
      <c r="AV233" s="26" t="s">
        <v>63</v>
      </c>
      <c r="AW233" s="26" t="s">
        <v>63</v>
      </c>
      <c r="AX233" s="26" t="s">
        <v>63</v>
      </c>
      <c r="AY233" s="26">
        <v>44.0802049999999</v>
      </c>
      <c r="AZ233" s="26">
        <v>-102.479865</v>
      </c>
      <c r="BA233" s="26" t="s">
        <v>498</v>
      </c>
      <c r="BB233" s="26" t="s">
        <v>611</v>
      </c>
      <c r="BC233" s="26" t="s">
        <v>68</v>
      </c>
      <c r="BD233" s="26" t="s">
        <v>68</v>
      </c>
      <c r="BE233" s="26"/>
      <c r="BF233" s="26" t="s">
        <v>68</v>
      </c>
      <c r="BG233" s="26" t="s">
        <v>68</v>
      </c>
      <c r="BH233" s="26" t="s">
        <v>146</v>
      </c>
      <c r="BI233" s="26">
        <v>1</v>
      </c>
      <c r="BJ233" s="26" t="s">
        <v>217</v>
      </c>
    </row>
    <row r="234" spans="36:62" x14ac:dyDescent="0.25">
      <c r="AJ234" s="26">
        <v>2214</v>
      </c>
      <c r="AK234" s="26">
        <v>1901933</v>
      </c>
      <c r="AL234" s="264">
        <v>43518.326388888891</v>
      </c>
      <c r="AM234" s="26" t="s">
        <v>481</v>
      </c>
      <c r="AN234" s="26" t="s">
        <v>63</v>
      </c>
      <c r="AO234" s="26" t="s">
        <v>156</v>
      </c>
      <c r="AP234" s="26" t="s">
        <v>159</v>
      </c>
      <c r="AQ234" s="26">
        <v>0</v>
      </c>
      <c r="AR234" s="26">
        <v>90</v>
      </c>
      <c r="AS234" s="26" t="s">
        <v>634</v>
      </c>
      <c r="AT234" s="26" t="s">
        <v>613</v>
      </c>
      <c r="AU234" s="26" t="s">
        <v>63</v>
      </c>
      <c r="AV234" s="26" t="s">
        <v>63</v>
      </c>
      <c r="AW234" s="26" t="s">
        <v>63</v>
      </c>
      <c r="AX234" s="26" t="s">
        <v>63</v>
      </c>
      <c r="AY234" s="26">
        <v>44.099688</v>
      </c>
      <c r="AZ234" s="26">
        <v>-103.164359</v>
      </c>
      <c r="BA234" s="26" t="s">
        <v>166</v>
      </c>
      <c r="BB234" s="26" t="s">
        <v>609</v>
      </c>
      <c r="BC234" s="26" t="s">
        <v>162</v>
      </c>
      <c r="BD234" s="26" t="s">
        <v>615</v>
      </c>
      <c r="BE234" s="26"/>
      <c r="BF234" s="26" t="s">
        <v>68</v>
      </c>
      <c r="BG234" s="26" t="s">
        <v>68</v>
      </c>
      <c r="BH234" s="26" t="s">
        <v>146</v>
      </c>
      <c r="BI234" s="26">
        <v>1</v>
      </c>
      <c r="BJ234" s="26" t="s">
        <v>217</v>
      </c>
    </row>
    <row r="235" spans="36:62" x14ac:dyDescent="0.25">
      <c r="AJ235" s="26">
        <v>2219</v>
      </c>
      <c r="AK235" s="26">
        <v>1902206</v>
      </c>
      <c r="AL235" s="264">
        <v>43525.351388888892</v>
      </c>
      <c r="AM235" s="26" t="s">
        <v>481</v>
      </c>
      <c r="AN235" s="26" t="s">
        <v>63</v>
      </c>
      <c r="AO235" s="26" t="s">
        <v>156</v>
      </c>
      <c r="AP235" s="26" t="s">
        <v>159</v>
      </c>
      <c r="AQ235" s="26">
        <v>0</v>
      </c>
      <c r="AR235" s="26">
        <v>90</v>
      </c>
      <c r="AS235" s="26" t="s">
        <v>188</v>
      </c>
      <c r="AT235" s="26" t="s">
        <v>613</v>
      </c>
      <c r="AU235" s="26" t="s">
        <v>63</v>
      </c>
      <c r="AV235" s="26" t="s">
        <v>63</v>
      </c>
      <c r="AW235" s="26" t="s">
        <v>63</v>
      </c>
      <c r="AX235" s="26" t="s">
        <v>63</v>
      </c>
      <c r="AY235" s="26">
        <v>44.103175999999898</v>
      </c>
      <c r="AZ235" s="26">
        <v>-102.544850999999</v>
      </c>
      <c r="BA235" s="26" t="s">
        <v>185</v>
      </c>
      <c r="BB235" s="26" t="s">
        <v>611</v>
      </c>
      <c r="BC235" s="26" t="s">
        <v>614</v>
      </c>
      <c r="BD235" s="26" t="s">
        <v>615</v>
      </c>
      <c r="BE235" s="26"/>
      <c r="BF235" s="26" t="s">
        <v>68</v>
      </c>
      <c r="BG235" s="26" t="s">
        <v>68</v>
      </c>
      <c r="BH235" s="26" t="s">
        <v>160</v>
      </c>
      <c r="BI235" s="26">
        <v>1</v>
      </c>
      <c r="BJ235" s="26" t="s">
        <v>217</v>
      </c>
    </row>
    <row r="236" spans="36:62" x14ac:dyDescent="0.25">
      <c r="AJ236" s="26">
        <v>2222</v>
      </c>
      <c r="AK236" s="26">
        <v>1902498</v>
      </c>
      <c r="AL236" s="264">
        <v>43525.334027777775</v>
      </c>
      <c r="AM236" s="26" t="s">
        <v>481</v>
      </c>
      <c r="AN236" s="26" t="s">
        <v>63</v>
      </c>
      <c r="AO236" s="26" t="s">
        <v>156</v>
      </c>
      <c r="AP236" s="26" t="s">
        <v>159</v>
      </c>
      <c r="AQ236" s="26">
        <v>0</v>
      </c>
      <c r="AR236" s="26">
        <v>90</v>
      </c>
      <c r="AS236" s="26" t="s">
        <v>635</v>
      </c>
      <c r="AT236" s="26" t="s">
        <v>679</v>
      </c>
      <c r="AU236" s="26" t="s">
        <v>63</v>
      </c>
      <c r="AV236" s="26" t="s">
        <v>63</v>
      </c>
      <c r="AW236" s="26" t="s">
        <v>63</v>
      </c>
      <c r="AX236" s="26" t="s">
        <v>63</v>
      </c>
      <c r="AY236" s="26">
        <v>43.985551999999899</v>
      </c>
      <c r="AZ236" s="26">
        <v>-102.20828</v>
      </c>
      <c r="BA236" s="26" t="s">
        <v>185</v>
      </c>
      <c r="BB236" s="26" t="s">
        <v>611</v>
      </c>
      <c r="BC236" s="26" t="s">
        <v>614</v>
      </c>
      <c r="BD236" s="26" t="s">
        <v>615</v>
      </c>
      <c r="BE236" s="26"/>
      <c r="BF236" s="26" t="s">
        <v>68</v>
      </c>
      <c r="BG236" s="26" t="s">
        <v>68</v>
      </c>
      <c r="BH236" s="26" t="s">
        <v>160</v>
      </c>
      <c r="BI236" s="26">
        <v>1</v>
      </c>
      <c r="BJ236" s="26" t="s">
        <v>217</v>
      </c>
    </row>
    <row r="237" spans="36:62" x14ac:dyDescent="0.25">
      <c r="AJ237" s="26">
        <v>2223</v>
      </c>
      <c r="AK237" s="26">
        <v>1902757</v>
      </c>
      <c r="AL237" s="264">
        <v>43533.527083333334</v>
      </c>
      <c r="AM237" s="26" t="s">
        <v>481</v>
      </c>
      <c r="AN237" s="26" t="s">
        <v>63</v>
      </c>
      <c r="AO237" s="26" t="s">
        <v>156</v>
      </c>
      <c r="AP237" s="26" t="s">
        <v>159</v>
      </c>
      <c r="AQ237" s="26">
        <v>0</v>
      </c>
      <c r="AR237" s="26">
        <v>90</v>
      </c>
      <c r="AS237" s="26" t="s">
        <v>773</v>
      </c>
      <c r="AT237" s="26" t="s">
        <v>74</v>
      </c>
      <c r="AU237" s="26" t="s">
        <v>69</v>
      </c>
      <c r="AV237" s="26" t="s">
        <v>63</v>
      </c>
      <c r="AW237" s="26" t="s">
        <v>63</v>
      </c>
      <c r="AX237" s="26" t="s">
        <v>63</v>
      </c>
      <c r="AY237" s="26">
        <v>44.066924999999898</v>
      </c>
      <c r="AZ237" s="26">
        <v>-102.457781999999</v>
      </c>
      <c r="BA237" s="26" t="s">
        <v>208</v>
      </c>
      <c r="BB237" s="26" t="s">
        <v>611</v>
      </c>
      <c r="BC237" s="26" t="s">
        <v>640</v>
      </c>
      <c r="BD237" s="26" t="s">
        <v>615</v>
      </c>
      <c r="BE237" s="26" t="s">
        <v>677</v>
      </c>
      <c r="BF237" s="26" t="s">
        <v>68</v>
      </c>
      <c r="BG237" s="26" t="s">
        <v>68</v>
      </c>
      <c r="BH237" s="26" t="s">
        <v>146</v>
      </c>
      <c r="BI237" s="26">
        <v>1</v>
      </c>
      <c r="BJ237" s="26" t="s">
        <v>217</v>
      </c>
    </row>
    <row r="238" spans="36:62" x14ac:dyDescent="0.25">
      <c r="AJ238" s="26">
        <v>2224</v>
      </c>
      <c r="AK238" s="26">
        <v>1902760</v>
      </c>
      <c r="AL238" s="264">
        <v>43519.81527777778</v>
      </c>
      <c r="AM238" s="26" t="s">
        <v>481</v>
      </c>
      <c r="AN238" s="26" t="s">
        <v>63</v>
      </c>
      <c r="AO238" s="26" t="s">
        <v>156</v>
      </c>
      <c r="AP238" s="26" t="s">
        <v>159</v>
      </c>
      <c r="AQ238" s="26">
        <v>0</v>
      </c>
      <c r="AR238" s="26">
        <v>90</v>
      </c>
      <c r="AS238" s="26" t="s">
        <v>201</v>
      </c>
      <c r="AT238" s="26" t="s">
        <v>658</v>
      </c>
      <c r="AU238" s="26" t="s">
        <v>63</v>
      </c>
      <c r="AV238" s="26" t="s">
        <v>63</v>
      </c>
      <c r="AW238" s="26" t="s">
        <v>63</v>
      </c>
      <c r="AX238" s="26" t="s">
        <v>63</v>
      </c>
      <c r="AY238" s="26">
        <v>44.118330999999898</v>
      </c>
      <c r="AZ238" s="26">
        <v>-102.952288999999</v>
      </c>
      <c r="BA238" s="26" t="s">
        <v>185</v>
      </c>
      <c r="BB238" s="26" t="s">
        <v>609</v>
      </c>
      <c r="BC238" s="26" t="s">
        <v>633</v>
      </c>
      <c r="BD238" s="26" t="s">
        <v>615</v>
      </c>
      <c r="BE238" s="26"/>
      <c r="BF238" s="26" t="s">
        <v>68</v>
      </c>
      <c r="BG238" s="26" t="s">
        <v>209</v>
      </c>
      <c r="BH238" s="26" t="s">
        <v>146</v>
      </c>
      <c r="BI238" s="26">
        <v>1</v>
      </c>
      <c r="BJ238" s="26" t="s">
        <v>21</v>
      </c>
    </row>
    <row r="239" spans="36:62" x14ac:dyDescent="0.25">
      <c r="AJ239" s="26">
        <v>2225</v>
      </c>
      <c r="AK239" s="26">
        <v>1902763</v>
      </c>
      <c r="AL239" s="264">
        <v>43533.395833333336</v>
      </c>
      <c r="AM239" s="26" t="s">
        <v>481</v>
      </c>
      <c r="AN239" s="26" t="s">
        <v>63</v>
      </c>
      <c r="AO239" s="26" t="s">
        <v>156</v>
      </c>
      <c r="AP239" s="26" t="s">
        <v>159</v>
      </c>
      <c r="AQ239" s="26">
        <v>0</v>
      </c>
      <c r="AR239" s="26">
        <v>90</v>
      </c>
      <c r="AS239" s="26" t="s">
        <v>628</v>
      </c>
      <c r="AT239" s="26" t="s">
        <v>658</v>
      </c>
      <c r="AU239" s="26" t="s">
        <v>63</v>
      </c>
      <c r="AV239" s="26" t="s">
        <v>63</v>
      </c>
      <c r="AW239" s="26" t="s">
        <v>63</v>
      </c>
      <c r="AX239" s="26" t="s">
        <v>63</v>
      </c>
      <c r="AY239" s="26">
        <v>44.103250000000003</v>
      </c>
      <c r="AZ239" s="26">
        <v>-102.577338999999</v>
      </c>
      <c r="BA239" s="26" t="s">
        <v>490</v>
      </c>
      <c r="BB239" s="26" t="s">
        <v>611</v>
      </c>
      <c r="BC239" s="26" t="s">
        <v>759</v>
      </c>
      <c r="BD239" s="26" t="s">
        <v>615</v>
      </c>
      <c r="BE239" s="26"/>
      <c r="BF239" s="26" t="s">
        <v>68</v>
      </c>
      <c r="BG239" s="26" t="s">
        <v>209</v>
      </c>
      <c r="BH239" s="26" t="s">
        <v>175</v>
      </c>
      <c r="BI239" s="26">
        <v>1</v>
      </c>
      <c r="BJ239" s="26" t="s">
        <v>217</v>
      </c>
    </row>
    <row r="240" spans="36:62" x14ac:dyDescent="0.25">
      <c r="AJ240" s="26">
        <v>2226</v>
      </c>
      <c r="AK240" s="26">
        <v>1902764</v>
      </c>
      <c r="AL240" s="264">
        <v>43533.916666666664</v>
      </c>
      <c r="AM240" s="26" t="s">
        <v>481</v>
      </c>
      <c r="AN240" s="26" t="s">
        <v>63</v>
      </c>
      <c r="AO240" s="26" t="s">
        <v>156</v>
      </c>
      <c r="AP240" s="26" t="s">
        <v>159</v>
      </c>
      <c r="AQ240" s="26">
        <v>0</v>
      </c>
      <c r="AR240" s="26">
        <v>90</v>
      </c>
      <c r="AS240" s="26" t="s">
        <v>775</v>
      </c>
      <c r="AT240" s="26" t="s">
        <v>613</v>
      </c>
      <c r="AU240" s="26" t="s">
        <v>63</v>
      </c>
      <c r="AV240" s="26" t="s">
        <v>63</v>
      </c>
      <c r="AW240" s="26" t="s">
        <v>63</v>
      </c>
      <c r="AX240" s="26" t="s">
        <v>63</v>
      </c>
      <c r="AY240" s="26">
        <v>44.103250000000003</v>
      </c>
      <c r="AZ240" s="26">
        <v>-102.577338999999</v>
      </c>
      <c r="BA240" s="26" t="s">
        <v>166</v>
      </c>
      <c r="BB240" s="26" t="s">
        <v>611</v>
      </c>
      <c r="BC240" s="26" t="s">
        <v>211</v>
      </c>
      <c r="BD240" s="26" t="s">
        <v>615</v>
      </c>
      <c r="BE240" s="26" t="s">
        <v>774</v>
      </c>
      <c r="BF240" s="26" t="s">
        <v>68</v>
      </c>
      <c r="BG240" s="26" t="s">
        <v>534</v>
      </c>
      <c r="BH240" s="26" t="s">
        <v>146</v>
      </c>
      <c r="BI240" s="26">
        <v>1</v>
      </c>
      <c r="BJ240" s="26" t="s">
        <v>217</v>
      </c>
    </row>
    <row r="241" spans="36:62" x14ac:dyDescent="0.25">
      <c r="AJ241" s="26">
        <v>2227</v>
      </c>
      <c r="AK241" s="26">
        <v>1902765</v>
      </c>
      <c r="AL241" s="264">
        <v>43533.313888888886</v>
      </c>
      <c r="AM241" s="26" t="s">
        <v>481</v>
      </c>
      <c r="AN241" s="26" t="s">
        <v>63</v>
      </c>
      <c r="AO241" s="26" t="s">
        <v>156</v>
      </c>
      <c r="AP241" s="26" t="s">
        <v>648</v>
      </c>
      <c r="AQ241" s="26">
        <v>0</v>
      </c>
      <c r="AR241" s="26">
        <v>90</v>
      </c>
      <c r="AS241" s="26" t="s">
        <v>776</v>
      </c>
      <c r="AT241" s="26" t="s">
        <v>658</v>
      </c>
      <c r="AU241" s="26" t="s">
        <v>63</v>
      </c>
      <c r="AV241" s="26" t="s">
        <v>63</v>
      </c>
      <c r="AW241" s="26" t="s">
        <v>63</v>
      </c>
      <c r="AX241" s="26" t="s">
        <v>63</v>
      </c>
      <c r="AY241" s="26">
        <v>43.941789</v>
      </c>
      <c r="AZ241" s="26">
        <v>-102.156575</v>
      </c>
      <c r="BA241" s="26" t="s">
        <v>501</v>
      </c>
      <c r="BB241" s="26" t="s">
        <v>609</v>
      </c>
      <c r="BC241" s="26" t="s">
        <v>777</v>
      </c>
      <c r="BD241" s="26" t="s">
        <v>615</v>
      </c>
      <c r="BE241" s="26" t="s">
        <v>161</v>
      </c>
      <c r="BF241" s="26" t="s">
        <v>68</v>
      </c>
      <c r="BG241" s="26" t="s">
        <v>209</v>
      </c>
      <c r="BH241" s="26" t="s">
        <v>175</v>
      </c>
      <c r="BI241" s="26">
        <v>1</v>
      </c>
      <c r="BJ241" s="26" t="s">
        <v>217</v>
      </c>
    </row>
    <row r="242" spans="36:62" x14ac:dyDescent="0.25">
      <c r="AJ242" s="26">
        <v>2229</v>
      </c>
      <c r="AK242" s="26">
        <v>1902823</v>
      </c>
      <c r="AL242" s="264">
        <v>43534.400694444441</v>
      </c>
      <c r="AM242" s="26" t="s">
        <v>481</v>
      </c>
      <c r="AN242" s="26" t="s">
        <v>63</v>
      </c>
      <c r="AO242" s="26" t="s">
        <v>156</v>
      </c>
      <c r="AP242" s="26" t="s">
        <v>159</v>
      </c>
      <c r="AQ242" s="26">
        <v>0</v>
      </c>
      <c r="AR242" s="26">
        <v>90</v>
      </c>
      <c r="AS242" s="26" t="s">
        <v>638</v>
      </c>
      <c r="AT242" s="26" t="s">
        <v>71</v>
      </c>
      <c r="AU242" s="26" t="s">
        <v>63</v>
      </c>
      <c r="AV242" s="26" t="s">
        <v>63</v>
      </c>
      <c r="AW242" s="26" t="s">
        <v>63</v>
      </c>
      <c r="AX242" s="26" t="s">
        <v>63</v>
      </c>
      <c r="AY242" s="26">
        <v>44.023055999999897</v>
      </c>
      <c r="AZ242" s="26">
        <v>-102.30583300000001</v>
      </c>
      <c r="BA242" s="26" t="s">
        <v>158</v>
      </c>
      <c r="BB242" s="26" t="s">
        <v>609</v>
      </c>
      <c r="BC242" s="26" t="s">
        <v>211</v>
      </c>
      <c r="BD242" s="26" t="s">
        <v>615</v>
      </c>
      <c r="BE242" s="26"/>
      <c r="BF242" s="26" t="s">
        <v>68</v>
      </c>
      <c r="BG242" s="26" t="s">
        <v>68</v>
      </c>
      <c r="BH242" s="26" t="s">
        <v>146</v>
      </c>
      <c r="BI242" s="26">
        <v>1</v>
      </c>
      <c r="BJ242" s="26" t="s">
        <v>217</v>
      </c>
    </row>
    <row r="243" spans="36:62" x14ac:dyDescent="0.25">
      <c r="AJ243" s="26">
        <v>2231</v>
      </c>
      <c r="AK243" s="26">
        <v>1902871</v>
      </c>
      <c r="AL243" s="264">
        <v>43532.979166666664</v>
      </c>
      <c r="AM243" s="26" t="s">
        <v>481</v>
      </c>
      <c r="AN243" s="26" t="s">
        <v>63</v>
      </c>
      <c r="AO243" s="26" t="s">
        <v>156</v>
      </c>
      <c r="AP243" s="26" t="s">
        <v>159</v>
      </c>
      <c r="AQ243" s="26">
        <v>0</v>
      </c>
      <c r="AR243" s="26">
        <v>90</v>
      </c>
      <c r="AS243" s="26" t="s">
        <v>188</v>
      </c>
      <c r="AT243" s="26" t="s">
        <v>654</v>
      </c>
      <c r="AU243" s="26" t="s">
        <v>63</v>
      </c>
      <c r="AV243" s="26" t="s">
        <v>63</v>
      </c>
      <c r="AW243" s="26" t="s">
        <v>63</v>
      </c>
      <c r="AX243" s="26" t="s">
        <v>63</v>
      </c>
      <c r="AY243" s="26">
        <v>44.118330999999898</v>
      </c>
      <c r="AZ243" s="26">
        <v>-102.952288999999</v>
      </c>
      <c r="BA243" s="26" t="s">
        <v>185</v>
      </c>
      <c r="BB243" s="26" t="s">
        <v>609</v>
      </c>
      <c r="BC243" s="26" t="s">
        <v>633</v>
      </c>
      <c r="BD243" s="26" t="s">
        <v>615</v>
      </c>
      <c r="BE243" s="26"/>
      <c r="BF243" s="26" t="s">
        <v>68</v>
      </c>
      <c r="BG243" s="26" t="s">
        <v>209</v>
      </c>
      <c r="BH243" s="26" t="s">
        <v>146</v>
      </c>
      <c r="BI243" s="26">
        <v>1</v>
      </c>
      <c r="BJ243" s="26" t="s">
        <v>217</v>
      </c>
    </row>
    <row r="244" spans="36:62" x14ac:dyDescent="0.25">
      <c r="AJ244" s="26">
        <v>2237</v>
      </c>
      <c r="AK244" s="26">
        <v>1818635</v>
      </c>
      <c r="AL244" s="264">
        <v>43450.087500000001</v>
      </c>
      <c r="AM244" s="26" t="s">
        <v>147</v>
      </c>
      <c r="AN244" s="26" t="s">
        <v>63</v>
      </c>
      <c r="AO244" s="26" t="s">
        <v>173</v>
      </c>
      <c r="AP244" s="26" t="s">
        <v>159</v>
      </c>
      <c r="AQ244" s="26">
        <v>0</v>
      </c>
      <c r="AR244" s="26">
        <v>73</v>
      </c>
      <c r="AS244" s="26" t="s">
        <v>171</v>
      </c>
      <c r="AT244" s="26" t="s">
        <v>74</v>
      </c>
      <c r="AU244" s="26" t="s">
        <v>63</v>
      </c>
      <c r="AV244" s="26" t="s">
        <v>63</v>
      </c>
      <c r="AW244" s="26" t="s">
        <v>63</v>
      </c>
      <c r="AX244" s="26" t="s">
        <v>63</v>
      </c>
      <c r="AY244" s="26">
        <v>43.743786999999898</v>
      </c>
      <c r="AZ244" s="26">
        <v>-101.525632999999</v>
      </c>
      <c r="BA244" s="26" t="s">
        <v>166</v>
      </c>
      <c r="BB244" s="26" t="s">
        <v>157</v>
      </c>
      <c r="BC244" s="26" t="s">
        <v>170</v>
      </c>
      <c r="BD244" s="26" t="s">
        <v>68</v>
      </c>
      <c r="BE244" s="26"/>
      <c r="BF244" s="26" t="s">
        <v>68</v>
      </c>
      <c r="BG244" s="26" t="s">
        <v>68</v>
      </c>
      <c r="BH244" s="26" t="s">
        <v>146</v>
      </c>
      <c r="BI244" s="26">
        <v>1</v>
      </c>
      <c r="BJ244" s="26" t="s">
        <v>18</v>
      </c>
    </row>
    <row r="245" spans="36:62" x14ac:dyDescent="0.25">
      <c r="AJ245" s="26">
        <v>2241</v>
      </c>
      <c r="AK245" s="26">
        <v>1903046</v>
      </c>
      <c r="AL245" s="264">
        <v>43503.706250000003</v>
      </c>
      <c r="AM245" s="26" t="s">
        <v>147</v>
      </c>
      <c r="AN245" s="26" t="s">
        <v>63</v>
      </c>
      <c r="AO245" s="26"/>
      <c r="AP245" s="26"/>
      <c r="AQ245" s="26">
        <v>-1</v>
      </c>
      <c r="AR245" s="26">
        <v>90</v>
      </c>
      <c r="AS245" s="26" t="s">
        <v>168</v>
      </c>
      <c r="AT245" s="26" t="s">
        <v>71</v>
      </c>
      <c r="AU245" s="26" t="s">
        <v>63</v>
      </c>
      <c r="AV245" s="26" t="s">
        <v>63</v>
      </c>
      <c r="AW245" s="26" t="s">
        <v>63</v>
      </c>
      <c r="AX245" s="26" t="s">
        <v>63</v>
      </c>
      <c r="AY245" s="26">
        <v>43.839286000000001</v>
      </c>
      <c r="AZ245" s="26">
        <v>-101.529742999999</v>
      </c>
      <c r="BA245" s="26" t="s">
        <v>158</v>
      </c>
      <c r="BB245" s="26" t="s">
        <v>609</v>
      </c>
      <c r="BC245" s="26" t="s">
        <v>167</v>
      </c>
      <c r="BD245" s="26" t="s">
        <v>154</v>
      </c>
      <c r="BE245" s="26"/>
      <c r="BF245" s="26" t="s">
        <v>99</v>
      </c>
      <c r="BG245" s="26" t="s">
        <v>167</v>
      </c>
      <c r="BH245" s="26" t="s">
        <v>99</v>
      </c>
      <c r="BI245" s="26">
        <v>1</v>
      </c>
      <c r="BJ245" s="26" t="s">
        <v>217</v>
      </c>
    </row>
    <row r="246" spans="36:62" x14ac:dyDescent="0.25">
      <c r="AJ246" s="26">
        <v>2244</v>
      </c>
      <c r="AK246" s="26">
        <v>1903325</v>
      </c>
      <c r="AL246" s="264">
        <v>43538.572916666664</v>
      </c>
      <c r="AM246" s="26" t="s">
        <v>481</v>
      </c>
      <c r="AN246" s="26" t="s">
        <v>63</v>
      </c>
      <c r="AO246" s="26" t="s">
        <v>156</v>
      </c>
      <c r="AP246" s="26" t="s">
        <v>159</v>
      </c>
      <c r="AQ246" s="26">
        <v>0</v>
      </c>
      <c r="AR246" s="26">
        <v>90</v>
      </c>
      <c r="AS246" s="26" t="s">
        <v>683</v>
      </c>
      <c r="AT246" s="26" t="s">
        <v>71</v>
      </c>
      <c r="AU246" s="26" t="s">
        <v>63</v>
      </c>
      <c r="AV246" s="26" t="s">
        <v>63</v>
      </c>
      <c r="AW246" s="26" t="s">
        <v>63</v>
      </c>
      <c r="AX246" s="26" t="s">
        <v>63</v>
      </c>
      <c r="AY246" s="26">
        <v>43.986418999999898</v>
      </c>
      <c r="AZ246" s="26">
        <v>-102.243624999999</v>
      </c>
      <c r="BA246" s="26" t="s">
        <v>158</v>
      </c>
      <c r="BB246" s="26" t="s">
        <v>611</v>
      </c>
      <c r="BC246" s="26" t="s">
        <v>727</v>
      </c>
      <c r="BD246" s="26" t="s">
        <v>68</v>
      </c>
      <c r="BE246" s="26"/>
      <c r="BF246" s="26" t="s">
        <v>68</v>
      </c>
      <c r="BG246" s="26" t="s">
        <v>68</v>
      </c>
      <c r="BH246" s="26" t="s">
        <v>146</v>
      </c>
      <c r="BI246" s="26">
        <v>1</v>
      </c>
      <c r="BJ246" s="26" t="s">
        <v>217</v>
      </c>
    </row>
    <row r="247" spans="36:62" x14ac:dyDescent="0.25">
      <c r="AJ247" s="26">
        <v>2245</v>
      </c>
      <c r="AK247" s="26">
        <v>1903328</v>
      </c>
      <c r="AL247" s="264">
        <v>43554.003472222219</v>
      </c>
      <c r="AM247" s="26" t="s">
        <v>481</v>
      </c>
      <c r="AN247" s="26" t="s">
        <v>63</v>
      </c>
      <c r="AO247" s="26"/>
      <c r="AP247" s="26"/>
      <c r="AQ247" s="26">
        <v>-1</v>
      </c>
      <c r="AR247" s="26">
        <v>90</v>
      </c>
      <c r="AS247" s="26" t="s">
        <v>168</v>
      </c>
      <c r="AT247" s="26" t="s">
        <v>71</v>
      </c>
      <c r="AU247" s="26" t="s">
        <v>63</v>
      </c>
      <c r="AV247" s="26" t="s">
        <v>63</v>
      </c>
      <c r="AW247" s="26" t="s">
        <v>63</v>
      </c>
      <c r="AX247" s="26" t="s">
        <v>63</v>
      </c>
      <c r="AY247" s="26">
        <v>44.108302000000002</v>
      </c>
      <c r="AZ247" s="26">
        <v>-103.129317</v>
      </c>
      <c r="BA247" s="26" t="s">
        <v>166</v>
      </c>
      <c r="BB247" s="26" t="s">
        <v>611</v>
      </c>
      <c r="BC247" s="26" t="s">
        <v>167</v>
      </c>
      <c r="BD247" s="26" t="s">
        <v>154</v>
      </c>
      <c r="BE247" s="26"/>
      <c r="BF247" s="26" t="s">
        <v>99</v>
      </c>
      <c r="BG247" s="26" t="s">
        <v>167</v>
      </c>
      <c r="BH247" s="26" t="s">
        <v>99</v>
      </c>
      <c r="BI247" s="26">
        <v>1</v>
      </c>
      <c r="BJ247" s="26" t="s">
        <v>217</v>
      </c>
    </row>
    <row r="248" spans="36:62" x14ac:dyDescent="0.25">
      <c r="AJ248" s="26">
        <v>2246</v>
      </c>
      <c r="AK248" s="26">
        <v>1903316</v>
      </c>
      <c r="AL248" s="264">
        <v>43556.196527777778</v>
      </c>
      <c r="AM248" s="26" t="s">
        <v>481</v>
      </c>
      <c r="AN248" s="26" t="s">
        <v>63</v>
      </c>
      <c r="AO248" s="26" t="s">
        <v>156</v>
      </c>
      <c r="AP248" s="26" t="s">
        <v>159</v>
      </c>
      <c r="AQ248" s="26">
        <v>0</v>
      </c>
      <c r="AR248" s="26">
        <v>90</v>
      </c>
      <c r="AS248" s="26" t="s">
        <v>635</v>
      </c>
      <c r="AT248" s="26" t="s">
        <v>71</v>
      </c>
      <c r="AU248" s="26" t="s">
        <v>63</v>
      </c>
      <c r="AV248" s="26" t="s">
        <v>63</v>
      </c>
      <c r="AW248" s="26" t="s">
        <v>63</v>
      </c>
      <c r="AX248" s="26" t="s">
        <v>63</v>
      </c>
      <c r="AY248" s="26">
        <v>44.031984999999899</v>
      </c>
      <c r="AZ248" s="26">
        <v>-102.335536</v>
      </c>
      <c r="BA248" s="26" t="s">
        <v>166</v>
      </c>
      <c r="BB248" s="26" t="s">
        <v>609</v>
      </c>
      <c r="BC248" s="26" t="s">
        <v>68</v>
      </c>
      <c r="BD248" s="26" t="s">
        <v>68</v>
      </c>
      <c r="BE248" s="26"/>
      <c r="BF248" s="26" t="s">
        <v>698</v>
      </c>
      <c r="BG248" s="26" t="s">
        <v>68</v>
      </c>
      <c r="BH248" s="26" t="s">
        <v>146</v>
      </c>
      <c r="BI248" s="26">
        <v>1</v>
      </c>
      <c r="BJ248" s="26" t="s">
        <v>217</v>
      </c>
    </row>
    <row r="249" spans="36:62" x14ac:dyDescent="0.25">
      <c r="AJ249" s="26">
        <v>2247</v>
      </c>
      <c r="AK249" s="26">
        <v>1903381</v>
      </c>
      <c r="AL249" s="264">
        <v>43546.598611111112</v>
      </c>
      <c r="AM249" s="26" t="s">
        <v>481</v>
      </c>
      <c r="AN249" s="26" t="s">
        <v>63</v>
      </c>
      <c r="AO249" s="26" t="s">
        <v>156</v>
      </c>
      <c r="AP249" s="26" t="s">
        <v>159</v>
      </c>
      <c r="AQ249" s="26">
        <v>0</v>
      </c>
      <c r="AR249" s="26">
        <v>90</v>
      </c>
      <c r="AS249" s="26" t="s">
        <v>779</v>
      </c>
      <c r="AT249" s="26" t="s">
        <v>71</v>
      </c>
      <c r="AU249" s="26" t="s">
        <v>63</v>
      </c>
      <c r="AV249" s="26" t="s">
        <v>63</v>
      </c>
      <c r="AW249" s="26" t="s">
        <v>63</v>
      </c>
      <c r="AX249" s="26" t="s">
        <v>63</v>
      </c>
      <c r="AY249" s="26">
        <v>44.117753999999898</v>
      </c>
      <c r="AZ249" s="26">
        <v>-103.07441</v>
      </c>
      <c r="BA249" s="26" t="s">
        <v>158</v>
      </c>
      <c r="BB249" s="26" t="s">
        <v>611</v>
      </c>
      <c r="BC249" s="26" t="s">
        <v>68</v>
      </c>
      <c r="BD249" s="26" t="s">
        <v>68</v>
      </c>
      <c r="BE249" s="26"/>
      <c r="BF249" s="26" t="s">
        <v>68</v>
      </c>
      <c r="BG249" s="26" t="s">
        <v>68</v>
      </c>
      <c r="BH249" s="26" t="s">
        <v>146</v>
      </c>
      <c r="BI249" s="26">
        <v>1</v>
      </c>
      <c r="BJ249" s="26" t="s">
        <v>21</v>
      </c>
    </row>
    <row r="250" spans="36:62" x14ac:dyDescent="0.25">
      <c r="AJ250" s="26">
        <v>2248</v>
      </c>
      <c r="AK250" s="26">
        <v>1818810</v>
      </c>
      <c r="AL250" s="264">
        <v>43238.895833333336</v>
      </c>
      <c r="AM250" s="26" t="s">
        <v>147</v>
      </c>
      <c r="AN250" s="26" t="s">
        <v>63</v>
      </c>
      <c r="AO250" s="26"/>
      <c r="AP250" s="26"/>
      <c r="AQ250" s="26">
        <v>-1</v>
      </c>
      <c r="AR250" s="26">
        <v>90</v>
      </c>
      <c r="AS250" s="26" t="s">
        <v>168</v>
      </c>
      <c r="AT250" s="26" t="s">
        <v>74</v>
      </c>
      <c r="AU250" s="26" t="s">
        <v>63</v>
      </c>
      <c r="AV250" s="26" t="s">
        <v>63</v>
      </c>
      <c r="AW250" s="26" t="s">
        <v>63</v>
      </c>
      <c r="AX250" s="26" t="s">
        <v>63</v>
      </c>
      <c r="AY250" s="26">
        <v>43.836267999999897</v>
      </c>
      <c r="AZ250" s="26">
        <v>-101.66294000000001</v>
      </c>
      <c r="BA250" s="26" t="s">
        <v>166</v>
      </c>
      <c r="BB250" s="26" t="s">
        <v>609</v>
      </c>
      <c r="BC250" s="26" t="s">
        <v>167</v>
      </c>
      <c r="BD250" s="26" t="s">
        <v>154</v>
      </c>
      <c r="BE250" s="26"/>
      <c r="BF250" s="26" t="s">
        <v>99</v>
      </c>
      <c r="BG250" s="26" t="s">
        <v>167</v>
      </c>
      <c r="BH250" s="26" t="s">
        <v>99</v>
      </c>
      <c r="BI250" s="26">
        <v>1</v>
      </c>
      <c r="BJ250" s="26" t="s">
        <v>217</v>
      </c>
    </row>
    <row r="251" spans="36:62" x14ac:dyDescent="0.25">
      <c r="AJ251" s="26">
        <v>2249</v>
      </c>
      <c r="AK251" s="26">
        <v>1818811</v>
      </c>
      <c r="AL251" s="264">
        <v>43113.948611111111</v>
      </c>
      <c r="AM251" s="26" t="s">
        <v>147</v>
      </c>
      <c r="AN251" s="26" t="s">
        <v>63</v>
      </c>
      <c r="AO251" s="26" t="s">
        <v>156</v>
      </c>
      <c r="AP251" s="26" t="s">
        <v>159</v>
      </c>
      <c r="AQ251" s="26">
        <v>0</v>
      </c>
      <c r="AR251" s="26">
        <v>90</v>
      </c>
      <c r="AS251" s="26" t="s">
        <v>638</v>
      </c>
      <c r="AT251" s="26" t="s">
        <v>613</v>
      </c>
      <c r="AU251" s="26" t="s">
        <v>63</v>
      </c>
      <c r="AV251" s="26" t="s">
        <v>63</v>
      </c>
      <c r="AW251" s="26" t="s">
        <v>63</v>
      </c>
      <c r="AX251" s="26" t="s">
        <v>63</v>
      </c>
      <c r="AY251" s="26">
        <v>43.843085000000002</v>
      </c>
      <c r="AZ251" s="26">
        <v>-101.904827999999</v>
      </c>
      <c r="BA251" s="26" t="s">
        <v>158</v>
      </c>
      <c r="BB251" s="26" t="s">
        <v>609</v>
      </c>
      <c r="BC251" s="26" t="s">
        <v>68</v>
      </c>
      <c r="BD251" s="26" t="s">
        <v>615</v>
      </c>
      <c r="BE251" s="26"/>
      <c r="BF251" s="26" t="s">
        <v>68</v>
      </c>
      <c r="BG251" s="26" t="s">
        <v>68</v>
      </c>
      <c r="BH251" s="26" t="s">
        <v>146</v>
      </c>
      <c r="BI251" s="26">
        <v>1</v>
      </c>
      <c r="BJ251" s="26" t="s">
        <v>217</v>
      </c>
    </row>
    <row r="252" spans="36:62" x14ac:dyDescent="0.25">
      <c r="AJ252" s="26">
        <v>2250</v>
      </c>
      <c r="AK252" s="26">
        <v>1818812</v>
      </c>
      <c r="AL252" s="264">
        <v>43113.979166666664</v>
      </c>
      <c r="AM252" s="26" t="s">
        <v>147</v>
      </c>
      <c r="AN252" s="26" t="s">
        <v>63</v>
      </c>
      <c r="AO252" s="26" t="s">
        <v>156</v>
      </c>
      <c r="AP252" s="26" t="s">
        <v>159</v>
      </c>
      <c r="AQ252" s="26">
        <v>0</v>
      </c>
      <c r="AR252" s="26">
        <v>90</v>
      </c>
      <c r="AS252" s="26" t="s">
        <v>780</v>
      </c>
      <c r="AT252" s="26" t="s">
        <v>613</v>
      </c>
      <c r="AU252" s="26" t="s">
        <v>63</v>
      </c>
      <c r="AV252" s="26" t="s">
        <v>63</v>
      </c>
      <c r="AW252" s="26" t="s">
        <v>63</v>
      </c>
      <c r="AX252" s="26" t="s">
        <v>63</v>
      </c>
      <c r="AY252" s="26">
        <v>43.843583000000002</v>
      </c>
      <c r="AZ252" s="26">
        <v>-101.905824999999</v>
      </c>
      <c r="BA252" s="26" t="s">
        <v>158</v>
      </c>
      <c r="BB252" s="26" t="s">
        <v>609</v>
      </c>
      <c r="BC252" s="26" t="s">
        <v>614</v>
      </c>
      <c r="BD252" s="26" t="s">
        <v>615</v>
      </c>
      <c r="BE252" s="26"/>
      <c r="BF252" s="26" t="s">
        <v>68</v>
      </c>
      <c r="BG252" s="26" t="s">
        <v>68</v>
      </c>
      <c r="BH252" s="26" t="s">
        <v>146</v>
      </c>
      <c r="BI252" s="26">
        <v>1</v>
      </c>
      <c r="BJ252" s="26" t="s">
        <v>217</v>
      </c>
    </row>
    <row r="253" spans="36:62" x14ac:dyDescent="0.25">
      <c r="AJ253" s="26">
        <v>2251</v>
      </c>
      <c r="AK253" s="26">
        <v>1818814</v>
      </c>
      <c r="AL253" s="264">
        <v>43186.3125</v>
      </c>
      <c r="AM253" s="26" t="s">
        <v>147</v>
      </c>
      <c r="AN253" s="26" t="s">
        <v>63</v>
      </c>
      <c r="AO253" s="26" t="s">
        <v>156</v>
      </c>
      <c r="AP253" s="26" t="s">
        <v>159</v>
      </c>
      <c r="AQ253" s="26">
        <v>0</v>
      </c>
      <c r="AR253" s="26">
        <v>90</v>
      </c>
      <c r="AS253" s="26" t="s">
        <v>618</v>
      </c>
      <c r="AT253" s="26" t="s">
        <v>71</v>
      </c>
      <c r="AU253" s="26" t="s">
        <v>63</v>
      </c>
      <c r="AV253" s="26" t="s">
        <v>63</v>
      </c>
      <c r="AW253" s="26" t="s">
        <v>63</v>
      </c>
      <c r="AX253" s="26" t="s">
        <v>63</v>
      </c>
      <c r="AY253" s="26">
        <v>43.8949929999999</v>
      </c>
      <c r="AZ253" s="26">
        <v>-102.02174100000001</v>
      </c>
      <c r="BA253" s="26" t="s">
        <v>185</v>
      </c>
      <c r="BB253" s="26" t="s">
        <v>611</v>
      </c>
      <c r="BC253" s="26" t="s">
        <v>68</v>
      </c>
      <c r="BD253" s="26" t="s">
        <v>615</v>
      </c>
      <c r="BE253" s="26"/>
      <c r="BF253" s="26" t="s">
        <v>68</v>
      </c>
      <c r="BG253" s="26" t="s">
        <v>68</v>
      </c>
      <c r="BH253" s="26" t="s">
        <v>146</v>
      </c>
      <c r="BI253" s="26">
        <v>1</v>
      </c>
      <c r="BJ253" s="26" t="s">
        <v>217</v>
      </c>
    </row>
    <row r="254" spans="36:62" x14ac:dyDescent="0.25">
      <c r="AJ254" s="26">
        <v>2252</v>
      </c>
      <c r="AK254" s="26">
        <v>1903445</v>
      </c>
      <c r="AL254" s="264">
        <v>43555.865277777775</v>
      </c>
      <c r="AM254" s="26" t="s">
        <v>481</v>
      </c>
      <c r="AN254" s="26" t="s">
        <v>63</v>
      </c>
      <c r="AO254" s="26"/>
      <c r="AP254" s="26"/>
      <c r="AQ254" s="26">
        <v>-1</v>
      </c>
      <c r="AR254" s="26">
        <v>90</v>
      </c>
      <c r="AS254" s="26" t="s">
        <v>168</v>
      </c>
      <c r="AT254" s="26" t="s">
        <v>71</v>
      </c>
      <c r="AU254" s="26" t="s">
        <v>63</v>
      </c>
      <c r="AV254" s="26" t="s">
        <v>63</v>
      </c>
      <c r="AW254" s="26" t="s">
        <v>63</v>
      </c>
      <c r="AX254" s="26" t="s">
        <v>63</v>
      </c>
      <c r="AY254" s="26">
        <v>44.022970999999899</v>
      </c>
      <c r="AZ254" s="26">
        <v>-102.305087999999</v>
      </c>
      <c r="BA254" s="26" t="s">
        <v>166</v>
      </c>
      <c r="BB254" s="26" t="s">
        <v>609</v>
      </c>
      <c r="BC254" s="26" t="s">
        <v>167</v>
      </c>
      <c r="BD254" s="26" t="s">
        <v>154</v>
      </c>
      <c r="BE254" s="26"/>
      <c r="BF254" s="26" t="s">
        <v>99</v>
      </c>
      <c r="BG254" s="26" t="s">
        <v>167</v>
      </c>
      <c r="BH254" s="26" t="s">
        <v>99</v>
      </c>
      <c r="BI254" s="26">
        <v>1</v>
      </c>
      <c r="BJ254" s="26" t="s">
        <v>217</v>
      </c>
    </row>
    <row r="255" spans="36:62" x14ac:dyDescent="0.25">
      <c r="AJ255" s="26">
        <v>2253</v>
      </c>
      <c r="AK255" s="26">
        <v>1903409</v>
      </c>
      <c r="AL255" s="264">
        <v>43559.378472222219</v>
      </c>
      <c r="AM255" s="26" t="s">
        <v>481</v>
      </c>
      <c r="AN255" s="26" t="s">
        <v>63</v>
      </c>
      <c r="AO255" s="26" t="s">
        <v>156</v>
      </c>
      <c r="AP255" s="26" t="s">
        <v>159</v>
      </c>
      <c r="AQ255" s="26">
        <v>0</v>
      </c>
      <c r="AR255" s="26">
        <v>90</v>
      </c>
      <c r="AS255" s="26" t="s">
        <v>707</v>
      </c>
      <c r="AT255" s="26" t="s">
        <v>74</v>
      </c>
      <c r="AU255" s="26" t="s">
        <v>63</v>
      </c>
      <c r="AV255" s="26" t="s">
        <v>63</v>
      </c>
      <c r="AW255" s="26" t="s">
        <v>63</v>
      </c>
      <c r="AX255" s="26" t="s">
        <v>63</v>
      </c>
      <c r="AY255" s="26">
        <v>44.103436000000002</v>
      </c>
      <c r="AZ255" s="26">
        <v>-102.81994400000001</v>
      </c>
      <c r="BA255" s="26" t="s">
        <v>166</v>
      </c>
      <c r="BB255" s="26" t="s">
        <v>611</v>
      </c>
      <c r="BC255" s="26" t="s">
        <v>68</v>
      </c>
      <c r="BD255" s="26" t="s">
        <v>781</v>
      </c>
      <c r="BE255" s="26"/>
      <c r="BF255" s="26" t="s">
        <v>68</v>
      </c>
      <c r="BG255" s="26" t="s">
        <v>68</v>
      </c>
      <c r="BH255" s="26" t="s">
        <v>146</v>
      </c>
      <c r="BI255" s="26">
        <v>1</v>
      </c>
      <c r="BJ255" s="26" t="s">
        <v>217</v>
      </c>
    </row>
    <row r="256" spans="36:62" x14ac:dyDescent="0.25">
      <c r="AJ256" s="26">
        <v>2254</v>
      </c>
      <c r="AK256" s="26">
        <v>1903470</v>
      </c>
      <c r="AL256" s="264">
        <v>43562.833333333336</v>
      </c>
      <c r="AM256" s="26" t="s">
        <v>481</v>
      </c>
      <c r="AN256" s="26" t="s">
        <v>63</v>
      </c>
      <c r="AO256" s="26"/>
      <c r="AP256" s="26"/>
      <c r="AQ256" s="26">
        <v>-1</v>
      </c>
      <c r="AR256" s="26">
        <v>90</v>
      </c>
      <c r="AS256" s="26" t="s">
        <v>168</v>
      </c>
      <c r="AT256" s="26" t="s">
        <v>71</v>
      </c>
      <c r="AU256" s="26" t="s">
        <v>63</v>
      </c>
      <c r="AV256" s="26" t="s">
        <v>63</v>
      </c>
      <c r="AW256" s="26" t="s">
        <v>63</v>
      </c>
      <c r="AX256" s="26" t="s">
        <v>63</v>
      </c>
      <c r="AY256" s="26">
        <v>44.106085999999898</v>
      </c>
      <c r="AZ256" s="26">
        <v>-103.13384600000001</v>
      </c>
      <c r="BA256" s="26" t="s">
        <v>158</v>
      </c>
      <c r="BB256" s="26" t="s">
        <v>609</v>
      </c>
      <c r="BC256" s="26" t="s">
        <v>167</v>
      </c>
      <c r="BD256" s="26" t="s">
        <v>154</v>
      </c>
      <c r="BE256" s="26"/>
      <c r="BF256" s="26" t="s">
        <v>99</v>
      </c>
      <c r="BG256" s="26" t="s">
        <v>167</v>
      </c>
      <c r="BH256" s="26" t="s">
        <v>99</v>
      </c>
      <c r="BI256" s="26">
        <v>1</v>
      </c>
      <c r="BJ256" s="26" t="s">
        <v>217</v>
      </c>
    </row>
    <row r="257" spans="36:62" x14ac:dyDescent="0.25">
      <c r="AJ257" s="26">
        <v>2257</v>
      </c>
      <c r="AK257" s="26">
        <v>1903824</v>
      </c>
      <c r="AL257" s="264">
        <v>43560.951388888891</v>
      </c>
      <c r="AM257" s="26" t="s">
        <v>481</v>
      </c>
      <c r="AN257" s="26" t="s">
        <v>63</v>
      </c>
      <c r="AO257" s="26" t="s">
        <v>156</v>
      </c>
      <c r="AP257" s="26" t="s">
        <v>159</v>
      </c>
      <c r="AQ257" s="26">
        <v>0</v>
      </c>
      <c r="AR257" s="26">
        <v>90</v>
      </c>
      <c r="AS257" s="26" t="s">
        <v>188</v>
      </c>
      <c r="AT257" s="26" t="s">
        <v>71</v>
      </c>
      <c r="AU257" s="26" t="s">
        <v>63</v>
      </c>
      <c r="AV257" s="26" t="s">
        <v>63</v>
      </c>
      <c r="AW257" s="26" t="s">
        <v>63</v>
      </c>
      <c r="AX257" s="26" t="s">
        <v>63</v>
      </c>
      <c r="AY257" s="26">
        <v>44.068541000000003</v>
      </c>
      <c r="AZ257" s="26">
        <v>-102.462214</v>
      </c>
      <c r="BA257" s="26" t="s">
        <v>185</v>
      </c>
      <c r="BB257" s="26" t="s">
        <v>609</v>
      </c>
      <c r="BC257" s="26" t="s">
        <v>68</v>
      </c>
      <c r="BD257" s="26" t="s">
        <v>68</v>
      </c>
      <c r="BE257" s="26" t="s">
        <v>617</v>
      </c>
      <c r="BF257" s="26" t="s">
        <v>698</v>
      </c>
      <c r="BG257" s="26" t="s">
        <v>68</v>
      </c>
      <c r="BH257" s="26" t="s">
        <v>160</v>
      </c>
      <c r="BI257" s="26">
        <v>1</v>
      </c>
      <c r="BJ257" s="26" t="s">
        <v>217</v>
      </c>
    </row>
    <row r="258" spans="36:62" x14ac:dyDescent="0.25">
      <c r="AJ258" s="26">
        <v>2260</v>
      </c>
      <c r="AK258" s="26">
        <v>1904120</v>
      </c>
      <c r="AL258" s="264">
        <v>43582.25</v>
      </c>
      <c r="AM258" s="26" t="s">
        <v>481</v>
      </c>
      <c r="AN258" s="26" t="s">
        <v>63</v>
      </c>
      <c r="AO258" s="26" t="s">
        <v>156</v>
      </c>
      <c r="AP258" s="26" t="s">
        <v>159</v>
      </c>
      <c r="AQ258" s="26">
        <v>0</v>
      </c>
      <c r="AR258" s="26">
        <v>90</v>
      </c>
      <c r="AS258" s="26" t="s">
        <v>656</v>
      </c>
      <c r="AT258" s="26" t="s">
        <v>77</v>
      </c>
      <c r="AU258" s="26" t="s">
        <v>63</v>
      </c>
      <c r="AV258" s="26" t="s">
        <v>69</v>
      </c>
      <c r="AW258" s="26" t="s">
        <v>63</v>
      </c>
      <c r="AX258" s="26" t="s">
        <v>63</v>
      </c>
      <c r="AY258" s="26">
        <v>44.103507999999898</v>
      </c>
      <c r="AZ258" s="26">
        <v>-102.59661800000001</v>
      </c>
      <c r="BA258" s="26" t="s">
        <v>158</v>
      </c>
      <c r="BB258" s="26" t="s">
        <v>609</v>
      </c>
      <c r="BC258" s="26" t="s">
        <v>651</v>
      </c>
      <c r="BD258" s="26" t="s">
        <v>68</v>
      </c>
      <c r="BE258" s="26"/>
      <c r="BF258" s="26" t="s">
        <v>68</v>
      </c>
      <c r="BG258" s="26" t="s">
        <v>68</v>
      </c>
      <c r="BH258" s="26" t="s">
        <v>160</v>
      </c>
      <c r="BI258" s="26">
        <v>1</v>
      </c>
      <c r="BJ258" s="26" t="s">
        <v>217</v>
      </c>
    </row>
    <row r="259" spans="36:62" x14ac:dyDescent="0.25">
      <c r="AJ259" s="26">
        <v>2261</v>
      </c>
      <c r="AK259" s="26">
        <v>1904126</v>
      </c>
      <c r="AL259" s="264">
        <v>43581.965277777781</v>
      </c>
      <c r="AM259" s="26" t="s">
        <v>481</v>
      </c>
      <c r="AN259" s="26" t="s">
        <v>63</v>
      </c>
      <c r="AO259" s="26"/>
      <c r="AP259" s="26"/>
      <c r="AQ259" s="26">
        <v>-1</v>
      </c>
      <c r="AR259" s="26">
        <v>90</v>
      </c>
      <c r="AS259" s="26" t="s">
        <v>168</v>
      </c>
      <c r="AT259" s="26" t="s">
        <v>704</v>
      </c>
      <c r="AU259" s="26" t="s">
        <v>63</v>
      </c>
      <c r="AV259" s="26" t="s">
        <v>63</v>
      </c>
      <c r="AW259" s="26" t="s">
        <v>63</v>
      </c>
      <c r="AX259" s="26" t="s">
        <v>63</v>
      </c>
      <c r="AY259" s="26">
        <v>44.117812000000001</v>
      </c>
      <c r="AZ259" s="26">
        <v>-103.01391700000001</v>
      </c>
      <c r="BA259" s="26" t="s">
        <v>158</v>
      </c>
      <c r="BB259" s="26" t="s">
        <v>611</v>
      </c>
      <c r="BC259" s="26" t="s">
        <v>167</v>
      </c>
      <c r="BD259" s="26" t="s">
        <v>154</v>
      </c>
      <c r="BE259" s="26"/>
      <c r="BF259" s="26" t="s">
        <v>99</v>
      </c>
      <c r="BG259" s="26" t="s">
        <v>167</v>
      </c>
      <c r="BH259" s="26" t="s">
        <v>99</v>
      </c>
      <c r="BI259" s="26">
        <v>1</v>
      </c>
      <c r="BJ259" s="26" t="s">
        <v>217</v>
      </c>
    </row>
    <row r="260" spans="36:62" x14ac:dyDescent="0.25">
      <c r="AJ260" s="26">
        <v>2263</v>
      </c>
      <c r="AK260" s="26">
        <v>1904377</v>
      </c>
      <c r="AL260" s="264">
        <v>43585.75</v>
      </c>
      <c r="AM260" s="26" t="s">
        <v>147</v>
      </c>
      <c r="AN260" s="26" t="s">
        <v>63</v>
      </c>
      <c r="AO260" s="26" t="s">
        <v>156</v>
      </c>
      <c r="AP260" s="26" t="s">
        <v>159</v>
      </c>
      <c r="AQ260" s="26">
        <v>0</v>
      </c>
      <c r="AR260" s="26">
        <v>73</v>
      </c>
      <c r="AS260" s="26" t="s">
        <v>628</v>
      </c>
      <c r="AT260" s="26" t="s">
        <v>74</v>
      </c>
      <c r="AU260" s="26" t="s">
        <v>63</v>
      </c>
      <c r="AV260" s="26" t="s">
        <v>63</v>
      </c>
      <c r="AW260" s="26" t="s">
        <v>63</v>
      </c>
      <c r="AX260" s="26" t="s">
        <v>63</v>
      </c>
      <c r="AY260" s="26">
        <v>43.835864000000001</v>
      </c>
      <c r="AZ260" s="26">
        <v>-101.522458999999</v>
      </c>
      <c r="BA260" s="26" t="s">
        <v>166</v>
      </c>
      <c r="BB260" s="26" t="s">
        <v>690</v>
      </c>
      <c r="BC260" s="26" t="s">
        <v>659</v>
      </c>
      <c r="BD260" s="26" t="s">
        <v>68</v>
      </c>
      <c r="BE260" s="26" t="s">
        <v>782</v>
      </c>
      <c r="BF260" s="26" t="s">
        <v>68</v>
      </c>
      <c r="BG260" s="26" t="s">
        <v>68</v>
      </c>
      <c r="BH260" s="26" t="s">
        <v>175</v>
      </c>
      <c r="BI260" s="26">
        <v>1</v>
      </c>
      <c r="BJ260" s="26" t="s">
        <v>217</v>
      </c>
    </row>
    <row r="261" spans="36:62" x14ac:dyDescent="0.25">
      <c r="AJ261" s="26">
        <v>2264</v>
      </c>
      <c r="AK261" s="26">
        <v>1904800</v>
      </c>
      <c r="AL261" s="264">
        <v>43594.804166666669</v>
      </c>
      <c r="AM261" s="26" t="s">
        <v>481</v>
      </c>
      <c r="AN261" s="26" t="s">
        <v>63</v>
      </c>
      <c r="AO261" s="26" t="s">
        <v>156</v>
      </c>
      <c r="AP261" s="26" t="s">
        <v>159</v>
      </c>
      <c r="AQ261" s="26">
        <v>0</v>
      </c>
      <c r="AR261" s="26">
        <v>90</v>
      </c>
      <c r="AS261" s="26" t="s">
        <v>783</v>
      </c>
      <c r="AT261" s="26" t="s">
        <v>71</v>
      </c>
      <c r="AU261" s="26" t="s">
        <v>63</v>
      </c>
      <c r="AV261" s="26" t="s">
        <v>69</v>
      </c>
      <c r="AW261" s="26" t="s">
        <v>63</v>
      </c>
      <c r="AX261" s="26" t="s">
        <v>63</v>
      </c>
      <c r="AY261" s="26">
        <v>44.103422000000002</v>
      </c>
      <c r="AZ261" s="26">
        <v>-102.829920999999</v>
      </c>
      <c r="BA261" s="26" t="s">
        <v>166</v>
      </c>
      <c r="BB261" s="26" t="s">
        <v>611</v>
      </c>
      <c r="BC261" s="26" t="s">
        <v>685</v>
      </c>
      <c r="BD261" s="26" t="s">
        <v>68</v>
      </c>
      <c r="BE261" s="26"/>
      <c r="BF261" s="26" t="s">
        <v>68</v>
      </c>
      <c r="BG261" s="26" t="s">
        <v>68</v>
      </c>
      <c r="BH261" s="26" t="s">
        <v>160</v>
      </c>
      <c r="BI261" s="26">
        <v>1</v>
      </c>
      <c r="BJ261" s="26" t="s">
        <v>217</v>
      </c>
    </row>
    <row r="262" spans="36:62" x14ac:dyDescent="0.25">
      <c r="AJ262" s="26">
        <v>2265</v>
      </c>
      <c r="AK262" s="26">
        <v>1904801</v>
      </c>
      <c r="AL262" s="264">
        <v>43584.349305555559</v>
      </c>
      <c r="AM262" s="26" t="s">
        <v>481</v>
      </c>
      <c r="AN262" s="26" t="s">
        <v>63</v>
      </c>
      <c r="AO262" s="26"/>
      <c r="AP262" s="26"/>
      <c r="AQ262" s="26">
        <v>-1</v>
      </c>
      <c r="AR262" s="26">
        <v>90</v>
      </c>
      <c r="AS262" s="26" t="s">
        <v>168</v>
      </c>
      <c r="AT262" s="26" t="s">
        <v>71</v>
      </c>
      <c r="AU262" s="26" t="s">
        <v>63</v>
      </c>
      <c r="AV262" s="26" t="s">
        <v>63</v>
      </c>
      <c r="AW262" s="26" t="s">
        <v>63</v>
      </c>
      <c r="AX262" s="26" t="s">
        <v>63</v>
      </c>
      <c r="AY262" s="26">
        <v>44.020516999999899</v>
      </c>
      <c r="AZ262" s="26">
        <v>-102.29656300000001</v>
      </c>
      <c r="BA262" s="26" t="s">
        <v>158</v>
      </c>
      <c r="BB262" s="26" t="s">
        <v>611</v>
      </c>
      <c r="BC262" s="26" t="s">
        <v>167</v>
      </c>
      <c r="BD262" s="26" t="s">
        <v>154</v>
      </c>
      <c r="BE262" s="26"/>
      <c r="BF262" s="26" t="s">
        <v>99</v>
      </c>
      <c r="BG262" s="26" t="s">
        <v>167</v>
      </c>
      <c r="BH262" s="26" t="s">
        <v>99</v>
      </c>
      <c r="BI262" s="26">
        <v>1</v>
      </c>
      <c r="BJ262" s="26" t="s">
        <v>217</v>
      </c>
    </row>
    <row r="263" spans="36:62" x14ac:dyDescent="0.25">
      <c r="AJ263" s="26">
        <v>2266</v>
      </c>
      <c r="AK263" s="26">
        <v>1905048</v>
      </c>
      <c r="AL263" s="264">
        <v>43592.524305555555</v>
      </c>
      <c r="AM263" s="26" t="s">
        <v>481</v>
      </c>
      <c r="AN263" s="26" t="s">
        <v>63</v>
      </c>
      <c r="AO263" s="26" t="s">
        <v>156</v>
      </c>
      <c r="AP263" s="26" t="s">
        <v>159</v>
      </c>
      <c r="AQ263" s="26">
        <v>0</v>
      </c>
      <c r="AR263" s="26">
        <v>90</v>
      </c>
      <c r="AS263" s="26" t="s">
        <v>628</v>
      </c>
      <c r="AT263" s="26" t="s">
        <v>77</v>
      </c>
      <c r="AU263" s="26" t="s">
        <v>63</v>
      </c>
      <c r="AV263" s="26" t="s">
        <v>63</v>
      </c>
      <c r="AW263" s="26" t="s">
        <v>63</v>
      </c>
      <c r="AX263" s="26" t="s">
        <v>63</v>
      </c>
      <c r="AY263" s="26">
        <v>44.1035889999999</v>
      </c>
      <c r="AZ263" s="26">
        <v>-102.652225</v>
      </c>
      <c r="BA263" s="26" t="s">
        <v>502</v>
      </c>
      <c r="BB263" s="26" t="s">
        <v>609</v>
      </c>
      <c r="BC263" s="26" t="s">
        <v>785</v>
      </c>
      <c r="BD263" s="26" t="s">
        <v>68</v>
      </c>
      <c r="BE263" s="26"/>
      <c r="BF263" s="26" t="s">
        <v>68</v>
      </c>
      <c r="BG263" s="26" t="s">
        <v>68</v>
      </c>
      <c r="BH263" s="26" t="s">
        <v>175</v>
      </c>
      <c r="BI263" s="26">
        <v>1</v>
      </c>
      <c r="BJ263" s="26" t="s">
        <v>217</v>
      </c>
    </row>
    <row r="264" spans="36:62" x14ac:dyDescent="0.25">
      <c r="AJ264" s="26">
        <v>2267</v>
      </c>
      <c r="AK264" s="26">
        <v>1905052</v>
      </c>
      <c r="AL264" s="264">
        <v>43598.248611111114</v>
      </c>
      <c r="AM264" s="26" t="s">
        <v>481</v>
      </c>
      <c r="AN264" s="26" t="s">
        <v>63</v>
      </c>
      <c r="AO264" s="26" t="s">
        <v>156</v>
      </c>
      <c r="AP264" s="26" t="s">
        <v>159</v>
      </c>
      <c r="AQ264" s="26">
        <v>0</v>
      </c>
      <c r="AR264" s="26">
        <v>90</v>
      </c>
      <c r="AS264" s="26" t="s">
        <v>707</v>
      </c>
      <c r="AT264" s="26" t="s">
        <v>71</v>
      </c>
      <c r="AU264" s="26" t="s">
        <v>63</v>
      </c>
      <c r="AV264" s="26" t="s">
        <v>63</v>
      </c>
      <c r="AW264" s="26" t="s">
        <v>63</v>
      </c>
      <c r="AX264" s="26" t="s">
        <v>63</v>
      </c>
      <c r="AY264" s="26">
        <v>44.117947000000001</v>
      </c>
      <c r="AZ264" s="26">
        <v>-103.075873</v>
      </c>
      <c r="BA264" s="26" t="s">
        <v>166</v>
      </c>
      <c r="BB264" s="26" t="s">
        <v>609</v>
      </c>
      <c r="BC264" s="26" t="s">
        <v>68</v>
      </c>
      <c r="BD264" s="26" t="s">
        <v>781</v>
      </c>
      <c r="BE264" s="26"/>
      <c r="BF264" s="26" t="s">
        <v>68</v>
      </c>
      <c r="BG264" s="26" t="s">
        <v>68</v>
      </c>
      <c r="BH264" s="26" t="s">
        <v>146</v>
      </c>
      <c r="BI264" s="26">
        <v>1</v>
      </c>
      <c r="BJ264" s="26" t="s">
        <v>217</v>
      </c>
    </row>
    <row r="265" spans="36:62" x14ac:dyDescent="0.25">
      <c r="AJ265" s="26">
        <v>2268</v>
      </c>
      <c r="AK265" s="26">
        <v>1905055</v>
      </c>
      <c r="AL265" s="264">
        <v>43581.836805555555</v>
      </c>
      <c r="AM265" s="26" t="s">
        <v>481</v>
      </c>
      <c r="AN265" s="26" t="s">
        <v>63</v>
      </c>
      <c r="AO265" s="26" t="s">
        <v>156</v>
      </c>
      <c r="AP265" s="26" t="s">
        <v>159</v>
      </c>
      <c r="AQ265" s="26">
        <v>0</v>
      </c>
      <c r="AR265" s="26">
        <v>90</v>
      </c>
      <c r="AS265" s="26" t="s">
        <v>172</v>
      </c>
      <c r="AT265" s="26" t="s">
        <v>77</v>
      </c>
      <c r="AU265" s="26" t="s">
        <v>63</v>
      </c>
      <c r="AV265" s="26" t="s">
        <v>63</v>
      </c>
      <c r="AW265" s="26" t="s">
        <v>63</v>
      </c>
      <c r="AX265" s="26" t="s">
        <v>63</v>
      </c>
      <c r="AY265" s="26">
        <v>44.103794000000001</v>
      </c>
      <c r="AZ265" s="26">
        <v>-102.855289999999</v>
      </c>
      <c r="BA265" s="26" t="s">
        <v>494</v>
      </c>
      <c r="BB265" s="26" t="s">
        <v>611</v>
      </c>
      <c r="BC265" s="26" t="s">
        <v>68</v>
      </c>
      <c r="BD265" s="26" t="s">
        <v>68</v>
      </c>
      <c r="BE265" s="26"/>
      <c r="BF265" s="26" t="s">
        <v>62</v>
      </c>
      <c r="BG265" s="26" t="s">
        <v>68</v>
      </c>
      <c r="BH265" s="26" t="s">
        <v>146</v>
      </c>
      <c r="BI265" s="26">
        <v>1</v>
      </c>
      <c r="BJ265" s="26" t="s">
        <v>217</v>
      </c>
    </row>
    <row r="266" spans="36:62" x14ac:dyDescent="0.25">
      <c r="AJ266" s="26">
        <v>2271</v>
      </c>
      <c r="AK266" s="26">
        <v>1905189</v>
      </c>
      <c r="AL266" s="264">
        <v>43597.229166666664</v>
      </c>
      <c r="AM266" s="26" t="s">
        <v>481</v>
      </c>
      <c r="AN266" s="26" t="s">
        <v>63</v>
      </c>
      <c r="AO266" s="26"/>
      <c r="AP266" s="26"/>
      <c r="AQ266" s="26">
        <v>-1</v>
      </c>
      <c r="AR266" s="26">
        <v>90</v>
      </c>
      <c r="AS266" s="26" t="s">
        <v>168</v>
      </c>
      <c r="AT266" s="26" t="s">
        <v>71</v>
      </c>
      <c r="AU266" s="26" t="s">
        <v>63</v>
      </c>
      <c r="AV266" s="26" t="s">
        <v>63</v>
      </c>
      <c r="AW266" s="26" t="s">
        <v>63</v>
      </c>
      <c r="AX266" s="26" t="s">
        <v>63</v>
      </c>
      <c r="AY266" s="26">
        <v>44.06456</v>
      </c>
      <c r="AZ266" s="26">
        <v>-102.443224</v>
      </c>
      <c r="BA266" s="26" t="s">
        <v>166</v>
      </c>
      <c r="BB266" s="26" t="s">
        <v>609</v>
      </c>
      <c r="BC266" s="26" t="s">
        <v>167</v>
      </c>
      <c r="BD266" s="26" t="s">
        <v>154</v>
      </c>
      <c r="BE266" s="26"/>
      <c r="BF266" s="26" t="s">
        <v>99</v>
      </c>
      <c r="BG266" s="26" t="s">
        <v>167</v>
      </c>
      <c r="BH266" s="26" t="s">
        <v>99</v>
      </c>
      <c r="BI266" s="26">
        <v>1</v>
      </c>
      <c r="BJ266" s="26" t="s">
        <v>217</v>
      </c>
    </row>
    <row r="267" spans="36:62" x14ac:dyDescent="0.25">
      <c r="AJ267" s="26">
        <v>2279</v>
      </c>
      <c r="AK267" s="26">
        <v>1905753</v>
      </c>
      <c r="AL267" s="264">
        <v>43602.736111111109</v>
      </c>
      <c r="AM267" s="26" t="s">
        <v>147</v>
      </c>
      <c r="AN267" s="26" t="s">
        <v>63</v>
      </c>
      <c r="AO267" s="26" t="s">
        <v>156</v>
      </c>
      <c r="AP267" s="26" t="s">
        <v>159</v>
      </c>
      <c r="AQ267" s="26">
        <v>0</v>
      </c>
      <c r="AR267" s="26">
        <v>90</v>
      </c>
      <c r="AS267" s="26" t="s">
        <v>638</v>
      </c>
      <c r="AT267" s="26" t="s">
        <v>704</v>
      </c>
      <c r="AU267" s="26" t="s">
        <v>63</v>
      </c>
      <c r="AV267" s="26" t="s">
        <v>63</v>
      </c>
      <c r="AW267" s="26" t="s">
        <v>63</v>
      </c>
      <c r="AX267" s="26" t="s">
        <v>63</v>
      </c>
      <c r="AY267" s="26">
        <v>43.836278</v>
      </c>
      <c r="AZ267" s="26">
        <v>-101.55195000000001</v>
      </c>
      <c r="BA267" s="26" t="s">
        <v>158</v>
      </c>
      <c r="BB267" s="26" t="s">
        <v>609</v>
      </c>
      <c r="BC267" s="26" t="s">
        <v>614</v>
      </c>
      <c r="BD267" s="26" t="s">
        <v>615</v>
      </c>
      <c r="BE267" s="26"/>
      <c r="BF267" s="26" t="s">
        <v>68</v>
      </c>
      <c r="BG267" s="26" t="s">
        <v>68</v>
      </c>
      <c r="BH267" s="26" t="s">
        <v>160</v>
      </c>
      <c r="BI267" s="26">
        <v>1</v>
      </c>
      <c r="BJ267" s="26" t="s">
        <v>217</v>
      </c>
    </row>
    <row r="268" spans="36:62" x14ac:dyDescent="0.25">
      <c r="AJ268" s="26">
        <v>2282</v>
      </c>
      <c r="AK268" s="26">
        <v>1905444</v>
      </c>
      <c r="AL268" s="264">
        <v>43607.439583333333</v>
      </c>
      <c r="AM268" s="26" t="s">
        <v>147</v>
      </c>
      <c r="AN268" s="26" t="s">
        <v>63</v>
      </c>
      <c r="AO268" s="26"/>
      <c r="AP268" s="26"/>
      <c r="AQ268" s="26">
        <v>-1</v>
      </c>
      <c r="AR268" s="26">
        <v>73</v>
      </c>
      <c r="AS268" s="26" t="s">
        <v>168</v>
      </c>
      <c r="AT268" s="26" t="s">
        <v>664</v>
      </c>
      <c r="AU268" s="26" t="s">
        <v>63</v>
      </c>
      <c r="AV268" s="26" t="s">
        <v>63</v>
      </c>
      <c r="AW268" s="26" t="s">
        <v>63</v>
      </c>
      <c r="AX268" s="26" t="s">
        <v>63</v>
      </c>
      <c r="AY268" s="26">
        <v>43.461450999999897</v>
      </c>
      <c r="AZ268" s="26">
        <v>-101.494900999999</v>
      </c>
      <c r="BA268" s="26" t="s">
        <v>158</v>
      </c>
      <c r="BB268" s="26" t="s">
        <v>157</v>
      </c>
      <c r="BC268" s="26" t="s">
        <v>167</v>
      </c>
      <c r="BD268" s="26" t="s">
        <v>154</v>
      </c>
      <c r="BE268" s="26"/>
      <c r="BF268" s="26" t="s">
        <v>99</v>
      </c>
      <c r="BG268" s="26" t="s">
        <v>167</v>
      </c>
      <c r="BH268" s="26" t="s">
        <v>99</v>
      </c>
      <c r="BI268" s="26">
        <v>1</v>
      </c>
      <c r="BJ268" s="26" t="s">
        <v>217</v>
      </c>
    </row>
    <row r="269" spans="36:62" x14ac:dyDescent="0.25">
      <c r="AJ269" s="26">
        <v>2283</v>
      </c>
      <c r="AK269" s="26">
        <v>1906000</v>
      </c>
      <c r="AL269" s="264">
        <v>43615.885416666664</v>
      </c>
      <c r="AM269" s="26" t="s">
        <v>481</v>
      </c>
      <c r="AN269" s="26" t="s">
        <v>63</v>
      </c>
      <c r="AO269" s="26"/>
      <c r="AP269" s="26"/>
      <c r="AQ269" s="26">
        <v>-1</v>
      </c>
      <c r="AR269" s="26">
        <v>90</v>
      </c>
      <c r="AS269" s="26" t="s">
        <v>168</v>
      </c>
      <c r="AT269" s="26" t="s">
        <v>71</v>
      </c>
      <c r="AU269" s="26" t="s">
        <v>63</v>
      </c>
      <c r="AV269" s="26" t="s">
        <v>63</v>
      </c>
      <c r="AW269" s="26" t="s">
        <v>63</v>
      </c>
      <c r="AX269" s="26" t="s">
        <v>63</v>
      </c>
      <c r="AY269" s="26">
        <v>44.103794000000001</v>
      </c>
      <c r="AZ269" s="26">
        <v>-102.855289999999</v>
      </c>
      <c r="BA269" s="26" t="s">
        <v>166</v>
      </c>
      <c r="BB269" s="26" t="s">
        <v>611</v>
      </c>
      <c r="BC269" s="26" t="s">
        <v>167</v>
      </c>
      <c r="BD269" s="26" t="s">
        <v>154</v>
      </c>
      <c r="BE269" s="26"/>
      <c r="BF269" s="26" t="s">
        <v>99</v>
      </c>
      <c r="BG269" s="26" t="s">
        <v>167</v>
      </c>
      <c r="BH269" s="26" t="s">
        <v>99</v>
      </c>
      <c r="BI269" s="26">
        <v>1</v>
      </c>
      <c r="BJ269" s="26" t="s">
        <v>217</v>
      </c>
    </row>
    <row r="270" spans="36:62" x14ac:dyDescent="0.25">
      <c r="AJ270" s="26">
        <v>2284</v>
      </c>
      <c r="AK270" s="26">
        <v>1906019</v>
      </c>
      <c r="AL270" s="264">
        <v>43608.879166666666</v>
      </c>
      <c r="AM270" s="26" t="s">
        <v>147</v>
      </c>
      <c r="AN270" s="26" t="s">
        <v>63</v>
      </c>
      <c r="AO270" s="26"/>
      <c r="AP270" s="26"/>
      <c r="AQ270" s="26">
        <v>-1</v>
      </c>
      <c r="AR270" s="26">
        <v>90</v>
      </c>
      <c r="AS270" s="26" t="s">
        <v>168</v>
      </c>
      <c r="AT270" s="26" t="s">
        <v>74</v>
      </c>
      <c r="AU270" s="26" t="s">
        <v>63</v>
      </c>
      <c r="AV270" s="26" t="s">
        <v>63</v>
      </c>
      <c r="AW270" s="26" t="s">
        <v>63</v>
      </c>
      <c r="AX270" s="26" t="s">
        <v>63</v>
      </c>
      <c r="AY270" s="26">
        <v>43.835991999999898</v>
      </c>
      <c r="AZ270" s="26">
        <v>-101.862652999999</v>
      </c>
      <c r="BA270" s="26" t="s">
        <v>185</v>
      </c>
      <c r="BB270" s="26" t="s">
        <v>611</v>
      </c>
      <c r="BC270" s="26" t="s">
        <v>167</v>
      </c>
      <c r="BD270" s="26" t="s">
        <v>154</v>
      </c>
      <c r="BE270" s="26"/>
      <c r="BF270" s="26" t="s">
        <v>99</v>
      </c>
      <c r="BG270" s="26" t="s">
        <v>167</v>
      </c>
      <c r="BH270" s="26" t="s">
        <v>99</v>
      </c>
      <c r="BI270" s="26">
        <v>1</v>
      </c>
      <c r="BJ270" s="26" t="s">
        <v>217</v>
      </c>
    </row>
    <row r="271" spans="36:62" x14ac:dyDescent="0.25">
      <c r="AJ271" s="26">
        <v>2289</v>
      </c>
      <c r="AK271" s="26">
        <v>1906009</v>
      </c>
      <c r="AL271" s="264">
        <v>43611.927083333336</v>
      </c>
      <c r="AM271" s="26" t="s">
        <v>481</v>
      </c>
      <c r="AN271" s="26" t="s">
        <v>63</v>
      </c>
      <c r="AO271" s="26"/>
      <c r="AP271" s="26"/>
      <c r="AQ271" s="26">
        <v>-1</v>
      </c>
      <c r="AR271" s="26">
        <v>90</v>
      </c>
      <c r="AS271" s="26" t="s">
        <v>168</v>
      </c>
      <c r="AT271" s="26" t="s">
        <v>74</v>
      </c>
      <c r="AU271" s="26" t="s">
        <v>63</v>
      </c>
      <c r="AV271" s="26" t="s">
        <v>63</v>
      </c>
      <c r="AW271" s="26" t="s">
        <v>63</v>
      </c>
      <c r="AX271" s="26" t="s">
        <v>63</v>
      </c>
      <c r="AY271" s="26">
        <v>43.945428999999898</v>
      </c>
      <c r="AZ271" s="26">
        <v>-102.161236</v>
      </c>
      <c r="BA271" s="26" t="s">
        <v>166</v>
      </c>
      <c r="BB271" s="26" t="s">
        <v>611</v>
      </c>
      <c r="BC271" s="26" t="s">
        <v>167</v>
      </c>
      <c r="BD271" s="26" t="s">
        <v>154</v>
      </c>
      <c r="BE271" s="26"/>
      <c r="BF271" s="26" t="s">
        <v>99</v>
      </c>
      <c r="BG271" s="26" t="s">
        <v>167</v>
      </c>
      <c r="BH271" s="26" t="s">
        <v>99</v>
      </c>
      <c r="BI271" s="26">
        <v>1</v>
      </c>
      <c r="BJ271" s="26" t="s">
        <v>217</v>
      </c>
    </row>
    <row r="272" spans="36:62" x14ac:dyDescent="0.25">
      <c r="AJ272" s="26">
        <v>2291</v>
      </c>
      <c r="AK272" s="26">
        <v>1906344</v>
      </c>
      <c r="AL272" s="264">
        <v>43615.881944444445</v>
      </c>
      <c r="AM272" s="26" t="s">
        <v>481</v>
      </c>
      <c r="AN272" s="26" t="s">
        <v>63</v>
      </c>
      <c r="AO272" s="26"/>
      <c r="AP272" s="26"/>
      <c r="AQ272" s="26">
        <v>-1</v>
      </c>
      <c r="AR272" s="26">
        <v>90</v>
      </c>
      <c r="AS272" s="26" t="s">
        <v>168</v>
      </c>
      <c r="AT272" s="26" t="s">
        <v>71</v>
      </c>
      <c r="AU272" s="26" t="s">
        <v>63</v>
      </c>
      <c r="AV272" s="26" t="s">
        <v>63</v>
      </c>
      <c r="AW272" s="26" t="s">
        <v>63</v>
      </c>
      <c r="AX272" s="26" t="s">
        <v>63</v>
      </c>
      <c r="AY272" s="26">
        <v>44.103651999999897</v>
      </c>
      <c r="AZ272" s="26">
        <v>-102.821725</v>
      </c>
      <c r="BA272" s="26" t="s">
        <v>166</v>
      </c>
      <c r="BB272" s="26" t="s">
        <v>609</v>
      </c>
      <c r="BC272" s="26" t="s">
        <v>167</v>
      </c>
      <c r="BD272" s="26" t="s">
        <v>154</v>
      </c>
      <c r="BE272" s="26"/>
      <c r="BF272" s="26" t="s">
        <v>99</v>
      </c>
      <c r="BG272" s="26" t="s">
        <v>167</v>
      </c>
      <c r="BH272" s="26" t="s">
        <v>99</v>
      </c>
      <c r="BI272" s="26">
        <v>1</v>
      </c>
      <c r="BJ272" s="26" t="s">
        <v>217</v>
      </c>
    </row>
    <row r="273" spans="36:62" x14ac:dyDescent="0.25">
      <c r="AJ273" s="26">
        <v>2292</v>
      </c>
      <c r="AK273" s="26">
        <v>1906484</v>
      </c>
      <c r="AL273" s="264">
        <v>43622.897916666669</v>
      </c>
      <c r="AM273" s="26" t="s">
        <v>481</v>
      </c>
      <c r="AN273" s="26" t="s">
        <v>63</v>
      </c>
      <c r="AO273" s="26"/>
      <c r="AP273" s="26"/>
      <c r="AQ273" s="26">
        <v>-1</v>
      </c>
      <c r="AR273" s="26">
        <v>90</v>
      </c>
      <c r="AS273" s="26" t="s">
        <v>168</v>
      </c>
      <c r="AT273" s="26" t="s">
        <v>71</v>
      </c>
      <c r="AU273" s="26" t="s">
        <v>63</v>
      </c>
      <c r="AV273" s="26" t="s">
        <v>63</v>
      </c>
      <c r="AW273" s="26" t="s">
        <v>63</v>
      </c>
      <c r="AX273" s="26" t="s">
        <v>63</v>
      </c>
      <c r="AY273" s="26">
        <v>43.960124999999898</v>
      </c>
      <c r="AZ273" s="26">
        <v>-102.17594200000001</v>
      </c>
      <c r="BA273" s="26" t="s">
        <v>158</v>
      </c>
      <c r="BB273" s="26" t="s">
        <v>609</v>
      </c>
      <c r="BC273" s="26" t="s">
        <v>167</v>
      </c>
      <c r="BD273" s="26" t="s">
        <v>154</v>
      </c>
      <c r="BE273" s="26"/>
      <c r="BF273" s="26" t="s">
        <v>99</v>
      </c>
      <c r="BG273" s="26" t="s">
        <v>167</v>
      </c>
      <c r="BH273" s="26" t="s">
        <v>99</v>
      </c>
      <c r="BI273" s="26">
        <v>1</v>
      </c>
      <c r="BJ273" s="26" t="s">
        <v>217</v>
      </c>
    </row>
    <row r="274" spans="36:62" x14ac:dyDescent="0.25">
      <c r="AJ274" s="26">
        <v>2293</v>
      </c>
      <c r="AK274" s="26">
        <v>1906835</v>
      </c>
      <c r="AL274" s="264">
        <v>43627.864583333336</v>
      </c>
      <c r="AM274" s="26" t="s">
        <v>481</v>
      </c>
      <c r="AN274" s="26" t="s">
        <v>63</v>
      </c>
      <c r="AO274" s="26"/>
      <c r="AP274" s="26"/>
      <c r="AQ274" s="26">
        <v>-1</v>
      </c>
      <c r="AR274" s="26">
        <v>90</v>
      </c>
      <c r="AS274" s="26" t="s">
        <v>168</v>
      </c>
      <c r="AT274" s="26" t="s">
        <v>77</v>
      </c>
      <c r="AU274" s="26" t="s">
        <v>63</v>
      </c>
      <c r="AV274" s="26" t="s">
        <v>63</v>
      </c>
      <c r="AW274" s="26" t="s">
        <v>63</v>
      </c>
      <c r="AX274" s="26" t="s">
        <v>63</v>
      </c>
      <c r="AY274" s="26">
        <v>44.103653999999899</v>
      </c>
      <c r="AZ274" s="26">
        <v>-102.817128999999</v>
      </c>
      <c r="BA274" s="26" t="s">
        <v>158</v>
      </c>
      <c r="BB274" s="26" t="s">
        <v>609</v>
      </c>
      <c r="BC274" s="26" t="s">
        <v>167</v>
      </c>
      <c r="BD274" s="26" t="s">
        <v>154</v>
      </c>
      <c r="BE274" s="26"/>
      <c r="BF274" s="26" t="s">
        <v>99</v>
      </c>
      <c r="BG274" s="26" t="s">
        <v>167</v>
      </c>
      <c r="BH274" s="26" t="s">
        <v>99</v>
      </c>
      <c r="BI274" s="26">
        <v>1</v>
      </c>
      <c r="BJ274" s="26" t="s">
        <v>217</v>
      </c>
    </row>
    <row r="275" spans="36:62" x14ac:dyDescent="0.25">
      <c r="AJ275" s="26">
        <v>2297</v>
      </c>
      <c r="AK275" s="26">
        <v>1906862</v>
      </c>
      <c r="AL275" s="264">
        <v>43629.179166666669</v>
      </c>
      <c r="AM275" s="26" t="s">
        <v>481</v>
      </c>
      <c r="AN275" s="26" t="s">
        <v>63</v>
      </c>
      <c r="AO275" s="26"/>
      <c r="AP275" s="26"/>
      <c r="AQ275" s="26">
        <v>-1</v>
      </c>
      <c r="AR275" s="26">
        <v>90</v>
      </c>
      <c r="AS275" s="26" t="s">
        <v>168</v>
      </c>
      <c r="AT275" s="26" t="s">
        <v>71</v>
      </c>
      <c r="AU275" s="26" t="s">
        <v>63</v>
      </c>
      <c r="AV275" s="26" t="s">
        <v>63</v>
      </c>
      <c r="AW275" s="26" t="s">
        <v>63</v>
      </c>
      <c r="AX275" s="26" t="s">
        <v>63</v>
      </c>
      <c r="AY275" s="26">
        <v>44.068835999999898</v>
      </c>
      <c r="AZ275" s="26">
        <v>-102.41817500000001</v>
      </c>
      <c r="BA275" s="26" t="s">
        <v>166</v>
      </c>
      <c r="BB275" s="26" t="s">
        <v>611</v>
      </c>
      <c r="BC275" s="26" t="s">
        <v>167</v>
      </c>
      <c r="BD275" s="26" t="s">
        <v>154</v>
      </c>
      <c r="BE275" s="26"/>
      <c r="BF275" s="26" t="s">
        <v>99</v>
      </c>
      <c r="BG275" s="26" t="s">
        <v>167</v>
      </c>
      <c r="BH275" s="26" t="s">
        <v>99</v>
      </c>
      <c r="BI275" s="26">
        <v>1</v>
      </c>
      <c r="BJ275" s="26" t="s">
        <v>217</v>
      </c>
    </row>
    <row r="276" spans="36:62" x14ac:dyDescent="0.25">
      <c r="AJ276" s="26">
        <v>2298</v>
      </c>
      <c r="AK276" s="26">
        <v>1906955</v>
      </c>
      <c r="AL276" s="264">
        <v>43625.458333333336</v>
      </c>
      <c r="AM276" s="26" t="s">
        <v>481</v>
      </c>
      <c r="AN276" s="26" t="s">
        <v>63</v>
      </c>
      <c r="AO276" s="26" t="s">
        <v>156</v>
      </c>
      <c r="AP276" s="26" t="s">
        <v>159</v>
      </c>
      <c r="AQ276" s="26">
        <v>0</v>
      </c>
      <c r="AR276" s="26">
        <v>90</v>
      </c>
      <c r="AS276" s="26" t="s">
        <v>786</v>
      </c>
      <c r="AT276" s="26" t="s">
        <v>71</v>
      </c>
      <c r="AU276" s="26" t="s">
        <v>63</v>
      </c>
      <c r="AV276" s="26" t="s">
        <v>69</v>
      </c>
      <c r="AW276" s="26" t="s">
        <v>63</v>
      </c>
      <c r="AX276" s="26" t="s">
        <v>63</v>
      </c>
      <c r="AY276" s="26">
        <v>44.103659999999898</v>
      </c>
      <c r="AZ276" s="26">
        <v>-102.83288</v>
      </c>
      <c r="BA276" s="26" t="s">
        <v>185</v>
      </c>
      <c r="BB276" s="26" t="s">
        <v>609</v>
      </c>
      <c r="BC276" s="26" t="s">
        <v>685</v>
      </c>
      <c r="BD276" s="26" t="s">
        <v>68</v>
      </c>
      <c r="BE276" s="26" t="s">
        <v>161</v>
      </c>
      <c r="BF276" s="26" t="s">
        <v>68</v>
      </c>
      <c r="BG276" s="26" t="s">
        <v>68</v>
      </c>
      <c r="BH276" s="26" t="s">
        <v>160</v>
      </c>
      <c r="BI276" s="26">
        <v>1</v>
      </c>
      <c r="BJ276" s="26" t="s">
        <v>20</v>
      </c>
    </row>
    <row r="277" spans="36:62" x14ac:dyDescent="0.25">
      <c r="AJ277" s="26">
        <v>2299</v>
      </c>
      <c r="AK277" s="26">
        <v>1906909</v>
      </c>
      <c r="AL277" s="264">
        <v>43630.515277777777</v>
      </c>
      <c r="AM277" s="26" t="s">
        <v>481</v>
      </c>
      <c r="AN277" s="26" t="s">
        <v>63</v>
      </c>
      <c r="AO277" s="26"/>
      <c r="AP277" s="26"/>
      <c r="AQ277" s="26">
        <v>-1</v>
      </c>
      <c r="AR277" s="26">
        <v>90</v>
      </c>
      <c r="AS277" s="26" t="s">
        <v>168</v>
      </c>
      <c r="AT277" s="26" t="s">
        <v>71</v>
      </c>
      <c r="AU277" s="26" t="s">
        <v>63</v>
      </c>
      <c r="AV277" s="26" t="s">
        <v>63</v>
      </c>
      <c r="AW277" s="26" t="s">
        <v>63</v>
      </c>
      <c r="AX277" s="26" t="s">
        <v>63</v>
      </c>
      <c r="AY277" s="26">
        <v>44.012875999999899</v>
      </c>
      <c r="AZ277" s="26">
        <v>-102.284882999999</v>
      </c>
      <c r="BA277" s="26" t="s">
        <v>166</v>
      </c>
      <c r="BB277" s="26" t="s">
        <v>611</v>
      </c>
      <c r="BC277" s="26" t="s">
        <v>167</v>
      </c>
      <c r="BD277" s="26" t="s">
        <v>154</v>
      </c>
      <c r="BE277" s="26"/>
      <c r="BF277" s="26" t="s">
        <v>99</v>
      </c>
      <c r="BG277" s="26" t="s">
        <v>167</v>
      </c>
      <c r="BH277" s="26" t="s">
        <v>99</v>
      </c>
      <c r="BI277" s="26">
        <v>1</v>
      </c>
      <c r="BJ277" s="26" t="s">
        <v>217</v>
      </c>
    </row>
    <row r="278" spans="36:62" x14ac:dyDescent="0.25">
      <c r="AJ278" s="26">
        <v>2300</v>
      </c>
      <c r="AK278" s="26">
        <v>1906910</v>
      </c>
      <c r="AL278" s="264">
        <v>43631.504166666666</v>
      </c>
      <c r="AM278" s="26" t="s">
        <v>481</v>
      </c>
      <c r="AN278" s="26" t="s">
        <v>63</v>
      </c>
      <c r="AO278" s="26" t="s">
        <v>156</v>
      </c>
      <c r="AP278" s="26" t="s">
        <v>159</v>
      </c>
      <c r="AQ278" s="26">
        <v>0</v>
      </c>
      <c r="AR278" s="26">
        <v>90</v>
      </c>
      <c r="AS278" s="26" t="s">
        <v>787</v>
      </c>
      <c r="AT278" s="26" t="s">
        <v>697</v>
      </c>
      <c r="AU278" s="26" t="s">
        <v>63</v>
      </c>
      <c r="AV278" s="26" t="s">
        <v>63</v>
      </c>
      <c r="AW278" s="26" t="s">
        <v>63</v>
      </c>
      <c r="AX278" s="26" t="s">
        <v>63</v>
      </c>
      <c r="AY278" s="26">
        <v>43.913688</v>
      </c>
      <c r="AZ278" s="26">
        <v>-102.077789999999</v>
      </c>
      <c r="BA278" s="26" t="s">
        <v>503</v>
      </c>
      <c r="BB278" s="26" t="s">
        <v>609</v>
      </c>
      <c r="BC278" s="26" t="s">
        <v>68</v>
      </c>
      <c r="BD278" s="26" t="s">
        <v>68</v>
      </c>
      <c r="BE278" s="26"/>
      <c r="BF278" s="26" t="s">
        <v>68</v>
      </c>
      <c r="BG278" s="26" t="s">
        <v>68</v>
      </c>
      <c r="BH278" s="26" t="s">
        <v>175</v>
      </c>
      <c r="BI278" s="26">
        <v>1</v>
      </c>
      <c r="BJ278" s="26" t="s">
        <v>217</v>
      </c>
    </row>
    <row r="279" spans="36:62" x14ac:dyDescent="0.25">
      <c r="AJ279" s="26">
        <v>2301</v>
      </c>
      <c r="AK279" s="26">
        <v>1906994</v>
      </c>
      <c r="AL279" s="264">
        <v>43631.885416666664</v>
      </c>
      <c r="AM279" s="26" t="s">
        <v>481</v>
      </c>
      <c r="AN279" s="26" t="s">
        <v>63</v>
      </c>
      <c r="AO279" s="26"/>
      <c r="AP279" s="26"/>
      <c r="AQ279" s="26">
        <v>-1</v>
      </c>
      <c r="AR279" s="26">
        <v>90</v>
      </c>
      <c r="AS279" s="26" t="s">
        <v>168</v>
      </c>
      <c r="AT279" s="26" t="s">
        <v>71</v>
      </c>
      <c r="AU279" s="26" t="s">
        <v>63</v>
      </c>
      <c r="AV279" s="26" t="s">
        <v>63</v>
      </c>
      <c r="AW279" s="26" t="s">
        <v>63</v>
      </c>
      <c r="AX279" s="26" t="s">
        <v>63</v>
      </c>
      <c r="AY279" s="26">
        <v>43.987112000000003</v>
      </c>
      <c r="AZ279" s="26">
        <v>-102.221188999999</v>
      </c>
      <c r="BA279" s="26" t="s">
        <v>158</v>
      </c>
      <c r="BB279" s="26" t="s">
        <v>611</v>
      </c>
      <c r="BC279" s="26" t="s">
        <v>167</v>
      </c>
      <c r="BD279" s="26" t="s">
        <v>154</v>
      </c>
      <c r="BE279" s="26"/>
      <c r="BF279" s="26" t="s">
        <v>99</v>
      </c>
      <c r="BG279" s="26" t="s">
        <v>167</v>
      </c>
      <c r="BH279" s="26" t="s">
        <v>99</v>
      </c>
      <c r="BI279" s="26">
        <v>1</v>
      </c>
      <c r="BJ279" s="26" t="s">
        <v>217</v>
      </c>
    </row>
    <row r="280" spans="36:62" x14ac:dyDescent="0.25">
      <c r="AJ280" s="26">
        <v>2302</v>
      </c>
      <c r="AK280" s="26">
        <v>1906995</v>
      </c>
      <c r="AL280" s="264">
        <v>43631.888888888891</v>
      </c>
      <c r="AM280" s="26" t="s">
        <v>481</v>
      </c>
      <c r="AN280" s="26" t="s">
        <v>63</v>
      </c>
      <c r="AO280" s="26"/>
      <c r="AP280" s="26"/>
      <c r="AQ280" s="26">
        <v>-1</v>
      </c>
      <c r="AR280" s="26">
        <v>90</v>
      </c>
      <c r="AS280" s="26" t="s">
        <v>168</v>
      </c>
      <c r="AT280" s="26" t="s">
        <v>71</v>
      </c>
      <c r="AU280" s="26" t="s">
        <v>63</v>
      </c>
      <c r="AV280" s="26" t="s">
        <v>63</v>
      </c>
      <c r="AW280" s="26" t="s">
        <v>63</v>
      </c>
      <c r="AX280" s="26" t="s">
        <v>63</v>
      </c>
      <c r="AY280" s="26">
        <v>44.067484</v>
      </c>
      <c r="AZ280" s="26">
        <v>-102.38825300000001</v>
      </c>
      <c r="BA280" s="26" t="s">
        <v>166</v>
      </c>
      <c r="BB280" s="26" t="s">
        <v>609</v>
      </c>
      <c r="BC280" s="26" t="s">
        <v>167</v>
      </c>
      <c r="BD280" s="26" t="s">
        <v>154</v>
      </c>
      <c r="BE280" s="26"/>
      <c r="BF280" s="26" t="s">
        <v>99</v>
      </c>
      <c r="BG280" s="26" t="s">
        <v>167</v>
      </c>
      <c r="BH280" s="26" t="s">
        <v>99</v>
      </c>
      <c r="BI280" s="26">
        <v>1</v>
      </c>
      <c r="BJ280" s="26" t="s">
        <v>217</v>
      </c>
    </row>
    <row r="281" spans="36:62" x14ac:dyDescent="0.25">
      <c r="AJ281" s="26">
        <v>2303</v>
      </c>
      <c r="AK281" s="26">
        <v>1906997</v>
      </c>
      <c r="AL281" s="264">
        <v>43607.243055555555</v>
      </c>
      <c r="AM281" s="26" t="s">
        <v>481</v>
      </c>
      <c r="AN281" s="26" t="s">
        <v>63</v>
      </c>
      <c r="AO281" s="26" t="s">
        <v>156</v>
      </c>
      <c r="AP281" s="26" t="s">
        <v>159</v>
      </c>
      <c r="AQ281" s="26">
        <v>0</v>
      </c>
      <c r="AR281" s="26">
        <v>90</v>
      </c>
      <c r="AS281" s="26" t="s">
        <v>788</v>
      </c>
      <c r="AT281" s="26" t="s">
        <v>704</v>
      </c>
      <c r="AU281" s="26" t="s">
        <v>63</v>
      </c>
      <c r="AV281" s="26" t="s">
        <v>63</v>
      </c>
      <c r="AW281" s="26" t="s">
        <v>63</v>
      </c>
      <c r="AX281" s="26" t="s">
        <v>63</v>
      </c>
      <c r="AY281" s="26">
        <v>44.101509999999898</v>
      </c>
      <c r="AZ281" s="26">
        <v>-103.145447</v>
      </c>
      <c r="BA281" s="26" t="s">
        <v>158</v>
      </c>
      <c r="BB281" s="26" t="s">
        <v>611</v>
      </c>
      <c r="BC281" s="26" t="s">
        <v>211</v>
      </c>
      <c r="BD281" s="26" t="s">
        <v>615</v>
      </c>
      <c r="BE281" s="26"/>
      <c r="BF281" s="26" t="s">
        <v>68</v>
      </c>
      <c r="BG281" s="26" t="s">
        <v>209</v>
      </c>
      <c r="BH281" s="26" t="s">
        <v>146</v>
      </c>
      <c r="BI281" s="26">
        <v>1</v>
      </c>
      <c r="BJ281" s="26" t="s">
        <v>217</v>
      </c>
    </row>
    <row r="282" spans="36:62" x14ac:dyDescent="0.25">
      <c r="AJ282" s="26">
        <v>2305</v>
      </c>
      <c r="AK282" s="26">
        <v>1907304</v>
      </c>
      <c r="AL282" s="264">
        <v>43638.388194444444</v>
      </c>
      <c r="AM282" s="26" t="s">
        <v>481</v>
      </c>
      <c r="AN282" s="26" t="s">
        <v>63</v>
      </c>
      <c r="AO282" s="26"/>
      <c r="AP282" s="26"/>
      <c r="AQ282" s="26">
        <v>-1</v>
      </c>
      <c r="AR282" s="26">
        <v>90</v>
      </c>
      <c r="AS282" s="26" t="s">
        <v>168</v>
      </c>
      <c r="AT282" s="26" t="s">
        <v>71</v>
      </c>
      <c r="AU282" s="26" t="s">
        <v>63</v>
      </c>
      <c r="AV282" s="26" t="s">
        <v>63</v>
      </c>
      <c r="AW282" s="26" t="s">
        <v>63</v>
      </c>
      <c r="AX282" s="26" t="s">
        <v>63</v>
      </c>
      <c r="AY282" s="26">
        <v>44.021095000000003</v>
      </c>
      <c r="AZ282" s="26">
        <v>-102.300973999999</v>
      </c>
      <c r="BA282" s="26" t="s">
        <v>166</v>
      </c>
      <c r="BB282" s="26" t="s">
        <v>611</v>
      </c>
      <c r="BC282" s="26" t="s">
        <v>167</v>
      </c>
      <c r="BD282" s="26" t="s">
        <v>154</v>
      </c>
      <c r="BE282" s="26"/>
      <c r="BF282" s="26" t="s">
        <v>99</v>
      </c>
      <c r="BG282" s="26" t="s">
        <v>167</v>
      </c>
      <c r="BH282" s="26" t="s">
        <v>99</v>
      </c>
      <c r="BI282" s="26">
        <v>1</v>
      </c>
      <c r="BJ282" s="26" t="s">
        <v>217</v>
      </c>
    </row>
    <row r="283" spans="36:62" x14ac:dyDescent="0.25">
      <c r="AJ283" s="26">
        <v>2306</v>
      </c>
      <c r="AK283" s="26">
        <v>1907385</v>
      </c>
      <c r="AL283" s="264">
        <v>43632.692361111112</v>
      </c>
      <c r="AM283" s="26" t="s">
        <v>481</v>
      </c>
      <c r="AN283" s="26" t="s">
        <v>63</v>
      </c>
      <c r="AO283" s="26"/>
      <c r="AP283" s="26"/>
      <c r="AQ283" s="26">
        <v>-1</v>
      </c>
      <c r="AR283" s="26">
        <v>90</v>
      </c>
      <c r="AS283" s="26" t="s">
        <v>168</v>
      </c>
      <c r="AT283" s="26" t="s">
        <v>71</v>
      </c>
      <c r="AU283" s="26" t="s">
        <v>63</v>
      </c>
      <c r="AV283" s="26" t="s">
        <v>63</v>
      </c>
      <c r="AW283" s="26" t="s">
        <v>63</v>
      </c>
      <c r="AX283" s="26" t="s">
        <v>63</v>
      </c>
      <c r="AY283" s="26">
        <v>44.101174999999898</v>
      </c>
      <c r="AZ283" s="26">
        <v>-102.514015</v>
      </c>
      <c r="BA283" s="26" t="s">
        <v>166</v>
      </c>
      <c r="BB283" s="26" t="s">
        <v>609</v>
      </c>
      <c r="BC283" s="26" t="s">
        <v>167</v>
      </c>
      <c r="BD283" s="26" t="s">
        <v>154</v>
      </c>
      <c r="BE283" s="26"/>
      <c r="BF283" s="26" t="s">
        <v>99</v>
      </c>
      <c r="BG283" s="26" t="s">
        <v>167</v>
      </c>
      <c r="BH283" s="26" t="s">
        <v>99</v>
      </c>
      <c r="BI283" s="26">
        <v>1</v>
      </c>
      <c r="BJ283" s="26" t="s">
        <v>217</v>
      </c>
    </row>
    <row r="284" spans="36:62" x14ac:dyDescent="0.25">
      <c r="AJ284" s="26">
        <v>2307</v>
      </c>
      <c r="AK284" s="26">
        <v>1907605</v>
      </c>
      <c r="AL284" s="264">
        <v>43632.5</v>
      </c>
      <c r="AM284" s="26" t="s">
        <v>481</v>
      </c>
      <c r="AN284" s="26" t="s">
        <v>63</v>
      </c>
      <c r="AO284" s="26" t="s">
        <v>204</v>
      </c>
      <c r="AP284" s="26" t="s">
        <v>159</v>
      </c>
      <c r="AQ284" s="26">
        <v>0</v>
      </c>
      <c r="AR284" s="26">
        <v>90</v>
      </c>
      <c r="AS284" s="26" t="s">
        <v>789</v>
      </c>
      <c r="AT284" s="26" t="s">
        <v>71</v>
      </c>
      <c r="AU284" s="26" t="s">
        <v>63</v>
      </c>
      <c r="AV284" s="26" t="s">
        <v>63</v>
      </c>
      <c r="AW284" s="26" t="s">
        <v>63</v>
      </c>
      <c r="AX284" s="26" t="s">
        <v>63</v>
      </c>
      <c r="AY284" s="26">
        <v>43.917842999999898</v>
      </c>
      <c r="AZ284" s="26">
        <v>-102.097431</v>
      </c>
      <c r="BA284" s="26" t="s">
        <v>37</v>
      </c>
      <c r="BB284" s="26" t="s">
        <v>611</v>
      </c>
      <c r="BC284" s="26" t="s">
        <v>68</v>
      </c>
      <c r="BD284" s="26" t="s">
        <v>68</v>
      </c>
      <c r="BE284" s="26"/>
      <c r="BF284" s="26" t="s">
        <v>675</v>
      </c>
      <c r="BG284" s="26" t="s">
        <v>68</v>
      </c>
      <c r="BH284" s="26" t="s">
        <v>160</v>
      </c>
      <c r="BI284" s="26">
        <v>1</v>
      </c>
      <c r="BJ284" s="26" t="s">
        <v>20</v>
      </c>
    </row>
    <row r="285" spans="36:62" x14ac:dyDescent="0.25">
      <c r="AJ285" s="26">
        <v>2308</v>
      </c>
      <c r="AK285" s="26">
        <v>1907613</v>
      </c>
      <c r="AL285" s="264">
        <v>43640.283333333333</v>
      </c>
      <c r="AM285" s="26" t="s">
        <v>481</v>
      </c>
      <c r="AN285" s="26" t="s">
        <v>63</v>
      </c>
      <c r="AO285" s="26"/>
      <c r="AP285" s="26"/>
      <c r="AQ285" s="26">
        <v>-1</v>
      </c>
      <c r="AR285" s="26">
        <v>90</v>
      </c>
      <c r="AS285" s="26" t="s">
        <v>168</v>
      </c>
      <c r="AT285" s="26" t="s">
        <v>71</v>
      </c>
      <c r="AU285" s="26" t="s">
        <v>63</v>
      </c>
      <c r="AV285" s="26" t="s">
        <v>63</v>
      </c>
      <c r="AW285" s="26" t="s">
        <v>63</v>
      </c>
      <c r="AX285" s="26" t="s">
        <v>63</v>
      </c>
      <c r="AY285" s="26">
        <v>44.1034229999999</v>
      </c>
      <c r="AZ285" s="26">
        <v>-102.794625999999</v>
      </c>
      <c r="BA285" s="26" t="s">
        <v>185</v>
      </c>
      <c r="BB285" s="26" t="s">
        <v>611</v>
      </c>
      <c r="BC285" s="26" t="s">
        <v>167</v>
      </c>
      <c r="BD285" s="26" t="s">
        <v>154</v>
      </c>
      <c r="BE285" s="26"/>
      <c r="BF285" s="26" t="s">
        <v>99</v>
      </c>
      <c r="BG285" s="26" t="s">
        <v>167</v>
      </c>
      <c r="BH285" s="26" t="s">
        <v>99</v>
      </c>
      <c r="BI285" s="26">
        <v>1</v>
      </c>
      <c r="BJ285" s="26" t="s">
        <v>217</v>
      </c>
    </row>
    <row r="286" spans="36:62" x14ac:dyDescent="0.25">
      <c r="AJ286" s="26">
        <v>2309</v>
      </c>
      <c r="AK286" s="26">
        <v>1907623</v>
      </c>
      <c r="AL286" s="264">
        <v>43631.84097222222</v>
      </c>
      <c r="AM286" s="26" t="s">
        <v>481</v>
      </c>
      <c r="AN286" s="26" t="s">
        <v>63</v>
      </c>
      <c r="AO286" s="26"/>
      <c r="AP286" s="26"/>
      <c r="AQ286" s="26">
        <v>-1</v>
      </c>
      <c r="AR286" s="26">
        <v>90</v>
      </c>
      <c r="AS286" s="26" t="s">
        <v>168</v>
      </c>
      <c r="AT286" s="26" t="s">
        <v>71</v>
      </c>
      <c r="AU286" s="26" t="s">
        <v>63</v>
      </c>
      <c r="AV286" s="26" t="s">
        <v>63</v>
      </c>
      <c r="AW286" s="26" t="s">
        <v>63</v>
      </c>
      <c r="AX286" s="26" t="s">
        <v>63</v>
      </c>
      <c r="AY286" s="26">
        <v>44.099679000000002</v>
      </c>
      <c r="AZ286" s="26">
        <v>-103.162460999999</v>
      </c>
      <c r="BA286" s="26" t="s">
        <v>158</v>
      </c>
      <c r="BB286" s="26" t="s">
        <v>609</v>
      </c>
      <c r="BC286" s="26" t="s">
        <v>167</v>
      </c>
      <c r="BD286" s="26" t="s">
        <v>154</v>
      </c>
      <c r="BE286" s="26"/>
      <c r="BF286" s="26" t="s">
        <v>99</v>
      </c>
      <c r="BG286" s="26" t="s">
        <v>167</v>
      </c>
      <c r="BH286" s="26" t="s">
        <v>99</v>
      </c>
      <c r="BI286" s="26">
        <v>1</v>
      </c>
      <c r="BJ286" s="26" t="s">
        <v>217</v>
      </c>
    </row>
    <row r="287" spans="36:62" x14ac:dyDescent="0.25">
      <c r="AJ287" s="26">
        <v>2310</v>
      </c>
      <c r="AK287" s="26">
        <v>1907625</v>
      </c>
      <c r="AL287" s="264">
        <v>43632.138888888891</v>
      </c>
      <c r="AM287" s="26" t="s">
        <v>481</v>
      </c>
      <c r="AN287" s="26" t="s">
        <v>63</v>
      </c>
      <c r="AO287" s="26"/>
      <c r="AP287" s="26"/>
      <c r="AQ287" s="26">
        <v>-1</v>
      </c>
      <c r="AR287" s="26">
        <v>90</v>
      </c>
      <c r="AS287" s="26" t="s">
        <v>168</v>
      </c>
      <c r="AT287" s="26" t="s">
        <v>71</v>
      </c>
      <c r="AU287" s="26" t="s">
        <v>63</v>
      </c>
      <c r="AV287" s="26" t="s">
        <v>63</v>
      </c>
      <c r="AW287" s="26" t="s">
        <v>63</v>
      </c>
      <c r="AX287" s="26" t="s">
        <v>63</v>
      </c>
      <c r="AY287" s="26">
        <v>44.118029</v>
      </c>
      <c r="AZ287" s="26">
        <v>-103.040356</v>
      </c>
      <c r="BA287" s="26" t="s">
        <v>491</v>
      </c>
      <c r="BB287" s="26" t="s">
        <v>609</v>
      </c>
      <c r="BC287" s="26" t="s">
        <v>167</v>
      </c>
      <c r="BD287" s="26" t="s">
        <v>154</v>
      </c>
      <c r="BE287" s="26"/>
      <c r="BF287" s="26" t="s">
        <v>99</v>
      </c>
      <c r="BG287" s="26" t="s">
        <v>167</v>
      </c>
      <c r="BH287" s="26" t="s">
        <v>99</v>
      </c>
      <c r="BI287" s="26">
        <v>1</v>
      </c>
      <c r="BJ287" s="26" t="s">
        <v>217</v>
      </c>
    </row>
    <row r="288" spans="36:62" x14ac:dyDescent="0.25">
      <c r="AJ288" s="26">
        <v>2312</v>
      </c>
      <c r="AK288" s="26">
        <v>1907693</v>
      </c>
      <c r="AL288" s="264">
        <v>43642.260416666664</v>
      </c>
      <c r="AM288" s="26" t="s">
        <v>481</v>
      </c>
      <c r="AN288" s="26" t="s">
        <v>63</v>
      </c>
      <c r="AO288" s="26"/>
      <c r="AP288" s="26"/>
      <c r="AQ288" s="26">
        <v>-1</v>
      </c>
      <c r="AR288" s="26">
        <v>90</v>
      </c>
      <c r="AS288" s="26" t="s">
        <v>168</v>
      </c>
      <c r="AT288" s="26" t="s">
        <v>71</v>
      </c>
      <c r="AU288" s="26" t="s">
        <v>63</v>
      </c>
      <c r="AV288" s="26" t="s">
        <v>63</v>
      </c>
      <c r="AW288" s="26" t="s">
        <v>63</v>
      </c>
      <c r="AX288" s="26" t="s">
        <v>63</v>
      </c>
      <c r="AY288" s="26">
        <v>44.103614999999898</v>
      </c>
      <c r="AZ288" s="26">
        <v>-102.647991</v>
      </c>
      <c r="BA288" s="26" t="s">
        <v>185</v>
      </c>
      <c r="BB288" s="26" t="s">
        <v>611</v>
      </c>
      <c r="BC288" s="26" t="s">
        <v>167</v>
      </c>
      <c r="BD288" s="26" t="s">
        <v>154</v>
      </c>
      <c r="BE288" s="26"/>
      <c r="BF288" s="26" t="s">
        <v>99</v>
      </c>
      <c r="BG288" s="26" t="s">
        <v>167</v>
      </c>
      <c r="BH288" s="26" t="s">
        <v>99</v>
      </c>
      <c r="BI288" s="26">
        <v>1</v>
      </c>
      <c r="BJ288" s="26" t="s">
        <v>217</v>
      </c>
    </row>
    <row r="289" spans="36:62" x14ac:dyDescent="0.25">
      <c r="AJ289" s="26">
        <v>2314</v>
      </c>
      <c r="AK289" s="26">
        <v>1907787</v>
      </c>
      <c r="AL289" s="264">
        <v>43643.166666666664</v>
      </c>
      <c r="AM289" s="26" t="s">
        <v>147</v>
      </c>
      <c r="AN289" s="26" t="s">
        <v>63</v>
      </c>
      <c r="AO289" s="26" t="s">
        <v>156</v>
      </c>
      <c r="AP289" s="26" t="s">
        <v>159</v>
      </c>
      <c r="AQ289" s="26">
        <v>0</v>
      </c>
      <c r="AR289" s="26">
        <v>90</v>
      </c>
      <c r="AS289" s="26" t="s">
        <v>790</v>
      </c>
      <c r="AT289" s="26" t="s">
        <v>71</v>
      </c>
      <c r="AU289" s="26" t="s">
        <v>63</v>
      </c>
      <c r="AV289" s="26" t="s">
        <v>63</v>
      </c>
      <c r="AW289" s="26" t="s">
        <v>63</v>
      </c>
      <c r="AX289" s="26" t="s">
        <v>63</v>
      </c>
      <c r="AY289" s="26">
        <v>43.841942000000003</v>
      </c>
      <c r="AZ289" s="26">
        <v>-101.902497999999</v>
      </c>
      <c r="BA289" s="26" t="s">
        <v>166</v>
      </c>
      <c r="BB289" s="26" t="s">
        <v>609</v>
      </c>
      <c r="BC289" s="26" t="s">
        <v>162</v>
      </c>
      <c r="BD289" s="26" t="s">
        <v>68</v>
      </c>
      <c r="BE289" s="26"/>
      <c r="BF289" s="26" t="s">
        <v>68</v>
      </c>
      <c r="BG289" s="26" t="s">
        <v>68</v>
      </c>
      <c r="BH289" s="26" t="s">
        <v>146</v>
      </c>
      <c r="BI289" s="26">
        <v>1</v>
      </c>
      <c r="BJ289" s="26" t="s">
        <v>217</v>
      </c>
    </row>
    <row r="290" spans="36:62" x14ac:dyDescent="0.25">
      <c r="AJ290" s="26">
        <v>2315</v>
      </c>
      <c r="AK290" s="26">
        <v>1907790</v>
      </c>
      <c r="AL290" s="264">
        <v>43642.343055555553</v>
      </c>
      <c r="AM290" s="26" t="s">
        <v>481</v>
      </c>
      <c r="AN290" s="26" t="s">
        <v>63</v>
      </c>
      <c r="AO290" s="26"/>
      <c r="AP290" s="26"/>
      <c r="AQ290" s="26">
        <v>-1</v>
      </c>
      <c r="AR290" s="26">
        <v>90</v>
      </c>
      <c r="AS290" s="26" t="s">
        <v>168</v>
      </c>
      <c r="AT290" s="26" t="s">
        <v>71</v>
      </c>
      <c r="AU290" s="26" t="s">
        <v>63</v>
      </c>
      <c r="AV290" s="26" t="s">
        <v>63</v>
      </c>
      <c r="AW290" s="26" t="s">
        <v>63</v>
      </c>
      <c r="AX290" s="26" t="s">
        <v>63</v>
      </c>
      <c r="AY290" s="26">
        <v>43.992629000000001</v>
      </c>
      <c r="AZ290" s="26">
        <v>-102.256390999999</v>
      </c>
      <c r="BA290" s="26" t="s">
        <v>166</v>
      </c>
      <c r="BB290" s="26" t="s">
        <v>611</v>
      </c>
      <c r="BC290" s="26" t="s">
        <v>167</v>
      </c>
      <c r="BD290" s="26" t="s">
        <v>154</v>
      </c>
      <c r="BE290" s="26"/>
      <c r="BF290" s="26" t="s">
        <v>99</v>
      </c>
      <c r="BG290" s="26" t="s">
        <v>167</v>
      </c>
      <c r="BH290" s="26" t="s">
        <v>99</v>
      </c>
      <c r="BI290" s="26">
        <v>1</v>
      </c>
      <c r="BJ290" s="26" t="s">
        <v>217</v>
      </c>
    </row>
    <row r="291" spans="36:62" x14ac:dyDescent="0.25">
      <c r="AJ291" s="26">
        <v>2320</v>
      </c>
      <c r="AK291" s="26">
        <v>1907843</v>
      </c>
      <c r="AL291" s="264">
        <v>43622.958333333336</v>
      </c>
      <c r="AM291" s="26" t="s">
        <v>481</v>
      </c>
      <c r="AN291" s="26" t="s">
        <v>63</v>
      </c>
      <c r="AO291" s="26"/>
      <c r="AP291" s="26"/>
      <c r="AQ291" s="26">
        <v>-1</v>
      </c>
      <c r="AR291" s="26">
        <v>90</v>
      </c>
      <c r="AS291" s="26" t="s">
        <v>168</v>
      </c>
      <c r="AT291" s="26" t="s">
        <v>71</v>
      </c>
      <c r="AU291" s="26" t="s">
        <v>63</v>
      </c>
      <c r="AV291" s="26" t="s">
        <v>63</v>
      </c>
      <c r="AW291" s="26" t="s">
        <v>63</v>
      </c>
      <c r="AX291" s="26" t="s">
        <v>63</v>
      </c>
      <c r="AY291" s="26">
        <v>44.103518000000001</v>
      </c>
      <c r="AZ291" s="26">
        <v>-103.13820800000001</v>
      </c>
      <c r="BA291" s="26" t="s">
        <v>158</v>
      </c>
      <c r="BB291" s="26" t="s">
        <v>611</v>
      </c>
      <c r="BC291" s="26" t="s">
        <v>167</v>
      </c>
      <c r="BD291" s="26" t="s">
        <v>154</v>
      </c>
      <c r="BE291" s="26"/>
      <c r="BF291" s="26" t="s">
        <v>99</v>
      </c>
      <c r="BG291" s="26" t="s">
        <v>167</v>
      </c>
      <c r="BH291" s="26" t="s">
        <v>99</v>
      </c>
      <c r="BI291" s="26">
        <v>1</v>
      </c>
      <c r="BJ291" s="26" t="s">
        <v>217</v>
      </c>
    </row>
    <row r="292" spans="36:62" x14ac:dyDescent="0.25">
      <c r="AJ292" s="26">
        <v>2321</v>
      </c>
      <c r="AK292" s="26">
        <v>1908145</v>
      </c>
      <c r="AL292" s="264">
        <v>43647.388888888891</v>
      </c>
      <c r="AM292" s="26" t="s">
        <v>481</v>
      </c>
      <c r="AN292" s="26" t="s">
        <v>63</v>
      </c>
      <c r="AO292" s="26"/>
      <c r="AP292" s="26"/>
      <c r="AQ292" s="26">
        <v>-1</v>
      </c>
      <c r="AR292" s="26">
        <v>90</v>
      </c>
      <c r="AS292" s="26" t="s">
        <v>168</v>
      </c>
      <c r="AT292" s="26" t="s">
        <v>71</v>
      </c>
      <c r="AU292" s="26" t="s">
        <v>63</v>
      </c>
      <c r="AV292" s="26" t="s">
        <v>63</v>
      </c>
      <c r="AW292" s="26" t="s">
        <v>63</v>
      </c>
      <c r="AX292" s="26" t="s">
        <v>63</v>
      </c>
      <c r="AY292" s="26">
        <v>44.002763000000002</v>
      </c>
      <c r="AZ292" s="26">
        <v>-102.27064</v>
      </c>
      <c r="BA292" s="26" t="s">
        <v>166</v>
      </c>
      <c r="BB292" s="26" t="s">
        <v>611</v>
      </c>
      <c r="BC292" s="26" t="s">
        <v>167</v>
      </c>
      <c r="BD292" s="26" t="s">
        <v>154</v>
      </c>
      <c r="BE292" s="26"/>
      <c r="BF292" s="26" t="s">
        <v>99</v>
      </c>
      <c r="BG292" s="26" t="s">
        <v>167</v>
      </c>
      <c r="BH292" s="26" t="s">
        <v>99</v>
      </c>
      <c r="BI292" s="26">
        <v>1</v>
      </c>
      <c r="BJ292" s="26" t="s">
        <v>217</v>
      </c>
    </row>
    <row r="293" spans="36:62" x14ac:dyDescent="0.25">
      <c r="AJ293" s="26">
        <v>2322</v>
      </c>
      <c r="AK293" s="26">
        <v>1908171</v>
      </c>
      <c r="AL293" s="264">
        <v>43643.38958333333</v>
      </c>
      <c r="AM293" s="26" t="s">
        <v>147</v>
      </c>
      <c r="AN293" s="26" t="s">
        <v>63</v>
      </c>
      <c r="AO293" s="26" t="s">
        <v>156</v>
      </c>
      <c r="AP293" s="26" t="s">
        <v>159</v>
      </c>
      <c r="AQ293" s="26">
        <v>0</v>
      </c>
      <c r="AR293" s="26">
        <v>90</v>
      </c>
      <c r="AS293" s="26" t="s">
        <v>791</v>
      </c>
      <c r="AT293" s="26" t="s">
        <v>71</v>
      </c>
      <c r="AU293" s="26" t="s">
        <v>69</v>
      </c>
      <c r="AV293" s="26" t="s">
        <v>63</v>
      </c>
      <c r="AW293" s="26" t="s">
        <v>63</v>
      </c>
      <c r="AX293" s="26" t="s">
        <v>63</v>
      </c>
      <c r="AY293" s="26">
        <v>43.885205999999897</v>
      </c>
      <c r="AZ293" s="26">
        <v>-101.998087999999</v>
      </c>
      <c r="BA293" s="26" t="s">
        <v>498</v>
      </c>
      <c r="BB293" s="26" t="s">
        <v>609</v>
      </c>
      <c r="BC293" s="26" t="s">
        <v>751</v>
      </c>
      <c r="BD293" s="26" t="s">
        <v>792</v>
      </c>
      <c r="BE293" s="26"/>
      <c r="BF293" s="26" t="s">
        <v>68</v>
      </c>
      <c r="BG293" s="26" t="s">
        <v>68</v>
      </c>
      <c r="BH293" s="26" t="s">
        <v>160</v>
      </c>
      <c r="BI293" s="26">
        <v>1</v>
      </c>
      <c r="BJ293" s="26" t="s">
        <v>217</v>
      </c>
    </row>
    <row r="294" spans="36:62" x14ac:dyDescent="0.25">
      <c r="AJ294" s="26">
        <v>2325</v>
      </c>
      <c r="AK294" s="26">
        <v>1908380</v>
      </c>
      <c r="AL294" s="264">
        <v>43654.895833333336</v>
      </c>
      <c r="AM294" s="26" t="s">
        <v>481</v>
      </c>
      <c r="AN294" s="26" t="s">
        <v>63</v>
      </c>
      <c r="AO294" s="26"/>
      <c r="AP294" s="26"/>
      <c r="AQ294" s="26">
        <v>-1</v>
      </c>
      <c r="AR294" s="26">
        <v>90</v>
      </c>
      <c r="AS294" s="26" t="s">
        <v>168</v>
      </c>
      <c r="AT294" s="26" t="s">
        <v>74</v>
      </c>
      <c r="AU294" s="26" t="s">
        <v>63</v>
      </c>
      <c r="AV294" s="26" t="s">
        <v>63</v>
      </c>
      <c r="AW294" s="26" t="s">
        <v>63</v>
      </c>
      <c r="AX294" s="26" t="s">
        <v>63</v>
      </c>
      <c r="AY294" s="26">
        <v>44.067421000000003</v>
      </c>
      <c r="AZ294" s="26">
        <v>-102.396238999999</v>
      </c>
      <c r="BA294" s="26" t="s">
        <v>485</v>
      </c>
      <c r="BB294" s="26" t="s">
        <v>609</v>
      </c>
      <c r="BC294" s="26" t="s">
        <v>167</v>
      </c>
      <c r="BD294" s="26" t="s">
        <v>154</v>
      </c>
      <c r="BE294" s="26"/>
      <c r="BF294" s="26" t="s">
        <v>99</v>
      </c>
      <c r="BG294" s="26" t="s">
        <v>167</v>
      </c>
      <c r="BH294" s="26" t="s">
        <v>99</v>
      </c>
      <c r="BI294" s="26">
        <v>1</v>
      </c>
      <c r="BJ294" s="26" t="s">
        <v>217</v>
      </c>
    </row>
    <row r="295" spans="36:62" x14ac:dyDescent="0.25">
      <c r="AJ295" s="26">
        <v>2326</v>
      </c>
      <c r="AK295" s="26">
        <v>1908610</v>
      </c>
      <c r="AL295" s="264">
        <v>43647.395833333336</v>
      </c>
      <c r="AM295" s="26" t="s">
        <v>481</v>
      </c>
      <c r="AN295" s="26" t="s">
        <v>63</v>
      </c>
      <c r="AO295" s="26"/>
      <c r="AP295" s="26"/>
      <c r="AQ295" s="26">
        <v>-1</v>
      </c>
      <c r="AR295" s="26">
        <v>90</v>
      </c>
      <c r="AS295" s="26" t="s">
        <v>168</v>
      </c>
      <c r="AT295" s="26" t="s">
        <v>71</v>
      </c>
      <c r="AU295" s="26" t="s">
        <v>63</v>
      </c>
      <c r="AV295" s="26" t="s">
        <v>63</v>
      </c>
      <c r="AW295" s="26" t="s">
        <v>63</v>
      </c>
      <c r="AX295" s="26" t="s">
        <v>63</v>
      </c>
      <c r="AY295" s="26">
        <v>44.064363999999898</v>
      </c>
      <c r="AZ295" s="26">
        <v>-102.44213000000001</v>
      </c>
      <c r="BA295" s="26" t="s">
        <v>158</v>
      </c>
      <c r="BB295" s="26" t="s">
        <v>609</v>
      </c>
      <c r="BC295" s="26" t="s">
        <v>167</v>
      </c>
      <c r="BD295" s="26" t="s">
        <v>154</v>
      </c>
      <c r="BE295" s="26"/>
      <c r="BF295" s="26" t="s">
        <v>99</v>
      </c>
      <c r="BG295" s="26" t="s">
        <v>167</v>
      </c>
      <c r="BH295" s="26" t="s">
        <v>99</v>
      </c>
      <c r="BI295" s="26">
        <v>1</v>
      </c>
      <c r="BJ295" s="26" t="s">
        <v>217</v>
      </c>
    </row>
    <row r="296" spans="36:62" x14ac:dyDescent="0.25">
      <c r="AJ296" s="26">
        <v>2328</v>
      </c>
      <c r="AK296" s="26">
        <v>1908553</v>
      </c>
      <c r="AL296" s="264">
        <v>43657.180555555555</v>
      </c>
      <c r="AM296" s="26" t="s">
        <v>481</v>
      </c>
      <c r="AN296" s="26" t="s">
        <v>63</v>
      </c>
      <c r="AO296" s="26" t="s">
        <v>156</v>
      </c>
      <c r="AP296" s="26" t="s">
        <v>159</v>
      </c>
      <c r="AQ296" s="26">
        <v>0</v>
      </c>
      <c r="AR296" s="26">
        <v>90</v>
      </c>
      <c r="AS296" s="26" t="s">
        <v>638</v>
      </c>
      <c r="AT296" s="26" t="s">
        <v>71</v>
      </c>
      <c r="AU296" s="26" t="s">
        <v>63</v>
      </c>
      <c r="AV296" s="26" t="s">
        <v>69</v>
      </c>
      <c r="AW296" s="26" t="s">
        <v>63</v>
      </c>
      <c r="AX296" s="26" t="s">
        <v>63</v>
      </c>
      <c r="AY296" s="26">
        <v>44.023122999999899</v>
      </c>
      <c r="AZ296" s="26">
        <v>-102.30642400000001</v>
      </c>
      <c r="BA296" s="26" t="s">
        <v>166</v>
      </c>
      <c r="BB296" s="26" t="s">
        <v>609</v>
      </c>
      <c r="BC296" s="26" t="s">
        <v>685</v>
      </c>
      <c r="BD296" s="26" t="s">
        <v>68</v>
      </c>
      <c r="BE296" s="26"/>
      <c r="BF296" s="26" t="s">
        <v>68</v>
      </c>
      <c r="BG296" s="26" t="s">
        <v>68</v>
      </c>
      <c r="BH296" s="26" t="s">
        <v>146</v>
      </c>
      <c r="BI296" s="26">
        <v>1</v>
      </c>
      <c r="BJ296" s="26" t="s">
        <v>217</v>
      </c>
    </row>
    <row r="297" spans="36:62" x14ac:dyDescent="0.25">
      <c r="AJ297" s="26">
        <v>2330</v>
      </c>
      <c r="AK297" s="26">
        <v>1908721</v>
      </c>
      <c r="AL297" s="264">
        <v>43651.798611111109</v>
      </c>
      <c r="AM297" s="26" t="s">
        <v>481</v>
      </c>
      <c r="AN297" s="26" t="s">
        <v>63</v>
      </c>
      <c r="AO297" s="26" t="s">
        <v>156</v>
      </c>
      <c r="AP297" s="26" t="s">
        <v>159</v>
      </c>
      <c r="AQ297" s="26">
        <v>0</v>
      </c>
      <c r="AR297" s="26">
        <v>90</v>
      </c>
      <c r="AS297" s="26" t="s">
        <v>638</v>
      </c>
      <c r="AT297" s="26" t="s">
        <v>664</v>
      </c>
      <c r="AU297" s="26" t="s">
        <v>63</v>
      </c>
      <c r="AV297" s="26" t="s">
        <v>63</v>
      </c>
      <c r="AW297" s="26" t="s">
        <v>63</v>
      </c>
      <c r="AX297" s="26" t="s">
        <v>63</v>
      </c>
      <c r="AY297" s="26">
        <v>44.064373000000003</v>
      </c>
      <c r="AZ297" s="26">
        <v>-102.442183999999</v>
      </c>
      <c r="BA297" s="26" t="s">
        <v>158</v>
      </c>
      <c r="BB297" s="26" t="s">
        <v>609</v>
      </c>
      <c r="BC297" s="26" t="s">
        <v>793</v>
      </c>
      <c r="BD297" s="26" t="s">
        <v>615</v>
      </c>
      <c r="BE297" s="26"/>
      <c r="BF297" s="26" t="s">
        <v>68</v>
      </c>
      <c r="BG297" s="26" t="s">
        <v>68</v>
      </c>
      <c r="BH297" s="26" t="s">
        <v>146</v>
      </c>
      <c r="BI297" s="26">
        <v>1</v>
      </c>
      <c r="BJ297" s="26" t="s">
        <v>217</v>
      </c>
    </row>
    <row r="298" spans="36:62" x14ac:dyDescent="0.25">
      <c r="AJ298" s="26">
        <v>2331</v>
      </c>
      <c r="AK298" s="26">
        <v>1908722</v>
      </c>
      <c r="AL298" s="264">
        <v>43654.697916666664</v>
      </c>
      <c r="AM298" s="26" t="s">
        <v>481</v>
      </c>
      <c r="AN298" s="26" t="s">
        <v>63</v>
      </c>
      <c r="AO298" s="26"/>
      <c r="AP298" s="26"/>
      <c r="AQ298" s="26">
        <v>-1</v>
      </c>
      <c r="AR298" s="26">
        <v>90</v>
      </c>
      <c r="AS298" s="26" t="s">
        <v>168</v>
      </c>
      <c r="AT298" s="26" t="s">
        <v>77</v>
      </c>
      <c r="AU298" s="26" t="s">
        <v>63</v>
      </c>
      <c r="AV298" s="26" t="s">
        <v>63</v>
      </c>
      <c r="AW298" s="26" t="s">
        <v>63</v>
      </c>
      <c r="AX298" s="26" t="s">
        <v>63</v>
      </c>
      <c r="AY298" s="26">
        <v>44.118367999999897</v>
      </c>
      <c r="AZ298" s="26">
        <v>-102.973799</v>
      </c>
      <c r="BA298" s="26" t="s">
        <v>166</v>
      </c>
      <c r="BB298" s="26" t="s">
        <v>609</v>
      </c>
      <c r="BC298" s="26" t="s">
        <v>167</v>
      </c>
      <c r="BD298" s="26" t="s">
        <v>154</v>
      </c>
      <c r="BE298" s="26"/>
      <c r="BF298" s="26" t="s">
        <v>99</v>
      </c>
      <c r="BG298" s="26" t="s">
        <v>167</v>
      </c>
      <c r="BH298" s="26" t="s">
        <v>99</v>
      </c>
      <c r="BI298" s="26">
        <v>1</v>
      </c>
      <c r="BJ298" s="26" t="s">
        <v>217</v>
      </c>
    </row>
    <row r="299" spans="36:62" x14ac:dyDescent="0.25">
      <c r="AJ299" s="26">
        <v>2332</v>
      </c>
      <c r="AK299" s="26">
        <v>1908723</v>
      </c>
      <c r="AL299" s="264">
        <v>43654.697916666664</v>
      </c>
      <c r="AM299" s="26" t="s">
        <v>481</v>
      </c>
      <c r="AN299" s="26" t="s">
        <v>63</v>
      </c>
      <c r="AO299" s="26"/>
      <c r="AP299" s="26"/>
      <c r="AQ299" s="26">
        <v>-1</v>
      </c>
      <c r="AR299" s="26">
        <v>90</v>
      </c>
      <c r="AS299" s="26" t="s">
        <v>168</v>
      </c>
      <c r="AT299" s="26" t="s">
        <v>77</v>
      </c>
      <c r="AU299" s="26" t="s">
        <v>63</v>
      </c>
      <c r="AV299" s="26" t="s">
        <v>63</v>
      </c>
      <c r="AW299" s="26" t="s">
        <v>63</v>
      </c>
      <c r="AX299" s="26" t="s">
        <v>63</v>
      </c>
      <c r="AY299" s="26">
        <v>44.107990000000001</v>
      </c>
      <c r="AZ299" s="26">
        <v>-103.13040700000001</v>
      </c>
      <c r="BA299" s="26" t="s">
        <v>158</v>
      </c>
      <c r="BB299" s="26" t="s">
        <v>609</v>
      </c>
      <c r="BC299" s="26" t="s">
        <v>167</v>
      </c>
      <c r="BD299" s="26" t="s">
        <v>154</v>
      </c>
      <c r="BE299" s="26"/>
      <c r="BF299" s="26" t="s">
        <v>99</v>
      </c>
      <c r="BG299" s="26" t="s">
        <v>167</v>
      </c>
      <c r="BH299" s="26" t="s">
        <v>99</v>
      </c>
      <c r="BI299" s="26">
        <v>1</v>
      </c>
      <c r="BJ299" s="26" t="s">
        <v>217</v>
      </c>
    </row>
    <row r="300" spans="36:62" x14ac:dyDescent="0.25">
      <c r="AJ300" s="26">
        <v>2333</v>
      </c>
      <c r="AK300" s="26">
        <v>1908738</v>
      </c>
      <c r="AL300" s="264">
        <v>43655.084027777775</v>
      </c>
      <c r="AM300" s="26" t="s">
        <v>147</v>
      </c>
      <c r="AN300" s="26" t="s">
        <v>63</v>
      </c>
      <c r="AO300" s="26" t="s">
        <v>156</v>
      </c>
      <c r="AP300" s="26" t="s">
        <v>716</v>
      </c>
      <c r="AQ300" s="26">
        <v>0</v>
      </c>
      <c r="AR300" s="26">
        <v>90</v>
      </c>
      <c r="AS300" s="26" t="s">
        <v>628</v>
      </c>
      <c r="AT300" s="26" t="s">
        <v>74</v>
      </c>
      <c r="AU300" s="26" t="s">
        <v>63</v>
      </c>
      <c r="AV300" s="26" t="s">
        <v>63</v>
      </c>
      <c r="AW300" s="26" t="s">
        <v>63</v>
      </c>
      <c r="AX300" s="26" t="s">
        <v>63</v>
      </c>
      <c r="AY300" s="26">
        <v>43.859692000000003</v>
      </c>
      <c r="AZ300" s="26">
        <v>-101.938750999999</v>
      </c>
      <c r="BA300" s="26" t="s">
        <v>490</v>
      </c>
      <c r="BB300" s="26" t="s">
        <v>609</v>
      </c>
      <c r="BC300" s="26" t="s">
        <v>68</v>
      </c>
      <c r="BD300" s="26" t="s">
        <v>794</v>
      </c>
      <c r="BE300" s="26"/>
      <c r="BF300" s="26" t="s">
        <v>68</v>
      </c>
      <c r="BG300" s="26" t="s">
        <v>68</v>
      </c>
      <c r="BH300" s="26" t="s">
        <v>795</v>
      </c>
      <c r="BI300" s="26">
        <v>1</v>
      </c>
      <c r="BJ300" s="26" t="s">
        <v>217</v>
      </c>
    </row>
    <row r="301" spans="36:62" x14ac:dyDescent="0.25">
      <c r="AJ301" s="26">
        <v>2334</v>
      </c>
      <c r="AK301" s="26">
        <v>1908755</v>
      </c>
      <c r="AL301" s="264">
        <v>43659.904861111114</v>
      </c>
      <c r="AM301" s="26" t="s">
        <v>481</v>
      </c>
      <c r="AN301" s="26" t="s">
        <v>63</v>
      </c>
      <c r="AO301" s="26" t="s">
        <v>156</v>
      </c>
      <c r="AP301" s="26" t="s">
        <v>159</v>
      </c>
      <c r="AQ301" s="26">
        <v>0</v>
      </c>
      <c r="AR301" s="26">
        <v>90</v>
      </c>
      <c r="AS301" s="26" t="s">
        <v>796</v>
      </c>
      <c r="AT301" s="26" t="s">
        <v>71</v>
      </c>
      <c r="AU301" s="26" t="s">
        <v>69</v>
      </c>
      <c r="AV301" s="26" t="s">
        <v>63</v>
      </c>
      <c r="AW301" s="26" t="s">
        <v>63</v>
      </c>
      <c r="AX301" s="26" t="s">
        <v>63</v>
      </c>
      <c r="AY301" s="26">
        <v>44.000903000000001</v>
      </c>
      <c r="AZ301" s="26">
        <v>-102.267500999999</v>
      </c>
      <c r="BA301" s="26" t="s">
        <v>166</v>
      </c>
      <c r="BB301" s="26" t="s">
        <v>609</v>
      </c>
      <c r="BC301" s="26" t="s">
        <v>735</v>
      </c>
      <c r="BD301" s="26" t="s">
        <v>68</v>
      </c>
      <c r="BE301" s="26"/>
      <c r="BF301" s="26" t="s">
        <v>68</v>
      </c>
      <c r="BG301" s="26" t="s">
        <v>68</v>
      </c>
      <c r="BH301" s="26" t="s">
        <v>146</v>
      </c>
      <c r="BI301" s="26">
        <v>1</v>
      </c>
      <c r="BJ301" s="26" t="s">
        <v>217</v>
      </c>
    </row>
    <row r="302" spans="36:62" x14ac:dyDescent="0.25">
      <c r="AJ302" s="26">
        <v>2335</v>
      </c>
      <c r="AK302" s="26">
        <v>1908797</v>
      </c>
      <c r="AL302" s="264">
        <v>43658.729166666664</v>
      </c>
      <c r="AM302" s="26" t="s">
        <v>481</v>
      </c>
      <c r="AN302" s="26" t="s">
        <v>63</v>
      </c>
      <c r="AO302" s="26"/>
      <c r="AP302" s="26"/>
      <c r="AQ302" s="26">
        <v>-1</v>
      </c>
      <c r="AR302" s="26">
        <v>90</v>
      </c>
      <c r="AS302" s="26" t="s">
        <v>168</v>
      </c>
      <c r="AT302" s="26" t="s">
        <v>71</v>
      </c>
      <c r="AU302" s="26" t="s">
        <v>63</v>
      </c>
      <c r="AV302" s="26" t="s">
        <v>63</v>
      </c>
      <c r="AW302" s="26" t="s">
        <v>63</v>
      </c>
      <c r="AX302" s="26" t="s">
        <v>63</v>
      </c>
      <c r="AY302" s="26">
        <v>44.118330999999898</v>
      </c>
      <c r="AZ302" s="26">
        <v>-102.952544</v>
      </c>
      <c r="BA302" s="26" t="s">
        <v>504</v>
      </c>
      <c r="BB302" s="26" t="s">
        <v>609</v>
      </c>
      <c r="BC302" s="26" t="s">
        <v>167</v>
      </c>
      <c r="BD302" s="26" t="s">
        <v>154</v>
      </c>
      <c r="BE302" s="26"/>
      <c r="BF302" s="26" t="s">
        <v>99</v>
      </c>
      <c r="BG302" s="26" t="s">
        <v>167</v>
      </c>
      <c r="BH302" s="26" t="s">
        <v>99</v>
      </c>
      <c r="BI302" s="26">
        <v>1</v>
      </c>
      <c r="BJ302" s="26" t="s">
        <v>217</v>
      </c>
    </row>
    <row r="303" spans="36:62" x14ac:dyDescent="0.25">
      <c r="AJ303" s="26">
        <v>2337</v>
      </c>
      <c r="AK303" s="26">
        <v>1908871</v>
      </c>
      <c r="AL303" s="264">
        <v>43639.090277777781</v>
      </c>
      <c r="AM303" s="26" t="s">
        <v>481</v>
      </c>
      <c r="AN303" s="26" t="s">
        <v>63</v>
      </c>
      <c r="AO303" s="26" t="s">
        <v>156</v>
      </c>
      <c r="AP303" s="26"/>
      <c r="AQ303" s="26">
        <v>0</v>
      </c>
      <c r="AR303" s="26">
        <v>90</v>
      </c>
      <c r="AS303" s="26" t="s">
        <v>635</v>
      </c>
      <c r="AT303" s="26" t="s">
        <v>71</v>
      </c>
      <c r="AU303" s="26" t="s">
        <v>63</v>
      </c>
      <c r="AV303" s="26" t="s">
        <v>63</v>
      </c>
      <c r="AW303" s="26" t="s">
        <v>63</v>
      </c>
      <c r="AX303" s="26" t="s">
        <v>63</v>
      </c>
      <c r="AY303" s="26">
        <v>44.117759</v>
      </c>
      <c r="AZ303" s="26">
        <v>-103.074162999999</v>
      </c>
      <c r="BA303" s="26" t="s">
        <v>158</v>
      </c>
      <c r="BB303" s="26" t="s">
        <v>611</v>
      </c>
      <c r="BC303" s="26" t="s">
        <v>798</v>
      </c>
      <c r="BD303" s="26" t="s">
        <v>68</v>
      </c>
      <c r="BE303" s="26" t="s">
        <v>797</v>
      </c>
      <c r="BF303" s="26" t="s">
        <v>68</v>
      </c>
      <c r="BG303" s="26" t="s">
        <v>68</v>
      </c>
      <c r="BH303" s="26" t="s">
        <v>534</v>
      </c>
      <c r="BI303" s="26">
        <v>1</v>
      </c>
      <c r="BJ303" s="26" t="s">
        <v>217</v>
      </c>
    </row>
    <row r="304" spans="36:62" x14ac:dyDescent="0.25">
      <c r="AJ304" s="26">
        <v>2340</v>
      </c>
      <c r="AK304" s="26">
        <v>1908805</v>
      </c>
      <c r="AL304" s="264">
        <v>43659.520833333336</v>
      </c>
      <c r="AM304" s="26" t="s">
        <v>481</v>
      </c>
      <c r="AN304" s="26" t="s">
        <v>63</v>
      </c>
      <c r="AO304" s="26" t="s">
        <v>156</v>
      </c>
      <c r="AP304" s="26" t="s">
        <v>159</v>
      </c>
      <c r="AQ304" s="26">
        <v>0</v>
      </c>
      <c r="AR304" s="26">
        <v>90</v>
      </c>
      <c r="AS304" s="26" t="s">
        <v>188</v>
      </c>
      <c r="AT304" s="26" t="s">
        <v>71</v>
      </c>
      <c r="AU304" s="26" t="s">
        <v>63</v>
      </c>
      <c r="AV304" s="26" t="s">
        <v>63</v>
      </c>
      <c r="AW304" s="26" t="s">
        <v>63</v>
      </c>
      <c r="AX304" s="26" t="s">
        <v>63</v>
      </c>
      <c r="AY304" s="26">
        <v>44.0645209999999</v>
      </c>
      <c r="AZ304" s="26">
        <v>-102.444423</v>
      </c>
      <c r="BA304" s="26" t="s">
        <v>185</v>
      </c>
      <c r="BB304" s="26" t="s">
        <v>611</v>
      </c>
      <c r="BC304" s="26" t="s">
        <v>170</v>
      </c>
      <c r="BD304" s="26" t="s">
        <v>68</v>
      </c>
      <c r="BE304" s="26"/>
      <c r="BF304" s="26" t="s">
        <v>68</v>
      </c>
      <c r="BG304" s="26" t="s">
        <v>68</v>
      </c>
      <c r="BH304" s="26" t="s">
        <v>146</v>
      </c>
      <c r="BI304" s="26">
        <v>1</v>
      </c>
      <c r="BJ304" s="26" t="s">
        <v>217</v>
      </c>
    </row>
    <row r="305" spans="36:62" x14ac:dyDescent="0.25">
      <c r="AJ305" s="26">
        <v>2342</v>
      </c>
      <c r="AK305" s="26">
        <v>1909132</v>
      </c>
      <c r="AL305" s="264">
        <v>43658.913194444445</v>
      </c>
      <c r="AM305" s="26" t="s">
        <v>481</v>
      </c>
      <c r="AN305" s="26" t="s">
        <v>63</v>
      </c>
      <c r="AO305" s="26"/>
      <c r="AP305" s="26"/>
      <c r="AQ305" s="26">
        <v>-1</v>
      </c>
      <c r="AR305" s="26">
        <v>90</v>
      </c>
      <c r="AS305" s="26" t="s">
        <v>168</v>
      </c>
      <c r="AT305" s="26" t="s">
        <v>71</v>
      </c>
      <c r="AU305" s="26" t="s">
        <v>63</v>
      </c>
      <c r="AV305" s="26" t="s">
        <v>63</v>
      </c>
      <c r="AW305" s="26" t="s">
        <v>63</v>
      </c>
      <c r="AX305" s="26" t="s">
        <v>63</v>
      </c>
      <c r="AY305" s="26">
        <v>44.118375</v>
      </c>
      <c r="AZ305" s="26">
        <v>-102.976133</v>
      </c>
      <c r="BA305" s="26" t="s">
        <v>185</v>
      </c>
      <c r="BB305" s="26" t="s">
        <v>609</v>
      </c>
      <c r="BC305" s="26" t="s">
        <v>167</v>
      </c>
      <c r="BD305" s="26" t="s">
        <v>154</v>
      </c>
      <c r="BE305" s="26"/>
      <c r="BF305" s="26" t="s">
        <v>99</v>
      </c>
      <c r="BG305" s="26" t="s">
        <v>167</v>
      </c>
      <c r="BH305" s="26" t="s">
        <v>99</v>
      </c>
      <c r="BI305" s="26">
        <v>1</v>
      </c>
      <c r="BJ305" s="26" t="s">
        <v>217</v>
      </c>
    </row>
    <row r="306" spans="36:62" x14ac:dyDescent="0.25">
      <c r="AJ306" s="26">
        <v>2343</v>
      </c>
      <c r="AK306" s="26">
        <v>1909137</v>
      </c>
      <c r="AL306" s="264">
        <v>43664.90347222222</v>
      </c>
      <c r="AM306" s="26" t="s">
        <v>481</v>
      </c>
      <c r="AN306" s="26" t="s">
        <v>63</v>
      </c>
      <c r="AO306" s="26"/>
      <c r="AP306" s="26"/>
      <c r="AQ306" s="26">
        <v>-1</v>
      </c>
      <c r="AR306" s="26">
        <v>90</v>
      </c>
      <c r="AS306" s="26" t="s">
        <v>168</v>
      </c>
      <c r="AT306" s="26" t="s">
        <v>71</v>
      </c>
      <c r="AU306" s="26" t="s">
        <v>63</v>
      </c>
      <c r="AV306" s="26" t="s">
        <v>63</v>
      </c>
      <c r="AW306" s="26" t="s">
        <v>63</v>
      </c>
      <c r="AX306" s="26" t="s">
        <v>63</v>
      </c>
      <c r="AY306" s="26">
        <v>44.111626000000001</v>
      </c>
      <c r="AZ306" s="26">
        <v>-103.123863999999</v>
      </c>
      <c r="BA306" s="26" t="s">
        <v>166</v>
      </c>
      <c r="BB306" s="26" t="s">
        <v>609</v>
      </c>
      <c r="BC306" s="26" t="s">
        <v>167</v>
      </c>
      <c r="BD306" s="26" t="s">
        <v>154</v>
      </c>
      <c r="BE306" s="26"/>
      <c r="BF306" s="26" t="s">
        <v>99</v>
      </c>
      <c r="BG306" s="26" t="s">
        <v>167</v>
      </c>
      <c r="BH306" s="26" t="s">
        <v>99</v>
      </c>
      <c r="BI306" s="26">
        <v>1</v>
      </c>
      <c r="BJ306" s="26" t="s">
        <v>217</v>
      </c>
    </row>
    <row r="307" spans="36:62" x14ac:dyDescent="0.25">
      <c r="AJ307" s="26">
        <v>2346</v>
      </c>
      <c r="AK307" s="26">
        <v>1909191</v>
      </c>
      <c r="AL307" s="264">
        <v>43666.225694444445</v>
      </c>
      <c r="AM307" s="26" t="s">
        <v>481</v>
      </c>
      <c r="AN307" s="26" t="s">
        <v>63</v>
      </c>
      <c r="AO307" s="26"/>
      <c r="AP307" s="26"/>
      <c r="AQ307" s="26">
        <v>-1</v>
      </c>
      <c r="AR307" s="26">
        <v>90</v>
      </c>
      <c r="AS307" s="26" t="s">
        <v>168</v>
      </c>
      <c r="AT307" s="26" t="s">
        <v>71</v>
      </c>
      <c r="AU307" s="26" t="s">
        <v>63</v>
      </c>
      <c r="AV307" s="26" t="s">
        <v>63</v>
      </c>
      <c r="AW307" s="26" t="s">
        <v>63</v>
      </c>
      <c r="AX307" s="26" t="s">
        <v>63</v>
      </c>
      <c r="AY307" s="26">
        <v>44.030515000000001</v>
      </c>
      <c r="AZ307" s="26">
        <v>-102.33762</v>
      </c>
      <c r="BA307" s="26" t="s">
        <v>166</v>
      </c>
      <c r="BB307" s="26" t="s">
        <v>611</v>
      </c>
      <c r="BC307" s="26" t="s">
        <v>167</v>
      </c>
      <c r="BD307" s="26" t="s">
        <v>154</v>
      </c>
      <c r="BE307" s="26"/>
      <c r="BF307" s="26" t="s">
        <v>99</v>
      </c>
      <c r="BG307" s="26" t="s">
        <v>167</v>
      </c>
      <c r="BH307" s="26" t="s">
        <v>99</v>
      </c>
      <c r="BI307" s="26">
        <v>1</v>
      </c>
      <c r="BJ307" s="26" t="s">
        <v>217</v>
      </c>
    </row>
    <row r="308" spans="36:62" x14ac:dyDescent="0.25">
      <c r="AJ308" s="26">
        <v>2350</v>
      </c>
      <c r="AK308" s="26">
        <v>1909257</v>
      </c>
      <c r="AL308" s="264">
        <v>43663.631249999999</v>
      </c>
      <c r="AM308" s="26" t="s">
        <v>147</v>
      </c>
      <c r="AN308" s="26" t="s">
        <v>63</v>
      </c>
      <c r="AO308" s="26" t="s">
        <v>156</v>
      </c>
      <c r="AP308" s="26" t="s">
        <v>159</v>
      </c>
      <c r="AQ308" s="26">
        <v>0</v>
      </c>
      <c r="AR308" s="26">
        <v>90</v>
      </c>
      <c r="AS308" s="26" t="s">
        <v>764</v>
      </c>
      <c r="AT308" s="26" t="s">
        <v>71</v>
      </c>
      <c r="AU308" s="26" t="s">
        <v>63</v>
      </c>
      <c r="AV308" s="26" t="s">
        <v>69</v>
      </c>
      <c r="AW308" s="26" t="s">
        <v>63</v>
      </c>
      <c r="AX308" s="26" t="s">
        <v>63</v>
      </c>
      <c r="AY308" s="26">
        <v>43.835968999999899</v>
      </c>
      <c r="AZ308" s="26">
        <v>-101.664061</v>
      </c>
      <c r="BA308" s="26" t="s">
        <v>185</v>
      </c>
      <c r="BB308" s="26" t="s">
        <v>611</v>
      </c>
      <c r="BC308" s="26" t="s">
        <v>651</v>
      </c>
      <c r="BD308" s="26" t="s">
        <v>68</v>
      </c>
      <c r="BE308" s="26" t="s">
        <v>161</v>
      </c>
      <c r="BF308" s="26" t="s">
        <v>68</v>
      </c>
      <c r="BG308" s="26" t="s">
        <v>68</v>
      </c>
      <c r="BH308" s="26" t="s">
        <v>160</v>
      </c>
      <c r="BI308" s="26">
        <v>1</v>
      </c>
      <c r="BJ308" s="26" t="s">
        <v>217</v>
      </c>
    </row>
    <row r="309" spans="36:62" x14ac:dyDescent="0.25">
      <c r="AJ309" s="26">
        <v>2351</v>
      </c>
      <c r="AK309" s="26">
        <v>1909265</v>
      </c>
      <c r="AL309" s="264">
        <v>43655.868055555555</v>
      </c>
      <c r="AM309" s="26" t="s">
        <v>147</v>
      </c>
      <c r="AN309" s="26" t="s">
        <v>63</v>
      </c>
      <c r="AO309" s="26" t="s">
        <v>173</v>
      </c>
      <c r="AP309" s="26" t="s">
        <v>159</v>
      </c>
      <c r="AQ309" s="26">
        <v>0</v>
      </c>
      <c r="AR309" s="26">
        <v>90</v>
      </c>
      <c r="AS309" s="26" t="s">
        <v>721</v>
      </c>
      <c r="AT309" s="26" t="s">
        <v>71</v>
      </c>
      <c r="AU309" s="26" t="s">
        <v>63</v>
      </c>
      <c r="AV309" s="26" t="s">
        <v>63</v>
      </c>
      <c r="AW309" s="26" t="s">
        <v>63</v>
      </c>
      <c r="AX309" s="26" t="s">
        <v>63</v>
      </c>
      <c r="AY309" s="26">
        <v>43.869408</v>
      </c>
      <c r="AZ309" s="26">
        <v>-101.963618999999</v>
      </c>
      <c r="BA309" s="26" t="s">
        <v>498</v>
      </c>
      <c r="BB309" s="26" t="s">
        <v>609</v>
      </c>
      <c r="BC309" s="26" t="s">
        <v>162</v>
      </c>
      <c r="BD309" s="26" t="s">
        <v>68</v>
      </c>
      <c r="BE309" s="26" t="s">
        <v>799</v>
      </c>
      <c r="BF309" s="26" t="s">
        <v>675</v>
      </c>
      <c r="BG309" s="26" t="s">
        <v>68</v>
      </c>
      <c r="BH309" s="26" t="s">
        <v>146</v>
      </c>
      <c r="BI309" s="26">
        <v>1</v>
      </c>
      <c r="BJ309" s="26" t="s">
        <v>21</v>
      </c>
    </row>
    <row r="310" spans="36:62" x14ac:dyDescent="0.25">
      <c r="AJ310" s="26">
        <v>2352</v>
      </c>
      <c r="AK310" s="26">
        <v>1909268</v>
      </c>
      <c r="AL310" s="264">
        <v>43644.904861111114</v>
      </c>
      <c r="AM310" s="26" t="s">
        <v>147</v>
      </c>
      <c r="AN310" s="26" t="s">
        <v>63</v>
      </c>
      <c r="AO310" s="26"/>
      <c r="AP310" s="26"/>
      <c r="AQ310" s="26">
        <v>-1</v>
      </c>
      <c r="AR310" s="26">
        <v>73</v>
      </c>
      <c r="AS310" s="26" t="s">
        <v>168</v>
      </c>
      <c r="AT310" s="26" t="s">
        <v>71</v>
      </c>
      <c r="AU310" s="26" t="s">
        <v>63</v>
      </c>
      <c r="AV310" s="26" t="s">
        <v>63</v>
      </c>
      <c r="AW310" s="26" t="s">
        <v>63</v>
      </c>
      <c r="AX310" s="26" t="s">
        <v>63</v>
      </c>
      <c r="AY310" s="26">
        <v>43.398927999999898</v>
      </c>
      <c r="AZ310" s="26">
        <v>-101.499092</v>
      </c>
      <c r="BA310" s="26" t="s">
        <v>166</v>
      </c>
      <c r="BB310" s="26" t="s">
        <v>165</v>
      </c>
      <c r="BC310" s="26" t="s">
        <v>167</v>
      </c>
      <c r="BD310" s="26" t="s">
        <v>154</v>
      </c>
      <c r="BE310" s="26"/>
      <c r="BF310" s="26" t="s">
        <v>99</v>
      </c>
      <c r="BG310" s="26" t="s">
        <v>167</v>
      </c>
      <c r="BH310" s="26" t="s">
        <v>99</v>
      </c>
      <c r="BI310" s="26">
        <v>1</v>
      </c>
      <c r="BJ310" s="26" t="s">
        <v>217</v>
      </c>
    </row>
    <row r="311" spans="36:62" x14ac:dyDescent="0.25">
      <c r="AJ311" s="26">
        <v>2353</v>
      </c>
      <c r="AK311" s="26">
        <v>1909276</v>
      </c>
      <c r="AL311" s="264">
        <v>43667.888888888891</v>
      </c>
      <c r="AM311" s="26" t="s">
        <v>481</v>
      </c>
      <c r="AN311" s="26" t="s">
        <v>63</v>
      </c>
      <c r="AO311" s="26"/>
      <c r="AP311" s="26"/>
      <c r="AQ311" s="26">
        <v>-1</v>
      </c>
      <c r="AR311" s="26">
        <v>90</v>
      </c>
      <c r="AS311" s="26" t="s">
        <v>168</v>
      </c>
      <c r="AT311" s="26" t="s">
        <v>71</v>
      </c>
      <c r="AU311" s="26" t="s">
        <v>63</v>
      </c>
      <c r="AV311" s="26" t="s">
        <v>63</v>
      </c>
      <c r="AW311" s="26" t="s">
        <v>63</v>
      </c>
      <c r="AX311" s="26" t="s">
        <v>63</v>
      </c>
      <c r="AY311" s="26">
        <v>43.943942</v>
      </c>
      <c r="AZ311" s="26">
        <v>-102.158801999999</v>
      </c>
      <c r="BA311" s="26" t="s">
        <v>166</v>
      </c>
      <c r="BB311" s="26" t="s">
        <v>609</v>
      </c>
      <c r="BC311" s="26" t="s">
        <v>167</v>
      </c>
      <c r="BD311" s="26" t="s">
        <v>154</v>
      </c>
      <c r="BE311" s="26"/>
      <c r="BF311" s="26" t="s">
        <v>99</v>
      </c>
      <c r="BG311" s="26" t="s">
        <v>167</v>
      </c>
      <c r="BH311" s="26" t="s">
        <v>99</v>
      </c>
      <c r="BI311" s="26">
        <v>1</v>
      </c>
      <c r="BJ311" s="26" t="s">
        <v>217</v>
      </c>
    </row>
    <row r="312" spans="36:62" x14ac:dyDescent="0.25">
      <c r="AJ312" s="26">
        <v>2358</v>
      </c>
      <c r="AK312" s="26">
        <v>1909976</v>
      </c>
      <c r="AL312" s="264">
        <v>43674.353472222225</v>
      </c>
      <c r="AM312" s="26" t="s">
        <v>481</v>
      </c>
      <c r="AN312" s="26" t="s">
        <v>63</v>
      </c>
      <c r="AO312" s="26" t="s">
        <v>156</v>
      </c>
      <c r="AP312" s="26" t="s">
        <v>159</v>
      </c>
      <c r="AQ312" s="26">
        <v>0</v>
      </c>
      <c r="AR312" s="26">
        <v>90</v>
      </c>
      <c r="AS312" s="26" t="s">
        <v>638</v>
      </c>
      <c r="AT312" s="26" t="s">
        <v>71</v>
      </c>
      <c r="AU312" s="26" t="s">
        <v>63</v>
      </c>
      <c r="AV312" s="26" t="s">
        <v>63</v>
      </c>
      <c r="AW312" s="26" t="s">
        <v>63</v>
      </c>
      <c r="AX312" s="26" t="s">
        <v>63</v>
      </c>
      <c r="AY312" s="26">
        <v>44.118371000000003</v>
      </c>
      <c r="AZ312" s="26">
        <v>-102.977723999999</v>
      </c>
      <c r="BA312" s="26" t="s">
        <v>166</v>
      </c>
      <c r="BB312" s="26" t="s">
        <v>609</v>
      </c>
      <c r="BC312" s="26" t="s">
        <v>680</v>
      </c>
      <c r="BD312" s="26" t="s">
        <v>68</v>
      </c>
      <c r="BE312" s="26" t="s">
        <v>161</v>
      </c>
      <c r="BF312" s="26" t="s">
        <v>68</v>
      </c>
      <c r="BG312" s="26" t="s">
        <v>68</v>
      </c>
      <c r="BH312" s="26" t="s">
        <v>146</v>
      </c>
      <c r="BI312" s="26">
        <v>1</v>
      </c>
      <c r="BJ312" s="26" t="s">
        <v>217</v>
      </c>
    </row>
    <row r="313" spans="36:62" x14ac:dyDescent="0.25">
      <c r="AJ313" s="26">
        <v>2359</v>
      </c>
      <c r="AK313" s="26">
        <v>1909979</v>
      </c>
      <c r="AL313" s="264">
        <v>43672.879166666666</v>
      </c>
      <c r="AM313" s="26" t="s">
        <v>481</v>
      </c>
      <c r="AN313" s="26" t="s">
        <v>63</v>
      </c>
      <c r="AO313" s="26"/>
      <c r="AP313" s="26"/>
      <c r="AQ313" s="26">
        <v>-1</v>
      </c>
      <c r="AR313" s="26">
        <v>90</v>
      </c>
      <c r="AS313" s="26" t="s">
        <v>168</v>
      </c>
      <c r="AT313" s="26" t="s">
        <v>71</v>
      </c>
      <c r="AU313" s="26" t="s">
        <v>63</v>
      </c>
      <c r="AV313" s="26" t="s">
        <v>63</v>
      </c>
      <c r="AW313" s="26" t="s">
        <v>63</v>
      </c>
      <c r="AX313" s="26" t="s">
        <v>63</v>
      </c>
      <c r="AY313" s="26">
        <v>44.104408999999897</v>
      </c>
      <c r="AZ313" s="26">
        <v>-102.61300300000001</v>
      </c>
      <c r="BA313" s="26" t="s">
        <v>158</v>
      </c>
      <c r="BB313" s="26" t="s">
        <v>609</v>
      </c>
      <c r="BC313" s="26" t="s">
        <v>167</v>
      </c>
      <c r="BD313" s="26" t="s">
        <v>154</v>
      </c>
      <c r="BE313" s="26"/>
      <c r="BF313" s="26" t="s">
        <v>99</v>
      </c>
      <c r="BG313" s="26" t="s">
        <v>167</v>
      </c>
      <c r="BH313" s="26" t="s">
        <v>99</v>
      </c>
      <c r="BI313" s="26">
        <v>1</v>
      </c>
      <c r="BJ313" s="26" t="s">
        <v>217</v>
      </c>
    </row>
    <row r="314" spans="36:62" x14ac:dyDescent="0.25">
      <c r="AJ314" s="26">
        <v>2360</v>
      </c>
      <c r="AK314" s="26">
        <v>1909982</v>
      </c>
      <c r="AL314" s="264">
        <v>43667.092361111114</v>
      </c>
      <c r="AM314" s="26" t="s">
        <v>481</v>
      </c>
      <c r="AN314" s="26" t="s">
        <v>63</v>
      </c>
      <c r="AO314" s="26" t="s">
        <v>156</v>
      </c>
      <c r="AP314" s="26" t="s">
        <v>159</v>
      </c>
      <c r="AQ314" s="26">
        <v>0</v>
      </c>
      <c r="AR314" s="26">
        <v>90</v>
      </c>
      <c r="AS314" s="26" t="s">
        <v>628</v>
      </c>
      <c r="AT314" s="26" t="s">
        <v>71</v>
      </c>
      <c r="AU314" s="26" t="s">
        <v>63</v>
      </c>
      <c r="AV314" s="26" t="s">
        <v>63</v>
      </c>
      <c r="AW314" s="26" t="s">
        <v>63</v>
      </c>
      <c r="AX314" s="26" t="s">
        <v>63</v>
      </c>
      <c r="AY314" s="26">
        <v>44.117489999999897</v>
      </c>
      <c r="AZ314" s="26">
        <v>-103.110744999999</v>
      </c>
      <c r="BA314" s="26" t="s">
        <v>493</v>
      </c>
      <c r="BB314" s="26" t="s">
        <v>609</v>
      </c>
      <c r="BC314" s="26" t="s">
        <v>708</v>
      </c>
      <c r="BD314" s="26" t="s">
        <v>68</v>
      </c>
      <c r="BE314" s="26" t="s">
        <v>800</v>
      </c>
      <c r="BF314" s="26" t="s">
        <v>68</v>
      </c>
      <c r="BG314" s="26" t="s">
        <v>68</v>
      </c>
      <c r="BH314" s="26" t="s">
        <v>801</v>
      </c>
      <c r="BI314" s="26">
        <v>1</v>
      </c>
      <c r="BJ314" s="26" t="s">
        <v>217</v>
      </c>
    </row>
    <row r="315" spans="36:62" x14ac:dyDescent="0.25">
      <c r="AJ315" s="26">
        <v>2361</v>
      </c>
      <c r="AK315" s="26">
        <v>1910080</v>
      </c>
      <c r="AL315" s="264">
        <v>43680.512499999997</v>
      </c>
      <c r="AM315" s="26" t="s">
        <v>481</v>
      </c>
      <c r="AN315" s="26" t="s">
        <v>63</v>
      </c>
      <c r="AO315" s="26" t="s">
        <v>204</v>
      </c>
      <c r="AP315" s="26" t="s">
        <v>713</v>
      </c>
      <c r="AQ315" s="26">
        <v>0</v>
      </c>
      <c r="AR315" s="26">
        <v>90</v>
      </c>
      <c r="AS315" s="26" t="s">
        <v>628</v>
      </c>
      <c r="AT315" s="26" t="s">
        <v>71</v>
      </c>
      <c r="AU315" s="26" t="s">
        <v>69</v>
      </c>
      <c r="AV315" s="26" t="s">
        <v>63</v>
      </c>
      <c r="AW315" s="26" t="s">
        <v>63</v>
      </c>
      <c r="AX315" s="26" t="s">
        <v>63</v>
      </c>
      <c r="AY315" s="26">
        <v>44.072057000000001</v>
      </c>
      <c r="AZ315" s="26">
        <v>-102.466448999999</v>
      </c>
      <c r="BA315" s="26" t="s">
        <v>37</v>
      </c>
      <c r="BB315" s="26" t="s">
        <v>609</v>
      </c>
      <c r="BC315" s="26" t="s">
        <v>620</v>
      </c>
      <c r="BD315" s="26" t="s">
        <v>68</v>
      </c>
      <c r="BE315" s="26"/>
      <c r="BF315" s="26" t="s">
        <v>68</v>
      </c>
      <c r="BG315" s="26" t="s">
        <v>68</v>
      </c>
      <c r="BH315" s="26" t="s">
        <v>646</v>
      </c>
      <c r="BI315" s="26">
        <v>1</v>
      </c>
      <c r="BJ315" s="26" t="s">
        <v>19</v>
      </c>
    </row>
    <row r="316" spans="36:62" x14ac:dyDescent="0.25">
      <c r="AJ316" s="26">
        <v>2368</v>
      </c>
      <c r="AK316" s="26">
        <v>1910453</v>
      </c>
      <c r="AL316" s="264">
        <v>43685.390277777777</v>
      </c>
      <c r="AM316" s="26" t="s">
        <v>481</v>
      </c>
      <c r="AN316" s="26" t="s">
        <v>63</v>
      </c>
      <c r="AO316" s="26" t="s">
        <v>173</v>
      </c>
      <c r="AP316" s="26" t="s">
        <v>159</v>
      </c>
      <c r="AQ316" s="26">
        <v>0</v>
      </c>
      <c r="AR316" s="26">
        <v>90</v>
      </c>
      <c r="AS316" s="26" t="s">
        <v>721</v>
      </c>
      <c r="AT316" s="26" t="s">
        <v>71</v>
      </c>
      <c r="AU316" s="26" t="s">
        <v>63</v>
      </c>
      <c r="AV316" s="26" t="s">
        <v>63</v>
      </c>
      <c r="AW316" s="26" t="s">
        <v>63</v>
      </c>
      <c r="AX316" s="26" t="s">
        <v>63</v>
      </c>
      <c r="AY316" s="26">
        <v>44.116871000000003</v>
      </c>
      <c r="AZ316" s="26">
        <v>-102.932106</v>
      </c>
      <c r="BA316" s="26" t="s">
        <v>37</v>
      </c>
      <c r="BB316" s="26" t="s">
        <v>609</v>
      </c>
      <c r="BC316" s="26" t="s">
        <v>68</v>
      </c>
      <c r="BD316" s="26" t="s">
        <v>68</v>
      </c>
      <c r="BE316" s="26"/>
      <c r="BF316" s="26" t="s">
        <v>698</v>
      </c>
      <c r="BG316" s="26" t="s">
        <v>68</v>
      </c>
      <c r="BH316" s="26" t="s">
        <v>146</v>
      </c>
      <c r="BI316" s="26">
        <v>1</v>
      </c>
      <c r="BJ316" s="26" t="s">
        <v>19</v>
      </c>
    </row>
    <row r="317" spans="36:62" x14ac:dyDescent="0.25">
      <c r="AJ317" s="26">
        <v>2369</v>
      </c>
      <c r="AK317" s="26">
        <v>1910454</v>
      </c>
      <c r="AL317" s="264">
        <v>43686.606249999997</v>
      </c>
      <c r="AM317" s="26" t="s">
        <v>481</v>
      </c>
      <c r="AN317" s="26" t="s">
        <v>63</v>
      </c>
      <c r="AO317" s="26" t="s">
        <v>156</v>
      </c>
      <c r="AP317" s="26" t="s">
        <v>627</v>
      </c>
      <c r="AQ317" s="26">
        <v>0</v>
      </c>
      <c r="AR317" s="26">
        <v>90</v>
      </c>
      <c r="AS317" s="26" t="s">
        <v>628</v>
      </c>
      <c r="AT317" s="26" t="s">
        <v>71</v>
      </c>
      <c r="AU317" s="26" t="s">
        <v>63</v>
      </c>
      <c r="AV317" s="26" t="s">
        <v>63</v>
      </c>
      <c r="AW317" s="26" t="s">
        <v>63</v>
      </c>
      <c r="AX317" s="26" t="s">
        <v>63</v>
      </c>
      <c r="AY317" s="26">
        <v>44.106172000000001</v>
      </c>
      <c r="AZ317" s="26">
        <v>-103.133690999999</v>
      </c>
      <c r="BA317" s="26" t="s">
        <v>482</v>
      </c>
      <c r="BB317" s="26" t="s">
        <v>609</v>
      </c>
      <c r="BC317" s="26" t="s">
        <v>659</v>
      </c>
      <c r="BD317" s="26" t="s">
        <v>68</v>
      </c>
      <c r="BE317" s="26" t="s">
        <v>723</v>
      </c>
      <c r="BF317" s="26" t="s">
        <v>68</v>
      </c>
      <c r="BG317" s="26" t="s">
        <v>68</v>
      </c>
      <c r="BH317" s="26" t="s">
        <v>175</v>
      </c>
      <c r="BI317" s="26">
        <v>1</v>
      </c>
      <c r="BJ317" s="26" t="s">
        <v>217</v>
      </c>
    </row>
    <row r="318" spans="36:62" x14ac:dyDescent="0.25">
      <c r="AJ318" s="26">
        <v>2370</v>
      </c>
      <c r="AK318" s="26">
        <v>1910294</v>
      </c>
      <c r="AL318" s="264">
        <v>43684.452777777777</v>
      </c>
      <c r="AM318" s="26" t="s">
        <v>481</v>
      </c>
      <c r="AN318" s="26" t="s">
        <v>63</v>
      </c>
      <c r="AO318" s="26" t="s">
        <v>720</v>
      </c>
      <c r="AP318" s="26" t="s">
        <v>159</v>
      </c>
      <c r="AQ318" s="26">
        <v>0</v>
      </c>
      <c r="AR318" s="26">
        <v>90</v>
      </c>
      <c r="AS318" s="26" t="s">
        <v>188</v>
      </c>
      <c r="AT318" s="26" t="s">
        <v>71</v>
      </c>
      <c r="AU318" s="26" t="s">
        <v>63</v>
      </c>
      <c r="AV318" s="26" t="s">
        <v>63</v>
      </c>
      <c r="AW318" s="26" t="s">
        <v>63</v>
      </c>
      <c r="AX318" s="26" t="s">
        <v>63</v>
      </c>
      <c r="AY318" s="26">
        <v>44.065793999999897</v>
      </c>
      <c r="AZ318" s="26">
        <v>-102.45023</v>
      </c>
      <c r="BA318" s="26" t="s">
        <v>37</v>
      </c>
      <c r="BB318" s="26" t="s">
        <v>609</v>
      </c>
      <c r="BC318" s="26" t="s">
        <v>667</v>
      </c>
      <c r="BD318" s="26" t="s">
        <v>68</v>
      </c>
      <c r="BE318" s="26"/>
      <c r="BF318" s="26" t="s">
        <v>68</v>
      </c>
      <c r="BG318" s="26" t="s">
        <v>68</v>
      </c>
      <c r="BH318" s="26" t="s">
        <v>146</v>
      </c>
      <c r="BI318" s="26">
        <v>1</v>
      </c>
      <c r="BJ318" s="26" t="s">
        <v>217</v>
      </c>
    </row>
    <row r="319" spans="36:62" x14ac:dyDescent="0.25">
      <c r="AJ319" s="26">
        <v>2372</v>
      </c>
      <c r="AK319" s="26">
        <v>1910358</v>
      </c>
      <c r="AL319" s="264">
        <v>43672.322916666664</v>
      </c>
      <c r="AM319" s="26" t="s">
        <v>481</v>
      </c>
      <c r="AN319" s="26" t="s">
        <v>63</v>
      </c>
      <c r="AO319" s="26"/>
      <c r="AP319" s="26"/>
      <c r="AQ319" s="26">
        <v>-1</v>
      </c>
      <c r="AR319" s="26">
        <v>90</v>
      </c>
      <c r="AS319" s="26" t="s">
        <v>168</v>
      </c>
      <c r="AT319" s="26" t="s">
        <v>71</v>
      </c>
      <c r="AU319" s="26" t="s">
        <v>63</v>
      </c>
      <c r="AV319" s="26" t="s">
        <v>63</v>
      </c>
      <c r="AW319" s="26" t="s">
        <v>63</v>
      </c>
      <c r="AX319" s="26" t="s">
        <v>63</v>
      </c>
      <c r="AY319" s="26">
        <v>44.042695000000002</v>
      </c>
      <c r="AZ319" s="26">
        <v>-102.353123999999</v>
      </c>
      <c r="BA319" s="26" t="s">
        <v>166</v>
      </c>
      <c r="BB319" s="26" t="s">
        <v>611</v>
      </c>
      <c r="BC319" s="26" t="s">
        <v>167</v>
      </c>
      <c r="BD319" s="26" t="s">
        <v>154</v>
      </c>
      <c r="BE319" s="26"/>
      <c r="BF319" s="26" t="s">
        <v>99</v>
      </c>
      <c r="BG319" s="26" t="s">
        <v>167</v>
      </c>
      <c r="BH319" s="26" t="s">
        <v>99</v>
      </c>
      <c r="BI319" s="26">
        <v>1</v>
      </c>
      <c r="BJ319" s="26" t="s">
        <v>217</v>
      </c>
    </row>
    <row r="320" spans="36:62" x14ac:dyDescent="0.25">
      <c r="AJ320" s="26">
        <v>2373</v>
      </c>
      <c r="AK320" s="26">
        <v>1910360</v>
      </c>
      <c r="AL320" s="264">
        <v>43685.489583333336</v>
      </c>
      <c r="AM320" s="26" t="s">
        <v>147</v>
      </c>
      <c r="AN320" s="26" t="s">
        <v>63</v>
      </c>
      <c r="AO320" s="26" t="s">
        <v>156</v>
      </c>
      <c r="AP320" s="26" t="s">
        <v>159</v>
      </c>
      <c r="AQ320" s="26">
        <v>0</v>
      </c>
      <c r="AR320" s="26">
        <v>90</v>
      </c>
      <c r="AS320" s="26" t="s">
        <v>802</v>
      </c>
      <c r="AT320" s="26" t="s">
        <v>71</v>
      </c>
      <c r="AU320" s="26" t="s">
        <v>63</v>
      </c>
      <c r="AV320" s="26" t="s">
        <v>63</v>
      </c>
      <c r="AW320" s="26" t="s">
        <v>63</v>
      </c>
      <c r="AX320" s="26" t="s">
        <v>63</v>
      </c>
      <c r="AY320" s="26">
        <v>43.83596</v>
      </c>
      <c r="AZ320" s="26">
        <v>-101.662273999999</v>
      </c>
      <c r="BA320" s="26" t="s">
        <v>158</v>
      </c>
      <c r="BB320" s="26" t="s">
        <v>611</v>
      </c>
      <c r="BC320" s="26" t="s">
        <v>667</v>
      </c>
      <c r="BD320" s="26" t="s">
        <v>68</v>
      </c>
      <c r="BE320" s="26"/>
      <c r="BF320" s="26" t="s">
        <v>68</v>
      </c>
      <c r="BG320" s="26" t="s">
        <v>68</v>
      </c>
      <c r="BH320" s="26" t="s">
        <v>160</v>
      </c>
      <c r="BI320" s="26">
        <v>1</v>
      </c>
      <c r="BJ320" s="26" t="s">
        <v>217</v>
      </c>
    </row>
    <row r="321" spans="36:62" x14ac:dyDescent="0.25">
      <c r="AJ321" s="26">
        <v>2375</v>
      </c>
      <c r="AK321" s="26">
        <v>1910730</v>
      </c>
      <c r="AL321" s="264">
        <v>43688.322916666664</v>
      </c>
      <c r="AM321" s="26" t="s">
        <v>481</v>
      </c>
      <c r="AN321" s="26" t="s">
        <v>63</v>
      </c>
      <c r="AO321" s="26" t="s">
        <v>156</v>
      </c>
      <c r="AP321" s="26" t="s">
        <v>159</v>
      </c>
      <c r="AQ321" s="26">
        <v>0</v>
      </c>
      <c r="AR321" s="26">
        <v>90</v>
      </c>
      <c r="AS321" s="26" t="s">
        <v>803</v>
      </c>
      <c r="AT321" s="26" t="s">
        <v>74</v>
      </c>
      <c r="AU321" s="26" t="s">
        <v>69</v>
      </c>
      <c r="AV321" s="26" t="s">
        <v>63</v>
      </c>
      <c r="AW321" s="26" t="s">
        <v>63</v>
      </c>
      <c r="AX321" s="26" t="s">
        <v>63</v>
      </c>
      <c r="AY321" s="26">
        <v>44.1147449999999</v>
      </c>
      <c r="AZ321" s="26">
        <v>-102.926052999999</v>
      </c>
      <c r="BA321" s="26" t="s">
        <v>158</v>
      </c>
      <c r="BB321" s="26" t="s">
        <v>611</v>
      </c>
      <c r="BC321" s="26" t="s">
        <v>620</v>
      </c>
      <c r="BD321" s="26" t="s">
        <v>68</v>
      </c>
      <c r="BE321" s="26"/>
      <c r="BF321" s="26" t="s">
        <v>68</v>
      </c>
      <c r="BG321" s="26" t="s">
        <v>68</v>
      </c>
      <c r="BH321" s="26" t="s">
        <v>160</v>
      </c>
      <c r="BI321" s="26">
        <v>1</v>
      </c>
      <c r="BJ321" s="26" t="s">
        <v>217</v>
      </c>
    </row>
    <row r="322" spans="36:62" x14ac:dyDescent="0.25">
      <c r="AJ322" s="26">
        <v>2376</v>
      </c>
      <c r="AK322" s="26">
        <v>1910736</v>
      </c>
      <c r="AL322" s="264">
        <v>43688.4375</v>
      </c>
      <c r="AM322" s="26" t="s">
        <v>481</v>
      </c>
      <c r="AN322" s="26" t="s">
        <v>63</v>
      </c>
      <c r="AO322" s="26" t="s">
        <v>156</v>
      </c>
      <c r="AP322" s="26" t="s">
        <v>716</v>
      </c>
      <c r="AQ322" s="26">
        <v>0</v>
      </c>
      <c r="AR322" s="26">
        <v>90</v>
      </c>
      <c r="AS322" s="26" t="s">
        <v>628</v>
      </c>
      <c r="AT322" s="26" t="s">
        <v>71</v>
      </c>
      <c r="AU322" s="26" t="s">
        <v>63</v>
      </c>
      <c r="AV322" s="26" t="s">
        <v>63</v>
      </c>
      <c r="AW322" s="26" t="s">
        <v>63</v>
      </c>
      <c r="AX322" s="26" t="s">
        <v>63</v>
      </c>
      <c r="AY322" s="26">
        <v>44.117944000000001</v>
      </c>
      <c r="AZ322" s="26">
        <v>-103.003417999999</v>
      </c>
      <c r="BA322" s="26" t="s">
        <v>486</v>
      </c>
      <c r="BB322" s="26" t="s">
        <v>611</v>
      </c>
      <c r="BC322" s="26" t="s">
        <v>804</v>
      </c>
      <c r="BD322" s="26" t="s">
        <v>68</v>
      </c>
      <c r="BE322" s="26" t="s">
        <v>161</v>
      </c>
      <c r="BF322" s="26" t="s">
        <v>68</v>
      </c>
      <c r="BG322" s="26" t="s">
        <v>68</v>
      </c>
      <c r="BH322" s="26" t="s">
        <v>805</v>
      </c>
      <c r="BI322" s="26">
        <v>1</v>
      </c>
      <c r="BJ322" s="26" t="s">
        <v>20</v>
      </c>
    </row>
    <row r="323" spans="36:62" x14ac:dyDescent="0.25">
      <c r="AJ323" s="26">
        <v>2377</v>
      </c>
      <c r="AK323" s="26">
        <v>1910814</v>
      </c>
      <c r="AL323" s="264">
        <v>43686.356944444444</v>
      </c>
      <c r="AM323" s="26" t="s">
        <v>147</v>
      </c>
      <c r="AN323" s="26" t="s">
        <v>63</v>
      </c>
      <c r="AO323" s="26" t="s">
        <v>156</v>
      </c>
      <c r="AP323" s="26" t="s">
        <v>159</v>
      </c>
      <c r="AQ323" s="26">
        <v>0</v>
      </c>
      <c r="AR323" s="26">
        <v>90</v>
      </c>
      <c r="AS323" s="26" t="s">
        <v>806</v>
      </c>
      <c r="AT323" s="26" t="s">
        <v>71</v>
      </c>
      <c r="AU323" s="26" t="s">
        <v>63</v>
      </c>
      <c r="AV323" s="26" t="s">
        <v>63</v>
      </c>
      <c r="AW323" s="26" t="s">
        <v>63</v>
      </c>
      <c r="AX323" s="26" t="s">
        <v>63</v>
      </c>
      <c r="AY323" s="26">
        <v>43.835971000000001</v>
      </c>
      <c r="AZ323" s="26">
        <v>-101.64104500000001</v>
      </c>
      <c r="BA323" s="26" t="s">
        <v>185</v>
      </c>
      <c r="BB323" s="26" t="s">
        <v>611</v>
      </c>
      <c r="BC323" s="26" t="s">
        <v>680</v>
      </c>
      <c r="BD323" s="26" t="s">
        <v>68</v>
      </c>
      <c r="BE323" s="26"/>
      <c r="BF323" s="26" t="s">
        <v>68</v>
      </c>
      <c r="BG323" s="26" t="s">
        <v>68</v>
      </c>
      <c r="BH323" s="26" t="s">
        <v>210</v>
      </c>
      <c r="BI323" s="26">
        <v>1</v>
      </c>
      <c r="BJ323" s="26" t="s">
        <v>20</v>
      </c>
    </row>
    <row r="324" spans="36:62" x14ac:dyDescent="0.25">
      <c r="AJ324" s="26">
        <v>2378</v>
      </c>
      <c r="AK324" s="26">
        <v>1910916</v>
      </c>
      <c r="AL324" s="264">
        <v>43686.819444444445</v>
      </c>
      <c r="AM324" s="26" t="s">
        <v>481</v>
      </c>
      <c r="AN324" s="26" t="s">
        <v>63</v>
      </c>
      <c r="AO324" s="26" t="s">
        <v>204</v>
      </c>
      <c r="AP324" s="26" t="s">
        <v>159</v>
      </c>
      <c r="AQ324" s="26">
        <v>0</v>
      </c>
      <c r="AR324" s="26">
        <v>90</v>
      </c>
      <c r="AS324" s="26" t="s">
        <v>188</v>
      </c>
      <c r="AT324" s="26" t="s">
        <v>71</v>
      </c>
      <c r="AU324" s="26" t="s">
        <v>63</v>
      </c>
      <c r="AV324" s="26" t="s">
        <v>63</v>
      </c>
      <c r="AW324" s="26" t="s">
        <v>63</v>
      </c>
      <c r="AX324" s="26" t="s">
        <v>63</v>
      </c>
      <c r="AY324" s="26">
        <v>44.118281000000003</v>
      </c>
      <c r="AZ324" s="26">
        <v>-102.996951999999</v>
      </c>
      <c r="BA324" s="26" t="s">
        <v>37</v>
      </c>
      <c r="BB324" s="26" t="s">
        <v>609</v>
      </c>
      <c r="BC324" s="26" t="s">
        <v>170</v>
      </c>
      <c r="BD324" s="26" t="s">
        <v>68</v>
      </c>
      <c r="BE324" s="26" t="s">
        <v>807</v>
      </c>
      <c r="BF324" s="26" t="s">
        <v>68</v>
      </c>
      <c r="BG324" s="26" t="s">
        <v>68</v>
      </c>
      <c r="BH324" s="26" t="s">
        <v>210</v>
      </c>
      <c r="BI324" s="26">
        <v>1</v>
      </c>
      <c r="BJ324" s="26" t="s">
        <v>19</v>
      </c>
    </row>
    <row r="325" spans="36:62" x14ac:dyDescent="0.25">
      <c r="AJ325" s="26">
        <v>2379</v>
      </c>
      <c r="AK325" s="26">
        <v>1910863</v>
      </c>
      <c r="AL325" s="264">
        <v>43695.851388888892</v>
      </c>
      <c r="AM325" s="26" t="s">
        <v>481</v>
      </c>
      <c r="AN325" s="26" t="s">
        <v>63</v>
      </c>
      <c r="AO325" s="26"/>
      <c r="AP325" s="26"/>
      <c r="AQ325" s="26">
        <v>-1</v>
      </c>
      <c r="AR325" s="26">
        <v>90</v>
      </c>
      <c r="AS325" s="26" t="s">
        <v>168</v>
      </c>
      <c r="AT325" s="26" t="s">
        <v>71</v>
      </c>
      <c r="AU325" s="26" t="s">
        <v>63</v>
      </c>
      <c r="AV325" s="26" t="s">
        <v>63</v>
      </c>
      <c r="AW325" s="26" t="s">
        <v>63</v>
      </c>
      <c r="AX325" s="26" t="s">
        <v>63</v>
      </c>
      <c r="AY325" s="26">
        <v>43.992922</v>
      </c>
      <c r="AZ325" s="26">
        <v>-102.25628500000001</v>
      </c>
      <c r="BA325" s="26" t="s">
        <v>166</v>
      </c>
      <c r="BB325" s="26" t="s">
        <v>609</v>
      </c>
      <c r="BC325" s="26" t="s">
        <v>167</v>
      </c>
      <c r="BD325" s="26" t="s">
        <v>154</v>
      </c>
      <c r="BE325" s="26"/>
      <c r="BF325" s="26" t="s">
        <v>99</v>
      </c>
      <c r="BG325" s="26" t="s">
        <v>167</v>
      </c>
      <c r="BH325" s="26" t="s">
        <v>99</v>
      </c>
      <c r="BI325" s="26">
        <v>1</v>
      </c>
      <c r="BJ325" s="26" t="s">
        <v>217</v>
      </c>
    </row>
    <row r="326" spans="36:62" x14ac:dyDescent="0.25">
      <c r="AJ326" s="26">
        <v>2380</v>
      </c>
      <c r="AK326" s="26">
        <v>1910963</v>
      </c>
      <c r="AL326" s="264">
        <v>43691.479861111111</v>
      </c>
      <c r="AM326" s="26" t="s">
        <v>147</v>
      </c>
      <c r="AN326" s="26" t="s">
        <v>63</v>
      </c>
      <c r="AO326" s="26" t="s">
        <v>173</v>
      </c>
      <c r="AP326" s="26" t="s">
        <v>159</v>
      </c>
      <c r="AQ326" s="26">
        <v>0</v>
      </c>
      <c r="AR326" s="26">
        <v>73</v>
      </c>
      <c r="AS326" s="26" t="s">
        <v>809</v>
      </c>
      <c r="AT326" s="26" t="s">
        <v>71</v>
      </c>
      <c r="AU326" s="26" t="s">
        <v>63</v>
      </c>
      <c r="AV326" s="26" t="s">
        <v>63</v>
      </c>
      <c r="AW326" s="26" t="s">
        <v>63</v>
      </c>
      <c r="AX326" s="26" t="s">
        <v>63</v>
      </c>
      <c r="AY326" s="26">
        <v>43.570118999999899</v>
      </c>
      <c r="AZ326" s="26">
        <v>-101.52088500000001</v>
      </c>
      <c r="BA326" s="26" t="s">
        <v>505</v>
      </c>
      <c r="BB326" s="26" t="s">
        <v>165</v>
      </c>
      <c r="BC326" s="26" t="s">
        <v>68</v>
      </c>
      <c r="BD326" s="26" t="s">
        <v>68</v>
      </c>
      <c r="BE326" s="26" t="s">
        <v>808</v>
      </c>
      <c r="BF326" s="26" t="s">
        <v>68</v>
      </c>
      <c r="BG326" s="26" t="s">
        <v>68</v>
      </c>
      <c r="BH326" s="26" t="s">
        <v>646</v>
      </c>
      <c r="BI326" s="26">
        <v>1</v>
      </c>
      <c r="BJ326" s="26" t="s">
        <v>20</v>
      </c>
    </row>
    <row r="327" spans="36:62" x14ac:dyDescent="0.25">
      <c r="AJ327" s="26">
        <v>2381</v>
      </c>
      <c r="AK327" s="26">
        <v>1910864</v>
      </c>
      <c r="AL327" s="264">
        <v>43693.288194444445</v>
      </c>
      <c r="AM327" s="26" t="s">
        <v>481</v>
      </c>
      <c r="AN327" s="26" t="s">
        <v>63</v>
      </c>
      <c r="AO327" s="26"/>
      <c r="AP327" s="26"/>
      <c r="AQ327" s="26">
        <v>-1</v>
      </c>
      <c r="AR327" s="26">
        <v>90</v>
      </c>
      <c r="AS327" s="26" t="s">
        <v>168</v>
      </c>
      <c r="AT327" s="26" t="s">
        <v>71</v>
      </c>
      <c r="AU327" s="26" t="s">
        <v>63</v>
      </c>
      <c r="AV327" s="26" t="s">
        <v>63</v>
      </c>
      <c r="AW327" s="26" t="s">
        <v>63</v>
      </c>
      <c r="AX327" s="26" t="s">
        <v>63</v>
      </c>
      <c r="AY327" s="26">
        <v>44.021234999999898</v>
      </c>
      <c r="AZ327" s="26">
        <v>-102.312912999999</v>
      </c>
      <c r="BA327" s="26" t="s">
        <v>166</v>
      </c>
      <c r="BB327" s="26" t="s">
        <v>611</v>
      </c>
      <c r="BC327" s="26" t="s">
        <v>167</v>
      </c>
      <c r="BD327" s="26" t="s">
        <v>154</v>
      </c>
      <c r="BE327" s="26"/>
      <c r="BF327" s="26" t="s">
        <v>99</v>
      </c>
      <c r="BG327" s="26" t="s">
        <v>167</v>
      </c>
      <c r="BH327" s="26" t="s">
        <v>99</v>
      </c>
      <c r="BI327" s="26">
        <v>1</v>
      </c>
      <c r="BJ327" s="26" t="s">
        <v>217</v>
      </c>
    </row>
    <row r="328" spans="36:62" x14ac:dyDescent="0.25">
      <c r="AJ328" s="26">
        <v>2382</v>
      </c>
      <c r="AK328" s="26">
        <v>1819665</v>
      </c>
      <c r="AL328" s="264">
        <v>43321.856249999997</v>
      </c>
      <c r="AM328" s="26" t="s">
        <v>147</v>
      </c>
      <c r="AN328" s="26" t="s">
        <v>63</v>
      </c>
      <c r="AO328" s="26" t="s">
        <v>156</v>
      </c>
      <c r="AP328" s="26" t="s">
        <v>159</v>
      </c>
      <c r="AQ328" s="26">
        <v>0</v>
      </c>
      <c r="AR328" s="26">
        <v>73</v>
      </c>
      <c r="AS328" s="26" t="s">
        <v>149</v>
      </c>
      <c r="AT328" s="26" t="s">
        <v>71</v>
      </c>
      <c r="AU328" s="26" t="s">
        <v>63</v>
      </c>
      <c r="AV328" s="26" t="s">
        <v>63</v>
      </c>
      <c r="AW328" s="26" t="s">
        <v>63</v>
      </c>
      <c r="AX328" s="26" t="s">
        <v>63</v>
      </c>
      <c r="AY328" s="26">
        <v>43.441296999999899</v>
      </c>
      <c r="AZ328" s="26">
        <v>-101.49402000000001</v>
      </c>
      <c r="BA328" s="26" t="s">
        <v>185</v>
      </c>
      <c r="BB328" s="26" t="s">
        <v>165</v>
      </c>
      <c r="BC328" s="26" t="s">
        <v>68</v>
      </c>
      <c r="BD328" s="26" t="s">
        <v>154</v>
      </c>
      <c r="BE328" s="26"/>
      <c r="BF328" s="26" t="s">
        <v>68</v>
      </c>
      <c r="BG328" s="26" t="s">
        <v>68</v>
      </c>
      <c r="BH328" s="26" t="s">
        <v>160</v>
      </c>
      <c r="BI328" s="26">
        <v>1</v>
      </c>
      <c r="BJ328" s="26" t="s">
        <v>21</v>
      </c>
    </row>
    <row r="329" spans="36:62" x14ac:dyDescent="0.25">
      <c r="AJ329" s="26">
        <v>2383</v>
      </c>
      <c r="AK329" s="26">
        <v>1911005</v>
      </c>
      <c r="AL329" s="264">
        <v>43696.84375</v>
      </c>
      <c r="AM329" s="26" t="s">
        <v>481</v>
      </c>
      <c r="AN329" s="26" t="s">
        <v>63</v>
      </c>
      <c r="AO329" s="26"/>
      <c r="AP329" s="26"/>
      <c r="AQ329" s="26">
        <v>-1</v>
      </c>
      <c r="AR329" s="26">
        <v>90</v>
      </c>
      <c r="AS329" s="26" t="s">
        <v>168</v>
      </c>
      <c r="AT329" s="26" t="s">
        <v>71</v>
      </c>
      <c r="AU329" s="26" t="s">
        <v>63</v>
      </c>
      <c r="AV329" s="26" t="s">
        <v>63</v>
      </c>
      <c r="AW329" s="26" t="s">
        <v>63</v>
      </c>
      <c r="AX329" s="26" t="s">
        <v>63</v>
      </c>
      <c r="AY329" s="26">
        <v>44.0311939999999</v>
      </c>
      <c r="AZ329" s="26">
        <v>-102.329628999999</v>
      </c>
      <c r="BA329" s="26" t="s">
        <v>158</v>
      </c>
      <c r="BB329" s="26" t="s">
        <v>609</v>
      </c>
      <c r="BC329" s="26" t="s">
        <v>167</v>
      </c>
      <c r="BD329" s="26" t="s">
        <v>154</v>
      </c>
      <c r="BE329" s="26"/>
      <c r="BF329" s="26" t="s">
        <v>99</v>
      </c>
      <c r="BG329" s="26" t="s">
        <v>167</v>
      </c>
      <c r="BH329" s="26" t="s">
        <v>99</v>
      </c>
      <c r="BI329" s="26">
        <v>1</v>
      </c>
      <c r="BJ329" s="26" t="s">
        <v>217</v>
      </c>
    </row>
    <row r="330" spans="36:62" x14ac:dyDescent="0.25">
      <c r="AJ330" s="26">
        <v>2384</v>
      </c>
      <c r="AK330" s="26">
        <v>1911006</v>
      </c>
      <c r="AL330" s="264">
        <v>43697.229166666664</v>
      </c>
      <c r="AM330" s="26" t="s">
        <v>481</v>
      </c>
      <c r="AN330" s="26" t="s">
        <v>63</v>
      </c>
      <c r="AO330" s="26"/>
      <c r="AP330" s="26"/>
      <c r="AQ330" s="26">
        <v>-1</v>
      </c>
      <c r="AR330" s="26">
        <v>90</v>
      </c>
      <c r="AS330" s="26" t="s">
        <v>168</v>
      </c>
      <c r="AT330" s="26" t="s">
        <v>71</v>
      </c>
      <c r="AU330" s="26" t="s">
        <v>63</v>
      </c>
      <c r="AV330" s="26" t="s">
        <v>63</v>
      </c>
      <c r="AW330" s="26" t="s">
        <v>63</v>
      </c>
      <c r="AX330" s="26" t="s">
        <v>63</v>
      </c>
      <c r="AY330" s="26">
        <v>44.103642000000001</v>
      </c>
      <c r="AZ330" s="26">
        <v>-102.721355</v>
      </c>
      <c r="BA330" s="26" t="s">
        <v>185</v>
      </c>
      <c r="BB330" s="26" t="s">
        <v>609</v>
      </c>
      <c r="BC330" s="26" t="s">
        <v>167</v>
      </c>
      <c r="BD330" s="26" t="s">
        <v>154</v>
      </c>
      <c r="BE330" s="26"/>
      <c r="BF330" s="26" t="s">
        <v>99</v>
      </c>
      <c r="BG330" s="26" t="s">
        <v>167</v>
      </c>
      <c r="BH330" s="26" t="s">
        <v>99</v>
      </c>
      <c r="BI330" s="26">
        <v>1</v>
      </c>
      <c r="BJ330" s="26" t="s">
        <v>217</v>
      </c>
    </row>
    <row r="331" spans="36:62" x14ac:dyDescent="0.25">
      <c r="AJ331" s="26">
        <v>2386</v>
      </c>
      <c r="AK331" s="26">
        <v>1911087</v>
      </c>
      <c r="AL331" s="264">
        <v>43697.229166666664</v>
      </c>
      <c r="AM331" s="26" t="s">
        <v>481</v>
      </c>
      <c r="AN331" s="26" t="s">
        <v>63</v>
      </c>
      <c r="AO331" s="26"/>
      <c r="AP331" s="26"/>
      <c r="AQ331" s="26">
        <v>-1</v>
      </c>
      <c r="AR331" s="26">
        <v>90</v>
      </c>
      <c r="AS331" s="26" t="s">
        <v>168</v>
      </c>
      <c r="AT331" s="26" t="s">
        <v>71</v>
      </c>
      <c r="AU331" s="26" t="s">
        <v>63</v>
      </c>
      <c r="AV331" s="26" t="s">
        <v>63</v>
      </c>
      <c r="AW331" s="26" t="s">
        <v>63</v>
      </c>
      <c r="AX331" s="26" t="s">
        <v>63</v>
      </c>
      <c r="AY331" s="26">
        <v>44.103409999999897</v>
      </c>
      <c r="AZ331" s="26">
        <v>-102.713357999999</v>
      </c>
      <c r="BA331" s="26" t="s">
        <v>158</v>
      </c>
      <c r="BB331" s="26" t="s">
        <v>611</v>
      </c>
      <c r="BC331" s="26" t="s">
        <v>167</v>
      </c>
      <c r="BD331" s="26" t="s">
        <v>154</v>
      </c>
      <c r="BE331" s="26"/>
      <c r="BF331" s="26" t="s">
        <v>99</v>
      </c>
      <c r="BG331" s="26" t="s">
        <v>167</v>
      </c>
      <c r="BH331" s="26" t="s">
        <v>99</v>
      </c>
      <c r="BI331" s="26">
        <v>1</v>
      </c>
      <c r="BJ331" s="26" t="s">
        <v>217</v>
      </c>
    </row>
    <row r="332" spans="36:62" x14ac:dyDescent="0.25">
      <c r="AJ332" s="26">
        <v>2389</v>
      </c>
      <c r="AK332" s="26">
        <v>1911409</v>
      </c>
      <c r="AL332" s="264">
        <v>43704.25</v>
      </c>
      <c r="AM332" s="26" t="s">
        <v>481</v>
      </c>
      <c r="AN332" s="26" t="s">
        <v>63</v>
      </c>
      <c r="AO332" s="26"/>
      <c r="AP332" s="26"/>
      <c r="AQ332" s="26">
        <v>-1</v>
      </c>
      <c r="AR332" s="26">
        <v>90</v>
      </c>
      <c r="AS332" s="26" t="s">
        <v>168</v>
      </c>
      <c r="AT332" s="26" t="s">
        <v>71</v>
      </c>
      <c r="AU332" s="26" t="s">
        <v>63</v>
      </c>
      <c r="AV332" s="26" t="s">
        <v>63</v>
      </c>
      <c r="AW332" s="26" t="s">
        <v>63</v>
      </c>
      <c r="AX332" s="26" t="s">
        <v>63</v>
      </c>
      <c r="AY332" s="26">
        <v>44.041699999999899</v>
      </c>
      <c r="AZ332" s="26">
        <v>-102.35145</v>
      </c>
      <c r="BA332" s="26" t="s">
        <v>158</v>
      </c>
      <c r="BB332" s="26" t="s">
        <v>611</v>
      </c>
      <c r="BC332" s="26" t="s">
        <v>167</v>
      </c>
      <c r="BD332" s="26" t="s">
        <v>154</v>
      </c>
      <c r="BE332" s="26"/>
      <c r="BF332" s="26" t="s">
        <v>99</v>
      </c>
      <c r="BG332" s="26" t="s">
        <v>167</v>
      </c>
      <c r="BH332" s="26" t="s">
        <v>99</v>
      </c>
      <c r="BI332" s="26">
        <v>1</v>
      </c>
      <c r="BJ332" s="26" t="s">
        <v>217</v>
      </c>
    </row>
    <row r="333" spans="36:62" x14ac:dyDescent="0.25">
      <c r="AJ333" s="26">
        <v>2391</v>
      </c>
      <c r="AK333" s="26">
        <v>1911459</v>
      </c>
      <c r="AL333" s="264">
        <v>43705.209027777775</v>
      </c>
      <c r="AM333" s="26" t="s">
        <v>481</v>
      </c>
      <c r="AN333" s="26" t="s">
        <v>63</v>
      </c>
      <c r="AO333" s="26"/>
      <c r="AP333" s="26"/>
      <c r="AQ333" s="26">
        <v>-1</v>
      </c>
      <c r="AR333" s="26">
        <v>90</v>
      </c>
      <c r="AS333" s="26" t="s">
        <v>168</v>
      </c>
      <c r="AT333" s="26" t="s">
        <v>71</v>
      </c>
      <c r="AU333" s="26" t="s">
        <v>63</v>
      </c>
      <c r="AV333" s="26" t="s">
        <v>63</v>
      </c>
      <c r="AW333" s="26" t="s">
        <v>63</v>
      </c>
      <c r="AX333" s="26" t="s">
        <v>63</v>
      </c>
      <c r="AY333" s="26">
        <v>44.082214</v>
      </c>
      <c r="AZ333" s="26">
        <v>-102.482882</v>
      </c>
      <c r="BA333" s="26" t="s">
        <v>166</v>
      </c>
      <c r="BB333" s="26" t="s">
        <v>611</v>
      </c>
      <c r="BC333" s="26" t="s">
        <v>167</v>
      </c>
      <c r="BD333" s="26" t="s">
        <v>154</v>
      </c>
      <c r="BE333" s="26"/>
      <c r="BF333" s="26" t="s">
        <v>99</v>
      </c>
      <c r="BG333" s="26" t="s">
        <v>167</v>
      </c>
      <c r="BH333" s="26" t="s">
        <v>99</v>
      </c>
      <c r="BI333" s="26">
        <v>1</v>
      </c>
      <c r="BJ333" s="26" t="s">
        <v>217</v>
      </c>
    </row>
    <row r="334" spans="36:62" x14ac:dyDescent="0.25">
      <c r="AJ334" s="26">
        <v>2393</v>
      </c>
      <c r="AK334" s="26">
        <v>1911989</v>
      </c>
      <c r="AL334" s="264">
        <v>43713.840277777781</v>
      </c>
      <c r="AM334" s="26" t="s">
        <v>147</v>
      </c>
      <c r="AN334" s="26" t="s">
        <v>63</v>
      </c>
      <c r="AO334" s="26"/>
      <c r="AP334" s="26"/>
      <c r="AQ334" s="26">
        <v>-1</v>
      </c>
      <c r="AR334" s="26">
        <v>90</v>
      </c>
      <c r="AS334" s="26" t="s">
        <v>168</v>
      </c>
      <c r="AT334" s="26" t="s">
        <v>71</v>
      </c>
      <c r="AU334" s="26" t="s">
        <v>63</v>
      </c>
      <c r="AV334" s="26" t="s">
        <v>63</v>
      </c>
      <c r="AW334" s="26" t="s">
        <v>63</v>
      </c>
      <c r="AX334" s="26" t="s">
        <v>63</v>
      </c>
      <c r="AY334" s="26">
        <v>43.835991999999898</v>
      </c>
      <c r="AZ334" s="26">
        <v>-101.590326</v>
      </c>
      <c r="BA334" s="26" t="s">
        <v>185</v>
      </c>
      <c r="BB334" s="26" t="s">
        <v>611</v>
      </c>
      <c r="BC334" s="26" t="s">
        <v>167</v>
      </c>
      <c r="BD334" s="26" t="s">
        <v>154</v>
      </c>
      <c r="BE334" s="26"/>
      <c r="BF334" s="26" t="s">
        <v>99</v>
      </c>
      <c r="BG334" s="26" t="s">
        <v>167</v>
      </c>
      <c r="BH334" s="26" t="s">
        <v>99</v>
      </c>
      <c r="BI334" s="26">
        <v>1</v>
      </c>
      <c r="BJ334" s="26" t="s">
        <v>217</v>
      </c>
    </row>
    <row r="335" spans="36:62" x14ac:dyDescent="0.25">
      <c r="AJ335" s="26">
        <v>2394</v>
      </c>
      <c r="AK335" s="26">
        <v>1912002</v>
      </c>
      <c r="AL335" s="264">
        <v>43714.239583333336</v>
      </c>
      <c r="AM335" s="26" t="s">
        <v>481</v>
      </c>
      <c r="AN335" s="26" t="s">
        <v>63</v>
      </c>
      <c r="AO335" s="26"/>
      <c r="AP335" s="26"/>
      <c r="AQ335" s="26">
        <v>-1</v>
      </c>
      <c r="AR335" s="26">
        <v>90</v>
      </c>
      <c r="AS335" s="26" t="s">
        <v>168</v>
      </c>
      <c r="AT335" s="26" t="s">
        <v>71</v>
      </c>
      <c r="AU335" s="26" t="s">
        <v>63</v>
      </c>
      <c r="AV335" s="26" t="s">
        <v>63</v>
      </c>
      <c r="AW335" s="26" t="s">
        <v>63</v>
      </c>
      <c r="AX335" s="26" t="s">
        <v>63</v>
      </c>
      <c r="AY335" s="26">
        <v>44.103631</v>
      </c>
      <c r="AZ335" s="26">
        <v>-102.715699999999</v>
      </c>
      <c r="BA335" s="26" t="s">
        <v>166</v>
      </c>
      <c r="BB335" s="26" t="s">
        <v>609</v>
      </c>
      <c r="BC335" s="26" t="s">
        <v>167</v>
      </c>
      <c r="BD335" s="26" t="s">
        <v>154</v>
      </c>
      <c r="BE335" s="26"/>
      <c r="BF335" s="26" t="s">
        <v>99</v>
      </c>
      <c r="BG335" s="26" t="s">
        <v>167</v>
      </c>
      <c r="BH335" s="26" t="s">
        <v>99</v>
      </c>
      <c r="BI335" s="26">
        <v>1</v>
      </c>
      <c r="BJ335" s="26" t="s">
        <v>217</v>
      </c>
    </row>
    <row r="336" spans="36:62" x14ac:dyDescent="0.25">
      <c r="AJ336" s="26">
        <v>2395</v>
      </c>
      <c r="AK336" s="26">
        <v>1912004</v>
      </c>
      <c r="AL336" s="264">
        <v>43710.539583333331</v>
      </c>
      <c r="AM336" s="26" t="s">
        <v>481</v>
      </c>
      <c r="AN336" s="26" t="s">
        <v>63</v>
      </c>
      <c r="AO336" s="26" t="s">
        <v>156</v>
      </c>
      <c r="AP336" s="26" t="s">
        <v>159</v>
      </c>
      <c r="AQ336" s="26">
        <v>0</v>
      </c>
      <c r="AR336" s="26">
        <v>90</v>
      </c>
      <c r="AS336" s="26" t="s">
        <v>188</v>
      </c>
      <c r="AT336" s="26" t="s">
        <v>71</v>
      </c>
      <c r="AU336" s="26" t="s">
        <v>63</v>
      </c>
      <c r="AV336" s="26" t="s">
        <v>63</v>
      </c>
      <c r="AW336" s="26" t="s">
        <v>63</v>
      </c>
      <c r="AX336" s="26" t="s">
        <v>63</v>
      </c>
      <c r="AY336" s="26">
        <v>44.057609999999897</v>
      </c>
      <c r="AZ336" s="26">
        <v>-102.367401999999</v>
      </c>
      <c r="BA336" s="26" t="s">
        <v>208</v>
      </c>
      <c r="BB336" s="26" t="s">
        <v>611</v>
      </c>
      <c r="BC336" s="26" t="s">
        <v>162</v>
      </c>
      <c r="BD336" s="26" t="s">
        <v>68</v>
      </c>
      <c r="BE336" s="26"/>
      <c r="BF336" s="26" t="s">
        <v>68</v>
      </c>
      <c r="BG336" s="26" t="s">
        <v>68</v>
      </c>
      <c r="BH336" s="26" t="s">
        <v>160</v>
      </c>
      <c r="BI336" s="26">
        <v>1</v>
      </c>
      <c r="BJ336" s="26" t="s">
        <v>19</v>
      </c>
    </row>
    <row r="337" spans="36:62" x14ac:dyDescent="0.25">
      <c r="AJ337" s="26">
        <v>2396</v>
      </c>
      <c r="AK337" s="26">
        <v>1912024</v>
      </c>
      <c r="AL337" s="264">
        <v>43712.760416666664</v>
      </c>
      <c r="AM337" s="26" t="s">
        <v>481</v>
      </c>
      <c r="AN337" s="26" t="s">
        <v>63</v>
      </c>
      <c r="AO337" s="26" t="s">
        <v>214</v>
      </c>
      <c r="AP337" s="26" t="s">
        <v>159</v>
      </c>
      <c r="AQ337" s="26">
        <v>0</v>
      </c>
      <c r="AR337" s="26">
        <v>90</v>
      </c>
      <c r="AS337" s="26" t="s">
        <v>742</v>
      </c>
      <c r="AT337" s="26" t="s">
        <v>71</v>
      </c>
      <c r="AU337" s="26" t="s">
        <v>63</v>
      </c>
      <c r="AV337" s="26" t="s">
        <v>69</v>
      </c>
      <c r="AW337" s="26" t="s">
        <v>63</v>
      </c>
      <c r="AX337" s="26" t="s">
        <v>63</v>
      </c>
      <c r="AY337" s="26">
        <v>44.071055999999899</v>
      </c>
      <c r="AZ337" s="26">
        <v>-102.465063999999</v>
      </c>
      <c r="BA337" s="26" t="s">
        <v>208</v>
      </c>
      <c r="BB337" s="26" t="s">
        <v>609</v>
      </c>
      <c r="BC337" s="26" t="s">
        <v>810</v>
      </c>
      <c r="BD337" s="26" t="s">
        <v>68</v>
      </c>
      <c r="BE337" s="26"/>
      <c r="BF337" s="26" t="s">
        <v>68</v>
      </c>
      <c r="BG337" s="26" t="s">
        <v>68</v>
      </c>
      <c r="BH337" s="26" t="s">
        <v>210</v>
      </c>
      <c r="BI337" s="26">
        <v>1</v>
      </c>
      <c r="BJ337" s="26" t="s">
        <v>19</v>
      </c>
    </row>
    <row r="338" spans="36:62" x14ac:dyDescent="0.25">
      <c r="AJ338" s="26">
        <v>2397</v>
      </c>
      <c r="AK338" s="26">
        <v>1911584</v>
      </c>
      <c r="AL338" s="264">
        <v>43702.539583333331</v>
      </c>
      <c r="AM338" s="26" t="s">
        <v>147</v>
      </c>
      <c r="AN338" s="26" t="s">
        <v>63</v>
      </c>
      <c r="AO338" s="26" t="s">
        <v>156</v>
      </c>
      <c r="AP338" s="26" t="s">
        <v>159</v>
      </c>
      <c r="AQ338" s="26">
        <v>0</v>
      </c>
      <c r="AR338" s="26">
        <v>90</v>
      </c>
      <c r="AS338" s="26" t="s">
        <v>787</v>
      </c>
      <c r="AT338" s="26" t="s">
        <v>71</v>
      </c>
      <c r="AU338" s="26" t="s">
        <v>63</v>
      </c>
      <c r="AV338" s="26" t="s">
        <v>63</v>
      </c>
      <c r="AW338" s="26" t="s">
        <v>63</v>
      </c>
      <c r="AX338" s="26" t="s">
        <v>63</v>
      </c>
      <c r="AY338" s="26">
        <v>43.8824919999999</v>
      </c>
      <c r="AZ338" s="26">
        <v>-101.99230300000001</v>
      </c>
      <c r="BA338" s="26" t="s">
        <v>506</v>
      </c>
      <c r="BB338" s="26" t="s">
        <v>811</v>
      </c>
      <c r="BC338" s="26" t="s">
        <v>68</v>
      </c>
      <c r="BD338" s="26" t="s">
        <v>68</v>
      </c>
      <c r="BE338" s="26"/>
      <c r="BF338" s="26" t="s">
        <v>812</v>
      </c>
      <c r="BG338" s="26" t="s">
        <v>68</v>
      </c>
      <c r="BH338" s="26" t="s">
        <v>175</v>
      </c>
      <c r="BI338" s="26">
        <v>1</v>
      </c>
      <c r="BJ338" s="26" t="s">
        <v>217</v>
      </c>
    </row>
    <row r="339" spans="36:62" x14ac:dyDescent="0.25">
      <c r="AJ339" s="26">
        <v>2398</v>
      </c>
      <c r="AK339" s="26">
        <v>1912254</v>
      </c>
      <c r="AL339" s="264">
        <v>43720.654861111114</v>
      </c>
      <c r="AM339" s="26" t="s">
        <v>481</v>
      </c>
      <c r="AN339" s="26" t="s">
        <v>63</v>
      </c>
      <c r="AO339" s="26" t="s">
        <v>173</v>
      </c>
      <c r="AP339" s="26" t="s">
        <v>159</v>
      </c>
      <c r="AQ339" s="26">
        <v>0</v>
      </c>
      <c r="AR339" s="26">
        <v>90</v>
      </c>
      <c r="AS339" s="26" t="s">
        <v>814</v>
      </c>
      <c r="AT339" s="26" t="s">
        <v>619</v>
      </c>
      <c r="AU339" s="26" t="s">
        <v>69</v>
      </c>
      <c r="AV339" s="26" t="s">
        <v>63</v>
      </c>
      <c r="AW339" s="26" t="s">
        <v>63</v>
      </c>
      <c r="AX339" s="26" t="s">
        <v>63</v>
      </c>
      <c r="AY339" s="26">
        <v>44.091642</v>
      </c>
      <c r="AZ339" s="26">
        <v>-102.496853</v>
      </c>
      <c r="BA339" s="26" t="s">
        <v>37</v>
      </c>
      <c r="BB339" s="26" t="s">
        <v>611</v>
      </c>
      <c r="BC339" s="26" t="s">
        <v>620</v>
      </c>
      <c r="BD339" s="26" t="s">
        <v>68</v>
      </c>
      <c r="BE339" s="26" t="s">
        <v>813</v>
      </c>
      <c r="BF339" s="26" t="s">
        <v>68</v>
      </c>
      <c r="BG339" s="26" t="s">
        <v>68</v>
      </c>
      <c r="BH339" s="26" t="s">
        <v>815</v>
      </c>
      <c r="BI339" s="26">
        <v>1</v>
      </c>
      <c r="BJ339" s="26" t="s">
        <v>20</v>
      </c>
    </row>
    <row r="340" spans="36:62" x14ac:dyDescent="0.25">
      <c r="AJ340" s="26">
        <v>2399</v>
      </c>
      <c r="AK340" s="26">
        <v>1912266</v>
      </c>
      <c r="AL340" s="264">
        <v>43672.782638888886</v>
      </c>
      <c r="AM340" s="26" t="s">
        <v>481</v>
      </c>
      <c r="AN340" s="26" t="s">
        <v>63</v>
      </c>
      <c r="AO340" s="26"/>
      <c r="AP340" s="26"/>
      <c r="AQ340" s="26">
        <v>-1</v>
      </c>
      <c r="AR340" s="26">
        <v>90</v>
      </c>
      <c r="AS340" s="26" t="s">
        <v>168</v>
      </c>
      <c r="AT340" s="26" t="s">
        <v>71</v>
      </c>
      <c r="AU340" s="26" t="s">
        <v>63</v>
      </c>
      <c r="AV340" s="26" t="s">
        <v>63</v>
      </c>
      <c r="AW340" s="26" t="s">
        <v>63</v>
      </c>
      <c r="AX340" s="26" t="s">
        <v>63</v>
      </c>
      <c r="AY340" s="26">
        <v>44.118014000000002</v>
      </c>
      <c r="AZ340" s="26">
        <v>-103.053482</v>
      </c>
      <c r="BA340" s="26" t="s">
        <v>185</v>
      </c>
      <c r="BB340" s="26" t="s">
        <v>609</v>
      </c>
      <c r="BC340" s="26" t="s">
        <v>167</v>
      </c>
      <c r="BD340" s="26" t="s">
        <v>154</v>
      </c>
      <c r="BE340" s="26"/>
      <c r="BF340" s="26" t="s">
        <v>99</v>
      </c>
      <c r="BG340" s="26" t="s">
        <v>167</v>
      </c>
      <c r="BH340" s="26" t="s">
        <v>99</v>
      </c>
      <c r="BI340" s="26">
        <v>1</v>
      </c>
      <c r="BJ340" s="26" t="s">
        <v>217</v>
      </c>
    </row>
    <row r="341" spans="36:62" x14ac:dyDescent="0.25">
      <c r="AJ341" s="26">
        <v>2409</v>
      </c>
      <c r="AK341" s="26">
        <v>1912702</v>
      </c>
      <c r="AL341" s="264">
        <v>43725.795138888891</v>
      </c>
      <c r="AM341" s="26" t="s">
        <v>481</v>
      </c>
      <c r="AN341" s="26" t="s">
        <v>63</v>
      </c>
      <c r="AO341" s="26"/>
      <c r="AP341" s="26"/>
      <c r="AQ341" s="26">
        <v>-1</v>
      </c>
      <c r="AR341" s="26">
        <v>90</v>
      </c>
      <c r="AS341" s="26" t="s">
        <v>168</v>
      </c>
      <c r="AT341" s="26" t="s">
        <v>77</v>
      </c>
      <c r="AU341" s="26" t="s">
        <v>63</v>
      </c>
      <c r="AV341" s="26" t="s">
        <v>63</v>
      </c>
      <c r="AW341" s="26" t="s">
        <v>63</v>
      </c>
      <c r="AX341" s="26" t="s">
        <v>63</v>
      </c>
      <c r="AY341" s="26">
        <v>44.079773000000003</v>
      </c>
      <c r="AZ341" s="26">
        <v>-102.479203999999</v>
      </c>
      <c r="BA341" s="26" t="s">
        <v>166</v>
      </c>
      <c r="BB341" s="26" t="s">
        <v>611</v>
      </c>
      <c r="BC341" s="26" t="s">
        <v>167</v>
      </c>
      <c r="BD341" s="26" t="s">
        <v>154</v>
      </c>
      <c r="BE341" s="26"/>
      <c r="BF341" s="26" t="s">
        <v>99</v>
      </c>
      <c r="BG341" s="26" t="s">
        <v>167</v>
      </c>
      <c r="BH341" s="26" t="s">
        <v>99</v>
      </c>
      <c r="BI341" s="26">
        <v>1</v>
      </c>
      <c r="BJ341" s="26" t="s">
        <v>217</v>
      </c>
    </row>
    <row r="342" spans="36:62" x14ac:dyDescent="0.25">
      <c r="AJ342" s="26">
        <v>2411</v>
      </c>
      <c r="AK342" s="26">
        <v>1912875</v>
      </c>
      <c r="AL342" s="264">
        <v>43722.865972222222</v>
      </c>
      <c r="AM342" s="26" t="s">
        <v>481</v>
      </c>
      <c r="AN342" s="26" t="s">
        <v>63</v>
      </c>
      <c r="AO342" s="26" t="s">
        <v>156</v>
      </c>
      <c r="AP342" s="26" t="s">
        <v>159</v>
      </c>
      <c r="AQ342" s="26">
        <v>0</v>
      </c>
      <c r="AR342" s="26">
        <v>90</v>
      </c>
      <c r="AS342" s="26" t="s">
        <v>635</v>
      </c>
      <c r="AT342" s="26" t="s">
        <v>71</v>
      </c>
      <c r="AU342" s="26" t="s">
        <v>63</v>
      </c>
      <c r="AV342" s="26" t="s">
        <v>63</v>
      </c>
      <c r="AW342" s="26" t="s">
        <v>63</v>
      </c>
      <c r="AX342" s="26" t="s">
        <v>63</v>
      </c>
      <c r="AY342" s="26">
        <v>43.9862129999999</v>
      </c>
      <c r="AZ342" s="26">
        <v>-102.240453</v>
      </c>
      <c r="BA342" s="26" t="s">
        <v>166</v>
      </c>
      <c r="BB342" s="26" t="s">
        <v>611</v>
      </c>
      <c r="BC342" s="26" t="s">
        <v>680</v>
      </c>
      <c r="BD342" s="26" t="s">
        <v>68</v>
      </c>
      <c r="BE342" s="26" t="s">
        <v>816</v>
      </c>
      <c r="BF342" s="26" t="s">
        <v>68</v>
      </c>
      <c r="BG342" s="26" t="s">
        <v>68</v>
      </c>
      <c r="BH342" s="26" t="s">
        <v>817</v>
      </c>
      <c r="BI342" s="26">
        <v>1</v>
      </c>
      <c r="BJ342" s="26" t="s">
        <v>21</v>
      </c>
    </row>
    <row r="343" spans="36:62" x14ac:dyDescent="0.25">
      <c r="AJ343" s="26">
        <v>2415</v>
      </c>
      <c r="AK343" s="26">
        <v>1912323</v>
      </c>
      <c r="AL343" s="264">
        <v>43696.522916666669</v>
      </c>
      <c r="AM343" s="26" t="s">
        <v>481</v>
      </c>
      <c r="AN343" s="26" t="s">
        <v>63</v>
      </c>
      <c r="AO343" s="26"/>
      <c r="AP343" s="26"/>
      <c r="AQ343" s="26">
        <v>-1</v>
      </c>
      <c r="AR343" s="26">
        <v>90</v>
      </c>
      <c r="AS343" s="26" t="s">
        <v>168</v>
      </c>
      <c r="AT343" s="26" t="s">
        <v>71</v>
      </c>
      <c r="AU343" s="26" t="s">
        <v>63</v>
      </c>
      <c r="AV343" s="26" t="s">
        <v>63</v>
      </c>
      <c r="AW343" s="26" t="s">
        <v>63</v>
      </c>
      <c r="AX343" s="26" t="s">
        <v>63</v>
      </c>
      <c r="AY343" s="26">
        <v>44.031984999999899</v>
      </c>
      <c r="AZ343" s="26">
        <v>-102.335536</v>
      </c>
      <c r="BA343" s="26" t="s">
        <v>158</v>
      </c>
      <c r="BB343" s="26" t="s">
        <v>609</v>
      </c>
      <c r="BC343" s="26" t="s">
        <v>167</v>
      </c>
      <c r="BD343" s="26" t="s">
        <v>154</v>
      </c>
      <c r="BE343" s="26"/>
      <c r="BF343" s="26" t="s">
        <v>99</v>
      </c>
      <c r="BG343" s="26" t="s">
        <v>167</v>
      </c>
      <c r="BH343" s="26" t="s">
        <v>99</v>
      </c>
      <c r="BI343" s="26">
        <v>1</v>
      </c>
      <c r="BJ343" s="26" t="s">
        <v>217</v>
      </c>
    </row>
    <row r="344" spans="36:62" x14ac:dyDescent="0.25">
      <c r="AJ344" s="26">
        <v>2419</v>
      </c>
      <c r="AK344" s="26">
        <v>1913548</v>
      </c>
      <c r="AL344" s="264">
        <v>43726.21597222222</v>
      </c>
      <c r="AM344" s="26" t="s">
        <v>481</v>
      </c>
      <c r="AN344" s="26" t="s">
        <v>63</v>
      </c>
      <c r="AO344" s="26"/>
      <c r="AP344" s="26"/>
      <c r="AQ344" s="26">
        <v>-1</v>
      </c>
      <c r="AR344" s="26">
        <v>90</v>
      </c>
      <c r="AS344" s="26" t="s">
        <v>168</v>
      </c>
      <c r="AT344" s="26" t="s">
        <v>71</v>
      </c>
      <c r="AU344" s="26" t="s">
        <v>63</v>
      </c>
      <c r="AV344" s="26" t="s">
        <v>63</v>
      </c>
      <c r="AW344" s="26" t="s">
        <v>63</v>
      </c>
      <c r="AX344" s="26" t="s">
        <v>63</v>
      </c>
      <c r="AY344" s="26">
        <v>44.103344</v>
      </c>
      <c r="AZ344" s="26">
        <v>-102.65318000000001</v>
      </c>
      <c r="BA344" s="26" t="s">
        <v>158</v>
      </c>
      <c r="BB344" s="26" t="s">
        <v>611</v>
      </c>
      <c r="BC344" s="26" t="s">
        <v>167</v>
      </c>
      <c r="BD344" s="26" t="s">
        <v>154</v>
      </c>
      <c r="BE344" s="26"/>
      <c r="BF344" s="26" t="s">
        <v>99</v>
      </c>
      <c r="BG344" s="26" t="s">
        <v>167</v>
      </c>
      <c r="BH344" s="26" t="s">
        <v>99</v>
      </c>
      <c r="BI344" s="26">
        <v>1</v>
      </c>
      <c r="BJ344" s="26" t="s">
        <v>217</v>
      </c>
    </row>
    <row r="345" spans="36:62" x14ac:dyDescent="0.25">
      <c r="AJ345" s="26">
        <v>2420</v>
      </c>
      <c r="AK345" s="26">
        <v>1913549</v>
      </c>
      <c r="AL345" s="264">
        <v>43726.318055555559</v>
      </c>
      <c r="AM345" s="26" t="s">
        <v>481</v>
      </c>
      <c r="AN345" s="26" t="s">
        <v>63</v>
      </c>
      <c r="AO345" s="26"/>
      <c r="AP345" s="26"/>
      <c r="AQ345" s="26">
        <v>-1</v>
      </c>
      <c r="AR345" s="26">
        <v>90</v>
      </c>
      <c r="AS345" s="26" t="s">
        <v>168</v>
      </c>
      <c r="AT345" s="26" t="s">
        <v>71</v>
      </c>
      <c r="AU345" s="26" t="s">
        <v>63</v>
      </c>
      <c r="AV345" s="26" t="s">
        <v>63</v>
      </c>
      <c r="AW345" s="26" t="s">
        <v>63</v>
      </c>
      <c r="AX345" s="26" t="s">
        <v>63</v>
      </c>
      <c r="AY345" s="26">
        <v>44.103388000000002</v>
      </c>
      <c r="AZ345" s="26">
        <v>-102.693262</v>
      </c>
      <c r="BA345" s="26" t="s">
        <v>185</v>
      </c>
      <c r="BB345" s="26" t="s">
        <v>611</v>
      </c>
      <c r="BC345" s="26" t="s">
        <v>167</v>
      </c>
      <c r="BD345" s="26" t="s">
        <v>154</v>
      </c>
      <c r="BE345" s="26"/>
      <c r="BF345" s="26" t="s">
        <v>99</v>
      </c>
      <c r="BG345" s="26" t="s">
        <v>167</v>
      </c>
      <c r="BH345" s="26" t="s">
        <v>99</v>
      </c>
      <c r="BI345" s="26">
        <v>1</v>
      </c>
      <c r="BJ345" s="26" t="s">
        <v>217</v>
      </c>
    </row>
    <row r="346" spans="36:62" x14ac:dyDescent="0.25">
      <c r="AJ346" s="26">
        <v>2421</v>
      </c>
      <c r="AK346" s="26">
        <v>1913555</v>
      </c>
      <c r="AL346" s="264">
        <v>43731.534722222219</v>
      </c>
      <c r="AM346" s="26" t="s">
        <v>481</v>
      </c>
      <c r="AN346" s="26" t="s">
        <v>63</v>
      </c>
      <c r="AO346" s="26" t="s">
        <v>156</v>
      </c>
      <c r="AP346" s="26" t="s">
        <v>627</v>
      </c>
      <c r="AQ346" s="26">
        <v>0</v>
      </c>
      <c r="AR346" s="26">
        <v>90</v>
      </c>
      <c r="AS346" s="26" t="s">
        <v>628</v>
      </c>
      <c r="AT346" s="26" t="s">
        <v>74</v>
      </c>
      <c r="AU346" s="26" t="s">
        <v>63</v>
      </c>
      <c r="AV346" s="26" t="s">
        <v>63</v>
      </c>
      <c r="AW346" s="26" t="s">
        <v>63</v>
      </c>
      <c r="AX346" s="26" t="s">
        <v>63</v>
      </c>
      <c r="AY346" s="26">
        <v>44.106293000000001</v>
      </c>
      <c r="AZ346" s="26">
        <v>-103.133471999999</v>
      </c>
      <c r="BA346" s="26" t="s">
        <v>490</v>
      </c>
      <c r="BB346" s="26" t="s">
        <v>609</v>
      </c>
      <c r="BC346" s="26" t="s">
        <v>629</v>
      </c>
      <c r="BD346" s="26" t="s">
        <v>68</v>
      </c>
      <c r="BE346" s="26" t="s">
        <v>644</v>
      </c>
      <c r="BF346" s="26" t="s">
        <v>68</v>
      </c>
      <c r="BG346" s="26" t="s">
        <v>68</v>
      </c>
      <c r="BH346" s="26" t="s">
        <v>646</v>
      </c>
      <c r="BI346" s="26">
        <v>1</v>
      </c>
      <c r="BJ346" s="26" t="s">
        <v>217</v>
      </c>
    </row>
    <row r="347" spans="36:62" x14ac:dyDescent="0.25">
      <c r="AJ347" s="26">
        <v>2423</v>
      </c>
      <c r="AK347" s="26">
        <v>1913564</v>
      </c>
      <c r="AL347" s="264">
        <v>43741.793055555558</v>
      </c>
      <c r="AM347" s="26" t="s">
        <v>481</v>
      </c>
      <c r="AN347" s="26" t="s">
        <v>63</v>
      </c>
      <c r="AO347" s="26"/>
      <c r="AP347" s="26"/>
      <c r="AQ347" s="26">
        <v>-1</v>
      </c>
      <c r="AR347" s="26">
        <v>90</v>
      </c>
      <c r="AS347" s="26" t="s">
        <v>168</v>
      </c>
      <c r="AT347" s="26" t="s">
        <v>704</v>
      </c>
      <c r="AU347" s="26" t="s">
        <v>63</v>
      </c>
      <c r="AV347" s="26" t="s">
        <v>63</v>
      </c>
      <c r="AW347" s="26" t="s">
        <v>63</v>
      </c>
      <c r="AX347" s="26" t="s">
        <v>63</v>
      </c>
      <c r="AY347" s="26">
        <v>44.1181389999999</v>
      </c>
      <c r="AZ347" s="26">
        <v>-102.97312700000001</v>
      </c>
      <c r="BA347" s="26" t="s">
        <v>166</v>
      </c>
      <c r="BB347" s="26" t="s">
        <v>611</v>
      </c>
      <c r="BC347" s="26" t="s">
        <v>167</v>
      </c>
      <c r="BD347" s="26" t="s">
        <v>154</v>
      </c>
      <c r="BE347" s="26"/>
      <c r="BF347" s="26" t="s">
        <v>99</v>
      </c>
      <c r="BG347" s="26" t="s">
        <v>167</v>
      </c>
      <c r="BH347" s="26" t="s">
        <v>99</v>
      </c>
      <c r="BI347" s="26">
        <v>1</v>
      </c>
      <c r="BJ347" s="26" t="s">
        <v>217</v>
      </c>
    </row>
    <row r="348" spans="36:62" x14ac:dyDescent="0.25">
      <c r="AJ348" s="26">
        <v>2427</v>
      </c>
      <c r="AK348" s="26">
        <v>1912891</v>
      </c>
      <c r="AL348" s="264">
        <v>43716.847222222219</v>
      </c>
      <c r="AM348" s="26" t="s">
        <v>147</v>
      </c>
      <c r="AN348" s="26" t="s">
        <v>63</v>
      </c>
      <c r="AO348" s="26"/>
      <c r="AP348" s="26"/>
      <c r="AQ348" s="26">
        <v>-1</v>
      </c>
      <c r="AR348" s="26">
        <v>73</v>
      </c>
      <c r="AS348" s="26" t="s">
        <v>168</v>
      </c>
      <c r="AT348" s="26" t="s">
        <v>71</v>
      </c>
      <c r="AU348" s="26" t="s">
        <v>63</v>
      </c>
      <c r="AV348" s="26" t="s">
        <v>63</v>
      </c>
      <c r="AW348" s="26" t="s">
        <v>63</v>
      </c>
      <c r="AX348" s="26" t="s">
        <v>63</v>
      </c>
      <c r="AY348" s="26">
        <v>43.615602000000003</v>
      </c>
      <c r="AZ348" s="26">
        <v>-101.50550800000001</v>
      </c>
      <c r="BA348" s="26" t="s">
        <v>158</v>
      </c>
      <c r="BB348" s="26" t="s">
        <v>157</v>
      </c>
      <c r="BC348" s="26" t="s">
        <v>167</v>
      </c>
      <c r="BD348" s="26" t="s">
        <v>154</v>
      </c>
      <c r="BE348" s="26"/>
      <c r="BF348" s="26" t="s">
        <v>99</v>
      </c>
      <c r="BG348" s="26" t="s">
        <v>167</v>
      </c>
      <c r="BH348" s="26" t="s">
        <v>99</v>
      </c>
      <c r="BI348" s="26">
        <v>1</v>
      </c>
      <c r="BJ348" s="26" t="s">
        <v>217</v>
      </c>
    </row>
    <row r="349" spans="36:62" x14ac:dyDescent="0.25">
      <c r="AJ349" s="26">
        <v>2435</v>
      </c>
      <c r="AK349" s="26">
        <v>1913871</v>
      </c>
      <c r="AL349" s="264">
        <v>43748.705555555556</v>
      </c>
      <c r="AM349" s="26" t="s">
        <v>481</v>
      </c>
      <c r="AN349" s="26" t="s">
        <v>63</v>
      </c>
      <c r="AO349" s="26" t="s">
        <v>156</v>
      </c>
      <c r="AP349" s="26" t="s">
        <v>159</v>
      </c>
      <c r="AQ349" s="26">
        <v>0</v>
      </c>
      <c r="AR349" s="26">
        <v>90</v>
      </c>
      <c r="AS349" s="26" t="s">
        <v>707</v>
      </c>
      <c r="AT349" s="26" t="s">
        <v>658</v>
      </c>
      <c r="AU349" s="26" t="s">
        <v>63</v>
      </c>
      <c r="AV349" s="26" t="s">
        <v>63</v>
      </c>
      <c r="AW349" s="26" t="s">
        <v>63</v>
      </c>
      <c r="AX349" s="26" t="s">
        <v>63</v>
      </c>
      <c r="AY349" s="26">
        <v>44.032162999999898</v>
      </c>
      <c r="AZ349" s="26">
        <v>-102.336882</v>
      </c>
      <c r="BA349" s="26" t="s">
        <v>485</v>
      </c>
      <c r="BB349" s="26" t="s">
        <v>609</v>
      </c>
      <c r="BC349" s="26" t="s">
        <v>68</v>
      </c>
      <c r="BD349" s="26" t="s">
        <v>203</v>
      </c>
      <c r="BE349" s="26"/>
      <c r="BF349" s="26" t="s">
        <v>68</v>
      </c>
      <c r="BG349" s="26" t="s">
        <v>209</v>
      </c>
      <c r="BH349" s="26" t="s">
        <v>146</v>
      </c>
      <c r="BI349" s="26">
        <v>1</v>
      </c>
      <c r="BJ349" s="26" t="s">
        <v>217</v>
      </c>
    </row>
    <row r="350" spans="36:62" x14ac:dyDescent="0.25">
      <c r="AJ350" s="26">
        <v>2436</v>
      </c>
      <c r="AK350" s="26">
        <v>1913873</v>
      </c>
      <c r="AL350" s="264">
        <v>43748.020833333336</v>
      </c>
      <c r="AM350" s="26" t="s">
        <v>481</v>
      </c>
      <c r="AN350" s="26" t="s">
        <v>63</v>
      </c>
      <c r="AO350" s="26" t="s">
        <v>156</v>
      </c>
      <c r="AP350" s="26" t="s">
        <v>159</v>
      </c>
      <c r="AQ350" s="26">
        <v>0</v>
      </c>
      <c r="AR350" s="26">
        <v>90</v>
      </c>
      <c r="AS350" s="26" t="s">
        <v>669</v>
      </c>
      <c r="AT350" s="26" t="s">
        <v>658</v>
      </c>
      <c r="AU350" s="26" t="s">
        <v>63</v>
      </c>
      <c r="AV350" s="26" t="s">
        <v>63</v>
      </c>
      <c r="AW350" s="26" t="s">
        <v>63</v>
      </c>
      <c r="AX350" s="26" t="s">
        <v>63</v>
      </c>
      <c r="AY350" s="26">
        <v>44.107244999999899</v>
      </c>
      <c r="AZ350" s="26">
        <v>-102.904141999999</v>
      </c>
      <c r="BA350" s="26" t="s">
        <v>166</v>
      </c>
      <c r="BB350" s="26" t="s">
        <v>609</v>
      </c>
      <c r="BC350" s="26" t="s">
        <v>68</v>
      </c>
      <c r="BD350" s="26" t="s">
        <v>615</v>
      </c>
      <c r="BE350" s="26"/>
      <c r="BF350" s="26" t="s">
        <v>68</v>
      </c>
      <c r="BG350" s="26" t="s">
        <v>209</v>
      </c>
      <c r="BH350" s="26" t="s">
        <v>146</v>
      </c>
      <c r="BI350" s="26">
        <v>1</v>
      </c>
      <c r="BJ350" s="26" t="s">
        <v>20</v>
      </c>
    </row>
    <row r="351" spans="36:62" x14ac:dyDescent="0.25">
      <c r="AJ351" s="26">
        <v>2438</v>
      </c>
      <c r="AK351" s="26">
        <v>1914150</v>
      </c>
      <c r="AL351" s="264">
        <v>43744.772222222222</v>
      </c>
      <c r="AM351" s="26" t="s">
        <v>481</v>
      </c>
      <c r="AN351" s="26" t="s">
        <v>63</v>
      </c>
      <c r="AO351" s="26" t="s">
        <v>156</v>
      </c>
      <c r="AP351" s="26" t="s">
        <v>159</v>
      </c>
      <c r="AQ351" s="26">
        <v>0</v>
      </c>
      <c r="AR351" s="26">
        <v>90</v>
      </c>
      <c r="AS351" s="26" t="s">
        <v>818</v>
      </c>
      <c r="AT351" s="26" t="s">
        <v>71</v>
      </c>
      <c r="AU351" s="26" t="s">
        <v>63</v>
      </c>
      <c r="AV351" s="26" t="s">
        <v>69</v>
      </c>
      <c r="AW351" s="26" t="s">
        <v>63</v>
      </c>
      <c r="AX351" s="26" t="s">
        <v>63</v>
      </c>
      <c r="AY351" s="26">
        <v>44.0653989999999</v>
      </c>
      <c r="AZ351" s="26">
        <v>-102.447873999999</v>
      </c>
      <c r="BA351" s="26" t="s">
        <v>185</v>
      </c>
      <c r="BB351" s="26" t="s">
        <v>609</v>
      </c>
      <c r="BC351" s="26" t="s">
        <v>685</v>
      </c>
      <c r="BD351" s="26" t="s">
        <v>68</v>
      </c>
      <c r="BE351" s="26" t="s">
        <v>161</v>
      </c>
      <c r="BF351" s="26" t="s">
        <v>68</v>
      </c>
      <c r="BG351" s="26" t="s">
        <v>68</v>
      </c>
      <c r="BH351" s="26" t="s">
        <v>146</v>
      </c>
      <c r="BI351" s="26">
        <v>1</v>
      </c>
      <c r="BJ351" s="26" t="s">
        <v>21</v>
      </c>
    </row>
    <row r="352" spans="36:62" x14ac:dyDescent="0.25">
      <c r="AJ352" s="26">
        <v>2439</v>
      </c>
      <c r="AK352" s="26">
        <v>1914164</v>
      </c>
      <c r="AL352" s="264">
        <v>43748.438888888886</v>
      </c>
      <c r="AM352" s="26" t="s">
        <v>481</v>
      </c>
      <c r="AN352" s="26" t="s">
        <v>63</v>
      </c>
      <c r="AO352" s="26" t="s">
        <v>156</v>
      </c>
      <c r="AP352" s="26" t="s">
        <v>159</v>
      </c>
      <c r="AQ352" s="26">
        <v>0</v>
      </c>
      <c r="AR352" s="26">
        <v>90</v>
      </c>
      <c r="AS352" s="26" t="s">
        <v>188</v>
      </c>
      <c r="AT352" s="26" t="s">
        <v>654</v>
      </c>
      <c r="AU352" s="26" t="s">
        <v>69</v>
      </c>
      <c r="AV352" s="26" t="s">
        <v>63</v>
      </c>
      <c r="AW352" s="26" t="s">
        <v>63</v>
      </c>
      <c r="AX352" s="26" t="s">
        <v>63</v>
      </c>
      <c r="AY352" s="26">
        <v>44.118029</v>
      </c>
      <c r="AZ352" s="26">
        <v>-103.035461999999</v>
      </c>
      <c r="BA352" s="26" t="s">
        <v>208</v>
      </c>
      <c r="BB352" s="26" t="s">
        <v>609</v>
      </c>
      <c r="BC352" s="26" t="s">
        <v>620</v>
      </c>
      <c r="BD352" s="26" t="s">
        <v>615</v>
      </c>
      <c r="BE352" s="26"/>
      <c r="BF352" s="26" t="s">
        <v>68</v>
      </c>
      <c r="BG352" s="26" t="s">
        <v>209</v>
      </c>
      <c r="BH352" s="26" t="s">
        <v>160</v>
      </c>
      <c r="BI352" s="26">
        <v>1</v>
      </c>
      <c r="BJ352" s="26" t="s">
        <v>21</v>
      </c>
    </row>
    <row r="353" spans="36:62" x14ac:dyDescent="0.25">
      <c r="AJ353" s="26">
        <v>2441</v>
      </c>
      <c r="AK353" s="26">
        <v>1914176</v>
      </c>
      <c r="AL353" s="264">
        <v>43752.840277777781</v>
      </c>
      <c r="AM353" s="26" t="s">
        <v>481</v>
      </c>
      <c r="AN353" s="26" t="s">
        <v>63</v>
      </c>
      <c r="AO353" s="26"/>
      <c r="AP353" s="26"/>
      <c r="AQ353" s="26">
        <v>-1</v>
      </c>
      <c r="AR353" s="26">
        <v>90</v>
      </c>
      <c r="AS353" s="26" t="s">
        <v>168</v>
      </c>
      <c r="AT353" s="26" t="s">
        <v>71</v>
      </c>
      <c r="AU353" s="26" t="s">
        <v>63</v>
      </c>
      <c r="AV353" s="26" t="s">
        <v>63</v>
      </c>
      <c r="AW353" s="26" t="s">
        <v>63</v>
      </c>
      <c r="AX353" s="26" t="s">
        <v>63</v>
      </c>
      <c r="AY353" s="26">
        <v>44.103655000000003</v>
      </c>
      <c r="AZ353" s="26">
        <v>-102.815926</v>
      </c>
      <c r="BA353" s="26" t="s">
        <v>498</v>
      </c>
      <c r="BB353" s="26" t="s">
        <v>609</v>
      </c>
      <c r="BC353" s="26" t="s">
        <v>167</v>
      </c>
      <c r="BD353" s="26" t="s">
        <v>154</v>
      </c>
      <c r="BE353" s="26"/>
      <c r="BF353" s="26" t="s">
        <v>99</v>
      </c>
      <c r="BG353" s="26" t="s">
        <v>167</v>
      </c>
      <c r="BH353" s="26" t="s">
        <v>99</v>
      </c>
      <c r="BI353" s="26">
        <v>1</v>
      </c>
      <c r="BJ353" s="26" t="s">
        <v>217</v>
      </c>
    </row>
    <row r="354" spans="36:62" x14ac:dyDescent="0.25">
      <c r="AJ354" s="26">
        <v>2442</v>
      </c>
      <c r="AK354" s="26">
        <v>1914513</v>
      </c>
      <c r="AL354" s="264">
        <v>43752.538888888892</v>
      </c>
      <c r="AM354" s="26" t="s">
        <v>481</v>
      </c>
      <c r="AN354" s="26" t="s">
        <v>63</v>
      </c>
      <c r="AO354" s="26" t="s">
        <v>173</v>
      </c>
      <c r="AP354" s="26" t="s">
        <v>159</v>
      </c>
      <c r="AQ354" s="26">
        <v>0</v>
      </c>
      <c r="AR354" s="26">
        <v>90</v>
      </c>
      <c r="AS354" s="26" t="s">
        <v>820</v>
      </c>
      <c r="AT354" s="26" t="s">
        <v>71</v>
      </c>
      <c r="AU354" s="26" t="s">
        <v>63</v>
      </c>
      <c r="AV354" s="26" t="s">
        <v>63</v>
      </c>
      <c r="AW354" s="26" t="s">
        <v>63</v>
      </c>
      <c r="AX354" s="26" t="s">
        <v>63</v>
      </c>
      <c r="AY354" s="26">
        <v>43.9873639999999</v>
      </c>
      <c r="AZ354" s="26">
        <v>-102.219477999999</v>
      </c>
      <c r="BA354" s="26" t="s">
        <v>158</v>
      </c>
      <c r="BB354" s="26" t="s">
        <v>609</v>
      </c>
      <c r="BC354" s="26" t="s">
        <v>636</v>
      </c>
      <c r="BD354" s="26" t="s">
        <v>68</v>
      </c>
      <c r="BE354" s="26" t="s">
        <v>819</v>
      </c>
      <c r="BF354" s="26" t="s">
        <v>68</v>
      </c>
      <c r="BG354" s="26" t="s">
        <v>68</v>
      </c>
      <c r="BH354" s="26" t="s">
        <v>821</v>
      </c>
      <c r="BI354" s="26">
        <v>1</v>
      </c>
      <c r="BJ354" s="26" t="s">
        <v>19</v>
      </c>
    </row>
    <row r="355" spans="36:62" x14ac:dyDescent="0.25">
      <c r="AJ355" s="26">
        <v>2444</v>
      </c>
      <c r="AK355" s="26">
        <v>1913450</v>
      </c>
      <c r="AL355" s="264">
        <v>43741.317361111112</v>
      </c>
      <c r="AM355" s="26" t="s">
        <v>481</v>
      </c>
      <c r="AN355" s="26" t="s">
        <v>63</v>
      </c>
      <c r="AO355" s="26" t="s">
        <v>655</v>
      </c>
      <c r="AP355" s="26" t="s">
        <v>159</v>
      </c>
      <c r="AQ355" s="26">
        <v>0</v>
      </c>
      <c r="AR355" s="26">
        <v>90</v>
      </c>
      <c r="AS355" s="26" t="s">
        <v>737</v>
      </c>
      <c r="AT355" s="26" t="s">
        <v>822</v>
      </c>
      <c r="AU355" s="26" t="s">
        <v>63</v>
      </c>
      <c r="AV355" s="26" t="s">
        <v>63</v>
      </c>
      <c r="AW355" s="26" t="s">
        <v>63</v>
      </c>
      <c r="AX355" s="26" t="s">
        <v>63</v>
      </c>
      <c r="AY355" s="26">
        <v>44.117778000000001</v>
      </c>
      <c r="AZ355" s="26">
        <v>-103.07055800000001</v>
      </c>
      <c r="BA355" s="26" t="s">
        <v>166</v>
      </c>
      <c r="BB355" s="26" t="s">
        <v>611</v>
      </c>
      <c r="BC355" s="26" t="s">
        <v>68</v>
      </c>
      <c r="BD355" s="26" t="s">
        <v>615</v>
      </c>
      <c r="BE355" s="26"/>
      <c r="BF355" s="26" t="s">
        <v>68</v>
      </c>
      <c r="BG355" s="26" t="s">
        <v>68</v>
      </c>
      <c r="BH355" s="26" t="s">
        <v>146</v>
      </c>
      <c r="BI355" s="26">
        <v>1</v>
      </c>
      <c r="BJ355" s="26" t="s">
        <v>217</v>
      </c>
    </row>
    <row r="356" spans="36:62" x14ac:dyDescent="0.25">
      <c r="AJ356" s="26">
        <v>2445</v>
      </c>
      <c r="AK356" s="26">
        <v>1914558</v>
      </c>
      <c r="AL356" s="264">
        <v>43741.270833333336</v>
      </c>
      <c r="AM356" s="26" t="s">
        <v>481</v>
      </c>
      <c r="AN356" s="26" t="s">
        <v>63</v>
      </c>
      <c r="AO356" s="26" t="s">
        <v>156</v>
      </c>
      <c r="AP356" s="26" t="s">
        <v>824</v>
      </c>
      <c r="AQ356" s="26">
        <v>0</v>
      </c>
      <c r="AR356" s="26">
        <v>90</v>
      </c>
      <c r="AS356" s="26" t="s">
        <v>825</v>
      </c>
      <c r="AT356" s="26" t="s">
        <v>822</v>
      </c>
      <c r="AU356" s="26" t="s">
        <v>63</v>
      </c>
      <c r="AV356" s="26" t="s">
        <v>63</v>
      </c>
      <c r="AW356" s="26" t="s">
        <v>63</v>
      </c>
      <c r="AX356" s="26" t="s">
        <v>63</v>
      </c>
      <c r="AY356" s="26">
        <v>44.111320999999897</v>
      </c>
      <c r="AZ356" s="26">
        <v>-103.124415999999</v>
      </c>
      <c r="BA356" s="26" t="s">
        <v>483</v>
      </c>
      <c r="BB356" s="26" t="s">
        <v>826</v>
      </c>
      <c r="BC356" s="26" t="s">
        <v>827</v>
      </c>
      <c r="BD356" s="26" t="s">
        <v>828</v>
      </c>
      <c r="BE356" s="26" t="s">
        <v>823</v>
      </c>
      <c r="BF356" s="26" t="s">
        <v>829</v>
      </c>
      <c r="BG356" s="26" t="s">
        <v>829</v>
      </c>
      <c r="BH356" s="26" t="s">
        <v>830</v>
      </c>
      <c r="BI356" s="26">
        <v>1</v>
      </c>
      <c r="BJ356" s="26" t="s">
        <v>217</v>
      </c>
    </row>
    <row r="357" spans="36:62" x14ac:dyDescent="0.25">
      <c r="AJ357" s="26">
        <v>2450</v>
      </c>
      <c r="AK357" s="26">
        <v>1914564</v>
      </c>
      <c r="AL357" s="264">
        <v>43741.293055555558</v>
      </c>
      <c r="AM357" s="26" t="s">
        <v>481</v>
      </c>
      <c r="AN357" s="26" t="s">
        <v>63</v>
      </c>
      <c r="AO357" s="26" t="s">
        <v>156</v>
      </c>
      <c r="AP357" s="26" t="s">
        <v>716</v>
      </c>
      <c r="AQ357" s="26">
        <v>0</v>
      </c>
      <c r="AR357" s="26">
        <v>90</v>
      </c>
      <c r="AS357" s="26" t="s">
        <v>766</v>
      </c>
      <c r="AT357" s="26" t="s">
        <v>616</v>
      </c>
      <c r="AU357" s="26" t="s">
        <v>63</v>
      </c>
      <c r="AV357" s="26" t="s">
        <v>63</v>
      </c>
      <c r="AW357" s="26" t="s">
        <v>63</v>
      </c>
      <c r="AX357" s="26" t="s">
        <v>63</v>
      </c>
      <c r="AY357" s="26">
        <v>44.117536000000001</v>
      </c>
      <c r="AZ357" s="26">
        <v>-103.081237999999</v>
      </c>
      <c r="BA357" s="26" t="s">
        <v>483</v>
      </c>
      <c r="BB357" s="26" t="s">
        <v>611</v>
      </c>
      <c r="BC357" s="26" t="s">
        <v>614</v>
      </c>
      <c r="BD357" s="26" t="s">
        <v>615</v>
      </c>
      <c r="BE357" s="26"/>
      <c r="BF357" s="26" t="s">
        <v>68</v>
      </c>
      <c r="BG357" s="26" t="s">
        <v>209</v>
      </c>
      <c r="BH357" s="26" t="s">
        <v>175</v>
      </c>
      <c r="BI357" s="26">
        <v>1</v>
      </c>
      <c r="BJ357" s="26" t="s">
        <v>21</v>
      </c>
    </row>
    <row r="358" spans="36:62" x14ac:dyDescent="0.25">
      <c r="AJ358" s="26">
        <v>2451</v>
      </c>
      <c r="AK358" s="26">
        <v>1914566</v>
      </c>
      <c r="AL358" s="264">
        <v>43741.272222222222</v>
      </c>
      <c r="AM358" s="26" t="s">
        <v>481</v>
      </c>
      <c r="AN358" s="26" t="s">
        <v>63</v>
      </c>
      <c r="AO358" s="26" t="s">
        <v>156</v>
      </c>
      <c r="AP358" s="26" t="s">
        <v>159</v>
      </c>
      <c r="AQ358" s="26">
        <v>0</v>
      </c>
      <c r="AR358" s="26">
        <v>90</v>
      </c>
      <c r="AS358" s="26" t="s">
        <v>630</v>
      </c>
      <c r="AT358" s="26" t="s">
        <v>822</v>
      </c>
      <c r="AU358" s="26" t="s">
        <v>63</v>
      </c>
      <c r="AV358" s="26" t="s">
        <v>63</v>
      </c>
      <c r="AW358" s="26" t="s">
        <v>63</v>
      </c>
      <c r="AX358" s="26" t="s">
        <v>63</v>
      </c>
      <c r="AY358" s="26">
        <v>44.100628999999898</v>
      </c>
      <c r="AZ358" s="26">
        <v>-103.151387</v>
      </c>
      <c r="BA358" s="26" t="s">
        <v>185</v>
      </c>
      <c r="BB358" s="26" t="s">
        <v>609</v>
      </c>
      <c r="BC358" s="26" t="s">
        <v>211</v>
      </c>
      <c r="BD358" s="26" t="s">
        <v>615</v>
      </c>
      <c r="BE358" s="26"/>
      <c r="BF358" s="26" t="s">
        <v>68</v>
      </c>
      <c r="BG358" s="26" t="s">
        <v>68</v>
      </c>
      <c r="BH358" s="26" t="s">
        <v>146</v>
      </c>
      <c r="BI358" s="26">
        <v>1</v>
      </c>
      <c r="BJ358" s="26" t="s">
        <v>217</v>
      </c>
    </row>
    <row r="359" spans="36:62" x14ac:dyDescent="0.25">
      <c r="AJ359" s="26">
        <v>2452</v>
      </c>
      <c r="AK359" s="26">
        <v>1914567</v>
      </c>
      <c r="AL359" s="264">
        <v>43741.249305555553</v>
      </c>
      <c r="AM359" s="26" t="s">
        <v>481</v>
      </c>
      <c r="AN359" s="26" t="s">
        <v>63</v>
      </c>
      <c r="AO359" s="26" t="s">
        <v>156</v>
      </c>
      <c r="AP359" s="26" t="s">
        <v>159</v>
      </c>
      <c r="AQ359" s="26">
        <v>0</v>
      </c>
      <c r="AR359" s="26">
        <v>90</v>
      </c>
      <c r="AS359" s="26" t="s">
        <v>831</v>
      </c>
      <c r="AT359" s="26" t="s">
        <v>822</v>
      </c>
      <c r="AU359" s="26" t="s">
        <v>63</v>
      </c>
      <c r="AV359" s="26" t="s">
        <v>63</v>
      </c>
      <c r="AW359" s="26" t="s">
        <v>63</v>
      </c>
      <c r="AX359" s="26" t="s">
        <v>63</v>
      </c>
      <c r="AY359" s="26">
        <v>44.111187999999899</v>
      </c>
      <c r="AZ359" s="26">
        <v>-103.12412</v>
      </c>
      <c r="BA359" s="26" t="s">
        <v>185</v>
      </c>
      <c r="BB359" s="26" t="s">
        <v>609</v>
      </c>
      <c r="BC359" s="26" t="s">
        <v>211</v>
      </c>
      <c r="BD359" s="26" t="s">
        <v>615</v>
      </c>
      <c r="BE359" s="26"/>
      <c r="BF359" s="26" t="s">
        <v>68</v>
      </c>
      <c r="BG359" s="26" t="s">
        <v>68</v>
      </c>
      <c r="BH359" s="26" t="s">
        <v>146</v>
      </c>
      <c r="BI359" s="26">
        <v>1</v>
      </c>
      <c r="BJ359" s="26" t="s">
        <v>217</v>
      </c>
    </row>
    <row r="360" spans="36:62" x14ac:dyDescent="0.25">
      <c r="AJ360" s="26">
        <v>2453</v>
      </c>
      <c r="AK360" s="26">
        <v>1914568</v>
      </c>
      <c r="AL360" s="264">
        <v>43741.291666666664</v>
      </c>
      <c r="AM360" s="26" t="s">
        <v>481</v>
      </c>
      <c r="AN360" s="26" t="s">
        <v>63</v>
      </c>
      <c r="AO360" s="26" t="s">
        <v>156</v>
      </c>
      <c r="AP360" s="26" t="s">
        <v>159</v>
      </c>
      <c r="AQ360" s="26">
        <v>0</v>
      </c>
      <c r="AR360" s="26">
        <v>90</v>
      </c>
      <c r="AS360" s="26" t="s">
        <v>833</v>
      </c>
      <c r="AT360" s="26" t="s">
        <v>616</v>
      </c>
      <c r="AU360" s="26" t="s">
        <v>63</v>
      </c>
      <c r="AV360" s="26" t="s">
        <v>63</v>
      </c>
      <c r="AW360" s="26" t="s">
        <v>63</v>
      </c>
      <c r="AX360" s="26" t="s">
        <v>63</v>
      </c>
      <c r="AY360" s="26">
        <v>44.117770999999898</v>
      </c>
      <c r="AZ360" s="26">
        <v>-103.072733999999</v>
      </c>
      <c r="BA360" s="26" t="s">
        <v>185</v>
      </c>
      <c r="BB360" s="26" t="s">
        <v>611</v>
      </c>
      <c r="BC360" s="26" t="s">
        <v>614</v>
      </c>
      <c r="BD360" s="26" t="s">
        <v>615</v>
      </c>
      <c r="BE360" s="26" t="s">
        <v>832</v>
      </c>
      <c r="BF360" s="26" t="s">
        <v>68</v>
      </c>
      <c r="BG360" s="26" t="s">
        <v>209</v>
      </c>
      <c r="BH360" s="26" t="s">
        <v>146</v>
      </c>
      <c r="BI360" s="26">
        <v>1</v>
      </c>
      <c r="BJ360" s="26" t="s">
        <v>217</v>
      </c>
    </row>
    <row r="361" spans="36:62" x14ac:dyDescent="0.25">
      <c r="AJ361" s="26">
        <v>2454</v>
      </c>
      <c r="AK361" s="26">
        <v>1914569</v>
      </c>
      <c r="AL361" s="264">
        <v>43741.293055555558</v>
      </c>
      <c r="AM361" s="26" t="s">
        <v>481</v>
      </c>
      <c r="AN361" s="26" t="s">
        <v>63</v>
      </c>
      <c r="AO361" s="26" t="s">
        <v>156</v>
      </c>
      <c r="AP361" s="26" t="s">
        <v>159</v>
      </c>
      <c r="AQ361" s="26">
        <v>0</v>
      </c>
      <c r="AR361" s="26">
        <v>90</v>
      </c>
      <c r="AS361" s="26" t="s">
        <v>622</v>
      </c>
      <c r="AT361" s="26" t="s">
        <v>616</v>
      </c>
      <c r="AU361" s="26" t="s">
        <v>63</v>
      </c>
      <c r="AV361" s="26" t="s">
        <v>63</v>
      </c>
      <c r="AW361" s="26" t="s">
        <v>63</v>
      </c>
      <c r="AX361" s="26" t="s">
        <v>63</v>
      </c>
      <c r="AY361" s="26">
        <v>44.118014000000002</v>
      </c>
      <c r="AZ361" s="26">
        <v>-103.070398999999</v>
      </c>
      <c r="BA361" s="26" t="s">
        <v>166</v>
      </c>
      <c r="BB361" s="26" t="s">
        <v>611</v>
      </c>
      <c r="BC361" s="26" t="s">
        <v>667</v>
      </c>
      <c r="BD361" s="26" t="s">
        <v>615</v>
      </c>
      <c r="BE361" s="26"/>
      <c r="BF361" s="26" t="s">
        <v>68</v>
      </c>
      <c r="BG361" s="26" t="s">
        <v>209</v>
      </c>
      <c r="BH361" s="26" t="s">
        <v>146</v>
      </c>
      <c r="BI361" s="26">
        <v>1</v>
      </c>
      <c r="BJ361" s="26" t="s">
        <v>217</v>
      </c>
    </row>
    <row r="362" spans="36:62" x14ac:dyDescent="0.25">
      <c r="AJ362" s="26">
        <v>2456</v>
      </c>
      <c r="AK362" s="26">
        <v>1913632</v>
      </c>
      <c r="AL362" s="264">
        <v>43744.875</v>
      </c>
      <c r="AM362" s="26" t="s">
        <v>481</v>
      </c>
      <c r="AN362" s="26" t="s">
        <v>63</v>
      </c>
      <c r="AO362" s="26"/>
      <c r="AP362" s="26"/>
      <c r="AQ362" s="26">
        <v>-1</v>
      </c>
      <c r="AR362" s="26">
        <v>90</v>
      </c>
      <c r="AS362" s="26" t="s">
        <v>168</v>
      </c>
      <c r="AT362" s="26" t="s">
        <v>71</v>
      </c>
      <c r="AU362" s="26" t="s">
        <v>63</v>
      </c>
      <c r="AV362" s="26" t="s">
        <v>63</v>
      </c>
      <c r="AW362" s="26" t="s">
        <v>63</v>
      </c>
      <c r="AX362" s="26" t="s">
        <v>63</v>
      </c>
      <c r="AY362" s="26">
        <v>44.002567999999897</v>
      </c>
      <c r="AZ362" s="26">
        <v>-102.270364999999</v>
      </c>
      <c r="BA362" s="26" t="s">
        <v>166</v>
      </c>
      <c r="BB362" s="26" t="s">
        <v>611</v>
      </c>
      <c r="BC362" s="26" t="s">
        <v>167</v>
      </c>
      <c r="BD362" s="26" t="s">
        <v>154</v>
      </c>
      <c r="BE362" s="26"/>
      <c r="BF362" s="26" t="s">
        <v>99</v>
      </c>
      <c r="BG362" s="26" t="s">
        <v>167</v>
      </c>
      <c r="BH362" s="26" t="s">
        <v>99</v>
      </c>
      <c r="BI362" s="26">
        <v>1</v>
      </c>
      <c r="BJ362" s="26" t="s">
        <v>217</v>
      </c>
    </row>
    <row r="363" spans="36:62" x14ac:dyDescent="0.25">
      <c r="AJ363" s="26">
        <v>2457</v>
      </c>
      <c r="AK363" s="26">
        <v>1913633</v>
      </c>
      <c r="AL363" s="264">
        <v>43744.875</v>
      </c>
      <c r="AM363" s="26" t="s">
        <v>481</v>
      </c>
      <c r="AN363" s="26" t="s">
        <v>63</v>
      </c>
      <c r="AO363" s="26"/>
      <c r="AP363" s="26"/>
      <c r="AQ363" s="26">
        <v>-1</v>
      </c>
      <c r="AR363" s="26">
        <v>90</v>
      </c>
      <c r="AS363" s="26" t="s">
        <v>168</v>
      </c>
      <c r="AT363" s="26" t="s">
        <v>71</v>
      </c>
      <c r="AU363" s="26" t="s">
        <v>63</v>
      </c>
      <c r="AV363" s="26" t="s">
        <v>63</v>
      </c>
      <c r="AW363" s="26" t="s">
        <v>63</v>
      </c>
      <c r="AX363" s="26" t="s">
        <v>63</v>
      </c>
      <c r="AY363" s="26">
        <v>44.003397999999898</v>
      </c>
      <c r="AZ363" s="26">
        <v>-102.271535999999</v>
      </c>
      <c r="BA363" s="26" t="s">
        <v>166</v>
      </c>
      <c r="BB363" s="26" t="s">
        <v>611</v>
      </c>
      <c r="BC363" s="26" t="s">
        <v>167</v>
      </c>
      <c r="BD363" s="26" t="s">
        <v>154</v>
      </c>
      <c r="BE363" s="26"/>
      <c r="BF363" s="26" t="s">
        <v>99</v>
      </c>
      <c r="BG363" s="26" t="s">
        <v>167</v>
      </c>
      <c r="BH363" s="26" t="s">
        <v>99</v>
      </c>
      <c r="BI363" s="26">
        <v>1</v>
      </c>
      <c r="BJ363" s="26" t="s">
        <v>217</v>
      </c>
    </row>
    <row r="364" spans="36:62" x14ac:dyDescent="0.25">
      <c r="AJ364" s="26">
        <v>2460</v>
      </c>
      <c r="AK364" s="26">
        <v>1913867</v>
      </c>
      <c r="AL364" s="264">
        <v>43747.875</v>
      </c>
      <c r="AM364" s="26" t="s">
        <v>481</v>
      </c>
      <c r="AN364" s="26" t="s">
        <v>63</v>
      </c>
      <c r="AO364" s="26"/>
      <c r="AP364" s="26"/>
      <c r="AQ364" s="26">
        <v>-1</v>
      </c>
      <c r="AR364" s="26">
        <v>90</v>
      </c>
      <c r="AS364" s="26" t="s">
        <v>168</v>
      </c>
      <c r="AT364" s="26" t="s">
        <v>834</v>
      </c>
      <c r="AU364" s="26" t="s">
        <v>63</v>
      </c>
      <c r="AV364" s="26" t="s">
        <v>63</v>
      </c>
      <c r="AW364" s="26" t="s">
        <v>63</v>
      </c>
      <c r="AX364" s="26" t="s">
        <v>63</v>
      </c>
      <c r="AY364" s="26">
        <v>44.103599000000003</v>
      </c>
      <c r="AZ364" s="26">
        <v>-102.671785</v>
      </c>
      <c r="BA364" s="26" t="s">
        <v>158</v>
      </c>
      <c r="BB364" s="26" t="s">
        <v>609</v>
      </c>
      <c r="BC364" s="26" t="s">
        <v>167</v>
      </c>
      <c r="BD364" s="26" t="s">
        <v>154</v>
      </c>
      <c r="BE364" s="26"/>
      <c r="BF364" s="26" t="s">
        <v>99</v>
      </c>
      <c r="BG364" s="26" t="s">
        <v>167</v>
      </c>
      <c r="BH364" s="26" t="s">
        <v>99</v>
      </c>
      <c r="BI364" s="26">
        <v>1</v>
      </c>
      <c r="BJ364" s="26" t="s">
        <v>217</v>
      </c>
    </row>
    <row r="365" spans="36:62" x14ac:dyDescent="0.25">
      <c r="AJ365" s="26">
        <v>2462</v>
      </c>
      <c r="AK365" s="26">
        <v>1913979</v>
      </c>
      <c r="AL365" s="264">
        <v>43751.024305555555</v>
      </c>
      <c r="AM365" s="26" t="s">
        <v>481</v>
      </c>
      <c r="AN365" s="26" t="s">
        <v>63</v>
      </c>
      <c r="AO365" s="26"/>
      <c r="AP365" s="26"/>
      <c r="AQ365" s="26">
        <v>-1</v>
      </c>
      <c r="AR365" s="26">
        <v>90</v>
      </c>
      <c r="AS365" s="26" t="s">
        <v>168</v>
      </c>
      <c r="AT365" s="26" t="s">
        <v>71</v>
      </c>
      <c r="AU365" s="26" t="s">
        <v>63</v>
      </c>
      <c r="AV365" s="26" t="s">
        <v>63</v>
      </c>
      <c r="AW365" s="26" t="s">
        <v>63</v>
      </c>
      <c r="AX365" s="26" t="s">
        <v>63</v>
      </c>
      <c r="AY365" s="26">
        <v>44.021104000000001</v>
      </c>
      <c r="AZ365" s="26">
        <v>-102.300568999999</v>
      </c>
      <c r="BA365" s="26" t="s">
        <v>166</v>
      </c>
      <c r="BB365" s="26" t="s">
        <v>611</v>
      </c>
      <c r="BC365" s="26" t="s">
        <v>167</v>
      </c>
      <c r="BD365" s="26" t="s">
        <v>154</v>
      </c>
      <c r="BE365" s="26"/>
      <c r="BF365" s="26" t="s">
        <v>99</v>
      </c>
      <c r="BG365" s="26" t="s">
        <v>167</v>
      </c>
      <c r="BH365" s="26" t="s">
        <v>99</v>
      </c>
      <c r="BI365" s="26">
        <v>1</v>
      </c>
      <c r="BJ365" s="26" t="s">
        <v>217</v>
      </c>
    </row>
    <row r="366" spans="36:62" x14ac:dyDescent="0.25">
      <c r="AJ366" s="26">
        <v>2463</v>
      </c>
      <c r="AK366" s="26">
        <v>1913976</v>
      </c>
      <c r="AL366" s="264">
        <v>43748.531944444447</v>
      </c>
      <c r="AM366" s="26" t="s">
        <v>481</v>
      </c>
      <c r="AN366" s="26" t="s">
        <v>63</v>
      </c>
      <c r="AO366" s="26" t="s">
        <v>156</v>
      </c>
      <c r="AP366" s="26" t="s">
        <v>159</v>
      </c>
      <c r="AQ366" s="26">
        <v>0</v>
      </c>
      <c r="AR366" s="26">
        <v>90</v>
      </c>
      <c r="AS366" s="26" t="s">
        <v>835</v>
      </c>
      <c r="AT366" s="26" t="s">
        <v>836</v>
      </c>
      <c r="AU366" s="26" t="s">
        <v>63</v>
      </c>
      <c r="AV366" s="26" t="s">
        <v>63</v>
      </c>
      <c r="AW366" s="26" t="s">
        <v>63</v>
      </c>
      <c r="AX366" s="26" t="s">
        <v>63</v>
      </c>
      <c r="AY366" s="26">
        <v>44.0673549999999</v>
      </c>
      <c r="AZ366" s="26">
        <v>-102.383735999999</v>
      </c>
      <c r="BA366" s="26" t="s">
        <v>208</v>
      </c>
      <c r="BB366" s="26" t="s">
        <v>609</v>
      </c>
      <c r="BC366" s="26" t="s">
        <v>68</v>
      </c>
      <c r="BD366" s="26" t="s">
        <v>615</v>
      </c>
      <c r="BE366" s="26"/>
      <c r="BF366" s="26" t="s">
        <v>68</v>
      </c>
      <c r="BG366" s="26" t="s">
        <v>68</v>
      </c>
      <c r="BH366" s="26" t="s">
        <v>146</v>
      </c>
      <c r="BI366" s="26">
        <v>1</v>
      </c>
      <c r="BJ366" s="26" t="s">
        <v>217</v>
      </c>
    </row>
    <row r="367" spans="36:62" x14ac:dyDescent="0.25">
      <c r="AJ367" s="26">
        <v>2464</v>
      </c>
      <c r="AK367" s="26">
        <v>1913925</v>
      </c>
      <c r="AL367" s="264">
        <v>43724.125</v>
      </c>
      <c r="AM367" s="26" t="s">
        <v>487</v>
      </c>
      <c r="AN367" s="26" t="s">
        <v>63</v>
      </c>
      <c r="AO367" s="26"/>
      <c r="AP367" s="26" t="s">
        <v>159</v>
      </c>
      <c r="AQ367" s="26">
        <v>0</v>
      </c>
      <c r="AR367" s="26">
        <v>73</v>
      </c>
      <c r="AS367" s="26" t="s">
        <v>694</v>
      </c>
      <c r="AT367" s="26" t="s">
        <v>71</v>
      </c>
      <c r="AU367" s="26" t="s">
        <v>63</v>
      </c>
      <c r="AV367" s="26" t="s">
        <v>63</v>
      </c>
      <c r="AW367" s="26" t="s">
        <v>63</v>
      </c>
      <c r="AX367" s="26" t="s">
        <v>63</v>
      </c>
      <c r="AY367" s="26">
        <v>43.388845000000003</v>
      </c>
      <c r="AZ367" s="26">
        <v>-101.502184</v>
      </c>
      <c r="BA367" s="26" t="s">
        <v>166</v>
      </c>
      <c r="BB367" s="26" t="s">
        <v>165</v>
      </c>
      <c r="BC367" s="26" t="s">
        <v>636</v>
      </c>
      <c r="BD367" s="26" t="s">
        <v>68</v>
      </c>
      <c r="BE367" s="26"/>
      <c r="BF367" s="26" t="s">
        <v>68</v>
      </c>
      <c r="BG367" s="26" t="s">
        <v>68</v>
      </c>
      <c r="BH367" s="26" t="s">
        <v>711</v>
      </c>
      <c r="BI367" s="26">
        <v>1</v>
      </c>
      <c r="BJ367" s="26" t="s">
        <v>21</v>
      </c>
    </row>
    <row r="368" spans="36:62" x14ac:dyDescent="0.25">
      <c r="AJ368" s="26">
        <v>2466</v>
      </c>
      <c r="AK368" s="26">
        <v>1915575</v>
      </c>
      <c r="AL368" s="264">
        <v>43767.479166666664</v>
      </c>
      <c r="AM368" s="26" t="s">
        <v>481</v>
      </c>
      <c r="AN368" s="26" t="s">
        <v>63</v>
      </c>
      <c r="AO368" s="26" t="s">
        <v>156</v>
      </c>
      <c r="AP368" s="26" t="s">
        <v>837</v>
      </c>
      <c r="AQ368" s="26">
        <v>0</v>
      </c>
      <c r="AR368" s="26">
        <v>90</v>
      </c>
      <c r="AS368" s="26" t="s">
        <v>630</v>
      </c>
      <c r="AT368" s="26" t="s">
        <v>71</v>
      </c>
      <c r="AU368" s="26" t="s">
        <v>63</v>
      </c>
      <c r="AV368" s="26" t="s">
        <v>63</v>
      </c>
      <c r="AW368" s="26" t="s">
        <v>63</v>
      </c>
      <c r="AX368" s="26" t="s">
        <v>63</v>
      </c>
      <c r="AY368" s="26">
        <v>44.063578</v>
      </c>
      <c r="AZ368" s="26">
        <v>-102.436971999999</v>
      </c>
      <c r="BA368" s="26" t="s">
        <v>185</v>
      </c>
      <c r="BB368" s="26" t="s">
        <v>611</v>
      </c>
      <c r="BC368" s="26" t="s">
        <v>614</v>
      </c>
      <c r="BD368" s="26" t="s">
        <v>615</v>
      </c>
      <c r="BE368" s="26"/>
      <c r="BF368" s="26" t="s">
        <v>68</v>
      </c>
      <c r="BG368" s="26" t="s">
        <v>68</v>
      </c>
      <c r="BH368" s="26" t="s">
        <v>160</v>
      </c>
      <c r="BI368" s="26">
        <v>1</v>
      </c>
      <c r="BJ368" s="26" t="s">
        <v>217</v>
      </c>
    </row>
    <row r="369" spans="36:62" x14ac:dyDescent="0.25">
      <c r="AJ369" s="26">
        <v>2468</v>
      </c>
      <c r="AK369" s="26">
        <v>1915582</v>
      </c>
      <c r="AL369" s="264">
        <v>43748.583333333336</v>
      </c>
      <c r="AM369" s="26" t="s">
        <v>481</v>
      </c>
      <c r="AN369" s="26" t="s">
        <v>63</v>
      </c>
      <c r="AO369" s="26" t="s">
        <v>156</v>
      </c>
      <c r="AP369" s="26" t="s">
        <v>159</v>
      </c>
      <c r="AQ369" s="26">
        <v>0</v>
      </c>
      <c r="AR369" s="26">
        <v>90</v>
      </c>
      <c r="AS369" s="26" t="s">
        <v>662</v>
      </c>
      <c r="AT369" s="26" t="s">
        <v>613</v>
      </c>
      <c r="AU369" s="26" t="s">
        <v>63</v>
      </c>
      <c r="AV369" s="26" t="s">
        <v>63</v>
      </c>
      <c r="AW369" s="26" t="s">
        <v>63</v>
      </c>
      <c r="AX369" s="26" t="s">
        <v>63</v>
      </c>
      <c r="AY369" s="26">
        <v>44.104633</v>
      </c>
      <c r="AZ369" s="26">
        <v>-102.641289999999</v>
      </c>
      <c r="BA369" s="26" t="s">
        <v>208</v>
      </c>
      <c r="BB369" s="26" t="s">
        <v>611</v>
      </c>
      <c r="BC369" s="26" t="s">
        <v>68</v>
      </c>
      <c r="BD369" s="26" t="s">
        <v>68</v>
      </c>
      <c r="BE369" s="26"/>
      <c r="BF369" s="26" t="s">
        <v>68</v>
      </c>
      <c r="BG369" s="26" t="s">
        <v>68</v>
      </c>
      <c r="BH369" s="26" t="s">
        <v>146</v>
      </c>
      <c r="BI369" s="26">
        <v>1</v>
      </c>
      <c r="BJ369" s="26" t="s">
        <v>217</v>
      </c>
    </row>
    <row r="370" spans="36:62" x14ac:dyDescent="0.25">
      <c r="AJ370" s="26">
        <v>2469</v>
      </c>
      <c r="AK370" s="26">
        <v>1915583</v>
      </c>
      <c r="AL370" s="264">
        <v>43758.012499999997</v>
      </c>
      <c r="AM370" s="26" t="s">
        <v>481</v>
      </c>
      <c r="AN370" s="26" t="s">
        <v>63</v>
      </c>
      <c r="AO370" s="26" t="s">
        <v>156</v>
      </c>
      <c r="AP370" s="26" t="s">
        <v>159</v>
      </c>
      <c r="AQ370" s="26">
        <v>0</v>
      </c>
      <c r="AR370" s="26">
        <v>90</v>
      </c>
      <c r="AS370" s="26" t="s">
        <v>628</v>
      </c>
      <c r="AT370" s="26" t="s">
        <v>74</v>
      </c>
      <c r="AU370" s="26" t="s">
        <v>63</v>
      </c>
      <c r="AV370" s="26" t="s">
        <v>69</v>
      </c>
      <c r="AW370" s="26" t="s">
        <v>63</v>
      </c>
      <c r="AX370" s="26" t="s">
        <v>63</v>
      </c>
      <c r="AY370" s="26">
        <v>44.103372</v>
      </c>
      <c r="AZ370" s="26">
        <v>-102.702569999999</v>
      </c>
      <c r="BA370" s="26" t="s">
        <v>482</v>
      </c>
      <c r="BB370" s="26" t="s">
        <v>611</v>
      </c>
      <c r="BC370" s="26" t="s">
        <v>685</v>
      </c>
      <c r="BD370" s="26" t="s">
        <v>68</v>
      </c>
      <c r="BE370" s="26" t="s">
        <v>161</v>
      </c>
      <c r="BF370" s="26" t="s">
        <v>68</v>
      </c>
      <c r="BG370" s="26" t="s">
        <v>68</v>
      </c>
      <c r="BH370" s="26" t="s">
        <v>838</v>
      </c>
      <c r="BI370" s="26">
        <v>1</v>
      </c>
      <c r="BJ370" s="26" t="s">
        <v>19</v>
      </c>
    </row>
    <row r="371" spans="36:62" x14ac:dyDescent="0.25">
      <c r="AJ371" s="26">
        <v>2470</v>
      </c>
      <c r="AK371" s="26">
        <v>1915584</v>
      </c>
      <c r="AL371" s="264">
        <v>43767.398611111108</v>
      </c>
      <c r="AM371" s="26" t="s">
        <v>481</v>
      </c>
      <c r="AN371" s="26" t="s">
        <v>63</v>
      </c>
      <c r="AO371" s="26" t="s">
        <v>156</v>
      </c>
      <c r="AP371" s="26" t="s">
        <v>159</v>
      </c>
      <c r="AQ371" s="26">
        <v>0</v>
      </c>
      <c r="AR371" s="26">
        <v>90</v>
      </c>
      <c r="AS371" s="26" t="s">
        <v>201</v>
      </c>
      <c r="AT371" s="26" t="s">
        <v>74</v>
      </c>
      <c r="AU371" s="26" t="s">
        <v>63</v>
      </c>
      <c r="AV371" s="26" t="s">
        <v>63</v>
      </c>
      <c r="AW371" s="26" t="s">
        <v>63</v>
      </c>
      <c r="AX371" s="26" t="s">
        <v>63</v>
      </c>
      <c r="AY371" s="26">
        <v>43.970990999999898</v>
      </c>
      <c r="AZ371" s="26">
        <v>-102.187642999999</v>
      </c>
      <c r="BA371" s="26" t="s">
        <v>185</v>
      </c>
      <c r="BB371" s="26" t="s">
        <v>609</v>
      </c>
      <c r="BC371" s="26" t="s">
        <v>68</v>
      </c>
      <c r="BD371" s="26" t="s">
        <v>68</v>
      </c>
      <c r="BE371" s="26"/>
      <c r="BF371" s="26" t="s">
        <v>68</v>
      </c>
      <c r="BG371" s="26" t="s">
        <v>68</v>
      </c>
      <c r="BH371" s="26" t="s">
        <v>146</v>
      </c>
      <c r="BI371" s="26">
        <v>1</v>
      </c>
      <c r="BJ371" s="26" t="s">
        <v>217</v>
      </c>
    </row>
    <row r="372" spans="36:62" x14ac:dyDescent="0.25">
      <c r="AJ372" s="26">
        <v>2471</v>
      </c>
      <c r="AK372" s="26">
        <v>1915587</v>
      </c>
      <c r="AL372" s="264">
        <v>43758.756944444445</v>
      </c>
      <c r="AM372" s="26" t="s">
        <v>481</v>
      </c>
      <c r="AN372" s="26" t="s">
        <v>63</v>
      </c>
      <c r="AO372" s="26" t="s">
        <v>156</v>
      </c>
      <c r="AP372" s="26" t="s">
        <v>159</v>
      </c>
      <c r="AQ372" s="26">
        <v>0</v>
      </c>
      <c r="AR372" s="26">
        <v>90</v>
      </c>
      <c r="AS372" s="26" t="s">
        <v>662</v>
      </c>
      <c r="AT372" s="26" t="s">
        <v>674</v>
      </c>
      <c r="AU372" s="26" t="s">
        <v>63</v>
      </c>
      <c r="AV372" s="26" t="s">
        <v>63</v>
      </c>
      <c r="AW372" s="26" t="s">
        <v>63</v>
      </c>
      <c r="AX372" s="26" t="s">
        <v>63</v>
      </c>
      <c r="AY372" s="26">
        <v>44.108065000000003</v>
      </c>
      <c r="AZ372" s="26">
        <v>-102.90610100000001</v>
      </c>
      <c r="BA372" s="26" t="s">
        <v>185</v>
      </c>
      <c r="BB372" s="26" t="s">
        <v>611</v>
      </c>
      <c r="BC372" s="26" t="s">
        <v>68</v>
      </c>
      <c r="BD372" s="26" t="s">
        <v>68</v>
      </c>
      <c r="BE372" s="26"/>
      <c r="BF372" s="26" t="s">
        <v>68</v>
      </c>
      <c r="BG372" s="26" t="s">
        <v>68</v>
      </c>
      <c r="BH372" s="26" t="s">
        <v>160</v>
      </c>
      <c r="BI372" s="26">
        <v>1</v>
      </c>
      <c r="BJ372" s="26" t="s">
        <v>217</v>
      </c>
    </row>
    <row r="373" spans="36:62" x14ac:dyDescent="0.25">
      <c r="AJ373" s="26">
        <v>2472</v>
      </c>
      <c r="AK373" s="26">
        <v>1915716</v>
      </c>
      <c r="AL373" s="264">
        <v>43767.348611111112</v>
      </c>
      <c r="AM373" s="26" t="s">
        <v>481</v>
      </c>
      <c r="AN373" s="26" t="s">
        <v>63</v>
      </c>
      <c r="AO373" s="26" t="s">
        <v>156</v>
      </c>
      <c r="AP373" s="26" t="s">
        <v>159</v>
      </c>
      <c r="AQ373" s="26">
        <v>0</v>
      </c>
      <c r="AR373" s="26">
        <v>90</v>
      </c>
      <c r="AS373" s="26" t="s">
        <v>839</v>
      </c>
      <c r="AT373" s="26" t="s">
        <v>71</v>
      </c>
      <c r="AU373" s="26" t="s">
        <v>63</v>
      </c>
      <c r="AV373" s="26" t="s">
        <v>63</v>
      </c>
      <c r="AW373" s="26" t="s">
        <v>63</v>
      </c>
      <c r="AX373" s="26" t="s">
        <v>63</v>
      </c>
      <c r="AY373" s="26">
        <v>44.030493999999898</v>
      </c>
      <c r="AZ373" s="26">
        <v>-102.327591999999</v>
      </c>
      <c r="BA373" s="26" t="s">
        <v>208</v>
      </c>
      <c r="BB373" s="26" t="s">
        <v>609</v>
      </c>
      <c r="BC373" s="26" t="s">
        <v>614</v>
      </c>
      <c r="BD373" s="26" t="s">
        <v>615</v>
      </c>
      <c r="BE373" s="26"/>
      <c r="BF373" s="26" t="s">
        <v>68</v>
      </c>
      <c r="BG373" s="26" t="s">
        <v>68</v>
      </c>
      <c r="BH373" s="26" t="s">
        <v>160</v>
      </c>
      <c r="BI373" s="26">
        <v>1</v>
      </c>
      <c r="BJ373" s="26" t="s">
        <v>217</v>
      </c>
    </row>
    <row r="374" spans="36:62" x14ac:dyDescent="0.25">
      <c r="AJ374" s="26">
        <v>2473</v>
      </c>
      <c r="AK374" s="26">
        <v>1915717</v>
      </c>
      <c r="AL374" s="264">
        <v>43767.329861111109</v>
      </c>
      <c r="AM374" s="26" t="s">
        <v>481</v>
      </c>
      <c r="AN374" s="26" t="s">
        <v>63</v>
      </c>
      <c r="AO374" s="26" t="s">
        <v>156</v>
      </c>
      <c r="AP374" s="26" t="s">
        <v>159</v>
      </c>
      <c r="AQ374" s="26">
        <v>0</v>
      </c>
      <c r="AR374" s="26">
        <v>90</v>
      </c>
      <c r="AS374" s="26" t="s">
        <v>188</v>
      </c>
      <c r="AT374" s="26" t="s">
        <v>71</v>
      </c>
      <c r="AU374" s="26" t="s">
        <v>63</v>
      </c>
      <c r="AV374" s="26" t="s">
        <v>63</v>
      </c>
      <c r="AW374" s="26" t="s">
        <v>63</v>
      </c>
      <c r="AX374" s="26" t="s">
        <v>63</v>
      </c>
      <c r="AY374" s="26">
        <v>43.987367999999897</v>
      </c>
      <c r="AZ374" s="26">
        <v>-102.220162</v>
      </c>
      <c r="BA374" s="26" t="s">
        <v>485</v>
      </c>
      <c r="BB374" s="26" t="s">
        <v>609</v>
      </c>
      <c r="BC374" s="26" t="s">
        <v>614</v>
      </c>
      <c r="BD374" s="26" t="s">
        <v>615</v>
      </c>
      <c r="BE374" s="26"/>
      <c r="BF374" s="26" t="s">
        <v>68</v>
      </c>
      <c r="BG374" s="26" t="s">
        <v>68</v>
      </c>
      <c r="BH374" s="26" t="s">
        <v>160</v>
      </c>
      <c r="BI374" s="26">
        <v>1</v>
      </c>
      <c r="BJ374" s="26" t="s">
        <v>217</v>
      </c>
    </row>
    <row r="375" spans="36:62" x14ac:dyDescent="0.25">
      <c r="AJ375" s="26">
        <v>2475</v>
      </c>
      <c r="AK375" s="26">
        <v>1914297</v>
      </c>
      <c r="AL375" s="264">
        <v>43754.776388888888</v>
      </c>
      <c r="AM375" s="26" t="s">
        <v>481</v>
      </c>
      <c r="AN375" s="26" t="s">
        <v>63</v>
      </c>
      <c r="AO375" s="26"/>
      <c r="AP375" s="26"/>
      <c r="AQ375" s="26">
        <v>-1</v>
      </c>
      <c r="AR375" s="26">
        <v>90</v>
      </c>
      <c r="AS375" s="26" t="s">
        <v>168</v>
      </c>
      <c r="AT375" s="26" t="s">
        <v>71</v>
      </c>
      <c r="AU375" s="26" t="s">
        <v>63</v>
      </c>
      <c r="AV375" s="26" t="s">
        <v>63</v>
      </c>
      <c r="AW375" s="26" t="s">
        <v>63</v>
      </c>
      <c r="AX375" s="26" t="s">
        <v>63</v>
      </c>
      <c r="AY375" s="26">
        <v>44.103414000000001</v>
      </c>
      <c r="AZ375" s="26">
        <v>-102.548393</v>
      </c>
      <c r="BA375" s="26" t="s">
        <v>185</v>
      </c>
      <c r="BB375" s="26" t="s">
        <v>609</v>
      </c>
      <c r="BC375" s="26" t="s">
        <v>167</v>
      </c>
      <c r="BD375" s="26" t="s">
        <v>154</v>
      </c>
      <c r="BE375" s="26"/>
      <c r="BF375" s="26" t="s">
        <v>99</v>
      </c>
      <c r="BG375" s="26" t="s">
        <v>167</v>
      </c>
      <c r="BH375" s="26" t="s">
        <v>99</v>
      </c>
      <c r="BI375" s="26">
        <v>1</v>
      </c>
      <c r="BJ375" s="26" t="s">
        <v>217</v>
      </c>
    </row>
    <row r="376" spans="36:62" x14ac:dyDescent="0.25">
      <c r="AJ376" s="26">
        <v>2476</v>
      </c>
      <c r="AK376" s="26">
        <v>1916316</v>
      </c>
      <c r="AL376" s="264">
        <v>43775.371527777781</v>
      </c>
      <c r="AM376" s="26" t="s">
        <v>481</v>
      </c>
      <c r="AN376" s="26" t="s">
        <v>63</v>
      </c>
      <c r="AO376" s="26" t="s">
        <v>156</v>
      </c>
      <c r="AP376" s="26" t="s">
        <v>159</v>
      </c>
      <c r="AQ376" s="26">
        <v>0</v>
      </c>
      <c r="AR376" s="26">
        <v>90</v>
      </c>
      <c r="AS376" s="26" t="s">
        <v>840</v>
      </c>
      <c r="AT376" s="26" t="s">
        <v>674</v>
      </c>
      <c r="AU376" s="26" t="s">
        <v>63</v>
      </c>
      <c r="AV376" s="26" t="s">
        <v>63</v>
      </c>
      <c r="AW376" s="26" t="s">
        <v>63</v>
      </c>
      <c r="AX376" s="26" t="s">
        <v>63</v>
      </c>
      <c r="AY376" s="26">
        <v>44.067157000000002</v>
      </c>
      <c r="AZ376" s="26">
        <v>-102.384658</v>
      </c>
      <c r="BA376" s="26" t="s">
        <v>158</v>
      </c>
      <c r="BB376" s="26" t="s">
        <v>611</v>
      </c>
      <c r="BC376" s="26" t="s">
        <v>68</v>
      </c>
      <c r="BD376" s="26" t="s">
        <v>615</v>
      </c>
      <c r="BE376" s="26"/>
      <c r="BF376" s="26" t="s">
        <v>68</v>
      </c>
      <c r="BG376" s="26" t="s">
        <v>68</v>
      </c>
      <c r="BH376" s="26" t="s">
        <v>146</v>
      </c>
      <c r="BI376" s="26">
        <v>1</v>
      </c>
      <c r="BJ376" s="26" t="s">
        <v>217</v>
      </c>
    </row>
    <row r="377" spans="36:62" x14ac:dyDescent="0.25">
      <c r="AJ377" s="26">
        <v>2477</v>
      </c>
      <c r="AK377" s="26">
        <v>1915052</v>
      </c>
      <c r="AL377" s="264">
        <v>43748.742361111108</v>
      </c>
      <c r="AM377" s="26" t="s">
        <v>147</v>
      </c>
      <c r="AN377" s="26" t="s">
        <v>63</v>
      </c>
      <c r="AO377" s="26" t="s">
        <v>156</v>
      </c>
      <c r="AP377" s="26" t="s">
        <v>159</v>
      </c>
      <c r="AQ377" s="26">
        <v>0</v>
      </c>
      <c r="AR377" s="26">
        <v>90</v>
      </c>
      <c r="AS377" s="26" t="s">
        <v>763</v>
      </c>
      <c r="AT377" s="26" t="s">
        <v>836</v>
      </c>
      <c r="AU377" s="26" t="s">
        <v>63</v>
      </c>
      <c r="AV377" s="26" t="s">
        <v>63</v>
      </c>
      <c r="AW377" s="26" t="s">
        <v>63</v>
      </c>
      <c r="AX377" s="26" t="s">
        <v>63</v>
      </c>
      <c r="AY377" s="26">
        <v>43.835869000000002</v>
      </c>
      <c r="AZ377" s="26">
        <v>-101.741168999999</v>
      </c>
      <c r="BA377" s="26" t="s">
        <v>158</v>
      </c>
      <c r="BB377" s="26" t="s">
        <v>611</v>
      </c>
      <c r="BC377" s="26" t="s">
        <v>667</v>
      </c>
      <c r="BD377" s="26" t="s">
        <v>615</v>
      </c>
      <c r="BE377" s="26"/>
      <c r="BF377" s="26" t="s">
        <v>68</v>
      </c>
      <c r="BG377" s="26" t="s">
        <v>68</v>
      </c>
      <c r="BH377" s="26" t="s">
        <v>146</v>
      </c>
      <c r="BI377" s="26">
        <v>1</v>
      </c>
      <c r="BJ377" s="26" t="s">
        <v>217</v>
      </c>
    </row>
    <row r="378" spans="36:62" x14ac:dyDescent="0.25">
      <c r="AJ378" s="26">
        <v>2478</v>
      </c>
      <c r="AK378" s="26">
        <v>1916366</v>
      </c>
      <c r="AL378" s="264">
        <v>43775.472222222219</v>
      </c>
      <c r="AM378" s="26" t="s">
        <v>147</v>
      </c>
      <c r="AN378" s="26" t="s">
        <v>63</v>
      </c>
      <c r="AO378" s="26" t="s">
        <v>156</v>
      </c>
      <c r="AP378" s="26" t="s">
        <v>159</v>
      </c>
      <c r="AQ378" s="26">
        <v>0</v>
      </c>
      <c r="AR378" s="26">
        <v>90</v>
      </c>
      <c r="AS378" s="26" t="s">
        <v>841</v>
      </c>
      <c r="AT378" s="26" t="s">
        <v>674</v>
      </c>
      <c r="AU378" s="26" t="s">
        <v>63</v>
      </c>
      <c r="AV378" s="26" t="s">
        <v>63</v>
      </c>
      <c r="AW378" s="26" t="s">
        <v>63</v>
      </c>
      <c r="AX378" s="26" t="s">
        <v>63</v>
      </c>
      <c r="AY378" s="26">
        <v>43.836260000000003</v>
      </c>
      <c r="AZ378" s="26">
        <v>-101.866141999999</v>
      </c>
      <c r="BA378" s="26" t="s">
        <v>208</v>
      </c>
      <c r="BB378" s="26" t="s">
        <v>609</v>
      </c>
      <c r="BC378" s="26" t="s">
        <v>162</v>
      </c>
      <c r="BD378" s="26" t="s">
        <v>68</v>
      </c>
      <c r="BE378" s="26"/>
      <c r="BF378" s="26" t="s">
        <v>62</v>
      </c>
      <c r="BG378" s="26" t="s">
        <v>68</v>
      </c>
      <c r="BH378" s="26" t="s">
        <v>160</v>
      </c>
      <c r="BI378" s="26">
        <v>1</v>
      </c>
      <c r="BJ378" s="26" t="s">
        <v>217</v>
      </c>
    </row>
    <row r="379" spans="36:62" x14ac:dyDescent="0.25">
      <c r="AJ379" s="26">
        <v>2479</v>
      </c>
      <c r="AK379" s="26">
        <v>1916374</v>
      </c>
      <c r="AL379" s="264">
        <v>43777.839583333334</v>
      </c>
      <c r="AM379" s="26" t="s">
        <v>147</v>
      </c>
      <c r="AN379" s="26" t="s">
        <v>63</v>
      </c>
      <c r="AO379" s="26"/>
      <c r="AP379" s="26"/>
      <c r="AQ379" s="26">
        <v>-1</v>
      </c>
      <c r="AR379" s="26">
        <v>90</v>
      </c>
      <c r="AS379" s="26" t="s">
        <v>168</v>
      </c>
      <c r="AT379" s="26" t="s">
        <v>71</v>
      </c>
      <c r="AU379" s="26" t="s">
        <v>63</v>
      </c>
      <c r="AV379" s="26" t="s">
        <v>63</v>
      </c>
      <c r="AW379" s="26" t="s">
        <v>63</v>
      </c>
      <c r="AX379" s="26" t="s">
        <v>63</v>
      </c>
      <c r="AY379" s="26">
        <v>43.835897000000003</v>
      </c>
      <c r="AZ379" s="26">
        <v>-101.768564999999</v>
      </c>
      <c r="BA379" s="26" t="s">
        <v>166</v>
      </c>
      <c r="BB379" s="26" t="s">
        <v>611</v>
      </c>
      <c r="BC379" s="26" t="s">
        <v>167</v>
      </c>
      <c r="BD379" s="26" t="s">
        <v>154</v>
      </c>
      <c r="BE379" s="26"/>
      <c r="BF379" s="26" t="s">
        <v>99</v>
      </c>
      <c r="BG379" s="26" t="s">
        <v>167</v>
      </c>
      <c r="BH379" s="26" t="s">
        <v>99</v>
      </c>
      <c r="BI379" s="26">
        <v>1</v>
      </c>
      <c r="BJ379" s="26" t="s">
        <v>217</v>
      </c>
    </row>
    <row r="380" spans="36:62" x14ac:dyDescent="0.25">
      <c r="AJ380" s="26">
        <v>2481</v>
      </c>
      <c r="AK380" s="26">
        <v>1916403</v>
      </c>
      <c r="AL380" s="264">
        <v>43780.743055555555</v>
      </c>
      <c r="AM380" s="26" t="s">
        <v>481</v>
      </c>
      <c r="AN380" s="26" t="s">
        <v>63</v>
      </c>
      <c r="AO380" s="26"/>
      <c r="AP380" s="26"/>
      <c r="AQ380" s="26">
        <v>-1</v>
      </c>
      <c r="AR380" s="26">
        <v>90</v>
      </c>
      <c r="AS380" s="26" t="s">
        <v>168</v>
      </c>
      <c r="AT380" s="26" t="s">
        <v>71</v>
      </c>
      <c r="AU380" s="26" t="s">
        <v>63</v>
      </c>
      <c r="AV380" s="26" t="s">
        <v>63</v>
      </c>
      <c r="AW380" s="26" t="s">
        <v>63</v>
      </c>
      <c r="AX380" s="26" t="s">
        <v>63</v>
      </c>
      <c r="AY380" s="26">
        <v>44.103879999999897</v>
      </c>
      <c r="AZ380" s="26">
        <v>-102.849197</v>
      </c>
      <c r="BA380" s="26" t="s">
        <v>166</v>
      </c>
      <c r="BB380" s="26" t="s">
        <v>609</v>
      </c>
      <c r="BC380" s="26" t="s">
        <v>167</v>
      </c>
      <c r="BD380" s="26" t="s">
        <v>154</v>
      </c>
      <c r="BE380" s="26"/>
      <c r="BF380" s="26" t="s">
        <v>99</v>
      </c>
      <c r="BG380" s="26" t="s">
        <v>167</v>
      </c>
      <c r="BH380" s="26" t="s">
        <v>99</v>
      </c>
      <c r="BI380" s="26">
        <v>1</v>
      </c>
      <c r="BJ380" s="26" t="s">
        <v>217</v>
      </c>
    </row>
    <row r="381" spans="36:62" x14ac:dyDescent="0.25">
      <c r="AJ381" s="26">
        <v>2483</v>
      </c>
      <c r="AK381" s="26">
        <v>1915251</v>
      </c>
      <c r="AL381" s="264">
        <v>43760.791666666664</v>
      </c>
      <c r="AM381" s="26" t="s">
        <v>481</v>
      </c>
      <c r="AN381" s="26" t="s">
        <v>63</v>
      </c>
      <c r="AO381" s="26"/>
      <c r="AP381" s="26"/>
      <c r="AQ381" s="26">
        <v>-1</v>
      </c>
      <c r="AR381" s="26">
        <v>90</v>
      </c>
      <c r="AS381" s="26" t="s">
        <v>168</v>
      </c>
      <c r="AT381" s="26" t="s">
        <v>71</v>
      </c>
      <c r="AU381" s="26" t="s">
        <v>63</v>
      </c>
      <c r="AV381" s="26" t="s">
        <v>63</v>
      </c>
      <c r="AW381" s="26" t="s">
        <v>63</v>
      </c>
      <c r="AX381" s="26" t="s">
        <v>63</v>
      </c>
      <c r="AY381" s="26">
        <v>43.970616</v>
      </c>
      <c r="AZ381" s="26">
        <v>-102.18807700000001</v>
      </c>
      <c r="BA381" s="26" t="s">
        <v>166</v>
      </c>
      <c r="BB381" s="26" t="s">
        <v>611</v>
      </c>
      <c r="BC381" s="26" t="s">
        <v>167</v>
      </c>
      <c r="BD381" s="26" t="s">
        <v>154</v>
      </c>
      <c r="BE381" s="26"/>
      <c r="BF381" s="26" t="s">
        <v>99</v>
      </c>
      <c r="BG381" s="26" t="s">
        <v>167</v>
      </c>
      <c r="BH381" s="26" t="s">
        <v>99</v>
      </c>
      <c r="BI381" s="26">
        <v>1</v>
      </c>
      <c r="BJ381" s="26" t="s">
        <v>217</v>
      </c>
    </row>
    <row r="382" spans="36:62" x14ac:dyDescent="0.25">
      <c r="AJ382" s="26">
        <v>2485</v>
      </c>
      <c r="AK382" s="26">
        <v>1916657</v>
      </c>
      <c r="AL382" s="264">
        <v>43775.875</v>
      </c>
      <c r="AM382" s="26" t="s">
        <v>481</v>
      </c>
      <c r="AN382" s="26" t="s">
        <v>63</v>
      </c>
      <c r="AO382" s="26"/>
      <c r="AP382" s="26"/>
      <c r="AQ382" s="26">
        <v>-1</v>
      </c>
      <c r="AR382" s="26">
        <v>90</v>
      </c>
      <c r="AS382" s="26" t="s">
        <v>168</v>
      </c>
      <c r="AT382" s="26" t="s">
        <v>74</v>
      </c>
      <c r="AU382" s="26" t="s">
        <v>63</v>
      </c>
      <c r="AV382" s="26" t="s">
        <v>63</v>
      </c>
      <c r="AW382" s="26" t="s">
        <v>63</v>
      </c>
      <c r="AX382" s="26" t="s">
        <v>63</v>
      </c>
      <c r="AY382" s="26">
        <v>43.988100000000003</v>
      </c>
      <c r="AZ382" s="26">
        <v>-102.24785</v>
      </c>
      <c r="BA382" s="26" t="s">
        <v>158</v>
      </c>
      <c r="BB382" s="26" t="s">
        <v>609</v>
      </c>
      <c r="BC382" s="26" t="s">
        <v>167</v>
      </c>
      <c r="BD382" s="26" t="s">
        <v>154</v>
      </c>
      <c r="BE382" s="26"/>
      <c r="BF382" s="26" t="s">
        <v>99</v>
      </c>
      <c r="BG382" s="26" t="s">
        <v>167</v>
      </c>
      <c r="BH382" s="26" t="s">
        <v>99</v>
      </c>
      <c r="BI382" s="26">
        <v>1</v>
      </c>
      <c r="BJ382" s="26" t="s">
        <v>217</v>
      </c>
    </row>
    <row r="383" spans="36:62" x14ac:dyDescent="0.25">
      <c r="AJ383" s="26">
        <v>2486</v>
      </c>
      <c r="AK383" s="26">
        <v>1916677</v>
      </c>
      <c r="AL383" s="264">
        <v>43779.654166666667</v>
      </c>
      <c r="AM383" s="26" t="s">
        <v>481</v>
      </c>
      <c r="AN383" s="26" t="s">
        <v>63</v>
      </c>
      <c r="AO383" s="26" t="s">
        <v>156</v>
      </c>
      <c r="AP383" s="26" t="s">
        <v>159</v>
      </c>
      <c r="AQ383" s="26">
        <v>0</v>
      </c>
      <c r="AR383" s="26">
        <v>90</v>
      </c>
      <c r="AS383" s="26" t="s">
        <v>842</v>
      </c>
      <c r="AT383" s="26" t="s">
        <v>613</v>
      </c>
      <c r="AU383" s="26" t="s">
        <v>63</v>
      </c>
      <c r="AV383" s="26" t="s">
        <v>63</v>
      </c>
      <c r="AW383" s="26" t="s">
        <v>63</v>
      </c>
      <c r="AX383" s="26" t="s">
        <v>63</v>
      </c>
      <c r="AY383" s="26">
        <v>43.967348000000001</v>
      </c>
      <c r="AZ383" s="26">
        <v>-102.184488999999</v>
      </c>
      <c r="BA383" s="26" t="s">
        <v>185</v>
      </c>
      <c r="BB383" s="26" t="s">
        <v>611</v>
      </c>
      <c r="BC383" s="26" t="s">
        <v>162</v>
      </c>
      <c r="BD383" s="26" t="s">
        <v>615</v>
      </c>
      <c r="BE383" s="26"/>
      <c r="BF383" s="26" t="s">
        <v>68</v>
      </c>
      <c r="BG383" s="26" t="s">
        <v>68</v>
      </c>
      <c r="BH383" s="26" t="s">
        <v>160</v>
      </c>
      <c r="BI383" s="26">
        <v>1</v>
      </c>
      <c r="BJ383" s="26" t="s">
        <v>217</v>
      </c>
    </row>
    <row r="384" spans="36:62" x14ac:dyDescent="0.25">
      <c r="AJ384" s="26">
        <v>2487</v>
      </c>
      <c r="AK384" s="26">
        <v>1916816</v>
      </c>
      <c r="AL384" s="264">
        <v>43782.755555555559</v>
      </c>
      <c r="AM384" s="26" t="s">
        <v>481</v>
      </c>
      <c r="AN384" s="26" t="s">
        <v>63</v>
      </c>
      <c r="AO384" s="26"/>
      <c r="AP384" s="26"/>
      <c r="AQ384" s="26">
        <v>-1</v>
      </c>
      <c r="AR384" s="26">
        <v>90</v>
      </c>
      <c r="AS384" s="26" t="s">
        <v>168</v>
      </c>
      <c r="AT384" s="26" t="s">
        <v>74</v>
      </c>
      <c r="AU384" s="26" t="s">
        <v>63</v>
      </c>
      <c r="AV384" s="26" t="s">
        <v>63</v>
      </c>
      <c r="AW384" s="26" t="s">
        <v>63</v>
      </c>
      <c r="AX384" s="26" t="s">
        <v>63</v>
      </c>
      <c r="AY384" s="26">
        <v>44.103409999999897</v>
      </c>
      <c r="AZ384" s="26">
        <v>-102.714866999999</v>
      </c>
      <c r="BA384" s="26" t="s">
        <v>185</v>
      </c>
      <c r="BB384" s="26" t="s">
        <v>611</v>
      </c>
      <c r="BC384" s="26" t="s">
        <v>167</v>
      </c>
      <c r="BD384" s="26" t="s">
        <v>154</v>
      </c>
      <c r="BE384" s="26"/>
      <c r="BF384" s="26" t="s">
        <v>99</v>
      </c>
      <c r="BG384" s="26" t="s">
        <v>167</v>
      </c>
      <c r="BH384" s="26" t="s">
        <v>99</v>
      </c>
      <c r="BI384" s="26">
        <v>1</v>
      </c>
      <c r="BJ384" s="26" t="s">
        <v>217</v>
      </c>
    </row>
    <row r="385" spans="36:62" x14ac:dyDescent="0.25">
      <c r="AJ385" s="26">
        <v>2488</v>
      </c>
      <c r="AK385" s="26">
        <v>1916817</v>
      </c>
      <c r="AL385" s="264">
        <v>43782.859722222223</v>
      </c>
      <c r="AM385" s="26" t="s">
        <v>481</v>
      </c>
      <c r="AN385" s="26" t="s">
        <v>63</v>
      </c>
      <c r="AO385" s="26"/>
      <c r="AP385" s="26"/>
      <c r="AQ385" s="26">
        <v>-1</v>
      </c>
      <c r="AR385" s="26">
        <v>90</v>
      </c>
      <c r="AS385" s="26" t="s">
        <v>168</v>
      </c>
      <c r="AT385" s="26" t="s">
        <v>74</v>
      </c>
      <c r="AU385" s="26" t="s">
        <v>63</v>
      </c>
      <c r="AV385" s="26" t="s">
        <v>63</v>
      </c>
      <c r="AW385" s="26" t="s">
        <v>63</v>
      </c>
      <c r="AX385" s="26" t="s">
        <v>63</v>
      </c>
      <c r="AY385" s="26">
        <v>44.103419000000002</v>
      </c>
      <c r="AZ385" s="26">
        <v>-102.722674999999</v>
      </c>
      <c r="BA385" s="26" t="s">
        <v>185</v>
      </c>
      <c r="BB385" s="26" t="s">
        <v>611</v>
      </c>
      <c r="BC385" s="26" t="s">
        <v>167</v>
      </c>
      <c r="BD385" s="26" t="s">
        <v>154</v>
      </c>
      <c r="BE385" s="26"/>
      <c r="BF385" s="26" t="s">
        <v>99</v>
      </c>
      <c r="BG385" s="26" t="s">
        <v>167</v>
      </c>
      <c r="BH385" s="26" t="s">
        <v>99</v>
      </c>
      <c r="BI385" s="26">
        <v>1</v>
      </c>
      <c r="BJ385" s="26" t="s">
        <v>217</v>
      </c>
    </row>
    <row r="386" spans="36:62" x14ac:dyDescent="0.25">
      <c r="AJ386" s="26">
        <v>2489</v>
      </c>
      <c r="AK386" s="26">
        <v>1916818</v>
      </c>
      <c r="AL386" s="264">
        <v>43782.854166666664</v>
      </c>
      <c r="AM386" s="26" t="s">
        <v>481</v>
      </c>
      <c r="AN386" s="26" t="s">
        <v>63</v>
      </c>
      <c r="AO386" s="26"/>
      <c r="AP386" s="26"/>
      <c r="AQ386" s="26">
        <v>-1</v>
      </c>
      <c r="AR386" s="26">
        <v>90</v>
      </c>
      <c r="AS386" s="26" t="s">
        <v>168</v>
      </c>
      <c r="AT386" s="26" t="s">
        <v>71</v>
      </c>
      <c r="AU386" s="26" t="s">
        <v>63</v>
      </c>
      <c r="AV386" s="26" t="s">
        <v>63</v>
      </c>
      <c r="AW386" s="26" t="s">
        <v>63</v>
      </c>
      <c r="AX386" s="26" t="s">
        <v>63</v>
      </c>
      <c r="AY386" s="26">
        <v>44.064514000000003</v>
      </c>
      <c r="AZ386" s="26">
        <v>-102.44297</v>
      </c>
      <c r="BA386" s="26" t="s">
        <v>185</v>
      </c>
      <c r="BB386" s="26" t="s">
        <v>609</v>
      </c>
      <c r="BC386" s="26" t="s">
        <v>167</v>
      </c>
      <c r="BD386" s="26" t="s">
        <v>154</v>
      </c>
      <c r="BE386" s="26"/>
      <c r="BF386" s="26" t="s">
        <v>99</v>
      </c>
      <c r="BG386" s="26" t="s">
        <v>167</v>
      </c>
      <c r="BH386" s="26" t="s">
        <v>99</v>
      </c>
      <c r="BI386" s="26">
        <v>1</v>
      </c>
      <c r="BJ386" s="26" t="s">
        <v>217</v>
      </c>
    </row>
    <row r="387" spans="36:62" x14ac:dyDescent="0.25">
      <c r="AJ387" s="26">
        <v>2490</v>
      </c>
      <c r="AK387" s="26">
        <v>1916824</v>
      </c>
      <c r="AL387" s="264">
        <v>43779.439583333333</v>
      </c>
      <c r="AM387" s="26" t="s">
        <v>481</v>
      </c>
      <c r="AN387" s="26" t="s">
        <v>63</v>
      </c>
      <c r="AO387" s="26" t="s">
        <v>156</v>
      </c>
      <c r="AP387" s="26" t="s">
        <v>159</v>
      </c>
      <c r="AQ387" s="26">
        <v>0</v>
      </c>
      <c r="AR387" s="26">
        <v>90</v>
      </c>
      <c r="AS387" s="26" t="s">
        <v>843</v>
      </c>
      <c r="AT387" s="26" t="s">
        <v>663</v>
      </c>
      <c r="AU387" s="26" t="s">
        <v>63</v>
      </c>
      <c r="AV387" s="26" t="s">
        <v>63</v>
      </c>
      <c r="AW387" s="26" t="s">
        <v>63</v>
      </c>
      <c r="AX387" s="26" t="s">
        <v>63</v>
      </c>
      <c r="AY387" s="26">
        <v>44.117784</v>
      </c>
      <c r="AZ387" s="26">
        <v>-103.080707</v>
      </c>
      <c r="BA387" s="26" t="s">
        <v>185</v>
      </c>
      <c r="BB387" s="26" t="s">
        <v>609</v>
      </c>
      <c r="BC387" s="26" t="s">
        <v>614</v>
      </c>
      <c r="BD387" s="26" t="s">
        <v>615</v>
      </c>
      <c r="BE387" s="26"/>
      <c r="BF387" s="26" t="s">
        <v>68</v>
      </c>
      <c r="BG387" s="26" t="s">
        <v>209</v>
      </c>
      <c r="BH387" s="26" t="s">
        <v>160</v>
      </c>
      <c r="BI387" s="26">
        <v>1</v>
      </c>
      <c r="BJ387" s="26" t="s">
        <v>217</v>
      </c>
    </row>
    <row r="388" spans="36:62" x14ac:dyDescent="0.25">
      <c r="AJ388" s="26">
        <v>2492</v>
      </c>
      <c r="AK388" s="26">
        <v>1916830</v>
      </c>
      <c r="AL388" s="264">
        <v>43779.436111111114</v>
      </c>
      <c r="AM388" s="26" t="s">
        <v>481</v>
      </c>
      <c r="AN388" s="26" t="s">
        <v>63</v>
      </c>
      <c r="AO388" s="26" t="s">
        <v>156</v>
      </c>
      <c r="AP388" s="26" t="s">
        <v>159</v>
      </c>
      <c r="AQ388" s="26">
        <v>0</v>
      </c>
      <c r="AR388" s="26">
        <v>90</v>
      </c>
      <c r="AS388" s="26" t="s">
        <v>814</v>
      </c>
      <c r="AT388" s="26" t="s">
        <v>663</v>
      </c>
      <c r="AU388" s="26" t="s">
        <v>63</v>
      </c>
      <c r="AV388" s="26" t="s">
        <v>63</v>
      </c>
      <c r="AW388" s="26" t="s">
        <v>63</v>
      </c>
      <c r="AX388" s="26" t="s">
        <v>63</v>
      </c>
      <c r="AY388" s="26">
        <v>44.103380999999899</v>
      </c>
      <c r="AZ388" s="26">
        <v>-102.532298999999</v>
      </c>
      <c r="BA388" s="26" t="s">
        <v>185</v>
      </c>
      <c r="BB388" s="26" t="s">
        <v>609</v>
      </c>
      <c r="BC388" s="26" t="s">
        <v>614</v>
      </c>
      <c r="BD388" s="26" t="s">
        <v>615</v>
      </c>
      <c r="BE388" s="26" t="s">
        <v>844</v>
      </c>
      <c r="BF388" s="26" t="s">
        <v>68</v>
      </c>
      <c r="BG388" s="26" t="s">
        <v>68</v>
      </c>
      <c r="BH388" s="26" t="s">
        <v>845</v>
      </c>
      <c r="BI388" s="26">
        <v>1</v>
      </c>
      <c r="BJ388" s="26" t="s">
        <v>20</v>
      </c>
    </row>
    <row r="389" spans="36:62" x14ac:dyDescent="0.25">
      <c r="AJ389" s="26">
        <v>2494</v>
      </c>
      <c r="AK389" s="26">
        <v>1916834</v>
      </c>
      <c r="AL389" s="264">
        <v>43779.420138888891</v>
      </c>
      <c r="AM389" s="26" t="s">
        <v>481</v>
      </c>
      <c r="AN389" s="26" t="s">
        <v>63</v>
      </c>
      <c r="AO389" s="26" t="s">
        <v>156</v>
      </c>
      <c r="AP389" s="26" t="s">
        <v>159</v>
      </c>
      <c r="AQ389" s="26">
        <v>0</v>
      </c>
      <c r="AR389" s="26">
        <v>90</v>
      </c>
      <c r="AS389" s="26" t="s">
        <v>814</v>
      </c>
      <c r="AT389" s="26" t="s">
        <v>663</v>
      </c>
      <c r="AU389" s="26" t="s">
        <v>63</v>
      </c>
      <c r="AV389" s="26" t="s">
        <v>63</v>
      </c>
      <c r="AW389" s="26" t="s">
        <v>63</v>
      </c>
      <c r="AX389" s="26" t="s">
        <v>63</v>
      </c>
      <c r="AY389" s="26">
        <v>44.103428999999899</v>
      </c>
      <c r="AZ389" s="26">
        <v>-102.729005999999</v>
      </c>
      <c r="BA389" s="26" t="s">
        <v>185</v>
      </c>
      <c r="BB389" s="26" t="s">
        <v>611</v>
      </c>
      <c r="BC389" s="26" t="s">
        <v>614</v>
      </c>
      <c r="BD389" s="26" t="s">
        <v>615</v>
      </c>
      <c r="BE389" s="26"/>
      <c r="BF389" s="26" t="s">
        <v>68</v>
      </c>
      <c r="BG389" s="26" t="s">
        <v>68</v>
      </c>
      <c r="BH389" s="26" t="s">
        <v>160</v>
      </c>
      <c r="BI389" s="26">
        <v>1</v>
      </c>
      <c r="BJ389" s="26" t="s">
        <v>217</v>
      </c>
    </row>
    <row r="390" spans="36:62" x14ac:dyDescent="0.25">
      <c r="AJ390" s="26">
        <v>2495</v>
      </c>
      <c r="AK390" s="26">
        <v>1916835</v>
      </c>
      <c r="AL390" s="264">
        <v>43779.472222222219</v>
      </c>
      <c r="AM390" s="26" t="s">
        <v>481</v>
      </c>
      <c r="AN390" s="26" t="s">
        <v>63</v>
      </c>
      <c r="AO390" s="26" t="s">
        <v>156</v>
      </c>
      <c r="AP390" s="26" t="s">
        <v>159</v>
      </c>
      <c r="AQ390" s="26">
        <v>0</v>
      </c>
      <c r="AR390" s="26">
        <v>90</v>
      </c>
      <c r="AS390" s="26" t="s">
        <v>846</v>
      </c>
      <c r="AT390" s="26" t="s">
        <v>847</v>
      </c>
      <c r="AU390" s="26" t="s">
        <v>63</v>
      </c>
      <c r="AV390" s="26" t="s">
        <v>63</v>
      </c>
      <c r="AW390" s="26" t="s">
        <v>63</v>
      </c>
      <c r="AX390" s="26" t="s">
        <v>63</v>
      </c>
      <c r="AY390" s="26">
        <v>44.103427000000003</v>
      </c>
      <c r="AZ390" s="26">
        <v>-102.730931999999</v>
      </c>
      <c r="BA390" s="26" t="s">
        <v>158</v>
      </c>
      <c r="BB390" s="26" t="s">
        <v>611</v>
      </c>
      <c r="BC390" s="26" t="s">
        <v>614</v>
      </c>
      <c r="BD390" s="26" t="s">
        <v>615</v>
      </c>
      <c r="BE390" s="26"/>
      <c r="BF390" s="26" t="s">
        <v>68</v>
      </c>
      <c r="BG390" s="26" t="s">
        <v>68</v>
      </c>
      <c r="BH390" s="26" t="s">
        <v>160</v>
      </c>
      <c r="BI390" s="26">
        <v>1</v>
      </c>
      <c r="BJ390" s="26" t="s">
        <v>217</v>
      </c>
    </row>
    <row r="391" spans="36:62" x14ac:dyDescent="0.25">
      <c r="AJ391" s="26">
        <v>2496</v>
      </c>
      <c r="AK391" s="26">
        <v>1916842</v>
      </c>
      <c r="AL391" s="264">
        <v>43785.263888888891</v>
      </c>
      <c r="AM391" s="26" t="s">
        <v>147</v>
      </c>
      <c r="AN391" s="26" t="s">
        <v>63</v>
      </c>
      <c r="AO391" s="26" t="s">
        <v>156</v>
      </c>
      <c r="AP391" s="26" t="s">
        <v>159</v>
      </c>
      <c r="AQ391" s="26">
        <v>0</v>
      </c>
      <c r="AR391" s="26">
        <v>90</v>
      </c>
      <c r="AS391" s="26" t="s">
        <v>172</v>
      </c>
      <c r="AT391" s="26" t="s">
        <v>71</v>
      </c>
      <c r="AU391" s="26" t="s">
        <v>63</v>
      </c>
      <c r="AV391" s="26" t="s">
        <v>63</v>
      </c>
      <c r="AW391" s="26" t="s">
        <v>63</v>
      </c>
      <c r="AX391" s="26" t="s">
        <v>63</v>
      </c>
      <c r="AY391" s="26">
        <v>43.850855000000003</v>
      </c>
      <c r="AZ391" s="26">
        <v>-101.920580999999</v>
      </c>
      <c r="BA391" s="26" t="s">
        <v>208</v>
      </c>
      <c r="BB391" s="26" t="s">
        <v>609</v>
      </c>
      <c r="BC391" s="26" t="s">
        <v>68</v>
      </c>
      <c r="BD391" s="26" t="s">
        <v>68</v>
      </c>
      <c r="BE391" s="26"/>
      <c r="BF391" s="26" t="s">
        <v>709</v>
      </c>
      <c r="BG391" s="26" t="s">
        <v>68</v>
      </c>
      <c r="BH391" s="26" t="s">
        <v>146</v>
      </c>
      <c r="BI391" s="26">
        <v>1</v>
      </c>
      <c r="BJ391" s="26" t="s">
        <v>217</v>
      </c>
    </row>
    <row r="392" spans="36:62" x14ac:dyDescent="0.25">
      <c r="AJ392" s="26">
        <v>2498</v>
      </c>
      <c r="AK392" s="26">
        <v>1917036</v>
      </c>
      <c r="AL392" s="264">
        <v>43779.524305555555</v>
      </c>
      <c r="AM392" s="26" t="s">
        <v>481</v>
      </c>
      <c r="AN392" s="26" t="s">
        <v>63</v>
      </c>
      <c r="AO392" s="26" t="s">
        <v>156</v>
      </c>
      <c r="AP392" s="26" t="s">
        <v>159</v>
      </c>
      <c r="AQ392" s="26">
        <v>0</v>
      </c>
      <c r="AR392" s="26">
        <v>90</v>
      </c>
      <c r="AS392" s="26" t="s">
        <v>628</v>
      </c>
      <c r="AT392" s="26" t="s">
        <v>663</v>
      </c>
      <c r="AU392" s="26" t="s">
        <v>63</v>
      </c>
      <c r="AV392" s="26" t="s">
        <v>63</v>
      </c>
      <c r="AW392" s="26" t="s">
        <v>63</v>
      </c>
      <c r="AX392" s="26" t="s">
        <v>63</v>
      </c>
      <c r="AY392" s="26">
        <v>44.067714000000002</v>
      </c>
      <c r="AZ392" s="26">
        <v>-102.460404999999</v>
      </c>
      <c r="BA392" s="26" t="s">
        <v>482</v>
      </c>
      <c r="BB392" s="26" t="s">
        <v>611</v>
      </c>
      <c r="BC392" s="26" t="s">
        <v>614</v>
      </c>
      <c r="BD392" s="26" t="s">
        <v>681</v>
      </c>
      <c r="BE392" s="26" t="s">
        <v>677</v>
      </c>
      <c r="BF392" s="26" t="s">
        <v>68</v>
      </c>
      <c r="BG392" s="26" t="s">
        <v>68</v>
      </c>
      <c r="BH392" s="26" t="s">
        <v>848</v>
      </c>
      <c r="BI392" s="26">
        <v>1</v>
      </c>
      <c r="BJ392" s="26" t="s">
        <v>21</v>
      </c>
    </row>
    <row r="393" spans="36:62" x14ac:dyDescent="0.25">
      <c r="AJ393" s="26">
        <v>2499</v>
      </c>
      <c r="AK393" s="26">
        <v>1915652</v>
      </c>
      <c r="AL393" s="264">
        <v>43767.927083333336</v>
      </c>
      <c r="AM393" s="26" t="s">
        <v>481</v>
      </c>
      <c r="AN393" s="26" t="s">
        <v>63</v>
      </c>
      <c r="AO393" s="26"/>
      <c r="AP393" s="26"/>
      <c r="AQ393" s="26">
        <v>-1</v>
      </c>
      <c r="AR393" s="26">
        <v>90</v>
      </c>
      <c r="AS393" s="26" t="s">
        <v>168</v>
      </c>
      <c r="AT393" s="26" t="s">
        <v>613</v>
      </c>
      <c r="AU393" s="26" t="s">
        <v>63</v>
      </c>
      <c r="AV393" s="26" t="s">
        <v>63</v>
      </c>
      <c r="AW393" s="26" t="s">
        <v>63</v>
      </c>
      <c r="AX393" s="26" t="s">
        <v>63</v>
      </c>
      <c r="AY393" s="26">
        <v>43.901302999999899</v>
      </c>
      <c r="AZ393" s="26">
        <v>-102.035679999999</v>
      </c>
      <c r="BA393" s="26" t="s">
        <v>166</v>
      </c>
      <c r="BB393" s="26" t="s">
        <v>609</v>
      </c>
      <c r="BC393" s="26" t="s">
        <v>167</v>
      </c>
      <c r="BD393" s="26" t="s">
        <v>154</v>
      </c>
      <c r="BE393" s="26"/>
      <c r="BF393" s="26" t="s">
        <v>99</v>
      </c>
      <c r="BG393" s="26" t="s">
        <v>167</v>
      </c>
      <c r="BH393" s="26" t="s">
        <v>99</v>
      </c>
      <c r="BI393" s="26">
        <v>1</v>
      </c>
      <c r="BJ393" s="26" t="s">
        <v>217</v>
      </c>
    </row>
    <row r="394" spans="36:62" x14ac:dyDescent="0.25">
      <c r="AJ394" s="26">
        <v>2500</v>
      </c>
      <c r="AK394" s="26">
        <v>1915654</v>
      </c>
      <c r="AL394" s="264">
        <v>43773.730555555558</v>
      </c>
      <c r="AM394" s="26" t="s">
        <v>481</v>
      </c>
      <c r="AN394" s="26" t="s">
        <v>63</v>
      </c>
      <c r="AO394" s="26"/>
      <c r="AP394" s="26"/>
      <c r="AQ394" s="26">
        <v>-1</v>
      </c>
      <c r="AR394" s="26">
        <v>90</v>
      </c>
      <c r="AS394" s="26" t="s">
        <v>168</v>
      </c>
      <c r="AT394" s="26" t="s">
        <v>71</v>
      </c>
      <c r="AU394" s="26" t="s">
        <v>63</v>
      </c>
      <c r="AV394" s="26" t="s">
        <v>63</v>
      </c>
      <c r="AW394" s="26" t="s">
        <v>63</v>
      </c>
      <c r="AX394" s="26" t="s">
        <v>63</v>
      </c>
      <c r="AY394" s="26">
        <v>44.022641</v>
      </c>
      <c r="AZ394" s="26">
        <v>-102.302183999999</v>
      </c>
      <c r="BA394" s="26" t="s">
        <v>166</v>
      </c>
      <c r="BB394" s="26" t="s">
        <v>609</v>
      </c>
      <c r="BC394" s="26" t="s">
        <v>167</v>
      </c>
      <c r="BD394" s="26" t="s">
        <v>154</v>
      </c>
      <c r="BE394" s="26"/>
      <c r="BF394" s="26" t="s">
        <v>99</v>
      </c>
      <c r="BG394" s="26" t="s">
        <v>167</v>
      </c>
      <c r="BH394" s="26" t="s">
        <v>99</v>
      </c>
      <c r="BI394" s="26">
        <v>1</v>
      </c>
      <c r="BJ394" s="26" t="s">
        <v>217</v>
      </c>
    </row>
    <row r="395" spans="36:62" x14ac:dyDescent="0.25">
      <c r="AJ395" s="26">
        <v>2502</v>
      </c>
      <c r="AK395" s="26">
        <v>1917309</v>
      </c>
      <c r="AL395" s="264">
        <v>43784.738888888889</v>
      </c>
      <c r="AM395" s="26" t="s">
        <v>481</v>
      </c>
      <c r="AN395" s="26" t="s">
        <v>63</v>
      </c>
      <c r="AO395" s="26"/>
      <c r="AP395" s="26"/>
      <c r="AQ395" s="26">
        <v>-1</v>
      </c>
      <c r="AR395" s="26">
        <v>90</v>
      </c>
      <c r="AS395" s="26" t="s">
        <v>168</v>
      </c>
      <c r="AT395" s="26" t="s">
        <v>71</v>
      </c>
      <c r="AU395" s="26" t="s">
        <v>63</v>
      </c>
      <c r="AV395" s="26" t="s">
        <v>63</v>
      </c>
      <c r="AW395" s="26" t="s">
        <v>63</v>
      </c>
      <c r="AX395" s="26" t="s">
        <v>63</v>
      </c>
      <c r="AY395" s="26">
        <v>44.065618000000001</v>
      </c>
      <c r="AZ395" s="26">
        <v>-102.449145999999</v>
      </c>
      <c r="BA395" s="26" t="s">
        <v>185</v>
      </c>
      <c r="BB395" s="26" t="s">
        <v>609</v>
      </c>
      <c r="BC395" s="26" t="s">
        <v>167</v>
      </c>
      <c r="BD395" s="26" t="s">
        <v>154</v>
      </c>
      <c r="BE395" s="26"/>
      <c r="BF395" s="26" t="s">
        <v>99</v>
      </c>
      <c r="BG395" s="26" t="s">
        <v>167</v>
      </c>
      <c r="BH395" s="26" t="s">
        <v>99</v>
      </c>
      <c r="BI395" s="26">
        <v>1</v>
      </c>
      <c r="BJ395" s="26" t="s">
        <v>217</v>
      </c>
    </row>
    <row r="396" spans="36:62" x14ac:dyDescent="0.25">
      <c r="AJ396" s="26">
        <v>2506</v>
      </c>
      <c r="AK396" s="26">
        <v>1917468</v>
      </c>
      <c r="AL396" s="264">
        <v>43790.31527777778</v>
      </c>
      <c r="AM396" s="26" t="s">
        <v>481</v>
      </c>
      <c r="AN396" s="26" t="s">
        <v>63</v>
      </c>
      <c r="AO396" s="26" t="s">
        <v>156</v>
      </c>
      <c r="AP396" s="26" t="s">
        <v>159</v>
      </c>
      <c r="AQ396" s="26">
        <v>0</v>
      </c>
      <c r="AR396" s="26">
        <v>90</v>
      </c>
      <c r="AS396" s="26" t="s">
        <v>849</v>
      </c>
      <c r="AT396" s="26" t="s">
        <v>71</v>
      </c>
      <c r="AU396" s="26" t="s">
        <v>69</v>
      </c>
      <c r="AV396" s="26" t="s">
        <v>63</v>
      </c>
      <c r="AW396" s="26" t="s">
        <v>63</v>
      </c>
      <c r="AX396" s="26" t="s">
        <v>63</v>
      </c>
      <c r="AY396" s="26">
        <v>44.108356999999899</v>
      </c>
      <c r="AZ396" s="26">
        <v>-103.129762999999</v>
      </c>
      <c r="BA396" s="26" t="s">
        <v>185</v>
      </c>
      <c r="BB396" s="26" t="s">
        <v>609</v>
      </c>
      <c r="BC396" s="26" t="s">
        <v>620</v>
      </c>
      <c r="BD396" s="26" t="s">
        <v>615</v>
      </c>
      <c r="BE396" s="26"/>
      <c r="BF396" s="26" t="s">
        <v>68</v>
      </c>
      <c r="BG396" s="26" t="s">
        <v>68</v>
      </c>
      <c r="BH396" s="26" t="s">
        <v>146</v>
      </c>
      <c r="BI396" s="26">
        <v>1</v>
      </c>
      <c r="BJ396" s="26" t="s">
        <v>217</v>
      </c>
    </row>
    <row r="397" spans="36:62" x14ac:dyDescent="0.25">
      <c r="AJ397" s="26">
        <v>2507</v>
      </c>
      <c r="AK397" s="26">
        <v>1917471</v>
      </c>
      <c r="AL397" s="264">
        <v>43779.635416666664</v>
      </c>
      <c r="AM397" s="26" t="s">
        <v>147</v>
      </c>
      <c r="AN397" s="26" t="s">
        <v>63</v>
      </c>
      <c r="AO397" s="26" t="s">
        <v>156</v>
      </c>
      <c r="AP397" s="26" t="s">
        <v>159</v>
      </c>
      <c r="AQ397" s="26">
        <v>0</v>
      </c>
      <c r="AR397" s="26">
        <v>90</v>
      </c>
      <c r="AS397" s="26" t="s">
        <v>851</v>
      </c>
      <c r="AT397" s="26" t="s">
        <v>613</v>
      </c>
      <c r="AU397" s="26" t="s">
        <v>63</v>
      </c>
      <c r="AV397" s="26" t="s">
        <v>63</v>
      </c>
      <c r="AW397" s="26" t="s">
        <v>63</v>
      </c>
      <c r="AX397" s="26" t="s">
        <v>63</v>
      </c>
      <c r="AY397" s="26">
        <v>43.872712</v>
      </c>
      <c r="AZ397" s="26">
        <v>-101.972617</v>
      </c>
      <c r="BA397" s="26" t="s">
        <v>502</v>
      </c>
      <c r="BB397" s="26" t="s">
        <v>611</v>
      </c>
      <c r="BC397" s="26" t="s">
        <v>678</v>
      </c>
      <c r="BD397" s="26" t="s">
        <v>681</v>
      </c>
      <c r="BE397" s="26" t="s">
        <v>850</v>
      </c>
      <c r="BF397" s="26" t="s">
        <v>68</v>
      </c>
      <c r="BG397" s="26" t="s">
        <v>771</v>
      </c>
      <c r="BH397" s="26" t="s">
        <v>728</v>
      </c>
      <c r="BI397" s="26">
        <v>1</v>
      </c>
      <c r="BJ397" s="26" t="s">
        <v>217</v>
      </c>
    </row>
    <row r="398" spans="36:62" x14ac:dyDescent="0.25">
      <c r="AJ398" s="26">
        <v>2508</v>
      </c>
      <c r="AK398" s="26">
        <v>1917481</v>
      </c>
      <c r="AL398" s="264">
        <v>43783.694444444445</v>
      </c>
      <c r="AM398" s="26" t="s">
        <v>481</v>
      </c>
      <c r="AN398" s="26" t="s">
        <v>63</v>
      </c>
      <c r="AO398" s="26"/>
      <c r="AP398" s="26"/>
      <c r="AQ398" s="26">
        <v>-1</v>
      </c>
      <c r="AR398" s="26">
        <v>90</v>
      </c>
      <c r="AS398" s="26" t="s">
        <v>168</v>
      </c>
      <c r="AT398" s="26" t="s">
        <v>71</v>
      </c>
      <c r="AU398" s="26" t="s">
        <v>63</v>
      </c>
      <c r="AV398" s="26" t="s">
        <v>63</v>
      </c>
      <c r="AW398" s="26" t="s">
        <v>63</v>
      </c>
      <c r="AX398" s="26" t="s">
        <v>63</v>
      </c>
      <c r="AY398" s="26">
        <v>44.103639999999899</v>
      </c>
      <c r="AZ398" s="26">
        <v>-102.724535</v>
      </c>
      <c r="BA398" s="26" t="s">
        <v>166</v>
      </c>
      <c r="BB398" s="26" t="s">
        <v>609</v>
      </c>
      <c r="BC398" s="26" t="s">
        <v>167</v>
      </c>
      <c r="BD398" s="26" t="s">
        <v>154</v>
      </c>
      <c r="BE398" s="26"/>
      <c r="BF398" s="26" t="s">
        <v>99</v>
      </c>
      <c r="BG398" s="26" t="s">
        <v>167</v>
      </c>
      <c r="BH398" s="26" t="s">
        <v>99</v>
      </c>
      <c r="BI398" s="26">
        <v>1</v>
      </c>
      <c r="BJ398" s="26" t="s">
        <v>217</v>
      </c>
    </row>
    <row r="399" spans="36:62" x14ac:dyDescent="0.25">
      <c r="AJ399" s="26">
        <v>2509</v>
      </c>
      <c r="AK399" s="26">
        <v>1917482</v>
      </c>
      <c r="AL399" s="264">
        <v>43789.234722222223</v>
      </c>
      <c r="AM399" s="26" t="s">
        <v>481</v>
      </c>
      <c r="AN399" s="26" t="s">
        <v>63</v>
      </c>
      <c r="AO399" s="26"/>
      <c r="AP399" s="26"/>
      <c r="AQ399" s="26">
        <v>-1</v>
      </c>
      <c r="AR399" s="26">
        <v>90</v>
      </c>
      <c r="AS399" s="26" t="s">
        <v>168</v>
      </c>
      <c r="AT399" s="26" t="s">
        <v>71</v>
      </c>
      <c r="AU399" s="26" t="s">
        <v>63</v>
      </c>
      <c r="AV399" s="26" t="s">
        <v>63</v>
      </c>
      <c r="AW399" s="26" t="s">
        <v>63</v>
      </c>
      <c r="AX399" s="26" t="s">
        <v>63</v>
      </c>
      <c r="AY399" s="26">
        <v>44.117556</v>
      </c>
      <c r="AZ399" s="26">
        <v>-103.098403</v>
      </c>
      <c r="BA399" s="26" t="s">
        <v>166</v>
      </c>
      <c r="BB399" s="26" t="s">
        <v>609</v>
      </c>
      <c r="BC399" s="26" t="s">
        <v>167</v>
      </c>
      <c r="BD399" s="26" t="s">
        <v>154</v>
      </c>
      <c r="BE399" s="26"/>
      <c r="BF399" s="26" t="s">
        <v>99</v>
      </c>
      <c r="BG399" s="26" t="s">
        <v>167</v>
      </c>
      <c r="BH399" s="26" t="s">
        <v>99</v>
      </c>
      <c r="BI399" s="26">
        <v>1</v>
      </c>
      <c r="BJ399" s="26" t="s">
        <v>217</v>
      </c>
    </row>
    <row r="400" spans="36:62" x14ac:dyDescent="0.25">
      <c r="AJ400" s="26">
        <v>2511</v>
      </c>
      <c r="AK400" s="26">
        <v>1917707</v>
      </c>
      <c r="AL400" s="264">
        <v>43793.877083333333</v>
      </c>
      <c r="AM400" s="26" t="s">
        <v>147</v>
      </c>
      <c r="AN400" s="26" t="s">
        <v>63</v>
      </c>
      <c r="AO400" s="26"/>
      <c r="AP400" s="26"/>
      <c r="AQ400" s="26">
        <v>-1</v>
      </c>
      <c r="AR400" s="26">
        <v>90</v>
      </c>
      <c r="AS400" s="26" t="s">
        <v>168</v>
      </c>
      <c r="AT400" s="26" t="s">
        <v>71</v>
      </c>
      <c r="AU400" s="26" t="s">
        <v>63</v>
      </c>
      <c r="AV400" s="26" t="s">
        <v>63</v>
      </c>
      <c r="AW400" s="26" t="s">
        <v>63</v>
      </c>
      <c r="AX400" s="26" t="s">
        <v>63</v>
      </c>
      <c r="AY400" s="26">
        <v>43.883892000000003</v>
      </c>
      <c r="AZ400" s="26">
        <v>-101.995283</v>
      </c>
      <c r="BA400" s="26" t="s">
        <v>158</v>
      </c>
      <c r="BB400" s="26" t="s">
        <v>609</v>
      </c>
      <c r="BC400" s="26" t="s">
        <v>167</v>
      </c>
      <c r="BD400" s="26" t="s">
        <v>154</v>
      </c>
      <c r="BE400" s="26"/>
      <c r="BF400" s="26" t="s">
        <v>99</v>
      </c>
      <c r="BG400" s="26" t="s">
        <v>167</v>
      </c>
      <c r="BH400" s="26" t="s">
        <v>99</v>
      </c>
      <c r="BI400" s="26">
        <v>1</v>
      </c>
      <c r="BJ400" s="26" t="s">
        <v>217</v>
      </c>
    </row>
    <row r="401" spans="36:62" x14ac:dyDescent="0.25">
      <c r="AJ401" s="26">
        <v>2513</v>
      </c>
      <c r="AK401" s="26">
        <v>1916925</v>
      </c>
      <c r="AL401" s="264">
        <v>43785.279166666667</v>
      </c>
      <c r="AM401" s="26" t="s">
        <v>481</v>
      </c>
      <c r="AN401" s="26" t="s">
        <v>63</v>
      </c>
      <c r="AO401" s="26"/>
      <c r="AP401" s="26"/>
      <c r="AQ401" s="26">
        <v>-1</v>
      </c>
      <c r="AR401" s="26">
        <v>90</v>
      </c>
      <c r="AS401" s="26" t="s">
        <v>168</v>
      </c>
      <c r="AT401" s="26" t="s">
        <v>74</v>
      </c>
      <c r="AU401" s="26" t="s">
        <v>63</v>
      </c>
      <c r="AV401" s="26" t="s">
        <v>63</v>
      </c>
      <c r="AW401" s="26" t="s">
        <v>63</v>
      </c>
      <c r="AX401" s="26" t="s">
        <v>63</v>
      </c>
      <c r="AY401" s="26">
        <v>43.896276999999898</v>
      </c>
      <c r="AZ401" s="26">
        <v>-102.023585999999</v>
      </c>
      <c r="BA401" s="26" t="s">
        <v>166</v>
      </c>
      <c r="BB401" s="26" t="s">
        <v>611</v>
      </c>
      <c r="BC401" s="26" t="s">
        <v>167</v>
      </c>
      <c r="BD401" s="26" t="s">
        <v>154</v>
      </c>
      <c r="BE401" s="26"/>
      <c r="BF401" s="26" t="s">
        <v>99</v>
      </c>
      <c r="BG401" s="26" t="s">
        <v>167</v>
      </c>
      <c r="BH401" s="26" t="s">
        <v>99</v>
      </c>
      <c r="BI401" s="26">
        <v>1</v>
      </c>
      <c r="BJ401" s="26" t="s">
        <v>217</v>
      </c>
    </row>
    <row r="402" spans="36:62" x14ac:dyDescent="0.25">
      <c r="AJ402" s="26">
        <v>2514</v>
      </c>
      <c r="AK402" s="26">
        <v>1916923</v>
      </c>
      <c r="AL402" s="264">
        <v>43784.720138888886</v>
      </c>
      <c r="AM402" s="26" t="s">
        <v>481</v>
      </c>
      <c r="AN402" s="26" t="s">
        <v>63</v>
      </c>
      <c r="AO402" s="26"/>
      <c r="AP402" s="26"/>
      <c r="AQ402" s="26">
        <v>-1</v>
      </c>
      <c r="AR402" s="26">
        <v>90</v>
      </c>
      <c r="AS402" s="26" t="s">
        <v>168</v>
      </c>
      <c r="AT402" s="26" t="s">
        <v>71</v>
      </c>
      <c r="AU402" s="26" t="s">
        <v>63</v>
      </c>
      <c r="AV402" s="26" t="s">
        <v>63</v>
      </c>
      <c r="AW402" s="26" t="s">
        <v>63</v>
      </c>
      <c r="AX402" s="26" t="s">
        <v>63</v>
      </c>
      <c r="AY402" s="26">
        <v>44.101084</v>
      </c>
      <c r="AZ402" s="26">
        <v>-102.514608999999</v>
      </c>
      <c r="BA402" s="26" t="s">
        <v>185</v>
      </c>
      <c r="BB402" s="26" t="s">
        <v>611</v>
      </c>
      <c r="BC402" s="26" t="s">
        <v>167</v>
      </c>
      <c r="BD402" s="26" t="s">
        <v>154</v>
      </c>
      <c r="BE402" s="26"/>
      <c r="BF402" s="26" t="s">
        <v>99</v>
      </c>
      <c r="BG402" s="26" t="s">
        <v>167</v>
      </c>
      <c r="BH402" s="26" t="s">
        <v>99</v>
      </c>
      <c r="BI402" s="26">
        <v>1</v>
      </c>
      <c r="BJ402" s="26" t="s">
        <v>217</v>
      </c>
    </row>
    <row r="403" spans="36:62" x14ac:dyDescent="0.25">
      <c r="AJ403" s="26">
        <v>2515</v>
      </c>
      <c r="AK403" s="26">
        <v>1917129</v>
      </c>
      <c r="AL403" s="264">
        <v>43784.875</v>
      </c>
      <c r="AM403" s="26" t="s">
        <v>481</v>
      </c>
      <c r="AN403" s="26" t="s">
        <v>63</v>
      </c>
      <c r="AO403" s="26"/>
      <c r="AP403" s="26"/>
      <c r="AQ403" s="26">
        <v>-1</v>
      </c>
      <c r="AR403" s="26">
        <v>90</v>
      </c>
      <c r="AS403" s="26" t="s">
        <v>168</v>
      </c>
      <c r="AT403" s="26" t="s">
        <v>71</v>
      </c>
      <c r="AU403" s="26" t="s">
        <v>63</v>
      </c>
      <c r="AV403" s="26" t="s">
        <v>63</v>
      </c>
      <c r="AW403" s="26" t="s">
        <v>63</v>
      </c>
      <c r="AX403" s="26" t="s">
        <v>63</v>
      </c>
      <c r="AY403" s="26">
        <v>44.068807999999898</v>
      </c>
      <c r="AZ403" s="26">
        <v>-102.41970000000001</v>
      </c>
      <c r="BA403" s="26" t="s">
        <v>485</v>
      </c>
      <c r="BB403" s="26" t="s">
        <v>611</v>
      </c>
      <c r="BC403" s="26" t="s">
        <v>167</v>
      </c>
      <c r="BD403" s="26" t="s">
        <v>154</v>
      </c>
      <c r="BE403" s="26"/>
      <c r="BF403" s="26" t="s">
        <v>99</v>
      </c>
      <c r="BG403" s="26" t="s">
        <v>167</v>
      </c>
      <c r="BH403" s="26" t="s">
        <v>99</v>
      </c>
      <c r="BI403" s="26">
        <v>1</v>
      </c>
      <c r="BJ403" s="26" t="s">
        <v>217</v>
      </c>
    </row>
    <row r="404" spans="36:62" x14ac:dyDescent="0.25">
      <c r="AJ404" s="26">
        <v>2517</v>
      </c>
      <c r="AK404" s="26">
        <v>1917134</v>
      </c>
      <c r="AL404" s="264">
        <v>43787.703472222223</v>
      </c>
      <c r="AM404" s="26" t="s">
        <v>481</v>
      </c>
      <c r="AN404" s="26" t="s">
        <v>63</v>
      </c>
      <c r="AO404" s="26"/>
      <c r="AP404" s="26"/>
      <c r="AQ404" s="26">
        <v>-1</v>
      </c>
      <c r="AR404" s="26">
        <v>90</v>
      </c>
      <c r="AS404" s="26" t="s">
        <v>168</v>
      </c>
      <c r="AT404" s="26" t="s">
        <v>71</v>
      </c>
      <c r="AU404" s="26" t="s">
        <v>63</v>
      </c>
      <c r="AV404" s="26" t="s">
        <v>63</v>
      </c>
      <c r="AW404" s="26" t="s">
        <v>63</v>
      </c>
      <c r="AX404" s="26" t="s">
        <v>63</v>
      </c>
      <c r="AY404" s="26">
        <v>44.032259000000003</v>
      </c>
      <c r="AZ404" s="26">
        <v>-102.337389</v>
      </c>
      <c r="BA404" s="26" t="s">
        <v>166</v>
      </c>
      <c r="BB404" s="26" t="s">
        <v>609</v>
      </c>
      <c r="BC404" s="26" t="s">
        <v>167</v>
      </c>
      <c r="BD404" s="26" t="s">
        <v>154</v>
      </c>
      <c r="BE404" s="26"/>
      <c r="BF404" s="26" t="s">
        <v>99</v>
      </c>
      <c r="BG404" s="26" t="s">
        <v>167</v>
      </c>
      <c r="BH404" s="26" t="s">
        <v>99</v>
      </c>
      <c r="BI404" s="26">
        <v>1</v>
      </c>
      <c r="BJ404" s="26" t="s">
        <v>217</v>
      </c>
    </row>
    <row r="405" spans="36:62" x14ac:dyDescent="0.25">
      <c r="AJ405" s="26">
        <v>2518</v>
      </c>
      <c r="AK405" s="26">
        <v>1917399</v>
      </c>
      <c r="AL405" s="264">
        <v>43772.756249999999</v>
      </c>
      <c r="AM405" s="26" t="s">
        <v>147</v>
      </c>
      <c r="AN405" s="26" t="s">
        <v>63</v>
      </c>
      <c r="AO405" s="26" t="s">
        <v>156</v>
      </c>
      <c r="AP405" s="26" t="s">
        <v>159</v>
      </c>
      <c r="AQ405" s="26">
        <v>0</v>
      </c>
      <c r="AR405" s="26">
        <v>90</v>
      </c>
      <c r="AS405" s="26" t="s">
        <v>634</v>
      </c>
      <c r="AT405" s="26" t="s">
        <v>71</v>
      </c>
      <c r="AU405" s="26" t="s">
        <v>63</v>
      </c>
      <c r="AV405" s="26" t="s">
        <v>63</v>
      </c>
      <c r="AW405" s="26" t="s">
        <v>63</v>
      </c>
      <c r="AX405" s="26" t="s">
        <v>63</v>
      </c>
      <c r="AY405" s="26">
        <v>43.835904999999897</v>
      </c>
      <c r="AZ405" s="26">
        <v>-101.882987999999</v>
      </c>
      <c r="BA405" s="26" t="s">
        <v>185</v>
      </c>
      <c r="BB405" s="26" t="s">
        <v>609</v>
      </c>
      <c r="BC405" s="26" t="s">
        <v>68</v>
      </c>
      <c r="BD405" s="26" t="s">
        <v>154</v>
      </c>
      <c r="BE405" s="26"/>
      <c r="BF405" s="26" t="s">
        <v>68</v>
      </c>
      <c r="BG405" s="26" t="s">
        <v>68</v>
      </c>
      <c r="BH405" s="26" t="s">
        <v>146</v>
      </c>
      <c r="BI405" s="26">
        <v>1</v>
      </c>
      <c r="BJ405" s="26" t="s">
        <v>217</v>
      </c>
    </row>
    <row r="406" spans="36:62" x14ac:dyDescent="0.25">
      <c r="AJ406" s="26">
        <v>2519</v>
      </c>
      <c r="AK406" s="26">
        <v>1917395</v>
      </c>
      <c r="AL406" s="264">
        <v>43724.616666666669</v>
      </c>
      <c r="AM406" s="26" t="s">
        <v>147</v>
      </c>
      <c r="AN406" s="26" t="s">
        <v>63</v>
      </c>
      <c r="AO406" s="26" t="s">
        <v>156</v>
      </c>
      <c r="AP406" s="26" t="s">
        <v>159</v>
      </c>
      <c r="AQ406" s="26">
        <v>0</v>
      </c>
      <c r="AR406" s="26">
        <v>73</v>
      </c>
      <c r="AS406" s="26" t="s">
        <v>186</v>
      </c>
      <c r="AT406" s="26" t="s">
        <v>71</v>
      </c>
      <c r="AU406" s="26" t="s">
        <v>63</v>
      </c>
      <c r="AV406" s="26" t="s">
        <v>63</v>
      </c>
      <c r="AW406" s="26" t="s">
        <v>63</v>
      </c>
      <c r="AX406" s="26" t="s">
        <v>63</v>
      </c>
      <c r="AY406" s="26">
        <v>43.761231000000002</v>
      </c>
      <c r="AZ406" s="26">
        <v>-101.526983</v>
      </c>
      <c r="BA406" s="26" t="s">
        <v>166</v>
      </c>
      <c r="BB406" s="26" t="s">
        <v>165</v>
      </c>
      <c r="BC406" s="26" t="s">
        <v>162</v>
      </c>
      <c r="BD406" s="26" t="s">
        <v>68</v>
      </c>
      <c r="BE406" s="26"/>
      <c r="BF406" s="26" t="s">
        <v>68</v>
      </c>
      <c r="BG406" s="26" t="s">
        <v>68</v>
      </c>
      <c r="BH406" s="26" t="s">
        <v>146</v>
      </c>
      <c r="BI406" s="26">
        <v>1</v>
      </c>
      <c r="BJ406" s="26" t="s">
        <v>217</v>
      </c>
    </row>
    <row r="407" spans="36:62" x14ac:dyDescent="0.25">
      <c r="AJ407" s="26">
        <v>2520</v>
      </c>
      <c r="AK407" s="26">
        <v>1917994</v>
      </c>
      <c r="AL407" s="264">
        <v>43789.145833333336</v>
      </c>
      <c r="AM407" s="26" t="s">
        <v>481</v>
      </c>
      <c r="AN407" s="26" t="s">
        <v>63</v>
      </c>
      <c r="AO407" s="26"/>
      <c r="AP407" s="26"/>
      <c r="AQ407" s="26">
        <v>-1</v>
      </c>
      <c r="AR407" s="26">
        <v>90</v>
      </c>
      <c r="AS407" s="26" t="s">
        <v>168</v>
      </c>
      <c r="AT407" s="26" t="s">
        <v>71</v>
      </c>
      <c r="AU407" s="26" t="s">
        <v>63</v>
      </c>
      <c r="AV407" s="26" t="s">
        <v>63</v>
      </c>
      <c r="AW407" s="26" t="s">
        <v>63</v>
      </c>
      <c r="AX407" s="26" t="s">
        <v>63</v>
      </c>
      <c r="AY407" s="26">
        <v>43.950136000000001</v>
      </c>
      <c r="AZ407" s="26">
        <v>-102.166162999999</v>
      </c>
      <c r="BA407" s="26" t="s">
        <v>158</v>
      </c>
      <c r="BB407" s="26" t="s">
        <v>611</v>
      </c>
      <c r="BC407" s="26" t="s">
        <v>167</v>
      </c>
      <c r="BD407" s="26" t="s">
        <v>154</v>
      </c>
      <c r="BE407" s="26"/>
      <c r="BF407" s="26" t="s">
        <v>99</v>
      </c>
      <c r="BG407" s="26" t="s">
        <v>167</v>
      </c>
      <c r="BH407" s="26" t="s">
        <v>99</v>
      </c>
      <c r="BI407" s="26">
        <v>1</v>
      </c>
      <c r="BJ407" s="26" t="s">
        <v>217</v>
      </c>
    </row>
    <row r="408" spans="36:62" x14ac:dyDescent="0.25">
      <c r="AJ408" s="26">
        <v>2521</v>
      </c>
      <c r="AK408" s="26">
        <v>1917642</v>
      </c>
      <c r="AL408" s="264">
        <v>43788.333333333336</v>
      </c>
      <c r="AM408" s="26" t="s">
        <v>487</v>
      </c>
      <c r="AN408" s="26" t="s">
        <v>63</v>
      </c>
      <c r="AO408" s="26"/>
      <c r="AP408" s="26"/>
      <c r="AQ408" s="26">
        <v>-1</v>
      </c>
      <c r="AR408" s="26">
        <v>18</v>
      </c>
      <c r="AS408" s="26" t="s">
        <v>168</v>
      </c>
      <c r="AT408" s="26" t="s">
        <v>71</v>
      </c>
      <c r="AU408" s="26" t="s">
        <v>63</v>
      </c>
      <c r="AV408" s="26" t="s">
        <v>63</v>
      </c>
      <c r="AW408" s="26" t="s">
        <v>63</v>
      </c>
      <c r="AX408" s="26" t="s">
        <v>63</v>
      </c>
      <c r="AY408" s="26">
        <v>43.215240000000001</v>
      </c>
      <c r="AZ408" s="26">
        <v>-101.532133</v>
      </c>
      <c r="BA408" s="26" t="s">
        <v>507</v>
      </c>
      <c r="BB408" s="26" t="s">
        <v>611</v>
      </c>
      <c r="BC408" s="26" t="s">
        <v>167</v>
      </c>
      <c r="BD408" s="26" t="s">
        <v>154</v>
      </c>
      <c r="BE408" s="26"/>
      <c r="BF408" s="26" t="s">
        <v>99</v>
      </c>
      <c r="BG408" s="26" t="s">
        <v>167</v>
      </c>
      <c r="BH408" s="26" t="s">
        <v>99</v>
      </c>
      <c r="BI408" s="26">
        <v>1</v>
      </c>
      <c r="BJ408" s="26" t="s">
        <v>217</v>
      </c>
    </row>
    <row r="409" spans="36:62" x14ac:dyDescent="0.25">
      <c r="AJ409" s="26">
        <v>2524</v>
      </c>
      <c r="AK409" s="26">
        <v>1918135</v>
      </c>
      <c r="AL409" s="264">
        <v>43798.347222222219</v>
      </c>
      <c r="AM409" s="26" t="s">
        <v>481</v>
      </c>
      <c r="AN409" s="26" t="s">
        <v>63</v>
      </c>
      <c r="AO409" s="26" t="s">
        <v>156</v>
      </c>
      <c r="AP409" s="26" t="s">
        <v>159</v>
      </c>
      <c r="AQ409" s="26">
        <v>0</v>
      </c>
      <c r="AR409" s="26">
        <v>90</v>
      </c>
      <c r="AS409" s="26" t="s">
        <v>852</v>
      </c>
      <c r="AT409" s="26" t="s">
        <v>663</v>
      </c>
      <c r="AU409" s="26" t="s">
        <v>63</v>
      </c>
      <c r="AV409" s="26" t="s">
        <v>63</v>
      </c>
      <c r="AW409" s="26" t="s">
        <v>63</v>
      </c>
      <c r="AX409" s="26" t="s">
        <v>63</v>
      </c>
      <c r="AY409" s="26">
        <v>44.117055000000001</v>
      </c>
      <c r="AZ409" s="26">
        <v>-103.113264</v>
      </c>
      <c r="BA409" s="26" t="s">
        <v>485</v>
      </c>
      <c r="BB409" s="26" t="s">
        <v>609</v>
      </c>
      <c r="BC409" s="26" t="s">
        <v>614</v>
      </c>
      <c r="BD409" s="26" t="s">
        <v>615</v>
      </c>
      <c r="BE409" s="26"/>
      <c r="BF409" s="26" t="s">
        <v>68</v>
      </c>
      <c r="BG409" s="26" t="s">
        <v>68</v>
      </c>
      <c r="BH409" s="26" t="s">
        <v>146</v>
      </c>
      <c r="BI409" s="26">
        <v>1</v>
      </c>
      <c r="BJ409" s="26" t="s">
        <v>21</v>
      </c>
    </row>
    <row r="410" spans="36:62" x14ac:dyDescent="0.25">
      <c r="AJ410" s="26">
        <v>2525</v>
      </c>
      <c r="AK410" s="26">
        <v>1918139</v>
      </c>
      <c r="AL410" s="264">
        <v>43787.663888888892</v>
      </c>
      <c r="AM410" s="26" t="s">
        <v>481</v>
      </c>
      <c r="AN410" s="26" t="s">
        <v>63</v>
      </c>
      <c r="AO410" s="26"/>
      <c r="AP410" s="26"/>
      <c r="AQ410" s="26">
        <v>-1</v>
      </c>
      <c r="AR410" s="26">
        <v>90</v>
      </c>
      <c r="AS410" s="26" t="s">
        <v>168</v>
      </c>
      <c r="AT410" s="26" t="s">
        <v>71</v>
      </c>
      <c r="AU410" s="26" t="s">
        <v>63</v>
      </c>
      <c r="AV410" s="26" t="s">
        <v>63</v>
      </c>
      <c r="AW410" s="26" t="s">
        <v>63</v>
      </c>
      <c r="AX410" s="26" t="s">
        <v>63</v>
      </c>
      <c r="AY410" s="26">
        <v>44.103440999999897</v>
      </c>
      <c r="AZ410" s="26">
        <v>-102.776196999999</v>
      </c>
      <c r="BA410" s="26" t="s">
        <v>158</v>
      </c>
      <c r="BB410" s="26" t="s">
        <v>611</v>
      </c>
      <c r="BC410" s="26" t="s">
        <v>167</v>
      </c>
      <c r="BD410" s="26" t="s">
        <v>154</v>
      </c>
      <c r="BE410" s="26"/>
      <c r="BF410" s="26" t="s">
        <v>99</v>
      </c>
      <c r="BG410" s="26" t="s">
        <v>167</v>
      </c>
      <c r="BH410" s="26" t="s">
        <v>99</v>
      </c>
      <c r="BI410" s="26">
        <v>1</v>
      </c>
      <c r="BJ410" s="26" t="s">
        <v>217</v>
      </c>
    </row>
    <row r="411" spans="36:62" x14ac:dyDescent="0.25">
      <c r="AJ411" s="26">
        <v>2527</v>
      </c>
      <c r="AK411" s="26">
        <v>1918156</v>
      </c>
      <c r="AL411" s="264">
        <v>43795.834027777775</v>
      </c>
      <c r="AM411" s="26" t="s">
        <v>481</v>
      </c>
      <c r="AN411" s="26" t="s">
        <v>63</v>
      </c>
      <c r="AO411" s="26"/>
      <c r="AP411" s="26"/>
      <c r="AQ411" s="26">
        <v>-1</v>
      </c>
      <c r="AR411" s="26">
        <v>90</v>
      </c>
      <c r="AS411" s="26" t="s">
        <v>168</v>
      </c>
      <c r="AT411" s="26" t="s">
        <v>71</v>
      </c>
      <c r="AU411" s="26" t="s">
        <v>63</v>
      </c>
      <c r="AV411" s="26" t="s">
        <v>63</v>
      </c>
      <c r="AW411" s="26" t="s">
        <v>63</v>
      </c>
      <c r="AX411" s="26" t="s">
        <v>63</v>
      </c>
      <c r="AY411" s="26">
        <v>44.106098000000003</v>
      </c>
      <c r="AZ411" s="26">
        <v>-102.633532</v>
      </c>
      <c r="BA411" s="26" t="s">
        <v>185</v>
      </c>
      <c r="BB411" s="26" t="s">
        <v>611</v>
      </c>
      <c r="BC411" s="26" t="s">
        <v>167</v>
      </c>
      <c r="BD411" s="26" t="s">
        <v>154</v>
      </c>
      <c r="BE411" s="26"/>
      <c r="BF411" s="26" t="s">
        <v>99</v>
      </c>
      <c r="BG411" s="26" t="s">
        <v>167</v>
      </c>
      <c r="BH411" s="26" t="s">
        <v>99</v>
      </c>
      <c r="BI411" s="26">
        <v>1</v>
      </c>
      <c r="BJ411" s="26" t="s">
        <v>217</v>
      </c>
    </row>
    <row r="412" spans="36:62" x14ac:dyDescent="0.25">
      <c r="AJ412" s="26">
        <v>2532</v>
      </c>
      <c r="AK412" s="26">
        <v>1918169</v>
      </c>
      <c r="AL412" s="264">
        <v>43787.92291666667</v>
      </c>
      <c r="AM412" s="26" t="s">
        <v>481</v>
      </c>
      <c r="AN412" s="26" t="s">
        <v>63</v>
      </c>
      <c r="AO412" s="26"/>
      <c r="AP412" s="26"/>
      <c r="AQ412" s="26">
        <v>-1</v>
      </c>
      <c r="AR412" s="26">
        <v>90</v>
      </c>
      <c r="AS412" s="26" t="s">
        <v>168</v>
      </c>
      <c r="AT412" s="26" t="s">
        <v>71</v>
      </c>
      <c r="AU412" s="26" t="s">
        <v>63</v>
      </c>
      <c r="AV412" s="26" t="s">
        <v>63</v>
      </c>
      <c r="AW412" s="26" t="s">
        <v>63</v>
      </c>
      <c r="AX412" s="26" t="s">
        <v>63</v>
      </c>
      <c r="AY412" s="26">
        <v>44.116501</v>
      </c>
      <c r="AZ412" s="26">
        <v>-103.114228999999</v>
      </c>
      <c r="BA412" s="26" t="s">
        <v>491</v>
      </c>
      <c r="BB412" s="26" t="s">
        <v>611</v>
      </c>
      <c r="BC412" s="26" t="s">
        <v>167</v>
      </c>
      <c r="BD412" s="26" t="s">
        <v>154</v>
      </c>
      <c r="BE412" s="26"/>
      <c r="BF412" s="26" t="s">
        <v>99</v>
      </c>
      <c r="BG412" s="26" t="s">
        <v>167</v>
      </c>
      <c r="BH412" s="26" t="s">
        <v>99</v>
      </c>
      <c r="BI412" s="26">
        <v>1</v>
      </c>
      <c r="BJ412" s="26" t="s">
        <v>217</v>
      </c>
    </row>
    <row r="413" spans="36:62" x14ac:dyDescent="0.25">
      <c r="AJ413" s="26">
        <v>2533</v>
      </c>
      <c r="AK413" s="26">
        <v>1917747</v>
      </c>
      <c r="AL413" s="264">
        <v>43791.854166666664</v>
      </c>
      <c r="AM413" s="26" t="s">
        <v>481</v>
      </c>
      <c r="AN413" s="26" t="s">
        <v>63</v>
      </c>
      <c r="AO413" s="26"/>
      <c r="AP413" s="26"/>
      <c r="AQ413" s="26">
        <v>-1</v>
      </c>
      <c r="AR413" s="26">
        <v>90</v>
      </c>
      <c r="AS413" s="26" t="s">
        <v>168</v>
      </c>
      <c r="AT413" s="26" t="s">
        <v>71</v>
      </c>
      <c r="AU413" s="26" t="s">
        <v>63</v>
      </c>
      <c r="AV413" s="26" t="s">
        <v>63</v>
      </c>
      <c r="AW413" s="26" t="s">
        <v>63</v>
      </c>
      <c r="AX413" s="26" t="s">
        <v>63</v>
      </c>
      <c r="AY413" s="26">
        <v>43.992317</v>
      </c>
      <c r="AZ413" s="26">
        <v>-102.255433999999</v>
      </c>
      <c r="BA413" s="26" t="s">
        <v>166</v>
      </c>
      <c r="BB413" s="26" t="s">
        <v>609</v>
      </c>
      <c r="BC413" s="26" t="s">
        <v>167</v>
      </c>
      <c r="BD413" s="26" t="s">
        <v>154</v>
      </c>
      <c r="BE413" s="26"/>
      <c r="BF413" s="26" t="s">
        <v>99</v>
      </c>
      <c r="BG413" s="26" t="s">
        <v>167</v>
      </c>
      <c r="BH413" s="26" t="s">
        <v>99</v>
      </c>
      <c r="BI413" s="26">
        <v>1</v>
      </c>
      <c r="BJ413" s="26" t="s">
        <v>217</v>
      </c>
    </row>
    <row r="414" spans="36:62" x14ac:dyDescent="0.25">
      <c r="AJ414" s="26">
        <v>2534</v>
      </c>
      <c r="AK414" s="26">
        <v>1917843</v>
      </c>
      <c r="AL414" s="264">
        <v>43794.774305555555</v>
      </c>
      <c r="AM414" s="26" t="s">
        <v>481</v>
      </c>
      <c r="AN414" s="26" t="s">
        <v>63</v>
      </c>
      <c r="AO414" s="26"/>
      <c r="AP414" s="26"/>
      <c r="AQ414" s="26">
        <v>-1</v>
      </c>
      <c r="AR414" s="26">
        <v>90</v>
      </c>
      <c r="AS414" s="26" t="s">
        <v>168</v>
      </c>
      <c r="AT414" s="26" t="s">
        <v>74</v>
      </c>
      <c r="AU414" s="26" t="s">
        <v>63</v>
      </c>
      <c r="AV414" s="26" t="s">
        <v>63</v>
      </c>
      <c r="AW414" s="26" t="s">
        <v>63</v>
      </c>
      <c r="AX414" s="26" t="s">
        <v>63</v>
      </c>
      <c r="AY414" s="26">
        <v>43.992629000000001</v>
      </c>
      <c r="AZ414" s="26">
        <v>-102.256390999999</v>
      </c>
      <c r="BA414" s="26" t="s">
        <v>166</v>
      </c>
      <c r="BB414" s="26" t="s">
        <v>611</v>
      </c>
      <c r="BC414" s="26" t="s">
        <v>167</v>
      </c>
      <c r="BD414" s="26" t="s">
        <v>154</v>
      </c>
      <c r="BE414" s="26"/>
      <c r="BF414" s="26" t="s">
        <v>99</v>
      </c>
      <c r="BG414" s="26" t="s">
        <v>167</v>
      </c>
      <c r="BH414" s="26" t="s">
        <v>99</v>
      </c>
      <c r="BI414" s="26">
        <v>1</v>
      </c>
      <c r="BJ414" s="26" t="s">
        <v>217</v>
      </c>
    </row>
    <row r="415" spans="36:62" x14ac:dyDescent="0.25">
      <c r="AJ415" s="26">
        <v>2536</v>
      </c>
      <c r="AK415" s="26">
        <v>1918059</v>
      </c>
      <c r="AL415" s="264">
        <v>43798.350694444445</v>
      </c>
      <c r="AM415" s="26" t="s">
        <v>481</v>
      </c>
      <c r="AN415" s="26" t="s">
        <v>63</v>
      </c>
      <c r="AO415" s="26" t="s">
        <v>156</v>
      </c>
      <c r="AP415" s="26" t="s">
        <v>159</v>
      </c>
      <c r="AQ415" s="26">
        <v>0</v>
      </c>
      <c r="AR415" s="26">
        <v>90</v>
      </c>
      <c r="AS415" s="26" t="s">
        <v>638</v>
      </c>
      <c r="AT415" s="26" t="s">
        <v>74</v>
      </c>
      <c r="AU415" s="26" t="s">
        <v>63</v>
      </c>
      <c r="AV415" s="26" t="s">
        <v>63</v>
      </c>
      <c r="AW415" s="26" t="s">
        <v>63</v>
      </c>
      <c r="AX415" s="26" t="s">
        <v>63</v>
      </c>
      <c r="AY415" s="26">
        <v>43.986449</v>
      </c>
      <c r="AZ415" s="26">
        <v>-102.241032</v>
      </c>
      <c r="BA415" s="26" t="s">
        <v>485</v>
      </c>
      <c r="BB415" s="26" t="s">
        <v>609</v>
      </c>
      <c r="BC415" s="26" t="s">
        <v>614</v>
      </c>
      <c r="BD415" s="26" t="s">
        <v>615</v>
      </c>
      <c r="BE415" s="26"/>
      <c r="BF415" s="26" t="s">
        <v>68</v>
      </c>
      <c r="BG415" s="26" t="s">
        <v>68</v>
      </c>
      <c r="BH415" s="26" t="s">
        <v>146</v>
      </c>
      <c r="BI415" s="26">
        <v>1</v>
      </c>
      <c r="BJ415" s="26" t="s">
        <v>217</v>
      </c>
    </row>
    <row r="416" spans="36:62" x14ac:dyDescent="0.25">
      <c r="AJ416" s="26">
        <v>2538</v>
      </c>
      <c r="AK416" s="26">
        <v>1918063</v>
      </c>
      <c r="AL416" s="264">
        <v>43798.791666666664</v>
      </c>
      <c r="AM416" s="26" t="s">
        <v>481</v>
      </c>
      <c r="AN416" s="26" t="s">
        <v>63</v>
      </c>
      <c r="AO416" s="26" t="s">
        <v>156</v>
      </c>
      <c r="AP416" s="26" t="s">
        <v>159</v>
      </c>
      <c r="AQ416" s="26">
        <v>0</v>
      </c>
      <c r="AR416" s="26">
        <v>90</v>
      </c>
      <c r="AS416" s="26" t="s">
        <v>853</v>
      </c>
      <c r="AT416" s="26" t="s">
        <v>854</v>
      </c>
      <c r="AU416" s="26" t="s">
        <v>63</v>
      </c>
      <c r="AV416" s="26" t="s">
        <v>63</v>
      </c>
      <c r="AW416" s="26" t="s">
        <v>63</v>
      </c>
      <c r="AX416" s="26" t="s">
        <v>63</v>
      </c>
      <c r="AY416" s="26">
        <v>43.959964999999897</v>
      </c>
      <c r="AZ416" s="26">
        <v>-102.175771999999</v>
      </c>
      <c r="BA416" s="26" t="s">
        <v>208</v>
      </c>
      <c r="BB416" s="26" t="s">
        <v>609</v>
      </c>
      <c r="BC416" s="26" t="s">
        <v>633</v>
      </c>
      <c r="BD416" s="26" t="s">
        <v>615</v>
      </c>
      <c r="BE416" s="26"/>
      <c r="BF416" s="26" t="s">
        <v>68</v>
      </c>
      <c r="BG416" s="26" t="s">
        <v>209</v>
      </c>
      <c r="BH416" s="26" t="s">
        <v>146</v>
      </c>
      <c r="BI416" s="26">
        <v>1</v>
      </c>
      <c r="BJ416" s="26" t="s">
        <v>217</v>
      </c>
    </row>
    <row r="417" spans="36:62" x14ac:dyDescent="0.25">
      <c r="AJ417" s="26">
        <v>2541</v>
      </c>
      <c r="AK417" s="26">
        <v>1918564</v>
      </c>
      <c r="AL417" s="264">
        <v>43795.704861111109</v>
      </c>
      <c r="AM417" s="26" t="s">
        <v>147</v>
      </c>
      <c r="AN417" s="26" t="s">
        <v>63</v>
      </c>
      <c r="AO417" s="26" t="s">
        <v>156</v>
      </c>
      <c r="AP417" s="26" t="s">
        <v>159</v>
      </c>
      <c r="AQ417" s="26">
        <v>0</v>
      </c>
      <c r="AR417" s="26">
        <v>90</v>
      </c>
      <c r="AS417" s="26" t="s">
        <v>855</v>
      </c>
      <c r="AT417" s="26" t="s">
        <v>613</v>
      </c>
      <c r="AU417" s="26" t="s">
        <v>63</v>
      </c>
      <c r="AV417" s="26" t="s">
        <v>63</v>
      </c>
      <c r="AW417" s="26" t="s">
        <v>63</v>
      </c>
      <c r="AX417" s="26" t="s">
        <v>63</v>
      </c>
      <c r="AY417" s="26">
        <v>43.835985999999899</v>
      </c>
      <c r="AZ417" s="26">
        <v>-101.600588999999</v>
      </c>
      <c r="BA417" s="26" t="s">
        <v>498</v>
      </c>
      <c r="BB417" s="26" t="s">
        <v>611</v>
      </c>
      <c r="BC417" s="26" t="s">
        <v>614</v>
      </c>
      <c r="BD417" s="26" t="s">
        <v>615</v>
      </c>
      <c r="BE417" s="26"/>
      <c r="BF417" s="26" t="s">
        <v>68</v>
      </c>
      <c r="BG417" s="26" t="s">
        <v>68</v>
      </c>
      <c r="BH417" s="26" t="s">
        <v>160</v>
      </c>
      <c r="BI417" s="26">
        <v>1</v>
      </c>
      <c r="BJ417" s="26" t="s">
        <v>217</v>
      </c>
    </row>
    <row r="418" spans="36:62" x14ac:dyDescent="0.25">
      <c r="AJ418" s="26">
        <v>2542</v>
      </c>
      <c r="AK418" s="26">
        <v>1918565</v>
      </c>
      <c r="AL418" s="264">
        <v>43798.760416666664</v>
      </c>
      <c r="AM418" s="26" t="s">
        <v>481</v>
      </c>
      <c r="AN418" s="26" t="s">
        <v>63</v>
      </c>
      <c r="AO418" s="26" t="s">
        <v>156</v>
      </c>
      <c r="AP418" s="26" t="s">
        <v>159</v>
      </c>
      <c r="AQ418" s="26">
        <v>0</v>
      </c>
      <c r="AR418" s="26">
        <v>90</v>
      </c>
      <c r="AS418" s="26" t="s">
        <v>853</v>
      </c>
      <c r="AT418" s="26" t="s">
        <v>663</v>
      </c>
      <c r="AU418" s="26" t="s">
        <v>63</v>
      </c>
      <c r="AV418" s="26" t="s">
        <v>63</v>
      </c>
      <c r="AW418" s="26" t="s">
        <v>63</v>
      </c>
      <c r="AX418" s="26" t="s">
        <v>63</v>
      </c>
      <c r="AY418" s="26">
        <v>43.957897000000003</v>
      </c>
      <c r="AZ418" s="26">
        <v>-102.173570999999</v>
      </c>
      <c r="BA418" s="26" t="s">
        <v>208</v>
      </c>
      <c r="BB418" s="26" t="s">
        <v>609</v>
      </c>
      <c r="BC418" s="26" t="s">
        <v>614</v>
      </c>
      <c r="BD418" s="26" t="s">
        <v>615</v>
      </c>
      <c r="BE418" s="26"/>
      <c r="BF418" s="26" t="s">
        <v>68</v>
      </c>
      <c r="BG418" s="26" t="s">
        <v>68</v>
      </c>
      <c r="BH418" s="26" t="s">
        <v>160</v>
      </c>
      <c r="BI418" s="26">
        <v>1</v>
      </c>
      <c r="BJ418" s="26" t="s">
        <v>217</v>
      </c>
    </row>
    <row r="419" spans="36:62" x14ac:dyDescent="0.25">
      <c r="AJ419" s="26">
        <v>2543</v>
      </c>
      <c r="AK419" s="26">
        <v>1918607</v>
      </c>
      <c r="AL419" s="264">
        <v>43798.324999999997</v>
      </c>
      <c r="AM419" s="26" t="s">
        <v>481</v>
      </c>
      <c r="AN419" s="26" t="s">
        <v>63</v>
      </c>
      <c r="AO419" s="26" t="s">
        <v>156</v>
      </c>
      <c r="AP419" s="26" t="s">
        <v>159</v>
      </c>
      <c r="AQ419" s="26">
        <v>0</v>
      </c>
      <c r="AR419" s="26">
        <v>90</v>
      </c>
      <c r="AS419" s="26" t="s">
        <v>739</v>
      </c>
      <c r="AT419" s="26" t="s">
        <v>663</v>
      </c>
      <c r="AU419" s="26" t="s">
        <v>63</v>
      </c>
      <c r="AV419" s="26" t="s">
        <v>63</v>
      </c>
      <c r="AW419" s="26" t="s">
        <v>63</v>
      </c>
      <c r="AX419" s="26" t="s">
        <v>63</v>
      </c>
      <c r="AY419" s="26">
        <v>44.116742000000002</v>
      </c>
      <c r="AZ419" s="26">
        <v>-103.114255</v>
      </c>
      <c r="BA419" s="26" t="s">
        <v>208</v>
      </c>
      <c r="BB419" s="26" t="s">
        <v>609</v>
      </c>
      <c r="BC419" s="26" t="s">
        <v>761</v>
      </c>
      <c r="BD419" s="26" t="s">
        <v>615</v>
      </c>
      <c r="BE419" s="26" t="s">
        <v>677</v>
      </c>
      <c r="BF419" s="26" t="s">
        <v>68</v>
      </c>
      <c r="BG419" s="26" t="s">
        <v>68</v>
      </c>
      <c r="BH419" s="26" t="s">
        <v>146</v>
      </c>
      <c r="BI419" s="26">
        <v>1</v>
      </c>
      <c r="BJ419" s="26" t="s">
        <v>217</v>
      </c>
    </row>
    <row r="420" spans="36:62" x14ac:dyDescent="0.25">
      <c r="AJ420" s="26">
        <v>2544</v>
      </c>
      <c r="AK420" s="26">
        <v>1918620</v>
      </c>
      <c r="AL420" s="264">
        <v>43797.533333333333</v>
      </c>
      <c r="AM420" s="26" t="s">
        <v>481</v>
      </c>
      <c r="AN420" s="26" t="s">
        <v>63</v>
      </c>
      <c r="AO420" s="26" t="s">
        <v>156</v>
      </c>
      <c r="AP420" s="26" t="s">
        <v>159</v>
      </c>
      <c r="AQ420" s="26">
        <v>0</v>
      </c>
      <c r="AR420" s="26">
        <v>90</v>
      </c>
      <c r="AS420" s="26" t="s">
        <v>638</v>
      </c>
      <c r="AT420" s="26" t="s">
        <v>663</v>
      </c>
      <c r="AU420" s="26" t="s">
        <v>63</v>
      </c>
      <c r="AV420" s="26" t="s">
        <v>63</v>
      </c>
      <c r="AW420" s="26" t="s">
        <v>63</v>
      </c>
      <c r="AX420" s="26" t="s">
        <v>63</v>
      </c>
      <c r="AY420" s="26">
        <v>44.100385000000003</v>
      </c>
      <c r="AZ420" s="26">
        <v>-103.151387</v>
      </c>
      <c r="BA420" s="26" t="s">
        <v>158</v>
      </c>
      <c r="BB420" s="26" t="s">
        <v>611</v>
      </c>
      <c r="BC420" s="26" t="s">
        <v>614</v>
      </c>
      <c r="BD420" s="26" t="s">
        <v>68</v>
      </c>
      <c r="BE420" s="26"/>
      <c r="BF420" s="26" t="s">
        <v>68</v>
      </c>
      <c r="BG420" s="26" t="s">
        <v>68</v>
      </c>
      <c r="BH420" s="26" t="s">
        <v>146</v>
      </c>
      <c r="BI420" s="26">
        <v>1</v>
      </c>
      <c r="BJ420" s="26" t="s">
        <v>217</v>
      </c>
    </row>
    <row r="421" spans="36:62" x14ac:dyDescent="0.25">
      <c r="AJ421" s="26">
        <v>2548</v>
      </c>
      <c r="AK421" s="26">
        <v>1918627</v>
      </c>
      <c r="AL421" s="264">
        <v>43801.625</v>
      </c>
      <c r="AM421" s="26" t="s">
        <v>481</v>
      </c>
      <c r="AN421" s="26" t="s">
        <v>63</v>
      </c>
      <c r="AO421" s="26" t="s">
        <v>156</v>
      </c>
      <c r="AP421" s="26" t="s">
        <v>159</v>
      </c>
      <c r="AQ421" s="26">
        <v>0</v>
      </c>
      <c r="AR421" s="26">
        <v>90</v>
      </c>
      <c r="AS421" s="26" t="s">
        <v>172</v>
      </c>
      <c r="AT421" s="26" t="s">
        <v>71</v>
      </c>
      <c r="AU421" s="26" t="s">
        <v>63</v>
      </c>
      <c r="AV421" s="26" t="s">
        <v>63</v>
      </c>
      <c r="AW421" s="26" t="s">
        <v>63</v>
      </c>
      <c r="AX421" s="26" t="s">
        <v>63</v>
      </c>
      <c r="AY421" s="26">
        <v>43.987237999999898</v>
      </c>
      <c r="AZ421" s="26">
        <v>-102.227975</v>
      </c>
      <c r="BA421" s="26" t="s">
        <v>158</v>
      </c>
      <c r="BB421" s="26" t="s">
        <v>609</v>
      </c>
      <c r="BC421" s="26" t="s">
        <v>68</v>
      </c>
      <c r="BD421" s="26" t="s">
        <v>68</v>
      </c>
      <c r="BE421" s="26"/>
      <c r="BF421" s="26" t="s">
        <v>534</v>
      </c>
      <c r="BG421" s="26" t="s">
        <v>68</v>
      </c>
      <c r="BH421" s="26" t="s">
        <v>160</v>
      </c>
      <c r="BI421" s="26">
        <v>1</v>
      </c>
      <c r="BJ421" s="26" t="s">
        <v>217</v>
      </c>
    </row>
    <row r="422" spans="36:62" x14ac:dyDescent="0.25">
      <c r="AJ422" s="26">
        <v>2557</v>
      </c>
      <c r="AK422" s="26">
        <v>1918546</v>
      </c>
      <c r="AL422" s="264">
        <v>43800.5</v>
      </c>
      <c r="AM422" s="26" t="s">
        <v>147</v>
      </c>
      <c r="AN422" s="26" t="s">
        <v>63</v>
      </c>
      <c r="AO422" s="26" t="s">
        <v>156</v>
      </c>
      <c r="AP422" s="26" t="s">
        <v>159</v>
      </c>
      <c r="AQ422" s="26">
        <v>0</v>
      </c>
      <c r="AR422" s="26">
        <v>90</v>
      </c>
      <c r="AS422" s="26" t="s">
        <v>201</v>
      </c>
      <c r="AT422" s="26" t="s">
        <v>71</v>
      </c>
      <c r="AU422" s="26" t="s">
        <v>63</v>
      </c>
      <c r="AV422" s="26" t="s">
        <v>63</v>
      </c>
      <c r="AW422" s="26" t="s">
        <v>63</v>
      </c>
      <c r="AX422" s="26" t="s">
        <v>63</v>
      </c>
      <c r="AY422" s="26">
        <v>43.835704</v>
      </c>
      <c r="AZ422" s="26">
        <v>-101.88136900000001</v>
      </c>
      <c r="BA422" s="26" t="s">
        <v>158</v>
      </c>
      <c r="BB422" s="26" t="s">
        <v>611</v>
      </c>
      <c r="BC422" s="26" t="s">
        <v>68</v>
      </c>
      <c r="BD422" s="26" t="s">
        <v>615</v>
      </c>
      <c r="BE422" s="26"/>
      <c r="BF422" s="26" t="s">
        <v>68</v>
      </c>
      <c r="BG422" s="26" t="s">
        <v>68</v>
      </c>
      <c r="BH422" s="26" t="s">
        <v>146</v>
      </c>
      <c r="BI422" s="26">
        <v>1</v>
      </c>
      <c r="BJ422" s="26" t="s">
        <v>217</v>
      </c>
    </row>
    <row r="423" spans="36:62" x14ac:dyDescent="0.25">
      <c r="AJ423" s="26">
        <v>2559</v>
      </c>
      <c r="AK423" s="26">
        <v>1918689</v>
      </c>
      <c r="AL423" s="264">
        <v>43805.829861111109</v>
      </c>
      <c r="AM423" s="26" t="s">
        <v>481</v>
      </c>
      <c r="AN423" s="26" t="s">
        <v>63</v>
      </c>
      <c r="AO423" s="26"/>
      <c r="AP423" s="26"/>
      <c r="AQ423" s="26">
        <v>-1</v>
      </c>
      <c r="AR423" s="26">
        <v>90</v>
      </c>
      <c r="AS423" s="26" t="s">
        <v>168</v>
      </c>
      <c r="AT423" s="26" t="s">
        <v>71</v>
      </c>
      <c r="AU423" s="26" t="s">
        <v>63</v>
      </c>
      <c r="AV423" s="26" t="s">
        <v>63</v>
      </c>
      <c r="AW423" s="26" t="s">
        <v>63</v>
      </c>
      <c r="AX423" s="26" t="s">
        <v>63</v>
      </c>
      <c r="AY423" s="26">
        <v>44.021048</v>
      </c>
      <c r="AZ423" s="26">
        <v>-102.30204500000001</v>
      </c>
      <c r="BA423" s="26" t="s">
        <v>158</v>
      </c>
      <c r="BB423" s="26" t="s">
        <v>611</v>
      </c>
      <c r="BC423" s="26" t="s">
        <v>167</v>
      </c>
      <c r="BD423" s="26" t="s">
        <v>154</v>
      </c>
      <c r="BE423" s="26"/>
      <c r="BF423" s="26" t="s">
        <v>99</v>
      </c>
      <c r="BG423" s="26" t="s">
        <v>167</v>
      </c>
      <c r="BH423" s="26" t="s">
        <v>99</v>
      </c>
      <c r="BI423" s="26">
        <v>1</v>
      </c>
      <c r="BJ423" s="26" t="s">
        <v>217</v>
      </c>
    </row>
    <row r="424" spans="36:62" x14ac:dyDescent="0.25">
      <c r="AJ424" s="26">
        <v>2560</v>
      </c>
      <c r="AK424" s="26">
        <v>1919331</v>
      </c>
      <c r="AL424" s="264">
        <v>43814.426388888889</v>
      </c>
      <c r="AM424" s="26" t="s">
        <v>147</v>
      </c>
      <c r="AN424" s="26" t="s">
        <v>63</v>
      </c>
      <c r="AO424" s="26" t="s">
        <v>156</v>
      </c>
      <c r="AP424" s="26" t="s">
        <v>856</v>
      </c>
      <c r="AQ424" s="26">
        <v>0</v>
      </c>
      <c r="AR424" s="26">
        <v>90</v>
      </c>
      <c r="AS424" s="26" t="s">
        <v>628</v>
      </c>
      <c r="AT424" s="26" t="s">
        <v>74</v>
      </c>
      <c r="AU424" s="26" t="s">
        <v>63</v>
      </c>
      <c r="AV424" s="26" t="s">
        <v>63</v>
      </c>
      <c r="AW424" s="26" t="s">
        <v>63</v>
      </c>
      <c r="AX424" s="26" t="s">
        <v>63</v>
      </c>
      <c r="AY424" s="26">
        <v>43.8358589999999</v>
      </c>
      <c r="AZ424" s="26">
        <v>-101.75099400000001</v>
      </c>
      <c r="BA424" s="26" t="s">
        <v>208</v>
      </c>
      <c r="BB424" s="26" t="s">
        <v>611</v>
      </c>
      <c r="BC424" s="26" t="s">
        <v>680</v>
      </c>
      <c r="BD424" s="26" t="s">
        <v>68</v>
      </c>
      <c r="BE424" s="26" t="s">
        <v>644</v>
      </c>
      <c r="BF424" s="26" t="s">
        <v>68</v>
      </c>
      <c r="BG424" s="26" t="s">
        <v>68</v>
      </c>
      <c r="BH424" s="26" t="s">
        <v>646</v>
      </c>
      <c r="BI424" s="26">
        <v>1</v>
      </c>
      <c r="BJ424" s="26" t="s">
        <v>217</v>
      </c>
    </row>
    <row r="425" spans="36:62" x14ac:dyDescent="0.25">
      <c r="AJ425" s="26">
        <v>2561</v>
      </c>
      <c r="AK425" s="26">
        <v>1919208</v>
      </c>
      <c r="AL425" s="264">
        <v>43813.732638888891</v>
      </c>
      <c r="AM425" s="26" t="s">
        <v>481</v>
      </c>
      <c r="AN425" s="26" t="s">
        <v>63</v>
      </c>
      <c r="AO425" s="26"/>
      <c r="AP425" s="26"/>
      <c r="AQ425" s="26">
        <v>-1</v>
      </c>
      <c r="AR425" s="26">
        <v>90</v>
      </c>
      <c r="AS425" s="26" t="s">
        <v>168</v>
      </c>
      <c r="AT425" s="26" t="s">
        <v>610</v>
      </c>
      <c r="AU425" s="26" t="s">
        <v>63</v>
      </c>
      <c r="AV425" s="26" t="s">
        <v>63</v>
      </c>
      <c r="AW425" s="26" t="s">
        <v>63</v>
      </c>
      <c r="AX425" s="26" t="s">
        <v>63</v>
      </c>
      <c r="AY425" s="26">
        <v>44.0223119999999</v>
      </c>
      <c r="AZ425" s="26">
        <v>-102.317891</v>
      </c>
      <c r="BA425" s="26" t="s">
        <v>158</v>
      </c>
      <c r="BB425" s="26" t="s">
        <v>611</v>
      </c>
      <c r="BC425" s="26" t="s">
        <v>167</v>
      </c>
      <c r="BD425" s="26" t="s">
        <v>154</v>
      </c>
      <c r="BE425" s="26"/>
      <c r="BF425" s="26" t="s">
        <v>99</v>
      </c>
      <c r="BG425" s="26" t="s">
        <v>167</v>
      </c>
      <c r="BH425" s="26" t="s">
        <v>99</v>
      </c>
      <c r="BI425" s="26">
        <v>1</v>
      </c>
      <c r="BJ425" s="26" t="s">
        <v>217</v>
      </c>
    </row>
    <row r="426" spans="36:62" x14ac:dyDescent="0.25">
      <c r="AJ426" s="26">
        <v>2564</v>
      </c>
      <c r="AK426" s="26">
        <v>1920167</v>
      </c>
      <c r="AL426" s="264">
        <v>43805.868750000001</v>
      </c>
      <c r="AM426" s="26" t="s">
        <v>481</v>
      </c>
      <c r="AN426" s="26" t="s">
        <v>63</v>
      </c>
      <c r="AO426" s="26" t="s">
        <v>156</v>
      </c>
      <c r="AP426" s="26" t="s">
        <v>159</v>
      </c>
      <c r="AQ426" s="26">
        <v>0</v>
      </c>
      <c r="AR426" s="26">
        <v>90</v>
      </c>
      <c r="AS426" s="26" t="s">
        <v>206</v>
      </c>
      <c r="AT426" s="26" t="s">
        <v>71</v>
      </c>
      <c r="AU426" s="26" t="s">
        <v>69</v>
      </c>
      <c r="AV426" s="26" t="s">
        <v>63</v>
      </c>
      <c r="AW426" s="26" t="s">
        <v>63</v>
      </c>
      <c r="AX426" s="26" t="s">
        <v>63</v>
      </c>
      <c r="AY426" s="26">
        <v>43.986583000000003</v>
      </c>
      <c r="AZ426" s="26">
        <v>-102.210829</v>
      </c>
      <c r="BA426" s="26" t="s">
        <v>208</v>
      </c>
      <c r="BB426" s="26" t="s">
        <v>611</v>
      </c>
      <c r="BC426" s="26" t="s">
        <v>735</v>
      </c>
      <c r="BD426" s="26" t="s">
        <v>68</v>
      </c>
      <c r="BE426" s="26" t="s">
        <v>857</v>
      </c>
      <c r="BF426" s="26" t="s">
        <v>68</v>
      </c>
      <c r="BG426" s="26" t="s">
        <v>68</v>
      </c>
      <c r="BH426" s="26" t="s">
        <v>160</v>
      </c>
      <c r="BI426" s="26">
        <v>1</v>
      </c>
      <c r="BJ426" s="26" t="s">
        <v>20</v>
      </c>
    </row>
    <row r="427" spans="36:62" x14ac:dyDescent="0.25">
      <c r="AJ427" s="26">
        <v>2565</v>
      </c>
      <c r="AK427" s="26">
        <v>1920166</v>
      </c>
      <c r="AL427" s="264">
        <v>43825.3125</v>
      </c>
      <c r="AM427" s="26" t="s">
        <v>147</v>
      </c>
      <c r="AN427" s="26" t="s">
        <v>63</v>
      </c>
      <c r="AO427" s="26" t="s">
        <v>173</v>
      </c>
      <c r="AP427" s="26" t="s">
        <v>159</v>
      </c>
      <c r="AQ427" s="26">
        <v>0</v>
      </c>
      <c r="AR427" s="26">
        <v>90</v>
      </c>
      <c r="AS427" s="26" t="s">
        <v>859</v>
      </c>
      <c r="AT427" s="26" t="s">
        <v>74</v>
      </c>
      <c r="AU427" s="26" t="s">
        <v>63</v>
      </c>
      <c r="AV427" s="26" t="s">
        <v>63</v>
      </c>
      <c r="AW427" s="26" t="s">
        <v>63</v>
      </c>
      <c r="AX427" s="26" t="s">
        <v>63</v>
      </c>
      <c r="AY427" s="26">
        <v>43.836095</v>
      </c>
      <c r="AZ427" s="26">
        <v>-101.825322</v>
      </c>
      <c r="BA427" s="26" t="s">
        <v>185</v>
      </c>
      <c r="BB427" s="26" t="s">
        <v>611</v>
      </c>
      <c r="BC427" s="26" t="s">
        <v>614</v>
      </c>
      <c r="BD427" s="26" t="s">
        <v>615</v>
      </c>
      <c r="BE427" s="26" t="s">
        <v>858</v>
      </c>
      <c r="BF427" s="26" t="s">
        <v>68</v>
      </c>
      <c r="BG427" s="26" t="s">
        <v>68</v>
      </c>
      <c r="BH427" s="26" t="s">
        <v>210</v>
      </c>
      <c r="BI427" s="26">
        <v>1</v>
      </c>
      <c r="BJ427" s="26" t="s">
        <v>19</v>
      </c>
    </row>
    <row r="428" spans="36:62" x14ac:dyDescent="0.25">
      <c r="AJ428" s="26">
        <v>2566</v>
      </c>
      <c r="AK428" s="26">
        <v>1920164</v>
      </c>
      <c r="AL428" s="264">
        <v>43827.3125</v>
      </c>
      <c r="AM428" s="26" t="s">
        <v>481</v>
      </c>
      <c r="AN428" s="26" t="s">
        <v>63</v>
      </c>
      <c r="AO428" s="26" t="s">
        <v>156</v>
      </c>
      <c r="AP428" s="26" t="s">
        <v>159</v>
      </c>
      <c r="AQ428" s="26">
        <v>0</v>
      </c>
      <c r="AR428" s="26">
        <v>90</v>
      </c>
      <c r="AS428" s="26" t="s">
        <v>638</v>
      </c>
      <c r="AT428" s="26" t="s">
        <v>639</v>
      </c>
      <c r="AU428" s="26" t="s">
        <v>63</v>
      </c>
      <c r="AV428" s="26" t="s">
        <v>63</v>
      </c>
      <c r="AW428" s="26" t="s">
        <v>63</v>
      </c>
      <c r="AX428" s="26" t="s">
        <v>63</v>
      </c>
      <c r="AY428" s="26">
        <v>44.031866000000001</v>
      </c>
      <c r="AZ428" s="26">
        <v>-102.333732999999</v>
      </c>
      <c r="BA428" s="26" t="s">
        <v>208</v>
      </c>
      <c r="BB428" s="26" t="s">
        <v>609</v>
      </c>
      <c r="BC428" s="26" t="s">
        <v>170</v>
      </c>
      <c r="BD428" s="26" t="s">
        <v>615</v>
      </c>
      <c r="BE428" s="26"/>
      <c r="BF428" s="26" t="s">
        <v>68</v>
      </c>
      <c r="BG428" s="26" t="s">
        <v>68</v>
      </c>
      <c r="BH428" s="26" t="s">
        <v>146</v>
      </c>
      <c r="BI428" s="26">
        <v>1</v>
      </c>
      <c r="BJ428" s="26" t="s">
        <v>217</v>
      </c>
    </row>
    <row r="429" spans="36:62" x14ac:dyDescent="0.25">
      <c r="AJ429" s="26">
        <v>2567</v>
      </c>
      <c r="AK429" s="26">
        <v>1919719</v>
      </c>
      <c r="AL429" s="264">
        <v>43822.350694444445</v>
      </c>
      <c r="AM429" s="26" t="s">
        <v>481</v>
      </c>
      <c r="AN429" s="26" t="s">
        <v>63</v>
      </c>
      <c r="AO429" s="26" t="s">
        <v>156</v>
      </c>
      <c r="AP429" s="26" t="s">
        <v>159</v>
      </c>
      <c r="AQ429" s="26">
        <v>0</v>
      </c>
      <c r="AR429" s="26">
        <v>90</v>
      </c>
      <c r="AS429" s="26" t="s">
        <v>622</v>
      </c>
      <c r="AT429" s="26" t="s">
        <v>71</v>
      </c>
      <c r="AU429" s="26" t="s">
        <v>63</v>
      </c>
      <c r="AV429" s="26" t="s">
        <v>63</v>
      </c>
      <c r="AW429" s="26" t="s">
        <v>63</v>
      </c>
      <c r="AX429" s="26" t="s">
        <v>63</v>
      </c>
      <c r="AY429" s="26">
        <v>44.103372</v>
      </c>
      <c r="AZ429" s="26">
        <v>-102.668566999999</v>
      </c>
      <c r="BA429" s="26" t="s">
        <v>166</v>
      </c>
      <c r="BB429" s="26" t="s">
        <v>611</v>
      </c>
      <c r="BC429" s="26" t="s">
        <v>68</v>
      </c>
      <c r="BD429" s="26" t="s">
        <v>68</v>
      </c>
      <c r="BE429" s="26"/>
      <c r="BF429" s="26" t="s">
        <v>675</v>
      </c>
      <c r="BG429" s="26" t="s">
        <v>68</v>
      </c>
      <c r="BH429" s="26" t="s">
        <v>146</v>
      </c>
      <c r="BI429" s="26">
        <v>1</v>
      </c>
      <c r="BJ429" s="26" t="s">
        <v>217</v>
      </c>
    </row>
    <row r="430" spans="36:62" x14ac:dyDescent="0.25">
      <c r="AJ430" s="26">
        <v>2569</v>
      </c>
      <c r="AK430" s="26">
        <v>1919766</v>
      </c>
      <c r="AL430" s="264">
        <v>43821.761805555558</v>
      </c>
      <c r="AM430" s="26" t="s">
        <v>147</v>
      </c>
      <c r="AN430" s="26" t="s">
        <v>63</v>
      </c>
      <c r="AO430" s="26" t="s">
        <v>156</v>
      </c>
      <c r="AP430" s="26" t="s">
        <v>159</v>
      </c>
      <c r="AQ430" s="26">
        <v>0</v>
      </c>
      <c r="AR430" s="26">
        <v>90</v>
      </c>
      <c r="AS430" s="26" t="s">
        <v>860</v>
      </c>
      <c r="AT430" s="26" t="s">
        <v>71</v>
      </c>
      <c r="AU430" s="26" t="s">
        <v>63</v>
      </c>
      <c r="AV430" s="26" t="s">
        <v>63</v>
      </c>
      <c r="AW430" s="26" t="s">
        <v>69</v>
      </c>
      <c r="AX430" s="26" t="s">
        <v>63</v>
      </c>
      <c r="AY430" s="26">
        <v>43.836067</v>
      </c>
      <c r="AZ430" s="26">
        <v>-101.889780999999</v>
      </c>
      <c r="BA430" s="26" t="s">
        <v>158</v>
      </c>
      <c r="BB430" s="26" t="s">
        <v>609</v>
      </c>
      <c r="BC430" s="26" t="s">
        <v>861</v>
      </c>
      <c r="BD430" s="26" t="s">
        <v>68</v>
      </c>
      <c r="BE430" s="26" t="s">
        <v>644</v>
      </c>
      <c r="BF430" s="26" t="s">
        <v>68</v>
      </c>
      <c r="BG430" s="26" t="s">
        <v>68</v>
      </c>
      <c r="BH430" s="26" t="s">
        <v>160</v>
      </c>
      <c r="BI430" s="26">
        <v>1</v>
      </c>
      <c r="BJ430" s="26" t="s">
        <v>217</v>
      </c>
    </row>
    <row r="431" spans="36:62" x14ac:dyDescent="0.25">
      <c r="AJ431" s="26">
        <v>2572</v>
      </c>
      <c r="AK431" s="26">
        <v>1919928</v>
      </c>
      <c r="AL431" s="264">
        <v>43820.888194444444</v>
      </c>
      <c r="AM431" s="26" t="s">
        <v>481</v>
      </c>
      <c r="AN431" s="26" t="s">
        <v>63</v>
      </c>
      <c r="AO431" s="26"/>
      <c r="AP431" s="26"/>
      <c r="AQ431" s="26">
        <v>-1</v>
      </c>
      <c r="AR431" s="26">
        <v>90</v>
      </c>
      <c r="AS431" s="26" t="s">
        <v>168</v>
      </c>
      <c r="AT431" s="26" t="s">
        <v>71</v>
      </c>
      <c r="AU431" s="26" t="s">
        <v>63</v>
      </c>
      <c r="AV431" s="26" t="s">
        <v>63</v>
      </c>
      <c r="AW431" s="26" t="s">
        <v>63</v>
      </c>
      <c r="AX431" s="26" t="s">
        <v>63</v>
      </c>
      <c r="AY431" s="26">
        <v>44.068657000000002</v>
      </c>
      <c r="AZ431" s="26">
        <v>-102.415734999999</v>
      </c>
      <c r="BA431" s="26" t="s">
        <v>485</v>
      </c>
      <c r="BB431" s="26" t="s">
        <v>611</v>
      </c>
      <c r="BC431" s="26" t="s">
        <v>167</v>
      </c>
      <c r="BD431" s="26" t="s">
        <v>154</v>
      </c>
      <c r="BE431" s="26"/>
      <c r="BF431" s="26" t="s">
        <v>99</v>
      </c>
      <c r="BG431" s="26" t="s">
        <v>167</v>
      </c>
      <c r="BH431" s="26" t="s">
        <v>99</v>
      </c>
      <c r="BI431" s="26">
        <v>1</v>
      </c>
      <c r="BJ431" s="26" t="s">
        <v>217</v>
      </c>
    </row>
    <row r="432" spans="36:62" x14ac:dyDescent="0.25">
      <c r="AJ432" s="26">
        <v>2573</v>
      </c>
      <c r="AK432" s="26">
        <v>1919927</v>
      </c>
      <c r="AL432" s="264">
        <v>43820.736111111109</v>
      </c>
      <c r="AM432" s="26" t="s">
        <v>481</v>
      </c>
      <c r="AN432" s="26" t="s">
        <v>63</v>
      </c>
      <c r="AO432" s="26" t="s">
        <v>156</v>
      </c>
      <c r="AP432" s="26" t="s">
        <v>159</v>
      </c>
      <c r="AQ432" s="26">
        <v>0</v>
      </c>
      <c r="AR432" s="26">
        <v>90</v>
      </c>
      <c r="AS432" s="26" t="s">
        <v>628</v>
      </c>
      <c r="AT432" s="26" t="s">
        <v>71</v>
      </c>
      <c r="AU432" s="26" t="s">
        <v>63</v>
      </c>
      <c r="AV432" s="26" t="s">
        <v>63</v>
      </c>
      <c r="AW432" s="26" t="s">
        <v>63</v>
      </c>
      <c r="AX432" s="26" t="s">
        <v>63</v>
      </c>
      <c r="AY432" s="26">
        <v>43.921377999999898</v>
      </c>
      <c r="AZ432" s="26">
        <v>-102.11231600000001</v>
      </c>
      <c r="BA432" s="26" t="s">
        <v>486</v>
      </c>
      <c r="BB432" s="26" t="s">
        <v>611</v>
      </c>
      <c r="BC432" s="26" t="s">
        <v>732</v>
      </c>
      <c r="BD432" s="26" t="s">
        <v>68</v>
      </c>
      <c r="BE432" s="26"/>
      <c r="BF432" s="26" t="s">
        <v>862</v>
      </c>
      <c r="BG432" s="26" t="s">
        <v>68</v>
      </c>
      <c r="BH432" s="26" t="s">
        <v>733</v>
      </c>
      <c r="BI432" s="26">
        <v>1</v>
      </c>
      <c r="BJ432" s="26" t="s">
        <v>21</v>
      </c>
    </row>
    <row r="433" spans="36:62" x14ac:dyDescent="0.25">
      <c r="AJ433" s="26">
        <v>2576</v>
      </c>
      <c r="AK433" s="26">
        <v>1919933</v>
      </c>
      <c r="AL433" s="264">
        <v>43825.305555555555</v>
      </c>
      <c r="AM433" s="26" t="s">
        <v>481</v>
      </c>
      <c r="AN433" s="26" t="s">
        <v>63</v>
      </c>
      <c r="AO433" s="26" t="s">
        <v>156</v>
      </c>
      <c r="AP433" s="26" t="s">
        <v>159</v>
      </c>
      <c r="AQ433" s="26">
        <v>0</v>
      </c>
      <c r="AR433" s="26">
        <v>90</v>
      </c>
      <c r="AS433" s="26" t="s">
        <v>635</v>
      </c>
      <c r="AT433" s="26" t="s">
        <v>74</v>
      </c>
      <c r="AU433" s="26" t="s">
        <v>63</v>
      </c>
      <c r="AV433" s="26" t="s">
        <v>63</v>
      </c>
      <c r="AW433" s="26" t="s">
        <v>63</v>
      </c>
      <c r="AX433" s="26" t="s">
        <v>63</v>
      </c>
      <c r="AY433" s="26">
        <v>43.9869869999999</v>
      </c>
      <c r="AZ433" s="26">
        <v>-102.244951999999</v>
      </c>
      <c r="BA433" s="26" t="s">
        <v>166</v>
      </c>
      <c r="BB433" s="26" t="s">
        <v>609</v>
      </c>
      <c r="BC433" s="26" t="s">
        <v>614</v>
      </c>
      <c r="BD433" s="26" t="s">
        <v>615</v>
      </c>
      <c r="BE433" s="26"/>
      <c r="BF433" s="26" t="s">
        <v>68</v>
      </c>
      <c r="BG433" s="26" t="s">
        <v>68</v>
      </c>
      <c r="BH433" s="26" t="s">
        <v>160</v>
      </c>
      <c r="BI433" s="26">
        <v>1</v>
      </c>
      <c r="BJ433" s="26" t="s">
        <v>217</v>
      </c>
    </row>
    <row r="434" spans="36:62" x14ac:dyDescent="0.25">
      <c r="AJ434" s="26">
        <v>2577</v>
      </c>
      <c r="AK434" s="26">
        <v>1919999</v>
      </c>
      <c r="AL434" s="264">
        <v>43812.961805555555</v>
      </c>
      <c r="AM434" s="26" t="s">
        <v>487</v>
      </c>
      <c r="AN434" s="26" t="s">
        <v>63</v>
      </c>
      <c r="AO434" s="26"/>
      <c r="AP434" s="26"/>
      <c r="AQ434" s="26">
        <v>-1</v>
      </c>
      <c r="AR434" s="26">
        <v>18</v>
      </c>
      <c r="AS434" s="26" t="s">
        <v>168</v>
      </c>
      <c r="AT434" s="26" t="s">
        <v>71</v>
      </c>
      <c r="AU434" s="26" t="s">
        <v>63</v>
      </c>
      <c r="AV434" s="26" t="s">
        <v>63</v>
      </c>
      <c r="AW434" s="26" t="s">
        <v>63</v>
      </c>
      <c r="AX434" s="26" t="s">
        <v>63</v>
      </c>
      <c r="AY434" s="26">
        <v>43.2152379999999</v>
      </c>
      <c r="AZ434" s="26">
        <v>-101.52777500000001</v>
      </c>
      <c r="BA434" s="26" t="s">
        <v>507</v>
      </c>
      <c r="BB434" s="26" t="s">
        <v>611</v>
      </c>
      <c r="BC434" s="26" t="s">
        <v>167</v>
      </c>
      <c r="BD434" s="26" t="s">
        <v>154</v>
      </c>
      <c r="BE434" s="26"/>
      <c r="BF434" s="26" t="s">
        <v>99</v>
      </c>
      <c r="BG434" s="26" t="s">
        <v>167</v>
      </c>
      <c r="BH434" s="26" t="s">
        <v>99</v>
      </c>
      <c r="BI434" s="26">
        <v>1</v>
      </c>
      <c r="BJ434" s="26" t="s">
        <v>217</v>
      </c>
    </row>
    <row r="435" spans="36:62" x14ac:dyDescent="0.25">
      <c r="AJ435" s="26">
        <v>2578</v>
      </c>
      <c r="AK435" s="26">
        <v>1920003</v>
      </c>
      <c r="AL435" s="264">
        <v>43823.291666666664</v>
      </c>
      <c r="AM435" s="26" t="s">
        <v>147</v>
      </c>
      <c r="AN435" s="26" t="s">
        <v>63</v>
      </c>
      <c r="AO435" s="26"/>
      <c r="AP435" s="26"/>
      <c r="AQ435" s="26">
        <v>-1</v>
      </c>
      <c r="AR435" s="26">
        <v>90</v>
      </c>
      <c r="AS435" s="26" t="s">
        <v>168</v>
      </c>
      <c r="AT435" s="26" t="s">
        <v>74</v>
      </c>
      <c r="AU435" s="26" t="s">
        <v>63</v>
      </c>
      <c r="AV435" s="26" t="s">
        <v>63</v>
      </c>
      <c r="AW435" s="26" t="s">
        <v>63</v>
      </c>
      <c r="AX435" s="26" t="s">
        <v>63</v>
      </c>
      <c r="AY435" s="26">
        <v>43.8362669999999</v>
      </c>
      <c r="AZ435" s="26">
        <v>-101.649382</v>
      </c>
      <c r="BA435" s="26" t="s">
        <v>166</v>
      </c>
      <c r="BB435" s="26" t="s">
        <v>609</v>
      </c>
      <c r="BC435" s="26" t="s">
        <v>167</v>
      </c>
      <c r="BD435" s="26" t="s">
        <v>154</v>
      </c>
      <c r="BE435" s="26"/>
      <c r="BF435" s="26" t="s">
        <v>99</v>
      </c>
      <c r="BG435" s="26" t="s">
        <v>167</v>
      </c>
      <c r="BH435" s="26" t="s">
        <v>99</v>
      </c>
      <c r="BI435" s="26">
        <v>1</v>
      </c>
      <c r="BJ435" s="26" t="s">
        <v>217</v>
      </c>
    </row>
    <row r="436" spans="36:62" x14ac:dyDescent="0.25">
      <c r="AJ436" s="26">
        <v>2582</v>
      </c>
      <c r="AK436" s="26">
        <v>1920551</v>
      </c>
      <c r="AL436" s="264">
        <v>43823.964583333334</v>
      </c>
      <c r="AM436" s="26" t="s">
        <v>487</v>
      </c>
      <c r="AN436" s="26" t="s">
        <v>63</v>
      </c>
      <c r="AO436" s="26" t="s">
        <v>156</v>
      </c>
      <c r="AP436" s="26" t="s">
        <v>716</v>
      </c>
      <c r="AQ436" s="26">
        <v>0</v>
      </c>
      <c r="AR436" s="26">
        <v>18</v>
      </c>
      <c r="AS436" s="26" t="s">
        <v>689</v>
      </c>
      <c r="AT436" s="26" t="s">
        <v>71</v>
      </c>
      <c r="AU436" s="26" t="s">
        <v>63</v>
      </c>
      <c r="AV436" s="26" t="s">
        <v>69</v>
      </c>
      <c r="AW436" s="26" t="s">
        <v>63</v>
      </c>
      <c r="AX436" s="26" t="s">
        <v>63</v>
      </c>
      <c r="AY436" s="26">
        <v>43.172074000000002</v>
      </c>
      <c r="AZ436" s="26">
        <v>-101.722623999999</v>
      </c>
      <c r="BA436" s="26" t="s">
        <v>508</v>
      </c>
      <c r="BB436" s="26" t="s">
        <v>811</v>
      </c>
      <c r="BC436" s="26" t="s">
        <v>863</v>
      </c>
      <c r="BD436" s="26" t="s">
        <v>68</v>
      </c>
      <c r="BE436" s="26"/>
      <c r="BF436" s="26" t="s">
        <v>68</v>
      </c>
      <c r="BG436" s="26" t="s">
        <v>68</v>
      </c>
      <c r="BH436" s="26" t="s">
        <v>175</v>
      </c>
      <c r="BI436" s="26">
        <v>1</v>
      </c>
      <c r="BJ436" s="26" t="s">
        <v>21</v>
      </c>
    </row>
    <row r="437" spans="36:62" x14ac:dyDescent="0.25">
      <c r="AJ437" s="26">
        <v>2583</v>
      </c>
      <c r="AK437" s="26">
        <v>1920552</v>
      </c>
      <c r="AL437" s="264">
        <v>43779.152777777781</v>
      </c>
      <c r="AM437" s="26" t="s">
        <v>487</v>
      </c>
      <c r="AN437" s="26" t="s">
        <v>63</v>
      </c>
      <c r="AO437" s="26" t="s">
        <v>156</v>
      </c>
      <c r="AP437" s="26" t="s">
        <v>159</v>
      </c>
      <c r="AQ437" s="26">
        <v>0</v>
      </c>
      <c r="AR437" s="26">
        <v>18</v>
      </c>
      <c r="AS437" s="26" t="s">
        <v>864</v>
      </c>
      <c r="AT437" s="26" t="s">
        <v>71</v>
      </c>
      <c r="AU437" s="26" t="s">
        <v>63</v>
      </c>
      <c r="AV437" s="26" t="s">
        <v>63</v>
      </c>
      <c r="AW437" s="26" t="s">
        <v>63</v>
      </c>
      <c r="AX437" s="26" t="s">
        <v>63</v>
      </c>
      <c r="AY437" s="26">
        <v>43.215240000000001</v>
      </c>
      <c r="AZ437" s="26">
        <v>-101.550106999999</v>
      </c>
      <c r="BA437" s="26" t="s">
        <v>490</v>
      </c>
      <c r="BB437" s="26" t="s">
        <v>811</v>
      </c>
      <c r="BC437" s="26" t="s">
        <v>667</v>
      </c>
      <c r="BD437" s="26" t="s">
        <v>154</v>
      </c>
      <c r="BE437" s="26"/>
      <c r="BF437" s="26" t="s">
        <v>68</v>
      </c>
      <c r="BG437" s="26" t="s">
        <v>68</v>
      </c>
      <c r="BH437" s="26" t="s">
        <v>728</v>
      </c>
      <c r="BI437" s="26">
        <v>1</v>
      </c>
      <c r="BJ437" s="26" t="s">
        <v>217</v>
      </c>
    </row>
    <row r="438" spans="36:62" x14ac:dyDescent="0.25">
      <c r="AJ438" s="26">
        <v>2584</v>
      </c>
      <c r="AK438" s="26">
        <v>2000215</v>
      </c>
      <c r="AL438" s="264">
        <v>43832.696527777778</v>
      </c>
      <c r="AM438" s="26" t="s">
        <v>481</v>
      </c>
      <c r="AN438" s="26" t="s">
        <v>63</v>
      </c>
      <c r="AO438" s="26" t="s">
        <v>214</v>
      </c>
      <c r="AP438" s="26" t="s">
        <v>627</v>
      </c>
      <c r="AQ438" s="26">
        <v>0</v>
      </c>
      <c r="AR438" s="26">
        <v>90</v>
      </c>
      <c r="AS438" s="26" t="s">
        <v>628</v>
      </c>
      <c r="AT438" s="26" t="s">
        <v>71</v>
      </c>
      <c r="AU438" s="26" t="s">
        <v>63</v>
      </c>
      <c r="AV438" s="26" t="s">
        <v>63</v>
      </c>
      <c r="AW438" s="26" t="s">
        <v>63</v>
      </c>
      <c r="AX438" s="26" t="s">
        <v>63</v>
      </c>
      <c r="AY438" s="26">
        <v>44.099674</v>
      </c>
      <c r="AZ438" s="26">
        <v>-103.158699999999</v>
      </c>
      <c r="BA438" s="26" t="s">
        <v>158</v>
      </c>
      <c r="BB438" s="26" t="s">
        <v>609</v>
      </c>
      <c r="BC438" s="26" t="s">
        <v>866</v>
      </c>
      <c r="BD438" s="26" t="s">
        <v>68</v>
      </c>
      <c r="BE438" s="26" t="s">
        <v>865</v>
      </c>
      <c r="BF438" s="26" t="s">
        <v>68</v>
      </c>
      <c r="BG438" s="26" t="s">
        <v>68</v>
      </c>
      <c r="BH438" s="26" t="s">
        <v>867</v>
      </c>
      <c r="BI438" s="26">
        <v>1</v>
      </c>
      <c r="BJ438" s="26" t="s">
        <v>217</v>
      </c>
    </row>
    <row r="439" spans="36:62" x14ac:dyDescent="0.25">
      <c r="AJ439" s="26">
        <v>2585</v>
      </c>
      <c r="AK439" s="26">
        <v>1920738</v>
      </c>
      <c r="AL439" s="264">
        <v>43720.625</v>
      </c>
      <c r="AM439" s="26" t="s">
        <v>487</v>
      </c>
      <c r="AN439" s="26" t="s">
        <v>63</v>
      </c>
      <c r="AO439" s="26" t="s">
        <v>156</v>
      </c>
      <c r="AP439" s="26" t="s">
        <v>159</v>
      </c>
      <c r="AQ439" s="26">
        <v>0</v>
      </c>
      <c r="AR439" s="26">
        <v>18</v>
      </c>
      <c r="AS439" s="26" t="s">
        <v>868</v>
      </c>
      <c r="AT439" s="26" t="s">
        <v>71</v>
      </c>
      <c r="AU439" s="26" t="s">
        <v>63</v>
      </c>
      <c r="AV439" s="26" t="s">
        <v>69</v>
      </c>
      <c r="AW439" s="26" t="s">
        <v>63</v>
      </c>
      <c r="AX439" s="26" t="s">
        <v>63</v>
      </c>
      <c r="AY439" s="26">
        <v>43.215228000000003</v>
      </c>
      <c r="AZ439" s="26">
        <v>-101.55350900000001</v>
      </c>
      <c r="BA439" s="26" t="s">
        <v>158</v>
      </c>
      <c r="BB439" s="26" t="s">
        <v>611</v>
      </c>
      <c r="BC439" s="26" t="s">
        <v>869</v>
      </c>
      <c r="BD439" s="26" t="s">
        <v>68</v>
      </c>
      <c r="BE439" s="26"/>
      <c r="BF439" s="26" t="s">
        <v>68</v>
      </c>
      <c r="BG439" s="26" t="s">
        <v>68</v>
      </c>
      <c r="BH439" s="26" t="s">
        <v>870</v>
      </c>
      <c r="BI439" s="26">
        <v>1</v>
      </c>
      <c r="BJ439" s="26" t="s">
        <v>19</v>
      </c>
    </row>
    <row r="440" spans="36:62" x14ac:dyDescent="0.25">
      <c r="AJ440" s="26">
        <v>2586</v>
      </c>
      <c r="AK440" s="26">
        <v>2000356</v>
      </c>
      <c r="AL440" s="264">
        <v>43841.173611111109</v>
      </c>
      <c r="AM440" s="26" t="s">
        <v>481</v>
      </c>
      <c r="AN440" s="26" t="s">
        <v>63</v>
      </c>
      <c r="AO440" s="26"/>
      <c r="AP440" s="26"/>
      <c r="AQ440" s="26">
        <v>-1</v>
      </c>
      <c r="AR440" s="26">
        <v>90</v>
      </c>
      <c r="AS440" s="26" t="s">
        <v>168</v>
      </c>
      <c r="AT440" s="26" t="s">
        <v>74</v>
      </c>
      <c r="AU440" s="26" t="s">
        <v>63</v>
      </c>
      <c r="AV440" s="26" t="s">
        <v>63</v>
      </c>
      <c r="AW440" s="26" t="s">
        <v>63</v>
      </c>
      <c r="AX440" s="26" t="s">
        <v>63</v>
      </c>
      <c r="AY440" s="26">
        <v>44.065623000000002</v>
      </c>
      <c r="AZ440" s="26">
        <v>-102.450546</v>
      </c>
      <c r="BA440" s="26" t="s">
        <v>485</v>
      </c>
      <c r="BB440" s="26" t="s">
        <v>609</v>
      </c>
      <c r="BC440" s="26" t="s">
        <v>167</v>
      </c>
      <c r="BD440" s="26" t="s">
        <v>154</v>
      </c>
      <c r="BE440" s="26"/>
      <c r="BF440" s="26" t="s">
        <v>99</v>
      </c>
      <c r="BG440" s="26" t="s">
        <v>167</v>
      </c>
      <c r="BH440" s="26" t="s">
        <v>99</v>
      </c>
      <c r="BI440" s="26">
        <v>1</v>
      </c>
      <c r="BJ440" s="26" t="s">
        <v>217</v>
      </c>
    </row>
    <row r="441" spans="36:62" x14ac:dyDescent="0.25">
      <c r="AJ441" s="26">
        <v>2587</v>
      </c>
      <c r="AK441" s="26">
        <v>2000786</v>
      </c>
      <c r="AL441" s="264">
        <v>43847.677083333336</v>
      </c>
      <c r="AM441" s="26" t="s">
        <v>481</v>
      </c>
      <c r="AN441" s="26" t="s">
        <v>63</v>
      </c>
      <c r="AO441" s="26" t="s">
        <v>156</v>
      </c>
      <c r="AP441" s="26" t="s">
        <v>159</v>
      </c>
      <c r="AQ441" s="26">
        <v>0</v>
      </c>
      <c r="AR441" s="26">
        <v>90</v>
      </c>
      <c r="AS441" s="26" t="s">
        <v>189</v>
      </c>
      <c r="AT441" s="26" t="s">
        <v>619</v>
      </c>
      <c r="AU441" s="26" t="s">
        <v>63</v>
      </c>
      <c r="AV441" s="26" t="s">
        <v>63</v>
      </c>
      <c r="AW441" s="26" t="s">
        <v>63</v>
      </c>
      <c r="AX441" s="26" t="s">
        <v>63</v>
      </c>
      <c r="AY441" s="26">
        <v>44.1183529999999</v>
      </c>
      <c r="AZ441" s="26">
        <v>-102.96100300000001</v>
      </c>
      <c r="BA441" s="26" t="s">
        <v>208</v>
      </c>
      <c r="BB441" s="26" t="s">
        <v>609</v>
      </c>
      <c r="BC441" s="26" t="s">
        <v>68</v>
      </c>
      <c r="BD441" s="26" t="s">
        <v>68</v>
      </c>
      <c r="BE441" s="26"/>
      <c r="BF441" s="26" t="s">
        <v>68</v>
      </c>
      <c r="BG441" s="26" t="s">
        <v>68</v>
      </c>
      <c r="BH441" s="26" t="s">
        <v>146</v>
      </c>
      <c r="BI441" s="26">
        <v>1</v>
      </c>
      <c r="BJ441" s="26" t="s">
        <v>217</v>
      </c>
    </row>
    <row r="442" spans="36:62" x14ac:dyDescent="0.25">
      <c r="AJ442" s="26">
        <v>2588</v>
      </c>
      <c r="AK442" s="26">
        <v>2000787</v>
      </c>
      <c r="AL442" s="264">
        <v>43847.831250000003</v>
      </c>
      <c r="AM442" s="26" t="s">
        <v>481</v>
      </c>
      <c r="AN442" s="26" t="s">
        <v>63</v>
      </c>
      <c r="AO442" s="26" t="s">
        <v>156</v>
      </c>
      <c r="AP442" s="26" t="s">
        <v>159</v>
      </c>
      <c r="AQ442" s="26">
        <v>0</v>
      </c>
      <c r="AR442" s="26">
        <v>90</v>
      </c>
      <c r="AS442" s="26" t="s">
        <v>189</v>
      </c>
      <c r="AT442" s="26" t="s">
        <v>74</v>
      </c>
      <c r="AU442" s="26" t="s">
        <v>63</v>
      </c>
      <c r="AV442" s="26" t="s">
        <v>63</v>
      </c>
      <c r="AW442" s="26" t="s">
        <v>63</v>
      </c>
      <c r="AX442" s="26" t="s">
        <v>63</v>
      </c>
      <c r="AY442" s="26">
        <v>44.103389</v>
      </c>
      <c r="AZ442" s="26">
        <v>-102.694772999999</v>
      </c>
      <c r="BA442" s="26" t="s">
        <v>185</v>
      </c>
      <c r="BB442" s="26" t="s">
        <v>611</v>
      </c>
      <c r="BC442" s="26" t="s">
        <v>68</v>
      </c>
      <c r="BD442" s="26" t="s">
        <v>68</v>
      </c>
      <c r="BE442" s="26"/>
      <c r="BF442" s="26" t="s">
        <v>68</v>
      </c>
      <c r="BG442" s="26" t="s">
        <v>68</v>
      </c>
      <c r="BH442" s="26" t="s">
        <v>146</v>
      </c>
      <c r="BI442" s="26">
        <v>1</v>
      </c>
      <c r="BJ442" s="26" t="s">
        <v>217</v>
      </c>
    </row>
    <row r="443" spans="36:62" x14ac:dyDescent="0.25">
      <c r="AJ443" s="26">
        <v>2589</v>
      </c>
      <c r="AK443" s="26">
        <v>2001350</v>
      </c>
      <c r="AL443" s="264">
        <v>43853.3125</v>
      </c>
      <c r="AM443" s="26" t="s">
        <v>487</v>
      </c>
      <c r="AN443" s="26" t="s">
        <v>63</v>
      </c>
      <c r="AO443" s="26"/>
      <c r="AP443" s="26"/>
      <c r="AQ443" s="26">
        <v>-1</v>
      </c>
      <c r="AR443" s="26">
        <v>18</v>
      </c>
      <c r="AS443" s="26" t="s">
        <v>168</v>
      </c>
      <c r="AT443" s="26" t="s">
        <v>71</v>
      </c>
      <c r="AU443" s="26" t="s">
        <v>63</v>
      </c>
      <c r="AV443" s="26" t="s">
        <v>63</v>
      </c>
      <c r="AW443" s="26" t="s">
        <v>63</v>
      </c>
      <c r="AX443" s="26" t="s">
        <v>63</v>
      </c>
      <c r="AY443" s="26">
        <v>43.171880000000002</v>
      </c>
      <c r="AZ443" s="26">
        <v>-101.697675</v>
      </c>
      <c r="BA443" s="26" t="s">
        <v>507</v>
      </c>
      <c r="BB443" s="26" t="s">
        <v>609</v>
      </c>
      <c r="BC443" s="26" t="s">
        <v>167</v>
      </c>
      <c r="BD443" s="26" t="s">
        <v>154</v>
      </c>
      <c r="BE443" s="26"/>
      <c r="BF443" s="26" t="s">
        <v>99</v>
      </c>
      <c r="BG443" s="26" t="s">
        <v>167</v>
      </c>
      <c r="BH443" s="26" t="s">
        <v>99</v>
      </c>
      <c r="BI443" s="26">
        <v>1</v>
      </c>
      <c r="BJ443" s="26" t="s">
        <v>217</v>
      </c>
    </row>
    <row r="444" spans="36:62" x14ac:dyDescent="0.25">
      <c r="AJ444" s="26">
        <v>2590</v>
      </c>
      <c r="AK444" s="26">
        <v>2001597</v>
      </c>
      <c r="AL444" s="264">
        <v>43847.681250000001</v>
      </c>
      <c r="AM444" s="26" t="s">
        <v>481</v>
      </c>
      <c r="AN444" s="26" t="s">
        <v>63</v>
      </c>
      <c r="AO444" s="26" t="s">
        <v>156</v>
      </c>
      <c r="AP444" s="26" t="s">
        <v>159</v>
      </c>
      <c r="AQ444" s="26">
        <v>0</v>
      </c>
      <c r="AR444" s="26">
        <v>90</v>
      </c>
      <c r="AS444" s="26" t="s">
        <v>871</v>
      </c>
      <c r="AT444" s="26" t="s">
        <v>216</v>
      </c>
      <c r="AU444" s="26" t="s">
        <v>63</v>
      </c>
      <c r="AV444" s="26" t="s">
        <v>63</v>
      </c>
      <c r="AW444" s="26" t="s">
        <v>63</v>
      </c>
      <c r="AX444" s="26" t="s">
        <v>63</v>
      </c>
      <c r="AY444" s="26">
        <v>44.118108999999897</v>
      </c>
      <c r="AZ444" s="26">
        <v>-102.992422</v>
      </c>
      <c r="BA444" s="26" t="s">
        <v>185</v>
      </c>
      <c r="BB444" s="26" t="s">
        <v>611</v>
      </c>
      <c r="BC444" s="26" t="s">
        <v>68</v>
      </c>
      <c r="BD444" s="26" t="s">
        <v>68</v>
      </c>
      <c r="BE444" s="26"/>
      <c r="BF444" s="26" t="s">
        <v>68</v>
      </c>
      <c r="BG444" s="26" t="s">
        <v>68</v>
      </c>
      <c r="BH444" s="26" t="s">
        <v>160</v>
      </c>
      <c r="BI444" s="26">
        <v>1</v>
      </c>
      <c r="BJ444" s="26" t="s">
        <v>217</v>
      </c>
    </row>
    <row r="445" spans="36:62" x14ac:dyDescent="0.25">
      <c r="AJ445" s="26">
        <v>2591</v>
      </c>
      <c r="AK445" s="26">
        <v>2001607</v>
      </c>
      <c r="AL445" s="264">
        <v>43858.618055555555</v>
      </c>
      <c r="AM445" s="26" t="s">
        <v>481</v>
      </c>
      <c r="AN445" s="26" t="s">
        <v>63</v>
      </c>
      <c r="AO445" s="26" t="s">
        <v>156</v>
      </c>
      <c r="AP445" s="26" t="s">
        <v>159</v>
      </c>
      <c r="AQ445" s="26">
        <v>0</v>
      </c>
      <c r="AR445" s="26">
        <v>90</v>
      </c>
      <c r="AS445" s="26" t="s">
        <v>872</v>
      </c>
      <c r="AT445" s="26" t="s">
        <v>71</v>
      </c>
      <c r="AU445" s="26" t="s">
        <v>63</v>
      </c>
      <c r="AV445" s="26" t="s">
        <v>63</v>
      </c>
      <c r="AW445" s="26" t="s">
        <v>63</v>
      </c>
      <c r="AX445" s="26" t="s">
        <v>63</v>
      </c>
      <c r="AY445" s="26">
        <v>44.110823000000003</v>
      </c>
      <c r="AZ445" s="26">
        <v>-102.912644999999</v>
      </c>
      <c r="BA445" s="26" t="s">
        <v>509</v>
      </c>
      <c r="BB445" s="26" t="s">
        <v>609</v>
      </c>
      <c r="BC445" s="26" t="s">
        <v>708</v>
      </c>
      <c r="BD445" s="26" t="s">
        <v>68</v>
      </c>
      <c r="BE445" s="26" t="s">
        <v>705</v>
      </c>
      <c r="BF445" s="26" t="s">
        <v>68</v>
      </c>
      <c r="BG445" s="26" t="s">
        <v>68</v>
      </c>
      <c r="BH445" s="26" t="s">
        <v>175</v>
      </c>
      <c r="BI445" s="26">
        <v>1</v>
      </c>
      <c r="BJ445" s="26" t="s">
        <v>217</v>
      </c>
    </row>
    <row r="446" spans="36:62" x14ac:dyDescent="0.25">
      <c r="AJ446" s="26">
        <v>2592</v>
      </c>
      <c r="AK446" s="26">
        <v>2001682</v>
      </c>
      <c r="AL446" s="264">
        <v>43866.784722222219</v>
      </c>
      <c r="AM446" s="26" t="s">
        <v>481</v>
      </c>
      <c r="AN446" s="26" t="s">
        <v>63</v>
      </c>
      <c r="AO446" s="26"/>
      <c r="AP446" s="26"/>
      <c r="AQ446" s="26">
        <v>-1</v>
      </c>
      <c r="AR446" s="26">
        <v>90</v>
      </c>
      <c r="AS446" s="26" t="s">
        <v>168</v>
      </c>
      <c r="AT446" s="26" t="s">
        <v>71</v>
      </c>
      <c r="AU446" s="26" t="s">
        <v>63</v>
      </c>
      <c r="AV446" s="26" t="s">
        <v>63</v>
      </c>
      <c r="AW446" s="26" t="s">
        <v>63</v>
      </c>
      <c r="AX446" s="26" t="s">
        <v>63</v>
      </c>
      <c r="AY446" s="26">
        <v>44.019559000000001</v>
      </c>
      <c r="AZ446" s="26">
        <v>-102.29441300000001</v>
      </c>
      <c r="BA446" s="26" t="s">
        <v>166</v>
      </c>
      <c r="BB446" s="26" t="s">
        <v>611</v>
      </c>
      <c r="BC446" s="26" t="s">
        <v>167</v>
      </c>
      <c r="BD446" s="26" t="s">
        <v>154</v>
      </c>
      <c r="BE446" s="26"/>
      <c r="BF446" s="26" t="s">
        <v>99</v>
      </c>
      <c r="BG446" s="26" t="s">
        <v>167</v>
      </c>
      <c r="BH446" s="26" t="s">
        <v>99</v>
      </c>
      <c r="BI446" s="26">
        <v>1</v>
      </c>
      <c r="BJ446" s="26" t="s">
        <v>217</v>
      </c>
    </row>
    <row r="447" spans="36:62" x14ac:dyDescent="0.25">
      <c r="AJ447" s="26">
        <v>2593</v>
      </c>
      <c r="AK447" s="26">
        <v>2001934</v>
      </c>
      <c r="AL447" s="264">
        <v>43871.28125</v>
      </c>
      <c r="AM447" s="26" t="s">
        <v>481</v>
      </c>
      <c r="AN447" s="26" t="s">
        <v>63</v>
      </c>
      <c r="AO447" s="26"/>
      <c r="AP447" s="26"/>
      <c r="AQ447" s="26">
        <v>-1</v>
      </c>
      <c r="AR447" s="26">
        <v>90</v>
      </c>
      <c r="AS447" s="26" t="s">
        <v>168</v>
      </c>
      <c r="AT447" s="26" t="s">
        <v>71</v>
      </c>
      <c r="AU447" s="26" t="s">
        <v>63</v>
      </c>
      <c r="AV447" s="26" t="s">
        <v>63</v>
      </c>
      <c r="AW447" s="26" t="s">
        <v>63</v>
      </c>
      <c r="AX447" s="26" t="s">
        <v>63</v>
      </c>
      <c r="AY447" s="26">
        <v>44.019274000000003</v>
      </c>
      <c r="AZ447" s="26">
        <v>-102.293375999999</v>
      </c>
      <c r="BA447" s="26" t="s">
        <v>166</v>
      </c>
      <c r="BB447" s="26" t="s">
        <v>609</v>
      </c>
      <c r="BC447" s="26" t="s">
        <v>167</v>
      </c>
      <c r="BD447" s="26" t="s">
        <v>154</v>
      </c>
      <c r="BE447" s="26"/>
      <c r="BF447" s="26" t="s">
        <v>99</v>
      </c>
      <c r="BG447" s="26" t="s">
        <v>167</v>
      </c>
      <c r="BH447" s="26" t="s">
        <v>99</v>
      </c>
      <c r="BI447" s="26">
        <v>1</v>
      </c>
      <c r="BJ447" s="26" t="s">
        <v>217</v>
      </c>
    </row>
    <row r="448" spans="36:62" x14ac:dyDescent="0.25">
      <c r="AJ448" s="26">
        <v>2594</v>
      </c>
      <c r="AK448" s="26">
        <v>2002084</v>
      </c>
      <c r="AL448" s="264">
        <v>43870.920138888891</v>
      </c>
      <c r="AM448" s="26" t="s">
        <v>481</v>
      </c>
      <c r="AN448" s="26" t="s">
        <v>63</v>
      </c>
      <c r="AO448" s="26"/>
      <c r="AP448" s="26"/>
      <c r="AQ448" s="26">
        <v>-1</v>
      </c>
      <c r="AR448" s="26">
        <v>90</v>
      </c>
      <c r="AS448" s="26" t="s">
        <v>168</v>
      </c>
      <c r="AT448" s="26" t="s">
        <v>71</v>
      </c>
      <c r="AU448" s="26" t="s">
        <v>63</v>
      </c>
      <c r="AV448" s="26" t="s">
        <v>63</v>
      </c>
      <c r="AW448" s="26" t="s">
        <v>63</v>
      </c>
      <c r="AX448" s="26" t="s">
        <v>63</v>
      </c>
      <c r="AY448" s="26">
        <v>43.935881000000002</v>
      </c>
      <c r="AZ448" s="26">
        <v>-102.150402999999</v>
      </c>
      <c r="BA448" s="26" t="s">
        <v>166</v>
      </c>
      <c r="BB448" s="26" t="s">
        <v>609</v>
      </c>
      <c r="BC448" s="26" t="s">
        <v>167</v>
      </c>
      <c r="BD448" s="26" t="s">
        <v>154</v>
      </c>
      <c r="BE448" s="26"/>
      <c r="BF448" s="26" t="s">
        <v>99</v>
      </c>
      <c r="BG448" s="26" t="s">
        <v>167</v>
      </c>
      <c r="BH448" s="26" t="s">
        <v>99</v>
      </c>
      <c r="BI448" s="26">
        <v>1</v>
      </c>
      <c r="BJ448" s="26" t="s">
        <v>217</v>
      </c>
    </row>
    <row r="449" spans="36:62" x14ac:dyDescent="0.25">
      <c r="AJ449" s="26">
        <v>2595</v>
      </c>
      <c r="AK449" s="26">
        <v>2001805</v>
      </c>
      <c r="AL449" s="264">
        <v>43867.847916666666</v>
      </c>
      <c r="AM449" s="26" t="s">
        <v>481</v>
      </c>
      <c r="AN449" s="26" t="s">
        <v>63</v>
      </c>
      <c r="AO449" s="26" t="s">
        <v>156</v>
      </c>
      <c r="AP449" s="26" t="s">
        <v>159</v>
      </c>
      <c r="AQ449" s="26">
        <v>0</v>
      </c>
      <c r="AR449" s="26">
        <v>90</v>
      </c>
      <c r="AS449" s="26" t="s">
        <v>668</v>
      </c>
      <c r="AT449" s="26" t="s">
        <v>613</v>
      </c>
      <c r="AU449" s="26" t="s">
        <v>63</v>
      </c>
      <c r="AV449" s="26" t="s">
        <v>63</v>
      </c>
      <c r="AW449" s="26" t="s">
        <v>63</v>
      </c>
      <c r="AX449" s="26" t="s">
        <v>63</v>
      </c>
      <c r="AY449" s="26">
        <v>44.032127000000003</v>
      </c>
      <c r="AZ449" s="26">
        <v>-102.336727999999</v>
      </c>
      <c r="BA449" s="26" t="s">
        <v>166</v>
      </c>
      <c r="BB449" s="26" t="s">
        <v>609</v>
      </c>
      <c r="BC449" s="26" t="s">
        <v>614</v>
      </c>
      <c r="BD449" s="26" t="s">
        <v>615</v>
      </c>
      <c r="BE449" s="26"/>
      <c r="BF449" s="26" t="s">
        <v>68</v>
      </c>
      <c r="BG449" s="26" t="s">
        <v>209</v>
      </c>
      <c r="BH449" s="26" t="s">
        <v>146</v>
      </c>
      <c r="BI449" s="26">
        <v>1</v>
      </c>
      <c r="BJ449" s="26" t="s">
        <v>217</v>
      </c>
    </row>
    <row r="450" spans="36:62" x14ac:dyDescent="0.25">
      <c r="AJ450" s="26">
        <v>2596</v>
      </c>
      <c r="AK450" s="26">
        <v>2001809</v>
      </c>
      <c r="AL450" s="264">
        <v>43868.386805555558</v>
      </c>
      <c r="AM450" s="26" t="s">
        <v>481</v>
      </c>
      <c r="AN450" s="26" t="s">
        <v>63</v>
      </c>
      <c r="AO450" s="26" t="s">
        <v>156</v>
      </c>
      <c r="AP450" s="26" t="s">
        <v>159</v>
      </c>
      <c r="AQ450" s="26">
        <v>0</v>
      </c>
      <c r="AR450" s="26">
        <v>90</v>
      </c>
      <c r="AS450" s="26" t="s">
        <v>873</v>
      </c>
      <c r="AT450" s="26" t="s">
        <v>613</v>
      </c>
      <c r="AU450" s="26" t="s">
        <v>63</v>
      </c>
      <c r="AV450" s="26" t="s">
        <v>63</v>
      </c>
      <c r="AW450" s="26" t="s">
        <v>63</v>
      </c>
      <c r="AX450" s="26" t="s">
        <v>63</v>
      </c>
      <c r="AY450" s="26">
        <v>44.032409000000001</v>
      </c>
      <c r="AZ450" s="26">
        <v>-102.338027999999</v>
      </c>
      <c r="BA450" s="26" t="s">
        <v>208</v>
      </c>
      <c r="BB450" s="26" t="s">
        <v>609</v>
      </c>
      <c r="BC450" s="26" t="s">
        <v>667</v>
      </c>
      <c r="BD450" s="26" t="s">
        <v>615</v>
      </c>
      <c r="BE450" s="26"/>
      <c r="BF450" s="26" t="s">
        <v>68</v>
      </c>
      <c r="BG450" s="26" t="s">
        <v>68</v>
      </c>
      <c r="BH450" s="26" t="s">
        <v>146</v>
      </c>
      <c r="BI450" s="26">
        <v>1</v>
      </c>
      <c r="BJ450" s="26" t="s">
        <v>21</v>
      </c>
    </row>
    <row r="451" spans="36:62" x14ac:dyDescent="0.25">
      <c r="AJ451" s="26">
        <v>2598</v>
      </c>
      <c r="AK451" s="26">
        <v>2002534</v>
      </c>
      <c r="AL451" s="264">
        <v>43868.68472222222</v>
      </c>
      <c r="AM451" s="26" t="s">
        <v>481</v>
      </c>
      <c r="AN451" s="26" t="s">
        <v>63</v>
      </c>
      <c r="AO451" s="26" t="s">
        <v>156</v>
      </c>
      <c r="AP451" s="26" t="s">
        <v>159</v>
      </c>
      <c r="AQ451" s="26">
        <v>0</v>
      </c>
      <c r="AR451" s="26">
        <v>90</v>
      </c>
      <c r="AS451" s="26" t="s">
        <v>875</v>
      </c>
      <c r="AT451" s="26" t="s">
        <v>71</v>
      </c>
      <c r="AU451" s="26" t="s">
        <v>63</v>
      </c>
      <c r="AV451" s="26" t="s">
        <v>63</v>
      </c>
      <c r="AW451" s="26" t="s">
        <v>63</v>
      </c>
      <c r="AX451" s="26" t="s">
        <v>63</v>
      </c>
      <c r="AY451" s="26">
        <v>44.112166000000002</v>
      </c>
      <c r="AZ451" s="26">
        <v>-103.122889999999</v>
      </c>
      <c r="BA451" s="26" t="s">
        <v>166</v>
      </c>
      <c r="BB451" s="26" t="s">
        <v>609</v>
      </c>
      <c r="BC451" s="26" t="s">
        <v>636</v>
      </c>
      <c r="BD451" s="26" t="s">
        <v>68</v>
      </c>
      <c r="BE451" s="26" t="s">
        <v>874</v>
      </c>
      <c r="BF451" s="26" t="s">
        <v>68</v>
      </c>
      <c r="BG451" s="26" t="s">
        <v>68</v>
      </c>
      <c r="BH451" s="26" t="s">
        <v>637</v>
      </c>
      <c r="BI451" s="26">
        <v>1</v>
      </c>
      <c r="BJ451" s="26" t="s">
        <v>217</v>
      </c>
    </row>
    <row r="452" spans="36:62" x14ac:dyDescent="0.25">
      <c r="AJ452" s="26">
        <v>2605</v>
      </c>
      <c r="AK452" s="26">
        <v>1920961</v>
      </c>
      <c r="AL452" s="264">
        <v>43812.708333333336</v>
      </c>
      <c r="AM452" s="26" t="s">
        <v>487</v>
      </c>
      <c r="AN452" s="26" t="s">
        <v>63</v>
      </c>
      <c r="AO452" s="26" t="s">
        <v>156</v>
      </c>
      <c r="AP452" s="26" t="s">
        <v>726</v>
      </c>
      <c r="AQ452" s="26">
        <v>0</v>
      </c>
      <c r="AR452" s="26">
        <v>18</v>
      </c>
      <c r="AS452" s="26" t="s">
        <v>628</v>
      </c>
      <c r="AT452" s="26" t="s">
        <v>71</v>
      </c>
      <c r="AU452" s="26" t="s">
        <v>63</v>
      </c>
      <c r="AV452" s="26" t="s">
        <v>63</v>
      </c>
      <c r="AW452" s="26" t="s">
        <v>63</v>
      </c>
      <c r="AX452" s="26" t="s">
        <v>63</v>
      </c>
      <c r="AY452" s="26">
        <v>43.172131999999898</v>
      </c>
      <c r="AZ452" s="26">
        <v>-101.728747999999</v>
      </c>
      <c r="BA452" s="26" t="s">
        <v>483</v>
      </c>
      <c r="BB452" s="26" t="s">
        <v>811</v>
      </c>
      <c r="BC452" s="26" t="s">
        <v>659</v>
      </c>
      <c r="BD452" s="26" t="s">
        <v>68</v>
      </c>
      <c r="BE452" s="26"/>
      <c r="BF452" s="26" t="s">
        <v>68</v>
      </c>
      <c r="BG452" s="26" t="s">
        <v>68</v>
      </c>
      <c r="BH452" s="26" t="s">
        <v>175</v>
      </c>
      <c r="BI452" s="26">
        <v>1</v>
      </c>
      <c r="BJ452" s="26" t="s">
        <v>21</v>
      </c>
    </row>
    <row r="453" spans="36:62" x14ac:dyDescent="0.25">
      <c r="AJ453" s="26">
        <v>2608</v>
      </c>
      <c r="AK453" s="26">
        <v>2002484</v>
      </c>
      <c r="AL453" s="264">
        <v>43883.861111111109</v>
      </c>
      <c r="AM453" s="26" t="s">
        <v>481</v>
      </c>
      <c r="AN453" s="26" t="s">
        <v>63</v>
      </c>
      <c r="AO453" s="26"/>
      <c r="AP453" s="26"/>
      <c r="AQ453" s="26">
        <v>-1</v>
      </c>
      <c r="AR453" s="26">
        <v>90</v>
      </c>
      <c r="AS453" s="26" t="s">
        <v>168</v>
      </c>
      <c r="AT453" s="26" t="s">
        <v>71</v>
      </c>
      <c r="AU453" s="26" t="s">
        <v>63</v>
      </c>
      <c r="AV453" s="26" t="s">
        <v>63</v>
      </c>
      <c r="AW453" s="26" t="s">
        <v>63</v>
      </c>
      <c r="AX453" s="26" t="s">
        <v>63</v>
      </c>
      <c r="AY453" s="26">
        <v>43.997694000000003</v>
      </c>
      <c r="AZ453" s="26">
        <v>-102.263470999999</v>
      </c>
      <c r="BA453" s="26" t="s">
        <v>158</v>
      </c>
      <c r="BB453" s="26" t="s">
        <v>611</v>
      </c>
      <c r="BC453" s="26" t="s">
        <v>167</v>
      </c>
      <c r="BD453" s="26" t="s">
        <v>154</v>
      </c>
      <c r="BE453" s="26"/>
      <c r="BF453" s="26" t="s">
        <v>99</v>
      </c>
      <c r="BG453" s="26" t="s">
        <v>167</v>
      </c>
      <c r="BH453" s="26" t="s">
        <v>99</v>
      </c>
      <c r="BI453" s="26">
        <v>1</v>
      </c>
      <c r="BJ453" s="26" t="s">
        <v>217</v>
      </c>
    </row>
    <row r="454" spans="36:62" x14ac:dyDescent="0.25">
      <c r="AJ454" s="26">
        <v>2614</v>
      </c>
      <c r="AK454" s="26">
        <v>2002926</v>
      </c>
      <c r="AL454" s="264">
        <v>43891.854166666664</v>
      </c>
      <c r="AM454" s="26" t="s">
        <v>481</v>
      </c>
      <c r="AN454" s="26" t="s">
        <v>63</v>
      </c>
      <c r="AO454" s="26"/>
      <c r="AP454" s="26"/>
      <c r="AQ454" s="26">
        <v>-1</v>
      </c>
      <c r="AR454" s="26">
        <v>90</v>
      </c>
      <c r="AS454" s="26" t="s">
        <v>168</v>
      </c>
      <c r="AT454" s="26" t="s">
        <v>71</v>
      </c>
      <c r="AU454" s="26" t="s">
        <v>63</v>
      </c>
      <c r="AV454" s="26" t="s">
        <v>63</v>
      </c>
      <c r="AW454" s="26" t="s">
        <v>63</v>
      </c>
      <c r="AX454" s="26" t="s">
        <v>63</v>
      </c>
      <c r="AY454" s="26">
        <v>44.068987</v>
      </c>
      <c r="AZ454" s="26">
        <v>-102.416686999999</v>
      </c>
      <c r="BA454" s="26" t="s">
        <v>158</v>
      </c>
      <c r="BB454" s="26" t="s">
        <v>609</v>
      </c>
      <c r="BC454" s="26" t="s">
        <v>167</v>
      </c>
      <c r="BD454" s="26" t="s">
        <v>154</v>
      </c>
      <c r="BE454" s="26"/>
      <c r="BF454" s="26" t="s">
        <v>99</v>
      </c>
      <c r="BG454" s="26" t="s">
        <v>167</v>
      </c>
      <c r="BH454" s="26" t="s">
        <v>99</v>
      </c>
      <c r="BI454" s="26">
        <v>1</v>
      </c>
      <c r="BJ454" s="26" t="s">
        <v>217</v>
      </c>
    </row>
    <row r="455" spans="36:62" x14ac:dyDescent="0.25">
      <c r="AJ455" s="26">
        <v>2615</v>
      </c>
      <c r="AK455" s="26">
        <v>2002927</v>
      </c>
      <c r="AL455" s="264">
        <v>43892.8125</v>
      </c>
      <c r="AM455" s="26" t="s">
        <v>481</v>
      </c>
      <c r="AN455" s="26" t="s">
        <v>63</v>
      </c>
      <c r="AO455" s="26"/>
      <c r="AP455" s="26"/>
      <c r="AQ455" s="26">
        <v>-1</v>
      </c>
      <c r="AR455" s="26">
        <v>90</v>
      </c>
      <c r="AS455" s="26" t="s">
        <v>168</v>
      </c>
      <c r="AT455" s="26" t="s">
        <v>71</v>
      </c>
      <c r="AU455" s="26" t="s">
        <v>63</v>
      </c>
      <c r="AV455" s="26" t="s">
        <v>63</v>
      </c>
      <c r="AW455" s="26" t="s">
        <v>63</v>
      </c>
      <c r="AX455" s="26" t="s">
        <v>63</v>
      </c>
      <c r="AY455" s="26">
        <v>44.03069</v>
      </c>
      <c r="AZ455" s="26">
        <v>-102.33789</v>
      </c>
      <c r="BA455" s="26" t="s">
        <v>185</v>
      </c>
      <c r="BB455" s="26" t="s">
        <v>611</v>
      </c>
      <c r="BC455" s="26" t="s">
        <v>167</v>
      </c>
      <c r="BD455" s="26" t="s">
        <v>154</v>
      </c>
      <c r="BE455" s="26"/>
      <c r="BF455" s="26" t="s">
        <v>99</v>
      </c>
      <c r="BG455" s="26" t="s">
        <v>167</v>
      </c>
      <c r="BH455" s="26" t="s">
        <v>99</v>
      </c>
      <c r="BI455" s="26">
        <v>1</v>
      </c>
      <c r="BJ455" s="26" t="s">
        <v>217</v>
      </c>
    </row>
    <row r="456" spans="36:62" x14ac:dyDescent="0.25">
      <c r="AJ456" s="26">
        <v>2619</v>
      </c>
      <c r="AK456" s="26">
        <v>2003079</v>
      </c>
      <c r="AL456" s="264">
        <v>43884.368055555555</v>
      </c>
      <c r="AM456" s="26" t="s">
        <v>481</v>
      </c>
      <c r="AN456" s="26" t="s">
        <v>63</v>
      </c>
      <c r="AO456" s="26"/>
      <c r="AP456" s="26"/>
      <c r="AQ456" s="26">
        <v>-1</v>
      </c>
      <c r="AR456" s="26">
        <v>90</v>
      </c>
      <c r="AS456" s="26" t="s">
        <v>168</v>
      </c>
      <c r="AT456" s="26" t="s">
        <v>71</v>
      </c>
      <c r="AU456" s="26" t="s">
        <v>63</v>
      </c>
      <c r="AV456" s="26" t="s">
        <v>63</v>
      </c>
      <c r="AW456" s="26" t="s">
        <v>63</v>
      </c>
      <c r="AX456" s="26" t="s">
        <v>63</v>
      </c>
      <c r="AY456" s="26">
        <v>44.117787</v>
      </c>
      <c r="AZ456" s="26">
        <v>-103.058216</v>
      </c>
      <c r="BA456" s="26" t="s">
        <v>166</v>
      </c>
      <c r="BB456" s="26" t="s">
        <v>611</v>
      </c>
      <c r="BC456" s="26" t="s">
        <v>167</v>
      </c>
      <c r="BD456" s="26" t="s">
        <v>154</v>
      </c>
      <c r="BE456" s="26"/>
      <c r="BF456" s="26" t="s">
        <v>99</v>
      </c>
      <c r="BG456" s="26" t="s">
        <v>167</v>
      </c>
      <c r="BH456" s="26" t="s">
        <v>99</v>
      </c>
      <c r="BI456" s="26">
        <v>1</v>
      </c>
      <c r="BJ456" s="26" t="s">
        <v>217</v>
      </c>
    </row>
    <row r="457" spans="36:62" x14ac:dyDescent="0.25">
      <c r="AJ457" s="26">
        <v>2620</v>
      </c>
      <c r="AK457" s="26">
        <v>2003082</v>
      </c>
      <c r="AL457" s="264">
        <v>43884.736111111109</v>
      </c>
      <c r="AM457" s="26" t="s">
        <v>147</v>
      </c>
      <c r="AN457" s="26" t="s">
        <v>63</v>
      </c>
      <c r="AO457" s="26" t="s">
        <v>156</v>
      </c>
      <c r="AP457" s="26" t="s">
        <v>159</v>
      </c>
      <c r="AQ457" s="26">
        <v>0</v>
      </c>
      <c r="AR457" s="26">
        <v>90</v>
      </c>
      <c r="AS457" s="26" t="s">
        <v>877</v>
      </c>
      <c r="AT457" s="26" t="s">
        <v>71</v>
      </c>
      <c r="AU457" s="26" t="s">
        <v>63</v>
      </c>
      <c r="AV457" s="26" t="s">
        <v>69</v>
      </c>
      <c r="AW457" s="26" t="s">
        <v>63</v>
      </c>
      <c r="AX457" s="26" t="s">
        <v>63</v>
      </c>
      <c r="AY457" s="26">
        <v>43.835900000000002</v>
      </c>
      <c r="AZ457" s="26">
        <v>-101.888875999999</v>
      </c>
      <c r="BA457" s="26" t="s">
        <v>158</v>
      </c>
      <c r="BB457" s="26" t="s">
        <v>609</v>
      </c>
      <c r="BC457" s="26" t="s">
        <v>651</v>
      </c>
      <c r="BD457" s="26" t="s">
        <v>68</v>
      </c>
      <c r="BE457" s="26"/>
      <c r="BF457" s="26" t="s">
        <v>68</v>
      </c>
      <c r="BG457" s="26" t="s">
        <v>68</v>
      </c>
      <c r="BH457" s="26" t="s">
        <v>210</v>
      </c>
      <c r="BI457" s="26">
        <v>1</v>
      </c>
      <c r="BJ457" s="26" t="s">
        <v>20</v>
      </c>
    </row>
    <row r="458" spans="36:62" x14ac:dyDescent="0.25">
      <c r="AJ458" s="26">
        <v>2621</v>
      </c>
      <c r="AK458" s="26">
        <v>2003084</v>
      </c>
      <c r="AL458" s="264">
        <v>43894.747916666667</v>
      </c>
      <c r="AM458" s="26" t="s">
        <v>147</v>
      </c>
      <c r="AN458" s="26" t="s">
        <v>63</v>
      </c>
      <c r="AO458" s="26" t="s">
        <v>156</v>
      </c>
      <c r="AP458" s="26" t="s">
        <v>159</v>
      </c>
      <c r="AQ458" s="26">
        <v>0</v>
      </c>
      <c r="AR458" s="26">
        <v>90</v>
      </c>
      <c r="AS458" s="26" t="s">
        <v>189</v>
      </c>
      <c r="AT458" s="26" t="s">
        <v>619</v>
      </c>
      <c r="AU458" s="26" t="s">
        <v>63</v>
      </c>
      <c r="AV458" s="26" t="s">
        <v>63</v>
      </c>
      <c r="AW458" s="26" t="s">
        <v>63</v>
      </c>
      <c r="AX458" s="26" t="s">
        <v>63</v>
      </c>
      <c r="AY458" s="26">
        <v>43.836260000000003</v>
      </c>
      <c r="AZ458" s="26">
        <v>-101.869544</v>
      </c>
      <c r="BA458" s="26" t="s">
        <v>491</v>
      </c>
      <c r="BB458" s="26" t="s">
        <v>609</v>
      </c>
      <c r="BC458" s="26" t="s">
        <v>68</v>
      </c>
      <c r="BD458" s="26" t="s">
        <v>68</v>
      </c>
      <c r="BE458" s="26"/>
      <c r="BF458" s="26" t="s">
        <v>68</v>
      </c>
      <c r="BG458" s="26" t="s">
        <v>68</v>
      </c>
      <c r="BH458" s="26" t="s">
        <v>160</v>
      </c>
      <c r="BI458" s="26">
        <v>1</v>
      </c>
      <c r="BJ458" s="26" t="s">
        <v>217</v>
      </c>
    </row>
    <row r="459" spans="36:62" x14ac:dyDescent="0.25">
      <c r="AJ459" s="26">
        <v>2622</v>
      </c>
      <c r="AK459" s="26">
        <v>2003087</v>
      </c>
      <c r="AL459" s="264">
        <v>43884.375</v>
      </c>
      <c r="AM459" s="26" t="s">
        <v>481</v>
      </c>
      <c r="AN459" s="26" t="s">
        <v>63</v>
      </c>
      <c r="AO459" s="26"/>
      <c r="AP459" s="26"/>
      <c r="AQ459" s="26">
        <v>-1</v>
      </c>
      <c r="AR459" s="26">
        <v>90</v>
      </c>
      <c r="AS459" s="26" t="s">
        <v>168</v>
      </c>
      <c r="AT459" s="26" t="s">
        <v>71</v>
      </c>
      <c r="AU459" s="26" t="s">
        <v>63</v>
      </c>
      <c r="AV459" s="26" t="s">
        <v>63</v>
      </c>
      <c r="AW459" s="26" t="s">
        <v>63</v>
      </c>
      <c r="AX459" s="26" t="s">
        <v>63</v>
      </c>
      <c r="AY459" s="26">
        <v>44.001852</v>
      </c>
      <c r="AZ459" s="26">
        <v>-102.269356</v>
      </c>
      <c r="BA459" s="26" t="s">
        <v>166</v>
      </c>
      <c r="BB459" s="26" t="s">
        <v>611</v>
      </c>
      <c r="BC459" s="26" t="s">
        <v>167</v>
      </c>
      <c r="BD459" s="26" t="s">
        <v>154</v>
      </c>
      <c r="BE459" s="26"/>
      <c r="BF459" s="26" t="s">
        <v>99</v>
      </c>
      <c r="BG459" s="26" t="s">
        <v>167</v>
      </c>
      <c r="BH459" s="26" t="s">
        <v>99</v>
      </c>
      <c r="BI459" s="26">
        <v>1</v>
      </c>
      <c r="BJ459" s="26" t="s">
        <v>217</v>
      </c>
    </row>
    <row r="460" spans="36:62" x14ac:dyDescent="0.25">
      <c r="AJ460" s="26">
        <v>2624</v>
      </c>
      <c r="AK460" s="26">
        <v>2003090</v>
      </c>
      <c r="AL460" s="264">
        <v>43888.322916666664</v>
      </c>
      <c r="AM460" s="26" t="s">
        <v>481</v>
      </c>
      <c r="AN460" s="26" t="s">
        <v>63</v>
      </c>
      <c r="AO460" s="26" t="s">
        <v>156</v>
      </c>
      <c r="AP460" s="26" t="s">
        <v>159</v>
      </c>
      <c r="AQ460" s="26">
        <v>0</v>
      </c>
      <c r="AR460" s="26">
        <v>90</v>
      </c>
      <c r="AS460" s="26" t="s">
        <v>622</v>
      </c>
      <c r="AT460" s="26" t="s">
        <v>613</v>
      </c>
      <c r="AU460" s="26" t="s">
        <v>63</v>
      </c>
      <c r="AV460" s="26" t="s">
        <v>63</v>
      </c>
      <c r="AW460" s="26" t="s">
        <v>63</v>
      </c>
      <c r="AX460" s="26" t="s">
        <v>63</v>
      </c>
      <c r="AY460" s="26">
        <v>44.116737000000001</v>
      </c>
      <c r="AZ460" s="26">
        <v>-103.11427</v>
      </c>
      <c r="BA460" s="26" t="s">
        <v>158</v>
      </c>
      <c r="BB460" s="26" t="s">
        <v>609</v>
      </c>
      <c r="BC460" s="26" t="s">
        <v>68</v>
      </c>
      <c r="BD460" s="26" t="s">
        <v>615</v>
      </c>
      <c r="BE460" s="26"/>
      <c r="BF460" s="26" t="s">
        <v>68</v>
      </c>
      <c r="BG460" s="26" t="s">
        <v>68</v>
      </c>
      <c r="BH460" s="26" t="s">
        <v>146</v>
      </c>
      <c r="BI460" s="26">
        <v>1</v>
      </c>
      <c r="BJ460" s="26" t="s">
        <v>217</v>
      </c>
    </row>
    <row r="461" spans="36:62" x14ac:dyDescent="0.25">
      <c r="AJ461" s="26">
        <v>2627</v>
      </c>
      <c r="AK461" s="26">
        <v>2003395</v>
      </c>
      <c r="AL461" s="264">
        <v>43904.424305555556</v>
      </c>
      <c r="AM461" s="26" t="s">
        <v>481</v>
      </c>
      <c r="AN461" s="26" t="s">
        <v>63</v>
      </c>
      <c r="AO461" s="26" t="s">
        <v>156</v>
      </c>
      <c r="AP461" s="26" t="s">
        <v>159</v>
      </c>
      <c r="AQ461" s="26">
        <v>0</v>
      </c>
      <c r="AR461" s="26">
        <v>90</v>
      </c>
      <c r="AS461" s="26" t="s">
        <v>878</v>
      </c>
      <c r="AT461" s="26" t="s">
        <v>613</v>
      </c>
      <c r="AU461" s="26" t="s">
        <v>69</v>
      </c>
      <c r="AV461" s="26" t="s">
        <v>63</v>
      </c>
      <c r="AW461" s="26" t="s">
        <v>63</v>
      </c>
      <c r="AX461" s="26" t="s">
        <v>63</v>
      </c>
      <c r="AY461" s="26">
        <v>44.116233000000001</v>
      </c>
      <c r="AZ461" s="26">
        <v>-103.11490000000001</v>
      </c>
      <c r="BA461" s="26" t="s">
        <v>498</v>
      </c>
      <c r="BB461" s="26" t="s">
        <v>611</v>
      </c>
      <c r="BC461" s="26" t="s">
        <v>620</v>
      </c>
      <c r="BD461" s="26" t="s">
        <v>615</v>
      </c>
      <c r="BE461" s="26"/>
      <c r="BF461" s="26" t="s">
        <v>68</v>
      </c>
      <c r="BG461" s="26" t="s">
        <v>68</v>
      </c>
      <c r="BH461" s="26" t="s">
        <v>146</v>
      </c>
      <c r="BI461" s="26">
        <v>1</v>
      </c>
      <c r="BJ461" s="26" t="s">
        <v>217</v>
      </c>
    </row>
    <row r="462" spans="36:62" x14ac:dyDescent="0.25">
      <c r="AJ462" s="26">
        <v>2628</v>
      </c>
      <c r="AK462" s="26">
        <v>2003343</v>
      </c>
      <c r="AL462" s="264">
        <v>43902.819444444445</v>
      </c>
      <c r="AM462" s="26" t="s">
        <v>481</v>
      </c>
      <c r="AN462" s="26" t="s">
        <v>63</v>
      </c>
      <c r="AO462" s="26"/>
      <c r="AP462" s="26"/>
      <c r="AQ462" s="26">
        <v>-1</v>
      </c>
      <c r="AR462" s="26">
        <v>90</v>
      </c>
      <c r="AS462" s="26" t="s">
        <v>168</v>
      </c>
      <c r="AT462" s="26" t="s">
        <v>71</v>
      </c>
      <c r="AU462" s="26" t="s">
        <v>63</v>
      </c>
      <c r="AV462" s="26" t="s">
        <v>63</v>
      </c>
      <c r="AW462" s="26" t="s">
        <v>63</v>
      </c>
      <c r="AX462" s="26" t="s">
        <v>63</v>
      </c>
      <c r="AY462" s="26">
        <v>44.021371000000002</v>
      </c>
      <c r="AZ462" s="26">
        <v>-102.297048</v>
      </c>
      <c r="BA462" s="26" t="s">
        <v>166</v>
      </c>
      <c r="BB462" s="26" t="s">
        <v>609</v>
      </c>
      <c r="BC462" s="26" t="s">
        <v>167</v>
      </c>
      <c r="BD462" s="26" t="s">
        <v>154</v>
      </c>
      <c r="BE462" s="26"/>
      <c r="BF462" s="26" t="s">
        <v>99</v>
      </c>
      <c r="BG462" s="26" t="s">
        <v>167</v>
      </c>
      <c r="BH462" s="26" t="s">
        <v>99</v>
      </c>
      <c r="BI462" s="26">
        <v>1</v>
      </c>
      <c r="BJ462" s="26" t="s">
        <v>217</v>
      </c>
    </row>
    <row r="463" spans="36:62" x14ac:dyDescent="0.25">
      <c r="AJ463" s="26">
        <v>2629</v>
      </c>
      <c r="AK463" s="26">
        <v>2003391</v>
      </c>
      <c r="AL463" s="264">
        <v>43900.902777777781</v>
      </c>
      <c r="AM463" s="26" t="s">
        <v>481</v>
      </c>
      <c r="AN463" s="26" t="s">
        <v>63</v>
      </c>
      <c r="AO463" s="26"/>
      <c r="AP463" s="26"/>
      <c r="AQ463" s="26">
        <v>-1</v>
      </c>
      <c r="AR463" s="26">
        <v>90</v>
      </c>
      <c r="AS463" s="26" t="s">
        <v>168</v>
      </c>
      <c r="AT463" s="26" t="s">
        <v>71</v>
      </c>
      <c r="AU463" s="26" t="s">
        <v>63</v>
      </c>
      <c r="AV463" s="26" t="s">
        <v>63</v>
      </c>
      <c r="AW463" s="26" t="s">
        <v>63</v>
      </c>
      <c r="AX463" s="26" t="s">
        <v>63</v>
      </c>
      <c r="AY463" s="26">
        <v>44.008125</v>
      </c>
      <c r="AZ463" s="26">
        <v>-102.278200999999</v>
      </c>
      <c r="BA463" s="26" t="s">
        <v>158</v>
      </c>
      <c r="BB463" s="26" t="s">
        <v>611</v>
      </c>
      <c r="BC463" s="26" t="s">
        <v>167</v>
      </c>
      <c r="BD463" s="26" t="s">
        <v>154</v>
      </c>
      <c r="BE463" s="26"/>
      <c r="BF463" s="26" t="s">
        <v>99</v>
      </c>
      <c r="BG463" s="26" t="s">
        <v>167</v>
      </c>
      <c r="BH463" s="26" t="s">
        <v>99</v>
      </c>
      <c r="BI463" s="26">
        <v>1</v>
      </c>
      <c r="BJ463" s="26" t="s">
        <v>217</v>
      </c>
    </row>
    <row r="464" spans="36:62" x14ac:dyDescent="0.25">
      <c r="AJ464" s="26">
        <v>2630</v>
      </c>
      <c r="AK464" s="26">
        <v>2003495</v>
      </c>
      <c r="AL464" s="264">
        <v>43903.859722222223</v>
      </c>
      <c r="AM464" s="26" t="s">
        <v>481</v>
      </c>
      <c r="AN464" s="26" t="s">
        <v>63</v>
      </c>
      <c r="AO464" s="26" t="s">
        <v>156</v>
      </c>
      <c r="AP464" s="26" t="s">
        <v>159</v>
      </c>
      <c r="AQ464" s="26">
        <v>0</v>
      </c>
      <c r="AR464" s="26">
        <v>90</v>
      </c>
      <c r="AS464" s="26" t="s">
        <v>879</v>
      </c>
      <c r="AT464" s="26" t="s">
        <v>613</v>
      </c>
      <c r="AU464" s="26" t="s">
        <v>63</v>
      </c>
      <c r="AV464" s="26" t="s">
        <v>63</v>
      </c>
      <c r="AW464" s="26" t="s">
        <v>63</v>
      </c>
      <c r="AX464" s="26" t="s">
        <v>63</v>
      </c>
      <c r="AY464" s="26">
        <v>44.103605000000002</v>
      </c>
      <c r="AZ464" s="26">
        <v>-102.689656999999</v>
      </c>
      <c r="BA464" s="26" t="s">
        <v>158</v>
      </c>
      <c r="BB464" s="26" t="s">
        <v>609</v>
      </c>
      <c r="BC464" s="26" t="s">
        <v>761</v>
      </c>
      <c r="BD464" s="26" t="s">
        <v>68</v>
      </c>
      <c r="BE464" s="26"/>
      <c r="BF464" s="26" t="s">
        <v>68</v>
      </c>
      <c r="BG464" s="26" t="s">
        <v>209</v>
      </c>
      <c r="BH464" s="26" t="s">
        <v>210</v>
      </c>
      <c r="BI464" s="26">
        <v>1</v>
      </c>
      <c r="BJ464" s="26" t="s">
        <v>20</v>
      </c>
    </row>
    <row r="465" spans="36:62" x14ac:dyDescent="0.25">
      <c r="AJ465" s="26">
        <v>2631</v>
      </c>
      <c r="AK465" s="26">
        <v>2003524</v>
      </c>
      <c r="AL465" s="264">
        <v>43909.302083333336</v>
      </c>
      <c r="AM465" s="26" t="s">
        <v>481</v>
      </c>
      <c r="AN465" s="26" t="s">
        <v>63</v>
      </c>
      <c r="AO465" s="26"/>
      <c r="AP465" s="26"/>
      <c r="AQ465" s="26">
        <v>-1</v>
      </c>
      <c r="AR465" s="26">
        <v>90</v>
      </c>
      <c r="AS465" s="26" t="s">
        <v>168</v>
      </c>
      <c r="AT465" s="26" t="s">
        <v>616</v>
      </c>
      <c r="AU465" s="26" t="s">
        <v>63</v>
      </c>
      <c r="AV465" s="26" t="s">
        <v>63</v>
      </c>
      <c r="AW465" s="26" t="s">
        <v>63</v>
      </c>
      <c r="AX465" s="26" t="s">
        <v>63</v>
      </c>
      <c r="AY465" s="26">
        <v>44.009658000000002</v>
      </c>
      <c r="AZ465" s="26">
        <v>-102.280359</v>
      </c>
      <c r="BA465" s="26" t="s">
        <v>507</v>
      </c>
      <c r="BB465" s="26" t="s">
        <v>611</v>
      </c>
      <c r="BC465" s="26" t="s">
        <v>167</v>
      </c>
      <c r="BD465" s="26" t="s">
        <v>154</v>
      </c>
      <c r="BE465" s="26"/>
      <c r="BF465" s="26" t="s">
        <v>99</v>
      </c>
      <c r="BG465" s="26" t="s">
        <v>167</v>
      </c>
      <c r="BH465" s="26" t="s">
        <v>99</v>
      </c>
      <c r="BI465" s="26">
        <v>1</v>
      </c>
      <c r="BJ465" s="26" t="s">
        <v>217</v>
      </c>
    </row>
    <row r="466" spans="36:62" x14ac:dyDescent="0.25">
      <c r="AJ466" s="26">
        <v>2632</v>
      </c>
      <c r="AK466" s="26">
        <v>2003528</v>
      </c>
      <c r="AL466" s="264">
        <v>43916.274305555555</v>
      </c>
      <c r="AM466" s="26" t="s">
        <v>481</v>
      </c>
      <c r="AN466" s="26" t="s">
        <v>63</v>
      </c>
      <c r="AO466" s="26" t="s">
        <v>156</v>
      </c>
      <c r="AP466" s="26" t="s">
        <v>159</v>
      </c>
      <c r="AQ466" s="26">
        <v>0</v>
      </c>
      <c r="AR466" s="26">
        <v>90</v>
      </c>
      <c r="AS466" s="26" t="s">
        <v>818</v>
      </c>
      <c r="AT466" s="26" t="s">
        <v>822</v>
      </c>
      <c r="AU466" s="26" t="s">
        <v>63</v>
      </c>
      <c r="AV466" s="26" t="s">
        <v>63</v>
      </c>
      <c r="AW466" s="26" t="s">
        <v>63</v>
      </c>
      <c r="AX466" s="26" t="s">
        <v>63</v>
      </c>
      <c r="AY466" s="26">
        <v>44.117845000000003</v>
      </c>
      <c r="AZ466" s="26">
        <v>-103.078913</v>
      </c>
      <c r="BA466" s="26" t="s">
        <v>185</v>
      </c>
      <c r="BB466" s="26" t="s">
        <v>609</v>
      </c>
      <c r="BC466" s="26" t="s">
        <v>614</v>
      </c>
      <c r="BD466" s="26" t="s">
        <v>615</v>
      </c>
      <c r="BE466" s="26"/>
      <c r="BF466" s="26" t="s">
        <v>68</v>
      </c>
      <c r="BG466" s="26" t="s">
        <v>68</v>
      </c>
      <c r="BH466" s="26" t="s">
        <v>146</v>
      </c>
      <c r="BI466" s="26">
        <v>1</v>
      </c>
      <c r="BJ466" s="26" t="s">
        <v>217</v>
      </c>
    </row>
    <row r="467" spans="36:62" x14ac:dyDescent="0.25">
      <c r="AJ467" s="26">
        <v>2633</v>
      </c>
      <c r="AK467" s="26">
        <v>2003529</v>
      </c>
      <c r="AL467" s="264">
        <v>43916.284722222219</v>
      </c>
      <c r="AM467" s="26" t="s">
        <v>481</v>
      </c>
      <c r="AN467" s="26" t="s">
        <v>63</v>
      </c>
      <c r="AO467" s="26" t="s">
        <v>156</v>
      </c>
      <c r="AP467" s="26" t="s">
        <v>159</v>
      </c>
      <c r="AQ467" s="26">
        <v>0</v>
      </c>
      <c r="AR467" s="26">
        <v>90</v>
      </c>
      <c r="AS467" s="26" t="s">
        <v>737</v>
      </c>
      <c r="AT467" s="26" t="s">
        <v>822</v>
      </c>
      <c r="AU467" s="26" t="s">
        <v>63</v>
      </c>
      <c r="AV467" s="26" t="s">
        <v>63</v>
      </c>
      <c r="AW467" s="26" t="s">
        <v>63</v>
      </c>
      <c r="AX467" s="26" t="s">
        <v>63</v>
      </c>
      <c r="AY467" s="26">
        <v>44.117773999999898</v>
      </c>
      <c r="AZ467" s="26">
        <v>-103.080821</v>
      </c>
      <c r="BA467" s="26" t="s">
        <v>158</v>
      </c>
      <c r="BB467" s="26" t="s">
        <v>609</v>
      </c>
      <c r="BC467" s="26" t="s">
        <v>614</v>
      </c>
      <c r="BD467" s="26" t="s">
        <v>615</v>
      </c>
      <c r="BE467" s="26"/>
      <c r="BF467" s="26" t="s">
        <v>68</v>
      </c>
      <c r="BG467" s="26" t="s">
        <v>68</v>
      </c>
      <c r="BH467" s="26" t="s">
        <v>146</v>
      </c>
      <c r="BI467" s="26">
        <v>1</v>
      </c>
      <c r="BJ467" s="26" t="s">
        <v>217</v>
      </c>
    </row>
    <row r="468" spans="36:62" x14ac:dyDescent="0.25">
      <c r="AJ468" s="26">
        <v>2634</v>
      </c>
      <c r="AK468" s="26">
        <v>2003532</v>
      </c>
      <c r="AL468" s="264">
        <v>43913.586805555555</v>
      </c>
      <c r="AM468" s="26" t="s">
        <v>481</v>
      </c>
      <c r="AN468" s="26" t="s">
        <v>63</v>
      </c>
      <c r="AO468" s="26" t="s">
        <v>156</v>
      </c>
      <c r="AP468" s="26" t="s">
        <v>159</v>
      </c>
      <c r="AQ468" s="26">
        <v>0</v>
      </c>
      <c r="AR468" s="26">
        <v>90</v>
      </c>
      <c r="AS468" s="26" t="s">
        <v>779</v>
      </c>
      <c r="AT468" s="26" t="s">
        <v>71</v>
      </c>
      <c r="AU468" s="26" t="s">
        <v>63</v>
      </c>
      <c r="AV468" s="26" t="s">
        <v>63</v>
      </c>
      <c r="AW468" s="26" t="s">
        <v>63</v>
      </c>
      <c r="AX468" s="26" t="s">
        <v>69</v>
      </c>
      <c r="AY468" s="26">
        <v>44.118343000000003</v>
      </c>
      <c r="AZ468" s="26">
        <v>-102.992493999999</v>
      </c>
      <c r="BA468" s="26" t="s">
        <v>185</v>
      </c>
      <c r="BB468" s="26" t="s">
        <v>611</v>
      </c>
      <c r="BC468" s="26" t="s">
        <v>880</v>
      </c>
      <c r="BD468" s="26" t="s">
        <v>68</v>
      </c>
      <c r="BE468" s="26"/>
      <c r="BF468" s="26" t="s">
        <v>68</v>
      </c>
      <c r="BG468" s="26" t="s">
        <v>68</v>
      </c>
      <c r="BH468" s="26" t="s">
        <v>160</v>
      </c>
      <c r="BI468" s="26">
        <v>1</v>
      </c>
      <c r="BJ468" s="26" t="s">
        <v>217</v>
      </c>
    </row>
    <row r="469" spans="36:62" x14ac:dyDescent="0.25">
      <c r="AJ469" s="26">
        <v>2635</v>
      </c>
      <c r="AK469" s="26">
        <v>2003537</v>
      </c>
      <c r="AL469" s="264">
        <v>43904.470138888886</v>
      </c>
      <c r="AM469" s="26" t="s">
        <v>147</v>
      </c>
      <c r="AN469" s="26" t="s">
        <v>63</v>
      </c>
      <c r="AO469" s="26" t="s">
        <v>156</v>
      </c>
      <c r="AP469" s="26" t="s">
        <v>159</v>
      </c>
      <c r="AQ469" s="26">
        <v>0</v>
      </c>
      <c r="AR469" s="26">
        <v>90</v>
      </c>
      <c r="AS469" s="26" t="s">
        <v>881</v>
      </c>
      <c r="AT469" s="26" t="s">
        <v>613</v>
      </c>
      <c r="AU469" s="26" t="s">
        <v>63</v>
      </c>
      <c r="AV469" s="26" t="s">
        <v>63</v>
      </c>
      <c r="AW469" s="26" t="s">
        <v>63</v>
      </c>
      <c r="AX469" s="26" t="s">
        <v>63</v>
      </c>
      <c r="AY469" s="26">
        <v>43.835839999999898</v>
      </c>
      <c r="AZ469" s="26">
        <v>-101.88963200000001</v>
      </c>
      <c r="BA469" s="26" t="s">
        <v>166</v>
      </c>
      <c r="BB469" s="26" t="s">
        <v>611</v>
      </c>
      <c r="BC469" s="26" t="s">
        <v>614</v>
      </c>
      <c r="BD469" s="26" t="s">
        <v>68</v>
      </c>
      <c r="BE469" s="26"/>
      <c r="BF469" s="26" t="s">
        <v>68</v>
      </c>
      <c r="BG469" s="26" t="s">
        <v>68</v>
      </c>
      <c r="BH469" s="26" t="s">
        <v>146</v>
      </c>
      <c r="BI469" s="26">
        <v>1</v>
      </c>
      <c r="BJ469" s="26" t="s">
        <v>217</v>
      </c>
    </row>
    <row r="470" spans="36:62" x14ac:dyDescent="0.25">
      <c r="AJ470" s="26">
        <v>2636</v>
      </c>
      <c r="AK470" s="26">
        <v>2003658</v>
      </c>
      <c r="AL470" s="264">
        <v>43906.354861111111</v>
      </c>
      <c r="AM470" s="26" t="s">
        <v>481</v>
      </c>
      <c r="AN470" s="26" t="s">
        <v>63</v>
      </c>
      <c r="AO470" s="26" t="s">
        <v>156</v>
      </c>
      <c r="AP470" s="26" t="s">
        <v>706</v>
      </c>
      <c r="AQ470" s="26">
        <v>0</v>
      </c>
      <c r="AR470" s="26">
        <v>90</v>
      </c>
      <c r="AS470" s="26" t="s">
        <v>201</v>
      </c>
      <c r="AT470" s="26" t="s">
        <v>854</v>
      </c>
      <c r="AU470" s="26" t="s">
        <v>63</v>
      </c>
      <c r="AV470" s="26" t="s">
        <v>63</v>
      </c>
      <c r="AW470" s="26" t="s">
        <v>63</v>
      </c>
      <c r="AX470" s="26" t="s">
        <v>63</v>
      </c>
      <c r="AY470" s="26">
        <v>44.103453000000002</v>
      </c>
      <c r="AZ470" s="26">
        <v>-102.567655999999</v>
      </c>
      <c r="BA470" s="26" t="s">
        <v>185</v>
      </c>
      <c r="BB470" s="26" t="s">
        <v>609</v>
      </c>
      <c r="BC470" s="26" t="s">
        <v>614</v>
      </c>
      <c r="BD470" s="26" t="s">
        <v>615</v>
      </c>
      <c r="BE470" s="26" t="s">
        <v>677</v>
      </c>
      <c r="BF470" s="26" t="s">
        <v>68</v>
      </c>
      <c r="BG470" s="26" t="s">
        <v>68</v>
      </c>
      <c r="BH470" s="26" t="s">
        <v>146</v>
      </c>
      <c r="BI470" s="26">
        <v>1</v>
      </c>
      <c r="BJ470" s="26" t="s">
        <v>20</v>
      </c>
    </row>
    <row r="471" spans="36:62" x14ac:dyDescent="0.25">
      <c r="AJ471" s="26">
        <v>2637</v>
      </c>
      <c r="AK471" s="26">
        <v>2003653</v>
      </c>
      <c r="AL471" s="264">
        <v>43904.82916666667</v>
      </c>
      <c r="AM471" s="26" t="s">
        <v>481</v>
      </c>
      <c r="AN471" s="26" t="s">
        <v>63</v>
      </c>
      <c r="AO471" s="26"/>
      <c r="AP471" s="26"/>
      <c r="AQ471" s="26">
        <v>-1</v>
      </c>
      <c r="AR471" s="26">
        <v>90</v>
      </c>
      <c r="AS471" s="26" t="s">
        <v>168</v>
      </c>
      <c r="AT471" s="26" t="s">
        <v>663</v>
      </c>
      <c r="AU471" s="26" t="s">
        <v>63</v>
      </c>
      <c r="AV471" s="26" t="s">
        <v>63</v>
      </c>
      <c r="AW471" s="26" t="s">
        <v>63</v>
      </c>
      <c r="AX471" s="26" t="s">
        <v>63</v>
      </c>
      <c r="AY471" s="26">
        <v>44.010494000000001</v>
      </c>
      <c r="AZ471" s="26">
        <v>-102.281024</v>
      </c>
      <c r="BA471" s="26" t="s">
        <v>166</v>
      </c>
      <c r="BB471" s="26" t="s">
        <v>609</v>
      </c>
      <c r="BC471" s="26" t="s">
        <v>167</v>
      </c>
      <c r="BD471" s="26" t="s">
        <v>154</v>
      </c>
      <c r="BE471" s="26"/>
      <c r="BF471" s="26" t="s">
        <v>99</v>
      </c>
      <c r="BG471" s="26" t="s">
        <v>167</v>
      </c>
      <c r="BH471" s="26" t="s">
        <v>99</v>
      </c>
      <c r="BI471" s="26">
        <v>1</v>
      </c>
      <c r="BJ471" s="26" t="s">
        <v>217</v>
      </c>
    </row>
    <row r="472" spans="36:62" x14ac:dyDescent="0.25">
      <c r="AJ472" s="26">
        <v>2639</v>
      </c>
      <c r="AK472" s="26">
        <v>2003649</v>
      </c>
      <c r="AL472" s="264">
        <v>43904.399305555555</v>
      </c>
      <c r="AM472" s="26" t="s">
        <v>481</v>
      </c>
      <c r="AN472" s="26" t="s">
        <v>63</v>
      </c>
      <c r="AO472" s="26" t="s">
        <v>156</v>
      </c>
      <c r="AP472" s="26" t="s">
        <v>648</v>
      </c>
      <c r="AQ472" s="26">
        <v>0</v>
      </c>
      <c r="AR472" s="26">
        <v>90</v>
      </c>
      <c r="AS472" s="26" t="s">
        <v>628</v>
      </c>
      <c r="AT472" s="26" t="s">
        <v>882</v>
      </c>
      <c r="AU472" s="26" t="s">
        <v>63</v>
      </c>
      <c r="AV472" s="26" t="s">
        <v>63</v>
      </c>
      <c r="AW472" s="26" t="s">
        <v>63</v>
      </c>
      <c r="AX472" s="26" t="s">
        <v>63</v>
      </c>
      <c r="AY472" s="26">
        <v>44.003287</v>
      </c>
      <c r="AZ472" s="26">
        <v>-102.270855999999</v>
      </c>
      <c r="BA472" s="26" t="s">
        <v>510</v>
      </c>
      <c r="BB472" s="26" t="s">
        <v>609</v>
      </c>
      <c r="BC472" s="26" t="s">
        <v>883</v>
      </c>
      <c r="BD472" s="26" t="s">
        <v>615</v>
      </c>
      <c r="BE472" s="26"/>
      <c r="BF472" s="26" t="s">
        <v>68</v>
      </c>
      <c r="BG472" s="26" t="s">
        <v>209</v>
      </c>
      <c r="BH472" s="26" t="s">
        <v>175</v>
      </c>
      <c r="BI472" s="26">
        <v>1</v>
      </c>
      <c r="BJ472" s="26" t="s">
        <v>217</v>
      </c>
    </row>
    <row r="473" spans="36:62" x14ac:dyDescent="0.25">
      <c r="AJ473" s="26">
        <v>2642</v>
      </c>
      <c r="AK473" s="26">
        <v>2003939</v>
      </c>
      <c r="AL473" s="264">
        <v>43916.78125</v>
      </c>
      <c r="AM473" s="26" t="s">
        <v>481</v>
      </c>
      <c r="AN473" s="26" t="s">
        <v>63</v>
      </c>
      <c r="AO473" s="26" t="s">
        <v>156</v>
      </c>
      <c r="AP473" s="26" t="s">
        <v>627</v>
      </c>
      <c r="AQ473" s="26">
        <v>0</v>
      </c>
      <c r="AR473" s="26">
        <v>90</v>
      </c>
      <c r="AS473" s="26" t="s">
        <v>628</v>
      </c>
      <c r="AT473" s="26" t="s">
        <v>704</v>
      </c>
      <c r="AU473" s="26" t="s">
        <v>63</v>
      </c>
      <c r="AV473" s="26" t="s">
        <v>63</v>
      </c>
      <c r="AW473" s="26" t="s">
        <v>63</v>
      </c>
      <c r="AX473" s="26" t="s">
        <v>63</v>
      </c>
      <c r="AY473" s="26">
        <v>44.117780000000003</v>
      </c>
      <c r="AZ473" s="26">
        <v>-103.065442</v>
      </c>
      <c r="BA473" s="26" t="s">
        <v>502</v>
      </c>
      <c r="BB473" s="26" t="s">
        <v>611</v>
      </c>
      <c r="BC473" s="26" t="s">
        <v>629</v>
      </c>
      <c r="BD473" s="26" t="s">
        <v>68</v>
      </c>
      <c r="BE473" s="26" t="s">
        <v>161</v>
      </c>
      <c r="BF473" s="26" t="s">
        <v>68</v>
      </c>
      <c r="BG473" s="26" t="s">
        <v>68</v>
      </c>
      <c r="BH473" s="26" t="s">
        <v>646</v>
      </c>
      <c r="BI473" s="26">
        <v>1</v>
      </c>
      <c r="BJ473" s="26" t="s">
        <v>217</v>
      </c>
    </row>
    <row r="474" spans="36:62" x14ac:dyDescent="0.25">
      <c r="AJ474" s="26">
        <v>2644</v>
      </c>
      <c r="AK474" s="26">
        <v>2004092</v>
      </c>
      <c r="AL474" s="264">
        <v>43923.291666666664</v>
      </c>
      <c r="AM474" s="26" t="s">
        <v>481</v>
      </c>
      <c r="AN474" s="26" t="s">
        <v>63</v>
      </c>
      <c r="AO474" s="26" t="s">
        <v>156</v>
      </c>
      <c r="AP474" s="26" t="s">
        <v>159</v>
      </c>
      <c r="AQ474" s="26">
        <v>0</v>
      </c>
      <c r="AR474" s="26">
        <v>90</v>
      </c>
      <c r="AS474" s="26" t="s">
        <v>201</v>
      </c>
      <c r="AT474" s="26" t="s">
        <v>654</v>
      </c>
      <c r="AU474" s="26" t="s">
        <v>63</v>
      </c>
      <c r="AV474" s="26" t="s">
        <v>63</v>
      </c>
      <c r="AW474" s="26" t="s">
        <v>63</v>
      </c>
      <c r="AX474" s="26" t="s">
        <v>63</v>
      </c>
      <c r="AY474" s="26">
        <v>44.054071999999898</v>
      </c>
      <c r="AZ474" s="26">
        <v>-102.363314</v>
      </c>
      <c r="BA474" s="26" t="s">
        <v>498</v>
      </c>
      <c r="BB474" s="26" t="s">
        <v>609</v>
      </c>
      <c r="BC474" s="26" t="s">
        <v>633</v>
      </c>
      <c r="BD474" s="26" t="s">
        <v>615</v>
      </c>
      <c r="BE474" s="26"/>
      <c r="BF474" s="26" t="s">
        <v>68</v>
      </c>
      <c r="BG474" s="26" t="s">
        <v>209</v>
      </c>
      <c r="BH474" s="26" t="s">
        <v>711</v>
      </c>
      <c r="BI474" s="26">
        <v>1</v>
      </c>
      <c r="BJ474" s="26" t="s">
        <v>21</v>
      </c>
    </row>
    <row r="475" spans="36:62" x14ac:dyDescent="0.25">
      <c r="AJ475" s="26">
        <v>2646</v>
      </c>
      <c r="AK475" s="26">
        <v>2004097</v>
      </c>
      <c r="AL475" s="264">
        <v>43923.75</v>
      </c>
      <c r="AM475" s="26" t="s">
        <v>481</v>
      </c>
      <c r="AN475" s="26" t="s">
        <v>63</v>
      </c>
      <c r="AO475" s="26" t="s">
        <v>156</v>
      </c>
      <c r="AP475" s="26" t="s">
        <v>741</v>
      </c>
      <c r="AQ475" s="26">
        <v>0</v>
      </c>
      <c r="AR475" s="26">
        <v>90</v>
      </c>
      <c r="AS475" s="26" t="s">
        <v>618</v>
      </c>
      <c r="AT475" s="26" t="s">
        <v>679</v>
      </c>
      <c r="AU475" s="26" t="s">
        <v>63</v>
      </c>
      <c r="AV475" s="26" t="s">
        <v>63</v>
      </c>
      <c r="AW475" s="26" t="s">
        <v>63</v>
      </c>
      <c r="AX475" s="26" t="s">
        <v>63</v>
      </c>
      <c r="AY475" s="26">
        <v>43.973121999999897</v>
      </c>
      <c r="AZ475" s="26">
        <v>-102.19041300000001</v>
      </c>
      <c r="BA475" s="26" t="s">
        <v>166</v>
      </c>
      <c r="BB475" s="26" t="s">
        <v>609</v>
      </c>
      <c r="BC475" s="26" t="s">
        <v>614</v>
      </c>
      <c r="BD475" s="26" t="s">
        <v>615</v>
      </c>
      <c r="BE475" s="26"/>
      <c r="BF475" s="26" t="s">
        <v>68</v>
      </c>
      <c r="BG475" s="26" t="s">
        <v>68</v>
      </c>
      <c r="BH475" s="26" t="s">
        <v>160</v>
      </c>
      <c r="BI475" s="26">
        <v>1</v>
      </c>
      <c r="BJ475" s="26" t="s">
        <v>217</v>
      </c>
    </row>
    <row r="476" spans="36:62" x14ac:dyDescent="0.25">
      <c r="AJ476" s="26">
        <v>2647</v>
      </c>
      <c r="AK476" s="26">
        <v>2004187</v>
      </c>
      <c r="AL476" s="264">
        <v>43922.981944444444</v>
      </c>
      <c r="AM476" s="26" t="s">
        <v>481</v>
      </c>
      <c r="AN476" s="26" t="s">
        <v>63</v>
      </c>
      <c r="AO476" s="26" t="s">
        <v>156</v>
      </c>
      <c r="AP476" s="26" t="s">
        <v>159</v>
      </c>
      <c r="AQ476" s="26">
        <v>0</v>
      </c>
      <c r="AR476" s="26">
        <v>90</v>
      </c>
      <c r="AS476" s="26" t="s">
        <v>791</v>
      </c>
      <c r="AT476" s="26" t="s">
        <v>613</v>
      </c>
      <c r="AU476" s="26" t="s">
        <v>63</v>
      </c>
      <c r="AV476" s="26" t="s">
        <v>63</v>
      </c>
      <c r="AW476" s="26" t="s">
        <v>63</v>
      </c>
      <c r="AX476" s="26" t="s">
        <v>63</v>
      </c>
      <c r="AY476" s="26">
        <v>44.069318000000003</v>
      </c>
      <c r="AZ476" s="26">
        <v>-102.463447</v>
      </c>
      <c r="BA476" s="26" t="s">
        <v>208</v>
      </c>
      <c r="BB476" s="26" t="s">
        <v>611</v>
      </c>
      <c r="BC476" s="26" t="s">
        <v>162</v>
      </c>
      <c r="BD476" s="26" t="s">
        <v>615</v>
      </c>
      <c r="BE476" s="26"/>
      <c r="BF476" s="26" t="s">
        <v>68</v>
      </c>
      <c r="BG476" s="26" t="s">
        <v>209</v>
      </c>
      <c r="BH476" s="26" t="s">
        <v>146</v>
      </c>
      <c r="BI476" s="26">
        <v>1</v>
      </c>
      <c r="BJ476" s="26" t="s">
        <v>217</v>
      </c>
    </row>
    <row r="477" spans="36:62" x14ac:dyDescent="0.25">
      <c r="AJ477" s="26">
        <v>2648</v>
      </c>
      <c r="AK477" s="26">
        <v>2004446</v>
      </c>
      <c r="AL477" s="264">
        <v>43937.854166666664</v>
      </c>
      <c r="AM477" s="26" t="s">
        <v>481</v>
      </c>
      <c r="AN477" s="26" t="s">
        <v>63</v>
      </c>
      <c r="AO477" s="26"/>
      <c r="AP477" s="26"/>
      <c r="AQ477" s="26">
        <v>-1</v>
      </c>
      <c r="AR477" s="26">
        <v>90</v>
      </c>
      <c r="AS477" s="26" t="s">
        <v>168</v>
      </c>
      <c r="AT477" s="26" t="s">
        <v>71</v>
      </c>
      <c r="AU477" s="26" t="s">
        <v>63</v>
      </c>
      <c r="AV477" s="26" t="s">
        <v>63</v>
      </c>
      <c r="AW477" s="26" t="s">
        <v>63</v>
      </c>
      <c r="AX477" s="26" t="s">
        <v>63</v>
      </c>
      <c r="AY477" s="26">
        <v>44.020955000000001</v>
      </c>
      <c r="AZ477" s="26">
        <v>-102.310862</v>
      </c>
      <c r="BA477" s="26" t="s">
        <v>166</v>
      </c>
      <c r="BB477" s="26" t="s">
        <v>611</v>
      </c>
      <c r="BC477" s="26" t="s">
        <v>167</v>
      </c>
      <c r="BD477" s="26" t="s">
        <v>154</v>
      </c>
      <c r="BE477" s="26"/>
      <c r="BF477" s="26" t="s">
        <v>99</v>
      </c>
      <c r="BG477" s="26" t="s">
        <v>167</v>
      </c>
      <c r="BH477" s="26" t="s">
        <v>99</v>
      </c>
      <c r="BI477" s="26">
        <v>1</v>
      </c>
      <c r="BJ477" s="26" t="s">
        <v>217</v>
      </c>
    </row>
    <row r="478" spans="36:62" x14ac:dyDescent="0.25">
      <c r="AJ478" s="26">
        <v>2649</v>
      </c>
      <c r="AK478" s="26">
        <v>2004445</v>
      </c>
      <c r="AL478" s="264">
        <v>43931.57916666667</v>
      </c>
      <c r="AM478" s="26" t="s">
        <v>481</v>
      </c>
      <c r="AN478" s="26" t="s">
        <v>63</v>
      </c>
      <c r="AO478" s="26" t="s">
        <v>156</v>
      </c>
      <c r="AP478" s="26" t="s">
        <v>159</v>
      </c>
      <c r="AQ478" s="26">
        <v>0</v>
      </c>
      <c r="AR478" s="26">
        <v>90</v>
      </c>
      <c r="AS478" s="26" t="s">
        <v>168</v>
      </c>
      <c r="AT478" s="26" t="s">
        <v>71</v>
      </c>
      <c r="AU478" s="26" t="s">
        <v>63</v>
      </c>
      <c r="AV478" s="26" t="s">
        <v>63</v>
      </c>
      <c r="AW478" s="26" t="s">
        <v>63</v>
      </c>
      <c r="AX478" s="26" t="s">
        <v>63</v>
      </c>
      <c r="AY478" s="26">
        <v>44.065297000000001</v>
      </c>
      <c r="AZ478" s="26">
        <v>-102.43079</v>
      </c>
      <c r="BA478" s="26" t="s">
        <v>158</v>
      </c>
      <c r="BB478" s="26" t="s">
        <v>611</v>
      </c>
      <c r="BC478" s="26" t="s">
        <v>68</v>
      </c>
      <c r="BD478" s="26" t="s">
        <v>154</v>
      </c>
      <c r="BE478" s="26"/>
      <c r="BF478" s="26" t="s">
        <v>68</v>
      </c>
      <c r="BG478" s="26" t="s">
        <v>68</v>
      </c>
      <c r="BH478" s="26" t="s">
        <v>146</v>
      </c>
      <c r="BI478" s="26">
        <v>1</v>
      </c>
      <c r="BJ478" s="26" t="s">
        <v>21</v>
      </c>
    </row>
    <row r="479" spans="36:62" x14ac:dyDescent="0.25">
      <c r="AJ479" s="26">
        <v>2651</v>
      </c>
      <c r="AK479" s="26">
        <v>2004565</v>
      </c>
      <c r="AL479" s="264">
        <v>43940.527777777781</v>
      </c>
      <c r="AM479" s="26" t="s">
        <v>481</v>
      </c>
      <c r="AN479" s="26" t="s">
        <v>63</v>
      </c>
      <c r="AO479" s="26"/>
      <c r="AP479" s="26"/>
      <c r="AQ479" s="26">
        <v>-1</v>
      </c>
      <c r="AR479" s="26">
        <v>90</v>
      </c>
      <c r="AS479" s="26" t="s">
        <v>168</v>
      </c>
      <c r="AT479" s="26" t="s">
        <v>704</v>
      </c>
      <c r="AU479" s="26" t="s">
        <v>63</v>
      </c>
      <c r="AV479" s="26" t="s">
        <v>63</v>
      </c>
      <c r="AW479" s="26" t="s">
        <v>63</v>
      </c>
      <c r="AX479" s="26" t="s">
        <v>63</v>
      </c>
      <c r="AY479" s="26">
        <v>44.068302000000003</v>
      </c>
      <c r="AZ479" s="26">
        <v>-102.412013999999</v>
      </c>
      <c r="BA479" s="26" t="s">
        <v>185</v>
      </c>
      <c r="BB479" s="26" t="s">
        <v>611</v>
      </c>
      <c r="BC479" s="26" t="s">
        <v>167</v>
      </c>
      <c r="BD479" s="26" t="s">
        <v>154</v>
      </c>
      <c r="BE479" s="26"/>
      <c r="BF479" s="26" t="s">
        <v>99</v>
      </c>
      <c r="BG479" s="26" t="s">
        <v>167</v>
      </c>
      <c r="BH479" s="26" t="s">
        <v>99</v>
      </c>
      <c r="BI479" s="26">
        <v>1</v>
      </c>
      <c r="BJ479" s="26" t="s">
        <v>217</v>
      </c>
    </row>
    <row r="480" spans="36:62" x14ac:dyDescent="0.25">
      <c r="AJ480" s="26">
        <v>2652</v>
      </c>
      <c r="AK480" s="26">
        <v>2004593</v>
      </c>
      <c r="AL480" s="264">
        <v>43942.295138888891</v>
      </c>
      <c r="AM480" s="26" t="s">
        <v>481</v>
      </c>
      <c r="AN480" s="26" t="s">
        <v>63</v>
      </c>
      <c r="AO480" s="26" t="s">
        <v>156</v>
      </c>
      <c r="AP480" s="26" t="s">
        <v>159</v>
      </c>
      <c r="AQ480" s="26">
        <v>0</v>
      </c>
      <c r="AR480" s="26">
        <v>90</v>
      </c>
      <c r="AS480" s="26" t="s">
        <v>172</v>
      </c>
      <c r="AT480" s="26" t="s">
        <v>71</v>
      </c>
      <c r="AU480" s="26" t="s">
        <v>63</v>
      </c>
      <c r="AV480" s="26" t="s">
        <v>63</v>
      </c>
      <c r="AW480" s="26" t="s">
        <v>63</v>
      </c>
      <c r="AX480" s="26" t="s">
        <v>63</v>
      </c>
      <c r="AY480" s="26">
        <v>44.100540000000002</v>
      </c>
      <c r="AZ480" s="26">
        <v>-102.512694999999</v>
      </c>
      <c r="BA480" s="26" t="s">
        <v>208</v>
      </c>
      <c r="BB480" s="26" t="s">
        <v>611</v>
      </c>
      <c r="BC480" s="26" t="s">
        <v>68</v>
      </c>
      <c r="BD480" s="26" t="s">
        <v>68</v>
      </c>
      <c r="BE480" s="26"/>
      <c r="BF480" s="26" t="s">
        <v>68</v>
      </c>
      <c r="BG480" s="26" t="s">
        <v>68</v>
      </c>
      <c r="BH480" s="26" t="s">
        <v>160</v>
      </c>
      <c r="BI480" s="26">
        <v>1</v>
      </c>
      <c r="BJ480" s="26" t="s">
        <v>217</v>
      </c>
    </row>
    <row r="481" spans="36:62" x14ac:dyDescent="0.25">
      <c r="AJ481" s="26">
        <v>2654</v>
      </c>
      <c r="AK481" s="26">
        <v>2004691</v>
      </c>
      <c r="AL481" s="264">
        <v>43946.269444444442</v>
      </c>
      <c r="AM481" s="26" t="s">
        <v>481</v>
      </c>
      <c r="AN481" s="26" t="s">
        <v>63</v>
      </c>
      <c r="AO481" s="26" t="s">
        <v>156</v>
      </c>
      <c r="AP481" s="26" t="s">
        <v>159</v>
      </c>
      <c r="AQ481" s="26">
        <v>0</v>
      </c>
      <c r="AR481" s="26">
        <v>90</v>
      </c>
      <c r="AS481" s="26" t="s">
        <v>638</v>
      </c>
      <c r="AT481" s="26" t="s">
        <v>71</v>
      </c>
      <c r="AU481" s="26" t="s">
        <v>63</v>
      </c>
      <c r="AV481" s="26" t="s">
        <v>69</v>
      </c>
      <c r="AW481" s="26" t="s">
        <v>63</v>
      </c>
      <c r="AX481" s="26" t="s">
        <v>63</v>
      </c>
      <c r="AY481" s="26">
        <v>44.103276999999899</v>
      </c>
      <c r="AZ481" s="26">
        <v>-102.591188</v>
      </c>
      <c r="BA481" s="26" t="s">
        <v>185</v>
      </c>
      <c r="BB481" s="26" t="s">
        <v>611</v>
      </c>
      <c r="BC481" s="26" t="s">
        <v>685</v>
      </c>
      <c r="BD481" s="26" t="s">
        <v>68</v>
      </c>
      <c r="BE481" s="26" t="s">
        <v>161</v>
      </c>
      <c r="BF481" s="26" t="s">
        <v>68</v>
      </c>
      <c r="BG481" s="26" t="s">
        <v>68</v>
      </c>
      <c r="BH481" s="26" t="s">
        <v>160</v>
      </c>
      <c r="BI481" s="26">
        <v>1</v>
      </c>
      <c r="BJ481" s="26" t="s">
        <v>217</v>
      </c>
    </row>
    <row r="482" spans="36:62" x14ac:dyDescent="0.25">
      <c r="AJ482" s="26">
        <v>2655</v>
      </c>
      <c r="AK482" s="26">
        <v>1921016</v>
      </c>
      <c r="AL482" s="264">
        <v>43822.28125</v>
      </c>
      <c r="AM482" s="26" t="s">
        <v>147</v>
      </c>
      <c r="AN482" s="26" t="s">
        <v>63</v>
      </c>
      <c r="AO482" s="26"/>
      <c r="AP482" s="26"/>
      <c r="AQ482" s="26">
        <v>-1</v>
      </c>
      <c r="AR482" s="26">
        <v>73</v>
      </c>
      <c r="AS482" s="26" t="s">
        <v>168</v>
      </c>
      <c r="AT482" s="26" t="s">
        <v>71</v>
      </c>
      <c r="AU482" s="26" t="s">
        <v>63</v>
      </c>
      <c r="AV482" s="26" t="s">
        <v>63</v>
      </c>
      <c r="AW482" s="26" t="s">
        <v>63</v>
      </c>
      <c r="AX482" s="26" t="s">
        <v>63</v>
      </c>
      <c r="AY482" s="26">
        <v>43.715091999999899</v>
      </c>
      <c r="AZ482" s="26">
        <v>-101.541708</v>
      </c>
      <c r="BA482" s="26" t="s">
        <v>208</v>
      </c>
      <c r="BB482" s="26" t="s">
        <v>157</v>
      </c>
      <c r="BC482" s="26" t="s">
        <v>167</v>
      </c>
      <c r="BD482" s="26" t="s">
        <v>154</v>
      </c>
      <c r="BE482" s="26"/>
      <c r="BF482" s="26" t="s">
        <v>99</v>
      </c>
      <c r="BG482" s="26" t="s">
        <v>167</v>
      </c>
      <c r="BH482" s="26" t="s">
        <v>99</v>
      </c>
      <c r="BI482" s="26">
        <v>1</v>
      </c>
      <c r="BJ482" s="26" t="s">
        <v>217</v>
      </c>
    </row>
    <row r="483" spans="36:62" x14ac:dyDescent="0.25">
      <c r="AJ483" s="26">
        <v>2656</v>
      </c>
      <c r="AK483" s="26">
        <v>2004793</v>
      </c>
      <c r="AL483" s="264">
        <v>43954.740972222222</v>
      </c>
      <c r="AM483" s="26" t="s">
        <v>481</v>
      </c>
      <c r="AN483" s="26" t="s">
        <v>63</v>
      </c>
      <c r="AO483" s="26" t="s">
        <v>156</v>
      </c>
      <c r="AP483" s="26" t="s">
        <v>159</v>
      </c>
      <c r="AQ483" s="26">
        <v>0</v>
      </c>
      <c r="AR483" s="26">
        <v>90</v>
      </c>
      <c r="AS483" s="26" t="s">
        <v>666</v>
      </c>
      <c r="AT483" s="26" t="s">
        <v>664</v>
      </c>
      <c r="AU483" s="26" t="s">
        <v>63</v>
      </c>
      <c r="AV483" s="26" t="s">
        <v>63</v>
      </c>
      <c r="AW483" s="26" t="s">
        <v>63</v>
      </c>
      <c r="AX483" s="26" t="s">
        <v>63</v>
      </c>
      <c r="AY483" s="26">
        <v>44.103611000000001</v>
      </c>
      <c r="AZ483" s="26">
        <v>-102.703479999999</v>
      </c>
      <c r="BA483" s="26" t="s">
        <v>208</v>
      </c>
      <c r="BB483" s="26" t="s">
        <v>609</v>
      </c>
      <c r="BC483" s="26" t="s">
        <v>68</v>
      </c>
      <c r="BD483" s="26" t="s">
        <v>615</v>
      </c>
      <c r="BE483" s="26"/>
      <c r="BF483" s="26" t="s">
        <v>68</v>
      </c>
      <c r="BG483" s="26" t="s">
        <v>68</v>
      </c>
      <c r="BH483" s="26" t="s">
        <v>160</v>
      </c>
      <c r="BI483" s="26">
        <v>1</v>
      </c>
      <c r="BJ483" s="26" t="s">
        <v>217</v>
      </c>
    </row>
    <row r="484" spans="36:62" x14ac:dyDescent="0.25">
      <c r="AJ484" s="26">
        <v>2658</v>
      </c>
      <c r="AK484" s="26">
        <v>2004779</v>
      </c>
      <c r="AL484" s="264">
        <v>43932.833333333336</v>
      </c>
      <c r="AM484" s="26" t="s">
        <v>147</v>
      </c>
      <c r="AN484" s="26" t="s">
        <v>63</v>
      </c>
      <c r="AO484" s="26" t="s">
        <v>156</v>
      </c>
      <c r="AP484" s="26" t="s">
        <v>159</v>
      </c>
      <c r="AQ484" s="26">
        <v>0</v>
      </c>
      <c r="AR484" s="26">
        <v>90</v>
      </c>
      <c r="AS484" s="26" t="s">
        <v>835</v>
      </c>
      <c r="AT484" s="26" t="s">
        <v>613</v>
      </c>
      <c r="AU484" s="26" t="s">
        <v>63</v>
      </c>
      <c r="AV484" s="26" t="s">
        <v>63</v>
      </c>
      <c r="AW484" s="26" t="s">
        <v>63</v>
      </c>
      <c r="AX484" s="26" t="s">
        <v>63</v>
      </c>
      <c r="AY484" s="26">
        <v>43.836407000000001</v>
      </c>
      <c r="AZ484" s="26">
        <v>-101.800511999999</v>
      </c>
      <c r="BA484" s="26" t="s">
        <v>208</v>
      </c>
      <c r="BB484" s="26" t="s">
        <v>609</v>
      </c>
      <c r="BC484" s="26" t="s">
        <v>614</v>
      </c>
      <c r="BD484" s="26" t="s">
        <v>615</v>
      </c>
      <c r="BE484" s="26" t="s">
        <v>677</v>
      </c>
      <c r="BF484" s="26" t="s">
        <v>68</v>
      </c>
      <c r="BG484" s="26" t="s">
        <v>68</v>
      </c>
      <c r="BH484" s="26" t="s">
        <v>160</v>
      </c>
      <c r="BI484" s="26">
        <v>1</v>
      </c>
      <c r="BJ484" s="26" t="s">
        <v>217</v>
      </c>
    </row>
    <row r="485" spans="36:62" x14ac:dyDescent="0.25">
      <c r="AJ485" s="26">
        <v>2662</v>
      </c>
      <c r="AK485" s="26">
        <v>2004903</v>
      </c>
      <c r="AL485" s="264">
        <v>43956.809027777781</v>
      </c>
      <c r="AM485" s="26" t="s">
        <v>481</v>
      </c>
      <c r="AN485" s="26" t="s">
        <v>63</v>
      </c>
      <c r="AO485" s="26"/>
      <c r="AP485" s="26"/>
      <c r="AQ485" s="26">
        <v>-1</v>
      </c>
      <c r="AR485" s="26">
        <v>90</v>
      </c>
      <c r="AS485" s="26" t="s">
        <v>168</v>
      </c>
      <c r="AT485" s="26" t="s">
        <v>71</v>
      </c>
      <c r="AU485" s="26" t="s">
        <v>63</v>
      </c>
      <c r="AV485" s="26" t="s">
        <v>63</v>
      </c>
      <c r="AW485" s="26" t="s">
        <v>63</v>
      </c>
      <c r="AX485" s="26" t="s">
        <v>63</v>
      </c>
      <c r="AY485" s="26">
        <v>44.113937999999898</v>
      </c>
      <c r="AZ485" s="26">
        <v>-102.922326999999</v>
      </c>
      <c r="BA485" s="26" t="s">
        <v>166</v>
      </c>
      <c r="BB485" s="26" t="s">
        <v>609</v>
      </c>
      <c r="BC485" s="26" t="s">
        <v>167</v>
      </c>
      <c r="BD485" s="26" t="s">
        <v>154</v>
      </c>
      <c r="BE485" s="26"/>
      <c r="BF485" s="26" t="s">
        <v>99</v>
      </c>
      <c r="BG485" s="26" t="s">
        <v>167</v>
      </c>
      <c r="BH485" s="26" t="s">
        <v>99</v>
      </c>
      <c r="BI485" s="26">
        <v>1</v>
      </c>
      <c r="BJ485" s="26" t="s">
        <v>217</v>
      </c>
    </row>
    <row r="486" spans="36:62" x14ac:dyDescent="0.25">
      <c r="AJ486" s="26">
        <v>2669</v>
      </c>
      <c r="AK486" s="26">
        <v>2005230</v>
      </c>
      <c r="AL486" s="264">
        <v>43965.833333333336</v>
      </c>
      <c r="AM486" s="26" t="s">
        <v>481</v>
      </c>
      <c r="AN486" s="26" t="s">
        <v>63</v>
      </c>
      <c r="AO486" s="26"/>
      <c r="AP486" s="26"/>
      <c r="AQ486" s="26">
        <v>-1</v>
      </c>
      <c r="AR486" s="26">
        <v>90</v>
      </c>
      <c r="AS486" s="26" t="s">
        <v>168</v>
      </c>
      <c r="AT486" s="26" t="s">
        <v>71</v>
      </c>
      <c r="AU486" s="26" t="s">
        <v>63</v>
      </c>
      <c r="AV486" s="26" t="s">
        <v>63</v>
      </c>
      <c r="AW486" s="26" t="s">
        <v>63</v>
      </c>
      <c r="AX486" s="26" t="s">
        <v>63</v>
      </c>
      <c r="AY486" s="26">
        <v>44.103461000000003</v>
      </c>
      <c r="AZ486" s="26">
        <v>-102.57145300000001</v>
      </c>
      <c r="BA486" s="26" t="s">
        <v>158</v>
      </c>
      <c r="BB486" s="26" t="s">
        <v>609</v>
      </c>
      <c r="BC486" s="26" t="s">
        <v>167</v>
      </c>
      <c r="BD486" s="26" t="s">
        <v>154</v>
      </c>
      <c r="BE486" s="26"/>
      <c r="BF486" s="26" t="s">
        <v>99</v>
      </c>
      <c r="BG486" s="26" t="s">
        <v>167</v>
      </c>
      <c r="BH486" s="26" t="s">
        <v>99</v>
      </c>
      <c r="BI486" s="26">
        <v>1</v>
      </c>
      <c r="BJ486" s="26" t="s">
        <v>217</v>
      </c>
    </row>
    <row r="487" spans="36:62" x14ac:dyDescent="0.25">
      <c r="AJ487" s="26">
        <v>2671</v>
      </c>
      <c r="AK487" s="26">
        <v>2005606</v>
      </c>
      <c r="AL487" s="264">
        <v>43969.879166666666</v>
      </c>
      <c r="AM487" s="26" t="s">
        <v>147</v>
      </c>
      <c r="AN487" s="26" t="s">
        <v>63</v>
      </c>
      <c r="AO487" s="26"/>
      <c r="AP487" s="26"/>
      <c r="AQ487" s="26">
        <v>-1</v>
      </c>
      <c r="AR487" s="26">
        <v>90</v>
      </c>
      <c r="AS487" s="26" t="s">
        <v>168</v>
      </c>
      <c r="AT487" s="26" t="s">
        <v>71</v>
      </c>
      <c r="AU487" s="26" t="s">
        <v>63</v>
      </c>
      <c r="AV487" s="26" t="s">
        <v>63</v>
      </c>
      <c r="AW487" s="26" t="s">
        <v>63</v>
      </c>
      <c r="AX487" s="26" t="s">
        <v>63</v>
      </c>
      <c r="AY487" s="26">
        <v>43.836643000000002</v>
      </c>
      <c r="AZ487" s="26">
        <v>-101.89168100000001</v>
      </c>
      <c r="BA487" s="26" t="s">
        <v>158</v>
      </c>
      <c r="BB487" s="26" t="s">
        <v>609</v>
      </c>
      <c r="BC487" s="26" t="s">
        <v>167</v>
      </c>
      <c r="BD487" s="26" t="s">
        <v>154</v>
      </c>
      <c r="BE487" s="26"/>
      <c r="BF487" s="26" t="s">
        <v>99</v>
      </c>
      <c r="BG487" s="26" t="s">
        <v>167</v>
      </c>
      <c r="BH487" s="26" t="s">
        <v>99</v>
      </c>
      <c r="BI487" s="26">
        <v>1</v>
      </c>
      <c r="BJ487" s="26" t="s">
        <v>217</v>
      </c>
    </row>
    <row r="488" spans="36:62" x14ac:dyDescent="0.25">
      <c r="AJ488" s="26">
        <v>2672</v>
      </c>
      <c r="AK488" s="26">
        <v>2005486</v>
      </c>
      <c r="AL488" s="264">
        <v>43967.916666666664</v>
      </c>
      <c r="AM488" s="26" t="s">
        <v>481</v>
      </c>
      <c r="AN488" s="26" t="s">
        <v>63</v>
      </c>
      <c r="AO488" s="26"/>
      <c r="AP488" s="26"/>
      <c r="AQ488" s="26">
        <v>-1</v>
      </c>
      <c r="AR488" s="26">
        <v>90</v>
      </c>
      <c r="AS488" s="26" t="s">
        <v>168</v>
      </c>
      <c r="AT488" s="26" t="s">
        <v>71</v>
      </c>
      <c r="AU488" s="26" t="s">
        <v>63</v>
      </c>
      <c r="AV488" s="26" t="s">
        <v>63</v>
      </c>
      <c r="AW488" s="26" t="s">
        <v>63</v>
      </c>
      <c r="AX488" s="26" t="s">
        <v>63</v>
      </c>
      <c r="AY488" s="26">
        <v>44.032172000000003</v>
      </c>
      <c r="AZ488" s="26">
        <v>-102.33692600000001</v>
      </c>
      <c r="BA488" s="26" t="s">
        <v>498</v>
      </c>
      <c r="BB488" s="26" t="s">
        <v>609</v>
      </c>
      <c r="BC488" s="26" t="s">
        <v>167</v>
      </c>
      <c r="BD488" s="26" t="s">
        <v>154</v>
      </c>
      <c r="BE488" s="26"/>
      <c r="BF488" s="26" t="s">
        <v>99</v>
      </c>
      <c r="BG488" s="26" t="s">
        <v>167</v>
      </c>
      <c r="BH488" s="26" t="s">
        <v>99</v>
      </c>
      <c r="BI488" s="26">
        <v>1</v>
      </c>
      <c r="BJ488" s="26" t="s">
        <v>217</v>
      </c>
    </row>
    <row r="489" spans="36:62" x14ac:dyDescent="0.25">
      <c r="AJ489" s="26">
        <v>2673</v>
      </c>
      <c r="AK489" s="26">
        <v>2005745</v>
      </c>
      <c r="AL489" s="264">
        <v>43974.761805555558</v>
      </c>
      <c r="AM489" s="26" t="s">
        <v>481</v>
      </c>
      <c r="AN489" s="26" t="s">
        <v>63</v>
      </c>
      <c r="AO489" s="26" t="s">
        <v>156</v>
      </c>
      <c r="AP489" s="26" t="s">
        <v>159</v>
      </c>
      <c r="AQ489" s="26">
        <v>0</v>
      </c>
      <c r="AR489" s="26">
        <v>90</v>
      </c>
      <c r="AS489" s="26" t="s">
        <v>852</v>
      </c>
      <c r="AT489" s="26" t="s">
        <v>77</v>
      </c>
      <c r="AU489" s="26" t="s">
        <v>63</v>
      </c>
      <c r="AV489" s="26" t="s">
        <v>63</v>
      </c>
      <c r="AW489" s="26" t="s">
        <v>63</v>
      </c>
      <c r="AX489" s="26" t="s">
        <v>63</v>
      </c>
      <c r="AY489" s="26">
        <v>44.022589000000004</v>
      </c>
      <c r="AZ489" s="26">
        <v>-102.319170999999</v>
      </c>
      <c r="BA489" s="26" t="s">
        <v>185</v>
      </c>
      <c r="BB489" s="26" t="s">
        <v>611</v>
      </c>
      <c r="BC489" s="26" t="s">
        <v>667</v>
      </c>
      <c r="BD489" s="26" t="s">
        <v>615</v>
      </c>
      <c r="BE489" s="26" t="s">
        <v>617</v>
      </c>
      <c r="BF489" s="26" t="s">
        <v>68</v>
      </c>
      <c r="BG489" s="26" t="s">
        <v>209</v>
      </c>
      <c r="BH489" s="26" t="s">
        <v>146</v>
      </c>
      <c r="BI489" s="26">
        <v>1</v>
      </c>
      <c r="BJ489" s="26" t="s">
        <v>217</v>
      </c>
    </row>
    <row r="490" spans="36:62" x14ac:dyDescent="0.25">
      <c r="AJ490" s="26">
        <v>2674</v>
      </c>
      <c r="AK490" s="26">
        <v>2005756</v>
      </c>
      <c r="AL490" s="264">
        <v>43967.826388888891</v>
      </c>
      <c r="AM490" s="26" t="s">
        <v>481</v>
      </c>
      <c r="AN490" s="26" t="s">
        <v>63</v>
      </c>
      <c r="AO490" s="26"/>
      <c r="AP490" s="26"/>
      <c r="AQ490" s="26">
        <v>-1</v>
      </c>
      <c r="AR490" s="26">
        <v>90</v>
      </c>
      <c r="AS490" s="26" t="s">
        <v>168</v>
      </c>
      <c r="AT490" s="26" t="s">
        <v>74</v>
      </c>
      <c r="AU490" s="26" t="s">
        <v>63</v>
      </c>
      <c r="AV490" s="26" t="s">
        <v>63</v>
      </c>
      <c r="AW490" s="26" t="s">
        <v>63</v>
      </c>
      <c r="AX490" s="26" t="s">
        <v>63</v>
      </c>
      <c r="AY490" s="26">
        <v>44.103659</v>
      </c>
      <c r="AZ490" s="26">
        <v>-102.811346</v>
      </c>
      <c r="BA490" s="26" t="s">
        <v>185</v>
      </c>
      <c r="BB490" s="26" t="s">
        <v>609</v>
      </c>
      <c r="BC490" s="26" t="s">
        <v>167</v>
      </c>
      <c r="BD490" s="26" t="s">
        <v>154</v>
      </c>
      <c r="BE490" s="26"/>
      <c r="BF490" s="26" t="s">
        <v>99</v>
      </c>
      <c r="BG490" s="26" t="s">
        <v>167</v>
      </c>
      <c r="BH490" s="26" t="s">
        <v>99</v>
      </c>
      <c r="BI490" s="26">
        <v>1</v>
      </c>
      <c r="BJ490" s="26" t="s">
        <v>217</v>
      </c>
    </row>
    <row r="491" spans="36:62" x14ac:dyDescent="0.25">
      <c r="AJ491" s="26">
        <v>2678</v>
      </c>
      <c r="AK491" s="26">
        <v>2005514</v>
      </c>
      <c r="AL491" s="264">
        <v>43974.204861111109</v>
      </c>
      <c r="AM491" s="26" t="s">
        <v>481</v>
      </c>
      <c r="AN491" s="26" t="s">
        <v>63</v>
      </c>
      <c r="AO491" s="26"/>
      <c r="AP491" s="26"/>
      <c r="AQ491" s="26">
        <v>-1</v>
      </c>
      <c r="AR491" s="26">
        <v>90</v>
      </c>
      <c r="AS491" s="26" t="s">
        <v>168</v>
      </c>
      <c r="AT491" s="26" t="s">
        <v>74</v>
      </c>
      <c r="AU491" s="26" t="s">
        <v>63</v>
      </c>
      <c r="AV491" s="26" t="s">
        <v>63</v>
      </c>
      <c r="AW491" s="26" t="s">
        <v>63</v>
      </c>
      <c r="AX491" s="26" t="s">
        <v>63</v>
      </c>
      <c r="AY491" s="26">
        <v>43.980266999999898</v>
      </c>
      <c r="AZ491" s="26">
        <v>-102.200318999999</v>
      </c>
      <c r="BA491" s="26" t="s">
        <v>166</v>
      </c>
      <c r="BB491" s="26" t="s">
        <v>609</v>
      </c>
      <c r="BC491" s="26" t="s">
        <v>167</v>
      </c>
      <c r="BD491" s="26" t="s">
        <v>154</v>
      </c>
      <c r="BE491" s="26"/>
      <c r="BF491" s="26" t="s">
        <v>99</v>
      </c>
      <c r="BG491" s="26" t="s">
        <v>167</v>
      </c>
      <c r="BH491" s="26" t="s">
        <v>99</v>
      </c>
      <c r="BI491" s="26">
        <v>1</v>
      </c>
      <c r="BJ491" s="26" t="s">
        <v>217</v>
      </c>
    </row>
    <row r="492" spans="36:62" x14ac:dyDescent="0.25">
      <c r="AJ492" s="26">
        <v>2679</v>
      </c>
      <c r="AK492" s="26">
        <v>2005670</v>
      </c>
      <c r="AL492" s="264">
        <v>43974.041666666664</v>
      </c>
      <c r="AM492" s="26" t="s">
        <v>481</v>
      </c>
      <c r="AN492" s="26" t="s">
        <v>63</v>
      </c>
      <c r="AO492" s="26"/>
      <c r="AP492" s="26"/>
      <c r="AQ492" s="26">
        <v>-1</v>
      </c>
      <c r="AR492" s="26">
        <v>90</v>
      </c>
      <c r="AS492" s="26" t="s">
        <v>168</v>
      </c>
      <c r="AT492" s="26" t="s">
        <v>71</v>
      </c>
      <c r="AU492" s="26" t="s">
        <v>63</v>
      </c>
      <c r="AV492" s="26" t="s">
        <v>63</v>
      </c>
      <c r="AW492" s="26" t="s">
        <v>63</v>
      </c>
      <c r="AX492" s="26" t="s">
        <v>63</v>
      </c>
      <c r="AY492" s="26">
        <v>44.0687339999999</v>
      </c>
      <c r="AZ492" s="26">
        <v>-102.420677999999</v>
      </c>
      <c r="BA492" s="26" t="s">
        <v>158</v>
      </c>
      <c r="BB492" s="26" t="s">
        <v>611</v>
      </c>
      <c r="BC492" s="26" t="s">
        <v>167</v>
      </c>
      <c r="BD492" s="26" t="s">
        <v>154</v>
      </c>
      <c r="BE492" s="26"/>
      <c r="BF492" s="26" t="s">
        <v>99</v>
      </c>
      <c r="BG492" s="26" t="s">
        <v>167</v>
      </c>
      <c r="BH492" s="26" t="s">
        <v>99</v>
      </c>
      <c r="BI492" s="26">
        <v>1</v>
      </c>
      <c r="BJ492" s="26" t="s">
        <v>217</v>
      </c>
    </row>
    <row r="493" spans="36:62" x14ac:dyDescent="0.25">
      <c r="AJ493" s="26">
        <v>2680</v>
      </c>
      <c r="AK493" s="26">
        <v>2005671</v>
      </c>
      <c r="AL493" s="264">
        <v>43974.111111111109</v>
      </c>
      <c r="AM493" s="26" t="s">
        <v>481</v>
      </c>
      <c r="AN493" s="26" t="s">
        <v>63</v>
      </c>
      <c r="AO493" s="26"/>
      <c r="AP493" s="26"/>
      <c r="AQ493" s="26">
        <v>-1</v>
      </c>
      <c r="AR493" s="26">
        <v>90</v>
      </c>
      <c r="AS493" s="26" t="s">
        <v>168</v>
      </c>
      <c r="AT493" s="26" t="s">
        <v>71</v>
      </c>
      <c r="AU493" s="26" t="s">
        <v>63</v>
      </c>
      <c r="AV493" s="26" t="s">
        <v>63</v>
      </c>
      <c r="AW493" s="26" t="s">
        <v>63</v>
      </c>
      <c r="AX493" s="26" t="s">
        <v>63</v>
      </c>
      <c r="AY493" s="26">
        <v>44.103205000000003</v>
      </c>
      <c r="AZ493" s="26">
        <v>-102.562726999999</v>
      </c>
      <c r="BA493" s="26" t="s">
        <v>158</v>
      </c>
      <c r="BB493" s="26" t="s">
        <v>611</v>
      </c>
      <c r="BC493" s="26" t="s">
        <v>167</v>
      </c>
      <c r="BD493" s="26" t="s">
        <v>154</v>
      </c>
      <c r="BE493" s="26"/>
      <c r="BF493" s="26" t="s">
        <v>99</v>
      </c>
      <c r="BG493" s="26" t="s">
        <v>167</v>
      </c>
      <c r="BH493" s="26" t="s">
        <v>99</v>
      </c>
      <c r="BI493" s="26">
        <v>1</v>
      </c>
      <c r="BJ493" s="26" t="s">
        <v>217</v>
      </c>
    </row>
    <row r="494" spans="36:62" x14ac:dyDescent="0.25">
      <c r="AJ494" s="26">
        <v>2682</v>
      </c>
      <c r="AK494" s="26">
        <v>2005985</v>
      </c>
      <c r="AL494" s="264">
        <v>43979.861111111109</v>
      </c>
      <c r="AM494" s="26" t="s">
        <v>481</v>
      </c>
      <c r="AN494" s="26" t="s">
        <v>63</v>
      </c>
      <c r="AO494" s="26"/>
      <c r="AP494" s="26"/>
      <c r="AQ494" s="26">
        <v>-1</v>
      </c>
      <c r="AR494" s="26">
        <v>90</v>
      </c>
      <c r="AS494" s="26" t="s">
        <v>168</v>
      </c>
      <c r="AT494" s="26" t="s">
        <v>71</v>
      </c>
      <c r="AU494" s="26" t="s">
        <v>63</v>
      </c>
      <c r="AV494" s="26" t="s">
        <v>63</v>
      </c>
      <c r="AW494" s="26" t="s">
        <v>63</v>
      </c>
      <c r="AX494" s="26" t="s">
        <v>63</v>
      </c>
      <c r="AY494" s="26">
        <v>44.0685509999999</v>
      </c>
      <c r="AZ494" s="26">
        <v>-102.41211800000001</v>
      </c>
      <c r="BA494" s="26" t="s">
        <v>185</v>
      </c>
      <c r="BB494" s="26" t="s">
        <v>609</v>
      </c>
      <c r="BC494" s="26" t="s">
        <v>167</v>
      </c>
      <c r="BD494" s="26" t="s">
        <v>154</v>
      </c>
      <c r="BE494" s="26"/>
      <c r="BF494" s="26" t="s">
        <v>99</v>
      </c>
      <c r="BG494" s="26" t="s">
        <v>167</v>
      </c>
      <c r="BH494" s="26" t="s">
        <v>99</v>
      </c>
      <c r="BI494" s="26">
        <v>1</v>
      </c>
      <c r="BJ494" s="26" t="s">
        <v>217</v>
      </c>
    </row>
    <row r="495" spans="36:62" x14ac:dyDescent="0.25">
      <c r="AJ495" s="26">
        <v>2683</v>
      </c>
      <c r="AK495" s="26">
        <v>2005993</v>
      </c>
      <c r="AL495" s="264">
        <v>43979.364583333336</v>
      </c>
      <c r="AM495" s="26" t="s">
        <v>481</v>
      </c>
      <c r="AN495" s="26" t="s">
        <v>63</v>
      </c>
      <c r="AO495" s="26" t="s">
        <v>156</v>
      </c>
      <c r="AP495" s="26" t="s">
        <v>159</v>
      </c>
      <c r="AQ495" s="26">
        <v>0</v>
      </c>
      <c r="AR495" s="26">
        <v>90</v>
      </c>
      <c r="AS495" s="26" t="s">
        <v>628</v>
      </c>
      <c r="AT495" s="26" t="s">
        <v>71</v>
      </c>
      <c r="AU495" s="26" t="s">
        <v>63</v>
      </c>
      <c r="AV495" s="26" t="s">
        <v>63</v>
      </c>
      <c r="AW495" s="26" t="s">
        <v>63</v>
      </c>
      <c r="AX495" s="26" t="s">
        <v>63</v>
      </c>
      <c r="AY495" s="26">
        <v>44.070473999999898</v>
      </c>
      <c r="AZ495" s="26">
        <v>-102.464296</v>
      </c>
      <c r="BA495" s="26" t="s">
        <v>482</v>
      </c>
      <c r="BB495" s="26" t="s">
        <v>609</v>
      </c>
      <c r="BC495" s="26" t="s">
        <v>680</v>
      </c>
      <c r="BD495" s="26" t="s">
        <v>68</v>
      </c>
      <c r="BE495" s="26" t="s">
        <v>161</v>
      </c>
      <c r="BF495" s="26" t="s">
        <v>68</v>
      </c>
      <c r="BG495" s="26" t="s">
        <v>68</v>
      </c>
      <c r="BH495" s="26" t="s">
        <v>646</v>
      </c>
      <c r="BI495" s="26">
        <v>1</v>
      </c>
      <c r="BJ495" s="26" t="s">
        <v>217</v>
      </c>
    </row>
    <row r="496" spans="36:62" x14ac:dyDescent="0.25">
      <c r="AJ496" s="26">
        <v>2684</v>
      </c>
      <c r="AK496" s="26">
        <v>2005994</v>
      </c>
      <c r="AL496" s="264">
        <v>43979.28125</v>
      </c>
      <c r="AM496" s="26" t="s">
        <v>481</v>
      </c>
      <c r="AN496" s="26" t="s">
        <v>63</v>
      </c>
      <c r="AO496" s="26" t="s">
        <v>156</v>
      </c>
      <c r="AP496" s="26" t="s">
        <v>159</v>
      </c>
      <c r="AQ496" s="26">
        <v>0</v>
      </c>
      <c r="AR496" s="26">
        <v>90</v>
      </c>
      <c r="AS496" s="26" t="s">
        <v>172</v>
      </c>
      <c r="AT496" s="26" t="s">
        <v>74</v>
      </c>
      <c r="AU496" s="26" t="s">
        <v>63</v>
      </c>
      <c r="AV496" s="26" t="s">
        <v>63</v>
      </c>
      <c r="AW496" s="26" t="s">
        <v>63</v>
      </c>
      <c r="AX496" s="26" t="s">
        <v>63</v>
      </c>
      <c r="AY496" s="26">
        <v>44.079169999999898</v>
      </c>
      <c r="AZ496" s="26">
        <v>-102.47629000000001</v>
      </c>
      <c r="BA496" s="26" t="s">
        <v>511</v>
      </c>
      <c r="BB496" s="26" t="s">
        <v>609</v>
      </c>
      <c r="BC496" s="26" t="s">
        <v>68</v>
      </c>
      <c r="BD496" s="26" t="s">
        <v>68</v>
      </c>
      <c r="BE496" s="26"/>
      <c r="BF496" s="26" t="s">
        <v>709</v>
      </c>
      <c r="BG496" s="26" t="s">
        <v>68</v>
      </c>
      <c r="BH496" s="26" t="s">
        <v>160</v>
      </c>
      <c r="BI496" s="26">
        <v>1</v>
      </c>
      <c r="BJ496" s="26" t="s">
        <v>217</v>
      </c>
    </row>
    <row r="497" spans="36:62" x14ac:dyDescent="0.25">
      <c r="AJ497" s="26">
        <v>2685</v>
      </c>
      <c r="AK497" s="26">
        <v>2005996</v>
      </c>
      <c r="AL497" s="264">
        <v>43977.240972222222</v>
      </c>
      <c r="AM497" s="26" t="s">
        <v>481</v>
      </c>
      <c r="AN497" s="26" t="s">
        <v>63</v>
      </c>
      <c r="AO497" s="26" t="s">
        <v>156</v>
      </c>
      <c r="AP497" s="26" t="s">
        <v>159</v>
      </c>
      <c r="AQ497" s="26">
        <v>0</v>
      </c>
      <c r="AR497" s="26">
        <v>90</v>
      </c>
      <c r="AS497" s="26" t="s">
        <v>884</v>
      </c>
      <c r="AT497" s="26" t="s">
        <v>71</v>
      </c>
      <c r="AU497" s="26" t="s">
        <v>63</v>
      </c>
      <c r="AV497" s="26" t="s">
        <v>63</v>
      </c>
      <c r="AW497" s="26" t="s">
        <v>63</v>
      </c>
      <c r="AX497" s="26" t="s">
        <v>63</v>
      </c>
      <c r="AY497" s="26">
        <v>44.040675</v>
      </c>
      <c r="AZ497" s="26">
        <v>-102.350697999999</v>
      </c>
      <c r="BA497" s="26" t="s">
        <v>512</v>
      </c>
      <c r="BB497" s="26" t="s">
        <v>611</v>
      </c>
      <c r="BC497" s="26" t="s">
        <v>68</v>
      </c>
      <c r="BD497" s="26" t="s">
        <v>68</v>
      </c>
      <c r="BE497" s="26"/>
      <c r="BF497" s="26" t="s">
        <v>732</v>
      </c>
      <c r="BG497" s="26" t="s">
        <v>68</v>
      </c>
      <c r="BH497" s="26" t="s">
        <v>646</v>
      </c>
      <c r="BI497" s="26">
        <v>1</v>
      </c>
      <c r="BJ497" s="26" t="s">
        <v>217</v>
      </c>
    </row>
    <row r="498" spans="36:62" x14ac:dyDescent="0.25">
      <c r="AJ498" s="26">
        <v>2689</v>
      </c>
      <c r="AK498" s="26">
        <v>2006232</v>
      </c>
      <c r="AL498" s="264">
        <v>43977.534722222219</v>
      </c>
      <c r="AM498" s="26" t="s">
        <v>481</v>
      </c>
      <c r="AN498" s="26" t="s">
        <v>63</v>
      </c>
      <c r="AO498" s="26" t="s">
        <v>156</v>
      </c>
      <c r="AP498" s="26" t="s">
        <v>627</v>
      </c>
      <c r="AQ498" s="26">
        <v>0</v>
      </c>
      <c r="AR498" s="26">
        <v>90</v>
      </c>
      <c r="AS498" s="26" t="s">
        <v>628</v>
      </c>
      <c r="AT498" s="26" t="s">
        <v>71</v>
      </c>
      <c r="AU498" s="26" t="s">
        <v>63</v>
      </c>
      <c r="AV498" s="26" t="s">
        <v>63</v>
      </c>
      <c r="AW498" s="26" t="s">
        <v>63</v>
      </c>
      <c r="AX498" s="26" t="s">
        <v>63</v>
      </c>
      <c r="AY498" s="26">
        <v>44.100662</v>
      </c>
      <c r="AZ498" s="26">
        <v>-103.151201</v>
      </c>
      <c r="BA498" s="26" t="s">
        <v>166</v>
      </c>
      <c r="BB498" s="26" t="s">
        <v>165</v>
      </c>
      <c r="BC498" s="26" t="s">
        <v>691</v>
      </c>
      <c r="BD498" s="26" t="s">
        <v>68</v>
      </c>
      <c r="BE498" s="26" t="s">
        <v>885</v>
      </c>
      <c r="BF498" s="26" t="s">
        <v>68</v>
      </c>
      <c r="BG498" s="26" t="s">
        <v>68</v>
      </c>
      <c r="BH498" s="26" t="s">
        <v>175</v>
      </c>
      <c r="BI498" s="26">
        <v>1</v>
      </c>
      <c r="BJ498" s="26" t="s">
        <v>217</v>
      </c>
    </row>
    <row r="499" spans="36:62" x14ac:dyDescent="0.25">
      <c r="AJ499" s="26">
        <v>2691</v>
      </c>
      <c r="AK499" s="26">
        <v>2006295</v>
      </c>
      <c r="AL499" s="264">
        <v>43974.855555555558</v>
      </c>
      <c r="AM499" s="26" t="s">
        <v>147</v>
      </c>
      <c r="AN499" s="26" t="s">
        <v>63</v>
      </c>
      <c r="AO499" s="26" t="s">
        <v>156</v>
      </c>
      <c r="AP499" s="26" t="s">
        <v>159</v>
      </c>
      <c r="AQ499" s="26">
        <v>0</v>
      </c>
      <c r="AR499" s="26">
        <v>90</v>
      </c>
      <c r="AS499" s="26" t="s">
        <v>886</v>
      </c>
      <c r="AT499" s="26" t="s">
        <v>854</v>
      </c>
      <c r="AU499" s="26" t="s">
        <v>63</v>
      </c>
      <c r="AV499" s="26" t="s">
        <v>63</v>
      </c>
      <c r="AW499" s="26" t="s">
        <v>63</v>
      </c>
      <c r="AX499" s="26" t="s">
        <v>63</v>
      </c>
      <c r="AY499" s="26">
        <v>43.8359939999999</v>
      </c>
      <c r="AZ499" s="26">
        <v>-101.586065</v>
      </c>
      <c r="BA499" s="26" t="s">
        <v>185</v>
      </c>
      <c r="BB499" s="26" t="s">
        <v>611</v>
      </c>
      <c r="BC499" s="26" t="s">
        <v>667</v>
      </c>
      <c r="BD499" s="26" t="s">
        <v>615</v>
      </c>
      <c r="BE499" s="26"/>
      <c r="BF499" s="26" t="s">
        <v>68</v>
      </c>
      <c r="BG499" s="26" t="s">
        <v>68</v>
      </c>
      <c r="BH499" s="26" t="s">
        <v>160</v>
      </c>
      <c r="BI499" s="26">
        <v>1</v>
      </c>
      <c r="BJ499" s="26" t="s">
        <v>217</v>
      </c>
    </row>
    <row r="500" spans="36:62" x14ac:dyDescent="0.25">
      <c r="AJ500" s="26">
        <v>2692</v>
      </c>
      <c r="AK500" s="26">
        <v>1819715</v>
      </c>
      <c r="AL500" s="264">
        <v>43126.378472222219</v>
      </c>
      <c r="AM500" s="26" t="s">
        <v>481</v>
      </c>
      <c r="AN500" s="26" t="s">
        <v>63</v>
      </c>
      <c r="AO500" s="26" t="s">
        <v>156</v>
      </c>
      <c r="AP500" s="26" t="s">
        <v>627</v>
      </c>
      <c r="AQ500" s="26">
        <v>0</v>
      </c>
      <c r="AR500" s="26">
        <v>90</v>
      </c>
      <c r="AS500" s="26" t="s">
        <v>722</v>
      </c>
      <c r="AT500" s="26" t="s">
        <v>71</v>
      </c>
      <c r="AU500" s="26" t="s">
        <v>63</v>
      </c>
      <c r="AV500" s="26" t="s">
        <v>63</v>
      </c>
      <c r="AW500" s="26" t="s">
        <v>63</v>
      </c>
      <c r="AX500" s="26" t="s">
        <v>63</v>
      </c>
      <c r="AY500" s="26">
        <v>44.117339999999899</v>
      </c>
      <c r="AZ500" s="26">
        <v>-103.092995999999</v>
      </c>
      <c r="BA500" s="26" t="s">
        <v>484</v>
      </c>
      <c r="BB500" s="26" t="s">
        <v>611</v>
      </c>
      <c r="BC500" s="26" t="s">
        <v>629</v>
      </c>
      <c r="BD500" s="26" t="s">
        <v>68</v>
      </c>
      <c r="BE500" s="26" t="s">
        <v>644</v>
      </c>
      <c r="BF500" s="26" t="s">
        <v>68</v>
      </c>
      <c r="BG500" s="26" t="s">
        <v>68</v>
      </c>
      <c r="BH500" s="26" t="s">
        <v>646</v>
      </c>
      <c r="BI500" s="26">
        <v>1</v>
      </c>
      <c r="BJ500" s="26" t="s">
        <v>217</v>
      </c>
    </row>
    <row r="501" spans="36:62" x14ac:dyDescent="0.25">
      <c r="AJ501" s="26">
        <v>2693</v>
      </c>
      <c r="AK501" s="26">
        <v>2006096</v>
      </c>
      <c r="AL501" s="264">
        <v>43987.216666666667</v>
      </c>
      <c r="AM501" s="26" t="s">
        <v>481</v>
      </c>
      <c r="AN501" s="26" t="s">
        <v>63</v>
      </c>
      <c r="AO501" s="26"/>
      <c r="AP501" s="26"/>
      <c r="AQ501" s="26">
        <v>-1</v>
      </c>
      <c r="AR501" s="26">
        <v>90</v>
      </c>
      <c r="AS501" s="26" t="s">
        <v>168</v>
      </c>
      <c r="AT501" s="26" t="s">
        <v>71</v>
      </c>
      <c r="AU501" s="26" t="s">
        <v>63</v>
      </c>
      <c r="AV501" s="26" t="s">
        <v>63</v>
      </c>
      <c r="AW501" s="26" t="s">
        <v>63</v>
      </c>
      <c r="AX501" s="26" t="s">
        <v>63</v>
      </c>
      <c r="AY501" s="26">
        <v>44.106039000000003</v>
      </c>
      <c r="AZ501" s="26">
        <v>-102.63524700000001</v>
      </c>
      <c r="BA501" s="26" t="s">
        <v>185</v>
      </c>
      <c r="BB501" s="26" t="s">
        <v>609</v>
      </c>
      <c r="BC501" s="26" t="s">
        <v>167</v>
      </c>
      <c r="BD501" s="26" t="s">
        <v>154</v>
      </c>
      <c r="BE501" s="26"/>
      <c r="BF501" s="26" t="s">
        <v>99</v>
      </c>
      <c r="BG501" s="26" t="s">
        <v>167</v>
      </c>
      <c r="BH501" s="26" t="s">
        <v>99</v>
      </c>
      <c r="BI501" s="26">
        <v>1</v>
      </c>
      <c r="BJ501" s="26" t="s">
        <v>217</v>
      </c>
    </row>
    <row r="502" spans="36:62" x14ac:dyDescent="0.25">
      <c r="AJ502" s="26">
        <v>2695</v>
      </c>
      <c r="AK502" s="26">
        <v>2006423</v>
      </c>
      <c r="AL502" s="264">
        <v>43996.645833333336</v>
      </c>
      <c r="AM502" s="26" t="s">
        <v>481</v>
      </c>
      <c r="AN502" s="26" t="s">
        <v>63</v>
      </c>
      <c r="AO502" s="26"/>
      <c r="AP502" s="26"/>
      <c r="AQ502" s="26">
        <v>-1</v>
      </c>
      <c r="AR502" s="26">
        <v>90</v>
      </c>
      <c r="AS502" s="26" t="s">
        <v>168</v>
      </c>
      <c r="AT502" s="26" t="s">
        <v>71</v>
      </c>
      <c r="AU502" s="26" t="s">
        <v>63</v>
      </c>
      <c r="AV502" s="26" t="s">
        <v>63</v>
      </c>
      <c r="AW502" s="26" t="s">
        <v>63</v>
      </c>
      <c r="AX502" s="26" t="s">
        <v>63</v>
      </c>
      <c r="AY502" s="26">
        <v>44.1036649999999</v>
      </c>
      <c r="AZ502" s="26">
        <v>-102.755036</v>
      </c>
      <c r="BA502" s="26" t="s">
        <v>485</v>
      </c>
      <c r="BB502" s="26" t="s">
        <v>609</v>
      </c>
      <c r="BC502" s="26" t="s">
        <v>167</v>
      </c>
      <c r="BD502" s="26" t="s">
        <v>154</v>
      </c>
      <c r="BE502" s="26"/>
      <c r="BF502" s="26" t="s">
        <v>99</v>
      </c>
      <c r="BG502" s="26" t="s">
        <v>167</v>
      </c>
      <c r="BH502" s="26" t="s">
        <v>99</v>
      </c>
      <c r="BI502" s="26">
        <v>1</v>
      </c>
      <c r="BJ502" s="26" t="s">
        <v>217</v>
      </c>
    </row>
    <row r="503" spans="36:62" x14ac:dyDescent="0.25">
      <c r="AJ503" s="26">
        <v>2697</v>
      </c>
      <c r="AK503" s="26">
        <v>2006429</v>
      </c>
      <c r="AL503" s="264">
        <v>43993.665277777778</v>
      </c>
      <c r="AM503" s="26" t="s">
        <v>481</v>
      </c>
      <c r="AN503" s="26" t="s">
        <v>63</v>
      </c>
      <c r="AO503" s="26"/>
      <c r="AP503" s="26"/>
      <c r="AQ503" s="26">
        <v>-1</v>
      </c>
      <c r="AR503" s="26">
        <v>90</v>
      </c>
      <c r="AS503" s="26" t="s">
        <v>168</v>
      </c>
      <c r="AT503" s="26" t="s">
        <v>71</v>
      </c>
      <c r="AU503" s="26" t="s">
        <v>63</v>
      </c>
      <c r="AV503" s="26" t="s">
        <v>63</v>
      </c>
      <c r="AW503" s="26" t="s">
        <v>63</v>
      </c>
      <c r="AX503" s="26" t="s">
        <v>63</v>
      </c>
      <c r="AY503" s="26">
        <v>44.104005999999899</v>
      </c>
      <c r="AZ503" s="26">
        <v>-102.882137999999</v>
      </c>
      <c r="BA503" s="26" t="s">
        <v>158</v>
      </c>
      <c r="BB503" s="26" t="s">
        <v>611</v>
      </c>
      <c r="BC503" s="26" t="s">
        <v>167</v>
      </c>
      <c r="BD503" s="26" t="s">
        <v>154</v>
      </c>
      <c r="BE503" s="26"/>
      <c r="BF503" s="26" t="s">
        <v>99</v>
      </c>
      <c r="BG503" s="26" t="s">
        <v>167</v>
      </c>
      <c r="BH503" s="26" t="s">
        <v>99</v>
      </c>
      <c r="BI503" s="26">
        <v>1</v>
      </c>
      <c r="BJ503" s="26" t="s">
        <v>217</v>
      </c>
    </row>
    <row r="504" spans="36:62" x14ac:dyDescent="0.25">
      <c r="AJ504" s="26">
        <v>2698</v>
      </c>
      <c r="AK504" s="26">
        <v>2006430</v>
      </c>
      <c r="AL504" s="264">
        <v>43994.913888888892</v>
      </c>
      <c r="AM504" s="26" t="s">
        <v>481</v>
      </c>
      <c r="AN504" s="26" t="s">
        <v>63</v>
      </c>
      <c r="AO504" s="26"/>
      <c r="AP504" s="26"/>
      <c r="AQ504" s="26">
        <v>-1</v>
      </c>
      <c r="AR504" s="26">
        <v>90</v>
      </c>
      <c r="AS504" s="26" t="s">
        <v>168</v>
      </c>
      <c r="AT504" s="26" t="s">
        <v>71</v>
      </c>
      <c r="AU504" s="26" t="s">
        <v>63</v>
      </c>
      <c r="AV504" s="26" t="s">
        <v>63</v>
      </c>
      <c r="AW504" s="26" t="s">
        <v>63</v>
      </c>
      <c r="AX504" s="26" t="s">
        <v>63</v>
      </c>
      <c r="AY504" s="26">
        <v>44.105263999999899</v>
      </c>
      <c r="AZ504" s="26">
        <v>-102.637972</v>
      </c>
      <c r="BA504" s="26" t="s">
        <v>158</v>
      </c>
      <c r="BB504" s="26" t="s">
        <v>611</v>
      </c>
      <c r="BC504" s="26" t="s">
        <v>167</v>
      </c>
      <c r="BD504" s="26" t="s">
        <v>154</v>
      </c>
      <c r="BE504" s="26"/>
      <c r="BF504" s="26" t="s">
        <v>99</v>
      </c>
      <c r="BG504" s="26" t="s">
        <v>167</v>
      </c>
      <c r="BH504" s="26" t="s">
        <v>99</v>
      </c>
      <c r="BI504" s="26">
        <v>1</v>
      </c>
      <c r="BJ504" s="26" t="s">
        <v>217</v>
      </c>
    </row>
    <row r="505" spans="36:62" x14ac:dyDescent="0.25">
      <c r="AJ505" s="26">
        <v>2701</v>
      </c>
      <c r="AK505" s="26">
        <v>2006686</v>
      </c>
      <c r="AL505" s="264">
        <v>44001.638194444444</v>
      </c>
      <c r="AM505" s="26" t="s">
        <v>481</v>
      </c>
      <c r="AN505" s="26" t="s">
        <v>63</v>
      </c>
      <c r="AO505" s="26" t="s">
        <v>156</v>
      </c>
      <c r="AP505" s="26" t="s">
        <v>159</v>
      </c>
      <c r="AQ505" s="26">
        <v>0</v>
      </c>
      <c r="AR505" s="26">
        <v>90</v>
      </c>
      <c r="AS505" s="26" t="s">
        <v>887</v>
      </c>
      <c r="AT505" s="26" t="s">
        <v>71</v>
      </c>
      <c r="AU505" s="26" t="s">
        <v>63</v>
      </c>
      <c r="AV505" s="26" t="s">
        <v>69</v>
      </c>
      <c r="AW505" s="26" t="s">
        <v>63</v>
      </c>
      <c r="AX505" s="26" t="s">
        <v>63</v>
      </c>
      <c r="AY505" s="26">
        <v>44.118112000000004</v>
      </c>
      <c r="AZ505" s="26">
        <v>-102.963244</v>
      </c>
      <c r="BA505" s="26" t="s">
        <v>166</v>
      </c>
      <c r="BB505" s="26" t="s">
        <v>611</v>
      </c>
      <c r="BC505" s="26" t="s">
        <v>651</v>
      </c>
      <c r="BD505" s="26" t="s">
        <v>68</v>
      </c>
      <c r="BE505" s="26"/>
      <c r="BF505" s="26" t="s">
        <v>68</v>
      </c>
      <c r="BG505" s="26" t="s">
        <v>68</v>
      </c>
      <c r="BH505" s="26" t="s">
        <v>146</v>
      </c>
      <c r="BI505" s="26">
        <v>1</v>
      </c>
      <c r="BJ505" s="26" t="s">
        <v>217</v>
      </c>
    </row>
    <row r="506" spans="36:62" x14ac:dyDescent="0.25">
      <c r="AJ506" s="26">
        <v>2704</v>
      </c>
      <c r="AK506" s="26">
        <v>2006806</v>
      </c>
      <c r="AL506" s="264">
        <v>43988.826388888891</v>
      </c>
      <c r="AM506" s="26" t="s">
        <v>481</v>
      </c>
      <c r="AN506" s="26" t="s">
        <v>63</v>
      </c>
      <c r="AO506" s="26" t="s">
        <v>156</v>
      </c>
      <c r="AP506" s="26" t="s">
        <v>159</v>
      </c>
      <c r="AQ506" s="26">
        <v>0</v>
      </c>
      <c r="AR506" s="26">
        <v>90</v>
      </c>
      <c r="AS506" s="26" t="s">
        <v>201</v>
      </c>
      <c r="AT506" s="26" t="s">
        <v>730</v>
      </c>
      <c r="AU506" s="26" t="s">
        <v>63</v>
      </c>
      <c r="AV506" s="26" t="s">
        <v>63</v>
      </c>
      <c r="AW506" s="26" t="s">
        <v>63</v>
      </c>
      <c r="AX506" s="26" t="s">
        <v>63</v>
      </c>
      <c r="AY506" s="26">
        <v>43.903191</v>
      </c>
      <c r="AZ506" s="26">
        <v>-102.040228999999</v>
      </c>
      <c r="BA506" s="26" t="s">
        <v>208</v>
      </c>
      <c r="BB506" s="26" t="s">
        <v>609</v>
      </c>
      <c r="BC506" s="26" t="s">
        <v>68</v>
      </c>
      <c r="BD506" s="26" t="s">
        <v>68</v>
      </c>
      <c r="BE506" s="26"/>
      <c r="BF506" s="26" t="s">
        <v>68</v>
      </c>
      <c r="BG506" s="26" t="s">
        <v>68</v>
      </c>
      <c r="BH506" s="26" t="s">
        <v>146</v>
      </c>
      <c r="BI506" s="26">
        <v>1</v>
      </c>
      <c r="BJ506" s="26" t="s">
        <v>217</v>
      </c>
    </row>
    <row r="507" spans="36:62" x14ac:dyDescent="0.25">
      <c r="AJ507" s="26">
        <v>2707</v>
      </c>
      <c r="AK507" s="26">
        <v>2007137</v>
      </c>
      <c r="AL507" s="264">
        <v>43988.833333333336</v>
      </c>
      <c r="AM507" s="26" t="s">
        <v>147</v>
      </c>
      <c r="AN507" s="26" t="s">
        <v>63</v>
      </c>
      <c r="AO507" s="26" t="s">
        <v>156</v>
      </c>
      <c r="AP507" s="26" t="s">
        <v>159</v>
      </c>
      <c r="AQ507" s="26">
        <v>0</v>
      </c>
      <c r="AR507" s="26">
        <v>90</v>
      </c>
      <c r="AS507" s="26" t="s">
        <v>888</v>
      </c>
      <c r="AT507" s="26" t="s">
        <v>730</v>
      </c>
      <c r="AU507" s="26" t="s">
        <v>63</v>
      </c>
      <c r="AV507" s="26" t="s">
        <v>63</v>
      </c>
      <c r="AW507" s="26" t="s">
        <v>63</v>
      </c>
      <c r="AX507" s="26" t="s">
        <v>63</v>
      </c>
      <c r="AY507" s="26">
        <v>43.836154999999899</v>
      </c>
      <c r="AZ507" s="26">
        <v>-101.740960999999</v>
      </c>
      <c r="BA507" s="26" t="s">
        <v>511</v>
      </c>
      <c r="BB507" s="26" t="s">
        <v>609</v>
      </c>
      <c r="BC507" s="26" t="s">
        <v>667</v>
      </c>
      <c r="BD507" s="26" t="s">
        <v>68</v>
      </c>
      <c r="BE507" s="26"/>
      <c r="BF507" s="26" t="s">
        <v>68</v>
      </c>
      <c r="BG507" s="26" t="s">
        <v>68</v>
      </c>
      <c r="BH507" s="26" t="s">
        <v>160</v>
      </c>
      <c r="BI507" s="26">
        <v>1</v>
      </c>
      <c r="BJ507" s="26" t="s">
        <v>217</v>
      </c>
    </row>
    <row r="508" spans="36:62" x14ac:dyDescent="0.25">
      <c r="AJ508" s="26">
        <v>2708</v>
      </c>
      <c r="AK508" s="26">
        <v>2007221</v>
      </c>
      <c r="AL508" s="264">
        <v>44006.59097222222</v>
      </c>
      <c r="AM508" s="26" t="s">
        <v>147</v>
      </c>
      <c r="AN508" s="26" t="s">
        <v>63</v>
      </c>
      <c r="AO508" s="26" t="s">
        <v>156</v>
      </c>
      <c r="AP508" s="26" t="s">
        <v>627</v>
      </c>
      <c r="AQ508" s="26">
        <v>0</v>
      </c>
      <c r="AR508" s="26">
        <v>90</v>
      </c>
      <c r="AS508" s="26" t="s">
        <v>628</v>
      </c>
      <c r="AT508" s="26" t="s">
        <v>71</v>
      </c>
      <c r="AU508" s="26" t="s">
        <v>63</v>
      </c>
      <c r="AV508" s="26" t="s">
        <v>63</v>
      </c>
      <c r="AW508" s="26" t="s">
        <v>63</v>
      </c>
      <c r="AX508" s="26" t="s">
        <v>63</v>
      </c>
      <c r="AY508" s="26">
        <v>43.836269999999899</v>
      </c>
      <c r="AZ508" s="26">
        <v>-101.587439</v>
      </c>
      <c r="BA508" s="26" t="s">
        <v>493</v>
      </c>
      <c r="BB508" s="26" t="s">
        <v>609</v>
      </c>
      <c r="BC508" s="26" t="s">
        <v>680</v>
      </c>
      <c r="BD508" s="26" t="s">
        <v>68</v>
      </c>
      <c r="BE508" s="26" t="s">
        <v>889</v>
      </c>
      <c r="BF508" s="26" t="s">
        <v>68</v>
      </c>
      <c r="BG508" s="26" t="s">
        <v>68</v>
      </c>
      <c r="BH508" s="26" t="s">
        <v>646</v>
      </c>
      <c r="BI508" s="26">
        <v>1</v>
      </c>
      <c r="BJ508" s="26" t="s">
        <v>217</v>
      </c>
    </row>
    <row r="509" spans="36:62" x14ac:dyDescent="0.25">
      <c r="AJ509" s="26">
        <v>2709</v>
      </c>
      <c r="AK509" s="26">
        <v>2006998</v>
      </c>
      <c r="AL509" s="264">
        <v>44009.260416666664</v>
      </c>
      <c r="AM509" s="26" t="s">
        <v>481</v>
      </c>
      <c r="AN509" s="26" t="s">
        <v>63</v>
      </c>
      <c r="AO509" s="26"/>
      <c r="AP509" s="26"/>
      <c r="AQ509" s="26">
        <v>-1</v>
      </c>
      <c r="AR509" s="26">
        <v>90</v>
      </c>
      <c r="AS509" s="26" t="s">
        <v>168</v>
      </c>
      <c r="AT509" s="26" t="s">
        <v>71</v>
      </c>
      <c r="AU509" s="26" t="s">
        <v>63</v>
      </c>
      <c r="AV509" s="26" t="s">
        <v>63</v>
      </c>
      <c r="AW509" s="26" t="s">
        <v>63</v>
      </c>
      <c r="AX509" s="26" t="s">
        <v>63</v>
      </c>
      <c r="AY509" s="26">
        <v>43.987358</v>
      </c>
      <c r="AZ509" s="26">
        <v>-102.218414999999</v>
      </c>
      <c r="BA509" s="26" t="s">
        <v>158</v>
      </c>
      <c r="BB509" s="26" t="s">
        <v>609</v>
      </c>
      <c r="BC509" s="26" t="s">
        <v>167</v>
      </c>
      <c r="BD509" s="26" t="s">
        <v>154</v>
      </c>
      <c r="BE509" s="26"/>
      <c r="BF509" s="26" t="s">
        <v>99</v>
      </c>
      <c r="BG509" s="26" t="s">
        <v>167</v>
      </c>
      <c r="BH509" s="26" t="s">
        <v>99</v>
      </c>
      <c r="BI509" s="26">
        <v>1</v>
      </c>
      <c r="BJ509" s="26" t="s">
        <v>217</v>
      </c>
    </row>
    <row r="510" spans="36:62" x14ac:dyDescent="0.25">
      <c r="AJ510" s="26">
        <v>2711</v>
      </c>
      <c r="AK510" s="26">
        <v>2007290</v>
      </c>
      <c r="AL510" s="264">
        <v>44009.828472222223</v>
      </c>
      <c r="AM510" s="26" t="s">
        <v>481</v>
      </c>
      <c r="AN510" s="26" t="s">
        <v>63</v>
      </c>
      <c r="AO510" s="26"/>
      <c r="AP510" s="26"/>
      <c r="AQ510" s="26">
        <v>-1</v>
      </c>
      <c r="AR510" s="26">
        <v>90</v>
      </c>
      <c r="AS510" s="26" t="s">
        <v>168</v>
      </c>
      <c r="AT510" s="26" t="s">
        <v>71</v>
      </c>
      <c r="AU510" s="26" t="s">
        <v>63</v>
      </c>
      <c r="AV510" s="26" t="s">
        <v>63</v>
      </c>
      <c r="AW510" s="26" t="s">
        <v>63</v>
      </c>
      <c r="AX510" s="26" t="s">
        <v>63</v>
      </c>
      <c r="AY510" s="26">
        <v>44.103510999999898</v>
      </c>
      <c r="AZ510" s="26">
        <v>-102.843732</v>
      </c>
      <c r="BA510" s="26" t="s">
        <v>158</v>
      </c>
      <c r="BB510" s="26" t="s">
        <v>611</v>
      </c>
      <c r="BC510" s="26" t="s">
        <v>167</v>
      </c>
      <c r="BD510" s="26" t="s">
        <v>154</v>
      </c>
      <c r="BE510" s="26"/>
      <c r="BF510" s="26" t="s">
        <v>99</v>
      </c>
      <c r="BG510" s="26" t="s">
        <v>167</v>
      </c>
      <c r="BH510" s="26" t="s">
        <v>99</v>
      </c>
      <c r="BI510" s="26">
        <v>1</v>
      </c>
      <c r="BJ510" s="26" t="s">
        <v>217</v>
      </c>
    </row>
    <row r="511" spans="36:62" x14ac:dyDescent="0.25">
      <c r="AJ511" s="26">
        <v>2712</v>
      </c>
      <c r="AK511" s="26">
        <v>2007295</v>
      </c>
      <c r="AL511" s="264">
        <v>44010.862500000003</v>
      </c>
      <c r="AM511" s="26" t="s">
        <v>481</v>
      </c>
      <c r="AN511" s="26" t="s">
        <v>63</v>
      </c>
      <c r="AO511" s="26" t="s">
        <v>156</v>
      </c>
      <c r="AP511" s="26" t="s">
        <v>159</v>
      </c>
      <c r="AQ511" s="26">
        <v>0</v>
      </c>
      <c r="AR511" s="26">
        <v>90</v>
      </c>
      <c r="AS511" s="26" t="s">
        <v>890</v>
      </c>
      <c r="AT511" s="26" t="s">
        <v>77</v>
      </c>
      <c r="AU511" s="26" t="s">
        <v>63</v>
      </c>
      <c r="AV511" s="26" t="s">
        <v>63</v>
      </c>
      <c r="AW511" s="26" t="s">
        <v>63</v>
      </c>
      <c r="AX511" s="26" t="s">
        <v>63</v>
      </c>
      <c r="AY511" s="26">
        <v>44.111058</v>
      </c>
      <c r="AZ511" s="26">
        <v>-102.914029999999</v>
      </c>
      <c r="BA511" s="26" t="s">
        <v>158</v>
      </c>
      <c r="BB511" s="26" t="s">
        <v>611</v>
      </c>
      <c r="BC511" s="26" t="s">
        <v>68</v>
      </c>
      <c r="BD511" s="26" t="s">
        <v>68</v>
      </c>
      <c r="BE511" s="26"/>
      <c r="BF511" s="26" t="s">
        <v>891</v>
      </c>
      <c r="BG511" s="26" t="s">
        <v>68</v>
      </c>
      <c r="BH511" s="26" t="s">
        <v>892</v>
      </c>
      <c r="BI511" s="26">
        <v>1</v>
      </c>
      <c r="BJ511" s="26" t="s">
        <v>20</v>
      </c>
    </row>
    <row r="512" spans="36:62" x14ac:dyDescent="0.25">
      <c r="AJ512" s="26">
        <v>2713</v>
      </c>
      <c r="AK512" s="26">
        <v>2007325</v>
      </c>
      <c r="AL512" s="264">
        <v>44011.809027777781</v>
      </c>
      <c r="AM512" s="26" t="s">
        <v>481</v>
      </c>
      <c r="AN512" s="26" t="s">
        <v>63</v>
      </c>
      <c r="AO512" s="26" t="s">
        <v>894</v>
      </c>
      <c r="AP512" s="26" t="s">
        <v>627</v>
      </c>
      <c r="AQ512" s="26">
        <v>0</v>
      </c>
      <c r="AR512" s="26">
        <v>90</v>
      </c>
      <c r="AS512" s="26" t="s">
        <v>809</v>
      </c>
      <c r="AT512" s="26" t="s">
        <v>71</v>
      </c>
      <c r="AU512" s="26" t="s">
        <v>63</v>
      </c>
      <c r="AV512" s="26" t="s">
        <v>63</v>
      </c>
      <c r="AW512" s="26" t="s">
        <v>63</v>
      </c>
      <c r="AX512" s="26" t="s">
        <v>63</v>
      </c>
      <c r="AY512" s="26">
        <v>44.099733000000001</v>
      </c>
      <c r="AZ512" s="26">
        <v>-103.157337999999</v>
      </c>
      <c r="BA512" s="26" t="s">
        <v>513</v>
      </c>
      <c r="BB512" s="26" t="s">
        <v>609</v>
      </c>
      <c r="BC512" s="26" t="s">
        <v>895</v>
      </c>
      <c r="BD512" s="26" t="s">
        <v>68</v>
      </c>
      <c r="BE512" s="26" t="s">
        <v>893</v>
      </c>
      <c r="BF512" s="26" t="s">
        <v>68</v>
      </c>
      <c r="BG512" s="26" t="s">
        <v>68</v>
      </c>
      <c r="BH512" s="26" t="s">
        <v>646</v>
      </c>
      <c r="BI512" s="26">
        <v>1</v>
      </c>
      <c r="BJ512" s="26" t="s">
        <v>19</v>
      </c>
    </row>
    <row r="513" spans="36:62" x14ac:dyDescent="0.25">
      <c r="AJ513" s="26">
        <v>2714</v>
      </c>
      <c r="AK513" s="26">
        <v>1921026</v>
      </c>
      <c r="AL513" s="264">
        <v>43748.643055555556</v>
      </c>
      <c r="AM513" s="26" t="s">
        <v>481</v>
      </c>
      <c r="AN513" s="26" t="s">
        <v>63</v>
      </c>
      <c r="AO513" s="26" t="s">
        <v>156</v>
      </c>
      <c r="AP513" s="26" t="s">
        <v>741</v>
      </c>
      <c r="AQ513" s="26">
        <v>0</v>
      </c>
      <c r="AR513" s="26">
        <v>90</v>
      </c>
      <c r="AS513" s="26" t="s">
        <v>638</v>
      </c>
      <c r="AT513" s="26" t="s">
        <v>658</v>
      </c>
      <c r="AU513" s="26" t="s">
        <v>63</v>
      </c>
      <c r="AV513" s="26" t="s">
        <v>63</v>
      </c>
      <c r="AW513" s="26" t="s">
        <v>63</v>
      </c>
      <c r="AX513" s="26" t="s">
        <v>63</v>
      </c>
      <c r="AY513" s="26">
        <v>44.032186000000003</v>
      </c>
      <c r="AZ513" s="26">
        <v>-102.337001999999</v>
      </c>
      <c r="BA513" s="26" t="s">
        <v>158</v>
      </c>
      <c r="BB513" s="26" t="s">
        <v>609</v>
      </c>
      <c r="BC513" s="26" t="s">
        <v>68</v>
      </c>
      <c r="BD513" s="26" t="s">
        <v>615</v>
      </c>
      <c r="BE513" s="26"/>
      <c r="BF513" s="26" t="s">
        <v>68</v>
      </c>
      <c r="BG513" s="26" t="s">
        <v>209</v>
      </c>
      <c r="BH513" s="26" t="s">
        <v>146</v>
      </c>
      <c r="BI513" s="26">
        <v>1</v>
      </c>
      <c r="BJ513" s="26" t="s">
        <v>217</v>
      </c>
    </row>
    <row r="514" spans="36:62" x14ac:dyDescent="0.25">
      <c r="AJ514" s="26">
        <v>2716</v>
      </c>
      <c r="AK514" s="26">
        <v>2007572</v>
      </c>
      <c r="AL514" s="264">
        <v>43981</v>
      </c>
      <c r="AM514" s="26" t="s">
        <v>481</v>
      </c>
      <c r="AN514" s="26" t="s">
        <v>63</v>
      </c>
      <c r="AO514" s="26" t="s">
        <v>156</v>
      </c>
      <c r="AP514" s="26" t="s">
        <v>159</v>
      </c>
      <c r="AQ514" s="26">
        <v>0</v>
      </c>
      <c r="AR514" s="26">
        <v>90</v>
      </c>
      <c r="AS514" s="26" t="s">
        <v>168</v>
      </c>
      <c r="AT514" s="26" t="s">
        <v>77</v>
      </c>
      <c r="AU514" s="26" t="s">
        <v>63</v>
      </c>
      <c r="AV514" s="26" t="s">
        <v>63</v>
      </c>
      <c r="AW514" s="26" t="s">
        <v>63</v>
      </c>
      <c r="AX514" s="26" t="s">
        <v>63</v>
      </c>
      <c r="AY514" s="26">
        <v>44.10595</v>
      </c>
      <c r="AZ514" s="26">
        <v>-102.62106</v>
      </c>
      <c r="BA514" s="26" t="s">
        <v>158</v>
      </c>
      <c r="BB514" s="26" t="s">
        <v>609</v>
      </c>
      <c r="BC514" s="26" t="s">
        <v>68</v>
      </c>
      <c r="BD514" s="26" t="s">
        <v>154</v>
      </c>
      <c r="BE514" s="26"/>
      <c r="BF514" s="26" t="s">
        <v>68</v>
      </c>
      <c r="BG514" s="26" t="s">
        <v>68</v>
      </c>
      <c r="BH514" s="26" t="s">
        <v>146</v>
      </c>
      <c r="BI514" s="26">
        <v>1</v>
      </c>
      <c r="BJ514" s="26" t="s">
        <v>21</v>
      </c>
    </row>
    <row r="515" spans="36:62" x14ac:dyDescent="0.25">
      <c r="AJ515" s="26">
        <v>2717</v>
      </c>
      <c r="AK515" s="26">
        <v>2007573</v>
      </c>
      <c r="AL515" s="264">
        <v>43981.904861111114</v>
      </c>
      <c r="AM515" s="26" t="s">
        <v>481</v>
      </c>
      <c r="AN515" s="26" t="s">
        <v>63</v>
      </c>
      <c r="AO515" s="26"/>
      <c r="AP515" s="26"/>
      <c r="AQ515" s="26">
        <v>-1</v>
      </c>
      <c r="AR515" s="26">
        <v>90</v>
      </c>
      <c r="AS515" s="26" t="s">
        <v>168</v>
      </c>
      <c r="AT515" s="26" t="s">
        <v>71</v>
      </c>
      <c r="AU515" s="26" t="s">
        <v>63</v>
      </c>
      <c r="AV515" s="26" t="s">
        <v>63</v>
      </c>
      <c r="AW515" s="26" t="s">
        <v>63</v>
      </c>
      <c r="AX515" s="26" t="s">
        <v>63</v>
      </c>
      <c r="AY515" s="26">
        <v>44.118014000000002</v>
      </c>
      <c r="AZ515" s="26">
        <v>-103.060276999999</v>
      </c>
      <c r="BA515" s="26" t="s">
        <v>166</v>
      </c>
      <c r="BB515" s="26" t="s">
        <v>609</v>
      </c>
      <c r="BC515" s="26" t="s">
        <v>167</v>
      </c>
      <c r="BD515" s="26" t="s">
        <v>154</v>
      </c>
      <c r="BE515" s="26"/>
      <c r="BF515" s="26" t="s">
        <v>99</v>
      </c>
      <c r="BG515" s="26" t="s">
        <v>167</v>
      </c>
      <c r="BH515" s="26" t="s">
        <v>99</v>
      </c>
      <c r="BI515" s="26">
        <v>1</v>
      </c>
      <c r="BJ515" s="26" t="s">
        <v>217</v>
      </c>
    </row>
    <row r="516" spans="36:62" x14ac:dyDescent="0.25">
      <c r="AJ516" s="26">
        <v>2718</v>
      </c>
      <c r="AK516" s="26">
        <v>2007577</v>
      </c>
      <c r="AL516" s="264">
        <v>44000.361111111109</v>
      </c>
      <c r="AM516" s="26" t="s">
        <v>481</v>
      </c>
      <c r="AN516" s="26" t="s">
        <v>63</v>
      </c>
      <c r="AO516" s="26"/>
      <c r="AP516" s="26"/>
      <c r="AQ516" s="26">
        <v>-1</v>
      </c>
      <c r="AR516" s="26">
        <v>90</v>
      </c>
      <c r="AS516" s="26" t="s">
        <v>168</v>
      </c>
      <c r="AT516" s="26" t="s">
        <v>71</v>
      </c>
      <c r="AU516" s="26" t="s">
        <v>63</v>
      </c>
      <c r="AV516" s="26" t="s">
        <v>63</v>
      </c>
      <c r="AW516" s="26" t="s">
        <v>63</v>
      </c>
      <c r="AX516" s="26" t="s">
        <v>63</v>
      </c>
      <c r="AY516" s="26">
        <v>44.075679999999899</v>
      </c>
      <c r="AZ516" s="26">
        <v>-102.471405</v>
      </c>
      <c r="BA516" s="26" t="s">
        <v>158</v>
      </c>
      <c r="BB516" s="26" t="s">
        <v>609</v>
      </c>
      <c r="BC516" s="26" t="s">
        <v>167</v>
      </c>
      <c r="BD516" s="26" t="s">
        <v>154</v>
      </c>
      <c r="BE516" s="26"/>
      <c r="BF516" s="26" t="s">
        <v>99</v>
      </c>
      <c r="BG516" s="26" t="s">
        <v>167</v>
      </c>
      <c r="BH516" s="26" t="s">
        <v>99</v>
      </c>
      <c r="BI516" s="26">
        <v>1</v>
      </c>
      <c r="BJ516" s="26" t="s">
        <v>217</v>
      </c>
    </row>
    <row r="517" spans="36:62" x14ac:dyDescent="0.25">
      <c r="AJ517" s="26">
        <v>2719</v>
      </c>
      <c r="AK517" s="26">
        <v>2007581</v>
      </c>
      <c r="AL517" s="264">
        <v>44010.520833333336</v>
      </c>
      <c r="AM517" s="26" t="s">
        <v>481</v>
      </c>
      <c r="AN517" s="26" t="s">
        <v>63</v>
      </c>
      <c r="AO517" s="26" t="s">
        <v>156</v>
      </c>
      <c r="AP517" s="26" t="s">
        <v>159</v>
      </c>
      <c r="AQ517" s="26">
        <v>0</v>
      </c>
      <c r="AR517" s="26">
        <v>90</v>
      </c>
      <c r="AS517" s="26" t="s">
        <v>628</v>
      </c>
      <c r="AT517" s="26" t="s">
        <v>71</v>
      </c>
      <c r="AU517" s="26" t="s">
        <v>63</v>
      </c>
      <c r="AV517" s="26" t="s">
        <v>63</v>
      </c>
      <c r="AW517" s="26" t="s">
        <v>63</v>
      </c>
      <c r="AX517" s="26" t="s">
        <v>63</v>
      </c>
      <c r="AY517" s="26">
        <v>44.118335000000002</v>
      </c>
      <c r="AZ517" s="26">
        <v>-102.954212999999</v>
      </c>
      <c r="BA517" s="26" t="s">
        <v>503</v>
      </c>
      <c r="BB517" s="26" t="s">
        <v>609</v>
      </c>
      <c r="BC517" s="26" t="s">
        <v>895</v>
      </c>
      <c r="BD517" s="26" t="s">
        <v>68</v>
      </c>
      <c r="BE517" s="26" t="s">
        <v>644</v>
      </c>
      <c r="BF517" s="26" t="s">
        <v>68</v>
      </c>
      <c r="BG517" s="26" t="s">
        <v>68</v>
      </c>
      <c r="BH517" s="26" t="s">
        <v>175</v>
      </c>
      <c r="BI517" s="26">
        <v>1</v>
      </c>
      <c r="BJ517" s="26" t="s">
        <v>217</v>
      </c>
    </row>
    <row r="518" spans="36:62" x14ac:dyDescent="0.25">
      <c r="AJ518" s="26">
        <v>2721</v>
      </c>
      <c r="AK518" s="26">
        <v>2007672</v>
      </c>
      <c r="AL518" s="264">
        <v>44022.09375</v>
      </c>
      <c r="AM518" s="26" t="s">
        <v>481</v>
      </c>
      <c r="AN518" s="26" t="s">
        <v>63</v>
      </c>
      <c r="AO518" s="26" t="s">
        <v>156</v>
      </c>
      <c r="AP518" s="26" t="s">
        <v>159</v>
      </c>
      <c r="AQ518" s="26">
        <v>0</v>
      </c>
      <c r="AR518" s="26">
        <v>90</v>
      </c>
      <c r="AS518" s="26" t="s">
        <v>846</v>
      </c>
      <c r="AT518" s="26" t="s">
        <v>71</v>
      </c>
      <c r="AU518" s="26" t="s">
        <v>63</v>
      </c>
      <c r="AV518" s="26" t="s">
        <v>69</v>
      </c>
      <c r="AW518" s="26" t="s">
        <v>63</v>
      </c>
      <c r="AX518" s="26" t="s">
        <v>63</v>
      </c>
      <c r="AY518" s="26">
        <v>44.022444999999898</v>
      </c>
      <c r="AZ518" s="26">
        <v>-102.300798</v>
      </c>
      <c r="BA518" s="26" t="s">
        <v>185</v>
      </c>
      <c r="BB518" s="26" t="s">
        <v>609</v>
      </c>
      <c r="BC518" s="26" t="s">
        <v>685</v>
      </c>
      <c r="BD518" s="26" t="s">
        <v>68</v>
      </c>
      <c r="BE518" s="26"/>
      <c r="BF518" s="26" t="s">
        <v>68</v>
      </c>
      <c r="BG518" s="26" t="s">
        <v>68</v>
      </c>
      <c r="BH518" s="26" t="s">
        <v>146</v>
      </c>
      <c r="BI518" s="26">
        <v>1</v>
      </c>
      <c r="BJ518" s="26" t="s">
        <v>217</v>
      </c>
    </row>
    <row r="519" spans="36:62" x14ac:dyDescent="0.25">
      <c r="AJ519" s="26">
        <v>2722</v>
      </c>
      <c r="AK519" s="26">
        <v>2007392</v>
      </c>
      <c r="AL519" s="264">
        <v>44013.204861111109</v>
      </c>
      <c r="AM519" s="26" t="s">
        <v>481</v>
      </c>
      <c r="AN519" s="26" t="s">
        <v>63</v>
      </c>
      <c r="AO519" s="26"/>
      <c r="AP519" s="26"/>
      <c r="AQ519" s="26">
        <v>-1</v>
      </c>
      <c r="AR519" s="26">
        <v>90</v>
      </c>
      <c r="AS519" s="26" t="s">
        <v>168</v>
      </c>
      <c r="AT519" s="26" t="s">
        <v>71</v>
      </c>
      <c r="AU519" s="26" t="s">
        <v>63</v>
      </c>
      <c r="AV519" s="26" t="s">
        <v>63</v>
      </c>
      <c r="AW519" s="26" t="s">
        <v>63</v>
      </c>
      <c r="AX519" s="26" t="s">
        <v>63</v>
      </c>
      <c r="AY519" s="26">
        <v>44.118063999999897</v>
      </c>
      <c r="AZ519" s="26">
        <v>-103.009698999999</v>
      </c>
      <c r="BA519" s="26" t="s">
        <v>185</v>
      </c>
      <c r="BB519" s="26" t="s">
        <v>609</v>
      </c>
      <c r="BC519" s="26" t="s">
        <v>167</v>
      </c>
      <c r="BD519" s="26" t="s">
        <v>154</v>
      </c>
      <c r="BE519" s="26"/>
      <c r="BF519" s="26" t="s">
        <v>99</v>
      </c>
      <c r="BG519" s="26" t="s">
        <v>167</v>
      </c>
      <c r="BH519" s="26" t="s">
        <v>99</v>
      </c>
      <c r="BI519" s="26">
        <v>1</v>
      </c>
      <c r="BJ519" s="26" t="s">
        <v>217</v>
      </c>
    </row>
    <row r="520" spans="36:62" x14ac:dyDescent="0.25">
      <c r="AJ520" s="26">
        <v>2726</v>
      </c>
      <c r="AK520" s="26">
        <v>2007395</v>
      </c>
      <c r="AL520" s="264">
        <v>44013.702777777777</v>
      </c>
      <c r="AM520" s="26" t="s">
        <v>481</v>
      </c>
      <c r="AN520" s="26" t="s">
        <v>63</v>
      </c>
      <c r="AO520" s="26" t="s">
        <v>156</v>
      </c>
      <c r="AP520" s="26" t="s">
        <v>159</v>
      </c>
      <c r="AQ520" s="26">
        <v>0</v>
      </c>
      <c r="AR520" s="26">
        <v>90</v>
      </c>
      <c r="AS520" s="26" t="s">
        <v>787</v>
      </c>
      <c r="AT520" s="26" t="s">
        <v>619</v>
      </c>
      <c r="AU520" s="26" t="s">
        <v>63</v>
      </c>
      <c r="AV520" s="26" t="s">
        <v>63</v>
      </c>
      <c r="AW520" s="26" t="s">
        <v>63</v>
      </c>
      <c r="AX520" s="26" t="s">
        <v>63</v>
      </c>
      <c r="AY520" s="26">
        <v>43.943198000000002</v>
      </c>
      <c r="AZ520" s="26">
        <v>-102.158028999999</v>
      </c>
      <c r="BA520" s="26" t="s">
        <v>486</v>
      </c>
      <c r="BB520" s="26" t="s">
        <v>609</v>
      </c>
      <c r="BC520" s="26" t="s">
        <v>667</v>
      </c>
      <c r="BD520" s="26" t="s">
        <v>68</v>
      </c>
      <c r="BE520" s="26" t="s">
        <v>747</v>
      </c>
      <c r="BF520" s="26" t="s">
        <v>68</v>
      </c>
      <c r="BG520" s="26" t="s">
        <v>68</v>
      </c>
      <c r="BH520" s="26" t="s">
        <v>646</v>
      </c>
      <c r="BI520" s="26">
        <v>1</v>
      </c>
      <c r="BJ520" s="26" t="s">
        <v>217</v>
      </c>
    </row>
    <row r="521" spans="36:62" x14ac:dyDescent="0.25">
      <c r="AJ521" s="26">
        <v>2729</v>
      </c>
      <c r="AK521" s="26">
        <v>2007936</v>
      </c>
      <c r="AL521" s="264">
        <v>44021.874305555553</v>
      </c>
      <c r="AM521" s="26" t="s">
        <v>481</v>
      </c>
      <c r="AN521" s="26" t="s">
        <v>63</v>
      </c>
      <c r="AO521" s="26"/>
      <c r="AP521" s="26"/>
      <c r="AQ521" s="26">
        <v>-1</v>
      </c>
      <c r="AR521" s="26">
        <v>90</v>
      </c>
      <c r="AS521" s="26" t="s">
        <v>168</v>
      </c>
      <c r="AT521" s="26" t="s">
        <v>71</v>
      </c>
      <c r="AU521" s="26" t="s">
        <v>63</v>
      </c>
      <c r="AV521" s="26" t="s">
        <v>63</v>
      </c>
      <c r="AW521" s="26" t="s">
        <v>63</v>
      </c>
      <c r="AX521" s="26" t="s">
        <v>63</v>
      </c>
      <c r="AY521" s="26">
        <v>44.107470999999897</v>
      </c>
      <c r="AZ521" s="26">
        <v>-103.131343999999</v>
      </c>
      <c r="BA521" s="26" t="s">
        <v>166</v>
      </c>
      <c r="BB521" s="26" t="s">
        <v>609</v>
      </c>
      <c r="BC521" s="26" t="s">
        <v>167</v>
      </c>
      <c r="BD521" s="26" t="s">
        <v>154</v>
      </c>
      <c r="BE521" s="26"/>
      <c r="BF521" s="26" t="s">
        <v>99</v>
      </c>
      <c r="BG521" s="26" t="s">
        <v>167</v>
      </c>
      <c r="BH521" s="26" t="s">
        <v>99</v>
      </c>
      <c r="BI521" s="26">
        <v>1</v>
      </c>
      <c r="BJ521" s="26" t="s">
        <v>217</v>
      </c>
    </row>
    <row r="522" spans="36:62" x14ac:dyDescent="0.25">
      <c r="AJ522" s="26">
        <v>2730</v>
      </c>
      <c r="AK522" s="26">
        <v>2007941</v>
      </c>
      <c r="AL522" s="264">
        <v>43998.573611111111</v>
      </c>
      <c r="AM522" s="26" t="s">
        <v>147</v>
      </c>
      <c r="AN522" s="26" t="s">
        <v>63</v>
      </c>
      <c r="AO522" s="26" t="s">
        <v>192</v>
      </c>
      <c r="AP522" s="26" t="s">
        <v>159</v>
      </c>
      <c r="AQ522" s="26">
        <v>0</v>
      </c>
      <c r="AR522" s="26">
        <v>90</v>
      </c>
      <c r="AS522" s="26" t="s">
        <v>896</v>
      </c>
      <c r="AT522" s="26" t="s">
        <v>71</v>
      </c>
      <c r="AU522" s="26" t="s">
        <v>63</v>
      </c>
      <c r="AV522" s="26" t="s">
        <v>63</v>
      </c>
      <c r="AW522" s="26" t="s">
        <v>63</v>
      </c>
      <c r="AX522" s="26" t="s">
        <v>69</v>
      </c>
      <c r="AY522" s="26">
        <v>43.835985000000001</v>
      </c>
      <c r="AZ522" s="26">
        <v>-101.565186999999</v>
      </c>
      <c r="BA522" s="26" t="s">
        <v>158</v>
      </c>
      <c r="BB522" s="26" t="s">
        <v>611</v>
      </c>
      <c r="BC522" s="26" t="s">
        <v>880</v>
      </c>
      <c r="BD522" s="26" t="s">
        <v>68</v>
      </c>
      <c r="BE522" s="26"/>
      <c r="BF522" s="26" t="s">
        <v>68</v>
      </c>
      <c r="BG522" s="26" t="s">
        <v>68</v>
      </c>
      <c r="BH522" s="26" t="s">
        <v>146</v>
      </c>
      <c r="BI522" s="26">
        <v>1</v>
      </c>
      <c r="BJ522" s="26" t="s">
        <v>217</v>
      </c>
    </row>
    <row r="523" spans="36:62" x14ac:dyDescent="0.25">
      <c r="AJ523" s="26">
        <v>2731</v>
      </c>
      <c r="AK523" s="26">
        <v>2007954</v>
      </c>
      <c r="AL523" s="264">
        <v>44027.61041666667</v>
      </c>
      <c r="AM523" s="26" t="s">
        <v>481</v>
      </c>
      <c r="AN523" s="26" t="s">
        <v>63</v>
      </c>
      <c r="AO523" s="26" t="s">
        <v>156</v>
      </c>
      <c r="AP523" s="26" t="s">
        <v>159</v>
      </c>
      <c r="AQ523" s="26">
        <v>0</v>
      </c>
      <c r="AR523" s="26">
        <v>90</v>
      </c>
      <c r="AS523" s="26" t="s">
        <v>638</v>
      </c>
      <c r="AT523" s="26" t="s">
        <v>71</v>
      </c>
      <c r="AU523" s="26" t="s">
        <v>63</v>
      </c>
      <c r="AV523" s="26" t="s">
        <v>69</v>
      </c>
      <c r="AW523" s="26" t="s">
        <v>63</v>
      </c>
      <c r="AX523" s="26" t="s">
        <v>63</v>
      </c>
      <c r="AY523" s="26">
        <v>44.115184999999897</v>
      </c>
      <c r="AZ523" s="26">
        <v>-103.117445</v>
      </c>
      <c r="BA523" s="26" t="s">
        <v>166</v>
      </c>
      <c r="BB523" s="26" t="s">
        <v>609</v>
      </c>
      <c r="BC523" s="26" t="s">
        <v>685</v>
      </c>
      <c r="BD523" s="26" t="s">
        <v>68</v>
      </c>
      <c r="BE523" s="26" t="s">
        <v>644</v>
      </c>
      <c r="BF523" s="26" t="s">
        <v>68</v>
      </c>
      <c r="BG523" s="26" t="s">
        <v>68</v>
      </c>
      <c r="BH523" s="26" t="s">
        <v>160</v>
      </c>
      <c r="BI523" s="26">
        <v>1</v>
      </c>
      <c r="BJ523" s="26" t="s">
        <v>217</v>
      </c>
    </row>
    <row r="524" spans="36:62" x14ac:dyDescent="0.25">
      <c r="AJ524" s="26">
        <v>2732</v>
      </c>
      <c r="AK524" s="26">
        <v>2008086</v>
      </c>
      <c r="AL524" s="264">
        <v>44031.934027777781</v>
      </c>
      <c r="AM524" s="26" t="s">
        <v>481</v>
      </c>
      <c r="AN524" s="26" t="s">
        <v>63</v>
      </c>
      <c r="AO524" s="26" t="s">
        <v>156</v>
      </c>
      <c r="AP524" s="26" t="s">
        <v>159</v>
      </c>
      <c r="AQ524" s="26">
        <v>0</v>
      </c>
      <c r="AR524" s="26">
        <v>90</v>
      </c>
      <c r="AS524" s="26" t="s">
        <v>645</v>
      </c>
      <c r="AT524" s="26" t="s">
        <v>704</v>
      </c>
      <c r="AU524" s="26" t="s">
        <v>63</v>
      </c>
      <c r="AV524" s="26" t="s">
        <v>63</v>
      </c>
      <c r="AW524" s="26" t="s">
        <v>63</v>
      </c>
      <c r="AX524" s="26" t="s">
        <v>63</v>
      </c>
      <c r="AY524" s="26">
        <v>43.912292999999899</v>
      </c>
      <c r="AZ524" s="26">
        <v>-102.074043</v>
      </c>
      <c r="BA524" s="26" t="s">
        <v>158</v>
      </c>
      <c r="BB524" s="26" t="s">
        <v>611</v>
      </c>
      <c r="BC524" s="26" t="s">
        <v>898</v>
      </c>
      <c r="BD524" s="26" t="s">
        <v>68</v>
      </c>
      <c r="BE524" s="26" t="s">
        <v>897</v>
      </c>
      <c r="BF524" s="26" t="s">
        <v>68</v>
      </c>
      <c r="BG524" s="26" t="s">
        <v>68</v>
      </c>
      <c r="BH524" s="26" t="s">
        <v>899</v>
      </c>
      <c r="BI524" s="26">
        <v>1</v>
      </c>
      <c r="BJ524" s="26" t="s">
        <v>20</v>
      </c>
    </row>
    <row r="525" spans="36:62" x14ac:dyDescent="0.25">
      <c r="AJ525" s="26">
        <v>2733</v>
      </c>
      <c r="AK525" s="26">
        <v>2008188</v>
      </c>
      <c r="AL525" s="264">
        <v>44032.972222222219</v>
      </c>
      <c r="AM525" s="26" t="s">
        <v>481</v>
      </c>
      <c r="AN525" s="26" t="s">
        <v>63</v>
      </c>
      <c r="AO525" s="26" t="s">
        <v>156</v>
      </c>
      <c r="AP525" s="26" t="s">
        <v>627</v>
      </c>
      <c r="AQ525" s="26">
        <v>0</v>
      </c>
      <c r="AR525" s="26">
        <v>90</v>
      </c>
      <c r="AS525" s="26" t="s">
        <v>628</v>
      </c>
      <c r="AT525" s="26" t="s">
        <v>71</v>
      </c>
      <c r="AU525" s="26" t="s">
        <v>63</v>
      </c>
      <c r="AV525" s="26" t="s">
        <v>63</v>
      </c>
      <c r="AW525" s="26" t="s">
        <v>63</v>
      </c>
      <c r="AX525" s="26" t="s">
        <v>63</v>
      </c>
      <c r="AY525" s="26">
        <v>44.1020609999999</v>
      </c>
      <c r="AZ525" s="26">
        <v>-103.142640999999</v>
      </c>
      <c r="BA525" s="26" t="s">
        <v>493</v>
      </c>
      <c r="BB525" s="26" t="s">
        <v>611</v>
      </c>
      <c r="BC525" s="26" t="s">
        <v>629</v>
      </c>
      <c r="BD525" s="26" t="s">
        <v>68</v>
      </c>
      <c r="BE525" s="26" t="s">
        <v>900</v>
      </c>
      <c r="BF525" s="26" t="s">
        <v>68</v>
      </c>
      <c r="BG525" s="26" t="s">
        <v>68</v>
      </c>
      <c r="BH525" s="26" t="s">
        <v>175</v>
      </c>
      <c r="BI525" s="26">
        <v>1</v>
      </c>
      <c r="BJ525" s="26" t="s">
        <v>217</v>
      </c>
    </row>
    <row r="526" spans="36:62" x14ac:dyDescent="0.25">
      <c r="AJ526" s="26">
        <v>2736</v>
      </c>
      <c r="AK526" s="26">
        <v>2008587</v>
      </c>
      <c r="AL526" s="264">
        <v>44041.729166666664</v>
      </c>
      <c r="AM526" s="26" t="s">
        <v>147</v>
      </c>
      <c r="AN526" s="26" t="s">
        <v>63</v>
      </c>
      <c r="AO526" s="26" t="s">
        <v>156</v>
      </c>
      <c r="AP526" s="26" t="s">
        <v>159</v>
      </c>
      <c r="AQ526" s="26">
        <v>0</v>
      </c>
      <c r="AR526" s="26">
        <v>90</v>
      </c>
      <c r="AS526" s="26" t="s">
        <v>877</v>
      </c>
      <c r="AT526" s="26" t="s">
        <v>704</v>
      </c>
      <c r="AU526" s="26" t="s">
        <v>63</v>
      </c>
      <c r="AV526" s="26" t="s">
        <v>63</v>
      </c>
      <c r="AW526" s="26" t="s">
        <v>63</v>
      </c>
      <c r="AX526" s="26" t="s">
        <v>63</v>
      </c>
      <c r="AY526" s="26">
        <v>43.835782000000002</v>
      </c>
      <c r="AZ526" s="26">
        <v>-101.887992999999</v>
      </c>
      <c r="BA526" s="26" t="s">
        <v>185</v>
      </c>
      <c r="BB526" s="26" t="s">
        <v>609</v>
      </c>
      <c r="BC526" s="26" t="s">
        <v>667</v>
      </c>
      <c r="BD526" s="26" t="s">
        <v>615</v>
      </c>
      <c r="BE526" s="26"/>
      <c r="BF526" s="26" t="s">
        <v>68</v>
      </c>
      <c r="BG526" s="26" t="s">
        <v>68</v>
      </c>
      <c r="BH526" s="26" t="s">
        <v>210</v>
      </c>
      <c r="BI526" s="26">
        <v>1</v>
      </c>
      <c r="BJ526" s="26" t="s">
        <v>20</v>
      </c>
    </row>
    <row r="527" spans="36:62" x14ac:dyDescent="0.25">
      <c r="AJ527" s="26">
        <v>2737</v>
      </c>
      <c r="AK527" s="26">
        <v>2008589</v>
      </c>
      <c r="AL527" s="264">
        <v>44037.635416666664</v>
      </c>
      <c r="AM527" s="26" t="s">
        <v>481</v>
      </c>
      <c r="AN527" s="26" t="s">
        <v>63</v>
      </c>
      <c r="AO527" s="26" t="s">
        <v>192</v>
      </c>
      <c r="AP527" s="26" t="s">
        <v>627</v>
      </c>
      <c r="AQ527" s="26">
        <v>0</v>
      </c>
      <c r="AR527" s="26">
        <v>90</v>
      </c>
      <c r="AS527" s="26" t="s">
        <v>628</v>
      </c>
      <c r="AT527" s="26" t="s">
        <v>71</v>
      </c>
      <c r="AU527" s="26" t="s">
        <v>63</v>
      </c>
      <c r="AV527" s="26" t="s">
        <v>63</v>
      </c>
      <c r="AW527" s="26" t="s">
        <v>63</v>
      </c>
      <c r="AX527" s="26" t="s">
        <v>63</v>
      </c>
      <c r="AY527" s="26">
        <v>44.0102329999999</v>
      </c>
      <c r="AZ527" s="26">
        <v>-102.281165999999</v>
      </c>
      <c r="BA527" s="26" t="s">
        <v>486</v>
      </c>
      <c r="BB527" s="26" t="s">
        <v>611</v>
      </c>
      <c r="BC527" s="26" t="s">
        <v>68</v>
      </c>
      <c r="BD527" s="26" t="s">
        <v>68</v>
      </c>
      <c r="BE527" s="26" t="s">
        <v>901</v>
      </c>
      <c r="BF527" s="26" t="s">
        <v>68</v>
      </c>
      <c r="BG527" s="26" t="s">
        <v>68</v>
      </c>
      <c r="BH527" s="26" t="s">
        <v>688</v>
      </c>
      <c r="BI527" s="26">
        <v>1</v>
      </c>
      <c r="BJ527" s="26" t="s">
        <v>20</v>
      </c>
    </row>
    <row r="528" spans="36:62" x14ac:dyDescent="0.25">
      <c r="AJ528" s="26">
        <v>2738</v>
      </c>
      <c r="AK528" s="26">
        <v>2008789</v>
      </c>
      <c r="AL528" s="264">
        <v>44041.538194444445</v>
      </c>
      <c r="AM528" s="26" t="s">
        <v>481</v>
      </c>
      <c r="AN528" s="26" t="s">
        <v>63</v>
      </c>
      <c r="AO528" s="26" t="s">
        <v>156</v>
      </c>
      <c r="AP528" s="26" t="s">
        <v>159</v>
      </c>
      <c r="AQ528" s="26">
        <v>0</v>
      </c>
      <c r="AR528" s="26">
        <v>90</v>
      </c>
      <c r="AS528" s="26" t="s">
        <v>902</v>
      </c>
      <c r="AT528" s="26" t="s">
        <v>77</v>
      </c>
      <c r="AU528" s="26" t="s">
        <v>63</v>
      </c>
      <c r="AV528" s="26" t="s">
        <v>63</v>
      </c>
      <c r="AW528" s="26" t="s">
        <v>63</v>
      </c>
      <c r="AX528" s="26" t="s">
        <v>63</v>
      </c>
      <c r="AY528" s="26">
        <v>44.1033639999999</v>
      </c>
      <c r="AZ528" s="26">
        <v>-102.668993999999</v>
      </c>
      <c r="BA528" s="26" t="s">
        <v>502</v>
      </c>
      <c r="BB528" s="26" t="s">
        <v>611</v>
      </c>
      <c r="BC528" s="26" t="s">
        <v>614</v>
      </c>
      <c r="BD528" s="26" t="s">
        <v>681</v>
      </c>
      <c r="BE528" s="26" t="s">
        <v>677</v>
      </c>
      <c r="BF528" s="26" t="s">
        <v>68</v>
      </c>
      <c r="BG528" s="26" t="s">
        <v>68</v>
      </c>
      <c r="BH528" s="26" t="s">
        <v>733</v>
      </c>
      <c r="BI528" s="26">
        <v>1</v>
      </c>
      <c r="BJ528" s="26" t="s">
        <v>19</v>
      </c>
    </row>
    <row r="529" spans="36:62" x14ac:dyDescent="0.25">
      <c r="AJ529" s="26">
        <v>2742</v>
      </c>
      <c r="AK529" s="26">
        <v>2008839</v>
      </c>
      <c r="AL529" s="264">
        <v>43984.036805555559</v>
      </c>
      <c r="AM529" s="26" t="s">
        <v>147</v>
      </c>
      <c r="AN529" s="26" t="s">
        <v>63</v>
      </c>
      <c r="AO529" s="26"/>
      <c r="AP529" s="26"/>
      <c r="AQ529" s="26">
        <v>-1</v>
      </c>
      <c r="AR529" s="26">
        <v>73</v>
      </c>
      <c r="AS529" s="26" t="s">
        <v>168</v>
      </c>
      <c r="AT529" s="26" t="s">
        <v>71</v>
      </c>
      <c r="AU529" s="26" t="s">
        <v>63</v>
      </c>
      <c r="AV529" s="26" t="s">
        <v>63</v>
      </c>
      <c r="AW529" s="26" t="s">
        <v>63</v>
      </c>
      <c r="AX529" s="26" t="s">
        <v>63</v>
      </c>
      <c r="AY529" s="26">
        <v>43.548184999999897</v>
      </c>
      <c r="AZ529" s="26">
        <v>-101.511697999999</v>
      </c>
      <c r="BA529" s="26" t="s">
        <v>185</v>
      </c>
      <c r="BB529" s="26" t="s">
        <v>165</v>
      </c>
      <c r="BC529" s="26" t="s">
        <v>167</v>
      </c>
      <c r="BD529" s="26" t="s">
        <v>154</v>
      </c>
      <c r="BE529" s="26"/>
      <c r="BF529" s="26" t="s">
        <v>99</v>
      </c>
      <c r="BG529" s="26" t="s">
        <v>167</v>
      </c>
      <c r="BH529" s="26" t="s">
        <v>99</v>
      </c>
      <c r="BI529" s="26">
        <v>1</v>
      </c>
      <c r="BJ529" s="26" t="s">
        <v>217</v>
      </c>
    </row>
    <row r="530" spans="36:62" x14ac:dyDescent="0.25">
      <c r="AJ530" s="26">
        <v>2743</v>
      </c>
      <c r="AK530" s="26">
        <v>2008995</v>
      </c>
      <c r="AL530" s="264">
        <v>44031.595138888886</v>
      </c>
      <c r="AM530" s="26" t="s">
        <v>481</v>
      </c>
      <c r="AN530" s="26" t="s">
        <v>63</v>
      </c>
      <c r="AO530" s="26"/>
      <c r="AP530" s="26"/>
      <c r="AQ530" s="26">
        <v>-1</v>
      </c>
      <c r="AR530" s="26">
        <v>90</v>
      </c>
      <c r="AS530" s="26" t="s">
        <v>168</v>
      </c>
      <c r="AT530" s="26" t="s">
        <v>71</v>
      </c>
      <c r="AU530" s="26" t="s">
        <v>63</v>
      </c>
      <c r="AV530" s="26" t="s">
        <v>63</v>
      </c>
      <c r="AW530" s="26" t="s">
        <v>63</v>
      </c>
      <c r="AX530" s="26" t="s">
        <v>63</v>
      </c>
      <c r="AY530" s="26">
        <v>44.118014000000002</v>
      </c>
      <c r="AZ530" s="26">
        <v>-103.05353700000001</v>
      </c>
      <c r="BA530" s="26" t="s">
        <v>158</v>
      </c>
      <c r="BB530" s="26" t="s">
        <v>609</v>
      </c>
      <c r="BC530" s="26" t="s">
        <v>167</v>
      </c>
      <c r="BD530" s="26" t="s">
        <v>154</v>
      </c>
      <c r="BE530" s="26"/>
      <c r="BF530" s="26" t="s">
        <v>99</v>
      </c>
      <c r="BG530" s="26" t="s">
        <v>167</v>
      </c>
      <c r="BH530" s="26" t="s">
        <v>99</v>
      </c>
      <c r="BI530" s="26">
        <v>1</v>
      </c>
      <c r="BJ530" s="26" t="s">
        <v>217</v>
      </c>
    </row>
    <row r="531" spans="36:62" x14ac:dyDescent="0.25">
      <c r="AJ531" s="26">
        <v>2744</v>
      </c>
      <c r="AK531" s="26">
        <v>2009065</v>
      </c>
      <c r="AL531" s="264">
        <v>44042.659722222219</v>
      </c>
      <c r="AM531" s="26" t="s">
        <v>147</v>
      </c>
      <c r="AN531" s="26" t="s">
        <v>63</v>
      </c>
      <c r="AO531" s="26" t="s">
        <v>204</v>
      </c>
      <c r="AP531" s="26" t="s">
        <v>159</v>
      </c>
      <c r="AQ531" s="26">
        <v>0</v>
      </c>
      <c r="AR531" s="26">
        <v>90</v>
      </c>
      <c r="AS531" s="26" t="s">
        <v>789</v>
      </c>
      <c r="AT531" s="26" t="s">
        <v>71</v>
      </c>
      <c r="AU531" s="26" t="s">
        <v>63</v>
      </c>
      <c r="AV531" s="26" t="s">
        <v>63</v>
      </c>
      <c r="AW531" s="26" t="s">
        <v>63</v>
      </c>
      <c r="AX531" s="26" t="s">
        <v>63</v>
      </c>
      <c r="AY531" s="26">
        <v>43.836154000000001</v>
      </c>
      <c r="AZ531" s="26">
        <v>-101.742418999999</v>
      </c>
      <c r="BA531" s="26" t="s">
        <v>37</v>
      </c>
      <c r="BB531" s="26" t="s">
        <v>609</v>
      </c>
      <c r="BC531" s="26" t="s">
        <v>68</v>
      </c>
      <c r="BD531" s="26" t="s">
        <v>68</v>
      </c>
      <c r="BE531" s="26"/>
      <c r="BF531" s="26" t="s">
        <v>675</v>
      </c>
      <c r="BG531" s="26" t="s">
        <v>68</v>
      </c>
      <c r="BH531" s="26" t="s">
        <v>711</v>
      </c>
      <c r="BI531" s="26">
        <v>1</v>
      </c>
      <c r="BJ531" s="26" t="s">
        <v>20</v>
      </c>
    </row>
    <row r="532" spans="36:62" x14ac:dyDescent="0.25">
      <c r="AJ532" s="26">
        <v>2746</v>
      </c>
      <c r="AK532" s="26">
        <v>2009073</v>
      </c>
      <c r="AL532" s="264">
        <v>44050.673611111109</v>
      </c>
      <c r="AM532" s="26" t="s">
        <v>481</v>
      </c>
      <c r="AN532" s="26" t="s">
        <v>63</v>
      </c>
      <c r="AO532" s="26" t="s">
        <v>156</v>
      </c>
      <c r="AP532" s="26" t="s">
        <v>159</v>
      </c>
      <c r="AQ532" s="26">
        <v>0</v>
      </c>
      <c r="AR532" s="26">
        <v>90</v>
      </c>
      <c r="AS532" s="26" t="s">
        <v>768</v>
      </c>
      <c r="AT532" s="26" t="s">
        <v>71</v>
      </c>
      <c r="AU532" s="26" t="s">
        <v>63</v>
      </c>
      <c r="AV532" s="26" t="s">
        <v>63</v>
      </c>
      <c r="AW532" s="26" t="s">
        <v>63</v>
      </c>
      <c r="AX532" s="26" t="s">
        <v>63</v>
      </c>
      <c r="AY532" s="26">
        <v>44.099701000000003</v>
      </c>
      <c r="AZ532" s="26">
        <v>-103.168424999999</v>
      </c>
      <c r="BA532" s="26" t="s">
        <v>185</v>
      </c>
      <c r="BB532" s="26" t="s">
        <v>609</v>
      </c>
      <c r="BC532" s="26" t="s">
        <v>68</v>
      </c>
      <c r="BD532" s="26" t="s">
        <v>68</v>
      </c>
      <c r="BE532" s="26"/>
      <c r="BF532" s="26" t="s">
        <v>769</v>
      </c>
      <c r="BG532" s="26" t="s">
        <v>68</v>
      </c>
      <c r="BH532" s="26" t="s">
        <v>175</v>
      </c>
      <c r="BI532" s="26">
        <v>1</v>
      </c>
      <c r="BJ532" s="26" t="s">
        <v>217</v>
      </c>
    </row>
    <row r="533" spans="36:62" x14ac:dyDescent="0.25">
      <c r="AJ533" s="26">
        <v>2747</v>
      </c>
      <c r="AK533" s="26">
        <v>2009078</v>
      </c>
      <c r="AL533" s="264">
        <v>44046.862500000003</v>
      </c>
      <c r="AM533" s="26" t="s">
        <v>481</v>
      </c>
      <c r="AN533" s="26" t="s">
        <v>63</v>
      </c>
      <c r="AO533" s="26"/>
      <c r="AP533" s="26"/>
      <c r="AQ533" s="26">
        <v>-1</v>
      </c>
      <c r="AR533" s="26">
        <v>90</v>
      </c>
      <c r="AS533" s="26" t="s">
        <v>168</v>
      </c>
      <c r="AT533" s="26" t="s">
        <v>71</v>
      </c>
      <c r="AU533" s="26" t="s">
        <v>63</v>
      </c>
      <c r="AV533" s="26" t="s">
        <v>63</v>
      </c>
      <c r="AW533" s="26" t="s">
        <v>63</v>
      </c>
      <c r="AX533" s="26" t="s">
        <v>63</v>
      </c>
      <c r="AY533" s="26">
        <v>44.118369000000001</v>
      </c>
      <c r="AZ533" s="26">
        <v>-102.978313</v>
      </c>
      <c r="BA533" s="26" t="s">
        <v>485</v>
      </c>
      <c r="BB533" s="26" t="s">
        <v>609</v>
      </c>
      <c r="BC533" s="26" t="s">
        <v>167</v>
      </c>
      <c r="BD533" s="26" t="s">
        <v>154</v>
      </c>
      <c r="BE533" s="26"/>
      <c r="BF533" s="26" t="s">
        <v>99</v>
      </c>
      <c r="BG533" s="26" t="s">
        <v>167</v>
      </c>
      <c r="BH533" s="26" t="s">
        <v>99</v>
      </c>
      <c r="BI533" s="26">
        <v>1</v>
      </c>
      <c r="BJ533" s="26" t="s">
        <v>217</v>
      </c>
    </row>
    <row r="534" spans="36:62" x14ac:dyDescent="0.25">
      <c r="AJ534" s="26">
        <v>2748</v>
      </c>
      <c r="AK534" s="26">
        <v>2009080</v>
      </c>
      <c r="AL534" s="264">
        <v>44041.861111111109</v>
      </c>
      <c r="AM534" s="26" t="s">
        <v>481</v>
      </c>
      <c r="AN534" s="26" t="s">
        <v>63</v>
      </c>
      <c r="AO534" s="26" t="s">
        <v>156</v>
      </c>
      <c r="AP534" s="26" t="s">
        <v>159</v>
      </c>
      <c r="AQ534" s="26">
        <v>0</v>
      </c>
      <c r="AR534" s="26">
        <v>90</v>
      </c>
      <c r="AS534" s="26" t="s">
        <v>197</v>
      </c>
      <c r="AT534" s="26" t="s">
        <v>71</v>
      </c>
      <c r="AU534" s="26" t="s">
        <v>69</v>
      </c>
      <c r="AV534" s="26" t="s">
        <v>63</v>
      </c>
      <c r="AW534" s="26" t="s">
        <v>63</v>
      </c>
      <c r="AX534" s="26" t="s">
        <v>63</v>
      </c>
      <c r="AY534" s="26">
        <v>44.103589999999897</v>
      </c>
      <c r="AZ534" s="26">
        <v>-102.660178999999</v>
      </c>
      <c r="BA534" s="26" t="s">
        <v>185</v>
      </c>
      <c r="BB534" s="26" t="s">
        <v>609</v>
      </c>
      <c r="BC534" s="26" t="s">
        <v>620</v>
      </c>
      <c r="BD534" s="26" t="s">
        <v>154</v>
      </c>
      <c r="BE534" s="26"/>
      <c r="BF534" s="26" t="s">
        <v>68</v>
      </c>
      <c r="BG534" s="26" t="s">
        <v>68</v>
      </c>
      <c r="BH534" s="26" t="s">
        <v>146</v>
      </c>
      <c r="BI534" s="26">
        <v>1</v>
      </c>
      <c r="BJ534" s="26" t="s">
        <v>217</v>
      </c>
    </row>
    <row r="535" spans="36:62" x14ac:dyDescent="0.25">
      <c r="AJ535" s="26">
        <v>2749</v>
      </c>
      <c r="AK535" s="26">
        <v>2009171</v>
      </c>
      <c r="AL535" s="264">
        <v>44049.864583333336</v>
      </c>
      <c r="AM535" s="26" t="s">
        <v>147</v>
      </c>
      <c r="AN535" s="26" t="s">
        <v>63</v>
      </c>
      <c r="AO535" s="26" t="s">
        <v>173</v>
      </c>
      <c r="AP535" s="26" t="s">
        <v>159</v>
      </c>
      <c r="AQ535" s="26">
        <v>0</v>
      </c>
      <c r="AR535" s="26">
        <v>90</v>
      </c>
      <c r="AS535" s="26" t="s">
        <v>789</v>
      </c>
      <c r="AT535" s="26" t="s">
        <v>71</v>
      </c>
      <c r="AU535" s="26" t="s">
        <v>63</v>
      </c>
      <c r="AV535" s="26" t="s">
        <v>63</v>
      </c>
      <c r="AW535" s="26" t="s">
        <v>63</v>
      </c>
      <c r="AX535" s="26" t="s">
        <v>63</v>
      </c>
      <c r="AY535" s="26">
        <v>43.836277000000003</v>
      </c>
      <c r="AZ535" s="26">
        <v>-101.549510999999</v>
      </c>
      <c r="BA535" s="26" t="s">
        <v>37</v>
      </c>
      <c r="BB535" s="26" t="s">
        <v>609</v>
      </c>
      <c r="BC535" s="26" t="s">
        <v>667</v>
      </c>
      <c r="BD535" s="26" t="s">
        <v>68</v>
      </c>
      <c r="BE535" s="26"/>
      <c r="BF535" s="26" t="s">
        <v>675</v>
      </c>
      <c r="BG535" s="26" t="s">
        <v>68</v>
      </c>
      <c r="BH535" s="26" t="s">
        <v>160</v>
      </c>
      <c r="BI535" s="26">
        <v>1</v>
      </c>
      <c r="BJ535" s="26" t="s">
        <v>217</v>
      </c>
    </row>
    <row r="536" spans="36:62" x14ac:dyDescent="0.25">
      <c r="AJ536" s="26">
        <v>2750</v>
      </c>
      <c r="AK536" s="26">
        <v>2009105</v>
      </c>
      <c r="AL536" s="264">
        <v>44050.620833333334</v>
      </c>
      <c r="AM536" s="26" t="s">
        <v>481</v>
      </c>
      <c r="AN536" s="26" t="s">
        <v>63</v>
      </c>
      <c r="AO536" s="26" t="s">
        <v>204</v>
      </c>
      <c r="AP536" s="26" t="s">
        <v>837</v>
      </c>
      <c r="AQ536" s="26">
        <v>0</v>
      </c>
      <c r="AR536" s="26">
        <v>90</v>
      </c>
      <c r="AS536" s="26" t="s">
        <v>903</v>
      </c>
      <c r="AT536" s="26" t="s">
        <v>71</v>
      </c>
      <c r="AU536" s="26" t="s">
        <v>63</v>
      </c>
      <c r="AV536" s="26" t="s">
        <v>63</v>
      </c>
      <c r="AW536" s="26" t="s">
        <v>69</v>
      </c>
      <c r="AX536" s="26" t="s">
        <v>63</v>
      </c>
      <c r="AY536" s="26">
        <v>44.063991999999899</v>
      </c>
      <c r="AZ536" s="26">
        <v>-102.440005999999</v>
      </c>
      <c r="BA536" s="26" t="s">
        <v>37</v>
      </c>
      <c r="BB536" s="26" t="s">
        <v>609</v>
      </c>
      <c r="BC536" s="26" t="s">
        <v>904</v>
      </c>
      <c r="BD536" s="26" t="s">
        <v>68</v>
      </c>
      <c r="BE536" s="26"/>
      <c r="BF536" s="26" t="s">
        <v>68</v>
      </c>
      <c r="BG536" s="26" t="s">
        <v>68</v>
      </c>
      <c r="BH536" s="26" t="s">
        <v>175</v>
      </c>
      <c r="BI536" s="26">
        <v>1</v>
      </c>
      <c r="BJ536" s="26" t="s">
        <v>19</v>
      </c>
    </row>
    <row r="537" spans="36:62" x14ac:dyDescent="0.25">
      <c r="AJ537" s="26">
        <v>2751</v>
      </c>
      <c r="AK537" s="26">
        <v>2008569</v>
      </c>
      <c r="AL537" s="264">
        <v>44040.25</v>
      </c>
      <c r="AM537" s="26" t="s">
        <v>481</v>
      </c>
      <c r="AN537" s="26" t="s">
        <v>63</v>
      </c>
      <c r="AO537" s="26"/>
      <c r="AP537" s="26"/>
      <c r="AQ537" s="26">
        <v>-1</v>
      </c>
      <c r="AR537" s="26">
        <v>90</v>
      </c>
      <c r="AS537" s="26" t="s">
        <v>168</v>
      </c>
      <c r="AT537" s="26" t="s">
        <v>71</v>
      </c>
      <c r="AU537" s="26" t="s">
        <v>63</v>
      </c>
      <c r="AV537" s="26" t="s">
        <v>63</v>
      </c>
      <c r="AW537" s="26" t="s">
        <v>63</v>
      </c>
      <c r="AX537" s="26" t="s">
        <v>63</v>
      </c>
      <c r="AY537" s="26">
        <v>44.052548000000002</v>
      </c>
      <c r="AZ537" s="26">
        <v>-102.36368400000001</v>
      </c>
      <c r="BA537" s="26" t="s">
        <v>166</v>
      </c>
      <c r="BB537" s="26" t="s">
        <v>611</v>
      </c>
      <c r="BC537" s="26" t="s">
        <v>167</v>
      </c>
      <c r="BD537" s="26" t="s">
        <v>154</v>
      </c>
      <c r="BE537" s="26"/>
      <c r="BF537" s="26" t="s">
        <v>99</v>
      </c>
      <c r="BG537" s="26" t="s">
        <v>167</v>
      </c>
      <c r="BH537" s="26" t="s">
        <v>99</v>
      </c>
      <c r="BI537" s="26">
        <v>1</v>
      </c>
      <c r="BJ537" s="26" t="s">
        <v>217</v>
      </c>
    </row>
    <row r="538" spans="36:62" x14ac:dyDescent="0.25">
      <c r="AJ538" s="26">
        <v>2752</v>
      </c>
      <c r="AK538" s="26">
        <v>2009205</v>
      </c>
      <c r="AL538" s="264">
        <v>44050.597916666666</v>
      </c>
      <c r="AM538" s="26" t="s">
        <v>481</v>
      </c>
      <c r="AN538" s="26" t="s">
        <v>63</v>
      </c>
      <c r="AO538" s="26" t="s">
        <v>204</v>
      </c>
      <c r="AP538" s="26" t="s">
        <v>159</v>
      </c>
      <c r="AQ538" s="26">
        <v>0</v>
      </c>
      <c r="AR538" s="26">
        <v>90</v>
      </c>
      <c r="AS538" s="26" t="s">
        <v>188</v>
      </c>
      <c r="AT538" s="26" t="s">
        <v>71</v>
      </c>
      <c r="AU538" s="26" t="s">
        <v>63</v>
      </c>
      <c r="AV538" s="26" t="s">
        <v>63</v>
      </c>
      <c r="AW538" s="26" t="s">
        <v>63</v>
      </c>
      <c r="AX538" s="26" t="s">
        <v>63</v>
      </c>
      <c r="AY538" s="26">
        <v>44.069592</v>
      </c>
      <c r="AZ538" s="26">
        <v>-102.463115</v>
      </c>
      <c r="BA538" s="26" t="s">
        <v>37</v>
      </c>
      <c r="BB538" s="26" t="s">
        <v>609</v>
      </c>
      <c r="BC538" s="26" t="s">
        <v>170</v>
      </c>
      <c r="BD538" s="26" t="s">
        <v>68</v>
      </c>
      <c r="BE538" s="26"/>
      <c r="BF538" s="26" t="s">
        <v>68</v>
      </c>
      <c r="BG538" s="26" t="s">
        <v>68</v>
      </c>
      <c r="BH538" s="26" t="s">
        <v>160</v>
      </c>
      <c r="BI538" s="26">
        <v>1</v>
      </c>
      <c r="BJ538" s="26" t="s">
        <v>20</v>
      </c>
    </row>
    <row r="539" spans="36:62" x14ac:dyDescent="0.25">
      <c r="AJ539" s="26">
        <v>2753</v>
      </c>
      <c r="AK539" s="26">
        <v>2009206</v>
      </c>
      <c r="AL539" s="264">
        <v>44050.620833333334</v>
      </c>
      <c r="AM539" s="26" t="s">
        <v>481</v>
      </c>
      <c r="AN539" s="26" t="s">
        <v>63</v>
      </c>
      <c r="AO539" s="26" t="s">
        <v>204</v>
      </c>
      <c r="AP539" s="26" t="s">
        <v>159</v>
      </c>
      <c r="AQ539" s="26">
        <v>0</v>
      </c>
      <c r="AR539" s="26">
        <v>90</v>
      </c>
      <c r="AS539" s="26" t="s">
        <v>903</v>
      </c>
      <c r="AT539" s="26" t="s">
        <v>71</v>
      </c>
      <c r="AU539" s="26" t="s">
        <v>63</v>
      </c>
      <c r="AV539" s="26" t="s">
        <v>63</v>
      </c>
      <c r="AW539" s="26" t="s">
        <v>63</v>
      </c>
      <c r="AX539" s="26" t="s">
        <v>63</v>
      </c>
      <c r="AY539" s="26">
        <v>44.064380999999898</v>
      </c>
      <c r="AZ539" s="26">
        <v>-102.442228</v>
      </c>
      <c r="BA539" s="26" t="s">
        <v>37</v>
      </c>
      <c r="BB539" s="26" t="s">
        <v>609</v>
      </c>
      <c r="BC539" s="26" t="s">
        <v>659</v>
      </c>
      <c r="BD539" s="26" t="s">
        <v>68</v>
      </c>
      <c r="BE539" s="26"/>
      <c r="BF539" s="26" t="s">
        <v>68</v>
      </c>
      <c r="BG539" s="26" t="s">
        <v>68</v>
      </c>
      <c r="BH539" s="26" t="s">
        <v>175</v>
      </c>
      <c r="BI539" s="26">
        <v>1</v>
      </c>
      <c r="BJ539" s="26" t="s">
        <v>19</v>
      </c>
    </row>
    <row r="540" spans="36:62" x14ac:dyDescent="0.25">
      <c r="AJ540" s="26">
        <v>2755</v>
      </c>
      <c r="AK540" s="26">
        <v>2009356</v>
      </c>
      <c r="AL540" s="264">
        <v>44055.43472222222</v>
      </c>
      <c r="AM540" s="26" t="s">
        <v>147</v>
      </c>
      <c r="AN540" s="26" t="s">
        <v>63</v>
      </c>
      <c r="AO540" s="26" t="s">
        <v>156</v>
      </c>
      <c r="AP540" s="26" t="s">
        <v>159</v>
      </c>
      <c r="AQ540" s="26">
        <v>0</v>
      </c>
      <c r="AR540" s="26">
        <v>73</v>
      </c>
      <c r="AS540" s="26" t="s">
        <v>188</v>
      </c>
      <c r="AT540" s="26" t="s">
        <v>71</v>
      </c>
      <c r="AU540" s="26" t="s">
        <v>63</v>
      </c>
      <c r="AV540" s="26" t="s">
        <v>63</v>
      </c>
      <c r="AW540" s="26" t="s">
        <v>63</v>
      </c>
      <c r="AX540" s="26" t="s">
        <v>63</v>
      </c>
      <c r="AY540" s="26">
        <v>43.730027</v>
      </c>
      <c r="AZ540" s="26">
        <v>-101.541077</v>
      </c>
      <c r="BA540" s="26" t="s">
        <v>158</v>
      </c>
      <c r="BB540" s="26" t="s">
        <v>157</v>
      </c>
      <c r="BC540" s="26" t="s">
        <v>170</v>
      </c>
      <c r="BD540" s="26" t="s">
        <v>68</v>
      </c>
      <c r="BE540" s="26"/>
      <c r="BF540" s="26" t="s">
        <v>68</v>
      </c>
      <c r="BG540" s="26" t="s">
        <v>68</v>
      </c>
      <c r="BH540" s="26" t="s">
        <v>160</v>
      </c>
      <c r="BI540" s="26">
        <v>1</v>
      </c>
      <c r="BJ540" s="26" t="s">
        <v>217</v>
      </c>
    </row>
    <row r="541" spans="36:62" x14ac:dyDescent="0.25">
      <c r="AJ541" s="26">
        <v>2756</v>
      </c>
      <c r="AK541" s="26">
        <v>2009434</v>
      </c>
      <c r="AL541" s="264">
        <v>44040.720833333333</v>
      </c>
      <c r="AM541" s="26" t="s">
        <v>481</v>
      </c>
      <c r="AN541" s="26" t="s">
        <v>63</v>
      </c>
      <c r="AO541" s="26" t="s">
        <v>156</v>
      </c>
      <c r="AP541" s="26" t="s">
        <v>716</v>
      </c>
      <c r="AQ541" s="26">
        <v>0</v>
      </c>
      <c r="AR541" s="26">
        <v>90</v>
      </c>
      <c r="AS541" s="26" t="s">
        <v>628</v>
      </c>
      <c r="AT541" s="26" t="s">
        <v>77</v>
      </c>
      <c r="AU541" s="26" t="s">
        <v>63</v>
      </c>
      <c r="AV541" s="26" t="s">
        <v>63</v>
      </c>
      <c r="AW541" s="26" t="s">
        <v>63</v>
      </c>
      <c r="AX541" s="26" t="s">
        <v>63</v>
      </c>
      <c r="AY541" s="26">
        <v>44.099468000000002</v>
      </c>
      <c r="AZ541" s="26">
        <v>-103.166877999999</v>
      </c>
      <c r="BA541" s="26" t="s">
        <v>514</v>
      </c>
      <c r="BB541" s="26" t="s">
        <v>611</v>
      </c>
      <c r="BC541" s="26" t="s">
        <v>68</v>
      </c>
      <c r="BD541" s="26" t="s">
        <v>681</v>
      </c>
      <c r="BE541" s="26"/>
      <c r="BF541" s="26" t="s">
        <v>68</v>
      </c>
      <c r="BG541" s="26" t="s">
        <v>68</v>
      </c>
      <c r="BH541" s="26" t="s">
        <v>175</v>
      </c>
      <c r="BI541" s="26">
        <v>1</v>
      </c>
      <c r="BJ541" s="26" t="s">
        <v>217</v>
      </c>
    </row>
    <row r="542" spans="36:62" x14ac:dyDescent="0.25">
      <c r="AJ542" s="26">
        <v>2759</v>
      </c>
      <c r="AK542" s="26">
        <v>2009306</v>
      </c>
      <c r="AL542" s="264">
        <v>44054.547222222223</v>
      </c>
      <c r="AM542" s="26" t="s">
        <v>481</v>
      </c>
      <c r="AN542" s="26" t="s">
        <v>63</v>
      </c>
      <c r="AO542" s="26" t="s">
        <v>204</v>
      </c>
      <c r="AP542" s="26" t="s">
        <v>159</v>
      </c>
      <c r="AQ542" s="26">
        <v>0</v>
      </c>
      <c r="AR542" s="26">
        <v>90</v>
      </c>
      <c r="AS542" s="26" t="s">
        <v>906</v>
      </c>
      <c r="AT542" s="26" t="s">
        <v>71</v>
      </c>
      <c r="AU542" s="26" t="s">
        <v>63</v>
      </c>
      <c r="AV542" s="26" t="s">
        <v>63</v>
      </c>
      <c r="AW542" s="26" t="s">
        <v>63</v>
      </c>
      <c r="AX542" s="26" t="s">
        <v>63</v>
      </c>
      <c r="AY542" s="26">
        <v>44.0208119999999</v>
      </c>
      <c r="AZ542" s="26">
        <v>-102.308627999999</v>
      </c>
      <c r="BA542" s="26" t="s">
        <v>37</v>
      </c>
      <c r="BB542" s="26" t="s">
        <v>611</v>
      </c>
      <c r="BC542" s="26" t="s">
        <v>68</v>
      </c>
      <c r="BD542" s="26" t="s">
        <v>203</v>
      </c>
      <c r="BE542" s="26" t="s">
        <v>905</v>
      </c>
      <c r="BF542" s="26" t="s">
        <v>68</v>
      </c>
      <c r="BG542" s="26" t="s">
        <v>68</v>
      </c>
      <c r="BH542" s="26" t="s">
        <v>160</v>
      </c>
      <c r="BI542" s="26">
        <v>1</v>
      </c>
      <c r="BJ542" s="26" t="s">
        <v>19</v>
      </c>
    </row>
    <row r="543" spans="36:62" x14ac:dyDescent="0.25">
      <c r="AJ543" s="26">
        <v>2760</v>
      </c>
      <c r="AK543" s="26">
        <v>2009454</v>
      </c>
      <c r="AL543" s="264">
        <v>44057.817361111112</v>
      </c>
      <c r="AM543" s="26" t="s">
        <v>147</v>
      </c>
      <c r="AN543" s="26" t="s">
        <v>63</v>
      </c>
      <c r="AO543" s="26" t="s">
        <v>204</v>
      </c>
      <c r="AP543" s="26" t="s">
        <v>159</v>
      </c>
      <c r="AQ543" s="26">
        <v>0</v>
      </c>
      <c r="AR543" s="26">
        <v>90</v>
      </c>
      <c r="AS543" s="26" t="s">
        <v>907</v>
      </c>
      <c r="AT543" s="26" t="s">
        <v>71</v>
      </c>
      <c r="AU543" s="26" t="s">
        <v>63</v>
      </c>
      <c r="AV543" s="26" t="s">
        <v>63</v>
      </c>
      <c r="AW543" s="26" t="s">
        <v>63</v>
      </c>
      <c r="AX543" s="26" t="s">
        <v>63</v>
      </c>
      <c r="AY543" s="26">
        <v>43.836069000000002</v>
      </c>
      <c r="AZ543" s="26">
        <v>-101.89054</v>
      </c>
      <c r="BA543" s="26" t="s">
        <v>37</v>
      </c>
      <c r="BB543" s="26" t="s">
        <v>611</v>
      </c>
      <c r="BC543" s="26" t="s">
        <v>68</v>
      </c>
      <c r="BD543" s="26" t="s">
        <v>68</v>
      </c>
      <c r="BE543" s="26" t="s">
        <v>747</v>
      </c>
      <c r="BF543" s="26" t="s">
        <v>675</v>
      </c>
      <c r="BG543" s="26" t="s">
        <v>68</v>
      </c>
      <c r="BH543" s="26" t="s">
        <v>210</v>
      </c>
      <c r="BI543" s="26">
        <v>1</v>
      </c>
      <c r="BJ543" s="26" t="s">
        <v>20</v>
      </c>
    </row>
    <row r="544" spans="36:62" x14ac:dyDescent="0.25">
      <c r="AJ544" s="26">
        <v>2761</v>
      </c>
      <c r="AK544" s="26">
        <v>2009455</v>
      </c>
      <c r="AL544" s="264">
        <v>44057.90347222222</v>
      </c>
      <c r="AM544" s="26" t="s">
        <v>481</v>
      </c>
      <c r="AN544" s="26" t="s">
        <v>63</v>
      </c>
      <c r="AO544" s="26"/>
      <c r="AP544" s="26"/>
      <c r="AQ544" s="26">
        <v>-1</v>
      </c>
      <c r="AR544" s="26">
        <v>90</v>
      </c>
      <c r="AS544" s="26" t="s">
        <v>168</v>
      </c>
      <c r="AT544" s="26" t="s">
        <v>71</v>
      </c>
      <c r="AU544" s="26" t="s">
        <v>63</v>
      </c>
      <c r="AV544" s="26" t="s">
        <v>63</v>
      </c>
      <c r="AW544" s="26" t="s">
        <v>63</v>
      </c>
      <c r="AX544" s="26" t="s">
        <v>63</v>
      </c>
      <c r="AY544" s="26">
        <v>43.901595</v>
      </c>
      <c r="AZ544" s="26">
        <v>-102.036382</v>
      </c>
      <c r="BA544" s="26" t="s">
        <v>185</v>
      </c>
      <c r="BB544" s="26" t="s">
        <v>609</v>
      </c>
      <c r="BC544" s="26" t="s">
        <v>167</v>
      </c>
      <c r="BD544" s="26" t="s">
        <v>154</v>
      </c>
      <c r="BE544" s="26"/>
      <c r="BF544" s="26" t="s">
        <v>99</v>
      </c>
      <c r="BG544" s="26" t="s">
        <v>167</v>
      </c>
      <c r="BH544" s="26" t="s">
        <v>99</v>
      </c>
      <c r="BI544" s="26">
        <v>1</v>
      </c>
      <c r="BJ544" s="26" t="s">
        <v>217</v>
      </c>
    </row>
    <row r="545" spans="36:62" x14ac:dyDescent="0.25">
      <c r="AJ545" s="26">
        <v>2766</v>
      </c>
      <c r="AK545" s="26">
        <v>2009110</v>
      </c>
      <c r="AL545" s="264">
        <v>44051.236111111109</v>
      </c>
      <c r="AM545" s="26" t="s">
        <v>481</v>
      </c>
      <c r="AN545" s="26" t="s">
        <v>63</v>
      </c>
      <c r="AO545" s="26"/>
      <c r="AP545" s="26"/>
      <c r="AQ545" s="26">
        <v>-1</v>
      </c>
      <c r="AR545" s="26">
        <v>90</v>
      </c>
      <c r="AS545" s="26" t="s">
        <v>168</v>
      </c>
      <c r="AT545" s="26" t="s">
        <v>71</v>
      </c>
      <c r="AU545" s="26" t="s">
        <v>63</v>
      </c>
      <c r="AV545" s="26" t="s">
        <v>63</v>
      </c>
      <c r="AW545" s="26" t="s">
        <v>63</v>
      </c>
      <c r="AX545" s="26" t="s">
        <v>63</v>
      </c>
      <c r="AY545" s="26">
        <v>44.020648000000001</v>
      </c>
      <c r="AZ545" s="26">
        <v>-102.297025</v>
      </c>
      <c r="BA545" s="26" t="s">
        <v>166</v>
      </c>
      <c r="BB545" s="26" t="s">
        <v>611</v>
      </c>
      <c r="BC545" s="26" t="s">
        <v>167</v>
      </c>
      <c r="BD545" s="26" t="s">
        <v>154</v>
      </c>
      <c r="BE545" s="26"/>
      <c r="BF545" s="26" t="s">
        <v>99</v>
      </c>
      <c r="BG545" s="26" t="s">
        <v>167</v>
      </c>
      <c r="BH545" s="26" t="s">
        <v>99</v>
      </c>
      <c r="BI545" s="26">
        <v>1</v>
      </c>
      <c r="BJ545" s="26" t="s">
        <v>217</v>
      </c>
    </row>
    <row r="546" spans="36:62" x14ac:dyDescent="0.25">
      <c r="AJ546" s="26">
        <v>2767</v>
      </c>
      <c r="AK546" s="26">
        <v>2009229</v>
      </c>
      <c r="AL546" s="264">
        <v>44054.270833333336</v>
      </c>
      <c r="AM546" s="26" t="s">
        <v>481</v>
      </c>
      <c r="AN546" s="26" t="s">
        <v>63</v>
      </c>
      <c r="AO546" s="26"/>
      <c r="AP546" s="26"/>
      <c r="AQ546" s="26">
        <v>-1</v>
      </c>
      <c r="AR546" s="26">
        <v>90</v>
      </c>
      <c r="AS546" s="26" t="s">
        <v>168</v>
      </c>
      <c r="AT546" s="26" t="s">
        <v>71</v>
      </c>
      <c r="AU546" s="26" t="s">
        <v>63</v>
      </c>
      <c r="AV546" s="26" t="s">
        <v>63</v>
      </c>
      <c r="AW546" s="26" t="s">
        <v>63</v>
      </c>
      <c r="AX546" s="26" t="s">
        <v>63</v>
      </c>
      <c r="AY546" s="26">
        <v>44.118029999999898</v>
      </c>
      <c r="AZ546" s="26">
        <v>-103.02573700000001</v>
      </c>
      <c r="BA546" s="26" t="s">
        <v>185</v>
      </c>
      <c r="BB546" s="26" t="s">
        <v>609</v>
      </c>
      <c r="BC546" s="26" t="s">
        <v>167</v>
      </c>
      <c r="BD546" s="26" t="s">
        <v>154</v>
      </c>
      <c r="BE546" s="26"/>
      <c r="BF546" s="26" t="s">
        <v>99</v>
      </c>
      <c r="BG546" s="26" t="s">
        <v>167</v>
      </c>
      <c r="BH546" s="26" t="s">
        <v>99</v>
      </c>
      <c r="BI546" s="26">
        <v>1</v>
      </c>
      <c r="BJ546" s="26" t="s">
        <v>217</v>
      </c>
    </row>
    <row r="547" spans="36:62" x14ac:dyDescent="0.25">
      <c r="AJ547" s="26">
        <v>2768</v>
      </c>
      <c r="AK547" s="26">
        <v>2009778</v>
      </c>
      <c r="AL547" s="264">
        <v>44067.334027777775</v>
      </c>
      <c r="AM547" s="26" t="s">
        <v>481</v>
      </c>
      <c r="AN547" s="26" t="s">
        <v>63</v>
      </c>
      <c r="AO547" s="26" t="s">
        <v>156</v>
      </c>
      <c r="AP547" s="26" t="s">
        <v>159</v>
      </c>
      <c r="AQ547" s="26">
        <v>0</v>
      </c>
      <c r="AR547" s="26">
        <v>90</v>
      </c>
      <c r="AS547" s="26" t="s">
        <v>909</v>
      </c>
      <c r="AT547" s="26" t="s">
        <v>71</v>
      </c>
      <c r="AU547" s="26" t="s">
        <v>63</v>
      </c>
      <c r="AV547" s="26" t="s">
        <v>63</v>
      </c>
      <c r="AW547" s="26" t="s">
        <v>69</v>
      </c>
      <c r="AX547" s="26" t="s">
        <v>63</v>
      </c>
      <c r="AY547" s="26">
        <v>44.103290000000001</v>
      </c>
      <c r="AZ547" s="26">
        <v>-102.594362</v>
      </c>
      <c r="BA547" s="26" t="s">
        <v>185</v>
      </c>
      <c r="BB547" s="26" t="s">
        <v>611</v>
      </c>
      <c r="BC547" s="26" t="s">
        <v>910</v>
      </c>
      <c r="BD547" s="26" t="s">
        <v>68</v>
      </c>
      <c r="BE547" s="26" t="s">
        <v>908</v>
      </c>
      <c r="BF547" s="26" t="s">
        <v>68</v>
      </c>
      <c r="BG547" s="26" t="s">
        <v>68</v>
      </c>
      <c r="BH547" s="26" t="s">
        <v>160</v>
      </c>
      <c r="BI547" s="26">
        <v>1</v>
      </c>
      <c r="BJ547" s="26" t="s">
        <v>21</v>
      </c>
    </row>
    <row r="548" spans="36:62" x14ac:dyDescent="0.25">
      <c r="AJ548" s="26">
        <v>2771</v>
      </c>
      <c r="AK548" s="26">
        <v>2009523</v>
      </c>
      <c r="AL548" s="264">
        <v>44060.934027777781</v>
      </c>
      <c r="AM548" s="26" t="s">
        <v>481</v>
      </c>
      <c r="AN548" s="26" t="s">
        <v>63</v>
      </c>
      <c r="AO548" s="26"/>
      <c r="AP548" s="26"/>
      <c r="AQ548" s="26">
        <v>-1</v>
      </c>
      <c r="AR548" s="26">
        <v>90</v>
      </c>
      <c r="AS548" s="26" t="s">
        <v>168</v>
      </c>
      <c r="AT548" s="26" t="s">
        <v>74</v>
      </c>
      <c r="AU548" s="26" t="s">
        <v>63</v>
      </c>
      <c r="AV548" s="26" t="s">
        <v>63</v>
      </c>
      <c r="AW548" s="26" t="s">
        <v>63</v>
      </c>
      <c r="AX548" s="26" t="s">
        <v>63</v>
      </c>
      <c r="AY548" s="26">
        <v>44.039655000000003</v>
      </c>
      <c r="AZ548" s="26">
        <v>-102.349474</v>
      </c>
      <c r="BA548" s="26" t="s">
        <v>485</v>
      </c>
      <c r="BB548" s="26" t="s">
        <v>611</v>
      </c>
      <c r="BC548" s="26" t="s">
        <v>167</v>
      </c>
      <c r="BD548" s="26" t="s">
        <v>154</v>
      </c>
      <c r="BE548" s="26"/>
      <c r="BF548" s="26" t="s">
        <v>99</v>
      </c>
      <c r="BG548" s="26" t="s">
        <v>167</v>
      </c>
      <c r="BH548" s="26" t="s">
        <v>99</v>
      </c>
      <c r="BI548" s="26">
        <v>1</v>
      </c>
      <c r="BJ548" s="26" t="s">
        <v>217</v>
      </c>
    </row>
    <row r="549" spans="36:62" x14ac:dyDescent="0.25">
      <c r="AJ549" s="26">
        <v>2772</v>
      </c>
      <c r="AK549" s="26">
        <v>2009586</v>
      </c>
      <c r="AL549" s="264">
        <v>44052.322222222225</v>
      </c>
      <c r="AM549" s="26" t="s">
        <v>481</v>
      </c>
      <c r="AN549" s="26" t="s">
        <v>63</v>
      </c>
      <c r="AO549" s="26" t="s">
        <v>204</v>
      </c>
      <c r="AP549" s="26" t="s">
        <v>159</v>
      </c>
      <c r="AQ549" s="26">
        <v>0</v>
      </c>
      <c r="AR549" s="26">
        <v>90</v>
      </c>
      <c r="AS549" s="26" t="s">
        <v>911</v>
      </c>
      <c r="AT549" s="26" t="s">
        <v>71</v>
      </c>
      <c r="AU549" s="26" t="s">
        <v>63</v>
      </c>
      <c r="AV549" s="26" t="s">
        <v>63</v>
      </c>
      <c r="AW549" s="26" t="s">
        <v>63</v>
      </c>
      <c r="AX549" s="26" t="s">
        <v>63</v>
      </c>
      <c r="AY549" s="26">
        <v>44.075287000000003</v>
      </c>
      <c r="AZ549" s="26">
        <v>-102.472463</v>
      </c>
      <c r="BA549" s="26" t="s">
        <v>37</v>
      </c>
      <c r="BB549" s="26" t="s">
        <v>611</v>
      </c>
      <c r="BC549" s="26" t="s">
        <v>68</v>
      </c>
      <c r="BD549" s="26" t="s">
        <v>154</v>
      </c>
      <c r="BE549" s="26"/>
      <c r="BF549" s="26" t="s">
        <v>68</v>
      </c>
      <c r="BG549" s="26" t="s">
        <v>68</v>
      </c>
      <c r="BH549" s="26" t="s">
        <v>711</v>
      </c>
      <c r="BI549" s="26">
        <v>1</v>
      </c>
      <c r="BJ549" s="26" t="s">
        <v>20</v>
      </c>
    </row>
    <row r="550" spans="36:62" x14ac:dyDescent="0.25">
      <c r="AJ550" s="26">
        <v>2773</v>
      </c>
      <c r="AK550" s="26">
        <v>2009591</v>
      </c>
      <c r="AL550" s="264">
        <v>44061.155555555553</v>
      </c>
      <c r="AM550" s="26" t="s">
        <v>147</v>
      </c>
      <c r="AN550" s="26" t="s">
        <v>63</v>
      </c>
      <c r="AO550" s="26" t="s">
        <v>156</v>
      </c>
      <c r="AP550" s="26" t="s">
        <v>159</v>
      </c>
      <c r="AQ550" s="26">
        <v>0</v>
      </c>
      <c r="AR550" s="26">
        <v>90</v>
      </c>
      <c r="AS550" s="26" t="s">
        <v>912</v>
      </c>
      <c r="AT550" s="26" t="s">
        <v>71</v>
      </c>
      <c r="AU550" s="26" t="s">
        <v>63</v>
      </c>
      <c r="AV550" s="26" t="s">
        <v>63</v>
      </c>
      <c r="AW550" s="26" t="s">
        <v>63</v>
      </c>
      <c r="AX550" s="26" t="s">
        <v>63</v>
      </c>
      <c r="AY550" s="26">
        <v>43.836258999999899</v>
      </c>
      <c r="AZ550" s="26">
        <v>-101.869917999999</v>
      </c>
      <c r="BA550" s="26" t="s">
        <v>166</v>
      </c>
      <c r="BB550" s="26" t="s">
        <v>609</v>
      </c>
      <c r="BC550" s="26" t="s">
        <v>162</v>
      </c>
      <c r="BD550" s="26" t="s">
        <v>68</v>
      </c>
      <c r="BE550" s="26"/>
      <c r="BF550" s="26" t="s">
        <v>68</v>
      </c>
      <c r="BG550" s="26" t="s">
        <v>68</v>
      </c>
      <c r="BH550" s="26" t="s">
        <v>146</v>
      </c>
      <c r="BI550" s="26">
        <v>1</v>
      </c>
      <c r="BJ550" s="26" t="s">
        <v>217</v>
      </c>
    </row>
    <row r="551" spans="36:62" x14ac:dyDescent="0.25">
      <c r="AJ551" s="26">
        <v>2774</v>
      </c>
      <c r="AK551" s="26">
        <v>2010024</v>
      </c>
      <c r="AL551" s="264">
        <v>44070.395833333336</v>
      </c>
      <c r="AM551" s="26" t="s">
        <v>481</v>
      </c>
      <c r="AN551" s="26" t="s">
        <v>63</v>
      </c>
      <c r="AO551" s="26" t="s">
        <v>156</v>
      </c>
      <c r="AP551" s="26" t="s">
        <v>856</v>
      </c>
      <c r="AQ551" s="26">
        <v>0</v>
      </c>
      <c r="AR551" s="26">
        <v>90</v>
      </c>
      <c r="AS551" s="26" t="s">
        <v>642</v>
      </c>
      <c r="AT551" s="26" t="s">
        <v>71</v>
      </c>
      <c r="AU551" s="26" t="s">
        <v>63</v>
      </c>
      <c r="AV551" s="26" t="s">
        <v>63</v>
      </c>
      <c r="AW551" s="26" t="s">
        <v>63</v>
      </c>
      <c r="AX551" s="26" t="s">
        <v>63</v>
      </c>
      <c r="AY551" s="26">
        <v>44.104219000000001</v>
      </c>
      <c r="AZ551" s="26">
        <v>-102.875153999999</v>
      </c>
      <c r="BA551" s="26" t="s">
        <v>185</v>
      </c>
      <c r="BB551" s="26" t="s">
        <v>609</v>
      </c>
      <c r="BC551" s="26" t="s">
        <v>659</v>
      </c>
      <c r="BD551" s="26" t="s">
        <v>68</v>
      </c>
      <c r="BE551" s="26" t="s">
        <v>644</v>
      </c>
      <c r="BF551" s="26" t="s">
        <v>68</v>
      </c>
      <c r="BG551" s="26" t="s">
        <v>68</v>
      </c>
      <c r="BH551" s="26" t="s">
        <v>646</v>
      </c>
      <c r="BI551" s="26">
        <v>1</v>
      </c>
      <c r="BJ551" s="26" t="s">
        <v>217</v>
      </c>
    </row>
    <row r="552" spans="36:62" x14ac:dyDescent="0.25">
      <c r="AJ552" s="26">
        <v>2775</v>
      </c>
      <c r="AK552" s="26">
        <v>2010047</v>
      </c>
      <c r="AL552" s="264">
        <v>44063.924305555556</v>
      </c>
      <c r="AM552" s="26" t="s">
        <v>481</v>
      </c>
      <c r="AN552" s="26" t="s">
        <v>63</v>
      </c>
      <c r="AO552" s="26" t="s">
        <v>156</v>
      </c>
      <c r="AP552" s="26" t="s">
        <v>159</v>
      </c>
      <c r="AQ552" s="26">
        <v>0</v>
      </c>
      <c r="AR552" s="26">
        <v>90</v>
      </c>
      <c r="AS552" s="26" t="s">
        <v>188</v>
      </c>
      <c r="AT552" s="26" t="s">
        <v>71</v>
      </c>
      <c r="AU552" s="26" t="s">
        <v>63</v>
      </c>
      <c r="AV552" s="26" t="s">
        <v>63</v>
      </c>
      <c r="AW552" s="26" t="s">
        <v>63</v>
      </c>
      <c r="AX552" s="26" t="s">
        <v>63</v>
      </c>
      <c r="AY552" s="26">
        <v>43.987082999999899</v>
      </c>
      <c r="AZ552" s="26">
        <v>-102.213949999999</v>
      </c>
      <c r="BA552" s="26" t="s">
        <v>491</v>
      </c>
      <c r="BB552" s="26" t="s">
        <v>611</v>
      </c>
      <c r="BC552" s="26" t="s">
        <v>680</v>
      </c>
      <c r="BD552" s="26" t="s">
        <v>68</v>
      </c>
      <c r="BE552" s="26" t="s">
        <v>913</v>
      </c>
      <c r="BF552" s="26" t="s">
        <v>68</v>
      </c>
      <c r="BG552" s="26" t="s">
        <v>68</v>
      </c>
      <c r="BH552" s="26" t="s">
        <v>146</v>
      </c>
      <c r="BI552" s="26">
        <v>1</v>
      </c>
      <c r="BJ552" s="26" t="s">
        <v>21</v>
      </c>
    </row>
    <row r="553" spans="36:62" x14ac:dyDescent="0.25">
      <c r="AJ553" s="26">
        <v>2776</v>
      </c>
      <c r="AK553" s="26">
        <v>2010049</v>
      </c>
      <c r="AL553" s="264">
        <v>44072.833333333336</v>
      </c>
      <c r="AM553" s="26" t="s">
        <v>147</v>
      </c>
      <c r="AN553" s="26" t="s">
        <v>63</v>
      </c>
      <c r="AO553" s="26"/>
      <c r="AP553" s="26"/>
      <c r="AQ553" s="26">
        <v>-1</v>
      </c>
      <c r="AR553" s="26">
        <v>73</v>
      </c>
      <c r="AS553" s="26" t="s">
        <v>168</v>
      </c>
      <c r="AT553" s="26" t="s">
        <v>71</v>
      </c>
      <c r="AU553" s="26" t="s">
        <v>63</v>
      </c>
      <c r="AV553" s="26" t="s">
        <v>63</v>
      </c>
      <c r="AW553" s="26" t="s">
        <v>63</v>
      </c>
      <c r="AX553" s="26" t="s">
        <v>63</v>
      </c>
      <c r="AY553" s="26">
        <v>43.741669000000002</v>
      </c>
      <c r="AZ553" s="26">
        <v>-101.526668</v>
      </c>
      <c r="BA553" s="26" t="s">
        <v>185</v>
      </c>
      <c r="BB553" s="26" t="s">
        <v>165</v>
      </c>
      <c r="BC553" s="26" t="s">
        <v>167</v>
      </c>
      <c r="BD553" s="26" t="s">
        <v>154</v>
      </c>
      <c r="BE553" s="26"/>
      <c r="BF553" s="26" t="s">
        <v>99</v>
      </c>
      <c r="BG553" s="26" t="s">
        <v>167</v>
      </c>
      <c r="BH553" s="26" t="s">
        <v>99</v>
      </c>
      <c r="BI553" s="26">
        <v>1</v>
      </c>
      <c r="BJ553" s="26" t="s">
        <v>217</v>
      </c>
    </row>
    <row r="554" spans="36:62" x14ac:dyDescent="0.25">
      <c r="AJ554" s="26">
        <v>2777</v>
      </c>
      <c r="AK554" s="26">
        <v>2010264</v>
      </c>
      <c r="AL554" s="264">
        <v>44043.96597222222</v>
      </c>
      <c r="AM554" s="26" t="s">
        <v>481</v>
      </c>
      <c r="AN554" s="26" t="s">
        <v>69</v>
      </c>
      <c r="AO554" s="26" t="s">
        <v>214</v>
      </c>
      <c r="AP554" s="26" t="s">
        <v>159</v>
      </c>
      <c r="AQ554" s="26">
        <v>0</v>
      </c>
      <c r="AR554" s="26">
        <v>90</v>
      </c>
      <c r="AS554" s="26" t="s">
        <v>177</v>
      </c>
      <c r="AT554" s="26" t="s">
        <v>71</v>
      </c>
      <c r="AU554" s="26" t="s">
        <v>63</v>
      </c>
      <c r="AV554" s="26" t="s">
        <v>63</v>
      </c>
      <c r="AW554" s="26" t="s">
        <v>63</v>
      </c>
      <c r="AX554" s="26" t="s">
        <v>63</v>
      </c>
      <c r="AY554" s="26">
        <v>44.118020000000001</v>
      </c>
      <c r="AZ554" s="26">
        <v>-103.050707</v>
      </c>
      <c r="BA554" s="26" t="s">
        <v>515</v>
      </c>
      <c r="BB554" s="26" t="s">
        <v>914</v>
      </c>
      <c r="BC554" s="26" t="s">
        <v>915</v>
      </c>
      <c r="BD554" s="26" t="s">
        <v>180</v>
      </c>
      <c r="BE554" s="26"/>
      <c r="BF554" s="26" t="s">
        <v>829</v>
      </c>
      <c r="BG554" s="26" t="s">
        <v>829</v>
      </c>
      <c r="BH554" s="26" t="s">
        <v>728</v>
      </c>
      <c r="BI554" s="26">
        <v>1</v>
      </c>
      <c r="BJ554" s="26" t="s">
        <v>20</v>
      </c>
    </row>
    <row r="555" spans="36:62" x14ac:dyDescent="0.25">
      <c r="AJ555" s="26">
        <v>2778</v>
      </c>
      <c r="AK555" s="26">
        <v>2010266</v>
      </c>
      <c r="AL555" s="264">
        <v>44036.529861111114</v>
      </c>
      <c r="AM555" s="26" t="s">
        <v>481</v>
      </c>
      <c r="AN555" s="26" t="s">
        <v>63</v>
      </c>
      <c r="AO555" s="26"/>
      <c r="AP555" s="26"/>
      <c r="AQ555" s="26">
        <v>-1</v>
      </c>
      <c r="AR555" s="26">
        <v>90</v>
      </c>
      <c r="AS555" s="26" t="s">
        <v>168</v>
      </c>
      <c r="AT555" s="26" t="s">
        <v>74</v>
      </c>
      <c r="AU555" s="26" t="s">
        <v>63</v>
      </c>
      <c r="AV555" s="26" t="s">
        <v>63</v>
      </c>
      <c r="AW555" s="26" t="s">
        <v>63</v>
      </c>
      <c r="AX555" s="26" t="s">
        <v>63</v>
      </c>
      <c r="AY555" s="26">
        <v>44.109209</v>
      </c>
      <c r="AZ555" s="26">
        <v>-103.127689</v>
      </c>
      <c r="BA555" s="26" t="s">
        <v>158</v>
      </c>
      <c r="BB555" s="26" t="s">
        <v>609</v>
      </c>
      <c r="BC555" s="26" t="s">
        <v>167</v>
      </c>
      <c r="BD555" s="26" t="s">
        <v>154</v>
      </c>
      <c r="BE555" s="26"/>
      <c r="BF555" s="26" t="s">
        <v>99</v>
      </c>
      <c r="BG555" s="26" t="s">
        <v>167</v>
      </c>
      <c r="BH555" s="26" t="s">
        <v>99</v>
      </c>
      <c r="BI555" s="26">
        <v>1</v>
      </c>
      <c r="BJ555" s="26" t="s">
        <v>217</v>
      </c>
    </row>
    <row r="556" spans="36:62" x14ac:dyDescent="0.25">
      <c r="AJ556" s="26">
        <v>2779</v>
      </c>
      <c r="AK556" s="26">
        <v>2009716</v>
      </c>
      <c r="AL556" s="264">
        <v>44067.260416666664</v>
      </c>
      <c r="AM556" s="26" t="s">
        <v>481</v>
      </c>
      <c r="AN556" s="26" t="s">
        <v>63</v>
      </c>
      <c r="AO556" s="26" t="s">
        <v>156</v>
      </c>
      <c r="AP556" s="26" t="s">
        <v>159</v>
      </c>
      <c r="AQ556" s="26">
        <v>0</v>
      </c>
      <c r="AR556" s="26">
        <v>90</v>
      </c>
      <c r="AS556" s="26" t="s">
        <v>916</v>
      </c>
      <c r="AT556" s="26" t="s">
        <v>71</v>
      </c>
      <c r="AU556" s="26" t="s">
        <v>63</v>
      </c>
      <c r="AV556" s="26" t="s">
        <v>63</v>
      </c>
      <c r="AW556" s="26" t="s">
        <v>63</v>
      </c>
      <c r="AX556" s="26" t="s">
        <v>63</v>
      </c>
      <c r="AY556" s="26">
        <v>44.118009999999899</v>
      </c>
      <c r="AZ556" s="26">
        <v>-103.070590999999</v>
      </c>
      <c r="BA556" s="26" t="s">
        <v>185</v>
      </c>
      <c r="BB556" s="26" t="s">
        <v>609</v>
      </c>
      <c r="BC556" s="26" t="s">
        <v>68</v>
      </c>
      <c r="BD556" s="26" t="s">
        <v>534</v>
      </c>
      <c r="BE556" s="26"/>
      <c r="BF556" s="26" t="s">
        <v>675</v>
      </c>
      <c r="BG556" s="26" t="s">
        <v>68</v>
      </c>
      <c r="BH556" s="26" t="s">
        <v>146</v>
      </c>
      <c r="BI556" s="26">
        <v>1</v>
      </c>
      <c r="BJ556" s="26" t="s">
        <v>217</v>
      </c>
    </row>
    <row r="557" spans="36:62" x14ac:dyDescent="0.25">
      <c r="AJ557" s="26">
        <v>2780</v>
      </c>
      <c r="AK557" s="26">
        <v>2010356</v>
      </c>
      <c r="AL557" s="264">
        <v>44070.875</v>
      </c>
      <c r="AM557" s="26" t="s">
        <v>481</v>
      </c>
      <c r="AN557" s="26" t="s">
        <v>63</v>
      </c>
      <c r="AO557" s="26" t="s">
        <v>156</v>
      </c>
      <c r="AP557" s="26" t="s">
        <v>159</v>
      </c>
      <c r="AQ557" s="26">
        <v>0</v>
      </c>
      <c r="AR557" s="26">
        <v>90</v>
      </c>
      <c r="AS557" s="26" t="s">
        <v>665</v>
      </c>
      <c r="AT557" s="26" t="s">
        <v>619</v>
      </c>
      <c r="AU557" s="26" t="s">
        <v>63</v>
      </c>
      <c r="AV557" s="26" t="s">
        <v>63</v>
      </c>
      <c r="AW557" s="26" t="s">
        <v>63</v>
      </c>
      <c r="AX557" s="26" t="s">
        <v>63</v>
      </c>
      <c r="AY557" s="26">
        <v>44.103653000000001</v>
      </c>
      <c r="AZ557" s="26">
        <v>-102.818342</v>
      </c>
      <c r="BA557" s="26" t="s">
        <v>185</v>
      </c>
      <c r="BB557" s="26" t="s">
        <v>609</v>
      </c>
      <c r="BC557" s="26" t="s">
        <v>68</v>
      </c>
      <c r="BD557" s="26" t="s">
        <v>68</v>
      </c>
      <c r="BE557" s="26"/>
      <c r="BF557" s="26" t="s">
        <v>68</v>
      </c>
      <c r="BG557" s="26" t="s">
        <v>68</v>
      </c>
      <c r="BH557" s="26" t="s">
        <v>146</v>
      </c>
      <c r="BI557" s="26">
        <v>1</v>
      </c>
      <c r="BJ557" s="26" t="s">
        <v>217</v>
      </c>
    </row>
    <row r="558" spans="36:62" x14ac:dyDescent="0.25">
      <c r="AJ558" s="26">
        <v>2781</v>
      </c>
      <c r="AK558" s="26">
        <v>2009702</v>
      </c>
      <c r="AL558" s="264">
        <v>44057.588194444441</v>
      </c>
      <c r="AM558" s="26" t="s">
        <v>481</v>
      </c>
      <c r="AN558" s="26" t="s">
        <v>63</v>
      </c>
      <c r="AO558" s="26" t="s">
        <v>918</v>
      </c>
      <c r="AP558" s="26" t="s">
        <v>159</v>
      </c>
      <c r="AQ558" s="26">
        <v>0</v>
      </c>
      <c r="AR558" s="26">
        <v>90</v>
      </c>
      <c r="AS558" s="26" t="s">
        <v>787</v>
      </c>
      <c r="AT558" s="26" t="s">
        <v>71</v>
      </c>
      <c r="AU558" s="26" t="s">
        <v>63</v>
      </c>
      <c r="AV558" s="26" t="s">
        <v>63</v>
      </c>
      <c r="AW558" s="26" t="s">
        <v>63</v>
      </c>
      <c r="AX558" s="26" t="s">
        <v>63</v>
      </c>
      <c r="AY558" s="26">
        <v>44.103641000000003</v>
      </c>
      <c r="AZ558" s="26">
        <v>-102.723434999999</v>
      </c>
      <c r="BA558" s="26" t="s">
        <v>516</v>
      </c>
      <c r="BB558" s="26" t="s">
        <v>609</v>
      </c>
      <c r="BC558" s="26" t="s">
        <v>68</v>
      </c>
      <c r="BD558" s="26" t="s">
        <v>68</v>
      </c>
      <c r="BE558" s="26" t="s">
        <v>917</v>
      </c>
      <c r="BF558" s="26" t="s">
        <v>68</v>
      </c>
      <c r="BG558" s="26" t="s">
        <v>68</v>
      </c>
      <c r="BH558" s="26" t="s">
        <v>919</v>
      </c>
      <c r="BI558" s="26">
        <v>1</v>
      </c>
      <c r="BJ558" s="26" t="s">
        <v>19</v>
      </c>
    </row>
    <row r="559" spans="36:62" x14ac:dyDescent="0.25">
      <c r="AJ559" s="26">
        <v>2782</v>
      </c>
      <c r="AK559" s="26">
        <v>2010366</v>
      </c>
      <c r="AL559" s="264">
        <v>44074.908333333333</v>
      </c>
      <c r="AM559" s="26" t="s">
        <v>481</v>
      </c>
      <c r="AN559" s="26" t="s">
        <v>63</v>
      </c>
      <c r="AO559" s="26"/>
      <c r="AP559" s="26"/>
      <c r="AQ559" s="26">
        <v>-1</v>
      </c>
      <c r="AR559" s="26">
        <v>90</v>
      </c>
      <c r="AS559" s="26" t="s">
        <v>168</v>
      </c>
      <c r="AT559" s="26" t="s">
        <v>74</v>
      </c>
      <c r="AU559" s="26" t="s">
        <v>63</v>
      </c>
      <c r="AV559" s="26" t="s">
        <v>63</v>
      </c>
      <c r="AW559" s="26" t="s">
        <v>63</v>
      </c>
      <c r="AX559" s="26" t="s">
        <v>63</v>
      </c>
      <c r="AY559" s="26">
        <v>44.118012999999898</v>
      </c>
      <c r="AZ559" s="26">
        <v>-103.069610999999</v>
      </c>
      <c r="BA559" s="26" t="s">
        <v>166</v>
      </c>
      <c r="BB559" s="26" t="s">
        <v>609</v>
      </c>
      <c r="BC559" s="26" t="s">
        <v>167</v>
      </c>
      <c r="BD559" s="26" t="s">
        <v>154</v>
      </c>
      <c r="BE559" s="26"/>
      <c r="BF559" s="26" t="s">
        <v>99</v>
      </c>
      <c r="BG559" s="26" t="s">
        <v>167</v>
      </c>
      <c r="BH559" s="26" t="s">
        <v>99</v>
      </c>
      <c r="BI559" s="26">
        <v>1</v>
      </c>
      <c r="BJ559" s="26" t="s">
        <v>217</v>
      </c>
    </row>
    <row r="560" spans="36:62" x14ac:dyDescent="0.25">
      <c r="AJ560" s="26">
        <v>2783</v>
      </c>
      <c r="AK560" s="26">
        <v>2010474</v>
      </c>
      <c r="AL560" s="264">
        <v>44077.239583333336</v>
      </c>
      <c r="AM560" s="26" t="s">
        <v>481</v>
      </c>
      <c r="AN560" s="26" t="s">
        <v>63</v>
      </c>
      <c r="AO560" s="26"/>
      <c r="AP560" s="26"/>
      <c r="AQ560" s="26">
        <v>-1</v>
      </c>
      <c r="AR560" s="26">
        <v>90</v>
      </c>
      <c r="AS560" s="26" t="s">
        <v>168</v>
      </c>
      <c r="AT560" s="26" t="s">
        <v>71</v>
      </c>
      <c r="AU560" s="26" t="s">
        <v>63</v>
      </c>
      <c r="AV560" s="26" t="s">
        <v>63</v>
      </c>
      <c r="AW560" s="26" t="s">
        <v>63</v>
      </c>
      <c r="AX560" s="26" t="s">
        <v>63</v>
      </c>
      <c r="AY560" s="26">
        <v>44.103611999999899</v>
      </c>
      <c r="AZ560" s="26">
        <v>-102.703125999999</v>
      </c>
      <c r="BA560" s="26" t="s">
        <v>158</v>
      </c>
      <c r="BB560" s="26" t="s">
        <v>609</v>
      </c>
      <c r="BC560" s="26" t="s">
        <v>167</v>
      </c>
      <c r="BD560" s="26" t="s">
        <v>154</v>
      </c>
      <c r="BE560" s="26"/>
      <c r="BF560" s="26" t="s">
        <v>99</v>
      </c>
      <c r="BG560" s="26" t="s">
        <v>167</v>
      </c>
      <c r="BH560" s="26" t="s">
        <v>99</v>
      </c>
      <c r="BI560" s="26">
        <v>1</v>
      </c>
      <c r="BJ560" s="26" t="s">
        <v>217</v>
      </c>
    </row>
    <row r="561" spans="36:62" x14ac:dyDescent="0.25">
      <c r="AJ561" s="26">
        <v>2786</v>
      </c>
      <c r="AK561" s="26">
        <v>2010593</v>
      </c>
      <c r="AL561" s="264">
        <v>44084.416666666664</v>
      </c>
      <c r="AM561" s="26" t="s">
        <v>481</v>
      </c>
      <c r="AN561" s="26" t="s">
        <v>63</v>
      </c>
      <c r="AO561" s="26"/>
      <c r="AP561" s="26"/>
      <c r="AQ561" s="26">
        <v>-1</v>
      </c>
      <c r="AR561" s="26">
        <v>90</v>
      </c>
      <c r="AS561" s="26" t="s">
        <v>168</v>
      </c>
      <c r="AT561" s="26" t="s">
        <v>71</v>
      </c>
      <c r="AU561" s="26" t="s">
        <v>63</v>
      </c>
      <c r="AV561" s="26" t="s">
        <v>63</v>
      </c>
      <c r="AW561" s="26" t="s">
        <v>63</v>
      </c>
      <c r="AX561" s="26" t="s">
        <v>63</v>
      </c>
      <c r="AY561" s="26">
        <v>44.118309000000004</v>
      </c>
      <c r="AZ561" s="26">
        <v>-102.99541600000001</v>
      </c>
      <c r="BA561" s="26" t="s">
        <v>185</v>
      </c>
      <c r="BB561" s="26" t="s">
        <v>609</v>
      </c>
      <c r="BC561" s="26" t="s">
        <v>167</v>
      </c>
      <c r="BD561" s="26" t="s">
        <v>154</v>
      </c>
      <c r="BE561" s="26"/>
      <c r="BF561" s="26" t="s">
        <v>99</v>
      </c>
      <c r="BG561" s="26" t="s">
        <v>167</v>
      </c>
      <c r="BH561" s="26" t="s">
        <v>99</v>
      </c>
      <c r="BI561" s="26">
        <v>1</v>
      </c>
      <c r="BJ561" s="26" t="s">
        <v>217</v>
      </c>
    </row>
    <row r="562" spans="36:62" x14ac:dyDescent="0.25">
      <c r="AJ562" s="26">
        <v>2788</v>
      </c>
      <c r="AK562" s="26">
        <v>2010622</v>
      </c>
      <c r="AL562" s="264">
        <v>44086.436111111114</v>
      </c>
      <c r="AM562" s="26" t="s">
        <v>481</v>
      </c>
      <c r="AN562" s="26" t="s">
        <v>63</v>
      </c>
      <c r="AO562" s="26" t="s">
        <v>156</v>
      </c>
      <c r="AP562" s="26" t="s">
        <v>627</v>
      </c>
      <c r="AQ562" s="26">
        <v>0</v>
      </c>
      <c r="AR562" s="26">
        <v>90</v>
      </c>
      <c r="AS562" s="26" t="s">
        <v>628</v>
      </c>
      <c r="AT562" s="26" t="s">
        <v>71</v>
      </c>
      <c r="AU562" s="26" t="s">
        <v>63</v>
      </c>
      <c r="AV562" s="26" t="s">
        <v>63</v>
      </c>
      <c r="AW562" s="26" t="s">
        <v>63</v>
      </c>
      <c r="AX562" s="26" t="s">
        <v>63</v>
      </c>
      <c r="AY562" s="26">
        <v>44.106243999999897</v>
      </c>
      <c r="AZ562" s="26">
        <v>-103.13356</v>
      </c>
      <c r="BA562" s="26" t="s">
        <v>483</v>
      </c>
      <c r="BB562" s="26" t="s">
        <v>609</v>
      </c>
      <c r="BC562" s="26" t="s">
        <v>629</v>
      </c>
      <c r="BD562" s="26" t="s">
        <v>68</v>
      </c>
      <c r="BE562" s="26" t="s">
        <v>644</v>
      </c>
      <c r="BF562" s="26" t="s">
        <v>68</v>
      </c>
      <c r="BG562" s="26" t="s">
        <v>68</v>
      </c>
      <c r="BH562" s="26" t="s">
        <v>688</v>
      </c>
      <c r="BI562" s="26">
        <v>1</v>
      </c>
      <c r="BJ562" s="26" t="s">
        <v>21</v>
      </c>
    </row>
    <row r="563" spans="36:62" x14ac:dyDescent="0.25">
      <c r="AJ563" s="26">
        <v>2789</v>
      </c>
      <c r="AK563" s="26">
        <v>2010096</v>
      </c>
      <c r="AL563" s="264">
        <v>44074.885416666664</v>
      </c>
      <c r="AM563" s="26" t="s">
        <v>481</v>
      </c>
      <c r="AN563" s="26" t="s">
        <v>63</v>
      </c>
      <c r="AO563" s="26"/>
      <c r="AP563" s="26"/>
      <c r="AQ563" s="26">
        <v>-1</v>
      </c>
      <c r="AR563" s="26">
        <v>90</v>
      </c>
      <c r="AS563" s="26" t="s">
        <v>168</v>
      </c>
      <c r="AT563" s="26" t="s">
        <v>74</v>
      </c>
      <c r="AU563" s="26" t="s">
        <v>63</v>
      </c>
      <c r="AV563" s="26" t="s">
        <v>63</v>
      </c>
      <c r="AW563" s="26" t="s">
        <v>63</v>
      </c>
      <c r="AX563" s="26" t="s">
        <v>63</v>
      </c>
      <c r="AY563" s="26">
        <v>43.942230000000002</v>
      </c>
      <c r="AZ563" s="26">
        <v>-102.15703000000001</v>
      </c>
      <c r="BA563" s="26" t="s">
        <v>166</v>
      </c>
      <c r="BB563" s="26" t="s">
        <v>609</v>
      </c>
      <c r="BC563" s="26" t="s">
        <v>167</v>
      </c>
      <c r="BD563" s="26" t="s">
        <v>154</v>
      </c>
      <c r="BE563" s="26"/>
      <c r="BF563" s="26" t="s">
        <v>99</v>
      </c>
      <c r="BG563" s="26" t="s">
        <v>167</v>
      </c>
      <c r="BH563" s="26" t="s">
        <v>99</v>
      </c>
      <c r="BI563" s="26">
        <v>1</v>
      </c>
      <c r="BJ563" s="26" t="s">
        <v>217</v>
      </c>
    </row>
    <row r="564" spans="36:62" x14ac:dyDescent="0.25">
      <c r="AJ564" s="26">
        <v>2794</v>
      </c>
      <c r="AK564" s="26">
        <v>2010233</v>
      </c>
      <c r="AL564" s="264">
        <v>44065.609722222223</v>
      </c>
      <c r="AM564" s="26" t="s">
        <v>487</v>
      </c>
      <c r="AN564" s="26" t="s">
        <v>63</v>
      </c>
      <c r="AO564" s="26" t="s">
        <v>173</v>
      </c>
      <c r="AP564" s="26" t="s">
        <v>159</v>
      </c>
      <c r="AQ564" s="26">
        <v>0</v>
      </c>
      <c r="AR564" s="26">
        <v>73</v>
      </c>
      <c r="AS564" s="26" t="s">
        <v>920</v>
      </c>
      <c r="AT564" s="26" t="s">
        <v>71</v>
      </c>
      <c r="AU564" s="26" t="s">
        <v>63</v>
      </c>
      <c r="AV564" s="26" t="s">
        <v>63</v>
      </c>
      <c r="AW564" s="26" t="s">
        <v>63</v>
      </c>
      <c r="AX564" s="26" t="s">
        <v>63</v>
      </c>
      <c r="AY564" s="26">
        <v>43.233150000000002</v>
      </c>
      <c r="AZ564" s="26">
        <v>-101.513819999999</v>
      </c>
      <c r="BA564" s="26" t="s">
        <v>158</v>
      </c>
      <c r="BB564" s="26" t="s">
        <v>157</v>
      </c>
      <c r="BC564" s="26" t="s">
        <v>636</v>
      </c>
      <c r="BD564" s="26" t="s">
        <v>68</v>
      </c>
      <c r="BE564" s="26" t="s">
        <v>816</v>
      </c>
      <c r="BF564" s="26" t="s">
        <v>68</v>
      </c>
      <c r="BG564" s="26" t="s">
        <v>68</v>
      </c>
      <c r="BH564" s="26" t="s">
        <v>757</v>
      </c>
      <c r="BI564" s="26">
        <v>1</v>
      </c>
      <c r="BJ564" s="26" t="s">
        <v>21</v>
      </c>
    </row>
    <row r="565" spans="36:62" x14ac:dyDescent="0.25">
      <c r="AJ565" s="26">
        <v>2795</v>
      </c>
      <c r="AK565" s="26">
        <v>2010999</v>
      </c>
      <c r="AL565" s="264">
        <v>44081.772222222222</v>
      </c>
      <c r="AM565" s="26" t="s">
        <v>481</v>
      </c>
      <c r="AN565" s="26" t="s">
        <v>63</v>
      </c>
      <c r="AO565" s="26" t="s">
        <v>156</v>
      </c>
      <c r="AP565" s="26" t="s">
        <v>627</v>
      </c>
      <c r="AQ565" s="26">
        <v>0</v>
      </c>
      <c r="AR565" s="26">
        <v>90</v>
      </c>
      <c r="AS565" s="26" t="s">
        <v>628</v>
      </c>
      <c r="AT565" s="26" t="s">
        <v>704</v>
      </c>
      <c r="AU565" s="26" t="s">
        <v>63</v>
      </c>
      <c r="AV565" s="26" t="s">
        <v>63</v>
      </c>
      <c r="AW565" s="26" t="s">
        <v>63</v>
      </c>
      <c r="AX565" s="26" t="s">
        <v>63</v>
      </c>
      <c r="AY565" s="26">
        <v>44.105344000000002</v>
      </c>
      <c r="AZ565" s="26">
        <v>-102.61789</v>
      </c>
      <c r="BA565" s="26" t="s">
        <v>483</v>
      </c>
      <c r="BB565" s="26" t="s">
        <v>609</v>
      </c>
      <c r="BC565" s="26" t="s">
        <v>614</v>
      </c>
      <c r="BD565" s="26" t="s">
        <v>68</v>
      </c>
      <c r="BE565" s="26" t="s">
        <v>677</v>
      </c>
      <c r="BF565" s="26" t="s">
        <v>68</v>
      </c>
      <c r="BG565" s="26" t="s">
        <v>68</v>
      </c>
      <c r="BH565" s="26" t="s">
        <v>175</v>
      </c>
      <c r="BI565" s="26">
        <v>1</v>
      </c>
      <c r="BJ565" s="26" t="s">
        <v>217</v>
      </c>
    </row>
    <row r="566" spans="36:62" x14ac:dyDescent="0.25">
      <c r="AJ566" s="26">
        <v>2796</v>
      </c>
      <c r="AK566" s="26">
        <v>2011000</v>
      </c>
      <c r="AL566" s="264">
        <v>44087.063194444447</v>
      </c>
      <c r="AM566" s="26" t="s">
        <v>481</v>
      </c>
      <c r="AN566" s="26" t="s">
        <v>63</v>
      </c>
      <c r="AO566" s="26" t="s">
        <v>156</v>
      </c>
      <c r="AP566" s="26" t="s">
        <v>159</v>
      </c>
      <c r="AQ566" s="26">
        <v>0</v>
      </c>
      <c r="AR566" s="26">
        <v>90</v>
      </c>
      <c r="AS566" s="26" t="s">
        <v>707</v>
      </c>
      <c r="AT566" s="26" t="s">
        <v>71</v>
      </c>
      <c r="AU566" s="26" t="s">
        <v>63</v>
      </c>
      <c r="AV566" s="26" t="s">
        <v>63</v>
      </c>
      <c r="AW566" s="26" t="s">
        <v>63</v>
      </c>
      <c r="AX566" s="26" t="s">
        <v>63</v>
      </c>
      <c r="AY566" s="26">
        <v>44.103414000000001</v>
      </c>
      <c r="AZ566" s="26">
        <v>-102.832519</v>
      </c>
      <c r="BA566" s="26" t="s">
        <v>208</v>
      </c>
      <c r="BB566" s="26" t="s">
        <v>611</v>
      </c>
      <c r="BC566" s="26" t="s">
        <v>68</v>
      </c>
      <c r="BD566" s="26" t="s">
        <v>203</v>
      </c>
      <c r="BE566" s="26"/>
      <c r="BF566" s="26" t="s">
        <v>68</v>
      </c>
      <c r="BG566" s="26" t="s">
        <v>68</v>
      </c>
      <c r="BH566" s="26" t="s">
        <v>146</v>
      </c>
      <c r="BI566" s="26">
        <v>1</v>
      </c>
      <c r="BJ566" s="26" t="s">
        <v>217</v>
      </c>
    </row>
    <row r="567" spans="36:62" x14ac:dyDescent="0.25">
      <c r="AJ567" s="26">
        <v>2797</v>
      </c>
      <c r="AK567" s="26">
        <v>2011002</v>
      </c>
      <c r="AL567" s="264">
        <v>44089.755555555559</v>
      </c>
      <c r="AM567" s="26" t="s">
        <v>481</v>
      </c>
      <c r="AN567" s="26" t="s">
        <v>63</v>
      </c>
      <c r="AO567" s="26" t="s">
        <v>156</v>
      </c>
      <c r="AP567" s="26" t="s">
        <v>159</v>
      </c>
      <c r="AQ567" s="26">
        <v>0</v>
      </c>
      <c r="AR567" s="26">
        <v>90</v>
      </c>
      <c r="AS567" s="26" t="s">
        <v>189</v>
      </c>
      <c r="AT567" s="26" t="s">
        <v>71</v>
      </c>
      <c r="AU567" s="26" t="s">
        <v>69</v>
      </c>
      <c r="AV567" s="26" t="s">
        <v>63</v>
      </c>
      <c r="AW567" s="26" t="s">
        <v>63</v>
      </c>
      <c r="AX567" s="26" t="s">
        <v>63</v>
      </c>
      <c r="AY567" s="26">
        <v>44.103141999999899</v>
      </c>
      <c r="AZ567" s="26">
        <v>-102.529256</v>
      </c>
      <c r="BA567" s="26" t="s">
        <v>504</v>
      </c>
      <c r="BB567" s="26" t="s">
        <v>611</v>
      </c>
      <c r="BC567" s="26" t="s">
        <v>620</v>
      </c>
      <c r="BD567" s="26" t="s">
        <v>68</v>
      </c>
      <c r="BE567" s="26" t="s">
        <v>161</v>
      </c>
      <c r="BF567" s="26" t="s">
        <v>68</v>
      </c>
      <c r="BG567" s="26" t="s">
        <v>68</v>
      </c>
      <c r="BH567" s="26" t="s">
        <v>160</v>
      </c>
      <c r="BI567" s="26">
        <v>1</v>
      </c>
      <c r="BJ567" s="26" t="s">
        <v>217</v>
      </c>
    </row>
    <row r="568" spans="36:62" x14ac:dyDescent="0.25">
      <c r="AJ568" s="26">
        <v>2801</v>
      </c>
      <c r="AK568" s="26">
        <v>2010531</v>
      </c>
      <c r="AL568" s="264">
        <v>44079.666666666664</v>
      </c>
      <c r="AM568" s="26" t="s">
        <v>481</v>
      </c>
      <c r="AN568" s="26" t="s">
        <v>63</v>
      </c>
      <c r="AO568" s="26" t="s">
        <v>156</v>
      </c>
      <c r="AP568" s="26" t="s">
        <v>159</v>
      </c>
      <c r="AQ568" s="26">
        <v>0</v>
      </c>
      <c r="AR568" s="26">
        <v>90</v>
      </c>
      <c r="AS568" s="26" t="s">
        <v>921</v>
      </c>
      <c r="AT568" s="26" t="s">
        <v>71</v>
      </c>
      <c r="AU568" s="26" t="s">
        <v>63</v>
      </c>
      <c r="AV568" s="26" t="s">
        <v>63</v>
      </c>
      <c r="AW568" s="26" t="s">
        <v>69</v>
      </c>
      <c r="AX568" s="26" t="s">
        <v>63</v>
      </c>
      <c r="AY568" s="26">
        <v>44.067723999999899</v>
      </c>
      <c r="AZ568" s="26">
        <v>-102.459430999999</v>
      </c>
      <c r="BA568" s="26" t="s">
        <v>485</v>
      </c>
      <c r="BB568" s="26" t="s">
        <v>609</v>
      </c>
      <c r="BC568" s="26" t="s">
        <v>922</v>
      </c>
      <c r="BD568" s="26" t="s">
        <v>68</v>
      </c>
      <c r="BE568" s="26"/>
      <c r="BF568" s="26" t="s">
        <v>68</v>
      </c>
      <c r="BG568" s="26" t="s">
        <v>68</v>
      </c>
      <c r="BH568" s="26" t="s">
        <v>146</v>
      </c>
      <c r="BI568" s="26">
        <v>1</v>
      </c>
      <c r="BJ568" s="26" t="s">
        <v>217</v>
      </c>
    </row>
    <row r="569" spans="36:62" x14ac:dyDescent="0.25">
      <c r="AJ569" s="26">
        <v>2802</v>
      </c>
      <c r="AK569" s="26">
        <v>2011399</v>
      </c>
      <c r="AL569" s="264">
        <v>44098.815972222219</v>
      </c>
      <c r="AM569" s="26" t="s">
        <v>481</v>
      </c>
      <c r="AN569" s="26" t="s">
        <v>63</v>
      </c>
      <c r="AO569" s="26"/>
      <c r="AP569" s="26"/>
      <c r="AQ569" s="26">
        <v>-1</v>
      </c>
      <c r="AR569" s="26">
        <v>90</v>
      </c>
      <c r="AS569" s="26" t="s">
        <v>168</v>
      </c>
      <c r="AT569" s="26" t="s">
        <v>71</v>
      </c>
      <c r="AU569" s="26" t="s">
        <v>63</v>
      </c>
      <c r="AV569" s="26" t="s">
        <v>63</v>
      </c>
      <c r="AW569" s="26" t="s">
        <v>63</v>
      </c>
      <c r="AX569" s="26" t="s">
        <v>63</v>
      </c>
      <c r="AY569" s="26">
        <v>44.118360000000003</v>
      </c>
      <c r="AZ569" s="26">
        <v>-102.971660999999</v>
      </c>
      <c r="BA569" s="26" t="s">
        <v>185</v>
      </c>
      <c r="BB569" s="26" t="s">
        <v>609</v>
      </c>
      <c r="BC569" s="26" t="s">
        <v>167</v>
      </c>
      <c r="BD569" s="26" t="s">
        <v>154</v>
      </c>
      <c r="BE569" s="26"/>
      <c r="BF569" s="26" t="s">
        <v>99</v>
      </c>
      <c r="BG569" s="26" t="s">
        <v>167</v>
      </c>
      <c r="BH569" s="26" t="s">
        <v>99</v>
      </c>
      <c r="BI569" s="26">
        <v>1</v>
      </c>
      <c r="BJ569" s="26" t="s">
        <v>217</v>
      </c>
    </row>
    <row r="570" spans="36:62" x14ac:dyDescent="0.25">
      <c r="AJ570" s="26">
        <v>2804</v>
      </c>
      <c r="AK570" s="26">
        <v>2011419</v>
      </c>
      <c r="AL570" s="264">
        <v>44100.861111111109</v>
      </c>
      <c r="AM570" s="26" t="s">
        <v>481</v>
      </c>
      <c r="AN570" s="26" t="s">
        <v>63</v>
      </c>
      <c r="AO570" s="26"/>
      <c r="AP570" s="26"/>
      <c r="AQ570" s="26">
        <v>-1</v>
      </c>
      <c r="AR570" s="26">
        <v>90</v>
      </c>
      <c r="AS570" s="26" t="s">
        <v>168</v>
      </c>
      <c r="AT570" s="26" t="s">
        <v>71</v>
      </c>
      <c r="AU570" s="26" t="s">
        <v>63</v>
      </c>
      <c r="AV570" s="26" t="s">
        <v>63</v>
      </c>
      <c r="AW570" s="26" t="s">
        <v>63</v>
      </c>
      <c r="AX570" s="26" t="s">
        <v>63</v>
      </c>
      <c r="AY570" s="26">
        <v>44.103807000000003</v>
      </c>
      <c r="AZ570" s="26">
        <v>-102.846138999999</v>
      </c>
      <c r="BA570" s="26" t="s">
        <v>158</v>
      </c>
      <c r="BB570" s="26" t="s">
        <v>609</v>
      </c>
      <c r="BC570" s="26" t="s">
        <v>167</v>
      </c>
      <c r="BD570" s="26" t="s">
        <v>154</v>
      </c>
      <c r="BE570" s="26"/>
      <c r="BF570" s="26" t="s">
        <v>99</v>
      </c>
      <c r="BG570" s="26" t="s">
        <v>167</v>
      </c>
      <c r="BH570" s="26" t="s">
        <v>99</v>
      </c>
      <c r="BI570" s="26">
        <v>1</v>
      </c>
      <c r="BJ570" s="26" t="s">
        <v>217</v>
      </c>
    </row>
    <row r="571" spans="36:62" x14ac:dyDescent="0.25">
      <c r="AJ571" s="26">
        <v>2806</v>
      </c>
      <c r="AK571" s="26">
        <v>2010649</v>
      </c>
      <c r="AL571" s="264">
        <v>44086.767361111109</v>
      </c>
      <c r="AM571" s="26" t="s">
        <v>481</v>
      </c>
      <c r="AN571" s="26" t="s">
        <v>63</v>
      </c>
      <c r="AO571" s="26" t="s">
        <v>156</v>
      </c>
      <c r="AP571" s="26" t="s">
        <v>856</v>
      </c>
      <c r="AQ571" s="26">
        <v>0</v>
      </c>
      <c r="AR571" s="26">
        <v>90</v>
      </c>
      <c r="AS571" s="26" t="s">
        <v>628</v>
      </c>
      <c r="AT571" s="26" t="s">
        <v>74</v>
      </c>
      <c r="AU571" s="26" t="s">
        <v>63</v>
      </c>
      <c r="AV571" s="26" t="s">
        <v>63</v>
      </c>
      <c r="AW571" s="26" t="s">
        <v>63</v>
      </c>
      <c r="AX571" s="26" t="s">
        <v>63</v>
      </c>
      <c r="AY571" s="26">
        <v>44.065525000000001</v>
      </c>
      <c r="AZ571" s="26">
        <v>-102.45000400000001</v>
      </c>
      <c r="BA571" s="26" t="s">
        <v>486</v>
      </c>
      <c r="BB571" s="26" t="s">
        <v>611</v>
      </c>
      <c r="BC571" s="26" t="s">
        <v>629</v>
      </c>
      <c r="BD571" s="26" t="s">
        <v>68</v>
      </c>
      <c r="BE571" s="26" t="s">
        <v>644</v>
      </c>
      <c r="BF571" s="26" t="s">
        <v>68</v>
      </c>
      <c r="BG571" s="26" t="s">
        <v>68</v>
      </c>
      <c r="BH571" s="26" t="s">
        <v>175</v>
      </c>
      <c r="BI571" s="26">
        <v>1</v>
      </c>
      <c r="BJ571" s="26" t="s">
        <v>217</v>
      </c>
    </row>
    <row r="572" spans="36:62" x14ac:dyDescent="0.25">
      <c r="AJ572" s="26">
        <v>2808</v>
      </c>
      <c r="AK572" s="26">
        <v>2011629</v>
      </c>
      <c r="AL572" s="264">
        <v>44043.934027777781</v>
      </c>
      <c r="AM572" s="26" t="s">
        <v>147</v>
      </c>
      <c r="AN572" s="26" t="s">
        <v>63</v>
      </c>
      <c r="AO572" s="26"/>
      <c r="AP572" s="26"/>
      <c r="AQ572" s="26">
        <v>-1</v>
      </c>
      <c r="AR572" s="26">
        <v>90</v>
      </c>
      <c r="AS572" s="26" t="s">
        <v>168</v>
      </c>
      <c r="AT572" s="26" t="s">
        <v>71</v>
      </c>
      <c r="AU572" s="26" t="s">
        <v>63</v>
      </c>
      <c r="AV572" s="26" t="s">
        <v>63</v>
      </c>
      <c r="AW572" s="26" t="s">
        <v>63</v>
      </c>
      <c r="AX572" s="26" t="s">
        <v>63</v>
      </c>
      <c r="AY572" s="26">
        <v>43.836269999999899</v>
      </c>
      <c r="AZ572" s="26">
        <v>-101.58716200000001</v>
      </c>
      <c r="BA572" s="26" t="s">
        <v>166</v>
      </c>
      <c r="BB572" s="26" t="s">
        <v>609</v>
      </c>
      <c r="BC572" s="26" t="s">
        <v>167</v>
      </c>
      <c r="BD572" s="26" t="s">
        <v>154</v>
      </c>
      <c r="BE572" s="26"/>
      <c r="BF572" s="26" t="s">
        <v>99</v>
      </c>
      <c r="BG572" s="26" t="s">
        <v>167</v>
      </c>
      <c r="BH572" s="26" t="s">
        <v>99</v>
      </c>
      <c r="BI572" s="26">
        <v>1</v>
      </c>
      <c r="BJ572" s="26" t="s">
        <v>217</v>
      </c>
    </row>
    <row r="573" spans="36:62" x14ac:dyDescent="0.25">
      <c r="AJ573" s="26">
        <v>2810</v>
      </c>
      <c r="AK573" s="26">
        <v>2011632</v>
      </c>
      <c r="AL573" s="264">
        <v>44073.361111111109</v>
      </c>
      <c r="AM573" s="26" t="s">
        <v>147</v>
      </c>
      <c r="AN573" s="26" t="s">
        <v>63</v>
      </c>
      <c r="AO573" s="26"/>
      <c r="AP573" s="26"/>
      <c r="AQ573" s="26">
        <v>-1</v>
      </c>
      <c r="AR573" s="26">
        <v>90</v>
      </c>
      <c r="AS573" s="26" t="s">
        <v>168</v>
      </c>
      <c r="AT573" s="26" t="s">
        <v>71</v>
      </c>
      <c r="AU573" s="26" t="s">
        <v>63</v>
      </c>
      <c r="AV573" s="26" t="s">
        <v>63</v>
      </c>
      <c r="AW573" s="26" t="s">
        <v>63</v>
      </c>
      <c r="AX573" s="26" t="s">
        <v>63</v>
      </c>
      <c r="AY573" s="26">
        <v>43.846409999999899</v>
      </c>
      <c r="AZ573" s="26">
        <v>-101.912424999999</v>
      </c>
      <c r="BA573" s="26" t="s">
        <v>485</v>
      </c>
      <c r="BB573" s="26" t="s">
        <v>611</v>
      </c>
      <c r="BC573" s="26" t="s">
        <v>167</v>
      </c>
      <c r="BD573" s="26" t="s">
        <v>154</v>
      </c>
      <c r="BE573" s="26"/>
      <c r="BF573" s="26" t="s">
        <v>99</v>
      </c>
      <c r="BG573" s="26" t="s">
        <v>167</v>
      </c>
      <c r="BH573" s="26" t="s">
        <v>99</v>
      </c>
      <c r="BI573" s="26">
        <v>1</v>
      </c>
      <c r="BJ573" s="26" t="s">
        <v>217</v>
      </c>
    </row>
    <row r="574" spans="36:62" x14ac:dyDescent="0.25">
      <c r="AJ574" s="26">
        <v>2815</v>
      </c>
      <c r="AK574" s="26">
        <v>2011826</v>
      </c>
      <c r="AL574" s="264">
        <v>44104.756944444445</v>
      </c>
      <c r="AM574" s="26" t="s">
        <v>481</v>
      </c>
      <c r="AN574" s="26" t="s">
        <v>63</v>
      </c>
      <c r="AO574" s="26" t="s">
        <v>156</v>
      </c>
      <c r="AP574" s="26" t="s">
        <v>627</v>
      </c>
      <c r="AQ574" s="26">
        <v>0</v>
      </c>
      <c r="AR574" s="26">
        <v>90</v>
      </c>
      <c r="AS574" s="26" t="s">
        <v>628</v>
      </c>
      <c r="AT574" s="26" t="s">
        <v>71</v>
      </c>
      <c r="AU574" s="26" t="s">
        <v>63</v>
      </c>
      <c r="AV574" s="26" t="s">
        <v>63</v>
      </c>
      <c r="AW574" s="26" t="s">
        <v>63</v>
      </c>
      <c r="AX574" s="26" t="s">
        <v>63</v>
      </c>
      <c r="AY574" s="26">
        <v>44.099469999999897</v>
      </c>
      <c r="AZ574" s="26">
        <v>-103.16974</v>
      </c>
      <c r="BA574" s="26" t="s">
        <v>486</v>
      </c>
      <c r="BB574" s="26" t="s">
        <v>609</v>
      </c>
      <c r="BC574" s="26" t="s">
        <v>680</v>
      </c>
      <c r="BD574" s="26" t="s">
        <v>68</v>
      </c>
      <c r="BE574" s="26"/>
      <c r="BF574" s="26" t="s">
        <v>68</v>
      </c>
      <c r="BG574" s="26" t="s">
        <v>68</v>
      </c>
      <c r="BH574" s="26" t="s">
        <v>175</v>
      </c>
      <c r="BI574" s="26">
        <v>1</v>
      </c>
      <c r="BJ574" s="26" t="s">
        <v>217</v>
      </c>
    </row>
    <row r="575" spans="36:62" x14ac:dyDescent="0.25">
      <c r="AJ575" s="26">
        <v>2816</v>
      </c>
      <c r="AK575" s="26">
        <v>2011836</v>
      </c>
      <c r="AL575" s="264">
        <v>44104.645833333336</v>
      </c>
      <c r="AM575" s="26" t="s">
        <v>481</v>
      </c>
      <c r="AN575" s="26" t="s">
        <v>63</v>
      </c>
      <c r="AO575" s="26" t="s">
        <v>192</v>
      </c>
      <c r="AP575" s="26" t="s">
        <v>159</v>
      </c>
      <c r="AQ575" s="26">
        <v>0</v>
      </c>
      <c r="AR575" s="26">
        <v>90</v>
      </c>
      <c r="AS575" s="26" t="s">
        <v>852</v>
      </c>
      <c r="AT575" s="26" t="s">
        <v>71</v>
      </c>
      <c r="AU575" s="26" t="s">
        <v>63</v>
      </c>
      <c r="AV575" s="26" t="s">
        <v>63</v>
      </c>
      <c r="AW575" s="26" t="s">
        <v>63</v>
      </c>
      <c r="AX575" s="26" t="s">
        <v>63</v>
      </c>
      <c r="AY575" s="26">
        <v>44.029738000000002</v>
      </c>
      <c r="AZ575" s="26">
        <v>-102.336416999999</v>
      </c>
      <c r="BA575" s="26" t="s">
        <v>185</v>
      </c>
      <c r="BB575" s="26" t="s">
        <v>611</v>
      </c>
      <c r="BC575" s="26" t="s">
        <v>68</v>
      </c>
      <c r="BD575" s="26" t="s">
        <v>923</v>
      </c>
      <c r="BE575" s="26"/>
      <c r="BF575" s="26" t="s">
        <v>68</v>
      </c>
      <c r="BG575" s="26" t="s">
        <v>68</v>
      </c>
      <c r="BH575" s="26" t="s">
        <v>160</v>
      </c>
      <c r="BI575" s="26">
        <v>1</v>
      </c>
      <c r="BJ575" s="26" t="s">
        <v>217</v>
      </c>
    </row>
    <row r="576" spans="36:62" x14ac:dyDescent="0.25">
      <c r="AJ576" s="26">
        <v>2817</v>
      </c>
      <c r="AK576" s="26">
        <v>2011837</v>
      </c>
      <c r="AL576" s="264">
        <v>44104.881944444445</v>
      </c>
      <c r="AM576" s="26" t="s">
        <v>147</v>
      </c>
      <c r="AN576" s="26" t="s">
        <v>63</v>
      </c>
      <c r="AO576" s="26"/>
      <c r="AP576" s="26"/>
      <c r="AQ576" s="26">
        <v>-1</v>
      </c>
      <c r="AR576" s="26">
        <v>90</v>
      </c>
      <c r="AS576" s="26" t="s">
        <v>168</v>
      </c>
      <c r="AT576" s="26" t="s">
        <v>71</v>
      </c>
      <c r="AU576" s="26" t="s">
        <v>63</v>
      </c>
      <c r="AV576" s="26" t="s">
        <v>63</v>
      </c>
      <c r="AW576" s="26" t="s">
        <v>63</v>
      </c>
      <c r="AX576" s="26" t="s">
        <v>63</v>
      </c>
      <c r="AY576" s="26">
        <v>43.835839999999898</v>
      </c>
      <c r="AZ576" s="26">
        <v>-101.758155</v>
      </c>
      <c r="BA576" s="26" t="s">
        <v>166</v>
      </c>
      <c r="BB576" s="26" t="s">
        <v>611</v>
      </c>
      <c r="BC576" s="26" t="s">
        <v>167</v>
      </c>
      <c r="BD576" s="26" t="s">
        <v>154</v>
      </c>
      <c r="BE576" s="26"/>
      <c r="BF576" s="26" t="s">
        <v>99</v>
      </c>
      <c r="BG576" s="26" t="s">
        <v>167</v>
      </c>
      <c r="BH576" s="26" t="s">
        <v>99</v>
      </c>
      <c r="BI576" s="26">
        <v>1</v>
      </c>
      <c r="BJ576" s="26" t="s">
        <v>217</v>
      </c>
    </row>
    <row r="577" spans="36:62" x14ac:dyDescent="0.25">
      <c r="AJ577" s="26">
        <v>2818</v>
      </c>
      <c r="AK577" s="26">
        <v>2011838</v>
      </c>
      <c r="AL577" s="264">
        <v>44107.956944444442</v>
      </c>
      <c r="AM577" s="26" t="s">
        <v>147</v>
      </c>
      <c r="AN577" s="26" t="s">
        <v>63</v>
      </c>
      <c r="AO577" s="26"/>
      <c r="AP577" s="26"/>
      <c r="AQ577" s="26">
        <v>-1</v>
      </c>
      <c r="AR577" s="26">
        <v>90</v>
      </c>
      <c r="AS577" s="26" t="s">
        <v>168</v>
      </c>
      <c r="AT577" s="26" t="s">
        <v>71</v>
      </c>
      <c r="AU577" s="26" t="s">
        <v>63</v>
      </c>
      <c r="AV577" s="26" t="s">
        <v>63</v>
      </c>
      <c r="AW577" s="26" t="s">
        <v>63</v>
      </c>
      <c r="AX577" s="26" t="s">
        <v>63</v>
      </c>
      <c r="AY577" s="26">
        <v>43.835880000000003</v>
      </c>
      <c r="AZ577" s="26">
        <v>-101.736914999999</v>
      </c>
      <c r="BA577" s="26" t="s">
        <v>158</v>
      </c>
      <c r="BB577" s="26" t="s">
        <v>611</v>
      </c>
      <c r="BC577" s="26" t="s">
        <v>167</v>
      </c>
      <c r="BD577" s="26" t="s">
        <v>154</v>
      </c>
      <c r="BE577" s="26"/>
      <c r="BF577" s="26" t="s">
        <v>99</v>
      </c>
      <c r="BG577" s="26" t="s">
        <v>167</v>
      </c>
      <c r="BH577" s="26" t="s">
        <v>99</v>
      </c>
      <c r="BI577" s="26">
        <v>1</v>
      </c>
      <c r="BJ577" s="26" t="s">
        <v>217</v>
      </c>
    </row>
    <row r="578" spans="36:62" x14ac:dyDescent="0.25">
      <c r="AJ578" s="26">
        <v>2820</v>
      </c>
      <c r="AK578" s="26">
        <v>2011485</v>
      </c>
      <c r="AL578" s="264">
        <v>44100.927083333336</v>
      </c>
      <c r="AM578" s="26" t="s">
        <v>481</v>
      </c>
      <c r="AN578" s="26" t="s">
        <v>63</v>
      </c>
      <c r="AO578" s="26"/>
      <c r="AP578" s="26"/>
      <c r="AQ578" s="26">
        <v>-1</v>
      </c>
      <c r="AR578" s="26">
        <v>90</v>
      </c>
      <c r="AS578" s="26" t="s">
        <v>168</v>
      </c>
      <c r="AT578" s="26" t="s">
        <v>74</v>
      </c>
      <c r="AU578" s="26" t="s">
        <v>63</v>
      </c>
      <c r="AV578" s="26" t="s">
        <v>63</v>
      </c>
      <c r="AW578" s="26" t="s">
        <v>63</v>
      </c>
      <c r="AX578" s="26" t="s">
        <v>63</v>
      </c>
      <c r="AY578" s="26">
        <v>43.96134</v>
      </c>
      <c r="AZ578" s="26">
        <v>-102.177235999999</v>
      </c>
      <c r="BA578" s="26" t="s">
        <v>485</v>
      </c>
      <c r="BB578" s="26" t="s">
        <v>609</v>
      </c>
      <c r="BC578" s="26" t="s">
        <v>167</v>
      </c>
      <c r="BD578" s="26" t="s">
        <v>154</v>
      </c>
      <c r="BE578" s="26"/>
      <c r="BF578" s="26" t="s">
        <v>99</v>
      </c>
      <c r="BG578" s="26" t="s">
        <v>167</v>
      </c>
      <c r="BH578" s="26" t="s">
        <v>99</v>
      </c>
      <c r="BI578" s="26">
        <v>1</v>
      </c>
      <c r="BJ578" s="26" t="s">
        <v>217</v>
      </c>
    </row>
    <row r="579" spans="36:62" x14ac:dyDescent="0.25">
      <c r="AJ579" s="26">
        <v>2821</v>
      </c>
      <c r="AK579" s="26">
        <v>2012048</v>
      </c>
      <c r="AL579" s="264">
        <v>44070.298611111109</v>
      </c>
      <c r="AM579" s="26" t="s">
        <v>481</v>
      </c>
      <c r="AN579" s="26" t="s">
        <v>63</v>
      </c>
      <c r="AO579" s="26" t="s">
        <v>156</v>
      </c>
      <c r="AP579" s="26" t="s">
        <v>159</v>
      </c>
      <c r="AQ579" s="26">
        <v>0</v>
      </c>
      <c r="AR579" s="26">
        <v>90</v>
      </c>
      <c r="AS579" s="26" t="s">
        <v>924</v>
      </c>
      <c r="AT579" s="26" t="s">
        <v>77</v>
      </c>
      <c r="AU579" s="26" t="s">
        <v>69</v>
      </c>
      <c r="AV579" s="26" t="s">
        <v>63</v>
      </c>
      <c r="AW579" s="26" t="s">
        <v>63</v>
      </c>
      <c r="AX579" s="26" t="s">
        <v>63</v>
      </c>
      <c r="AY579" s="26">
        <v>44.026401</v>
      </c>
      <c r="AZ579" s="26">
        <v>-102.33116800000001</v>
      </c>
      <c r="BA579" s="26" t="s">
        <v>185</v>
      </c>
      <c r="BB579" s="26" t="s">
        <v>611</v>
      </c>
      <c r="BC579" s="26" t="s">
        <v>620</v>
      </c>
      <c r="BD579" s="26" t="s">
        <v>615</v>
      </c>
      <c r="BE579" s="26"/>
      <c r="BF579" s="26" t="s">
        <v>68</v>
      </c>
      <c r="BG579" s="26" t="s">
        <v>68</v>
      </c>
      <c r="BH579" s="26" t="s">
        <v>160</v>
      </c>
      <c r="BI579" s="26">
        <v>1</v>
      </c>
      <c r="BJ579" s="26" t="s">
        <v>217</v>
      </c>
    </row>
    <row r="580" spans="36:62" x14ac:dyDescent="0.25">
      <c r="AJ580" s="26">
        <v>2822</v>
      </c>
      <c r="AK580" s="26">
        <v>2012051</v>
      </c>
      <c r="AL580" s="264">
        <v>44112.029861111114</v>
      </c>
      <c r="AM580" s="26" t="s">
        <v>481</v>
      </c>
      <c r="AN580" s="26" t="s">
        <v>63</v>
      </c>
      <c r="AO580" s="26"/>
      <c r="AP580" s="26"/>
      <c r="AQ580" s="26">
        <v>-1</v>
      </c>
      <c r="AR580" s="26">
        <v>90</v>
      </c>
      <c r="AS580" s="26" t="s">
        <v>168</v>
      </c>
      <c r="AT580" s="26" t="s">
        <v>71</v>
      </c>
      <c r="AU580" s="26" t="s">
        <v>63</v>
      </c>
      <c r="AV580" s="26" t="s">
        <v>63</v>
      </c>
      <c r="AW580" s="26" t="s">
        <v>63</v>
      </c>
      <c r="AX580" s="26" t="s">
        <v>63</v>
      </c>
      <c r="AY580" s="26">
        <v>44.031894999999899</v>
      </c>
      <c r="AZ580" s="26">
        <v>-102.33417300000001</v>
      </c>
      <c r="BA580" s="26" t="s">
        <v>185</v>
      </c>
      <c r="BB580" s="26" t="s">
        <v>609</v>
      </c>
      <c r="BC580" s="26" t="s">
        <v>167</v>
      </c>
      <c r="BD580" s="26" t="s">
        <v>154</v>
      </c>
      <c r="BE580" s="26"/>
      <c r="BF580" s="26" t="s">
        <v>99</v>
      </c>
      <c r="BG580" s="26" t="s">
        <v>167</v>
      </c>
      <c r="BH580" s="26" t="s">
        <v>99</v>
      </c>
      <c r="BI580" s="26">
        <v>1</v>
      </c>
      <c r="BJ580" s="26" t="s">
        <v>217</v>
      </c>
    </row>
    <row r="581" spans="36:62" x14ac:dyDescent="0.25">
      <c r="AJ581" s="26">
        <v>2824</v>
      </c>
      <c r="AK581" s="26">
        <v>2012137</v>
      </c>
      <c r="AL581" s="264">
        <v>44106.527777777781</v>
      </c>
      <c r="AM581" s="26" t="s">
        <v>481</v>
      </c>
      <c r="AN581" s="26" t="s">
        <v>63</v>
      </c>
      <c r="AO581" s="26" t="s">
        <v>156</v>
      </c>
      <c r="AP581" s="26" t="s">
        <v>726</v>
      </c>
      <c r="AQ581" s="26">
        <v>0</v>
      </c>
      <c r="AR581" s="26">
        <v>90</v>
      </c>
      <c r="AS581" s="26" t="s">
        <v>925</v>
      </c>
      <c r="AT581" s="26" t="s">
        <v>71</v>
      </c>
      <c r="AU581" s="26" t="s">
        <v>63</v>
      </c>
      <c r="AV581" s="26" t="s">
        <v>63</v>
      </c>
      <c r="AW581" s="26" t="s">
        <v>63</v>
      </c>
      <c r="AX581" s="26" t="s">
        <v>63</v>
      </c>
      <c r="AY581" s="26">
        <v>44.099469999999897</v>
      </c>
      <c r="AZ581" s="26">
        <v>-103.169105</v>
      </c>
      <c r="BA581" s="26" t="s">
        <v>502</v>
      </c>
      <c r="BB581" s="26" t="s">
        <v>611</v>
      </c>
      <c r="BC581" s="26" t="s">
        <v>926</v>
      </c>
      <c r="BD581" s="26" t="s">
        <v>68</v>
      </c>
      <c r="BE581" s="26" t="s">
        <v>725</v>
      </c>
      <c r="BF581" s="26" t="s">
        <v>68</v>
      </c>
      <c r="BG581" s="26" t="s">
        <v>68</v>
      </c>
      <c r="BH581" s="26" t="s">
        <v>646</v>
      </c>
      <c r="BI581" s="26">
        <v>1</v>
      </c>
      <c r="BJ581" s="26" t="s">
        <v>20</v>
      </c>
    </row>
    <row r="582" spans="36:62" x14ac:dyDescent="0.25">
      <c r="AJ582" s="26">
        <v>2828</v>
      </c>
      <c r="AK582" s="26">
        <v>2012409</v>
      </c>
      <c r="AL582" s="264">
        <v>44112.260416666664</v>
      </c>
      <c r="AM582" s="26" t="s">
        <v>481</v>
      </c>
      <c r="AN582" s="26" t="s">
        <v>63</v>
      </c>
      <c r="AO582" s="26"/>
      <c r="AP582" s="26"/>
      <c r="AQ582" s="26">
        <v>-1</v>
      </c>
      <c r="AR582" s="26">
        <v>90</v>
      </c>
      <c r="AS582" s="26" t="s">
        <v>168</v>
      </c>
      <c r="AT582" s="26" t="s">
        <v>71</v>
      </c>
      <c r="AU582" s="26" t="s">
        <v>63</v>
      </c>
      <c r="AV582" s="26" t="s">
        <v>63</v>
      </c>
      <c r="AW582" s="26" t="s">
        <v>63</v>
      </c>
      <c r="AX582" s="26" t="s">
        <v>63</v>
      </c>
      <c r="AY582" s="26">
        <v>44.103785000000002</v>
      </c>
      <c r="AZ582" s="26">
        <v>-102.854849</v>
      </c>
      <c r="BA582" s="26" t="s">
        <v>185</v>
      </c>
      <c r="BB582" s="26" t="s">
        <v>611</v>
      </c>
      <c r="BC582" s="26" t="s">
        <v>167</v>
      </c>
      <c r="BD582" s="26" t="s">
        <v>154</v>
      </c>
      <c r="BE582" s="26"/>
      <c r="BF582" s="26" t="s">
        <v>99</v>
      </c>
      <c r="BG582" s="26" t="s">
        <v>167</v>
      </c>
      <c r="BH582" s="26" t="s">
        <v>99</v>
      </c>
      <c r="BI582" s="26">
        <v>1</v>
      </c>
      <c r="BJ582" s="26" t="s">
        <v>217</v>
      </c>
    </row>
    <row r="583" spans="36:62" x14ac:dyDescent="0.25">
      <c r="AJ583" s="26">
        <v>2829</v>
      </c>
      <c r="AK583" s="26">
        <v>2012418</v>
      </c>
      <c r="AL583" s="264">
        <v>44110.604166666664</v>
      </c>
      <c r="AM583" s="26" t="s">
        <v>481</v>
      </c>
      <c r="AN583" s="26" t="s">
        <v>63</v>
      </c>
      <c r="AO583" s="26" t="s">
        <v>156</v>
      </c>
      <c r="AP583" s="26" t="s">
        <v>627</v>
      </c>
      <c r="AQ583" s="26">
        <v>0</v>
      </c>
      <c r="AR583" s="26">
        <v>90</v>
      </c>
      <c r="AS583" s="26" t="s">
        <v>628</v>
      </c>
      <c r="AT583" s="26" t="s">
        <v>71</v>
      </c>
      <c r="AU583" s="26" t="s">
        <v>63</v>
      </c>
      <c r="AV583" s="26" t="s">
        <v>63</v>
      </c>
      <c r="AW583" s="26" t="s">
        <v>63</v>
      </c>
      <c r="AX583" s="26" t="s">
        <v>63</v>
      </c>
      <c r="AY583" s="26">
        <v>44.099733000000001</v>
      </c>
      <c r="AZ583" s="26">
        <v>-103.157337999999</v>
      </c>
      <c r="BA583" s="26" t="s">
        <v>486</v>
      </c>
      <c r="BB583" s="26" t="s">
        <v>609</v>
      </c>
      <c r="BC583" s="26" t="s">
        <v>927</v>
      </c>
      <c r="BD583" s="26" t="s">
        <v>68</v>
      </c>
      <c r="BE583" s="26"/>
      <c r="BF583" s="26" t="s">
        <v>68</v>
      </c>
      <c r="BG583" s="26" t="s">
        <v>68</v>
      </c>
      <c r="BH583" s="26" t="s">
        <v>728</v>
      </c>
      <c r="BI583" s="26">
        <v>1</v>
      </c>
      <c r="BJ583" s="26" t="s">
        <v>217</v>
      </c>
    </row>
    <row r="584" spans="36:62" x14ac:dyDescent="0.25">
      <c r="AJ584" s="26">
        <v>2831</v>
      </c>
      <c r="AK584" s="26">
        <v>2012652</v>
      </c>
      <c r="AL584" s="264">
        <v>44122.311111111114</v>
      </c>
      <c r="AM584" s="26" t="s">
        <v>481</v>
      </c>
      <c r="AN584" s="26" t="s">
        <v>63</v>
      </c>
      <c r="AO584" s="26" t="s">
        <v>156</v>
      </c>
      <c r="AP584" s="26" t="s">
        <v>716</v>
      </c>
      <c r="AQ584" s="26">
        <v>0</v>
      </c>
      <c r="AR584" s="26">
        <v>90</v>
      </c>
      <c r="AS584" s="26" t="s">
        <v>628</v>
      </c>
      <c r="AT584" s="26" t="s">
        <v>71</v>
      </c>
      <c r="AU584" s="26" t="s">
        <v>63</v>
      </c>
      <c r="AV584" s="26" t="s">
        <v>63</v>
      </c>
      <c r="AW584" s="26" t="s">
        <v>63</v>
      </c>
      <c r="AX584" s="26" t="s">
        <v>63</v>
      </c>
      <c r="AY584" s="26">
        <v>44.064414999999897</v>
      </c>
      <c r="AZ584" s="26">
        <v>-102.442413999999</v>
      </c>
      <c r="BA584" s="26" t="s">
        <v>502</v>
      </c>
      <c r="BB584" s="26" t="s">
        <v>609</v>
      </c>
      <c r="BC584" s="26" t="s">
        <v>614</v>
      </c>
      <c r="BD584" s="26" t="s">
        <v>615</v>
      </c>
      <c r="BE584" s="26" t="s">
        <v>677</v>
      </c>
      <c r="BF584" s="26" t="s">
        <v>68</v>
      </c>
      <c r="BG584" s="26" t="s">
        <v>68</v>
      </c>
      <c r="BH584" s="26" t="s">
        <v>175</v>
      </c>
      <c r="BI584" s="26">
        <v>1</v>
      </c>
      <c r="BJ584" s="26" t="s">
        <v>20</v>
      </c>
    </row>
    <row r="585" spans="36:62" x14ac:dyDescent="0.25">
      <c r="AJ585" s="26">
        <v>2834</v>
      </c>
      <c r="AK585" s="26">
        <v>2012367</v>
      </c>
      <c r="AL585" s="264">
        <v>44118.770833333336</v>
      </c>
      <c r="AM585" s="26" t="s">
        <v>481</v>
      </c>
      <c r="AN585" s="26" t="s">
        <v>63</v>
      </c>
      <c r="AO585" s="26" t="s">
        <v>156</v>
      </c>
      <c r="AP585" s="26" t="s">
        <v>159</v>
      </c>
      <c r="AQ585" s="26">
        <v>0</v>
      </c>
      <c r="AR585" s="26">
        <v>90</v>
      </c>
      <c r="AS585" s="26" t="s">
        <v>928</v>
      </c>
      <c r="AT585" s="26" t="s">
        <v>71</v>
      </c>
      <c r="AU585" s="26" t="s">
        <v>63</v>
      </c>
      <c r="AV585" s="26" t="s">
        <v>63</v>
      </c>
      <c r="AW585" s="26" t="s">
        <v>63</v>
      </c>
      <c r="AX585" s="26" t="s">
        <v>63</v>
      </c>
      <c r="AY585" s="26">
        <v>43.987082999999899</v>
      </c>
      <c r="AZ585" s="26">
        <v>-102.213949999999</v>
      </c>
      <c r="BA585" s="26" t="s">
        <v>158</v>
      </c>
      <c r="BB585" s="26" t="s">
        <v>611</v>
      </c>
      <c r="BC585" s="26" t="s">
        <v>68</v>
      </c>
      <c r="BD585" s="26" t="s">
        <v>68</v>
      </c>
      <c r="BE585" s="26"/>
      <c r="BF585" s="26" t="s">
        <v>68</v>
      </c>
      <c r="BG585" s="26" t="s">
        <v>68</v>
      </c>
      <c r="BH585" s="26" t="s">
        <v>146</v>
      </c>
      <c r="BI585" s="26">
        <v>1</v>
      </c>
      <c r="BJ585" s="26" t="s">
        <v>217</v>
      </c>
    </row>
    <row r="586" spans="36:62" x14ac:dyDescent="0.25">
      <c r="AJ586" s="26">
        <v>2839</v>
      </c>
      <c r="AK586" s="26">
        <v>2013030</v>
      </c>
      <c r="AL586" s="264">
        <v>44125.430555555555</v>
      </c>
      <c r="AM586" s="26" t="s">
        <v>147</v>
      </c>
      <c r="AN586" s="26" t="s">
        <v>63</v>
      </c>
      <c r="AO586" s="26" t="s">
        <v>156</v>
      </c>
      <c r="AP586" s="26" t="s">
        <v>159</v>
      </c>
      <c r="AQ586" s="26">
        <v>0</v>
      </c>
      <c r="AR586" s="26">
        <v>90</v>
      </c>
      <c r="AS586" s="26" t="s">
        <v>618</v>
      </c>
      <c r="AT586" s="26" t="s">
        <v>674</v>
      </c>
      <c r="AU586" s="26" t="s">
        <v>63</v>
      </c>
      <c r="AV586" s="26" t="s">
        <v>63</v>
      </c>
      <c r="AW586" s="26" t="s">
        <v>63</v>
      </c>
      <c r="AX586" s="26" t="s">
        <v>63</v>
      </c>
      <c r="AY586" s="26">
        <v>43.835985000000001</v>
      </c>
      <c r="AZ586" s="26">
        <v>-101.55871</v>
      </c>
      <c r="BA586" s="26" t="s">
        <v>158</v>
      </c>
      <c r="BB586" s="26" t="s">
        <v>611</v>
      </c>
      <c r="BC586" s="26" t="s">
        <v>211</v>
      </c>
      <c r="BD586" s="26" t="s">
        <v>615</v>
      </c>
      <c r="BE586" s="26"/>
      <c r="BF586" s="26" t="s">
        <v>68</v>
      </c>
      <c r="BG586" s="26" t="s">
        <v>68</v>
      </c>
      <c r="BH586" s="26" t="s">
        <v>160</v>
      </c>
      <c r="BI586" s="26">
        <v>1</v>
      </c>
      <c r="BJ586" s="26" t="s">
        <v>217</v>
      </c>
    </row>
    <row r="587" spans="36:62" x14ac:dyDescent="0.25">
      <c r="AJ587" s="26">
        <v>2840</v>
      </c>
      <c r="AK587" s="26">
        <v>2012711</v>
      </c>
      <c r="AL587" s="264">
        <v>44122.227083333331</v>
      </c>
      <c r="AM587" s="26" t="s">
        <v>481</v>
      </c>
      <c r="AN587" s="26" t="s">
        <v>63</v>
      </c>
      <c r="AO587" s="26" t="s">
        <v>156</v>
      </c>
      <c r="AP587" s="26" t="s">
        <v>159</v>
      </c>
      <c r="AQ587" s="26">
        <v>0</v>
      </c>
      <c r="AR587" s="26">
        <v>90</v>
      </c>
      <c r="AS587" s="26" t="s">
        <v>662</v>
      </c>
      <c r="AT587" s="26" t="s">
        <v>71</v>
      </c>
      <c r="AU587" s="26" t="s">
        <v>69</v>
      </c>
      <c r="AV587" s="26" t="s">
        <v>63</v>
      </c>
      <c r="AW587" s="26" t="s">
        <v>63</v>
      </c>
      <c r="AX587" s="26" t="s">
        <v>63</v>
      </c>
      <c r="AY587" s="26">
        <v>44.064537999999899</v>
      </c>
      <c r="AZ587" s="26">
        <v>-102.443100999999</v>
      </c>
      <c r="BA587" s="26" t="s">
        <v>494</v>
      </c>
      <c r="BB587" s="26" t="s">
        <v>609</v>
      </c>
      <c r="BC587" s="26" t="s">
        <v>640</v>
      </c>
      <c r="BD587" s="26" t="s">
        <v>615</v>
      </c>
      <c r="BE587" s="26"/>
      <c r="BF587" s="26" t="s">
        <v>68</v>
      </c>
      <c r="BG587" s="26" t="s">
        <v>68</v>
      </c>
      <c r="BH587" s="26" t="s">
        <v>146</v>
      </c>
      <c r="BI587" s="26">
        <v>1</v>
      </c>
      <c r="BJ587" s="26" t="s">
        <v>217</v>
      </c>
    </row>
    <row r="588" spans="36:62" x14ac:dyDescent="0.25">
      <c r="AJ588" s="26">
        <v>2841</v>
      </c>
      <c r="AK588" s="26">
        <v>2013055</v>
      </c>
      <c r="AL588" s="264">
        <v>44125.291666666664</v>
      </c>
      <c r="AM588" s="26" t="s">
        <v>481</v>
      </c>
      <c r="AN588" s="26" t="s">
        <v>63</v>
      </c>
      <c r="AO588" s="26" t="s">
        <v>156</v>
      </c>
      <c r="AP588" s="26" t="s">
        <v>159</v>
      </c>
      <c r="AQ588" s="26">
        <v>0</v>
      </c>
      <c r="AR588" s="26">
        <v>90</v>
      </c>
      <c r="AS588" s="26" t="s">
        <v>929</v>
      </c>
      <c r="AT588" s="26" t="s">
        <v>613</v>
      </c>
      <c r="AU588" s="26" t="s">
        <v>63</v>
      </c>
      <c r="AV588" s="26" t="s">
        <v>63</v>
      </c>
      <c r="AW588" s="26" t="s">
        <v>63</v>
      </c>
      <c r="AX588" s="26" t="s">
        <v>63</v>
      </c>
      <c r="AY588" s="26">
        <v>44.103271999999897</v>
      </c>
      <c r="AZ588" s="26">
        <v>-102.589657</v>
      </c>
      <c r="BA588" s="26" t="s">
        <v>166</v>
      </c>
      <c r="BB588" s="26" t="s">
        <v>611</v>
      </c>
      <c r="BC588" s="26" t="s">
        <v>614</v>
      </c>
      <c r="BD588" s="26" t="s">
        <v>68</v>
      </c>
      <c r="BE588" s="26"/>
      <c r="BF588" s="26" t="s">
        <v>68</v>
      </c>
      <c r="BG588" s="26" t="s">
        <v>68</v>
      </c>
      <c r="BH588" s="26" t="s">
        <v>160</v>
      </c>
      <c r="BI588" s="26">
        <v>1</v>
      </c>
      <c r="BJ588" s="26" t="s">
        <v>217</v>
      </c>
    </row>
    <row r="589" spans="36:62" x14ac:dyDescent="0.25">
      <c r="AJ589" s="26">
        <v>2845</v>
      </c>
      <c r="AK589" s="26">
        <v>2012835</v>
      </c>
      <c r="AL589" s="264">
        <v>44124.237500000003</v>
      </c>
      <c r="AM589" s="26" t="s">
        <v>481</v>
      </c>
      <c r="AN589" s="26" t="s">
        <v>63</v>
      </c>
      <c r="AO589" s="26"/>
      <c r="AP589" s="26"/>
      <c r="AQ589" s="26">
        <v>-1</v>
      </c>
      <c r="AR589" s="26">
        <v>90</v>
      </c>
      <c r="AS589" s="26" t="s">
        <v>168</v>
      </c>
      <c r="AT589" s="26" t="s">
        <v>77</v>
      </c>
      <c r="AU589" s="26" t="s">
        <v>63</v>
      </c>
      <c r="AV589" s="26" t="s">
        <v>63</v>
      </c>
      <c r="AW589" s="26" t="s">
        <v>63</v>
      </c>
      <c r="AX589" s="26" t="s">
        <v>63</v>
      </c>
      <c r="AY589" s="26">
        <v>44.103794000000001</v>
      </c>
      <c r="AZ589" s="26">
        <v>-102.855289999999</v>
      </c>
      <c r="BA589" s="26" t="s">
        <v>166</v>
      </c>
      <c r="BB589" s="26" t="s">
        <v>611</v>
      </c>
      <c r="BC589" s="26" t="s">
        <v>167</v>
      </c>
      <c r="BD589" s="26" t="s">
        <v>154</v>
      </c>
      <c r="BE589" s="26"/>
      <c r="BF589" s="26" t="s">
        <v>99</v>
      </c>
      <c r="BG589" s="26" t="s">
        <v>167</v>
      </c>
      <c r="BH589" s="26" t="s">
        <v>99</v>
      </c>
      <c r="BI589" s="26">
        <v>1</v>
      </c>
      <c r="BJ589" s="26" t="s">
        <v>217</v>
      </c>
    </row>
    <row r="590" spans="36:62" x14ac:dyDescent="0.25">
      <c r="AJ590" s="26">
        <v>2846</v>
      </c>
      <c r="AK590" s="26">
        <v>2012881</v>
      </c>
      <c r="AL590" s="264">
        <v>44125.332638888889</v>
      </c>
      <c r="AM590" s="26" t="s">
        <v>481</v>
      </c>
      <c r="AN590" s="26" t="s">
        <v>63</v>
      </c>
      <c r="AO590" s="26" t="s">
        <v>156</v>
      </c>
      <c r="AP590" s="26" t="s">
        <v>648</v>
      </c>
      <c r="AQ590" s="26">
        <v>0</v>
      </c>
      <c r="AR590" s="26">
        <v>90</v>
      </c>
      <c r="AS590" s="26" t="s">
        <v>628</v>
      </c>
      <c r="AT590" s="26" t="s">
        <v>674</v>
      </c>
      <c r="AU590" s="26" t="s">
        <v>63</v>
      </c>
      <c r="AV590" s="26" t="s">
        <v>63</v>
      </c>
      <c r="AW590" s="26" t="s">
        <v>63</v>
      </c>
      <c r="AX590" s="26" t="s">
        <v>63</v>
      </c>
      <c r="AY590" s="26">
        <v>43.970230999999899</v>
      </c>
      <c r="AZ590" s="26">
        <v>-102.18761600000001</v>
      </c>
      <c r="BA590" s="26" t="s">
        <v>482</v>
      </c>
      <c r="BB590" s="26" t="s">
        <v>609</v>
      </c>
      <c r="BC590" s="26" t="s">
        <v>667</v>
      </c>
      <c r="BD590" s="26" t="s">
        <v>615</v>
      </c>
      <c r="BE590" s="26"/>
      <c r="BF590" s="26" t="s">
        <v>68</v>
      </c>
      <c r="BG590" s="26" t="s">
        <v>68</v>
      </c>
      <c r="BH590" s="26" t="s">
        <v>175</v>
      </c>
      <c r="BI590" s="26">
        <v>1</v>
      </c>
      <c r="BJ590" s="26" t="s">
        <v>217</v>
      </c>
    </row>
    <row r="591" spans="36:62" x14ac:dyDescent="0.25">
      <c r="AJ591" s="26">
        <v>2847</v>
      </c>
      <c r="AK591" s="26">
        <v>2013112</v>
      </c>
      <c r="AL591" s="264">
        <v>44128.458333333336</v>
      </c>
      <c r="AM591" s="26" t="s">
        <v>481</v>
      </c>
      <c r="AN591" s="26" t="s">
        <v>63</v>
      </c>
      <c r="AO591" s="26" t="s">
        <v>156</v>
      </c>
      <c r="AP591" s="26" t="s">
        <v>159</v>
      </c>
      <c r="AQ591" s="26">
        <v>0</v>
      </c>
      <c r="AR591" s="26">
        <v>90</v>
      </c>
      <c r="AS591" s="26" t="s">
        <v>930</v>
      </c>
      <c r="AT591" s="26" t="s">
        <v>674</v>
      </c>
      <c r="AU591" s="26" t="s">
        <v>63</v>
      </c>
      <c r="AV591" s="26" t="s">
        <v>63</v>
      </c>
      <c r="AW591" s="26" t="s">
        <v>63</v>
      </c>
      <c r="AX591" s="26" t="s">
        <v>63</v>
      </c>
      <c r="AY591" s="26">
        <v>43.986829999999898</v>
      </c>
      <c r="AZ591" s="26">
        <v>-102.210697999999</v>
      </c>
      <c r="BA591" s="26" t="s">
        <v>166</v>
      </c>
      <c r="BB591" s="26" t="s">
        <v>609</v>
      </c>
      <c r="BC591" s="26" t="s">
        <v>614</v>
      </c>
      <c r="BD591" s="26" t="s">
        <v>615</v>
      </c>
      <c r="BE591" s="26"/>
      <c r="BF591" s="26" t="s">
        <v>68</v>
      </c>
      <c r="BG591" s="26" t="s">
        <v>68</v>
      </c>
      <c r="BH591" s="26" t="s">
        <v>146</v>
      </c>
      <c r="BI591" s="26">
        <v>1</v>
      </c>
      <c r="BJ591" s="26" t="s">
        <v>217</v>
      </c>
    </row>
    <row r="592" spans="36:62" x14ac:dyDescent="0.25">
      <c r="AJ592" s="26">
        <v>2848</v>
      </c>
      <c r="AK592" s="26">
        <v>2013113</v>
      </c>
      <c r="AL592" s="264">
        <v>44128.466666666667</v>
      </c>
      <c r="AM592" s="26" t="s">
        <v>481</v>
      </c>
      <c r="AN592" s="26" t="s">
        <v>63</v>
      </c>
      <c r="AO592" s="26" t="s">
        <v>156</v>
      </c>
      <c r="AP592" s="26" t="s">
        <v>159</v>
      </c>
      <c r="AQ592" s="26">
        <v>0</v>
      </c>
      <c r="AR592" s="26">
        <v>90</v>
      </c>
      <c r="AS592" s="26" t="s">
        <v>638</v>
      </c>
      <c r="AT592" s="26" t="s">
        <v>674</v>
      </c>
      <c r="AU592" s="26" t="s">
        <v>63</v>
      </c>
      <c r="AV592" s="26" t="s">
        <v>63</v>
      </c>
      <c r="AW592" s="26" t="s">
        <v>63</v>
      </c>
      <c r="AX592" s="26" t="s">
        <v>63</v>
      </c>
      <c r="AY592" s="26">
        <v>43.986384000000001</v>
      </c>
      <c r="AZ592" s="26">
        <v>-102.237797</v>
      </c>
      <c r="BA592" s="26" t="s">
        <v>185</v>
      </c>
      <c r="BB592" s="26" t="s">
        <v>611</v>
      </c>
      <c r="BC592" s="26" t="s">
        <v>68</v>
      </c>
      <c r="BD592" s="26" t="s">
        <v>615</v>
      </c>
      <c r="BE592" s="26"/>
      <c r="BF592" s="26" t="s">
        <v>68</v>
      </c>
      <c r="BG592" s="26" t="s">
        <v>68</v>
      </c>
      <c r="BH592" s="26" t="s">
        <v>146</v>
      </c>
      <c r="BI592" s="26">
        <v>1</v>
      </c>
      <c r="BJ592" s="26" t="s">
        <v>217</v>
      </c>
    </row>
    <row r="593" spans="36:62" x14ac:dyDescent="0.25">
      <c r="AJ593" s="26">
        <v>2849</v>
      </c>
      <c r="AK593" s="26">
        <v>2013416</v>
      </c>
      <c r="AL593" s="264">
        <v>44106.01666666667</v>
      </c>
      <c r="AM593" s="26" t="s">
        <v>147</v>
      </c>
      <c r="AN593" s="26" t="s">
        <v>63</v>
      </c>
      <c r="AO593" s="26"/>
      <c r="AP593" s="26"/>
      <c r="AQ593" s="26">
        <v>-1</v>
      </c>
      <c r="AR593" s="26">
        <v>90</v>
      </c>
      <c r="AS593" s="26" t="s">
        <v>168</v>
      </c>
      <c r="AT593" s="26" t="s">
        <v>71</v>
      </c>
      <c r="AU593" s="26" t="s">
        <v>63</v>
      </c>
      <c r="AV593" s="26" t="s">
        <v>63</v>
      </c>
      <c r="AW593" s="26" t="s">
        <v>63</v>
      </c>
      <c r="AX593" s="26" t="s">
        <v>63</v>
      </c>
      <c r="AY593" s="26">
        <v>43.835894000000003</v>
      </c>
      <c r="AZ593" s="26">
        <v>-101.729332999999</v>
      </c>
      <c r="BA593" s="26" t="s">
        <v>158</v>
      </c>
      <c r="BB593" s="26" t="s">
        <v>611</v>
      </c>
      <c r="BC593" s="26" t="s">
        <v>167</v>
      </c>
      <c r="BD593" s="26" t="s">
        <v>154</v>
      </c>
      <c r="BE593" s="26"/>
      <c r="BF593" s="26" t="s">
        <v>99</v>
      </c>
      <c r="BG593" s="26" t="s">
        <v>167</v>
      </c>
      <c r="BH593" s="26" t="s">
        <v>99</v>
      </c>
      <c r="BI593" s="26">
        <v>1</v>
      </c>
      <c r="BJ593" s="26" t="s">
        <v>217</v>
      </c>
    </row>
    <row r="594" spans="36:62" x14ac:dyDescent="0.25">
      <c r="AJ594" s="26">
        <v>2851</v>
      </c>
      <c r="AK594" s="26">
        <v>2013566</v>
      </c>
      <c r="AL594" s="264">
        <v>44134.770833333336</v>
      </c>
      <c r="AM594" s="26" t="s">
        <v>481</v>
      </c>
      <c r="AN594" s="26" t="s">
        <v>63</v>
      </c>
      <c r="AO594" s="26"/>
      <c r="AP594" s="26"/>
      <c r="AQ594" s="26">
        <v>-1</v>
      </c>
      <c r="AR594" s="26">
        <v>90</v>
      </c>
      <c r="AS594" s="26" t="s">
        <v>168</v>
      </c>
      <c r="AT594" s="26" t="s">
        <v>71</v>
      </c>
      <c r="AU594" s="26" t="s">
        <v>63</v>
      </c>
      <c r="AV594" s="26" t="s">
        <v>63</v>
      </c>
      <c r="AW594" s="26" t="s">
        <v>63</v>
      </c>
      <c r="AX594" s="26" t="s">
        <v>63</v>
      </c>
      <c r="AY594" s="26">
        <v>44.117727000000002</v>
      </c>
      <c r="AZ594" s="26">
        <v>-102.936391</v>
      </c>
      <c r="BA594" s="26" t="s">
        <v>166</v>
      </c>
      <c r="BB594" s="26" t="s">
        <v>609</v>
      </c>
      <c r="BC594" s="26" t="s">
        <v>167</v>
      </c>
      <c r="BD594" s="26" t="s">
        <v>154</v>
      </c>
      <c r="BE594" s="26"/>
      <c r="BF594" s="26" t="s">
        <v>99</v>
      </c>
      <c r="BG594" s="26" t="s">
        <v>167</v>
      </c>
      <c r="BH594" s="26" t="s">
        <v>99</v>
      </c>
      <c r="BI594" s="26">
        <v>1</v>
      </c>
      <c r="BJ594" s="26" t="s">
        <v>217</v>
      </c>
    </row>
    <row r="595" spans="36:62" x14ac:dyDescent="0.25">
      <c r="AJ595" s="26">
        <v>2852</v>
      </c>
      <c r="AK595" s="26">
        <v>2013584</v>
      </c>
      <c r="AL595" s="264">
        <v>44122.270833333336</v>
      </c>
      <c r="AM595" s="26" t="s">
        <v>481</v>
      </c>
      <c r="AN595" s="26" t="s">
        <v>63</v>
      </c>
      <c r="AO595" s="26" t="s">
        <v>156</v>
      </c>
      <c r="AP595" s="26" t="s">
        <v>159</v>
      </c>
      <c r="AQ595" s="26">
        <v>0</v>
      </c>
      <c r="AR595" s="26">
        <v>90</v>
      </c>
      <c r="AS595" s="26" t="s">
        <v>931</v>
      </c>
      <c r="AT595" s="26" t="s">
        <v>71</v>
      </c>
      <c r="AU595" s="26" t="s">
        <v>63</v>
      </c>
      <c r="AV595" s="26" t="s">
        <v>63</v>
      </c>
      <c r="AW595" s="26" t="s">
        <v>63</v>
      </c>
      <c r="AX595" s="26" t="s">
        <v>63</v>
      </c>
      <c r="AY595" s="26">
        <v>44.082362000000003</v>
      </c>
      <c r="AZ595" s="26">
        <v>-102.481523999999</v>
      </c>
      <c r="BA595" s="26" t="s">
        <v>185</v>
      </c>
      <c r="BB595" s="26" t="s">
        <v>609</v>
      </c>
      <c r="BC595" s="26" t="s">
        <v>68</v>
      </c>
      <c r="BD595" s="26" t="s">
        <v>615</v>
      </c>
      <c r="BE595" s="26"/>
      <c r="BF595" s="26" t="s">
        <v>68</v>
      </c>
      <c r="BG595" s="26" t="s">
        <v>68</v>
      </c>
      <c r="BH595" s="26" t="s">
        <v>146</v>
      </c>
      <c r="BI595" s="26">
        <v>1</v>
      </c>
      <c r="BJ595" s="26" t="s">
        <v>217</v>
      </c>
    </row>
    <row r="596" spans="36:62" x14ac:dyDescent="0.25">
      <c r="AJ596" s="26">
        <v>2853</v>
      </c>
      <c r="AK596" s="26">
        <v>2013585</v>
      </c>
      <c r="AL596" s="264">
        <v>44122.21875</v>
      </c>
      <c r="AM596" s="26" t="s">
        <v>481</v>
      </c>
      <c r="AN596" s="26" t="s">
        <v>63</v>
      </c>
      <c r="AO596" s="26" t="s">
        <v>156</v>
      </c>
      <c r="AP596" s="26" t="s">
        <v>159</v>
      </c>
      <c r="AQ596" s="26">
        <v>0</v>
      </c>
      <c r="AR596" s="26">
        <v>90</v>
      </c>
      <c r="AS596" s="26" t="s">
        <v>932</v>
      </c>
      <c r="AT596" s="26" t="s">
        <v>663</v>
      </c>
      <c r="AU596" s="26" t="s">
        <v>63</v>
      </c>
      <c r="AV596" s="26" t="s">
        <v>63</v>
      </c>
      <c r="AW596" s="26" t="s">
        <v>63</v>
      </c>
      <c r="AX596" s="26" t="s">
        <v>63</v>
      </c>
      <c r="AY596" s="26">
        <v>44.064450000000001</v>
      </c>
      <c r="AZ596" s="26">
        <v>-102.442611999999</v>
      </c>
      <c r="BA596" s="26" t="s">
        <v>493</v>
      </c>
      <c r="BB596" s="26" t="s">
        <v>609</v>
      </c>
      <c r="BC596" s="26" t="s">
        <v>759</v>
      </c>
      <c r="BD596" s="26" t="s">
        <v>615</v>
      </c>
      <c r="BE596" s="26"/>
      <c r="BF596" s="26" t="s">
        <v>68</v>
      </c>
      <c r="BG596" s="26" t="s">
        <v>68</v>
      </c>
      <c r="BH596" s="26" t="s">
        <v>175</v>
      </c>
      <c r="BI596" s="26">
        <v>1</v>
      </c>
      <c r="BJ596" s="26" t="s">
        <v>217</v>
      </c>
    </row>
    <row r="597" spans="36:62" x14ac:dyDescent="0.25">
      <c r="AJ597" s="26">
        <v>2854</v>
      </c>
      <c r="AK597" s="26">
        <v>2013586</v>
      </c>
      <c r="AL597" s="264">
        <v>44122.319444444445</v>
      </c>
      <c r="AM597" s="26" t="s">
        <v>481</v>
      </c>
      <c r="AN597" s="26" t="s">
        <v>63</v>
      </c>
      <c r="AO597" s="26" t="s">
        <v>156</v>
      </c>
      <c r="AP597" s="26" t="s">
        <v>716</v>
      </c>
      <c r="AQ597" s="26">
        <v>0</v>
      </c>
      <c r="AR597" s="26">
        <v>90</v>
      </c>
      <c r="AS597" s="26" t="s">
        <v>933</v>
      </c>
      <c r="AT597" s="26" t="s">
        <v>663</v>
      </c>
      <c r="AU597" s="26" t="s">
        <v>63</v>
      </c>
      <c r="AV597" s="26" t="s">
        <v>63</v>
      </c>
      <c r="AW597" s="26" t="s">
        <v>63</v>
      </c>
      <c r="AX597" s="26" t="s">
        <v>63</v>
      </c>
      <c r="AY597" s="26">
        <v>44.064149999999898</v>
      </c>
      <c r="AZ597" s="26">
        <v>-102.43442400000001</v>
      </c>
      <c r="BA597" s="26" t="s">
        <v>490</v>
      </c>
      <c r="BB597" s="26" t="s">
        <v>609</v>
      </c>
      <c r="BC597" s="26" t="s">
        <v>934</v>
      </c>
      <c r="BD597" s="26" t="s">
        <v>615</v>
      </c>
      <c r="BE597" s="26"/>
      <c r="BF597" s="26" t="s">
        <v>68</v>
      </c>
      <c r="BG597" s="26" t="s">
        <v>68</v>
      </c>
      <c r="BH597" s="26" t="s">
        <v>175</v>
      </c>
      <c r="BI597" s="26">
        <v>1</v>
      </c>
      <c r="BJ597" s="26" t="s">
        <v>217</v>
      </c>
    </row>
    <row r="598" spans="36:62" x14ac:dyDescent="0.25">
      <c r="AJ598" s="26">
        <v>2855</v>
      </c>
      <c r="AK598" s="26">
        <v>2013587</v>
      </c>
      <c r="AL598" s="264">
        <v>44122.350694444445</v>
      </c>
      <c r="AM598" s="26" t="s">
        <v>481</v>
      </c>
      <c r="AN598" s="26" t="s">
        <v>63</v>
      </c>
      <c r="AO598" s="26" t="s">
        <v>156</v>
      </c>
      <c r="AP598" s="26" t="s">
        <v>159</v>
      </c>
      <c r="AQ598" s="26">
        <v>0</v>
      </c>
      <c r="AR598" s="26">
        <v>90</v>
      </c>
      <c r="AS598" s="26" t="s">
        <v>737</v>
      </c>
      <c r="AT598" s="26" t="s">
        <v>663</v>
      </c>
      <c r="AU598" s="26" t="s">
        <v>63</v>
      </c>
      <c r="AV598" s="26" t="s">
        <v>63</v>
      </c>
      <c r="AW598" s="26" t="s">
        <v>63</v>
      </c>
      <c r="AX598" s="26" t="s">
        <v>63</v>
      </c>
      <c r="AY598" s="26">
        <v>44.064228</v>
      </c>
      <c r="AZ598" s="26">
        <v>-102.442808999999</v>
      </c>
      <c r="BA598" s="26" t="s">
        <v>185</v>
      </c>
      <c r="BB598" s="26" t="s">
        <v>611</v>
      </c>
      <c r="BC598" s="26" t="s">
        <v>761</v>
      </c>
      <c r="BD598" s="26" t="s">
        <v>615</v>
      </c>
      <c r="BE598" s="26"/>
      <c r="BF598" s="26" t="s">
        <v>68</v>
      </c>
      <c r="BG598" s="26" t="s">
        <v>68</v>
      </c>
      <c r="BH598" s="26" t="s">
        <v>146</v>
      </c>
      <c r="BI598" s="26">
        <v>1</v>
      </c>
      <c r="BJ598" s="26" t="s">
        <v>217</v>
      </c>
    </row>
    <row r="599" spans="36:62" x14ac:dyDescent="0.25">
      <c r="AJ599" s="26">
        <v>2856</v>
      </c>
      <c r="AK599" s="26">
        <v>2013588</v>
      </c>
      <c r="AL599" s="264">
        <v>44122.354166666664</v>
      </c>
      <c r="AM599" s="26" t="s">
        <v>481</v>
      </c>
      <c r="AN599" s="26" t="s">
        <v>63</v>
      </c>
      <c r="AO599" s="26" t="s">
        <v>156</v>
      </c>
      <c r="AP599" s="26" t="s">
        <v>159</v>
      </c>
      <c r="AQ599" s="26">
        <v>0</v>
      </c>
      <c r="AR599" s="26">
        <v>90</v>
      </c>
      <c r="AS599" s="26" t="s">
        <v>618</v>
      </c>
      <c r="AT599" s="26" t="s">
        <v>663</v>
      </c>
      <c r="AU599" s="26" t="s">
        <v>63</v>
      </c>
      <c r="AV599" s="26" t="s">
        <v>63</v>
      </c>
      <c r="AW599" s="26" t="s">
        <v>63</v>
      </c>
      <c r="AX599" s="26" t="s">
        <v>63</v>
      </c>
      <c r="AY599" s="26">
        <v>44.067484</v>
      </c>
      <c r="AZ599" s="26">
        <v>-102.388256999999</v>
      </c>
      <c r="BA599" s="26" t="s">
        <v>166</v>
      </c>
      <c r="BB599" s="26" t="s">
        <v>609</v>
      </c>
      <c r="BC599" s="26" t="s">
        <v>761</v>
      </c>
      <c r="BD599" s="26" t="s">
        <v>615</v>
      </c>
      <c r="BE599" s="26"/>
      <c r="BF599" s="26" t="s">
        <v>68</v>
      </c>
      <c r="BG599" s="26" t="s">
        <v>68</v>
      </c>
      <c r="BH599" s="26" t="s">
        <v>146</v>
      </c>
      <c r="BI599" s="26">
        <v>1</v>
      </c>
      <c r="BJ599" s="26" t="s">
        <v>217</v>
      </c>
    </row>
    <row r="600" spans="36:62" x14ac:dyDescent="0.25">
      <c r="AJ600" s="26">
        <v>2857</v>
      </c>
      <c r="AK600" s="26">
        <v>2013594</v>
      </c>
      <c r="AL600" s="264">
        <v>44127.892361111109</v>
      </c>
      <c r="AM600" s="26" t="s">
        <v>481</v>
      </c>
      <c r="AN600" s="26" t="s">
        <v>63</v>
      </c>
      <c r="AO600" s="26" t="s">
        <v>156</v>
      </c>
      <c r="AP600" s="26" t="s">
        <v>159</v>
      </c>
      <c r="AQ600" s="26">
        <v>0</v>
      </c>
      <c r="AR600" s="26">
        <v>90</v>
      </c>
      <c r="AS600" s="26" t="s">
        <v>707</v>
      </c>
      <c r="AT600" s="26" t="s">
        <v>71</v>
      </c>
      <c r="AU600" s="26" t="s">
        <v>63</v>
      </c>
      <c r="AV600" s="26" t="s">
        <v>63</v>
      </c>
      <c r="AW600" s="26" t="s">
        <v>63</v>
      </c>
      <c r="AX600" s="26" t="s">
        <v>63</v>
      </c>
      <c r="AY600" s="26">
        <v>44.111846999999898</v>
      </c>
      <c r="AZ600" s="26">
        <v>-103.123468</v>
      </c>
      <c r="BA600" s="26" t="s">
        <v>185</v>
      </c>
      <c r="BB600" s="26" t="s">
        <v>609</v>
      </c>
      <c r="BC600" s="26" t="s">
        <v>68</v>
      </c>
      <c r="BD600" s="26" t="s">
        <v>68</v>
      </c>
      <c r="BE600" s="26"/>
      <c r="BF600" s="26" t="s">
        <v>68</v>
      </c>
      <c r="BG600" s="26" t="s">
        <v>68</v>
      </c>
      <c r="BH600" s="26" t="s">
        <v>146</v>
      </c>
      <c r="BI600" s="26">
        <v>1</v>
      </c>
      <c r="BJ600" s="26" t="s">
        <v>217</v>
      </c>
    </row>
    <row r="601" spans="36:62" x14ac:dyDescent="0.25">
      <c r="AJ601" s="26">
        <v>2858</v>
      </c>
      <c r="AK601" s="26">
        <v>2013596</v>
      </c>
      <c r="AL601" s="264">
        <v>44134.780555555553</v>
      </c>
      <c r="AM601" s="26" t="s">
        <v>481</v>
      </c>
      <c r="AN601" s="26" t="s">
        <v>63</v>
      </c>
      <c r="AO601" s="26" t="s">
        <v>156</v>
      </c>
      <c r="AP601" s="26" t="s">
        <v>159</v>
      </c>
      <c r="AQ601" s="26">
        <v>0</v>
      </c>
      <c r="AR601" s="26">
        <v>90</v>
      </c>
      <c r="AS601" s="26" t="s">
        <v>201</v>
      </c>
      <c r="AT601" s="26" t="s">
        <v>71</v>
      </c>
      <c r="AU601" s="26" t="s">
        <v>63</v>
      </c>
      <c r="AV601" s="26" t="s">
        <v>63</v>
      </c>
      <c r="AW601" s="26" t="s">
        <v>63</v>
      </c>
      <c r="AX601" s="26" t="s">
        <v>63</v>
      </c>
      <c r="AY601" s="26">
        <v>44.113131000000003</v>
      </c>
      <c r="AZ601" s="26">
        <v>-102.919641999999</v>
      </c>
      <c r="BA601" s="26" t="s">
        <v>185</v>
      </c>
      <c r="BB601" s="26" t="s">
        <v>609</v>
      </c>
      <c r="BC601" s="26" t="s">
        <v>935</v>
      </c>
      <c r="BD601" s="26" t="s">
        <v>68</v>
      </c>
      <c r="BE601" s="26" t="s">
        <v>161</v>
      </c>
      <c r="BF601" s="26" t="s">
        <v>68</v>
      </c>
      <c r="BG601" s="26" t="s">
        <v>68</v>
      </c>
      <c r="BH601" s="26" t="s">
        <v>146</v>
      </c>
      <c r="BI601" s="26">
        <v>1</v>
      </c>
      <c r="BJ601" s="26" t="s">
        <v>217</v>
      </c>
    </row>
    <row r="602" spans="36:62" x14ac:dyDescent="0.25">
      <c r="AJ602" s="26">
        <v>2859</v>
      </c>
      <c r="AK602" s="26">
        <v>2013603</v>
      </c>
      <c r="AL602" s="264">
        <v>44126.056944444441</v>
      </c>
      <c r="AM602" s="26" t="s">
        <v>481</v>
      </c>
      <c r="AN602" s="26" t="s">
        <v>63</v>
      </c>
      <c r="AO602" s="26" t="s">
        <v>156</v>
      </c>
      <c r="AP602" s="26" t="s">
        <v>159</v>
      </c>
      <c r="AQ602" s="26">
        <v>0</v>
      </c>
      <c r="AR602" s="26">
        <v>90</v>
      </c>
      <c r="AS602" s="26" t="s">
        <v>936</v>
      </c>
      <c r="AT602" s="26" t="s">
        <v>613</v>
      </c>
      <c r="AU602" s="26" t="s">
        <v>63</v>
      </c>
      <c r="AV602" s="26" t="s">
        <v>63</v>
      </c>
      <c r="AW602" s="26" t="s">
        <v>63</v>
      </c>
      <c r="AX602" s="26" t="s">
        <v>63</v>
      </c>
      <c r="AY602" s="26">
        <v>44.117772000000002</v>
      </c>
      <c r="AZ602" s="26">
        <v>-103.070592</v>
      </c>
      <c r="BA602" s="26" t="s">
        <v>158</v>
      </c>
      <c r="BB602" s="26" t="s">
        <v>611</v>
      </c>
      <c r="BC602" s="26" t="s">
        <v>68</v>
      </c>
      <c r="BD602" s="26" t="s">
        <v>615</v>
      </c>
      <c r="BE602" s="26"/>
      <c r="BF602" s="26" t="s">
        <v>68</v>
      </c>
      <c r="BG602" s="26" t="s">
        <v>68</v>
      </c>
      <c r="BH602" s="26" t="s">
        <v>160</v>
      </c>
      <c r="BI602" s="26">
        <v>1</v>
      </c>
      <c r="BJ602" s="26" t="s">
        <v>217</v>
      </c>
    </row>
    <row r="603" spans="36:62" x14ac:dyDescent="0.25">
      <c r="AJ603" s="26">
        <v>2860</v>
      </c>
      <c r="AK603" s="26">
        <v>2013604</v>
      </c>
      <c r="AL603" s="264">
        <v>44127.039583333331</v>
      </c>
      <c r="AM603" s="26" t="s">
        <v>481</v>
      </c>
      <c r="AN603" s="26" t="s">
        <v>63</v>
      </c>
      <c r="AO603" s="26" t="s">
        <v>156</v>
      </c>
      <c r="AP603" s="26" t="s">
        <v>159</v>
      </c>
      <c r="AQ603" s="26">
        <v>0</v>
      </c>
      <c r="AR603" s="26">
        <v>90</v>
      </c>
      <c r="AS603" s="26" t="s">
        <v>635</v>
      </c>
      <c r="AT603" s="26" t="s">
        <v>613</v>
      </c>
      <c r="AU603" s="26" t="s">
        <v>63</v>
      </c>
      <c r="AV603" s="26" t="s">
        <v>63</v>
      </c>
      <c r="AW603" s="26" t="s">
        <v>63</v>
      </c>
      <c r="AX603" s="26" t="s">
        <v>63</v>
      </c>
      <c r="AY603" s="26">
        <v>44.022938000000003</v>
      </c>
      <c r="AZ603" s="26">
        <v>-102.320763999999</v>
      </c>
      <c r="BA603" s="26" t="s">
        <v>166</v>
      </c>
      <c r="BB603" s="26" t="s">
        <v>611</v>
      </c>
      <c r="BC603" s="26" t="s">
        <v>798</v>
      </c>
      <c r="BD603" s="26" t="s">
        <v>615</v>
      </c>
      <c r="BE603" s="26" t="s">
        <v>816</v>
      </c>
      <c r="BF603" s="26" t="s">
        <v>68</v>
      </c>
      <c r="BG603" s="26" t="s">
        <v>209</v>
      </c>
      <c r="BH603" s="26" t="s">
        <v>937</v>
      </c>
      <c r="BI603" s="26">
        <v>1</v>
      </c>
      <c r="BJ603" s="26" t="s">
        <v>217</v>
      </c>
    </row>
    <row r="604" spans="36:62" x14ac:dyDescent="0.25">
      <c r="AJ604" s="26">
        <v>2861</v>
      </c>
      <c r="AK604" s="26">
        <v>2013657</v>
      </c>
      <c r="AL604" s="264">
        <v>44122.333333333336</v>
      </c>
      <c r="AM604" s="26" t="s">
        <v>481</v>
      </c>
      <c r="AN604" s="26" t="s">
        <v>63</v>
      </c>
      <c r="AO604" s="26" t="s">
        <v>156</v>
      </c>
      <c r="AP604" s="26" t="s">
        <v>159</v>
      </c>
      <c r="AQ604" s="26">
        <v>0</v>
      </c>
      <c r="AR604" s="26">
        <v>90</v>
      </c>
      <c r="AS604" s="26" t="s">
        <v>739</v>
      </c>
      <c r="AT604" s="26" t="s">
        <v>71</v>
      </c>
      <c r="AU604" s="26" t="s">
        <v>63</v>
      </c>
      <c r="AV604" s="26" t="s">
        <v>63</v>
      </c>
      <c r="AW604" s="26" t="s">
        <v>63</v>
      </c>
      <c r="AX604" s="26" t="s">
        <v>63</v>
      </c>
      <c r="AY604" s="26">
        <v>44.103403</v>
      </c>
      <c r="AZ604" s="26">
        <v>-102.606347999999</v>
      </c>
      <c r="BA604" s="26" t="s">
        <v>208</v>
      </c>
      <c r="BB604" s="26" t="s">
        <v>611</v>
      </c>
      <c r="BC604" s="26" t="s">
        <v>761</v>
      </c>
      <c r="BD604" s="26" t="s">
        <v>615</v>
      </c>
      <c r="BE604" s="26" t="s">
        <v>677</v>
      </c>
      <c r="BF604" s="26" t="s">
        <v>68</v>
      </c>
      <c r="BG604" s="26" t="s">
        <v>68</v>
      </c>
      <c r="BH604" s="26" t="s">
        <v>160</v>
      </c>
      <c r="BI604" s="26">
        <v>1</v>
      </c>
      <c r="BJ604" s="26" t="s">
        <v>217</v>
      </c>
    </row>
    <row r="605" spans="36:62" x14ac:dyDescent="0.25">
      <c r="AJ605" s="26">
        <v>2862</v>
      </c>
      <c r="AK605" s="26">
        <v>2013419</v>
      </c>
      <c r="AL605" s="264">
        <v>44126.638194444444</v>
      </c>
      <c r="AM605" s="26" t="s">
        <v>147</v>
      </c>
      <c r="AN605" s="26" t="s">
        <v>63</v>
      </c>
      <c r="AO605" s="26" t="s">
        <v>156</v>
      </c>
      <c r="AP605" s="26" t="s">
        <v>159</v>
      </c>
      <c r="AQ605" s="26">
        <v>0</v>
      </c>
      <c r="AR605" s="26">
        <v>90</v>
      </c>
      <c r="AS605" s="26" t="s">
        <v>835</v>
      </c>
      <c r="AT605" s="26" t="s">
        <v>674</v>
      </c>
      <c r="AU605" s="26" t="s">
        <v>63</v>
      </c>
      <c r="AV605" s="26" t="s">
        <v>63</v>
      </c>
      <c r="AW605" s="26" t="s">
        <v>63</v>
      </c>
      <c r="AX605" s="26" t="s">
        <v>63</v>
      </c>
      <c r="AY605" s="26">
        <v>43.857335999999897</v>
      </c>
      <c r="AZ605" s="26">
        <v>-101.933730999999</v>
      </c>
      <c r="BA605" s="26" t="s">
        <v>185</v>
      </c>
      <c r="BB605" s="26" t="s">
        <v>611</v>
      </c>
      <c r="BC605" s="26" t="s">
        <v>68</v>
      </c>
      <c r="BD605" s="26" t="s">
        <v>615</v>
      </c>
      <c r="BE605" s="26"/>
      <c r="BF605" s="26" t="s">
        <v>68</v>
      </c>
      <c r="BG605" s="26" t="s">
        <v>209</v>
      </c>
      <c r="BH605" s="26" t="s">
        <v>146</v>
      </c>
      <c r="BI605" s="26">
        <v>1</v>
      </c>
      <c r="BJ605" s="26" t="s">
        <v>217</v>
      </c>
    </row>
    <row r="606" spans="36:62" x14ac:dyDescent="0.25">
      <c r="AJ606" s="26">
        <v>2863</v>
      </c>
      <c r="AK606" s="26">
        <v>2013420</v>
      </c>
      <c r="AL606" s="264">
        <v>44128.902777777781</v>
      </c>
      <c r="AM606" s="26" t="s">
        <v>147</v>
      </c>
      <c r="AN606" s="26" t="s">
        <v>63</v>
      </c>
      <c r="AO606" s="26" t="s">
        <v>156</v>
      </c>
      <c r="AP606" s="26" t="s">
        <v>159</v>
      </c>
      <c r="AQ606" s="26">
        <v>0</v>
      </c>
      <c r="AR606" s="26">
        <v>90</v>
      </c>
      <c r="AS606" s="26" t="s">
        <v>938</v>
      </c>
      <c r="AT606" s="26" t="s">
        <v>613</v>
      </c>
      <c r="AU606" s="26" t="s">
        <v>63</v>
      </c>
      <c r="AV606" s="26" t="s">
        <v>63</v>
      </c>
      <c r="AW606" s="26" t="s">
        <v>63</v>
      </c>
      <c r="AX606" s="26" t="s">
        <v>63</v>
      </c>
      <c r="AY606" s="26">
        <v>43.836112999999898</v>
      </c>
      <c r="AZ606" s="26">
        <v>-101.81590300000001</v>
      </c>
      <c r="BA606" s="26" t="s">
        <v>185</v>
      </c>
      <c r="BB606" s="26" t="s">
        <v>611</v>
      </c>
      <c r="BC606" s="26" t="s">
        <v>939</v>
      </c>
      <c r="BD606" s="26" t="s">
        <v>615</v>
      </c>
      <c r="BE606" s="26"/>
      <c r="BF606" s="26" t="s">
        <v>675</v>
      </c>
      <c r="BG606" s="26" t="s">
        <v>209</v>
      </c>
      <c r="BH606" s="26" t="s">
        <v>146</v>
      </c>
      <c r="BI606" s="26">
        <v>1</v>
      </c>
      <c r="BJ606" s="26" t="s">
        <v>217</v>
      </c>
    </row>
    <row r="607" spans="36:62" x14ac:dyDescent="0.25">
      <c r="AJ607" s="26">
        <v>2864</v>
      </c>
      <c r="AK607" s="26">
        <v>2013421</v>
      </c>
      <c r="AL607" s="264">
        <v>44129.633333333331</v>
      </c>
      <c r="AM607" s="26" t="s">
        <v>147</v>
      </c>
      <c r="AN607" s="26" t="s">
        <v>63</v>
      </c>
      <c r="AO607" s="26" t="s">
        <v>156</v>
      </c>
      <c r="AP607" s="26" t="s">
        <v>159</v>
      </c>
      <c r="AQ607" s="26">
        <v>0</v>
      </c>
      <c r="AR607" s="26">
        <v>90</v>
      </c>
      <c r="AS607" s="26" t="s">
        <v>853</v>
      </c>
      <c r="AT607" s="26" t="s">
        <v>679</v>
      </c>
      <c r="AU607" s="26" t="s">
        <v>63</v>
      </c>
      <c r="AV607" s="26" t="s">
        <v>63</v>
      </c>
      <c r="AW607" s="26" t="s">
        <v>63</v>
      </c>
      <c r="AX607" s="26" t="s">
        <v>63</v>
      </c>
      <c r="AY607" s="26">
        <v>43.848658999999898</v>
      </c>
      <c r="AZ607" s="26">
        <v>-101.916122999999</v>
      </c>
      <c r="BA607" s="26" t="s">
        <v>158</v>
      </c>
      <c r="BB607" s="26" t="s">
        <v>609</v>
      </c>
      <c r="BC607" s="26" t="s">
        <v>162</v>
      </c>
      <c r="BD607" s="26" t="s">
        <v>615</v>
      </c>
      <c r="BE607" s="26"/>
      <c r="BF607" s="26" t="s">
        <v>68</v>
      </c>
      <c r="BG607" s="26" t="s">
        <v>68</v>
      </c>
      <c r="BH607" s="26" t="s">
        <v>146</v>
      </c>
      <c r="BI607" s="26">
        <v>1</v>
      </c>
      <c r="BJ607" s="26" t="s">
        <v>217</v>
      </c>
    </row>
    <row r="608" spans="36:62" x14ac:dyDescent="0.25">
      <c r="AJ608" s="26">
        <v>2865</v>
      </c>
      <c r="AK608" s="26">
        <v>2013422</v>
      </c>
      <c r="AL608" s="264">
        <v>44131.5</v>
      </c>
      <c r="AM608" s="26" t="s">
        <v>147</v>
      </c>
      <c r="AN608" s="26" t="s">
        <v>63</v>
      </c>
      <c r="AO608" s="26" t="s">
        <v>156</v>
      </c>
      <c r="AP608" s="26" t="s">
        <v>159</v>
      </c>
      <c r="AQ608" s="26">
        <v>0</v>
      </c>
      <c r="AR608" s="26">
        <v>90</v>
      </c>
      <c r="AS608" s="26" t="s">
        <v>940</v>
      </c>
      <c r="AT608" s="26" t="s">
        <v>71</v>
      </c>
      <c r="AU608" s="26" t="s">
        <v>63</v>
      </c>
      <c r="AV608" s="26" t="s">
        <v>63</v>
      </c>
      <c r="AW608" s="26" t="s">
        <v>63</v>
      </c>
      <c r="AX608" s="26" t="s">
        <v>63</v>
      </c>
      <c r="AY608" s="26">
        <v>43.866802</v>
      </c>
      <c r="AZ608" s="26">
        <v>-101.956721</v>
      </c>
      <c r="BA608" s="26" t="s">
        <v>185</v>
      </c>
      <c r="BB608" s="26" t="s">
        <v>609</v>
      </c>
      <c r="BC608" s="26" t="s">
        <v>68</v>
      </c>
      <c r="BD608" s="26" t="s">
        <v>615</v>
      </c>
      <c r="BE608" s="26"/>
      <c r="BF608" s="26" t="s">
        <v>68</v>
      </c>
      <c r="BG608" s="26" t="s">
        <v>68</v>
      </c>
      <c r="BH608" s="26" t="s">
        <v>146</v>
      </c>
      <c r="BI608" s="26">
        <v>1</v>
      </c>
      <c r="BJ608" s="26" t="s">
        <v>217</v>
      </c>
    </row>
    <row r="609" spans="36:62" x14ac:dyDescent="0.25">
      <c r="AJ609" s="26">
        <v>2867</v>
      </c>
      <c r="AK609" s="26">
        <v>2013714</v>
      </c>
      <c r="AL609" s="264">
        <v>44134.767361111109</v>
      </c>
      <c r="AM609" s="26" t="s">
        <v>481</v>
      </c>
      <c r="AN609" s="26" t="s">
        <v>63</v>
      </c>
      <c r="AO609" s="26"/>
      <c r="AP609" s="26"/>
      <c r="AQ609" s="26">
        <v>-1</v>
      </c>
      <c r="AR609" s="26">
        <v>90</v>
      </c>
      <c r="AS609" s="26" t="s">
        <v>168</v>
      </c>
      <c r="AT609" s="26" t="s">
        <v>71</v>
      </c>
      <c r="AU609" s="26" t="s">
        <v>63</v>
      </c>
      <c r="AV609" s="26" t="s">
        <v>63</v>
      </c>
      <c r="AW609" s="26" t="s">
        <v>63</v>
      </c>
      <c r="AX609" s="26" t="s">
        <v>63</v>
      </c>
      <c r="AY609" s="26">
        <v>44.1036819999999</v>
      </c>
      <c r="AZ609" s="26">
        <v>-102.85033300000001</v>
      </c>
      <c r="BA609" s="26" t="s">
        <v>185</v>
      </c>
      <c r="BB609" s="26" t="s">
        <v>611</v>
      </c>
      <c r="BC609" s="26" t="s">
        <v>167</v>
      </c>
      <c r="BD609" s="26" t="s">
        <v>154</v>
      </c>
      <c r="BE609" s="26"/>
      <c r="BF609" s="26" t="s">
        <v>99</v>
      </c>
      <c r="BG609" s="26" t="s">
        <v>167</v>
      </c>
      <c r="BH609" s="26" t="s">
        <v>99</v>
      </c>
      <c r="BI609" s="26">
        <v>1</v>
      </c>
      <c r="BJ609" s="26" t="s">
        <v>217</v>
      </c>
    </row>
    <row r="610" spans="36:62" x14ac:dyDescent="0.25">
      <c r="AJ610" s="26">
        <v>2870</v>
      </c>
      <c r="AK610" s="26">
        <v>2014019</v>
      </c>
      <c r="AL610" s="264">
        <v>44127.652777777781</v>
      </c>
      <c r="AM610" s="26" t="s">
        <v>481</v>
      </c>
      <c r="AN610" s="26" t="s">
        <v>63</v>
      </c>
      <c r="AO610" s="26"/>
      <c r="AP610" s="26"/>
      <c r="AQ610" s="26">
        <v>-1</v>
      </c>
      <c r="AR610" s="26">
        <v>90</v>
      </c>
      <c r="AS610" s="26" t="s">
        <v>168</v>
      </c>
      <c r="AT610" s="26" t="s">
        <v>74</v>
      </c>
      <c r="AU610" s="26" t="s">
        <v>63</v>
      </c>
      <c r="AV610" s="26" t="s">
        <v>63</v>
      </c>
      <c r="AW610" s="26" t="s">
        <v>63</v>
      </c>
      <c r="AX610" s="26" t="s">
        <v>63</v>
      </c>
      <c r="AY610" s="26">
        <v>44.022291000000003</v>
      </c>
      <c r="AZ610" s="26">
        <v>-102.300042</v>
      </c>
      <c r="BA610" s="26" t="s">
        <v>166</v>
      </c>
      <c r="BB610" s="26" t="s">
        <v>609</v>
      </c>
      <c r="BC610" s="26" t="s">
        <v>167</v>
      </c>
      <c r="BD610" s="26" t="s">
        <v>154</v>
      </c>
      <c r="BE610" s="26"/>
      <c r="BF610" s="26" t="s">
        <v>99</v>
      </c>
      <c r="BG610" s="26" t="s">
        <v>167</v>
      </c>
      <c r="BH610" s="26" t="s">
        <v>99</v>
      </c>
      <c r="BI610" s="26">
        <v>1</v>
      </c>
      <c r="BJ610" s="26" t="s">
        <v>217</v>
      </c>
    </row>
    <row r="611" spans="36:62" x14ac:dyDescent="0.25">
      <c r="AJ611" s="26">
        <v>2871</v>
      </c>
      <c r="AK611" s="26">
        <v>2014024</v>
      </c>
      <c r="AL611" s="264">
        <v>44128.645138888889</v>
      </c>
      <c r="AM611" s="26" t="s">
        <v>481</v>
      </c>
      <c r="AN611" s="26" t="s">
        <v>63</v>
      </c>
      <c r="AO611" s="26"/>
      <c r="AP611" s="26" t="s">
        <v>159</v>
      </c>
      <c r="AQ611" s="26">
        <v>0</v>
      </c>
      <c r="AR611" s="26">
        <v>90</v>
      </c>
      <c r="AS611" s="26" t="s">
        <v>749</v>
      </c>
      <c r="AT611" s="26" t="s">
        <v>654</v>
      </c>
      <c r="AU611" s="26" t="s">
        <v>63</v>
      </c>
      <c r="AV611" s="26" t="s">
        <v>63</v>
      </c>
      <c r="AW611" s="26" t="s">
        <v>63</v>
      </c>
      <c r="AX611" s="26" t="s">
        <v>63</v>
      </c>
      <c r="AY611" s="26">
        <v>44.099471000000001</v>
      </c>
      <c r="AZ611" s="26">
        <v>-103.168690999999</v>
      </c>
      <c r="BA611" s="26" t="s">
        <v>185</v>
      </c>
      <c r="BB611" s="26" t="s">
        <v>609</v>
      </c>
      <c r="BC611" s="26" t="s">
        <v>170</v>
      </c>
      <c r="BD611" s="26" t="s">
        <v>615</v>
      </c>
      <c r="BE611" s="26"/>
      <c r="BF611" s="26" t="s">
        <v>68</v>
      </c>
      <c r="BG611" s="26" t="s">
        <v>68</v>
      </c>
      <c r="BH611" s="26" t="s">
        <v>146</v>
      </c>
      <c r="BI611" s="26">
        <v>1</v>
      </c>
      <c r="BJ611" s="26" t="s">
        <v>217</v>
      </c>
    </row>
    <row r="612" spans="36:62" x14ac:dyDescent="0.25">
      <c r="AJ612" s="26">
        <v>2872</v>
      </c>
      <c r="AK612" s="26">
        <v>2013853</v>
      </c>
      <c r="AL612" s="264">
        <v>44139.893750000003</v>
      </c>
      <c r="AM612" s="26" t="s">
        <v>481</v>
      </c>
      <c r="AN612" s="26" t="s">
        <v>63</v>
      </c>
      <c r="AO612" s="26"/>
      <c r="AP612" s="26"/>
      <c r="AQ612" s="26">
        <v>-1</v>
      </c>
      <c r="AR612" s="26">
        <v>90</v>
      </c>
      <c r="AS612" s="26" t="s">
        <v>168</v>
      </c>
      <c r="AT612" s="26" t="s">
        <v>71</v>
      </c>
      <c r="AU612" s="26" t="s">
        <v>63</v>
      </c>
      <c r="AV612" s="26" t="s">
        <v>63</v>
      </c>
      <c r="AW612" s="26" t="s">
        <v>63</v>
      </c>
      <c r="AX612" s="26" t="s">
        <v>63</v>
      </c>
      <c r="AY612" s="26">
        <v>44.011316999999899</v>
      </c>
      <c r="AZ612" s="26">
        <v>-102.282167999999</v>
      </c>
      <c r="BA612" s="26" t="s">
        <v>158</v>
      </c>
      <c r="BB612" s="26" t="s">
        <v>609</v>
      </c>
      <c r="BC612" s="26" t="s">
        <v>167</v>
      </c>
      <c r="BD612" s="26" t="s">
        <v>154</v>
      </c>
      <c r="BE612" s="26"/>
      <c r="BF612" s="26" t="s">
        <v>99</v>
      </c>
      <c r="BG612" s="26" t="s">
        <v>167</v>
      </c>
      <c r="BH612" s="26" t="s">
        <v>99</v>
      </c>
      <c r="BI612" s="26">
        <v>1</v>
      </c>
      <c r="BJ612" s="26" t="s">
        <v>217</v>
      </c>
    </row>
    <row r="613" spans="36:62" x14ac:dyDescent="0.25">
      <c r="AJ613" s="26">
        <v>2874</v>
      </c>
      <c r="AK613" s="26">
        <v>2013919</v>
      </c>
      <c r="AL613" s="264">
        <v>44140.253472222219</v>
      </c>
      <c r="AM613" s="26" t="s">
        <v>481</v>
      </c>
      <c r="AN613" s="26" t="s">
        <v>63</v>
      </c>
      <c r="AO613" s="26"/>
      <c r="AP613" s="26"/>
      <c r="AQ613" s="26">
        <v>-1</v>
      </c>
      <c r="AR613" s="26">
        <v>90</v>
      </c>
      <c r="AS613" s="26" t="s">
        <v>168</v>
      </c>
      <c r="AT613" s="26" t="s">
        <v>71</v>
      </c>
      <c r="AU613" s="26" t="s">
        <v>63</v>
      </c>
      <c r="AV613" s="26" t="s">
        <v>63</v>
      </c>
      <c r="AW613" s="26" t="s">
        <v>63</v>
      </c>
      <c r="AX613" s="26" t="s">
        <v>63</v>
      </c>
      <c r="AY613" s="26">
        <v>44.103392999999897</v>
      </c>
      <c r="AZ613" s="26">
        <v>-102.65115900000001</v>
      </c>
      <c r="BA613" s="26" t="s">
        <v>166</v>
      </c>
      <c r="BB613" s="26" t="s">
        <v>611</v>
      </c>
      <c r="BC613" s="26" t="s">
        <v>167</v>
      </c>
      <c r="BD613" s="26" t="s">
        <v>154</v>
      </c>
      <c r="BE613" s="26"/>
      <c r="BF613" s="26" t="s">
        <v>99</v>
      </c>
      <c r="BG613" s="26" t="s">
        <v>167</v>
      </c>
      <c r="BH613" s="26" t="s">
        <v>99</v>
      </c>
      <c r="BI613" s="26">
        <v>1</v>
      </c>
      <c r="BJ613" s="26" t="s">
        <v>217</v>
      </c>
    </row>
    <row r="614" spans="36:62" x14ac:dyDescent="0.25">
      <c r="AJ614" s="26">
        <v>2875</v>
      </c>
      <c r="AK614" s="26">
        <v>2014397</v>
      </c>
      <c r="AL614" s="264">
        <v>44135.840277777781</v>
      </c>
      <c r="AM614" s="26" t="s">
        <v>481</v>
      </c>
      <c r="AN614" s="26" t="s">
        <v>63</v>
      </c>
      <c r="AO614" s="26"/>
      <c r="AP614" s="26"/>
      <c r="AQ614" s="26">
        <v>-1</v>
      </c>
      <c r="AR614" s="26">
        <v>90</v>
      </c>
      <c r="AS614" s="26" t="s">
        <v>168</v>
      </c>
      <c r="AT614" s="26" t="s">
        <v>71</v>
      </c>
      <c r="AU614" s="26" t="s">
        <v>63</v>
      </c>
      <c r="AV614" s="26" t="s">
        <v>63</v>
      </c>
      <c r="AW614" s="26" t="s">
        <v>63</v>
      </c>
      <c r="AX614" s="26" t="s">
        <v>63</v>
      </c>
      <c r="AY614" s="26">
        <v>44.103668999999897</v>
      </c>
      <c r="AZ614" s="26">
        <v>-102.794636999999</v>
      </c>
      <c r="BA614" s="26" t="s">
        <v>185</v>
      </c>
      <c r="BB614" s="26" t="s">
        <v>609</v>
      </c>
      <c r="BC614" s="26" t="s">
        <v>167</v>
      </c>
      <c r="BD614" s="26" t="s">
        <v>154</v>
      </c>
      <c r="BE614" s="26"/>
      <c r="BF614" s="26" t="s">
        <v>99</v>
      </c>
      <c r="BG614" s="26" t="s">
        <v>167</v>
      </c>
      <c r="BH614" s="26" t="s">
        <v>99</v>
      </c>
      <c r="BI614" s="26">
        <v>1</v>
      </c>
      <c r="BJ614" s="26" t="s">
        <v>217</v>
      </c>
    </row>
    <row r="615" spans="36:62" x14ac:dyDescent="0.25">
      <c r="AJ615" s="26">
        <v>2876</v>
      </c>
      <c r="AK615" s="26">
        <v>2014399</v>
      </c>
      <c r="AL615" s="264">
        <v>44141.863194444442</v>
      </c>
      <c r="AM615" s="26" t="s">
        <v>481</v>
      </c>
      <c r="AN615" s="26" t="s">
        <v>63</v>
      </c>
      <c r="AO615" s="26" t="s">
        <v>156</v>
      </c>
      <c r="AP615" s="26" t="s">
        <v>159</v>
      </c>
      <c r="AQ615" s="26">
        <v>0</v>
      </c>
      <c r="AR615" s="26">
        <v>90</v>
      </c>
      <c r="AS615" s="26" t="s">
        <v>172</v>
      </c>
      <c r="AT615" s="26" t="s">
        <v>71</v>
      </c>
      <c r="AU615" s="26" t="s">
        <v>63</v>
      </c>
      <c r="AV615" s="26" t="s">
        <v>63</v>
      </c>
      <c r="AW615" s="26" t="s">
        <v>63</v>
      </c>
      <c r="AX615" s="26" t="s">
        <v>63</v>
      </c>
      <c r="AY615" s="26">
        <v>44.1177759999999</v>
      </c>
      <c r="AZ615" s="26">
        <v>-103.06721400000001</v>
      </c>
      <c r="BA615" s="26" t="s">
        <v>208</v>
      </c>
      <c r="BB615" s="26" t="s">
        <v>611</v>
      </c>
      <c r="BC615" s="26" t="s">
        <v>68</v>
      </c>
      <c r="BD615" s="26" t="s">
        <v>68</v>
      </c>
      <c r="BE615" s="26"/>
      <c r="BF615" s="26" t="s">
        <v>709</v>
      </c>
      <c r="BG615" s="26" t="s">
        <v>68</v>
      </c>
      <c r="BH615" s="26" t="s">
        <v>160</v>
      </c>
      <c r="BI615" s="26">
        <v>1</v>
      </c>
      <c r="BJ615" s="26" t="s">
        <v>217</v>
      </c>
    </row>
    <row r="616" spans="36:62" x14ac:dyDescent="0.25">
      <c r="AJ616" s="26">
        <v>2877</v>
      </c>
      <c r="AK616" s="26">
        <v>2014404</v>
      </c>
      <c r="AL616" s="264">
        <v>44148.805555555555</v>
      </c>
      <c r="AM616" s="26" t="s">
        <v>481</v>
      </c>
      <c r="AN616" s="26" t="s">
        <v>63</v>
      </c>
      <c r="AO616" s="26"/>
      <c r="AP616" s="26"/>
      <c r="AQ616" s="26">
        <v>-1</v>
      </c>
      <c r="AR616" s="26">
        <v>90</v>
      </c>
      <c r="AS616" s="26" t="s">
        <v>168</v>
      </c>
      <c r="AT616" s="26" t="s">
        <v>71</v>
      </c>
      <c r="AU616" s="26" t="s">
        <v>63</v>
      </c>
      <c r="AV616" s="26" t="s">
        <v>63</v>
      </c>
      <c r="AW616" s="26" t="s">
        <v>63</v>
      </c>
      <c r="AX616" s="26" t="s">
        <v>63</v>
      </c>
      <c r="AY616" s="26">
        <v>44.103369999999899</v>
      </c>
      <c r="AZ616" s="26">
        <v>-102.651527999999</v>
      </c>
      <c r="BA616" s="26" t="s">
        <v>158</v>
      </c>
      <c r="BB616" s="26" t="s">
        <v>611</v>
      </c>
      <c r="BC616" s="26" t="s">
        <v>167</v>
      </c>
      <c r="BD616" s="26" t="s">
        <v>154</v>
      </c>
      <c r="BE616" s="26"/>
      <c r="BF616" s="26" t="s">
        <v>99</v>
      </c>
      <c r="BG616" s="26" t="s">
        <v>167</v>
      </c>
      <c r="BH616" s="26" t="s">
        <v>99</v>
      </c>
      <c r="BI616" s="26">
        <v>1</v>
      </c>
      <c r="BJ616" s="26" t="s">
        <v>217</v>
      </c>
    </row>
    <row r="617" spans="36:62" x14ac:dyDescent="0.25">
      <c r="AJ617" s="26">
        <v>2878</v>
      </c>
      <c r="AK617" s="26">
        <v>2014077</v>
      </c>
      <c r="AL617" s="264">
        <v>44141.055555555555</v>
      </c>
      <c r="AM617" s="26" t="s">
        <v>481</v>
      </c>
      <c r="AN617" s="26" t="s">
        <v>63</v>
      </c>
      <c r="AO617" s="26"/>
      <c r="AP617" s="26"/>
      <c r="AQ617" s="26">
        <v>-1</v>
      </c>
      <c r="AR617" s="26">
        <v>90</v>
      </c>
      <c r="AS617" s="26" t="s">
        <v>168</v>
      </c>
      <c r="AT617" s="26" t="s">
        <v>71</v>
      </c>
      <c r="AU617" s="26" t="s">
        <v>63</v>
      </c>
      <c r="AV617" s="26" t="s">
        <v>63</v>
      </c>
      <c r="AW617" s="26" t="s">
        <v>63</v>
      </c>
      <c r="AX617" s="26" t="s">
        <v>63</v>
      </c>
      <c r="AY617" s="26">
        <v>44.103386999999898</v>
      </c>
      <c r="AZ617" s="26">
        <v>-102.692787999999</v>
      </c>
      <c r="BA617" s="26" t="s">
        <v>166</v>
      </c>
      <c r="BB617" s="26" t="s">
        <v>611</v>
      </c>
      <c r="BC617" s="26" t="s">
        <v>167</v>
      </c>
      <c r="BD617" s="26" t="s">
        <v>154</v>
      </c>
      <c r="BE617" s="26"/>
      <c r="BF617" s="26" t="s">
        <v>99</v>
      </c>
      <c r="BG617" s="26" t="s">
        <v>167</v>
      </c>
      <c r="BH617" s="26" t="s">
        <v>99</v>
      </c>
      <c r="BI617" s="26">
        <v>1</v>
      </c>
      <c r="BJ617" s="26" t="s">
        <v>217</v>
      </c>
    </row>
    <row r="618" spans="36:62" x14ac:dyDescent="0.25">
      <c r="AJ618" s="26">
        <v>2879</v>
      </c>
      <c r="AK618" s="26">
        <v>2014078</v>
      </c>
      <c r="AL618" s="264">
        <v>44141.715277777781</v>
      </c>
      <c r="AM618" s="26" t="s">
        <v>481</v>
      </c>
      <c r="AN618" s="26" t="s">
        <v>63</v>
      </c>
      <c r="AO618" s="26"/>
      <c r="AP618" s="26"/>
      <c r="AQ618" s="26">
        <v>-1</v>
      </c>
      <c r="AR618" s="26">
        <v>90</v>
      </c>
      <c r="AS618" s="26" t="s">
        <v>168</v>
      </c>
      <c r="AT618" s="26" t="s">
        <v>74</v>
      </c>
      <c r="AU618" s="26" t="s">
        <v>63</v>
      </c>
      <c r="AV618" s="26" t="s">
        <v>63</v>
      </c>
      <c r="AW618" s="26" t="s">
        <v>63</v>
      </c>
      <c r="AX618" s="26" t="s">
        <v>63</v>
      </c>
      <c r="AY618" s="26">
        <v>44.026577000000003</v>
      </c>
      <c r="AZ618" s="26">
        <v>-102.331458999999</v>
      </c>
      <c r="BA618" s="26" t="s">
        <v>158</v>
      </c>
      <c r="BB618" s="26" t="s">
        <v>611</v>
      </c>
      <c r="BC618" s="26" t="s">
        <v>167</v>
      </c>
      <c r="BD618" s="26" t="s">
        <v>154</v>
      </c>
      <c r="BE618" s="26"/>
      <c r="BF618" s="26" t="s">
        <v>99</v>
      </c>
      <c r="BG618" s="26" t="s">
        <v>167</v>
      </c>
      <c r="BH618" s="26" t="s">
        <v>99</v>
      </c>
      <c r="BI618" s="26">
        <v>1</v>
      </c>
      <c r="BJ618" s="26" t="s">
        <v>217</v>
      </c>
    </row>
    <row r="619" spans="36:62" x14ac:dyDescent="0.25">
      <c r="AJ619" s="26">
        <v>2882</v>
      </c>
      <c r="AK619" s="26">
        <v>2014714</v>
      </c>
      <c r="AL619" s="264">
        <v>44146.885416666664</v>
      </c>
      <c r="AM619" s="26" t="s">
        <v>481</v>
      </c>
      <c r="AN619" s="26" t="s">
        <v>63</v>
      </c>
      <c r="AO619" s="26" t="s">
        <v>156</v>
      </c>
      <c r="AP619" s="26" t="s">
        <v>159</v>
      </c>
      <c r="AQ619" s="26">
        <v>0</v>
      </c>
      <c r="AR619" s="26">
        <v>90</v>
      </c>
      <c r="AS619" s="26" t="s">
        <v>849</v>
      </c>
      <c r="AT619" s="26" t="s">
        <v>654</v>
      </c>
      <c r="AU619" s="26" t="s">
        <v>63</v>
      </c>
      <c r="AV619" s="26" t="s">
        <v>63</v>
      </c>
      <c r="AW619" s="26" t="s">
        <v>63</v>
      </c>
      <c r="AX619" s="26" t="s">
        <v>63</v>
      </c>
      <c r="AY619" s="26">
        <v>44.112046999999897</v>
      </c>
      <c r="AZ619" s="26">
        <v>-103.123104999999</v>
      </c>
      <c r="BA619" s="26" t="s">
        <v>166</v>
      </c>
      <c r="BB619" s="26" t="s">
        <v>609</v>
      </c>
      <c r="BC619" s="26" t="s">
        <v>614</v>
      </c>
      <c r="BD619" s="26" t="s">
        <v>615</v>
      </c>
      <c r="BE619" s="26" t="s">
        <v>677</v>
      </c>
      <c r="BF619" s="26" t="s">
        <v>68</v>
      </c>
      <c r="BG619" s="26" t="s">
        <v>209</v>
      </c>
      <c r="BH619" s="26" t="s">
        <v>160</v>
      </c>
      <c r="BI619" s="26">
        <v>1</v>
      </c>
      <c r="BJ619" s="26" t="s">
        <v>217</v>
      </c>
    </row>
    <row r="620" spans="36:62" x14ac:dyDescent="0.25">
      <c r="AJ620" s="26">
        <v>2883</v>
      </c>
      <c r="AK620" s="26">
        <v>2014745</v>
      </c>
      <c r="AL620" s="264">
        <v>44141.229166666664</v>
      </c>
      <c r="AM620" s="26" t="s">
        <v>147</v>
      </c>
      <c r="AN620" s="26" t="s">
        <v>63</v>
      </c>
      <c r="AO620" s="26"/>
      <c r="AP620" s="26"/>
      <c r="AQ620" s="26">
        <v>-1</v>
      </c>
      <c r="AR620" s="26">
        <v>90</v>
      </c>
      <c r="AS620" s="26" t="s">
        <v>168</v>
      </c>
      <c r="AT620" s="26" t="s">
        <v>71</v>
      </c>
      <c r="AU620" s="26" t="s">
        <v>63</v>
      </c>
      <c r="AV620" s="26" t="s">
        <v>63</v>
      </c>
      <c r="AW620" s="26" t="s">
        <v>63</v>
      </c>
      <c r="AX620" s="26" t="s">
        <v>63</v>
      </c>
      <c r="AY620" s="26">
        <v>43.836416</v>
      </c>
      <c r="AZ620" s="26">
        <v>-101.805001</v>
      </c>
      <c r="BA620" s="26" t="s">
        <v>166</v>
      </c>
      <c r="BB620" s="26" t="s">
        <v>609</v>
      </c>
      <c r="BC620" s="26" t="s">
        <v>167</v>
      </c>
      <c r="BD620" s="26" t="s">
        <v>154</v>
      </c>
      <c r="BE620" s="26"/>
      <c r="BF620" s="26" t="s">
        <v>99</v>
      </c>
      <c r="BG620" s="26" t="s">
        <v>167</v>
      </c>
      <c r="BH620" s="26" t="s">
        <v>99</v>
      </c>
      <c r="BI620" s="26">
        <v>1</v>
      </c>
      <c r="BJ620" s="26" t="s">
        <v>217</v>
      </c>
    </row>
    <row r="621" spans="36:62" x14ac:dyDescent="0.25">
      <c r="AJ621" s="26">
        <v>2885</v>
      </c>
      <c r="AK621" s="26">
        <v>2014304</v>
      </c>
      <c r="AL621" s="264">
        <v>44134.854166666664</v>
      </c>
      <c r="AM621" s="26" t="s">
        <v>481</v>
      </c>
      <c r="AN621" s="26" t="s">
        <v>63</v>
      </c>
      <c r="AO621" s="26"/>
      <c r="AP621" s="26"/>
      <c r="AQ621" s="26">
        <v>-1</v>
      </c>
      <c r="AR621" s="26">
        <v>90</v>
      </c>
      <c r="AS621" s="26" t="s">
        <v>168</v>
      </c>
      <c r="AT621" s="26" t="s">
        <v>74</v>
      </c>
      <c r="AU621" s="26" t="s">
        <v>63</v>
      </c>
      <c r="AV621" s="26" t="s">
        <v>63</v>
      </c>
      <c r="AW621" s="26" t="s">
        <v>63</v>
      </c>
      <c r="AX621" s="26" t="s">
        <v>63</v>
      </c>
      <c r="AY621" s="26">
        <v>44.004252999999899</v>
      </c>
      <c r="AZ621" s="26">
        <v>-102.272216</v>
      </c>
      <c r="BA621" s="26" t="s">
        <v>158</v>
      </c>
      <c r="BB621" s="26" t="s">
        <v>609</v>
      </c>
      <c r="BC621" s="26" t="s">
        <v>167</v>
      </c>
      <c r="BD621" s="26" t="s">
        <v>154</v>
      </c>
      <c r="BE621" s="26"/>
      <c r="BF621" s="26" t="s">
        <v>99</v>
      </c>
      <c r="BG621" s="26" t="s">
        <v>167</v>
      </c>
      <c r="BH621" s="26" t="s">
        <v>99</v>
      </c>
      <c r="BI621" s="26">
        <v>1</v>
      </c>
      <c r="BJ621" s="26" t="s">
        <v>217</v>
      </c>
    </row>
    <row r="622" spans="36:62" x14ac:dyDescent="0.25">
      <c r="AJ622" s="26">
        <v>2886</v>
      </c>
      <c r="AK622" s="26">
        <v>2014375</v>
      </c>
      <c r="AL622" s="264">
        <v>44147.34375</v>
      </c>
      <c r="AM622" s="26" t="s">
        <v>481</v>
      </c>
      <c r="AN622" s="26" t="s">
        <v>63</v>
      </c>
      <c r="AO622" s="26" t="s">
        <v>156</v>
      </c>
      <c r="AP622" s="26" t="s">
        <v>159</v>
      </c>
      <c r="AQ622" s="26">
        <v>0</v>
      </c>
      <c r="AR622" s="26">
        <v>90</v>
      </c>
      <c r="AS622" s="26" t="s">
        <v>871</v>
      </c>
      <c r="AT622" s="26" t="s">
        <v>674</v>
      </c>
      <c r="AU622" s="26" t="s">
        <v>63</v>
      </c>
      <c r="AV622" s="26" t="s">
        <v>63</v>
      </c>
      <c r="AW622" s="26" t="s">
        <v>63</v>
      </c>
      <c r="AX622" s="26" t="s">
        <v>63</v>
      </c>
      <c r="AY622" s="26">
        <v>43.976886999999898</v>
      </c>
      <c r="AZ622" s="26">
        <v>-102.196573999999</v>
      </c>
      <c r="BA622" s="26" t="s">
        <v>185</v>
      </c>
      <c r="BB622" s="26" t="s">
        <v>611</v>
      </c>
      <c r="BC622" s="26" t="s">
        <v>759</v>
      </c>
      <c r="BD622" s="26" t="s">
        <v>615</v>
      </c>
      <c r="BE622" s="26"/>
      <c r="BF622" s="26" t="s">
        <v>68</v>
      </c>
      <c r="BG622" s="26" t="s">
        <v>68</v>
      </c>
      <c r="BH622" s="26" t="s">
        <v>146</v>
      </c>
      <c r="BI622" s="26">
        <v>1</v>
      </c>
      <c r="BJ622" s="26" t="s">
        <v>217</v>
      </c>
    </row>
    <row r="623" spans="36:62" x14ac:dyDescent="0.25">
      <c r="AJ623" s="26">
        <v>2889</v>
      </c>
      <c r="AK623" s="26">
        <v>2014436</v>
      </c>
      <c r="AL623" s="264">
        <v>44150.729166666664</v>
      </c>
      <c r="AM623" s="26" t="s">
        <v>481</v>
      </c>
      <c r="AN623" s="26" t="s">
        <v>63</v>
      </c>
      <c r="AO623" s="26"/>
      <c r="AP623" s="26"/>
      <c r="AQ623" s="26">
        <v>-1</v>
      </c>
      <c r="AR623" s="26">
        <v>90</v>
      </c>
      <c r="AS623" s="26" t="s">
        <v>168</v>
      </c>
      <c r="AT623" s="26" t="s">
        <v>74</v>
      </c>
      <c r="AU623" s="26" t="s">
        <v>63</v>
      </c>
      <c r="AV623" s="26" t="s">
        <v>63</v>
      </c>
      <c r="AW623" s="26" t="s">
        <v>63</v>
      </c>
      <c r="AX623" s="26" t="s">
        <v>63</v>
      </c>
      <c r="AY623" s="26">
        <v>44.022291000000003</v>
      </c>
      <c r="AZ623" s="26">
        <v>-102.300042</v>
      </c>
      <c r="BA623" s="26" t="s">
        <v>185</v>
      </c>
      <c r="BB623" s="26" t="s">
        <v>609</v>
      </c>
      <c r="BC623" s="26" t="s">
        <v>167</v>
      </c>
      <c r="BD623" s="26" t="s">
        <v>154</v>
      </c>
      <c r="BE623" s="26"/>
      <c r="BF623" s="26" t="s">
        <v>99</v>
      </c>
      <c r="BG623" s="26" t="s">
        <v>167</v>
      </c>
      <c r="BH623" s="26" t="s">
        <v>99</v>
      </c>
      <c r="BI623" s="26">
        <v>1</v>
      </c>
      <c r="BJ623" s="26" t="s">
        <v>217</v>
      </c>
    </row>
    <row r="624" spans="36:62" x14ac:dyDescent="0.25">
      <c r="AJ624" s="26">
        <v>2890</v>
      </c>
      <c r="AK624" s="26">
        <v>2014437</v>
      </c>
      <c r="AL624" s="264">
        <v>44133.334722222222</v>
      </c>
      <c r="AM624" s="26" t="s">
        <v>481</v>
      </c>
      <c r="AN624" s="26" t="s">
        <v>63</v>
      </c>
      <c r="AO624" s="26"/>
      <c r="AP624" s="26"/>
      <c r="AQ624" s="26">
        <v>-1</v>
      </c>
      <c r="AR624" s="26">
        <v>90</v>
      </c>
      <c r="AS624" s="26" t="s">
        <v>168</v>
      </c>
      <c r="AT624" s="26" t="s">
        <v>71</v>
      </c>
      <c r="AU624" s="26" t="s">
        <v>63</v>
      </c>
      <c r="AV624" s="26" t="s">
        <v>63</v>
      </c>
      <c r="AW624" s="26" t="s">
        <v>63</v>
      </c>
      <c r="AX624" s="26" t="s">
        <v>63</v>
      </c>
      <c r="AY624" s="26">
        <v>44.118343000000003</v>
      </c>
      <c r="AZ624" s="26">
        <v>-102.956451</v>
      </c>
      <c r="BA624" s="26" t="s">
        <v>158</v>
      </c>
      <c r="BB624" s="26" t="s">
        <v>609</v>
      </c>
      <c r="BC624" s="26" t="s">
        <v>167</v>
      </c>
      <c r="BD624" s="26" t="s">
        <v>154</v>
      </c>
      <c r="BE624" s="26"/>
      <c r="BF624" s="26" t="s">
        <v>99</v>
      </c>
      <c r="BG624" s="26" t="s">
        <v>167</v>
      </c>
      <c r="BH624" s="26" t="s">
        <v>99</v>
      </c>
      <c r="BI624" s="26">
        <v>1</v>
      </c>
      <c r="BJ624" s="26" t="s">
        <v>217</v>
      </c>
    </row>
    <row r="625" spans="36:62" x14ac:dyDescent="0.25">
      <c r="AJ625" s="26">
        <v>2894</v>
      </c>
      <c r="AK625" s="26">
        <v>2015005</v>
      </c>
      <c r="AL625" s="264">
        <v>44155.722222222219</v>
      </c>
      <c r="AM625" s="26" t="s">
        <v>147</v>
      </c>
      <c r="AN625" s="26" t="s">
        <v>63</v>
      </c>
      <c r="AO625" s="26"/>
      <c r="AP625" s="26"/>
      <c r="AQ625" s="26">
        <v>-1</v>
      </c>
      <c r="AR625" s="26">
        <v>90</v>
      </c>
      <c r="AS625" s="26" t="s">
        <v>168</v>
      </c>
      <c r="AT625" s="26" t="s">
        <v>71</v>
      </c>
      <c r="AU625" s="26" t="s">
        <v>63</v>
      </c>
      <c r="AV625" s="26" t="s">
        <v>63</v>
      </c>
      <c r="AW625" s="26" t="s">
        <v>63</v>
      </c>
      <c r="AX625" s="26" t="s">
        <v>63</v>
      </c>
      <c r="AY625" s="26">
        <v>43.887999999999899</v>
      </c>
      <c r="AZ625" s="26">
        <v>-102.00524</v>
      </c>
      <c r="BA625" s="26" t="s">
        <v>158</v>
      </c>
      <c r="BB625" s="26" t="s">
        <v>611</v>
      </c>
      <c r="BC625" s="26" t="s">
        <v>167</v>
      </c>
      <c r="BD625" s="26" t="s">
        <v>154</v>
      </c>
      <c r="BE625" s="26"/>
      <c r="BF625" s="26" t="s">
        <v>99</v>
      </c>
      <c r="BG625" s="26" t="s">
        <v>167</v>
      </c>
      <c r="BH625" s="26" t="s">
        <v>99</v>
      </c>
      <c r="BI625" s="26">
        <v>1</v>
      </c>
      <c r="BJ625" s="26" t="s">
        <v>217</v>
      </c>
    </row>
    <row r="626" spans="36:62" x14ac:dyDescent="0.25">
      <c r="AJ626" s="26">
        <v>2895</v>
      </c>
      <c r="AK626" s="26">
        <v>2015015</v>
      </c>
      <c r="AL626" s="264">
        <v>44147.352083333331</v>
      </c>
      <c r="AM626" s="26" t="s">
        <v>481</v>
      </c>
      <c r="AN626" s="26" t="s">
        <v>63</v>
      </c>
      <c r="AO626" s="26" t="s">
        <v>156</v>
      </c>
      <c r="AP626" s="26" t="s">
        <v>159</v>
      </c>
      <c r="AQ626" s="26">
        <v>0</v>
      </c>
      <c r="AR626" s="26">
        <v>90</v>
      </c>
      <c r="AS626" s="26" t="s">
        <v>689</v>
      </c>
      <c r="AT626" s="26" t="s">
        <v>71</v>
      </c>
      <c r="AU626" s="26" t="s">
        <v>63</v>
      </c>
      <c r="AV626" s="26" t="s">
        <v>63</v>
      </c>
      <c r="AW626" s="26" t="s">
        <v>63</v>
      </c>
      <c r="AX626" s="26" t="s">
        <v>63</v>
      </c>
      <c r="AY626" s="26">
        <v>44.103976000000003</v>
      </c>
      <c r="AZ626" s="26">
        <v>-102.872844999999</v>
      </c>
      <c r="BA626" s="26" t="s">
        <v>517</v>
      </c>
      <c r="BB626" s="26" t="s">
        <v>811</v>
      </c>
      <c r="BC626" s="26" t="s">
        <v>680</v>
      </c>
      <c r="BD626" s="26" t="s">
        <v>68</v>
      </c>
      <c r="BE626" s="26" t="s">
        <v>644</v>
      </c>
      <c r="BF626" s="26" t="s">
        <v>68</v>
      </c>
      <c r="BG626" s="26" t="s">
        <v>68</v>
      </c>
      <c r="BH626" s="26" t="s">
        <v>941</v>
      </c>
      <c r="BI626" s="26">
        <v>1</v>
      </c>
      <c r="BJ626" s="26" t="s">
        <v>217</v>
      </c>
    </row>
    <row r="627" spans="36:62" x14ac:dyDescent="0.25">
      <c r="AJ627" s="26">
        <v>2897</v>
      </c>
      <c r="AK627" s="26">
        <v>2015018</v>
      </c>
      <c r="AL627" s="264">
        <v>44150.734027777777</v>
      </c>
      <c r="AM627" s="26" t="s">
        <v>481</v>
      </c>
      <c r="AN627" s="26" t="s">
        <v>63</v>
      </c>
      <c r="AO627" s="26"/>
      <c r="AP627" s="26"/>
      <c r="AQ627" s="26">
        <v>-1</v>
      </c>
      <c r="AR627" s="26">
        <v>90</v>
      </c>
      <c r="AS627" s="26" t="s">
        <v>168</v>
      </c>
      <c r="AT627" s="26" t="s">
        <v>71</v>
      </c>
      <c r="AU627" s="26" t="s">
        <v>63</v>
      </c>
      <c r="AV627" s="26" t="s">
        <v>63</v>
      </c>
      <c r="AW627" s="26" t="s">
        <v>63</v>
      </c>
      <c r="AX627" s="26" t="s">
        <v>63</v>
      </c>
      <c r="AY627" s="26">
        <v>44.073191000000001</v>
      </c>
      <c r="AZ627" s="26">
        <v>-102.46927700000001</v>
      </c>
      <c r="BA627" s="26" t="s">
        <v>166</v>
      </c>
      <c r="BB627" s="26" t="s">
        <v>611</v>
      </c>
      <c r="BC627" s="26" t="s">
        <v>167</v>
      </c>
      <c r="BD627" s="26" t="s">
        <v>154</v>
      </c>
      <c r="BE627" s="26"/>
      <c r="BF627" s="26" t="s">
        <v>99</v>
      </c>
      <c r="BG627" s="26" t="s">
        <v>167</v>
      </c>
      <c r="BH627" s="26" t="s">
        <v>99</v>
      </c>
      <c r="BI627" s="26">
        <v>1</v>
      </c>
      <c r="BJ627" s="26" t="s">
        <v>217</v>
      </c>
    </row>
    <row r="628" spans="36:62" x14ac:dyDescent="0.25">
      <c r="AJ628" s="26">
        <v>2898</v>
      </c>
      <c r="AK628" s="26">
        <v>2014589</v>
      </c>
      <c r="AL628" s="264">
        <v>44152.087500000001</v>
      </c>
      <c r="AM628" s="26" t="s">
        <v>481</v>
      </c>
      <c r="AN628" s="26" t="s">
        <v>63</v>
      </c>
      <c r="AO628" s="26" t="s">
        <v>156</v>
      </c>
      <c r="AP628" s="26" t="s">
        <v>159</v>
      </c>
      <c r="AQ628" s="26">
        <v>0</v>
      </c>
      <c r="AR628" s="26">
        <v>90</v>
      </c>
      <c r="AS628" s="26" t="s">
        <v>201</v>
      </c>
      <c r="AT628" s="26" t="s">
        <v>71</v>
      </c>
      <c r="AU628" s="26" t="s">
        <v>63</v>
      </c>
      <c r="AV628" s="26" t="s">
        <v>63</v>
      </c>
      <c r="AW628" s="26" t="s">
        <v>69</v>
      </c>
      <c r="AX628" s="26" t="s">
        <v>63</v>
      </c>
      <c r="AY628" s="26">
        <v>43.98657</v>
      </c>
      <c r="AZ628" s="26">
        <v>-102.210773</v>
      </c>
      <c r="BA628" s="26" t="s">
        <v>185</v>
      </c>
      <c r="BB628" s="26" t="s">
        <v>611</v>
      </c>
      <c r="BC628" s="26" t="s">
        <v>942</v>
      </c>
      <c r="BD628" s="26" t="s">
        <v>68</v>
      </c>
      <c r="BE628" s="26"/>
      <c r="BF628" s="26" t="s">
        <v>68</v>
      </c>
      <c r="BG628" s="26" t="s">
        <v>68</v>
      </c>
      <c r="BH628" s="26" t="s">
        <v>146</v>
      </c>
      <c r="BI628" s="26">
        <v>1</v>
      </c>
      <c r="BJ628" s="26" t="s">
        <v>21</v>
      </c>
    </row>
    <row r="629" spans="36:62" x14ac:dyDescent="0.25">
      <c r="AJ629" s="26">
        <v>2899</v>
      </c>
      <c r="AK629" s="26">
        <v>2014658</v>
      </c>
      <c r="AL629" s="264">
        <v>44152.576388888891</v>
      </c>
      <c r="AM629" s="26" t="s">
        <v>481</v>
      </c>
      <c r="AN629" s="26" t="s">
        <v>63</v>
      </c>
      <c r="AO629" s="26" t="s">
        <v>156</v>
      </c>
      <c r="AP629" s="26" t="s">
        <v>159</v>
      </c>
      <c r="AQ629" s="26">
        <v>0</v>
      </c>
      <c r="AR629" s="26">
        <v>90</v>
      </c>
      <c r="AS629" s="26" t="s">
        <v>707</v>
      </c>
      <c r="AT629" s="26" t="s">
        <v>71</v>
      </c>
      <c r="AU629" s="26" t="s">
        <v>63</v>
      </c>
      <c r="AV629" s="26" t="s">
        <v>63</v>
      </c>
      <c r="AW629" s="26" t="s">
        <v>63</v>
      </c>
      <c r="AX629" s="26" t="s">
        <v>63</v>
      </c>
      <c r="AY629" s="26">
        <v>44.103406999999898</v>
      </c>
      <c r="AZ629" s="26">
        <v>-102.743728</v>
      </c>
      <c r="BA629" s="26" t="s">
        <v>185</v>
      </c>
      <c r="BB629" s="26" t="s">
        <v>611</v>
      </c>
      <c r="BC629" s="26" t="s">
        <v>68</v>
      </c>
      <c r="BD629" s="26" t="s">
        <v>203</v>
      </c>
      <c r="BE629" s="26"/>
      <c r="BF629" s="26" t="s">
        <v>68</v>
      </c>
      <c r="BG629" s="26" t="s">
        <v>68</v>
      </c>
      <c r="BH629" s="26" t="s">
        <v>160</v>
      </c>
      <c r="BI629" s="26">
        <v>1</v>
      </c>
      <c r="BJ629" s="26" t="s">
        <v>217</v>
      </c>
    </row>
    <row r="630" spans="36:62" x14ac:dyDescent="0.25">
      <c r="AJ630" s="26">
        <v>2900</v>
      </c>
      <c r="AK630" s="26">
        <v>2014664</v>
      </c>
      <c r="AL630" s="264">
        <v>44151.928472222222</v>
      </c>
      <c r="AM630" s="26" t="s">
        <v>147</v>
      </c>
      <c r="AN630" s="26" t="s">
        <v>63</v>
      </c>
      <c r="AO630" s="26"/>
      <c r="AP630" s="26"/>
      <c r="AQ630" s="26">
        <v>-1</v>
      </c>
      <c r="AR630" s="26">
        <v>90</v>
      </c>
      <c r="AS630" s="26" t="s">
        <v>168</v>
      </c>
      <c r="AT630" s="26" t="s">
        <v>71</v>
      </c>
      <c r="AU630" s="26" t="s">
        <v>63</v>
      </c>
      <c r="AV630" s="26" t="s">
        <v>63</v>
      </c>
      <c r="AW630" s="26" t="s">
        <v>63</v>
      </c>
      <c r="AX630" s="26" t="s">
        <v>63</v>
      </c>
      <c r="AY630" s="26">
        <v>43.8388279999999</v>
      </c>
      <c r="AZ630" s="26">
        <v>-101.531154999999</v>
      </c>
      <c r="BA630" s="26" t="s">
        <v>491</v>
      </c>
      <c r="BB630" s="26" t="s">
        <v>609</v>
      </c>
      <c r="BC630" s="26" t="s">
        <v>167</v>
      </c>
      <c r="BD630" s="26" t="s">
        <v>154</v>
      </c>
      <c r="BE630" s="26"/>
      <c r="BF630" s="26" t="s">
        <v>99</v>
      </c>
      <c r="BG630" s="26" t="s">
        <v>167</v>
      </c>
      <c r="BH630" s="26" t="s">
        <v>99</v>
      </c>
      <c r="BI630" s="26">
        <v>1</v>
      </c>
      <c r="BJ630" s="26" t="s">
        <v>217</v>
      </c>
    </row>
    <row r="631" spans="36:62" x14ac:dyDescent="0.25">
      <c r="AJ631" s="26">
        <v>2902</v>
      </c>
      <c r="AK631" s="26">
        <v>2014919</v>
      </c>
      <c r="AL631" s="264">
        <v>44154.790277777778</v>
      </c>
      <c r="AM631" s="26" t="s">
        <v>481</v>
      </c>
      <c r="AN631" s="26" t="s">
        <v>63</v>
      </c>
      <c r="AO631" s="26"/>
      <c r="AP631" s="26"/>
      <c r="AQ631" s="26">
        <v>-1</v>
      </c>
      <c r="AR631" s="26">
        <v>90</v>
      </c>
      <c r="AS631" s="26" t="s">
        <v>168</v>
      </c>
      <c r="AT631" s="26" t="s">
        <v>71</v>
      </c>
      <c r="AU631" s="26" t="s">
        <v>63</v>
      </c>
      <c r="AV631" s="26" t="s">
        <v>63</v>
      </c>
      <c r="AW631" s="26" t="s">
        <v>63</v>
      </c>
      <c r="AX631" s="26" t="s">
        <v>63</v>
      </c>
      <c r="AY631" s="26">
        <v>44.066696</v>
      </c>
      <c r="AZ631" s="26">
        <v>-102.456653</v>
      </c>
      <c r="BA631" s="26" t="s">
        <v>158</v>
      </c>
      <c r="BB631" s="26" t="s">
        <v>611</v>
      </c>
      <c r="BC631" s="26" t="s">
        <v>167</v>
      </c>
      <c r="BD631" s="26" t="s">
        <v>154</v>
      </c>
      <c r="BE631" s="26"/>
      <c r="BF631" s="26" t="s">
        <v>99</v>
      </c>
      <c r="BG631" s="26" t="s">
        <v>167</v>
      </c>
      <c r="BH631" s="26" t="s">
        <v>99</v>
      </c>
      <c r="BI631" s="26">
        <v>1</v>
      </c>
      <c r="BJ631" s="26" t="s">
        <v>217</v>
      </c>
    </row>
    <row r="632" spans="36:62" x14ac:dyDescent="0.25">
      <c r="AJ632" s="26">
        <v>2903</v>
      </c>
      <c r="AK632" s="26">
        <v>2014921</v>
      </c>
      <c r="AL632" s="264">
        <v>44153.284722222219</v>
      </c>
      <c r="AM632" s="26" t="s">
        <v>481</v>
      </c>
      <c r="AN632" s="26" t="s">
        <v>63</v>
      </c>
      <c r="AO632" s="26" t="s">
        <v>156</v>
      </c>
      <c r="AP632" s="26" t="s">
        <v>159</v>
      </c>
      <c r="AQ632" s="26">
        <v>0</v>
      </c>
      <c r="AR632" s="26">
        <v>90</v>
      </c>
      <c r="AS632" s="26" t="s">
        <v>635</v>
      </c>
      <c r="AT632" s="26" t="s">
        <v>71</v>
      </c>
      <c r="AU632" s="26" t="s">
        <v>63</v>
      </c>
      <c r="AV632" s="26" t="s">
        <v>63</v>
      </c>
      <c r="AW632" s="26" t="s">
        <v>63</v>
      </c>
      <c r="AX632" s="26" t="s">
        <v>63</v>
      </c>
      <c r="AY632" s="26">
        <v>43.986508999999899</v>
      </c>
      <c r="AZ632" s="26">
        <v>-102.244174</v>
      </c>
      <c r="BA632" s="26" t="s">
        <v>185</v>
      </c>
      <c r="BB632" s="26" t="s">
        <v>611</v>
      </c>
      <c r="BC632" s="26" t="s">
        <v>162</v>
      </c>
      <c r="BD632" s="26" t="s">
        <v>68</v>
      </c>
      <c r="BE632" s="26"/>
      <c r="BF632" s="26" t="s">
        <v>68</v>
      </c>
      <c r="BG632" s="26" t="s">
        <v>625</v>
      </c>
      <c r="BH632" s="26" t="s">
        <v>146</v>
      </c>
      <c r="BI632" s="26">
        <v>1</v>
      </c>
      <c r="BJ632" s="26" t="s">
        <v>217</v>
      </c>
    </row>
    <row r="633" spans="36:62" x14ac:dyDescent="0.25">
      <c r="AJ633" s="26">
        <v>2904</v>
      </c>
      <c r="AK633" s="26">
        <v>2014923</v>
      </c>
      <c r="AL633" s="264">
        <v>44154.086805555555</v>
      </c>
      <c r="AM633" s="26" t="s">
        <v>481</v>
      </c>
      <c r="AN633" s="26" t="s">
        <v>63</v>
      </c>
      <c r="AO633" s="26"/>
      <c r="AP633" s="26"/>
      <c r="AQ633" s="26">
        <v>-1</v>
      </c>
      <c r="AR633" s="26">
        <v>90</v>
      </c>
      <c r="AS633" s="26" t="s">
        <v>168</v>
      </c>
      <c r="AT633" s="26" t="s">
        <v>71</v>
      </c>
      <c r="AU633" s="26" t="s">
        <v>63</v>
      </c>
      <c r="AV633" s="26" t="s">
        <v>63</v>
      </c>
      <c r="AW633" s="26" t="s">
        <v>63</v>
      </c>
      <c r="AX633" s="26" t="s">
        <v>63</v>
      </c>
      <c r="AY633" s="26">
        <v>44.030397999999899</v>
      </c>
      <c r="AZ633" s="26">
        <v>-102.337439</v>
      </c>
      <c r="BA633" s="26" t="s">
        <v>185</v>
      </c>
      <c r="BB633" s="26" t="s">
        <v>611</v>
      </c>
      <c r="BC633" s="26" t="s">
        <v>167</v>
      </c>
      <c r="BD633" s="26" t="s">
        <v>154</v>
      </c>
      <c r="BE633" s="26"/>
      <c r="BF633" s="26" t="s">
        <v>99</v>
      </c>
      <c r="BG633" s="26" t="s">
        <v>167</v>
      </c>
      <c r="BH633" s="26" t="s">
        <v>99</v>
      </c>
      <c r="BI633" s="26">
        <v>1</v>
      </c>
      <c r="BJ633" s="26" t="s">
        <v>217</v>
      </c>
    </row>
    <row r="634" spans="36:62" x14ac:dyDescent="0.25">
      <c r="AJ634" s="26">
        <v>2905</v>
      </c>
      <c r="AK634" s="26">
        <v>2015551</v>
      </c>
      <c r="AL634" s="264">
        <v>44161.283333333333</v>
      </c>
      <c r="AM634" s="26" t="s">
        <v>481</v>
      </c>
      <c r="AN634" s="26" t="s">
        <v>63</v>
      </c>
      <c r="AO634" s="26"/>
      <c r="AP634" s="26"/>
      <c r="AQ634" s="26">
        <v>-1</v>
      </c>
      <c r="AR634" s="26">
        <v>90</v>
      </c>
      <c r="AS634" s="26" t="s">
        <v>168</v>
      </c>
      <c r="AT634" s="26" t="s">
        <v>71</v>
      </c>
      <c r="AU634" s="26" t="s">
        <v>63</v>
      </c>
      <c r="AV634" s="26" t="s">
        <v>63</v>
      </c>
      <c r="AW634" s="26" t="s">
        <v>63</v>
      </c>
      <c r="AX634" s="26" t="s">
        <v>63</v>
      </c>
      <c r="AY634" s="26">
        <v>44.06888</v>
      </c>
      <c r="AZ634" s="26">
        <v>-102.462772</v>
      </c>
      <c r="BA634" s="26" t="s">
        <v>166</v>
      </c>
      <c r="BB634" s="26" t="s">
        <v>611</v>
      </c>
      <c r="BC634" s="26" t="s">
        <v>167</v>
      </c>
      <c r="BD634" s="26" t="s">
        <v>154</v>
      </c>
      <c r="BE634" s="26"/>
      <c r="BF634" s="26" t="s">
        <v>99</v>
      </c>
      <c r="BG634" s="26" t="s">
        <v>167</v>
      </c>
      <c r="BH634" s="26" t="s">
        <v>99</v>
      </c>
      <c r="BI634" s="26">
        <v>1</v>
      </c>
      <c r="BJ634" s="26" t="s">
        <v>217</v>
      </c>
    </row>
    <row r="635" spans="36:62" x14ac:dyDescent="0.25">
      <c r="AJ635" s="26">
        <v>2906</v>
      </c>
      <c r="AK635" s="26">
        <v>2015556</v>
      </c>
      <c r="AL635" s="264">
        <v>44165.791666666664</v>
      </c>
      <c r="AM635" s="26" t="s">
        <v>481</v>
      </c>
      <c r="AN635" s="26" t="s">
        <v>63</v>
      </c>
      <c r="AO635" s="26"/>
      <c r="AP635" s="26"/>
      <c r="AQ635" s="26">
        <v>-1</v>
      </c>
      <c r="AR635" s="26">
        <v>90</v>
      </c>
      <c r="AS635" s="26" t="s">
        <v>168</v>
      </c>
      <c r="AT635" s="26" t="s">
        <v>71</v>
      </c>
      <c r="AU635" s="26" t="s">
        <v>63</v>
      </c>
      <c r="AV635" s="26" t="s">
        <v>63</v>
      </c>
      <c r="AW635" s="26" t="s">
        <v>63</v>
      </c>
      <c r="AX635" s="26" t="s">
        <v>63</v>
      </c>
      <c r="AY635" s="26">
        <v>44.103594999999899</v>
      </c>
      <c r="AZ635" s="26">
        <v>-102.674406</v>
      </c>
      <c r="BA635" s="26" t="s">
        <v>208</v>
      </c>
      <c r="BB635" s="26" t="s">
        <v>609</v>
      </c>
      <c r="BC635" s="26" t="s">
        <v>167</v>
      </c>
      <c r="BD635" s="26" t="s">
        <v>154</v>
      </c>
      <c r="BE635" s="26"/>
      <c r="BF635" s="26" t="s">
        <v>99</v>
      </c>
      <c r="BG635" s="26" t="s">
        <v>167</v>
      </c>
      <c r="BH635" s="26" t="s">
        <v>99</v>
      </c>
      <c r="BI635" s="26">
        <v>1</v>
      </c>
      <c r="BJ635" s="26" t="s">
        <v>217</v>
      </c>
    </row>
    <row r="636" spans="36:62" x14ac:dyDescent="0.25">
      <c r="AJ636" s="26">
        <v>2907</v>
      </c>
      <c r="AK636" s="26">
        <v>2015581</v>
      </c>
      <c r="AL636" s="264">
        <v>44160.881944444445</v>
      </c>
      <c r="AM636" s="26" t="s">
        <v>481</v>
      </c>
      <c r="AN636" s="26" t="s">
        <v>63</v>
      </c>
      <c r="AO636" s="26"/>
      <c r="AP636" s="26"/>
      <c r="AQ636" s="26">
        <v>-1</v>
      </c>
      <c r="AR636" s="26">
        <v>90</v>
      </c>
      <c r="AS636" s="26" t="s">
        <v>168</v>
      </c>
      <c r="AT636" s="26" t="s">
        <v>71</v>
      </c>
      <c r="AU636" s="26" t="s">
        <v>63</v>
      </c>
      <c r="AV636" s="26" t="s">
        <v>63</v>
      </c>
      <c r="AW636" s="26" t="s">
        <v>63</v>
      </c>
      <c r="AX636" s="26" t="s">
        <v>63</v>
      </c>
      <c r="AY636" s="26">
        <v>44.104205999999898</v>
      </c>
      <c r="AZ636" s="26">
        <v>-102.871489999999</v>
      </c>
      <c r="BA636" s="26" t="s">
        <v>166</v>
      </c>
      <c r="BB636" s="26" t="s">
        <v>609</v>
      </c>
      <c r="BC636" s="26" t="s">
        <v>167</v>
      </c>
      <c r="BD636" s="26" t="s">
        <v>154</v>
      </c>
      <c r="BE636" s="26"/>
      <c r="BF636" s="26" t="s">
        <v>99</v>
      </c>
      <c r="BG636" s="26" t="s">
        <v>167</v>
      </c>
      <c r="BH636" s="26" t="s">
        <v>99</v>
      </c>
      <c r="BI636" s="26">
        <v>1</v>
      </c>
      <c r="BJ636" s="26" t="s">
        <v>217</v>
      </c>
    </row>
    <row r="637" spans="36:62" x14ac:dyDescent="0.25">
      <c r="AJ637" s="26">
        <v>2909</v>
      </c>
      <c r="AK637" s="26">
        <v>2015590</v>
      </c>
      <c r="AL637" s="264">
        <v>44164.720138888886</v>
      </c>
      <c r="AM637" s="26" t="s">
        <v>481</v>
      </c>
      <c r="AN637" s="26" t="s">
        <v>63</v>
      </c>
      <c r="AO637" s="26" t="s">
        <v>156</v>
      </c>
      <c r="AP637" s="26" t="s">
        <v>159</v>
      </c>
      <c r="AQ637" s="26">
        <v>0</v>
      </c>
      <c r="AR637" s="26">
        <v>90</v>
      </c>
      <c r="AS637" s="26" t="s">
        <v>943</v>
      </c>
      <c r="AT637" s="26" t="s">
        <v>71</v>
      </c>
      <c r="AU637" s="26" t="s">
        <v>63</v>
      </c>
      <c r="AV637" s="26" t="s">
        <v>63</v>
      </c>
      <c r="AW637" s="26" t="s">
        <v>63</v>
      </c>
      <c r="AX637" s="26" t="s">
        <v>63</v>
      </c>
      <c r="AY637" s="26">
        <v>44.110585999999898</v>
      </c>
      <c r="AZ637" s="26">
        <v>-102.912779999999</v>
      </c>
      <c r="BA637" s="26" t="s">
        <v>185</v>
      </c>
      <c r="BB637" s="26" t="s">
        <v>611</v>
      </c>
      <c r="BC637" s="26" t="s">
        <v>667</v>
      </c>
      <c r="BD637" s="26" t="s">
        <v>154</v>
      </c>
      <c r="BE637" s="26"/>
      <c r="BF637" s="26" t="s">
        <v>68</v>
      </c>
      <c r="BG637" s="26" t="s">
        <v>68</v>
      </c>
      <c r="BH637" s="26" t="s">
        <v>160</v>
      </c>
      <c r="BI637" s="26">
        <v>1</v>
      </c>
      <c r="BJ637" s="26" t="s">
        <v>20</v>
      </c>
    </row>
    <row r="638" spans="36:62" x14ac:dyDescent="0.25">
      <c r="AJ638" s="26">
        <v>2910</v>
      </c>
      <c r="AK638" s="26">
        <v>2015345</v>
      </c>
      <c r="AL638" s="264">
        <v>44163.70208333333</v>
      </c>
      <c r="AM638" s="26" t="s">
        <v>481</v>
      </c>
      <c r="AN638" s="26" t="s">
        <v>63</v>
      </c>
      <c r="AO638" s="26"/>
      <c r="AP638" s="26"/>
      <c r="AQ638" s="26">
        <v>-1</v>
      </c>
      <c r="AR638" s="26">
        <v>90</v>
      </c>
      <c r="AS638" s="26" t="s">
        <v>168</v>
      </c>
      <c r="AT638" s="26" t="s">
        <v>71</v>
      </c>
      <c r="AU638" s="26" t="s">
        <v>63</v>
      </c>
      <c r="AV638" s="26" t="s">
        <v>63</v>
      </c>
      <c r="AW638" s="26" t="s">
        <v>63</v>
      </c>
      <c r="AX638" s="26" t="s">
        <v>63</v>
      </c>
      <c r="AY638" s="26">
        <v>44.1034229999999</v>
      </c>
      <c r="AZ638" s="26">
        <v>-102.794625999999</v>
      </c>
      <c r="BA638" s="26" t="s">
        <v>158</v>
      </c>
      <c r="BB638" s="26" t="s">
        <v>611</v>
      </c>
      <c r="BC638" s="26" t="s">
        <v>167</v>
      </c>
      <c r="BD638" s="26" t="s">
        <v>154</v>
      </c>
      <c r="BE638" s="26"/>
      <c r="BF638" s="26" t="s">
        <v>99</v>
      </c>
      <c r="BG638" s="26" t="s">
        <v>167</v>
      </c>
      <c r="BH638" s="26" t="s">
        <v>99</v>
      </c>
      <c r="BI638" s="26">
        <v>1</v>
      </c>
      <c r="BJ638" s="26" t="s">
        <v>217</v>
      </c>
    </row>
    <row r="639" spans="36:62" x14ac:dyDescent="0.25">
      <c r="AJ639" s="26">
        <v>2912</v>
      </c>
      <c r="AK639" s="26">
        <v>2015597</v>
      </c>
      <c r="AL639" s="264">
        <v>44155.786805555559</v>
      </c>
      <c r="AM639" s="26" t="s">
        <v>147</v>
      </c>
      <c r="AN639" s="26" t="s">
        <v>63</v>
      </c>
      <c r="AO639" s="26"/>
      <c r="AP639" s="26"/>
      <c r="AQ639" s="26">
        <v>-1</v>
      </c>
      <c r="AR639" s="26">
        <v>90</v>
      </c>
      <c r="AS639" s="26" t="s">
        <v>168</v>
      </c>
      <c r="AT639" s="26" t="s">
        <v>71</v>
      </c>
      <c r="AU639" s="26" t="s">
        <v>63</v>
      </c>
      <c r="AV639" s="26" t="s">
        <v>63</v>
      </c>
      <c r="AW639" s="26" t="s">
        <v>63</v>
      </c>
      <c r="AX639" s="26" t="s">
        <v>63</v>
      </c>
      <c r="AY639" s="26">
        <v>43.839505000000003</v>
      </c>
      <c r="AZ639" s="26">
        <v>-101.52905800000001</v>
      </c>
      <c r="BA639" s="26" t="s">
        <v>494</v>
      </c>
      <c r="BB639" s="26" t="s">
        <v>611</v>
      </c>
      <c r="BC639" s="26" t="s">
        <v>167</v>
      </c>
      <c r="BD639" s="26" t="s">
        <v>154</v>
      </c>
      <c r="BE639" s="26"/>
      <c r="BF639" s="26" t="s">
        <v>99</v>
      </c>
      <c r="BG639" s="26" t="s">
        <v>167</v>
      </c>
      <c r="BH639" s="26" t="s">
        <v>99</v>
      </c>
      <c r="BI639" s="26">
        <v>1</v>
      </c>
      <c r="BJ639" s="26" t="s">
        <v>217</v>
      </c>
    </row>
    <row r="640" spans="36:62" x14ac:dyDescent="0.25">
      <c r="AJ640" s="26">
        <v>2913</v>
      </c>
      <c r="AK640" s="26">
        <v>2015599</v>
      </c>
      <c r="AL640" s="264">
        <v>44160.833333333336</v>
      </c>
      <c r="AM640" s="26" t="s">
        <v>147</v>
      </c>
      <c r="AN640" s="26" t="s">
        <v>63</v>
      </c>
      <c r="AO640" s="26"/>
      <c r="AP640" s="26"/>
      <c r="AQ640" s="26">
        <v>-1</v>
      </c>
      <c r="AR640" s="26">
        <v>73</v>
      </c>
      <c r="AS640" s="26" t="s">
        <v>168</v>
      </c>
      <c r="AT640" s="26" t="s">
        <v>71</v>
      </c>
      <c r="AU640" s="26" t="s">
        <v>63</v>
      </c>
      <c r="AV640" s="26" t="s">
        <v>63</v>
      </c>
      <c r="AW640" s="26" t="s">
        <v>63</v>
      </c>
      <c r="AX640" s="26" t="s">
        <v>63</v>
      </c>
      <c r="AY640" s="26">
        <v>43.734051000000001</v>
      </c>
      <c r="AZ640" s="26">
        <v>-101.536742</v>
      </c>
      <c r="BA640" s="26" t="s">
        <v>158</v>
      </c>
      <c r="BB640" s="26" t="s">
        <v>157</v>
      </c>
      <c r="BC640" s="26" t="s">
        <v>167</v>
      </c>
      <c r="BD640" s="26" t="s">
        <v>154</v>
      </c>
      <c r="BE640" s="26"/>
      <c r="BF640" s="26" t="s">
        <v>99</v>
      </c>
      <c r="BG640" s="26" t="s">
        <v>167</v>
      </c>
      <c r="BH640" s="26" t="s">
        <v>99</v>
      </c>
      <c r="BI640" s="26">
        <v>1</v>
      </c>
      <c r="BJ640" s="26" t="s">
        <v>217</v>
      </c>
    </row>
    <row r="641" spans="36:62" x14ac:dyDescent="0.25">
      <c r="AJ641" s="26">
        <v>2914</v>
      </c>
      <c r="AK641" s="26">
        <v>2015600</v>
      </c>
      <c r="AL641" s="264">
        <v>44163.255555555559</v>
      </c>
      <c r="AM641" s="26" t="s">
        <v>147</v>
      </c>
      <c r="AN641" s="26" t="s">
        <v>63</v>
      </c>
      <c r="AO641" s="26"/>
      <c r="AP641" s="26"/>
      <c r="AQ641" s="26">
        <v>-1</v>
      </c>
      <c r="AR641" s="26">
        <v>90</v>
      </c>
      <c r="AS641" s="26" t="s">
        <v>168</v>
      </c>
      <c r="AT641" s="26" t="s">
        <v>71</v>
      </c>
      <c r="AU641" s="26" t="s">
        <v>63</v>
      </c>
      <c r="AV641" s="26" t="s">
        <v>63</v>
      </c>
      <c r="AW641" s="26" t="s">
        <v>63</v>
      </c>
      <c r="AX641" s="26" t="s">
        <v>63</v>
      </c>
      <c r="AY641" s="26">
        <v>43.836641</v>
      </c>
      <c r="AZ641" s="26">
        <v>-101.537460999999</v>
      </c>
      <c r="BA641" s="26" t="s">
        <v>158</v>
      </c>
      <c r="BB641" s="26" t="s">
        <v>609</v>
      </c>
      <c r="BC641" s="26" t="s">
        <v>167</v>
      </c>
      <c r="BD641" s="26" t="s">
        <v>154</v>
      </c>
      <c r="BE641" s="26"/>
      <c r="BF641" s="26" t="s">
        <v>99</v>
      </c>
      <c r="BG641" s="26" t="s">
        <v>167</v>
      </c>
      <c r="BH641" s="26" t="s">
        <v>99</v>
      </c>
      <c r="BI641" s="26">
        <v>1</v>
      </c>
      <c r="BJ641" s="26" t="s">
        <v>217</v>
      </c>
    </row>
    <row r="642" spans="36:62" x14ac:dyDescent="0.25">
      <c r="AJ642" s="26">
        <v>2916</v>
      </c>
      <c r="AK642" s="26">
        <v>2015680</v>
      </c>
      <c r="AL642" s="264">
        <v>44167.825694444444</v>
      </c>
      <c r="AM642" s="26" t="s">
        <v>481</v>
      </c>
      <c r="AN642" s="26" t="s">
        <v>63</v>
      </c>
      <c r="AO642" s="26"/>
      <c r="AP642" s="26"/>
      <c r="AQ642" s="26">
        <v>-1</v>
      </c>
      <c r="AR642" s="26">
        <v>90</v>
      </c>
      <c r="AS642" s="26" t="s">
        <v>168</v>
      </c>
      <c r="AT642" s="26" t="s">
        <v>71</v>
      </c>
      <c r="AU642" s="26" t="s">
        <v>63</v>
      </c>
      <c r="AV642" s="26" t="s">
        <v>63</v>
      </c>
      <c r="AW642" s="26" t="s">
        <v>63</v>
      </c>
      <c r="AX642" s="26" t="s">
        <v>63</v>
      </c>
      <c r="AY642" s="26">
        <v>44.1034229999999</v>
      </c>
      <c r="AZ642" s="26">
        <v>-102.794854999999</v>
      </c>
      <c r="BA642" s="26" t="s">
        <v>166</v>
      </c>
      <c r="BB642" s="26" t="s">
        <v>611</v>
      </c>
      <c r="BC642" s="26" t="s">
        <v>167</v>
      </c>
      <c r="BD642" s="26" t="s">
        <v>154</v>
      </c>
      <c r="BE642" s="26"/>
      <c r="BF642" s="26" t="s">
        <v>99</v>
      </c>
      <c r="BG642" s="26" t="s">
        <v>167</v>
      </c>
      <c r="BH642" s="26" t="s">
        <v>99</v>
      </c>
      <c r="BI642" s="26">
        <v>1</v>
      </c>
      <c r="BJ642" s="26" t="s">
        <v>217</v>
      </c>
    </row>
    <row r="643" spans="36:62" x14ac:dyDescent="0.25">
      <c r="AJ643" s="26">
        <v>2917</v>
      </c>
      <c r="AK643" s="26">
        <v>2016070</v>
      </c>
      <c r="AL643" s="264">
        <v>44170.729166666664</v>
      </c>
      <c r="AM643" s="26" t="s">
        <v>481</v>
      </c>
      <c r="AN643" s="26" t="s">
        <v>63</v>
      </c>
      <c r="AO643" s="26"/>
      <c r="AP643" s="26"/>
      <c r="AQ643" s="26">
        <v>-1</v>
      </c>
      <c r="AR643" s="26">
        <v>90</v>
      </c>
      <c r="AS643" s="26" t="s">
        <v>168</v>
      </c>
      <c r="AT643" s="26" t="s">
        <v>71</v>
      </c>
      <c r="AU643" s="26" t="s">
        <v>63</v>
      </c>
      <c r="AV643" s="26" t="s">
        <v>63</v>
      </c>
      <c r="AW643" s="26" t="s">
        <v>63</v>
      </c>
      <c r="AX643" s="26" t="s">
        <v>63</v>
      </c>
      <c r="AY643" s="26">
        <v>44.103603</v>
      </c>
      <c r="AZ643" s="26">
        <v>-102.693314999999</v>
      </c>
      <c r="BA643" s="26" t="s">
        <v>166</v>
      </c>
      <c r="BB643" s="26" t="s">
        <v>609</v>
      </c>
      <c r="BC643" s="26" t="s">
        <v>167</v>
      </c>
      <c r="BD643" s="26" t="s">
        <v>154</v>
      </c>
      <c r="BE643" s="26"/>
      <c r="BF643" s="26" t="s">
        <v>99</v>
      </c>
      <c r="BG643" s="26" t="s">
        <v>167</v>
      </c>
      <c r="BH643" s="26" t="s">
        <v>99</v>
      </c>
      <c r="BI643" s="26">
        <v>1</v>
      </c>
      <c r="BJ643" s="26" t="s">
        <v>217</v>
      </c>
    </row>
    <row r="644" spans="36:62" x14ac:dyDescent="0.25">
      <c r="AJ644" s="26">
        <v>2919</v>
      </c>
      <c r="AK644" s="26">
        <v>2016276</v>
      </c>
      <c r="AL644" s="264">
        <v>44134.790972222225</v>
      </c>
      <c r="AM644" s="26" t="s">
        <v>481</v>
      </c>
      <c r="AN644" s="26" t="s">
        <v>63</v>
      </c>
      <c r="AO644" s="26" t="s">
        <v>156</v>
      </c>
      <c r="AP644" s="26" t="s">
        <v>944</v>
      </c>
      <c r="AQ644" s="26">
        <v>0</v>
      </c>
      <c r="AR644" s="26">
        <v>90</v>
      </c>
      <c r="AS644" s="26" t="s">
        <v>628</v>
      </c>
      <c r="AT644" s="26" t="s">
        <v>679</v>
      </c>
      <c r="AU644" s="26" t="s">
        <v>63</v>
      </c>
      <c r="AV644" s="26" t="s">
        <v>63</v>
      </c>
      <c r="AW644" s="26" t="s">
        <v>63</v>
      </c>
      <c r="AX644" s="26" t="s">
        <v>63</v>
      </c>
      <c r="AY644" s="26">
        <v>44.100662</v>
      </c>
      <c r="AZ644" s="26">
        <v>-103.151201</v>
      </c>
      <c r="BA644" s="26" t="s">
        <v>166</v>
      </c>
      <c r="BB644" s="26" t="s">
        <v>157</v>
      </c>
      <c r="BC644" s="26" t="s">
        <v>732</v>
      </c>
      <c r="BD644" s="26" t="s">
        <v>68</v>
      </c>
      <c r="BE644" s="26"/>
      <c r="BF644" s="26" t="s">
        <v>68</v>
      </c>
      <c r="BG644" s="26" t="s">
        <v>68</v>
      </c>
      <c r="BH644" s="26" t="s">
        <v>175</v>
      </c>
      <c r="BI644" s="26">
        <v>1</v>
      </c>
      <c r="BJ644" s="26" t="s">
        <v>21</v>
      </c>
    </row>
    <row r="645" spans="36:62" x14ac:dyDescent="0.25">
      <c r="AJ645" s="26">
        <v>2921</v>
      </c>
      <c r="AK645" s="26">
        <v>2016434</v>
      </c>
      <c r="AL645" s="264">
        <v>44125.979861111111</v>
      </c>
      <c r="AM645" s="26" t="s">
        <v>481</v>
      </c>
      <c r="AN645" s="26" t="s">
        <v>63</v>
      </c>
      <c r="AO645" s="26" t="s">
        <v>156</v>
      </c>
      <c r="AP645" s="26" t="s">
        <v>159</v>
      </c>
      <c r="AQ645" s="26">
        <v>0</v>
      </c>
      <c r="AR645" s="26">
        <v>90</v>
      </c>
      <c r="AS645" s="26" t="s">
        <v>737</v>
      </c>
      <c r="AT645" s="26" t="s">
        <v>663</v>
      </c>
      <c r="AU645" s="26" t="s">
        <v>63</v>
      </c>
      <c r="AV645" s="26" t="s">
        <v>63</v>
      </c>
      <c r="AW645" s="26" t="s">
        <v>63</v>
      </c>
      <c r="AX645" s="26" t="s">
        <v>63</v>
      </c>
      <c r="AY645" s="26">
        <v>44.117764999999899</v>
      </c>
      <c r="AZ645" s="26">
        <v>-103.073656999999</v>
      </c>
      <c r="BA645" s="26" t="s">
        <v>158</v>
      </c>
      <c r="BB645" s="26" t="s">
        <v>611</v>
      </c>
      <c r="BC645" s="26" t="s">
        <v>68</v>
      </c>
      <c r="BD645" s="26" t="s">
        <v>615</v>
      </c>
      <c r="BE645" s="26"/>
      <c r="BF645" s="26" t="s">
        <v>68</v>
      </c>
      <c r="BG645" s="26" t="s">
        <v>68</v>
      </c>
      <c r="BH645" s="26" t="s">
        <v>146</v>
      </c>
      <c r="BI645" s="26">
        <v>1</v>
      </c>
      <c r="BJ645" s="26" t="s">
        <v>217</v>
      </c>
    </row>
    <row r="646" spans="36:62" x14ac:dyDescent="0.25">
      <c r="AJ646" s="26">
        <v>2923</v>
      </c>
      <c r="AK646" s="26">
        <v>2015759</v>
      </c>
      <c r="AL646" s="264">
        <v>44169.40902777778</v>
      </c>
      <c r="AM646" s="26" t="s">
        <v>481</v>
      </c>
      <c r="AN646" s="26" t="s">
        <v>63</v>
      </c>
      <c r="AO646" s="26" t="s">
        <v>156</v>
      </c>
      <c r="AP646" s="26" t="s">
        <v>741</v>
      </c>
      <c r="AQ646" s="26">
        <v>0</v>
      </c>
      <c r="AR646" s="26">
        <v>90</v>
      </c>
      <c r="AS646" s="26" t="s">
        <v>945</v>
      </c>
      <c r="AT646" s="26" t="s">
        <v>71</v>
      </c>
      <c r="AU646" s="26" t="s">
        <v>63</v>
      </c>
      <c r="AV646" s="26" t="s">
        <v>63</v>
      </c>
      <c r="AW646" s="26" t="s">
        <v>63</v>
      </c>
      <c r="AX646" s="26" t="s">
        <v>63</v>
      </c>
      <c r="AY646" s="26">
        <v>44.020879000000001</v>
      </c>
      <c r="AZ646" s="26">
        <v>-102.298023999999</v>
      </c>
      <c r="BA646" s="26" t="s">
        <v>166</v>
      </c>
      <c r="BB646" s="26" t="s">
        <v>611</v>
      </c>
      <c r="BC646" s="26" t="s">
        <v>68</v>
      </c>
      <c r="BD646" s="26" t="s">
        <v>68</v>
      </c>
      <c r="BE646" s="26"/>
      <c r="BF646" s="26" t="s">
        <v>675</v>
      </c>
      <c r="BG646" s="26" t="s">
        <v>68</v>
      </c>
      <c r="BH646" s="26" t="s">
        <v>146</v>
      </c>
      <c r="BI646" s="26">
        <v>1</v>
      </c>
      <c r="BJ646" s="26" t="s">
        <v>217</v>
      </c>
    </row>
    <row r="647" spans="36:62" x14ac:dyDescent="0.25">
      <c r="AJ647" s="26">
        <v>2924</v>
      </c>
      <c r="AK647" s="26">
        <v>2015761</v>
      </c>
      <c r="AL647" s="264">
        <v>44169.416666666664</v>
      </c>
      <c r="AM647" s="26" t="s">
        <v>481</v>
      </c>
      <c r="AN647" s="26" t="s">
        <v>63</v>
      </c>
      <c r="AO647" s="26" t="s">
        <v>156</v>
      </c>
      <c r="AP647" s="26" t="s">
        <v>159</v>
      </c>
      <c r="AQ647" s="26">
        <v>0</v>
      </c>
      <c r="AR647" s="26">
        <v>90</v>
      </c>
      <c r="AS647" s="26" t="s">
        <v>707</v>
      </c>
      <c r="AT647" s="26" t="s">
        <v>71</v>
      </c>
      <c r="AU647" s="26" t="s">
        <v>63</v>
      </c>
      <c r="AV647" s="26" t="s">
        <v>63</v>
      </c>
      <c r="AW647" s="26" t="s">
        <v>63</v>
      </c>
      <c r="AX647" s="26" t="s">
        <v>63</v>
      </c>
      <c r="AY647" s="26">
        <v>44.020671999999898</v>
      </c>
      <c r="AZ647" s="26">
        <v>-102.297116</v>
      </c>
      <c r="BA647" s="26" t="s">
        <v>166</v>
      </c>
      <c r="BB647" s="26" t="s">
        <v>611</v>
      </c>
      <c r="BC647" s="26" t="s">
        <v>68</v>
      </c>
      <c r="BD647" s="26" t="s">
        <v>203</v>
      </c>
      <c r="BE647" s="26" t="s">
        <v>946</v>
      </c>
      <c r="BF647" s="26" t="s">
        <v>68</v>
      </c>
      <c r="BG647" s="26" t="s">
        <v>947</v>
      </c>
      <c r="BH647" s="26" t="s">
        <v>146</v>
      </c>
      <c r="BI647" s="26">
        <v>1</v>
      </c>
      <c r="BJ647" s="26" t="s">
        <v>217</v>
      </c>
    </row>
    <row r="648" spans="36:62" x14ac:dyDescent="0.25">
      <c r="AJ648" s="26">
        <v>2928</v>
      </c>
      <c r="AK648" s="26">
        <v>2016515</v>
      </c>
      <c r="AL648" s="264">
        <v>44180.326388888891</v>
      </c>
      <c r="AM648" s="26" t="s">
        <v>481</v>
      </c>
      <c r="AN648" s="26" t="s">
        <v>63</v>
      </c>
      <c r="AO648" s="26" t="s">
        <v>156</v>
      </c>
      <c r="AP648" s="26" t="s">
        <v>159</v>
      </c>
      <c r="AQ648" s="26">
        <v>0</v>
      </c>
      <c r="AR648" s="26">
        <v>90</v>
      </c>
      <c r="AS648" s="26" t="s">
        <v>764</v>
      </c>
      <c r="AT648" s="26" t="s">
        <v>74</v>
      </c>
      <c r="AU648" s="26" t="s">
        <v>63</v>
      </c>
      <c r="AV648" s="26" t="s">
        <v>63</v>
      </c>
      <c r="AW648" s="26" t="s">
        <v>63</v>
      </c>
      <c r="AX648" s="26" t="s">
        <v>63</v>
      </c>
      <c r="AY648" s="26">
        <v>44.109371000000003</v>
      </c>
      <c r="AZ648" s="26">
        <v>-103.127911999999</v>
      </c>
      <c r="BA648" s="26" t="s">
        <v>166</v>
      </c>
      <c r="BB648" s="26" t="s">
        <v>609</v>
      </c>
      <c r="BC648" s="26" t="s">
        <v>614</v>
      </c>
      <c r="BD648" s="26" t="s">
        <v>615</v>
      </c>
      <c r="BE648" s="26"/>
      <c r="BF648" s="26" t="s">
        <v>68</v>
      </c>
      <c r="BG648" s="26" t="s">
        <v>68</v>
      </c>
      <c r="BH648" s="26" t="s">
        <v>146</v>
      </c>
      <c r="BI648" s="26">
        <v>1</v>
      </c>
      <c r="BJ648" s="26" t="s">
        <v>217</v>
      </c>
    </row>
    <row r="649" spans="36:62" x14ac:dyDescent="0.25">
      <c r="AJ649" s="26">
        <v>2930</v>
      </c>
      <c r="AK649" s="26">
        <v>2016631</v>
      </c>
      <c r="AL649" s="264">
        <v>44180.329861111109</v>
      </c>
      <c r="AM649" s="26" t="s">
        <v>481</v>
      </c>
      <c r="AN649" s="26" t="s">
        <v>63</v>
      </c>
      <c r="AO649" s="26" t="s">
        <v>156</v>
      </c>
      <c r="AP649" s="26" t="s">
        <v>159</v>
      </c>
      <c r="AQ649" s="26">
        <v>0</v>
      </c>
      <c r="AR649" s="26">
        <v>90</v>
      </c>
      <c r="AS649" s="26" t="s">
        <v>806</v>
      </c>
      <c r="AT649" s="26" t="s">
        <v>74</v>
      </c>
      <c r="AU649" s="26" t="s">
        <v>69</v>
      </c>
      <c r="AV649" s="26" t="s">
        <v>63</v>
      </c>
      <c r="AW649" s="26" t="s">
        <v>63</v>
      </c>
      <c r="AX649" s="26" t="s">
        <v>63</v>
      </c>
      <c r="AY649" s="26">
        <v>44.103771000000002</v>
      </c>
      <c r="AZ649" s="26">
        <v>-103.137638999999</v>
      </c>
      <c r="BA649" s="26" t="s">
        <v>185</v>
      </c>
      <c r="BB649" s="26" t="s">
        <v>611</v>
      </c>
      <c r="BC649" s="26" t="s">
        <v>620</v>
      </c>
      <c r="BD649" s="26" t="s">
        <v>615</v>
      </c>
      <c r="BE649" s="26"/>
      <c r="BF649" s="26" t="s">
        <v>68</v>
      </c>
      <c r="BG649" s="26" t="s">
        <v>68</v>
      </c>
      <c r="BH649" s="26" t="s">
        <v>146</v>
      </c>
      <c r="BI649" s="26">
        <v>1</v>
      </c>
      <c r="BJ649" s="26" t="s">
        <v>217</v>
      </c>
    </row>
    <row r="650" spans="36:62" x14ac:dyDescent="0.25">
      <c r="AJ650" s="26">
        <v>2931</v>
      </c>
      <c r="AK650" s="26">
        <v>2016632</v>
      </c>
      <c r="AL650" s="264">
        <v>44180.326388888891</v>
      </c>
      <c r="AM650" s="26" t="s">
        <v>481</v>
      </c>
      <c r="AN650" s="26" t="s">
        <v>63</v>
      </c>
      <c r="AO650" s="26" t="s">
        <v>156</v>
      </c>
      <c r="AP650" s="26" t="s">
        <v>716</v>
      </c>
      <c r="AQ650" s="26">
        <v>0</v>
      </c>
      <c r="AR650" s="26">
        <v>90</v>
      </c>
      <c r="AS650" s="26" t="s">
        <v>628</v>
      </c>
      <c r="AT650" s="26" t="s">
        <v>74</v>
      </c>
      <c r="AU650" s="26" t="s">
        <v>69</v>
      </c>
      <c r="AV650" s="26" t="s">
        <v>63</v>
      </c>
      <c r="AW650" s="26" t="s">
        <v>63</v>
      </c>
      <c r="AX650" s="26" t="s">
        <v>63</v>
      </c>
      <c r="AY650" s="26">
        <v>44.108550000000001</v>
      </c>
      <c r="AZ650" s="26">
        <v>-103.129395</v>
      </c>
      <c r="BA650" s="26" t="s">
        <v>518</v>
      </c>
      <c r="BB650" s="26" t="s">
        <v>609</v>
      </c>
      <c r="BC650" s="26" t="s">
        <v>620</v>
      </c>
      <c r="BD650" s="26" t="s">
        <v>615</v>
      </c>
      <c r="BE650" s="26"/>
      <c r="BF650" s="26" t="s">
        <v>68</v>
      </c>
      <c r="BG650" s="26" t="s">
        <v>68</v>
      </c>
      <c r="BH650" s="26" t="s">
        <v>175</v>
      </c>
      <c r="BI650" s="26">
        <v>1</v>
      </c>
      <c r="BJ650" s="26" t="s">
        <v>217</v>
      </c>
    </row>
    <row r="651" spans="36:62" x14ac:dyDescent="0.25">
      <c r="AJ651" s="26">
        <v>2932</v>
      </c>
      <c r="AK651" s="26">
        <v>2016730</v>
      </c>
      <c r="AL651" s="264">
        <v>44152.970833333333</v>
      </c>
      <c r="AM651" s="26" t="s">
        <v>481</v>
      </c>
      <c r="AN651" s="26" t="s">
        <v>63</v>
      </c>
      <c r="AO651" s="26"/>
      <c r="AP651" s="26"/>
      <c r="AQ651" s="26">
        <v>-1</v>
      </c>
      <c r="AR651" s="26">
        <v>90</v>
      </c>
      <c r="AS651" s="26" t="s">
        <v>168</v>
      </c>
      <c r="AT651" s="26" t="s">
        <v>71</v>
      </c>
      <c r="AU651" s="26" t="s">
        <v>63</v>
      </c>
      <c r="AV651" s="26" t="s">
        <v>63</v>
      </c>
      <c r="AW651" s="26" t="s">
        <v>63</v>
      </c>
      <c r="AX651" s="26" t="s">
        <v>63</v>
      </c>
      <c r="AY651" s="26">
        <v>44.101070999999898</v>
      </c>
      <c r="AZ651" s="26">
        <v>-103.147811</v>
      </c>
      <c r="BA651" s="26" t="s">
        <v>158</v>
      </c>
      <c r="BB651" s="26" t="s">
        <v>611</v>
      </c>
      <c r="BC651" s="26" t="s">
        <v>167</v>
      </c>
      <c r="BD651" s="26" t="s">
        <v>154</v>
      </c>
      <c r="BE651" s="26"/>
      <c r="BF651" s="26" t="s">
        <v>99</v>
      </c>
      <c r="BG651" s="26" t="s">
        <v>167</v>
      </c>
      <c r="BH651" s="26" t="s">
        <v>99</v>
      </c>
      <c r="BI651" s="26">
        <v>1</v>
      </c>
      <c r="BJ651" s="26" t="s">
        <v>217</v>
      </c>
    </row>
    <row r="652" spans="36:62" x14ac:dyDescent="0.25">
      <c r="AJ652" s="26">
        <v>2934</v>
      </c>
      <c r="AK652" s="26">
        <v>2016222</v>
      </c>
      <c r="AL652" s="264">
        <v>44174.755555555559</v>
      </c>
      <c r="AM652" s="26" t="s">
        <v>481</v>
      </c>
      <c r="AN652" s="26" t="s">
        <v>63</v>
      </c>
      <c r="AO652" s="26"/>
      <c r="AP652" s="26"/>
      <c r="AQ652" s="26">
        <v>-1</v>
      </c>
      <c r="AR652" s="26">
        <v>90</v>
      </c>
      <c r="AS652" s="26" t="s">
        <v>168</v>
      </c>
      <c r="AT652" s="26" t="s">
        <v>71</v>
      </c>
      <c r="AU652" s="26" t="s">
        <v>63</v>
      </c>
      <c r="AV652" s="26" t="s">
        <v>63</v>
      </c>
      <c r="AW652" s="26" t="s">
        <v>63</v>
      </c>
      <c r="AX652" s="26" t="s">
        <v>63</v>
      </c>
      <c r="AY652" s="26">
        <v>44.081364999999899</v>
      </c>
      <c r="AZ652" s="26">
        <v>-102.481634999999</v>
      </c>
      <c r="BA652" s="26" t="s">
        <v>158</v>
      </c>
      <c r="BB652" s="26" t="s">
        <v>611</v>
      </c>
      <c r="BC652" s="26" t="s">
        <v>167</v>
      </c>
      <c r="BD652" s="26" t="s">
        <v>154</v>
      </c>
      <c r="BE652" s="26"/>
      <c r="BF652" s="26" t="s">
        <v>99</v>
      </c>
      <c r="BG652" s="26" t="s">
        <v>167</v>
      </c>
      <c r="BH652" s="26" t="s">
        <v>99</v>
      </c>
      <c r="BI652" s="26">
        <v>1</v>
      </c>
      <c r="BJ652" s="26" t="s">
        <v>217</v>
      </c>
    </row>
    <row r="653" spans="36:62" x14ac:dyDescent="0.25">
      <c r="AJ653" s="26">
        <v>2937</v>
      </c>
      <c r="AK653" s="26">
        <v>2016473</v>
      </c>
      <c r="AL653" s="264">
        <v>44179.260416666664</v>
      </c>
      <c r="AM653" s="26" t="s">
        <v>481</v>
      </c>
      <c r="AN653" s="26" t="s">
        <v>63</v>
      </c>
      <c r="AO653" s="26"/>
      <c r="AP653" s="26"/>
      <c r="AQ653" s="26">
        <v>-1</v>
      </c>
      <c r="AR653" s="26">
        <v>90</v>
      </c>
      <c r="AS653" s="26" t="s">
        <v>168</v>
      </c>
      <c r="AT653" s="26" t="s">
        <v>71</v>
      </c>
      <c r="AU653" s="26" t="s">
        <v>63</v>
      </c>
      <c r="AV653" s="26" t="s">
        <v>63</v>
      </c>
      <c r="AW653" s="26" t="s">
        <v>63</v>
      </c>
      <c r="AX653" s="26" t="s">
        <v>63</v>
      </c>
      <c r="AY653" s="26">
        <v>44.103794000000001</v>
      </c>
      <c r="AZ653" s="26">
        <v>-102.855289999999</v>
      </c>
      <c r="BA653" s="26" t="s">
        <v>494</v>
      </c>
      <c r="BB653" s="26" t="s">
        <v>611</v>
      </c>
      <c r="BC653" s="26" t="s">
        <v>167</v>
      </c>
      <c r="BD653" s="26" t="s">
        <v>154</v>
      </c>
      <c r="BE653" s="26"/>
      <c r="BF653" s="26" t="s">
        <v>99</v>
      </c>
      <c r="BG653" s="26" t="s">
        <v>167</v>
      </c>
      <c r="BH653" s="26" t="s">
        <v>99</v>
      </c>
      <c r="BI653" s="26">
        <v>1</v>
      </c>
      <c r="BJ653" s="26" t="s">
        <v>217</v>
      </c>
    </row>
    <row r="654" spans="36:62" x14ac:dyDescent="0.25">
      <c r="AJ654" s="26">
        <v>2939</v>
      </c>
      <c r="AK654" s="26">
        <v>2016474</v>
      </c>
      <c r="AL654" s="264">
        <v>44180.306944444441</v>
      </c>
      <c r="AM654" s="26" t="s">
        <v>481</v>
      </c>
      <c r="AN654" s="26" t="s">
        <v>63</v>
      </c>
      <c r="AO654" s="26" t="s">
        <v>156</v>
      </c>
      <c r="AP654" s="26" t="s">
        <v>159</v>
      </c>
      <c r="AQ654" s="26">
        <v>0</v>
      </c>
      <c r="AR654" s="26">
        <v>90</v>
      </c>
      <c r="AS654" s="26" t="s">
        <v>948</v>
      </c>
      <c r="AT654" s="26" t="s">
        <v>71</v>
      </c>
      <c r="AU654" s="26" t="s">
        <v>63</v>
      </c>
      <c r="AV654" s="26" t="s">
        <v>63</v>
      </c>
      <c r="AW654" s="26" t="s">
        <v>63</v>
      </c>
      <c r="AX654" s="26" t="s">
        <v>63</v>
      </c>
      <c r="AY654" s="26">
        <v>44.117489999999897</v>
      </c>
      <c r="AZ654" s="26">
        <v>-103.110744999999</v>
      </c>
      <c r="BA654" s="26" t="s">
        <v>493</v>
      </c>
      <c r="BB654" s="26" t="s">
        <v>609</v>
      </c>
      <c r="BC654" s="26" t="s">
        <v>667</v>
      </c>
      <c r="BD654" s="26" t="s">
        <v>615</v>
      </c>
      <c r="BE654" s="26"/>
      <c r="BF654" s="26" t="s">
        <v>68</v>
      </c>
      <c r="BG654" s="26" t="s">
        <v>68</v>
      </c>
      <c r="BH654" s="26" t="s">
        <v>175</v>
      </c>
      <c r="BI654" s="26">
        <v>1</v>
      </c>
      <c r="BJ654" s="26" t="s">
        <v>217</v>
      </c>
    </row>
    <row r="655" spans="36:62" x14ac:dyDescent="0.25">
      <c r="AJ655" s="26">
        <v>2941</v>
      </c>
      <c r="AK655" s="26">
        <v>2016926</v>
      </c>
      <c r="AL655" s="264">
        <v>44188.518055555556</v>
      </c>
      <c r="AM655" s="26" t="s">
        <v>147</v>
      </c>
      <c r="AN655" s="26" t="s">
        <v>63</v>
      </c>
      <c r="AO655" s="26" t="s">
        <v>156</v>
      </c>
      <c r="AP655" s="26" t="s">
        <v>159</v>
      </c>
      <c r="AQ655" s="26">
        <v>0</v>
      </c>
      <c r="AR655" s="26">
        <v>90</v>
      </c>
      <c r="AS655" s="26" t="s">
        <v>853</v>
      </c>
      <c r="AT655" s="26" t="s">
        <v>679</v>
      </c>
      <c r="AU655" s="26" t="s">
        <v>63</v>
      </c>
      <c r="AV655" s="26" t="s">
        <v>63</v>
      </c>
      <c r="AW655" s="26" t="s">
        <v>63</v>
      </c>
      <c r="AX655" s="26" t="s">
        <v>63</v>
      </c>
      <c r="AY655" s="26">
        <v>43.835984000000003</v>
      </c>
      <c r="AZ655" s="26">
        <v>-101.60471800000001</v>
      </c>
      <c r="BA655" s="26" t="s">
        <v>208</v>
      </c>
      <c r="BB655" s="26" t="s">
        <v>611</v>
      </c>
      <c r="BC655" s="26" t="s">
        <v>614</v>
      </c>
      <c r="BD655" s="26" t="s">
        <v>615</v>
      </c>
      <c r="BE655" s="26"/>
      <c r="BF655" s="26" t="s">
        <v>68</v>
      </c>
      <c r="BG655" s="26" t="s">
        <v>209</v>
      </c>
      <c r="BH655" s="26" t="s">
        <v>146</v>
      </c>
      <c r="BI655" s="26">
        <v>1</v>
      </c>
      <c r="BJ655" s="26" t="s">
        <v>217</v>
      </c>
    </row>
    <row r="656" spans="36:62" x14ac:dyDescent="0.25">
      <c r="AJ656" s="26">
        <v>2942</v>
      </c>
      <c r="AK656" s="26">
        <v>2016971</v>
      </c>
      <c r="AL656" s="264">
        <v>44188.318749999999</v>
      </c>
      <c r="AM656" s="26" t="s">
        <v>481</v>
      </c>
      <c r="AN656" s="26" t="s">
        <v>63</v>
      </c>
      <c r="AO656" s="26" t="s">
        <v>156</v>
      </c>
      <c r="AP656" s="26" t="s">
        <v>159</v>
      </c>
      <c r="AQ656" s="26">
        <v>0</v>
      </c>
      <c r="AR656" s="26">
        <v>90</v>
      </c>
      <c r="AS656" s="26" t="s">
        <v>949</v>
      </c>
      <c r="AT656" s="26" t="s">
        <v>658</v>
      </c>
      <c r="AU656" s="26" t="s">
        <v>63</v>
      </c>
      <c r="AV656" s="26" t="s">
        <v>63</v>
      </c>
      <c r="AW656" s="26" t="s">
        <v>63</v>
      </c>
      <c r="AX656" s="26" t="s">
        <v>63</v>
      </c>
      <c r="AY656" s="26">
        <v>44.019410000000001</v>
      </c>
      <c r="AZ656" s="26">
        <v>-102.29417100000001</v>
      </c>
      <c r="BA656" s="26" t="s">
        <v>185</v>
      </c>
      <c r="BB656" s="26" t="s">
        <v>611</v>
      </c>
      <c r="BC656" s="26" t="s">
        <v>614</v>
      </c>
      <c r="BD656" s="26" t="s">
        <v>615</v>
      </c>
      <c r="BE656" s="26"/>
      <c r="BF656" s="26" t="s">
        <v>950</v>
      </c>
      <c r="BG656" s="26" t="s">
        <v>209</v>
      </c>
      <c r="BH656" s="26" t="s">
        <v>711</v>
      </c>
      <c r="BI656" s="26">
        <v>1</v>
      </c>
      <c r="BJ656" s="26" t="s">
        <v>20</v>
      </c>
    </row>
    <row r="657" spans="36:62" x14ac:dyDescent="0.25">
      <c r="AJ657" s="26">
        <v>2943</v>
      </c>
      <c r="AK657" s="26">
        <v>2017032</v>
      </c>
      <c r="AL657" s="264">
        <v>44191.77847222222</v>
      </c>
      <c r="AM657" s="26" t="s">
        <v>481</v>
      </c>
      <c r="AN657" s="26" t="s">
        <v>63</v>
      </c>
      <c r="AO657" s="26" t="s">
        <v>156</v>
      </c>
      <c r="AP657" s="26" t="s">
        <v>159</v>
      </c>
      <c r="AQ657" s="26">
        <v>0</v>
      </c>
      <c r="AR657" s="26">
        <v>90</v>
      </c>
      <c r="AS657" s="26" t="s">
        <v>201</v>
      </c>
      <c r="AT657" s="26" t="s">
        <v>71</v>
      </c>
      <c r="AU657" s="26" t="s">
        <v>69</v>
      </c>
      <c r="AV657" s="26" t="s">
        <v>63</v>
      </c>
      <c r="AW657" s="26" t="s">
        <v>63</v>
      </c>
      <c r="AX657" s="26" t="s">
        <v>63</v>
      </c>
      <c r="AY657" s="26">
        <v>44.099679000000002</v>
      </c>
      <c r="AZ657" s="26">
        <v>-103.162239</v>
      </c>
      <c r="BA657" s="26" t="s">
        <v>158</v>
      </c>
      <c r="BB657" s="26" t="s">
        <v>609</v>
      </c>
      <c r="BC657" s="26" t="s">
        <v>951</v>
      </c>
      <c r="BD657" s="26" t="s">
        <v>68</v>
      </c>
      <c r="BE657" s="26"/>
      <c r="BF657" s="26" t="s">
        <v>68</v>
      </c>
      <c r="BG657" s="26" t="s">
        <v>68</v>
      </c>
      <c r="BH657" s="26" t="s">
        <v>711</v>
      </c>
      <c r="BI657" s="26">
        <v>1</v>
      </c>
      <c r="BJ657" s="26" t="s">
        <v>20</v>
      </c>
    </row>
    <row r="658" spans="36:62" x14ac:dyDescent="0.25">
      <c r="AJ658" s="26">
        <v>2944</v>
      </c>
      <c r="AK658" s="26">
        <v>2017033</v>
      </c>
      <c r="AL658" s="264">
        <v>44192.729166666664</v>
      </c>
      <c r="AM658" s="26" t="s">
        <v>481</v>
      </c>
      <c r="AN658" s="26" t="s">
        <v>63</v>
      </c>
      <c r="AO658" s="26"/>
      <c r="AP658" s="26"/>
      <c r="AQ658" s="26">
        <v>-1</v>
      </c>
      <c r="AR658" s="26">
        <v>90</v>
      </c>
      <c r="AS658" s="26" t="s">
        <v>168</v>
      </c>
      <c r="AT658" s="26" t="s">
        <v>71</v>
      </c>
      <c r="AU658" s="26" t="s">
        <v>63</v>
      </c>
      <c r="AV658" s="26" t="s">
        <v>63</v>
      </c>
      <c r="AW658" s="26" t="s">
        <v>63</v>
      </c>
      <c r="AX658" s="26" t="s">
        <v>63</v>
      </c>
      <c r="AY658" s="26">
        <v>44.118386000000001</v>
      </c>
      <c r="AZ658" s="26">
        <v>-102.98791300000001</v>
      </c>
      <c r="BA658" s="26" t="s">
        <v>158</v>
      </c>
      <c r="BB658" s="26" t="s">
        <v>609</v>
      </c>
      <c r="BC658" s="26" t="s">
        <v>167</v>
      </c>
      <c r="BD658" s="26" t="s">
        <v>154</v>
      </c>
      <c r="BE658" s="26"/>
      <c r="BF658" s="26" t="s">
        <v>99</v>
      </c>
      <c r="BG658" s="26" t="s">
        <v>167</v>
      </c>
      <c r="BH658" s="26" t="s">
        <v>99</v>
      </c>
      <c r="BI658" s="26">
        <v>1</v>
      </c>
      <c r="BJ658" s="26" t="s">
        <v>217</v>
      </c>
    </row>
    <row r="659" spans="36:62" x14ac:dyDescent="0.25">
      <c r="AJ659" s="26">
        <v>2945</v>
      </c>
      <c r="AK659" s="26">
        <v>2017040</v>
      </c>
      <c r="AL659" s="264">
        <v>44180.638888888891</v>
      </c>
      <c r="AM659" s="26" t="s">
        <v>481</v>
      </c>
      <c r="AN659" s="26" t="s">
        <v>63</v>
      </c>
      <c r="AO659" s="26" t="s">
        <v>156</v>
      </c>
      <c r="AP659" s="26" t="s">
        <v>648</v>
      </c>
      <c r="AQ659" s="26">
        <v>0</v>
      </c>
      <c r="AR659" s="26">
        <v>90</v>
      </c>
      <c r="AS659" s="26" t="s">
        <v>787</v>
      </c>
      <c r="AT659" s="26" t="s">
        <v>74</v>
      </c>
      <c r="AU659" s="26" t="s">
        <v>63</v>
      </c>
      <c r="AV659" s="26" t="s">
        <v>63</v>
      </c>
      <c r="AW659" s="26" t="s">
        <v>63</v>
      </c>
      <c r="AX659" s="26" t="s">
        <v>63</v>
      </c>
      <c r="AY659" s="26">
        <v>44.111165999999898</v>
      </c>
      <c r="AZ659" s="26">
        <v>-103.124692999999</v>
      </c>
      <c r="BA659" s="26" t="s">
        <v>486</v>
      </c>
      <c r="BB659" s="26" t="s">
        <v>609</v>
      </c>
      <c r="BC659" s="26" t="s">
        <v>732</v>
      </c>
      <c r="BD659" s="26" t="s">
        <v>794</v>
      </c>
      <c r="BE659" s="26" t="s">
        <v>952</v>
      </c>
      <c r="BF659" s="26" t="s">
        <v>953</v>
      </c>
      <c r="BG659" s="26" t="s">
        <v>68</v>
      </c>
      <c r="BH659" s="26" t="s">
        <v>646</v>
      </c>
      <c r="BI659" s="26">
        <v>1</v>
      </c>
      <c r="BJ659" s="26" t="s">
        <v>217</v>
      </c>
    </row>
    <row r="660" spans="36:62" x14ac:dyDescent="0.25">
      <c r="AJ660" s="26">
        <v>2947</v>
      </c>
      <c r="AK660" s="26">
        <v>2017230</v>
      </c>
      <c r="AL660" s="264">
        <v>44131.781944444447</v>
      </c>
      <c r="AM660" s="26" t="s">
        <v>147</v>
      </c>
      <c r="AN660" s="26" t="s">
        <v>63</v>
      </c>
      <c r="AO660" s="26" t="s">
        <v>156</v>
      </c>
      <c r="AP660" s="26" t="s">
        <v>159</v>
      </c>
      <c r="AQ660" s="26">
        <v>0</v>
      </c>
      <c r="AR660" s="26">
        <v>90</v>
      </c>
      <c r="AS660" s="26" t="s">
        <v>853</v>
      </c>
      <c r="AT660" s="26" t="s">
        <v>71</v>
      </c>
      <c r="AU660" s="26" t="s">
        <v>63</v>
      </c>
      <c r="AV660" s="26" t="s">
        <v>63</v>
      </c>
      <c r="AW660" s="26" t="s">
        <v>63</v>
      </c>
      <c r="AX660" s="26" t="s">
        <v>63</v>
      </c>
      <c r="AY660" s="26">
        <v>43.889778999999898</v>
      </c>
      <c r="AZ660" s="26">
        <v>-102.009208999999</v>
      </c>
      <c r="BA660" s="26" t="s">
        <v>185</v>
      </c>
      <c r="BB660" s="26" t="s">
        <v>611</v>
      </c>
      <c r="BC660" s="26" t="s">
        <v>68</v>
      </c>
      <c r="BD660" s="26" t="s">
        <v>615</v>
      </c>
      <c r="BE660" s="26"/>
      <c r="BF660" s="26" t="s">
        <v>68</v>
      </c>
      <c r="BG660" s="26" t="s">
        <v>68</v>
      </c>
      <c r="BH660" s="26" t="s">
        <v>146</v>
      </c>
      <c r="BI660" s="26">
        <v>1</v>
      </c>
      <c r="BJ660" s="26" t="s">
        <v>217</v>
      </c>
    </row>
    <row r="661" spans="36:62" x14ac:dyDescent="0.25">
      <c r="AJ661" s="26">
        <v>2948</v>
      </c>
      <c r="AK661" s="26">
        <v>2017483</v>
      </c>
      <c r="AL661" s="264">
        <v>44194.220138888886</v>
      </c>
      <c r="AM661" s="26" t="s">
        <v>481</v>
      </c>
      <c r="AN661" s="26" t="s">
        <v>63</v>
      </c>
      <c r="AO661" s="26" t="s">
        <v>156</v>
      </c>
      <c r="AP661" s="26" t="s">
        <v>159</v>
      </c>
      <c r="AQ661" s="26">
        <v>0</v>
      </c>
      <c r="AR661" s="26">
        <v>90</v>
      </c>
      <c r="AS661" s="26" t="s">
        <v>954</v>
      </c>
      <c r="AT661" s="26" t="s">
        <v>613</v>
      </c>
      <c r="AU661" s="26" t="s">
        <v>63</v>
      </c>
      <c r="AV661" s="26" t="s">
        <v>63</v>
      </c>
      <c r="AW661" s="26" t="s">
        <v>63</v>
      </c>
      <c r="AX661" s="26" t="s">
        <v>63</v>
      </c>
      <c r="AY661" s="26">
        <v>44.116852000000002</v>
      </c>
      <c r="AZ661" s="26">
        <v>-103.113951</v>
      </c>
      <c r="BA661" s="26" t="s">
        <v>166</v>
      </c>
      <c r="BB661" s="26" t="s">
        <v>609</v>
      </c>
      <c r="BC661" s="26" t="s">
        <v>68</v>
      </c>
      <c r="BD661" s="26" t="s">
        <v>615</v>
      </c>
      <c r="BE661" s="26"/>
      <c r="BF661" s="26" t="s">
        <v>68</v>
      </c>
      <c r="BG661" s="26" t="s">
        <v>209</v>
      </c>
      <c r="BH661" s="26" t="s">
        <v>146</v>
      </c>
      <c r="BI661" s="26">
        <v>1</v>
      </c>
      <c r="BJ661" s="26" t="s">
        <v>217</v>
      </c>
    </row>
    <row r="662" spans="36:62" x14ac:dyDescent="0.25">
      <c r="AJ662" s="26">
        <v>2949</v>
      </c>
      <c r="AK662" s="26">
        <v>2017516</v>
      </c>
      <c r="AL662" s="264">
        <v>44132.138194444444</v>
      </c>
      <c r="AM662" s="26" t="s">
        <v>147</v>
      </c>
      <c r="AN662" s="26" t="s">
        <v>63</v>
      </c>
      <c r="AO662" s="26" t="s">
        <v>156</v>
      </c>
      <c r="AP662" s="26" t="s">
        <v>159</v>
      </c>
      <c r="AQ662" s="26">
        <v>0</v>
      </c>
      <c r="AR662" s="26">
        <v>90</v>
      </c>
      <c r="AS662" s="26" t="s">
        <v>955</v>
      </c>
      <c r="AT662" s="26" t="s">
        <v>679</v>
      </c>
      <c r="AU662" s="26" t="s">
        <v>63</v>
      </c>
      <c r="AV662" s="26" t="s">
        <v>63</v>
      </c>
      <c r="AW662" s="26" t="s">
        <v>63</v>
      </c>
      <c r="AX662" s="26" t="s">
        <v>63</v>
      </c>
      <c r="AY662" s="26">
        <v>43.880530999999898</v>
      </c>
      <c r="AZ662" s="26">
        <v>-101.989321</v>
      </c>
      <c r="BA662" s="26" t="s">
        <v>185</v>
      </c>
      <c r="BB662" s="26" t="s">
        <v>611</v>
      </c>
      <c r="BC662" s="26" t="s">
        <v>68</v>
      </c>
      <c r="BD662" s="26" t="s">
        <v>154</v>
      </c>
      <c r="BE662" s="26"/>
      <c r="BF662" s="26" t="s">
        <v>68</v>
      </c>
      <c r="BG662" s="26" t="s">
        <v>209</v>
      </c>
      <c r="BH662" s="26" t="s">
        <v>146</v>
      </c>
      <c r="BI662" s="26">
        <v>1</v>
      </c>
      <c r="BJ662" s="26" t="s">
        <v>217</v>
      </c>
    </row>
    <row r="663" spans="36:62" x14ac:dyDescent="0.25">
      <c r="AJ663" s="26">
        <v>2950</v>
      </c>
      <c r="AK663" s="26">
        <v>2017559</v>
      </c>
      <c r="AL663" s="264">
        <v>44196.355555555558</v>
      </c>
      <c r="AM663" s="26" t="s">
        <v>481</v>
      </c>
      <c r="AN663" s="26" t="s">
        <v>63</v>
      </c>
      <c r="AO663" s="26"/>
      <c r="AP663" s="26"/>
      <c r="AQ663" s="26">
        <v>-1</v>
      </c>
      <c r="AR663" s="26">
        <v>90</v>
      </c>
      <c r="AS663" s="26" t="s">
        <v>168</v>
      </c>
      <c r="AT663" s="26" t="s">
        <v>71</v>
      </c>
      <c r="AU663" s="26" t="s">
        <v>63</v>
      </c>
      <c r="AV663" s="26" t="s">
        <v>63</v>
      </c>
      <c r="AW663" s="26" t="s">
        <v>63</v>
      </c>
      <c r="AX663" s="26" t="s">
        <v>63</v>
      </c>
      <c r="AY663" s="26">
        <v>44.118008000000003</v>
      </c>
      <c r="AZ663" s="26">
        <v>-103.064667</v>
      </c>
      <c r="BA663" s="26" t="s">
        <v>158</v>
      </c>
      <c r="BB663" s="26" t="s">
        <v>609</v>
      </c>
      <c r="BC663" s="26" t="s">
        <v>167</v>
      </c>
      <c r="BD663" s="26" t="s">
        <v>154</v>
      </c>
      <c r="BE663" s="26"/>
      <c r="BF663" s="26" t="s">
        <v>99</v>
      </c>
      <c r="BG663" s="26" t="s">
        <v>167</v>
      </c>
      <c r="BH663" s="26" t="s">
        <v>99</v>
      </c>
      <c r="BI663" s="26">
        <v>1</v>
      </c>
      <c r="BJ663" s="26" t="s">
        <v>217</v>
      </c>
    </row>
    <row r="664" spans="36:62" x14ac:dyDescent="0.25">
      <c r="AJ664" s="26">
        <v>2951</v>
      </c>
      <c r="AK664" s="26">
        <v>2100017</v>
      </c>
      <c r="AL664" s="264">
        <v>44199.978472222225</v>
      </c>
      <c r="AM664" s="26" t="s">
        <v>147</v>
      </c>
      <c r="AN664" s="26" t="s">
        <v>63</v>
      </c>
      <c r="AO664" s="26" t="s">
        <v>156</v>
      </c>
      <c r="AP664" s="26" t="s">
        <v>159</v>
      </c>
      <c r="AQ664" s="26">
        <v>0</v>
      </c>
      <c r="AR664" s="26">
        <v>90</v>
      </c>
      <c r="AS664" s="26" t="s">
        <v>197</v>
      </c>
      <c r="AT664" s="26" t="s">
        <v>71</v>
      </c>
      <c r="AU664" s="26" t="s">
        <v>63</v>
      </c>
      <c r="AV664" s="26" t="s">
        <v>63</v>
      </c>
      <c r="AW664" s="26" t="s">
        <v>63</v>
      </c>
      <c r="AX664" s="26" t="s">
        <v>63</v>
      </c>
      <c r="AY664" s="26">
        <v>43.8355409999999</v>
      </c>
      <c r="AZ664" s="26">
        <v>-101.885991</v>
      </c>
      <c r="BA664" s="26" t="s">
        <v>208</v>
      </c>
      <c r="BB664" s="26" t="s">
        <v>611</v>
      </c>
      <c r="BC664" s="26" t="s">
        <v>636</v>
      </c>
      <c r="BD664" s="26" t="s">
        <v>68</v>
      </c>
      <c r="BE664" s="26" t="s">
        <v>816</v>
      </c>
      <c r="BF664" s="26" t="s">
        <v>68</v>
      </c>
      <c r="BG664" s="26" t="s">
        <v>68</v>
      </c>
      <c r="BH664" s="26" t="s">
        <v>956</v>
      </c>
      <c r="BI664" s="26">
        <v>1</v>
      </c>
      <c r="BJ664" s="26" t="s">
        <v>217</v>
      </c>
    </row>
    <row r="665" spans="36:62" x14ac:dyDescent="0.25">
      <c r="AJ665" s="26">
        <v>2953</v>
      </c>
      <c r="AK665" s="26">
        <v>2017793</v>
      </c>
      <c r="AL665" s="264">
        <v>44179.779166666667</v>
      </c>
      <c r="AM665" s="26" t="s">
        <v>481</v>
      </c>
      <c r="AN665" s="26" t="s">
        <v>63</v>
      </c>
      <c r="AO665" s="26" t="s">
        <v>156</v>
      </c>
      <c r="AP665" s="26" t="s">
        <v>159</v>
      </c>
      <c r="AQ665" s="26">
        <v>0</v>
      </c>
      <c r="AR665" s="26">
        <v>90</v>
      </c>
      <c r="AS665" s="26" t="s">
        <v>635</v>
      </c>
      <c r="AT665" s="26" t="s">
        <v>613</v>
      </c>
      <c r="AU665" s="26" t="s">
        <v>63</v>
      </c>
      <c r="AV665" s="26" t="s">
        <v>63</v>
      </c>
      <c r="AW665" s="26" t="s">
        <v>63</v>
      </c>
      <c r="AX665" s="26" t="s">
        <v>63</v>
      </c>
      <c r="AY665" s="26">
        <v>44.111320999999897</v>
      </c>
      <c r="AZ665" s="26">
        <v>-103.124415999999</v>
      </c>
      <c r="BA665" s="26" t="s">
        <v>185</v>
      </c>
      <c r="BB665" s="26" t="s">
        <v>609</v>
      </c>
      <c r="BC665" s="26" t="s">
        <v>68</v>
      </c>
      <c r="BD665" s="26" t="s">
        <v>68</v>
      </c>
      <c r="BE665" s="26" t="s">
        <v>617</v>
      </c>
      <c r="BF665" s="26" t="s">
        <v>68</v>
      </c>
      <c r="BG665" s="26" t="s">
        <v>209</v>
      </c>
      <c r="BH665" s="26" t="s">
        <v>146</v>
      </c>
      <c r="BI665" s="26">
        <v>1</v>
      </c>
      <c r="BJ665" s="26" t="s">
        <v>217</v>
      </c>
    </row>
    <row r="666" spans="36:62" x14ac:dyDescent="0.25">
      <c r="AJ666" s="26">
        <v>2954</v>
      </c>
      <c r="AK666" s="26">
        <v>2017796</v>
      </c>
      <c r="AL666" s="264">
        <v>44187.713888888888</v>
      </c>
      <c r="AM666" s="26" t="s">
        <v>481</v>
      </c>
      <c r="AN666" s="26" t="s">
        <v>63</v>
      </c>
      <c r="AO666" s="26" t="s">
        <v>156</v>
      </c>
      <c r="AP666" s="26" t="s">
        <v>159</v>
      </c>
      <c r="AQ666" s="26">
        <v>0</v>
      </c>
      <c r="AR666" s="26">
        <v>90</v>
      </c>
      <c r="AS666" s="26" t="s">
        <v>189</v>
      </c>
      <c r="AT666" s="26" t="s">
        <v>216</v>
      </c>
      <c r="AU666" s="26" t="s">
        <v>63</v>
      </c>
      <c r="AV666" s="26" t="s">
        <v>63</v>
      </c>
      <c r="AW666" s="26" t="s">
        <v>63</v>
      </c>
      <c r="AX666" s="26" t="s">
        <v>63</v>
      </c>
      <c r="AY666" s="26">
        <v>44.1183219999999</v>
      </c>
      <c r="AZ666" s="26">
        <v>-102.994544</v>
      </c>
      <c r="BA666" s="26" t="s">
        <v>185</v>
      </c>
      <c r="BB666" s="26" t="s">
        <v>609</v>
      </c>
      <c r="BC666" s="26" t="s">
        <v>68</v>
      </c>
      <c r="BD666" s="26" t="s">
        <v>68</v>
      </c>
      <c r="BE666" s="26"/>
      <c r="BF666" s="26" t="s">
        <v>68</v>
      </c>
      <c r="BG666" s="26" t="s">
        <v>68</v>
      </c>
      <c r="BH666" s="26" t="s">
        <v>160</v>
      </c>
      <c r="BI666" s="26">
        <v>1</v>
      </c>
      <c r="BJ666" s="26" t="s">
        <v>217</v>
      </c>
    </row>
    <row r="667" spans="36:62" x14ac:dyDescent="0.25">
      <c r="AJ667" s="26">
        <v>2955</v>
      </c>
      <c r="AK667" s="26">
        <v>2017798</v>
      </c>
      <c r="AL667" s="264">
        <v>44167.70416666667</v>
      </c>
      <c r="AM667" s="26" t="s">
        <v>481</v>
      </c>
      <c r="AN667" s="26" t="s">
        <v>63</v>
      </c>
      <c r="AO667" s="26" t="s">
        <v>214</v>
      </c>
      <c r="AP667" s="26" t="s">
        <v>159</v>
      </c>
      <c r="AQ667" s="26">
        <v>0</v>
      </c>
      <c r="AR667" s="26">
        <v>90</v>
      </c>
      <c r="AS667" s="26" t="s">
        <v>168</v>
      </c>
      <c r="AT667" s="26" t="s">
        <v>71</v>
      </c>
      <c r="AU667" s="26" t="s">
        <v>63</v>
      </c>
      <c r="AV667" s="26" t="s">
        <v>63</v>
      </c>
      <c r="AW667" s="26" t="s">
        <v>63</v>
      </c>
      <c r="AX667" s="26" t="s">
        <v>63</v>
      </c>
      <c r="AY667" s="26">
        <v>44.083571999999897</v>
      </c>
      <c r="AZ667" s="26">
        <v>-102.484956999999</v>
      </c>
      <c r="BA667" s="26" t="s">
        <v>166</v>
      </c>
      <c r="BB667" s="26" t="s">
        <v>611</v>
      </c>
      <c r="BC667" s="26" t="s">
        <v>68</v>
      </c>
      <c r="BD667" s="26" t="s">
        <v>154</v>
      </c>
      <c r="BE667" s="26"/>
      <c r="BF667" s="26" t="s">
        <v>68</v>
      </c>
      <c r="BG667" s="26" t="s">
        <v>68</v>
      </c>
      <c r="BH667" s="26" t="s">
        <v>210</v>
      </c>
      <c r="BI667" s="26">
        <v>1</v>
      </c>
      <c r="BJ667" s="26" t="s">
        <v>20</v>
      </c>
    </row>
    <row r="668" spans="36:62" x14ac:dyDescent="0.25">
      <c r="AJ668" s="26">
        <v>2957</v>
      </c>
      <c r="AK668" s="26">
        <v>2100077</v>
      </c>
      <c r="AL668" s="264">
        <v>44201.759027777778</v>
      </c>
      <c r="AM668" s="26" t="s">
        <v>481</v>
      </c>
      <c r="AN668" s="26" t="s">
        <v>63</v>
      </c>
      <c r="AO668" s="26"/>
      <c r="AP668" s="26"/>
      <c r="AQ668" s="26">
        <v>-1</v>
      </c>
      <c r="AR668" s="26">
        <v>90</v>
      </c>
      <c r="AS668" s="26" t="s">
        <v>168</v>
      </c>
      <c r="AT668" s="26" t="s">
        <v>619</v>
      </c>
      <c r="AU668" s="26" t="s">
        <v>63</v>
      </c>
      <c r="AV668" s="26" t="s">
        <v>63</v>
      </c>
      <c r="AW668" s="26" t="s">
        <v>63</v>
      </c>
      <c r="AX668" s="26" t="s">
        <v>63</v>
      </c>
      <c r="AY668" s="26">
        <v>44.104261000000001</v>
      </c>
      <c r="AZ668" s="26">
        <v>-102.895089999999</v>
      </c>
      <c r="BA668" s="26" t="s">
        <v>158</v>
      </c>
      <c r="BB668" s="26" t="s">
        <v>611</v>
      </c>
      <c r="BC668" s="26" t="s">
        <v>167</v>
      </c>
      <c r="BD668" s="26" t="s">
        <v>154</v>
      </c>
      <c r="BE668" s="26"/>
      <c r="BF668" s="26" t="s">
        <v>99</v>
      </c>
      <c r="BG668" s="26" t="s">
        <v>167</v>
      </c>
      <c r="BH668" s="26" t="s">
        <v>99</v>
      </c>
      <c r="BI668" s="26">
        <v>1</v>
      </c>
      <c r="BJ668" s="26" t="s">
        <v>217</v>
      </c>
    </row>
    <row r="669" spans="36:62" x14ac:dyDescent="0.25">
      <c r="AJ669" s="26">
        <v>2958</v>
      </c>
      <c r="AK669" s="26">
        <v>2100074</v>
      </c>
      <c r="AL669" s="264">
        <v>44198.770833333336</v>
      </c>
      <c r="AM669" s="26" t="s">
        <v>481</v>
      </c>
      <c r="AN669" s="26" t="s">
        <v>63</v>
      </c>
      <c r="AO669" s="26"/>
      <c r="AP669" s="26"/>
      <c r="AQ669" s="26">
        <v>-1</v>
      </c>
      <c r="AR669" s="26">
        <v>90</v>
      </c>
      <c r="AS669" s="26" t="s">
        <v>168</v>
      </c>
      <c r="AT669" s="26" t="s">
        <v>71</v>
      </c>
      <c r="AU669" s="26" t="s">
        <v>63</v>
      </c>
      <c r="AV669" s="26" t="s">
        <v>63</v>
      </c>
      <c r="AW669" s="26" t="s">
        <v>63</v>
      </c>
      <c r="AX669" s="26" t="s">
        <v>63</v>
      </c>
      <c r="AY669" s="26">
        <v>44.103661000000002</v>
      </c>
      <c r="AZ669" s="26">
        <v>-102.838255</v>
      </c>
      <c r="BA669" s="26" t="s">
        <v>208</v>
      </c>
      <c r="BB669" s="26" t="s">
        <v>609</v>
      </c>
      <c r="BC669" s="26" t="s">
        <v>167</v>
      </c>
      <c r="BD669" s="26" t="s">
        <v>154</v>
      </c>
      <c r="BE669" s="26"/>
      <c r="BF669" s="26" t="s">
        <v>99</v>
      </c>
      <c r="BG669" s="26" t="s">
        <v>167</v>
      </c>
      <c r="BH669" s="26" t="s">
        <v>99</v>
      </c>
      <c r="BI669" s="26">
        <v>1</v>
      </c>
      <c r="BJ669" s="26" t="s">
        <v>217</v>
      </c>
    </row>
    <row r="670" spans="36:62" x14ac:dyDescent="0.25">
      <c r="AJ670" s="26">
        <v>2959</v>
      </c>
      <c r="AK670" s="26">
        <v>2100368</v>
      </c>
      <c r="AL670" s="264">
        <v>44205.311805555553</v>
      </c>
      <c r="AM670" s="26" t="s">
        <v>147</v>
      </c>
      <c r="AN670" s="26" t="s">
        <v>63</v>
      </c>
      <c r="AO670" s="26" t="s">
        <v>214</v>
      </c>
      <c r="AP670" s="26" t="s">
        <v>159</v>
      </c>
      <c r="AQ670" s="26">
        <v>0</v>
      </c>
      <c r="AR670" s="26">
        <v>90</v>
      </c>
      <c r="AS670" s="26" t="s">
        <v>188</v>
      </c>
      <c r="AT670" s="26" t="s">
        <v>854</v>
      </c>
      <c r="AU670" s="26" t="s">
        <v>69</v>
      </c>
      <c r="AV670" s="26" t="s">
        <v>63</v>
      </c>
      <c r="AW670" s="26" t="s">
        <v>63</v>
      </c>
      <c r="AX670" s="26" t="s">
        <v>63</v>
      </c>
      <c r="AY670" s="26">
        <v>43.836275999999899</v>
      </c>
      <c r="AZ670" s="26">
        <v>-101.623559999999</v>
      </c>
      <c r="BA670" s="26" t="s">
        <v>208</v>
      </c>
      <c r="BB670" s="26" t="s">
        <v>609</v>
      </c>
      <c r="BC670" s="26" t="s">
        <v>735</v>
      </c>
      <c r="BD670" s="26" t="s">
        <v>615</v>
      </c>
      <c r="BE670" s="26"/>
      <c r="BF670" s="26" t="s">
        <v>68</v>
      </c>
      <c r="BG670" s="26" t="s">
        <v>68</v>
      </c>
      <c r="BH670" s="26" t="s">
        <v>210</v>
      </c>
      <c r="BI670" s="26">
        <v>1</v>
      </c>
      <c r="BJ670" s="26" t="s">
        <v>21</v>
      </c>
    </row>
    <row r="671" spans="36:62" x14ac:dyDescent="0.25">
      <c r="AJ671" s="26">
        <v>2960</v>
      </c>
      <c r="AK671" s="26">
        <v>2100532</v>
      </c>
      <c r="AL671" s="264">
        <v>44210.506944444445</v>
      </c>
      <c r="AM671" s="26" t="s">
        <v>481</v>
      </c>
      <c r="AN671" s="26" t="s">
        <v>63</v>
      </c>
      <c r="AO671" s="26" t="s">
        <v>156</v>
      </c>
      <c r="AP671" s="26" t="s">
        <v>159</v>
      </c>
      <c r="AQ671" s="26">
        <v>0</v>
      </c>
      <c r="AR671" s="26">
        <v>90</v>
      </c>
      <c r="AS671" s="26" t="s">
        <v>189</v>
      </c>
      <c r="AT671" s="26" t="s">
        <v>619</v>
      </c>
      <c r="AU671" s="26" t="s">
        <v>63</v>
      </c>
      <c r="AV671" s="26" t="s">
        <v>63</v>
      </c>
      <c r="AW671" s="26" t="s">
        <v>63</v>
      </c>
      <c r="AX671" s="26" t="s">
        <v>63</v>
      </c>
      <c r="AY671" s="26">
        <v>44.118372000000001</v>
      </c>
      <c r="AZ671" s="26">
        <v>-102.97707800000001</v>
      </c>
      <c r="BA671" s="26" t="s">
        <v>208</v>
      </c>
      <c r="BB671" s="26" t="s">
        <v>609</v>
      </c>
      <c r="BC671" s="26" t="s">
        <v>68</v>
      </c>
      <c r="BD671" s="26" t="s">
        <v>68</v>
      </c>
      <c r="BE671" s="26"/>
      <c r="BF671" s="26" t="s">
        <v>68</v>
      </c>
      <c r="BG671" s="26" t="s">
        <v>68</v>
      </c>
      <c r="BH671" s="26" t="s">
        <v>146</v>
      </c>
      <c r="BI671" s="26">
        <v>1</v>
      </c>
      <c r="BJ671" s="26" t="s">
        <v>217</v>
      </c>
    </row>
    <row r="672" spans="36:62" x14ac:dyDescent="0.25">
      <c r="AJ672" s="26">
        <v>2961</v>
      </c>
      <c r="AK672" s="26">
        <v>2100533</v>
      </c>
      <c r="AL672" s="264">
        <v>44210.525694444441</v>
      </c>
      <c r="AM672" s="26" t="s">
        <v>481</v>
      </c>
      <c r="AN672" s="26" t="s">
        <v>63</v>
      </c>
      <c r="AO672" s="26" t="s">
        <v>156</v>
      </c>
      <c r="AP672" s="26" t="s">
        <v>159</v>
      </c>
      <c r="AQ672" s="26">
        <v>0</v>
      </c>
      <c r="AR672" s="26">
        <v>90</v>
      </c>
      <c r="AS672" s="26" t="s">
        <v>189</v>
      </c>
      <c r="AT672" s="26" t="s">
        <v>619</v>
      </c>
      <c r="AU672" s="26" t="s">
        <v>63</v>
      </c>
      <c r="AV672" s="26" t="s">
        <v>63</v>
      </c>
      <c r="AW672" s="26" t="s">
        <v>63</v>
      </c>
      <c r="AX672" s="26" t="s">
        <v>63</v>
      </c>
      <c r="AY672" s="26">
        <v>44.103597000000001</v>
      </c>
      <c r="AZ672" s="26">
        <v>-102.66985200000001</v>
      </c>
      <c r="BA672" s="26" t="s">
        <v>208</v>
      </c>
      <c r="BB672" s="26" t="s">
        <v>609</v>
      </c>
      <c r="BC672" s="26" t="s">
        <v>68</v>
      </c>
      <c r="BD672" s="26" t="s">
        <v>68</v>
      </c>
      <c r="BE672" s="26"/>
      <c r="BF672" s="26" t="s">
        <v>68</v>
      </c>
      <c r="BG672" s="26" t="s">
        <v>68</v>
      </c>
      <c r="BH672" s="26" t="s">
        <v>146</v>
      </c>
      <c r="BI672" s="26">
        <v>1</v>
      </c>
      <c r="BJ672" s="26" t="s">
        <v>217</v>
      </c>
    </row>
    <row r="673" spans="36:62" x14ac:dyDescent="0.25">
      <c r="AJ673" s="26">
        <v>2962</v>
      </c>
      <c r="AK673" s="26">
        <v>2100536</v>
      </c>
      <c r="AL673" s="264">
        <v>44204.984722222223</v>
      </c>
      <c r="AM673" s="26" t="s">
        <v>481</v>
      </c>
      <c r="AN673" s="26" t="s">
        <v>63</v>
      </c>
      <c r="AO673" s="26" t="s">
        <v>156</v>
      </c>
      <c r="AP673" s="26" t="s">
        <v>159</v>
      </c>
      <c r="AQ673" s="26">
        <v>0</v>
      </c>
      <c r="AR673" s="26">
        <v>90</v>
      </c>
      <c r="AS673" s="26" t="s">
        <v>957</v>
      </c>
      <c r="AT673" s="26" t="s">
        <v>616</v>
      </c>
      <c r="AU673" s="26" t="s">
        <v>63</v>
      </c>
      <c r="AV673" s="26" t="s">
        <v>63</v>
      </c>
      <c r="AW673" s="26" t="s">
        <v>63</v>
      </c>
      <c r="AX673" s="26" t="s">
        <v>63</v>
      </c>
      <c r="AY673" s="26">
        <v>44.103611000000001</v>
      </c>
      <c r="AZ673" s="26">
        <v>-102.698792999999</v>
      </c>
      <c r="BA673" s="26" t="s">
        <v>208</v>
      </c>
      <c r="BB673" s="26" t="s">
        <v>609</v>
      </c>
      <c r="BC673" s="26" t="s">
        <v>667</v>
      </c>
      <c r="BD673" s="26" t="s">
        <v>615</v>
      </c>
      <c r="BE673" s="26"/>
      <c r="BF673" s="26" t="s">
        <v>68</v>
      </c>
      <c r="BG673" s="26" t="s">
        <v>209</v>
      </c>
      <c r="BH673" s="26" t="s">
        <v>160</v>
      </c>
      <c r="BI673" s="26">
        <v>1</v>
      </c>
      <c r="BJ673" s="26" t="s">
        <v>217</v>
      </c>
    </row>
    <row r="674" spans="36:62" x14ac:dyDescent="0.25">
      <c r="AJ674" s="26">
        <v>2963</v>
      </c>
      <c r="AK674" s="26">
        <v>2100539</v>
      </c>
      <c r="AL674" s="264">
        <v>44205.095833333333</v>
      </c>
      <c r="AM674" s="26" t="s">
        <v>481</v>
      </c>
      <c r="AN674" s="26" t="s">
        <v>63</v>
      </c>
      <c r="AO674" s="26" t="s">
        <v>156</v>
      </c>
      <c r="AP674" s="26" t="s">
        <v>159</v>
      </c>
      <c r="AQ674" s="26">
        <v>0</v>
      </c>
      <c r="AR674" s="26">
        <v>90</v>
      </c>
      <c r="AS674" s="26" t="s">
        <v>958</v>
      </c>
      <c r="AT674" s="26" t="s">
        <v>663</v>
      </c>
      <c r="AU674" s="26" t="s">
        <v>69</v>
      </c>
      <c r="AV674" s="26" t="s">
        <v>63</v>
      </c>
      <c r="AW674" s="26" t="s">
        <v>63</v>
      </c>
      <c r="AX674" s="26" t="s">
        <v>63</v>
      </c>
      <c r="AY674" s="26">
        <v>44.103611000000001</v>
      </c>
      <c r="AZ674" s="26">
        <v>-102.70125</v>
      </c>
      <c r="BA674" s="26" t="s">
        <v>185</v>
      </c>
      <c r="BB674" s="26" t="s">
        <v>609</v>
      </c>
      <c r="BC674" s="26" t="s">
        <v>620</v>
      </c>
      <c r="BD674" s="26" t="s">
        <v>615</v>
      </c>
      <c r="BE674" s="26"/>
      <c r="BF674" s="26" t="s">
        <v>68</v>
      </c>
      <c r="BG674" s="26" t="s">
        <v>68</v>
      </c>
      <c r="BH674" s="26" t="s">
        <v>160</v>
      </c>
      <c r="BI674" s="26">
        <v>1</v>
      </c>
      <c r="BJ674" s="26" t="s">
        <v>217</v>
      </c>
    </row>
    <row r="675" spans="36:62" x14ac:dyDescent="0.25">
      <c r="AJ675" s="26">
        <v>2964</v>
      </c>
      <c r="AK675" s="26">
        <v>2100541</v>
      </c>
      <c r="AL675" s="264">
        <v>44210.522222222222</v>
      </c>
      <c r="AM675" s="26" t="s">
        <v>481</v>
      </c>
      <c r="AN675" s="26" t="s">
        <v>63</v>
      </c>
      <c r="AO675" s="26" t="s">
        <v>156</v>
      </c>
      <c r="AP675" s="26" t="s">
        <v>159</v>
      </c>
      <c r="AQ675" s="26">
        <v>0</v>
      </c>
      <c r="AR675" s="26">
        <v>90</v>
      </c>
      <c r="AS675" s="26" t="s">
        <v>188</v>
      </c>
      <c r="AT675" s="26" t="s">
        <v>619</v>
      </c>
      <c r="AU675" s="26" t="s">
        <v>63</v>
      </c>
      <c r="AV675" s="26" t="s">
        <v>63</v>
      </c>
      <c r="AW675" s="26" t="s">
        <v>63</v>
      </c>
      <c r="AX675" s="26" t="s">
        <v>63</v>
      </c>
      <c r="AY675" s="26">
        <v>44.117578000000002</v>
      </c>
      <c r="AZ675" s="26">
        <v>-103.087847999999</v>
      </c>
      <c r="BA675" s="26" t="s">
        <v>185</v>
      </c>
      <c r="BB675" s="26" t="s">
        <v>609</v>
      </c>
      <c r="BC675" s="26" t="s">
        <v>68</v>
      </c>
      <c r="BD675" s="26" t="s">
        <v>68</v>
      </c>
      <c r="BE675" s="26"/>
      <c r="BF675" s="26" t="s">
        <v>68</v>
      </c>
      <c r="BG675" s="26" t="s">
        <v>68</v>
      </c>
      <c r="BH675" s="26" t="s">
        <v>160</v>
      </c>
      <c r="BI675" s="26">
        <v>1</v>
      </c>
      <c r="BJ675" s="26" t="s">
        <v>217</v>
      </c>
    </row>
    <row r="676" spans="36:62" x14ac:dyDescent="0.25">
      <c r="AJ676" s="26">
        <v>2965</v>
      </c>
      <c r="AK676" s="26">
        <v>2100574</v>
      </c>
      <c r="AL676" s="264">
        <v>44214.708333333336</v>
      </c>
      <c r="AM676" s="26" t="s">
        <v>147</v>
      </c>
      <c r="AN676" s="26" t="s">
        <v>63</v>
      </c>
      <c r="AO676" s="26"/>
      <c r="AP676" s="26"/>
      <c r="AQ676" s="26">
        <v>-1</v>
      </c>
      <c r="AR676" s="26">
        <v>73</v>
      </c>
      <c r="AS676" s="26" t="s">
        <v>168</v>
      </c>
      <c r="AT676" s="26" t="s">
        <v>71</v>
      </c>
      <c r="AU676" s="26" t="s">
        <v>63</v>
      </c>
      <c r="AV676" s="26" t="s">
        <v>63</v>
      </c>
      <c r="AW676" s="26" t="s">
        <v>63</v>
      </c>
      <c r="AX676" s="26" t="s">
        <v>63</v>
      </c>
      <c r="AY676" s="26">
        <v>43.753982999999899</v>
      </c>
      <c r="AZ676" s="26">
        <v>-101.524173</v>
      </c>
      <c r="BA676" s="26" t="s">
        <v>158</v>
      </c>
      <c r="BB676" s="26" t="s">
        <v>165</v>
      </c>
      <c r="BC676" s="26" t="s">
        <v>167</v>
      </c>
      <c r="BD676" s="26" t="s">
        <v>154</v>
      </c>
      <c r="BE676" s="26"/>
      <c r="BF676" s="26" t="s">
        <v>99</v>
      </c>
      <c r="BG676" s="26" t="s">
        <v>167</v>
      </c>
      <c r="BH676" s="26" t="s">
        <v>99</v>
      </c>
      <c r="BI676" s="26">
        <v>1</v>
      </c>
      <c r="BJ676" s="26" t="s">
        <v>217</v>
      </c>
    </row>
    <row r="677" spans="36:62" x14ac:dyDescent="0.25">
      <c r="AJ677" s="26">
        <v>2966</v>
      </c>
      <c r="AK677" s="26">
        <v>2100576</v>
      </c>
      <c r="AL677" s="264">
        <v>44210.479166666664</v>
      </c>
      <c r="AM677" s="26" t="s">
        <v>481</v>
      </c>
      <c r="AN677" s="26" t="s">
        <v>63</v>
      </c>
      <c r="AO677" s="26" t="s">
        <v>156</v>
      </c>
      <c r="AP677" s="26" t="s">
        <v>159</v>
      </c>
      <c r="AQ677" s="26">
        <v>0</v>
      </c>
      <c r="AR677" s="26">
        <v>90</v>
      </c>
      <c r="AS677" s="26" t="s">
        <v>189</v>
      </c>
      <c r="AT677" s="26" t="s">
        <v>216</v>
      </c>
      <c r="AU677" s="26" t="s">
        <v>63</v>
      </c>
      <c r="AV677" s="26" t="s">
        <v>63</v>
      </c>
      <c r="AW677" s="26" t="s">
        <v>63</v>
      </c>
      <c r="AX677" s="26" t="s">
        <v>63</v>
      </c>
      <c r="AY677" s="26">
        <v>44.118330999999898</v>
      </c>
      <c r="AZ677" s="26">
        <v>-102.952551</v>
      </c>
      <c r="BA677" s="26" t="s">
        <v>185</v>
      </c>
      <c r="BB677" s="26" t="s">
        <v>609</v>
      </c>
      <c r="BC677" s="26" t="s">
        <v>68</v>
      </c>
      <c r="BD677" s="26" t="s">
        <v>68</v>
      </c>
      <c r="BE677" s="26"/>
      <c r="BF677" s="26" t="s">
        <v>68</v>
      </c>
      <c r="BG677" s="26" t="s">
        <v>68</v>
      </c>
      <c r="BH677" s="26" t="s">
        <v>160</v>
      </c>
      <c r="BI677" s="26">
        <v>1</v>
      </c>
      <c r="BJ677" s="26" t="s">
        <v>217</v>
      </c>
    </row>
    <row r="678" spans="36:62" x14ac:dyDescent="0.25">
      <c r="AJ678" s="26">
        <v>2968</v>
      </c>
      <c r="AK678" s="26">
        <v>2018102</v>
      </c>
      <c r="AL678" s="264">
        <v>44196.379166666666</v>
      </c>
      <c r="AM678" s="26" t="s">
        <v>147</v>
      </c>
      <c r="AN678" s="26" t="s">
        <v>63</v>
      </c>
      <c r="AO678" s="26" t="s">
        <v>960</v>
      </c>
      <c r="AP678" s="26" t="s">
        <v>961</v>
      </c>
      <c r="AQ678" s="26">
        <v>0</v>
      </c>
      <c r="AR678" s="26">
        <v>73</v>
      </c>
      <c r="AS678" s="26" t="s">
        <v>722</v>
      </c>
      <c r="AT678" s="26" t="s">
        <v>71</v>
      </c>
      <c r="AU678" s="26" t="s">
        <v>63</v>
      </c>
      <c r="AV678" s="26" t="s">
        <v>63</v>
      </c>
      <c r="AW678" s="26" t="s">
        <v>63</v>
      </c>
      <c r="AX678" s="26" t="s">
        <v>63</v>
      </c>
      <c r="AY678" s="26">
        <v>43.564518</v>
      </c>
      <c r="AZ678" s="26">
        <v>-101.520887999999</v>
      </c>
      <c r="BA678" s="26" t="s">
        <v>486</v>
      </c>
      <c r="BB678" s="26" t="s">
        <v>165</v>
      </c>
      <c r="BC678" s="26" t="s">
        <v>926</v>
      </c>
      <c r="BD678" s="26" t="s">
        <v>68</v>
      </c>
      <c r="BE678" s="26" t="s">
        <v>959</v>
      </c>
      <c r="BF678" s="26" t="s">
        <v>68</v>
      </c>
      <c r="BG678" s="26" t="s">
        <v>68</v>
      </c>
      <c r="BH678" s="26" t="s">
        <v>175</v>
      </c>
      <c r="BI678" s="26">
        <v>1</v>
      </c>
      <c r="BJ678" s="26" t="s">
        <v>217</v>
      </c>
    </row>
    <row r="679" spans="36:62" x14ac:dyDescent="0.25">
      <c r="AJ679" s="26">
        <v>2969</v>
      </c>
      <c r="AK679" s="26">
        <v>2100125</v>
      </c>
      <c r="AL679" s="264">
        <v>44206.557638888888</v>
      </c>
      <c r="AM679" s="26" t="s">
        <v>147</v>
      </c>
      <c r="AN679" s="26" t="s">
        <v>63</v>
      </c>
      <c r="AO679" s="26" t="s">
        <v>156</v>
      </c>
      <c r="AP679" s="26" t="s">
        <v>627</v>
      </c>
      <c r="AQ679" s="26">
        <v>0</v>
      </c>
      <c r="AR679" s="26">
        <v>90</v>
      </c>
      <c r="AS679" s="26" t="s">
        <v>628</v>
      </c>
      <c r="AT679" s="26" t="s">
        <v>71</v>
      </c>
      <c r="AU679" s="26" t="s">
        <v>63</v>
      </c>
      <c r="AV679" s="26" t="s">
        <v>63</v>
      </c>
      <c r="AW679" s="26" t="s">
        <v>63</v>
      </c>
      <c r="AX679" s="26" t="s">
        <v>63</v>
      </c>
      <c r="AY679" s="26">
        <v>43.836151000000001</v>
      </c>
      <c r="AZ679" s="26">
        <v>-101.747426</v>
      </c>
      <c r="BA679" s="26" t="s">
        <v>185</v>
      </c>
      <c r="BB679" s="26" t="s">
        <v>609</v>
      </c>
      <c r="BC679" s="26" t="s">
        <v>962</v>
      </c>
      <c r="BD679" s="26" t="s">
        <v>68</v>
      </c>
      <c r="BE679" s="26" t="s">
        <v>644</v>
      </c>
      <c r="BF679" s="26" t="s">
        <v>68</v>
      </c>
      <c r="BG679" s="26" t="s">
        <v>68</v>
      </c>
      <c r="BH679" s="26" t="s">
        <v>175</v>
      </c>
      <c r="BI679" s="26">
        <v>1</v>
      </c>
      <c r="BJ679" s="26" t="s">
        <v>217</v>
      </c>
    </row>
    <row r="680" spans="36:62" x14ac:dyDescent="0.25">
      <c r="AJ680" s="26">
        <v>2971</v>
      </c>
      <c r="AK680" s="26">
        <v>2100451</v>
      </c>
      <c r="AL680" s="264">
        <v>44210.080555555556</v>
      </c>
      <c r="AM680" s="26" t="s">
        <v>481</v>
      </c>
      <c r="AN680" s="26" t="s">
        <v>63</v>
      </c>
      <c r="AO680" s="26" t="s">
        <v>156</v>
      </c>
      <c r="AP680" s="26" t="s">
        <v>159</v>
      </c>
      <c r="AQ680" s="26">
        <v>0</v>
      </c>
      <c r="AR680" s="26">
        <v>90</v>
      </c>
      <c r="AS680" s="26" t="s">
        <v>188</v>
      </c>
      <c r="AT680" s="26" t="s">
        <v>619</v>
      </c>
      <c r="AU680" s="26" t="s">
        <v>63</v>
      </c>
      <c r="AV680" s="26" t="s">
        <v>63</v>
      </c>
      <c r="AW680" s="26" t="s">
        <v>63</v>
      </c>
      <c r="AX680" s="26" t="s">
        <v>63</v>
      </c>
      <c r="AY680" s="26">
        <v>44.103608999999899</v>
      </c>
      <c r="AZ680" s="26">
        <v>-102.696437</v>
      </c>
      <c r="BA680" s="26" t="s">
        <v>504</v>
      </c>
      <c r="BB680" s="26" t="s">
        <v>609</v>
      </c>
      <c r="BC680" s="26" t="s">
        <v>68</v>
      </c>
      <c r="BD680" s="26" t="s">
        <v>68</v>
      </c>
      <c r="BE680" s="26"/>
      <c r="BF680" s="26" t="s">
        <v>68</v>
      </c>
      <c r="BG680" s="26" t="s">
        <v>68</v>
      </c>
      <c r="BH680" s="26" t="s">
        <v>210</v>
      </c>
      <c r="BI680" s="26">
        <v>1</v>
      </c>
      <c r="BJ680" s="26" t="s">
        <v>19</v>
      </c>
    </row>
    <row r="681" spans="36:62" x14ac:dyDescent="0.25">
      <c r="AJ681" s="26">
        <v>2972</v>
      </c>
      <c r="AK681" s="26">
        <v>2100594</v>
      </c>
      <c r="AL681" s="264">
        <v>44210.184027777781</v>
      </c>
      <c r="AM681" s="26" t="s">
        <v>481</v>
      </c>
      <c r="AN681" s="26" t="s">
        <v>63</v>
      </c>
      <c r="AO681" s="26" t="s">
        <v>156</v>
      </c>
      <c r="AP681" s="26" t="s">
        <v>824</v>
      </c>
      <c r="AQ681" s="26">
        <v>0</v>
      </c>
      <c r="AR681" s="26">
        <v>90</v>
      </c>
      <c r="AS681" s="26" t="s">
        <v>963</v>
      </c>
      <c r="AT681" s="26" t="s">
        <v>216</v>
      </c>
      <c r="AU681" s="26" t="s">
        <v>63</v>
      </c>
      <c r="AV681" s="26" t="s">
        <v>63</v>
      </c>
      <c r="AW681" s="26" t="s">
        <v>63</v>
      </c>
      <c r="AX681" s="26" t="s">
        <v>63</v>
      </c>
      <c r="AY681" s="26">
        <v>43.948860000000003</v>
      </c>
      <c r="AZ681" s="26">
        <v>-102.164833</v>
      </c>
      <c r="BA681" s="26" t="s">
        <v>502</v>
      </c>
      <c r="BB681" s="26" t="s">
        <v>964</v>
      </c>
      <c r="BC681" s="26" t="s">
        <v>829</v>
      </c>
      <c r="BD681" s="26" t="s">
        <v>829</v>
      </c>
      <c r="BE681" s="26"/>
      <c r="BF681" s="26" t="s">
        <v>829</v>
      </c>
      <c r="BG681" s="26" t="s">
        <v>829</v>
      </c>
      <c r="BH681" s="26" t="s">
        <v>965</v>
      </c>
      <c r="BI681" s="26">
        <v>1</v>
      </c>
      <c r="BJ681" s="26" t="s">
        <v>217</v>
      </c>
    </row>
    <row r="682" spans="36:62" x14ac:dyDescent="0.25">
      <c r="AJ682" s="26">
        <v>2973</v>
      </c>
      <c r="AK682" s="26">
        <v>2100940</v>
      </c>
      <c r="AL682" s="264">
        <v>44221.490972222222</v>
      </c>
      <c r="AM682" s="26" t="s">
        <v>481</v>
      </c>
      <c r="AN682" s="26" t="s">
        <v>63</v>
      </c>
      <c r="AO682" s="26" t="s">
        <v>156</v>
      </c>
      <c r="AP682" s="26" t="s">
        <v>741</v>
      </c>
      <c r="AQ682" s="26">
        <v>0</v>
      </c>
      <c r="AR682" s="26">
        <v>90</v>
      </c>
      <c r="AS682" s="26" t="s">
        <v>188</v>
      </c>
      <c r="AT682" s="26" t="s">
        <v>610</v>
      </c>
      <c r="AU682" s="26" t="s">
        <v>63</v>
      </c>
      <c r="AV682" s="26" t="s">
        <v>63</v>
      </c>
      <c r="AW682" s="26" t="s">
        <v>63</v>
      </c>
      <c r="AX682" s="26" t="s">
        <v>63</v>
      </c>
      <c r="AY682" s="26">
        <v>44.103287000000002</v>
      </c>
      <c r="AZ682" s="26">
        <v>-102.597731999999</v>
      </c>
      <c r="BA682" s="26" t="s">
        <v>498</v>
      </c>
      <c r="BB682" s="26" t="s">
        <v>611</v>
      </c>
      <c r="BC682" s="26" t="s">
        <v>68</v>
      </c>
      <c r="BD682" s="26" t="s">
        <v>615</v>
      </c>
      <c r="BE682" s="26"/>
      <c r="BF682" s="26" t="s">
        <v>68</v>
      </c>
      <c r="BG682" s="26" t="s">
        <v>209</v>
      </c>
      <c r="BH682" s="26" t="s">
        <v>210</v>
      </c>
      <c r="BI682" s="26">
        <v>1</v>
      </c>
      <c r="BJ682" s="26" t="s">
        <v>20</v>
      </c>
    </row>
    <row r="683" spans="36:62" x14ac:dyDescent="0.25">
      <c r="AJ683" s="26">
        <v>2974</v>
      </c>
      <c r="AK683" s="26">
        <v>2100943</v>
      </c>
      <c r="AL683" s="264">
        <v>44212.972916666666</v>
      </c>
      <c r="AM683" s="26" t="s">
        <v>481</v>
      </c>
      <c r="AN683" s="26" t="s">
        <v>63</v>
      </c>
      <c r="AO683" s="26" t="s">
        <v>156</v>
      </c>
      <c r="AP683" s="26" t="s">
        <v>159</v>
      </c>
      <c r="AQ683" s="26">
        <v>0</v>
      </c>
      <c r="AR683" s="26">
        <v>90</v>
      </c>
      <c r="AS683" s="26" t="s">
        <v>628</v>
      </c>
      <c r="AT683" s="26" t="s">
        <v>71</v>
      </c>
      <c r="AU683" s="26" t="s">
        <v>63</v>
      </c>
      <c r="AV683" s="26" t="s">
        <v>63</v>
      </c>
      <c r="AW683" s="26" t="s">
        <v>63</v>
      </c>
      <c r="AX683" s="26" t="s">
        <v>63</v>
      </c>
      <c r="AY683" s="26">
        <v>44.111958000000001</v>
      </c>
      <c r="AZ683" s="26">
        <v>-103.122733999999</v>
      </c>
      <c r="BA683" s="26" t="s">
        <v>158</v>
      </c>
      <c r="BB683" s="26" t="s">
        <v>811</v>
      </c>
      <c r="BC683" s="26" t="s">
        <v>967</v>
      </c>
      <c r="BD683" s="26" t="s">
        <v>68</v>
      </c>
      <c r="BE683" s="26" t="s">
        <v>966</v>
      </c>
      <c r="BF683" s="26" t="s">
        <v>68</v>
      </c>
      <c r="BG683" s="26" t="s">
        <v>68</v>
      </c>
      <c r="BH683" s="26" t="s">
        <v>968</v>
      </c>
      <c r="BI683" s="26">
        <v>1</v>
      </c>
      <c r="BJ683" s="26" t="s">
        <v>217</v>
      </c>
    </row>
    <row r="684" spans="36:62" x14ac:dyDescent="0.25">
      <c r="AJ684" s="26">
        <v>2975</v>
      </c>
      <c r="AK684" s="26">
        <v>2100836</v>
      </c>
      <c r="AL684" s="264">
        <v>44221.462500000001</v>
      </c>
      <c r="AM684" s="26" t="s">
        <v>481</v>
      </c>
      <c r="AN684" s="26" t="s">
        <v>63</v>
      </c>
      <c r="AO684" s="26" t="s">
        <v>156</v>
      </c>
      <c r="AP684" s="26" t="s">
        <v>159</v>
      </c>
      <c r="AQ684" s="26">
        <v>0</v>
      </c>
      <c r="AR684" s="26">
        <v>90</v>
      </c>
      <c r="AS684" s="26" t="s">
        <v>188</v>
      </c>
      <c r="AT684" s="26" t="s">
        <v>610</v>
      </c>
      <c r="AU684" s="26" t="s">
        <v>63</v>
      </c>
      <c r="AV684" s="26" t="s">
        <v>63</v>
      </c>
      <c r="AW684" s="26" t="s">
        <v>63</v>
      </c>
      <c r="AX684" s="26" t="s">
        <v>63</v>
      </c>
      <c r="AY684" s="26">
        <v>44.031091000000004</v>
      </c>
      <c r="AZ684" s="26">
        <v>-102.329262</v>
      </c>
      <c r="BA684" s="26" t="s">
        <v>158</v>
      </c>
      <c r="BB684" s="26" t="s">
        <v>609</v>
      </c>
      <c r="BC684" s="26" t="s">
        <v>667</v>
      </c>
      <c r="BD684" s="26" t="s">
        <v>615</v>
      </c>
      <c r="BE684" s="26"/>
      <c r="BF684" s="26" t="s">
        <v>68</v>
      </c>
      <c r="BG684" s="26" t="s">
        <v>209</v>
      </c>
      <c r="BH684" s="26" t="s">
        <v>146</v>
      </c>
      <c r="BI684" s="26">
        <v>1</v>
      </c>
      <c r="BJ684" s="26" t="s">
        <v>217</v>
      </c>
    </row>
    <row r="685" spans="36:62" x14ac:dyDescent="0.25">
      <c r="AJ685" s="26">
        <v>2976</v>
      </c>
      <c r="AK685" s="26">
        <v>2100485</v>
      </c>
      <c r="AL685" s="264">
        <v>44214.559027777781</v>
      </c>
      <c r="AM685" s="26" t="s">
        <v>481</v>
      </c>
      <c r="AN685" s="26" t="s">
        <v>63</v>
      </c>
      <c r="AO685" s="26" t="s">
        <v>156</v>
      </c>
      <c r="AP685" s="26" t="s">
        <v>159</v>
      </c>
      <c r="AQ685" s="26">
        <v>0</v>
      </c>
      <c r="AR685" s="26">
        <v>90</v>
      </c>
      <c r="AS685" s="26" t="s">
        <v>930</v>
      </c>
      <c r="AT685" s="26" t="s">
        <v>882</v>
      </c>
      <c r="AU685" s="26" t="s">
        <v>63</v>
      </c>
      <c r="AV685" s="26" t="s">
        <v>63</v>
      </c>
      <c r="AW685" s="26" t="s">
        <v>63</v>
      </c>
      <c r="AX685" s="26" t="s">
        <v>63</v>
      </c>
      <c r="AY685" s="26">
        <v>43.986508000000001</v>
      </c>
      <c r="AZ685" s="26">
        <v>-102.244170999999</v>
      </c>
      <c r="BA685" s="26" t="s">
        <v>158</v>
      </c>
      <c r="BB685" s="26" t="s">
        <v>611</v>
      </c>
      <c r="BC685" s="26" t="s">
        <v>614</v>
      </c>
      <c r="BD685" s="26" t="s">
        <v>615</v>
      </c>
      <c r="BE685" s="26"/>
      <c r="BF685" s="26" t="s">
        <v>68</v>
      </c>
      <c r="BG685" s="26" t="s">
        <v>209</v>
      </c>
      <c r="BH685" s="26" t="s">
        <v>146</v>
      </c>
      <c r="BI685" s="26">
        <v>1</v>
      </c>
      <c r="BJ685" s="26" t="s">
        <v>217</v>
      </c>
    </row>
    <row r="686" spans="36:62" x14ac:dyDescent="0.25">
      <c r="AJ686" s="26">
        <v>2978</v>
      </c>
      <c r="AK686" s="26">
        <v>2101202</v>
      </c>
      <c r="AL686" s="264">
        <v>44223.884027777778</v>
      </c>
      <c r="AM686" s="26" t="s">
        <v>481</v>
      </c>
      <c r="AN686" s="26" t="s">
        <v>63</v>
      </c>
      <c r="AO686" s="26"/>
      <c r="AP686" s="26"/>
      <c r="AQ686" s="26">
        <v>-1</v>
      </c>
      <c r="AR686" s="26">
        <v>90</v>
      </c>
      <c r="AS686" s="26" t="s">
        <v>168</v>
      </c>
      <c r="AT686" s="26" t="s">
        <v>71</v>
      </c>
      <c r="AU686" s="26" t="s">
        <v>63</v>
      </c>
      <c r="AV686" s="26" t="s">
        <v>63</v>
      </c>
      <c r="AW686" s="26" t="s">
        <v>63</v>
      </c>
      <c r="AX686" s="26" t="s">
        <v>63</v>
      </c>
      <c r="AY686" s="26">
        <v>44.103639000000001</v>
      </c>
      <c r="AZ686" s="26">
        <v>-102.824652</v>
      </c>
      <c r="BA686" s="26" t="s">
        <v>485</v>
      </c>
      <c r="BB686" s="26" t="s">
        <v>609</v>
      </c>
      <c r="BC686" s="26" t="s">
        <v>167</v>
      </c>
      <c r="BD686" s="26" t="s">
        <v>154</v>
      </c>
      <c r="BE686" s="26"/>
      <c r="BF686" s="26" t="s">
        <v>99</v>
      </c>
      <c r="BG686" s="26" t="s">
        <v>167</v>
      </c>
      <c r="BH686" s="26" t="s">
        <v>99</v>
      </c>
      <c r="BI686" s="26">
        <v>1</v>
      </c>
      <c r="BJ686" s="26" t="s">
        <v>217</v>
      </c>
    </row>
    <row r="687" spans="36:62" x14ac:dyDescent="0.25">
      <c r="AJ687" s="26">
        <v>2980</v>
      </c>
      <c r="AK687" s="26">
        <v>2100837</v>
      </c>
      <c r="AL687" s="264">
        <v>44205.239583333336</v>
      </c>
      <c r="AM687" s="26" t="s">
        <v>481</v>
      </c>
      <c r="AN687" s="26" t="s">
        <v>63</v>
      </c>
      <c r="AO687" s="26" t="s">
        <v>156</v>
      </c>
      <c r="AP687" s="26" t="s">
        <v>648</v>
      </c>
      <c r="AQ687" s="26">
        <v>0</v>
      </c>
      <c r="AR687" s="26">
        <v>90</v>
      </c>
      <c r="AS687" s="26" t="s">
        <v>969</v>
      </c>
      <c r="AT687" s="26" t="s">
        <v>610</v>
      </c>
      <c r="AU687" s="26" t="s">
        <v>63</v>
      </c>
      <c r="AV687" s="26" t="s">
        <v>63</v>
      </c>
      <c r="AW687" s="26" t="s">
        <v>63</v>
      </c>
      <c r="AX687" s="26" t="s">
        <v>63</v>
      </c>
      <c r="AY687" s="26">
        <v>44.103425000000001</v>
      </c>
      <c r="AZ687" s="26">
        <v>-102.733225</v>
      </c>
      <c r="BA687" s="26" t="s">
        <v>490</v>
      </c>
      <c r="BB687" s="26" t="s">
        <v>811</v>
      </c>
      <c r="BC687" s="26" t="s">
        <v>614</v>
      </c>
      <c r="BD687" s="26" t="s">
        <v>615</v>
      </c>
      <c r="BE687" s="26"/>
      <c r="BF687" s="26" t="s">
        <v>68</v>
      </c>
      <c r="BG687" s="26" t="s">
        <v>68</v>
      </c>
      <c r="BH687" s="26" t="s">
        <v>175</v>
      </c>
      <c r="BI687" s="26">
        <v>1</v>
      </c>
      <c r="BJ687" s="26" t="s">
        <v>21</v>
      </c>
    </row>
    <row r="688" spans="36:62" x14ac:dyDescent="0.25">
      <c r="AJ688" s="26">
        <v>2981</v>
      </c>
      <c r="AK688" s="26">
        <v>2100838</v>
      </c>
      <c r="AL688" s="264">
        <v>44205.239583333336</v>
      </c>
      <c r="AM688" s="26" t="s">
        <v>481</v>
      </c>
      <c r="AN688" s="26" t="s">
        <v>63</v>
      </c>
      <c r="AO688" s="26" t="s">
        <v>156</v>
      </c>
      <c r="AP688" s="26" t="s">
        <v>970</v>
      </c>
      <c r="AQ688" s="26">
        <v>0</v>
      </c>
      <c r="AR688" s="26">
        <v>90</v>
      </c>
      <c r="AS688" s="26" t="s">
        <v>971</v>
      </c>
      <c r="AT688" s="26" t="s">
        <v>610</v>
      </c>
      <c r="AU688" s="26" t="s">
        <v>63</v>
      </c>
      <c r="AV688" s="26" t="s">
        <v>63</v>
      </c>
      <c r="AW688" s="26" t="s">
        <v>63</v>
      </c>
      <c r="AX688" s="26" t="s">
        <v>63</v>
      </c>
      <c r="AY688" s="26">
        <v>44.103425000000001</v>
      </c>
      <c r="AZ688" s="26">
        <v>-102.733249999999</v>
      </c>
      <c r="BA688" s="26" t="s">
        <v>486</v>
      </c>
      <c r="BB688" s="26" t="s">
        <v>972</v>
      </c>
      <c r="BC688" s="26" t="s">
        <v>829</v>
      </c>
      <c r="BD688" s="26" t="s">
        <v>615</v>
      </c>
      <c r="BE688" s="26"/>
      <c r="BF688" s="26" t="s">
        <v>732</v>
      </c>
      <c r="BG688" s="26" t="s">
        <v>829</v>
      </c>
      <c r="BH688" s="26" t="s">
        <v>830</v>
      </c>
      <c r="BI688" s="26">
        <v>1</v>
      </c>
      <c r="BJ688" s="26" t="s">
        <v>217</v>
      </c>
    </row>
    <row r="689" spans="36:62" x14ac:dyDescent="0.25">
      <c r="AJ689" s="26">
        <v>2982</v>
      </c>
      <c r="AK689" s="26">
        <v>2100963</v>
      </c>
      <c r="AL689" s="264">
        <v>44224.117361111108</v>
      </c>
      <c r="AM689" s="26" t="s">
        <v>481</v>
      </c>
      <c r="AN689" s="26" t="s">
        <v>63</v>
      </c>
      <c r="AO689" s="26"/>
      <c r="AP689" s="26"/>
      <c r="AQ689" s="26">
        <v>-1</v>
      </c>
      <c r="AR689" s="26">
        <v>90</v>
      </c>
      <c r="AS689" s="26" t="s">
        <v>168</v>
      </c>
      <c r="AT689" s="26" t="s">
        <v>71</v>
      </c>
      <c r="AU689" s="26" t="s">
        <v>63</v>
      </c>
      <c r="AV689" s="26" t="s">
        <v>63</v>
      </c>
      <c r="AW689" s="26" t="s">
        <v>63</v>
      </c>
      <c r="AX689" s="26" t="s">
        <v>63</v>
      </c>
      <c r="AY689" s="26">
        <v>44.103653000000001</v>
      </c>
      <c r="AZ689" s="26">
        <v>-102.818848</v>
      </c>
      <c r="BA689" s="26" t="s">
        <v>158</v>
      </c>
      <c r="BB689" s="26" t="s">
        <v>609</v>
      </c>
      <c r="BC689" s="26" t="s">
        <v>167</v>
      </c>
      <c r="BD689" s="26" t="s">
        <v>154</v>
      </c>
      <c r="BE689" s="26"/>
      <c r="BF689" s="26" t="s">
        <v>99</v>
      </c>
      <c r="BG689" s="26" t="s">
        <v>167</v>
      </c>
      <c r="BH689" s="26" t="s">
        <v>99</v>
      </c>
      <c r="BI689" s="26">
        <v>1</v>
      </c>
      <c r="BJ689" s="26" t="s">
        <v>217</v>
      </c>
    </row>
    <row r="690" spans="36:62" x14ac:dyDescent="0.25">
      <c r="AJ690" s="26">
        <v>2984</v>
      </c>
      <c r="AK690" s="26">
        <v>2101450</v>
      </c>
      <c r="AL690" s="264">
        <v>44233.399305555555</v>
      </c>
      <c r="AM690" s="26" t="s">
        <v>481</v>
      </c>
      <c r="AN690" s="26" t="s">
        <v>63</v>
      </c>
      <c r="AO690" s="26"/>
      <c r="AP690" s="26"/>
      <c r="AQ690" s="26">
        <v>-1</v>
      </c>
      <c r="AR690" s="26">
        <v>90</v>
      </c>
      <c r="AS690" s="26" t="s">
        <v>168</v>
      </c>
      <c r="AT690" s="26" t="s">
        <v>74</v>
      </c>
      <c r="AU690" s="26" t="s">
        <v>63</v>
      </c>
      <c r="AV690" s="26" t="s">
        <v>63</v>
      </c>
      <c r="AW690" s="26" t="s">
        <v>63</v>
      </c>
      <c r="AX690" s="26" t="s">
        <v>63</v>
      </c>
      <c r="AY690" s="26">
        <v>44.10342</v>
      </c>
      <c r="AZ690" s="26">
        <v>-102.812517</v>
      </c>
      <c r="BA690" s="26" t="s">
        <v>494</v>
      </c>
      <c r="BB690" s="26" t="s">
        <v>611</v>
      </c>
      <c r="BC690" s="26" t="s">
        <v>167</v>
      </c>
      <c r="BD690" s="26" t="s">
        <v>154</v>
      </c>
      <c r="BE690" s="26"/>
      <c r="BF690" s="26" t="s">
        <v>99</v>
      </c>
      <c r="BG690" s="26" t="s">
        <v>167</v>
      </c>
      <c r="BH690" s="26" t="s">
        <v>99</v>
      </c>
      <c r="BI690" s="26">
        <v>1</v>
      </c>
      <c r="BJ690" s="26" t="s">
        <v>217</v>
      </c>
    </row>
    <row r="691" spans="36:62" x14ac:dyDescent="0.25">
      <c r="AJ691" s="26">
        <v>2985</v>
      </c>
      <c r="AK691" s="26">
        <v>2101081</v>
      </c>
      <c r="AL691" s="264">
        <v>44224.791666666664</v>
      </c>
      <c r="AM691" s="26" t="s">
        <v>481</v>
      </c>
      <c r="AN691" s="26" t="s">
        <v>63</v>
      </c>
      <c r="AO691" s="26"/>
      <c r="AP691" s="26"/>
      <c r="AQ691" s="26">
        <v>-1</v>
      </c>
      <c r="AR691" s="26">
        <v>90</v>
      </c>
      <c r="AS691" s="26" t="s">
        <v>168</v>
      </c>
      <c r="AT691" s="26" t="s">
        <v>71</v>
      </c>
      <c r="AU691" s="26" t="s">
        <v>63</v>
      </c>
      <c r="AV691" s="26" t="s">
        <v>63</v>
      </c>
      <c r="AW691" s="26" t="s">
        <v>63</v>
      </c>
      <c r="AX691" s="26" t="s">
        <v>63</v>
      </c>
      <c r="AY691" s="26">
        <v>44.118358000000001</v>
      </c>
      <c r="AZ691" s="26">
        <v>-102.970831</v>
      </c>
      <c r="BA691" s="26" t="s">
        <v>166</v>
      </c>
      <c r="BB691" s="26" t="s">
        <v>609</v>
      </c>
      <c r="BC691" s="26" t="s">
        <v>167</v>
      </c>
      <c r="BD691" s="26" t="s">
        <v>154</v>
      </c>
      <c r="BE691" s="26"/>
      <c r="BF691" s="26" t="s">
        <v>99</v>
      </c>
      <c r="BG691" s="26" t="s">
        <v>167</v>
      </c>
      <c r="BH691" s="26" t="s">
        <v>99</v>
      </c>
      <c r="BI691" s="26">
        <v>1</v>
      </c>
      <c r="BJ691" s="26" t="s">
        <v>217</v>
      </c>
    </row>
    <row r="692" spans="36:62" x14ac:dyDescent="0.25">
      <c r="AJ692" s="26">
        <v>2993</v>
      </c>
      <c r="AK692" s="26">
        <v>2101897</v>
      </c>
      <c r="AL692" s="264">
        <v>44205.245833333334</v>
      </c>
      <c r="AM692" s="26" t="s">
        <v>481</v>
      </c>
      <c r="AN692" s="26" t="s">
        <v>63</v>
      </c>
      <c r="AO692" s="26" t="s">
        <v>156</v>
      </c>
      <c r="AP692" s="26" t="s">
        <v>159</v>
      </c>
      <c r="AQ692" s="26">
        <v>0</v>
      </c>
      <c r="AR692" s="26">
        <v>90</v>
      </c>
      <c r="AS692" s="26" t="s">
        <v>973</v>
      </c>
      <c r="AT692" s="26" t="s">
        <v>822</v>
      </c>
      <c r="AU692" s="26" t="s">
        <v>63</v>
      </c>
      <c r="AV692" s="26" t="s">
        <v>63</v>
      </c>
      <c r="AW692" s="26" t="s">
        <v>63</v>
      </c>
      <c r="AX692" s="26" t="s">
        <v>63</v>
      </c>
      <c r="AY692" s="26">
        <v>44.117750000000001</v>
      </c>
      <c r="AZ692" s="26">
        <v>-103.081654999999</v>
      </c>
      <c r="BA692" s="26" t="s">
        <v>185</v>
      </c>
      <c r="BB692" s="26" t="s">
        <v>609</v>
      </c>
      <c r="BC692" s="26" t="s">
        <v>974</v>
      </c>
      <c r="BD692" s="26" t="s">
        <v>615</v>
      </c>
      <c r="BE692" s="26"/>
      <c r="BF692" s="26" t="s">
        <v>68</v>
      </c>
      <c r="BG692" s="26" t="s">
        <v>68</v>
      </c>
      <c r="BH692" s="26" t="s">
        <v>146</v>
      </c>
      <c r="BI692" s="26">
        <v>1</v>
      </c>
      <c r="BJ692" s="26" t="s">
        <v>217</v>
      </c>
    </row>
    <row r="693" spans="36:62" x14ac:dyDescent="0.25">
      <c r="AJ693" s="26">
        <v>2995</v>
      </c>
      <c r="AK693" s="26">
        <v>2102012</v>
      </c>
      <c r="AL693" s="264">
        <v>44205.245833333334</v>
      </c>
      <c r="AM693" s="26" t="s">
        <v>481</v>
      </c>
      <c r="AN693" s="26" t="s">
        <v>63</v>
      </c>
      <c r="AO693" s="26" t="s">
        <v>156</v>
      </c>
      <c r="AP693" s="26" t="s">
        <v>159</v>
      </c>
      <c r="AQ693" s="26">
        <v>0</v>
      </c>
      <c r="AR693" s="26">
        <v>90</v>
      </c>
      <c r="AS693" s="26" t="s">
        <v>833</v>
      </c>
      <c r="AT693" s="26" t="s">
        <v>822</v>
      </c>
      <c r="AU693" s="26" t="s">
        <v>63</v>
      </c>
      <c r="AV693" s="26" t="s">
        <v>63</v>
      </c>
      <c r="AW693" s="26" t="s">
        <v>63</v>
      </c>
      <c r="AX693" s="26" t="s">
        <v>63</v>
      </c>
      <c r="AY693" s="26">
        <v>44.117992000000001</v>
      </c>
      <c r="AZ693" s="26">
        <v>-103.073785999999</v>
      </c>
      <c r="BA693" s="26" t="s">
        <v>166</v>
      </c>
      <c r="BB693" s="26" t="s">
        <v>609</v>
      </c>
      <c r="BC693" s="26" t="s">
        <v>667</v>
      </c>
      <c r="BD693" s="26" t="s">
        <v>615</v>
      </c>
      <c r="BE693" s="26"/>
      <c r="BF693" s="26" t="s">
        <v>68</v>
      </c>
      <c r="BG693" s="26" t="s">
        <v>68</v>
      </c>
      <c r="BH693" s="26" t="s">
        <v>146</v>
      </c>
      <c r="BI693" s="26">
        <v>1</v>
      </c>
      <c r="BJ693" s="26" t="s">
        <v>217</v>
      </c>
    </row>
    <row r="694" spans="36:62" x14ac:dyDescent="0.25">
      <c r="AJ694" s="26">
        <v>2998</v>
      </c>
      <c r="AK694" s="26">
        <v>2101602</v>
      </c>
      <c r="AL694" s="264">
        <v>44238.379861111112</v>
      </c>
      <c r="AM694" s="26" t="s">
        <v>147</v>
      </c>
      <c r="AN694" s="26" t="s">
        <v>63</v>
      </c>
      <c r="AO694" s="26" t="s">
        <v>156</v>
      </c>
      <c r="AP694" s="26" t="s">
        <v>159</v>
      </c>
      <c r="AQ694" s="26">
        <v>0</v>
      </c>
      <c r="AR694" s="26">
        <v>90</v>
      </c>
      <c r="AS694" s="26" t="s">
        <v>975</v>
      </c>
      <c r="AT694" s="26" t="s">
        <v>613</v>
      </c>
      <c r="AU694" s="26" t="s">
        <v>63</v>
      </c>
      <c r="AV694" s="26" t="s">
        <v>63</v>
      </c>
      <c r="AW694" s="26" t="s">
        <v>63</v>
      </c>
      <c r="AX694" s="26" t="s">
        <v>63</v>
      </c>
      <c r="AY694" s="26">
        <v>43.836154000000001</v>
      </c>
      <c r="AZ694" s="26">
        <v>-101.762148999999</v>
      </c>
      <c r="BA694" s="26" t="s">
        <v>485</v>
      </c>
      <c r="BB694" s="26" t="s">
        <v>609</v>
      </c>
      <c r="BC694" s="26" t="s">
        <v>614</v>
      </c>
      <c r="BD694" s="26" t="s">
        <v>615</v>
      </c>
      <c r="BE694" s="26"/>
      <c r="BF694" s="26" t="s">
        <v>68</v>
      </c>
      <c r="BG694" s="26" t="s">
        <v>68</v>
      </c>
      <c r="BH694" s="26" t="s">
        <v>160</v>
      </c>
      <c r="BI694" s="26">
        <v>1</v>
      </c>
      <c r="BJ694" s="26" t="s">
        <v>217</v>
      </c>
    </row>
    <row r="695" spans="36:62" x14ac:dyDescent="0.25">
      <c r="AJ695" s="26">
        <v>2999</v>
      </c>
      <c r="AK695" s="26">
        <v>2101816</v>
      </c>
      <c r="AL695" s="264">
        <v>44237.944444444445</v>
      </c>
      <c r="AM695" s="26" t="s">
        <v>147</v>
      </c>
      <c r="AN695" s="26" t="s">
        <v>63</v>
      </c>
      <c r="AO695" s="26" t="s">
        <v>156</v>
      </c>
      <c r="AP695" s="26" t="s">
        <v>159</v>
      </c>
      <c r="AQ695" s="26">
        <v>0</v>
      </c>
      <c r="AR695" s="26">
        <v>90</v>
      </c>
      <c r="AS695" s="26" t="s">
        <v>188</v>
      </c>
      <c r="AT695" s="26" t="s">
        <v>654</v>
      </c>
      <c r="AU695" s="26" t="s">
        <v>63</v>
      </c>
      <c r="AV695" s="26" t="s">
        <v>63</v>
      </c>
      <c r="AW695" s="26" t="s">
        <v>63</v>
      </c>
      <c r="AX695" s="26" t="s">
        <v>63</v>
      </c>
      <c r="AY695" s="26">
        <v>43.836148999999899</v>
      </c>
      <c r="AZ695" s="26">
        <v>-101.75791700000001</v>
      </c>
      <c r="BA695" s="26" t="s">
        <v>208</v>
      </c>
      <c r="BB695" s="26" t="s">
        <v>609</v>
      </c>
      <c r="BC695" s="26" t="s">
        <v>68</v>
      </c>
      <c r="BD695" s="26" t="s">
        <v>615</v>
      </c>
      <c r="BE695" s="26"/>
      <c r="BF695" s="26" t="s">
        <v>68</v>
      </c>
      <c r="BG695" s="26" t="s">
        <v>209</v>
      </c>
      <c r="BH695" s="26" t="s">
        <v>146</v>
      </c>
      <c r="BI695" s="26">
        <v>1</v>
      </c>
      <c r="BJ695" s="26" t="s">
        <v>217</v>
      </c>
    </row>
    <row r="696" spans="36:62" x14ac:dyDescent="0.25">
      <c r="AJ696" s="26">
        <v>3000</v>
      </c>
      <c r="AK696" s="26">
        <v>2101817</v>
      </c>
      <c r="AL696" s="264">
        <v>44239.84652777778</v>
      </c>
      <c r="AM696" s="26" t="s">
        <v>147</v>
      </c>
      <c r="AN696" s="26" t="s">
        <v>63</v>
      </c>
      <c r="AO696" s="26"/>
      <c r="AP696" s="26"/>
      <c r="AQ696" s="26">
        <v>-1</v>
      </c>
      <c r="AR696" s="26">
        <v>90</v>
      </c>
      <c r="AS696" s="26" t="s">
        <v>168</v>
      </c>
      <c r="AT696" s="26" t="s">
        <v>74</v>
      </c>
      <c r="AU696" s="26" t="s">
        <v>63</v>
      </c>
      <c r="AV696" s="26" t="s">
        <v>63</v>
      </c>
      <c r="AW696" s="26" t="s">
        <v>63</v>
      </c>
      <c r="AX696" s="26" t="s">
        <v>63</v>
      </c>
      <c r="AY696" s="26">
        <v>43.839505000000003</v>
      </c>
      <c r="AZ696" s="26">
        <v>-101.52905800000001</v>
      </c>
      <c r="BA696" s="26" t="s">
        <v>158</v>
      </c>
      <c r="BB696" s="26" t="s">
        <v>609</v>
      </c>
      <c r="BC696" s="26" t="s">
        <v>167</v>
      </c>
      <c r="BD696" s="26" t="s">
        <v>154</v>
      </c>
      <c r="BE696" s="26"/>
      <c r="BF696" s="26" t="s">
        <v>99</v>
      </c>
      <c r="BG696" s="26" t="s">
        <v>167</v>
      </c>
      <c r="BH696" s="26" t="s">
        <v>99</v>
      </c>
      <c r="BI696" s="26">
        <v>1</v>
      </c>
      <c r="BJ696" s="26" t="s">
        <v>217</v>
      </c>
    </row>
    <row r="697" spans="36:62" x14ac:dyDescent="0.25">
      <c r="AJ697" s="26">
        <v>3001</v>
      </c>
      <c r="AK697" s="26">
        <v>2101801</v>
      </c>
      <c r="AL697" s="264">
        <v>44238.288888888892</v>
      </c>
      <c r="AM697" s="26" t="s">
        <v>481</v>
      </c>
      <c r="AN697" s="26" t="s">
        <v>63</v>
      </c>
      <c r="AO697" s="26" t="s">
        <v>156</v>
      </c>
      <c r="AP697" s="26" t="s">
        <v>159</v>
      </c>
      <c r="AQ697" s="26">
        <v>0</v>
      </c>
      <c r="AR697" s="26">
        <v>90</v>
      </c>
      <c r="AS697" s="26" t="s">
        <v>977</v>
      </c>
      <c r="AT697" s="26" t="s">
        <v>654</v>
      </c>
      <c r="AU697" s="26" t="s">
        <v>63</v>
      </c>
      <c r="AV697" s="26" t="s">
        <v>63</v>
      </c>
      <c r="AW697" s="26" t="s">
        <v>63</v>
      </c>
      <c r="AX697" s="26" t="s">
        <v>63</v>
      </c>
      <c r="AY697" s="26">
        <v>43.986908</v>
      </c>
      <c r="AZ697" s="26">
        <v>-102.233712999999</v>
      </c>
      <c r="BA697" s="26" t="s">
        <v>166</v>
      </c>
      <c r="BB697" s="26" t="s">
        <v>611</v>
      </c>
      <c r="BC697" s="26" t="s">
        <v>978</v>
      </c>
      <c r="BD697" s="26" t="s">
        <v>615</v>
      </c>
      <c r="BE697" s="26" t="s">
        <v>976</v>
      </c>
      <c r="BF697" s="26" t="s">
        <v>68</v>
      </c>
      <c r="BG697" s="26" t="s">
        <v>209</v>
      </c>
      <c r="BH697" s="26" t="s">
        <v>979</v>
      </c>
      <c r="BI697" s="26">
        <v>1</v>
      </c>
      <c r="BJ697" s="26" t="s">
        <v>21</v>
      </c>
    </row>
    <row r="698" spans="36:62" x14ac:dyDescent="0.25">
      <c r="AJ698" s="26">
        <v>3002</v>
      </c>
      <c r="AK698" s="26">
        <v>2101819</v>
      </c>
      <c r="AL698" s="264">
        <v>44241.648611111108</v>
      </c>
      <c r="AM698" s="26" t="s">
        <v>147</v>
      </c>
      <c r="AN698" s="26" t="s">
        <v>63</v>
      </c>
      <c r="AO698" s="26" t="s">
        <v>156</v>
      </c>
      <c r="AP698" s="26" t="s">
        <v>159</v>
      </c>
      <c r="AQ698" s="26">
        <v>0</v>
      </c>
      <c r="AR698" s="26">
        <v>90</v>
      </c>
      <c r="AS698" s="26" t="s">
        <v>630</v>
      </c>
      <c r="AT698" s="26" t="s">
        <v>74</v>
      </c>
      <c r="AU698" s="26" t="s">
        <v>63</v>
      </c>
      <c r="AV698" s="26" t="s">
        <v>63</v>
      </c>
      <c r="AW698" s="26" t="s">
        <v>63</v>
      </c>
      <c r="AX698" s="26" t="s">
        <v>63</v>
      </c>
      <c r="AY698" s="26">
        <v>43.838926000000001</v>
      </c>
      <c r="AZ698" s="26">
        <v>-101.529999</v>
      </c>
      <c r="BA698" s="26" t="s">
        <v>158</v>
      </c>
      <c r="BB698" s="26" t="s">
        <v>611</v>
      </c>
      <c r="BC698" s="26" t="s">
        <v>68</v>
      </c>
      <c r="BD698" s="26" t="s">
        <v>615</v>
      </c>
      <c r="BE698" s="26"/>
      <c r="BF698" s="26" t="s">
        <v>698</v>
      </c>
      <c r="BG698" s="26" t="s">
        <v>68</v>
      </c>
      <c r="BH698" s="26" t="s">
        <v>146</v>
      </c>
      <c r="BI698" s="26">
        <v>1</v>
      </c>
      <c r="BJ698" s="26" t="s">
        <v>217</v>
      </c>
    </row>
    <row r="699" spans="36:62" x14ac:dyDescent="0.25">
      <c r="AJ699" s="26">
        <v>3005</v>
      </c>
      <c r="AK699" s="26">
        <v>2102100</v>
      </c>
      <c r="AL699" s="264">
        <v>44245.98333333333</v>
      </c>
      <c r="AM699" s="26" t="s">
        <v>481</v>
      </c>
      <c r="AN699" s="26" t="s">
        <v>63</v>
      </c>
      <c r="AO699" s="26"/>
      <c r="AP699" s="26"/>
      <c r="AQ699" s="26">
        <v>-1</v>
      </c>
      <c r="AR699" s="26">
        <v>90</v>
      </c>
      <c r="AS699" s="26" t="s">
        <v>168</v>
      </c>
      <c r="AT699" s="26" t="s">
        <v>71</v>
      </c>
      <c r="AU699" s="26" t="s">
        <v>63</v>
      </c>
      <c r="AV699" s="26" t="s">
        <v>63</v>
      </c>
      <c r="AW699" s="26" t="s">
        <v>63</v>
      </c>
      <c r="AX699" s="26" t="s">
        <v>63</v>
      </c>
      <c r="AY699" s="26">
        <v>44.103651999999897</v>
      </c>
      <c r="AZ699" s="26">
        <v>-102.82339</v>
      </c>
      <c r="BA699" s="26" t="s">
        <v>185</v>
      </c>
      <c r="BB699" s="26" t="s">
        <v>609</v>
      </c>
      <c r="BC699" s="26" t="s">
        <v>167</v>
      </c>
      <c r="BD699" s="26" t="s">
        <v>154</v>
      </c>
      <c r="BE699" s="26"/>
      <c r="BF699" s="26" t="s">
        <v>99</v>
      </c>
      <c r="BG699" s="26" t="s">
        <v>167</v>
      </c>
      <c r="BH699" s="26" t="s">
        <v>99</v>
      </c>
      <c r="BI699" s="26">
        <v>1</v>
      </c>
      <c r="BJ699" s="26" t="s">
        <v>217</v>
      </c>
    </row>
    <row r="700" spans="36:62" x14ac:dyDescent="0.25">
      <c r="AJ700" s="26">
        <v>3006</v>
      </c>
      <c r="AK700" s="26">
        <v>2102181</v>
      </c>
      <c r="AL700" s="264">
        <v>44239.361111111109</v>
      </c>
      <c r="AM700" s="26" t="s">
        <v>481</v>
      </c>
      <c r="AN700" s="26" t="s">
        <v>63</v>
      </c>
      <c r="AO700" s="26" t="s">
        <v>214</v>
      </c>
      <c r="AP700" s="26" t="s">
        <v>627</v>
      </c>
      <c r="AQ700" s="26">
        <v>0</v>
      </c>
      <c r="AR700" s="26">
        <v>90</v>
      </c>
      <c r="AS700" s="26" t="s">
        <v>980</v>
      </c>
      <c r="AT700" s="26" t="s">
        <v>654</v>
      </c>
      <c r="AU700" s="26" t="s">
        <v>63</v>
      </c>
      <c r="AV700" s="26" t="s">
        <v>63</v>
      </c>
      <c r="AW700" s="26" t="s">
        <v>63</v>
      </c>
      <c r="AX700" s="26" t="s">
        <v>63</v>
      </c>
      <c r="AY700" s="26">
        <v>44.099469999999897</v>
      </c>
      <c r="AZ700" s="26">
        <v>-103.16974</v>
      </c>
      <c r="BA700" s="26" t="s">
        <v>185</v>
      </c>
      <c r="BB700" s="26" t="s">
        <v>811</v>
      </c>
      <c r="BC700" s="26" t="s">
        <v>678</v>
      </c>
      <c r="BD700" s="26" t="s">
        <v>681</v>
      </c>
      <c r="BE700" s="26" t="s">
        <v>858</v>
      </c>
      <c r="BF700" s="26" t="s">
        <v>68</v>
      </c>
      <c r="BG700" s="26" t="s">
        <v>68</v>
      </c>
      <c r="BH700" s="26" t="s">
        <v>175</v>
      </c>
      <c r="BI700" s="26">
        <v>1</v>
      </c>
      <c r="BJ700" s="26" t="s">
        <v>217</v>
      </c>
    </row>
    <row r="701" spans="36:62" x14ac:dyDescent="0.25">
      <c r="AJ701" s="26">
        <v>3007</v>
      </c>
      <c r="AK701" s="26">
        <v>2102185</v>
      </c>
      <c r="AL701" s="264">
        <v>44246.791666666664</v>
      </c>
      <c r="AM701" s="26" t="s">
        <v>481</v>
      </c>
      <c r="AN701" s="26" t="s">
        <v>63</v>
      </c>
      <c r="AO701" s="26"/>
      <c r="AP701" s="26"/>
      <c r="AQ701" s="26">
        <v>-1</v>
      </c>
      <c r="AR701" s="26">
        <v>90</v>
      </c>
      <c r="AS701" s="26" t="s">
        <v>168</v>
      </c>
      <c r="AT701" s="26" t="s">
        <v>71</v>
      </c>
      <c r="AU701" s="26" t="s">
        <v>63</v>
      </c>
      <c r="AV701" s="26" t="s">
        <v>63</v>
      </c>
      <c r="AW701" s="26" t="s">
        <v>63</v>
      </c>
      <c r="AX701" s="26" t="s">
        <v>63</v>
      </c>
      <c r="AY701" s="26">
        <v>44.1036679999999</v>
      </c>
      <c r="AZ701" s="26">
        <v>-102.793232</v>
      </c>
      <c r="BA701" s="26" t="s">
        <v>185</v>
      </c>
      <c r="BB701" s="26" t="s">
        <v>609</v>
      </c>
      <c r="BC701" s="26" t="s">
        <v>167</v>
      </c>
      <c r="BD701" s="26" t="s">
        <v>154</v>
      </c>
      <c r="BE701" s="26"/>
      <c r="BF701" s="26" t="s">
        <v>99</v>
      </c>
      <c r="BG701" s="26" t="s">
        <v>167</v>
      </c>
      <c r="BH701" s="26" t="s">
        <v>99</v>
      </c>
      <c r="BI701" s="26">
        <v>1</v>
      </c>
      <c r="BJ701" s="26" t="s">
        <v>217</v>
      </c>
    </row>
    <row r="702" spans="36:62" x14ac:dyDescent="0.25">
      <c r="AJ702" s="26">
        <v>3008</v>
      </c>
      <c r="AK702" s="26">
        <v>2102186</v>
      </c>
      <c r="AL702" s="264">
        <v>44247.760416666664</v>
      </c>
      <c r="AM702" s="26" t="s">
        <v>481</v>
      </c>
      <c r="AN702" s="26" t="s">
        <v>63</v>
      </c>
      <c r="AO702" s="26"/>
      <c r="AP702" s="26"/>
      <c r="AQ702" s="26">
        <v>-1</v>
      </c>
      <c r="AR702" s="26">
        <v>90</v>
      </c>
      <c r="AS702" s="26" t="s">
        <v>168</v>
      </c>
      <c r="AT702" s="26" t="s">
        <v>71</v>
      </c>
      <c r="AU702" s="26" t="s">
        <v>63</v>
      </c>
      <c r="AV702" s="26" t="s">
        <v>63</v>
      </c>
      <c r="AW702" s="26" t="s">
        <v>63</v>
      </c>
      <c r="AX702" s="26" t="s">
        <v>63</v>
      </c>
      <c r="AY702" s="26">
        <v>44.103670000000001</v>
      </c>
      <c r="AZ702" s="26">
        <v>-102.796665</v>
      </c>
      <c r="BA702" s="26" t="s">
        <v>158</v>
      </c>
      <c r="BB702" s="26" t="s">
        <v>609</v>
      </c>
      <c r="BC702" s="26" t="s">
        <v>167</v>
      </c>
      <c r="BD702" s="26" t="s">
        <v>154</v>
      </c>
      <c r="BE702" s="26"/>
      <c r="BF702" s="26" t="s">
        <v>99</v>
      </c>
      <c r="BG702" s="26" t="s">
        <v>167</v>
      </c>
      <c r="BH702" s="26" t="s">
        <v>99</v>
      </c>
      <c r="BI702" s="26">
        <v>1</v>
      </c>
      <c r="BJ702" s="26" t="s">
        <v>217</v>
      </c>
    </row>
    <row r="703" spans="36:62" x14ac:dyDescent="0.25">
      <c r="AJ703" s="26">
        <v>3009</v>
      </c>
      <c r="AK703" s="26">
        <v>2102189</v>
      </c>
      <c r="AL703" s="264">
        <v>44240.366666666669</v>
      </c>
      <c r="AM703" s="26" t="s">
        <v>481</v>
      </c>
      <c r="AN703" s="26" t="s">
        <v>63</v>
      </c>
      <c r="AO703" s="26" t="s">
        <v>156</v>
      </c>
      <c r="AP703" s="26" t="s">
        <v>706</v>
      </c>
      <c r="AQ703" s="26">
        <v>0</v>
      </c>
      <c r="AR703" s="26">
        <v>90</v>
      </c>
      <c r="AS703" s="26" t="s">
        <v>638</v>
      </c>
      <c r="AT703" s="26" t="s">
        <v>71</v>
      </c>
      <c r="AU703" s="26" t="s">
        <v>69</v>
      </c>
      <c r="AV703" s="26" t="s">
        <v>63</v>
      </c>
      <c r="AW703" s="26" t="s">
        <v>63</v>
      </c>
      <c r="AX703" s="26" t="s">
        <v>63</v>
      </c>
      <c r="AY703" s="26">
        <v>44.1036679999999</v>
      </c>
      <c r="AZ703" s="26">
        <v>-102.753743</v>
      </c>
      <c r="BA703" s="26" t="s">
        <v>166</v>
      </c>
      <c r="BB703" s="26" t="s">
        <v>609</v>
      </c>
      <c r="BC703" s="26" t="s">
        <v>620</v>
      </c>
      <c r="BD703" s="26" t="s">
        <v>615</v>
      </c>
      <c r="BE703" s="26"/>
      <c r="BF703" s="26" t="s">
        <v>68</v>
      </c>
      <c r="BG703" s="26" t="s">
        <v>68</v>
      </c>
      <c r="BH703" s="26" t="s">
        <v>146</v>
      </c>
      <c r="BI703" s="26">
        <v>1</v>
      </c>
      <c r="BJ703" s="26" t="s">
        <v>217</v>
      </c>
    </row>
    <row r="704" spans="36:62" x14ac:dyDescent="0.25">
      <c r="AJ704" s="26">
        <v>3010</v>
      </c>
      <c r="AK704" s="26">
        <v>2102191</v>
      </c>
      <c r="AL704" s="264">
        <v>44238.44027777778</v>
      </c>
      <c r="AM704" s="26" t="s">
        <v>481</v>
      </c>
      <c r="AN704" s="26" t="s">
        <v>63</v>
      </c>
      <c r="AO704" s="26" t="s">
        <v>156</v>
      </c>
      <c r="AP704" s="26" t="s">
        <v>159</v>
      </c>
      <c r="AQ704" s="26">
        <v>0</v>
      </c>
      <c r="AR704" s="26">
        <v>90</v>
      </c>
      <c r="AS704" s="26" t="s">
        <v>622</v>
      </c>
      <c r="AT704" s="26" t="s">
        <v>613</v>
      </c>
      <c r="AU704" s="26" t="s">
        <v>63</v>
      </c>
      <c r="AV704" s="26" t="s">
        <v>63</v>
      </c>
      <c r="AW704" s="26" t="s">
        <v>63</v>
      </c>
      <c r="AX704" s="26" t="s">
        <v>63</v>
      </c>
      <c r="AY704" s="26">
        <v>44.117776999999897</v>
      </c>
      <c r="AZ704" s="26">
        <v>-103.080912999999</v>
      </c>
      <c r="BA704" s="26" t="s">
        <v>185</v>
      </c>
      <c r="BB704" s="26" t="s">
        <v>609</v>
      </c>
      <c r="BC704" s="26" t="s">
        <v>614</v>
      </c>
      <c r="BD704" s="26" t="s">
        <v>68</v>
      </c>
      <c r="BE704" s="26"/>
      <c r="BF704" s="26" t="s">
        <v>68</v>
      </c>
      <c r="BG704" s="26" t="s">
        <v>68</v>
      </c>
      <c r="BH704" s="26" t="s">
        <v>146</v>
      </c>
      <c r="BI704" s="26">
        <v>1</v>
      </c>
      <c r="BJ704" s="26" t="s">
        <v>217</v>
      </c>
    </row>
    <row r="705" spans="36:62" x14ac:dyDescent="0.25">
      <c r="AJ705" s="26">
        <v>3012</v>
      </c>
      <c r="AK705" s="26">
        <v>2102195</v>
      </c>
      <c r="AL705" s="264">
        <v>44232.922222222223</v>
      </c>
      <c r="AM705" s="26" t="s">
        <v>481</v>
      </c>
      <c r="AN705" s="26" t="s">
        <v>63</v>
      </c>
      <c r="AO705" s="26" t="s">
        <v>156</v>
      </c>
      <c r="AP705" s="26" t="s">
        <v>159</v>
      </c>
      <c r="AQ705" s="26">
        <v>0</v>
      </c>
      <c r="AR705" s="26">
        <v>90</v>
      </c>
      <c r="AS705" s="26" t="s">
        <v>779</v>
      </c>
      <c r="AT705" s="26" t="s">
        <v>679</v>
      </c>
      <c r="AU705" s="26" t="s">
        <v>69</v>
      </c>
      <c r="AV705" s="26" t="s">
        <v>63</v>
      </c>
      <c r="AW705" s="26" t="s">
        <v>63</v>
      </c>
      <c r="AX705" s="26" t="s">
        <v>63</v>
      </c>
      <c r="AY705" s="26">
        <v>44.103427000000003</v>
      </c>
      <c r="AZ705" s="26">
        <v>-102.72518100000001</v>
      </c>
      <c r="BA705" s="26" t="s">
        <v>185</v>
      </c>
      <c r="BB705" s="26" t="s">
        <v>609</v>
      </c>
      <c r="BC705" s="26" t="s">
        <v>620</v>
      </c>
      <c r="BD705" s="26" t="s">
        <v>615</v>
      </c>
      <c r="BE705" s="26"/>
      <c r="BF705" s="26" t="s">
        <v>68</v>
      </c>
      <c r="BG705" s="26" t="s">
        <v>209</v>
      </c>
      <c r="BH705" s="26" t="s">
        <v>711</v>
      </c>
      <c r="BI705" s="26">
        <v>1</v>
      </c>
      <c r="BJ705" s="26" t="s">
        <v>21</v>
      </c>
    </row>
    <row r="706" spans="36:62" x14ac:dyDescent="0.25">
      <c r="AJ706" s="26">
        <v>3016</v>
      </c>
      <c r="AK706" s="26">
        <v>2102551</v>
      </c>
      <c r="AL706" s="264">
        <v>44252.822916666664</v>
      </c>
      <c r="AM706" s="26" t="s">
        <v>481</v>
      </c>
      <c r="AN706" s="26" t="s">
        <v>63</v>
      </c>
      <c r="AO706" s="26"/>
      <c r="AP706" s="26"/>
      <c r="AQ706" s="26">
        <v>-1</v>
      </c>
      <c r="AR706" s="26">
        <v>90</v>
      </c>
      <c r="AS706" s="26" t="s">
        <v>168</v>
      </c>
      <c r="AT706" s="26" t="s">
        <v>71</v>
      </c>
      <c r="AU706" s="26" t="s">
        <v>63</v>
      </c>
      <c r="AV706" s="26" t="s">
        <v>63</v>
      </c>
      <c r="AW706" s="26" t="s">
        <v>63</v>
      </c>
      <c r="AX706" s="26" t="s">
        <v>63</v>
      </c>
      <c r="AY706" s="26">
        <v>44.053173999999899</v>
      </c>
      <c r="AZ706" s="26">
        <v>-102.362872999999</v>
      </c>
      <c r="BA706" s="26" t="s">
        <v>158</v>
      </c>
      <c r="BB706" s="26" t="s">
        <v>609</v>
      </c>
      <c r="BC706" s="26" t="s">
        <v>167</v>
      </c>
      <c r="BD706" s="26" t="s">
        <v>154</v>
      </c>
      <c r="BE706" s="26"/>
      <c r="BF706" s="26" t="s">
        <v>99</v>
      </c>
      <c r="BG706" s="26" t="s">
        <v>167</v>
      </c>
      <c r="BH706" s="26" t="s">
        <v>99</v>
      </c>
      <c r="BI706" s="26">
        <v>1</v>
      </c>
      <c r="BJ706" s="26" t="s">
        <v>217</v>
      </c>
    </row>
    <row r="707" spans="36:62" x14ac:dyDescent="0.25">
      <c r="AJ707" s="26">
        <v>3017</v>
      </c>
      <c r="AK707" s="26">
        <v>2102553</v>
      </c>
      <c r="AL707" s="264">
        <v>44254.923611111109</v>
      </c>
      <c r="AM707" s="26" t="s">
        <v>481</v>
      </c>
      <c r="AN707" s="26" t="s">
        <v>63</v>
      </c>
      <c r="AO707" s="26" t="s">
        <v>156</v>
      </c>
      <c r="AP707" s="26" t="s">
        <v>159</v>
      </c>
      <c r="AQ707" s="26">
        <v>0</v>
      </c>
      <c r="AR707" s="26">
        <v>90</v>
      </c>
      <c r="AS707" s="26" t="s">
        <v>853</v>
      </c>
      <c r="AT707" s="26" t="s">
        <v>679</v>
      </c>
      <c r="AU707" s="26" t="s">
        <v>63</v>
      </c>
      <c r="AV707" s="26" t="s">
        <v>63</v>
      </c>
      <c r="AW707" s="26" t="s">
        <v>63</v>
      </c>
      <c r="AX707" s="26" t="s">
        <v>63</v>
      </c>
      <c r="AY707" s="26">
        <v>44.118375</v>
      </c>
      <c r="AZ707" s="26">
        <v>-102.975982</v>
      </c>
      <c r="BA707" s="26" t="s">
        <v>494</v>
      </c>
      <c r="BB707" s="26" t="s">
        <v>609</v>
      </c>
      <c r="BC707" s="26" t="s">
        <v>68</v>
      </c>
      <c r="BD707" s="26" t="s">
        <v>615</v>
      </c>
      <c r="BE707" s="26"/>
      <c r="BF707" s="26" t="s">
        <v>68</v>
      </c>
      <c r="BG707" s="26" t="s">
        <v>209</v>
      </c>
      <c r="BH707" s="26" t="s">
        <v>160</v>
      </c>
      <c r="BI707" s="26">
        <v>1</v>
      </c>
      <c r="BJ707" s="26" t="s">
        <v>217</v>
      </c>
    </row>
    <row r="708" spans="36:62" x14ac:dyDescent="0.25">
      <c r="AJ708" s="26">
        <v>3018</v>
      </c>
      <c r="AK708" s="26">
        <v>2102300</v>
      </c>
      <c r="AL708" s="264">
        <v>44244.847222222219</v>
      </c>
      <c r="AM708" s="26" t="s">
        <v>147</v>
      </c>
      <c r="AN708" s="26" t="s">
        <v>63</v>
      </c>
      <c r="AO708" s="26" t="s">
        <v>156</v>
      </c>
      <c r="AP708" s="26" t="s">
        <v>159</v>
      </c>
      <c r="AQ708" s="26">
        <v>0</v>
      </c>
      <c r="AR708" s="26">
        <v>90</v>
      </c>
      <c r="AS708" s="26" t="s">
        <v>707</v>
      </c>
      <c r="AT708" s="26" t="s">
        <v>71</v>
      </c>
      <c r="AU708" s="26" t="s">
        <v>63</v>
      </c>
      <c r="AV708" s="26" t="s">
        <v>63</v>
      </c>
      <c r="AW708" s="26" t="s">
        <v>63</v>
      </c>
      <c r="AX708" s="26" t="s">
        <v>63</v>
      </c>
      <c r="AY708" s="26">
        <v>43.8390249999999</v>
      </c>
      <c r="AZ708" s="26">
        <v>-101.530546999999</v>
      </c>
      <c r="BA708" s="26" t="s">
        <v>166</v>
      </c>
      <c r="BB708" s="26" t="s">
        <v>609</v>
      </c>
      <c r="BC708" s="26" t="s">
        <v>68</v>
      </c>
      <c r="BD708" s="26" t="s">
        <v>154</v>
      </c>
      <c r="BE708" s="26"/>
      <c r="BF708" s="26" t="s">
        <v>68</v>
      </c>
      <c r="BG708" s="26" t="s">
        <v>68</v>
      </c>
      <c r="BH708" s="26" t="s">
        <v>160</v>
      </c>
      <c r="BI708" s="26">
        <v>1</v>
      </c>
      <c r="BJ708" s="26" t="s">
        <v>217</v>
      </c>
    </row>
    <row r="709" spans="36:62" x14ac:dyDescent="0.25">
      <c r="AJ709" s="26">
        <v>3026</v>
      </c>
      <c r="AK709" s="26">
        <v>2102824</v>
      </c>
      <c r="AL709" s="264">
        <v>44243.71875</v>
      </c>
      <c r="AM709" s="26" t="s">
        <v>481</v>
      </c>
      <c r="AN709" s="26" t="s">
        <v>63</v>
      </c>
      <c r="AO709" s="26"/>
      <c r="AP709" s="26" t="s">
        <v>627</v>
      </c>
      <c r="AQ709" s="26">
        <v>0</v>
      </c>
      <c r="AR709" s="26">
        <v>90</v>
      </c>
      <c r="AS709" s="26" t="s">
        <v>628</v>
      </c>
      <c r="AT709" s="26" t="s">
        <v>613</v>
      </c>
      <c r="AU709" s="26" t="s">
        <v>63</v>
      </c>
      <c r="AV709" s="26" t="s">
        <v>63</v>
      </c>
      <c r="AW709" s="26" t="s">
        <v>63</v>
      </c>
      <c r="AX709" s="26" t="s">
        <v>63</v>
      </c>
      <c r="AY709" s="26">
        <v>44.118360000000003</v>
      </c>
      <c r="AZ709" s="26">
        <v>-102.971660999999</v>
      </c>
      <c r="BA709" s="26" t="s">
        <v>502</v>
      </c>
      <c r="BB709" s="26" t="s">
        <v>165</v>
      </c>
      <c r="BC709" s="26" t="s">
        <v>759</v>
      </c>
      <c r="BD709" s="26" t="s">
        <v>759</v>
      </c>
      <c r="BE709" s="26"/>
      <c r="BF709" s="26" t="s">
        <v>759</v>
      </c>
      <c r="BG709" s="26" t="s">
        <v>759</v>
      </c>
      <c r="BH709" s="26" t="s">
        <v>175</v>
      </c>
      <c r="BI709" s="26">
        <v>1</v>
      </c>
      <c r="BJ709" s="26" t="s">
        <v>217</v>
      </c>
    </row>
    <row r="710" spans="36:62" x14ac:dyDescent="0.25">
      <c r="AJ710" s="26">
        <v>3027</v>
      </c>
      <c r="AK710" s="26">
        <v>2102837</v>
      </c>
      <c r="AL710" s="264">
        <v>44234.569444444445</v>
      </c>
      <c r="AM710" s="26" t="s">
        <v>487</v>
      </c>
      <c r="AN710" s="26" t="s">
        <v>63</v>
      </c>
      <c r="AO710" s="26" t="s">
        <v>214</v>
      </c>
      <c r="AP710" s="26" t="s">
        <v>982</v>
      </c>
      <c r="AQ710" s="26">
        <v>0</v>
      </c>
      <c r="AR710" s="26">
        <v>18</v>
      </c>
      <c r="AS710" s="26" t="s">
        <v>983</v>
      </c>
      <c r="AT710" s="26" t="s">
        <v>74</v>
      </c>
      <c r="AU710" s="26" t="s">
        <v>63</v>
      </c>
      <c r="AV710" s="26" t="s">
        <v>63</v>
      </c>
      <c r="AW710" s="26" t="s">
        <v>63</v>
      </c>
      <c r="AX710" s="26" t="s">
        <v>63</v>
      </c>
      <c r="AY710" s="26">
        <v>43.215232</v>
      </c>
      <c r="AZ710" s="26">
        <v>-101.513834</v>
      </c>
      <c r="BA710" s="26" t="s">
        <v>501</v>
      </c>
      <c r="BB710" s="26" t="s">
        <v>611</v>
      </c>
      <c r="BC710" s="26" t="s">
        <v>984</v>
      </c>
      <c r="BD710" s="26" t="s">
        <v>68</v>
      </c>
      <c r="BE710" s="26" t="s">
        <v>981</v>
      </c>
      <c r="BF710" s="26" t="s">
        <v>68</v>
      </c>
      <c r="BG710" s="26" t="s">
        <v>68</v>
      </c>
      <c r="BH710" s="26" t="s">
        <v>688</v>
      </c>
      <c r="BI710" s="26">
        <v>1</v>
      </c>
      <c r="BJ710" s="26" t="s">
        <v>20</v>
      </c>
    </row>
    <row r="711" spans="36:62" x14ac:dyDescent="0.25">
      <c r="AJ711" s="26">
        <v>3029</v>
      </c>
      <c r="AK711" s="26">
        <v>2102614</v>
      </c>
      <c r="AL711" s="264">
        <v>44253.979166666664</v>
      </c>
      <c r="AM711" s="26" t="s">
        <v>481</v>
      </c>
      <c r="AN711" s="26" t="s">
        <v>63</v>
      </c>
      <c r="AO711" s="26"/>
      <c r="AP711" s="26"/>
      <c r="AQ711" s="26">
        <v>-1</v>
      </c>
      <c r="AR711" s="26">
        <v>90</v>
      </c>
      <c r="AS711" s="26" t="s">
        <v>168</v>
      </c>
      <c r="AT711" s="26" t="s">
        <v>71</v>
      </c>
      <c r="AU711" s="26" t="s">
        <v>63</v>
      </c>
      <c r="AV711" s="26" t="s">
        <v>63</v>
      </c>
      <c r="AW711" s="26" t="s">
        <v>63</v>
      </c>
      <c r="AX711" s="26" t="s">
        <v>63</v>
      </c>
      <c r="AY711" s="26">
        <v>44.118330999999898</v>
      </c>
      <c r="AZ711" s="26">
        <v>-102.952288999999</v>
      </c>
      <c r="BA711" s="26" t="s">
        <v>158</v>
      </c>
      <c r="BB711" s="26" t="s">
        <v>609</v>
      </c>
      <c r="BC711" s="26" t="s">
        <v>167</v>
      </c>
      <c r="BD711" s="26" t="s">
        <v>154</v>
      </c>
      <c r="BE711" s="26"/>
      <c r="BF711" s="26" t="s">
        <v>99</v>
      </c>
      <c r="BG711" s="26" t="s">
        <v>167</v>
      </c>
      <c r="BH711" s="26" t="s">
        <v>99</v>
      </c>
      <c r="BI711" s="26">
        <v>1</v>
      </c>
      <c r="BJ711" s="26" t="s">
        <v>217</v>
      </c>
    </row>
    <row r="712" spans="36:62" x14ac:dyDescent="0.25">
      <c r="AJ712" s="26">
        <v>3031</v>
      </c>
      <c r="AK712" s="26">
        <v>2102835</v>
      </c>
      <c r="AL712" s="264">
        <v>44256.743750000001</v>
      </c>
      <c r="AM712" s="26" t="s">
        <v>147</v>
      </c>
      <c r="AN712" s="26" t="s">
        <v>63</v>
      </c>
      <c r="AO712" s="26" t="s">
        <v>156</v>
      </c>
      <c r="AP712" s="26" t="s">
        <v>159</v>
      </c>
      <c r="AQ712" s="26">
        <v>0</v>
      </c>
      <c r="AR712" s="26">
        <v>90</v>
      </c>
      <c r="AS712" s="26" t="s">
        <v>622</v>
      </c>
      <c r="AT712" s="26" t="s">
        <v>71</v>
      </c>
      <c r="AU712" s="26" t="s">
        <v>63</v>
      </c>
      <c r="AV712" s="26" t="s">
        <v>63</v>
      </c>
      <c r="AW712" s="26" t="s">
        <v>63</v>
      </c>
      <c r="AX712" s="26" t="s">
        <v>63</v>
      </c>
      <c r="AY712" s="26">
        <v>43.836114000000002</v>
      </c>
      <c r="AZ712" s="26">
        <v>-101.800467999999</v>
      </c>
      <c r="BA712" s="26" t="s">
        <v>485</v>
      </c>
      <c r="BB712" s="26" t="s">
        <v>611</v>
      </c>
      <c r="BC712" s="26" t="s">
        <v>633</v>
      </c>
      <c r="BD712" s="26" t="s">
        <v>68</v>
      </c>
      <c r="BE712" s="26"/>
      <c r="BF712" s="26" t="s">
        <v>68</v>
      </c>
      <c r="BG712" s="26" t="s">
        <v>68</v>
      </c>
      <c r="BH712" s="26" t="s">
        <v>160</v>
      </c>
      <c r="BI712" s="26">
        <v>1</v>
      </c>
      <c r="BJ712" s="26" t="s">
        <v>19</v>
      </c>
    </row>
    <row r="713" spans="36:62" x14ac:dyDescent="0.25">
      <c r="AJ713" s="26">
        <v>3034</v>
      </c>
      <c r="AK713" s="26">
        <v>2103488</v>
      </c>
      <c r="AL713" s="264">
        <v>44269.565972222219</v>
      </c>
      <c r="AM713" s="26" t="s">
        <v>147</v>
      </c>
      <c r="AN713" s="26" t="s">
        <v>63</v>
      </c>
      <c r="AO713" s="26" t="s">
        <v>156</v>
      </c>
      <c r="AP713" s="26" t="s">
        <v>159</v>
      </c>
      <c r="AQ713" s="26">
        <v>0</v>
      </c>
      <c r="AR713" s="26">
        <v>90</v>
      </c>
      <c r="AS713" s="26" t="s">
        <v>742</v>
      </c>
      <c r="AT713" s="26" t="s">
        <v>639</v>
      </c>
      <c r="AU713" s="26" t="s">
        <v>63</v>
      </c>
      <c r="AV713" s="26" t="s">
        <v>63</v>
      </c>
      <c r="AW713" s="26" t="s">
        <v>63</v>
      </c>
      <c r="AX713" s="26" t="s">
        <v>63</v>
      </c>
      <c r="AY713" s="26">
        <v>43.837046000000001</v>
      </c>
      <c r="AZ713" s="26">
        <v>-101.536940999999</v>
      </c>
      <c r="BA713" s="26" t="s">
        <v>158</v>
      </c>
      <c r="BB713" s="26" t="s">
        <v>611</v>
      </c>
      <c r="BC713" s="26" t="s">
        <v>68</v>
      </c>
      <c r="BD713" s="26" t="s">
        <v>615</v>
      </c>
      <c r="BE713" s="26"/>
      <c r="BF713" s="26" t="s">
        <v>68</v>
      </c>
      <c r="BG713" s="26" t="s">
        <v>209</v>
      </c>
      <c r="BH713" s="26" t="s">
        <v>146</v>
      </c>
      <c r="BI713" s="26">
        <v>1</v>
      </c>
      <c r="BJ713" s="26" t="s">
        <v>21</v>
      </c>
    </row>
    <row r="714" spans="36:62" x14ac:dyDescent="0.25">
      <c r="AJ714" s="26">
        <v>3035</v>
      </c>
      <c r="AK714" s="26">
        <v>2103505</v>
      </c>
      <c r="AL714" s="264">
        <v>44245.288194444445</v>
      </c>
      <c r="AM714" s="26" t="s">
        <v>481</v>
      </c>
      <c r="AN714" s="26" t="s">
        <v>63</v>
      </c>
      <c r="AO714" s="26" t="s">
        <v>156</v>
      </c>
      <c r="AP714" s="26" t="s">
        <v>716</v>
      </c>
      <c r="AQ714" s="26">
        <v>0</v>
      </c>
      <c r="AR714" s="26">
        <v>90</v>
      </c>
      <c r="AS714" s="26" t="s">
        <v>628</v>
      </c>
      <c r="AT714" s="26" t="s">
        <v>74</v>
      </c>
      <c r="AU714" s="26" t="s">
        <v>63</v>
      </c>
      <c r="AV714" s="26" t="s">
        <v>63</v>
      </c>
      <c r="AW714" s="26" t="s">
        <v>69</v>
      </c>
      <c r="AX714" s="26" t="s">
        <v>63</v>
      </c>
      <c r="AY714" s="26">
        <v>44.117798000000001</v>
      </c>
      <c r="AZ714" s="26">
        <v>-103.080821</v>
      </c>
      <c r="BA714" s="26" t="s">
        <v>483</v>
      </c>
      <c r="BB714" s="26" t="s">
        <v>157</v>
      </c>
      <c r="BC714" s="26" t="s">
        <v>714</v>
      </c>
      <c r="BD714" s="26" t="s">
        <v>68</v>
      </c>
      <c r="BE714" s="26" t="s">
        <v>705</v>
      </c>
      <c r="BF714" s="26" t="s">
        <v>68</v>
      </c>
      <c r="BG714" s="26" t="s">
        <v>68</v>
      </c>
      <c r="BH714" s="26" t="s">
        <v>175</v>
      </c>
      <c r="BI714" s="26">
        <v>1</v>
      </c>
      <c r="BJ714" s="26" t="s">
        <v>21</v>
      </c>
    </row>
    <row r="715" spans="36:62" x14ac:dyDescent="0.25">
      <c r="AJ715" s="26">
        <v>3038</v>
      </c>
      <c r="AK715" s="26">
        <v>2102759</v>
      </c>
      <c r="AL715" s="264">
        <v>44255.34375</v>
      </c>
      <c r="AM715" s="26" t="s">
        <v>481</v>
      </c>
      <c r="AN715" s="26" t="s">
        <v>63</v>
      </c>
      <c r="AO715" s="26" t="s">
        <v>156</v>
      </c>
      <c r="AP715" s="26" t="s">
        <v>713</v>
      </c>
      <c r="AQ715" s="26">
        <v>0</v>
      </c>
      <c r="AR715" s="26">
        <v>90</v>
      </c>
      <c r="AS715" s="26" t="s">
        <v>722</v>
      </c>
      <c r="AT715" s="26" t="s">
        <v>71</v>
      </c>
      <c r="AU715" s="26" t="s">
        <v>63</v>
      </c>
      <c r="AV715" s="26" t="s">
        <v>63</v>
      </c>
      <c r="AW715" s="26" t="s">
        <v>63</v>
      </c>
      <c r="AX715" s="26" t="s">
        <v>63</v>
      </c>
      <c r="AY715" s="26">
        <v>44.117358000000003</v>
      </c>
      <c r="AZ715" s="26">
        <v>-103.087254</v>
      </c>
      <c r="BA715" s="26" t="s">
        <v>483</v>
      </c>
      <c r="BB715" s="26" t="s">
        <v>611</v>
      </c>
      <c r="BC715" s="26" t="s">
        <v>614</v>
      </c>
      <c r="BD715" s="26" t="s">
        <v>68</v>
      </c>
      <c r="BE715" s="26"/>
      <c r="BF715" s="26" t="s">
        <v>68</v>
      </c>
      <c r="BG715" s="26" t="s">
        <v>68</v>
      </c>
      <c r="BH715" s="26" t="s">
        <v>646</v>
      </c>
      <c r="BI715" s="26">
        <v>1</v>
      </c>
      <c r="BJ715" s="26" t="s">
        <v>217</v>
      </c>
    </row>
    <row r="716" spans="36:62" x14ac:dyDescent="0.25">
      <c r="AJ716" s="26">
        <v>3039</v>
      </c>
      <c r="AK716" s="26">
        <v>2103037</v>
      </c>
      <c r="AL716" s="264">
        <v>44255.463194444441</v>
      </c>
      <c r="AM716" s="26" t="s">
        <v>481</v>
      </c>
      <c r="AN716" s="26" t="s">
        <v>63</v>
      </c>
      <c r="AO716" s="26" t="s">
        <v>156</v>
      </c>
      <c r="AP716" s="26" t="s">
        <v>627</v>
      </c>
      <c r="AQ716" s="26">
        <v>0</v>
      </c>
      <c r="AR716" s="26">
        <v>90</v>
      </c>
      <c r="AS716" s="26" t="s">
        <v>628</v>
      </c>
      <c r="AT716" s="26" t="s">
        <v>71</v>
      </c>
      <c r="AU716" s="26" t="s">
        <v>63</v>
      </c>
      <c r="AV716" s="26" t="s">
        <v>63</v>
      </c>
      <c r="AW716" s="26" t="s">
        <v>63</v>
      </c>
      <c r="AX716" s="26" t="s">
        <v>63</v>
      </c>
      <c r="AY716" s="26">
        <v>44.064675999999899</v>
      </c>
      <c r="AZ716" s="26">
        <v>-102.445311</v>
      </c>
      <c r="BA716" s="26" t="s">
        <v>185</v>
      </c>
      <c r="BB716" s="26" t="s">
        <v>611</v>
      </c>
      <c r="BC716" s="26" t="s">
        <v>629</v>
      </c>
      <c r="BD716" s="26" t="s">
        <v>68</v>
      </c>
      <c r="BE716" s="26" t="s">
        <v>644</v>
      </c>
      <c r="BF716" s="26" t="s">
        <v>68</v>
      </c>
      <c r="BG716" s="26" t="s">
        <v>68</v>
      </c>
      <c r="BH716" s="26" t="s">
        <v>646</v>
      </c>
      <c r="BI716" s="26">
        <v>1</v>
      </c>
      <c r="BJ716" s="26" t="s">
        <v>217</v>
      </c>
    </row>
    <row r="717" spans="36:62" x14ac:dyDescent="0.25">
      <c r="AJ717" s="26">
        <v>3040</v>
      </c>
      <c r="AK717" s="26">
        <v>2103039</v>
      </c>
      <c r="AL717" s="264">
        <v>44262.584722222222</v>
      </c>
      <c r="AM717" s="26" t="s">
        <v>481</v>
      </c>
      <c r="AN717" s="26" t="s">
        <v>63</v>
      </c>
      <c r="AO717" s="26" t="s">
        <v>214</v>
      </c>
      <c r="AP717" s="26" t="s">
        <v>159</v>
      </c>
      <c r="AQ717" s="26">
        <v>0</v>
      </c>
      <c r="AR717" s="26">
        <v>90</v>
      </c>
      <c r="AS717" s="26" t="s">
        <v>986</v>
      </c>
      <c r="AT717" s="26" t="s">
        <v>71</v>
      </c>
      <c r="AU717" s="26" t="s">
        <v>63</v>
      </c>
      <c r="AV717" s="26" t="s">
        <v>63</v>
      </c>
      <c r="AW717" s="26" t="s">
        <v>63</v>
      </c>
      <c r="AX717" s="26" t="s">
        <v>63</v>
      </c>
      <c r="AY717" s="26">
        <v>44.084834000000001</v>
      </c>
      <c r="AZ717" s="26">
        <v>-102.486851</v>
      </c>
      <c r="BA717" s="26" t="s">
        <v>493</v>
      </c>
      <c r="BB717" s="26" t="s">
        <v>811</v>
      </c>
      <c r="BC717" s="26" t="s">
        <v>967</v>
      </c>
      <c r="BD717" s="26" t="s">
        <v>68</v>
      </c>
      <c r="BE717" s="26" t="s">
        <v>985</v>
      </c>
      <c r="BF717" s="26" t="s">
        <v>68</v>
      </c>
      <c r="BG717" s="26" t="s">
        <v>68</v>
      </c>
      <c r="BH717" s="26" t="s">
        <v>987</v>
      </c>
      <c r="BI717" s="26">
        <v>1</v>
      </c>
      <c r="BJ717" s="26" t="s">
        <v>19</v>
      </c>
    </row>
    <row r="718" spans="36:62" x14ac:dyDescent="0.25">
      <c r="AJ718" s="26">
        <v>3042</v>
      </c>
      <c r="AK718" s="26">
        <v>2103179</v>
      </c>
      <c r="AL718" s="264">
        <v>44257.032638888886</v>
      </c>
      <c r="AM718" s="26" t="s">
        <v>481</v>
      </c>
      <c r="AN718" s="26" t="s">
        <v>63</v>
      </c>
      <c r="AO718" s="26"/>
      <c r="AP718" s="26"/>
      <c r="AQ718" s="26">
        <v>-1</v>
      </c>
      <c r="AR718" s="26">
        <v>90</v>
      </c>
      <c r="AS718" s="26" t="s">
        <v>168</v>
      </c>
      <c r="AT718" s="26" t="s">
        <v>71</v>
      </c>
      <c r="AU718" s="26" t="s">
        <v>63</v>
      </c>
      <c r="AV718" s="26" t="s">
        <v>63</v>
      </c>
      <c r="AW718" s="26" t="s">
        <v>63</v>
      </c>
      <c r="AX718" s="26" t="s">
        <v>63</v>
      </c>
      <c r="AY718" s="26">
        <v>44.103942000000004</v>
      </c>
      <c r="AZ718" s="26">
        <v>-102.851647</v>
      </c>
      <c r="BA718" s="26" t="s">
        <v>158</v>
      </c>
      <c r="BB718" s="26" t="s">
        <v>609</v>
      </c>
      <c r="BC718" s="26" t="s">
        <v>167</v>
      </c>
      <c r="BD718" s="26" t="s">
        <v>154</v>
      </c>
      <c r="BE718" s="26"/>
      <c r="BF718" s="26" t="s">
        <v>99</v>
      </c>
      <c r="BG718" s="26" t="s">
        <v>167</v>
      </c>
      <c r="BH718" s="26" t="s">
        <v>99</v>
      </c>
      <c r="BI718" s="26">
        <v>1</v>
      </c>
      <c r="BJ718" s="26" t="s">
        <v>217</v>
      </c>
    </row>
    <row r="719" spans="36:62" x14ac:dyDescent="0.25">
      <c r="AJ719" s="26">
        <v>3044</v>
      </c>
      <c r="AK719" s="26">
        <v>2103549</v>
      </c>
      <c r="AL719" s="264">
        <v>44267.765972222223</v>
      </c>
      <c r="AM719" s="26" t="s">
        <v>481</v>
      </c>
      <c r="AN719" s="26" t="s">
        <v>63</v>
      </c>
      <c r="AO719" s="26"/>
      <c r="AP719" s="26"/>
      <c r="AQ719" s="26">
        <v>-1</v>
      </c>
      <c r="AR719" s="26">
        <v>90</v>
      </c>
      <c r="AS719" s="26" t="s">
        <v>168</v>
      </c>
      <c r="AT719" s="26" t="s">
        <v>74</v>
      </c>
      <c r="AU719" s="26" t="s">
        <v>63</v>
      </c>
      <c r="AV719" s="26" t="s">
        <v>63</v>
      </c>
      <c r="AW719" s="26" t="s">
        <v>63</v>
      </c>
      <c r="AX719" s="26" t="s">
        <v>63</v>
      </c>
      <c r="AY719" s="26">
        <v>44.0190699999999</v>
      </c>
      <c r="AZ719" s="26">
        <v>-102.293688</v>
      </c>
      <c r="BA719" s="26" t="s">
        <v>166</v>
      </c>
      <c r="BB719" s="26" t="s">
        <v>609</v>
      </c>
      <c r="BC719" s="26" t="s">
        <v>167</v>
      </c>
      <c r="BD719" s="26" t="s">
        <v>154</v>
      </c>
      <c r="BE719" s="26"/>
      <c r="BF719" s="26" t="s">
        <v>99</v>
      </c>
      <c r="BG719" s="26" t="s">
        <v>167</v>
      </c>
      <c r="BH719" s="26" t="s">
        <v>99</v>
      </c>
      <c r="BI719" s="26">
        <v>1</v>
      </c>
      <c r="BJ719" s="26" t="s">
        <v>217</v>
      </c>
    </row>
    <row r="720" spans="36:62" x14ac:dyDescent="0.25">
      <c r="AJ720" s="26">
        <v>3045</v>
      </c>
      <c r="AK720" s="26">
        <v>2103548</v>
      </c>
      <c r="AL720" s="264">
        <v>44267.765277777777</v>
      </c>
      <c r="AM720" s="26" t="s">
        <v>481</v>
      </c>
      <c r="AN720" s="26" t="s">
        <v>63</v>
      </c>
      <c r="AO720" s="26"/>
      <c r="AP720" s="26"/>
      <c r="AQ720" s="26">
        <v>-1</v>
      </c>
      <c r="AR720" s="26">
        <v>90</v>
      </c>
      <c r="AS720" s="26" t="s">
        <v>168</v>
      </c>
      <c r="AT720" s="26" t="s">
        <v>74</v>
      </c>
      <c r="AU720" s="26" t="s">
        <v>63</v>
      </c>
      <c r="AV720" s="26" t="s">
        <v>63</v>
      </c>
      <c r="AW720" s="26" t="s">
        <v>63</v>
      </c>
      <c r="AX720" s="26" t="s">
        <v>63</v>
      </c>
      <c r="AY720" s="26">
        <v>44.019070999999897</v>
      </c>
      <c r="AZ720" s="26">
        <v>-102.293689</v>
      </c>
      <c r="BA720" s="26" t="s">
        <v>185</v>
      </c>
      <c r="BB720" s="26" t="s">
        <v>609</v>
      </c>
      <c r="BC720" s="26" t="s">
        <v>167</v>
      </c>
      <c r="BD720" s="26" t="s">
        <v>154</v>
      </c>
      <c r="BE720" s="26"/>
      <c r="BF720" s="26" t="s">
        <v>99</v>
      </c>
      <c r="BG720" s="26" t="s">
        <v>167</v>
      </c>
      <c r="BH720" s="26" t="s">
        <v>99</v>
      </c>
      <c r="BI720" s="26">
        <v>1</v>
      </c>
      <c r="BJ720" s="26" t="s">
        <v>217</v>
      </c>
    </row>
    <row r="721" spans="36:62" x14ac:dyDescent="0.25">
      <c r="AJ721" s="26">
        <v>3047</v>
      </c>
      <c r="AK721" s="26">
        <v>2103237</v>
      </c>
      <c r="AL721" s="264">
        <v>44269.725694444445</v>
      </c>
      <c r="AM721" s="26" t="s">
        <v>481</v>
      </c>
      <c r="AN721" s="26" t="s">
        <v>63</v>
      </c>
      <c r="AO721" s="26" t="s">
        <v>156</v>
      </c>
      <c r="AP721" s="26" t="s">
        <v>159</v>
      </c>
      <c r="AQ721" s="26">
        <v>0</v>
      </c>
      <c r="AR721" s="26">
        <v>90</v>
      </c>
      <c r="AS721" s="26" t="s">
        <v>770</v>
      </c>
      <c r="AT721" s="26" t="s">
        <v>654</v>
      </c>
      <c r="AU721" s="26" t="s">
        <v>63</v>
      </c>
      <c r="AV721" s="26" t="s">
        <v>63</v>
      </c>
      <c r="AW721" s="26" t="s">
        <v>63</v>
      </c>
      <c r="AX721" s="26" t="s">
        <v>63</v>
      </c>
      <c r="AY721" s="26">
        <v>43.926192999999898</v>
      </c>
      <c r="AZ721" s="26">
        <v>-102.132705</v>
      </c>
      <c r="BA721" s="26" t="s">
        <v>208</v>
      </c>
      <c r="BB721" s="26" t="s">
        <v>611</v>
      </c>
      <c r="BC721" s="26" t="s">
        <v>614</v>
      </c>
      <c r="BD721" s="26" t="s">
        <v>615</v>
      </c>
      <c r="BE721" s="26"/>
      <c r="BF721" s="26" t="s">
        <v>68</v>
      </c>
      <c r="BG721" s="26" t="s">
        <v>68</v>
      </c>
      <c r="BH721" s="26" t="s">
        <v>160</v>
      </c>
      <c r="BI721" s="26">
        <v>1</v>
      </c>
      <c r="BJ721" s="26" t="s">
        <v>217</v>
      </c>
    </row>
    <row r="722" spans="36:62" x14ac:dyDescent="0.25">
      <c r="AJ722" s="26">
        <v>3048</v>
      </c>
      <c r="AK722" s="26">
        <v>2103547</v>
      </c>
      <c r="AL722" s="264">
        <v>44267.763888888891</v>
      </c>
      <c r="AM722" s="26" t="s">
        <v>481</v>
      </c>
      <c r="AN722" s="26" t="s">
        <v>63</v>
      </c>
      <c r="AO722" s="26"/>
      <c r="AP722" s="26"/>
      <c r="AQ722" s="26">
        <v>-1</v>
      </c>
      <c r="AR722" s="26">
        <v>90</v>
      </c>
      <c r="AS722" s="26" t="s">
        <v>168</v>
      </c>
      <c r="AT722" s="26" t="s">
        <v>74</v>
      </c>
      <c r="AU722" s="26" t="s">
        <v>63</v>
      </c>
      <c r="AV722" s="26" t="s">
        <v>63</v>
      </c>
      <c r="AW722" s="26" t="s">
        <v>63</v>
      </c>
      <c r="AX722" s="26" t="s">
        <v>63</v>
      </c>
      <c r="AY722" s="26">
        <v>44.019119000000003</v>
      </c>
      <c r="AZ722" s="26">
        <v>-102.293756999999</v>
      </c>
      <c r="BA722" s="26" t="s">
        <v>166</v>
      </c>
      <c r="BB722" s="26" t="s">
        <v>609</v>
      </c>
      <c r="BC722" s="26" t="s">
        <v>167</v>
      </c>
      <c r="BD722" s="26" t="s">
        <v>154</v>
      </c>
      <c r="BE722" s="26"/>
      <c r="BF722" s="26" t="s">
        <v>99</v>
      </c>
      <c r="BG722" s="26" t="s">
        <v>167</v>
      </c>
      <c r="BH722" s="26" t="s">
        <v>99</v>
      </c>
      <c r="BI722" s="26">
        <v>1</v>
      </c>
      <c r="BJ722" s="26" t="s">
        <v>217</v>
      </c>
    </row>
    <row r="723" spans="36:62" x14ac:dyDescent="0.25">
      <c r="AJ723" s="26">
        <v>3049</v>
      </c>
      <c r="AK723" s="26">
        <v>2102773</v>
      </c>
      <c r="AL723" s="264">
        <v>44240.350694444445</v>
      </c>
      <c r="AM723" s="26" t="s">
        <v>147</v>
      </c>
      <c r="AN723" s="26" t="s">
        <v>63</v>
      </c>
      <c r="AO723" s="26" t="s">
        <v>156</v>
      </c>
      <c r="AP723" s="26" t="s">
        <v>686</v>
      </c>
      <c r="AQ723" s="26">
        <v>0</v>
      </c>
      <c r="AR723" s="26">
        <v>73</v>
      </c>
      <c r="AS723" s="26" t="s">
        <v>645</v>
      </c>
      <c r="AT723" s="26" t="s">
        <v>71</v>
      </c>
      <c r="AU723" s="26" t="s">
        <v>63</v>
      </c>
      <c r="AV723" s="26" t="s">
        <v>63</v>
      </c>
      <c r="AW723" s="26" t="s">
        <v>63</v>
      </c>
      <c r="AX723" s="26" t="s">
        <v>63</v>
      </c>
      <c r="AY723" s="26">
        <v>43.839578000000003</v>
      </c>
      <c r="AZ723" s="26">
        <v>-101.523515</v>
      </c>
      <c r="BA723" s="26" t="s">
        <v>486</v>
      </c>
      <c r="BB723" s="26" t="s">
        <v>690</v>
      </c>
      <c r="BC723" s="26" t="s">
        <v>614</v>
      </c>
      <c r="BD723" s="26" t="s">
        <v>615</v>
      </c>
      <c r="BE723" s="26" t="s">
        <v>677</v>
      </c>
      <c r="BF723" s="26" t="s">
        <v>68</v>
      </c>
      <c r="BG723" s="26" t="s">
        <v>68</v>
      </c>
      <c r="BH723" s="26" t="s">
        <v>175</v>
      </c>
      <c r="BI723" s="26">
        <v>1</v>
      </c>
      <c r="BJ723" s="26" t="s">
        <v>217</v>
      </c>
    </row>
    <row r="724" spans="36:62" x14ac:dyDescent="0.25">
      <c r="AJ724" s="26">
        <v>3055</v>
      </c>
      <c r="AK724" s="26">
        <v>2103546</v>
      </c>
      <c r="AL724" s="264">
        <v>44275.111111111109</v>
      </c>
      <c r="AM724" s="26" t="s">
        <v>481</v>
      </c>
      <c r="AN724" s="26" t="s">
        <v>63</v>
      </c>
      <c r="AO724" s="26"/>
      <c r="AP724" s="26"/>
      <c r="AQ724" s="26">
        <v>-1</v>
      </c>
      <c r="AR724" s="26">
        <v>90</v>
      </c>
      <c r="AS724" s="26" t="s">
        <v>168</v>
      </c>
      <c r="AT724" s="26" t="s">
        <v>71</v>
      </c>
      <c r="AU724" s="26" t="s">
        <v>63</v>
      </c>
      <c r="AV724" s="26" t="s">
        <v>63</v>
      </c>
      <c r="AW724" s="26" t="s">
        <v>63</v>
      </c>
      <c r="AX724" s="26" t="s">
        <v>63</v>
      </c>
      <c r="AY724" s="26">
        <v>44.118029999999898</v>
      </c>
      <c r="AZ724" s="26">
        <v>-103.032899999999</v>
      </c>
      <c r="BA724" s="26" t="s">
        <v>166</v>
      </c>
      <c r="BB724" s="26" t="s">
        <v>609</v>
      </c>
      <c r="BC724" s="26" t="s">
        <v>167</v>
      </c>
      <c r="BD724" s="26" t="s">
        <v>154</v>
      </c>
      <c r="BE724" s="26"/>
      <c r="BF724" s="26" t="s">
        <v>99</v>
      </c>
      <c r="BG724" s="26" t="s">
        <v>167</v>
      </c>
      <c r="BH724" s="26" t="s">
        <v>99</v>
      </c>
      <c r="BI724" s="26">
        <v>1</v>
      </c>
      <c r="BJ724" s="26" t="s">
        <v>217</v>
      </c>
    </row>
    <row r="725" spans="36:62" x14ac:dyDescent="0.25">
      <c r="AJ725" s="26">
        <v>3056</v>
      </c>
      <c r="AK725" s="26">
        <v>2103605</v>
      </c>
      <c r="AL725" s="264">
        <v>44275.333333333336</v>
      </c>
      <c r="AM725" s="26" t="s">
        <v>481</v>
      </c>
      <c r="AN725" s="26" t="s">
        <v>63</v>
      </c>
      <c r="AO725" s="26" t="s">
        <v>156</v>
      </c>
      <c r="AP725" s="26" t="s">
        <v>159</v>
      </c>
      <c r="AQ725" s="26">
        <v>0</v>
      </c>
      <c r="AR725" s="26">
        <v>90</v>
      </c>
      <c r="AS725" s="26" t="s">
        <v>988</v>
      </c>
      <c r="AT725" s="26" t="s">
        <v>71</v>
      </c>
      <c r="AU725" s="26" t="s">
        <v>63</v>
      </c>
      <c r="AV725" s="26" t="s">
        <v>63</v>
      </c>
      <c r="AW725" s="26" t="s">
        <v>63</v>
      </c>
      <c r="AX725" s="26" t="s">
        <v>63</v>
      </c>
      <c r="AY725" s="26">
        <v>44.104754999999898</v>
      </c>
      <c r="AZ725" s="26">
        <v>-102.896536999999</v>
      </c>
      <c r="BA725" s="26" t="s">
        <v>482</v>
      </c>
      <c r="BB725" s="26" t="s">
        <v>609</v>
      </c>
      <c r="BC725" s="26" t="s">
        <v>68</v>
      </c>
      <c r="BD725" s="26" t="s">
        <v>68</v>
      </c>
      <c r="BE725" s="26"/>
      <c r="BF725" s="26" t="s">
        <v>812</v>
      </c>
      <c r="BG725" s="26" t="s">
        <v>68</v>
      </c>
      <c r="BH725" s="26" t="s">
        <v>175</v>
      </c>
      <c r="BI725" s="26">
        <v>1</v>
      </c>
      <c r="BJ725" s="26" t="s">
        <v>217</v>
      </c>
    </row>
    <row r="726" spans="36:62" x14ac:dyDescent="0.25">
      <c r="AJ726" s="26">
        <v>3060</v>
      </c>
      <c r="AK726" s="26">
        <v>2104101</v>
      </c>
      <c r="AL726" s="264">
        <v>44273.743055555555</v>
      </c>
      <c r="AM726" s="26" t="s">
        <v>481</v>
      </c>
      <c r="AN726" s="26" t="s">
        <v>63</v>
      </c>
      <c r="AO726" s="26" t="s">
        <v>156</v>
      </c>
      <c r="AP726" s="26" t="s">
        <v>824</v>
      </c>
      <c r="AQ726" s="26">
        <v>0</v>
      </c>
      <c r="AR726" s="26">
        <v>90</v>
      </c>
      <c r="AS726" s="26" t="s">
        <v>989</v>
      </c>
      <c r="AT726" s="26" t="s">
        <v>71</v>
      </c>
      <c r="AU726" s="26" t="s">
        <v>63</v>
      </c>
      <c r="AV726" s="26" t="s">
        <v>63</v>
      </c>
      <c r="AW726" s="26" t="s">
        <v>63</v>
      </c>
      <c r="AX726" s="26" t="s">
        <v>63</v>
      </c>
      <c r="AY726" s="26">
        <v>43.9137559999999</v>
      </c>
      <c r="AZ726" s="26">
        <v>-102.078073</v>
      </c>
      <c r="BA726" s="26" t="s">
        <v>519</v>
      </c>
      <c r="BB726" s="26" t="s">
        <v>826</v>
      </c>
      <c r="BC726" s="26" t="s">
        <v>990</v>
      </c>
      <c r="BD726" s="26" t="s">
        <v>829</v>
      </c>
      <c r="BE726" s="26"/>
      <c r="BF726" s="26" t="s">
        <v>829</v>
      </c>
      <c r="BG726" s="26" t="s">
        <v>829</v>
      </c>
      <c r="BH726" s="26" t="s">
        <v>991</v>
      </c>
      <c r="BI726" s="26">
        <v>1</v>
      </c>
      <c r="BJ726" s="26" t="s">
        <v>217</v>
      </c>
    </row>
    <row r="727" spans="36:62" x14ac:dyDescent="0.25">
      <c r="AJ727" s="26">
        <v>3061</v>
      </c>
      <c r="AK727" s="26">
        <v>2103849</v>
      </c>
      <c r="AL727" s="264">
        <v>44255.371527777781</v>
      </c>
      <c r="AM727" s="26" t="s">
        <v>481</v>
      </c>
      <c r="AN727" s="26" t="s">
        <v>63</v>
      </c>
      <c r="AO727" s="26" t="s">
        <v>156</v>
      </c>
      <c r="AP727" s="26" t="s">
        <v>159</v>
      </c>
      <c r="AQ727" s="26">
        <v>0</v>
      </c>
      <c r="AR727" s="26">
        <v>90</v>
      </c>
      <c r="AS727" s="26" t="s">
        <v>776</v>
      </c>
      <c r="AT727" s="26" t="s">
        <v>71</v>
      </c>
      <c r="AU727" s="26" t="s">
        <v>63</v>
      </c>
      <c r="AV727" s="26" t="s">
        <v>63</v>
      </c>
      <c r="AW727" s="26" t="s">
        <v>63</v>
      </c>
      <c r="AX727" s="26" t="s">
        <v>63</v>
      </c>
      <c r="AY727" s="26">
        <v>44.048974999999899</v>
      </c>
      <c r="AZ727" s="26">
        <v>-102.36064</v>
      </c>
      <c r="BA727" s="26" t="s">
        <v>501</v>
      </c>
      <c r="BB727" s="26" t="s">
        <v>611</v>
      </c>
      <c r="BC727" s="26" t="s">
        <v>614</v>
      </c>
      <c r="BD727" s="26" t="s">
        <v>68</v>
      </c>
      <c r="BE727" s="26" t="s">
        <v>677</v>
      </c>
      <c r="BF727" s="26" t="s">
        <v>68</v>
      </c>
      <c r="BG727" s="26" t="s">
        <v>68</v>
      </c>
      <c r="BH727" s="26" t="s">
        <v>728</v>
      </c>
      <c r="BI727" s="26">
        <v>1</v>
      </c>
      <c r="BJ727" s="26" t="s">
        <v>217</v>
      </c>
    </row>
    <row r="728" spans="36:62" x14ac:dyDescent="0.25">
      <c r="AJ728" s="26">
        <v>3062</v>
      </c>
      <c r="AK728" s="26">
        <v>2103487</v>
      </c>
      <c r="AL728" s="264">
        <v>44255.569444444445</v>
      </c>
      <c r="AM728" s="26" t="s">
        <v>147</v>
      </c>
      <c r="AN728" s="26" t="s">
        <v>63</v>
      </c>
      <c r="AO728" s="26" t="s">
        <v>156</v>
      </c>
      <c r="AP728" s="26" t="s">
        <v>713</v>
      </c>
      <c r="AQ728" s="26">
        <v>0</v>
      </c>
      <c r="AR728" s="26">
        <v>90</v>
      </c>
      <c r="AS728" s="26" t="s">
        <v>722</v>
      </c>
      <c r="AT728" s="26" t="s">
        <v>71</v>
      </c>
      <c r="AU728" s="26" t="s">
        <v>63</v>
      </c>
      <c r="AV728" s="26" t="s">
        <v>63</v>
      </c>
      <c r="AW728" s="26" t="s">
        <v>63</v>
      </c>
      <c r="AX728" s="26" t="s">
        <v>63</v>
      </c>
      <c r="AY728" s="26">
        <v>43.835864000000001</v>
      </c>
      <c r="AZ728" s="26">
        <v>-101.764510999999</v>
      </c>
      <c r="BA728" s="26" t="s">
        <v>520</v>
      </c>
      <c r="BB728" s="26" t="s">
        <v>611</v>
      </c>
      <c r="BC728" s="26" t="s">
        <v>992</v>
      </c>
      <c r="BD728" s="26" t="s">
        <v>615</v>
      </c>
      <c r="BE728" s="26"/>
      <c r="BF728" s="26" t="s">
        <v>68</v>
      </c>
      <c r="BG728" s="26" t="s">
        <v>68</v>
      </c>
      <c r="BH728" s="26" t="s">
        <v>175</v>
      </c>
      <c r="BI728" s="26">
        <v>1</v>
      </c>
      <c r="BJ728" s="26" t="s">
        <v>217</v>
      </c>
    </row>
    <row r="729" spans="36:62" x14ac:dyDescent="0.25">
      <c r="AJ729" s="26">
        <v>3063</v>
      </c>
      <c r="AK729" s="26">
        <v>2103569</v>
      </c>
      <c r="AL729" s="264">
        <v>44255.604166666664</v>
      </c>
      <c r="AM729" s="26" t="s">
        <v>147</v>
      </c>
      <c r="AN729" s="26" t="s">
        <v>63</v>
      </c>
      <c r="AO729" s="26" t="s">
        <v>156</v>
      </c>
      <c r="AP729" s="26" t="s">
        <v>159</v>
      </c>
      <c r="AQ729" s="26">
        <v>0</v>
      </c>
      <c r="AR729" s="26">
        <v>90</v>
      </c>
      <c r="AS729" s="26" t="s">
        <v>859</v>
      </c>
      <c r="AT729" s="26" t="s">
        <v>71</v>
      </c>
      <c r="AU729" s="26" t="s">
        <v>63</v>
      </c>
      <c r="AV729" s="26" t="s">
        <v>63</v>
      </c>
      <c r="AW729" s="26" t="s">
        <v>63</v>
      </c>
      <c r="AX729" s="26" t="s">
        <v>63</v>
      </c>
      <c r="AY729" s="26">
        <v>43.8359939999999</v>
      </c>
      <c r="AZ729" s="26">
        <v>-101.547450999999</v>
      </c>
      <c r="BA729" s="26" t="s">
        <v>158</v>
      </c>
      <c r="BB729" s="26" t="s">
        <v>611</v>
      </c>
      <c r="BC729" s="26" t="s">
        <v>162</v>
      </c>
      <c r="BD729" s="26" t="s">
        <v>615</v>
      </c>
      <c r="BE729" s="26"/>
      <c r="BF729" s="26" t="s">
        <v>68</v>
      </c>
      <c r="BG729" s="26" t="s">
        <v>68</v>
      </c>
      <c r="BH729" s="26" t="s">
        <v>146</v>
      </c>
      <c r="BI729" s="26">
        <v>1</v>
      </c>
      <c r="BJ729" s="26" t="s">
        <v>217</v>
      </c>
    </row>
    <row r="730" spans="36:62" x14ac:dyDescent="0.25">
      <c r="AJ730" s="26">
        <v>3064</v>
      </c>
      <c r="AK730" s="26">
        <v>2104299</v>
      </c>
      <c r="AL730" s="264">
        <v>44287.877083333333</v>
      </c>
      <c r="AM730" s="26" t="s">
        <v>147</v>
      </c>
      <c r="AN730" s="26" t="s">
        <v>63</v>
      </c>
      <c r="AO730" s="26"/>
      <c r="AP730" s="26"/>
      <c r="AQ730" s="26">
        <v>-1</v>
      </c>
      <c r="AR730" s="26">
        <v>90</v>
      </c>
      <c r="AS730" s="26" t="s">
        <v>168</v>
      </c>
      <c r="AT730" s="26" t="s">
        <v>71</v>
      </c>
      <c r="AU730" s="26" t="s">
        <v>63</v>
      </c>
      <c r="AV730" s="26" t="s">
        <v>63</v>
      </c>
      <c r="AW730" s="26" t="s">
        <v>63</v>
      </c>
      <c r="AX730" s="26" t="s">
        <v>63</v>
      </c>
      <c r="AY730" s="26">
        <v>43.836272000000001</v>
      </c>
      <c r="AZ730" s="26">
        <v>-101.546610999999</v>
      </c>
      <c r="BA730" s="26" t="s">
        <v>498</v>
      </c>
      <c r="BB730" s="26" t="s">
        <v>609</v>
      </c>
      <c r="BC730" s="26" t="s">
        <v>167</v>
      </c>
      <c r="BD730" s="26" t="s">
        <v>154</v>
      </c>
      <c r="BE730" s="26"/>
      <c r="BF730" s="26" t="s">
        <v>99</v>
      </c>
      <c r="BG730" s="26" t="s">
        <v>167</v>
      </c>
      <c r="BH730" s="26" t="s">
        <v>99</v>
      </c>
      <c r="BI730" s="26">
        <v>1</v>
      </c>
      <c r="BJ730" s="26" t="s">
        <v>217</v>
      </c>
    </row>
    <row r="731" spans="36:62" x14ac:dyDescent="0.25">
      <c r="AJ731" s="26">
        <v>3065</v>
      </c>
      <c r="AK731" s="26">
        <v>2103843</v>
      </c>
      <c r="AL731" s="264">
        <v>44274.496527777781</v>
      </c>
      <c r="AM731" s="26" t="s">
        <v>481</v>
      </c>
      <c r="AN731" s="26" t="s">
        <v>63</v>
      </c>
      <c r="AO731" s="26"/>
      <c r="AP731" s="26" t="s">
        <v>159</v>
      </c>
      <c r="AQ731" s="26">
        <v>0</v>
      </c>
      <c r="AR731" s="26">
        <v>90</v>
      </c>
      <c r="AS731" s="26" t="s">
        <v>638</v>
      </c>
      <c r="AT731" s="26" t="s">
        <v>71</v>
      </c>
      <c r="AU731" s="26" t="s">
        <v>63</v>
      </c>
      <c r="AV731" s="26" t="s">
        <v>69</v>
      </c>
      <c r="AW731" s="26" t="s">
        <v>63</v>
      </c>
      <c r="AX731" s="26" t="s">
        <v>69</v>
      </c>
      <c r="AY731" s="26">
        <v>44.031927000000003</v>
      </c>
      <c r="AZ731" s="26">
        <v>-102.334664</v>
      </c>
      <c r="BA731" s="26" t="s">
        <v>166</v>
      </c>
      <c r="BB731" s="26" t="s">
        <v>609</v>
      </c>
      <c r="BC731" s="26" t="s">
        <v>994</v>
      </c>
      <c r="BD731" s="26" t="s">
        <v>68</v>
      </c>
      <c r="BE731" s="26" t="s">
        <v>993</v>
      </c>
      <c r="BF731" s="26" t="s">
        <v>68</v>
      </c>
      <c r="BG731" s="26" t="s">
        <v>68</v>
      </c>
      <c r="BH731" s="26" t="s">
        <v>160</v>
      </c>
      <c r="BI731" s="26">
        <v>1</v>
      </c>
      <c r="BJ731" s="26" t="s">
        <v>217</v>
      </c>
    </row>
    <row r="732" spans="36:62" x14ac:dyDescent="0.25">
      <c r="AJ732" s="26">
        <v>3066</v>
      </c>
      <c r="AK732" s="26">
        <v>2103844</v>
      </c>
      <c r="AL732" s="264">
        <v>44281.705555555556</v>
      </c>
      <c r="AM732" s="26" t="s">
        <v>481</v>
      </c>
      <c r="AN732" s="26" t="s">
        <v>63</v>
      </c>
      <c r="AO732" s="26" t="s">
        <v>156</v>
      </c>
      <c r="AP732" s="26" t="s">
        <v>706</v>
      </c>
      <c r="AQ732" s="26">
        <v>0</v>
      </c>
      <c r="AR732" s="26">
        <v>90</v>
      </c>
      <c r="AS732" s="26" t="s">
        <v>634</v>
      </c>
      <c r="AT732" s="26" t="s">
        <v>71</v>
      </c>
      <c r="AU732" s="26" t="s">
        <v>63</v>
      </c>
      <c r="AV732" s="26" t="s">
        <v>63</v>
      </c>
      <c r="AW732" s="26" t="s">
        <v>63</v>
      </c>
      <c r="AX732" s="26" t="s">
        <v>63</v>
      </c>
      <c r="AY732" s="26">
        <v>44.0996969999999</v>
      </c>
      <c r="AZ732" s="26">
        <v>-103.16727</v>
      </c>
      <c r="BA732" s="26" t="s">
        <v>166</v>
      </c>
      <c r="BB732" s="26" t="s">
        <v>609</v>
      </c>
      <c r="BC732" s="26" t="s">
        <v>759</v>
      </c>
      <c r="BD732" s="26" t="s">
        <v>68</v>
      </c>
      <c r="BE732" s="26" t="s">
        <v>617</v>
      </c>
      <c r="BF732" s="26" t="s">
        <v>62</v>
      </c>
      <c r="BG732" s="26" t="s">
        <v>68</v>
      </c>
      <c r="BH732" s="26" t="s">
        <v>146</v>
      </c>
      <c r="BI732" s="26">
        <v>1</v>
      </c>
      <c r="BJ732" s="26" t="s">
        <v>217</v>
      </c>
    </row>
    <row r="733" spans="36:62" x14ac:dyDescent="0.25">
      <c r="AJ733" s="26">
        <v>3068</v>
      </c>
      <c r="AK733" s="26">
        <v>2104236</v>
      </c>
      <c r="AL733" s="264">
        <v>44290.246527777781</v>
      </c>
      <c r="AM733" s="26" t="s">
        <v>481</v>
      </c>
      <c r="AN733" s="26" t="s">
        <v>63</v>
      </c>
      <c r="AO733" s="26"/>
      <c r="AP733" s="26"/>
      <c r="AQ733" s="26">
        <v>-1</v>
      </c>
      <c r="AR733" s="26">
        <v>90</v>
      </c>
      <c r="AS733" s="26" t="s">
        <v>168</v>
      </c>
      <c r="AT733" s="26" t="s">
        <v>71</v>
      </c>
      <c r="AU733" s="26" t="s">
        <v>63</v>
      </c>
      <c r="AV733" s="26" t="s">
        <v>63</v>
      </c>
      <c r="AW733" s="26" t="s">
        <v>63</v>
      </c>
      <c r="AX733" s="26" t="s">
        <v>63</v>
      </c>
      <c r="AY733" s="26">
        <v>44.090426999999899</v>
      </c>
      <c r="AZ733" s="26">
        <v>-102.495198</v>
      </c>
      <c r="BA733" s="26" t="s">
        <v>158</v>
      </c>
      <c r="BB733" s="26" t="s">
        <v>611</v>
      </c>
      <c r="BC733" s="26" t="s">
        <v>167</v>
      </c>
      <c r="BD733" s="26" t="s">
        <v>154</v>
      </c>
      <c r="BE733" s="26"/>
      <c r="BF733" s="26" t="s">
        <v>99</v>
      </c>
      <c r="BG733" s="26" t="s">
        <v>167</v>
      </c>
      <c r="BH733" s="26" t="s">
        <v>99</v>
      </c>
      <c r="BI733" s="26">
        <v>1</v>
      </c>
      <c r="BJ733" s="26" t="s">
        <v>217</v>
      </c>
    </row>
    <row r="734" spans="36:62" x14ac:dyDescent="0.25">
      <c r="AJ734" s="26">
        <v>3070</v>
      </c>
      <c r="AK734" s="26">
        <v>2104234</v>
      </c>
      <c r="AL734" s="264">
        <v>44288.25</v>
      </c>
      <c r="AM734" s="26" t="s">
        <v>481</v>
      </c>
      <c r="AN734" s="26" t="s">
        <v>63</v>
      </c>
      <c r="AO734" s="26"/>
      <c r="AP734" s="26"/>
      <c r="AQ734" s="26">
        <v>-1</v>
      </c>
      <c r="AR734" s="26">
        <v>90</v>
      </c>
      <c r="AS734" s="26" t="s">
        <v>168</v>
      </c>
      <c r="AT734" s="26" t="s">
        <v>71</v>
      </c>
      <c r="AU734" s="26" t="s">
        <v>63</v>
      </c>
      <c r="AV734" s="26" t="s">
        <v>63</v>
      </c>
      <c r="AW734" s="26" t="s">
        <v>63</v>
      </c>
      <c r="AX734" s="26" t="s">
        <v>63</v>
      </c>
      <c r="AY734" s="26">
        <v>44.105358000000003</v>
      </c>
      <c r="AZ734" s="26">
        <v>-102.63747600000001</v>
      </c>
      <c r="BA734" s="26" t="s">
        <v>185</v>
      </c>
      <c r="BB734" s="26" t="s">
        <v>611</v>
      </c>
      <c r="BC734" s="26" t="s">
        <v>167</v>
      </c>
      <c r="BD734" s="26" t="s">
        <v>154</v>
      </c>
      <c r="BE734" s="26"/>
      <c r="BF734" s="26" t="s">
        <v>99</v>
      </c>
      <c r="BG734" s="26" t="s">
        <v>167</v>
      </c>
      <c r="BH734" s="26" t="s">
        <v>99</v>
      </c>
      <c r="BI734" s="26">
        <v>1</v>
      </c>
      <c r="BJ734" s="26" t="s">
        <v>217</v>
      </c>
    </row>
    <row r="735" spans="36:62" x14ac:dyDescent="0.25">
      <c r="AJ735" s="26">
        <v>3072</v>
      </c>
      <c r="AK735" s="26">
        <v>2104425</v>
      </c>
      <c r="AL735" s="264">
        <v>44293.701388888891</v>
      </c>
      <c r="AM735" s="26" t="s">
        <v>481</v>
      </c>
      <c r="AN735" s="26" t="s">
        <v>63</v>
      </c>
      <c r="AO735" s="26" t="s">
        <v>156</v>
      </c>
      <c r="AP735" s="26" t="s">
        <v>159</v>
      </c>
      <c r="AQ735" s="26">
        <v>0</v>
      </c>
      <c r="AR735" s="26">
        <v>90</v>
      </c>
      <c r="AS735" s="26" t="s">
        <v>995</v>
      </c>
      <c r="AT735" s="26" t="s">
        <v>71</v>
      </c>
      <c r="AU735" s="26" t="s">
        <v>69</v>
      </c>
      <c r="AV735" s="26" t="s">
        <v>63</v>
      </c>
      <c r="AW735" s="26" t="s">
        <v>63</v>
      </c>
      <c r="AX735" s="26" t="s">
        <v>63</v>
      </c>
      <c r="AY735" s="26">
        <v>43.986750000000001</v>
      </c>
      <c r="AZ735" s="26">
        <v>-102.236058</v>
      </c>
      <c r="BA735" s="26" t="s">
        <v>494</v>
      </c>
      <c r="BB735" s="26" t="s">
        <v>609</v>
      </c>
      <c r="BC735" s="26" t="s">
        <v>751</v>
      </c>
      <c r="BD735" s="26" t="s">
        <v>68</v>
      </c>
      <c r="BE735" s="26"/>
      <c r="BF735" s="26" t="s">
        <v>698</v>
      </c>
      <c r="BG735" s="26" t="s">
        <v>68</v>
      </c>
      <c r="BH735" s="26" t="s">
        <v>146</v>
      </c>
      <c r="BI735" s="26">
        <v>1</v>
      </c>
      <c r="BJ735" s="26" t="s">
        <v>217</v>
      </c>
    </row>
    <row r="736" spans="36:62" x14ac:dyDescent="0.25">
      <c r="AJ736" s="26">
        <v>3073</v>
      </c>
      <c r="AK736" s="26">
        <v>2104426</v>
      </c>
      <c r="AL736" s="264">
        <v>44294.836111111108</v>
      </c>
      <c r="AM736" s="26" t="s">
        <v>481</v>
      </c>
      <c r="AN736" s="26" t="s">
        <v>63</v>
      </c>
      <c r="AO736" s="26"/>
      <c r="AP736" s="26"/>
      <c r="AQ736" s="26">
        <v>-1</v>
      </c>
      <c r="AR736" s="26">
        <v>90</v>
      </c>
      <c r="AS736" s="26" t="s">
        <v>168</v>
      </c>
      <c r="AT736" s="26" t="s">
        <v>71</v>
      </c>
      <c r="AU736" s="26" t="s">
        <v>63</v>
      </c>
      <c r="AV736" s="26" t="s">
        <v>63</v>
      </c>
      <c r="AW736" s="26" t="s">
        <v>63</v>
      </c>
      <c r="AX736" s="26" t="s">
        <v>63</v>
      </c>
      <c r="AY736" s="26">
        <v>44.103383000000001</v>
      </c>
      <c r="AZ736" s="26">
        <v>-102.533708</v>
      </c>
      <c r="BA736" s="26" t="s">
        <v>166</v>
      </c>
      <c r="BB736" s="26" t="s">
        <v>609</v>
      </c>
      <c r="BC736" s="26" t="s">
        <v>167</v>
      </c>
      <c r="BD736" s="26" t="s">
        <v>154</v>
      </c>
      <c r="BE736" s="26"/>
      <c r="BF736" s="26" t="s">
        <v>99</v>
      </c>
      <c r="BG736" s="26" t="s">
        <v>167</v>
      </c>
      <c r="BH736" s="26" t="s">
        <v>99</v>
      </c>
      <c r="BI736" s="26">
        <v>1</v>
      </c>
      <c r="BJ736" s="26" t="s">
        <v>217</v>
      </c>
    </row>
    <row r="737" spans="36:62" x14ac:dyDescent="0.25">
      <c r="AJ737" s="26">
        <v>3074</v>
      </c>
      <c r="AK737" s="26">
        <v>2104484</v>
      </c>
      <c r="AL737" s="264">
        <v>44296.679861111108</v>
      </c>
      <c r="AM737" s="26" t="s">
        <v>481</v>
      </c>
      <c r="AN737" s="26" t="s">
        <v>63</v>
      </c>
      <c r="AO737" s="26" t="s">
        <v>156</v>
      </c>
      <c r="AP737" s="26" t="s">
        <v>159</v>
      </c>
      <c r="AQ737" s="26">
        <v>0</v>
      </c>
      <c r="AR737" s="26">
        <v>90</v>
      </c>
      <c r="AS737" s="26" t="s">
        <v>635</v>
      </c>
      <c r="AT737" s="26" t="s">
        <v>71</v>
      </c>
      <c r="AU737" s="26" t="s">
        <v>63</v>
      </c>
      <c r="AV737" s="26" t="s">
        <v>63</v>
      </c>
      <c r="AW737" s="26" t="s">
        <v>69</v>
      </c>
      <c r="AX737" s="26" t="s">
        <v>63</v>
      </c>
      <c r="AY737" s="26">
        <v>44.117690000000003</v>
      </c>
      <c r="AZ737" s="26">
        <v>-102.934916999999</v>
      </c>
      <c r="BA737" s="26" t="s">
        <v>185</v>
      </c>
      <c r="BB737" s="26" t="s">
        <v>609</v>
      </c>
      <c r="BC737" s="26" t="s">
        <v>942</v>
      </c>
      <c r="BD737" s="26" t="s">
        <v>68</v>
      </c>
      <c r="BE737" s="26" t="s">
        <v>195</v>
      </c>
      <c r="BF737" s="26" t="s">
        <v>68</v>
      </c>
      <c r="BG737" s="26" t="s">
        <v>68</v>
      </c>
      <c r="BH737" s="26" t="s">
        <v>996</v>
      </c>
      <c r="BI737" s="26">
        <v>1</v>
      </c>
      <c r="BJ737" s="26" t="s">
        <v>217</v>
      </c>
    </row>
    <row r="738" spans="36:62" x14ac:dyDescent="0.25">
      <c r="AJ738" s="26">
        <v>3077</v>
      </c>
      <c r="AK738" s="26">
        <v>2105333</v>
      </c>
      <c r="AL738" s="264">
        <v>44319.965277777781</v>
      </c>
      <c r="AM738" s="26" t="s">
        <v>481</v>
      </c>
      <c r="AN738" s="26" t="s">
        <v>63</v>
      </c>
      <c r="AO738" s="26"/>
      <c r="AP738" s="26"/>
      <c r="AQ738" s="26">
        <v>-1</v>
      </c>
      <c r="AR738" s="26">
        <v>90</v>
      </c>
      <c r="AS738" s="26" t="s">
        <v>168</v>
      </c>
      <c r="AT738" s="26" t="s">
        <v>71</v>
      </c>
      <c r="AU738" s="26" t="s">
        <v>63</v>
      </c>
      <c r="AV738" s="26" t="s">
        <v>63</v>
      </c>
      <c r="AW738" s="26" t="s">
        <v>63</v>
      </c>
      <c r="AX738" s="26" t="s">
        <v>63</v>
      </c>
      <c r="AY738" s="26">
        <v>44.090696999999899</v>
      </c>
      <c r="AZ738" s="26">
        <v>-102.495581999999</v>
      </c>
      <c r="BA738" s="26" t="s">
        <v>208</v>
      </c>
      <c r="BB738" s="26" t="s">
        <v>611</v>
      </c>
      <c r="BC738" s="26" t="s">
        <v>167</v>
      </c>
      <c r="BD738" s="26" t="s">
        <v>154</v>
      </c>
      <c r="BE738" s="26"/>
      <c r="BF738" s="26" t="s">
        <v>99</v>
      </c>
      <c r="BG738" s="26" t="s">
        <v>167</v>
      </c>
      <c r="BH738" s="26" t="s">
        <v>99</v>
      </c>
      <c r="BI738" s="26">
        <v>1</v>
      </c>
      <c r="BJ738" s="26" t="s">
        <v>217</v>
      </c>
    </row>
    <row r="739" spans="36:62" x14ac:dyDescent="0.25">
      <c r="AJ739" s="26">
        <v>3078</v>
      </c>
      <c r="AK739" s="26">
        <v>2105329</v>
      </c>
      <c r="AL739" s="264">
        <v>44311.930555555555</v>
      </c>
      <c r="AM739" s="26" t="s">
        <v>481</v>
      </c>
      <c r="AN739" s="26" t="s">
        <v>63</v>
      </c>
      <c r="AO739" s="26" t="s">
        <v>156</v>
      </c>
      <c r="AP739" s="26" t="s">
        <v>159</v>
      </c>
      <c r="AQ739" s="26">
        <v>0</v>
      </c>
      <c r="AR739" s="26">
        <v>90</v>
      </c>
      <c r="AS739" s="26" t="s">
        <v>997</v>
      </c>
      <c r="AT739" s="26" t="s">
        <v>71</v>
      </c>
      <c r="AU739" s="26" t="s">
        <v>63</v>
      </c>
      <c r="AV739" s="26" t="s">
        <v>63</v>
      </c>
      <c r="AW739" s="26" t="s">
        <v>63</v>
      </c>
      <c r="AX739" s="26" t="s">
        <v>63</v>
      </c>
      <c r="AY739" s="26">
        <v>44.117764000000001</v>
      </c>
      <c r="AZ739" s="26">
        <v>-103.073746</v>
      </c>
      <c r="BA739" s="26" t="s">
        <v>492</v>
      </c>
      <c r="BB739" s="26" t="s">
        <v>611</v>
      </c>
      <c r="BC739" s="26" t="s">
        <v>68</v>
      </c>
      <c r="BD739" s="26" t="s">
        <v>68</v>
      </c>
      <c r="BE739" s="26"/>
      <c r="BF739" s="26" t="s">
        <v>698</v>
      </c>
      <c r="BG739" s="26" t="s">
        <v>68</v>
      </c>
      <c r="BH739" s="26" t="s">
        <v>146</v>
      </c>
      <c r="BI739" s="26">
        <v>1</v>
      </c>
      <c r="BJ739" s="26" t="s">
        <v>217</v>
      </c>
    </row>
    <row r="740" spans="36:62" x14ac:dyDescent="0.25">
      <c r="AJ740" s="26">
        <v>3080</v>
      </c>
      <c r="AK740" s="26">
        <v>2105433</v>
      </c>
      <c r="AL740" s="264">
        <v>44305.311805555553</v>
      </c>
      <c r="AM740" s="26" t="s">
        <v>147</v>
      </c>
      <c r="AN740" s="26" t="s">
        <v>63</v>
      </c>
      <c r="AO740" s="26" t="s">
        <v>192</v>
      </c>
      <c r="AP740" s="26" t="s">
        <v>648</v>
      </c>
      <c r="AQ740" s="26">
        <v>0</v>
      </c>
      <c r="AR740" s="26">
        <v>90</v>
      </c>
      <c r="AS740" s="26" t="s">
        <v>628</v>
      </c>
      <c r="AT740" s="26" t="s">
        <v>663</v>
      </c>
      <c r="AU740" s="26" t="s">
        <v>63</v>
      </c>
      <c r="AV740" s="26" t="s">
        <v>63</v>
      </c>
      <c r="AW740" s="26" t="s">
        <v>63</v>
      </c>
      <c r="AX740" s="26" t="s">
        <v>63</v>
      </c>
      <c r="AY740" s="26">
        <v>43.843553</v>
      </c>
      <c r="AZ740" s="26">
        <v>-101.906255999999</v>
      </c>
      <c r="BA740" s="26" t="s">
        <v>483</v>
      </c>
      <c r="BB740" s="26" t="s">
        <v>611</v>
      </c>
      <c r="BC740" s="26" t="s">
        <v>678</v>
      </c>
      <c r="BD740" s="26" t="s">
        <v>615</v>
      </c>
      <c r="BE740" s="26" t="s">
        <v>644</v>
      </c>
      <c r="BF740" s="26" t="s">
        <v>68</v>
      </c>
      <c r="BG740" s="26" t="s">
        <v>68</v>
      </c>
      <c r="BH740" s="26" t="s">
        <v>646</v>
      </c>
      <c r="BI740" s="26">
        <v>1</v>
      </c>
      <c r="BJ740" s="26" t="s">
        <v>217</v>
      </c>
    </row>
    <row r="741" spans="36:62" x14ac:dyDescent="0.25">
      <c r="AJ741" s="26">
        <v>3081</v>
      </c>
      <c r="AK741" s="26">
        <v>2104249</v>
      </c>
      <c r="AL741" s="264">
        <v>44283.868055555555</v>
      </c>
      <c r="AM741" s="26" t="s">
        <v>481</v>
      </c>
      <c r="AN741" s="26" t="s">
        <v>63</v>
      </c>
      <c r="AO741" s="26"/>
      <c r="AP741" s="26"/>
      <c r="AQ741" s="26">
        <v>-1</v>
      </c>
      <c r="AR741" s="26">
        <v>90</v>
      </c>
      <c r="AS741" s="26" t="s">
        <v>168</v>
      </c>
      <c r="AT741" s="26" t="s">
        <v>71</v>
      </c>
      <c r="AU741" s="26" t="s">
        <v>63</v>
      </c>
      <c r="AV741" s="26" t="s">
        <v>63</v>
      </c>
      <c r="AW741" s="26" t="s">
        <v>63</v>
      </c>
      <c r="AX741" s="26" t="s">
        <v>63</v>
      </c>
      <c r="AY741" s="26">
        <v>44.090029999999899</v>
      </c>
      <c r="AZ741" s="26">
        <v>-102.492863</v>
      </c>
      <c r="BA741" s="26" t="s">
        <v>185</v>
      </c>
      <c r="BB741" s="26" t="s">
        <v>611</v>
      </c>
      <c r="BC741" s="26" t="s">
        <v>167</v>
      </c>
      <c r="BD741" s="26" t="s">
        <v>154</v>
      </c>
      <c r="BE741" s="26"/>
      <c r="BF741" s="26" t="s">
        <v>99</v>
      </c>
      <c r="BG741" s="26" t="s">
        <v>167</v>
      </c>
      <c r="BH741" s="26" t="s">
        <v>99</v>
      </c>
      <c r="BI741" s="26">
        <v>1</v>
      </c>
      <c r="BJ741" s="26" t="s">
        <v>217</v>
      </c>
    </row>
    <row r="742" spans="36:62" x14ac:dyDescent="0.25">
      <c r="AJ742" s="26">
        <v>3088</v>
      </c>
      <c r="AK742" s="26">
        <v>2106139</v>
      </c>
      <c r="AL742" s="264">
        <v>44306.842361111114</v>
      </c>
      <c r="AM742" s="26" t="s">
        <v>481</v>
      </c>
      <c r="AN742" s="26" t="s">
        <v>63</v>
      </c>
      <c r="AO742" s="26" t="s">
        <v>173</v>
      </c>
      <c r="AP742" s="26" t="s">
        <v>159</v>
      </c>
      <c r="AQ742" s="26">
        <v>0</v>
      </c>
      <c r="AR742" s="26">
        <v>90</v>
      </c>
      <c r="AS742" s="26" t="s">
        <v>665</v>
      </c>
      <c r="AT742" s="26" t="s">
        <v>77</v>
      </c>
      <c r="AU742" s="26" t="s">
        <v>63</v>
      </c>
      <c r="AV742" s="26" t="s">
        <v>63</v>
      </c>
      <c r="AW742" s="26" t="s">
        <v>63</v>
      </c>
      <c r="AX742" s="26" t="s">
        <v>63</v>
      </c>
      <c r="AY742" s="26">
        <v>44.023966999999899</v>
      </c>
      <c r="AZ742" s="26">
        <v>-102.325327</v>
      </c>
      <c r="BA742" s="26" t="s">
        <v>166</v>
      </c>
      <c r="BB742" s="26" t="s">
        <v>611</v>
      </c>
      <c r="BC742" s="26" t="s">
        <v>680</v>
      </c>
      <c r="BD742" s="26" t="s">
        <v>68</v>
      </c>
      <c r="BE742" s="26"/>
      <c r="BF742" s="26" t="s">
        <v>68</v>
      </c>
      <c r="BG742" s="26" t="s">
        <v>68</v>
      </c>
      <c r="BH742" s="26" t="s">
        <v>998</v>
      </c>
      <c r="BI742" s="26">
        <v>1</v>
      </c>
      <c r="BJ742" s="26" t="s">
        <v>18</v>
      </c>
    </row>
    <row r="743" spans="36:62" x14ac:dyDescent="0.25">
      <c r="AJ743" s="26">
        <v>3090</v>
      </c>
      <c r="AK743" s="26">
        <v>2104847</v>
      </c>
      <c r="AL743" s="264">
        <v>44284.490277777775</v>
      </c>
      <c r="AM743" s="26" t="s">
        <v>481</v>
      </c>
      <c r="AN743" s="26" t="s">
        <v>63</v>
      </c>
      <c r="AO743" s="26" t="s">
        <v>156</v>
      </c>
      <c r="AP743" s="26" t="s">
        <v>159</v>
      </c>
      <c r="AQ743" s="26">
        <v>0</v>
      </c>
      <c r="AR743" s="26">
        <v>90</v>
      </c>
      <c r="AS743" s="26" t="s">
        <v>189</v>
      </c>
      <c r="AT743" s="26" t="s">
        <v>71</v>
      </c>
      <c r="AU743" s="26" t="s">
        <v>63</v>
      </c>
      <c r="AV743" s="26" t="s">
        <v>63</v>
      </c>
      <c r="AW743" s="26" t="s">
        <v>63</v>
      </c>
      <c r="AX743" s="26" t="s">
        <v>63</v>
      </c>
      <c r="AY743" s="26">
        <v>44.103661000000002</v>
      </c>
      <c r="AZ743" s="26">
        <v>-102.810412999999</v>
      </c>
      <c r="BA743" s="26" t="s">
        <v>208</v>
      </c>
      <c r="BB743" s="26" t="s">
        <v>609</v>
      </c>
      <c r="BC743" s="26" t="s">
        <v>68</v>
      </c>
      <c r="BD743" s="26" t="s">
        <v>68</v>
      </c>
      <c r="BE743" s="26"/>
      <c r="BF743" s="26" t="s">
        <v>68</v>
      </c>
      <c r="BG743" s="26" t="s">
        <v>68</v>
      </c>
      <c r="BH743" s="26" t="s">
        <v>146</v>
      </c>
      <c r="BI743" s="26">
        <v>1</v>
      </c>
      <c r="BJ743" s="26" t="s">
        <v>21</v>
      </c>
    </row>
    <row r="744" spans="36:62" x14ac:dyDescent="0.25">
      <c r="AJ744" s="26">
        <v>3091</v>
      </c>
      <c r="AK744" s="26">
        <v>2104850</v>
      </c>
      <c r="AL744" s="264">
        <v>44288.604166666664</v>
      </c>
      <c r="AM744" s="26" t="s">
        <v>481</v>
      </c>
      <c r="AN744" s="26" t="s">
        <v>63</v>
      </c>
      <c r="AO744" s="26" t="s">
        <v>156</v>
      </c>
      <c r="AP744" s="26" t="s">
        <v>159</v>
      </c>
      <c r="AQ744" s="26">
        <v>0</v>
      </c>
      <c r="AR744" s="26">
        <v>90</v>
      </c>
      <c r="AS744" s="26" t="s">
        <v>852</v>
      </c>
      <c r="AT744" s="26" t="s">
        <v>71</v>
      </c>
      <c r="AU744" s="26" t="s">
        <v>63</v>
      </c>
      <c r="AV744" s="26" t="s">
        <v>63</v>
      </c>
      <c r="AW744" s="26" t="s">
        <v>63</v>
      </c>
      <c r="AX744" s="26" t="s">
        <v>63</v>
      </c>
      <c r="AY744" s="26">
        <v>44.118099999999899</v>
      </c>
      <c r="AZ744" s="26">
        <v>-102.952280999999</v>
      </c>
      <c r="BA744" s="26" t="s">
        <v>166</v>
      </c>
      <c r="BB744" s="26" t="s">
        <v>611</v>
      </c>
      <c r="BC744" s="26" t="s">
        <v>68</v>
      </c>
      <c r="BD744" s="26" t="s">
        <v>68</v>
      </c>
      <c r="BE744" s="26"/>
      <c r="BF744" s="26" t="s">
        <v>68</v>
      </c>
      <c r="BG744" s="26" t="s">
        <v>68</v>
      </c>
      <c r="BH744" s="26" t="s">
        <v>160</v>
      </c>
      <c r="BI744" s="26">
        <v>1</v>
      </c>
      <c r="BJ744" s="26" t="s">
        <v>217</v>
      </c>
    </row>
    <row r="745" spans="36:62" x14ac:dyDescent="0.25">
      <c r="AJ745" s="26">
        <v>3093</v>
      </c>
      <c r="AK745" s="26">
        <v>2105277</v>
      </c>
      <c r="AL745" s="264">
        <v>44314.886805555558</v>
      </c>
      <c r="AM745" s="26" t="s">
        <v>481</v>
      </c>
      <c r="AN745" s="26" t="s">
        <v>63</v>
      </c>
      <c r="AO745" s="26" t="s">
        <v>156</v>
      </c>
      <c r="AP745" s="26" t="s">
        <v>159</v>
      </c>
      <c r="AQ745" s="26">
        <v>0</v>
      </c>
      <c r="AR745" s="26">
        <v>90</v>
      </c>
      <c r="AS745" s="26" t="s">
        <v>999</v>
      </c>
      <c r="AT745" s="26" t="s">
        <v>71</v>
      </c>
      <c r="AU745" s="26" t="s">
        <v>63</v>
      </c>
      <c r="AV745" s="26" t="s">
        <v>63</v>
      </c>
      <c r="AW745" s="26" t="s">
        <v>63</v>
      </c>
      <c r="AX745" s="26" t="s">
        <v>63</v>
      </c>
      <c r="AY745" s="26">
        <v>43.967007000000002</v>
      </c>
      <c r="AZ745" s="26">
        <v>-102.183263999999</v>
      </c>
      <c r="BA745" s="26" t="s">
        <v>185</v>
      </c>
      <c r="BB745" s="26" t="s">
        <v>609</v>
      </c>
      <c r="BC745" s="26" t="s">
        <v>68</v>
      </c>
      <c r="BD745" s="26" t="s">
        <v>68</v>
      </c>
      <c r="BE745" s="26"/>
      <c r="BF745" s="26" t="s">
        <v>1000</v>
      </c>
      <c r="BG745" s="26" t="s">
        <v>68</v>
      </c>
      <c r="BH745" s="26" t="s">
        <v>146</v>
      </c>
      <c r="BI745" s="26">
        <v>1</v>
      </c>
      <c r="BJ745" s="26" t="s">
        <v>20</v>
      </c>
    </row>
    <row r="746" spans="36:62" x14ac:dyDescent="0.25">
      <c r="AJ746" s="26">
        <v>3098</v>
      </c>
      <c r="AK746" s="26">
        <v>2104984</v>
      </c>
      <c r="AL746" s="264">
        <v>44306.509027777778</v>
      </c>
      <c r="AM746" s="26" t="s">
        <v>481</v>
      </c>
      <c r="AN746" s="26" t="s">
        <v>63</v>
      </c>
      <c r="AO746" s="26" t="s">
        <v>156</v>
      </c>
      <c r="AP746" s="26" t="s">
        <v>159</v>
      </c>
      <c r="AQ746" s="26">
        <v>0</v>
      </c>
      <c r="AR746" s="26">
        <v>90</v>
      </c>
      <c r="AS746" s="26" t="s">
        <v>1001</v>
      </c>
      <c r="AT746" s="26" t="s">
        <v>74</v>
      </c>
      <c r="AU746" s="26" t="s">
        <v>63</v>
      </c>
      <c r="AV746" s="26" t="s">
        <v>63</v>
      </c>
      <c r="AW746" s="26" t="s">
        <v>63</v>
      </c>
      <c r="AX746" s="26" t="s">
        <v>63</v>
      </c>
      <c r="AY746" s="26">
        <v>44.104239999999898</v>
      </c>
      <c r="AZ746" s="26">
        <v>-103.136662</v>
      </c>
      <c r="BA746" s="26" t="s">
        <v>185</v>
      </c>
      <c r="BB746" s="26" t="s">
        <v>611</v>
      </c>
      <c r="BC746" s="26" t="s">
        <v>68</v>
      </c>
      <c r="BD746" s="26" t="s">
        <v>68</v>
      </c>
      <c r="BE746" s="26"/>
      <c r="BF746" s="26" t="s">
        <v>698</v>
      </c>
      <c r="BG746" s="26" t="s">
        <v>68</v>
      </c>
      <c r="BH746" s="26" t="s">
        <v>160</v>
      </c>
      <c r="BI746" s="26">
        <v>1</v>
      </c>
      <c r="BJ746" s="26" t="s">
        <v>217</v>
      </c>
    </row>
    <row r="747" spans="36:62" x14ac:dyDescent="0.25">
      <c r="AJ747" s="26">
        <v>3101</v>
      </c>
      <c r="AK747" s="26">
        <v>2105124</v>
      </c>
      <c r="AL747" s="264">
        <v>44306.6875</v>
      </c>
      <c r="AM747" s="26" t="s">
        <v>481</v>
      </c>
      <c r="AN747" s="26" t="s">
        <v>63</v>
      </c>
      <c r="AO747" s="26" t="s">
        <v>156</v>
      </c>
      <c r="AP747" s="26" t="s">
        <v>159</v>
      </c>
      <c r="AQ747" s="26">
        <v>0</v>
      </c>
      <c r="AR747" s="26">
        <v>90</v>
      </c>
      <c r="AS747" s="26" t="s">
        <v>787</v>
      </c>
      <c r="AT747" s="26" t="s">
        <v>697</v>
      </c>
      <c r="AU747" s="26" t="s">
        <v>63</v>
      </c>
      <c r="AV747" s="26" t="s">
        <v>63</v>
      </c>
      <c r="AW747" s="26" t="s">
        <v>63</v>
      </c>
      <c r="AX747" s="26" t="s">
        <v>63</v>
      </c>
      <c r="AY747" s="26">
        <v>44.099688</v>
      </c>
      <c r="AZ747" s="26">
        <v>-103.164585</v>
      </c>
      <c r="BA747" s="26" t="s">
        <v>483</v>
      </c>
      <c r="BB747" s="26" t="s">
        <v>609</v>
      </c>
      <c r="BC747" s="26" t="s">
        <v>68</v>
      </c>
      <c r="BD747" s="26" t="s">
        <v>68</v>
      </c>
      <c r="BE747" s="26"/>
      <c r="BF747" s="26" t="s">
        <v>68</v>
      </c>
      <c r="BG747" s="26" t="s">
        <v>68</v>
      </c>
      <c r="BH747" s="26" t="s">
        <v>728</v>
      </c>
      <c r="BI747" s="26">
        <v>1</v>
      </c>
      <c r="BJ747" s="26" t="s">
        <v>217</v>
      </c>
    </row>
    <row r="748" spans="36:62" x14ac:dyDescent="0.25">
      <c r="AJ748" s="26">
        <v>3103</v>
      </c>
      <c r="AK748" s="26">
        <v>2105170</v>
      </c>
      <c r="AL748" s="264">
        <v>44303.842361111114</v>
      </c>
      <c r="AM748" s="26" t="s">
        <v>481</v>
      </c>
      <c r="AN748" s="26" t="s">
        <v>63</v>
      </c>
      <c r="AO748" s="26"/>
      <c r="AP748" s="26"/>
      <c r="AQ748" s="26">
        <v>-1</v>
      </c>
      <c r="AR748" s="26">
        <v>90</v>
      </c>
      <c r="AS748" s="26" t="s">
        <v>168</v>
      </c>
      <c r="AT748" s="26" t="s">
        <v>71</v>
      </c>
      <c r="AU748" s="26" t="s">
        <v>63</v>
      </c>
      <c r="AV748" s="26" t="s">
        <v>63</v>
      </c>
      <c r="AW748" s="26" t="s">
        <v>63</v>
      </c>
      <c r="AX748" s="26" t="s">
        <v>63</v>
      </c>
      <c r="AY748" s="26">
        <v>44.067093999999898</v>
      </c>
      <c r="AZ748" s="26">
        <v>-102.382171999999</v>
      </c>
      <c r="BA748" s="26" t="s">
        <v>166</v>
      </c>
      <c r="BB748" s="26" t="s">
        <v>611</v>
      </c>
      <c r="BC748" s="26" t="s">
        <v>167</v>
      </c>
      <c r="BD748" s="26" t="s">
        <v>154</v>
      </c>
      <c r="BE748" s="26"/>
      <c r="BF748" s="26" t="s">
        <v>99</v>
      </c>
      <c r="BG748" s="26" t="s">
        <v>167</v>
      </c>
      <c r="BH748" s="26" t="s">
        <v>99</v>
      </c>
      <c r="BI748" s="26">
        <v>1</v>
      </c>
      <c r="BJ748" s="26" t="s">
        <v>217</v>
      </c>
    </row>
    <row r="749" spans="36:62" x14ac:dyDescent="0.25">
      <c r="AJ749" s="26">
        <v>3104</v>
      </c>
      <c r="AK749" s="26">
        <v>2106313</v>
      </c>
      <c r="AL749" s="264">
        <v>44325.637499999997</v>
      </c>
      <c r="AM749" s="26" t="s">
        <v>481</v>
      </c>
      <c r="AN749" s="26" t="s">
        <v>63</v>
      </c>
      <c r="AO749" s="26" t="s">
        <v>156</v>
      </c>
      <c r="AP749" s="26" t="s">
        <v>824</v>
      </c>
      <c r="AQ749" s="26">
        <v>0</v>
      </c>
      <c r="AR749" s="26">
        <v>90</v>
      </c>
      <c r="AS749" s="26" t="s">
        <v>1003</v>
      </c>
      <c r="AT749" s="26" t="s">
        <v>854</v>
      </c>
      <c r="AU749" s="26" t="s">
        <v>63</v>
      </c>
      <c r="AV749" s="26" t="s">
        <v>63</v>
      </c>
      <c r="AW749" s="26" t="s">
        <v>63</v>
      </c>
      <c r="AX749" s="26" t="s">
        <v>63</v>
      </c>
      <c r="AY749" s="26">
        <v>44.104576000000002</v>
      </c>
      <c r="AZ749" s="26">
        <v>-102.895477</v>
      </c>
      <c r="BA749" s="26" t="s">
        <v>486</v>
      </c>
      <c r="BB749" s="26" t="s">
        <v>609</v>
      </c>
      <c r="BC749" s="26" t="s">
        <v>798</v>
      </c>
      <c r="BD749" s="26" t="s">
        <v>615</v>
      </c>
      <c r="BE749" s="26" t="s">
        <v>1002</v>
      </c>
      <c r="BF749" s="26" t="s">
        <v>68</v>
      </c>
      <c r="BG749" s="26" t="s">
        <v>1005</v>
      </c>
      <c r="BH749" s="26" t="s">
        <v>1006</v>
      </c>
      <c r="BI749" s="26">
        <v>1</v>
      </c>
      <c r="BJ749" s="26" t="s">
        <v>217</v>
      </c>
    </row>
    <row r="750" spans="36:62" x14ac:dyDescent="0.25">
      <c r="AJ750" s="26">
        <v>3105</v>
      </c>
      <c r="AK750" s="26">
        <v>2105276</v>
      </c>
      <c r="AL750" s="264">
        <v>44314.854861111111</v>
      </c>
      <c r="AM750" s="26" t="s">
        <v>481</v>
      </c>
      <c r="AN750" s="26" t="s">
        <v>63</v>
      </c>
      <c r="AO750" s="26"/>
      <c r="AP750" s="26"/>
      <c r="AQ750" s="26">
        <v>-1</v>
      </c>
      <c r="AR750" s="26">
        <v>90</v>
      </c>
      <c r="AS750" s="26" t="s">
        <v>168</v>
      </c>
      <c r="AT750" s="26" t="s">
        <v>71</v>
      </c>
      <c r="AU750" s="26" t="s">
        <v>63</v>
      </c>
      <c r="AV750" s="26" t="s">
        <v>63</v>
      </c>
      <c r="AW750" s="26" t="s">
        <v>63</v>
      </c>
      <c r="AX750" s="26" t="s">
        <v>63</v>
      </c>
      <c r="AY750" s="26">
        <v>44.105331</v>
      </c>
      <c r="AZ750" s="26">
        <v>-102.619038</v>
      </c>
      <c r="BA750" s="26" t="s">
        <v>185</v>
      </c>
      <c r="BB750" s="26" t="s">
        <v>611</v>
      </c>
      <c r="BC750" s="26" t="s">
        <v>167</v>
      </c>
      <c r="BD750" s="26" t="s">
        <v>154</v>
      </c>
      <c r="BE750" s="26"/>
      <c r="BF750" s="26" t="s">
        <v>99</v>
      </c>
      <c r="BG750" s="26" t="s">
        <v>167</v>
      </c>
      <c r="BH750" s="26" t="s">
        <v>99</v>
      </c>
      <c r="BI750" s="26">
        <v>1</v>
      </c>
      <c r="BJ750" s="26" t="s">
        <v>217</v>
      </c>
    </row>
    <row r="751" spans="36:62" x14ac:dyDescent="0.25">
      <c r="AJ751" s="26">
        <v>3106</v>
      </c>
      <c r="AK751" s="26">
        <v>2105432</v>
      </c>
      <c r="AL751" s="264">
        <v>44295.924305555556</v>
      </c>
      <c r="AM751" s="26" t="s">
        <v>481</v>
      </c>
      <c r="AN751" s="26" t="s">
        <v>63</v>
      </c>
      <c r="AO751" s="26"/>
      <c r="AP751" s="26"/>
      <c r="AQ751" s="26">
        <v>-1</v>
      </c>
      <c r="AR751" s="26">
        <v>90</v>
      </c>
      <c r="AS751" s="26" t="s">
        <v>168</v>
      </c>
      <c r="AT751" s="26" t="s">
        <v>71</v>
      </c>
      <c r="AU751" s="26" t="s">
        <v>63</v>
      </c>
      <c r="AV751" s="26" t="s">
        <v>63</v>
      </c>
      <c r="AW751" s="26" t="s">
        <v>63</v>
      </c>
      <c r="AX751" s="26" t="s">
        <v>63</v>
      </c>
      <c r="AY751" s="26">
        <v>44.028530000000003</v>
      </c>
      <c r="AZ751" s="26">
        <v>-102.334547</v>
      </c>
      <c r="BA751" s="26" t="s">
        <v>185</v>
      </c>
      <c r="BB751" s="26" t="s">
        <v>611</v>
      </c>
      <c r="BC751" s="26" t="s">
        <v>167</v>
      </c>
      <c r="BD751" s="26" t="s">
        <v>154</v>
      </c>
      <c r="BE751" s="26"/>
      <c r="BF751" s="26" t="s">
        <v>99</v>
      </c>
      <c r="BG751" s="26" t="s">
        <v>167</v>
      </c>
      <c r="BH751" s="26" t="s">
        <v>99</v>
      </c>
      <c r="BI751" s="26">
        <v>1</v>
      </c>
      <c r="BJ751" s="26" t="s">
        <v>217</v>
      </c>
    </row>
    <row r="752" spans="36:62" x14ac:dyDescent="0.25">
      <c r="AJ752" s="26">
        <v>3109</v>
      </c>
      <c r="AK752" s="26">
        <v>2105660</v>
      </c>
      <c r="AL752" s="264">
        <v>44314.427083333336</v>
      </c>
      <c r="AM752" s="26" t="s">
        <v>481</v>
      </c>
      <c r="AN752" s="26" t="s">
        <v>63</v>
      </c>
      <c r="AO752" s="26" t="s">
        <v>156</v>
      </c>
      <c r="AP752" s="26" t="s">
        <v>159</v>
      </c>
      <c r="AQ752" s="26">
        <v>0</v>
      </c>
      <c r="AR752" s="26">
        <v>90</v>
      </c>
      <c r="AS752" s="26" t="s">
        <v>721</v>
      </c>
      <c r="AT752" s="26" t="s">
        <v>71</v>
      </c>
      <c r="AU752" s="26" t="s">
        <v>63</v>
      </c>
      <c r="AV752" s="26" t="s">
        <v>63</v>
      </c>
      <c r="AW752" s="26" t="s">
        <v>63</v>
      </c>
      <c r="AX752" s="26" t="s">
        <v>63</v>
      </c>
      <c r="AY752" s="26">
        <v>44.103788000000002</v>
      </c>
      <c r="AZ752" s="26">
        <v>-102.845388</v>
      </c>
      <c r="BA752" s="26" t="s">
        <v>498</v>
      </c>
      <c r="BB752" s="26" t="s">
        <v>609</v>
      </c>
      <c r="BC752" s="26" t="s">
        <v>68</v>
      </c>
      <c r="BD752" s="26" t="s">
        <v>68</v>
      </c>
      <c r="BE752" s="26"/>
      <c r="BF752" s="26" t="s">
        <v>891</v>
      </c>
      <c r="BG752" s="26" t="s">
        <v>68</v>
      </c>
      <c r="BH752" s="26" t="s">
        <v>210</v>
      </c>
      <c r="BI752" s="26">
        <v>1</v>
      </c>
      <c r="BJ752" s="26" t="s">
        <v>19</v>
      </c>
    </row>
    <row r="753" spans="36:62" x14ac:dyDescent="0.25">
      <c r="AJ753" s="26">
        <v>3110</v>
      </c>
      <c r="AK753" s="26">
        <v>2105827</v>
      </c>
      <c r="AL753" s="264">
        <v>44325.631944444445</v>
      </c>
      <c r="AM753" s="26" t="s">
        <v>481</v>
      </c>
      <c r="AN753" s="26" t="s">
        <v>63</v>
      </c>
      <c r="AO753" s="26" t="s">
        <v>156</v>
      </c>
      <c r="AP753" s="26" t="s">
        <v>837</v>
      </c>
      <c r="AQ753" s="26">
        <v>0</v>
      </c>
      <c r="AR753" s="26">
        <v>90</v>
      </c>
      <c r="AS753" s="26" t="s">
        <v>635</v>
      </c>
      <c r="AT753" s="26" t="s">
        <v>71</v>
      </c>
      <c r="AU753" s="26" t="s">
        <v>69</v>
      </c>
      <c r="AV753" s="26" t="s">
        <v>63</v>
      </c>
      <c r="AW753" s="26" t="s">
        <v>63</v>
      </c>
      <c r="AX753" s="26" t="s">
        <v>63</v>
      </c>
      <c r="AY753" s="26">
        <v>44.114564000000001</v>
      </c>
      <c r="AZ753" s="26">
        <v>-102.925450999999</v>
      </c>
      <c r="BA753" s="26" t="s">
        <v>166</v>
      </c>
      <c r="BB753" s="26" t="s">
        <v>611</v>
      </c>
      <c r="BC753" s="26" t="s">
        <v>735</v>
      </c>
      <c r="BD753" s="26" t="s">
        <v>615</v>
      </c>
      <c r="BE753" s="26" t="s">
        <v>1007</v>
      </c>
      <c r="BF753" s="26" t="s">
        <v>68</v>
      </c>
      <c r="BG753" s="26" t="s">
        <v>68</v>
      </c>
      <c r="BH753" s="26" t="s">
        <v>160</v>
      </c>
      <c r="BI753" s="26">
        <v>1</v>
      </c>
      <c r="BJ753" s="26" t="s">
        <v>20</v>
      </c>
    </row>
    <row r="754" spans="36:62" x14ac:dyDescent="0.25">
      <c r="AJ754" s="26">
        <v>3111</v>
      </c>
      <c r="AK754" s="26">
        <v>2105829</v>
      </c>
      <c r="AL754" s="264">
        <v>44327.896527777775</v>
      </c>
      <c r="AM754" s="26" t="s">
        <v>481</v>
      </c>
      <c r="AN754" s="26" t="s">
        <v>63</v>
      </c>
      <c r="AO754" s="26"/>
      <c r="AP754" s="26"/>
      <c r="AQ754" s="26">
        <v>-1</v>
      </c>
      <c r="AR754" s="26">
        <v>90</v>
      </c>
      <c r="AS754" s="26" t="s">
        <v>168</v>
      </c>
      <c r="AT754" s="26" t="s">
        <v>71</v>
      </c>
      <c r="AU754" s="26" t="s">
        <v>63</v>
      </c>
      <c r="AV754" s="26" t="s">
        <v>63</v>
      </c>
      <c r="AW754" s="26" t="s">
        <v>63</v>
      </c>
      <c r="AX754" s="26" t="s">
        <v>63</v>
      </c>
      <c r="AY754" s="26">
        <v>44.004390000000001</v>
      </c>
      <c r="AZ754" s="26">
        <v>-102.272932999999</v>
      </c>
      <c r="BA754" s="26" t="s">
        <v>185</v>
      </c>
      <c r="BB754" s="26" t="s">
        <v>611</v>
      </c>
      <c r="BC754" s="26" t="s">
        <v>167</v>
      </c>
      <c r="BD754" s="26" t="s">
        <v>154</v>
      </c>
      <c r="BE754" s="26"/>
      <c r="BF754" s="26" t="s">
        <v>99</v>
      </c>
      <c r="BG754" s="26" t="s">
        <v>167</v>
      </c>
      <c r="BH754" s="26" t="s">
        <v>99</v>
      </c>
      <c r="BI754" s="26">
        <v>1</v>
      </c>
      <c r="BJ754" s="26" t="s">
        <v>217</v>
      </c>
    </row>
    <row r="755" spans="36:62" x14ac:dyDescent="0.25">
      <c r="AJ755" s="26">
        <v>3112</v>
      </c>
      <c r="AK755" s="26">
        <v>2105891</v>
      </c>
      <c r="AL755" s="264">
        <v>44329.480555555558</v>
      </c>
      <c r="AM755" s="26" t="s">
        <v>481</v>
      </c>
      <c r="AN755" s="26" t="s">
        <v>63</v>
      </c>
      <c r="AO755" s="26" t="s">
        <v>156</v>
      </c>
      <c r="AP755" s="26" t="s">
        <v>159</v>
      </c>
      <c r="AQ755" s="26">
        <v>0</v>
      </c>
      <c r="AR755" s="26">
        <v>90</v>
      </c>
      <c r="AS755" s="26" t="s">
        <v>1008</v>
      </c>
      <c r="AT755" s="26" t="s">
        <v>71</v>
      </c>
      <c r="AU755" s="26" t="s">
        <v>63</v>
      </c>
      <c r="AV755" s="26" t="s">
        <v>69</v>
      </c>
      <c r="AW755" s="26" t="s">
        <v>63</v>
      </c>
      <c r="AX755" s="26" t="s">
        <v>63</v>
      </c>
      <c r="AY755" s="26">
        <v>44.067197999999898</v>
      </c>
      <c r="AZ755" s="26">
        <v>-102.38706000000001</v>
      </c>
      <c r="BA755" s="26" t="s">
        <v>486</v>
      </c>
      <c r="BB755" s="26" t="s">
        <v>611</v>
      </c>
      <c r="BC755" s="26" t="s">
        <v>1009</v>
      </c>
      <c r="BD755" s="26" t="s">
        <v>68</v>
      </c>
      <c r="BE755" s="26" t="s">
        <v>202</v>
      </c>
      <c r="BF755" s="26" t="s">
        <v>732</v>
      </c>
      <c r="BG755" s="26" t="s">
        <v>68</v>
      </c>
      <c r="BH755" s="26" t="s">
        <v>175</v>
      </c>
      <c r="BI755" s="26">
        <v>1</v>
      </c>
      <c r="BJ755" s="26" t="s">
        <v>21</v>
      </c>
    </row>
    <row r="756" spans="36:62" x14ac:dyDescent="0.25">
      <c r="AJ756" s="26">
        <v>3114</v>
      </c>
      <c r="AK756" s="26">
        <v>2105426</v>
      </c>
      <c r="AL756" s="264">
        <v>44305.347222222219</v>
      </c>
      <c r="AM756" s="26" t="s">
        <v>147</v>
      </c>
      <c r="AN756" s="26" t="s">
        <v>63</v>
      </c>
      <c r="AO756" s="26" t="s">
        <v>156</v>
      </c>
      <c r="AP756" s="26" t="s">
        <v>159</v>
      </c>
      <c r="AQ756" s="26">
        <v>0</v>
      </c>
      <c r="AR756" s="26">
        <v>90</v>
      </c>
      <c r="AS756" s="26" t="s">
        <v>737</v>
      </c>
      <c r="AT756" s="26" t="s">
        <v>613</v>
      </c>
      <c r="AU756" s="26" t="s">
        <v>63</v>
      </c>
      <c r="AV756" s="26" t="s">
        <v>63</v>
      </c>
      <c r="AW756" s="26" t="s">
        <v>63</v>
      </c>
      <c r="AX756" s="26" t="s">
        <v>63</v>
      </c>
      <c r="AY756" s="26">
        <v>43.83596</v>
      </c>
      <c r="AZ756" s="26">
        <v>-101.66187600000001</v>
      </c>
      <c r="BA756" s="26" t="s">
        <v>158</v>
      </c>
      <c r="BB756" s="26" t="s">
        <v>611</v>
      </c>
      <c r="BC756" s="26" t="s">
        <v>667</v>
      </c>
      <c r="BD756" s="26" t="s">
        <v>615</v>
      </c>
      <c r="BE756" s="26"/>
      <c r="BF756" s="26" t="s">
        <v>68</v>
      </c>
      <c r="BG756" s="26" t="s">
        <v>68</v>
      </c>
      <c r="BH756" s="26" t="s">
        <v>160</v>
      </c>
      <c r="BI756" s="26">
        <v>1</v>
      </c>
      <c r="BJ756" s="26" t="s">
        <v>217</v>
      </c>
    </row>
    <row r="757" spans="36:62" x14ac:dyDescent="0.25">
      <c r="AJ757" s="26">
        <v>3115</v>
      </c>
      <c r="AK757" s="26">
        <v>2106026</v>
      </c>
      <c r="AL757" s="264">
        <v>44335.347222222219</v>
      </c>
      <c r="AM757" s="26" t="s">
        <v>481</v>
      </c>
      <c r="AN757" s="26" t="s">
        <v>63</v>
      </c>
      <c r="AO757" s="26" t="s">
        <v>156</v>
      </c>
      <c r="AP757" s="26" t="s">
        <v>648</v>
      </c>
      <c r="AQ757" s="26">
        <v>0</v>
      </c>
      <c r="AR757" s="26">
        <v>90</v>
      </c>
      <c r="AS757" s="26" t="s">
        <v>628</v>
      </c>
      <c r="AT757" s="26" t="s">
        <v>71</v>
      </c>
      <c r="AU757" s="26" t="s">
        <v>63</v>
      </c>
      <c r="AV757" s="26" t="s">
        <v>63</v>
      </c>
      <c r="AW757" s="26" t="s">
        <v>63</v>
      </c>
      <c r="AX757" s="26" t="s">
        <v>63</v>
      </c>
      <c r="AY757" s="26">
        <v>44.068247999999898</v>
      </c>
      <c r="AZ757" s="26">
        <v>-102.408834999999</v>
      </c>
      <c r="BA757" s="26" t="s">
        <v>208</v>
      </c>
      <c r="BB757" s="26" t="s">
        <v>609</v>
      </c>
      <c r="BC757" s="26" t="s">
        <v>680</v>
      </c>
      <c r="BD757" s="26" t="s">
        <v>68</v>
      </c>
      <c r="BE757" s="26" t="s">
        <v>1010</v>
      </c>
      <c r="BF757" s="26" t="s">
        <v>68</v>
      </c>
      <c r="BG757" s="26" t="s">
        <v>68</v>
      </c>
      <c r="BH757" s="26" t="s">
        <v>175</v>
      </c>
      <c r="BI757" s="26">
        <v>1</v>
      </c>
      <c r="BJ757" s="26" t="s">
        <v>217</v>
      </c>
    </row>
    <row r="758" spans="36:62" x14ac:dyDescent="0.25">
      <c r="AJ758" s="26">
        <v>3116</v>
      </c>
      <c r="AK758" s="26">
        <v>2106181</v>
      </c>
      <c r="AL758" s="264">
        <v>44329.661111111112</v>
      </c>
      <c r="AM758" s="26" t="s">
        <v>481</v>
      </c>
      <c r="AN758" s="26" t="s">
        <v>63</v>
      </c>
      <c r="AO758" s="26" t="s">
        <v>156</v>
      </c>
      <c r="AP758" s="26" t="s">
        <v>1012</v>
      </c>
      <c r="AQ758" s="26">
        <v>0</v>
      </c>
      <c r="AR758" s="26">
        <v>90</v>
      </c>
      <c r="AS758" s="26" t="s">
        <v>1013</v>
      </c>
      <c r="AT758" s="26" t="s">
        <v>74</v>
      </c>
      <c r="AU758" s="26" t="s">
        <v>63</v>
      </c>
      <c r="AV758" s="26" t="s">
        <v>63</v>
      </c>
      <c r="AW758" s="26" t="s">
        <v>63</v>
      </c>
      <c r="AX758" s="26" t="s">
        <v>63</v>
      </c>
      <c r="AY758" s="26">
        <v>44.110233999999899</v>
      </c>
      <c r="AZ758" s="26">
        <v>-103.126358999999</v>
      </c>
      <c r="BA758" s="26" t="s">
        <v>518</v>
      </c>
      <c r="BB758" s="26" t="s">
        <v>609</v>
      </c>
      <c r="BC758" s="26" t="s">
        <v>708</v>
      </c>
      <c r="BD758" s="26" t="s">
        <v>68</v>
      </c>
      <c r="BE758" s="26" t="s">
        <v>1011</v>
      </c>
      <c r="BF758" s="26" t="s">
        <v>68</v>
      </c>
      <c r="BG758" s="26" t="s">
        <v>68</v>
      </c>
      <c r="BH758" s="26" t="s">
        <v>646</v>
      </c>
      <c r="BI758" s="26">
        <v>1</v>
      </c>
      <c r="BJ758" s="26" t="s">
        <v>217</v>
      </c>
    </row>
    <row r="759" spans="36:62" x14ac:dyDescent="0.25">
      <c r="AJ759" s="26">
        <v>3117</v>
      </c>
      <c r="AK759" s="26">
        <v>2106220</v>
      </c>
      <c r="AL759" s="264">
        <v>44333.65625</v>
      </c>
      <c r="AM759" s="26" t="s">
        <v>481</v>
      </c>
      <c r="AN759" s="26" t="s">
        <v>63</v>
      </c>
      <c r="AO759" s="26" t="s">
        <v>156</v>
      </c>
      <c r="AP759" s="26" t="s">
        <v>1015</v>
      </c>
      <c r="AQ759" s="26">
        <v>0</v>
      </c>
      <c r="AR759" s="26">
        <v>90</v>
      </c>
      <c r="AS759" s="26" t="s">
        <v>750</v>
      </c>
      <c r="AT759" s="26" t="s">
        <v>71</v>
      </c>
      <c r="AU759" s="26" t="s">
        <v>63</v>
      </c>
      <c r="AV759" s="26" t="s">
        <v>63</v>
      </c>
      <c r="AW759" s="26" t="s">
        <v>63</v>
      </c>
      <c r="AX759" s="26" t="s">
        <v>63</v>
      </c>
      <c r="AY759" s="26">
        <v>44.100662</v>
      </c>
      <c r="AZ759" s="26">
        <v>-103.151201</v>
      </c>
      <c r="BA759" s="26" t="s">
        <v>521</v>
      </c>
      <c r="BB759" s="26" t="s">
        <v>165</v>
      </c>
      <c r="BC759" s="26" t="s">
        <v>68</v>
      </c>
      <c r="BD759" s="26" t="s">
        <v>68</v>
      </c>
      <c r="BE759" s="26" t="s">
        <v>1014</v>
      </c>
      <c r="BF759" s="26" t="s">
        <v>62</v>
      </c>
      <c r="BG759" s="26" t="s">
        <v>68</v>
      </c>
      <c r="BH759" s="26" t="s">
        <v>146</v>
      </c>
      <c r="BI759" s="26">
        <v>1</v>
      </c>
      <c r="BJ759" s="26" t="s">
        <v>217</v>
      </c>
    </row>
    <row r="760" spans="36:62" x14ac:dyDescent="0.25">
      <c r="AJ760" s="26">
        <v>3118</v>
      </c>
      <c r="AK760" s="26">
        <v>2108203</v>
      </c>
      <c r="AL760" s="264">
        <v>44346.201388888891</v>
      </c>
      <c r="AM760" s="26" t="s">
        <v>481</v>
      </c>
      <c r="AN760" s="26" t="s">
        <v>63</v>
      </c>
      <c r="AO760" s="26"/>
      <c r="AP760" s="26"/>
      <c r="AQ760" s="26">
        <v>-1</v>
      </c>
      <c r="AR760" s="26">
        <v>90</v>
      </c>
      <c r="AS760" s="26" t="s">
        <v>168</v>
      </c>
      <c r="AT760" s="26"/>
      <c r="AU760" s="26" t="s">
        <v>63</v>
      </c>
      <c r="AV760" s="26" t="s">
        <v>63</v>
      </c>
      <c r="AW760" s="26" t="s">
        <v>63</v>
      </c>
      <c r="AX760" s="26" t="s">
        <v>63</v>
      </c>
      <c r="AY760" s="26">
        <v>44.118048000000002</v>
      </c>
      <c r="AZ760" s="26">
        <v>-103.011088999999</v>
      </c>
      <c r="BA760" s="26" t="s">
        <v>166</v>
      </c>
      <c r="BB760" s="26" t="s">
        <v>609</v>
      </c>
      <c r="BC760" s="26" t="s">
        <v>167</v>
      </c>
      <c r="BD760" s="26" t="s">
        <v>154</v>
      </c>
      <c r="BE760" s="26"/>
      <c r="BF760" s="26" t="s">
        <v>99</v>
      </c>
      <c r="BG760" s="26" t="s">
        <v>167</v>
      </c>
      <c r="BH760" s="26" t="s">
        <v>99</v>
      </c>
      <c r="BI760" s="26">
        <v>1</v>
      </c>
      <c r="BJ760" s="26" t="s">
        <v>217</v>
      </c>
    </row>
    <row r="761" spans="36:62" x14ac:dyDescent="0.25">
      <c r="AJ761" s="26">
        <v>3119</v>
      </c>
      <c r="AK761" s="26">
        <v>2108204</v>
      </c>
      <c r="AL761" s="264">
        <v>44350.232638888891</v>
      </c>
      <c r="AM761" s="26" t="s">
        <v>481</v>
      </c>
      <c r="AN761" s="26" t="s">
        <v>63</v>
      </c>
      <c r="AO761" s="26" t="s">
        <v>156</v>
      </c>
      <c r="AP761" s="26" t="s">
        <v>159</v>
      </c>
      <c r="AQ761" s="26">
        <v>0</v>
      </c>
      <c r="AR761" s="26">
        <v>90</v>
      </c>
      <c r="AS761" s="26" t="s">
        <v>635</v>
      </c>
      <c r="AT761" s="26" t="s">
        <v>71</v>
      </c>
      <c r="AU761" s="26" t="s">
        <v>63</v>
      </c>
      <c r="AV761" s="26" t="s">
        <v>69</v>
      </c>
      <c r="AW761" s="26" t="s">
        <v>63</v>
      </c>
      <c r="AX761" s="26" t="s">
        <v>63</v>
      </c>
      <c r="AY761" s="26">
        <v>44.107990000000001</v>
      </c>
      <c r="AZ761" s="26">
        <v>-103.13040700000001</v>
      </c>
      <c r="BA761" s="26" t="s">
        <v>158</v>
      </c>
      <c r="BB761" s="26" t="s">
        <v>609</v>
      </c>
      <c r="BC761" s="26" t="s">
        <v>685</v>
      </c>
      <c r="BD761" s="26" t="s">
        <v>68</v>
      </c>
      <c r="BE761" s="26" t="s">
        <v>1016</v>
      </c>
      <c r="BF761" s="26" t="s">
        <v>68</v>
      </c>
      <c r="BG761" s="26" t="s">
        <v>68</v>
      </c>
      <c r="BH761" s="26" t="s">
        <v>146</v>
      </c>
      <c r="BI761" s="26">
        <v>1</v>
      </c>
      <c r="BJ761" s="26" t="s">
        <v>217</v>
      </c>
    </row>
    <row r="762" spans="36:62" x14ac:dyDescent="0.25">
      <c r="AJ762" s="26">
        <v>3122</v>
      </c>
      <c r="AK762" s="26">
        <v>2106180</v>
      </c>
      <c r="AL762" s="264">
        <v>44321.879861111112</v>
      </c>
      <c r="AM762" s="26" t="s">
        <v>481</v>
      </c>
      <c r="AN762" s="26" t="s">
        <v>63</v>
      </c>
      <c r="AO762" s="26" t="s">
        <v>156</v>
      </c>
      <c r="AP762" s="26" t="s">
        <v>159</v>
      </c>
      <c r="AQ762" s="26">
        <v>0</v>
      </c>
      <c r="AR762" s="26">
        <v>90</v>
      </c>
      <c r="AS762" s="26" t="s">
        <v>635</v>
      </c>
      <c r="AT762" s="26" t="s">
        <v>71</v>
      </c>
      <c r="AU762" s="26" t="s">
        <v>63</v>
      </c>
      <c r="AV762" s="26" t="s">
        <v>63</v>
      </c>
      <c r="AW762" s="26" t="s">
        <v>63</v>
      </c>
      <c r="AX762" s="26" t="s">
        <v>63</v>
      </c>
      <c r="AY762" s="26">
        <v>44.067365000000002</v>
      </c>
      <c r="AZ762" s="26">
        <v>-102.384148999999</v>
      </c>
      <c r="BA762" s="26" t="s">
        <v>208</v>
      </c>
      <c r="BB762" s="26" t="s">
        <v>609</v>
      </c>
      <c r="BC762" s="26" t="s">
        <v>680</v>
      </c>
      <c r="BD762" s="26" t="s">
        <v>68</v>
      </c>
      <c r="BE762" s="26" t="s">
        <v>644</v>
      </c>
      <c r="BF762" s="26" t="s">
        <v>68</v>
      </c>
      <c r="BG762" s="26" t="s">
        <v>68</v>
      </c>
      <c r="BH762" s="26" t="s">
        <v>160</v>
      </c>
      <c r="BI762" s="26">
        <v>1</v>
      </c>
      <c r="BJ762" s="26" t="s">
        <v>217</v>
      </c>
    </row>
    <row r="763" spans="36:62" x14ac:dyDescent="0.25">
      <c r="AJ763" s="26">
        <v>3124</v>
      </c>
      <c r="AK763" s="26">
        <v>2106236</v>
      </c>
      <c r="AL763" s="264">
        <v>44339.75</v>
      </c>
      <c r="AM763" s="26" t="s">
        <v>481</v>
      </c>
      <c r="AN763" s="26" t="s">
        <v>63</v>
      </c>
      <c r="AO763" s="26" t="s">
        <v>173</v>
      </c>
      <c r="AP763" s="26" t="s">
        <v>159</v>
      </c>
      <c r="AQ763" s="26">
        <v>0</v>
      </c>
      <c r="AR763" s="26">
        <v>90</v>
      </c>
      <c r="AS763" s="26" t="s">
        <v>696</v>
      </c>
      <c r="AT763" s="26" t="s">
        <v>704</v>
      </c>
      <c r="AU763" s="26" t="s">
        <v>63</v>
      </c>
      <c r="AV763" s="26" t="s">
        <v>63</v>
      </c>
      <c r="AW763" s="26" t="s">
        <v>63</v>
      </c>
      <c r="AX763" s="26" t="s">
        <v>63</v>
      </c>
      <c r="AY763" s="26">
        <v>44.103668999999897</v>
      </c>
      <c r="AZ763" s="26">
        <v>-102.794636999999</v>
      </c>
      <c r="BA763" s="26" t="s">
        <v>158</v>
      </c>
      <c r="BB763" s="26" t="s">
        <v>609</v>
      </c>
      <c r="BC763" s="26" t="s">
        <v>667</v>
      </c>
      <c r="BD763" s="26" t="s">
        <v>203</v>
      </c>
      <c r="BE763" s="26"/>
      <c r="BF763" s="26" t="s">
        <v>68</v>
      </c>
      <c r="BG763" s="26" t="s">
        <v>209</v>
      </c>
      <c r="BH763" s="26" t="s">
        <v>146</v>
      </c>
      <c r="BI763" s="26">
        <v>1</v>
      </c>
      <c r="BJ763" s="26" t="s">
        <v>217</v>
      </c>
    </row>
    <row r="764" spans="36:62" x14ac:dyDescent="0.25">
      <c r="AJ764" s="26">
        <v>3125</v>
      </c>
      <c r="AK764" s="26">
        <v>2106362</v>
      </c>
      <c r="AL764" s="264">
        <v>44340.604166666664</v>
      </c>
      <c r="AM764" s="26" t="s">
        <v>481</v>
      </c>
      <c r="AN764" s="26" t="s">
        <v>63</v>
      </c>
      <c r="AO764" s="26" t="s">
        <v>156</v>
      </c>
      <c r="AP764" s="26" t="s">
        <v>159</v>
      </c>
      <c r="AQ764" s="26">
        <v>0</v>
      </c>
      <c r="AR764" s="26">
        <v>90</v>
      </c>
      <c r="AS764" s="26" t="s">
        <v>197</v>
      </c>
      <c r="AT764" s="26" t="s">
        <v>619</v>
      </c>
      <c r="AU764" s="26" t="s">
        <v>63</v>
      </c>
      <c r="AV764" s="26" t="s">
        <v>63</v>
      </c>
      <c r="AW764" s="26" t="s">
        <v>63</v>
      </c>
      <c r="AX764" s="26" t="s">
        <v>63</v>
      </c>
      <c r="AY764" s="26">
        <v>44.077502000000003</v>
      </c>
      <c r="AZ764" s="26">
        <v>-102.47388100000001</v>
      </c>
      <c r="BA764" s="26" t="s">
        <v>185</v>
      </c>
      <c r="BB764" s="26" t="s">
        <v>609</v>
      </c>
      <c r="BC764" s="26" t="s">
        <v>68</v>
      </c>
      <c r="BD764" s="26" t="s">
        <v>68</v>
      </c>
      <c r="BE764" s="26"/>
      <c r="BF764" s="26" t="s">
        <v>68</v>
      </c>
      <c r="BG764" s="26" t="s">
        <v>68</v>
      </c>
      <c r="BH764" s="26" t="s">
        <v>160</v>
      </c>
      <c r="BI764" s="26">
        <v>1</v>
      </c>
      <c r="BJ764" s="26" t="s">
        <v>217</v>
      </c>
    </row>
    <row r="765" spans="36:62" x14ac:dyDescent="0.25">
      <c r="AJ765" s="26">
        <v>3126</v>
      </c>
      <c r="AK765" s="26">
        <v>2106363</v>
      </c>
      <c r="AL765" s="264">
        <v>44340.897916666669</v>
      </c>
      <c r="AM765" s="26" t="s">
        <v>481</v>
      </c>
      <c r="AN765" s="26" t="s">
        <v>63</v>
      </c>
      <c r="AO765" s="26"/>
      <c r="AP765" s="26"/>
      <c r="AQ765" s="26">
        <v>-1</v>
      </c>
      <c r="AR765" s="26">
        <v>90</v>
      </c>
      <c r="AS765" s="26" t="s">
        <v>168</v>
      </c>
      <c r="AT765" s="26" t="s">
        <v>71</v>
      </c>
      <c r="AU765" s="26" t="s">
        <v>63</v>
      </c>
      <c r="AV765" s="26" t="s">
        <v>63</v>
      </c>
      <c r="AW765" s="26" t="s">
        <v>63</v>
      </c>
      <c r="AX765" s="26" t="s">
        <v>63</v>
      </c>
      <c r="AY765" s="26">
        <v>43.987166000000002</v>
      </c>
      <c r="AZ765" s="26">
        <v>-102.245549999999</v>
      </c>
      <c r="BA765" s="26" t="s">
        <v>166</v>
      </c>
      <c r="BB765" s="26" t="s">
        <v>609</v>
      </c>
      <c r="BC765" s="26" t="s">
        <v>167</v>
      </c>
      <c r="BD765" s="26" t="s">
        <v>154</v>
      </c>
      <c r="BE765" s="26"/>
      <c r="BF765" s="26" t="s">
        <v>99</v>
      </c>
      <c r="BG765" s="26" t="s">
        <v>167</v>
      </c>
      <c r="BH765" s="26" t="s">
        <v>99</v>
      </c>
      <c r="BI765" s="26">
        <v>1</v>
      </c>
      <c r="BJ765" s="26" t="s">
        <v>217</v>
      </c>
    </row>
    <row r="766" spans="36:62" x14ac:dyDescent="0.25">
      <c r="AJ766" s="26">
        <v>3127</v>
      </c>
      <c r="AK766" s="26">
        <v>2106368</v>
      </c>
      <c r="AL766" s="264">
        <v>44341.895833333336</v>
      </c>
      <c r="AM766" s="26" t="s">
        <v>481</v>
      </c>
      <c r="AN766" s="26" t="s">
        <v>63</v>
      </c>
      <c r="AO766" s="26"/>
      <c r="AP766" s="26"/>
      <c r="AQ766" s="26">
        <v>-1</v>
      </c>
      <c r="AR766" s="26">
        <v>90</v>
      </c>
      <c r="AS766" s="26" t="s">
        <v>168</v>
      </c>
      <c r="AT766" s="26" t="s">
        <v>74</v>
      </c>
      <c r="AU766" s="26" t="s">
        <v>63</v>
      </c>
      <c r="AV766" s="26" t="s">
        <v>63</v>
      </c>
      <c r="AW766" s="26" t="s">
        <v>63</v>
      </c>
      <c r="AX766" s="26" t="s">
        <v>63</v>
      </c>
      <c r="AY766" s="26">
        <v>43.971532000000003</v>
      </c>
      <c r="AZ766" s="26">
        <v>-102.188281</v>
      </c>
      <c r="BA766" s="26" t="s">
        <v>166</v>
      </c>
      <c r="BB766" s="26" t="s">
        <v>609</v>
      </c>
      <c r="BC766" s="26" t="s">
        <v>167</v>
      </c>
      <c r="BD766" s="26" t="s">
        <v>154</v>
      </c>
      <c r="BE766" s="26"/>
      <c r="BF766" s="26" t="s">
        <v>99</v>
      </c>
      <c r="BG766" s="26" t="s">
        <v>167</v>
      </c>
      <c r="BH766" s="26" t="s">
        <v>99</v>
      </c>
      <c r="BI766" s="26">
        <v>1</v>
      </c>
      <c r="BJ766" s="26" t="s">
        <v>217</v>
      </c>
    </row>
    <row r="767" spans="36:62" x14ac:dyDescent="0.25">
      <c r="AJ767" s="26">
        <v>3129</v>
      </c>
      <c r="AK767" s="26">
        <v>2105723</v>
      </c>
      <c r="AL767" s="264">
        <v>44299.916666666664</v>
      </c>
      <c r="AM767" s="26" t="s">
        <v>147</v>
      </c>
      <c r="AN767" s="26" t="s">
        <v>63</v>
      </c>
      <c r="AO767" s="26" t="s">
        <v>156</v>
      </c>
      <c r="AP767" s="26" t="s">
        <v>159</v>
      </c>
      <c r="AQ767" s="26">
        <v>0</v>
      </c>
      <c r="AR767" s="26">
        <v>90</v>
      </c>
      <c r="AS767" s="26" t="s">
        <v>622</v>
      </c>
      <c r="AT767" s="26" t="s">
        <v>697</v>
      </c>
      <c r="AU767" s="26" t="s">
        <v>69</v>
      </c>
      <c r="AV767" s="26" t="s">
        <v>63</v>
      </c>
      <c r="AW767" s="26" t="s">
        <v>63</v>
      </c>
      <c r="AX767" s="26" t="s">
        <v>63</v>
      </c>
      <c r="AY767" s="26">
        <v>43.835872000000002</v>
      </c>
      <c r="AZ767" s="26">
        <v>-101.741041999999</v>
      </c>
      <c r="BA767" s="26" t="s">
        <v>166</v>
      </c>
      <c r="BB767" s="26" t="s">
        <v>611</v>
      </c>
      <c r="BC767" s="26" t="s">
        <v>735</v>
      </c>
      <c r="BD767" s="26" t="s">
        <v>68</v>
      </c>
      <c r="BE767" s="26" t="s">
        <v>1017</v>
      </c>
      <c r="BF767" s="26" t="s">
        <v>68</v>
      </c>
      <c r="BG767" s="26" t="s">
        <v>68</v>
      </c>
      <c r="BH767" s="26" t="s">
        <v>146</v>
      </c>
      <c r="BI767" s="26">
        <v>1</v>
      </c>
      <c r="BJ767" s="26" t="s">
        <v>217</v>
      </c>
    </row>
    <row r="768" spans="36:62" x14ac:dyDescent="0.25">
      <c r="AJ768" s="26">
        <v>3130</v>
      </c>
      <c r="AK768" s="26">
        <v>2106607</v>
      </c>
      <c r="AL768" s="264">
        <v>44346.867361111108</v>
      </c>
      <c r="AM768" s="26" t="s">
        <v>481</v>
      </c>
      <c r="AN768" s="26" t="s">
        <v>63</v>
      </c>
      <c r="AO768" s="26"/>
      <c r="AP768" s="26"/>
      <c r="AQ768" s="26">
        <v>-1</v>
      </c>
      <c r="AR768" s="26">
        <v>90</v>
      </c>
      <c r="AS768" s="26" t="s">
        <v>168</v>
      </c>
      <c r="AT768" s="26" t="s">
        <v>71</v>
      </c>
      <c r="AU768" s="26" t="s">
        <v>63</v>
      </c>
      <c r="AV768" s="26" t="s">
        <v>63</v>
      </c>
      <c r="AW768" s="26" t="s">
        <v>63</v>
      </c>
      <c r="AX768" s="26" t="s">
        <v>63</v>
      </c>
      <c r="AY768" s="26">
        <v>44.001573</v>
      </c>
      <c r="AZ768" s="26">
        <v>-102.268444</v>
      </c>
      <c r="BA768" s="26" t="s">
        <v>166</v>
      </c>
      <c r="BB768" s="26" t="s">
        <v>609</v>
      </c>
      <c r="BC768" s="26" t="s">
        <v>167</v>
      </c>
      <c r="BD768" s="26" t="s">
        <v>154</v>
      </c>
      <c r="BE768" s="26"/>
      <c r="BF768" s="26" t="s">
        <v>99</v>
      </c>
      <c r="BG768" s="26" t="s">
        <v>167</v>
      </c>
      <c r="BH768" s="26" t="s">
        <v>99</v>
      </c>
      <c r="BI768" s="26">
        <v>1</v>
      </c>
      <c r="BJ768" s="26" t="s">
        <v>217</v>
      </c>
    </row>
    <row r="769" spans="36:62" x14ac:dyDescent="0.25">
      <c r="AJ769" s="26">
        <v>3134</v>
      </c>
      <c r="AK769" s="26">
        <v>2106698</v>
      </c>
      <c r="AL769" s="264">
        <v>44339.737500000003</v>
      </c>
      <c r="AM769" s="26" t="s">
        <v>481</v>
      </c>
      <c r="AN769" s="26" t="s">
        <v>63</v>
      </c>
      <c r="AO769" s="26" t="s">
        <v>156</v>
      </c>
      <c r="AP769" s="26" t="s">
        <v>159</v>
      </c>
      <c r="AQ769" s="26">
        <v>0</v>
      </c>
      <c r="AR769" s="26">
        <v>90</v>
      </c>
      <c r="AS769" s="26" t="s">
        <v>201</v>
      </c>
      <c r="AT769" s="26" t="s">
        <v>730</v>
      </c>
      <c r="AU769" s="26" t="s">
        <v>63</v>
      </c>
      <c r="AV769" s="26" t="s">
        <v>63</v>
      </c>
      <c r="AW769" s="26" t="s">
        <v>63</v>
      </c>
      <c r="AX769" s="26" t="s">
        <v>63</v>
      </c>
      <c r="AY769" s="26">
        <v>43.941938</v>
      </c>
      <c r="AZ769" s="26">
        <v>-102.156728999999</v>
      </c>
      <c r="BA769" s="26" t="s">
        <v>491</v>
      </c>
      <c r="BB769" s="26" t="s">
        <v>609</v>
      </c>
      <c r="BC769" s="26" t="s">
        <v>680</v>
      </c>
      <c r="BD769" s="26" t="s">
        <v>68</v>
      </c>
      <c r="BE769" s="26"/>
      <c r="BF769" s="26" t="s">
        <v>68</v>
      </c>
      <c r="BG769" s="26" t="s">
        <v>209</v>
      </c>
      <c r="BH769" s="26" t="s">
        <v>146</v>
      </c>
      <c r="BI769" s="26">
        <v>1</v>
      </c>
      <c r="BJ769" s="26" t="s">
        <v>21</v>
      </c>
    </row>
    <row r="770" spans="36:62" x14ac:dyDescent="0.25">
      <c r="AJ770" s="26">
        <v>3135</v>
      </c>
      <c r="AK770" s="26">
        <v>2105722</v>
      </c>
      <c r="AL770" s="264">
        <v>44322.672222222223</v>
      </c>
      <c r="AM770" s="26" t="s">
        <v>487</v>
      </c>
      <c r="AN770" s="26" t="s">
        <v>63</v>
      </c>
      <c r="AO770" s="26" t="s">
        <v>156</v>
      </c>
      <c r="AP770" s="26" t="s">
        <v>726</v>
      </c>
      <c r="AQ770" s="26">
        <v>0</v>
      </c>
      <c r="AR770" s="26">
        <v>18</v>
      </c>
      <c r="AS770" s="26" t="s">
        <v>628</v>
      </c>
      <c r="AT770" s="26" t="s">
        <v>71</v>
      </c>
      <c r="AU770" s="26" t="s">
        <v>63</v>
      </c>
      <c r="AV770" s="26" t="s">
        <v>63</v>
      </c>
      <c r="AW770" s="26" t="s">
        <v>63</v>
      </c>
      <c r="AX770" s="26" t="s">
        <v>63</v>
      </c>
      <c r="AY770" s="26">
        <v>43.171930000000003</v>
      </c>
      <c r="AZ770" s="26">
        <v>-101.705372999999</v>
      </c>
      <c r="BA770" s="26" t="s">
        <v>158</v>
      </c>
      <c r="BB770" s="26" t="s">
        <v>1018</v>
      </c>
      <c r="BC770" s="26" t="s">
        <v>659</v>
      </c>
      <c r="BD770" s="26" t="s">
        <v>68</v>
      </c>
      <c r="BE770" s="26"/>
      <c r="BF770" s="26" t="s">
        <v>68</v>
      </c>
      <c r="BG770" s="26" t="s">
        <v>68</v>
      </c>
      <c r="BH770" s="26" t="s">
        <v>175</v>
      </c>
      <c r="BI770" s="26">
        <v>1</v>
      </c>
      <c r="BJ770" s="26" t="s">
        <v>217</v>
      </c>
    </row>
    <row r="771" spans="36:62" x14ac:dyDescent="0.25">
      <c r="AJ771" s="26">
        <v>3136</v>
      </c>
      <c r="AK771" s="26">
        <v>2105724</v>
      </c>
      <c r="AL771" s="264">
        <v>44306.570138888892</v>
      </c>
      <c r="AM771" s="26" t="s">
        <v>147</v>
      </c>
      <c r="AN771" s="26" t="s">
        <v>63</v>
      </c>
      <c r="AO771" s="26" t="s">
        <v>156</v>
      </c>
      <c r="AP771" s="26" t="s">
        <v>159</v>
      </c>
      <c r="AQ771" s="26">
        <v>0</v>
      </c>
      <c r="AR771" s="26">
        <v>90</v>
      </c>
      <c r="AS771" s="26" t="s">
        <v>787</v>
      </c>
      <c r="AT771" s="26" t="s">
        <v>71</v>
      </c>
      <c r="AU771" s="26" t="s">
        <v>63</v>
      </c>
      <c r="AV771" s="26" t="s">
        <v>63</v>
      </c>
      <c r="AW771" s="26" t="s">
        <v>63</v>
      </c>
      <c r="AX771" s="26" t="s">
        <v>63</v>
      </c>
      <c r="AY771" s="26">
        <v>43.837437000000001</v>
      </c>
      <c r="AZ771" s="26">
        <v>-101.534627</v>
      </c>
      <c r="BA771" s="26" t="s">
        <v>482</v>
      </c>
      <c r="BB771" s="26" t="s">
        <v>611</v>
      </c>
      <c r="BC771" s="26" t="s">
        <v>68</v>
      </c>
      <c r="BD771" s="26" t="s">
        <v>68</v>
      </c>
      <c r="BE771" s="26"/>
      <c r="BF771" s="26" t="s">
        <v>1020</v>
      </c>
      <c r="BG771" s="26" t="s">
        <v>68</v>
      </c>
      <c r="BH771" s="26" t="s">
        <v>175</v>
      </c>
      <c r="BI771" s="26">
        <v>1</v>
      </c>
      <c r="BJ771" s="26" t="s">
        <v>217</v>
      </c>
    </row>
    <row r="772" spans="36:62" x14ac:dyDescent="0.25">
      <c r="AJ772" s="26">
        <v>3137</v>
      </c>
      <c r="AK772" s="26">
        <v>2106266</v>
      </c>
      <c r="AL772" s="264">
        <v>44334.34375</v>
      </c>
      <c r="AM772" s="26" t="s">
        <v>487</v>
      </c>
      <c r="AN772" s="26" t="s">
        <v>63</v>
      </c>
      <c r="AO772" s="26"/>
      <c r="AP772" s="26"/>
      <c r="AQ772" s="26">
        <v>-1</v>
      </c>
      <c r="AR772" s="26">
        <v>73</v>
      </c>
      <c r="AS772" s="26" t="s">
        <v>168</v>
      </c>
      <c r="AT772" s="26" t="s">
        <v>71</v>
      </c>
      <c r="AU772" s="26" t="s">
        <v>63</v>
      </c>
      <c r="AV772" s="26" t="s">
        <v>63</v>
      </c>
      <c r="AW772" s="26" t="s">
        <v>63</v>
      </c>
      <c r="AX772" s="26" t="s">
        <v>63</v>
      </c>
      <c r="AY772" s="26">
        <v>43.388005</v>
      </c>
      <c r="AZ772" s="26">
        <v>-101.503243999999</v>
      </c>
      <c r="BA772" s="26" t="s">
        <v>185</v>
      </c>
      <c r="BB772" s="26" t="s">
        <v>165</v>
      </c>
      <c r="BC772" s="26" t="s">
        <v>167</v>
      </c>
      <c r="BD772" s="26" t="s">
        <v>154</v>
      </c>
      <c r="BE772" s="26"/>
      <c r="BF772" s="26" t="s">
        <v>99</v>
      </c>
      <c r="BG772" s="26" t="s">
        <v>167</v>
      </c>
      <c r="BH772" s="26" t="s">
        <v>99</v>
      </c>
      <c r="BI772" s="26">
        <v>1</v>
      </c>
      <c r="BJ772" s="26" t="s">
        <v>217</v>
      </c>
    </row>
    <row r="773" spans="36:62" x14ac:dyDescent="0.25">
      <c r="AJ773" s="26">
        <v>3138</v>
      </c>
      <c r="AK773" s="26">
        <v>2106704</v>
      </c>
      <c r="AL773" s="264">
        <v>44345.993055555555</v>
      </c>
      <c r="AM773" s="26" t="s">
        <v>481</v>
      </c>
      <c r="AN773" s="26" t="s">
        <v>63</v>
      </c>
      <c r="AO773" s="26"/>
      <c r="AP773" s="26"/>
      <c r="AQ773" s="26">
        <v>-1</v>
      </c>
      <c r="AR773" s="26">
        <v>90</v>
      </c>
      <c r="AS773" s="26" t="s">
        <v>168</v>
      </c>
      <c r="AT773" s="26" t="s">
        <v>71</v>
      </c>
      <c r="AU773" s="26" t="s">
        <v>63</v>
      </c>
      <c r="AV773" s="26" t="s">
        <v>63</v>
      </c>
      <c r="AW773" s="26" t="s">
        <v>63</v>
      </c>
      <c r="AX773" s="26" t="s">
        <v>63</v>
      </c>
      <c r="AY773" s="26">
        <v>44.117955000000002</v>
      </c>
      <c r="AZ773" s="26">
        <v>-103.002765999999</v>
      </c>
      <c r="BA773" s="26" t="s">
        <v>185</v>
      </c>
      <c r="BB773" s="26" t="s">
        <v>611</v>
      </c>
      <c r="BC773" s="26" t="s">
        <v>167</v>
      </c>
      <c r="BD773" s="26" t="s">
        <v>154</v>
      </c>
      <c r="BE773" s="26"/>
      <c r="BF773" s="26" t="s">
        <v>99</v>
      </c>
      <c r="BG773" s="26" t="s">
        <v>167</v>
      </c>
      <c r="BH773" s="26" t="s">
        <v>99</v>
      </c>
      <c r="BI773" s="26">
        <v>1</v>
      </c>
      <c r="BJ773" s="26" t="s">
        <v>217</v>
      </c>
    </row>
    <row r="774" spans="36:62" x14ac:dyDescent="0.25">
      <c r="AJ774" s="26">
        <v>3139</v>
      </c>
      <c r="AK774" s="26">
        <v>2106705</v>
      </c>
      <c r="AL774" s="264">
        <v>44343.543055555558</v>
      </c>
      <c r="AM774" s="26" t="s">
        <v>481</v>
      </c>
      <c r="AN774" s="26" t="s">
        <v>63</v>
      </c>
      <c r="AO774" s="26" t="s">
        <v>156</v>
      </c>
      <c r="AP774" s="26" t="s">
        <v>159</v>
      </c>
      <c r="AQ774" s="26">
        <v>0</v>
      </c>
      <c r="AR774" s="26">
        <v>90</v>
      </c>
      <c r="AS774" s="26" t="s">
        <v>1021</v>
      </c>
      <c r="AT774" s="26" t="s">
        <v>71</v>
      </c>
      <c r="AU774" s="26" t="s">
        <v>63</v>
      </c>
      <c r="AV774" s="26" t="s">
        <v>69</v>
      </c>
      <c r="AW774" s="26" t="s">
        <v>63</v>
      </c>
      <c r="AX774" s="26" t="s">
        <v>63</v>
      </c>
      <c r="AY774" s="26">
        <v>44.06494</v>
      </c>
      <c r="AZ774" s="26">
        <v>-102.37254</v>
      </c>
      <c r="BA774" s="26" t="s">
        <v>185</v>
      </c>
      <c r="BB774" s="26" t="s">
        <v>611</v>
      </c>
      <c r="BC774" s="26" t="s">
        <v>685</v>
      </c>
      <c r="BD774" s="26" t="s">
        <v>68</v>
      </c>
      <c r="BE774" s="26" t="s">
        <v>161</v>
      </c>
      <c r="BF774" s="26" t="s">
        <v>68</v>
      </c>
      <c r="BG774" s="26" t="s">
        <v>68</v>
      </c>
      <c r="BH774" s="26" t="s">
        <v>160</v>
      </c>
      <c r="BI774" s="26">
        <v>1</v>
      </c>
      <c r="BJ774" s="26" t="s">
        <v>21</v>
      </c>
    </row>
    <row r="775" spans="36:62" x14ac:dyDescent="0.25">
      <c r="AJ775" s="26">
        <v>3141</v>
      </c>
      <c r="AK775" s="26">
        <v>2106955</v>
      </c>
      <c r="AL775" s="264">
        <v>44346.615277777775</v>
      </c>
      <c r="AM775" s="26" t="s">
        <v>147</v>
      </c>
      <c r="AN775" s="26" t="s">
        <v>63</v>
      </c>
      <c r="AO775" s="26" t="s">
        <v>156</v>
      </c>
      <c r="AP775" s="26" t="s">
        <v>159</v>
      </c>
      <c r="AQ775" s="26">
        <v>0</v>
      </c>
      <c r="AR775" s="26">
        <v>73</v>
      </c>
      <c r="AS775" s="26" t="s">
        <v>1022</v>
      </c>
      <c r="AT775" s="26" t="s">
        <v>71</v>
      </c>
      <c r="AU775" s="26" t="s">
        <v>69</v>
      </c>
      <c r="AV775" s="26" t="s">
        <v>63</v>
      </c>
      <c r="AW775" s="26" t="s">
        <v>63</v>
      </c>
      <c r="AX775" s="26" t="s">
        <v>63</v>
      </c>
      <c r="AY775" s="26">
        <v>43.668241000000002</v>
      </c>
      <c r="AZ775" s="26">
        <v>-101.517786</v>
      </c>
      <c r="BA775" s="26" t="s">
        <v>158</v>
      </c>
      <c r="BB775" s="26" t="s">
        <v>165</v>
      </c>
      <c r="BC775" s="26" t="s">
        <v>1023</v>
      </c>
      <c r="BD775" s="26" t="s">
        <v>68</v>
      </c>
      <c r="BE775" s="26" t="s">
        <v>195</v>
      </c>
      <c r="BF775" s="26" t="s">
        <v>68</v>
      </c>
      <c r="BG775" s="26" t="s">
        <v>68</v>
      </c>
      <c r="BH775" s="26" t="s">
        <v>845</v>
      </c>
      <c r="BI775" s="26">
        <v>1</v>
      </c>
      <c r="BJ775" s="26" t="s">
        <v>21</v>
      </c>
    </row>
    <row r="776" spans="36:62" x14ac:dyDescent="0.25">
      <c r="AJ776" s="26">
        <v>3142</v>
      </c>
      <c r="AK776" s="26">
        <v>2106969</v>
      </c>
      <c r="AL776" s="264">
        <v>44352.915277777778</v>
      </c>
      <c r="AM776" s="26" t="s">
        <v>481</v>
      </c>
      <c r="AN776" s="26" t="s">
        <v>63</v>
      </c>
      <c r="AO776" s="26"/>
      <c r="AP776" s="26"/>
      <c r="AQ776" s="26">
        <v>-1</v>
      </c>
      <c r="AR776" s="26">
        <v>90</v>
      </c>
      <c r="AS776" s="26" t="s">
        <v>168</v>
      </c>
      <c r="AT776" s="26" t="s">
        <v>71</v>
      </c>
      <c r="AU776" s="26" t="s">
        <v>63</v>
      </c>
      <c r="AV776" s="26" t="s">
        <v>63</v>
      </c>
      <c r="AW776" s="26" t="s">
        <v>63</v>
      </c>
      <c r="AX776" s="26" t="s">
        <v>63</v>
      </c>
      <c r="AY776" s="26">
        <v>44.118012</v>
      </c>
      <c r="AZ776" s="26">
        <v>-103.054885999999</v>
      </c>
      <c r="BA776" s="26" t="s">
        <v>158</v>
      </c>
      <c r="BB776" s="26" t="s">
        <v>609</v>
      </c>
      <c r="BC776" s="26" t="s">
        <v>167</v>
      </c>
      <c r="BD776" s="26" t="s">
        <v>154</v>
      </c>
      <c r="BE776" s="26"/>
      <c r="BF776" s="26" t="s">
        <v>99</v>
      </c>
      <c r="BG776" s="26" t="s">
        <v>167</v>
      </c>
      <c r="BH776" s="26" t="s">
        <v>99</v>
      </c>
      <c r="BI776" s="26">
        <v>1</v>
      </c>
      <c r="BJ776" s="26" t="s">
        <v>217</v>
      </c>
    </row>
    <row r="777" spans="36:62" x14ac:dyDescent="0.25">
      <c r="AJ777" s="26">
        <v>3143</v>
      </c>
      <c r="AK777" s="26">
        <v>2107069</v>
      </c>
      <c r="AL777" s="264">
        <v>44353.895833333336</v>
      </c>
      <c r="AM777" s="26" t="s">
        <v>487</v>
      </c>
      <c r="AN777" s="26" t="s">
        <v>63</v>
      </c>
      <c r="AO777" s="26"/>
      <c r="AP777" s="26"/>
      <c r="AQ777" s="26">
        <v>-1</v>
      </c>
      <c r="AR777" s="26">
        <v>18</v>
      </c>
      <c r="AS777" s="26" t="s">
        <v>168</v>
      </c>
      <c r="AT777" s="26" t="s">
        <v>71</v>
      </c>
      <c r="AU777" s="26" t="s">
        <v>63</v>
      </c>
      <c r="AV777" s="26" t="s">
        <v>63</v>
      </c>
      <c r="AW777" s="26" t="s">
        <v>63</v>
      </c>
      <c r="AX777" s="26" t="s">
        <v>63</v>
      </c>
      <c r="AY777" s="26">
        <v>43.215240000000001</v>
      </c>
      <c r="AZ777" s="26">
        <v>-101.543978999999</v>
      </c>
      <c r="BA777" s="26" t="s">
        <v>62</v>
      </c>
      <c r="BB777" s="26" t="s">
        <v>611</v>
      </c>
      <c r="BC777" s="26" t="s">
        <v>167</v>
      </c>
      <c r="BD777" s="26" t="s">
        <v>154</v>
      </c>
      <c r="BE777" s="26"/>
      <c r="BF777" s="26" t="s">
        <v>99</v>
      </c>
      <c r="BG777" s="26" t="s">
        <v>167</v>
      </c>
      <c r="BH777" s="26" t="s">
        <v>99</v>
      </c>
      <c r="BI777" s="26">
        <v>1</v>
      </c>
      <c r="BJ777" s="26" t="s">
        <v>217</v>
      </c>
    </row>
    <row r="778" spans="36:62" x14ac:dyDescent="0.25">
      <c r="AJ778" s="26">
        <v>3144</v>
      </c>
      <c r="AK778" s="26">
        <v>2106681</v>
      </c>
      <c r="AL778" s="264">
        <v>44347.0625</v>
      </c>
      <c r="AM778" s="26" t="s">
        <v>147</v>
      </c>
      <c r="AN778" s="26" t="s">
        <v>63</v>
      </c>
      <c r="AO778" s="26" t="s">
        <v>173</v>
      </c>
      <c r="AP778" s="26" t="s">
        <v>159</v>
      </c>
      <c r="AQ778" s="26">
        <v>0</v>
      </c>
      <c r="AR778" s="26">
        <v>90</v>
      </c>
      <c r="AS778" s="26" t="s">
        <v>1024</v>
      </c>
      <c r="AT778" s="26" t="s">
        <v>71</v>
      </c>
      <c r="AU778" s="26" t="s">
        <v>63</v>
      </c>
      <c r="AV778" s="26" t="s">
        <v>69</v>
      </c>
      <c r="AW778" s="26" t="s">
        <v>63</v>
      </c>
      <c r="AX778" s="26" t="s">
        <v>63</v>
      </c>
      <c r="AY778" s="26">
        <v>43.835985999999899</v>
      </c>
      <c r="AZ778" s="26">
        <v>-101.601207</v>
      </c>
      <c r="BA778" s="26" t="s">
        <v>494</v>
      </c>
      <c r="BB778" s="26" t="s">
        <v>611</v>
      </c>
      <c r="BC778" s="26" t="s">
        <v>1025</v>
      </c>
      <c r="BD778" s="26" t="s">
        <v>68</v>
      </c>
      <c r="BE778" s="26" t="s">
        <v>808</v>
      </c>
      <c r="BF778" s="26" t="s">
        <v>68</v>
      </c>
      <c r="BG778" s="26" t="s">
        <v>68</v>
      </c>
      <c r="BH778" s="26" t="s">
        <v>146</v>
      </c>
      <c r="BI778" s="26">
        <v>1</v>
      </c>
      <c r="BJ778" s="26" t="s">
        <v>20</v>
      </c>
    </row>
    <row r="779" spans="36:62" x14ac:dyDescent="0.25">
      <c r="AJ779" s="26">
        <v>3145</v>
      </c>
      <c r="AK779" s="26">
        <v>2106965</v>
      </c>
      <c r="AL779" s="264">
        <v>44344.484722222223</v>
      </c>
      <c r="AM779" s="26" t="s">
        <v>481</v>
      </c>
      <c r="AN779" s="26" t="s">
        <v>63</v>
      </c>
      <c r="AO779" s="26"/>
      <c r="AP779" s="26"/>
      <c r="AQ779" s="26">
        <v>-1</v>
      </c>
      <c r="AR779" s="26">
        <v>90</v>
      </c>
      <c r="AS779" s="26" t="s">
        <v>168</v>
      </c>
      <c r="AT779" s="26" t="s">
        <v>71</v>
      </c>
      <c r="AU779" s="26" t="s">
        <v>63</v>
      </c>
      <c r="AV779" s="26" t="s">
        <v>63</v>
      </c>
      <c r="AW779" s="26" t="s">
        <v>63</v>
      </c>
      <c r="AX779" s="26" t="s">
        <v>63</v>
      </c>
      <c r="AY779" s="26">
        <v>44.118031000000002</v>
      </c>
      <c r="AZ779" s="26">
        <v>-103.033113999999</v>
      </c>
      <c r="BA779" s="26" t="s">
        <v>158</v>
      </c>
      <c r="BB779" s="26" t="s">
        <v>609</v>
      </c>
      <c r="BC779" s="26" t="s">
        <v>167</v>
      </c>
      <c r="BD779" s="26" t="s">
        <v>154</v>
      </c>
      <c r="BE779" s="26"/>
      <c r="BF779" s="26" t="s">
        <v>99</v>
      </c>
      <c r="BG779" s="26" t="s">
        <v>167</v>
      </c>
      <c r="BH779" s="26" t="s">
        <v>99</v>
      </c>
      <c r="BI779" s="26">
        <v>1</v>
      </c>
      <c r="BJ779" s="26" t="s">
        <v>217</v>
      </c>
    </row>
    <row r="780" spans="36:62" x14ac:dyDescent="0.25">
      <c r="AJ780" s="26">
        <v>3146</v>
      </c>
      <c r="AK780" s="26">
        <v>2106713</v>
      </c>
      <c r="AL780" s="264">
        <v>44338.9375</v>
      </c>
      <c r="AM780" s="26" t="s">
        <v>147</v>
      </c>
      <c r="AN780" s="26" t="s">
        <v>63</v>
      </c>
      <c r="AO780" s="26"/>
      <c r="AP780" s="26"/>
      <c r="AQ780" s="26">
        <v>-1</v>
      </c>
      <c r="AR780" s="26">
        <v>90</v>
      </c>
      <c r="AS780" s="26" t="s">
        <v>168</v>
      </c>
      <c r="AT780" s="26"/>
      <c r="AU780" s="26" t="s">
        <v>63</v>
      </c>
      <c r="AV780" s="26" t="s">
        <v>63</v>
      </c>
      <c r="AW780" s="26" t="s">
        <v>63</v>
      </c>
      <c r="AX780" s="26" t="s">
        <v>63</v>
      </c>
      <c r="AY780" s="26">
        <v>43.837791000000003</v>
      </c>
      <c r="AZ780" s="26">
        <v>-101.533528</v>
      </c>
      <c r="BA780" s="26" t="s">
        <v>166</v>
      </c>
      <c r="BB780" s="26" t="s">
        <v>611</v>
      </c>
      <c r="BC780" s="26" t="s">
        <v>167</v>
      </c>
      <c r="BD780" s="26" t="s">
        <v>154</v>
      </c>
      <c r="BE780" s="26"/>
      <c r="BF780" s="26" t="s">
        <v>99</v>
      </c>
      <c r="BG780" s="26" t="s">
        <v>167</v>
      </c>
      <c r="BH780" s="26" t="s">
        <v>99</v>
      </c>
      <c r="BI780" s="26">
        <v>1</v>
      </c>
      <c r="BJ780" s="26" t="s">
        <v>217</v>
      </c>
    </row>
    <row r="781" spans="36:62" x14ac:dyDescent="0.25">
      <c r="AJ781" s="26">
        <v>3147</v>
      </c>
      <c r="AK781" s="26">
        <v>2106680</v>
      </c>
      <c r="AL781" s="264">
        <v>44339.747916666667</v>
      </c>
      <c r="AM781" s="26" t="s">
        <v>147</v>
      </c>
      <c r="AN781" s="26" t="s">
        <v>63</v>
      </c>
      <c r="AO781" s="26" t="s">
        <v>173</v>
      </c>
      <c r="AP781" s="26" t="s">
        <v>159</v>
      </c>
      <c r="AQ781" s="26">
        <v>0</v>
      </c>
      <c r="AR781" s="26">
        <v>90</v>
      </c>
      <c r="AS781" s="26" t="s">
        <v>859</v>
      </c>
      <c r="AT781" s="26" t="s">
        <v>216</v>
      </c>
      <c r="AU781" s="26" t="s">
        <v>63</v>
      </c>
      <c r="AV781" s="26" t="s">
        <v>63</v>
      </c>
      <c r="AW781" s="26" t="s">
        <v>63</v>
      </c>
      <c r="AX781" s="26" t="s">
        <v>63</v>
      </c>
      <c r="AY781" s="26">
        <v>43.836402</v>
      </c>
      <c r="AZ781" s="26">
        <v>-101.811013</v>
      </c>
      <c r="BA781" s="26" t="s">
        <v>521</v>
      </c>
      <c r="BB781" s="26" t="s">
        <v>609</v>
      </c>
      <c r="BC781" s="26" t="s">
        <v>68</v>
      </c>
      <c r="BD781" s="26" t="s">
        <v>68</v>
      </c>
      <c r="BE781" s="26"/>
      <c r="BF781" s="26" t="s">
        <v>68</v>
      </c>
      <c r="BG781" s="26" t="s">
        <v>68</v>
      </c>
      <c r="BH781" s="26" t="s">
        <v>146</v>
      </c>
      <c r="BI781" s="26">
        <v>1</v>
      </c>
      <c r="BJ781" s="26" t="s">
        <v>21</v>
      </c>
    </row>
    <row r="782" spans="36:62" x14ac:dyDescent="0.25">
      <c r="AJ782" s="26">
        <v>3148</v>
      </c>
      <c r="AK782" s="26">
        <v>2106690</v>
      </c>
      <c r="AL782" s="264">
        <v>44343.409722222219</v>
      </c>
      <c r="AM782" s="26" t="s">
        <v>147</v>
      </c>
      <c r="AN782" s="26" t="s">
        <v>63</v>
      </c>
      <c r="AO782" s="26" t="s">
        <v>156</v>
      </c>
      <c r="AP782" s="26" t="s">
        <v>159</v>
      </c>
      <c r="AQ782" s="26">
        <v>0</v>
      </c>
      <c r="AR782" s="26">
        <v>90</v>
      </c>
      <c r="AS782" s="26" t="s">
        <v>859</v>
      </c>
      <c r="AT782" s="26" t="s">
        <v>71</v>
      </c>
      <c r="AU782" s="26" t="s">
        <v>63</v>
      </c>
      <c r="AV782" s="26" t="s">
        <v>69</v>
      </c>
      <c r="AW782" s="26" t="s">
        <v>69</v>
      </c>
      <c r="AX782" s="26" t="s">
        <v>63</v>
      </c>
      <c r="AY782" s="26">
        <v>43.8359179999999</v>
      </c>
      <c r="AZ782" s="26">
        <v>-101.711046999999</v>
      </c>
      <c r="BA782" s="26" t="s">
        <v>166</v>
      </c>
      <c r="BB782" s="26" t="s">
        <v>611</v>
      </c>
      <c r="BC782" s="26" t="s">
        <v>1026</v>
      </c>
      <c r="BD782" s="26" t="s">
        <v>68</v>
      </c>
      <c r="BE782" s="26" t="s">
        <v>161</v>
      </c>
      <c r="BF782" s="26" t="s">
        <v>68</v>
      </c>
      <c r="BG782" s="26" t="s">
        <v>68</v>
      </c>
      <c r="BH782" s="26" t="s">
        <v>160</v>
      </c>
      <c r="BI782" s="26">
        <v>1</v>
      </c>
      <c r="BJ782" s="26" t="s">
        <v>20</v>
      </c>
    </row>
    <row r="783" spans="36:62" x14ac:dyDescent="0.25">
      <c r="AJ783" s="26">
        <v>3149</v>
      </c>
      <c r="AK783" s="26">
        <v>2107334</v>
      </c>
      <c r="AL783" s="264">
        <v>44360.203472222223</v>
      </c>
      <c r="AM783" s="26" t="s">
        <v>481</v>
      </c>
      <c r="AN783" s="26" t="s">
        <v>63</v>
      </c>
      <c r="AO783" s="26"/>
      <c r="AP783" s="26"/>
      <c r="AQ783" s="26">
        <v>-1</v>
      </c>
      <c r="AR783" s="26">
        <v>90</v>
      </c>
      <c r="AS783" s="26" t="s">
        <v>168</v>
      </c>
      <c r="AT783" s="26" t="s">
        <v>71</v>
      </c>
      <c r="AU783" s="26" t="s">
        <v>63</v>
      </c>
      <c r="AV783" s="26" t="s">
        <v>63</v>
      </c>
      <c r="AW783" s="26" t="s">
        <v>63</v>
      </c>
      <c r="AX783" s="26" t="s">
        <v>63</v>
      </c>
      <c r="AY783" s="26">
        <v>44.021095000000003</v>
      </c>
      <c r="AZ783" s="26">
        <v>-102.299863999999</v>
      </c>
      <c r="BA783" s="26" t="s">
        <v>166</v>
      </c>
      <c r="BB783" s="26" t="s">
        <v>611</v>
      </c>
      <c r="BC783" s="26" t="s">
        <v>167</v>
      </c>
      <c r="BD783" s="26" t="s">
        <v>154</v>
      </c>
      <c r="BE783" s="26"/>
      <c r="BF783" s="26" t="s">
        <v>99</v>
      </c>
      <c r="BG783" s="26" t="s">
        <v>167</v>
      </c>
      <c r="BH783" s="26" t="s">
        <v>99</v>
      </c>
      <c r="BI783" s="26">
        <v>1</v>
      </c>
      <c r="BJ783" s="26" t="s">
        <v>217</v>
      </c>
    </row>
    <row r="784" spans="36:62" x14ac:dyDescent="0.25">
      <c r="AJ784" s="26">
        <v>3151</v>
      </c>
      <c r="AK784" s="26">
        <v>2108904</v>
      </c>
      <c r="AL784" s="264">
        <v>44374.806944444441</v>
      </c>
      <c r="AM784" s="26" t="s">
        <v>481</v>
      </c>
      <c r="AN784" s="26" t="s">
        <v>63</v>
      </c>
      <c r="AO784" s="26"/>
      <c r="AP784" s="26"/>
      <c r="AQ784" s="26">
        <v>-1</v>
      </c>
      <c r="AR784" s="26">
        <v>90</v>
      </c>
      <c r="AS784" s="26" t="s">
        <v>168</v>
      </c>
      <c r="AT784" s="26" t="s">
        <v>74</v>
      </c>
      <c r="AU784" s="26" t="s">
        <v>63</v>
      </c>
      <c r="AV784" s="26" t="s">
        <v>63</v>
      </c>
      <c r="AW784" s="26" t="s">
        <v>63</v>
      </c>
      <c r="AX784" s="26" t="s">
        <v>63</v>
      </c>
      <c r="AY784" s="26">
        <v>44.022835999999899</v>
      </c>
      <c r="AZ784" s="26">
        <v>-102.303895999999</v>
      </c>
      <c r="BA784" s="26" t="s">
        <v>158</v>
      </c>
      <c r="BB784" s="26" t="s">
        <v>609</v>
      </c>
      <c r="BC784" s="26" t="s">
        <v>167</v>
      </c>
      <c r="BD784" s="26" t="s">
        <v>154</v>
      </c>
      <c r="BE784" s="26"/>
      <c r="BF784" s="26" t="s">
        <v>99</v>
      </c>
      <c r="BG784" s="26" t="s">
        <v>167</v>
      </c>
      <c r="BH784" s="26" t="s">
        <v>99</v>
      </c>
      <c r="BI784" s="26">
        <v>1</v>
      </c>
      <c r="BJ784" s="26" t="s">
        <v>217</v>
      </c>
    </row>
    <row r="785" spans="36:62" x14ac:dyDescent="0.25">
      <c r="AJ785" s="26">
        <v>3152</v>
      </c>
      <c r="AK785" s="26">
        <v>2108719</v>
      </c>
      <c r="AL785" s="264">
        <v>44382.895833333336</v>
      </c>
      <c r="AM785" s="26" t="s">
        <v>481</v>
      </c>
      <c r="AN785" s="26" t="s">
        <v>63</v>
      </c>
      <c r="AO785" s="26"/>
      <c r="AP785" s="26"/>
      <c r="AQ785" s="26">
        <v>-1</v>
      </c>
      <c r="AR785" s="26">
        <v>90</v>
      </c>
      <c r="AS785" s="26" t="s">
        <v>168</v>
      </c>
      <c r="AT785" s="26" t="s">
        <v>77</v>
      </c>
      <c r="AU785" s="26" t="s">
        <v>63</v>
      </c>
      <c r="AV785" s="26" t="s">
        <v>63</v>
      </c>
      <c r="AW785" s="26" t="s">
        <v>63</v>
      </c>
      <c r="AX785" s="26" t="s">
        <v>63</v>
      </c>
      <c r="AY785" s="26">
        <v>44.023891999999897</v>
      </c>
      <c r="AZ785" s="26">
        <v>-102.312254999999</v>
      </c>
      <c r="BA785" s="26" t="s">
        <v>158</v>
      </c>
      <c r="BB785" s="26" t="s">
        <v>609</v>
      </c>
      <c r="BC785" s="26" t="s">
        <v>167</v>
      </c>
      <c r="BD785" s="26" t="s">
        <v>154</v>
      </c>
      <c r="BE785" s="26"/>
      <c r="BF785" s="26" t="s">
        <v>99</v>
      </c>
      <c r="BG785" s="26" t="s">
        <v>167</v>
      </c>
      <c r="BH785" s="26" t="s">
        <v>99</v>
      </c>
      <c r="BI785" s="26">
        <v>1</v>
      </c>
      <c r="BJ785" s="26" t="s">
        <v>217</v>
      </c>
    </row>
    <row r="786" spans="36:62" x14ac:dyDescent="0.25">
      <c r="AJ786" s="26">
        <v>3153</v>
      </c>
      <c r="AK786" s="26">
        <v>2108718</v>
      </c>
      <c r="AL786" s="264">
        <v>44382.181944444441</v>
      </c>
      <c r="AM786" s="26" t="s">
        <v>481</v>
      </c>
      <c r="AN786" s="26" t="s">
        <v>63</v>
      </c>
      <c r="AO786" s="26"/>
      <c r="AP786" s="26"/>
      <c r="AQ786" s="26">
        <v>-1</v>
      </c>
      <c r="AR786" s="26">
        <v>90</v>
      </c>
      <c r="AS786" s="26" t="s">
        <v>168</v>
      </c>
      <c r="AT786" s="26" t="s">
        <v>71</v>
      </c>
      <c r="AU786" s="26" t="s">
        <v>63</v>
      </c>
      <c r="AV786" s="26" t="s">
        <v>63</v>
      </c>
      <c r="AW786" s="26" t="s">
        <v>63</v>
      </c>
      <c r="AX786" s="26" t="s">
        <v>63</v>
      </c>
      <c r="AY786" s="26">
        <v>44.103427000000003</v>
      </c>
      <c r="AZ786" s="26">
        <v>-102.768997999999</v>
      </c>
      <c r="BA786" s="26" t="s">
        <v>166</v>
      </c>
      <c r="BB786" s="26" t="s">
        <v>611</v>
      </c>
      <c r="BC786" s="26" t="s">
        <v>167</v>
      </c>
      <c r="BD786" s="26" t="s">
        <v>154</v>
      </c>
      <c r="BE786" s="26"/>
      <c r="BF786" s="26" t="s">
        <v>99</v>
      </c>
      <c r="BG786" s="26" t="s">
        <v>167</v>
      </c>
      <c r="BH786" s="26" t="s">
        <v>99</v>
      </c>
      <c r="BI786" s="26">
        <v>1</v>
      </c>
      <c r="BJ786" s="26" t="s">
        <v>217</v>
      </c>
    </row>
    <row r="787" spans="36:62" x14ac:dyDescent="0.25">
      <c r="AJ787" s="26">
        <v>3154</v>
      </c>
      <c r="AK787" s="26">
        <v>2108591</v>
      </c>
      <c r="AL787" s="264">
        <v>44374.024305555555</v>
      </c>
      <c r="AM787" s="26" t="s">
        <v>481</v>
      </c>
      <c r="AN787" s="26" t="s">
        <v>63</v>
      </c>
      <c r="AO787" s="26"/>
      <c r="AP787" s="26"/>
      <c r="AQ787" s="26">
        <v>-1</v>
      </c>
      <c r="AR787" s="26">
        <v>90</v>
      </c>
      <c r="AS787" s="26" t="s">
        <v>168</v>
      </c>
      <c r="AT787" s="26" t="s">
        <v>71</v>
      </c>
      <c r="AU787" s="26" t="s">
        <v>63</v>
      </c>
      <c r="AV787" s="26" t="s">
        <v>63</v>
      </c>
      <c r="AW787" s="26" t="s">
        <v>63</v>
      </c>
      <c r="AX787" s="26" t="s">
        <v>63</v>
      </c>
      <c r="AY787" s="26">
        <v>44.103076999999899</v>
      </c>
      <c r="AZ787" s="26">
        <v>-103.139994</v>
      </c>
      <c r="BA787" s="26" t="s">
        <v>166</v>
      </c>
      <c r="BB787" s="26" t="s">
        <v>609</v>
      </c>
      <c r="BC787" s="26" t="s">
        <v>167</v>
      </c>
      <c r="BD787" s="26" t="s">
        <v>154</v>
      </c>
      <c r="BE787" s="26"/>
      <c r="BF787" s="26" t="s">
        <v>99</v>
      </c>
      <c r="BG787" s="26" t="s">
        <v>167</v>
      </c>
      <c r="BH787" s="26" t="s">
        <v>99</v>
      </c>
      <c r="BI787" s="26">
        <v>1</v>
      </c>
      <c r="BJ787" s="26" t="s">
        <v>217</v>
      </c>
    </row>
    <row r="788" spans="36:62" x14ac:dyDescent="0.25">
      <c r="AJ788" s="26">
        <v>3155</v>
      </c>
      <c r="AK788" s="26">
        <v>2108590</v>
      </c>
      <c r="AL788" s="264">
        <v>44370.115277777775</v>
      </c>
      <c r="AM788" s="26" t="s">
        <v>481</v>
      </c>
      <c r="AN788" s="26" t="s">
        <v>63</v>
      </c>
      <c r="AO788" s="26"/>
      <c r="AP788" s="26"/>
      <c r="AQ788" s="26">
        <v>-1</v>
      </c>
      <c r="AR788" s="26">
        <v>90</v>
      </c>
      <c r="AS788" s="26" t="s">
        <v>168</v>
      </c>
      <c r="AT788" s="26" t="s">
        <v>71</v>
      </c>
      <c r="AU788" s="26" t="s">
        <v>63</v>
      </c>
      <c r="AV788" s="26" t="s">
        <v>63</v>
      </c>
      <c r="AW788" s="26" t="s">
        <v>63</v>
      </c>
      <c r="AX788" s="26" t="s">
        <v>63</v>
      </c>
      <c r="AY788" s="26">
        <v>44.0683259999999</v>
      </c>
      <c r="AZ788" s="26">
        <v>-102.41232100000001</v>
      </c>
      <c r="BA788" s="26" t="s">
        <v>166</v>
      </c>
      <c r="BB788" s="26" t="s">
        <v>611</v>
      </c>
      <c r="BC788" s="26" t="s">
        <v>167</v>
      </c>
      <c r="BD788" s="26" t="s">
        <v>154</v>
      </c>
      <c r="BE788" s="26"/>
      <c r="BF788" s="26" t="s">
        <v>99</v>
      </c>
      <c r="BG788" s="26" t="s">
        <v>167</v>
      </c>
      <c r="BH788" s="26" t="s">
        <v>99</v>
      </c>
      <c r="BI788" s="26">
        <v>1</v>
      </c>
      <c r="BJ788" s="26" t="s">
        <v>217</v>
      </c>
    </row>
    <row r="789" spans="36:62" x14ac:dyDescent="0.25">
      <c r="AJ789" s="26">
        <v>3156</v>
      </c>
      <c r="AK789" s="26">
        <v>2108587</v>
      </c>
      <c r="AL789" s="264">
        <v>44372.225694444445</v>
      </c>
      <c r="AM789" s="26" t="s">
        <v>481</v>
      </c>
      <c r="AN789" s="26" t="s">
        <v>63</v>
      </c>
      <c r="AO789" s="26"/>
      <c r="AP789" s="26"/>
      <c r="AQ789" s="26">
        <v>-1</v>
      </c>
      <c r="AR789" s="26">
        <v>90</v>
      </c>
      <c r="AS789" s="26" t="s">
        <v>168</v>
      </c>
      <c r="AT789" s="26" t="s">
        <v>71</v>
      </c>
      <c r="AU789" s="26" t="s">
        <v>63</v>
      </c>
      <c r="AV789" s="26" t="s">
        <v>63</v>
      </c>
      <c r="AW789" s="26" t="s">
        <v>63</v>
      </c>
      <c r="AX789" s="26" t="s">
        <v>63</v>
      </c>
      <c r="AY789" s="26">
        <v>44.065302000000003</v>
      </c>
      <c r="AZ789" s="26">
        <v>-102.448818</v>
      </c>
      <c r="BA789" s="26" t="s">
        <v>185</v>
      </c>
      <c r="BB789" s="26" t="s">
        <v>611</v>
      </c>
      <c r="BC789" s="26" t="s">
        <v>167</v>
      </c>
      <c r="BD789" s="26" t="s">
        <v>154</v>
      </c>
      <c r="BE789" s="26"/>
      <c r="BF789" s="26" t="s">
        <v>99</v>
      </c>
      <c r="BG789" s="26" t="s">
        <v>167</v>
      </c>
      <c r="BH789" s="26" t="s">
        <v>99</v>
      </c>
      <c r="BI789" s="26">
        <v>1</v>
      </c>
      <c r="BJ789" s="26" t="s">
        <v>217</v>
      </c>
    </row>
    <row r="790" spans="36:62" x14ac:dyDescent="0.25">
      <c r="AJ790" s="26">
        <v>3157</v>
      </c>
      <c r="AK790" s="26">
        <v>2108534</v>
      </c>
      <c r="AL790" s="264">
        <v>44372.111111111109</v>
      </c>
      <c r="AM790" s="26" t="s">
        <v>481</v>
      </c>
      <c r="AN790" s="26" t="s">
        <v>63</v>
      </c>
      <c r="AO790" s="26"/>
      <c r="AP790" s="26"/>
      <c r="AQ790" s="26">
        <v>-1</v>
      </c>
      <c r="AR790" s="26">
        <v>90</v>
      </c>
      <c r="AS790" s="26" t="s">
        <v>168</v>
      </c>
      <c r="AT790" s="26" t="s">
        <v>74</v>
      </c>
      <c r="AU790" s="26" t="s">
        <v>63</v>
      </c>
      <c r="AV790" s="26" t="s">
        <v>63</v>
      </c>
      <c r="AW790" s="26" t="s">
        <v>63</v>
      </c>
      <c r="AX790" s="26" t="s">
        <v>63</v>
      </c>
      <c r="AY790" s="26">
        <v>44.111846999999898</v>
      </c>
      <c r="AZ790" s="26">
        <v>-103.123468</v>
      </c>
      <c r="BA790" s="26" t="s">
        <v>158</v>
      </c>
      <c r="BB790" s="26" t="s">
        <v>609</v>
      </c>
      <c r="BC790" s="26" t="s">
        <v>167</v>
      </c>
      <c r="BD790" s="26" t="s">
        <v>154</v>
      </c>
      <c r="BE790" s="26"/>
      <c r="BF790" s="26" t="s">
        <v>99</v>
      </c>
      <c r="BG790" s="26" t="s">
        <v>167</v>
      </c>
      <c r="BH790" s="26" t="s">
        <v>99</v>
      </c>
      <c r="BI790" s="26">
        <v>1</v>
      </c>
      <c r="BJ790" s="26" t="s">
        <v>217</v>
      </c>
    </row>
    <row r="791" spans="36:62" x14ac:dyDescent="0.25">
      <c r="AJ791" s="26">
        <v>3158</v>
      </c>
      <c r="AK791" s="26">
        <v>2108343</v>
      </c>
      <c r="AL791" s="264">
        <v>44376.859027777777</v>
      </c>
      <c r="AM791" s="26" t="s">
        <v>481</v>
      </c>
      <c r="AN791" s="26" t="s">
        <v>63</v>
      </c>
      <c r="AO791" s="26"/>
      <c r="AP791" s="26"/>
      <c r="AQ791" s="26">
        <v>-1</v>
      </c>
      <c r="AR791" s="26">
        <v>90</v>
      </c>
      <c r="AS791" s="26" t="s">
        <v>168</v>
      </c>
      <c r="AT791" s="26" t="s">
        <v>71</v>
      </c>
      <c r="AU791" s="26" t="s">
        <v>63</v>
      </c>
      <c r="AV791" s="26" t="s">
        <v>63</v>
      </c>
      <c r="AW791" s="26" t="s">
        <v>63</v>
      </c>
      <c r="AX791" s="26" t="s">
        <v>63</v>
      </c>
      <c r="AY791" s="26">
        <v>44.103420999999898</v>
      </c>
      <c r="AZ791" s="26">
        <v>-102.55287300000001</v>
      </c>
      <c r="BA791" s="26" t="s">
        <v>166</v>
      </c>
      <c r="BB791" s="26" t="s">
        <v>609</v>
      </c>
      <c r="BC791" s="26" t="s">
        <v>167</v>
      </c>
      <c r="BD791" s="26" t="s">
        <v>154</v>
      </c>
      <c r="BE791" s="26"/>
      <c r="BF791" s="26" t="s">
        <v>99</v>
      </c>
      <c r="BG791" s="26" t="s">
        <v>167</v>
      </c>
      <c r="BH791" s="26" t="s">
        <v>99</v>
      </c>
      <c r="BI791" s="26">
        <v>1</v>
      </c>
      <c r="BJ791" s="26" t="s">
        <v>217</v>
      </c>
    </row>
    <row r="792" spans="36:62" x14ac:dyDescent="0.25">
      <c r="AJ792" s="26">
        <v>3159</v>
      </c>
      <c r="AK792" s="26">
        <v>2108324</v>
      </c>
      <c r="AL792" s="264">
        <v>44374.888888888891</v>
      </c>
      <c r="AM792" s="26" t="s">
        <v>481</v>
      </c>
      <c r="AN792" s="26" t="s">
        <v>63</v>
      </c>
      <c r="AO792" s="26"/>
      <c r="AP792" s="26"/>
      <c r="AQ792" s="26">
        <v>-1</v>
      </c>
      <c r="AR792" s="26">
        <v>90</v>
      </c>
      <c r="AS792" s="26" t="s">
        <v>168</v>
      </c>
      <c r="AT792" s="26" t="s">
        <v>71</v>
      </c>
      <c r="AU792" s="26" t="s">
        <v>63</v>
      </c>
      <c r="AV792" s="26" t="s">
        <v>63</v>
      </c>
      <c r="AW792" s="26" t="s">
        <v>63</v>
      </c>
      <c r="AX792" s="26" t="s">
        <v>63</v>
      </c>
      <c r="AY792" s="26">
        <v>44.118343000000003</v>
      </c>
      <c r="AZ792" s="26">
        <v>-102.968007</v>
      </c>
      <c r="BA792" s="26" t="s">
        <v>158</v>
      </c>
      <c r="BB792" s="26" t="s">
        <v>609</v>
      </c>
      <c r="BC792" s="26" t="s">
        <v>167</v>
      </c>
      <c r="BD792" s="26" t="s">
        <v>154</v>
      </c>
      <c r="BE792" s="26"/>
      <c r="BF792" s="26" t="s">
        <v>99</v>
      </c>
      <c r="BG792" s="26" t="s">
        <v>167</v>
      </c>
      <c r="BH792" s="26" t="s">
        <v>99</v>
      </c>
      <c r="BI792" s="26">
        <v>1</v>
      </c>
      <c r="BJ792" s="26" t="s">
        <v>217</v>
      </c>
    </row>
    <row r="793" spans="36:62" x14ac:dyDescent="0.25">
      <c r="AJ793" s="26">
        <v>3161</v>
      </c>
      <c r="AK793" s="26">
        <v>2106954</v>
      </c>
      <c r="AL793" s="264">
        <v>44352.425694444442</v>
      </c>
      <c r="AM793" s="26" t="s">
        <v>147</v>
      </c>
      <c r="AN793" s="26" t="s">
        <v>63</v>
      </c>
      <c r="AO793" s="26" t="s">
        <v>156</v>
      </c>
      <c r="AP793" s="26" t="s">
        <v>627</v>
      </c>
      <c r="AQ793" s="26">
        <v>0</v>
      </c>
      <c r="AR793" s="26">
        <v>90</v>
      </c>
      <c r="AS793" s="26" t="s">
        <v>628</v>
      </c>
      <c r="AT793" s="26" t="s">
        <v>71</v>
      </c>
      <c r="AU793" s="26" t="s">
        <v>63</v>
      </c>
      <c r="AV793" s="26" t="s">
        <v>63</v>
      </c>
      <c r="AW793" s="26" t="s">
        <v>63</v>
      </c>
      <c r="AX793" s="26" t="s">
        <v>63</v>
      </c>
      <c r="AY793" s="26">
        <v>43.835984000000003</v>
      </c>
      <c r="AZ793" s="26">
        <v>-101.5776</v>
      </c>
      <c r="BA793" s="26" t="s">
        <v>482</v>
      </c>
      <c r="BB793" s="26" t="s">
        <v>611</v>
      </c>
      <c r="BC793" s="26" t="s">
        <v>708</v>
      </c>
      <c r="BD793" s="26" t="s">
        <v>68</v>
      </c>
      <c r="BE793" s="26"/>
      <c r="BF793" s="26" t="s">
        <v>68</v>
      </c>
      <c r="BG793" s="26" t="s">
        <v>68</v>
      </c>
      <c r="BH793" s="26" t="s">
        <v>646</v>
      </c>
      <c r="BI793" s="26">
        <v>1</v>
      </c>
      <c r="BJ793" s="26" t="s">
        <v>217</v>
      </c>
    </row>
    <row r="794" spans="36:62" x14ac:dyDescent="0.25">
      <c r="AJ794" s="26">
        <v>3164</v>
      </c>
      <c r="AK794" s="26">
        <v>2107719</v>
      </c>
      <c r="AL794" s="264">
        <v>44363.908333333333</v>
      </c>
      <c r="AM794" s="26" t="s">
        <v>481</v>
      </c>
      <c r="AN794" s="26" t="s">
        <v>63</v>
      </c>
      <c r="AO794" s="26"/>
      <c r="AP794" s="26"/>
      <c r="AQ794" s="26">
        <v>-1</v>
      </c>
      <c r="AR794" s="26">
        <v>90</v>
      </c>
      <c r="AS794" s="26" t="s">
        <v>168</v>
      </c>
      <c r="AT794" s="26" t="s">
        <v>71</v>
      </c>
      <c r="AU794" s="26" t="s">
        <v>63</v>
      </c>
      <c r="AV794" s="26" t="s">
        <v>63</v>
      </c>
      <c r="AW794" s="26" t="s">
        <v>63</v>
      </c>
      <c r="AX794" s="26" t="s">
        <v>63</v>
      </c>
      <c r="AY794" s="26">
        <v>44.041581000000001</v>
      </c>
      <c r="AZ794" s="26">
        <v>-102.351786</v>
      </c>
      <c r="BA794" s="26" t="s">
        <v>166</v>
      </c>
      <c r="BB794" s="26" t="s">
        <v>611</v>
      </c>
      <c r="BC794" s="26" t="s">
        <v>167</v>
      </c>
      <c r="BD794" s="26" t="s">
        <v>154</v>
      </c>
      <c r="BE794" s="26"/>
      <c r="BF794" s="26" t="s">
        <v>99</v>
      </c>
      <c r="BG794" s="26" t="s">
        <v>167</v>
      </c>
      <c r="BH794" s="26" t="s">
        <v>99</v>
      </c>
      <c r="BI794" s="26">
        <v>1</v>
      </c>
      <c r="BJ794" s="26" t="s">
        <v>217</v>
      </c>
    </row>
    <row r="795" spans="36:62" x14ac:dyDescent="0.25">
      <c r="AJ795" s="26">
        <v>3165</v>
      </c>
      <c r="AK795" s="26">
        <v>2107203</v>
      </c>
      <c r="AL795" s="264">
        <v>44354.658333333333</v>
      </c>
      <c r="AM795" s="26" t="s">
        <v>481</v>
      </c>
      <c r="AN795" s="26" t="s">
        <v>63</v>
      </c>
      <c r="AO795" s="26" t="s">
        <v>204</v>
      </c>
      <c r="AP795" s="26" t="s">
        <v>159</v>
      </c>
      <c r="AQ795" s="26">
        <v>0</v>
      </c>
      <c r="AR795" s="26">
        <v>90</v>
      </c>
      <c r="AS795" s="26" t="s">
        <v>814</v>
      </c>
      <c r="AT795" s="26" t="s">
        <v>71</v>
      </c>
      <c r="AU795" s="26" t="s">
        <v>63</v>
      </c>
      <c r="AV795" s="26" t="s">
        <v>63</v>
      </c>
      <c r="AW795" s="26" t="s">
        <v>63</v>
      </c>
      <c r="AX795" s="26" t="s">
        <v>63</v>
      </c>
      <c r="AY795" s="26">
        <v>44.103212999999897</v>
      </c>
      <c r="AZ795" s="26">
        <v>-102.56655600000001</v>
      </c>
      <c r="BA795" s="26" t="s">
        <v>37</v>
      </c>
      <c r="BB795" s="26" t="s">
        <v>611</v>
      </c>
      <c r="BC795" s="26" t="s">
        <v>162</v>
      </c>
      <c r="BD795" s="26" t="s">
        <v>68</v>
      </c>
      <c r="BE795" s="26"/>
      <c r="BF795" s="26" t="s">
        <v>68</v>
      </c>
      <c r="BG795" s="26" t="s">
        <v>68</v>
      </c>
      <c r="BH795" s="26" t="s">
        <v>146</v>
      </c>
      <c r="BI795" s="26">
        <v>1</v>
      </c>
      <c r="BJ795" s="26" t="s">
        <v>20</v>
      </c>
    </row>
    <row r="796" spans="36:62" x14ac:dyDescent="0.25">
      <c r="AJ796" s="26">
        <v>3167</v>
      </c>
      <c r="AK796" s="26">
        <v>2107467</v>
      </c>
      <c r="AL796" s="264">
        <v>44339.736111111109</v>
      </c>
      <c r="AM796" s="26" t="s">
        <v>481</v>
      </c>
      <c r="AN796" s="26" t="s">
        <v>63</v>
      </c>
      <c r="AO796" s="26" t="s">
        <v>156</v>
      </c>
      <c r="AP796" s="26" t="s">
        <v>159</v>
      </c>
      <c r="AQ796" s="26">
        <v>0</v>
      </c>
      <c r="AR796" s="26">
        <v>90</v>
      </c>
      <c r="AS796" s="26" t="s">
        <v>201</v>
      </c>
      <c r="AT796" s="26" t="s">
        <v>730</v>
      </c>
      <c r="AU796" s="26" t="s">
        <v>63</v>
      </c>
      <c r="AV796" s="26" t="s">
        <v>63</v>
      </c>
      <c r="AW796" s="26" t="s">
        <v>63</v>
      </c>
      <c r="AX796" s="26" t="s">
        <v>63</v>
      </c>
      <c r="AY796" s="26">
        <v>44.055259999999898</v>
      </c>
      <c r="AZ796" s="26">
        <v>-102.36389800000001</v>
      </c>
      <c r="BA796" s="26" t="s">
        <v>208</v>
      </c>
      <c r="BB796" s="26" t="s">
        <v>609</v>
      </c>
      <c r="BC796" s="26" t="s">
        <v>680</v>
      </c>
      <c r="BD796" s="26" t="s">
        <v>68</v>
      </c>
      <c r="BE796" s="26"/>
      <c r="BF796" s="26" t="s">
        <v>68</v>
      </c>
      <c r="BG796" s="26" t="s">
        <v>209</v>
      </c>
      <c r="BH796" s="26" t="s">
        <v>146</v>
      </c>
      <c r="BI796" s="26">
        <v>1</v>
      </c>
      <c r="BJ796" s="26" t="s">
        <v>20</v>
      </c>
    </row>
    <row r="797" spans="36:62" x14ac:dyDescent="0.25">
      <c r="AJ797" s="26">
        <v>3168</v>
      </c>
      <c r="AK797" s="26">
        <v>2107645</v>
      </c>
      <c r="AL797" s="264">
        <v>44361.814583333333</v>
      </c>
      <c r="AM797" s="26" t="s">
        <v>481</v>
      </c>
      <c r="AN797" s="26" t="s">
        <v>63</v>
      </c>
      <c r="AO797" s="26" t="s">
        <v>156</v>
      </c>
      <c r="AP797" s="26" t="s">
        <v>159</v>
      </c>
      <c r="AQ797" s="26">
        <v>0</v>
      </c>
      <c r="AR797" s="26">
        <v>90</v>
      </c>
      <c r="AS797" s="26" t="s">
        <v>168</v>
      </c>
      <c r="AT797" s="26" t="s">
        <v>71</v>
      </c>
      <c r="AU797" s="26" t="s">
        <v>63</v>
      </c>
      <c r="AV797" s="26" t="s">
        <v>63</v>
      </c>
      <c r="AW797" s="26" t="s">
        <v>63</v>
      </c>
      <c r="AX797" s="26" t="s">
        <v>63</v>
      </c>
      <c r="AY797" s="26">
        <v>44.048651999999898</v>
      </c>
      <c r="AZ797" s="26">
        <v>-102.359696</v>
      </c>
      <c r="BA797" s="26" t="s">
        <v>166</v>
      </c>
      <c r="BB797" s="26" t="s">
        <v>609</v>
      </c>
      <c r="BC797" s="26" t="s">
        <v>68</v>
      </c>
      <c r="BD797" s="26" t="s">
        <v>154</v>
      </c>
      <c r="BE797" s="26"/>
      <c r="BF797" s="26" t="s">
        <v>68</v>
      </c>
      <c r="BG797" s="26" t="s">
        <v>68</v>
      </c>
      <c r="BH797" s="26" t="s">
        <v>711</v>
      </c>
      <c r="BI797" s="26">
        <v>1</v>
      </c>
      <c r="BJ797" s="26" t="s">
        <v>20</v>
      </c>
    </row>
    <row r="798" spans="36:62" x14ac:dyDescent="0.25">
      <c r="AJ798" s="26">
        <v>3169</v>
      </c>
      <c r="AK798" s="26">
        <v>2107649</v>
      </c>
      <c r="AL798" s="264">
        <v>44357.95416666667</v>
      </c>
      <c r="AM798" s="26" t="s">
        <v>481</v>
      </c>
      <c r="AN798" s="26" t="s">
        <v>63</v>
      </c>
      <c r="AO798" s="26" t="s">
        <v>156</v>
      </c>
      <c r="AP798" s="26" t="s">
        <v>159</v>
      </c>
      <c r="AQ798" s="26">
        <v>0</v>
      </c>
      <c r="AR798" s="26">
        <v>90</v>
      </c>
      <c r="AS798" s="26" t="s">
        <v>814</v>
      </c>
      <c r="AT798" s="26" t="s">
        <v>619</v>
      </c>
      <c r="AU798" s="26" t="s">
        <v>63</v>
      </c>
      <c r="AV798" s="26" t="s">
        <v>63</v>
      </c>
      <c r="AW798" s="26" t="s">
        <v>63</v>
      </c>
      <c r="AX798" s="26" t="s">
        <v>63</v>
      </c>
      <c r="AY798" s="26">
        <v>44.091977</v>
      </c>
      <c r="AZ798" s="26">
        <v>-102.497236</v>
      </c>
      <c r="BA798" s="26" t="s">
        <v>208</v>
      </c>
      <c r="BB798" s="26" t="s">
        <v>611</v>
      </c>
      <c r="BC798" s="26" t="s">
        <v>68</v>
      </c>
      <c r="BD798" s="26" t="s">
        <v>68</v>
      </c>
      <c r="BE798" s="26"/>
      <c r="BF798" s="26" t="s">
        <v>68</v>
      </c>
      <c r="BG798" s="26" t="s">
        <v>209</v>
      </c>
      <c r="BH798" s="26" t="s">
        <v>160</v>
      </c>
      <c r="BI798" s="26">
        <v>1</v>
      </c>
      <c r="BJ798" s="26" t="s">
        <v>217</v>
      </c>
    </row>
    <row r="799" spans="36:62" x14ac:dyDescent="0.25">
      <c r="AJ799" s="26">
        <v>3171</v>
      </c>
      <c r="AK799" s="26">
        <v>2107720</v>
      </c>
      <c r="AL799" s="264">
        <v>44364.365972222222</v>
      </c>
      <c r="AM799" s="26" t="s">
        <v>481</v>
      </c>
      <c r="AN799" s="26" t="s">
        <v>63</v>
      </c>
      <c r="AO799" s="26" t="s">
        <v>173</v>
      </c>
      <c r="AP799" s="26" t="s">
        <v>159</v>
      </c>
      <c r="AQ799" s="26">
        <v>0</v>
      </c>
      <c r="AR799" s="26">
        <v>90</v>
      </c>
      <c r="AS799" s="26" t="s">
        <v>189</v>
      </c>
      <c r="AT799" s="26" t="s">
        <v>71</v>
      </c>
      <c r="AU799" s="26" t="s">
        <v>69</v>
      </c>
      <c r="AV799" s="26" t="s">
        <v>63</v>
      </c>
      <c r="AW799" s="26" t="s">
        <v>63</v>
      </c>
      <c r="AX799" s="26" t="s">
        <v>63</v>
      </c>
      <c r="AY799" s="26">
        <v>44.018320000000003</v>
      </c>
      <c r="AZ799" s="26">
        <v>-102.292621999999</v>
      </c>
      <c r="BA799" s="26" t="s">
        <v>522</v>
      </c>
      <c r="BB799" s="26" t="s">
        <v>157</v>
      </c>
      <c r="BC799" s="26" t="s">
        <v>620</v>
      </c>
      <c r="BD799" s="26" t="s">
        <v>68</v>
      </c>
      <c r="BE799" s="26"/>
      <c r="BF799" s="26" t="s">
        <v>68</v>
      </c>
      <c r="BG799" s="26" t="s">
        <v>68</v>
      </c>
      <c r="BH799" s="26" t="s">
        <v>146</v>
      </c>
      <c r="BI799" s="26">
        <v>1</v>
      </c>
      <c r="BJ799" s="26" t="s">
        <v>20</v>
      </c>
    </row>
    <row r="800" spans="36:62" x14ac:dyDescent="0.25">
      <c r="AJ800" s="26">
        <v>3172</v>
      </c>
      <c r="AK800" s="26">
        <v>2107748</v>
      </c>
      <c r="AL800" s="264">
        <v>44357.977083333331</v>
      </c>
      <c r="AM800" s="26" t="s">
        <v>147</v>
      </c>
      <c r="AN800" s="26" t="s">
        <v>63</v>
      </c>
      <c r="AO800" s="26" t="s">
        <v>156</v>
      </c>
      <c r="AP800" s="26" t="s">
        <v>159</v>
      </c>
      <c r="AQ800" s="26">
        <v>0</v>
      </c>
      <c r="AR800" s="26">
        <v>90</v>
      </c>
      <c r="AS800" s="26" t="s">
        <v>1027</v>
      </c>
      <c r="AT800" s="26" t="s">
        <v>730</v>
      </c>
      <c r="AU800" s="26" t="s">
        <v>63</v>
      </c>
      <c r="AV800" s="26" t="s">
        <v>63</v>
      </c>
      <c r="AW800" s="26" t="s">
        <v>63</v>
      </c>
      <c r="AX800" s="26" t="s">
        <v>63</v>
      </c>
      <c r="AY800" s="26">
        <v>43.866013000000002</v>
      </c>
      <c r="AZ800" s="26">
        <v>-101.956113</v>
      </c>
      <c r="BA800" s="26" t="s">
        <v>185</v>
      </c>
      <c r="BB800" s="26" t="s">
        <v>611</v>
      </c>
      <c r="BC800" s="26" t="s">
        <v>68</v>
      </c>
      <c r="BD800" s="26" t="s">
        <v>950</v>
      </c>
      <c r="BE800" s="26"/>
      <c r="BF800" s="26" t="s">
        <v>68</v>
      </c>
      <c r="BG800" s="26" t="s">
        <v>209</v>
      </c>
      <c r="BH800" s="26" t="s">
        <v>146</v>
      </c>
      <c r="BI800" s="26">
        <v>1</v>
      </c>
      <c r="BJ800" s="26" t="s">
        <v>217</v>
      </c>
    </row>
    <row r="801" spans="36:62" x14ac:dyDescent="0.25">
      <c r="AJ801" s="26">
        <v>3173</v>
      </c>
      <c r="AK801" s="26">
        <v>2109711</v>
      </c>
      <c r="AL801" s="264">
        <v>44378.777777777781</v>
      </c>
      <c r="AM801" s="26" t="s">
        <v>487</v>
      </c>
      <c r="AN801" s="26" t="s">
        <v>63</v>
      </c>
      <c r="AO801" s="26"/>
      <c r="AP801" s="26"/>
      <c r="AQ801" s="26">
        <v>-1</v>
      </c>
      <c r="AR801" s="26">
        <v>18</v>
      </c>
      <c r="AS801" s="26" t="s">
        <v>168</v>
      </c>
      <c r="AT801" s="26" t="s">
        <v>71</v>
      </c>
      <c r="AU801" s="26" t="s">
        <v>63</v>
      </c>
      <c r="AV801" s="26" t="s">
        <v>63</v>
      </c>
      <c r="AW801" s="26" t="s">
        <v>63</v>
      </c>
      <c r="AX801" s="26" t="s">
        <v>63</v>
      </c>
      <c r="AY801" s="26">
        <v>43.215240000000001</v>
      </c>
      <c r="AZ801" s="26">
        <v>-101.548261999999</v>
      </c>
      <c r="BA801" s="26" t="s">
        <v>158</v>
      </c>
      <c r="BB801" s="26" t="s">
        <v>609</v>
      </c>
      <c r="BC801" s="26" t="s">
        <v>167</v>
      </c>
      <c r="BD801" s="26" t="s">
        <v>154</v>
      </c>
      <c r="BE801" s="26"/>
      <c r="BF801" s="26" t="s">
        <v>99</v>
      </c>
      <c r="BG801" s="26" t="s">
        <v>167</v>
      </c>
      <c r="BH801" s="26" t="s">
        <v>99</v>
      </c>
      <c r="BI801" s="26">
        <v>1</v>
      </c>
      <c r="BJ801" s="26" t="s">
        <v>217</v>
      </c>
    </row>
    <row r="802" spans="36:62" x14ac:dyDescent="0.25">
      <c r="AJ802" s="26">
        <v>3175</v>
      </c>
      <c r="AK802" s="26">
        <v>2109344</v>
      </c>
      <c r="AL802" s="264">
        <v>44389.496527777781</v>
      </c>
      <c r="AM802" s="26" t="s">
        <v>487</v>
      </c>
      <c r="AN802" s="26" t="s">
        <v>63</v>
      </c>
      <c r="AO802" s="26"/>
      <c r="AP802" s="26" t="s">
        <v>713</v>
      </c>
      <c r="AQ802" s="26">
        <v>0</v>
      </c>
      <c r="AR802" s="26">
        <v>18</v>
      </c>
      <c r="AS802" s="26" t="s">
        <v>628</v>
      </c>
      <c r="AT802" s="26" t="s">
        <v>71</v>
      </c>
      <c r="AU802" s="26" t="s">
        <v>63</v>
      </c>
      <c r="AV802" s="26" t="s">
        <v>63</v>
      </c>
      <c r="AW802" s="26" t="s">
        <v>63</v>
      </c>
      <c r="AX802" s="26" t="s">
        <v>63</v>
      </c>
      <c r="AY802" s="26">
        <v>43.172037000000003</v>
      </c>
      <c r="AZ802" s="26">
        <v>-101.71855100000001</v>
      </c>
      <c r="BA802" s="26" t="s">
        <v>490</v>
      </c>
      <c r="BB802" s="26" t="s">
        <v>609</v>
      </c>
      <c r="BC802" s="26" t="s">
        <v>659</v>
      </c>
      <c r="BD802" s="26" t="s">
        <v>68</v>
      </c>
      <c r="BE802" s="26"/>
      <c r="BF802" s="26" t="s">
        <v>68</v>
      </c>
      <c r="BG802" s="26" t="s">
        <v>68</v>
      </c>
      <c r="BH802" s="26" t="s">
        <v>175</v>
      </c>
      <c r="BI802" s="26">
        <v>1</v>
      </c>
      <c r="BJ802" s="26" t="s">
        <v>21</v>
      </c>
    </row>
    <row r="803" spans="36:62" x14ac:dyDescent="0.25">
      <c r="AJ803" s="26">
        <v>3176</v>
      </c>
      <c r="AK803" s="26">
        <v>2107867</v>
      </c>
      <c r="AL803" s="264">
        <v>44350.263194444444</v>
      </c>
      <c r="AM803" s="26" t="s">
        <v>147</v>
      </c>
      <c r="AN803" s="26" t="s">
        <v>63</v>
      </c>
      <c r="AO803" s="26" t="s">
        <v>173</v>
      </c>
      <c r="AP803" s="26" t="s">
        <v>159</v>
      </c>
      <c r="AQ803" s="26">
        <v>0</v>
      </c>
      <c r="AR803" s="26">
        <v>73</v>
      </c>
      <c r="AS803" s="26" t="s">
        <v>1028</v>
      </c>
      <c r="AT803" s="26" t="s">
        <v>71</v>
      </c>
      <c r="AU803" s="26" t="s">
        <v>63</v>
      </c>
      <c r="AV803" s="26" t="s">
        <v>63</v>
      </c>
      <c r="AW803" s="26" t="s">
        <v>63</v>
      </c>
      <c r="AX803" s="26" t="s">
        <v>63</v>
      </c>
      <c r="AY803" s="26">
        <v>43.679665</v>
      </c>
      <c r="AZ803" s="26">
        <v>-101.541550999999</v>
      </c>
      <c r="BA803" s="26" t="s">
        <v>166</v>
      </c>
      <c r="BB803" s="26" t="s">
        <v>165</v>
      </c>
      <c r="BC803" s="26" t="s">
        <v>170</v>
      </c>
      <c r="BD803" s="26" t="s">
        <v>68</v>
      </c>
      <c r="BE803" s="26"/>
      <c r="BF803" s="26" t="s">
        <v>534</v>
      </c>
      <c r="BG803" s="26" t="s">
        <v>68</v>
      </c>
      <c r="BH803" s="26" t="s">
        <v>146</v>
      </c>
      <c r="BI803" s="26">
        <v>1</v>
      </c>
      <c r="BJ803" s="26" t="s">
        <v>19</v>
      </c>
    </row>
    <row r="804" spans="36:62" x14ac:dyDescent="0.25">
      <c r="AJ804" s="26">
        <v>3183</v>
      </c>
      <c r="AK804" s="26">
        <v>2109699</v>
      </c>
      <c r="AL804" s="264">
        <v>44402.206250000003</v>
      </c>
      <c r="AM804" s="26" t="s">
        <v>481</v>
      </c>
      <c r="AN804" s="26" t="s">
        <v>63</v>
      </c>
      <c r="AO804" s="26"/>
      <c r="AP804" s="26"/>
      <c r="AQ804" s="26">
        <v>-1</v>
      </c>
      <c r="AR804" s="26">
        <v>90</v>
      </c>
      <c r="AS804" s="26" t="s">
        <v>168</v>
      </c>
      <c r="AT804" s="26" t="s">
        <v>71</v>
      </c>
      <c r="AU804" s="26" t="s">
        <v>63</v>
      </c>
      <c r="AV804" s="26" t="s">
        <v>63</v>
      </c>
      <c r="AW804" s="26" t="s">
        <v>63</v>
      </c>
      <c r="AX804" s="26" t="s">
        <v>63</v>
      </c>
      <c r="AY804" s="26">
        <v>44.079678000000001</v>
      </c>
      <c r="AZ804" s="26">
        <v>-102.47906</v>
      </c>
      <c r="BA804" s="26" t="s">
        <v>166</v>
      </c>
      <c r="BB804" s="26" t="s">
        <v>611</v>
      </c>
      <c r="BC804" s="26" t="s">
        <v>167</v>
      </c>
      <c r="BD804" s="26" t="s">
        <v>154</v>
      </c>
      <c r="BE804" s="26"/>
      <c r="BF804" s="26" t="s">
        <v>99</v>
      </c>
      <c r="BG804" s="26" t="s">
        <v>167</v>
      </c>
      <c r="BH804" s="26" t="s">
        <v>99</v>
      </c>
      <c r="BI804" s="26">
        <v>1</v>
      </c>
      <c r="BJ804" s="26" t="s">
        <v>217</v>
      </c>
    </row>
    <row r="805" spans="36:62" x14ac:dyDescent="0.25">
      <c r="AJ805" s="26">
        <v>3184</v>
      </c>
      <c r="AK805" s="26">
        <v>2109368</v>
      </c>
      <c r="AL805" s="264">
        <v>44382.756944444445</v>
      </c>
      <c r="AM805" s="26" t="s">
        <v>481</v>
      </c>
      <c r="AN805" s="26" t="s">
        <v>63</v>
      </c>
      <c r="AO805" s="26" t="s">
        <v>156</v>
      </c>
      <c r="AP805" s="26" t="s">
        <v>159</v>
      </c>
      <c r="AQ805" s="26">
        <v>0</v>
      </c>
      <c r="AR805" s="26">
        <v>90</v>
      </c>
      <c r="AS805" s="26" t="s">
        <v>635</v>
      </c>
      <c r="AT805" s="26" t="s">
        <v>730</v>
      </c>
      <c r="AU805" s="26" t="s">
        <v>63</v>
      </c>
      <c r="AV805" s="26" t="s">
        <v>63</v>
      </c>
      <c r="AW805" s="26" t="s">
        <v>63</v>
      </c>
      <c r="AX805" s="26" t="s">
        <v>63</v>
      </c>
      <c r="AY805" s="26">
        <v>44.103665999999897</v>
      </c>
      <c r="AZ805" s="26">
        <v>-102.754424</v>
      </c>
      <c r="BA805" s="26" t="s">
        <v>158</v>
      </c>
      <c r="BB805" s="26" t="s">
        <v>609</v>
      </c>
      <c r="BC805" s="26" t="s">
        <v>614</v>
      </c>
      <c r="BD805" s="26" t="s">
        <v>615</v>
      </c>
      <c r="BE805" s="26"/>
      <c r="BF805" s="26" t="s">
        <v>68</v>
      </c>
      <c r="BG805" s="26" t="s">
        <v>209</v>
      </c>
      <c r="BH805" s="26" t="s">
        <v>146</v>
      </c>
      <c r="BI805" s="26">
        <v>1</v>
      </c>
      <c r="BJ805" s="26" t="s">
        <v>217</v>
      </c>
    </row>
    <row r="806" spans="36:62" x14ac:dyDescent="0.25">
      <c r="AJ806" s="26">
        <v>3185</v>
      </c>
      <c r="AK806" s="26">
        <v>2110318</v>
      </c>
      <c r="AL806" s="264">
        <v>44399.563888888886</v>
      </c>
      <c r="AM806" s="26" t="s">
        <v>481</v>
      </c>
      <c r="AN806" s="26" t="s">
        <v>63</v>
      </c>
      <c r="AO806" s="26" t="s">
        <v>214</v>
      </c>
      <c r="AP806" s="26" t="s">
        <v>159</v>
      </c>
      <c r="AQ806" s="26">
        <v>0</v>
      </c>
      <c r="AR806" s="26">
        <v>90</v>
      </c>
      <c r="AS806" s="26" t="s">
        <v>1030</v>
      </c>
      <c r="AT806" s="26" t="s">
        <v>71</v>
      </c>
      <c r="AU806" s="26" t="s">
        <v>63</v>
      </c>
      <c r="AV806" s="26" t="s">
        <v>63</v>
      </c>
      <c r="AW806" s="26" t="s">
        <v>63</v>
      </c>
      <c r="AX806" s="26" t="s">
        <v>63</v>
      </c>
      <c r="AY806" s="26">
        <v>44.103456999999899</v>
      </c>
      <c r="AZ806" s="26">
        <v>-102.840620999999</v>
      </c>
      <c r="BA806" s="26" t="s">
        <v>482</v>
      </c>
      <c r="BB806" s="26" t="s">
        <v>611</v>
      </c>
      <c r="BC806" s="26" t="s">
        <v>1031</v>
      </c>
      <c r="BD806" s="26" t="s">
        <v>68</v>
      </c>
      <c r="BE806" s="26" t="s">
        <v>1029</v>
      </c>
      <c r="BF806" s="26" t="s">
        <v>68</v>
      </c>
      <c r="BG806" s="26" t="s">
        <v>68</v>
      </c>
      <c r="BH806" s="26" t="s">
        <v>1032</v>
      </c>
      <c r="BI806" s="26">
        <v>1</v>
      </c>
      <c r="BJ806" s="26" t="s">
        <v>20</v>
      </c>
    </row>
    <row r="807" spans="36:62" x14ac:dyDescent="0.25">
      <c r="AJ807" s="26">
        <v>3186</v>
      </c>
      <c r="AK807" s="26">
        <v>2109571</v>
      </c>
      <c r="AL807" s="264">
        <v>44393.661111111112</v>
      </c>
      <c r="AM807" s="26" t="s">
        <v>481</v>
      </c>
      <c r="AN807" s="26" t="s">
        <v>63</v>
      </c>
      <c r="AO807" s="26" t="s">
        <v>156</v>
      </c>
      <c r="AP807" s="26" t="s">
        <v>159</v>
      </c>
      <c r="AQ807" s="26">
        <v>0</v>
      </c>
      <c r="AR807" s="26">
        <v>90</v>
      </c>
      <c r="AS807" s="26" t="s">
        <v>768</v>
      </c>
      <c r="AT807" s="26" t="s">
        <v>71</v>
      </c>
      <c r="AU807" s="26" t="s">
        <v>63</v>
      </c>
      <c r="AV807" s="26" t="s">
        <v>63</v>
      </c>
      <c r="AW807" s="26" t="s">
        <v>63</v>
      </c>
      <c r="AX807" s="26" t="s">
        <v>63</v>
      </c>
      <c r="AY807" s="26">
        <v>44.0107649999999</v>
      </c>
      <c r="AZ807" s="26">
        <v>-102.28191200000001</v>
      </c>
      <c r="BA807" s="26" t="s">
        <v>502</v>
      </c>
      <c r="BB807" s="26" t="s">
        <v>611</v>
      </c>
      <c r="BC807" s="26" t="s">
        <v>68</v>
      </c>
      <c r="BD807" s="26" t="s">
        <v>68</v>
      </c>
      <c r="BE807" s="26"/>
      <c r="BF807" s="26" t="s">
        <v>1020</v>
      </c>
      <c r="BG807" s="26" t="s">
        <v>68</v>
      </c>
      <c r="BH807" s="26" t="s">
        <v>175</v>
      </c>
      <c r="BI807" s="26">
        <v>1</v>
      </c>
      <c r="BJ807" s="26" t="s">
        <v>217</v>
      </c>
    </row>
    <row r="808" spans="36:62" x14ac:dyDescent="0.25">
      <c r="AJ808" s="26">
        <v>3187</v>
      </c>
      <c r="AK808" s="26">
        <v>2108513</v>
      </c>
      <c r="AL808" s="264">
        <v>44374.298611111109</v>
      </c>
      <c r="AM808" s="26" t="s">
        <v>481</v>
      </c>
      <c r="AN808" s="26" t="s">
        <v>63</v>
      </c>
      <c r="AO808" s="26" t="s">
        <v>156</v>
      </c>
      <c r="AP808" s="26" t="s">
        <v>159</v>
      </c>
      <c r="AQ808" s="26">
        <v>0</v>
      </c>
      <c r="AR808" s="26">
        <v>90</v>
      </c>
      <c r="AS808" s="26" t="s">
        <v>1033</v>
      </c>
      <c r="AT808" s="26" t="s">
        <v>71</v>
      </c>
      <c r="AU808" s="26" t="s">
        <v>63</v>
      </c>
      <c r="AV808" s="26" t="s">
        <v>63</v>
      </c>
      <c r="AW808" s="26" t="s">
        <v>63</v>
      </c>
      <c r="AX808" s="26" t="s">
        <v>63</v>
      </c>
      <c r="AY808" s="26">
        <v>44.117693000000003</v>
      </c>
      <c r="AZ808" s="26">
        <v>-103.076877999999</v>
      </c>
      <c r="BA808" s="26" t="s">
        <v>511</v>
      </c>
      <c r="BB808" s="26" t="s">
        <v>611</v>
      </c>
      <c r="BC808" s="26" t="s">
        <v>68</v>
      </c>
      <c r="BD808" s="26" t="s">
        <v>68</v>
      </c>
      <c r="BE808" s="26"/>
      <c r="BF808" s="26" t="s">
        <v>68</v>
      </c>
      <c r="BG808" s="26" t="s">
        <v>68</v>
      </c>
      <c r="BH808" s="26" t="s">
        <v>146</v>
      </c>
      <c r="BI808" s="26">
        <v>1</v>
      </c>
      <c r="BJ808" s="26" t="s">
        <v>217</v>
      </c>
    </row>
    <row r="809" spans="36:62" x14ac:dyDescent="0.25">
      <c r="AJ809" s="26">
        <v>3190</v>
      </c>
      <c r="AK809" s="26">
        <v>2109163</v>
      </c>
      <c r="AL809" s="264">
        <v>44391.238194444442</v>
      </c>
      <c r="AM809" s="26" t="s">
        <v>481</v>
      </c>
      <c r="AN809" s="26" t="s">
        <v>63</v>
      </c>
      <c r="AO809" s="26"/>
      <c r="AP809" s="26"/>
      <c r="AQ809" s="26">
        <v>-1</v>
      </c>
      <c r="AR809" s="26">
        <v>90</v>
      </c>
      <c r="AS809" s="26" t="s">
        <v>168</v>
      </c>
      <c r="AT809" s="26" t="s">
        <v>74</v>
      </c>
      <c r="AU809" s="26" t="s">
        <v>63</v>
      </c>
      <c r="AV809" s="26" t="s">
        <v>63</v>
      </c>
      <c r="AW809" s="26" t="s">
        <v>63</v>
      </c>
      <c r="AX809" s="26" t="s">
        <v>63</v>
      </c>
      <c r="AY809" s="26">
        <v>44.104255000000002</v>
      </c>
      <c r="AZ809" s="26">
        <v>-102.886549</v>
      </c>
      <c r="BA809" s="26" t="s">
        <v>158</v>
      </c>
      <c r="BB809" s="26" t="s">
        <v>609</v>
      </c>
      <c r="BC809" s="26" t="s">
        <v>167</v>
      </c>
      <c r="BD809" s="26" t="s">
        <v>154</v>
      </c>
      <c r="BE809" s="26"/>
      <c r="BF809" s="26" t="s">
        <v>99</v>
      </c>
      <c r="BG809" s="26" t="s">
        <v>167</v>
      </c>
      <c r="BH809" s="26" t="s">
        <v>99</v>
      </c>
      <c r="BI809" s="26">
        <v>1</v>
      </c>
      <c r="BJ809" s="26" t="s">
        <v>217</v>
      </c>
    </row>
    <row r="810" spans="36:62" x14ac:dyDescent="0.25">
      <c r="AJ810" s="26">
        <v>3191</v>
      </c>
      <c r="AK810" s="26">
        <v>2109358</v>
      </c>
      <c r="AL810" s="264">
        <v>44384.868055555555</v>
      </c>
      <c r="AM810" s="26" t="s">
        <v>481</v>
      </c>
      <c r="AN810" s="26" t="s">
        <v>63</v>
      </c>
      <c r="AO810" s="26"/>
      <c r="AP810" s="26"/>
      <c r="AQ810" s="26">
        <v>-1</v>
      </c>
      <c r="AR810" s="26">
        <v>90</v>
      </c>
      <c r="AS810" s="26" t="s">
        <v>168</v>
      </c>
      <c r="AT810" s="26" t="s">
        <v>71</v>
      </c>
      <c r="AU810" s="26" t="s">
        <v>63</v>
      </c>
      <c r="AV810" s="26" t="s">
        <v>63</v>
      </c>
      <c r="AW810" s="26" t="s">
        <v>63</v>
      </c>
      <c r="AX810" s="26" t="s">
        <v>63</v>
      </c>
      <c r="AY810" s="26">
        <v>43.980645000000003</v>
      </c>
      <c r="AZ810" s="26">
        <v>-102.200839999999</v>
      </c>
      <c r="BA810" s="26" t="s">
        <v>158</v>
      </c>
      <c r="BB810" s="26" t="s">
        <v>609</v>
      </c>
      <c r="BC810" s="26" t="s">
        <v>167</v>
      </c>
      <c r="BD810" s="26" t="s">
        <v>154</v>
      </c>
      <c r="BE810" s="26"/>
      <c r="BF810" s="26" t="s">
        <v>99</v>
      </c>
      <c r="BG810" s="26" t="s">
        <v>167</v>
      </c>
      <c r="BH810" s="26" t="s">
        <v>99</v>
      </c>
      <c r="BI810" s="26">
        <v>1</v>
      </c>
      <c r="BJ810" s="26" t="s">
        <v>217</v>
      </c>
    </row>
    <row r="811" spans="36:62" x14ac:dyDescent="0.25">
      <c r="AJ811" s="26">
        <v>3192</v>
      </c>
      <c r="AK811" s="26">
        <v>2109366</v>
      </c>
      <c r="AL811" s="264">
        <v>44378.930555555555</v>
      </c>
      <c r="AM811" s="26" t="s">
        <v>481</v>
      </c>
      <c r="AN811" s="26" t="s">
        <v>63</v>
      </c>
      <c r="AO811" s="26"/>
      <c r="AP811" s="26"/>
      <c r="AQ811" s="26">
        <v>-1</v>
      </c>
      <c r="AR811" s="26">
        <v>90</v>
      </c>
      <c r="AS811" s="26" t="s">
        <v>168</v>
      </c>
      <c r="AT811" s="26" t="s">
        <v>71</v>
      </c>
      <c r="AU811" s="26" t="s">
        <v>63</v>
      </c>
      <c r="AV811" s="26" t="s">
        <v>63</v>
      </c>
      <c r="AW811" s="26" t="s">
        <v>63</v>
      </c>
      <c r="AX811" s="26" t="s">
        <v>63</v>
      </c>
      <c r="AY811" s="26">
        <v>44.118146000000003</v>
      </c>
      <c r="AZ811" s="26">
        <v>-103.004491999999</v>
      </c>
      <c r="BA811" s="26" t="s">
        <v>495</v>
      </c>
      <c r="BB811" s="26" t="s">
        <v>609</v>
      </c>
      <c r="BC811" s="26" t="s">
        <v>167</v>
      </c>
      <c r="BD811" s="26" t="s">
        <v>154</v>
      </c>
      <c r="BE811" s="26"/>
      <c r="BF811" s="26" t="s">
        <v>99</v>
      </c>
      <c r="BG811" s="26" t="s">
        <v>167</v>
      </c>
      <c r="BH811" s="26" t="s">
        <v>99</v>
      </c>
      <c r="BI811" s="26">
        <v>1</v>
      </c>
      <c r="BJ811" s="26" t="s">
        <v>217</v>
      </c>
    </row>
    <row r="812" spans="36:62" x14ac:dyDescent="0.25">
      <c r="AJ812" s="26">
        <v>3193</v>
      </c>
      <c r="AK812" s="26">
        <v>2109369</v>
      </c>
      <c r="AL812" s="264">
        <v>44384.645833333336</v>
      </c>
      <c r="AM812" s="26" t="s">
        <v>481</v>
      </c>
      <c r="AN812" s="26" t="s">
        <v>63</v>
      </c>
      <c r="AO812" s="26" t="s">
        <v>156</v>
      </c>
      <c r="AP812" s="26" t="s">
        <v>159</v>
      </c>
      <c r="AQ812" s="26">
        <v>0</v>
      </c>
      <c r="AR812" s="26">
        <v>90</v>
      </c>
      <c r="AS812" s="26" t="s">
        <v>1034</v>
      </c>
      <c r="AT812" s="26" t="s">
        <v>71</v>
      </c>
      <c r="AU812" s="26" t="s">
        <v>63</v>
      </c>
      <c r="AV812" s="26" t="s">
        <v>63</v>
      </c>
      <c r="AW812" s="26" t="s">
        <v>63</v>
      </c>
      <c r="AX812" s="26" t="s">
        <v>63</v>
      </c>
      <c r="AY812" s="26">
        <v>44.103299999999898</v>
      </c>
      <c r="AZ812" s="26">
        <v>-102.602200999999</v>
      </c>
      <c r="BA812" s="26" t="s">
        <v>158</v>
      </c>
      <c r="BB812" s="26" t="s">
        <v>611</v>
      </c>
      <c r="BC812" s="26" t="s">
        <v>68</v>
      </c>
      <c r="BD812" s="26" t="s">
        <v>68</v>
      </c>
      <c r="BE812" s="26" t="s">
        <v>202</v>
      </c>
      <c r="BF812" s="26" t="s">
        <v>675</v>
      </c>
      <c r="BG812" s="26" t="s">
        <v>68</v>
      </c>
      <c r="BH812" s="26" t="s">
        <v>146</v>
      </c>
      <c r="BI812" s="26">
        <v>1</v>
      </c>
      <c r="BJ812" s="26" t="s">
        <v>217</v>
      </c>
    </row>
    <row r="813" spans="36:62" x14ac:dyDescent="0.25">
      <c r="AJ813" s="26">
        <v>3194</v>
      </c>
      <c r="AK813" s="26">
        <v>2109370</v>
      </c>
      <c r="AL813" s="264">
        <v>44384.902777777781</v>
      </c>
      <c r="AM813" s="26" t="s">
        <v>481</v>
      </c>
      <c r="AN813" s="26" t="s">
        <v>63</v>
      </c>
      <c r="AO813" s="26"/>
      <c r="AP813" s="26"/>
      <c r="AQ813" s="26">
        <v>-1</v>
      </c>
      <c r="AR813" s="26">
        <v>90</v>
      </c>
      <c r="AS813" s="26" t="s">
        <v>168</v>
      </c>
      <c r="AT813" s="26" t="s">
        <v>77</v>
      </c>
      <c r="AU813" s="26" t="s">
        <v>63</v>
      </c>
      <c r="AV813" s="26" t="s">
        <v>63</v>
      </c>
      <c r="AW813" s="26" t="s">
        <v>63</v>
      </c>
      <c r="AX813" s="26" t="s">
        <v>63</v>
      </c>
      <c r="AY813" s="26">
        <v>44.020822000000003</v>
      </c>
      <c r="AZ813" s="26">
        <v>-102.297764</v>
      </c>
      <c r="BA813" s="26" t="s">
        <v>185</v>
      </c>
      <c r="BB813" s="26" t="s">
        <v>609</v>
      </c>
      <c r="BC813" s="26" t="s">
        <v>167</v>
      </c>
      <c r="BD813" s="26" t="s">
        <v>154</v>
      </c>
      <c r="BE813" s="26"/>
      <c r="BF813" s="26" t="s">
        <v>99</v>
      </c>
      <c r="BG813" s="26" t="s">
        <v>167</v>
      </c>
      <c r="BH813" s="26" t="s">
        <v>99</v>
      </c>
      <c r="BI813" s="26">
        <v>1</v>
      </c>
      <c r="BJ813" s="26" t="s">
        <v>217</v>
      </c>
    </row>
    <row r="814" spans="36:62" x14ac:dyDescent="0.25">
      <c r="AJ814" s="26">
        <v>3195</v>
      </c>
      <c r="AK814" s="26">
        <v>2109377</v>
      </c>
      <c r="AL814" s="264">
        <v>44384.092361111114</v>
      </c>
      <c r="AM814" s="26" t="s">
        <v>481</v>
      </c>
      <c r="AN814" s="26" t="s">
        <v>63</v>
      </c>
      <c r="AO814" s="26"/>
      <c r="AP814" s="26"/>
      <c r="AQ814" s="26">
        <v>-1</v>
      </c>
      <c r="AR814" s="26">
        <v>90</v>
      </c>
      <c r="AS814" s="26" t="s">
        <v>168</v>
      </c>
      <c r="AT814" s="26" t="s">
        <v>71</v>
      </c>
      <c r="AU814" s="26" t="s">
        <v>63</v>
      </c>
      <c r="AV814" s="26" t="s">
        <v>63</v>
      </c>
      <c r="AW814" s="26" t="s">
        <v>63</v>
      </c>
      <c r="AX814" s="26" t="s">
        <v>63</v>
      </c>
      <c r="AY814" s="26">
        <v>43.895401</v>
      </c>
      <c r="AZ814" s="26">
        <v>-102.02147600000001</v>
      </c>
      <c r="BA814" s="26" t="s">
        <v>158</v>
      </c>
      <c r="BB814" s="26" t="s">
        <v>609</v>
      </c>
      <c r="BC814" s="26" t="s">
        <v>167</v>
      </c>
      <c r="BD814" s="26" t="s">
        <v>154</v>
      </c>
      <c r="BE814" s="26"/>
      <c r="BF814" s="26" t="s">
        <v>99</v>
      </c>
      <c r="BG814" s="26" t="s">
        <v>167</v>
      </c>
      <c r="BH814" s="26" t="s">
        <v>99</v>
      </c>
      <c r="BI814" s="26">
        <v>1</v>
      </c>
      <c r="BJ814" s="26" t="s">
        <v>217</v>
      </c>
    </row>
    <row r="815" spans="36:62" x14ac:dyDescent="0.25">
      <c r="AJ815" s="26">
        <v>3198</v>
      </c>
      <c r="AK815" s="26">
        <v>2109595</v>
      </c>
      <c r="AL815" s="264">
        <v>44394.204861111109</v>
      </c>
      <c r="AM815" s="26" t="s">
        <v>481</v>
      </c>
      <c r="AN815" s="26" t="s">
        <v>63</v>
      </c>
      <c r="AO815" s="26"/>
      <c r="AP815" s="26"/>
      <c r="AQ815" s="26">
        <v>-1</v>
      </c>
      <c r="AR815" s="26">
        <v>90</v>
      </c>
      <c r="AS815" s="26" t="s">
        <v>168</v>
      </c>
      <c r="AT815" s="26" t="s">
        <v>71</v>
      </c>
      <c r="AU815" s="26" t="s">
        <v>63</v>
      </c>
      <c r="AV815" s="26" t="s">
        <v>63</v>
      </c>
      <c r="AW815" s="26" t="s">
        <v>63</v>
      </c>
      <c r="AX815" s="26" t="s">
        <v>63</v>
      </c>
      <c r="AY815" s="26">
        <v>44.1036649999999</v>
      </c>
      <c r="AZ815" s="26">
        <v>-102.808863</v>
      </c>
      <c r="BA815" s="26" t="s">
        <v>185</v>
      </c>
      <c r="BB815" s="26" t="s">
        <v>609</v>
      </c>
      <c r="BC815" s="26" t="s">
        <v>167</v>
      </c>
      <c r="BD815" s="26" t="s">
        <v>154</v>
      </c>
      <c r="BE815" s="26"/>
      <c r="BF815" s="26" t="s">
        <v>99</v>
      </c>
      <c r="BG815" s="26" t="s">
        <v>167</v>
      </c>
      <c r="BH815" s="26" t="s">
        <v>99</v>
      </c>
      <c r="BI815" s="26">
        <v>1</v>
      </c>
      <c r="BJ815" s="26" t="s">
        <v>217</v>
      </c>
    </row>
    <row r="816" spans="36:62" x14ac:dyDescent="0.25">
      <c r="AJ816" s="26">
        <v>3199</v>
      </c>
      <c r="AK816" s="26">
        <v>2111213</v>
      </c>
      <c r="AL816" s="264">
        <v>44428.551388888889</v>
      </c>
      <c r="AM816" s="26" t="s">
        <v>481</v>
      </c>
      <c r="AN816" s="26" t="s">
        <v>63</v>
      </c>
      <c r="AO816" s="26"/>
      <c r="AP816" s="26"/>
      <c r="AQ816" s="26">
        <v>-1</v>
      </c>
      <c r="AR816" s="26">
        <v>90</v>
      </c>
      <c r="AS816" s="26" t="s">
        <v>168</v>
      </c>
      <c r="AT816" s="26" t="s">
        <v>71</v>
      </c>
      <c r="AU816" s="26" t="s">
        <v>63</v>
      </c>
      <c r="AV816" s="26" t="s">
        <v>63</v>
      </c>
      <c r="AW816" s="26" t="s">
        <v>63</v>
      </c>
      <c r="AX816" s="26" t="s">
        <v>63</v>
      </c>
      <c r="AY816" s="26">
        <v>44.006326999999899</v>
      </c>
      <c r="AZ816" s="26">
        <v>-102.275143999999</v>
      </c>
      <c r="BA816" s="26" t="s">
        <v>166</v>
      </c>
      <c r="BB816" s="26" t="s">
        <v>611</v>
      </c>
      <c r="BC816" s="26" t="s">
        <v>167</v>
      </c>
      <c r="BD816" s="26" t="s">
        <v>154</v>
      </c>
      <c r="BE816" s="26"/>
      <c r="BF816" s="26" t="s">
        <v>99</v>
      </c>
      <c r="BG816" s="26" t="s">
        <v>167</v>
      </c>
      <c r="BH816" s="26" t="s">
        <v>99</v>
      </c>
      <c r="BI816" s="26">
        <v>1</v>
      </c>
      <c r="BJ816" s="26" t="s">
        <v>217</v>
      </c>
    </row>
    <row r="817" spans="36:62" x14ac:dyDescent="0.25">
      <c r="AJ817" s="26">
        <v>3201</v>
      </c>
      <c r="AK817" s="26">
        <v>2110893</v>
      </c>
      <c r="AL817" s="264">
        <v>44425.888888888891</v>
      </c>
      <c r="AM817" s="26" t="s">
        <v>481</v>
      </c>
      <c r="AN817" s="26" t="s">
        <v>63</v>
      </c>
      <c r="AO817" s="26"/>
      <c r="AP817" s="26"/>
      <c r="AQ817" s="26">
        <v>-1</v>
      </c>
      <c r="AR817" s="26">
        <v>90</v>
      </c>
      <c r="AS817" s="26" t="s">
        <v>168</v>
      </c>
      <c r="AT817" s="26" t="s">
        <v>71</v>
      </c>
      <c r="AU817" s="26" t="s">
        <v>63</v>
      </c>
      <c r="AV817" s="26" t="s">
        <v>63</v>
      </c>
      <c r="AW817" s="26" t="s">
        <v>63</v>
      </c>
      <c r="AX817" s="26" t="s">
        <v>63</v>
      </c>
      <c r="AY817" s="26">
        <v>44.104222999999898</v>
      </c>
      <c r="AZ817" s="26">
        <v>-102.87616800000001</v>
      </c>
      <c r="BA817" s="26" t="s">
        <v>166</v>
      </c>
      <c r="BB817" s="26" t="s">
        <v>609</v>
      </c>
      <c r="BC817" s="26" t="s">
        <v>167</v>
      </c>
      <c r="BD817" s="26" t="s">
        <v>154</v>
      </c>
      <c r="BE817" s="26"/>
      <c r="BF817" s="26" t="s">
        <v>99</v>
      </c>
      <c r="BG817" s="26" t="s">
        <v>167</v>
      </c>
      <c r="BH817" s="26" t="s">
        <v>99</v>
      </c>
      <c r="BI817" s="26">
        <v>1</v>
      </c>
      <c r="BJ817" s="26" t="s">
        <v>217</v>
      </c>
    </row>
    <row r="818" spans="36:62" x14ac:dyDescent="0.25">
      <c r="AJ818" s="26">
        <v>3202</v>
      </c>
      <c r="AK818" s="26">
        <v>2110424</v>
      </c>
      <c r="AL818" s="264">
        <v>44416.875</v>
      </c>
      <c r="AM818" s="26" t="s">
        <v>481</v>
      </c>
      <c r="AN818" s="26" t="s">
        <v>63</v>
      </c>
      <c r="AO818" s="26"/>
      <c r="AP818" s="26"/>
      <c r="AQ818" s="26">
        <v>-1</v>
      </c>
      <c r="AR818" s="26">
        <v>90</v>
      </c>
      <c r="AS818" s="26" t="s">
        <v>168</v>
      </c>
      <c r="AT818" s="26" t="s">
        <v>71</v>
      </c>
      <c r="AU818" s="26" t="s">
        <v>63</v>
      </c>
      <c r="AV818" s="26" t="s">
        <v>63</v>
      </c>
      <c r="AW818" s="26" t="s">
        <v>63</v>
      </c>
      <c r="AX818" s="26" t="s">
        <v>63</v>
      </c>
      <c r="AY818" s="26">
        <v>44.118122999999898</v>
      </c>
      <c r="AZ818" s="26">
        <v>-102.99120000000001</v>
      </c>
      <c r="BA818" s="26" t="s">
        <v>158</v>
      </c>
      <c r="BB818" s="26" t="s">
        <v>611</v>
      </c>
      <c r="BC818" s="26" t="s">
        <v>167</v>
      </c>
      <c r="BD818" s="26" t="s">
        <v>154</v>
      </c>
      <c r="BE818" s="26"/>
      <c r="BF818" s="26" t="s">
        <v>99</v>
      </c>
      <c r="BG818" s="26" t="s">
        <v>167</v>
      </c>
      <c r="BH818" s="26" t="s">
        <v>99</v>
      </c>
      <c r="BI818" s="26">
        <v>1</v>
      </c>
      <c r="BJ818" s="26" t="s">
        <v>217</v>
      </c>
    </row>
    <row r="819" spans="36:62" x14ac:dyDescent="0.25">
      <c r="AJ819" s="26">
        <v>3203</v>
      </c>
      <c r="AK819" s="26">
        <v>2110046</v>
      </c>
      <c r="AL819" s="264">
        <v>44406.28125</v>
      </c>
      <c r="AM819" s="26" t="s">
        <v>481</v>
      </c>
      <c r="AN819" s="26" t="s">
        <v>63</v>
      </c>
      <c r="AO819" s="26"/>
      <c r="AP819" s="26"/>
      <c r="AQ819" s="26">
        <v>-1</v>
      </c>
      <c r="AR819" s="26">
        <v>90</v>
      </c>
      <c r="AS819" s="26" t="s">
        <v>168</v>
      </c>
      <c r="AT819" s="26" t="s">
        <v>71</v>
      </c>
      <c r="AU819" s="26" t="s">
        <v>63</v>
      </c>
      <c r="AV819" s="26" t="s">
        <v>63</v>
      </c>
      <c r="AW819" s="26" t="s">
        <v>63</v>
      </c>
      <c r="AX819" s="26" t="s">
        <v>63</v>
      </c>
      <c r="AY819" s="26">
        <v>44.067312999999899</v>
      </c>
      <c r="AZ819" s="26">
        <v>-102.392053</v>
      </c>
      <c r="BA819" s="26" t="s">
        <v>166</v>
      </c>
      <c r="BB819" s="26" t="s">
        <v>611</v>
      </c>
      <c r="BC819" s="26" t="s">
        <v>167</v>
      </c>
      <c r="BD819" s="26" t="s">
        <v>154</v>
      </c>
      <c r="BE819" s="26"/>
      <c r="BF819" s="26" t="s">
        <v>99</v>
      </c>
      <c r="BG819" s="26" t="s">
        <v>167</v>
      </c>
      <c r="BH819" s="26" t="s">
        <v>99</v>
      </c>
      <c r="BI819" s="26">
        <v>1</v>
      </c>
      <c r="BJ819" s="26" t="s">
        <v>217</v>
      </c>
    </row>
    <row r="820" spans="36:62" x14ac:dyDescent="0.25">
      <c r="AJ820" s="26">
        <v>3205</v>
      </c>
      <c r="AK820" s="26">
        <v>2111009</v>
      </c>
      <c r="AL820" s="264">
        <v>44414.458333333336</v>
      </c>
      <c r="AM820" s="26" t="s">
        <v>147</v>
      </c>
      <c r="AN820" s="26" t="s">
        <v>63</v>
      </c>
      <c r="AO820" s="26" t="s">
        <v>720</v>
      </c>
      <c r="AP820" s="26" t="s">
        <v>159</v>
      </c>
      <c r="AQ820" s="26">
        <v>0</v>
      </c>
      <c r="AR820" s="26">
        <v>90</v>
      </c>
      <c r="AS820" s="26" t="s">
        <v>1035</v>
      </c>
      <c r="AT820" s="26" t="s">
        <v>71</v>
      </c>
      <c r="AU820" s="26" t="s">
        <v>63</v>
      </c>
      <c r="AV820" s="26" t="s">
        <v>63</v>
      </c>
      <c r="AW820" s="26" t="s">
        <v>63</v>
      </c>
      <c r="AX820" s="26" t="s">
        <v>63</v>
      </c>
      <c r="AY820" s="26">
        <v>43.835757999999899</v>
      </c>
      <c r="AZ820" s="26">
        <v>-101.886842999999</v>
      </c>
      <c r="BA820" s="26" t="s">
        <v>37</v>
      </c>
      <c r="BB820" s="26" t="s">
        <v>609</v>
      </c>
      <c r="BC820" s="26" t="s">
        <v>162</v>
      </c>
      <c r="BD820" s="26" t="s">
        <v>68</v>
      </c>
      <c r="BE820" s="26"/>
      <c r="BF820" s="26" t="s">
        <v>68</v>
      </c>
      <c r="BG820" s="26" t="s">
        <v>68</v>
      </c>
      <c r="BH820" s="26" t="s">
        <v>160</v>
      </c>
      <c r="BI820" s="26">
        <v>1</v>
      </c>
      <c r="BJ820" s="26" t="s">
        <v>18</v>
      </c>
    </row>
    <row r="821" spans="36:62" x14ac:dyDescent="0.25">
      <c r="AJ821" s="26">
        <v>3208</v>
      </c>
      <c r="AK821" s="26">
        <v>2110484</v>
      </c>
      <c r="AL821" s="264">
        <v>44415.493055555555</v>
      </c>
      <c r="AM821" s="26" t="s">
        <v>481</v>
      </c>
      <c r="AN821" s="26" t="s">
        <v>63</v>
      </c>
      <c r="AO821" s="26" t="s">
        <v>720</v>
      </c>
      <c r="AP821" s="26" t="s">
        <v>706</v>
      </c>
      <c r="AQ821" s="26">
        <v>0</v>
      </c>
      <c r="AR821" s="26">
        <v>90</v>
      </c>
      <c r="AS821" s="26" t="s">
        <v>638</v>
      </c>
      <c r="AT821" s="26" t="s">
        <v>71</v>
      </c>
      <c r="AU821" s="26" t="s">
        <v>63</v>
      </c>
      <c r="AV821" s="26" t="s">
        <v>63</v>
      </c>
      <c r="AW821" s="26" t="s">
        <v>63</v>
      </c>
      <c r="AX821" s="26" t="s">
        <v>63</v>
      </c>
      <c r="AY821" s="26">
        <v>43.986849999999897</v>
      </c>
      <c r="AZ821" s="26">
        <v>-102.244497999999</v>
      </c>
      <c r="BA821" s="26" t="s">
        <v>37</v>
      </c>
      <c r="BB821" s="26" t="s">
        <v>609</v>
      </c>
      <c r="BC821" s="26" t="s">
        <v>667</v>
      </c>
      <c r="BD821" s="26" t="s">
        <v>68</v>
      </c>
      <c r="BE821" s="26"/>
      <c r="BF821" s="26" t="s">
        <v>68</v>
      </c>
      <c r="BG821" s="26" t="s">
        <v>68</v>
      </c>
      <c r="BH821" s="26" t="s">
        <v>160</v>
      </c>
      <c r="BI821" s="26">
        <v>1</v>
      </c>
      <c r="BJ821" s="26" t="s">
        <v>18</v>
      </c>
    </row>
    <row r="822" spans="36:62" x14ac:dyDescent="0.25">
      <c r="AJ822" s="26">
        <v>3210</v>
      </c>
      <c r="AK822" s="26">
        <v>2109593</v>
      </c>
      <c r="AL822" s="264">
        <v>44394.590277777781</v>
      </c>
      <c r="AM822" s="26" t="s">
        <v>481</v>
      </c>
      <c r="AN822" s="26" t="s">
        <v>63</v>
      </c>
      <c r="AO822" s="26" t="s">
        <v>156</v>
      </c>
      <c r="AP822" s="26" t="s">
        <v>824</v>
      </c>
      <c r="AQ822" s="26">
        <v>0</v>
      </c>
      <c r="AR822" s="26">
        <v>90</v>
      </c>
      <c r="AS822" s="26" t="s">
        <v>1036</v>
      </c>
      <c r="AT822" s="26" t="s">
        <v>71</v>
      </c>
      <c r="AU822" s="26" t="s">
        <v>63</v>
      </c>
      <c r="AV822" s="26" t="s">
        <v>63</v>
      </c>
      <c r="AW822" s="26" t="s">
        <v>69</v>
      </c>
      <c r="AX822" s="26" t="s">
        <v>63</v>
      </c>
      <c r="AY822" s="26">
        <v>44.103805000000001</v>
      </c>
      <c r="AZ822" s="26">
        <v>-102.855772999999</v>
      </c>
      <c r="BA822" s="26" t="s">
        <v>523</v>
      </c>
      <c r="BB822" s="26" t="s">
        <v>964</v>
      </c>
      <c r="BC822" s="26" t="s">
        <v>1037</v>
      </c>
      <c r="BD822" s="26" t="s">
        <v>829</v>
      </c>
      <c r="BE822" s="26" t="s">
        <v>889</v>
      </c>
      <c r="BF822" s="26" t="s">
        <v>829</v>
      </c>
      <c r="BG822" s="26" t="s">
        <v>1038</v>
      </c>
      <c r="BH822" s="26" t="s">
        <v>965</v>
      </c>
      <c r="BI822" s="26">
        <v>1</v>
      </c>
      <c r="BJ822" s="26" t="s">
        <v>217</v>
      </c>
    </row>
    <row r="823" spans="36:62" x14ac:dyDescent="0.25">
      <c r="AJ823" s="26">
        <v>3211</v>
      </c>
      <c r="AK823" s="26">
        <v>2110577</v>
      </c>
      <c r="AL823" s="264">
        <v>44418.569444444445</v>
      </c>
      <c r="AM823" s="26" t="s">
        <v>147</v>
      </c>
      <c r="AN823" s="26" t="s">
        <v>63</v>
      </c>
      <c r="AO823" s="26" t="s">
        <v>156</v>
      </c>
      <c r="AP823" s="26" t="s">
        <v>159</v>
      </c>
      <c r="AQ823" s="26">
        <v>0</v>
      </c>
      <c r="AR823" s="26">
        <v>90</v>
      </c>
      <c r="AS823" s="26" t="s">
        <v>1039</v>
      </c>
      <c r="AT823" s="26" t="s">
        <v>71</v>
      </c>
      <c r="AU823" s="26" t="s">
        <v>63</v>
      </c>
      <c r="AV823" s="26" t="s">
        <v>63</v>
      </c>
      <c r="AW823" s="26" t="s">
        <v>63</v>
      </c>
      <c r="AX823" s="26" t="s">
        <v>63</v>
      </c>
      <c r="AY823" s="26">
        <v>43.885176999999899</v>
      </c>
      <c r="AZ823" s="26">
        <v>-101.998024999999</v>
      </c>
      <c r="BA823" s="26" t="s">
        <v>185</v>
      </c>
      <c r="BB823" s="26" t="s">
        <v>609</v>
      </c>
      <c r="BC823" s="26" t="s">
        <v>68</v>
      </c>
      <c r="BD823" s="26" t="s">
        <v>68</v>
      </c>
      <c r="BE823" s="26"/>
      <c r="BF823" s="26" t="s">
        <v>68</v>
      </c>
      <c r="BG823" s="26" t="s">
        <v>68</v>
      </c>
      <c r="BH823" s="26" t="s">
        <v>160</v>
      </c>
      <c r="BI823" s="26">
        <v>1</v>
      </c>
      <c r="BJ823" s="26" t="s">
        <v>217</v>
      </c>
    </row>
    <row r="824" spans="36:62" x14ac:dyDescent="0.25">
      <c r="AJ824" s="26">
        <v>3214</v>
      </c>
      <c r="AK824" s="26">
        <v>2111456</v>
      </c>
      <c r="AL824" s="264">
        <v>44413.03125</v>
      </c>
      <c r="AM824" s="26" t="s">
        <v>481</v>
      </c>
      <c r="AN824" s="26" t="s">
        <v>63</v>
      </c>
      <c r="AO824" s="26" t="s">
        <v>156</v>
      </c>
      <c r="AP824" s="26" t="s">
        <v>159</v>
      </c>
      <c r="AQ824" s="26">
        <v>0</v>
      </c>
      <c r="AR824" s="26">
        <v>90</v>
      </c>
      <c r="AS824" s="26" t="s">
        <v>612</v>
      </c>
      <c r="AT824" s="26" t="s">
        <v>74</v>
      </c>
      <c r="AU824" s="26" t="s">
        <v>63</v>
      </c>
      <c r="AV824" s="26" t="s">
        <v>69</v>
      </c>
      <c r="AW824" s="26" t="s">
        <v>63</v>
      </c>
      <c r="AX824" s="26" t="s">
        <v>63</v>
      </c>
      <c r="AY824" s="26">
        <v>44.101058000000002</v>
      </c>
      <c r="AZ824" s="26">
        <v>-103.147882999999</v>
      </c>
      <c r="BA824" s="26" t="s">
        <v>166</v>
      </c>
      <c r="BB824" s="26" t="s">
        <v>611</v>
      </c>
      <c r="BC824" s="26" t="s">
        <v>651</v>
      </c>
      <c r="BD824" s="26" t="s">
        <v>68</v>
      </c>
      <c r="BE824" s="26"/>
      <c r="BF824" s="26" t="s">
        <v>68</v>
      </c>
      <c r="BG824" s="26" t="s">
        <v>68</v>
      </c>
      <c r="BH824" s="26" t="s">
        <v>146</v>
      </c>
      <c r="BI824" s="26">
        <v>1</v>
      </c>
      <c r="BJ824" s="26" t="s">
        <v>20</v>
      </c>
    </row>
    <row r="825" spans="36:62" x14ac:dyDescent="0.25">
      <c r="AJ825" s="26">
        <v>3219</v>
      </c>
      <c r="AK825" s="26">
        <v>2110197</v>
      </c>
      <c r="AL825" s="264">
        <v>44402.947916666664</v>
      </c>
      <c r="AM825" s="26" t="s">
        <v>147</v>
      </c>
      <c r="AN825" s="26" t="s">
        <v>63</v>
      </c>
      <c r="AO825" s="26"/>
      <c r="AP825" s="26"/>
      <c r="AQ825" s="26">
        <v>-1</v>
      </c>
      <c r="AR825" s="26">
        <v>90</v>
      </c>
      <c r="AS825" s="26" t="s">
        <v>168</v>
      </c>
      <c r="AT825" s="26" t="s">
        <v>71</v>
      </c>
      <c r="AU825" s="26" t="s">
        <v>63</v>
      </c>
      <c r="AV825" s="26" t="s">
        <v>63</v>
      </c>
      <c r="AW825" s="26" t="s">
        <v>63</v>
      </c>
      <c r="AX825" s="26" t="s">
        <v>63</v>
      </c>
      <c r="AY825" s="26">
        <v>43.836266000000002</v>
      </c>
      <c r="AZ825" s="26">
        <v>-101.646815</v>
      </c>
      <c r="BA825" s="26" t="s">
        <v>185</v>
      </c>
      <c r="BB825" s="26" t="s">
        <v>609</v>
      </c>
      <c r="BC825" s="26" t="s">
        <v>167</v>
      </c>
      <c r="BD825" s="26" t="s">
        <v>154</v>
      </c>
      <c r="BE825" s="26"/>
      <c r="BF825" s="26" t="s">
        <v>99</v>
      </c>
      <c r="BG825" s="26" t="s">
        <v>167</v>
      </c>
      <c r="BH825" s="26" t="s">
        <v>99</v>
      </c>
      <c r="BI825" s="26">
        <v>1</v>
      </c>
      <c r="BJ825" s="26" t="s">
        <v>217</v>
      </c>
    </row>
    <row r="826" spans="36:62" x14ac:dyDescent="0.25">
      <c r="AJ826" s="26">
        <v>3220</v>
      </c>
      <c r="AK826" s="26">
        <v>2110834</v>
      </c>
      <c r="AL826" s="264">
        <v>44423.270833333336</v>
      </c>
      <c r="AM826" s="26" t="s">
        <v>147</v>
      </c>
      <c r="AN826" s="26" t="s">
        <v>63</v>
      </c>
      <c r="AO826" s="26"/>
      <c r="AP826" s="26"/>
      <c r="AQ826" s="26">
        <v>-1</v>
      </c>
      <c r="AR826" s="26">
        <v>73</v>
      </c>
      <c r="AS826" s="26" t="s">
        <v>168</v>
      </c>
      <c r="AT826" s="26" t="s">
        <v>71</v>
      </c>
      <c r="AU826" s="26" t="s">
        <v>63</v>
      </c>
      <c r="AV826" s="26" t="s">
        <v>63</v>
      </c>
      <c r="AW826" s="26" t="s">
        <v>63</v>
      </c>
      <c r="AX826" s="26" t="s">
        <v>63</v>
      </c>
      <c r="AY826" s="26">
        <v>43.746532000000002</v>
      </c>
      <c r="AZ826" s="26">
        <v>-101.525509999999</v>
      </c>
      <c r="BA826" s="26" t="s">
        <v>166</v>
      </c>
      <c r="BB826" s="26" t="s">
        <v>157</v>
      </c>
      <c r="BC826" s="26" t="s">
        <v>167</v>
      </c>
      <c r="BD826" s="26" t="s">
        <v>154</v>
      </c>
      <c r="BE826" s="26"/>
      <c r="BF826" s="26" t="s">
        <v>99</v>
      </c>
      <c r="BG826" s="26" t="s">
        <v>167</v>
      </c>
      <c r="BH826" s="26" t="s">
        <v>99</v>
      </c>
      <c r="BI826" s="26">
        <v>1</v>
      </c>
      <c r="BJ826" s="26" t="s">
        <v>217</v>
      </c>
    </row>
    <row r="827" spans="36:62" x14ac:dyDescent="0.25">
      <c r="AJ827" s="26">
        <v>3221</v>
      </c>
      <c r="AK827" s="26">
        <v>2109304</v>
      </c>
      <c r="AL827" s="264">
        <v>44392.402777777781</v>
      </c>
      <c r="AM827" s="26" t="s">
        <v>481</v>
      </c>
      <c r="AN827" s="26" t="s">
        <v>63</v>
      </c>
      <c r="AO827" s="26" t="s">
        <v>156</v>
      </c>
      <c r="AP827" s="26" t="s">
        <v>961</v>
      </c>
      <c r="AQ827" s="26">
        <v>0</v>
      </c>
      <c r="AR827" s="26">
        <v>90</v>
      </c>
      <c r="AS827" s="26" t="s">
        <v>722</v>
      </c>
      <c r="AT827" s="26" t="s">
        <v>71</v>
      </c>
      <c r="AU827" s="26" t="s">
        <v>63</v>
      </c>
      <c r="AV827" s="26" t="s">
        <v>63</v>
      </c>
      <c r="AW827" s="26" t="s">
        <v>63</v>
      </c>
      <c r="AX827" s="26" t="s">
        <v>63</v>
      </c>
      <c r="AY827" s="26">
        <v>44.070317000000003</v>
      </c>
      <c r="AZ827" s="26">
        <v>-102.464095</v>
      </c>
      <c r="BA827" s="26" t="s">
        <v>524</v>
      </c>
      <c r="BB827" s="26" t="s">
        <v>609</v>
      </c>
      <c r="BC827" s="26" t="s">
        <v>708</v>
      </c>
      <c r="BD827" s="26" t="s">
        <v>68</v>
      </c>
      <c r="BE827" s="26" t="s">
        <v>705</v>
      </c>
      <c r="BF827" s="26" t="s">
        <v>68</v>
      </c>
      <c r="BG827" s="26" t="s">
        <v>68</v>
      </c>
      <c r="BH827" s="26" t="s">
        <v>1040</v>
      </c>
      <c r="BI827" s="26">
        <v>1</v>
      </c>
      <c r="BJ827" s="26" t="s">
        <v>19</v>
      </c>
    </row>
    <row r="828" spans="36:62" x14ac:dyDescent="0.25">
      <c r="AJ828" s="26">
        <v>3223</v>
      </c>
      <c r="AK828" s="26">
        <v>2109545</v>
      </c>
      <c r="AL828" s="264">
        <v>44399.645138888889</v>
      </c>
      <c r="AM828" s="26" t="s">
        <v>481</v>
      </c>
      <c r="AN828" s="26" t="s">
        <v>63</v>
      </c>
      <c r="AO828" s="26" t="s">
        <v>156</v>
      </c>
      <c r="AP828" s="26" t="s">
        <v>159</v>
      </c>
      <c r="AQ828" s="26">
        <v>0</v>
      </c>
      <c r="AR828" s="26">
        <v>90</v>
      </c>
      <c r="AS828" s="26" t="s">
        <v>172</v>
      </c>
      <c r="AT828" s="26" t="s">
        <v>71</v>
      </c>
      <c r="AU828" s="26" t="s">
        <v>63</v>
      </c>
      <c r="AV828" s="26" t="s">
        <v>63</v>
      </c>
      <c r="AW828" s="26" t="s">
        <v>63</v>
      </c>
      <c r="AX828" s="26" t="s">
        <v>63</v>
      </c>
      <c r="AY828" s="26">
        <v>44.103651999999897</v>
      </c>
      <c r="AZ828" s="26">
        <v>-102.772561999999</v>
      </c>
      <c r="BA828" s="26" t="s">
        <v>185</v>
      </c>
      <c r="BB828" s="26" t="s">
        <v>609</v>
      </c>
      <c r="BC828" s="26" t="s">
        <v>68</v>
      </c>
      <c r="BD828" s="26" t="s">
        <v>68</v>
      </c>
      <c r="BE828" s="26"/>
      <c r="BF828" s="26" t="s">
        <v>62</v>
      </c>
      <c r="BG828" s="26" t="s">
        <v>68</v>
      </c>
      <c r="BH828" s="26" t="s">
        <v>146</v>
      </c>
      <c r="BI828" s="26">
        <v>1</v>
      </c>
      <c r="BJ828" s="26" t="s">
        <v>217</v>
      </c>
    </row>
    <row r="829" spans="36:62" x14ac:dyDescent="0.25">
      <c r="AJ829" s="26">
        <v>3225</v>
      </c>
      <c r="AK829" s="26">
        <v>2112004</v>
      </c>
      <c r="AL829" s="264">
        <v>44414.542361111111</v>
      </c>
      <c r="AM829" s="26" t="s">
        <v>147</v>
      </c>
      <c r="AN829" s="26" t="s">
        <v>63</v>
      </c>
      <c r="AO829" s="26" t="s">
        <v>156</v>
      </c>
      <c r="AP829" s="26" t="s">
        <v>1041</v>
      </c>
      <c r="AQ829" s="26">
        <v>0</v>
      </c>
      <c r="AR829" s="26">
        <v>90</v>
      </c>
      <c r="AS829" s="26" t="s">
        <v>628</v>
      </c>
      <c r="AT829" s="26" t="s">
        <v>71</v>
      </c>
      <c r="AU829" s="26" t="s">
        <v>63</v>
      </c>
      <c r="AV829" s="26" t="s">
        <v>63</v>
      </c>
      <c r="AW829" s="26" t="s">
        <v>63</v>
      </c>
      <c r="AX829" s="26" t="s">
        <v>63</v>
      </c>
      <c r="AY829" s="26">
        <v>43.836345000000001</v>
      </c>
      <c r="AZ829" s="26">
        <v>-101.837996</v>
      </c>
      <c r="BA829" s="26" t="s">
        <v>502</v>
      </c>
      <c r="BB829" s="26" t="s">
        <v>609</v>
      </c>
      <c r="BC829" s="26" t="s">
        <v>1042</v>
      </c>
      <c r="BD829" s="26" t="s">
        <v>794</v>
      </c>
      <c r="BE829" s="26" t="s">
        <v>161</v>
      </c>
      <c r="BF829" s="26" t="s">
        <v>68</v>
      </c>
      <c r="BG829" s="26" t="s">
        <v>68</v>
      </c>
      <c r="BH829" s="26" t="s">
        <v>1043</v>
      </c>
      <c r="BI829" s="26">
        <v>1</v>
      </c>
      <c r="BJ829" s="26" t="s">
        <v>21</v>
      </c>
    </row>
    <row r="830" spans="36:62" x14ac:dyDescent="0.25">
      <c r="AJ830" s="26">
        <v>3228</v>
      </c>
      <c r="AK830" s="26">
        <v>2112084</v>
      </c>
      <c r="AL830" s="264">
        <v>44433.166666666664</v>
      </c>
      <c r="AM830" s="26" t="s">
        <v>487</v>
      </c>
      <c r="AN830" s="26" t="s">
        <v>63</v>
      </c>
      <c r="AO830" s="26"/>
      <c r="AP830" s="26"/>
      <c r="AQ830" s="26">
        <v>-1</v>
      </c>
      <c r="AR830" s="26">
        <v>18</v>
      </c>
      <c r="AS830" s="26" t="s">
        <v>168</v>
      </c>
      <c r="AT830" s="26" t="s">
        <v>71</v>
      </c>
      <c r="AU830" s="26" t="s">
        <v>63</v>
      </c>
      <c r="AV830" s="26" t="s">
        <v>63</v>
      </c>
      <c r="AW830" s="26" t="s">
        <v>63</v>
      </c>
      <c r="AX830" s="26" t="s">
        <v>63</v>
      </c>
      <c r="AY830" s="26">
        <v>43.215246999999898</v>
      </c>
      <c r="AZ830" s="26">
        <v>-101.580524999999</v>
      </c>
      <c r="BA830" s="26" t="s">
        <v>491</v>
      </c>
      <c r="BB830" s="26" t="s">
        <v>611</v>
      </c>
      <c r="BC830" s="26" t="s">
        <v>167</v>
      </c>
      <c r="BD830" s="26" t="s">
        <v>154</v>
      </c>
      <c r="BE830" s="26"/>
      <c r="BF830" s="26" t="s">
        <v>99</v>
      </c>
      <c r="BG830" s="26" t="s">
        <v>167</v>
      </c>
      <c r="BH830" s="26" t="s">
        <v>99</v>
      </c>
      <c r="BI830" s="26">
        <v>1</v>
      </c>
      <c r="BJ830" s="26" t="s">
        <v>217</v>
      </c>
    </row>
    <row r="831" spans="36:62" x14ac:dyDescent="0.25">
      <c r="AJ831" s="26">
        <v>3231</v>
      </c>
      <c r="AK831" s="26">
        <v>2109938</v>
      </c>
      <c r="AL831" s="264">
        <v>44398.638194444444</v>
      </c>
      <c r="AM831" s="26" t="s">
        <v>481</v>
      </c>
      <c r="AN831" s="26" t="s">
        <v>63</v>
      </c>
      <c r="AO831" s="26" t="s">
        <v>156</v>
      </c>
      <c r="AP831" s="26" t="s">
        <v>159</v>
      </c>
      <c r="AQ831" s="26">
        <v>0</v>
      </c>
      <c r="AR831" s="26">
        <v>90</v>
      </c>
      <c r="AS831" s="26" t="s">
        <v>707</v>
      </c>
      <c r="AT831" s="26" t="s">
        <v>71</v>
      </c>
      <c r="AU831" s="26" t="s">
        <v>63</v>
      </c>
      <c r="AV831" s="26" t="s">
        <v>63</v>
      </c>
      <c r="AW831" s="26" t="s">
        <v>63</v>
      </c>
      <c r="AX831" s="26" t="s">
        <v>63</v>
      </c>
      <c r="AY831" s="26">
        <v>44.103257999999897</v>
      </c>
      <c r="AZ831" s="26">
        <v>-102.579595999999</v>
      </c>
      <c r="BA831" s="26" t="s">
        <v>166</v>
      </c>
      <c r="BB831" s="26" t="s">
        <v>611</v>
      </c>
      <c r="BC831" s="26" t="s">
        <v>68</v>
      </c>
      <c r="BD831" s="26" t="s">
        <v>1044</v>
      </c>
      <c r="BE831" s="26"/>
      <c r="BF831" s="26" t="s">
        <v>68</v>
      </c>
      <c r="BG831" s="26" t="s">
        <v>68</v>
      </c>
      <c r="BH831" s="26" t="s">
        <v>160</v>
      </c>
      <c r="BI831" s="26">
        <v>1</v>
      </c>
      <c r="BJ831" s="26" t="s">
        <v>217</v>
      </c>
    </row>
    <row r="832" spans="36:62" x14ac:dyDescent="0.25">
      <c r="AJ832" s="26">
        <v>3232</v>
      </c>
      <c r="AK832" s="26">
        <v>2112900</v>
      </c>
      <c r="AL832" s="264">
        <v>44426.934027777781</v>
      </c>
      <c r="AM832" s="26" t="s">
        <v>481</v>
      </c>
      <c r="AN832" s="26" t="s">
        <v>63</v>
      </c>
      <c r="AO832" s="26" t="s">
        <v>156</v>
      </c>
      <c r="AP832" s="26" t="s">
        <v>944</v>
      </c>
      <c r="AQ832" s="26">
        <v>0</v>
      </c>
      <c r="AR832" s="26">
        <v>90</v>
      </c>
      <c r="AS832" s="26" t="s">
        <v>628</v>
      </c>
      <c r="AT832" s="26" t="s">
        <v>71</v>
      </c>
      <c r="AU832" s="26" t="s">
        <v>63</v>
      </c>
      <c r="AV832" s="26" t="s">
        <v>63</v>
      </c>
      <c r="AW832" s="26" t="s">
        <v>63</v>
      </c>
      <c r="AX832" s="26" t="s">
        <v>63</v>
      </c>
      <c r="AY832" s="26">
        <v>44.100662</v>
      </c>
      <c r="AZ832" s="26">
        <v>-103.151201</v>
      </c>
      <c r="BA832" s="26" t="s">
        <v>503</v>
      </c>
      <c r="BB832" s="26" t="s">
        <v>609</v>
      </c>
      <c r="BC832" s="26" t="s">
        <v>1046</v>
      </c>
      <c r="BD832" s="26" t="s">
        <v>68</v>
      </c>
      <c r="BE832" s="26" t="s">
        <v>1045</v>
      </c>
      <c r="BF832" s="26" t="s">
        <v>68</v>
      </c>
      <c r="BG832" s="26" t="s">
        <v>68</v>
      </c>
      <c r="BH832" s="26" t="s">
        <v>175</v>
      </c>
      <c r="BI832" s="26">
        <v>1</v>
      </c>
      <c r="BJ832" s="26" t="s">
        <v>217</v>
      </c>
    </row>
    <row r="833" spans="36:62" x14ac:dyDescent="0.25">
      <c r="AJ833" s="26">
        <v>3235</v>
      </c>
      <c r="AK833" s="26">
        <v>2110196</v>
      </c>
      <c r="AL833" s="264">
        <v>44409.951388888891</v>
      </c>
      <c r="AM833" s="26" t="s">
        <v>481</v>
      </c>
      <c r="AN833" s="26" t="s">
        <v>63</v>
      </c>
      <c r="AO833" s="26" t="s">
        <v>156</v>
      </c>
      <c r="AP833" s="26" t="s">
        <v>159</v>
      </c>
      <c r="AQ833" s="26">
        <v>0</v>
      </c>
      <c r="AR833" s="26">
        <v>90</v>
      </c>
      <c r="AS833" s="26" t="s">
        <v>1048</v>
      </c>
      <c r="AT833" s="26" t="s">
        <v>71</v>
      </c>
      <c r="AU833" s="26" t="s">
        <v>63</v>
      </c>
      <c r="AV833" s="26" t="s">
        <v>69</v>
      </c>
      <c r="AW833" s="26" t="s">
        <v>63</v>
      </c>
      <c r="AX833" s="26" t="s">
        <v>63</v>
      </c>
      <c r="AY833" s="26">
        <v>43.963697000000003</v>
      </c>
      <c r="AZ833" s="26">
        <v>-102.180592</v>
      </c>
      <c r="BA833" s="26" t="s">
        <v>185</v>
      </c>
      <c r="BB833" s="26" t="s">
        <v>611</v>
      </c>
      <c r="BC833" s="26" t="s">
        <v>685</v>
      </c>
      <c r="BD833" s="26" t="s">
        <v>68</v>
      </c>
      <c r="BE833" s="26" t="s">
        <v>1047</v>
      </c>
      <c r="BF833" s="26" t="s">
        <v>68</v>
      </c>
      <c r="BG833" s="26" t="s">
        <v>68</v>
      </c>
      <c r="BH833" s="26" t="s">
        <v>160</v>
      </c>
      <c r="BI833" s="26">
        <v>1</v>
      </c>
      <c r="BJ833" s="26" t="s">
        <v>217</v>
      </c>
    </row>
    <row r="834" spans="36:62" x14ac:dyDescent="0.25">
      <c r="AJ834" s="26">
        <v>3236</v>
      </c>
      <c r="AK834" s="26">
        <v>2110322</v>
      </c>
      <c r="AL834" s="264">
        <v>44409.961111111108</v>
      </c>
      <c r="AM834" s="26" t="s">
        <v>481</v>
      </c>
      <c r="AN834" s="26" t="s">
        <v>63</v>
      </c>
      <c r="AO834" s="26" t="s">
        <v>156</v>
      </c>
      <c r="AP834" s="26" t="s">
        <v>159</v>
      </c>
      <c r="AQ834" s="26">
        <v>0</v>
      </c>
      <c r="AR834" s="26">
        <v>90</v>
      </c>
      <c r="AS834" s="26" t="s">
        <v>707</v>
      </c>
      <c r="AT834" s="26" t="s">
        <v>71</v>
      </c>
      <c r="AU834" s="26" t="s">
        <v>63</v>
      </c>
      <c r="AV834" s="26" t="s">
        <v>63</v>
      </c>
      <c r="AW834" s="26" t="s">
        <v>63</v>
      </c>
      <c r="AX834" s="26" t="s">
        <v>63</v>
      </c>
      <c r="AY834" s="26">
        <v>44.103456000000001</v>
      </c>
      <c r="AZ834" s="26">
        <v>-102.562758</v>
      </c>
      <c r="BA834" s="26" t="s">
        <v>166</v>
      </c>
      <c r="BB834" s="26" t="s">
        <v>609</v>
      </c>
      <c r="BC834" s="26" t="s">
        <v>68</v>
      </c>
      <c r="BD834" s="26" t="s">
        <v>203</v>
      </c>
      <c r="BE834" s="26"/>
      <c r="BF834" s="26" t="s">
        <v>68</v>
      </c>
      <c r="BG834" s="26" t="s">
        <v>68</v>
      </c>
      <c r="BH834" s="26" t="s">
        <v>146</v>
      </c>
      <c r="BI834" s="26">
        <v>1</v>
      </c>
      <c r="BJ834" s="26" t="s">
        <v>217</v>
      </c>
    </row>
    <row r="835" spans="36:62" x14ac:dyDescent="0.25">
      <c r="AJ835" s="26">
        <v>3237</v>
      </c>
      <c r="AK835" s="26">
        <v>2110379</v>
      </c>
      <c r="AL835" s="264">
        <v>44413.388888888891</v>
      </c>
      <c r="AM835" s="26" t="s">
        <v>481</v>
      </c>
      <c r="AN835" s="26" t="s">
        <v>63</v>
      </c>
      <c r="AO835" s="26" t="s">
        <v>156</v>
      </c>
      <c r="AP835" s="26" t="s">
        <v>741</v>
      </c>
      <c r="AQ835" s="26">
        <v>0</v>
      </c>
      <c r="AR835" s="26">
        <v>90</v>
      </c>
      <c r="AS835" s="26" t="s">
        <v>1049</v>
      </c>
      <c r="AT835" s="26" t="s">
        <v>71</v>
      </c>
      <c r="AU835" s="26" t="s">
        <v>63</v>
      </c>
      <c r="AV835" s="26" t="s">
        <v>63</v>
      </c>
      <c r="AW835" s="26" t="s">
        <v>63</v>
      </c>
      <c r="AX835" s="26" t="s">
        <v>63</v>
      </c>
      <c r="AY835" s="26">
        <v>44.113236999999899</v>
      </c>
      <c r="AZ835" s="26">
        <v>-102.919994</v>
      </c>
      <c r="BA835" s="26" t="s">
        <v>494</v>
      </c>
      <c r="BB835" s="26" t="s">
        <v>611</v>
      </c>
      <c r="BC835" s="26" t="s">
        <v>68</v>
      </c>
      <c r="BD835" s="26" t="s">
        <v>203</v>
      </c>
      <c r="BE835" s="26" t="s">
        <v>747</v>
      </c>
      <c r="BF835" s="26" t="s">
        <v>68</v>
      </c>
      <c r="BG835" s="26" t="s">
        <v>68</v>
      </c>
      <c r="BH835" s="26" t="s">
        <v>160</v>
      </c>
      <c r="BI835" s="26">
        <v>1</v>
      </c>
      <c r="BJ835" s="26" t="s">
        <v>217</v>
      </c>
    </row>
    <row r="836" spans="36:62" x14ac:dyDescent="0.25">
      <c r="AJ836" s="26">
        <v>3238</v>
      </c>
      <c r="AK836" s="26">
        <v>2112821</v>
      </c>
      <c r="AL836" s="264">
        <v>44452.505555555559</v>
      </c>
      <c r="AM836" s="26" t="s">
        <v>481</v>
      </c>
      <c r="AN836" s="26" t="s">
        <v>63</v>
      </c>
      <c r="AO836" s="26" t="s">
        <v>156</v>
      </c>
      <c r="AP836" s="26" t="s">
        <v>627</v>
      </c>
      <c r="AQ836" s="26">
        <v>0</v>
      </c>
      <c r="AR836" s="26">
        <v>90</v>
      </c>
      <c r="AS836" s="26" t="s">
        <v>809</v>
      </c>
      <c r="AT836" s="26" t="s">
        <v>74</v>
      </c>
      <c r="AU836" s="26" t="s">
        <v>63</v>
      </c>
      <c r="AV836" s="26" t="s">
        <v>63</v>
      </c>
      <c r="AW836" s="26" t="s">
        <v>63</v>
      </c>
      <c r="AX836" s="26" t="s">
        <v>63</v>
      </c>
      <c r="AY836" s="26">
        <v>44.061140000000002</v>
      </c>
      <c r="AZ836" s="26">
        <v>-102.369034999999</v>
      </c>
      <c r="BA836" s="26" t="s">
        <v>486</v>
      </c>
      <c r="BB836" s="26" t="s">
        <v>611</v>
      </c>
      <c r="BC836" s="26" t="s">
        <v>1051</v>
      </c>
      <c r="BD836" s="26" t="s">
        <v>68</v>
      </c>
      <c r="BE836" s="26" t="s">
        <v>1050</v>
      </c>
      <c r="BF836" s="26" t="s">
        <v>68</v>
      </c>
      <c r="BG836" s="26" t="s">
        <v>68</v>
      </c>
      <c r="BH836" s="26" t="s">
        <v>1052</v>
      </c>
      <c r="BI836" s="26">
        <v>1</v>
      </c>
      <c r="BJ836" s="26" t="s">
        <v>21</v>
      </c>
    </row>
    <row r="837" spans="36:62" x14ac:dyDescent="0.25">
      <c r="AJ837" s="26">
        <v>3239</v>
      </c>
      <c r="AK837" s="26">
        <v>2110477</v>
      </c>
      <c r="AL837" s="264">
        <v>44417.350694444445</v>
      </c>
      <c r="AM837" s="26" t="s">
        <v>481</v>
      </c>
      <c r="AN837" s="26" t="s">
        <v>63</v>
      </c>
      <c r="AO837" s="26" t="s">
        <v>720</v>
      </c>
      <c r="AP837" s="26" t="s">
        <v>159</v>
      </c>
      <c r="AQ837" s="26">
        <v>0</v>
      </c>
      <c r="AR837" s="26">
        <v>90</v>
      </c>
      <c r="AS837" s="26" t="s">
        <v>168</v>
      </c>
      <c r="AT837" s="26" t="s">
        <v>71</v>
      </c>
      <c r="AU837" s="26" t="s">
        <v>63</v>
      </c>
      <c r="AV837" s="26" t="s">
        <v>63</v>
      </c>
      <c r="AW837" s="26" t="s">
        <v>63</v>
      </c>
      <c r="AX837" s="26" t="s">
        <v>63</v>
      </c>
      <c r="AY837" s="26">
        <v>44.117795999999899</v>
      </c>
      <c r="AZ837" s="26">
        <v>-103.043239999999</v>
      </c>
      <c r="BA837" s="26" t="s">
        <v>37</v>
      </c>
      <c r="BB837" s="26" t="s">
        <v>611</v>
      </c>
      <c r="BC837" s="26" t="s">
        <v>68</v>
      </c>
      <c r="BD837" s="26" t="s">
        <v>154</v>
      </c>
      <c r="BE837" s="26"/>
      <c r="BF837" s="26" t="s">
        <v>68</v>
      </c>
      <c r="BG837" s="26" t="s">
        <v>68</v>
      </c>
      <c r="BH837" s="26" t="s">
        <v>160</v>
      </c>
      <c r="BI837" s="26">
        <v>1</v>
      </c>
      <c r="BJ837" s="26" t="s">
        <v>19</v>
      </c>
    </row>
    <row r="838" spans="36:62" x14ac:dyDescent="0.25">
      <c r="AJ838" s="26">
        <v>3240</v>
      </c>
      <c r="AK838" s="26">
        <v>2110485</v>
      </c>
      <c r="AL838" s="264">
        <v>44414.588888888888</v>
      </c>
      <c r="AM838" s="26" t="s">
        <v>147</v>
      </c>
      <c r="AN838" s="26" t="s">
        <v>63</v>
      </c>
      <c r="AO838" s="26" t="s">
        <v>720</v>
      </c>
      <c r="AP838" s="26" t="s">
        <v>837</v>
      </c>
      <c r="AQ838" s="26">
        <v>0</v>
      </c>
      <c r="AR838" s="26">
        <v>90</v>
      </c>
      <c r="AS838" s="26" t="s">
        <v>189</v>
      </c>
      <c r="AT838" s="26" t="s">
        <v>71</v>
      </c>
      <c r="AU838" s="26" t="s">
        <v>63</v>
      </c>
      <c r="AV838" s="26" t="s">
        <v>63</v>
      </c>
      <c r="AW838" s="26" t="s">
        <v>63</v>
      </c>
      <c r="AX838" s="26" t="s">
        <v>63</v>
      </c>
      <c r="AY838" s="26">
        <v>43.836261</v>
      </c>
      <c r="AZ838" s="26">
        <v>-101.65831300000001</v>
      </c>
      <c r="BA838" s="26" t="s">
        <v>37</v>
      </c>
      <c r="BB838" s="26" t="s">
        <v>609</v>
      </c>
      <c r="BC838" s="26" t="s">
        <v>708</v>
      </c>
      <c r="BD838" s="26" t="s">
        <v>68</v>
      </c>
      <c r="BE838" s="26" t="s">
        <v>719</v>
      </c>
      <c r="BF838" s="26" t="s">
        <v>68</v>
      </c>
      <c r="BG838" s="26" t="s">
        <v>68</v>
      </c>
      <c r="BH838" s="26" t="s">
        <v>160</v>
      </c>
      <c r="BI838" s="26">
        <v>1</v>
      </c>
      <c r="BJ838" s="26" t="s">
        <v>21</v>
      </c>
    </row>
    <row r="839" spans="36:62" x14ac:dyDescent="0.25">
      <c r="AJ839" s="26">
        <v>3242</v>
      </c>
      <c r="AK839" s="26">
        <v>2110525</v>
      </c>
      <c r="AL839" s="264">
        <v>44374.168749999997</v>
      </c>
      <c r="AM839" s="26" t="s">
        <v>481</v>
      </c>
      <c r="AN839" s="26" t="s">
        <v>63</v>
      </c>
      <c r="AO839" s="26"/>
      <c r="AP839" s="26"/>
      <c r="AQ839" s="26">
        <v>-1</v>
      </c>
      <c r="AR839" s="26">
        <v>90</v>
      </c>
      <c r="AS839" s="26" t="s">
        <v>168</v>
      </c>
      <c r="AT839" s="26" t="s">
        <v>71</v>
      </c>
      <c r="AU839" s="26" t="s">
        <v>63</v>
      </c>
      <c r="AV839" s="26" t="s">
        <v>63</v>
      </c>
      <c r="AW839" s="26" t="s">
        <v>63</v>
      </c>
      <c r="AX839" s="26" t="s">
        <v>63</v>
      </c>
      <c r="AY839" s="26">
        <v>44.11833</v>
      </c>
      <c r="AZ839" s="26">
        <v>-102.951009999999</v>
      </c>
      <c r="BA839" s="26" t="s">
        <v>166</v>
      </c>
      <c r="BB839" s="26" t="s">
        <v>609</v>
      </c>
      <c r="BC839" s="26" t="s">
        <v>167</v>
      </c>
      <c r="BD839" s="26" t="s">
        <v>154</v>
      </c>
      <c r="BE839" s="26"/>
      <c r="BF839" s="26" t="s">
        <v>99</v>
      </c>
      <c r="BG839" s="26" t="s">
        <v>167</v>
      </c>
      <c r="BH839" s="26" t="s">
        <v>99</v>
      </c>
      <c r="BI839" s="26">
        <v>1</v>
      </c>
      <c r="BJ839" s="26" t="s">
        <v>217</v>
      </c>
    </row>
    <row r="840" spans="36:62" x14ac:dyDescent="0.25">
      <c r="AJ840" s="26">
        <v>3243</v>
      </c>
      <c r="AK840" s="26">
        <v>2110586</v>
      </c>
      <c r="AL840" s="264">
        <v>44414.521527777775</v>
      </c>
      <c r="AM840" s="26" t="s">
        <v>147</v>
      </c>
      <c r="AN840" s="26" t="s">
        <v>63</v>
      </c>
      <c r="AO840" s="26" t="s">
        <v>156</v>
      </c>
      <c r="AP840" s="26" t="s">
        <v>159</v>
      </c>
      <c r="AQ840" s="26">
        <v>0</v>
      </c>
      <c r="AR840" s="26">
        <v>90</v>
      </c>
      <c r="AS840" s="26" t="s">
        <v>628</v>
      </c>
      <c r="AT840" s="26" t="s">
        <v>71</v>
      </c>
      <c r="AU840" s="26" t="s">
        <v>63</v>
      </c>
      <c r="AV840" s="26" t="s">
        <v>63</v>
      </c>
      <c r="AW840" s="26" t="s">
        <v>63</v>
      </c>
      <c r="AX840" s="26" t="s">
        <v>63</v>
      </c>
      <c r="AY840" s="26">
        <v>43.836241999999899</v>
      </c>
      <c r="AZ840" s="26">
        <v>-101.77673900000001</v>
      </c>
      <c r="BA840" s="26" t="s">
        <v>508</v>
      </c>
      <c r="BB840" s="26" t="s">
        <v>609</v>
      </c>
      <c r="BC840" s="26" t="s">
        <v>708</v>
      </c>
      <c r="BD840" s="26" t="s">
        <v>68</v>
      </c>
      <c r="BE840" s="26"/>
      <c r="BF840" s="26" t="s">
        <v>68</v>
      </c>
      <c r="BG840" s="26" t="s">
        <v>68</v>
      </c>
      <c r="BH840" s="26" t="s">
        <v>646</v>
      </c>
      <c r="BI840" s="26">
        <v>1</v>
      </c>
      <c r="BJ840" s="26" t="s">
        <v>217</v>
      </c>
    </row>
    <row r="841" spans="36:62" x14ac:dyDescent="0.25">
      <c r="AJ841" s="26">
        <v>3244</v>
      </c>
      <c r="AK841" s="26">
        <v>2110587</v>
      </c>
      <c r="AL841" s="264">
        <v>44414.521527777775</v>
      </c>
      <c r="AM841" s="26" t="s">
        <v>147</v>
      </c>
      <c r="AN841" s="26" t="s">
        <v>63</v>
      </c>
      <c r="AO841" s="26"/>
      <c r="AP841" s="26" t="s">
        <v>159</v>
      </c>
      <c r="AQ841" s="26">
        <v>0</v>
      </c>
      <c r="AR841" s="26">
        <v>90</v>
      </c>
      <c r="AS841" s="26" t="s">
        <v>628</v>
      </c>
      <c r="AT841" s="26" t="s">
        <v>71</v>
      </c>
      <c r="AU841" s="26" t="s">
        <v>63</v>
      </c>
      <c r="AV841" s="26" t="s">
        <v>63</v>
      </c>
      <c r="AW841" s="26" t="s">
        <v>63</v>
      </c>
      <c r="AX841" s="26" t="s">
        <v>63</v>
      </c>
      <c r="AY841" s="26">
        <v>43.836241999999899</v>
      </c>
      <c r="AZ841" s="26">
        <v>-101.776679</v>
      </c>
      <c r="BA841" s="26" t="s">
        <v>37</v>
      </c>
      <c r="BB841" s="26" t="s">
        <v>609</v>
      </c>
      <c r="BC841" s="26" t="s">
        <v>708</v>
      </c>
      <c r="BD841" s="26" t="s">
        <v>68</v>
      </c>
      <c r="BE841" s="26"/>
      <c r="BF841" s="26" t="s">
        <v>68</v>
      </c>
      <c r="BG841" s="26" t="s">
        <v>68</v>
      </c>
      <c r="BH841" s="26" t="s">
        <v>660</v>
      </c>
      <c r="BI841" s="26">
        <v>1</v>
      </c>
      <c r="BJ841" s="26" t="s">
        <v>20</v>
      </c>
    </row>
    <row r="842" spans="36:62" x14ac:dyDescent="0.25">
      <c r="AJ842" s="26">
        <v>3245</v>
      </c>
      <c r="AK842" s="26">
        <v>2110592</v>
      </c>
      <c r="AL842" s="264">
        <v>44421.515972222223</v>
      </c>
      <c r="AM842" s="26" t="s">
        <v>481</v>
      </c>
      <c r="AN842" s="26" t="s">
        <v>63</v>
      </c>
      <c r="AO842" s="26" t="s">
        <v>156</v>
      </c>
      <c r="AP842" s="26" t="s">
        <v>159</v>
      </c>
      <c r="AQ842" s="26">
        <v>0</v>
      </c>
      <c r="AR842" s="26">
        <v>90</v>
      </c>
      <c r="AS842" s="26" t="s">
        <v>1053</v>
      </c>
      <c r="AT842" s="26" t="s">
        <v>74</v>
      </c>
      <c r="AU842" s="26" t="s">
        <v>63</v>
      </c>
      <c r="AV842" s="26" t="s">
        <v>63</v>
      </c>
      <c r="AW842" s="26" t="s">
        <v>63</v>
      </c>
      <c r="AX842" s="26" t="s">
        <v>63</v>
      </c>
      <c r="AY842" s="26">
        <v>43.917783999999898</v>
      </c>
      <c r="AZ842" s="26">
        <v>-102.097183</v>
      </c>
      <c r="BA842" s="26" t="s">
        <v>521</v>
      </c>
      <c r="BB842" s="26" t="s">
        <v>611</v>
      </c>
      <c r="BC842" s="26" t="s">
        <v>667</v>
      </c>
      <c r="BD842" s="26" t="s">
        <v>68</v>
      </c>
      <c r="BE842" s="26"/>
      <c r="BF842" s="26" t="s">
        <v>675</v>
      </c>
      <c r="BG842" s="26" t="s">
        <v>68</v>
      </c>
      <c r="BH842" s="26" t="s">
        <v>160</v>
      </c>
      <c r="BI842" s="26">
        <v>1</v>
      </c>
      <c r="BJ842" s="26" t="s">
        <v>21</v>
      </c>
    </row>
    <row r="843" spans="36:62" x14ac:dyDescent="0.25">
      <c r="AJ843" s="26">
        <v>3248</v>
      </c>
      <c r="AK843" s="26">
        <v>2110935</v>
      </c>
      <c r="AL843" s="264">
        <v>44423.541666666664</v>
      </c>
      <c r="AM843" s="26" t="s">
        <v>481</v>
      </c>
      <c r="AN843" s="26" t="s">
        <v>63</v>
      </c>
      <c r="AO843" s="26" t="s">
        <v>1054</v>
      </c>
      <c r="AP843" s="26" t="s">
        <v>741</v>
      </c>
      <c r="AQ843" s="26">
        <v>0</v>
      </c>
      <c r="AR843" s="26">
        <v>90</v>
      </c>
      <c r="AS843" s="26" t="s">
        <v>630</v>
      </c>
      <c r="AT843" s="26" t="s">
        <v>74</v>
      </c>
      <c r="AU843" s="26" t="s">
        <v>63</v>
      </c>
      <c r="AV843" s="26" t="s">
        <v>63</v>
      </c>
      <c r="AW843" s="26" t="s">
        <v>63</v>
      </c>
      <c r="AX843" s="26" t="s">
        <v>63</v>
      </c>
      <c r="AY843" s="26">
        <v>43.986559999999898</v>
      </c>
      <c r="AZ843" s="26">
        <v>-102.244439</v>
      </c>
      <c r="BA843" s="26" t="s">
        <v>37</v>
      </c>
      <c r="BB843" s="26" t="s">
        <v>611</v>
      </c>
      <c r="BC843" s="26" t="s">
        <v>732</v>
      </c>
      <c r="BD843" s="26" t="s">
        <v>68</v>
      </c>
      <c r="BE843" s="26"/>
      <c r="BF843" s="26" t="s">
        <v>709</v>
      </c>
      <c r="BG843" s="26" t="s">
        <v>68</v>
      </c>
      <c r="BH843" s="26" t="s">
        <v>146</v>
      </c>
      <c r="BI843" s="26">
        <v>1</v>
      </c>
      <c r="BJ843" s="26" t="s">
        <v>21</v>
      </c>
    </row>
    <row r="844" spans="36:62" x14ac:dyDescent="0.25">
      <c r="AJ844" s="26">
        <v>3251</v>
      </c>
      <c r="AK844" s="26">
        <v>2111141</v>
      </c>
      <c r="AL844" s="264">
        <v>44428.35</v>
      </c>
      <c r="AM844" s="26" t="s">
        <v>481</v>
      </c>
      <c r="AN844" s="26" t="s">
        <v>63</v>
      </c>
      <c r="AO844" s="26" t="s">
        <v>156</v>
      </c>
      <c r="AP844" s="26" t="s">
        <v>159</v>
      </c>
      <c r="AQ844" s="26">
        <v>0</v>
      </c>
      <c r="AR844" s="26">
        <v>90</v>
      </c>
      <c r="AS844" s="26" t="s">
        <v>618</v>
      </c>
      <c r="AT844" s="26" t="s">
        <v>77</v>
      </c>
      <c r="AU844" s="26" t="s">
        <v>63</v>
      </c>
      <c r="AV844" s="26" t="s">
        <v>63</v>
      </c>
      <c r="AW844" s="26" t="s">
        <v>63</v>
      </c>
      <c r="AX844" s="26" t="s">
        <v>63</v>
      </c>
      <c r="AY844" s="26">
        <v>44.104216000000001</v>
      </c>
      <c r="AZ844" s="26">
        <v>-102.874246999999</v>
      </c>
      <c r="BA844" s="26" t="s">
        <v>158</v>
      </c>
      <c r="BB844" s="26" t="s">
        <v>609</v>
      </c>
      <c r="BC844" s="26" t="s">
        <v>680</v>
      </c>
      <c r="BD844" s="26" t="s">
        <v>615</v>
      </c>
      <c r="BE844" s="26"/>
      <c r="BF844" s="26" t="s">
        <v>68</v>
      </c>
      <c r="BG844" s="26" t="s">
        <v>209</v>
      </c>
      <c r="BH844" s="26" t="s">
        <v>146</v>
      </c>
      <c r="BI844" s="26">
        <v>1</v>
      </c>
      <c r="BJ844" s="26" t="s">
        <v>20</v>
      </c>
    </row>
    <row r="845" spans="36:62" x14ac:dyDescent="0.25">
      <c r="AJ845" s="26">
        <v>3252</v>
      </c>
      <c r="AK845" s="26">
        <v>2111209</v>
      </c>
      <c r="AL845" s="264">
        <v>44376.864583333336</v>
      </c>
      <c r="AM845" s="26" t="s">
        <v>481</v>
      </c>
      <c r="AN845" s="26" t="s">
        <v>63</v>
      </c>
      <c r="AO845" s="26" t="s">
        <v>156</v>
      </c>
      <c r="AP845" s="26" t="s">
        <v>159</v>
      </c>
      <c r="AQ845" s="26">
        <v>0</v>
      </c>
      <c r="AR845" s="26">
        <v>90</v>
      </c>
      <c r="AS845" s="26" t="s">
        <v>168</v>
      </c>
      <c r="AT845" s="26" t="s">
        <v>74</v>
      </c>
      <c r="AU845" s="26" t="s">
        <v>63</v>
      </c>
      <c r="AV845" s="26" t="s">
        <v>63</v>
      </c>
      <c r="AW845" s="26" t="s">
        <v>63</v>
      </c>
      <c r="AX845" s="26" t="s">
        <v>63</v>
      </c>
      <c r="AY845" s="26">
        <v>44.103509000000003</v>
      </c>
      <c r="AZ845" s="26">
        <v>-102.598179999999</v>
      </c>
      <c r="BA845" s="26" t="s">
        <v>166</v>
      </c>
      <c r="BB845" s="26" t="s">
        <v>609</v>
      </c>
      <c r="BC845" s="26" t="s">
        <v>68</v>
      </c>
      <c r="BD845" s="26" t="s">
        <v>154</v>
      </c>
      <c r="BE845" s="26"/>
      <c r="BF845" s="26" t="s">
        <v>68</v>
      </c>
      <c r="BG845" s="26" t="s">
        <v>68</v>
      </c>
      <c r="BH845" s="26" t="s">
        <v>711</v>
      </c>
      <c r="BI845" s="26">
        <v>1</v>
      </c>
      <c r="BJ845" s="26" t="s">
        <v>21</v>
      </c>
    </row>
    <row r="846" spans="36:62" x14ac:dyDescent="0.25">
      <c r="AJ846" s="26">
        <v>3253</v>
      </c>
      <c r="AK846" s="26">
        <v>2111406</v>
      </c>
      <c r="AL846" s="264">
        <v>44430.845138888886</v>
      </c>
      <c r="AM846" s="26" t="s">
        <v>481</v>
      </c>
      <c r="AN846" s="26" t="s">
        <v>63</v>
      </c>
      <c r="AO846" s="26"/>
      <c r="AP846" s="26"/>
      <c r="AQ846" s="26">
        <v>-1</v>
      </c>
      <c r="AR846" s="26">
        <v>90</v>
      </c>
      <c r="AS846" s="26" t="s">
        <v>168</v>
      </c>
      <c r="AT846" s="26" t="s">
        <v>71</v>
      </c>
      <c r="AU846" s="26" t="s">
        <v>63</v>
      </c>
      <c r="AV846" s="26" t="s">
        <v>63</v>
      </c>
      <c r="AW846" s="26" t="s">
        <v>63</v>
      </c>
      <c r="AX846" s="26" t="s">
        <v>63</v>
      </c>
      <c r="AY846" s="26">
        <v>43.971532000000003</v>
      </c>
      <c r="AZ846" s="26">
        <v>-102.188281</v>
      </c>
      <c r="BA846" s="26" t="s">
        <v>166</v>
      </c>
      <c r="BB846" s="26" t="s">
        <v>609</v>
      </c>
      <c r="BC846" s="26" t="s">
        <v>167</v>
      </c>
      <c r="BD846" s="26" t="s">
        <v>154</v>
      </c>
      <c r="BE846" s="26"/>
      <c r="BF846" s="26" t="s">
        <v>99</v>
      </c>
      <c r="BG846" s="26" t="s">
        <v>167</v>
      </c>
      <c r="BH846" s="26" t="s">
        <v>99</v>
      </c>
      <c r="BI846" s="26">
        <v>1</v>
      </c>
      <c r="BJ846" s="26" t="s">
        <v>217</v>
      </c>
    </row>
    <row r="847" spans="36:62" x14ac:dyDescent="0.25">
      <c r="AJ847" s="26">
        <v>3254</v>
      </c>
      <c r="AK847" s="26">
        <v>2111615</v>
      </c>
      <c r="AL847" s="264">
        <v>44439.829861111109</v>
      </c>
      <c r="AM847" s="26" t="s">
        <v>481</v>
      </c>
      <c r="AN847" s="26" t="s">
        <v>63</v>
      </c>
      <c r="AO847" s="26"/>
      <c r="AP847" s="26"/>
      <c r="AQ847" s="26">
        <v>-1</v>
      </c>
      <c r="AR847" s="26">
        <v>90</v>
      </c>
      <c r="AS847" s="26" t="s">
        <v>168</v>
      </c>
      <c r="AT847" s="26" t="s">
        <v>71</v>
      </c>
      <c r="AU847" s="26" t="s">
        <v>63</v>
      </c>
      <c r="AV847" s="26" t="s">
        <v>63</v>
      </c>
      <c r="AW847" s="26" t="s">
        <v>63</v>
      </c>
      <c r="AX847" s="26" t="s">
        <v>63</v>
      </c>
      <c r="AY847" s="26">
        <v>44.105392000000002</v>
      </c>
      <c r="AZ847" s="26">
        <v>-102.637298</v>
      </c>
      <c r="BA847" s="26" t="s">
        <v>185</v>
      </c>
      <c r="BB847" s="26" t="s">
        <v>611</v>
      </c>
      <c r="BC847" s="26" t="s">
        <v>167</v>
      </c>
      <c r="BD847" s="26" t="s">
        <v>154</v>
      </c>
      <c r="BE847" s="26"/>
      <c r="BF847" s="26" t="s">
        <v>99</v>
      </c>
      <c r="BG847" s="26" t="s">
        <v>167</v>
      </c>
      <c r="BH847" s="26" t="s">
        <v>99</v>
      </c>
      <c r="BI847" s="26">
        <v>1</v>
      </c>
      <c r="BJ847" s="26" t="s">
        <v>217</v>
      </c>
    </row>
    <row r="848" spans="36:62" x14ac:dyDescent="0.25">
      <c r="AJ848" s="26">
        <v>3255</v>
      </c>
      <c r="AK848" s="26">
        <v>2114292</v>
      </c>
      <c r="AL848" s="264">
        <v>44481.440972222219</v>
      </c>
      <c r="AM848" s="26" t="s">
        <v>481</v>
      </c>
      <c r="AN848" s="26" t="s">
        <v>63</v>
      </c>
      <c r="AO848" s="26" t="s">
        <v>156</v>
      </c>
      <c r="AP848" s="26" t="s">
        <v>159</v>
      </c>
      <c r="AQ848" s="26">
        <v>0</v>
      </c>
      <c r="AR848" s="26">
        <v>90</v>
      </c>
      <c r="AS848" s="26" t="s">
        <v>1056</v>
      </c>
      <c r="AT848" s="26" t="s">
        <v>77</v>
      </c>
      <c r="AU848" s="26" t="s">
        <v>63</v>
      </c>
      <c r="AV848" s="26" t="s">
        <v>69</v>
      </c>
      <c r="AW848" s="26" t="s">
        <v>63</v>
      </c>
      <c r="AX848" s="26" t="s">
        <v>63</v>
      </c>
      <c r="AY848" s="26">
        <v>44.103150999999897</v>
      </c>
      <c r="AZ848" s="26">
        <v>-102.532921</v>
      </c>
      <c r="BA848" s="26" t="s">
        <v>493</v>
      </c>
      <c r="BB848" s="26" t="s">
        <v>611</v>
      </c>
      <c r="BC848" s="26" t="s">
        <v>863</v>
      </c>
      <c r="BD848" s="26" t="s">
        <v>68</v>
      </c>
      <c r="BE848" s="26" t="s">
        <v>1055</v>
      </c>
      <c r="BF848" s="26" t="s">
        <v>68</v>
      </c>
      <c r="BG848" s="26" t="s">
        <v>68</v>
      </c>
      <c r="BH848" s="26" t="s">
        <v>728</v>
      </c>
      <c r="BI848" s="26">
        <v>1</v>
      </c>
      <c r="BJ848" s="26" t="s">
        <v>217</v>
      </c>
    </row>
    <row r="849" spans="36:62" x14ac:dyDescent="0.25">
      <c r="AJ849" s="26">
        <v>3256</v>
      </c>
      <c r="AK849" s="26">
        <v>2111781</v>
      </c>
      <c r="AL849" s="264">
        <v>44440.393750000003</v>
      </c>
      <c r="AM849" s="26" t="s">
        <v>481</v>
      </c>
      <c r="AN849" s="26" t="s">
        <v>63</v>
      </c>
      <c r="AO849" s="26" t="s">
        <v>156</v>
      </c>
      <c r="AP849" s="26" t="s">
        <v>159</v>
      </c>
      <c r="AQ849" s="26">
        <v>0</v>
      </c>
      <c r="AR849" s="26">
        <v>90</v>
      </c>
      <c r="AS849" s="26" t="s">
        <v>172</v>
      </c>
      <c r="AT849" s="26" t="s">
        <v>74</v>
      </c>
      <c r="AU849" s="26" t="s">
        <v>63</v>
      </c>
      <c r="AV849" s="26" t="s">
        <v>63</v>
      </c>
      <c r="AW849" s="26" t="s">
        <v>63</v>
      </c>
      <c r="AX849" s="26" t="s">
        <v>63</v>
      </c>
      <c r="AY849" s="26">
        <v>43.986825000000003</v>
      </c>
      <c r="AZ849" s="26">
        <v>-102.231071999999</v>
      </c>
      <c r="BA849" s="26" t="s">
        <v>185</v>
      </c>
      <c r="BB849" s="26" t="s">
        <v>611</v>
      </c>
      <c r="BC849" s="26" t="s">
        <v>68</v>
      </c>
      <c r="BD849" s="26" t="s">
        <v>68</v>
      </c>
      <c r="BE849" s="26"/>
      <c r="BF849" s="26" t="s">
        <v>68</v>
      </c>
      <c r="BG849" s="26" t="s">
        <v>68</v>
      </c>
      <c r="BH849" s="26" t="s">
        <v>146</v>
      </c>
      <c r="BI849" s="26">
        <v>1</v>
      </c>
      <c r="BJ849" s="26" t="s">
        <v>217</v>
      </c>
    </row>
    <row r="850" spans="36:62" x14ac:dyDescent="0.25">
      <c r="AJ850" s="26">
        <v>3258</v>
      </c>
      <c r="AK850" s="26">
        <v>2111778</v>
      </c>
      <c r="AL850" s="264">
        <v>44440.18472222222</v>
      </c>
      <c r="AM850" s="26" t="s">
        <v>481</v>
      </c>
      <c r="AN850" s="26" t="s">
        <v>63</v>
      </c>
      <c r="AO850" s="26" t="s">
        <v>156</v>
      </c>
      <c r="AP850" s="26" t="s">
        <v>159</v>
      </c>
      <c r="AQ850" s="26">
        <v>0</v>
      </c>
      <c r="AR850" s="26">
        <v>90</v>
      </c>
      <c r="AS850" s="26" t="s">
        <v>201</v>
      </c>
      <c r="AT850" s="26" t="s">
        <v>71</v>
      </c>
      <c r="AU850" s="26" t="s">
        <v>63</v>
      </c>
      <c r="AV850" s="26" t="s">
        <v>69</v>
      </c>
      <c r="AW850" s="26" t="s">
        <v>63</v>
      </c>
      <c r="AX850" s="26" t="s">
        <v>63</v>
      </c>
      <c r="AY850" s="26">
        <v>44.1036679999999</v>
      </c>
      <c r="AZ850" s="26">
        <v>-102.792220999999</v>
      </c>
      <c r="BA850" s="26" t="s">
        <v>158</v>
      </c>
      <c r="BB850" s="26" t="s">
        <v>611</v>
      </c>
      <c r="BC850" s="26" t="s">
        <v>651</v>
      </c>
      <c r="BD850" s="26" t="s">
        <v>68</v>
      </c>
      <c r="BE850" s="26"/>
      <c r="BF850" s="26" t="s">
        <v>68</v>
      </c>
      <c r="BG850" s="26" t="s">
        <v>68</v>
      </c>
      <c r="BH850" s="26" t="s">
        <v>146</v>
      </c>
      <c r="BI850" s="26">
        <v>1</v>
      </c>
      <c r="BJ850" s="26" t="s">
        <v>217</v>
      </c>
    </row>
    <row r="851" spans="36:62" x14ac:dyDescent="0.25">
      <c r="AJ851" s="26">
        <v>3259</v>
      </c>
      <c r="AK851" s="26">
        <v>2112006</v>
      </c>
      <c r="AL851" s="264">
        <v>44425.972222222219</v>
      </c>
      <c r="AM851" s="26" t="s">
        <v>481</v>
      </c>
      <c r="AN851" s="26" t="s">
        <v>63</v>
      </c>
      <c r="AO851" s="26" t="s">
        <v>156</v>
      </c>
      <c r="AP851" s="26" t="s">
        <v>159</v>
      </c>
      <c r="AQ851" s="26">
        <v>0</v>
      </c>
      <c r="AR851" s="26">
        <v>90</v>
      </c>
      <c r="AS851" s="26" t="s">
        <v>172</v>
      </c>
      <c r="AT851" s="26" t="s">
        <v>71</v>
      </c>
      <c r="AU851" s="26" t="s">
        <v>63</v>
      </c>
      <c r="AV851" s="26" t="s">
        <v>63</v>
      </c>
      <c r="AW851" s="26" t="s">
        <v>63</v>
      </c>
      <c r="AX851" s="26" t="s">
        <v>63</v>
      </c>
      <c r="AY851" s="26">
        <v>44.082362000000003</v>
      </c>
      <c r="AZ851" s="26">
        <v>-102.481523999999</v>
      </c>
      <c r="BA851" s="26" t="s">
        <v>208</v>
      </c>
      <c r="BB851" s="26" t="s">
        <v>609</v>
      </c>
      <c r="BC851" s="26" t="s">
        <v>68</v>
      </c>
      <c r="BD851" s="26" t="s">
        <v>68</v>
      </c>
      <c r="BE851" s="26"/>
      <c r="BF851" s="26" t="s">
        <v>68</v>
      </c>
      <c r="BG851" s="26" t="s">
        <v>68</v>
      </c>
      <c r="BH851" s="26" t="s">
        <v>160</v>
      </c>
      <c r="BI851" s="26">
        <v>1</v>
      </c>
      <c r="BJ851" s="26" t="s">
        <v>217</v>
      </c>
    </row>
    <row r="852" spans="36:62" x14ac:dyDescent="0.25">
      <c r="AJ852" s="26">
        <v>3260</v>
      </c>
      <c r="AK852" s="26">
        <v>2112607</v>
      </c>
      <c r="AL852" s="264">
        <v>44458.875</v>
      </c>
      <c r="AM852" s="26" t="s">
        <v>481</v>
      </c>
      <c r="AN852" s="26" t="s">
        <v>63</v>
      </c>
      <c r="AO852" s="26" t="s">
        <v>156</v>
      </c>
      <c r="AP852" s="26" t="s">
        <v>159</v>
      </c>
      <c r="AQ852" s="26">
        <v>0</v>
      </c>
      <c r="AR852" s="26">
        <v>90</v>
      </c>
      <c r="AS852" s="26" t="s">
        <v>189</v>
      </c>
      <c r="AT852" s="26" t="s">
        <v>730</v>
      </c>
      <c r="AU852" s="26" t="s">
        <v>63</v>
      </c>
      <c r="AV852" s="26" t="s">
        <v>63</v>
      </c>
      <c r="AW852" s="26" t="s">
        <v>63</v>
      </c>
      <c r="AX852" s="26" t="s">
        <v>63</v>
      </c>
      <c r="AY852" s="26">
        <v>44.067377</v>
      </c>
      <c r="AZ852" s="26">
        <v>-102.384541999999</v>
      </c>
      <c r="BA852" s="26" t="s">
        <v>185</v>
      </c>
      <c r="BB852" s="26" t="s">
        <v>609</v>
      </c>
      <c r="BC852" s="26" t="s">
        <v>68</v>
      </c>
      <c r="BD852" s="26" t="s">
        <v>68</v>
      </c>
      <c r="BE852" s="26"/>
      <c r="BF852" s="26" t="s">
        <v>68</v>
      </c>
      <c r="BG852" s="26" t="s">
        <v>209</v>
      </c>
      <c r="BH852" s="26" t="s">
        <v>146</v>
      </c>
      <c r="BI852" s="26">
        <v>1</v>
      </c>
      <c r="BJ852" s="26" t="s">
        <v>217</v>
      </c>
    </row>
    <row r="853" spans="36:62" x14ac:dyDescent="0.25">
      <c r="AJ853" s="26">
        <v>3261</v>
      </c>
      <c r="AK853" s="26">
        <v>2111849</v>
      </c>
      <c r="AL853" s="264">
        <v>44379.895833333336</v>
      </c>
      <c r="AM853" s="26" t="s">
        <v>147</v>
      </c>
      <c r="AN853" s="26" t="s">
        <v>63</v>
      </c>
      <c r="AO853" s="26" t="s">
        <v>156</v>
      </c>
      <c r="AP853" s="26" t="s">
        <v>159</v>
      </c>
      <c r="AQ853" s="26">
        <v>0</v>
      </c>
      <c r="AR853" s="26">
        <v>90</v>
      </c>
      <c r="AS853" s="26" t="s">
        <v>168</v>
      </c>
      <c r="AT853" s="26" t="s">
        <v>71</v>
      </c>
      <c r="AU853" s="26" t="s">
        <v>63</v>
      </c>
      <c r="AV853" s="26" t="s">
        <v>63</v>
      </c>
      <c r="AW853" s="26" t="s">
        <v>63</v>
      </c>
      <c r="AX853" s="26" t="s">
        <v>63</v>
      </c>
      <c r="AY853" s="26">
        <v>43.835985000000001</v>
      </c>
      <c r="AZ853" s="26">
        <v>-101.559944999999</v>
      </c>
      <c r="BA853" s="26" t="s">
        <v>158</v>
      </c>
      <c r="BB853" s="26" t="s">
        <v>611</v>
      </c>
      <c r="BC853" s="26" t="s">
        <v>68</v>
      </c>
      <c r="BD853" s="26" t="s">
        <v>154</v>
      </c>
      <c r="BE853" s="26"/>
      <c r="BF853" s="26" t="s">
        <v>68</v>
      </c>
      <c r="BG853" s="26" t="s">
        <v>68</v>
      </c>
      <c r="BH853" s="26" t="s">
        <v>146</v>
      </c>
      <c r="BI853" s="26">
        <v>1</v>
      </c>
      <c r="BJ853" s="26" t="s">
        <v>217</v>
      </c>
    </row>
    <row r="854" spans="36:62" x14ac:dyDescent="0.25">
      <c r="AJ854" s="26">
        <v>3263</v>
      </c>
      <c r="AK854" s="26">
        <v>2112905</v>
      </c>
      <c r="AL854" s="264">
        <v>44455.888888888891</v>
      </c>
      <c r="AM854" s="26" t="s">
        <v>481</v>
      </c>
      <c r="AN854" s="26" t="s">
        <v>63</v>
      </c>
      <c r="AO854" s="26"/>
      <c r="AP854" s="26"/>
      <c r="AQ854" s="26">
        <v>-1</v>
      </c>
      <c r="AR854" s="26">
        <v>90</v>
      </c>
      <c r="AS854" s="26" t="s">
        <v>168</v>
      </c>
      <c r="AT854" s="26" t="s">
        <v>71</v>
      </c>
      <c r="AU854" s="26" t="s">
        <v>63</v>
      </c>
      <c r="AV854" s="26" t="s">
        <v>63</v>
      </c>
      <c r="AW854" s="26" t="s">
        <v>63</v>
      </c>
      <c r="AX854" s="26" t="s">
        <v>63</v>
      </c>
      <c r="AY854" s="26">
        <v>44.110308000000003</v>
      </c>
      <c r="AZ854" s="26">
        <v>-102.911383</v>
      </c>
      <c r="BA854" s="26" t="s">
        <v>166</v>
      </c>
      <c r="BB854" s="26" t="s">
        <v>609</v>
      </c>
      <c r="BC854" s="26" t="s">
        <v>167</v>
      </c>
      <c r="BD854" s="26" t="s">
        <v>154</v>
      </c>
      <c r="BE854" s="26"/>
      <c r="BF854" s="26" t="s">
        <v>99</v>
      </c>
      <c r="BG854" s="26" t="s">
        <v>167</v>
      </c>
      <c r="BH854" s="26" t="s">
        <v>99</v>
      </c>
      <c r="BI854" s="26">
        <v>1</v>
      </c>
      <c r="BJ854" s="26" t="s">
        <v>217</v>
      </c>
    </row>
    <row r="855" spans="36:62" x14ac:dyDescent="0.25">
      <c r="AJ855" s="26">
        <v>3265</v>
      </c>
      <c r="AK855" s="26">
        <v>2113253</v>
      </c>
      <c r="AL855" s="264">
        <v>44471.861111111109</v>
      </c>
      <c r="AM855" s="26" t="s">
        <v>481</v>
      </c>
      <c r="AN855" s="26" t="s">
        <v>63</v>
      </c>
      <c r="AO855" s="26"/>
      <c r="AP855" s="26"/>
      <c r="AQ855" s="26">
        <v>-1</v>
      </c>
      <c r="AR855" s="26">
        <v>90</v>
      </c>
      <c r="AS855" s="26" t="s">
        <v>168</v>
      </c>
      <c r="AT855" s="26" t="s">
        <v>71</v>
      </c>
      <c r="AU855" s="26" t="s">
        <v>63</v>
      </c>
      <c r="AV855" s="26" t="s">
        <v>63</v>
      </c>
      <c r="AW855" s="26" t="s">
        <v>63</v>
      </c>
      <c r="AX855" s="26" t="s">
        <v>63</v>
      </c>
      <c r="AY855" s="26">
        <v>44.118098000000003</v>
      </c>
      <c r="AZ855" s="26">
        <v>-102.950748</v>
      </c>
      <c r="BA855" s="26" t="s">
        <v>485</v>
      </c>
      <c r="BB855" s="26" t="s">
        <v>611</v>
      </c>
      <c r="BC855" s="26" t="s">
        <v>167</v>
      </c>
      <c r="BD855" s="26" t="s">
        <v>154</v>
      </c>
      <c r="BE855" s="26"/>
      <c r="BF855" s="26" t="s">
        <v>99</v>
      </c>
      <c r="BG855" s="26" t="s">
        <v>167</v>
      </c>
      <c r="BH855" s="26" t="s">
        <v>99</v>
      </c>
      <c r="BI855" s="26">
        <v>1</v>
      </c>
      <c r="BJ855" s="26" t="s">
        <v>217</v>
      </c>
    </row>
    <row r="856" spans="36:62" x14ac:dyDescent="0.25">
      <c r="AJ856" s="26">
        <v>3266</v>
      </c>
      <c r="AK856" s="26">
        <v>2113277</v>
      </c>
      <c r="AL856" s="264">
        <v>44467.004166666666</v>
      </c>
      <c r="AM856" s="26" t="s">
        <v>481</v>
      </c>
      <c r="AN856" s="26" t="s">
        <v>63</v>
      </c>
      <c r="AO856" s="26" t="s">
        <v>156</v>
      </c>
      <c r="AP856" s="26" t="s">
        <v>159</v>
      </c>
      <c r="AQ856" s="26">
        <v>0</v>
      </c>
      <c r="AR856" s="26">
        <v>90</v>
      </c>
      <c r="AS856" s="26" t="s">
        <v>1057</v>
      </c>
      <c r="AT856" s="26" t="s">
        <v>71</v>
      </c>
      <c r="AU856" s="26" t="s">
        <v>63</v>
      </c>
      <c r="AV856" s="26" t="s">
        <v>63</v>
      </c>
      <c r="AW856" s="26" t="s">
        <v>63</v>
      </c>
      <c r="AX856" s="26" t="s">
        <v>63</v>
      </c>
      <c r="AY856" s="26">
        <v>43.988928999999899</v>
      </c>
      <c r="AZ856" s="26">
        <v>-102.25035800000001</v>
      </c>
      <c r="BA856" s="26" t="s">
        <v>208</v>
      </c>
      <c r="BB856" s="26" t="s">
        <v>611</v>
      </c>
      <c r="BC856" s="26" t="s">
        <v>170</v>
      </c>
      <c r="BD856" s="26" t="s">
        <v>68</v>
      </c>
      <c r="BE856" s="26" t="s">
        <v>161</v>
      </c>
      <c r="BF856" s="26" t="s">
        <v>68</v>
      </c>
      <c r="BG856" s="26" t="s">
        <v>68</v>
      </c>
      <c r="BH856" s="26" t="s">
        <v>210</v>
      </c>
      <c r="BI856" s="26">
        <v>1</v>
      </c>
      <c r="BJ856" s="26" t="s">
        <v>19</v>
      </c>
    </row>
    <row r="857" spans="36:62" x14ac:dyDescent="0.25">
      <c r="AJ857" s="26">
        <v>3268</v>
      </c>
      <c r="AK857" s="26">
        <v>2113383</v>
      </c>
      <c r="AL857" s="264">
        <v>44458.841666666667</v>
      </c>
      <c r="AM857" s="26" t="s">
        <v>481</v>
      </c>
      <c r="AN857" s="26" t="s">
        <v>63</v>
      </c>
      <c r="AO857" s="26" t="s">
        <v>156</v>
      </c>
      <c r="AP857" s="26" t="s">
        <v>159</v>
      </c>
      <c r="AQ857" s="26">
        <v>0</v>
      </c>
      <c r="AR857" s="26">
        <v>90</v>
      </c>
      <c r="AS857" s="26" t="s">
        <v>189</v>
      </c>
      <c r="AT857" s="26" t="s">
        <v>619</v>
      </c>
      <c r="AU857" s="26" t="s">
        <v>63</v>
      </c>
      <c r="AV857" s="26" t="s">
        <v>63</v>
      </c>
      <c r="AW857" s="26" t="s">
        <v>63</v>
      </c>
      <c r="AX857" s="26" t="s">
        <v>63</v>
      </c>
      <c r="AY857" s="26">
        <v>44.103594999999899</v>
      </c>
      <c r="AZ857" s="26">
        <v>-102.662002</v>
      </c>
      <c r="BA857" s="26" t="s">
        <v>158</v>
      </c>
      <c r="BB857" s="26" t="s">
        <v>609</v>
      </c>
      <c r="BC857" s="26" t="s">
        <v>68</v>
      </c>
      <c r="BD857" s="26" t="s">
        <v>68</v>
      </c>
      <c r="BE857" s="26"/>
      <c r="BF857" s="26" t="s">
        <v>68</v>
      </c>
      <c r="BG857" s="26" t="s">
        <v>68</v>
      </c>
      <c r="BH857" s="26" t="s">
        <v>146</v>
      </c>
      <c r="BI857" s="26">
        <v>1</v>
      </c>
      <c r="BJ857" s="26" t="s">
        <v>217</v>
      </c>
    </row>
    <row r="858" spans="36:62" x14ac:dyDescent="0.25">
      <c r="AJ858" s="26">
        <v>3269</v>
      </c>
      <c r="AK858" s="26">
        <v>2113387</v>
      </c>
      <c r="AL858" s="264">
        <v>44469.28125</v>
      </c>
      <c r="AM858" s="26" t="s">
        <v>481</v>
      </c>
      <c r="AN858" s="26" t="s">
        <v>63</v>
      </c>
      <c r="AO858" s="26"/>
      <c r="AP858" s="26"/>
      <c r="AQ858" s="26">
        <v>-1</v>
      </c>
      <c r="AR858" s="26">
        <v>90</v>
      </c>
      <c r="AS858" s="26" t="s">
        <v>168</v>
      </c>
      <c r="AT858" s="26" t="s">
        <v>74</v>
      </c>
      <c r="AU858" s="26" t="s">
        <v>63</v>
      </c>
      <c r="AV858" s="26" t="s">
        <v>63</v>
      </c>
      <c r="AW858" s="26" t="s">
        <v>63</v>
      </c>
      <c r="AX858" s="26" t="s">
        <v>63</v>
      </c>
      <c r="AY858" s="26">
        <v>44.089506999999898</v>
      </c>
      <c r="AZ858" s="26">
        <v>-102.493864</v>
      </c>
      <c r="BA858" s="26" t="s">
        <v>185</v>
      </c>
      <c r="BB858" s="26" t="s">
        <v>611</v>
      </c>
      <c r="BC858" s="26" t="s">
        <v>167</v>
      </c>
      <c r="BD858" s="26" t="s">
        <v>154</v>
      </c>
      <c r="BE858" s="26"/>
      <c r="BF858" s="26" t="s">
        <v>99</v>
      </c>
      <c r="BG858" s="26" t="s">
        <v>167</v>
      </c>
      <c r="BH858" s="26" t="s">
        <v>99</v>
      </c>
      <c r="BI858" s="26">
        <v>1</v>
      </c>
      <c r="BJ858" s="26" t="s">
        <v>217</v>
      </c>
    </row>
    <row r="859" spans="36:62" x14ac:dyDescent="0.25">
      <c r="AJ859" s="26">
        <v>3270</v>
      </c>
      <c r="AK859" s="26">
        <v>2113394</v>
      </c>
      <c r="AL859" s="264">
        <v>44465.381249999999</v>
      </c>
      <c r="AM859" s="26" t="s">
        <v>481</v>
      </c>
      <c r="AN859" s="26" t="s">
        <v>63</v>
      </c>
      <c r="AO859" s="26"/>
      <c r="AP859" s="26"/>
      <c r="AQ859" s="26">
        <v>-1</v>
      </c>
      <c r="AR859" s="26">
        <v>90</v>
      </c>
      <c r="AS859" s="26" t="s">
        <v>168</v>
      </c>
      <c r="AT859" s="26" t="s">
        <v>71</v>
      </c>
      <c r="AU859" s="26" t="s">
        <v>63</v>
      </c>
      <c r="AV859" s="26" t="s">
        <v>63</v>
      </c>
      <c r="AW859" s="26" t="s">
        <v>63</v>
      </c>
      <c r="AX859" s="26" t="s">
        <v>63</v>
      </c>
      <c r="AY859" s="26">
        <v>44.103757000000002</v>
      </c>
      <c r="AZ859" s="26">
        <v>-102.853565</v>
      </c>
      <c r="BA859" s="26" t="s">
        <v>185</v>
      </c>
      <c r="BB859" s="26" t="s">
        <v>611</v>
      </c>
      <c r="BC859" s="26" t="s">
        <v>167</v>
      </c>
      <c r="BD859" s="26" t="s">
        <v>154</v>
      </c>
      <c r="BE859" s="26"/>
      <c r="BF859" s="26" t="s">
        <v>99</v>
      </c>
      <c r="BG859" s="26" t="s">
        <v>167</v>
      </c>
      <c r="BH859" s="26" t="s">
        <v>99</v>
      </c>
      <c r="BI859" s="26">
        <v>1</v>
      </c>
      <c r="BJ859" s="26" t="s">
        <v>217</v>
      </c>
    </row>
    <row r="860" spans="36:62" x14ac:dyDescent="0.25">
      <c r="AJ860" s="26">
        <v>3271</v>
      </c>
      <c r="AK860" s="26">
        <v>2115243</v>
      </c>
      <c r="AL860" s="264">
        <v>44457.85833333333</v>
      </c>
      <c r="AM860" s="26" t="s">
        <v>481</v>
      </c>
      <c r="AN860" s="26" t="s">
        <v>63</v>
      </c>
      <c r="AO860" s="26" t="s">
        <v>173</v>
      </c>
      <c r="AP860" s="26" t="s">
        <v>159</v>
      </c>
      <c r="AQ860" s="26">
        <v>0</v>
      </c>
      <c r="AR860" s="26">
        <v>90</v>
      </c>
      <c r="AS860" s="26" t="s">
        <v>201</v>
      </c>
      <c r="AT860" s="26" t="s">
        <v>71</v>
      </c>
      <c r="AU860" s="26" t="s">
        <v>63</v>
      </c>
      <c r="AV860" s="26" t="s">
        <v>63</v>
      </c>
      <c r="AW860" s="26" t="s">
        <v>63</v>
      </c>
      <c r="AX860" s="26" t="s">
        <v>63</v>
      </c>
      <c r="AY860" s="26">
        <v>44.103408000000002</v>
      </c>
      <c r="AZ860" s="26">
        <v>-102.711178</v>
      </c>
      <c r="BA860" s="26" t="s">
        <v>166</v>
      </c>
      <c r="BB860" s="26" t="s">
        <v>611</v>
      </c>
      <c r="BC860" s="26" t="s">
        <v>162</v>
      </c>
      <c r="BD860" s="26" t="s">
        <v>68</v>
      </c>
      <c r="BE860" s="26" t="s">
        <v>1058</v>
      </c>
      <c r="BF860" s="26" t="s">
        <v>534</v>
      </c>
      <c r="BG860" s="26" t="s">
        <v>68</v>
      </c>
      <c r="BH860" s="26" t="s">
        <v>892</v>
      </c>
      <c r="BI860" s="26">
        <v>1</v>
      </c>
      <c r="BJ860" s="26" t="s">
        <v>18</v>
      </c>
    </row>
    <row r="861" spans="36:62" x14ac:dyDescent="0.25">
      <c r="AJ861" s="26">
        <v>3275</v>
      </c>
      <c r="AK861" s="26">
        <v>2112661</v>
      </c>
      <c r="AL861" s="264">
        <v>44447.908333333333</v>
      </c>
      <c r="AM861" s="26" t="s">
        <v>147</v>
      </c>
      <c r="AN861" s="26" t="s">
        <v>63</v>
      </c>
      <c r="AO861" s="26"/>
      <c r="AP861" s="26"/>
      <c r="AQ861" s="26">
        <v>-1</v>
      </c>
      <c r="AR861" s="26">
        <v>90</v>
      </c>
      <c r="AS861" s="26" t="s">
        <v>168</v>
      </c>
      <c r="AT861" s="26" t="s">
        <v>71</v>
      </c>
      <c r="AU861" s="26" t="s">
        <v>63</v>
      </c>
      <c r="AV861" s="26" t="s">
        <v>63</v>
      </c>
      <c r="AW861" s="26" t="s">
        <v>63</v>
      </c>
      <c r="AX861" s="26" t="s">
        <v>63</v>
      </c>
      <c r="AY861" s="26">
        <v>43.836267999999897</v>
      </c>
      <c r="AZ861" s="26">
        <v>-101.864638999999</v>
      </c>
      <c r="BA861" s="26" t="s">
        <v>158</v>
      </c>
      <c r="BB861" s="26" t="s">
        <v>611</v>
      </c>
      <c r="BC861" s="26" t="s">
        <v>167</v>
      </c>
      <c r="BD861" s="26" t="s">
        <v>154</v>
      </c>
      <c r="BE861" s="26"/>
      <c r="BF861" s="26" t="s">
        <v>99</v>
      </c>
      <c r="BG861" s="26" t="s">
        <v>167</v>
      </c>
      <c r="BH861" s="26" t="s">
        <v>99</v>
      </c>
      <c r="BI861" s="26">
        <v>1</v>
      </c>
      <c r="BJ861" s="26" t="s">
        <v>217</v>
      </c>
    </row>
    <row r="862" spans="36:62" x14ac:dyDescent="0.25">
      <c r="AJ862" s="26">
        <v>3276</v>
      </c>
      <c r="AK862" s="26">
        <v>2112663</v>
      </c>
      <c r="AL862" s="264">
        <v>44440.791666666664</v>
      </c>
      <c r="AM862" s="26" t="s">
        <v>487</v>
      </c>
      <c r="AN862" s="26" t="s">
        <v>63</v>
      </c>
      <c r="AO862" s="26" t="s">
        <v>748</v>
      </c>
      <c r="AP862" s="26" t="s">
        <v>159</v>
      </c>
      <c r="AQ862" s="26">
        <v>0</v>
      </c>
      <c r="AR862" s="26">
        <v>73</v>
      </c>
      <c r="AS862" s="26" t="s">
        <v>201</v>
      </c>
      <c r="AT862" s="26" t="s">
        <v>71</v>
      </c>
      <c r="AU862" s="26" t="s">
        <v>63</v>
      </c>
      <c r="AV862" s="26" t="s">
        <v>63</v>
      </c>
      <c r="AW862" s="26" t="s">
        <v>63</v>
      </c>
      <c r="AX862" s="26" t="s">
        <v>63</v>
      </c>
      <c r="AY862" s="26">
        <v>43.380575</v>
      </c>
      <c r="AZ862" s="26">
        <v>-101.509891999999</v>
      </c>
      <c r="BA862" s="26" t="s">
        <v>166</v>
      </c>
      <c r="BB862" s="26" t="s">
        <v>157</v>
      </c>
      <c r="BC862" s="26" t="s">
        <v>624</v>
      </c>
      <c r="BD862" s="26" t="s">
        <v>68</v>
      </c>
      <c r="BE862" s="26" t="s">
        <v>1059</v>
      </c>
      <c r="BF862" s="26" t="s">
        <v>68</v>
      </c>
      <c r="BG862" s="26" t="s">
        <v>68</v>
      </c>
      <c r="BH862" s="26" t="s">
        <v>1060</v>
      </c>
      <c r="BI862" s="26">
        <v>1</v>
      </c>
      <c r="BJ862" s="26" t="s">
        <v>21</v>
      </c>
    </row>
    <row r="863" spans="36:62" x14ac:dyDescent="0.25">
      <c r="AJ863" s="26">
        <v>3281</v>
      </c>
      <c r="AK863" s="26">
        <v>2116266</v>
      </c>
      <c r="AL863" s="264">
        <v>44509.611111111109</v>
      </c>
      <c r="AM863" s="26" t="s">
        <v>481</v>
      </c>
      <c r="AN863" s="26" t="s">
        <v>63</v>
      </c>
      <c r="AO863" s="26" t="s">
        <v>156</v>
      </c>
      <c r="AP863" s="26" t="s">
        <v>159</v>
      </c>
      <c r="AQ863" s="26">
        <v>0</v>
      </c>
      <c r="AR863" s="26">
        <v>90</v>
      </c>
      <c r="AS863" s="26" t="s">
        <v>1061</v>
      </c>
      <c r="AT863" s="26" t="s">
        <v>71</v>
      </c>
      <c r="AU863" s="26" t="s">
        <v>69</v>
      </c>
      <c r="AV863" s="26" t="s">
        <v>63</v>
      </c>
      <c r="AW863" s="26" t="s">
        <v>69</v>
      </c>
      <c r="AX863" s="26" t="s">
        <v>63</v>
      </c>
      <c r="AY863" s="26">
        <v>44.076908000000003</v>
      </c>
      <c r="AZ863" s="26">
        <v>-102.474885999999</v>
      </c>
      <c r="BA863" s="26" t="s">
        <v>185</v>
      </c>
      <c r="BB863" s="26" t="s">
        <v>611</v>
      </c>
      <c r="BC863" s="26" t="s">
        <v>1062</v>
      </c>
      <c r="BD863" s="26" t="s">
        <v>68</v>
      </c>
      <c r="BE863" s="26" t="s">
        <v>161</v>
      </c>
      <c r="BF863" s="26" t="s">
        <v>68</v>
      </c>
      <c r="BG863" s="26" t="s">
        <v>68</v>
      </c>
      <c r="BH863" s="26" t="s">
        <v>728</v>
      </c>
      <c r="BI863" s="26">
        <v>1</v>
      </c>
      <c r="BJ863" s="26" t="s">
        <v>217</v>
      </c>
    </row>
    <row r="864" spans="36:62" x14ac:dyDescent="0.25">
      <c r="AJ864" s="26">
        <v>3282</v>
      </c>
      <c r="AK864" s="26">
        <v>2113276</v>
      </c>
      <c r="AL864" s="264">
        <v>44466.951388888891</v>
      </c>
      <c r="AM864" s="26" t="s">
        <v>481</v>
      </c>
      <c r="AN864" s="26" t="s">
        <v>63</v>
      </c>
      <c r="AO864" s="26" t="s">
        <v>156</v>
      </c>
      <c r="AP864" s="26" t="s">
        <v>159</v>
      </c>
      <c r="AQ864" s="26">
        <v>0</v>
      </c>
      <c r="AR864" s="26">
        <v>90</v>
      </c>
      <c r="AS864" s="26" t="s">
        <v>1063</v>
      </c>
      <c r="AT864" s="26" t="s">
        <v>71</v>
      </c>
      <c r="AU864" s="26" t="s">
        <v>63</v>
      </c>
      <c r="AV864" s="26" t="s">
        <v>63</v>
      </c>
      <c r="AW864" s="26" t="s">
        <v>63</v>
      </c>
      <c r="AX864" s="26" t="s">
        <v>63</v>
      </c>
      <c r="AY864" s="26">
        <v>44.118343000000003</v>
      </c>
      <c r="AZ864" s="26">
        <v>-102.992493999999</v>
      </c>
      <c r="BA864" s="26" t="s">
        <v>166</v>
      </c>
      <c r="BB864" s="26" t="s">
        <v>609</v>
      </c>
      <c r="BC864" s="26" t="s">
        <v>68</v>
      </c>
      <c r="BD864" s="26" t="s">
        <v>68</v>
      </c>
      <c r="BE864" s="26" t="s">
        <v>617</v>
      </c>
      <c r="BF864" s="26" t="s">
        <v>68</v>
      </c>
      <c r="BG864" s="26" t="s">
        <v>68</v>
      </c>
      <c r="BH864" s="26" t="s">
        <v>646</v>
      </c>
      <c r="BI864" s="26">
        <v>1</v>
      </c>
      <c r="BJ864" s="26" t="s">
        <v>217</v>
      </c>
    </row>
    <row r="865" spans="36:62" x14ac:dyDescent="0.25">
      <c r="AJ865" s="26">
        <v>3283</v>
      </c>
      <c r="AK865" s="26">
        <v>2113381</v>
      </c>
      <c r="AL865" s="264">
        <v>44456.813194444447</v>
      </c>
      <c r="AM865" s="26" t="s">
        <v>481</v>
      </c>
      <c r="AN865" s="26" t="s">
        <v>63</v>
      </c>
      <c r="AO865" s="26" t="s">
        <v>156</v>
      </c>
      <c r="AP865" s="26" t="s">
        <v>627</v>
      </c>
      <c r="AQ865" s="26">
        <v>0</v>
      </c>
      <c r="AR865" s="26">
        <v>90</v>
      </c>
      <c r="AS865" s="26" t="s">
        <v>628</v>
      </c>
      <c r="AT865" s="26" t="s">
        <v>71</v>
      </c>
      <c r="AU865" s="26" t="s">
        <v>63</v>
      </c>
      <c r="AV865" s="26" t="s">
        <v>63</v>
      </c>
      <c r="AW865" s="26" t="s">
        <v>69</v>
      </c>
      <c r="AX865" s="26" t="s">
        <v>63</v>
      </c>
      <c r="AY865" s="26">
        <v>44.117784999999898</v>
      </c>
      <c r="AZ865" s="26">
        <v>-103.059308</v>
      </c>
      <c r="BA865" s="26" t="s">
        <v>493</v>
      </c>
      <c r="BB865" s="26" t="s">
        <v>611</v>
      </c>
      <c r="BC865" s="26" t="s">
        <v>1064</v>
      </c>
      <c r="BD865" s="26" t="s">
        <v>68</v>
      </c>
      <c r="BE865" s="26" t="s">
        <v>161</v>
      </c>
      <c r="BF865" s="26" t="s">
        <v>68</v>
      </c>
      <c r="BG865" s="26" t="s">
        <v>68</v>
      </c>
      <c r="BH865" s="26" t="s">
        <v>175</v>
      </c>
      <c r="BI865" s="26">
        <v>1</v>
      </c>
      <c r="BJ865" s="26" t="s">
        <v>217</v>
      </c>
    </row>
    <row r="866" spans="36:62" x14ac:dyDescent="0.25">
      <c r="AJ866" s="26">
        <v>3285</v>
      </c>
      <c r="AK866" s="26">
        <v>2113506</v>
      </c>
      <c r="AL866" s="264">
        <v>44457.916666666664</v>
      </c>
      <c r="AM866" s="26" t="s">
        <v>481</v>
      </c>
      <c r="AN866" s="26" t="s">
        <v>63</v>
      </c>
      <c r="AO866" s="26" t="s">
        <v>156</v>
      </c>
      <c r="AP866" s="26" t="s">
        <v>159</v>
      </c>
      <c r="AQ866" s="26">
        <v>0</v>
      </c>
      <c r="AR866" s="26">
        <v>90</v>
      </c>
      <c r="AS866" s="26" t="s">
        <v>149</v>
      </c>
      <c r="AT866" s="26" t="s">
        <v>71</v>
      </c>
      <c r="AU866" s="26" t="s">
        <v>63</v>
      </c>
      <c r="AV866" s="26" t="s">
        <v>63</v>
      </c>
      <c r="AW866" s="26" t="s">
        <v>63</v>
      </c>
      <c r="AX866" s="26" t="s">
        <v>63</v>
      </c>
      <c r="AY866" s="26">
        <v>44.106037999999899</v>
      </c>
      <c r="AZ866" s="26">
        <v>-102.633904</v>
      </c>
      <c r="BA866" s="26" t="s">
        <v>208</v>
      </c>
      <c r="BB866" s="26" t="s">
        <v>611</v>
      </c>
      <c r="BC866" s="26" t="s">
        <v>68</v>
      </c>
      <c r="BD866" s="26" t="s">
        <v>154</v>
      </c>
      <c r="BE866" s="26"/>
      <c r="BF866" s="26" t="s">
        <v>68</v>
      </c>
      <c r="BG866" s="26" t="s">
        <v>68</v>
      </c>
      <c r="BH866" s="26" t="s">
        <v>146</v>
      </c>
      <c r="BI866" s="26">
        <v>1</v>
      </c>
      <c r="BJ866" s="26" t="s">
        <v>217</v>
      </c>
    </row>
    <row r="867" spans="36:62" x14ac:dyDescent="0.25">
      <c r="AJ867" s="26">
        <v>3286</v>
      </c>
      <c r="AK867" s="26">
        <v>2113577</v>
      </c>
      <c r="AL867" s="264">
        <v>44465.657638888886</v>
      </c>
      <c r="AM867" s="26" t="s">
        <v>481</v>
      </c>
      <c r="AN867" s="26" t="s">
        <v>63</v>
      </c>
      <c r="AO867" s="26" t="s">
        <v>156</v>
      </c>
      <c r="AP867" s="26" t="s">
        <v>159</v>
      </c>
      <c r="AQ867" s="26">
        <v>0</v>
      </c>
      <c r="AR867" s="26">
        <v>90</v>
      </c>
      <c r="AS867" s="26" t="s">
        <v>172</v>
      </c>
      <c r="AT867" s="26" t="s">
        <v>71</v>
      </c>
      <c r="AU867" s="26" t="s">
        <v>63</v>
      </c>
      <c r="AV867" s="26" t="s">
        <v>63</v>
      </c>
      <c r="AW867" s="26" t="s">
        <v>63</v>
      </c>
      <c r="AX867" s="26" t="s">
        <v>63</v>
      </c>
      <c r="AY867" s="26">
        <v>44.103490999999899</v>
      </c>
      <c r="AZ867" s="26">
        <v>-102.588444999999</v>
      </c>
      <c r="BA867" s="26" t="s">
        <v>158</v>
      </c>
      <c r="BB867" s="26" t="s">
        <v>609</v>
      </c>
      <c r="BC867" s="26" t="s">
        <v>68</v>
      </c>
      <c r="BD867" s="26" t="s">
        <v>68</v>
      </c>
      <c r="BE867" s="26"/>
      <c r="BF867" s="26" t="s">
        <v>68</v>
      </c>
      <c r="BG867" s="26" t="s">
        <v>68</v>
      </c>
      <c r="BH867" s="26" t="s">
        <v>146</v>
      </c>
      <c r="BI867" s="26">
        <v>1</v>
      </c>
      <c r="BJ867" s="26" t="s">
        <v>217</v>
      </c>
    </row>
    <row r="868" spans="36:62" x14ac:dyDescent="0.25">
      <c r="AJ868" s="26">
        <v>3287</v>
      </c>
      <c r="AK868" s="26">
        <v>2115832</v>
      </c>
      <c r="AL868" s="264">
        <v>44489.25</v>
      </c>
      <c r="AM868" s="26" t="s">
        <v>147</v>
      </c>
      <c r="AN868" s="26" t="s">
        <v>63</v>
      </c>
      <c r="AO868" s="26" t="s">
        <v>156</v>
      </c>
      <c r="AP868" s="26" t="s">
        <v>837</v>
      </c>
      <c r="AQ868" s="26">
        <v>0</v>
      </c>
      <c r="AR868" s="26">
        <v>90</v>
      </c>
      <c r="AS868" s="26" t="s">
        <v>853</v>
      </c>
      <c r="AT868" s="26" t="s">
        <v>639</v>
      </c>
      <c r="AU868" s="26" t="s">
        <v>63</v>
      </c>
      <c r="AV868" s="26" t="s">
        <v>63</v>
      </c>
      <c r="AW868" s="26" t="s">
        <v>63</v>
      </c>
      <c r="AX868" s="26" t="s">
        <v>63</v>
      </c>
      <c r="AY868" s="26">
        <v>43.836202</v>
      </c>
      <c r="AZ868" s="26">
        <v>-101.697148999999</v>
      </c>
      <c r="BA868" s="26" t="s">
        <v>208</v>
      </c>
      <c r="BB868" s="26" t="s">
        <v>609</v>
      </c>
      <c r="BC868" s="26" t="s">
        <v>68</v>
      </c>
      <c r="BD868" s="26" t="s">
        <v>615</v>
      </c>
      <c r="BE868" s="26"/>
      <c r="BF868" s="26" t="s">
        <v>68</v>
      </c>
      <c r="BG868" s="26" t="s">
        <v>209</v>
      </c>
      <c r="BH868" s="26" t="s">
        <v>146</v>
      </c>
      <c r="BI868" s="26">
        <v>1</v>
      </c>
      <c r="BJ868" s="26" t="s">
        <v>217</v>
      </c>
    </row>
    <row r="869" spans="36:62" x14ac:dyDescent="0.25">
      <c r="AJ869" s="26">
        <v>3288</v>
      </c>
      <c r="AK869" s="26">
        <v>2113600</v>
      </c>
      <c r="AL869" s="264">
        <v>44469.315972222219</v>
      </c>
      <c r="AM869" s="26" t="s">
        <v>481</v>
      </c>
      <c r="AN869" s="26" t="s">
        <v>63</v>
      </c>
      <c r="AO869" s="26" t="s">
        <v>156</v>
      </c>
      <c r="AP869" s="26" t="s">
        <v>159</v>
      </c>
      <c r="AQ869" s="26">
        <v>0</v>
      </c>
      <c r="AR869" s="26">
        <v>90</v>
      </c>
      <c r="AS869" s="26" t="s">
        <v>1066</v>
      </c>
      <c r="AT869" s="26" t="s">
        <v>74</v>
      </c>
      <c r="AU869" s="26" t="s">
        <v>63</v>
      </c>
      <c r="AV869" s="26" t="s">
        <v>63</v>
      </c>
      <c r="AW869" s="26" t="s">
        <v>63</v>
      </c>
      <c r="AX869" s="26" t="s">
        <v>63</v>
      </c>
      <c r="AY869" s="26">
        <v>44.118015999999898</v>
      </c>
      <c r="AZ869" s="26">
        <v>-103.062105</v>
      </c>
      <c r="BA869" s="26" t="s">
        <v>185</v>
      </c>
      <c r="BB869" s="26" t="s">
        <v>609</v>
      </c>
      <c r="BC869" s="26" t="s">
        <v>732</v>
      </c>
      <c r="BD869" s="26" t="s">
        <v>68</v>
      </c>
      <c r="BE869" s="26" t="s">
        <v>1065</v>
      </c>
      <c r="BF869" s="26" t="s">
        <v>215</v>
      </c>
      <c r="BG869" s="26" t="s">
        <v>68</v>
      </c>
      <c r="BH869" s="26" t="s">
        <v>146</v>
      </c>
      <c r="BI869" s="26">
        <v>1</v>
      </c>
      <c r="BJ869" s="26" t="s">
        <v>217</v>
      </c>
    </row>
    <row r="870" spans="36:62" x14ac:dyDescent="0.25">
      <c r="AJ870" s="26">
        <v>3289</v>
      </c>
      <c r="AK870" s="26">
        <v>2115238</v>
      </c>
      <c r="AL870" s="264">
        <v>44483.395833333336</v>
      </c>
      <c r="AM870" s="26" t="s">
        <v>481</v>
      </c>
      <c r="AN870" s="26" t="s">
        <v>63</v>
      </c>
      <c r="AO870" s="26" t="s">
        <v>156</v>
      </c>
      <c r="AP870" s="26" t="s">
        <v>159</v>
      </c>
      <c r="AQ870" s="26">
        <v>0</v>
      </c>
      <c r="AR870" s="26">
        <v>90</v>
      </c>
      <c r="AS870" s="26" t="s">
        <v>628</v>
      </c>
      <c r="AT870" s="26" t="s">
        <v>71</v>
      </c>
      <c r="AU870" s="26" t="s">
        <v>63</v>
      </c>
      <c r="AV870" s="26" t="s">
        <v>63</v>
      </c>
      <c r="AW870" s="26" t="s">
        <v>63</v>
      </c>
      <c r="AX870" s="26" t="s">
        <v>63</v>
      </c>
      <c r="AY870" s="26">
        <v>44.099446</v>
      </c>
      <c r="AZ870" s="26">
        <v>-103.16418</v>
      </c>
      <c r="BA870" s="26" t="s">
        <v>503</v>
      </c>
      <c r="BB870" s="26" t="s">
        <v>611</v>
      </c>
      <c r="BC870" s="26" t="s">
        <v>759</v>
      </c>
      <c r="BD870" s="26" t="s">
        <v>68</v>
      </c>
      <c r="BE870" s="26"/>
      <c r="BF870" s="26" t="s">
        <v>68</v>
      </c>
      <c r="BG870" s="26" t="s">
        <v>68</v>
      </c>
      <c r="BH870" s="26" t="s">
        <v>175</v>
      </c>
      <c r="BI870" s="26">
        <v>1</v>
      </c>
      <c r="BJ870" s="26" t="s">
        <v>217</v>
      </c>
    </row>
    <row r="871" spans="36:62" x14ac:dyDescent="0.25">
      <c r="AJ871" s="26">
        <v>3292</v>
      </c>
      <c r="AK871" s="26">
        <v>2113717</v>
      </c>
      <c r="AL871" s="264">
        <v>44471.556250000001</v>
      </c>
      <c r="AM871" s="26" t="s">
        <v>481</v>
      </c>
      <c r="AN871" s="26" t="s">
        <v>63</v>
      </c>
      <c r="AO871" s="26" t="s">
        <v>156</v>
      </c>
      <c r="AP871" s="26" t="s">
        <v>159</v>
      </c>
      <c r="AQ871" s="26">
        <v>0</v>
      </c>
      <c r="AR871" s="26">
        <v>90</v>
      </c>
      <c r="AS871" s="26" t="s">
        <v>172</v>
      </c>
      <c r="AT871" s="26" t="s">
        <v>71</v>
      </c>
      <c r="AU871" s="26" t="s">
        <v>63</v>
      </c>
      <c r="AV871" s="26" t="s">
        <v>63</v>
      </c>
      <c r="AW871" s="26" t="s">
        <v>63</v>
      </c>
      <c r="AX871" s="26" t="s">
        <v>63</v>
      </c>
      <c r="AY871" s="26">
        <v>44.081623</v>
      </c>
      <c r="AZ871" s="26">
        <v>-102.48028100000001</v>
      </c>
      <c r="BA871" s="26" t="s">
        <v>208</v>
      </c>
      <c r="BB871" s="26" t="s">
        <v>609</v>
      </c>
      <c r="BC871" s="26" t="s">
        <v>68</v>
      </c>
      <c r="BD871" s="26" t="s">
        <v>68</v>
      </c>
      <c r="BE871" s="26"/>
      <c r="BF871" s="26" t="s">
        <v>68</v>
      </c>
      <c r="BG871" s="26" t="s">
        <v>68</v>
      </c>
      <c r="BH871" s="26" t="s">
        <v>146</v>
      </c>
      <c r="BI871" s="26">
        <v>1</v>
      </c>
      <c r="BJ871" s="26" t="s">
        <v>217</v>
      </c>
    </row>
    <row r="872" spans="36:62" x14ac:dyDescent="0.25">
      <c r="AJ872" s="26">
        <v>3293</v>
      </c>
      <c r="AK872" s="26">
        <v>2113731</v>
      </c>
      <c r="AL872" s="264">
        <v>44474.79791666667</v>
      </c>
      <c r="AM872" s="26" t="s">
        <v>481</v>
      </c>
      <c r="AN872" s="26" t="s">
        <v>63</v>
      </c>
      <c r="AO872" s="26"/>
      <c r="AP872" s="26"/>
      <c r="AQ872" s="26">
        <v>-1</v>
      </c>
      <c r="AR872" s="26">
        <v>90</v>
      </c>
      <c r="AS872" s="26" t="s">
        <v>168</v>
      </c>
      <c r="AT872" s="26" t="s">
        <v>71</v>
      </c>
      <c r="AU872" s="26" t="s">
        <v>63</v>
      </c>
      <c r="AV872" s="26" t="s">
        <v>63</v>
      </c>
      <c r="AW872" s="26" t="s">
        <v>63</v>
      </c>
      <c r="AX872" s="26" t="s">
        <v>63</v>
      </c>
      <c r="AY872" s="26">
        <v>44.105221999999898</v>
      </c>
      <c r="AZ872" s="26">
        <v>-102.61725300000001</v>
      </c>
      <c r="BA872" s="26" t="s">
        <v>158</v>
      </c>
      <c r="BB872" s="26" t="s">
        <v>609</v>
      </c>
      <c r="BC872" s="26" t="s">
        <v>167</v>
      </c>
      <c r="BD872" s="26" t="s">
        <v>154</v>
      </c>
      <c r="BE872" s="26"/>
      <c r="BF872" s="26" t="s">
        <v>99</v>
      </c>
      <c r="BG872" s="26" t="s">
        <v>167</v>
      </c>
      <c r="BH872" s="26" t="s">
        <v>99</v>
      </c>
      <c r="BI872" s="26">
        <v>1</v>
      </c>
      <c r="BJ872" s="26" t="s">
        <v>217</v>
      </c>
    </row>
    <row r="873" spans="36:62" x14ac:dyDescent="0.25">
      <c r="AJ873" s="26">
        <v>3294</v>
      </c>
      <c r="AK873" s="26">
        <v>2113732</v>
      </c>
      <c r="AL873" s="264">
        <v>44474.818055555559</v>
      </c>
      <c r="AM873" s="26" t="s">
        <v>481</v>
      </c>
      <c r="AN873" s="26" t="s">
        <v>63</v>
      </c>
      <c r="AO873" s="26"/>
      <c r="AP873" s="26"/>
      <c r="AQ873" s="26">
        <v>-1</v>
      </c>
      <c r="AR873" s="26">
        <v>90</v>
      </c>
      <c r="AS873" s="26" t="s">
        <v>168</v>
      </c>
      <c r="AT873" s="26" t="s">
        <v>71</v>
      </c>
      <c r="AU873" s="26" t="s">
        <v>63</v>
      </c>
      <c r="AV873" s="26" t="s">
        <v>63</v>
      </c>
      <c r="AW873" s="26" t="s">
        <v>63</v>
      </c>
      <c r="AX873" s="26" t="s">
        <v>63</v>
      </c>
      <c r="AY873" s="26">
        <v>44.118112000000004</v>
      </c>
      <c r="AZ873" s="26">
        <v>-102.96220700000001</v>
      </c>
      <c r="BA873" s="26" t="s">
        <v>185</v>
      </c>
      <c r="BB873" s="26" t="s">
        <v>611</v>
      </c>
      <c r="BC873" s="26" t="s">
        <v>167</v>
      </c>
      <c r="BD873" s="26" t="s">
        <v>154</v>
      </c>
      <c r="BE873" s="26"/>
      <c r="BF873" s="26" t="s">
        <v>99</v>
      </c>
      <c r="BG873" s="26" t="s">
        <v>167</v>
      </c>
      <c r="BH873" s="26" t="s">
        <v>99</v>
      </c>
      <c r="BI873" s="26">
        <v>1</v>
      </c>
      <c r="BJ873" s="26" t="s">
        <v>217</v>
      </c>
    </row>
    <row r="874" spans="36:62" x14ac:dyDescent="0.25">
      <c r="AJ874" s="26">
        <v>3295</v>
      </c>
      <c r="AK874" s="26">
        <v>2113746</v>
      </c>
      <c r="AL874" s="264">
        <v>44470.302083333336</v>
      </c>
      <c r="AM874" s="26" t="s">
        <v>481</v>
      </c>
      <c r="AN874" s="26" t="s">
        <v>63</v>
      </c>
      <c r="AO874" s="26" t="s">
        <v>156</v>
      </c>
      <c r="AP874" s="26" t="s">
        <v>159</v>
      </c>
      <c r="AQ874" s="26">
        <v>0</v>
      </c>
      <c r="AR874" s="26">
        <v>90</v>
      </c>
      <c r="AS874" s="26" t="s">
        <v>201</v>
      </c>
      <c r="AT874" s="26" t="s">
        <v>71</v>
      </c>
      <c r="AU874" s="26" t="s">
        <v>63</v>
      </c>
      <c r="AV874" s="26" t="s">
        <v>63</v>
      </c>
      <c r="AW874" s="26" t="s">
        <v>63</v>
      </c>
      <c r="AX874" s="26" t="s">
        <v>63</v>
      </c>
      <c r="AY874" s="26">
        <v>44.068826000000001</v>
      </c>
      <c r="AZ874" s="26">
        <v>-102.417902999999</v>
      </c>
      <c r="BA874" s="26" t="s">
        <v>166</v>
      </c>
      <c r="BB874" s="26" t="s">
        <v>611</v>
      </c>
      <c r="BC874" s="26" t="s">
        <v>939</v>
      </c>
      <c r="BD874" s="26" t="s">
        <v>68</v>
      </c>
      <c r="BE874" s="26"/>
      <c r="BF874" s="26" t="s">
        <v>68</v>
      </c>
      <c r="BG874" s="26" t="s">
        <v>625</v>
      </c>
      <c r="BH874" s="26" t="s">
        <v>160</v>
      </c>
      <c r="BI874" s="26">
        <v>1</v>
      </c>
      <c r="BJ874" s="26" t="s">
        <v>20</v>
      </c>
    </row>
    <row r="875" spans="36:62" x14ac:dyDescent="0.25">
      <c r="AJ875" s="26">
        <v>3296</v>
      </c>
      <c r="AK875" s="26">
        <v>2113747</v>
      </c>
      <c r="AL875" s="264">
        <v>44474.354166666664</v>
      </c>
      <c r="AM875" s="26" t="s">
        <v>481</v>
      </c>
      <c r="AN875" s="26" t="s">
        <v>63</v>
      </c>
      <c r="AO875" s="26"/>
      <c r="AP875" s="26"/>
      <c r="AQ875" s="26">
        <v>-1</v>
      </c>
      <c r="AR875" s="26">
        <v>90</v>
      </c>
      <c r="AS875" s="26" t="s">
        <v>168</v>
      </c>
      <c r="AT875" s="26" t="s">
        <v>71</v>
      </c>
      <c r="AU875" s="26" t="s">
        <v>63</v>
      </c>
      <c r="AV875" s="26" t="s">
        <v>63</v>
      </c>
      <c r="AW875" s="26" t="s">
        <v>63</v>
      </c>
      <c r="AX875" s="26" t="s">
        <v>63</v>
      </c>
      <c r="AY875" s="26">
        <v>44.087941999999899</v>
      </c>
      <c r="AZ875" s="26">
        <v>-102.489294</v>
      </c>
      <c r="BA875" s="26" t="s">
        <v>166</v>
      </c>
      <c r="BB875" s="26" t="s">
        <v>609</v>
      </c>
      <c r="BC875" s="26" t="s">
        <v>167</v>
      </c>
      <c r="BD875" s="26" t="s">
        <v>154</v>
      </c>
      <c r="BE875" s="26"/>
      <c r="BF875" s="26" t="s">
        <v>99</v>
      </c>
      <c r="BG875" s="26" t="s">
        <v>167</v>
      </c>
      <c r="BH875" s="26" t="s">
        <v>99</v>
      </c>
      <c r="BI875" s="26">
        <v>1</v>
      </c>
      <c r="BJ875" s="26" t="s">
        <v>217</v>
      </c>
    </row>
    <row r="876" spans="36:62" x14ac:dyDescent="0.25">
      <c r="AJ876" s="26">
        <v>3298</v>
      </c>
      <c r="AK876" s="26">
        <v>2113846</v>
      </c>
      <c r="AL876" s="264">
        <v>44477.236111111109</v>
      </c>
      <c r="AM876" s="26" t="s">
        <v>481</v>
      </c>
      <c r="AN876" s="26" t="s">
        <v>63</v>
      </c>
      <c r="AO876" s="26"/>
      <c r="AP876" s="26"/>
      <c r="AQ876" s="26">
        <v>-1</v>
      </c>
      <c r="AR876" s="26">
        <v>90</v>
      </c>
      <c r="AS876" s="26" t="s">
        <v>168</v>
      </c>
      <c r="AT876" s="26" t="s">
        <v>74</v>
      </c>
      <c r="AU876" s="26" t="s">
        <v>63</v>
      </c>
      <c r="AV876" s="26" t="s">
        <v>63</v>
      </c>
      <c r="AW876" s="26" t="s">
        <v>63</v>
      </c>
      <c r="AX876" s="26" t="s">
        <v>63</v>
      </c>
      <c r="AY876" s="26">
        <v>43.988177</v>
      </c>
      <c r="AZ876" s="26">
        <v>-102.24873700000001</v>
      </c>
      <c r="BA876" s="26" t="s">
        <v>158</v>
      </c>
      <c r="BB876" s="26" t="s">
        <v>611</v>
      </c>
      <c r="BC876" s="26" t="s">
        <v>167</v>
      </c>
      <c r="BD876" s="26" t="s">
        <v>154</v>
      </c>
      <c r="BE876" s="26"/>
      <c r="BF876" s="26" t="s">
        <v>99</v>
      </c>
      <c r="BG876" s="26" t="s">
        <v>167</v>
      </c>
      <c r="BH876" s="26" t="s">
        <v>99</v>
      </c>
      <c r="BI876" s="26">
        <v>1</v>
      </c>
      <c r="BJ876" s="26" t="s">
        <v>217</v>
      </c>
    </row>
    <row r="877" spans="36:62" x14ac:dyDescent="0.25">
      <c r="AJ877" s="26">
        <v>3299</v>
      </c>
      <c r="AK877" s="26">
        <v>2116267</v>
      </c>
      <c r="AL877" s="264">
        <v>44510.738888888889</v>
      </c>
      <c r="AM877" s="26" t="s">
        <v>481</v>
      </c>
      <c r="AN877" s="26" t="s">
        <v>63</v>
      </c>
      <c r="AO877" s="26" t="s">
        <v>156</v>
      </c>
      <c r="AP877" s="26" t="s">
        <v>159</v>
      </c>
      <c r="AQ877" s="26">
        <v>0</v>
      </c>
      <c r="AR877" s="26">
        <v>90</v>
      </c>
      <c r="AS877" s="26" t="s">
        <v>1067</v>
      </c>
      <c r="AT877" s="26" t="s">
        <v>71</v>
      </c>
      <c r="AU877" s="26" t="s">
        <v>63</v>
      </c>
      <c r="AV877" s="26" t="s">
        <v>69</v>
      </c>
      <c r="AW877" s="26" t="s">
        <v>63</v>
      </c>
      <c r="AX877" s="26" t="s">
        <v>63</v>
      </c>
      <c r="AY877" s="26">
        <v>44.116168000000002</v>
      </c>
      <c r="AZ877" s="26">
        <v>-102.92975800000001</v>
      </c>
      <c r="BA877" s="26" t="s">
        <v>185</v>
      </c>
      <c r="BB877" s="26" t="s">
        <v>609</v>
      </c>
      <c r="BC877" s="26" t="s">
        <v>685</v>
      </c>
      <c r="BD877" s="26" t="s">
        <v>68</v>
      </c>
      <c r="BE877" s="26" t="s">
        <v>161</v>
      </c>
      <c r="BF877" s="26" t="s">
        <v>68</v>
      </c>
      <c r="BG877" s="26" t="s">
        <v>68</v>
      </c>
      <c r="BH877" s="26" t="s">
        <v>146</v>
      </c>
      <c r="BI877" s="26">
        <v>1</v>
      </c>
      <c r="BJ877" s="26" t="s">
        <v>217</v>
      </c>
    </row>
    <row r="878" spans="36:62" x14ac:dyDescent="0.25">
      <c r="AJ878" s="26">
        <v>3300</v>
      </c>
      <c r="AK878" s="26">
        <v>2114084</v>
      </c>
      <c r="AL878" s="264">
        <v>44481.553472222222</v>
      </c>
      <c r="AM878" s="26" t="s">
        <v>481</v>
      </c>
      <c r="AN878" s="26" t="s">
        <v>63</v>
      </c>
      <c r="AO878" s="26" t="s">
        <v>156</v>
      </c>
      <c r="AP878" s="26" t="s">
        <v>159</v>
      </c>
      <c r="AQ878" s="26">
        <v>0</v>
      </c>
      <c r="AR878" s="26">
        <v>90</v>
      </c>
      <c r="AS878" s="26" t="s">
        <v>896</v>
      </c>
      <c r="AT878" s="26" t="s">
        <v>613</v>
      </c>
      <c r="AU878" s="26" t="s">
        <v>63</v>
      </c>
      <c r="AV878" s="26" t="s">
        <v>63</v>
      </c>
      <c r="AW878" s="26" t="s">
        <v>63</v>
      </c>
      <c r="AX878" s="26" t="s">
        <v>63</v>
      </c>
      <c r="AY878" s="26">
        <v>44.117552000000003</v>
      </c>
      <c r="AZ878" s="26">
        <v>-103.101016</v>
      </c>
      <c r="BA878" s="26" t="s">
        <v>185</v>
      </c>
      <c r="BB878" s="26" t="s">
        <v>609</v>
      </c>
      <c r="BC878" s="26" t="s">
        <v>614</v>
      </c>
      <c r="BD878" s="26" t="s">
        <v>615</v>
      </c>
      <c r="BE878" s="26"/>
      <c r="BF878" s="26" t="s">
        <v>68</v>
      </c>
      <c r="BG878" s="26" t="s">
        <v>209</v>
      </c>
      <c r="BH878" s="26" t="s">
        <v>146</v>
      </c>
      <c r="BI878" s="26">
        <v>1</v>
      </c>
      <c r="BJ878" s="26" t="s">
        <v>217</v>
      </c>
    </row>
    <row r="879" spans="36:62" x14ac:dyDescent="0.25">
      <c r="AJ879" s="26">
        <v>3303</v>
      </c>
      <c r="AK879" s="26">
        <v>2114382</v>
      </c>
      <c r="AL879" s="264">
        <v>44482.463888888888</v>
      </c>
      <c r="AM879" s="26" t="s">
        <v>481</v>
      </c>
      <c r="AN879" s="26" t="s">
        <v>63</v>
      </c>
      <c r="AO879" s="26" t="s">
        <v>156</v>
      </c>
      <c r="AP879" s="26" t="s">
        <v>159</v>
      </c>
      <c r="AQ879" s="26">
        <v>0</v>
      </c>
      <c r="AR879" s="26">
        <v>90</v>
      </c>
      <c r="AS879" s="26" t="s">
        <v>188</v>
      </c>
      <c r="AT879" s="26" t="s">
        <v>704</v>
      </c>
      <c r="AU879" s="26" t="s">
        <v>63</v>
      </c>
      <c r="AV879" s="26" t="s">
        <v>63</v>
      </c>
      <c r="AW879" s="26" t="s">
        <v>63</v>
      </c>
      <c r="AX879" s="26" t="s">
        <v>63</v>
      </c>
      <c r="AY879" s="26">
        <v>44.103651999999897</v>
      </c>
      <c r="AZ879" s="26">
        <v>-102.821422999999</v>
      </c>
      <c r="BA879" s="26" t="s">
        <v>494</v>
      </c>
      <c r="BB879" s="26" t="s">
        <v>609</v>
      </c>
      <c r="BC879" s="26" t="s">
        <v>68</v>
      </c>
      <c r="BD879" s="26" t="s">
        <v>68</v>
      </c>
      <c r="BE879" s="26"/>
      <c r="BF879" s="26" t="s">
        <v>68</v>
      </c>
      <c r="BG879" s="26" t="s">
        <v>68</v>
      </c>
      <c r="BH879" s="26" t="s">
        <v>146</v>
      </c>
      <c r="BI879" s="26">
        <v>1</v>
      </c>
      <c r="BJ879" s="26" t="s">
        <v>217</v>
      </c>
    </row>
    <row r="880" spans="36:62" x14ac:dyDescent="0.25">
      <c r="AJ880" s="26">
        <v>3306</v>
      </c>
      <c r="AK880" s="26">
        <v>2114111</v>
      </c>
      <c r="AL880" s="264">
        <v>44476.767361111109</v>
      </c>
      <c r="AM880" s="26" t="s">
        <v>481</v>
      </c>
      <c r="AN880" s="26" t="s">
        <v>63</v>
      </c>
      <c r="AO880" s="26" t="s">
        <v>156</v>
      </c>
      <c r="AP880" s="26" t="s">
        <v>627</v>
      </c>
      <c r="AQ880" s="26">
        <v>0</v>
      </c>
      <c r="AR880" s="26">
        <v>90</v>
      </c>
      <c r="AS880" s="26" t="s">
        <v>628</v>
      </c>
      <c r="AT880" s="26" t="s">
        <v>71</v>
      </c>
      <c r="AU880" s="26" t="s">
        <v>63</v>
      </c>
      <c r="AV880" s="26" t="s">
        <v>63</v>
      </c>
      <c r="AW880" s="26" t="s">
        <v>63</v>
      </c>
      <c r="AX880" s="26" t="s">
        <v>63</v>
      </c>
      <c r="AY880" s="26">
        <v>44.110840000000003</v>
      </c>
      <c r="AZ880" s="26">
        <v>-103.125277999999</v>
      </c>
      <c r="BA880" s="26" t="s">
        <v>525</v>
      </c>
      <c r="BB880" s="26" t="s">
        <v>609</v>
      </c>
      <c r="BC880" s="26" t="s">
        <v>629</v>
      </c>
      <c r="BD880" s="26" t="s">
        <v>68</v>
      </c>
      <c r="BE880" s="26" t="s">
        <v>644</v>
      </c>
      <c r="BF880" s="26" t="s">
        <v>68</v>
      </c>
      <c r="BG880" s="26" t="s">
        <v>68</v>
      </c>
      <c r="BH880" s="26" t="s">
        <v>646</v>
      </c>
      <c r="BI880" s="26">
        <v>1</v>
      </c>
      <c r="BJ880" s="26" t="s">
        <v>217</v>
      </c>
    </row>
    <row r="881" spans="36:62" x14ac:dyDescent="0.25">
      <c r="AJ881" s="26">
        <v>3309</v>
      </c>
      <c r="AK881" s="26">
        <v>2114500</v>
      </c>
      <c r="AL881" s="264">
        <v>44484.90347222222</v>
      </c>
      <c r="AM881" s="26" t="s">
        <v>481</v>
      </c>
      <c r="AN881" s="26" t="s">
        <v>63</v>
      </c>
      <c r="AO881" s="26"/>
      <c r="AP881" s="26"/>
      <c r="AQ881" s="26">
        <v>-1</v>
      </c>
      <c r="AR881" s="26">
        <v>90</v>
      </c>
      <c r="AS881" s="26" t="s">
        <v>168</v>
      </c>
      <c r="AT881" s="26" t="s">
        <v>71</v>
      </c>
      <c r="AU881" s="26" t="s">
        <v>63</v>
      </c>
      <c r="AV881" s="26" t="s">
        <v>63</v>
      </c>
      <c r="AW881" s="26" t="s">
        <v>63</v>
      </c>
      <c r="AX881" s="26" t="s">
        <v>63</v>
      </c>
      <c r="AY881" s="26">
        <v>43.987333999999898</v>
      </c>
      <c r="AZ881" s="26">
        <v>-102.213949</v>
      </c>
      <c r="BA881" s="26" t="s">
        <v>166</v>
      </c>
      <c r="BB881" s="26" t="s">
        <v>609</v>
      </c>
      <c r="BC881" s="26" t="s">
        <v>167</v>
      </c>
      <c r="BD881" s="26" t="s">
        <v>154</v>
      </c>
      <c r="BE881" s="26"/>
      <c r="BF881" s="26" t="s">
        <v>99</v>
      </c>
      <c r="BG881" s="26" t="s">
        <v>167</v>
      </c>
      <c r="BH881" s="26" t="s">
        <v>99</v>
      </c>
      <c r="BI881" s="26">
        <v>1</v>
      </c>
      <c r="BJ881" s="26" t="s">
        <v>217</v>
      </c>
    </row>
    <row r="882" spans="36:62" x14ac:dyDescent="0.25">
      <c r="AJ882" s="26">
        <v>3310</v>
      </c>
      <c r="AK882" s="26">
        <v>2115828</v>
      </c>
      <c r="AL882" s="264">
        <v>44469.731249999997</v>
      </c>
      <c r="AM882" s="26" t="s">
        <v>487</v>
      </c>
      <c r="AN882" s="26" t="s">
        <v>63</v>
      </c>
      <c r="AO882" s="26"/>
      <c r="AP882" s="26"/>
      <c r="AQ882" s="26">
        <v>-1</v>
      </c>
      <c r="AR882" s="26">
        <v>18</v>
      </c>
      <c r="AS882" s="26" t="s">
        <v>168</v>
      </c>
      <c r="AT882" s="26" t="s">
        <v>71</v>
      </c>
      <c r="AU882" s="26" t="s">
        <v>63</v>
      </c>
      <c r="AV882" s="26" t="s">
        <v>63</v>
      </c>
      <c r="AW882" s="26" t="s">
        <v>63</v>
      </c>
      <c r="AX882" s="26" t="s">
        <v>63</v>
      </c>
      <c r="AY882" s="26">
        <v>43.171838000000001</v>
      </c>
      <c r="AZ882" s="26">
        <v>-101.689415999999</v>
      </c>
      <c r="BA882" s="26" t="s">
        <v>158</v>
      </c>
      <c r="BB882" s="26" t="s">
        <v>609</v>
      </c>
      <c r="BC882" s="26" t="s">
        <v>167</v>
      </c>
      <c r="BD882" s="26" t="s">
        <v>154</v>
      </c>
      <c r="BE882" s="26"/>
      <c r="BF882" s="26" t="s">
        <v>99</v>
      </c>
      <c r="BG882" s="26" t="s">
        <v>167</v>
      </c>
      <c r="BH882" s="26" t="s">
        <v>99</v>
      </c>
      <c r="BI882" s="26">
        <v>1</v>
      </c>
      <c r="BJ882" s="26" t="s">
        <v>217</v>
      </c>
    </row>
    <row r="883" spans="36:62" x14ac:dyDescent="0.25">
      <c r="AJ883" s="26">
        <v>3311</v>
      </c>
      <c r="AK883" s="26">
        <v>2115829</v>
      </c>
      <c r="AL883" s="264">
        <v>44506.706944444442</v>
      </c>
      <c r="AM883" s="26" t="s">
        <v>487</v>
      </c>
      <c r="AN883" s="26" t="s">
        <v>63</v>
      </c>
      <c r="AO883" s="26"/>
      <c r="AP883" s="26"/>
      <c r="AQ883" s="26">
        <v>-1</v>
      </c>
      <c r="AR883" s="26">
        <v>18</v>
      </c>
      <c r="AS883" s="26" t="s">
        <v>168</v>
      </c>
      <c r="AT883" s="26" t="s">
        <v>71</v>
      </c>
      <c r="AU883" s="26" t="s">
        <v>63</v>
      </c>
      <c r="AV883" s="26" t="s">
        <v>63</v>
      </c>
      <c r="AW883" s="26" t="s">
        <v>63</v>
      </c>
      <c r="AX883" s="26" t="s">
        <v>63</v>
      </c>
      <c r="AY883" s="26">
        <v>43.171802</v>
      </c>
      <c r="AZ883" s="26">
        <v>-101.68330400000001</v>
      </c>
      <c r="BA883" s="26" t="s">
        <v>185</v>
      </c>
      <c r="BB883" s="26" t="s">
        <v>609</v>
      </c>
      <c r="BC883" s="26" t="s">
        <v>167</v>
      </c>
      <c r="BD883" s="26" t="s">
        <v>154</v>
      </c>
      <c r="BE883" s="26"/>
      <c r="BF883" s="26" t="s">
        <v>99</v>
      </c>
      <c r="BG883" s="26" t="s">
        <v>167</v>
      </c>
      <c r="BH883" s="26" t="s">
        <v>99</v>
      </c>
      <c r="BI883" s="26">
        <v>1</v>
      </c>
      <c r="BJ883" s="26" t="s">
        <v>217</v>
      </c>
    </row>
    <row r="884" spans="36:62" x14ac:dyDescent="0.25">
      <c r="AJ884" s="26">
        <v>3312</v>
      </c>
      <c r="AK884" s="26">
        <v>2115830</v>
      </c>
      <c r="AL884" s="264">
        <v>44490.208333333336</v>
      </c>
      <c r="AM884" s="26" t="s">
        <v>487</v>
      </c>
      <c r="AN884" s="26" t="s">
        <v>63</v>
      </c>
      <c r="AO884" s="26"/>
      <c r="AP884" s="26"/>
      <c r="AQ884" s="26">
        <v>-1</v>
      </c>
      <c r="AR884" s="26">
        <v>18</v>
      </c>
      <c r="AS884" s="26" t="s">
        <v>168</v>
      </c>
      <c r="AT884" s="26" t="s">
        <v>71</v>
      </c>
      <c r="AU884" s="26" t="s">
        <v>63</v>
      </c>
      <c r="AV884" s="26" t="s">
        <v>63</v>
      </c>
      <c r="AW884" s="26" t="s">
        <v>63</v>
      </c>
      <c r="AX884" s="26" t="s">
        <v>63</v>
      </c>
      <c r="AY884" s="26">
        <v>43.215245000000003</v>
      </c>
      <c r="AZ884" s="26">
        <v>-101.571320999999</v>
      </c>
      <c r="BA884" s="26" t="s">
        <v>158</v>
      </c>
      <c r="BB884" s="26" t="s">
        <v>611</v>
      </c>
      <c r="BC884" s="26" t="s">
        <v>167</v>
      </c>
      <c r="BD884" s="26" t="s">
        <v>154</v>
      </c>
      <c r="BE884" s="26"/>
      <c r="BF884" s="26" t="s">
        <v>99</v>
      </c>
      <c r="BG884" s="26" t="s">
        <v>167</v>
      </c>
      <c r="BH884" s="26" t="s">
        <v>99</v>
      </c>
      <c r="BI884" s="26">
        <v>1</v>
      </c>
      <c r="BJ884" s="26" t="s">
        <v>217</v>
      </c>
    </row>
    <row r="885" spans="36:62" x14ac:dyDescent="0.25">
      <c r="AJ885" s="26">
        <v>3313</v>
      </c>
      <c r="AK885" s="26">
        <v>2116329</v>
      </c>
      <c r="AL885" s="264">
        <v>44512.208333333336</v>
      </c>
      <c r="AM885" s="26" t="s">
        <v>487</v>
      </c>
      <c r="AN885" s="26" t="s">
        <v>63</v>
      </c>
      <c r="AO885" s="26"/>
      <c r="AP885" s="26"/>
      <c r="AQ885" s="26">
        <v>-1</v>
      </c>
      <c r="AR885" s="26">
        <v>18</v>
      </c>
      <c r="AS885" s="26" t="s">
        <v>168</v>
      </c>
      <c r="AT885" s="26" t="s">
        <v>71</v>
      </c>
      <c r="AU885" s="26" t="s">
        <v>63</v>
      </c>
      <c r="AV885" s="26" t="s">
        <v>63</v>
      </c>
      <c r="AW885" s="26" t="s">
        <v>63</v>
      </c>
      <c r="AX885" s="26" t="s">
        <v>63</v>
      </c>
      <c r="AY885" s="26">
        <v>43.171872999999898</v>
      </c>
      <c r="AZ885" s="26">
        <v>-101.696084999999</v>
      </c>
      <c r="BA885" s="26" t="s">
        <v>158</v>
      </c>
      <c r="BB885" s="26" t="s">
        <v>611</v>
      </c>
      <c r="BC885" s="26" t="s">
        <v>167</v>
      </c>
      <c r="BD885" s="26" t="s">
        <v>154</v>
      </c>
      <c r="BE885" s="26"/>
      <c r="BF885" s="26" t="s">
        <v>99</v>
      </c>
      <c r="BG885" s="26" t="s">
        <v>167</v>
      </c>
      <c r="BH885" s="26" t="s">
        <v>99</v>
      </c>
      <c r="BI885" s="26">
        <v>1</v>
      </c>
      <c r="BJ885" s="26" t="s">
        <v>217</v>
      </c>
    </row>
    <row r="886" spans="36:62" x14ac:dyDescent="0.25">
      <c r="AJ886" s="26">
        <v>3314</v>
      </c>
      <c r="AK886" s="26">
        <v>2116513</v>
      </c>
      <c r="AL886" s="264">
        <v>44515.027083333334</v>
      </c>
      <c r="AM886" s="26" t="s">
        <v>487</v>
      </c>
      <c r="AN886" s="26" t="s">
        <v>63</v>
      </c>
      <c r="AO886" s="26"/>
      <c r="AP886" s="26"/>
      <c r="AQ886" s="26">
        <v>-1</v>
      </c>
      <c r="AR886" s="26">
        <v>73</v>
      </c>
      <c r="AS886" s="26" t="s">
        <v>168</v>
      </c>
      <c r="AT886" s="26" t="s">
        <v>71</v>
      </c>
      <c r="AU886" s="26" t="s">
        <v>63</v>
      </c>
      <c r="AV886" s="26" t="s">
        <v>63</v>
      </c>
      <c r="AW886" s="26" t="s">
        <v>63</v>
      </c>
      <c r="AX886" s="26" t="s">
        <v>63</v>
      </c>
      <c r="AY886" s="26">
        <v>43.273625000000003</v>
      </c>
      <c r="AZ886" s="26">
        <v>-101.513784999999</v>
      </c>
      <c r="BA886" s="26" t="s">
        <v>166</v>
      </c>
      <c r="BB886" s="26" t="s">
        <v>165</v>
      </c>
      <c r="BC886" s="26" t="s">
        <v>167</v>
      </c>
      <c r="BD886" s="26" t="s">
        <v>154</v>
      </c>
      <c r="BE886" s="26"/>
      <c r="BF886" s="26" t="s">
        <v>99</v>
      </c>
      <c r="BG886" s="26" t="s">
        <v>167</v>
      </c>
      <c r="BH886" s="26" t="s">
        <v>99</v>
      </c>
      <c r="BI886" s="26">
        <v>1</v>
      </c>
      <c r="BJ886" s="26" t="s">
        <v>217</v>
      </c>
    </row>
    <row r="887" spans="36:62" x14ac:dyDescent="0.25">
      <c r="AJ887" s="26">
        <v>3315</v>
      </c>
      <c r="AK887" s="26">
        <v>2117877</v>
      </c>
      <c r="AL887" s="264">
        <v>44527.729166666664</v>
      </c>
      <c r="AM887" s="26" t="s">
        <v>487</v>
      </c>
      <c r="AN887" s="26" t="s">
        <v>63</v>
      </c>
      <c r="AO887" s="26"/>
      <c r="AP887" s="26"/>
      <c r="AQ887" s="26">
        <v>-1</v>
      </c>
      <c r="AR887" s="26">
        <v>18</v>
      </c>
      <c r="AS887" s="26" t="s">
        <v>168</v>
      </c>
      <c r="AT887" s="26" t="s">
        <v>71</v>
      </c>
      <c r="AU887" s="26" t="s">
        <v>63</v>
      </c>
      <c r="AV887" s="26" t="s">
        <v>63</v>
      </c>
      <c r="AW887" s="26" t="s">
        <v>63</v>
      </c>
      <c r="AX887" s="26" t="s">
        <v>63</v>
      </c>
      <c r="AY887" s="26">
        <v>43.215240000000001</v>
      </c>
      <c r="AZ887" s="26">
        <v>-101.553495999999</v>
      </c>
      <c r="BA887" s="26" t="s">
        <v>158</v>
      </c>
      <c r="BB887" s="26" t="s">
        <v>611</v>
      </c>
      <c r="BC887" s="26" t="s">
        <v>167</v>
      </c>
      <c r="BD887" s="26" t="s">
        <v>154</v>
      </c>
      <c r="BE887" s="26"/>
      <c r="BF887" s="26" t="s">
        <v>99</v>
      </c>
      <c r="BG887" s="26" t="s">
        <v>167</v>
      </c>
      <c r="BH887" s="26" t="s">
        <v>99</v>
      </c>
      <c r="BI887" s="26">
        <v>1</v>
      </c>
      <c r="BJ887" s="26" t="s">
        <v>217</v>
      </c>
    </row>
    <row r="888" spans="36:62" x14ac:dyDescent="0.25">
      <c r="AJ888" s="26">
        <v>3316</v>
      </c>
      <c r="AK888" s="26">
        <v>2114830</v>
      </c>
      <c r="AL888" s="264">
        <v>44466.913194444445</v>
      </c>
      <c r="AM888" s="26" t="s">
        <v>147</v>
      </c>
      <c r="AN888" s="26" t="s">
        <v>63</v>
      </c>
      <c r="AO888" s="26"/>
      <c r="AP888" s="26"/>
      <c r="AQ888" s="26">
        <v>-1</v>
      </c>
      <c r="AR888" s="26">
        <v>73</v>
      </c>
      <c r="AS888" s="26" t="s">
        <v>168</v>
      </c>
      <c r="AT888" s="26" t="s">
        <v>71</v>
      </c>
      <c r="AU888" s="26" t="s">
        <v>63</v>
      </c>
      <c r="AV888" s="26" t="s">
        <v>63</v>
      </c>
      <c r="AW888" s="26" t="s">
        <v>63</v>
      </c>
      <c r="AX888" s="26" t="s">
        <v>63</v>
      </c>
      <c r="AY888" s="26">
        <v>43.660955999999899</v>
      </c>
      <c r="AZ888" s="26">
        <v>-101.511617999999</v>
      </c>
      <c r="BA888" s="26" t="s">
        <v>158</v>
      </c>
      <c r="BB888" s="26" t="s">
        <v>157</v>
      </c>
      <c r="BC888" s="26" t="s">
        <v>167</v>
      </c>
      <c r="BD888" s="26" t="s">
        <v>154</v>
      </c>
      <c r="BE888" s="26"/>
      <c r="BF888" s="26" t="s">
        <v>99</v>
      </c>
      <c r="BG888" s="26" t="s">
        <v>167</v>
      </c>
      <c r="BH888" s="26" t="s">
        <v>99</v>
      </c>
      <c r="BI888" s="26">
        <v>1</v>
      </c>
      <c r="BJ888" s="26" t="s">
        <v>217</v>
      </c>
    </row>
    <row r="889" spans="36:62" x14ac:dyDescent="0.25">
      <c r="AJ889" s="26">
        <v>3319</v>
      </c>
      <c r="AK889" s="26">
        <v>2114901</v>
      </c>
      <c r="AL889" s="264">
        <v>44491.811805555553</v>
      </c>
      <c r="AM889" s="26" t="s">
        <v>481</v>
      </c>
      <c r="AN889" s="26" t="s">
        <v>63</v>
      </c>
      <c r="AO889" s="26"/>
      <c r="AP889" s="26"/>
      <c r="AQ889" s="26">
        <v>-1</v>
      </c>
      <c r="AR889" s="26">
        <v>90</v>
      </c>
      <c r="AS889" s="26" t="s">
        <v>168</v>
      </c>
      <c r="AT889" s="26" t="s">
        <v>71</v>
      </c>
      <c r="AU889" s="26" t="s">
        <v>63</v>
      </c>
      <c r="AV889" s="26" t="s">
        <v>63</v>
      </c>
      <c r="AW889" s="26" t="s">
        <v>63</v>
      </c>
      <c r="AX889" s="26" t="s">
        <v>63</v>
      </c>
      <c r="AY889" s="26">
        <v>44.067414999999897</v>
      </c>
      <c r="AZ889" s="26">
        <v>-102.395993</v>
      </c>
      <c r="BA889" s="26" t="s">
        <v>166</v>
      </c>
      <c r="BB889" s="26" t="s">
        <v>611</v>
      </c>
      <c r="BC889" s="26" t="s">
        <v>167</v>
      </c>
      <c r="BD889" s="26" t="s">
        <v>154</v>
      </c>
      <c r="BE889" s="26"/>
      <c r="BF889" s="26" t="s">
        <v>99</v>
      </c>
      <c r="BG889" s="26" t="s">
        <v>167</v>
      </c>
      <c r="BH889" s="26" t="s">
        <v>99</v>
      </c>
      <c r="BI889" s="26">
        <v>1</v>
      </c>
      <c r="BJ889" s="26" t="s">
        <v>217</v>
      </c>
    </row>
    <row r="890" spans="36:62" x14ac:dyDescent="0.25">
      <c r="AJ890" s="26">
        <v>3321</v>
      </c>
      <c r="AK890" s="26">
        <v>2117577</v>
      </c>
      <c r="AL890" s="264">
        <v>44523.488888888889</v>
      </c>
      <c r="AM890" s="26" t="s">
        <v>147</v>
      </c>
      <c r="AN890" s="26" t="s">
        <v>63</v>
      </c>
      <c r="AO890" s="26" t="s">
        <v>214</v>
      </c>
      <c r="AP890" s="26" t="s">
        <v>159</v>
      </c>
      <c r="AQ890" s="26">
        <v>0</v>
      </c>
      <c r="AR890" s="26">
        <v>90</v>
      </c>
      <c r="AS890" s="26" t="s">
        <v>201</v>
      </c>
      <c r="AT890" s="26" t="s">
        <v>71</v>
      </c>
      <c r="AU890" s="26" t="s">
        <v>63</v>
      </c>
      <c r="AV890" s="26" t="s">
        <v>63</v>
      </c>
      <c r="AW890" s="26" t="s">
        <v>63</v>
      </c>
      <c r="AX890" s="26" t="s">
        <v>63</v>
      </c>
      <c r="AY890" s="26">
        <v>43.8359179999999</v>
      </c>
      <c r="AZ890" s="26">
        <v>-101.710409999999</v>
      </c>
      <c r="BA890" s="26" t="s">
        <v>166</v>
      </c>
      <c r="BB890" s="26" t="s">
        <v>611</v>
      </c>
      <c r="BC890" s="26" t="s">
        <v>629</v>
      </c>
      <c r="BD890" s="26" t="s">
        <v>68</v>
      </c>
      <c r="BE890" s="26"/>
      <c r="BF890" s="26" t="s">
        <v>68</v>
      </c>
      <c r="BG890" s="26" t="s">
        <v>68</v>
      </c>
      <c r="BH890" s="26" t="s">
        <v>1068</v>
      </c>
      <c r="BI890" s="26">
        <v>1</v>
      </c>
      <c r="BJ890" s="26" t="s">
        <v>19</v>
      </c>
    </row>
    <row r="891" spans="36:62" x14ac:dyDescent="0.25">
      <c r="AJ891" s="26">
        <v>3322</v>
      </c>
      <c r="AK891" s="26">
        <v>2115436</v>
      </c>
      <c r="AL891" s="264">
        <v>44498.835416666669</v>
      </c>
      <c r="AM891" s="26" t="s">
        <v>481</v>
      </c>
      <c r="AN891" s="26" t="s">
        <v>63</v>
      </c>
      <c r="AO891" s="26"/>
      <c r="AP891" s="26"/>
      <c r="AQ891" s="26">
        <v>-1</v>
      </c>
      <c r="AR891" s="26">
        <v>90</v>
      </c>
      <c r="AS891" s="26" t="s">
        <v>168</v>
      </c>
      <c r="AT891" s="26" t="s">
        <v>71</v>
      </c>
      <c r="AU891" s="26" t="s">
        <v>63</v>
      </c>
      <c r="AV891" s="26" t="s">
        <v>63</v>
      </c>
      <c r="AW891" s="26" t="s">
        <v>63</v>
      </c>
      <c r="AX891" s="26" t="s">
        <v>63</v>
      </c>
      <c r="AY891" s="26">
        <v>44.1059389999999</v>
      </c>
      <c r="AZ891" s="26">
        <v>-102.900943999999</v>
      </c>
      <c r="BA891" s="26" t="s">
        <v>166</v>
      </c>
      <c r="BB891" s="26" t="s">
        <v>609</v>
      </c>
      <c r="BC891" s="26" t="s">
        <v>167</v>
      </c>
      <c r="BD891" s="26" t="s">
        <v>154</v>
      </c>
      <c r="BE891" s="26"/>
      <c r="BF891" s="26" t="s">
        <v>99</v>
      </c>
      <c r="BG891" s="26" t="s">
        <v>167</v>
      </c>
      <c r="BH891" s="26" t="s">
        <v>99</v>
      </c>
      <c r="BI891" s="26">
        <v>1</v>
      </c>
      <c r="BJ891" s="26" t="s">
        <v>217</v>
      </c>
    </row>
    <row r="892" spans="36:62" x14ac:dyDescent="0.25">
      <c r="AJ892" s="26">
        <v>3324</v>
      </c>
      <c r="AK892" s="26">
        <v>2116097</v>
      </c>
      <c r="AL892" s="264">
        <v>44505.84097222222</v>
      </c>
      <c r="AM892" s="26" t="s">
        <v>147</v>
      </c>
      <c r="AN892" s="26" t="s">
        <v>63</v>
      </c>
      <c r="AO892" s="26"/>
      <c r="AP892" s="26"/>
      <c r="AQ892" s="26">
        <v>-1</v>
      </c>
      <c r="AR892" s="26">
        <v>90</v>
      </c>
      <c r="AS892" s="26" t="s">
        <v>168</v>
      </c>
      <c r="AT892" s="26" t="s">
        <v>71</v>
      </c>
      <c r="AU892" s="26" t="s">
        <v>63</v>
      </c>
      <c r="AV892" s="26" t="s">
        <v>63</v>
      </c>
      <c r="AW892" s="26" t="s">
        <v>63</v>
      </c>
      <c r="AX892" s="26" t="s">
        <v>63</v>
      </c>
      <c r="AY892" s="26">
        <v>43.835873999999897</v>
      </c>
      <c r="AZ892" s="26">
        <v>-101.740253999999</v>
      </c>
      <c r="BA892" s="26" t="s">
        <v>158</v>
      </c>
      <c r="BB892" s="26" t="s">
        <v>611</v>
      </c>
      <c r="BC892" s="26" t="s">
        <v>167</v>
      </c>
      <c r="BD892" s="26" t="s">
        <v>154</v>
      </c>
      <c r="BE892" s="26"/>
      <c r="BF892" s="26" t="s">
        <v>99</v>
      </c>
      <c r="BG892" s="26" t="s">
        <v>167</v>
      </c>
      <c r="BH892" s="26" t="s">
        <v>99</v>
      </c>
      <c r="BI892" s="26">
        <v>1</v>
      </c>
      <c r="BJ892" s="26" t="s">
        <v>217</v>
      </c>
    </row>
    <row r="893" spans="36:62" x14ac:dyDescent="0.25">
      <c r="AJ893" s="26">
        <v>3326</v>
      </c>
      <c r="AK893" s="26">
        <v>2116265</v>
      </c>
      <c r="AL893" s="264">
        <v>44511.854166666664</v>
      </c>
      <c r="AM893" s="26" t="s">
        <v>147</v>
      </c>
      <c r="AN893" s="26" t="s">
        <v>63</v>
      </c>
      <c r="AO893" s="26"/>
      <c r="AP893" s="26"/>
      <c r="AQ893" s="26">
        <v>-1</v>
      </c>
      <c r="AR893" s="26">
        <v>90</v>
      </c>
      <c r="AS893" s="26" t="s">
        <v>168</v>
      </c>
      <c r="AT893" s="26" t="s">
        <v>71</v>
      </c>
      <c r="AU893" s="26" t="s">
        <v>63</v>
      </c>
      <c r="AV893" s="26" t="s">
        <v>63</v>
      </c>
      <c r="AW893" s="26" t="s">
        <v>63</v>
      </c>
      <c r="AX893" s="26" t="s">
        <v>63</v>
      </c>
      <c r="AY893" s="26">
        <v>43.885986000000003</v>
      </c>
      <c r="AZ893" s="26">
        <v>-101.999756</v>
      </c>
      <c r="BA893" s="26" t="s">
        <v>185</v>
      </c>
      <c r="BB893" s="26" t="s">
        <v>609</v>
      </c>
      <c r="BC893" s="26" t="s">
        <v>167</v>
      </c>
      <c r="BD893" s="26" t="s">
        <v>154</v>
      </c>
      <c r="BE893" s="26"/>
      <c r="BF893" s="26" t="s">
        <v>99</v>
      </c>
      <c r="BG893" s="26" t="s">
        <v>167</v>
      </c>
      <c r="BH893" s="26" t="s">
        <v>99</v>
      </c>
      <c r="BI893" s="26">
        <v>1</v>
      </c>
      <c r="BJ893" s="26" t="s">
        <v>217</v>
      </c>
    </row>
    <row r="894" spans="36:62" x14ac:dyDescent="0.25">
      <c r="AJ894" s="26">
        <v>3327</v>
      </c>
      <c r="AK894" s="26">
        <v>2117310</v>
      </c>
      <c r="AL894" s="264">
        <v>44515.75</v>
      </c>
      <c r="AM894" s="26" t="s">
        <v>147</v>
      </c>
      <c r="AN894" s="26" t="s">
        <v>63</v>
      </c>
      <c r="AO894" s="26"/>
      <c r="AP894" s="26"/>
      <c r="AQ894" s="26">
        <v>-1</v>
      </c>
      <c r="AR894" s="26">
        <v>90</v>
      </c>
      <c r="AS894" s="26" t="s">
        <v>168</v>
      </c>
      <c r="AT894" s="26" t="s">
        <v>71</v>
      </c>
      <c r="AU894" s="26" t="s">
        <v>63</v>
      </c>
      <c r="AV894" s="26" t="s">
        <v>63</v>
      </c>
      <c r="AW894" s="26" t="s">
        <v>63</v>
      </c>
      <c r="AX894" s="26" t="s">
        <v>63</v>
      </c>
      <c r="AY894" s="26">
        <v>43.836233</v>
      </c>
      <c r="AZ894" s="26">
        <v>-101.681392</v>
      </c>
      <c r="BA894" s="26" t="s">
        <v>185</v>
      </c>
      <c r="BB894" s="26" t="s">
        <v>609</v>
      </c>
      <c r="BC894" s="26" t="s">
        <v>167</v>
      </c>
      <c r="BD894" s="26" t="s">
        <v>154</v>
      </c>
      <c r="BE894" s="26"/>
      <c r="BF894" s="26" t="s">
        <v>99</v>
      </c>
      <c r="BG894" s="26" t="s">
        <v>167</v>
      </c>
      <c r="BH894" s="26" t="s">
        <v>99</v>
      </c>
      <c r="BI894" s="26">
        <v>1</v>
      </c>
      <c r="BJ894" s="26" t="s">
        <v>217</v>
      </c>
    </row>
    <row r="895" spans="36:62" x14ac:dyDescent="0.25">
      <c r="AJ895" s="26">
        <v>3328</v>
      </c>
      <c r="AK895" s="26">
        <v>2117311</v>
      </c>
      <c r="AL895" s="264">
        <v>44521.236111111109</v>
      </c>
      <c r="AM895" s="26" t="s">
        <v>147</v>
      </c>
      <c r="AN895" s="26" t="s">
        <v>63</v>
      </c>
      <c r="AO895" s="26"/>
      <c r="AP895" s="26"/>
      <c r="AQ895" s="26">
        <v>-1</v>
      </c>
      <c r="AR895" s="26">
        <v>90</v>
      </c>
      <c r="AS895" s="26" t="s">
        <v>168</v>
      </c>
      <c r="AT895" s="26" t="s">
        <v>71</v>
      </c>
      <c r="AU895" s="26" t="s">
        <v>63</v>
      </c>
      <c r="AV895" s="26" t="s">
        <v>63</v>
      </c>
      <c r="AW895" s="26" t="s">
        <v>63</v>
      </c>
      <c r="AX895" s="26" t="s">
        <v>63</v>
      </c>
      <c r="AY895" s="26">
        <v>43.836269999999899</v>
      </c>
      <c r="AZ895" s="26">
        <v>-101.588032999999</v>
      </c>
      <c r="BA895" s="26" t="s">
        <v>158</v>
      </c>
      <c r="BB895" s="26" t="s">
        <v>609</v>
      </c>
      <c r="BC895" s="26" t="s">
        <v>167</v>
      </c>
      <c r="BD895" s="26" t="s">
        <v>154</v>
      </c>
      <c r="BE895" s="26"/>
      <c r="BF895" s="26" t="s">
        <v>99</v>
      </c>
      <c r="BG895" s="26" t="s">
        <v>167</v>
      </c>
      <c r="BH895" s="26" t="s">
        <v>99</v>
      </c>
      <c r="BI895" s="26">
        <v>1</v>
      </c>
      <c r="BJ895" s="26" t="s">
        <v>217</v>
      </c>
    </row>
    <row r="896" spans="36:62" x14ac:dyDescent="0.25">
      <c r="AJ896" s="26">
        <v>3330</v>
      </c>
      <c r="AK896" s="26">
        <v>2118827</v>
      </c>
      <c r="AL896" s="264">
        <v>44539.865277777775</v>
      </c>
      <c r="AM896" s="26" t="s">
        <v>147</v>
      </c>
      <c r="AN896" s="26" t="s">
        <v>63</v>
      </c>
      <c r="AO896" s="26"/>
      <c r="AP896" s="26"/>
      <c r="AQ896" s="26">
        <v>-1</v>
      </c>
      <c r="AR896" s="26">
        <v>73</v>
      </c>
      <c r="AS896" s="26" t="s">
        <v>168</v>
      </c>
      <c r="AT896" s="26" t="s">
        <v>74</v>
      </c>
      <c r="AU896" s="26" t="s">
        <v>63</v>
      </c>
      <c r="AV896" s="26" t="s">
        <v>63</v>
      </c>
      <c r="AW896" s="26" t="s">
        <v>63</v>
      </c>
      <c r="AX896" s="26" t="s">
        <v>63</v>
      </c>
      <c r="AY896" s="26">
        <v>43.486552000000003</v>
      </c>
      <c r="AZ896" s="26">
        <v>-101.501023</v>
      </c>
      <c r="BA896" s="26" t="s">
        <v>185</v>
      </c>
      <c r="BB896" s="26" t="s">
        <v>165</v>
      </c>
      <c r="BC896" s="26" t="s">
        <v>167</v>
      </c>
      <c r="BD896" s="26" t="s">
        <v>154</v>
      </c>
      <c r="BE896" s="26"/>
      <c r="BF896" s="26" t="s">
        <v>99</v>
      </c>
      <c r="BG896" s="26" t="s">
        <v>167</v>
      </c>
      <c r="BH896" s="26" t="s">
        <v>99</v>
      </c>
      <c r="BI896" s="26">
        <v>1</v>
      </c>
      <c r="BJ896" s="26" t="s">
        <v>217</v>
      </c>
    </row>
    <row r="897" spans="36:62" x14ac:dyDescent="0.25">
      <c r="AJ897" s="26">
        <v>3331</v>
      </c>
      <c r="AK897" s="26">
        <v>2111454</v>
      </c>
      <c r="AL897" s="264">
        <v>44408.236111111109</v>
      </c>
      <c r="AM897" s="26" t="s">
        <v>481</v>
      </c>
      <c r="AN897" s="26" t="s">
        <v>63</v>
      </c>
      <c r="AO897" s="26" t="s">
        <v>156</v>
      </c>
      <c r="AP897" s="26" t="s">
        <v>713</v>
      </c>
      <c r="AQ897" s="26">
        <v>0</v>
      </c>
      <c r="AR897" s="26">
        <v>90</v>
      </c>
      <c r="AS897" s="26" t="s">
        <v>628</v>
      </c>
      <c r="AT897" s="26" t="s">
        <v>616</v>
      </c>
      <c r="AU897" s="26" t="s">
        <v>63</v>
      </c>
      <c r="AV897" s="26" t="s">
        <v>63</v>
      </c>
      <c r="AW897" s="26" t="s">
        <v>63</v>
      </c>
      <c r="AX897" s="26" t="s">
        <v>63</v>
      </c>
      <c r="AY897" s="26">
        <v>44.101090999999897</v>
      </c>
      <c r="AZ897" s="26">
        <v>-103.147699</v>
      </c>
      <c r="BA897" s="26" t="s">
        <v>486</v>
      </c>
      <c r="BB897" s="26" t="s">
        <v>611</v>
      </c>
      <c r="BC897" s="26" t="s">
        <v>1070</v>
      </c>
      <c r="BD897" s="26" t="s">
        <v>68</v>
      </c>
      <c r="BE897" s="26" t="s">
        <v>1069</v>
      </c>
      <c r="BF897" s="26" t="s">
        <v>68</v>
      </c>
      <c r="BG897" s="26" t="s">
        <v>68</v>
      </c>
      <c r="BH897" s="26" t="s">
        <v>175</v>
      </c>
      <c r="BI897" s="26">
        <v>1</v>
      </c>
      <c r="BJ897" s="26" t="s">
        <v>217</v>
      </c>
    </row>
    <row r="898" spans="36:62" x14ac:dyDescent="0.25">
      <c r="AJ898" s="26">
        <v>3332</v>
      </c>
      <c r="AK898" s="26">
        <v>2116515</v>
      </c>
      <c r="AL898" s="264">
        <v>44513.94027777778</v>
      </c>
      <c r="AM898" s="26" t="s">
        <v>147</v>
      </c>
      <c r="AN898" s="26" t="s">
        <v>63</v>
      </c>
      <c r="AO898" s="26"/>
      <c r="AP898" s="26"/>
      <c r="AQ898" s="26">
        <v>-1</v>
      </c>
      <c r="AR898" s="26">
        <v>90</v>
      </c>
      <c r="AS898" s="26" t="s">
        <v>168</v>
      </c>
      <c r="AT898" s="26" t="s">
        <v>71</v>
      </c>
      <c r="AU898" s="26" t="s">
        <v>63</v>
      </c>
      <c r="AV898" s="26" t="s">
        <v>63</v>
      </c>
      <c r="AW898" s="26" t="s">
        <v>63</v>
      </c>
      <c r="AX898" s="26" t="s">
        <v>63</v>
      </c>
      <c r="AY898" s="26">
        <v>43.870091000000002</v>
      </c>
      <c r="AZ898" s="26">
        <v>-101.96665400000001</v>
      </c>
      <c r="BA898" s="26" t="s">
        <v>185</v>
      </c>
      <c r="BB898" s="26" t="s">
        <v>611</v>
      </c>
      <c r="BC898" s="26" t="s">
        <v>167</v>
      </c>
      <c r="BD898" s="26" t="s">
        <v>154</v>
      </c>
      <c r="BE898" s="26"/>
      <c r="BF898" s="26" t="s">
        <v>99</v>
      </c>
      <c r="BG898" s="26" t="s">
        <v>167</v>
      </c>
      <c r="BH898" s="26" t="s">
        <v>99</v>
      </c>
      <c r="BI898" s="26">
        <v>1</v>
      </c>
      <c r="BJ898" s="26" t="s">
        <v>217</v>
      </c>
    </row>
    <row r="899" spans="36:62" x14ac:dyDescent="0.25">
      <c r="AJ899" s="26">
        <v>3338</v>
      </c>
      <c r="AK899" s="26">
        <v>2119279</v>
      </c>
      <c r="AL899" s="264">
        <v>44545.536805555559</v>
      </c>
      <c r="AM899" s="26" t="s">
        <v>481</v>
      </c>
      <c r="AN899" s="26" t="s">
        <v>63</v>
      </c>
      <c r="AO899" s="26" t="s">
        <v>214</v>
      </c>
      <c r="AP899" s="26" t="s">
        <v>159</v>
      </c>
      <c r="AQ899" s="26">
        <v>0</v>
      </c>
      <c r="AR899" s="26">
        <v>90</v>
      </c>
      <c r="AS899" s="26" t="s">
        <v>189</v>
      </c>
      <c r="AT899" s="26" t="s">
        <v>216</v>
      </c>
      <c r="AU899" s="26" t="s">
        <v>63</v>
      </c>
      <c r="AV899" s="26" t="s">
        <v>63</v>
      </c>
      <c r="AW899" s="26" t="s">
        <v>63</v>
      </c>
      <c r="AX899" s="26" t="s">
        <v>63</v>
      </c>
      <c r="AY899" s="26">
        <v>44.103641000000003</v>
      </c>
      <c r="AZ899" s="26">
        <v>-102.722678</v>
      </c>
      <c r="BA899" s="26" t="s">
        <v>208</v>
      </c>
      <c r="BB899" s="26" t="s">
        <v>609</v>
      </c>
      <c r="BC899" s="26" t="s">
        <v>68</v>
      </c>
      <c r="BD899" s="26" t="s">
        <v>68</v>
      </c>
      <c r="BE899" s="26"/>
      <c r="BF899" s="26" t="s">
        <v>68</v>
      </c>
      <c r="BG899" s="26" t="s">
        <v>68</v>
      </c>
      <c r="BH899" s="26" t="s">
        <v>1071</v>
      </c>
      <c r="BI899" s="26">
        <v>1</v>
      </c>
      <c r="BJ899" s="26" t="s">
        <v>20</v>
      </c>
    </row>
    <row r="900" spans="36:62" x14ac:dyDescent="0.25">
      <c r="AJ900" s="26">
        <v>3340</v>
      </c>
      <c r="AK900" s="26">
        <v>2116396</v>
      </c>
      <c r="AL900" s="264">
        <v>44514.71597222222</v>
      </c>
      <c r="AM900" s="26" t="s">
        <v>481</v>
      </c>
      <c r="AN900" s="26" t="s">
        <v>63</v>
      </c>
      <c r="AO900" s="26"/>
      <c r="AP900" s="26"/>
      <c r="AQ900" s="26">
        <v>-1</v>
      </c>
      <c r="AR900" s="26">
        <v>90</v>
      </c>
      <c r="AS900" s="26" t="s">
        <v>168</v>
      </c>
      <c r="AT900" s="26" t="s">
        <v>71</v>
      </c>
      <c r="AU900" s="26" t="s">
        <v>63</v>
      </c>
      <c r="AV900" s="26" t="s">
        <v>63</v>
      </c>
      <c r="AW900" s="26" t="s">
        <v>63</v>
      </c>
      <c r="AX900" s="26" t="s">
        <v>63</v>
      </c>
      <c r="AY900" s="26">
        <v>44.036575999999897</v>
      </c>
      <c r="AZ900" s="26">
        <v>-102.345297</v>
      </c>
      <c r="BA900" s="26" t="s">
        <v>485</v>
      </c>
      <c r="BB900" s="26" t="s">
        <v>609</v>
      </c>
      <c r="BC900" s="26" t="s">
        <v>167</v>
      </c>
      <c r="BD900" s="26" t="s">
        <v>154</v>
      </c>
      <c r="BE900" s="26"/>
      <c r="BF900" s="26" t="s">
        <v>99</v>
      </c>
      <c r="BG900" s="26" t="s">
        <v>167</v>
      </c>
      <c r="BH900" s="26" t="s">
        <v>99</v>
      </c>
      <c r="BI900" s="26">
        <v>1</v>
      </c>
      <c r="BJ900" s="26" t="s">
        <v>217</v>
      </c>
    </row>
    <row r="901" spans="36:62" x14ac:dyDescent="0.25">
      <c r="AJ901" s="26">
        <v>3341</v>
      </c>
      <c r="AK901" s="26">
        <v>2116360</v>
      </c>
      <c r="AL901" s="264">
        <v>44508.9375</v>
      </c>
      <c r="AM901" s="26" t="s">
        <v>147</v>
      </c>
      <c r="AN901" s="26" t="s">
        <v>63</v>
      </c>
      <c r="AO901" s="26" t="s">
        <v>173</v>
      </c>
      <c r="AP901" s="26" t="s">
        <v>159</v>
      </c>
      <c r="AQ901" s="26">
        <v>0</v>
      </c>
      <c r="AR901" s="26">
        <v>73</v>
      </c>
      <c r="AS901" s="26" t="s">
        <v>896</v>
      </c>
      <c r="AT901" s="26" t="s">
        <v>74</v>
      </c>
      <c r="AU901" s="26" t="s">
        <v>63</v>
      </c>
      <c r="AV901" s="26" t="s">
        <v>63</v>
      </c>
      <c r="AW901" s="26" t="s">
        <v>63</v>
      </c>
      <c r="AX901" s="26" t="s">
        <v>63</v>
      </c>
      <c r="AY901" s="26">
        <v>43.490856999999899</v>
      </c>
      <c r="AZ901" s="26">
        <v>-101.501014999999</v>
      </c>
      <c r="BA901" s="26" t="s">
        <v>185</v>
      </c>
      <c r="BB901" s="26" t="s">
        <v>609</v>
      </c>
      <c r="BC901" s="26" t="s">
        <v>162</v>
      </c>
      <c r="BD901" s="26" t="s">
        <v>68</v>
      </c>
      <c r="BE901" s="26" t="s">
        <v>1072</v>
      </c>
      <c r="BF901" s="26" t="s">
        <v>68</v>
      </c>
      <c r="BG901" s="26" t="s">
        <v>68</v>
      </c>
      <c r="BH901" s="26" t="s">
        <v>146</v>
      </c>
      <c r="BI901" s="26">
        <v>1</v>
      </c>
      <c r="BJ901" s="26" t="s">
        <v>217</v>
      </c>
    </row>
    <row r="902" spans="36:62" x14ac:dyDescent="0.25">
      <c r="AJ902" s="26">
        <v>3343</v>
      </c>
      <c r="AK902" s="26">
        <v>2116622</v>
      </c>
      <c r="AL902" s="264">
        <v>44516.808333333334</v>
      </c>
      <c r="AM902" s="26" t="s">
        <v>481</v>
      </c>
      <c r="AN902" s="26" t="s">
        <v>63</v>
      </c>
      <c r="AO902" s="26"/>
      <c r="AP902" s="26"/>
      <c r="AQ902" s="26">
        <v>-1</v>
      </c>
      <c r="AR902" s="26">
        <v>90</v>
      </c>
      <c r="AS902" s="26" t="s">
        <v>168</v>
      </c>
      <c r="AT902" s="26" t="s">
        <v>74</v>
      </c>
      <c r="AU902" s="26" t="s">
        <v>63</v>
      </c>
      <c r="AV902" s="26" t="s">
        <v>63</v>
      </c>
      <c r="AW902" s="26" t="s">
        <v>63</v>
      </c>
      <c r="AX902" s="26" t="s">
        <v>63</v>
      </c>
      <c r="AY902" s="26">
        <v>44.103966999999898</v>
      </c>
      <c r="AZ902" s="26">
        <v>-102.85257900000001</v>
      </c>
      <c r="BA902" s="26" t="s">
        <v>158</v>
      </c>
      <c r="BB902" s="26" t="s">
        <v>609</v>
      </c>
      <c r="BC902" s="26" t="s">
        <v>167</v>
      </c>
      <c r="BD902" s="26" t="s">
        <v>154</v>
      </c>
      <c r="BE902" s="26"/>
      <c r="BF902" s="26" t="s">
        <v>99</v>
      </c>
      <c r="BG902" s="26" t="s">
        <v>167</v>
      </c>
      <c r="BH902" s="26" t="s">
        <v>99</v>
      </c>
      <c r="BI902" s="26">
        <v>1</v>
      </c>
      <c r="BJ902" s="26" t="s">
        <v>217</v>
      </c>
    </row>
    <row r="903" spans="36:62" x14ac:dyDescent="0.25">
      <c r="AJ903" s="26">
        <v>3344</v>
      </c>
      <c r="AK903" s="26">
        <v>2116485</v>
      </c>
      <c r="AL903" s="264">
        <v>44513.824305555558</v>
      </c>
      <c r="AM903" s="26" t="s">
        <v>481</v>
      </c>
      <c r="AN903" s="26" t="s">
        <v>63</v>
      </c>
      <c r="AO903" s="26"/>
      <c r="AP903" s="26"/>
      <c r="AQ903" s="26">
        <v>-1</v>
      </c>
      <c r="AR903" s="26">
        <v>90</v>
      </c>
      <c r="AS903" s="26" t="s">
        <v>168</v>
      </c>
      <c r="AT903" s="26" t="s">
        <v>216</v>
      </c>
      <c r="AU903" s="26" t="s">
        <v>63</v>
      </c>
      <c r="AV903" s="26" t="s">
        <v>63</v>
      </c>
      <c r="AW903" s="26" t="s">
        <v>63</v>
      </c>
      <c r="AX903" s="26" t="s">
        <v>63</v>
      </c>
      <c r="AY903" s="26">
        <v>44.104590000000002</v>
      </c>
      <c r="AZ903" s="26">
        <v>-102.897035</v>
      </c>
      <c r="BA903" s="26" t="s">
        <v>158</v>
      </c>
      <c r="BB903" s="26" t="s">
        <v>611</v>
      </c>
      <c r="BC903" s="26" t="s">
        <v>167</v>
      </c>
      <c r="BD903" s="26" t="s">
        <v>154</v>
      </c>
      <c r="BE903" s="26"/>
      <c r="BF903" s="26" t="s">
        <v>99</v>
      </c>
      <c r="BG903" s="26" t="s">
        <v>167</v>
      </c>
      <c r="BH903" s="26" t="s">
        <v>99</v>
      </c>
      <c r="BI903" s="26">
        <v>1</v>
      </c>
      <c r="BJ903" s="26" t="s">
        <v>217</v>
      </c>
    </row>
    <row r="904" spans="36:62" x14ac:dyDescent="0.25">
      <c r="AJ904" s="26">
        <v>3345</v>
      </c>
      <c r="AK904" s="26">
        <v>2116756</v>
      </c>
      <c r="AL904" s="264">
        <v>44511.638888888891</v>
      </c>
      <c r="AM904" s="26" t="s">
        <v>487</v>
      </c>
      <c r="AN904" s="26" t="s">
        <v>63</v>
      </c>
      <c r="AO904" s="26" t="s">
        <v>156</v>
      </c>
      <c r="AP904" s="26" t="s">
        <v>159</v>
      </c>
      <c r="AQ904" s="26">
        <v>0</v>
      </c>
      <c r="AR904" s="26">
        <v>18</v>
      </c>
      <c r="AS904" s="26" t="s">
        <v>189</v>
      </c>
      <c r="AT904" s="26" t="s">
        <v>619</v>
      </c>
      <c r="AU904" s="26" t="s">
        <v>63</v>
      </c>
      <c r="AV904" s="26" t="s">
        <v>63</v>
      </c>
      <c r="AW904" s="26" t="s">
        <v>63</v>
      </c>
      <c r="AX904" s="26" t="s">
        <v>63</v>
      </c>
      <c r="AY904" s="26">
        <v>43.179684000000002</v>
      </c>
      <c r="AZ904" s="26">
        <v>-101.667084</v>
      </c>
      <c r="BA904" s="26" t="s">
        <v>208</v>
      </c>
      <c r="BB904" s="26" t="s">
        <v>611</v>
      </c>
      <c r="BC904" s="26" t="s">
        <v>68</v>
      </c>
      <c r="BD904" s="26" t="s">
        <v>68</v>
      </c>
      <c r="BE904" s="26"/>
      <c r="BF904" s="26" t="s">
        <v>68</v>
      </c>
      <c r="BG904" s="26" t="s">
        <v>68</v>
      </c>
      <c r="BH904" s="26" t="s">
        <v>146</v>
      </c>
      <c r="BI904" s="26">
        <v>1</v>
      </c>
      <c r="BJ904" s="26" t="s">
        <v>217</v>
      </c>
    </row>
    <row r="905" spans="36:62" x14ac:dyDescent="0.25">
      <c r="AJ905" s="26">
        <v>3347</v>
      </c>
      <c r="AK905" s="26">
        <v>2117188</v>
      </c>
      <c r="AL905" s="264">
        <v>44524.883333333331</v>
      </c>
      <c r="AM905" s="26" t="s">
        <v>481</v>
      </c>
      <c r="AN905" s="26" t="s">
        <v>63</v>
      </c>
      <c r="AO905" s="26"/>
      <c r="AP905" s="26"/>
      <c r="AQ905" s="26">
        <v>-1</v>
      </c>
      <c r="AR905" s="26">
        <v>90</v>
      </c>
      <c r="AS905" s="26" t="s">
        <v>168</v>
      </c>
      <c r="AT905" s="26" t="s">
        <v>71</v>
      </c>
      <c r="AU905" s="26" t="s">
        <v>63</v>
      </c>
      <c r="AV905" s="26" t="s">
        <v>63</v>
      </c>
      <c r="AW905" s="26" t="s">
        <v>63</v>
      </c>
      <c r="AX905" s="26" t="s">
        <v>63</v>
      </c>
      <c r="AY905" s="26">
        <v>44.108556</v>
      </c>
      <c r="AZ905" s="26">
        <v>-102.907234</v>
      </c>
      <c r="BA905" s="26" t="s">
        <v>166</v>
      </c>
      <c r="BB905" s="26" t="s">
        <v>609</v>
      </c>
      <c r="BC905" s="26" t="s">
        <v>167</v>
      </c>
      <c r="BD905" s="26" t="s">
        <v>154</v>
      </c>
      <c r="BE905" s="26"/>
      <c r="BF905" s="26" t="s">
        <v>99</v>
      </c>
      <c r="BG905" s="26" t="s">
        <v>167</v>
      </c>
      <c r="BH905" s="26" t="s">
        <v>99</v>
      </c>
      <c r="BI905" s="26">
        <v>1</v>
      </c>
      <c r="BJ905" s="26" t="s">
        <v>217</v>
      </c>
    </row>
    <row r="906" spans="36:62" x14ac:dyDescent="0.25">
      <c r="AJ906" s="26">
        <v>3348</v>
      </c>
      <c r="AK906" s="26">
        <v>2117194</v>
      </c>
      <c r="AL906" s="264">
        <v>44519.784722222219</v>
      </c>
      <c r="AM906" s="26" t="s">
        <v>481</v>
      </c>
      <c r="AN906" s="26" t="s">
        <v>63</v>
      </c>
      <c r="AO906" s="26" t="s">
        <v>156</v>
      </c>
      <c r="AP906" s="26" t="s">
        <v>159</v>
      </c>
      <c r="AQ906" s="26">
        <v>0</v>
      </c>
      <c r="AR906" s="26">
        <v>90</v>
      </c>
      <c r="AS906" s="26" t="s">
        <v>814</v>
      </c>
      <c r="AT906" s="26" t="s">
        <v>71</v>
      </c>
      <c r="AU906" s="26" t="s">
        <v>69</v>
      </c>
      <c r="AV906" s="26" t="s">
        <v>63</v>
      </c>
      <c r="AW906" s="26" t="s">
        <v>69</v>
      </c>
      <c r="AX906" s="26" t="s">
        <v>63</v>
      </c>
      <c r="AY906" s="26">
        <v>44.103464000000002</v>
      </c>
      <c r="AZ906" s="26">
        <v>-102.572756999999</v>
      </c>
      <c r="BA906" s="26" t="s">
        <v>166</v>
      </c>
      <c r="BB906" s="26" t="s">
        <v>609</v>
      </c>
      <c r="BC906" s="26" t="s">
        <v>1073</v>
      </c>
      <c r="BD906" s="26" t="s">
        <v>68</v>
      </c>
      <c r="BE906" s="26" t="s">
        <v>161</v>
      </c>
      <c r="BF906" s="26" t="s">
        <v>68</v>
      </c>
      <c r="BG906" s="26" t="s">
        <v>68</v>
      </c>
      <c r="BH906" s="26" t="s">
        <v>160</v>
      </c>
      <c r="BI906" s="26">
        <v>1</v>
      </c>
      <c r="BJ906" s="26" t="s">
        <v>217</v>
      </c>
    </row>
    <row r="907" spans="36:62" x14ac:dyDescent="0.25">
      <c r="AJ907" s="26">
        <v>3349</v>
      </c>
      <c r="AK907" s="26">
        <v>2117196</v>
      </c>
      <c r="AL907" s="264">
        <v>44519.844444444447</v>
      </c>
      <c r="AM907" s="26" t="s">
        <v>481</v>
      </c>
      <c r="AN907" s="26" t="s">
        <v>63</v>
      </c>
      <c r="AO907" s="26" t="s">
        <v>156</v>
      </c>
      <c r="AP907" s="26" t="s">
        <v>159</v>
      </c>
      <c r="AQ907" s="26">
        <v>0</v>
      </c>
      <c r="AR907" s="26">
        <v>90</v>
      </c>
      <c r="AS907" s="26" t="s">
        <v>638</v>
      </c>
      <c r="AT907" s="26" t="s">
        <v>71</v>
      </c>
      <c r="AU907" s="26" t="s">
        <v>63</v>
      </c>
      <c r="AV907" s="26" t="s">
        <v>69</v>
      </c>
      <c r="AW907" s="26" t="s">
        <v>63</v>
      </c>
      <c r="AX907" s="26" t="s">
        <v>63</v>
      </c>
      <c r="AY907" s="26">
        <v>44.103437999999898</v>
      </c>
      <c r="AZ907" s="26">
        <v>-102.774270999999</v>
      </c>
      <c r="BA907" s="26" t="s">
        <v>166</v>
      </c>
      <c r="BB907" s="26" t="s">
        <v>611</v>
      </c>
      <c r="BC907" s="26" t="s">
        <v>685</v>
      </c>
      <c r="BD907" s="26" t="s">
        <v>68</v>
      </c>
      <c r="BE907" s="26" t="s">
        <v>1074</v>
      </c>
      <c r="BF907" s="26" t="s">
        <v>68</v>
      </c>
      <c r="BG907" s="26" t="s">
        <v>68</v>
      </c>
      <c r="BH907" s="26" t="s">
        <v>1075</v>
      </c>
      <c r="BI907" s="26">
        <v>1</v>
      </c>
      <c r="BJ907" s="26" t="s">
        <v>217</v>
      </c>
    </row>
    <row r="908" spans="36:62" x14ac:dyDescent="0.25">
      <c r="AJ908" s="26">
        <v>3350</v>
      </c>
      <c r="AK908" s="26">
        <v>2116826</v>
      </c>
      <c r="AL908" s="264">
        <v>44515.229166666664</v>
      </c>
      <c r="AM908" s="26" t="s">
        <v>481</v>
      </c>
      <c r="AN908" s="26" t="s">
        <v>63</v>
      </c>
      <c r="AO908" s="26"/>
      <c r="AP908" s="26"/>
      <c r="AQ908" s="26">
        <v>-1</v>
      </c>
      <c r="AR908" s="26">
        <v>90</v>
      </c>
      <c r="AS908" s="26" t="s">
        <v>168</v>
      </c>
      <c r="AT908" s="26" t="s">
        <v>71</v>
      </c>
      <c r="AU908" s="26" t="s">
        <v>63</v>
      </c>
      <c r="AV908" s="26" t="s">
        <v>63</v>
      </c>
      <c r="AW908" s="26" t="s">
        <v>63</v>
      </c>
      <c r="AX908" s="26" t="s">
        <v>63</v>
      </c>
      <c r="AY908" s="26">
        <v>44.0466529999999</v>
      </c>
      <c r="AZ908" s="26">
        <v>-102.357877</v>
      </c>
      <c r="BA908" s="26" t="s">
        <v>185</v>
      </c>
      <c r="BB908" s="26" t="s">
        <v>611</v>
      </c>
      <c r="BC908" s="26" t="s">
        <v>167</v>
      </c>
      <c r="BD908" s="26" t="s">
        <v>154</v>
      </c>
      <c r="BE908" s="26"/>
      <c r="BF908" s="26" t="s">
        <v>99</v>
      </c>
      <c r="BG908" s="26" t="s">
        <v>167</v>
      </c>
      <c r="BH908" s="26" t="s">
        <v>99</v>
      </c>
      <c r="BI908" s="26">
        <v>1</v>
      </c>
      <c r="BJ908" s="26" t="s">
        <v>217</v>
      </c>
    </row>
    <row r="909" spans="36:62" x14ac:dyDescent="0.25">
      <c r="AJ909" s="26">
        <v>3351</v>
      </c>
      <c r="AK909" s="26">
        <v>2116843</v>
      </c>
      <c r="AL909" s="264">
        <v>44514.716666666667</v>
      </c>
      <c r="AM909" s="26" t="s">
        <v>481</v>
      </c>
      <c r="AN909" s="26" t="s">
        <v>63</v>
      </c>
      <c r="AO909" s="26"/>
      <c r="AP909" s="26"/>
      <c r="AQ909" s="26">
        <v>-1</v>
      </c>
      <c r="AR909" s="26">
        <v>90</v>
      </c>
      <c r="AS909" s="26" t="s">
        <v>168</v>
      </c>
      <c r="AT909" s="26" t="s">
        <v>71</v>
      </c>
      <c r="AU909" s="26" t="s">
        <v>63</v>
      </c>
      <c r="AV909" s="26" t="s">
        <v>63</v>
      </c>
      <c r="AW909" s="26" t="s">
        <v>63</v>
      </c>
      <c r="AX909" s="26" t="s">
        <v>63</v>
      </c>
      <c r="AY909" s="26">
        <v>44.036589999999897</v>
      </c>
      <c r="AZ909" s="26">
        <v>-102.345314</v>
      </c>
      <c r="BA909" s="26" t="s">
        <v>208</v>
      </c>
      <c r="BB909" s="26" t="s">
        <v>609</v>
      </c>
      <c r="BC909" s="26" t="s">
        <v>167</v>
      </c>
      <c r="BD909" s="26" t="s">
        <v>154</v>
      </c>
      <c r="BE909" s="26"/>
      <c r="BF909" s="26" t="s">
        <v>99</v>
      </c>
      <c r="BG909" s="26" t="s">
        <v>167</v>
      </c>
      <c r="BH909" s="26" t="s">
        <v>99</v>
      </c>
      <c r="BI909" s="26">
        <v>1</v>
      </c>
      <c r="BJ909" s="26" t="s">
        <v>217</v>
      </c>
    </row>
    <row r="910" spans="36:62" x14ac:dyDescent="0.25">
      <c r="AJ910" s="26">
        <v>3352</v>
      </c>
      <c r="AK910" s="26">
        <v>2116823</v>
      </c>
      <c r="AL910" s="264">
        <v>44519.259027777778</v>
      </c>
      <c r="AM910" s="26" t="s">
        <v>481</v>
      </c>
      <c r="AN910" s="26" t="s">
        <v>63</v>
      </c>
      <c r="AO910" s="26"/>
      <c r="AP910" s="26"/>
      <c r="AQ910" s="26">
        <v>-1</v>
      </c>
      <c r="AR910" s="26">
        <v>90</v>
      </c>
      <c r="AS910" s="26" t="s">
        <v>168</v>
      </c>
      <c r="AT910" s="26" t="s">
        <v>71</v>
      </c>
      <c r="AU910" s="26" t="s">
        <v>63</v>
      </c>
      <c r="AV910" s="26" t="s">
        <v>63</v>
      </c>
      <c r="AW910" s="26" t="s">
        <v>63</v>
      </c>
      <c r="AX910" s="26" t="s">
        <v>63</v>
      </c>
      <c r="AY910" s="26">
        <v>44.103445000000001</v>
      </c>
      <c r="AZ910" s="26">
        <v>-102.561699</v>
      </c>
      <c r="BA910" s="26" t="s">
        <v>208</v>
      </c>
      <c r="BB910" s="26" t="s">
        <v>609</v>
      </c>
      <c r="BC910" s="26" t="s">
        <v>167</v>
      </c>
      <c r="BD910" s="26" t="s">
        <v>154</v>
      </c>
      <c r="BE910" s="26"/>
      <c r="BF910" s="26" t="s">
        <v>99</v>
      </c>
      <c r="BG910" s="26" t="s">
        <v>167</v>
      </c>
      <c r="BH910" s="26" t="s">
        <v>99</v>
      </c>
      <c r="BI910" s="26">
        <v>1</v>
      </c>
      <c r="BJ910" s="26" t="s">
        <v>217</v>
      </c>
    </row>
    <row r="911" spans="36:62" x14ac:dyDescent="0.25">
      <c r="AJ911" s="26">
        <v>3353</v>
      </c>
      <c r="AK911" s="26">
        <v>2116971</v>
      </c>
      <c r="AL911" s="264">
        <v>44519.67291666667</v>
      </c>
      <c r="AM911" s="26" t="s">
        <v>481</v>
      </c>
      <c r="AN911" s="26" t="s">
        <v>63</v>
      </c>
      <c r="AO911" s="26"/>
      <c r="AP911" s="26"/>
      <c r="AQ911" s="26">
        <v>-1</v>
      </c>
      <c r="AR911" s="26">
        <v>90</v>
      </c>
      <c r="AS911" s="26" t="s">
        <v>168</v>
      </c>
      <c r="AT911" s="26" t="s">
        <v>71</v>
      </c>
      <c r="AU911" s="26" t="s">
        <v>63</v>
      </c>
      <c r="AV911" s="26" t="s">
        <v>63</v>
      </c>
      <c r="AW911" s="26" t="s">
        <v>63</v>
      </c>
      <c r="AX911" s="26" t="s">
        <v>63</v>
      </c>
      <c r="AY911" s="26">
        <v>44.103361</v>
      </c>
      <c r="AZ911" s="26">
        <v>-102.673171999999</v>
      </c>
      <c r="BA911" s="26" t="s">
        <v>521</v>
      </c>
      <c r="BB911" s="26" t="s">
        <v>611</v>
      </c>
      <c r="BC911" s="26" t="s">
        <v>167</v>
      </c>
      <c r="BD911" s="26" t="s">
        <v>154</v>
      </c>
      <c r="BE911" s="26"/>
      <c r="BF911" s="26" t="s">
        <v>99</v>
      </c>
      <c r="BG911" s="26" t="s">
        <v>167</v>
      </c>
      <c r="BH911" s="26" t="s">
        <v>99</v>
      </c>
      <c r="BI911" s="26">
        <v>1</v>
      </c>
      <c r="BJ911" s="26" t="s">
        <v>217</v>
      </c>
    </row>
    <row r="912" spans="36:62" x14ac:dyDescent="0.25">
      <c r="AJ912" s="26">
        <v>3356</v>
      </c>
      <c r="AK912" s="26">
        <v>2117059</v>
      </c>
      <c r="AL912" s="264">
        <v>44521.878472222219</v>
      </c>
      <c r="AM912" s="26" t="s">
        <v>481</v>
      </c>
      <c r="AN912" s="26" t="s">
        <v>63</v>
      </c>
      <c r="AO912" s="26"/>
      <c r="AP912" s="26" t="s">
        <v>159</v>
      </c>
      <c r="AQ912" s="26">
        <v>0</v>
      </c>
      <c r="AR912" s="26">
        <v>90</v>
      </c>
      <c r="AS912" s="26" t="s">
        <v>1077</v>
      </c>
      <c r="AT912" s="26" t="s">
        <v>71</v>
      </c>
      <c r="AU912" s="26" t="s">
        <v>63</v>
      </c>
      <c r="AV912" s="26" t="s">
        <v>63</v>
      </c>
      <c r="AW912" s="26" t="s">
        <v>63</v>
      </c>
      <c r="AX912" s="26" t="s">
        <v>63</v>
      </c>
      <c r="AY912" s="26">
        <v>44.099471000000001</v>
      </c>
      <c r="AZ912" s="26">
        <v>-103.16829300000001</v>
      </c>
      <c r="BA912" s="26" t="s">
        <v>185</v>
      </c>
      <c r="BB912" s="26" t="s">
        <v>609</v>
      </c>
      <c r="BC912" s="26" t="s">
        <v>636</v>
      </c>
      <c r="BD912" s="26" t="s">
        <v>68</v>
      </c>
      <c r="BE912" s="26" t="s">
        <v>1076</v>
      </c>
      <c r="BF912" s="26" t="s">
        <v>68</v>
      </c>
      <c r="BG912" s="26" t="s">
        <v>68</v>
      </c>
      <c r="BH912" s="26" t="s">
        <v>998</v>
      </c>
      <c r="BI912" s="26">
        <v>1</v>
      </c>
      <c r="BJ912" s="26" t="s">
        <v>21</v>
      </c>
    </row>
    <row r="913" spans="36:62" x14ac:dyDescent="0.25">
      <c r="AJ913" s="26">
        <v>3357</v>
      </c>
      <c r="AK913" s="26">
        <v>2117060</v>
      </c>
      <c r="AL913" s="264">
        <v>44523.183333333334</v>
      </c>
      <c r="AM913" s="26" t="s">
        <v>481</v>
      </c>
      <c r="AN913" s="26" t="s">
        <v>63</v>
      </c>
      <c r="AO913" s="26"/>
      <c r="AP913" s="26"/>
      <c r="AQ913" s="26">
        <v>-1</v>
      </c>
      <c r="AR913" s="26">
        <v>90</v>
      </c>
      <c r="AS913" s="26" t="s">
        <v>168</v>
      </c>
      <c r="AT913" s="26" t="s">
        <v>71</v>
      </c>
      <c r="AU913" s="26" t="s">
        <v>63</v>
      </c>
      <c r="AV913" s="26" t="s">
        <v>63</v>
      </c>
      <c r="AW913" s="26" t="s">
        <v>63</v>
      </c>
      <c r="AX913" s="26" t="s">
        <v>63</v>
      </c>
      <c r="AY913" s="26">
        <v>44.103254</v>
      </c>
      <c r="AZ913" s="26">
        <v>-102.582785</v>
      </c>
      <c r="BA913" s="26" t="s">
        <v>166</v>
      </c>
      <c r="BB913" s="26" t="s">
        <v>611</v>
      </c>
      <c r="BC913" s="26" t="s">
        <v>167</v>
      </c>
      <c r="BD913" s="26" t="s">
        <v>154</v>
      </c>
      <c r="BE913" s="26"/>
      <c r="BF913" s="26" t="s">
        <v>99</v>
      </c>
      <c r="BG913" s="26" t="s">
        <v>167</v>
      </c>
      <c r="BH913" s="26" t="s">
        <v>99</v>
      </c>
      <c r="BI913" s="26">
        <v>1</v>
      </c>
      <c r="BJ913" s="26" t="s">
        <v>217</v>
      </c>
    </row>
    <row r="914" spans="36:62" x14ac:dyDescent="0.25">
      <c r="AJ914" s="26">
        <v>3358</v>
      </c>
      <c r="AK914" s="26">
        <v>2116958</v>
      </c>
      <c r="AL914" s="264">
        <v>44520.939583333333</v>
      </c>
      <c r="AM914" s="26" t="s">
        <v>481</v>
      </c>
      <c r="AN914" s="26" t="s">
        <v>63</v>
      </c>
      <c r="AO914" s="26"/>
      <c r="AP914" s="26"/>
      <c r="AQ914" s="26">
        <v>-1</v>
      </c>
      <c r="AR914" s="26">
        <v>90</v>
      </c>
      <c r="AS914" s="26" t="s">
        <v>168</v>
      </c>
      <c r="AT914" s="26" t="s">
        <v>74</v>
      </c>
      <c r="AU914" s="26" t="s">
        <v>63</v>
      </c>
      <c r="AV914" s="26" t="s">
        <v>63</v>
      </c>
      <c r="AW914" s="26" t="s">
        <v>63</v>
      </c>
      <c r="AX914" s="26" t="s">
        <v>63</v>
      </c>
      <c r="AY914" s="26">
        <v>44.064407000000003</v>
      </c>
      <c r="AZ914" s="26">
        <v>-102.443787</v>
      </c>
      <c r="BA914" s="26" t="s">
        <v>494</v>
      </c>
      <c r="BB914" s="26" t="s">
        <v>611</v>
      </c>
      <c r="BC914" s="26" t="s">
        <v>167</v>
      </c>
      <c r="BD914" s="26" t="s">
        <v>154</v>
      </c>
      <c r="BE914" s="26"/>
      <c r="BF914" s="26" t="s">
        <v>99</v>
      </c>
      <c r="BG914" s="26" t="s">
        <v>167</v>
      </c>
      <c r="BH914" s="26" t="s">
        <v>99</v>
      </c>
      <c r="BI914" s="26">
        <v>1</v>
      </c>
      <c r="BJ914" s="26" t="s">
        <v>217</v>
      </c>
    </row>
    <row r="915" spans="36:62" x14ac:dyDescent="0.25">
      <c r="AJ915" s="26">
        <v>3360</v>
      </c>
      <c r="AK915" s="26">
        <v>2117264</v>
      </c>
      <c r="AL915" s="264">
        <v>44520.211805555555</v>
      </c>
      <c r="AM915" s="26" t="s">
        <v>481</v>
      </c>
      <c r="AN915" s="26" t="s">
        <v>63</v>
      </c>
      <c r="AO915" s="26"/>
      <c r="AP915" s="26"/>
      <c r="AQ915" s="26">
        <v>-1</v>
      </c>
      <c r="AR915" s="26">
        <v>90</v>
      </c>
      <c r="AS915" s="26" t="s">
        <v>168</v>
      </c>
      <c r="AT915" s="26" t="s">
        <v>704</v>
      </c>
      <c r="AU915" s="26" t="s">
        <v>63</v>
      </c>
      <c r="AV915" s="26" t="s">
        <v>63</v>
      </c>
      <c r="AW915" s="26" t="s">
        <v>63</v>
      </c>
      <c r="AX915" s="26" t="s">
        <v>63</v>
      </c>
      <c r="AY915" s="26">
        <v>44.103422000000002</v>
      </c>
      <c r="AZ915" s="26">
        <v>-102.793548</v>
      </c>
      <c r="BA915" s="26" t="s">
        <v>185</v>
      </c>
      <c r="BB915" s="26" t="s">
        <v>611</v>
      </c>
      <c r="BC915" s="26" t="s">
        <v>167</v>
      </c>
      <c r="BD915" s="26" t="s">
        <v>154</v>
      </c>
      <c r="BE915" s="26"/>
      <c r="BF915" s="26" t="s">
        <v>99</v>
      </c>
      <c r="BG915" s="26" t="s">
        <v>167</v>
      </c>
      <c r="BH915" s="26" t="s">
        <v>99</v>
      </c>
      <c r="BI915" s="26">
        <v>1</v>
      </c>
      <c r="BJ915" s="26" t="s">
        <v>217</v>
      </c>
    </row>
    <row r="916" spans="36:62" x14ac:dyDescent="0.25">
      <c r="AJ916" s="26">
        <v>3361</v>
      </c>
      <c r="AK916" s="26">
        <v>2117265</v>
      </c>
      <c r="AL916" s="264">
        <v>44520.59375</v>
      </c>
      <c r="AM916" s="26" t="s">
        <v>481</v>
      </c>
      <c r="AN916" s="26" t="s">
        <v>63</v>
      </c>
      <c r="AO916" s="26" t="s">
        <v>156</v>
      </c>
      <c r="AP916" s="26" t="s">
        <v>159</v>
      </c>
      <c r="AQ916" s="26">
        <v>0</v>
      </c>
      <c r="AR916" s="26">
        <v>90</v>
      </c>
      <c r="AS916" s="26" t="s">
        <v>638</v>
      </c>
      <c r="AT916" s="26" t="s">
        <v>74</v>
      </c>
      <c r="AU916" s="26" t="s">
        <v>63</v>
      </c>
      <c r="AV916" s="26" t="s">
        <v>69</v>
      </c>
      <c r="AW916" s="26" t="s">
        <v>63</v>
      </c>
      <c r="AX916" s="26" t="s">
        <v>63</v>
      </c>
      <c r="AY916" s="26">
        <v>44.030119999999897</v>
      </c>
      <c r="AZ916" s="26">
        <v>-102.326780999999</v>
      </c>
      <c r="BA916" s="26" t="s">
        <v>185</v>
      </c>
      <c r="BB916" s="26" t="s">
        <v>609</v>
      </c>
      <c r="BC916" s="26" t="s">
        <v>685</v>
      </c>
      <c r="BD916" s="26" t="s">
        <v>68</v>
      </c>
      <c r="BE916" s="26"/>
      <c r="BF916" s="26" t="s">
        <v>68</v>
      </c>
      <c r="BG916" s="26" t="s">
        <v>68</v>
      </c>
      <c r="BH916" s="26" t="s">
        <v>146</v>
      </c>
      <c r="BI916" s="26">
        <v>1</v>
      </c>
      <c r="BJ916" s="26" t="s">
        <v>21</v>
      </c>
    </row>
    <row r="917" spans="36:62" x14ac:dyDescent="0.25">
      <c r="AJ917" s="26">
        <v>3362</v>
      </c>
      <c r="AK917" s="26">
        <v>2117403</v>
      </c>
      <c r="AL917" s="264">
        <v>44523.681944444441</v>
      </c>
      <c r="AM917" s="26" t="s">
        <v>481</v>
      </c>
      <c r="AN917" s="26" t="s">
        <v>63</v>
      </c>
      <c r="AO917" s="26"/>
      <c r="AP917" s="26"/>
      <c r="AQ917" s="26">
        <v>-1</v>
      </c>
      <c r="AR917" s="26">
        <v>90</v>
      </c>
      <c r="AS917" s="26" t="s">
        <v>168</v>
      </c>
      <c r="AT917" s="26" t="s">
        <v>71</v>
      </c>
      <c r="AU917" s="26" t="s">
        <v>63</v>
      </c>
      <c r="AV917" s="26" t="s">
        <v>63</v>
      </c>
      <c r="AW917" s="26" t="s">
        <v>63</v>
      </c>
      <c r="AX917" s="26" t="s">
        <v>63</v>
      </c>
      <c r="AY917" s="26">
        <v>44.024658000000002</v>
      </c>
      <c r="AZ917" s="26">
        <v>-102.315190999999</v>
      </c>
      <c r="BA917" s="26" t="s">
        <v>491</v>
      </c>
      <c r="BB917" s="26" t="s">
        <v>609</v>
      </c>
      <c r="BC917" s="26" t="s">
        <v>167</v>
      </c>
      <c r="BD917" s="26" t="s">
        <v>154</v>
      </c>
      <c r="BE917" s="26"/>
      <c r="BF917" s="26" t="s">
        <v>99</v>
      </c>
      <c r="BG917" s="26" t="s">
        <v>167</v>
      </c>
      <c r="BH917" s="26" t="s">
        <v>99</v>
      </c>
      <c r="BI917" s="26">
        <v>1</v>
      </c>
      <c r="BJ917" s="26" t="s">
        <v>217</v>
      </c>
    </row>
    <row r="918" spans="36:62" x14ac:dyDescent="0.25">
      <c r="AJ918" s="26">
        <v>3363</v>
      </c>
      <c r="AK918" s="26">
        <v>2117407</v>
      </c>
      <c r="AL918" s="264">
        <v>44524.854861111111</v>
      </c>
      <c r="AM918" s="26" t="s">
        <v>481</v>
      </c>
      <c r="AN918" s="26" t="s">
        <v>63</v>
      </c>
      <c r="AO918" s="26"/>
      <c r="AP918" s="26"/>
      <c r="AQ918" s="26">
        <v>-1</v>
      </c>
      <c r="AR918" s="26">
        <v>90</v>
      </c>
      <c r="AS918" s="26" t="s">
        <v>168</v>
      </c>
      <c r="AT918" s="26" t="s">
        <v>71</v>
      </c>
      <c r="AU918" s="26" t="s">
        <v>63</v>
      </c>
      <c r="AV918" s="26" t="s">
        <v>63</v>
      </c>
      <c r="AW918" s="26" t="s">
        <v>63</v>
      </c>
      <c r="AX918" s="26" t="s">
        <v>63</v>
      </c>
      <c r="AY918" s="26">
        <v>44.067658000000002</v>
      </c>
      <c r="AZ918" s="26">
        <v>-102.396861</v>
      </c>
      <c r="BA918" s="26" t="s">
        <v>158</v>
      </c>
      <c r="BB918" s="26" t="s">
        <v>609</v>
      </c>
      <c r="BC918" s="26" t="s">
        <v>167</v>
      </c>
      <c r="BD918" s="26" t="s">
        <v>154</v>
      </c>
      <c r="BE918" s="26"/>
      <c r="BF918" s="26" t="s">
        <v>99</v>
      </c>
      <c r="BG918" s="26" t="s">
        <v>167</v>
      </c>
      <c r="BH918" s="26" t="s">
        <v>99</v>
      </c>
      <c r="BI918" s="26">
        <v>1</v>
      </c>
      <c r="BJ918" s="26" t="s">
        <v>217</v>
      </c>
    </row>
    <row r="919" spans="36:62" x14ac:dyDescent="0.25">
      <c r="AJ919" s="26">
        <v>3364</v>
      </c>
      <c r="AK919" s="26">
        <v>2117368</v>
      </c>
      <c r="AL919" s="264">
        <v>44528.309027777781</v>
      </c>
      <c r="AM919" s="26" t="s">
        <v>481</v>
      </c>
      <c r="AN919" s="26" t="s">
        <v>63</v>
      </c>
      <c r="AO919" s="26"/>
      <c r="AP919" s="26"/>
      <c r="AQ919" s="26">
        <v>-1</v>
      </c>
      <c r="AR919" s="26">
        <v>90</v>
      </c>
      <c r="AS919" s="26" t="s">
        <v>168</v>
      </c>
      <c r="AT919" s="26" t="s">
        <v>71</v>
      </c>
      <c r="AU919" s="26" t="s">
        <v>63</v>
      </c>
      <c r="AV919" s="26" t="s">
        <v>63</v>
      </c>
      <c r="AW919" s="26" t="s">
        <v>63</v>
      </c>
      <c r="AX919" s="26" t="s">
        <v>63</v>
      </c>
      <c r="AY919" s="26">
        <v>44.068807</v>
      </c>
      <c r="AZ919" s="26">
        <v>-102.414669</v>
      </c>
      <c r="BA919" s="26" t="s">
        <v>185</v>
      </c>
      <c r="BB919" s="26" t="s">
        <v>609</v>
      </c>
      <c r="BC919" s="26" t="s">
        <v>167</v>
      </c>
      <c r="BD919" s="26" t="s">
        <v>154</v>
      </c>
      <c r="BE919" s="26"/>
      <c r="BF919" s="26" t="s">
        <v>99</v>
      </c>
      <c r="BG919" s="26" t="s">
        <v>167</v>
      </c>
      <c r="BH919" s="26" t="s">
        <v>99</v>
      </c>
      <c r="BI919" s="26">
        <v>1</v>
      </c>
      <c r="BJ919" s="26" t="s">
        <v>217</v>
      </c>
    </row>
    <row r="920" spans="36:62" x14ac:dyDescent="0.25">
      <c r="AJ920" s="26">
        <v>3365</v>
      </c>
      <c r="AK920" s="26">
        <v>2117373</v>
      </c>
      <c r="AL920" s="264">
        <v>44515.265972222223</v>
      </c>
      <c r="AM920" s="26" t="s">
        <v>481</v>
      </c>
      <c r="AN920" s="26" t="s">
        <v>63</v>
      </c>
      <c r="AO920" s="26" t="s">
        <v>156</v>
      </c>
      <c r="AP920" s="26" t="s">
        <v>159</v>
      </c>
      <c r="AQ920" s="26">
        <v>0</v>
      </c>
      <c r="AR920" s="26">
        <v>90</v>
      </c>
      <c r="AS920" s="26" t="s">
        <v>1078</v>
      </c>
      <c r="AT920" s="26" t="s">
        <v>71</v>
      </c>
      <c r="AU920" s="26" t="s">
        <v>63</v>
      </c>
      <c r="AV920" s="26" t="s">
        <v>69</v>
      </c>
      <c r="AW920" s="26" t="s">
        <v>63</v>
      </c>
      <c r="AX920" s="26" t="s">
        <v>63</v>
      </c>
      <c r="AY920" s="26">
        <v>44.0994379999999</v>
      </c>
      <c r="AZ920" s="26">
        <v>-103.162025</v>
      </c>
      <c r="BA920" s="26" t="s">
        <v>158</v>
      </c>
      <c r="BB920" s="26" t="s">
        <v>609</v>
      </c>
      <c r="BC920" s="26" t="s">
        <v>685</v>
      </c>
      <c r="BD920" s="26" t="s">
        <v>68</v>
      </c>
      <c r="BE920" s="26" t="s">
        <v>161</v>
      </c>
      <c r="BF920" s="26" t="s">
        <v>68</v>
      </c>
      <c r="BG920" s="26" t="s">
        <v>68</v>
      </c>
      <c r="BH920" s="26" t="s">
        <v>146</v>
      </c>
      <c r="BI920" s="26">
        <v>1</v>
      </c>
      <c r="BJ920" s="26" t="s">
        <v>217</v>
      </c>
    </row>
    <row r="921" spans="36:62" x14ac:dyDescent="0.25">
      <c r="AJ921" s="26">
        <v>3366</v>
      </c>
      <c r="AK921" s="26">
        <v>2117376</v>
      </c>
      <c r="AL921" s="264">
        <v>44526.520833333336</v>
      </c>
      <c r="AM921" s="26" t="s">
        <v>481</v>
      </c>
      <c r="AN921" s="26" t="s">
        <v>63</v>
      </c>
      <c r="AO921" s="26"/>
      <c r="AP921" s="26"/>
      <c r="AQ921" s="26">
        <v>-1</v>
      </c>
      <c r="AR921" s="26">
        <v>90</v>
      </c>
      <c r="AS921" s="26" t="s">
        <v>168</v>
      </c>
      <c r="AT921" s="26" t="s">
        <v>71</v>
      </c>
      <c r="AU921" s="26" t="s">
        <v>63</v>
      </c>
      <c r="AV921" s="26" t="s">
        <v>63</v>
      </c>
      <c r="AW921" s="26" t="s">
        <v>63</v>
      </c>
      <c r="AX921" s="26" t="s">
        <v>63</v>
      </c>
      <c r="AY921" s="26">
        <v>44.002398999999897</v>
      </c>
      <c r="AZ921" s="26">
        <v>-102.269605999999</v>
      </c>
      <c r="BA921" s="26" t="s">
        <v>498</v>
      </c>
      <c r="BB921" s="26" t="s">
        <v>609</v>
      </c>
      <c r="BC921" s="26" t="s">
        <v>167</v>
      </c>
      <c r="BD921" s="26" t="s">
        <v>154</v>
      </c>
      <c r="BE921" s="26"/>
      <c r="BF921" s="26" t="s">
        <v>99</v>
      </c>
      <c r="BG921" s="26" t="s">
        <v>167</v>
      </c>
      <c r="BH921" s="26" t="s">
        <v>99</v>
      </c>
      <c r="BI921" s="26">
        <v>1</v>
      </c>
      <c r="BJ921" s="26" t="s">
        <v>217</v>
      </c>
    </row>
    <row r="922" spans="36:62" x14ac:dyDescent="0.25">
      <c r="AJ922" s="26">
        <v>3367</v>
      </c>
      <c r="AK922" s="26">
        <v>2200687</v>
      </c>
      <c r="AL922" s="264">
        <v>44582.270833333336</v>
      </c>
      <c r="AM922" s="26" t="s">
        <v>147</v>
      </c>
      <c r="AN922" s="26" t="s">
        <v>63</v>
      </c>
      <c r="AO922" s="26" t="s">
        <v>156</v>
      </c>
      <c r="AP922" s="26" t="s">
        <v>159</v>
      </c>
      <c r="AQ922" s="26">
        <v>0</v>
      </c>
      <c r="AR922" s="26">
        <v>90</v>
      </c>
      <c r="AS922" s="26" t="s">
        <v>201</v>
      </c>
      <c r="AT922" s="26" t="s">
        <v>854</v>
      </c>
      <c r="AU922" s="26" t="s">
        <v>63</v>
      </c>
      <c r="AV922" s="26" t="s">
        <v>63</v>
      </c>
      <c r="AW922" s="26" t="s">
        <v>63</v>
      </c>
      <c r="AX922" s="26" t="s">
        <v>63</v>
      </c>
      <c r="AY922" s="26">
        <v>43.8362219999999</v>
      </c>
      <c r="AZ922" s="26">
        <v>-101.68644500000001</v>
      </c>
      <c r="BA922" s="26" t="s">
        <v>208</v>
      </c>
      <c r="BB922" s="26" t="s">
        <v>609</v>
      </c>
      <c r="BC922" s="26" t="s">
        <v>680</v>
      </c>
      <c r="BD922" s="26" t="s">
        <v>615</v>
      </c>
      <c r="BE922" s="26"/>
      <c r="BF922" s="26" t="s">
        <v>68</v>
      </c>
      <c r="BG922" s="26" t="s">
        <v>209</v>
      </c>
      <c r="BH922" s="26" t="s">
        <v>146</v>
      </c>
      <c r="BI922" s="26">
        <v>1</v>
      </c>
      <c r="BJ922" s="26" t="s">
        <v>217</v>
      </c>
    </row>
    <row r="923" spans="36:62" x14ac:dyDescent="0.25">
      <c r="AJ923" s="26">
        <v>3371</v>
      </c>
      <c r="AK923" s="26">
        <v>2200921</v>
      </c>
      <c r="AL923" s="264">
        <v>44578.320138888892</v>
      </c>
      <c r="AM923" s="26" t="s">
        <v>481</v>
      </c>
      <c r="AN923" s="26" t="s">
        <v>63</v>
      </c>
      <c r="AO923" s="26" t="s">
        <v>156</v>
      </c>
      <c r="AP923" s="26" t="s">
        <v>159</v>
      </c>
      <c r="AQ923" s="26">
        <v>0</v>
      </c>
      <c r="AR923" s="26">
        <v>90</v>
      </c>
      <c r="AS923" s="26" t="s">
        <v>1079</v>
      </c>
      <c r="AT923" s="26" t="s">
        <v>71</v>
      </c>
      <c r="AU923" s="26" t="s">
        <v>63</v>
      </c>
      <c r="AV923" s="26" t="s">
        <v>63</v>
      </c>
      <c r="AW923" s="26" t="s">
        <v>63</v>
      </c>
      <c r="AX923" s="26" t="s">
        <v>63</v>
      </c>
      <c r="AY923" s="26">
        <v>44.117562</v>
      </c>
      <c r="AZ923" s="26">
        <v>-103.094301999999</v>
      </c>
      <c r="BA923" s="26" t="s">
        <v>483</v>
      </c>
      <c r="BB923" s="26" t="s">
        <v>609</v>
      </c>
      <c r="BC923" s="26" t="s">
        <v>1080</v>
      </c>
      <c r="BD923" s="26" t="s">
        <v>68</v>
      </c>
      <c r="BE923" s="26"/>
      <c r="BF923" s="26" t="s">
        <v>68</v>
      </c>
      <c r="BG923" s="26" t="s">
        <v>68</v>
      </c>
      <c r="BH923" s="26" t="s">
        <v>646</v>
      </c>
      <c r="BI923" s="26">
        <v>1</v>
      </c>
      <c r="BJ923" s="26" t="s">
        <v>20</v>
      </c>
    </row>
    <row r="924" spans="36:62" x14ac:dyDescent="0.25">
      <c r="AJ924" s="26">
        <v>3372</v>
      </c>
      <c r="AK924" s="26">
        <v>2118044</v>
      </c>
      <c r="AL924" s="264">
        <v>44522.916666666664</v>
      </c>
      <c r="AM924" s="26" t="s">
        <v>481</v>
      </c>
      <c r="AN924" s="26" t="s">
        <v>63</v>
      </c>
      <c r="AO924" s="26"/>
      <c r="AP924" s="26"/>
      <c r="AQ924" s="26">
        <v>-1</v>
      </c>
      <c r="AR924" s="26">
        <v>90</v>
      </c>
      <c r="AS924" s="26" t="s">
        <v>168</v>
      </c>
      <c r="AT924" s="26" t="s">
        <v>71</v>
      </c>
      <c r="AU924" s="26" t="s">
        <v>63</v>
      </c>
      <c r="AV924" s="26" t="s">
        <v>63</v>
      </c>
      <c r="AW924" s="26" t="s">
        <v>63</v>
      </c>
      <c r="AX924" s="26" t="s">
        <v>63</v>
      </c>
      <c r="AY924" s="26">
        <v>43.917656000000001</v>
      </c>
      <c r="AZ924" s="26">
        <v>-102.094566</v>
      </c>
      <c r="BA924" s="26" t="s">
        <v>185</v>
      </c>
      <c r="BB924" s="26" t="s">
        <v>609</v>
      </c>
      <c r="BC924" s="26" t="s">
        <v>167</v>
      </c>
      <c r="BD924" s="26" t="s">
        <v>154</v>
      </c>
      <c r="BE924" s="26"/>
      <c r="BF924" s="26" t="s">
        <v>99</v>
      </c>
      <c r="BG924" s="26" t="s">
        <v>167</v>
      </c>
      <c r="BH924" s="26" t="s">
        <v>99</v>
      </c>
      <c r="BI924" s="26">
        <v>1</v>
      </c>
      <c r="BJ924" s="26" t="s">
        <v>217</v>
      </c>
    </row>
    <row r="925" spans="36:62" x14ac:dyDescent="0.25">
      <c r="AJ925" s="26">
        <v>3374</v>
      </c>
      <c r="AK925" s="26">
        <v>2201200</v>
      </c>
      <c r="AL925" s="264">
        <v>44587.736111111109</v>
      </c>
      <c r="AM925" s="26" t="s">
        <v>487</v>
      </c>
      <c r="AN925" s="26" t="s">
        <v>63</v>
      </c>
      <c r="AO925" s="26"/>
      <c r="AP925" s="26"/>
      <c r="AQ925" s="26">
        <v>-1</v>
      </c>
      <c r="AR925" s="26">
        <v>18</v>
      </c>
      <c r="AS925" s="26" t="s">
        <v>168</v>
      </c>
      <c r="AT925" s="26" t="s">
        <v>71</v>
      </c>
      <c r="AU925" s="26" t="s">
        <v>63</v>
      </c>
      <c r="AV925" s="26" t="s">
        <v>63</v>
      </c>
      <c r="AW925" s="26" t="s">
        <v>63</v>
      </c>
      <c r="AX925" s="26" t="s">
        <v>63</v>
      </c>
      <c r="AY925" s="26">
        <v>43.215246</v>
      </c>
      <c r="AZ925" s="26">
        <v>-101.586343999999</v>
      </c>
      <c r="BA925" s="26" t="s">
        <v>158</v>
      </c>
      <c r="BB925" s="26" t="s">
        <v>609</v>
      </c>
      <c r="BC925" s="26" t="s">
        <v>167</v>
      </c>
      <c r="BD925" s="26" t="s">
        <v>154</v>
      </c>
      <c r="BE925" s="26"/>
      <c r="BF925" s="26" t="s">
        <v>99</v>
      </c>
      <c r="BG925" s="26" t="s">
        <v>167</v>
      </c>
      <c r="BH925" s="26" t="s">
        <v>99</v>
      </c>
      <c r="BI925" s="26">
        <v>1</v>
      </c>
      <c r="BJ925" s="26" t="s">
        <v>217</v>
      </c>
    </row>
    <row r="926" spans="36:62" x14ac:dyDescent="0.25">
      <c r="AJ926" s="26">
        <v>3375</v>
      </c>
      <c r="AK926" s="26">
        <v>2118253</v>
      </c>
      <c r="AL926" s="264">
        <v>44540.25</v>
      </c>
      <c r="AM926" s="26" t="s">
        <v>481</v>
      </c>
      <c r="AN926" s="26" t="s">
        <v>63</v>
      </c>
      <c r="AO926" s="26" t="s">
        <v>156</v>
      </c>
      <c r="AP926" s="26" t="s">
        <v>741</v>
      </c>
      <c r="AQ926" s="26">
        <v>0</v>
      </c>
      <c r="AR926" s="26">
        <v>90</v>
      </c>
      <c r="AS926" s="26" t="s">
        <v>1081</v>
      </c>
      <c r="AT926" s="26" t="s">
        <v>674</v>
      </c>
      <c r="AU926" s="26" t="s">
        <v>63</v>
      </c>
      <c r="AV926" s="26" t="s">
        <v>63</v>
      </c>
      <c r="AW926" s="26" t="s">
        <v>63</v>
      </c>
      <c r="AX926" s="26" t="s">
        <v>63</v>
      </c>
      <c r="AY926" s="26">
        <v>43.991515</v>
      </c>
      <c r="AZ926" s="26">
        <v>-102.254277</v>
      </c>
      <c r="BA926" s="26" t="s">
        <v>166</v>
      </c>
      <c r="BB926" s="26" t="s">
        <v>609</v>
      </c>
      <c r="BC926" s="26" t="s">
        <v>614</v>
      </c>
      <c r="BD926" s="26" t="s">
        <v>68</v>
      </c>
      <c r="BE926" s="26"/>
      <c r="BF926" s="26" t="s">
        <v>68</v>
      </c>
      <c r="BG926" s="26" t="s">
        <v>209</v>
      </c>
      <c r="BH926" s="26" t="s">
        <v>146</v>
      </c>
      <c r="BI926" s="26">
        <v>1</v>
      </c>
      <c r="BJ926" s="26" t="s">
        <v>217</v>
      </c>
    </row>
    <row r="927" spans="36:62" x14ac:dyDescent="0.25">
      <c r="AJ927" s="26">
        <v>3377</v>
      </c>
      <c r="AK927" s="26">
        <v>2118503</v>
      </c>
      <c r="AL927" s="264">
        <v>44545.40347222222</v>
      </c>
      <c r="AM927" s="26" t="s">
        <v>481</v>
      </c>
      <c r="AN927" s="26" t="s">
        <v>63</v>
      </c>
      <c r="AO927" s="26" t="s">
        <v>156</v>
      </c>
      <c r="AP927" s="26" t="s">
        <v>159</v>
      </c>
      <c r="AQ927" s="26">
        <v>0</v>
      </c>
      <c r="AR927" s="26">
        <v>90</v>
      </c>
      <c r="AS927" s="26" t="s">
        <v>206</v>
      </c>
      <c r="AT927" s="26" t="s">
        <v>619</v>
      </c>
      <c r="AU927" s="26" t="s">
        <v>63</v>
      </c>
      <c r="AV927" s="26" t="s">
        <v>63</v>
      </c>
      <c r="AW927" s="26" t="s">
        <v>63</v>
      </c>
      <c r="AX927" s="26" t="s">
        <v>63</v>
      </c>
      <c r="AY927" s="26">
        <v>44.103611000000001</v>
      </c>
      <c r="AZ927" s="26">
        <v>-102.700344</v>
      </c>
      <c r="BA927" s="26" t="s">
        <v>491</v>
      </c>
      <c r="BB927" s="26" t="s">
        <v>609</v>
      </c>
      <c r="BC927" s="26" t="s">
        <v>667</v>
      </c>
      <c r="BD927" s="26" t="s">
        <v>68</v>
      </c>
      <c r="BE927" s="26"/>
      <c r="BF927" s="26" t="s">
        <v>68</v>
      </c>
      <c r="BG927" s="26" t="s">
        <v>68</v>
      </c>
      <c r="BH927" s="26" t="s">
        <v>160</v>
      </c>
      <c r="BI927" s="26">
        <v>1</v>
      </c>
      <c r="BJ927" s="26" t="s">
        <v>217</v>
      </c>
    </row>
    <row r="928" spans="36:62" x14ac:dyDescent="0.25">
      <c r="AJ928" s="26">
        <v>3378</v>
      </c>
      <c r="AK928" s="26">
        <v>2118252</v>
      </c>
      <c r="AL928" s="264">
        <v>44539.728472222225</v>
      </c>
      <c r="AM928" s="26" t="s">
        <v>481</v>
      </c>
      <c r="AN928" s="26" t="s">
        <v>63</v>
      </c>
      <c r="AO928" s="26"/>
      <c r="AP928" s="26"/>
      <c r="AQ928" s="26">
        <v>-1</v>
      </c>
      <c r="AR928" s="26">
        <v>90</v>
      </c>
      <c r="AS928" s="26" t="s">
        <v>168</v>
      </c>
      <c r="AT928" s="26" t="s">
        <v>74</v>
      </c>
      <c r="AU928" s="26" t="s">
        <v>63</v>
      </c>
      <c r="AV928" s="26" t="s">
        <v>63</v>
      </c>
      <c r="AW928" s="26" t="s">
        <v>63</v>
      </c>
      <c r="AX928" s="26" t="s">
        <v>63</v>
      </c>
      <c r="AY928" s="26">
        <v>44.0191769999999</v>
      </c>
      <c r="AZ928" s="26">
        <v>-102.293841</v>
      </c>
      <c r="BA928" s="26" t="s">
        <v>485</v>
      </c>
      <c r="BB928" s="26" t="s">
        <v>611</v>
      </c>
      <c r="BC928" s="26" t="s">
        <v>167</v>
      </c>
      <c r="BD928" s="26" t="s">
        <v>154</v>
      </c>
      <c r="BE928" s="26"/>
      <c r="BF928" s="26" t="s">
        <v>99</v>
      </c>
      <c r="BG928" s="26" t="s">
        <v>167</v>
      </c>
      <c r="BH928" s="26" t="s">
        <v>99</v>
      </c>
      <c r="BI928" s="26">
        <v>1</v>
      </c>
      <c r="BJ928" s="26" t="s">
        <v>217</v>
      </c>
    </row>
    <row r="929" spans="36:62" x14ac:dyDescent="0.25">
      <c r="AJ929" s="26">
        <v>3379</v>
      </c>
      <c r="AK929" s="26">
        <v>2118151</v>
      </c>
      <c r="AL929" s="264">
        <v>44539.059027777781</v>
      </c>
      <c r="AM929" s="26" t="s">
        <v>481</v>
      </c>
      <c r="AN929" s="26" t="s">
        <v>63</v>
      </c>
      <c r="AO929" s="26" t="s">
        <v>214</v>
      </c>
      <c r="AP929" s="26" t="s">
        <v>1012</v>
      </c>
      <c r="AQ929" s="26">
        <v>0</v>
      </c>
      <c r="AR929" s="26">
        <v>90</v>
      </c>
      <c r="AS929" s="26" t="s">
        <v>628</v>
      </c>
      <c r="AT929" s="26" t="s">
        <v>619</v>
      </c>
      <c r="AU929" s="26" t="s">
        <v>63</v>
      </c>
      <c r="AV929" s="26" t="s">
        <v>63</v>
      </c>
      <c r="AW929" s="26" t="s">
        <v>63</v>
      </c>
      <c r="AX929" s="26" t="s">
        <v>63</v>
      </c>
      <c r="AY929" s="26">
        <v>44.103991000000001</v>
      </c>
      <c r="AZ929" s="26">
        <v>-102.853785</v>
      </c>
      <c r="BA929" s="26" t="s">
        <v>526</v>
      </c>
      <c r="BB929" s="26" t="s">
        <v>609</v>
      </c>
      <c r="BC929" s="26" t="s">
        <v>895</v>
      </c>
      <c r="BD929" s="26" t="s">
        <v>68</v>
      </c>
      <c r="BE929" s="26"/>
      <c r="BF929" s="26" t="s">
        <v>68</v>
      </c>
      <c r="BG929" s="26" t="s">
        <v>68</v>
      </c>
      <c r="BH929" s="26" t="s">
        <v>1082</v>
      </c>
      <c r="BI929" s="26">
        <v>1</v>
      </c>
      <c r="BJ929" s="26" t="s">
        <v>21</v>
      </c>
    </row>
    <row r="930" spans="36:62" x14ac:dyDescent="0.25">
      <c r="AJ930" s="26">
        <v>3381</v>
      </c>
      <c r="AK930" s="26">
        <v>2118813</v>
      </c>
      <c r="AL930" s="264">
        <v>44545.519444444442</v>
      </c>
      <c r="AM930" s="26" t="s">
        <v>481</v>
      </c>
      <c r="AN930" s="26" t="s">
        <v>63</v>
      </c>
      <c r="AO930" s="26" t="s">
        <v>156</v>
      </c>
      <c r="AP930" s="26" t="s">
        <v>159</v>
      </c>
      <c r="AQ930" s="26">
        <v>0</v>
      </c>
      <c r="AR930" s="26">
        <v>90</v>
      </c>
      <c r="AS930" s="26" t="s">
        <v>877</v>
      </c>
      <c r="AT930" s="26" t="s">
        <v>216</v>
      </c>
      <c r="AU930" s="26" t="s">
        <v>69</v>
      </c>
      <c r="AV930" s="26" t="s">
        <v>63</v>
      </c>
      <c r="AW930" s="26" t="s">
        <v>63</v>
      </c>
      <c r="AX930" s="26" t="s">
        <v>63</v>
      </c>
      <c r="AY930" s="26">
        <v>44.103651999999897</v>
      </c>
      <c r="AZ930" s="26">
        <v>-102.823903</v>
      </c>
      <c r="BA930" s="26" t="s">
        <v>208</v>
      </c>
      <c r="BB930" s="26" t="s">
        <v>609</v>
      </c>
      <c r="BC930" s="26" t="s">
        <v>620</v>
      </c>
      <c r="BD930" s="26" t="s">
        <v>68</v>
      </c>
      <c r="BE930" s="26"/>
      <c r="BF930" s="26" t="s">
        <v>68</v>
      </c>
      <c r="BG930" s="26" t="s">
        <v>68</v>
      </c>
      <c r="BH930" s="26" t="s">
        <v>146</v>
      </c>
      <c r="BI930" s="26">
        <v>1</v>
      </c>
      <c r="BJ930" s="26" t="s">
        <v>20</v>
      </c>
    </row>
    <row r="931" spans="36:62" x14ac:dyDescent="0.25">
      <c r="AJ931" s="26">
        <v>3382</v>
      </c>
      <c r="AK931" s="26">
        <v>2118624</v>
      </c>
      <c r="AL931" s="264">
        <v>44545.486805555556</v>
      </c>
      <c r="AM931" s="26" t="s">
        <v>481</v>
      </c>
      <c r="AN931" s="26" t="s">
        <v>63</v>
      </c>
      <c r="AO931" s="26" t="s">
        <v>156</v>
      </c>
      <c r="AP931" s="26" t="s">
        <v>159</v>
      </c>
      <c r="AQ931" s="26">
        <v>0</v>
      </c>
      <c r="AR931" s="26">
        <v>90</v>
      </c>
      <c r="AS931" s="26" t="s">
        <v>188</v>
      </c>
      <c r="AT931" s="26" t="s">
        <v>619</v>
      </c>
      <c r="AU931" s="26" t="s">
        <v>63</v>
      </c>
      <c r="AV931" s="26" t="s">
        <v>63</v>
      </c>
      <c r="AW931" s="26" t="s">
        <v>63</v>
      </c>
      <c r="AX931" s="26" t="s">
        <v>63</v>
      </c>
      <c r="AY931" s="26">
        <v>44.103378999999897</v>
      </c>
      <c r="AZ931" s="26">
        <v>-102.531122999999</v>
      </c>
      <c r="BA931" s="26" t="s">
        <v>521</v>
      </c>
      <c r="BB931" s="26" t="s">
        <v>609</v>
      </c>
      <c r="BC931" s="26" t="s">
        <v>667</v>
      </c>
      <c r="BD931" s="26" t="s">
        <v>68</v>
      </c>
      <c r="BE931" s="26"/>
      <c r="BF931" s="26" t="s">
        <v>68</v>
      </c>
      <c r="BG931" s="26" t="s">
        <v>68</v>
      </c>
      <c r="BH931" s="26" t="s">
        <v>160</v>
      </c>
      <c r="BI931" s="26">
        <v>1</v>
      </c>
      <c r="BJ931" s="26" t="s">
        <v>217</v>
      </c>
    </row>
    <row r="932" spans="36:62" x14ac:dyDescent="0.25">
      <c r="AJ932" s="26">
        <v>3383</v>
      </c>
      <c r="AK932" s="26">
        <v>2118344</v>
      </c>
      <c r="AL932" s="264">
        <v>44540.511111111111</v>
      </c>
      <c r="AM932" s="26" t="s">
        <v>481</v>
      </c>
      <c r="AN932" s="26" t="s">
        <v>63</v>
      </c>
      <c r="AO932" s="26" t="s">
        <v>173</v>
      </c>
      <c r="AP932" s="26" t="s">
        <v>159</v>
      </c>
      <c r="AQ932" s="26">
        <v>0</v>
      </c>
      <c r="AR932" s="26">
        <v>90</v>
      </c>
      <c r="AS932" s="26" t="s">
        <v>188</v>
      </c>
      <c r="AT932" s="26" t="s">
        <v>613</v>
      </c>
      <c r="AU932" s="26" t="s">
        <v>69</v>
      </c>
      <c r="AV932" s="26" t="s">
        <v>63</v>
      </c>
      <c r="AW932" s="26" t="s">
        <v>63</v>
      </c>
      <c r="AX932" s="26" t="s">
        <v>63</v>
      </c>
      <c r="AY932" s="26">
        <v>44.118367999999897</v>
      </c>
      <c r="AZ932" s="26">
        <v>-102.978525</v>
      </c>
      <c r="BA932" s="26" t="s">
        <v>208</v>
      </c>
      <c r="BB932" s="26" t="s">
        <v>611</v>
      </c>
      <c r="BC932" s="26" t="s">
        <v>620</v>
      </c>
      <c r="BD932" s="26" t="s">
        <v>615</v>
      </c>
      <c r="BE932" s="26"/>
      <c r="BF932" s="26" t="s">
        <v>68</v>
      </c>
      <c r="BG932" s="26" t="s">
        <v>68</v>
      </c>
      <c r="BH932" s="26" t="s">
        <v>160</v>
      </c>
      <c r="BI932" s="26">
        <v>1</v>
      </c>
      <c r="BJ932" s="26" t="s">
        <v>217</v>
      </c>
    </row>
    <row r="933" spans="36:62" x14ac:dyDescent="0.25">
      <c r="AJ933" s="26">
        <v>3384</v>
      </c>
      <c r="AK933" s="26">
        <v>2118368</v>
      </c>
      <c r="AL933" s="264">
        <v>44541.399305555555</v>
      </c>
      <c r="AM933" s="26" t="s">
        <v>481</v>
      </c>
      <c r="AN933" s="26" t="s">
        <v>63</v>
      </c>
      <c r="AO933" s="26" t="s">
        <v>156</v>
      </c>
      <c r="AP933" s="26" t="s">
        <v>159</v>
      </c>
      <c r="AQ933" s="26">
        <v>0</v>
      </c>
      <c r="AR933" s="26">
        <v>90</v>
      </c>
      <c r="AS933" s="26" t="s">
        <v>849</v>
      </c>
      <c r="AT933" s="26" t="s">
        <v>74</v>
      </c>
      <c r="AU933" s="26" t="s">
        <v>63</v>
      </c>
      <c r="AV933" s="26" t="s">
        <v>63</v>
      </c>
      <c r="AW933" s="26" t="s">
        <v>63</v>
      </c>
      <c r="AX933" s="26" t="s">
        <v>63</v>
      </c>
      <c r="AY933" s="26">
        <v>44.065367000000002</v>
      </c>
      <c r="AZ933" s="26">
        <v>-102.447732</v>
      </c>
      <c r="BA933" s="26" t="s">
        <v>185</v>
      </c>
      <c r="BB933" s="26" t="s">
        <v>609</v>
      </c>
      <c r="BC933" s="26" t="s">
        <v>68</v>
      </c>
      <c r="BD933" s="26" t="s">
        <v>615</v>
      </c>
      <c r="BE933" s="26"/>
      <c r="BF933" s="26" t="s">
        <v>68</v>
      </c>
      <c r="BG933" s="26" t="s">
        <v>68</v>
      </c>
      <c r="BH933" s="26" t="s">
        <v>146</v>
      </c>
      <c r="BI933" s="26">
        <v>1</v>
      </c>
      <c r="BJ933" s="26" t="s">
        <v>217</v>
      </c>
    </row>
    <row r="934" spans="36:62" x14ac:dyDescent="0.25">
      <c r="AJ934" s="26">
        <v>3385</v>
      </c>
      <c r="AK934" s="26">
        <v>2118451</v>
      </c>
      <c r="AL934" s="264">
        <v>44543.993055555555</v>
      </c>
      <c r="AM934" s="26" t="s">
        <v>481</v>
      </c>
      <c r="AN934" s="26" t="s">
        <v>63</v>
      </c>
      <c r="AO934" s="26"/>
      <c r="AP934" s="26"/>
      <c r="AQ934" s="26">
        <v>-1</v>
      </c>
      <c r="AR934" s="26">
        <v>90</v>
      </c>
      <c r="AS934" s="26" t="s">
        <v>168</v>
      </c>
      <c r="AT934" s="26" t="s">
        <v>71</v>
      </c>
      <c r="AU934" s="26" t="s">
        <v>63</v>
      </c>
      <c r="AV934" s="26" t="s">
        <v>63</v>
      </c>
      <c r="AW934" s="26" t="s">
        <v>63</v>
      </c>
      <c r="AX934" s="26" t="s">
        <v>63</v>
      </c>
      <c r="AY934" s="26">
        <v>44.105018999999899</v>
      </c>
      <c r="AZ934" s="26">
        <v>-102.897880999999</v>
      </c>
      <c r="BA934" s="26" t="s">
        <v>158</v>
      </c>
      <c r="BB934" s="26" t="s">
        <v>609</v>
      </c>
      <c r="BC934" s="26" t="s">
        <v>167</v>
      </c>
      <c r="BD934" s="26" t="s">
        <v>154</v>
      </c>
      <c r="BE934" s="26"/>
      <c r="BF934" s="26" t="s">
        <v>99</v>
      </c>
      <c r="BG934" s="26" t="s">
        <v>167</v>
      </c>
      <c r="BH934" s="26" t="s">
        <v>99</v>
      </c>
      <c r="BI934" s="26">
        <v>1</v>
      </c>
      <c r="BJ934" s="26" t="s">
        <v>217</v>
      </c>
    </row>
    <row r="935" spans="36:62" x14ac:dyDescent="0.25">
      <c r="AJ935" s="26">
        <v>3386</v>
      </c>
      <c r="AK935" s="26">
        <v>2118675</v>
      </c>
      <c r="AL935" s="264">
        <v>44545.340277777781</v>
      </c>
      <c r="AM935" s="26" t="s">
        <v>481</v>
      </c>
      <c r="AN935" s="26" t="s">
        <v>63</v>
      </c>
      <c r="AO935" s="26" t="s">
        <v>156</v>
      </c>
      <c r="AP935" s="26" t="s">
        <v>159</v>
      </c>
      <c r="AQ935" s="26">
        <v>0</v>
      </c>
      <c r="AR935" s="26">
        <v>90</v>
      </c>
      <c r="AS935" s="26" t="s">
        <v>635</v>
      </c>
      <c r="AT935" s="26" t="s">
        <v>74</v>
      </c>
      <c r="AU935" s="26" t="s">
        <v>63</v>
      </c>
      <c r="AV935" s="26" t="s">
        <v>63</v>
      </c>
      <c r="AW935" s="26" t="s">
        <v>63</v>
      </c>
      <c r="AX935" s="26" t="s">
        <v>63</v>
      </c>
      <c r="AY935" s="26">
        <v>43.9880619999999</v>
      </c>
      <c r="AZ935" s="26">
        <v>-102.248473</v>
      </c>
      <c r="BA935" s="26" t="s">
        <v>185</v>
      </c>
      <c r="BB935" s="26" t="s">
        <v>611</v>
      </c>
      <c r="BC935" s="26" t="s">
        <v>68</v>
      </c>
      <c r="BD935" s="26" t="s">
        <v>68</v>
      </c>
      <c r="BE935" s="26"/>
      <c r="BF935" s="26" t="s">
        <v>68</v>
      </c>
      <c r="BG935" s="26" t="s">
        <v>625</v>
      </c>
      <c r="BH935" s="26" t="s">
        <v>146</v>
      </c>
      <c r="BI935" s="26">
        <v>1</v>
      </c>
      <c r="BJ935" s="26" t="s">
        <v>217</v>
      </c>
    </row>
    <row r="936" spans="36:62" x14ac:dyDescent="0.25">
      <c r="AJ936" s="26">
        <v>3387</v>
      </c>
      <c r="AK936" s="26">
        <v>2118625</v>
      </c>
      <c r="AL936" s="264">
        <v>44545.545138888891</v>
      </c>
      <c r="AM936" s="26" t="s">
        <v>481</v>
      </c>
      <c r="AN936" s="26" t="s">
        <v>63</v>
      </c>
      <c r="AO936" s="26" t="s">
        <v>156</v>
      </c>
      <c r="AP936" s="26" t="s">
        <v>159</v>
      </c>
      <c r="AQ936" s="26">
        <v>0</v>
      </c>
      <c r="AR936" s="26">
        <v>90</v>
      </c>
      <c r="AS936" s="26" t="s">
        <v>189</v>
      </c>
      <c r="AT936" s="26" t="s">
        <v>619</v>
      </c>
      <c r="AU936" s="26" t="s">
        <v>63</v>
      </c>
      <c r="AV936" s="26" t="s">
        <v>63</v>
      </c>
      <c r="AW936" s="26" t="s">
        <v>63</v>
      </c>
      <c r="AX936" s="26" t="s">
        <v>63</v>
      </c>
      <c r="AY936" s="26">
        <v>44.117772000000002</v>
      </c>
      <c r="AZ936" s="26">
        <v>-103.071147999999</v>
      </c>
      <c r="BA936" s="26" t="s">
        <v>185</v>
      </c>
      <c r="BB936" s="26" t="s">
        <v>611</v>
      </c>
      <c r="BC936" s="26" t="s">
        <v>68</v>
      </c>
      <c r="BD936" s="26" t="s">
        <v>68</v>
      </c>
      <c r="BE936" s="26"/>
      <c r="BF936" s="26" t="s">
        <v>68</v>
      </c>
      <c r="BG936" s="26" t="s">
        <v>68</v>
      </c>
      <c r="BH936" s="26" t="s">
        <v>1083</v>
      </c>
      <c r="BI936" s="26">
        <v>1</v>
      </c>
      <c r="BJ936" s="26" t="s">
        <v>217</v>
      </c>
    </row>
    <row r="937" spans="36:62" x14ac:dyDescent="0.25">
      <c r="AJ937" s="26">
        <v>3389</v>
      </c>
      <c r="AK937" s="26">
        <v>2118721</v>
      </c>
      <c r="AL937" s="264">
        <v>44537.697916666664</v>
      </c>
      <c r="AM937" s="26" t="s">
        <v>147</v>
      </c>
      <c r="AN937" s="26" t="s">
        <v>63</v>
      </c>
      <c r="AO937" s="26" t="s">
        <v>156</v>
      </c>
      <c r="AP937" s="26" t="s">
        <v>159</v>
      </c>
      <c r="AQ937" s="26">
        <v>0</v>
      </c>
      <c r="AR937" s="26">
        <v>90</v>
      </c>
      <c r="AS937" s="26" t="s">
        <v>191</v>
      </c>
      <c r="AT937" s="26" t="s">
        <v>71</v>
      </c>
      <c r="AU937" s="26" t="s">
        <v>63</v>
      </c>
      <c r="AV937" s="26" t="s">
        <v>63</v>
      </c>
      <c r="AW937" s="26" t="s">
        <v>63</v>
      </c>
      <c r="AX937" s="26" t="s">
        <v>63</v>
      </c>
      <c r="AY937" s="26">
        <v>43.836063000000003</v>
      </c>
      <c r="AZ937" s="26">
        <v>-101.7886</v>
      </c>
      <c r="BA937" s="26" t="s">
        <v>208</v>
      </c>
      <c r="BB937" s="26" t="s">
        <v>611</v>
      </c>
      <c r="BC937" s="26" t="s">
        <v>68</v>
      </c>
      <c r="BD937" s="26" t="s">
        <v>68</v>
      </c>
      <c r="BE937" s="26"/>
      <c r="BF937" s="26" t="s">
        <v>709</v>
      </c>
      <c r="BG937" s="26" t="s">
        <v>68</v>
      </c>
      <c r="BH937" s="26" t="s">
        <v>146</v>
      </c>
      <c r="BI937" s="26">
        <v>1</v>
      </c>
      <c r="BJ937" s="26" t="s">
        <v>217</v>
      </c>
    </row>
    <row r="938" spans="36:62" x14ac:dyDescent="0.25">
      <c r="AJ938" s="26">
        <v>3390</v>
      </c>
      <c r="AK938" s="26">
        <v>2118814</v>
      </c>
      <c r="AL938" s="264">
        <v>44545.5625</v>
      </c>
      <c r="AM938" s="26" t="s">
        <v>481</v>
      </c>
      <c r="AN938" s="26" t="s">
        <v>63</v>
      </c>
      <c r="AO938" s="26" t="s">
        <v>156</v>
      </c>
      <c r="AP938" s="26" t="s">
        <v>159</v>
      </c>
      <c r="AQ938" s="26">
        <v>0</v>
      </c>
      <c r="AR938" s="26">
        <v>90</v>
      </c>
      <c r="AS938" s="26" t="s">
        <v>1084</v>
      </c>
      <c r="AT938" s="26" t="s">
        <v>216</v>
      </c>
      <c r="AU938" s="26" t="s">
        <v>63</v>
      </c>
      <c r="AV938" s="26" t="s">
        <v>63</v>
      </c>
      <c r="AW938" s="26" t="s">
        <v>63</v>
      </c>
      <c r="AX938" s="26" t="s">
        <v>63</v>
      </c>
      <c r="AY938" s="26">
        <v>44.103583999999898</v>
      </c>
      <c r="AZ938" s="26">
        <v>-102.653407</v>
      </c>
      <c r="BA938" s="26" t="s">
        <v>158</v>
      </c>
      <c r="BB938" s="26" t="s">
        <v>609</v>
      </c>
      <c r="BC938" s="26" t="s">
        <v>68</v>
      </c>
      <c r="BD938" s="26" t="s">
        <v>68</v>
      </c>
      <c r="BE938" s="26"/>
      <c r="BF938" s="26" t="s">
        <v>68</v>
      </c>
      <c r="BG938" s="26" t="s">
        <v>68</v>
      </c>
      <c r="BH938" s="26" t="s">
        <v>146</v>
      </c>
      <c r="BI938" s="26">
        <v>1</v>
      </c>
      <c r="BJ938" s="26" t="s">
        <v>217</v>
      </c>
    </row>
    <row r="939" spans="36:62" x14ac:dyDescent="0.25">
      <c r="AJ939" s="26">
        <v>3392</v>
      </c>
      <c r="AK939" s="26">
        <v>2118849</v>
      </c>
      <c r="AL939" s="264">
        <v>44548.899305555555</v>
      </c>
      <c r="AM939" s="26" t="s">
        <v>481</v>
      </c>
      <c r="AN939" s="26" t="s">
        <v>63</v>
      </c>
      <c r="AO939" s="26"/>
      <c r="AP939" s="26"/>
      <c r="AQ939" s="26">
        <v>-1</v>
      </c>
      <c r="AR939" s="26">
        <v>90</v>
      </c>
      <c r="AS939" s="26" t="s">
        <v>168</v>
      </c>
      <c r="AT939" s="26" t="s">
        <v>71</v>
      </c>
      <c r="AU939" s="26" t="s">
        <v>63</v>
      </c>
      <c r="AV939" s="26" t="s">
        <v>63</v>
      </c>
      <c r="AW939" s="26" t="s">
        <v>63</v>
      </c>
      <c r="AX939" s="26" t="s">
        <v>63</v>
      </c>
      <c r="AY939" s="26">
        <v>44.103481000000002</v>
      </c>
      <c r="AZ939" s="26">
        <v>-102.582041</v>
      </c>
      <c r="BA939" s="26" t="s">
        <v>166</v>
      </c>
      <c r="BB939" s="26" t="s">
        <v>609</v>
      </c>
      <c r="BC939" s="26" t="s">
        <v>167</v>
      </c>
      <c r="BD939" s="26" t="s">
        <v>154</v>
      </c>
      <c r="BE939" s="26"/>
      <c r="BF939" s="26" t="s">
        <v>99</v>
      </c>
      <c r="BG939" s="26" t="s">
        <v>167</v>
      </c>
      <c r="BH939" s="26" t="s">
        <v>99</v>
      </c>
      <c r="BI939" s="26">
        <v>1</v>
      </c>
      <c r="BJ939" s="26" t="s">
        <v>217</v>
      </c>
    </row>
    <row r="940" spans="36:62" x14ac:dyDescent="0.25">
      <c r="AJ940" s="26">
        <v>3394</v>
      </c>
      <c r="AK940" s="26">
        <v>2118913</v>
      </c>
      <c r="AL940" s="264">
        <v>44540.729861111111</v>
      </c>
      <c r="AM940" s="26" t="s">
        <v>481</v>
      </c>
      <c r="AN940" s="26" t="s">
        <v>63</v>
      </c>
      <c r="AO940" s="26" t="s">
        <v>156</v>
      </c>
      <c r="AP940" s="26" t="s">
        <v>159</v>
      </c>
      <c r="AQ940" s="26">
        <v>0</v>
      </c>
      <c r="AR940" s="26">
        <v>90</v>
      </c>
      <c r="AS940" s="26" t="s">
        <v>623</v>
      </c>
      <c r="AT940" s="26" t="s">
        <v>74</v>
      </c>
      <c r="AU940" s="26" t="s">
        <v>63</v>
      </c>
      <c r="AV940" s="26" t="s">
        <v>63</v>
      </c>
      <c r="AW940" s="26" t="s">
        <v>63</v>
      </c>
      <c r="AX940" s="26" t="s">
        <v>63</v>
      </c>
      <c r="AY940" s="26">
        <v>44.064453999999898</v>
      </c>
      <c r="AZ940" s="26">
        <v>-102.442635999999</v>
      </c>
      <c r="BA940" s="26" t="s">
        <v>185</v>
      </c>
      <c r="BB940" s="26" t="s">
        <v>609</v>
      </c>
      <c r="BC940" s="26" t="s">
        <v>68</v>
      </c>
      <c r="BD940" s="26" t="s">
        <v>615</v>
      </c>
      <c r="BE940" s="26"/>
      <c r="BF940" s="26" t="s">
        <v>68</v>
      </c>
      <c r="BG940" s="26" t="s">
        <v>68</v>
      </c>
      <c r="BH940" s="26" t="s">
        <v>711</v>
      </c>
      <c r="BI940" s="26">
        <v>1</v>
      </c>
      <c r="BJ940" s="26" t="s">
        <v>21</v>
      </c>
    </row>
    <row r="941" spans="36:62" x14ac:dyDescent="0.25">
      <c r="AJ941" s="26">
        <v>3396</v>
      </c>
      <c r="AK941" s="26">
        <v>2118921</v>
      </c>
      <c r="AL941" s="264">
        <v>44533.013888888891</v>
      </c>
      <c r="AM941" s="26" t="s">
        <v>481</v>
      </c>
      <c r="AN941" s="26" t="s">
        <v>63</v>
      </c>
      <c r="AO941" s="26"/>
      <c r="AP941" s="26"/>
      <c r="AQ941" s="26">
        <v>-1</v>
      </c>
      <c r="AR941" s="26">
        <v>90</v>
      </c>
      <c r="AS941" s="26" t="s">
        <v>168</v>
      </c>
      <c r="AT941" s="26" t="s">
        <v>71</v>
      </c>
      <c r="AU941" s="26" t="s">
        <v>63</v>
      </c>
      <c r="AV941" s="26" t="s">
        <v>63</v>
      </c>
      <c r="AW941" s="26" t="s">
        <v>63</v>
      </c>
      <c r="AX941" s="26" t="s">
        <v>63</v>
      </c>
      <c r="AY941" s="26">
        <v>43.997965000000001</v>
      </c>
      <c r="AZ941" s="26">
        <v>-102.263857999999</v>
      </c>
      <c r="BA941" s="26" t="s">
        <v>485</v>
      </c>
      <c r="BB941" s="26" t="s">
        <v>611</v>
      </c>
      <c r="BC941" s="26" t="s">
        <v>167</v>
      </c>
      <c r="BD941" s="26" t="s">
        <v>154</v>
      </c>
      <c r="BE941" s="26"/>
      <c r="BF941" s="26" t="s">
        <v>99</v>
      </c>
      <c r="BG941" s="26" t="s">
        <v>167</v>
      </c>
      <c r="BH941" s="26" t="s">
        <v>99</v>
      </c>
      <c r="BI941" s="26">
        <v>1</v>
      </c>
      <c r="BJ941" s="26" t="s">
        <v>217</v>
      </c>
    </row>
    <row r="942" spans="36:62" x14ac:dyDescent="0.25">
      <c r="AJ942" s="26">
        <v>3398</v>
      </c>
      <c r="AK942" s="26">
        <v>2119987</v>
      </c>
      <c r="AL942" s="264">
        <v>44511.470833333333</v>
      </c>
      <c r="AM942" s="26" t="s">
        <v>487</v>
      </c>
      <c r="AN942" s="26" t="s">
        <v>63</v>
      </c>
      <c r="AO942" s="26" t="s">
        <v>173</v>
      </c>
      <c r="AP942" s="26" t="s">
        <v>159</v>
      </c>
      <c r="AQ942" s="26">
        <v>0</v>
      </c>
      <c r="AR942" s="26">
        <v>73</v>
      </c>
      <c r="AS942" s="26" t="s">
        <v>840</v>
      </c>
      <c r="AT942" s="26" t="s">
        <v>619</v>
      </c>
      <c r="AU942" s="26" t="s">
        <v>63</v>
      </c>
      <c r="AV942" s="26" t="s">
        <v>63</v>
      </c>
      <c r="AW942" s="26" t="s">
        <v>63</v>
      </c>
      <c r="AX942" s="26" t="s">
        <v>63</v>
      </c>
      <c r="AY942" s="26">
        <v>43.361117999999898</v>
      </c>
      <c r="AZ942" s="26">
        <v>-101.519109</v>
      </c>
      <c r="BA942" s="26" t="s">
        <v>158</v>
      </c>
      <c r="BB942" s="26" t="s">
        <v>157</v>
      </c>
      <c r="BC942" s="26" t="s">
        <v>68</v>
      </c>
      <c r="BD942" s="26" t="s">
        <v>68</v>
      </c>
      <c r="BE942" s="26"/>
      <c r="BF942" s="26" t="s">
        <v>68</v>
      </c>
      <c r="BG942" s="26" t="s">
        <v>68</v>
      </c>
      <c r="BH942" s="26" t="s">
        <v>146</v>
      </c>
      <c r="BI942" s="26">
        <v>1</v>
      </c>
      <c r="BJ942" s="26" t="s">
        <v>217</v>
      </c>
    </row>
    <row r="943" spans="36:62" x14ac:dyDescent="0.25">
      <c r="AJ943" s="26">
        <v>3401</v>
      </c>
      <c r="AK943" s="26">
        <v>2201596</v>
      </c>
      <c r="AL943" s="264">
        <v>44603.36041666667</v>
      </c>
      <c r="AM943" s="26" t="s">
        <v>481</v>
      </c>
      <c r="AN943" s="26" t="s">
        <v>63</v>
      </c>
      <c r="AO943" s="26" t="s">
        <v>156</v>
      </c>
      <c r="AP943" s="26" t="s">
        <v>159</v>
      </c>
      <c r="AQ943" s="26">
        <v>0</v>
      </c>
      <c r="AR943" s="26">
        <v>90</v>
      </c>
      <c r="AS943" s="26" t="s">
        <v>1085</v>
      </c>
      <c r="AT943" s="26" t="s">
        <v>836</v>
      </c>
      <c r="AU943" s="26" t="s">
        <v>63</v>
      </c>
      <c r="AV943" s="26" t="s">
        <v>63</v>
      </c>
      <c r="AW943" s="26" t="s">
        <v>63</v>
      </c>
      <c r="AX943" s="26" t="s">
        <v>63</v>
      </c>
      <c r="AY943" s="26">
        <v>44.104022999999899</v>
      </c>
      <c r="AZ943" s="26">
        <v>-102.889439999999</v>
      </c>
      <c r="BA943" s="26" t="s">
        <v>208</v>
      </c>
      <c r="BB943" s="26" t="s">
        <v>611</v>
      </c>
      <c r="BC943" s="26" t="s">
        <v>680</v>
      </c>
      <c r="BD943" s="26" t="s">
        <v>68</v>
      </c>
      <c r="BE943" s="26"/>
      <c r="BF943" s="26" t="s">
        <v>68</v>
      </c>
      <c r="BG943" s="26" t="s">
        <v>209</v>
      </c>
      <c r="BH943" s="26" t="s">
        <v>146</v>
      </c>
      <c r="BI943" s="26">
        <v>1</v>
      </c>
      <c r="BJ943" s="26" t="s">
        <v>217</v>
      </c>
    </row>
    <row r="944" spans="36:62" x14ac:dyDescent="0.25">
      <c r="AJ944" s="26">
        <v>3402</v>
      </c>
      <c r="AK944" s="26">
        <v>2119632</v>
      </c>
      <c r="AL944" s="264">
        <v>44546.65</v>
      </c>
      <c r="AM944" s="26" t="s">
        <v>481</v>
      </c>
      <c r="AN944" s="26" t="s">
        <v>63</v>
      </c>
      <c r="AO944" s="26"/>
      <c r="AP944" s="26" t="s">
        <v>159</v>
      </c>
      <c r="AQ944" s="26">
        <v>0</v>
      </c>
      <c r="AR944" s="26">
        <v>90</v>
      </c>
      <c r="AS944" s="26" t="s">
        <v>635</v>
      </c>
      <c r="AT944" s="26" t="s">
        <v>71</v>
      </c>
      <c r="AU944" s="26" t="s">
        <v>63</v>
      </c>
      <c r="AV944" s="26" t="s">
        <v>63</v>
      </c>
      <c r="AW944" s="26" t="s">
        <v>63</v>
      </c>
      <c r="AX944" s="26" t="s">
        <v>63</v>
      </c>
      <c r="AY944" s="26">
        <v>44.118018999999897</v>
      </c>
      <c r="AZ944" s="26">
        <v>-103.051096</v>
      </c>
      <c r="BA944" s="26" t="s">
        <v>158</v>
      </c>
      <c r="BB944" s="26" t="s">
        <v>609</v>
      </c>
      <c r="BC944" s="26" t="s">
        <v>680</v>
      </c>
      <c r="BD944" s="26" t="s">
        <v>68</v>
      </c>
      <c r="BE944" s="26" t="s">
        <v>1086</v>
      </c>
      <c r="BF944" s="26" t="s">
        <v>68</v>
      </c>
      <c r="BG944" s="26" t="s">
        <v>68</v>
      </c>
      <c r="BH944" s="26" t="s">
        <v>146</v>
      </c>
      <c r="BI944" s="26">
        <v>1</v>
      </c>
      <c r="BJ944" s="26" t="s">
        <v>217</v>
      </c>
    </row>
    <row r="945" spans="36:62" x14ac:dyDescent="0.25">
      <c r="AJ945" s="26">
        <v>3403</v>
      </c>
      <c r="AK945" s="26">
        <v>2119641</v>
      </c>
      <c r="AL945" s="264">
        <v>44561.083333333336</v>
      </c>
      <c r="AM945" s="26" t="s">
        <v>481</v>
      </c>
      <c r="AN945" s="26" t="s">
        <v>63</v>
      </c>
      <c r="AO945" s="26"/>
      <c r="AP945" s="26"/>
      <c r="AQ945" s="26">
        <v>-1</v>
      </c>
      <c r="AR945" s="26">
        <v>90</v>
      </c>
      <c r="AS945" s="26" t="s">
        <v>168</v>
      </c>
      <c r="AT945" s="26" t="s">
        <v>74</v>
      </c>
      <c r="AU945" s="26" t="s">
        <v>63</v>
      </c>
      <c r="AV945" s="26" t="s">
        <v>63</v>
      </c>
      <c r="AW945" s="26" t="s">
        <v>63</v>
      </c>
      <c r="AX945" s="26" t="s">
        <v>63</v>
      </c>
      <c r="AY945" s="26">
        <v>44.066913999999898</v>
      </c>
      <c r="AZ945" s="26">
        <v>-102.457728</v>
      </c>
      <c r="BA945" s="26" t="s">
        <v>208</v>
      </c>
      <c r="BB945" s="26" t="s">
        <v>611</v>
      </c>
      <c r="BC945" s="26" t="s">
        <v>167</v>
      </c>
      <c r="BD945" s="26" t="s">
        <v>154</v>
      </c>
      <c r="BE945" s="26"/>
      <c r="BF945" s="26" t="s">
        <v>99</v>
      </c>
      <c r="BG945" s="26" t="s">
        <v>167</v>
      </c>
      <c r="BH945" s="26" t="s">
        <v>99</v>
      </c>
      <c r="BI945" s="26">
        <v>1</v>
      </c>
      <c r="BJ945" s="26" t="s">
        <v>217</v>
      </c>
    </row>
    <row r="946" spans="36:62" x14ac:dyDescent="0.25">
      <c r="AJ946" s="26">
        <v>3404</v>
      </c>
      <c r="AK946" s="26">
        <v>2119642</v>
      </c>
      <c r="AL946" s="264">
        <v>44553.649305555555</v>
      </c>
      <c r="AM946" s="26" t="s">
        <v>481</v>
      </c>
      <c r="AN946" s="26" t="s">
        <v>63</v>
      </c>
      <c r="AO946" s="26" t="s">
        <v>156</v>
      </c>
      <c r="AP946" s="26" t="s">
        <v>159</v>
      </c>
      <c r="AQ946" s="26">
        <v>0</v>
      </c>
      <c r="AR946" s="26">
        <v>90</v>
      </c>
      <c r="AS946" s="26" t="s">
        <v>694</v>
      </c>
      <c r="AT946" s="26" t="s">
        <v>71</v>
      </c>
      <c r="AU946" s="26" t="s">
        <v>69</v>
      </c>
      <c r="AV946" s="26" t="s">
        <v>69</v>
      </c>
      <c r="AW946" s="26" t="s">
        <v>63</v>
      </c>
      <c r="AX946" s="26" t="s">
        <v>63</v>
      </c>
      <c r="AY946" s="26">
        <v>43.940271000000003</v>
      </c>
      <c r="AZ946" s="26">
        <v>-102.155856</v>
      </c>
      <c r="BA946" s="26" t="s">
        <v>158</v>
      </c>
      <c r="BB946" s="26" t="s">
        <v>611</v>
      </c>
      <c r="BC946" s="26" t="s">
        <v>1087</v>
      </c>
      <c r="BD946" s="26" t="s">
        <v>68</v>
      </c>
      <c r="BE946" s="26"/>
      <c r="BF946" s="26" t="s">
        <v>68</v>
      </c>
      <c r="BG946" s="26" t="s">
        <v>68</v>
      </c>
      <c r="BH946" s="26" t="s">
        <v>160</v>
      </c>
      <c r="BI946" s="26">
        <v>1</v>
      </c>
      <c r="BJ946" s="26" t="s">
        <v>217</v>
      </c>
    </row>
    <row r="947" spans="36:62" x14ac:dyDescent="0.25">
      <c r="AJ947" s="26">
        <v>3405</v>
      </c>
      <c r="AK947" s="26">
        <v>2119655</v>
      </c>
      <c r="AL947" s="264">
        <v>44557.742361111108</v>
      </c>
      <c r="AM947" s="26" t="s">
        <v>481</v>
      </c>
      <c r="AN947" s="26" t="s">
        <v>63</v>
      </c>
      <c r="AO947" s="26"/>
      <c r="AP947" s="26"/>
      <c r="AQ947" s="26">
        <v>-1</v>
      </c>
      <c r="AR947" s="26">
        <v>90</v>
      </c>
      <c r="AS947" s="26" t="s">
        <v>168</v>
      </c>
      <c r="AT947" s="26" t="s">
        <v>71</v>
      </c>
      <c r="AU947" s="26" t="s">
        <v>63</v>
      </c>
      <c r="AV947" s="26" t="s">
        <v>63</v>
      </c>
      <c r="AW947" s="26" t="s">
        <v>63</v>
      </c>
      <c r="AX947" s="26" t="s">
        <v>63</v>
      </c>
      <c r="AY947" s="26">
        <v>44.031277000000003</v>
      </c>
      <c r="AZ947" s="26">
        <v>-102.33880000000001</v>
      </c>
      <c r="BA947" s="26" t="s">
        <v>166</v>
      </c>
      <c r="BB947" s="26" t="s">
        <v>611</v>
      </c>
      <c r="BC947" s="26" t="s">
        <v>167</v>
      </c>
      <c r="BD947" s="26" t="s">
        <v>154</v>
      </c>
      <c r="BE947" s="26"/>
      <c r="BF947" s="26" t="s">
        <v>99</v>
      </c>
      <c r="BG947" s="26" t="s">
        <v>167</v>
      </c>
      <c r="BH947" s="26" t="s">
        <v>99</v>
      </c>
      <c r="BI947" s="26">
        <v>1</v>
      </c>
      <c r="BJ947" s="26" t="s">
        <v>217</v>
      </c>
    </row>
    <row r="948" spans="36:62" x14ac:dyDescent="0.25">
      <c r="AJ948" s="26">
        <v>3408</v>
      </c>
      <c r="AK948" s="26">
        <v>2200005</v>
      </c>
      <c r="AL948" s="264">
        <v>44563.729166666664</v>
      </c>
      <c r="AM948" s="26" t="s">
        <v>481</v>
      </c>
      <c r="AN948" s="26" t="s">
        <v>63</v>
      </c>
      <c r="AO948" s="26"/>
      <c r="AP948" s="26"/>
      <c r="AQ948" s="26">
        <v>-1</v>
      </c>
      <c r="AR948" s="26">
        <v>90</v>
      </c>
      <c r="AS948" s="26" t="s">
        <v>168</v>
      </c>
      <c r="AT948" s="26" t="s">
        <v>71</v>
      </c>
      <c r="AU948" s="26" t="s">
        <v>63</v>
      </c>
      <c r="AV948" s="26" t="s">
        <v>63</v>
      </c>
      <c r="AW948" s="26" t="s">
        <v>63</v>
      </c>
      <c r="AX948" s="26" t="s">
        <v>63</v>
      </c>
      <c r="AY948" s="26">
        <v>43.991956000000002</v>
      </c>
      <c r="AZ948" s="26">
        <v>-102.254912</v>
      </c>
      <c r="BA948" s="26" t="s">
        <v>158</v>
      </c>
      <c r="BB948" s="26" t="s">
        <v>609</v>
      </c>
      <c r="BC948" s="26" t="s">
        <v>167</v>
      </c>
      <c r="BD948" s="26" t="s">
        <v>154</v>
      </c>
      <c r="BE948" s="26"/>
      <c r="BF948" s="26" t="s">
        <v>99</v>
      </c>
      <c r="BG948" s="26" t="s">
        <v>167</v>
      </c>
      <c r="BH948" s="26" t="s">
        <v>99</v>
      </c>
      <c r="BI948" s="26">
        <v>1</v>
      </c>
      <c r="BJ948" s="26" t="s">
        <v>217</v>
      </c>
    </row>
    <row r="949" spans="36:62" x14ac:dyDescent="0.25">
      <c r="AJ949" s="26">
        <v>3411</v>
      </c>
      <c r="AK949" s="26">
        <v>2200083</v>
      </c>
      <c r="AL949" s="264">
        <v>44563.291666666664</v>
      </c>
      <c r="AM949" s="26" t="s">
        <v>481</v>
      </c>
      <c r="AN949" s="26" t="s">
        <v>63</v>
      </c>
      <c r="AO949" s="26"/>
      <c r="AP949" s="26"/>
      <c r="AQ949" s="26">
        <v>-1</v>
      </c>
      <c r="AR949" s="26">
        <v>90</v>
      </c>
      <c r="AS949" s="26" t="s">
        <v>168</v>
      </c>
      <c r="AT949" s="26" t="s">
        <v>71</v>
      </c>
      <c r="AU949" s="26" t="s">
        <v>63</v>
      </c>
      <c r="AV949" s="26" t="s">
        <v>63</v>
      </c>
      <c r="AW949" s="26" t="s">
        <v>63</v>
      </c>
      <c r="AX949" s="26" t="s">
        <v>63</v>
      </c>
      <c r="AY949" s="26">
        <v>44.111072</v>
      </c>
      <c r="AZ949" s="26">
        <v>-102.914068</v>
      </c>
      <c r="BA949" s="26" t="s">
        <v>166</v>
      </c>
      <c r="BB949" s="26" t="s">
        <v>611</v>
      </c>
      <c r="BC949" s="26" t="s">
        <v>167</v>
      </c>
      <c r="BD949" s="26" t="s">
        <v>154</v>
      </c>
      <c r="BE949" s="26"/>
      <c r="BF949" s="26" t="s">
        <v>99</v>
      </c>
      <c r="BG949" s="26" t="s">
        <v>167</v>
      </c>
      <c r="BH949" s="26" t="s">
        <v>99</v>
      </c>
      <c r="BI949" s="26">
        <v>1</v>
      </c>
      <c r="BJ949" s="26" t="s">
        <v>217</v>
      </c>
    </row>
    <row r="950" spans="36:62" x14ac:dyDescent="0.25">
      <c r="AJ950" s="26">
        <v>3412</v>
      </c>
      <c r="AK950" s="26">
        <v>2200132</v>
      </c>
      <c r="AL950" s="264">
        <v>44565.522222222222</v>
      </c>
      <c r="AM950" s="26" t="s">
        <v>481</v>
      </c>
      <c r="AN950" s="26" t="s">
        <v>63</v>
      </c>
      <c r="AO950" s="26" t="s">
        <v>156</v>
      </c>
      <c r="AP950" s="26" t="s">
        <v>159</v>
      </c>
      <c r="AQ950" s="26">
        <v>0</v>
      </c>
      <c r="AR950" s="26">
        <v>90</v>
      </c>
      <c r="AS950" s="26" t="s">
        <v>189</v>
      </c>
      <c r="AT950" s="26" t="s">
        <v>74</v>
      </c>
      <c r="AU950" s="26" t="s">
        <v>63</v>
      </c>
      <c r="AV950" s="26" t="s">
        <v>63</v>
      </c>
      <c r="AW950" s="26" t="s">
        <v>63</v>
      </c>
      <c r="AX950" s="26" t="s">
        <v>63</v>
      </c>
      <c r="AY950" s="26">
        <v>44.103651999999897</v>
      </c>
      <c r="AZ950" s="26">
        <v>-102.8228</v>
      </c>
      <c r="BA950" s="26" t="s">
        <v>185</v>
      </c>
      <c r="BB950" s="26" t="s">
        <v>609</v>
      </c>
      <c r="BC950" s="26" t="s">
        <v>68</v>
      </c>
      <c r="BD950" s="26" t="s">
        <v>68</v>
      </c>
      <c r="BE950" s="26"/>
      <c r="BF950" s="26" t="s">
        <v>68</v>
      </c>
      <c r="BG950" s="26" t="s">
        <v>68</v>
      </c>
      <c r="BH950" s="26" t="s">
        <v>146</v>
      </c>
      <c r="BI950" s="26">
        <v>1</v>
      </c>
      <c r="BJ950" s="26" t="s">
        <v>217</v>
      </c>
    </row>
    <row r="951" spans="36:62" x14ac:dyDescent="0.25">
      <c r="AJ951" s="26">
        <v>3413</v>
      </c>
      <c r="AK951" s="26">
        <v>2202305</v>
      </c>
      <c r="AL951" s="264">
        <v>44625.489583333336</v>
      </c>
      <c r="AM951" s="26" t="s">
        <v>481</v>
      </c>
      <c r="AN951" s="26" t="s">
        <v>63</v>
      </c>
      <c r="AO951" s="26" t="s">
        <v>156</v>
      </c>
      <c r="AP951" s="26" t="s">
        <v>159</v>
      </c>
      <c r="AQ951" s="26">
        <v>0</v>
      </c>
      <c r="AR951" s="26">
        <v>90</v>
      </c>
      <c r="AS951" s="26" t="s">
        <v>618</v>
      </c>
      <c r="AT951" s="26" t="s">
        <v>613</v>
      </c>
      <c r="AU951" s="26" t="s">
        <v>63</v>
      </c>
      <c r="AV951" s="26" t="s">
        <v>63</v>
      </c>
      <c r="AW951" s="26" t="s">
        <v>63</v>
      </c>
      <c r="AX951" s="26" t="s">
        <v>63</v>
      </c>
      <c r="AY951" s="26">
        <v>44.117852999999897</v>
      </c>
      <c r="AZ951" s="26">
        <v>-103.008955</v>
      </c>
      <c r="BA951" s="26" t="s">
        <v>158</v>
      </c>
      <c r="BB951" s="26" t="s">
        <v>611</v>
      </c>
      <c r="BC951" s="26" t="s">
        <v>68</v>
      </c>
      <c r="BD951" s="26" t="s">
        <v>615</v>
      </c>
      <c r="BE951" s="26"/>
      <c r="BF951" s="26" t="s">
        <v>68</v>
      </c>
      <c r="BG951" s="26" t="s">
        <v>209</v>
      </c>
      <c r="BH951" s="26" t="s">
        <v>160</v>
      </c>
      <c r="BI951" s="26">
        <v>1</v>
      </c>
      <c r="BJ951" s="26" t="s">
        <v>217</v>
      </c>
    </row>
    <row r="952" spans="36:62" x14ac:dyDescent="0.25">
      <c r="AJ952" s="26">
        <v>3414</v>
      </c>
      <c r="AK952" s="26">
        <v>2200156</v>
      </c>
      <c r="AL952" s="264">
        <v>44565.427777777775</v>
      </c>
      <c r="AM952" s="26" t="s">
        <v>481</v>
      </c>
      <c r="AN952" s="26" t="s">
        <v>63</v>
      </c>
      <c r="AO952" s="26" t="s">
        <v>156</v>
      </c>
      <c r="AP952" s="26" t="s">
        <v>159</v>
      </c>
      <c r="AQ952" s="26">
        <v>0</v>
      </c>
      <c r="AR952" s="26">
        <v>90</v>
      </c>
      <c r="AS952" s="26" t="s">
        <v>1088</v>
      </c>
      <c r="AT952" s="26" t="s">
        <v>619</v>
      </c>
      <c r="AU952" s="26" t="s">
        <v>63</v>
      </c>
      <c r="AV952" s="26" t="s">
        <v>63</v>
      </c>
      <c r="AW952" s="26" t="s">
        <v>63</v>
      </c>
      <c r="AX952" s="26" t="s">
        <v>63</v>
      </c>
      <c r="AY952" s="26">
        <v>44.117787999999898</v>
      </c>
      <c r="AZ952" s="26">
        <v>-103.057647</v>
      </c>
      <c r="BA952" s="26" t="s">
        <v>494</v>
      </c>
      <c r="BB952" s="26" t="s">
        <v>611</v>
      </c>
      <c r="BC952" s="26" t="s">
        <v>68</v>
      </c>
      <c r="BD952" s="26" t="s">
        <v>68</v>
      </c>
      <c r="BE952" s="26"/>
      <c r="BF952" s="26" t="s">
        <v>68</v>
      </c>
      <c r="BG952" s="26" t="s">
        <v>68</v>
      </c>
      <c r="BH952" s="26" t="s">
        <v>146</v>
      </c>
      <c r="BI952" s="26">
        <v>1</v>
      </c>
      <c r="BJ952" s="26" t="s">
        <v>217</v>
      </c>
    </row>
    <row r="953" spans="36:62" x14ac:dyDescent="0.25">
      <c r="AJ953" s="26">
        <v>3415</v>
      </c>
      <c r="AK953" s="26">
        <v>2200157</v>
      </c>
      <c r="AL953" s="264">
        <v>44565.598611111112</v>
      </c>
      <c r="AM953" s="26" t="s">
        <v>481</v>
      </c>
      <c r="AN953" s="26" t="s">
        <v>63</v>
      </c>
      <c r="AO953" s="26" t="s">
        <v>156</v>
      </c>
      <c r="AP953" s="26" t="s">
        <v>159</v>
      </c>
      <c r="AQ953" s="26">
        <v>0</v>
      </c>
      <c r="AR953" s="26">
        <v>90</v>
      </c>
      <c r="AS953" s="26" t="s">
        <v>803</v>
      </c>
      <c r="AT953" s="26" t="s">
        <v>658</v>
      </c>
      <c r="AU953" s="26" t="s">
        <v>69</v>
      </c>
      <c r="AV953" s="26" t="s">
        <v>63</v>
      </c>
      <c r="AW953" s="26" t="s">
        <v>63</v>
      </c>
      <c r="AX953" s="26" t="s">
        <v>63</v>
      </c>
      <c r="AY953" s="26">
        <v>44.105001000000001</v>
      </c>
      <c r="AZ953" s="26">
        <v>-102.640636</v>
      </c>
      <c r="BA953" s="26" t="s">
        <v>208</v>
      </c>
      <c r="BB953" s="26" t="s">
        <v>609</v>
      </c>
      <c r="BC953" s="26" t="s">
        <v>620</v>
      </c>
      <c r="BD953" s="26" t="s">
        <v>68</v>
      </c>
      <c r="BE953" s="26"/>
      <c r="BF953" s="26" t="s">
        <v>68</v>
      </c>
      <c r="BG953" s="26" t="s">
        <v>68</v>
      </c>
      <c r="BH953" s="26" t="s">
        <v>146</v>
      </c>
      <c r="BI953" s="26">
        <v>1</v>
      </c>
      <c r="BJ953" s="26" t="s">
        <v>20</v>
      </c>
    </row>
    <row r="954" spans="36:62" x14ac:dyDescent="0.25">
      <c r="AJ954" s="26">
        <v>3416</v>
      </c>
      <c r="AK954" s="26">
        <v>2200953</v>
      </c>
      <c r="AL954" s="264">
        <v>44588.322222222225</v>
      </c>
      <c r="AM954" s="26" t="s">
        <v>481</v>
      </c>
      <c r="AN954" s="26" t="s">
        <v>63</v>
      </c>
      <c r="AO954" s="26" t="s">
        <v>156</v>
      </c>
      <c r="AP954" s="26" t="s">
        <v>159</v>
      </c>
      <c r="AQ954" s="26">
        <v>0</v>
      </c>
      <c r="AR954" s="26">
        <v>90</v>
      </c>
      <c r="AS954" s="26" t="s">
        <v>1089</v>
      </c>
      <c r="AT954" s="26" t="s">
        <v>654</v>
      </c>
      <c r="AU954" s="26" t="s">
        <v>69</v>
      </c>
      <c r="AV954" s="26" t="s">
        <v>63</v>
      </c>
      <c r="AW954" s="26" t="s">
        <v>63</v>
      </c>
      <c r="AX954" s="26" t="s">
        <v>63</v>
      </c>
      <c r="AY954" s="26">
        <v>43.991022000000001</v>
      </c>
      <c r="AZ954" s="26">
        <v>-102.253568999999</v>
      </c>
      <c r="BA954" s="26" t="s">
        <v>185</v>
      </c>
      <c r="BB954" s="26" t="s">
        <v>611</v>
      </c>
      <c r="BC954" s="26" t="s">
        <v>640</v>
      </c>
      <c r="BD954" s="26" t="s">
        <v>615</v>
      </c>
      <c r="BE954" s="26"/>
      <c r="BF954" s="26" t="s">
        <v>68</v>
      </c>
      <c r="BG954" s="26" t="s">
        <v>68</v>
      </c>
      <c r="BH954" s="26" t="s">
        <v>146</v>
      </c>
      <c r="BI954" s="26">
        <v>1</v>
      </c>
      <c r="BJ954" s="26" t="s">
        <v>217</v>
      </c>
    </row>
    <row r="955" spans="36:62" x14ac:dyDescent="0.25">
      <c r="AJ955" s="26">
        <v>3417</v>
      </c>
      <c r="AK955" s="26">
        <v>2201160</v>
      </c>
      <c r="AL955" s="264">
        <v>44588.331250000003</v>
      </c>
      <c r="AM955" s="26" t="s">
        <v>481</v>
      </c>
      <c r="AN955" s="26" t="s">
        <v>63</v>
      </c>
      <c r="AO955" s="26" t="s">
        <v>156</v>
      </c>
      <c r="AP955" s="26" t="s">
        <v>159</v>
      </c>
      <c r="AQ955" s="26">
        <v>0</v>
      </c>
      <c r="AR955" s="26">
        <v>90</v>
      </c>
      <c r="AS955" s="26" t="s">
        <v>1090</v>
      </c>
      <c r="AT955" s="26" t="s">
        <v>674</v>
      </c>
      <c r="AU955" s="26" t="s">
        <v>63</v>
      </c>
      <c r="AV955" s="26" t="s">
        <v>63</v>
      </c>
      <c r="AW955" s="26" t="s">
        <v>63</v>
      </c>
      <c r="AX955" s="26" t="s">
        <v>63</v>
      </c>
      <c r="AY955" s="26">
        <v>44.103411000000001</v>
      </c>
      <c r="AZ955" s="26">
        <v>-102.717866999999</v>
      </c>
      <c r="BA955" s="26" t="s">
        <v>185</v>
      </c>
      <c r="BB955" s="26" t="s">
        <v>811</v>
      </c>
      <c r="BC955" s="26" t="s">
        <v>68</v>
      </c>
      <c r="BD955" s="26" t="s">
        <v>681</v>
      </c>
      <c r="BE955" s="26"/>
      <c r="BF955" s="26" t="s">
        <v>68</v>
      </c>
      <c r="BG955" s="26" t="s">
        <v>68</v>
      </c>
      <c r="BH955" s="26" t="s">
        <v>175</v>
      </c>
      <c r="BI955" s="26">
        <v>1</v>
      </c>
      <c r="BJ955" s="26" t="s">
        <v>217</v>
      </c>
    </row>
    <row r="956" spans="36:62" x14ac:dyDescent="0.25">
      <c r="AJ956" s="26">
        <v>3419</v>
      </c>
      <c r="AK956" s="26">
        <v>2200347</v>
      </c>
      <c r="AL956" s="264">
        <v>44566.736111111109</v>
      </c>
      <c r="AM956" s="26" t="s">
        <v>481</v>
      </c>
      <c r="AN956" s="26" t="s">
        <v>63</v>
      </c>
      <c r="AO956" s="26" t="s">
        <v>156</v>
      </c>
      <c r="AP956" s="26" t="s">
        <v>159</v>
      </c>
      <c r="AQ956" s="26">
        <v>0</v>
      </c>
      <c r="AR956" s="26">
        <v>90</v>
      </c>
      <c r="AS956" s="26" t="s">
        <v>1091</v>
      </c>
      <c r="AT956" s="26" t="s">
        <v>71</v>
      </c>
      <c r="AU956" s="26" t="s">
        <v>63</v>
      </c>
      <c r="AV956" s="26" t="s">
        <v>63</v>
      </c>
      <c r="AW956" s="26" t="s">
        <v>63</v>
      </c>
      <c r="AX956" s="26" t="s">
        <v>63</v>
      </c>
      <c r="AY956" s="26">
        <v>44.117322999999899</v>
      </c>
      <c r="AZ956" s="26">
        <v>-103.104947999999</v>
      </c>
      <c r="BA956" s="26" t="s">
        <v>166</v>
      </c>
      <c r="BB956" s="26" t="s">
        <v>611</v>
      </c>
      <c r="BC956" s="26" t="s">
        <v>68</v>
      </c>
      <c r="BD956" s="26" t="s">
        <v>68</v>
      </c>
      <c r="BE956" s="26"/>
      <c r="BF956" s="26" t="s">
        <v>534</v>
      </c>
      <c r="BG956" s="26" t="s">
        <v>68</v>
      </c>
      <c r="BH956" s="26" t="s">
        <v>146</v>
      </c>
      <c r="BI956" s="26">
        <v>1</v>
      </c>
      <c r="BJ956" s="26" t="s">
        <v>217</v>
      </c>
    </row>
    <row r="957" spans="36:62" x14ac:dyDescent="0.25">
      <c r="AJ957" s="26">
        <v>3420</v>
      </c>
      <c r="AK957" s="26">
        <v>2202692</v>
      </c>
      <c r="AL957" s="264">
        <v>44624.902777777781</v>
      </c>
      <c r="AM957" s="26" t="s">
        <v>481</v>
      </c>
      <c r="AN957" s="26" t="s">
        <v>63</v>
      </c>
      <c r="AO957" s="26" t="s">
        <v>156</v>
      </c>
      <c r="AP957" s="26" t="s">
        <v>970</v>
      </c>
      <c r="AQ957" s="26">
        <v>0</v>
      </c>
      <c r="AR957" s="26">
        <v>90</v>
      </c>
      <c r="AS957" s="26" t="s">
        <v>722</v>
      </c>
      <c r="AT957" s="26"/>
      <c r="AU957" s="26" t="s">
        <v>63</v>
      </c>
      <c r="AV957" s="26" t="s">
        <v>63</v>
      </c>
      <c r="AW957" s="26" t="s">
        <v>63</v>
      </c>
      <c r="AX957" s="26" t="s">
        <v>63</v>
      </c>
      <c r="AY957" s="26">
        <v>44.118332000000002</v>
      </c>
      <c r="AZ957" s="26">
        <v>-102.99354200000001</v>
      </c>
      <c r="BA957" s="26" t="s">
        <v>483</v>
      </c>
      <c r="BB957" s="26" t="s">
        <v>1092</v>
      </c>
      <c r="BC957" s="26" t="s">
        <v>829</v>
      </c>
      <c r="BD957" s="26" t="s">
        <v>681</v>
      </c>
      <c r="BE957" s="26"/>
      <c r="BF957" s="26" t="s">
        <v>68</v>
      </c>
      <c r="BG957" s="26" t="s">
        <v>829</v>
      </c>
      <c r="BH957" s="26" t="s">
        <v>991</v>
      </c>
      <c r="BI957" s="26">
        <v>1</v>
      </c>
      <c r="BJ957" s="26" t="s">
        <v>18</v>
      </c>
    </row>
    <row r="958" spans="36:62" x14ac:dyDescent="0.25">
      <c r="AJ958" s="26">
        <v>3421</v>
      </c>
      <c r="AK958" s="26">
        <v>2200391</v>
      </c>
      <c r="AL958" s="264">
        <v>44574.482638888891</v>
      </c>
      <c r="AM958" s="26" t="s">
        <v>481</v>
      </c>
      <c r="AN958" s="26" t="s">
        <v>63</v>
      </c>
      <c r="AO958" s="26" t="s">
        <v>156</v>
      </c>
      <c r="AP958" s="26" t="s">
        <v>648</v>
      </c>
      <c r="AQ958" s="26">
        <v>0</v>
      </c>
      <c r="AR958" s="26">
        <v>90</v>
      </c>
      <c r="AS958" s="26" t="s">
        <v>628</v>
      </c>
      <c r="AT958" s="26" t="s">
        <v>71</v>
      </c>
      <c r="AU958" s="26" t="s">
        <v>63</v>
      </c>
      <c r="AV958" s="26" t="s">
        <v>63</v>
      </c>
      <c r="AW958" s="26" t="s">
        <v>63</v>
      </c>
      <c r="AX958" s="26" t="s">
        <v>63</v>
      </c>
      <c r="AY958" s="26">
        <v>44.065297000000001</v>
      </c>
      <c r="AZ958" s="26">
        <v>-102.43079</v>
      </c>
      <c r="BA958" s="26" t="s">
        <v>208</v>
      </c>
      <c r="BB958" s="26" t="s">
        <v>611</v>
      </c>
      <c r="BC958" s="26" t="s">
        <v>659</v>
      </c>
      <c r="BD958" s="26" t="s">
        <v>68</v>
      </c>
      <c r="BE958" s="26"/>
      <c r="BF958" s="26" t="s">
        <v>68</v>
      </c>
      <c r="BG958" s="26" t="s">
        <v>68</v>
      </c>
      <c r="BH958" s="26" t="s">
        <v>175</v>
      </c>
      <c r="BI958" s="26">
        <v>1</v>
      </c>
      <c r="BJ958" s="26" t="s">
        <v>217</v>
      </c>
    </row>
    <row r="959" spans="36:62" x14ac:dyDescent="0.25">
      <c r="AJ959" s="26">
        <v>3422</v>
      </c>
      <c r="AK959" s="26">
        <v>2200393</v>
      </c>
      <c r="AL959" s="264">
        <v>44575.734722222223</v>
      </c>
      <c r="AM959" s="26" t="s">
        <v>481</v>
      </c>
      <c r="AN959" s="26" t="s">
        <v>63</v>
      </c>
      <c r="AO959" s="26"/>
      <c r="AP959" s="26"/>
      <c r="AQ959" s="26">
        <v>-1</v>
      </c>
      <c r="AR959" s="26">
        <v>90</v>
      </c>
      <c r="AS959" s="26" t="s">
        <v>168</v>
      </c>
      <c r="AT959" s="26" t="s">
        <v>71</v>
      </c>
      <c r="AU959" s="26" t="s">
        <v>63</v>
      </c>
      <c r="AV959" s="26" t="s">
        <v>63</v>
      </c>
      <c r="AW959" s="26" t="s">
        <v>63</v>
      </c>
      <c r="AX959" s="26" t="s">
        <v>63</v>
      </c>
      <c r="AY959" s="26">
        <v>44.018262999999898</v>
      </c>
      <c r="AZ959" s="26">
        <v>-102.291943</v>
      </c>
      <c r="BA959" s="26" t="s">
        <v>158</v>
      </c>
      <c r="BB959" s="26" t="s">
        <v>609</v>
      </c>
      <c r="BC959" s="26" t="s">
        <v>167</v>
      </c>
      <c r="BD959" s="26" t="s">
        <v>154</v>
      </c>
      <c r="BE959" s="26"/>
      <c r="BF959" s="26" t="s">
        <v>99</v>
      </c>
      <c r="BG959" s="26" t="s">
        <v>167</v>
      </c>
      <c r="BH959" s="26" t="s">
        <v>99</v>
      </c>
      <c r="BI959" s="26">
        <v>1</v>
      </c>
      <c r="BJ959" s="26" t="s">
        <v>217</v>
      </c>
    </row>
    <row r="960" spans="36:62" x14ac:dyDescent="0.25">
      <c r="AJ960" s="26">
        <v>3423</v>
      </c>
      <c r="AK960" s="26">
        <v>2200394</v>
      </c>
      <c r="AL960" s="264">
        <v>44577.738194444442</v>
      </c>
      <c r="AM960" s="26" t="s">
        <v>481</v>
      </c>
      <c r="AN960" s="26" t="s">
        <v>63</v>
      </c>
      <c r="AO960" s="26"/>
      <c r="AP960" s="26"/>
      <c r="AQ960" s="26">
        <v>-1</v>
      </c>
      <c r="AR960" s="26">
        <v>90</v>
      </c>
      <c r="AS960" s="26" t="s">
        <v>168</v>
      </c>
      <c r="AT960" s="26" t="s">
        <v>71</v>
      </c>
      <c r="AU960" s="26" t="s">
        <v>63</v>
      </c>
      <c r="AV960" s="26" t="s">
        <v>63</v>
      </c>
      <c r="AW960" s="26" t="s">
        <v>63</v>
      </c>
      <c r="AX960" s="26" t="s">
        <v>63</v>
      </c>
      <c r="AY960" s="26">
        <v>43.959952999999899</v>
      </c>
      <c r="AZ960" s="26">
        <v>-102.176597999999</v>
      </c>
      <c r="BA960" s="26" t="s">
        <v>485</v>
      </c>
      <c r="BB960" s="26" t="s">
        <v>611</v>
      </c>
      <c r="BC960" s="26" t="s">
        <v>167</v>
      </c>
      <c r="BD960" s="26" t="s">
        <v>154</v>
      </c>
      <c r="BE960" s="26"/>
      <c r="BF960" s="26" t="s">
        <v>99</v>
      </c>
      <c r="BG960" s="26" t="s">
        <v>167</v>
      </c>
      <c r="BH960" s="26" t="s">
        <v>99</v>
      </c>
      <c r="BI960" s="26">
        <v>1</v>
      </c>
      <c r="BJ960" s="26" t="s">
        <v>217</v>
      </c>
    </row>
    <row r="961" spans="36:62" x14ac:dyDescent="0.25">
      <c r="AJ961" s="26">
        <v>3424</v>
      </c>
      <c r="AK961" s="26">
        <v>2202586</v>
      </c>
      <c r="AL961" s="264">
        <v>44624.918749999997</v>
      </c>
      <c r="AM961" s="26" t="s">
        <v>481</v>
      </c>
      <c r="AN961" s="26" t="s">
        <v>63</v>
      </c>
      <c r="AO961" s="26" t="s">
        <v>156</v>
      </c>
      <c r="AP961" s="26" t="s">
        <v>716</v>
      </c>
      <c r="AQ961" s="26">
        <v>0</v>
      </c>
      <c r="AR961" s="26">
        <v>90</v>
      </c>
      <c r="AS961" s="26" t="s">
        <v>628</v>
      </c>
      <c r="AT961" s="26" t="s">
        <v>74</v>
      </c>
      <c r="AU961" s="26" t="s">
        <v>63</v>
      </c>
      <c r="AV961" s="26" t="s">
        <v>63</v>
      </c>
      <c r="AW961" s="26" t="s">
        <v>63</v>
      </c>
      <c r="AX961" s="26" t="s">
        <v>63</v>
      </c>
      <c r="AY961" s="26">
        <v>44.118338000000001</v>
      </c>
      <c r="AZ961" s="26">
        <v>-102.992930999999</v>
      </c>
      <c r="BA961" s="26" t="s">
        <v>493</v>
      </c>
      <c r="BB961" s="26" t="s">
        <v>609</v>
      </c>
      <c r="BC961" s="26" t="s">
        <v>798</v>
      </c>
      <c r="BD961" s="26" t="s">
        <v>615</v>
      </c>
      <c r="BE961" s="26"/>
      <c r="BF961" s="26" t="s">
        <v>68</v>
      </c>
      <c r="BG961" s="26" t="s">
        <v>68</v>
      </c>
      <c r="BH961" s="26" t="s">
        <v>1093</v>
      </c>
      <c r="BI961" s="26">
        <v>1</v>
      </c>
      <c r="BJ961" s="26" t="s">
        <v>217</v>
      </c>
    </row>
    <row r="962" spans="36:62" x14ac:dyDescent="0.25">
      <c r="AJ962" s="26">
        <v>3425</v>
      </c>
      <c r="AK962" s="26">
        <v>2200515</v>
      </c>
      <c r="AL962" s="264">
        <v>44568.756249999999</v>
      </c>
      <c r="AM962" s="26" t="s">
        <v>481</v>
      </c>
      <c r="AN962" s="26" t="s">
        <v>63</v>
      </c>
      <c r="AO962" s="26"/>
      <c r="AP962" s="26"/>
      <c r="AQ962" s="26">
        <v>-1</v>
      </c>
      <c r="AR962" s="26">
        <v>90</v>
      </c>
      <c r="AS962" s="26" t="s">
        <v>168</v>
      </c>
      <c r="AT962" s="26" t="s">
        <v>71</v>
      </c>
      <c r="AU962" s="26" t="s">
        <v>63</v>
      </c>
      <c r="AV962" s="26" t="s">
        <v>63</v>
      </c>
      <c r="AW962" s="26" t="s">
        <v>63</v>
      </c>
      <c r="AX962" s="26" t="s">
        <v>63</v>
      </c>
      <c r="AY962" s="26">
        <v>44.103658000000003</v>
      </c>
      <c r="AZ962" s="26">
        <v>-102.811781999999</v>
      </c>
      <c r="BA962" s="26" t="s">
        <v>158</v>
      </c>
      <c r="BB962" s="26" t="s">
        <v>609</v>
      </c>
      <c r="BC962" s="26" t="s">
        <v>167</v>
      </c>
      <c r="BD962" s="26" t="s">
        <v>154</v>
      </c>
      <c r="BE962" s="26"/>
      <c r="BF962" s="26" t="s">
        <v>99</v>
      </c>
      <c r="BG962" s="26" t="s">
        <v>167</v>
      </c>
      <c r="BH962" s="26" t="s">
        <v>99</v>
      </c>
      <c r="BI962" s="26">
        <v>1</v>
      </c>
      <c r="BJ962" s="26" t="s">
        <v>217</v>
      </c>
    </row>
    <row r="963" spans="36:62" x14ac:dyDescent="0.25">
      <c r="AJ963" s="26">
        <v>3426</v>
      </c>
      <c r="AK963" s="26">
        <v>2202691</v>
      </c>
      <c r="AL963" s="264">
        <v>44624.901388888888</v>
      </c>
      <c r="AM963" s="26" t="s">
        <v>481</v>
      </c>
      <c r="AN963" s="26" t="s">
        <v>63</v>
      </c>
      <c r="AO963" s="26" t="s">
        <v>156</v>
      </c>
      <c r="AP963" s="26" t="s">
        <v>159</v>
      </c>
      <c r="AQ963" s="26">
        <v>0</v>
      </c>
      <c r="AR963" s="26">
        <v>90</v>
      </c>
      <c r="AS963" s="26" t="s">
        <v>814</v>
      </c>
      <c r="AT963" s="26" t="s">
        <v>663</v>
      </c>
      <c r="AU963" s="26" t="s">
        <v>63</v>
      </c>
      <c r="AV963" s="26" t="s">
        <v>63</v>
      </c>
      <c r="AW963" s="26" t="s">
        <v>63</v>
      </c>
      <c r="AX963" s="26" t="s">
        <v>63</v>
      </c>
      <c r="AY963" s="26">
        <v>44.118091</v>
      </c>
      <c r="AZ963" s="26">
        <v>-102.993523999999</v>
      </c>
      <c r="BA963" s="26" t="s">
        <v>185</v>
      </c>
      <c r="BB963" s="26" t="s">
        <v>611</v>
      </c>
      <c r="BC963" s="26" t="s">
        <v>614</v>
      </c>
      <c r="BD963" s="26" t="s">
        <v>615</v>
      </c>
      <c r="BE963" s="26" t="s">
        <v>677</v>
      </c>
      <c r="BF963" s="26" t="s">
        <v>68</v>
      </c>
      <c r="BG963" s="26" t="s">
        <v>68</v>
      </c>
      <c r="BH963" s="26" t="s">
        <v>160</v>
      </c>
      <c r="BI963" s="26">
        <v>1</v>
      </c>
      <c r="BJ963" s="26" t="s">
        <v>217</v>
      </c>
    </row>
    <row r="964" spans="36:62" x14ac:dyDescent="0.25">
      <c r="AJ964" s="26">
        <v>3427</v>
      </c>
      <c r="AK964" s="26">
        <v>2202600</v>
      </c>
      <c r="AL964" s="264">
        <v>44626.525694444441</v>
      </c>
      <c r="AM964" s="26" t="s">
        <v>481</v>
      </c>
      <c r="AN964" s="26" t="s">
        <v>63</v>
      </c>
      <c r="AO964" s="26" t="s">
        <v>156</v>
      </c>
      <c r="AP964" s="26" t="s">
        <v>159</v>
      </c>
      <c r="AQ964" s="26">
        <v>0</v>
      </c>
      <c r="AR964" s="26">
        <v>90</v>
      </c>
      <c r="AS964" s="26" t="s">
        <v>172</v>
      </c>
      <c r="AT964" s="26" t="s">
        <v>71</v>
      </c>
      <c r="AU964" s="26" t="s">
        <v>63</v>
      </c>
      <c r="AV964" s="26" t="s">
        <v>63</v>
      </c>
      <c r="AW964" s="26" t="s">
        <v>63</v>
      </c>
      <c r="AX964" s="26" t="s">
        <v>63</v>
      </c>
      <c r="AY964" s="26">
        <v>44.103979000000002</v>
      </c>
      <c r="AZ964" s="26">
        <v>-102.873937999999</v>
      </c>
      <c r="BA964" s="26" t="s">
        <v>166</v>
      </c>
      <c r="BB964" s="26" t="s">
        <v>611</v>
      </c>
      <c r="BC964" s="26" t="s">
        <v>68</v>
      </c>
      <c r="BD964" s="26" t="s">
        <v>68</v>
      </c>
      <c r="BE964" s="26"/>
      <c r="BF964" s="26" t="s">
        <v>68</v>
      </c>
      <c r="BG964" s="26" t="s">
        <v>68</v>
      </c>
      <c r="BH964" s="26" t="s">
        <v>160</v>
      </c>
      <c r="BI964" s="26">
        <v>1</v>
      </c>
      <c r="BJ964" s="26" t="s">
        <v>217</v>
      </c>
    </row>
    <row r="965" spans="36:62" x14ac:dyDescent="0.25">
      <c r="AJ965" s="26">
        <v>3431</v>
      </c>
      <c r="AK965" s="26">
        <v>2202948</v>
      </c>
      <c r="AL965" s="264">
        <v>44632.745138888888</v>
      </c>
      <c r="AM965" s="26" t="s">
        <v>481</v>
      </c>
      <c r="AN965" s="26" t="s">
        <v>63</v>
      </c>
      <c r="AO965" s="26" t="s">
        <v>156</v>
      </c>
      <c r="AP965" s="26" t="s">
        <v>159</v>
      </c>
      <c r="AQ965" s="26">
        <v>0</v>
      </c>
      <c r="AR965" s="26">
        <v>90</v>
      </c>
      <c r="AS965" s="26" t="s">
        <v>859</v>
      </c>
      <c r="AT965" s="26" t="s">
        <v>71</v>
      </c>
      <c r="AU965" s="26" t="s">
        <v>63</v>
      </c>
      <c r="AV965" s="26" t="s">
        <v>63</v>
      </c>
      <c r="AW965" s="26" t="s">
        <v>63</v>
      </c>
      <c r="AX965" s="26" t="s">
        <v>63</v>
      </c>
      <c r="AY965" s="26">
        <v>43.895178999999899</v>
      </c>
      <c r="AZ965" s="26">
        <v>-102.022192</v>
      </c>
      <c r="BA965" s="26" t="s">
        <v>208</v>
      </c>
      <c r="BB965" s="26" t="s">
        <v>611</v>
      </c>
      <c r="BC965" s="26" t="s">
        <v>680</v>
      </c>
      <c r="BD965" s="26" t="s">
        <v>68</v>
      </c>
      <c r="BE965" s="26"/>
      <c r="BF965" s="26" t="s">
        <v>68</v>
      </c>
      <c r="BG965" s="26" t="s">
        <v>68</v>
      </c>
      <c r="BH965" s="26" t="s">
        <v>160</v>
      </c>
      <c r="BI965" s="26">
        <v>1</v>
      </c>
      <c r="BJ965" s="26" t="s">
        <v>217</v>
      </c>
    </row>
    <row r="966" spans="36:62" x14ac:dyDescent="0.25">
      <c r="AJ966" s="26">
        <v>3432</v>
      </c>
      <c r="AK966" s="26">
        <v>2202598</v>
      </c>
      <c r="AL966" s="264">
        <v>44625.254166666666</v>
      </c>
      <c r="AM966" s="26" t="s">
        <v>481</v>
      </c>
      <c r="AN966" s="26" t="s">
        <v>63</v>
      </c>
      <c r="AO966" s="26" t="s">
        <v>156</v>
      </c>
      <c r="AP966" s="26" t="s">
        <v>741</v>
      </c>
      <c r="AQ966" s="26">
        <v>0</v>
      </c>
      <c r="AR966" s="26">
        <v>90</v>
      </c>
      <c r="AS966" s="26" t="s">
        <v>1094</v>
      </c>
      <c r="AT966" s="26" t="s">
        <v>616</v>
      </c>
      <c r="AU966" s="26" t="s">
        <v>63</v>
      </c>
      <c r="AV966" s="26" t="s">
        <v>63</v>
      </c>
      <c r="AW966" s="26" t="s">
        <v>63</v>
      </c>
      <c r="AX966" s="26" t="s">
        <v>63</v>
      </c>
      <c r="AY966" s="26">
        <v>44.103611000000001</v>
      </c>
      <c r="AZ966" s="26">
        <v>-102.70096700000001</v>
      </c>
      <c r="BA966" s="26" t="s">
        <v>208</v>
      </c>
      <c r="BB966" s="26" t="s">
        <v>609</v>
      </c>
      <c r="BC966" s="26" t="s">
        <v>667</v>
      </c>
      <c r="BD966" s="26" t="s">
        <v>615</v>
      </c>
      <c r="BE966" s="26"/>
      <c r="BF966" s="26" t="s">
        <v>68</v>
      </c>
      <c r="BG966" s="26" t="s">
        <v>209</v>
      </c>
      <c r="BH966" s="26" t="s">
        <v>160</v>
      </c>
      <c r="BI966" s="26">
        <v>1</v>
      </c>
      <c r="BJ966" s="26" t="s">
        <v>217</v>
      </c>
    </row>
    <row r="967" spans="36:62" x14ac:dyDescent="0.25">
      <c r="AJ967" s="26">
        <v>3433</v>
      </c>
      <c r="AK967" s="26">
        <v>2202694</v>
      </c>
      <c r="AL967" s="264">
        <v>44631.466666666667</v>
      </c>
      <c r="AM967" s="26" t="s">
        <v>481</v>
      </c>
      <c r="AN967" s="26" t="s">
        <v>63</v>
      </c>
      <c r="AO967" s="26" t="s">
        <v>156</v>
      </c>
      <c r="AP967" s="26" t="s">
        <v>159</v>
      </c>
      <c r="AQ967" s="26">
        <v>0</v>
      </c>
      <c r="AR967" s="26">
        <v>90</v>
      </c>
      <c r="AS967" s="26" t="s">
        <v>668</v>
      </c>
      <c r="AT967" s="26" t="s">
        <v>71</v>
      </c>
      <c r="AU967" s="26" t="s">
        <v>63</v>
      </c>
      <c r="AV967" s="26" t="s">
        <v>63</v>
      </c>
      <c r="AW967" s="26" t="s">
        <v>63</v>
      </c>
      <c r="AX967" s="26" t="s">
        <v>63</v>
      </c>
      <c r="AY967" s="26">
        <v>44.118039000000003</v>
      </c>
      <c r="AZ967" s="26">
        <v>-103.012135999999</v>
      </c>
      <c r="BA967" s="26" t="s">
        <v>185</v>
      </c>
      <c r="BB967" s="26" t="s">
        <v>609</v>
      </c>
      <c r="BC967" s="26" t="s">
        <v>68</v>
      </c>
      <c r="BD967" s="26" t="s">
        <v>615</v>
      </c>
      <c r="BE967" s="26"/>
      <c r="BF967" s="26" t="s">
        <v>68</v>
      </c>
      <c r="BG967" s="26" t="s">
        <v>68</v>
      </c>
      <c r="BH967" s="26" t="s">
        <v>160</v>
      </c>
      <c r="BI967" s="26">
        <v>1</v>
      </c>
      <c r="BJ967" s="26" t="s">
        <v>217</v>
      </c>
    </row>
    <row r="968" spans="36:62" x14ac:dyDescent="0.25">
      <c r="AJ968" s="26">
        <v>3434</v>
      </c>
      <c r="AK968" s="26">
        <v>2202592</v>
      </c>
      <c r="AL968" s="264">
        <v>44626.520833333336</v>
      </c>
      <c r="AM968" s="26" t="s">
        <v>481</v>
      </c>
      <c r="AN968" s="26" t="s">
        <v>63</v>
      </c>
      <c r="AO968" s="26" t="s">
        <v>156</v>
      </c>
      <c r="AP968" s="26" t="s">
        <v>159</v>
      </c>
      <c r="AQ968" s="26">
        <v>0</v>
      </c>
      <c r="AR968" s="26">
        <v>90</v>
      </c>
      <c r="AS968" s="26" t="s">
        <v>668</v>
      </c>
      <c r="AT968" s="26" t="s">
        <v>679</v>
      </c>
      <c r="AU968" s="26" t="s">
        <v>63</v>
      </c>
      <c r="AV968" s="26" t="s">
        <v>63</v>
      </c>
      <c r="AW968" s="26" t="s">
        <v>63</v>
      </c>
      <c r="AX968" s="26" t="s">
        <v>63</v>
      </c>
      <c r="AY968" s="26">
        <v>44.118377000000002</v>
      </c>
      <c r="AZ968" s="26">
        <v>-102.97553600000001</v>
      </c>
      <c r="BA968" s="26" t="s">
        <v>158</v>
      </c>
      <c r="BB968" s="26" t="s">
        <v>609</v>
      </c>
      <c r="BC968" s="26" t="s">
        <v>614</v>
      </c>
      <c r="BD968" s="26" t="s">
        <v>615</v>
      </c>
      <c r="BE968" s="26"/>
      <c r="BF968" s="26" t="s">
        <v>68</v>
      </c>
      <c r="BG968" s="26" t="s">
        <v>68</v>
      </c>
      <c r="BH968" s="26" t="s">
        <v>146</v>
      </c>
      <c r="BI968" s="26">
        <v>1</v>
      </c>
      <c r="BJ968" s="26" t="s">
        <v>217</v>
      </c>
    </row>
    <row r="969" spans="36:62" x14ac:dyDescent="0.25">
      <c r="AJ969" s="26">
        <v>3438</v>
      </c>
      <c r="AK969" s="26">
        <v>2200912</v>
      </c>
      <c r="AL969" s="264">
        <v>44565.706250000003</v>
      </c>
      <c r="AM969" s="26" t="s">
        <v>481</v>
      </c>
      <c r="AN969" s="26" t="s">
        <v>63</v>
      </c>
      <c r="AO969" s="26" t="s">
        <v>156</v>
      </c>
      <c r="AP969" s="26" t="s">
        <v>159</v>
      </c>
      <c r="AQ969" s="26">
        <v>0</v>
      </c>
      <c r="AR969" s="26">
        <v>90</v>
      </c>
      <c r="AS969" s="26" t="s">
        <v>189</v>
      </c>
      <c r="AT969" s="26" t="s">
        <v>619</v>
      </c>
      <c r="AU969" s="26" t="s">
        <v>63</v>
      </c>
      <c r="AV969" s="26" t="s">
        <v>63</v>
      </c>
      <c r="AW969" s="26" t="s">
        <v>63</v>
      </c>
      <c r="AX969" s="26" t="s">
        <v>63</v>
      </c>
      <c r="AY969" s="26">
        <v>44.1034399999999</v>
      </c>
      <c r="AZ969" s="26">
        <v>-102.783327999999</v>
      </c>
      <c r="BA969" s="26" t="s">
        <v>491</v>
      </c>
      <c r="BB969" s="26" t="s">
        <v>611</v>
      </c>
      <c r="BC969" s="26" t="s">
        <v>68</v>
      </c>
      <c r="BD969" s="26" t="s">
        <v>68</v>
      </c>
      <c r="BE969" s="26"/>
      <c r="BF969" s="26" t="s">
        <v>68</v>
      </c>
      <c r="BG969" s="26" t="s">
        <v>68</v>
      </c>
      <c r="BH969" s="26" t="s">
        <v>146</v>
      </c>
      <c r="BI969" s="26">
        <v>1</v>
      </c>
      <c r="BJ969" s="26" t="s">
        <v>217</v>
      </c>
    </row>
    <row r="970" spans="36:62" x14ac:dyDescent="0.25">
      <c r="AJ970" s="26">
        <v>3439</v>
      </c>
      <c r="AK970" s="26">
        <v>2200923</v>
      </c>
      <c r="AL970" s="264">
        <v>44568.75</v>
      </c>
      <c r="AM970" s="26" t="s">
        <v>481</v>
      </c>
      <c r="AN970" s="26" t="s">
        <v>63</v>
      </c>
      <c r="AO970" s="26"/>
      <c r="AP970" s="26"/>
      <c r="AQ970" s="26">
        <v>-1</v>
      </c>
      <c r="AR970" s="26">
        <v>90</v>
      </c>
      <c r="AS970" s="26" t="s">
        <v>168</v>
      </c>
      <c r="AT970" s="26" t="s">
        <v>71</v>
      </c>
      <c r="AU970" s="26" t="s">
        <v>63</v>
      </c>
      <c r="AV970" s="26" t="s">
        <v>63</v>
      </c>
      <c r="AW970" s="26" t="s">
        <v>63</v>
      </c>
      <c r="AX970" s="26" t="s">
        <v>63</v>
      </c>
      <c r="AY970" s="26">
        <v>44.103425999999899</v>
      </c>
      <c r="AZ970" s="26">
        <v>-102.811053999999</v>
      </c>
      <c r="BA970" s="26" t="s">
        <v>166</v>
      </c>
      <c r="BB970" s="26" t="s">
        <v>611</v>
      </c>
      <c r="BC970" s="26" t="s">
        <v>167</v>
      </c>
      <c r="BD970" s="26" t="s">
        <v>154</v>
      </c>
      <c r="BE970" s="26"/>
      <c r="BF970" s="26" t="s">
        <v>99</v>
      </c>
      <c r="BG970" s="26" t="s">
        <v>167</v>
      </c>
      <c r="BH970" s="26" t="s">
        <v>99</v>
      </c>
      <c r="BI970" s="26">
        <v>1</v>
      </c>
      <c r="BJ970" s="26" t="s">
        <v>217</v>
      </c>
    </row>
    <row r="971" spans="36:62" x14ac:dyDescent="0.25">
      <c r="AJ971" s="26">
        <v>3443</v>
      </c>
      <c r="AK971" s="26">
        <v>2201185</v>
      </c>
      <c r="AL971" s="264">
        <v>44582.315972222219</v>
      </c>
      <c r="AM971" s="26" t="s">
        <v>147</v>
      </c>
      <c r="AN971" s="26" t="s">
        <v>63</v>
      </c>
      <c r="AO971" s="26" t="s">
        <v>156</v>
      </c>
      <c r="AP971" s="26" t="s">
        <v>159</v>
      </c>
      <c r="AQ971" s="26">
        <v>0</v>
      </c>
      <c r="AR971" s="26">
        <v>90</v>
      </c>
      <c r="AS971" s="26" t="s">
        <v>1095</v>
      </c>
      <c r="AT971" s="26" t="s">
        <v>663</v>
      </c>
      <c r="AU971" s="26" t="s">
        <v>63</v>
      </c>
      <c r="AV971" s="26" t="s">
        <v>63</v>
      </c>
      <c r="AW971" s="26" t="s">
        <v>63</v>
      </c>
      <c r="AX971" s="26" t="s">
        <v>63</v>
      </c>
      <c r="AY971" s="26">
        <v>43.836219</v>
      </c>
      <c r="AZ971" s="26">
        <v>-101.693021</v>
      </c>
      <c r="BA971" s="26" t="s">
        <v>527</v>
      </c>
      <c r="BB971" s="26" t="s">
        <v>609</v>
      </c>
      <c r="BC971" s="26" t="s">
        <v>759</v>
      </c>
      <c r="BD971" s="26" t="s">
        <v>1096</v>
      </c>
      <c r="BE971" s="26"/>
      <c r="BF971" s="26" t="s">
        <v>759</v>
      </c>
      <c r="BG971" s="26" t="s">
        <v>1097</v>
      </c>
      <c r="BH971" s="26" t="s">
        <v>1098</v>
      </c>
      <c r="BI971" s="26">
        <v>1</v>
      </c>
      <c r="BJ971" s="26" t="s">
        <v>217</v>
      </c>
    </row>
    <row r="972" spans="36:62" x14ac:dyDescent="0.25">
      <c r="AJ972" s="26">
        <v>3445</v>
      </c>
      <c r="AK972" s="26">
        <v>2202256</v>
      </c>
      <c r="AL972" s="264">
        <v>44623.31527777778</v>
      </c>
      <c r="AM972" s="26" t="s">
        <v>481</v>
      </c>
      <c r="AN972" s="26" t="s">
        <v>63</v>
      </c>
      <c r="AO972" s="26" t="s">
        <v>156</v>
      </c>
      <c r="AP972" s="26" t="s">
        <v>741</v>
      </c>
      <c r="AQ972" s="26">
        <v>0</v>
      </c>
      <c r="AR972" s="26">
        <v>90</v>
      </c>
      <c r="AS972" s="26" t="s">
        <v>818</v>
      </c>
      <c r="AT972" s="26" t="s">
        <v>822</v>
      </c>
      <c r="AU972" s="26" t="s">
        <v>63</v>
      </c>
      <c r="AV972" s="26" t="s">
        <v>63</v>
      </c>
      <c r="AW972" s="26" t="s">
        <v>63</v>
      </c>
      <c r="AX972" s="26" t="s">
        <v>63</v>
      </c>
      <c r="AY972" s="26">
        <v>44.116294000000003</v>
      </c>
      <c r="AZ972" s="26">
        <v>-103.11474800000001</v>
      </c>
      <c r="BA972" s="26" t="s">
        <v>166</v>
      </c>
      <c r="BB972" s="26" t="s">
        <v>611</v>
      </c>
      <c r="BC972" s="26" t="s">
        <v>68</v>
      </c>
      <c r="BD972" s="26" t="s">
        <v>615</v>
      </c>
      <c r="BE972" s="26"/>
      <c r="BF972" s="26" t="s">
        <v>68</v>
      </c>
      <c r="BG972" s="26" t="s">
        <v>68</v>
      </c>
      <c r="BH972" s="26" t="s">
        <v>160</v>
      </c>
      <c r="BI972" s="26">
        <v>1</v>
      </c>
      <c r="BJ972" s="26" t="s">
        <v>217</v>
      </c>
    </row>
    <row r="973" spans="36:62" x14ac:dyDescent="0.25">
      <c r="AJ973" s="26">
        <v>3446</v>
      </c>
      <c r="AK973" s="26">
        <v>2203833</v>
      </c>
      <c r="AL973" s="264">
        <v>44650.4375</v>
      </c>
      <c r="AM973" s="26" t="s">
        <v>481</v>
      </c>
      <c r="AN973" s="26" t="s">
        <v>63</v>
      </c>
      <c r="AO973" s="26" t="s">
        <v>156</v>
      </c>
      <c r="AP973" s="26" t="s">
        <v>159</v>
      </c>
      <c r="AQ973" s="26">
        <v>0</v>
      </c>
      <c r="AR973" s="26">
        <v>90</v>
      </c>
      <c r="AS973" s="26" t="s">
        <v>1099</v>
      </c>
      <c r="AT973" s="26" t="s">
        <v>836</v>
      </c>
      <c r="AU973" s="26" t="s">
        <v>63</v>
      </c>
      <c r="AV973" s="26" t="s">
        <v>63</v>
      </c>
      <c r="AW973" s="26" t="s">
        <v>63</v>
      </c>
      <c r="AX973" s="26" t="s">
        <v>63</v>
      </c>
      <c r="AY973" s="26">
        <v>44.103658000000003</v>
      </c>
      <c r="AZ973" s="26">
        <v>-102.77428</v>
      </c>
      <c r="BA973" s="26" t="s">
        <v>208</v>
      </c>
      <c r="BB973" s="26" t="s">
        <v>611</v>
      </c>
      <c r="BC973" s="26" t="s">
        <v>68</v>
      </c>
      <c r="BD973" s="26" t="s">
        <v>615</v>
      </c>
      <c r="BE973" s="26"/>
      <c r="BF973" s="26" t="s">
        <v>68</v>
      </c>
      <c r="BG973" s="26" t="s">
        <v>209</v>
      </c>
      <c r="BH973" s="26" t="s">
        <v>160</v>
      </c>
      <c r="BI973" s="26">
        <v>1</v>
      </c>
      <c r="BJ973" s="26" t="s">
        <v>20</v>
      </c>
    </row>
    <row r="974" spans="36:62" x14ac:dyDescent="0.25">
      <c r="AJ974" s="26">
        <v>3450</v>
      </c>
      <c r="AK974" s="26">
        <v>2201377</v>
      </c>
      <c r="AL974" s="264">
        <v>44582.143055555556</v>
      </c>
      <c r="AM974" s="26" t="s">
        <v>481</v>
      </c>
      <c r="AN974" s="26" t="s">
        <v>63</v>
      </c>
      <c r="AO974" s="26" t="s">
        <v>156</v>
      </c>
      <c r="AP974" s="26" t="s">
        <v>159</v>
      </c>
      <c r="AQ974" s="26">
        <v>0</v>
      </c>
      <c r="AR974" s="26">
        <v>90</v>
      </c>
      <c r="AS974" s="26" t="s">
        <v>201</v>
      </c>
      <c r="AT974" s="26" t="s">
        <v>639</v>
      </c>
      <c r="AU974" s="26" t="s">
        <v>63</v>
      </c>
      <c r="AV974" s="26" t="s">
        <v>63</v>
      </c>
      <c r="AW974" s="26" t="s">
        <v>63</v>
      </c>
      <c r="AX974" s="26" t="s">
        <v>63</v>
      </c>
      <c r="AY974" s="26">
        <v>44.116871000000003</v>
      </c>
      <c r="AZ974" s="26">
        <v>-102.932106</v>
      </c>
      <c r="BA974" s="26" t="s">
        <v>208</v>
      </c>
      <c r="BB974" s="26" t="s">
        <v>609</v>
      </c>
      <c r="BC974" s="26" t="s">
        <v>68</v>
      </c>
      <c r="BD974" s="26" t="s">
        <v>615</v>
      </c>
      <c r="BE974" s="26"/>
      <c r="BF974" s="26" t="s">
        <v>68</v>
      </c>
      <c r="BG974" s="26" t="s">
        <v>209</v>
      </c>
      <c r="BH974" s="26" t="s">
        <v>160</v>
      </c>
      <c r="BI974" s="26">
        <v>1</v>
      </c>
      <c r="BJ974" s="26" t="s">
        <v>217</v>
      </c>
    </row>
    <row r="975" spans="36:62" x14ac:dyDescent="0.25">
      <c r="AJ975" s="26">
        <v>3451</v>
      </c>
      <c r="AK975" s="26">
        <v>2201378</v>
      </c>
      <c r="AL975" s="264">
        <v>44587.814583333333</v>
      </c>
      <c r="AM975" s="26" t="s">
        <v>481</v>
      </c>
      <c r="AN975" s="26" t="s">
        <v>63</v>
      </c>
      <c r="AO975" s="26" t="s">
        <v>156</v>
      </c>
      <c r="AP975" s="26" t="s">
        <v>159</v>
      </c>
      <c r="AQ975" s="26">
        <v>0</v>
      </c>
      <c r="AR975" s="26">
        <v>90</v>
      </c>
      <c r="AS975" s="26" t="s">
        <v>669</v>
      </c>
      <c r="AT975" s="26" t="s">
        <v>71</v>
      </c>
      <c r="AU975" s="26" t="s">
        <v>69</v>
      </c>
      <c r="AV975" s="26" t="s">
        <v>63</v>
      </c>
      <c r="AW975" s="26" t="s">
        <v>63</v>
      </c>
      <c r="AX975" s="26" t="s">
        <v>63</v>
      </c>
      <c r="AY975" s="26">
        <v>44.103425999999899</v>
      </c>
      <c r="AZ975" s="26">
        <v>-102.83049800000001</v>
      </c>
      <c r="BA975" s="26" t="s">
        <v>166</v>
      </c>
      <c r="BB975" s="26" t="s">
        <v>611</v>
      </c>
      <c r="BC975" s="26" t="s">
        <v>620</v>
      </c>
      <c r="BD975" s="26" t="s">
        <v>68</v>
      </c>
      <c r="BE975" s="26"/>
      <c r="BF975" s="26" t="s">
        <v>68</v>
      </c>
      <c r="BG975" s="26" t="s">
        <v>68</v>
      </c>
      <c r="BH975" s="26" t="s">
        <v>160</v>
      </c>
      <c r="BI975" s="26">
        <v>1</v>
      </c>
      <c r="BJ975" s="26" t="s">
        <v>217</v>
      </c>
    </row>
    <row r="976" spans="36:62" x14ac:dyDescent="0.25">
      <c r="AJ976" s="26">
        <v>3452</v>
      </c>
      <c r="AK976" s="26">
        <v>2201379</v>
      </c>
      <c r="AL976" s="264">
        <v>44596.275000000001</v>
      </c>
      <c r="AM976" s="26" t="s">
        <v>147</v>
      </c>
      <c r="AN976" s="26" t="s">
        <v>63</v>
      </c>
      <c r="AO976" s="26"/>
      <c r="AP976" s="26"/>
      <c r="AQ976" s="26">
        <v>-1</v>
      </c>
      <c r="AR976" s="26">
        <v>90</v>
      </c>
      <c r="AS976" s="26" t="s">
        <v>168</v>
      </c>
      <c r="AT976" s="26" t="s">
        <v>71</v>
      </c>
      <c r="AU976" s="26" t="s">
        <v>63</v>
      </c>
      <c r="AV976" s="26" t="s">
        <v>63</v>
      </c>
      <c r="AW976" s="26" t="s">
        <v>63</v>
      </c>
      <c r="AX976" s="26" t="s">
        <v>63</v>
      </c>
      <c r="AY976" s="26">
        <v>43.865595999999897</v>
      </c>
      <c r="AZ976" s="26">
        <v>-101.954999</v>
      </c>
      <c r="BA976" s="26" t="s">
        <v>158</v>
      </c>
      <c r="BB976" s="26" t="s">
        <v>611</v>
      </c>
      <c r="BC976" s="26" t="s">
        <v>167</v>
      </c>
      <c r="BD976" s="26" t="s">
        <v>154</v>
      </c>
      <c r="BE976" s="26"/>
      <c r="BF976" s="26" t="s">
        <v>99</v>
      </c>
      <c r="BG976" s="26" t="s">
        <v>167</v>
      </c>
      <c r="BH976" s="26" t="s">
        <v>99</v>
      </c>
      <c r="BI976" s="26">
        <v>1</v>
      </c>
      <c r="BJ976" s="26" t="s">
        <v>217</v>
      </c>
    </row>
    <row r="977" spans="36:62" x14ac:dyDescent="0.25">
      <c r="AJ977" s="26">
        <v>3453</v>
      </c>
      <c r="AK977" s="26">
        <v>2203537</v>
      </c>
      <c r="AL977" s="264">
        <v>44649.787499999999</v>
      </c>
      <c r="AM977" s="26" t="s">
        <v>481</v>
      </c>
      <c r="AN977" s="26" t="s">
        <v>63</v>
      </c>
      <c r="AO977" s="26" t="s">
        <v>156</v>
      </c>
      <c r="AP977" s="26" t="s">
        <v>159</v>
      </c>
      <c r="AQ977" s="26">
        <v>0</v>
      </c>
      <c r="AR977" s="26">
        <v>90</v>
      </c>
      <c r="AS977" s="26" t="s">
        <v>638</v>
      </c>
      <c r="AT977" s="26" t="s">
        <v>654</v>
      </c>
      <c r="AU977" s="26" t="s">
        <v>63</v>
      </c>
      <c r="AV977" s="26" t="s">
        <v>63</v>
      </c>
      <c r="AW977" s="26" t="s">
        <v>63</v>
      </c>
      <c r="AX977" s="26" t="s">
        <v>63</v>
      </c>
      <c r="AY977" s="26">
        <v>44.022979999999897</v>
      </c>
      <c r="AZ977" s="26">
        <v>-102.30517</v>
      </c>
      <c r="BA977" s="26" t="s">
        <v>158</v>
      </c>
      <c r="BB977" s="26" t="s">
        <v>609</v>
      </c>
      <c r="BC977" s="26" t="s">
        <v>68</v>
      </c>
      <c r="BD977" s="26" t="s">
        <v>615</v>
      </c>
      <c r="BE977" s="26"/>
      <c r="BF977" s="26" t="s">
        <v>68</v>
      </c>
      <c r="BG977" s="26" t="s">
        <v>209</v>
      </c>
      <c r="BH977" s="26" t="s">
        <v>146</v>
      </c>
      <c r="BI977" s="26">
        <v>1</v>
      </c>
      <c r="BJ977" s="26" t="s">
        <v>217</v>
      </c>
    </row>
    <row r="978" spans="36:62" x14ac:dyDescent="0.25">
      <c r="AJ978" s="26">
        <v>3454</v>
      </c>
      <c r="AK978" s="26">
        <v>2203748</v>
      </c>
      <c r="AL978" s="264">
        <v>44650.256944444445</v>
      </c>
      <c r="AM978" s="26" t="s">
        <v>481</v>
      </c>
      <c r="AN978" s="26" t="s">
        <v>63</v>
      </c>
      <c r="AO978" s="26" t="s">
        <v>156</v>
      </c>
      <c r="AP978" s="26" t="s">
        <v>159</v>
      </c>
      <c r="AQ978" s="26">
        <v>0</v>
      </c>
      <c r="AR978" s="26">
        <v>90</v>
      </c>
      <c r="AS978" s="26" t="s">
        <v>749</v>
      </c>
      <c r="AT978" s="26" t="s">
        <v>639</v>
      </c>
      <c r="AU978" s="26" t="s">
        <v>63</v>
      </c>
      <c r="AV978" s="26" t="s">
        <v>63</v>
      </c>
      <c r="AW978" s="26" t="s">
        <v>63</v>
      </c>
      <c r="AX978" s="26" t="s">
        <v>63</v>
      </c>
      <c r="AY978" s="26">
        <v>44.099435999999898</v>
      </c>
      <c r="AZ978" s="26">
        <v>-103.16124600000001</v>
      </c>
      <c r="BA978" s="26" t="s">
        <v>483</v>
      </c>
      <c r="BB978" s="26" t="s">
        <v>611</v>
      </c>
      <c r="BC978" s="26" t="s">
        <v>680</v>
      </c>
      <c r="BD978" s="26" t="s">
        <v>681</v>
      </c>
      <c r="BE978" s="26"/>
      <c r="BF978" s="26" t="s">
        <v>68</v>
      </c>
      <c r="BG978" s="26" t="s">
        <v>68</v>
      </c>
      <c r="BH978" s="26" t="s">
        <v>175</v>
      </c>
      <c r="BI978" s="26">
        <v>1</v>
      </c>
      <c r="BJ978" s="26" t="s">
        <v>217</v>
      </c>
    </row>
    <row r="979" spans="36:62" x14ac:dyDescent="0.25">
      <c r="AJ979" s="26">
        <v>3455</v>
      </c>
      <c r="AK979" s="26">
        <v>2203745</v>
      </c>
      <c r="AL979" s="264">
        <v>44650.612500000003</v>
      </c>
      <c r="AM979" s="26" t="s">
        <v>481</v>
      </c>
      <c r="AN979" s="26" t="s">
        <v>63</v>
      </c>
      <c r="AO979" s="26" t="s">
        <v>156</v>
      </c>
      <c r="AP979" s="26" t="s">
        <v>159</v>
      </c>
      <c r="AQ979" s="26">
        <v>0</v>
      </c>
      <c r="AR979" s="26">
        <v>90</v>
      </c>
      <c r="AS979" s="26" t="s">
        <v>645</v>
      </c>
      <c r="AT979" s="26" t="s">
        <v>882</v>
      </c>
      <c r="AU979" s="26" t="s">
        <v>63</v>
      </c>
      <c r="AV979" s="26" t="s">
        <v>63</v>
      </c>
      <c r="AW979" s="26" t="s">
        <v>63</v>
      </c>
      <c r="AX979" s="26" t="s">
        <v>63</v>
      </c>
      <c r="AY979" s="26">
        <v>44.103383000000001</v>
      </c>
      <c r="AZ979" s="26">
        <v>-102.529577</v>
      </c>
      <c r="BA979" s="26" t="s">
        <v>502</v>
      </c>
      <c r="BB979" s="26" t="s">
        <v>609</v>
      </c>
      <c r="BC979" s="26" t="s">
        <v>68</v>
      </c>
      <c r="BD979" s="26" t="s">
        <v>681</v>
      </c>
      <c r="BE979" s="26"/>
      <c r="BF979" s="26" t="s">
        <v>68</v>
      </c>
      <c r="BG979" s="26" t="s">
        <v>68</v>
      </c>
      <c r="BH979" s="26" t="s">
        <v>646</v>
      </c>
      <c r="BI979" s="26">
        <v>1</v>
      </c>
      <c r="BJ979" s="26" t="s">
        <v>217</v>
      </c>
    </row>
    <row r="980" spans="36:62" x14ac:dyDescent="0.25">
      <c r="AJ980" s="26">
        <v>3456</v>
      </c>
      <c r="AK980" s="26">
        <v>2201491</v>
      </c>
      <c r="AL980" s="264">
        <v>44603.339583333334</v>
      </c>
      <c r="AM980" s="26" t="s">
        <v>481</v>
      </c>
      <c r="AN980" s="26" t="s">
        <v>63</v>
      </c>
      <c r="AO980" s="26" t="s">
        <v>156</v>
      </c>
      <c r="AP980" s="26" t="s">
        <v>159</v>
      </c>
      <c r="AQ980" s="26">
        <v>0</v>
      </c>
      <c r="AR980" s="26">
        <v>90</v>
      </c>
      <c r="AS980" s="26" t="s">
        <v>739</v>
      </c>
      <c r="AT980" s="26" t="s">
        <v>674</v>
      </c>
      <c r="AU980" s="26" t="s">
        <v>63</v>
      </c>
      <c r="AV980" s="26" t="s">
        <v>63</v>
      </c>
      <c r="AW980" s="26" t="s">
        <v>63</v>
      </c>
      <c r="AX980" s="26" t="s">
        <v>63</v>
      </c>
      <c r="AY980" s="26">
        <v>44.103360000000002</v>
      </c>
      <c r="AZ980" s="26">
        <v>-102.674875999999</v>
      </c>
      <c r="BA980" s="26" t="s">
        <v>208</v>
      </c>
      <c r="BB980" s="26" t="s">
        <v>611</v>
      </c>
      <c r="BC980" s="26" t="s">
        <v>68</v>
      </c>
      <c r="BD980" s="26" t="s">
        <v>615</v>
      </c>
      <c r="BE980" s="26"/>
      <c r="BF980" s="26" t="s">
        <v>68</v>
      </c>
      <c r="BG980" s="26" t="s">
        <v>209</v>
      </c>
      <c r="BH980" s="26" t="s">
        <v>146</v>
      </c>
      <c r="BI980" s="26">
        <v>1</v>
      </c>
      <c r="BJ980" s="26" t="s">
        <v>217</v>
      </c>
    </row>
    <row r="981" spans="36:62" x14ac:dyDescent="0.25">
      <c r="AJ981" s="26">
        <v>3457</v>
      </c>
      <c r="AK981" s="26">
        <v>2201425</v>
      </c>
      <c r="AL981" s="264">
        <v>44597.684027777781</v>
      </c>
      <c r="AM981" s="26" t="s">
        <v>481</v>
      </c>
      <c r="AN981" s="26" t="s">
        <v>63</v>
      </c>
      <c r="AO981" s="26" t="s">
        <v>156</v>
      </c>
      <c r="AP981" s="26" t="s">
        <v>159</v>
      </c>
      <c r="AQ981" s="26">
        <v>0</v>
      </c>
      <c r="AR981" s="26">
        <v>90</v>
      </c>
      <c r="AS981" s="26" t="s">
        <v>1033</v>
      </c>
      <c r="AT981" s="26" t="s">
        <v>71</v>
      </c>
      <c r="AU981" s="26" t="s">
        <v>63</v>
      </c>
      <c r="AV981" s="26" t="s">
        <v>63</v>
      </c>
      <c r="AW981" s="26" t="s">
        <v>63</v>
      </c>
      <c r="AX981" s="26" t="s">
        <v>63</v>
      </c>
      <c r="AY981" s="26">
        <v>44.117804999999898</v>
      </c>
      <c r="AZ981" s="26">
        <v>-103.029797</v>
      </c>
      <c r="BA981" s="26" t="s">
        <v>185</v>
      </c>
      <c r="BB981" s="26" t="s">
        <v>611</v>
      </c>
      <c r="BC981" s="26" t="s">
        <v>68</v>
      </c>
      <c r="BD981" s="26" t="s">
        <v>792</v>
      </c>
      <c r="BE981" s="26"/>
      <c r="BF981" s="26" t="s">
        <v>68</v>
      </c>
      <c r="BG981" s="26" t="s">
        <v>68</v>
      </c>
      <c r="BH981" s="26" t="s">
        <v>146</v>
      </c>
      <c r="BI981" s="26">
        <v>1</v>
      </c>
      <c r="BJ981" s="26" t="s">
        <v>217</v>
      </c>
    </row>
    <row r="982" spans="36:62" x14ac:dyDescent="0.25">
      <c r="AJ982" s="26">
        <v>3458</v>
      </c>
      <c r="AK982" s="26">
        <v>2203551</v>
      </c>
      <c r="AL982" s="264">
        <v>44649.826388888891</v>
      </c>
      <c r="AM982" s="26" t="s">
        <v>481</v>
      </c>
      <c r="AN982" s="26" t="s">
        <v>63</v>
      </c>
      <c r="AO982" s="26" t="s">
        <v>156</v>
      </c>
      <c r="AP982" s="26" t="s">
        <v>159</v>
      </c>
      <c r="AQ982" s="26">
        <v>0</v>
      </c>
      <c r="AR982" s="26">
        <v>90</v>
      </c>
      <c r="AS982" s="26" t="s">
        <v>933</v>
      </c>
      <c r="AT982" s="26" t="s">
        <v>654</v>
      </c>
      <c r="AU982" s="26" t="s">
        <v>63</v>
      </c>
      <c r="AV982" s="26" t="s">
        <v>63</v>
      </c>
      <c r="AW982" s="26" t="s">
        <v>63</v>
      </c>
      <c r="AX982" s="26" t="s">
        <v>63</v>
      </c>
      <c r="AY982" s="26">
        <v>44.021037999999898</v>
      </c>
      <c r="AZ982" s="26">
        <v>-102.299053</v>
      </c>
      <c r="BA982" s="26" t="s">
        <v>493</v>
      </c>
      <c r="BB982" s="26" t="s">
        <v>611</v>
      </c>
      <c r="BC982" s="26" t="s">
        <v>68</v>
      </c>
      <c r="BD982" s="26" t="s">
        <v>615</v>
      </c>
      <c r="BE982" s="26"/>
      <c r="BF982" s="26" t="s">
        <v>68</v>
      </c>
      <c r="BG982" s="26" t="s">
        <v>209</v>
      </c>
      <c r="BH982" s="26" t="s">
        <v>646</v>
      </c>
      <c r="BI982" s="26">
        <v>1</v>
      </c>
      <c r="BJ982" s="26" t="s">
        <v>217</v>
      </c>
    </row>
    <row r="983" spans="36:62" x14ac:dyDescent="0.25">
      <c r="AJ983" s="26">
        <v>3460</v>
      </c>
      <c r="AK983" s="26">
        <v>2204313</v>
      </c>
      <c r="AL983" s="264">
        <v>44660.404166666667</v>
      </c>
      <c r="AM983" s="26" t="s">
        <v>481</v>
      </c>
      <c r="AN983" s="26" t="s">
        <v>63</v>
      </c>
      <c r="AO983" s="26" t="s">
        <v>156</v>
      </c>
      <c r="AP983" s="26" t="s">
        <v>159</v>
      </c>
      <c r="AQ983" s="26">
        <v>0</v>
      </c>
      <c r="AR983" s="26">
        <v>90</v>
      </c>
      <c r="AS983" s="26" t="s">
        <v>189</v>
      </c>
      <c r="AT983" s="26" t="s">
        <v>697</v>
      </c>
      <c r="AU983" s="26" t="s">
        <v>63</v>
      </c>
      <c r="AV983" s="26" t="s">
        <v>63</v>
      </c>
      <c r="AW983" s="26" t="s">
        <v>63</v>
      </c>
      <c r="AX983" s="26" t="s">
        <v>63</v>
      </c>
      <c r="AY983" s="26">
        <v>44.118198999999898</v>
      </c>
      <c r="AZ983" s="26">
        <v>-103.001549999999</v>
      </c>
      <c r="BA983" s="26" t="s">
        <v>185</v>
      </c>
      <c r="BB983" s="26" t="s">
        <v>609</v>
      </c>
      <c r="BC983" s="26" t="s">
        <v>68</v>
      </c>
      <c r="BD983" s="26" t="s">
        <v>68</v>
      </c>
      <c r="BE983" s="26"/>
      <c r="BF983" s="26" t="s">
        <v>68</v>
      </c>
      <c r="BG983" s="26" t="s">
        <v>68</v>
      </c>
      <c r="BH983" s="26" t="s">
        <v>160</v>
      </c>
      <c r="BI983" s="26">
        <v>1</v>
      </c>
      <c r="BJ983" s="26" t="s">
        <v>217</v>
      </c>
    </row>
    <row r="984" spans="36:62" x14ac:dyDescent="0.25">
      <c r="AJ984" s="26">
        <v>3462</v>
      </c>
      <c r="AK984" s="26">
        <v>2201616</v>
      </c>
      <c r="AL984" s="264">
        <v>44592.607638888891</v>
      </c>
      <c r="AM984" s="26" t="s">
        <v>481</v>
      </c>
      <c r="AN984" s="26" t="s">
        <v>63</v>
      </c>
      <c r="AO984" s="26" t="s">
        <v>173</v>
      </c>
      <c r="AP984" s="26" t="s">
        <v>159</v>
      </c>
      <c r="AQ984" s="26">
        <v>0</v>
      </c>
      <c r="AR984" s="26">
        <v>90</v>
      </c>
      <c r="AS984" s="26" t="s">
        <v>779</v>
      </c>
      <c r="AT984" s="26" t="s">
        <v>71</v>
      </c>
      <c r="AU984" s="26" t="s">
        <v>63</v>
      </c>
      <c r="AV984" s="26" t="s">
        <v>69</v>
      </c>
      <c r="AW984" s="26" t="s">
        <v>63</v>
      </c>
      <c r="AX984" s="26" t="s">
        <v>63</v>
      </c>
      <c r="AY984" s="26">
        <v>44.067200999999898</v>
      </c>
      <c r="AZ984" s="26">
        <v>-102.42748400000001</v>
      </c>
      <c r="BA984" s="26" t="s">
        <v>185</v>
      </c>
      <c r="BB984" s="26" t="s">
        <v>611</v>
      </c>
      <c r="BC984" s="26" t="s">
        <v>685</v>
      </c>
      <c r="BD984" s="26" t="s">
        <v>68</v>
      </c>
      <c r="BE984" s="26"/>
      <c r="BF984" s="26" t="s">
        <v>68</v>
      </c>
      <c r="BG984" s="26" t="s">
        <v>68</v>
      </c>
      <c r="BH984" s="26" t="s">
        <v>146</v>
      </c>
      <c r="BI984" s="26">
        <v>1</v>
      </c>
      <c r="BJ984" s="26" t="s">
        <v>20</v>
      </c>
    </row>
    <row r="985" spans="36:62" x14ac:dyDescent="0.25">
      <c r="AJ985" s="26">
        <v>3463</v>
      </c>
      <c r="AK985" s="26">
        <v>2203552</v>
      </c>
      <c r="AL985" s="264">
        <v>44639.430555555555</v>
      </c>
      <c r="AM985" s="26" t="s">
        <v>147</v>
      </c>
      <c r="AN985" s="26" t="s">
        <v>63</v>
      </c>
      <c r="AO985" s="26" t="s">
        <v>156</v>
      </c>
      <c r="AP985" s="26" t="s">
        <v>159</v>
      </c>
      <c r="AQ985" s="26">
        <v>0</v>
      </c>
      <c r="AR985" s="26">
        <v>90</v>
      </c>
      <c r="AS985" s="26" t="s">
        <v>1100</v>
      </c>
      <c r="AT985" s="26" t="s">
        <v>71</v>
      </c>
      <c r="AU985" s="26" t="s">
        <v>69</v>
      </c>
      <c r="AV985" s="26" t="s">
        <v>63</v>
      </c>
      <c r="AW985" s="26" t="s">
        <v>69</v>
      </c>
      <c r="AX985" s="26" t="s">
        <v>63</v>
      </c>
      <c r="AY985" s="26">
        <v>43.835980999999897</v>
      </c>
      <c r="AZ985" s="26">
        <v>-101.583483</v>
      </c>
      <c r="BA985" s="26" t="s">
        <v>158</v>
      </c>
      <c r="BB985" s="26" t="s">
        <v>611</v>
      </c>
      <c r="BC985" s="26" t="s">
        <v>1101</v>
      </c>
      <c r="BD985" s="26" t="s">
        <v>68</v>
      </c>
      <c r="BE985" s="26"/>
      <c r="BF985" s="26" t="s">
        <v>68</v>
      </c>
      <c r="BG985" s="26" t="s">
        <v>68</v>
      </c>
      <c r="BH985" s="26" t="s">
        <v>160</v>
      </c>
      <c r="BI985" s="26">
        <v>1</v>
      </c>
      <c r="BJ985" s="26" t="s">
        <v>217</v>
      </c>
    </row>
    <row r="986" spans="36:62" x14ac:dyDescent="0.25">
      <c r="AJ986" s="26">
        <v>3464</v>
      </c>
      <c r="AK986" s="26">
        <v>2203554</v>
      </c>
      <c r="AL986" s="264">
        <v>44610.022916666669</v>
      </c>
      <c r="AM986" s="26" t="s">
        <v>147</v>
      </c>
      <c r="AN986" s="26" t="s">
        <v>63</v>
      </c>
      <c r="AO986" s="26" t="s">
        <v>156</v>
      </c>
      <c r="AP986" s="26" t="s">
        <v>159</v>
      </c>
      <c r="AQ986" s="26">
        <v>0</v>
      </c>
      <c r="AR986" s="26">
        <v>90</v>
      </c>
      <c r="AS986" s="26" t="s">
        <v>634</v>
      </c>
      <c r="AT986" s="26" t="s">
        <v>71</v>
      </c>
      <c r="AU986" s="26" t="s">
        <v>63</v>
      </c>
      <c r="AV986" s="26" t="s">
        <v>63</v>
      </c>
      <c r="AW986" s="26" t="s">
        <v>63</v>
      </c>
      <c r="AX986" s="26" t="s">
        <v>63</v>
      </c>
      <c r="AY986" s="26">
        <v>43.838779000000002</v>
      </c>
      <c r="AZ986" s="26">
        <v>-101.530456</v>
      </c>
      <c r="BA986" s="26" t="s">
        <v>158</v>
      </c>
      <c r="BB986" s="26" t="s">
        <v>611</v>
      </c>
      <c r="BC986" s="26" t="s">
        <v>680</v>
      </c>
      <c r="BD986" s="26" t="s">
        <v>68</v>
      </c>
      <c r="BE986" s="26" t="s">
        <v>816</v>
      </c>
      <c r="BF986" s="26" t="s">
        <v>68</v>
      </c>
      <c r="BG986" s="26" t="s">
        <v>68</v>
      </c>
      <c r="BH986" s="26" t="s">
        <v>1102</v>
      </c>
      <c r="BI986" s="26">
        <v>1</v>
      </c>
      <c r="BJ986" s="26" t="s">
        <v>217</v>
      </c>
    </row>
    <row r="987" spans="36:62" x14ac:dyDescent="0.25">
      <c r="AJ987" s="26">
        <v>3465</v>
      </c>
      <c r="AK987" s="26">
        <v>2203749</v>
      </c>
      <c r="AL987" s="264">
        <v>44650.3125</v>
      </c>
      <c r="AM987" s="26" t="s">
        <v>481</v>
      </c>
      <c r="AN987" s="26" t="s">
        <v>63</v>
      </c>
      <c r="AO987" s="26" t="s">
        <v>156</v>
      </c>
      <c r="AP987" s="26" t="s">
        <v>159</v>
      </c>
      <c r="AQ987" s="26">
        <v>0</v>
      </c>
      <c r="AR987" s="26">
        <v>90</v>
      </c>
      <c r="AS987" s="26" t="s">
        <v>634</v>
      </c>
      <c r="AT987" s="26" t="s">
        <v>663</v>
      </c>
      <c r="AU987" s="26" t="s">
        <v>63</v>
      </c>
      <c r="AV987" s="26" t="s">
        <v>63</v>
      </c>
      <c r="AW987" s="26" t="s">
        <v>63</v>
      </c>
      <c r="AX987" s="26" t="s">
        <v>63</v>
      </c>
      <c r="AY987" s="26">
        <v>44.099468000000002</v>
      </c>
      <c r="AZ987" s="26">
        <v>-103.168121999999</v>
      </c>
      <c r="BA987" s="26" t="s">
        <v>208</v>
      </c>
      <c r="BB987" s="26" t="s">
        <v>611</v>
      </c>
      <c r="BC987" s="26" t="s">
        <v>680</v>
      </c>
      <c r="BD987" s="26" t="s">
        <v>615</v>
      </c>
      <c r="BE987" s="26"/>
      <c r="BF987" s="26" t="s">
        <v>68</v>
      </c>
      <c r="BG987" s="26" t="s">
        <v>68</v>
      </c>
      <c r="BH987" s="26" t="s">
        <v>146</v>
      </c>
      <c r="BI987" s="26">
        <v>1</v>
      </c>
      <c r="BJ987" s="26" t="s">
        <v>217</v>
      </c>
    </row>
    <row r="988" spans="36:62" x14ac:dyDescent="0.25">
      <c r="AJ988" s="26">
        <v>3466</v>
      </c>
      <c r="AK988" s="26">
        <v>2203545</v>
      </c>
      <c r="AL988" s="264">
        <v>44649.652083333334</v>
      </c>
      <c r="AM988" s="26" t="s">
        <v>481</v>
      </c>
      <c r="AN988" s="26" t="s">
        <v>63</v>
      </c>
      <c r="AO988" s="26" t="s">
        <v>156</v>
      </c>
      <c r="AP988" s="26" t="s">
        <v>159</v>
      </c>
      <c r="AQ988" s="26">
        <v>0</v>
      </c>
      <c r="AR988" s="26">
        <v>90</v>
      </c>
      <c r="AS988" s="26" t="s">
        <v>930</v>
      </c>
      <c r="AT988" s="26" t="s">
        <v>854</v>
      </c>
      <c r="AU988" s="26" t="s">
        <v>63</v>
      </c>
      <c r="AV988" s="26" t="s">
        <v>63</v>
      </c>
      <c r="AW988" s="26" t="s">
        <v>63</v>
      </c>
      <c r="AX988" s="26" t="s">
        <v>63</v>
      </c>
      <c r="AY988" s="26">
        <v>44.102080999999899</v>
      </c>
      <c r="AZ988" s="26">
        <v>-103.142556999999</v>
      </c>
      <c r="BA988" s="26" t="s">
        <v>166</v>
      </c>
      <c r="BB988" s="26" t="s">
        <v>611</v>
      </c>
      <c r="BC988" s="26" t="s">
        <v>68</v>
      </c>
      <c r="BD988" s="26" t="s">
        <v>615</v>
      </c>
      <c r="BE988" s="26"/>
      <c r="BF988" s="26" t="s">
        <v>68</v>
      </c>
      <c r="BG988" s="26" t="s">
        <v>209</v>
      </c>
      <c r="BH988" s="26" t="s">
        <v>160</v>
      </c>
      <c r="BI988" s="26">
        <v>1</v>
      </c>
      <c r="BJ988" s="26" t="s">
        <v>217</v>
      </c>
    </row>
    <row r="989" spans="36:62" x14ac:dyDescent="0.25">
      <c r="AJ989" s="26">
        <v>3467</v>
      </c>
      <c r="AK989" s="26">
        <v>2201670</v>
      </c>
      <c r="AL989" s="264">
        <v>44602.28125</v>
      </c>
      <c r="AM989" s="26" t="s">
        <v>481</v>
      </c>
      <c r="AN989" s="26" t="s">
        <v>63</v>
      </c>
      <c r="AO989" s="26"/>
      <c r="AP989" s="26"/>
      <c r="AQ989" s="26">
        <v>-1</v>
      </c>
      <c r="AR989" s="26">
        <v>90</v>
      </c>
      <c r="AS989" s="26" t="s">
        <v>168</v>
      </c>
      <c r="AT989" s="26" t="s">
        <v>854</v>
      </c>
      <c r="AU989" s="26" t="s">
        <v>63</v>
      </c>
      <c r="AV989" s="26" t="s">
        <v>63</v>
      </c>
      <c r="AW989" s="26" t="s">
        <v>63</v>
      </c>
      <c r="AX989" s="26" t="s">
        <v>63</v>
      </c>
      <c r="AY989" s="26">
        <v>44.104191</v>
      </c>
      <c r="AZ989" s="26">
        <v>-102.894391999999</v>
      </c>
      <c r="BA989" s="26" t="s">
        <v>158</v>
      </c>
      <c r="BB989" s="26" t="s">
        <v>611</v>
      </c>
      <c r="BC989" s="26" t="s">
        <v>167</v>
      </c>
      <c r="BD989" s="26" t="s">
        <v>154</v>
      </c>
      <c r="BE989" s="26"/>
      <c r="BF989" s="26" t="s">
        <v>99</v>
      </c>
      <c r="BG989" s="26" t="s">
        <v>167</v>
      </c>
      <c r="BH989" s="26" t="s">
        <v>99</v>
      </c>
      <c r="BI989" s="26">
        <v>1</v>
      </c>
      <c r="BJ989" s="26" t="s">
        <v>217</v>
      </c>
    </row>
    <row r="990" spans="36:62" x14ac:dyDescent="0.25">
      <c r="AJ990" s="26">
        <v>3468</v>
      </c>
      <c r="AK990" s="26">
        <v>2201671</v>
      </c>
      <c r="AL990" s="264">
        <v>44597.771527777775</v>
      </c>
      <c r="AM990" s="26" t="s">
        <v>481</v>
      </c>
      <c r="AN990" s="26" t="s">
        <v>63</v>
      </c>
      <c r="AO990" s="26" t="s">
        <v>156</v>
      </c>
      <c r="AP990" s="26" t="s">
        <v>159</v>
      </c>
      <c r="AQ990" s="26">
        <v>0</v>
      </c>
      <c r="AR990" s="26">
        <v>90</v>
      </c>
      <c r="AS990" s="26" t="s">
        <v>628</v>
      </c>
      <c r="AT990" s="26" t="s">
        <v>74</v>
      </c>
      <c r="AU990" s="26" t="s">
        <v>63</v>
      </c>
      <c r="AV990" s="26" t="s">
        <v>63</v>
      </c>
      <c r="AW990" s="26" t="s">
        <v>63</v>
      </c>
      <c r="AX990" s="26" t="s">
        <v>63</v>
      </c>
      <c r="AY990" s="26">
        <v>44.118112000000004</v>
      </c>
      <c r="AZ990" s="26">
        <v>-102.962518</v>
      </c>
      <c r="BA990" s="26" t="s">
        <v>502</v>
      </c>
      <c r="BB990" s="26" t="s">
        <v>611</v>
      </c>
      <c r="BC990" s="26" t="s">
        <v>680</v>
      </c>
      <c r="BD990" s="26" t="s">
        <v>68</v>
      </c>
      <c r="BE990" s="26" t="s">
        <v>644</v>
      </c>
      <c r="BF990" s="26" t="s">
        <v>68</v>
      </c>
      <c r="BG990" s="26" t="s">
        <v>68</v>
      </c>
      <c r="BH990" s="26" t="s">
        <v>175</v>
      </c>
      <c r="BI990" s="26">
        <v>1</v>
      </c>
      <c r="BJ990" s="26" t="s">
        <v>217</v>
      </c>
    </row>
    <row r="991" spans="36:62" x14ac:dyDescent="0.25">
      <c r="AJ991" s="26">
        <v>3471</v>
      </c>
      <c r="AK991" s="26">
        <v>2205205</v>
      </c>
      <c r="AL991" s="264">
        <v>44673.648611111108</v>
      </c>
      <c r="AM991" s="26" t="s">
        <v>481</v>
      </c>
      <c r="AN991" s="26" t="s">
        <v>63</v>
      </c>
      <c r="AO991" s="26" t="s">
        <v>156</v>
      </c>
      <c r="AP991" s="26" t="s">
        <v>159</v>
      </c>
      <c r="AQ991" s="26">
        <v>0</v>
      </c>
      <c r="AR991" s="26">
        <v>90</v>
      </c>
      <c r="AS991" s="26" t="s">
        <v>1019</v>
      </c>
      <c r="AT991" s="26" t="s">
        <v>71</v>
      </c>
      <c r="AU991" s="26" t="s">
        <v>63</v>
      </c>
      <c r="AV991" s="26" t="s">
        <v>63</v>
      </c>
      <c r="AW991" s="26" t="s">
        <v>63</v>
      </c>
      <c r="AX991" s="26" t="s">
        <v>63</v>
      </c>
      <c r="AY991" s="26">
        <v>44.066443999999898</v>
      </c>
      <c r="AZ991" s="26">
        <v>-102.455141999999</v>
      </c>
      <c r="BA991" s="26" t="s">
        <v>482</v>
      </c>
      <c r="BB991" s="26" t="s">
        <v>611</v>
      </c>
      <c r="BC991" s="26" t="s">
        <v>1103</v>
      </c>
      <c r="BD991" s="26" t="s">
        <v>759</v>
      </c>
      <c r="BE991" s="26"/>
      <c r="BF991" s="26" t="s">
        <v>759</v>
      </c>
      <c r="BG991" s="26" t="s">
        <v>759</v>
      </c>
      <c r="BH991" s="26" t="s">
        <v>728</v>
      </c>
      <c r="BI991" s="26">
        <v>1</v>
      </c>
      <c r="BJ991" s="26" t="s">
        <v>217</v>
      </c>
    </row>
    <row r="992" spans="36:62" x14ac:dyDescent="0.25">
      <c r="AJ992" s="26">
        <v>3472</v>
      </c>
      <c r="AK992" s="26">
        <v>2205682</v>
      </c>
      <c r="AL992" s="264">
        <v>44695.240972222222</v>
      </c>
      <c r="AM992" s="26" t="s">
        <v>147</v>
      </c>
      <c r="AN992" s="26" t="s">
        <v>63</v>
      </c>
      <c r="AO992" s="26"/>
      <c r="AP992" s="26"/>
      <c r="AQ992" s="26">
        <v>-1</v>
      </c>
      <c r="AR992" s="26">
        <v>90</v>
      </c>
      <c r="AS992" s="26" t="s">
        <v>168</v>
      </c>
      <c r="AT992" s="26" t="s">
        <v>71</v>
      </c>
      <c r="AU992" s="26" t="s">
        <v>63</v>
      </c>
      <c r="AV992" s="26" t="s">
        <v>63</v>
      </c>
      <c r="AW992" s="26" t="s">
        <v>63</v>
      </c>
      <c r="AX992" s="26" t="s">
        <v>63</v>
      </c>
      <c r="AY992" s="26">
        <v>43.843516999999899</v>
      </c>
      <c r="AZ992" s="26">
        <v>-101.906181</v>
      </c>
      <c r="BA992" s="26" t="s">
        <v>166</v>
      </c>
      <c r="BB992" s="26" t="s">
        <v>611</v>
      </c>
      <c r="BC992" s="26" t="s">
        <v>167</v>
      </c>
      <c r="BD992" s="26" t="s">
        <v>154</v>
      </c>
      <c r="BE992" s="26"/>
      <c r="BF992" s="26" t="s">
        <v>99</v>
      </c>
      <c r="BG992" s="26" t="s">
        <v>167</v>
      </c>
      <c r="BH992" s="26" t="s">
        <v>99</v>
      </c>
      <c r="BI992" s="26">
        <v>1</v>
      </c>
      <c r="BJ992" s="26" t="s">
        <v>217</v>
      </c>
    </row>
    <row r="993" spans="36:62" x14ac:dyDescent="0.25">
      <c r="AJ993" s="26">
        <v>3473</v>
      </c>
      <c r="AK993" s="26">
        <v>2203654</v>
      </c>
      <c r="AL993" s="264">
        <v>44649.423611111109</v>
      </c>
      <c r="AM993" s="26" t="s">
        <v>147</v>
      </c>
      <c r="AN993" s="26" t="s">
        <v>63</v>
      </c>
      <c r="AO993" s="26"/>
      <c r="AP993" s="26"/>
      <c r="AQ993" s="26">
        <v>-1</v>
      </c>
      <c r="AR993" s="26">
        <v>73</v>
      </c>
      <c r="AS993" s="26" t="s">
        <v>168</v>
      </c>
      <c r="AT993" s="26" t="s">
        <v>71</v>
      </c>
      <c r="AU993" s="26" t="s">
        <v>63</v>
      </c>
      <c r="AV993" s="26" t="s">
        <v>63</v>
      </c>
      <c r="AW993" s="26" t="s">
        <v>63</v>
      </c>
      <c r="AX993" s="26" t="s">
        <v>63</v>
      </c>
      <c r="AY993" s="26">
        <v>43.423009</v>
      </c>
      <c r="AZ993" s="26">
        <v>-101.494733999999</v>
      </c>
      <c r="BA993" s="26" t="s">
        <v>494</v>
      </c>
      <c r="BB993" s="26" t="s">
        <v>165</v>
      </c>
      <c r="BC993" s="26" t="s">
        <v>167</v>
      </c>
      <c r="BD993" s="26" t="s">
        <v>154</v>
      </c>
      <c r="BE993" s="26"/>
      <c r="BF993" s="26" t="s">
        <v>99</v>
      </c>
      <c r="BG993" s="26" t="s">
        <v>167</v>
      </c>
      <c r="BH993" s="26" t="s">
        <v>99</v>
      </c>
      <c r="BI993" s="26">
        <v>1</v>
      </c>
      <c r="BJ993" s="26" t="s">
        <v>217</v>
      </c>
    </row>
    <row r="994" spans="36:62" x14ac:dyDescent="0.25">
      <c r="AJ994" s="26">
        <v>3475</v>
      </c>
      <c r="AK994" s="26">
        <v>2204992</v>
      </c>
      <c r="AL994" s="264">
        <v>44674.564583333333</v>
      </c>
      <c r="AM994" s="26" t="s">
        <v>481</v>
      </c>
      <c r="AN994" s="26" t="s">
        <v>63</v>
      </c>
      <c r="AO994" s="26" t="s">
        <v>156</v>
      </c>
      <c r="AP994" s="26" t="s">
        <v>1104</v>
      </c>
      <c r="AQ994" s="26">
        <v>0</v>
      </c>
      <c r="AR994" s="26">
        <v>90</v>
      </c>
      <c r="AS994" s="26" t="s">
        <v>628</v>
      </c>
      <c r="AT994" s="26" t="s">
        <v>658</v>
      </c>
      <c r="AU994" s="26" t="s">
        <v>63</v>
      </c>
      <c r="AV994" s="26" t="s">
        <v>63</v>
      </c>
      <c r="AW994" s="26" t="s">
        <v>63</v>
      </c>
      <c r="AX994" s="26" t="s">
        <v>63</v>
      </c>
      <c r="AY994" s="26">
        <v>44.103428999999899</v>
      </c>
      <c r="AZ994" s="26">
        <v>-102.769716</v>
      </c>
      <c r="BA994" s="26" t="s">
        <v>493</v>
      </c>
      <c r="BB994" s="26" t="s">
        <v>611</v>
      </c>
      <c r="BC994" s="26" t="s">
        <v>614</v>
      </c>
      <c r="BD994" s="26" t="s">
        <v>615</v>
      </c>
      <c r="BE994" s="26" t="s">
        <v>677</v>
      </c>
      <c r="BF994" s="26" t="s">
        <v>68</v>
      </c>
      <c r="BG994" s="26" t="s">
        <v>1105</v>
      </c>
      <c r="BH994" s="26" t="s">
        <v>175</v>
      </c>
      <c r="BI994" s="26">
        <v>1</v>
      </c>
      <c r="BJ994" s="26" t="s">
        <v>20</v>
      </c>
    </row>
    <row r="995" spans="36:62" x14ac:dyDescent="0.25">
      <c r="AJ995" s="26">
        <v>3479</v>
      </c>
      <c r="AK995" s="26">
        <v>2203422</v>
      </c>
      <c r="AL995" s="264">
        <v>44646.922222222223</v>
      </c>
      <c r="AM995" s="26" t="s">
        <v>487</v>
      </c>
      <c r="AN995" s="26" t="s">
        <v>63</v>
      </c>
      <c r="AO995" s="26" t="s">
        <v>156</v>
      </c>
      <c r="AP995" s="26" t="s">
        <v>159</v>
      </c>
      <c r="AQ995" s="26">
        <v>0</v>
      </c>
      <c r="AR995" s="26">
        <v>73</v>
      </c>
      <c r="AS995" s="26" t="s">
        <v>149</v>
      </c>
      <c r="AT995" s="26" t="s">
        <v>71</v>
      </c>
      <c r="AU995" s="26" t="s">
        <v>63</v>
      </c>
      <c r="AV995" s="26" t="s">
        <v>63</v>
      </c>
      <c r="AW995" s="26" t="s">
        <v>63</v>
      </c>
      <c r="AX995" s="26" t="s">
        <v>63</v>
      </c>
      <c r="AY995" s="26">
        <v>43.287644</v>
      </c>
      <c r="AZ995" s="26">
        <v>-101.513778</v>
      </c>
      <c r="BA995" s="26" t="s">
        <v>485</v>
      </c>
      <c r="BB995" s="26" t="s">
        <v>165</v>
      </c>
      <c r="BC995" s="26" t="s">
        <v>68</v>
      </c>
      <c r="BD995" s="26" t="s">
        <v>154</v>
      </c>
      <c r="BE995" s="26"/>
      <c r="BF995" s="26" t="s">
        <v>68</v>
      </c>
      <c r="BG995" s="26" t="s">
        <v>68</v>
      </c>
      <c r="BH995" s="26" t="s">
        <v>146</v>
      </c>
      <c r="BI995" s="26">
        <v>1</v>
      </c>
      <c r="BJ995" s="26" t="s">
        <v>217</v>
      </c>
    </row>
    <row r="996" spans="36:62" x14ac:dyDescent="0.25">
      <c r="AJ996" s="26">
        <v>3481</v>
      </c>
      <c r="AK996" s="26">
        <v>2206138</v>
      </c>
      <c r="AL996" s="264">
        <v>44706.513888888891</v>
      </c>
      <c r="AM996" s="26" t="s">
        <v>147</v>
      </c>
      <c r="AN996" s="26" t="s">
        <v>63</v>
      </c>
      <c r="AO996" s="26" t="s">
        <v>156</v>
      </c>
      <c r="AP996" s="26" t="s">
        <v>159</v>
      </c>
      <c r="AQ996" s="26">
        <v>0</v>
      </c>
      <c r="AR996" s="26">
        <v>90</v>
      </c>
      <c r="AS996" s="26" t="s">
        <v>1106</v>
      </c>
      <c r="AT996" s="26" t="s">
        <v>71</v>
      </c>
      <c r="AU996" s="26" t="s">
        <v>63</v>
      </c>
      <c r="AV996" s="26" t="s">
        <v>63</v>
      </c>
      <c r="AW996" s="26" t="s">
        <v>63</v>
      </c>
      <c r="AX996" s="26" t="s">
        <v>63</v>
      </c>
      <c r="AY996" s="26">
        <v>43.888812000000001</v>
      </c>
      <c r="AZ996" s="26">
        <v>-102.005773</v>
      </c>
      <c r="BA996" s="26" t="s">
        <v>498</v>
      </c>
      <c r="BB996" s="26" t="s">
        <v>609</v>
      </c>
      <c r="BC996" s="26" t="s">
        <v>68</v>
      </c>
      <c r="BD996" s="26" t="s">
        <v>68</v>
      </c>
      <c r="BE996" s="26"/>
      <c r="BF996" s="26" t="s">
        <v>675</v>
      </c>
      <c r="BG996" s="26" t="s">
        <v>68</v>
      </c>
      <c r="BH996" s="26" t="s">
        <v>146</v>
      </c>
      <c r="BI996" s="26">
        <v>1</v>
      </c>
      <c r="BJ996" s="26" t="s">
        <v>20</v>
      </c>
    </row>
    <row r="997" spans="36:62" x14ac:dyDescent="0.25">
      <c r="AJ997" s="26">
        <v>3482</v>
      </c>
      <c r="AK997" s="26">
        <v>2204304</v>
      </c>
      <c r="AL997" s="264">
        <v>44649.774305555555</v>
      </c>
      <c r="AM997" s="26" t="s">
        <v>481</v>
      </c>
      <c r="AN997" s="26" t="s">
        <v>63</v>
      </c>
      <c r="AO997" s="26" t="s">
        <v>156</v>
      </c>
      <c r="AP997" s="26" t="s">
        <v>741</v>
      </c>
      <c r="AQ997" s="26">
        <v>0</v>
      </c>
      <c r="AR997" s="26">
        <v>90</v>
      </c>
      <c r="AS997" s="26" t="s">
        <v>878</v>
      </c>
      <c r="AT997" s="26" t="s">
        <v>613</v>
      </c>
      <c r="AU997" s="26" t="s">
        <v>63</v>
      </c>
      <c r="AV997" s="26" t="s">
        <v>63</v>
      </c>
      <c r="AW997" s="26" t="s">
        <v>63</v>
      </c>
      <c r="AX997" s="26" t="s">
        <v>63</v>
      </c>
      <c r="AY997" s="26">
        <v>44.021287999999899</v>
      </c>
      <c r="AZ997" s="26">
        <v>-102.296847</v>
      </c>
      <c r="BA997" s="26" t="s">
        <v>166</v>
      </c>
      <c r="BB997" s="26" t="s">
        <v>609</v>
      </c>
      <c r="BC997" s="26" t="s">
        <v>68</v>
      </c>
      <c r="BD997" s="26" t="s">
        <v>615</v>
      </c>
      <c r="BE997" s="26"/>
      <c r="BF997" s="26" t="s">
        <v>68</v>
      </c>
      <c r="BG997" s="26" t="s">
        <v>209</v>
      </c>
      <c r="BH997" s="26" t="s">
        <v>160</v>
      </c>
      <c r="BI997" s="26">
        <v>1</v>
      </c>
      <c r="BJ997" s="26" t="s">
        <v>217</v>
      </c>
    </row>
    <row r="998" spans="36:62" x14ac:dyDescent="0.25">
      <c r="AJ998" s="26">
        <v>3483</v>
      </c>
      <c r="AK998" s="26">
        <v>2205217</v>
      </c>
      <c r="AL998" s="264">
        <v>44674.638888888891</v>
      </c>
      <c r="AM998" s="26" t="s">
        <v>481</v>
      </c>
      <c r="AN998" s="26" t="s">
        <v>63</v>
      </c>
      <c r="AO998" s="26" t="s">
        <v>156</v>
      </c>
      <c r="AP998" s="26" t="s">
        <v>824</v>
      </c>
      <c r="AQ998" s="26">
        <v>0</v>
      </c>
      <c r="AR998" s="26">
        <v>90</v>
      </c>
      <c r="AS998" s="26" t="s">
        <v>1107</v>
      </c>
      <c r="AT998" s="26" t="s">
        <v>663</v>
      </c>
      <c r="AU998" s="26" t="s">
        <v>63</v>
      </c>
      <c r="AV998" s="26" t="s">
        <v>63</v>
      </c>
      <c r="AW998" s="26" t="s">
        <v>63</v>
      </c>
      <c r="AX998" s="26" t="s">
        <v>63</v>
      </c>
      <c r="AY998" s="26">
        <v>44.103383000000001</v>
      </c>
      <c r="AZ998" s="26">
        <v>-102.533708</v>
      </c>
      <c r="BA998" s="26" t="s">
        <v>528</v>
      </c>
      <c r="BB998" s="26" t="s">
        <v>826</v>
      </c>
      <c r="BC998" s="26" t="s">
        <v>1108</v>
      </c>
      <c r="BD998" s="26" t="s">
        <v>828</v>
      </c>
      <c r="BE998" s="26"/>
      <c r="BF998" s="26" t="s">
        <v>829</v>
      </c>
      <c r="BG998" s="26" t="s">
        <v>1105</v>
      </c>
      <c r="BH998" s="26" t="s">
        <v>830</v>
      </c>
      <c r="BI998" s="26">
        <v>1</v>
      </c>
      <c r="BJ998" s="26" t="s">
        <v>217</v>
      </c>
    </row>
    <row r="999" spans="36:62" x14ac:dyDescent="0.25">
      <c r="AJ999" s="26">
        <v>3484</v>
      </c>
      <c r="AK999" s="26">
        <v>2204299</v>
      </c>
      <c r="AL999" s="264">
        <v>44657.45208333333</v>
      </c>
      <c r="AM999" s="26" t="s">
        <v>481</v>
      </c>
      <c r="AN999" s="26" t="s">
        <v>63</v>
      </c>
      <c r="AO999" s="26" t="s">
        <v>156</v>
      </c>
      <c r="AP999" s="26" t="s">
        <v>159</v>
      </c>
      <c r="AQ999" s="26">
        <v>0</v>
      </c>
      <c r="AR999" s="26">
        <v>90</v>
      </c>
      <c r="AS999" s="26" t="s">
        <v>618</v>
      </c>
      <c r="AT999" s="26" t="s">
        <v>216</v>
      </c>
      <c r="AU999" s="26" t="s">
        <v>63</v>
      </c>
      <c r="AV999" s="26" t="s">
        <v>63</v>
      </c>
      <c r="AW999" s="26" t="s">
        <v>63</v>
      </c>
      <c r="AX999" s="26" t="s">
        <v>63</v>
      </c>
      <c r="AY999" s="26">
        <v>44.1034399999999</v>
      </c>
      <c r="AZ999" s="26">
        <v>-102.775795</v>
      </c>
      <c r="BA999" s="26" t="s">
        <v>208</v>
      </c>
      <c r="BB999" s="26" t="s">
        <v>611</v>
      </c>
      <c r="BC999" s="26" t="s">
        <v>68</v>
      </c>
      <c r="BD999" s="26" t="s">
        <v>615</v>
      </c>
      <c r="BE999" s="26"/>
      <c r="BF999" s="26" t="s">
        <v>68</v>
      </c>
      <c r="BG999" s="26" t="s">
        <v>68</v>
      </c>
      <c r="BH999" s="26" t="s">
        <v>146</v>
      </c>
      <c r="BI999" s="26">
        <v>1</v>
      </c>
      <c r="BJ999" s="26" t="s">
        <v>217</v>
      </c>
    </row>
    <row r="1000" spans="36:62" x14ac:dyDescent="0.25">
      <c r="AJ1000" s="26">
        <v>3485</v>
      </c>
      <c r="AK1000" s="26">
        <v>2204298</v>
      </c>
      <c r="AL1000" s="264">
        <v>44657.434027777781</v>
      </c>
      <c r="AM1000" s="26" t="s">
        <v>481</v>
      </c>
      <c r="AN1000" s="26" t="s">
        <v>63</v>
      </c>
      <c r="AO1000" s="26" t="s">
        <v>156</v>
      </c>
      <c r="AP1000" s="26" t="s">
        <v>159</v>
      </c>
      <c r="AQ1000" s="26">
        <v>0</v>
      </c>
      <c r="AR1000" s="26">
        <v>90</v>
      </c>
      <c r="AS1000" s="26" t="s">
        <v>662</v>
      </c>
      <c r="AT1000" s="26" t="s">
        <v>216</v>
      </c>
      <c r="AU1000" s="26" t="s">
        <v>63</v>
      </c>
      <c r="AV1000" s="26" t="s">
        <v>63</v>
      </c>
      <c r="AW1000" s="26" t="s">
        <v>63</v>
      </c>
      <c r="AX1000" s="26" t="s">
        <v>63</v>
      </c>
      <c r="AY1000" s="26">
        <v>44.103425000000001</v>
      </c>
      <c r="AZ1000" s="26">
        <v>-102.796233</v>
      </c>
      <c r="BA1000" s="26" t="s">
        <v>208</v>
      </c>
      <c r="BB1000" s="26" t="s">
        <v>611</v>
      </c>
      <c r="BC1000" s="26" t="s">
        <v>68</v>
      </c>
      <c r="BD1000" s="26" t="s">
        <v>615</v>
      </c>
      <c r="BE1000" s="26"/>
      <c r="BF1000" s="26" t="s">
        <v>68</v>
      </c>
      <c r="BG1000" s="26" t="s">
        <v>68</v>
      </c>
      <c r="BH1000" s="26" t="s">
        <v>146</v>
      </c>
      <c r="BI1000" s="26">
        <v>1</v>
      </c>
      <c r="BJ1000" s="26" t="s">
        <v>217</v>
      </c>
    </row>
    <row r="1001" spans="36:62" x14ac:dyDescent="0.25">
      <c r="AJ1001" s="26">
        <v>3486</v>
      </c>
      <c r="AK1001" s="26">
        <v>2204880</v>
      </c>
      <c r="AL1001" s="264">
        <v>44674.375</v>
      </c>
      <c r="AM1001" s="26" t="s">
        <v>481</v>
      </c>
      <c r="AN1001" s="26" t="s">
        <v>63</v>
      </c>
      <c r="AO1001" s="26" t="s">
        <v>156</v>
      </c>
      <c r="AP1001" s="26" t="s">
        <v>159</v>
      </c>
      <c r="AQ1001" s="26">
        <v>0</v>
      </c>
      <c r="AR1001" s="26">
        <v>90</v>
      </c>
      <c r="AS1001" s="26" t="s">
        <v>634</v>
      </c>
      <c r="AT1001" s="26" t="s">
        <v>663</v>
      </c>
      <c r="AU1001" s="26" t="s">
        <v>63</v>
      </c>
      <c r="AV1001" s="26" t="s">
        <v>63</v>
      </c>
      <c r="AW1001" s="26" t="s">
        <v>63</v>
      </c>
      <c r="AX1001" s="26" t="s">
        <v>63</v>
      </c>
      <c r="AY1001" s="26">
        <v>44.017516000000001</v>
      </c>
      <c r="AZ1001" s="26">
        <v>-102.291456999999</v>
      </c>
      <c r="BA1001" s="26" t="s">
        <v>158</v>
      </c>
      <c r="BB1001" s="26" t="s">
        <v>611</v>
      </c>
      <c r="BC1001" s="26" t="s">
        <v>614</v>
      </c>
      <c r="BD1001" s="26" t="s">
        <v>615</v>
      </c>
      <c r="BE1001" s="26"/>
      <c r="BF1001" s="26" t="s">
        <v>68</v>
      </c>
      <c r="BG1001" s="26" t="s">
        <v>209</v>
      </c>
      <c r="BH1001" s="26" t="s">
        <v>146</v>
      </c>
      <c r="BI1001" s="26">
        <v>1</v>
      </c>
      <c r="BJ1001" s="26" t="s">
        <v>21</v>
      </c>
    </row>
    <row r="1002" spans="36:62" x14ac:dyDescent="0.25">
      <c r="AJ1002" s="26">
        <v>3488</v>
      </c>
      <c r="AK1002" s="26">
        <v>2206395</v>
      </c>
      <c r="AL1002" s="264">
        <v>44708.847222222219</v>
      </c>
      <c r="AM1002" s="26" t="s">
        <v>147</v>
      </c>
      <c r="AN1002" s="26" t="s">
        <v>63</v>
      </c>
      <c r="AO1002" s="26"/>
      <c r="AP1002" s="26"/>
      <c r="AQ1002" s="26">
        <v>-1</v>
      </c>
      <c r="AR1002" s="26">
        <v>90</v>
      </c>
      <c r="AS1002" s="26" t="s">
        <v>168</v>
      </c>
      <c r="AT1002" s="26" t="s">
        <v>71</v>
      </c>
      <c r="AU1002" s="26" t="s">
        <v>63</v>
      </c>
      <c r="AV1002" s="26" t="s">
        <v>63</v>
      </c>
      <c r="AW1002" s="26" t="s">
        <v>63</v>
      </c>
      <c r="AX1002" s="26" t="s">
        <v>63</v>
      </c>
      <c r="AY1002" s="26">
        <v>43.836261</v>
      </c>
      <c r="AZ1002" s="26">
        <v>-101.868441</v>
      </c>
      <c r="BA1002" s="26" t="s">
        <v>185</v>
      </c>
      <c r="BB1002" s="26" t="s">
        <v>609</v>
      </c>
      <c r="BC1002" s="26" t="s">
        <v>167</v>
      </c>
      <c r="BD1002" s="26" t="s">
        <v>154</v>
      </c>
      <c r="BE1002" s="26"/>
      <c r="BF1002" s="26" t="s">
        <v>99</v>
      </c>
      <c r="BG1002" s="26" t="s">
        <v>167</v>
      </c>
      <c r="BH1002" s="26" t="s">
        <v>99</v>
      </c>
      <c r="BI1002" s="26">
        <v>1</v>
      </c>
      <c r="BJ1002" s="26" t="s">
        <v>217</v>
      </c>
    </row>
    <row r="1003" spans="36:62" x14ac:dyDescent="0.25">
      <c r="AJ1003" s="26">
        <v>3489</v>
      </c>
      <c r="AK1003" s="26">
        <v>2202224</v>
      </c>
      <c r="AL1003" s="264">
        <v>44610.759722222225</v>
      </c>
      <c r="AM1003" s="26" t="s">
        <v>147</v>
      </c>
      <c r="AN1003" s="26" t="s">
        <v>63</v>
      </c>
      <c r="AO1003" s="26" t="s">
        <v>156</v>
      </c>
      <c r="AP1003" s="26" t="s">
        <v>159</v>
      </c>
      <c r="AQ1003" s="26">
        <v>0</v>
      </c>
      <c r="AR1003" s="26">
        <v>90</v>
      </c>
      <c r="AS1003" s="26" t="s">
        <v>628</v>
      </c>
      <c r="AT1003" s="26" t="s">
        <v>71</v>
      </c>
      <c r="AU1003" s="26" t="s">
        <v>63</v>
      </c>
      <c r="AV1003" s="26" t="s">
        <v>63</v>
      </c>
      <c r="AW1003" s="26" t="s">
        <v>63</v>
      </c>
      <c r="AX1003" s="26" t="s">
        <v>63</v>
      </c>
      <c r="AY1003" s="26">
        <v>43.839894999999899</v>
      </c>
      <c r="AZ1003" s="26">
        <v>-101.527832</v>
      </c>
      <c r="BA1003" s="26" t="s">
        <v>529</v>
      </c>
      <c r="BB1003" s="26" t="s">
        <v>609</v>
      </c>
      <c r="BC1003" s="26" t="s">
        <v>1109</v>
      </c>
      <c r="BD1003" s="26" t="s">
        <v>759</v>
      </c>
      <c r="BE1003" s="26"/>
      <c r="BF1003" s="26" t="s">
        <v>759</v>
      </c>
      <c r="BG1003" s="26" t="s">
        <v>1110</v>
      </c>
      <c r="BH1003" s="26" t="s">
        <v>1111</v>
      </c>
      <c r="BI1003" s="26">
        <v>1</v>
      </c>
      <c r="BJ1003" s="26" t="s">
        <v>217</v>
      </c>
    </row>
    <row r="1004" spans="36:62" x14ac:dyDescent="0.25">
      <c r="AJ1004" s="26">
        <v>3492</v>
      </c>
      <c r="AK1004" s="26">
        <v>2202512</v>
      </c>
      <c r="AL1004" s="264">
        <v>44626.841666666667</v>
      </c>
      <c r="AM1004" s="26" t="s">
        <v>481</v>
      </c>
      <c r="AN1004" s="26" t="s">
        <v>63</v>
      </c>
      <c r="AO1004" s="26" t="s">
        <v>156</v>
      </c>
      <c r="AP1004" s="26" t="s">
        <v>159</v>
      </c>
      <c r="AQ1004" s="26">
        <v>0</v>
      </c>
      <c r="AR1004" s="26">
        <v>90</v>
      </c>
      <c r="AS1004" s="26" t="s">
        <v>1048</v>
      </c>
      <c r="AT1004" s="26" t="s">
        <v>679</v>
      </c>
      <c r="AU1004" s="26" t="s">
        <v>63</v>
      </c>
      <c r="AV1004" s="26" t="s">
        <v>63</v>
      </c>
      <c r="AW1004" s="26" t="s">
        <v>63</v>
      </c>
      <c r="AX1004" s="26" t="s">
        <v>63</v>
      </c>
      <c r="AY1004" s="26">
        <v>44.103451999999898</v>
      </c>
      <c r="AZ1004" s="26">
        <v>-102.567408999999</v>
      </c>
      <c r="BA1004" s="26" t="s">
        <v>185</v>
      </c>
      <c r="BB1004" s="26" t="s">
        <v>609</v>
      </c>
      <c r="BC1004" s="26" t="s">
        <v>68</v>
      </c>
      <c r="BD1004" s="26" t="s">
        <v>615</v>
      </c>
      <c r="BE1004" s="26"/>
      <c r="BF1004" s="26" t="s">
        <v>68</v>
      </c>
      <c r="BG1004" s="26" t="s">
        <v>68</v>
      </c>
      <c r="BH1004" s="26" t="s">
        <v>160</v>
      </c>
      <c r="BI1004" s="26">
        <v>1</v>
      </c>
      <c r="BJ1004" s="26" t="s">
        <v>217</v>
      </c>
    </row>
    <row r="1005" spans="36:62" x14ac:dyDescent="0.25">
      <c r="AJ1005" s="26">
        <v>3495</v>
      </c>
      <c r="AK1005" s="26">
        <v>2202587</v>
      </c>
      <c r="AL1005" s="264">
        <v>44625.168749999997</v>
      </c>
      <c r="AM1005" s="26" t="s">
        <v>481</v>
      </c>
      <c r="AN1005" s="26" t="s">
        <v>63</v>
      </c>
      <c r="AO1005" s="26" t="s">
        <v>156</v>
      </c>
      <c r="AP1005" s="26" t="s">
        <v>159</v>
      </c>
      <c r="AQ1005" s="26">
        <v>0</v>
      </c>
      <c r="AR1005" s="26">
        <v>90</v>
      </c>
      <c r="AS1005" s="26" t="s">
        <v>1113</v>
      </c>
      <c r="AT1005" s="26" t="s">
        <v>663</v>
      </c>
      <c r="AU1005" s="26" t="s">
        <v>63</v>
      </c>
      <c r="AV1005" s="26" t="s">
        <v>63</v>
      </c>
      <c r="AW1005" s="26" t="s">
        <v>63</v>
      </c>
      <c r="AX1005" s="26" t="s">
        <v>63</v>
      </c>
      <c r="AY1005" s="26">
        <v>44.118031000000002</v>
      </c>
      <c r="AZ1005" s="26">
        <v>-103.033204999999</v>
      </c>
      <c r="BA1005" s="26" t="s">
        <v>185</v>
      </c>
      <c r="BB1005" s="26" t="s">
        <v>609</v>
      </c>
      <c r="BC1005" s="26" t="s">
        <v>614</v>
      </c>
      <c r="BD1005" s="26" t="s">
        <v>615</v>
      </c>
      <c r="BE1005" s="26" t="s">
        <v>1112</v>
      </c>
      <c r="BF1005" s="26" t="s">
        <v>68</v>
      </c>
      <c r="BG1005" s="26" t="s">
        <v>209</v>
      </c>
      <c r="BH1005" s="26" t="s">
        <v>146</v>
      </c>
      <c r="BI1005" s="26">
        <v>1</v>
      </c>
      <c r="BJ1005" s="26" t="s">
        <v>217</v>
      </c>
    </row>
    <row r="1006" spans="36:62" x14ac:dyDescent="0.25">
      <c r="AJ1006" s="26">
        <v>3496</v>
      </c>
      <c r="AK1006" s="26">
        <v>2202669</v>
      </c>
      <c r="AL1006" s="264">
        <v>44628.78402777778</v>
      </c>
      <c r="AM1006" s="26" t="s">
        <v>481</v>
      </c>
      <c r="AN1006" s="26" t="s">
        <v>63</v>
      </c>
      <c r="AO1006" s="26" t="s">
        <v>156</v>
      </c>
      <c r="AP1006" s="26" t="s">
        <v>159</v>
      </c>
      <c r="AQ1006" s="26">
        <v>0</v>
      </c>
      <c r="AR1006" s="26">
        <v>90</v>
      </c>
      <c r="AS1006" s="26" t="s">
        <v>188</v>
      </c>
      <c r="AT1006" s="26" t="s">
        <v>71</v>
      </c>
      <c r="AU1006" s="26" t="s">
        <v>63</v>
      </c>
      <c r="AV1006" s="26" t="s">
        <v>63</v>
      </c>
      <c r="AW1006" s="26" t="s">
        <v>63</v>
      </c>
      <c r="AX1006" s="26" t="s">
        <v>63</v>
      </c>
      <c r="AY1006" s="26">
        <v>44.103668999999897</v>
      </c>
      <c r="AZ1006" s="26">
        <v>-102.753030999999</v>
      </c>
      <c r="BA1006" s="26" t="s">
        <v>185</v>
      </c>
      <c r="BB1006" s="26" t="s">
        <v>609</v>
      </c>
      <c r="BC1006" s="26" t="s">
        <v>68</v>
      </c>
      <c r="BD1006" s="26" t="s">
        <v>615</v>
      </c>
      <c r="BE1006" s="26"/>
      <c r="BF1006" s="26" t="s">
        <v>68</v>
      </c>
      <c r="BG1006" s="26" t="s">
        <v>68</v>
      </c>
      <c r="BH1006" s="26" t="s">
        <v>160</v>
      </c>
      <c r="BI1006" s="26">
        <v>1</v>
      </c>
      <c r="BJ1006" s="26" t="s">
        <v>217</v>
      </c>
    </row>
    <row r="1007" spans="36:62" x14ac:dyDescent="0.25">
      <c r="AJ1007" s="26">
        <v>3497</v>
      </c>
      <c r="AK1007" s="26">
        <v>2202670</v>
      </c>
      <c r="AL1007" s="264">
        <v>44626.579861111109</v>
      </c>
      <c r="AM1007" s="26" t="s">
        <v>481</v>
      </c>
      <c r="AN1007" s="26" t="s">
        <v>63</v>
      </c>
      <c r="AO1007" s="26" t="s">
        <v>156</v>
      </c>
      <c r="AP1007" s="26" t="s">
        <v>159</v>
      </c>
      <c r="AQ1007" s="26">
        <v>0</v>
      </c>
      <c r="AR1007" s="26">
        <v>90</v>
      </c>
      <c r="AS1007" s="26" t="s">
        <v>628</v>
      </c>
      <c r="AT1007" s="26" t="s">
        <v>74</v>
      </c>
      <c r="AU1007" s="26" t="s">
        <v>63</v>
      </c>
      <c r="AV1007" s="26" t="s">
        <v>63</v>
      </c>
      <c r="AW1007" s="26" t="s">
        <v>63</v>
      </c>
      <c r="AX1007" s="26" t="s">
        <v>63</v>
      </c>
      <c r="AY1007" s="26">
        <v>44.104219000000001</v>
      </c>
      <c r="AZ1007" s="26">
        <v>-102.875153999999</v>
      </c>
      <c r="BA1007" s="26" t="s">
        <v>490</v>
      </c>
      <c r="BB1007" s="26" t="s">
        <v>609</v>
      </c>
      <c r="BC1007" s="26" t="s">
        <v>68</v>
      </c>
      <c r="BD1007" s="26" t="s">
        <v>615</v>
      </c>
      <c r="BE1007" s="26"/>
      <c r="BF1007" s="26" t="s">
        <v>68</v>
      </c>
      <c r="BG1007" s="26" t="s">
        <v>68</v>
      </c>
      <c r="BH1007" s="26" t="s">
        <v>646</v>
      </c>
      <c r="BI1007" s="26">
        <v>1</v>
      </c>
      <c r="BJ1007" s="26" t="s">
        <v>217</v>
      </c>
    </row>
    <row r="1008" spans="36:62" x14ac:dyDescent="0.25">
      <c r="AJ1008" s="26">
        <v>3498</v>
      </c>
      <c r="AK1008" s="26">
        <v>2202763</v>
      </c>
      <c r="AL1008" s="264">
        <v>44625.401388888888</v>
      </c>
      <c r="AM1008" s="26" t="s">
        <v>147</v>
      </c>
      <c r="AN1008" s="26" t="s">
        <v>63</v>
      </c>
      <c r="AO1008" s="26" t="s">
        <v>156</v>
      </c>
      <c r="AP1008" s="26" t="s">
        <v>159</v>
      </c>
      <c r="AQ1008" s="26">
        <v>0</v>
      </c>
      <c r="AR1008" s="26">
        <v>90</v>
      </c>
      <c r="AS1008" s="26" t="s">
        <v>188</v>
      </c>
      <c r="AT1008" s="26" t="s">
        <v>663</v>
      </c>
      <c r="AU1008" s="26" t="s">
        <v>63</v>
      </c>
      <c r="AV1008" s="26" t="s">
        <v>63</v>
      </c>
      <c r="AW1008" s="26" t="s">
        <v>63</v>
      </c>
      <c r="AX1008" s="26" t="s">
        <v>63</v>
      </c>
      <c r="AY1008" s="26">
        <v>43.836381000000003</v>
      </c>
      <c r="AZ1008" s="26">
        <v>-101.540863999999</v>
      </c>
      <c r="BA1008" s="26" t="s">
        <v>158</v>
      </c>
      <c r="BB1008" s="26" t="s">
        <v>609</v>
      </c>
      <c r="BC1008" s="26" t="s">
        <v>68</v>
      </c>
      <c r="BD1008" s="26" t="s">
        <v>615</v>
      </c>
      <c r="BE1008" s="26"/>
      <c r="BF1008" s="26" t="s">
        <v>68</v>
      </c>
      <c r="BG1008" s="26" t="s">
        <v>209</v>
      </c>
      <c r="BH1008" s="26" t="s">
        <v>146</v>
      </c>
      <c r="BI1008" s="26">
        <v>1</v>
      </c>
      <c r="BJ1008" s="26" t="s">
        <v>21</v>
      </c>
    </row>
    <row r="1009" spans="36:62" x14ac:dyDescent="0.25">
      <c r="AJ1009" s="26">
        <v>3500</v>
      </c>
      <c r="AK1009" s="26">
        <v>2202687</v>
      </c>
      <c r="AL1009" s="264">
        <v>44625.455555555556</v>
      </c>
      <c r="AM1009" s="26" t="s">
        <v>481</v>
      </c>
      <c r="AN1009" s="26" t="s">
        <v>63</v>
      </c>
      <c r="AO1009" s="26" t="s">
        <v>156</v>
      </c>
      <c r="AP1009" s="26" t="s">
        <v>706</v>
      </c>
      <c r="AQ1009" s="26">
        <v>0</v>
      </c>
      <c r="AR1009" s="26">
        <v>90</v>
      </c>
      <c r="AS1009" s="26" t="s">
        <v>188</v>
      </c>
      <c r="AT1009" s="26" t="s">
        <v>613</v>
      </c>
      <c r="AU1009" s="26" t="s">
        <v>63</v>
      </c>
      <c r="AV1009" s="26" t="s">
        <v>63</v>
      </c>
      <c r="AW1009" s="26" t="s">
        <v>63</v>
      </c>
      <c r="AX1009" s="26" t="s">
        <v>63</v>
      </c>
      <c r="AY1009" s="26">
        <v>44.053134999999898</v>
      </c>
      <c r="AZ1009" s="26">
        <v>-102.362853999999</v>
      </c>
      <c r="BA1009" s="26" t="s">
        <v>158</v>
      </c>
      <c r="BB1009" s="26" t="s">
        <v>609</v>
      </c>
      <c r="BC1009" s="26" t="s">
        <v>211</v>
      </c>
      <c r="BD1009" s="26" t="s">
        <v>615</v>
      </c>
      <c r="BE1009" s="26" t="s">
        <v>747</v>
      </c>
      <c r="BF1009" s="26" t="s">
        <v>68</v>
      </c>
      <c r="BG1009" s="26" t="s">
        <v>62</v>
      </c>
      <c r="BH1009" s="26" t="s">
        <v>146</v>
      </c>
      <c r="BI1009" s="26">
        <v>1</v>
      </c>
      <c r="BJ1009" s="26" t="s">
        <v>217</v>
      </c>
    </row>
    <row r="1010" spans="36:62" x14ac:dyDescent="0.25">
      <c r="AJ1010" s="26">
        <v>3501</v>
      </c>
      <c r="AK1010" s="26">
        <v>2202854</v>
      </c>
      <c r="AL1010" s="264">
        <v>44623.3125</v>
      </c>
      <c r="AM1010" s="26" t="s">
        <v>481</v>
      </c>
      <c r="AN1010" s="26" t="s">
        <v>63</v>
      </c>
      <c r="AO1010" s="26" t="s">
        <v>173</v>
      </c>
      <c r="AP1010" s="26" t="s">
        <v>159</v>
      </c>
      <c r="AQ1010" s="26">
        <v>0</v>
      </c>
      <c r="AR1010" s="26">
        <v>90</v>
      </c>
      <c r="AS1010" s="26" t="s">
        <v>201</v>
      </c>
      <c r="AT1010" s="26" t="s">
        <v>610</v>
      </c>
      <c r="AU1010" s="26" t="s">
        <v>63</v>
      </c>
      <c r="AV1010" s="26" t="s">
        <v>63</v>
      </c>
      <c r="AW1010" s="26" t="s">
        <v>63</v>
      </c>
      <c r="AX1010" s="26" t="s">
        <v>63</v>
      </c>
      <c r="AY1010" s="26">
        <v>44.118141999999899</v>
      </c>
      <c r="AZ1010" s="26">
        <v>-102.976947999999</v>
      </c>
      <c r="BA1010" s="26" t="s">
        <v>185</v>
      </c>
      <c r="BB1010" s="26" t="s">
        <v>611</v>
      </c>
      <c r="BC1010" s="26" t="s">
        <v>211</v>
      </c>
      <c r="BD1010" s="26" t="s">
        <v>615</v>
      </c>
      <c r="BE1010" s="26" t="s">
        <v>808</v>
      </c>
      <c r="BF1010" s="26" t="s">
        <v>68</v>
      </c>
      <c r="BG1010" s="26" t="s">
        <v>68</v>
      </c>
      <c r="BH1010" s="26" t="s">
        <v>160</v>
      </c>
      <c r="BI1010" s="26">
        <v>1</v>
      </c>
      <c r="BJ1010" s="26" t="s">
        <v>217</v>
      </c>
    </row>
    <row r="1011" spans="36:62" x14ac:dyDescent="0.25">
      <c r="AJ1011" s="26">
        <v>3503</v>
      </c>
      <c r="AK1011" s="26">
        <v>2203220</v>
      </c>
      <c r="AL1011" s="264">
        <v>44640.828472222223</v>
      </c>
      <c r="AM1011" s="26" t="s">
        <v>481</v>
      </c>
      <c r="AN1011" s="26" t="s">
        <v>63</v>
      </c>
      <c r="AO1011" s="26"/>
      <c r="AP1011" s="26"/>
      <c r="AQ1011" s="26">
        <v>-1</v>
      </c>
      <c r="AR1011" s="26">
        <v>90</v>
      </c>
      <c r="AS1011" s="26" t="s">
        <v>168</v>
      </c>
      <c r="AT1011" s="26" t="s">
        <v>71</v>
      </c>
      <c r="AU1011" s="26" t="s">
        <v>63</v>
      </c>
      <c r="AV1011" s="26" t="s">
        <v>63</v>
      </c>
      <c r="AW1011" s="26" t="s">
        <v>63</v>
      </c>
      <c r="AX1011" s="26" t="s">
        <v>63</v>
      </c>
      <c r="AY1011" s="26">
        <v>44.0228269999999</v>
      </c>
      <c r="AZ1011" s="26">
        <v>-102.303816999999</v>
      </c>
      <c r="BA1011" s="26" t="s">
        <v>166</v>
      </c>
      <c r="BB1011" s="26" t="s">
        <v>609</v>
      </c>
      <c r="BC1011" s="26" t="s">
        <v>167</v>
      </c>
      <c r="BD1011" s="26" t="s">
        <v>154</v>
      </c>
      <c r="BE1011" s="26"/>
      <c r="BF1011" s="26" t="s">
        <v>99</v>
      </c>
      <c r="BG1011" s="26" t="s">
        <v>167</v>
      </c>
      <c r="BH1011" s="26" t="s">
        <v>99</v>
      </c>
      <c r="BI1011" s="26">
        <v>1</v>
      </c>
      <c r="BJ1011" s="26" t="s">
        <v>217</v>
      </c>
    </row>
    <row r="1012" spans="36:62" x14ac:dyDescent="0.25">
      <c r="AJ1012" s="26">
        <v>3505</v>
      </c>
      <c r="AK1012" s="26">
        <v>2203538</v>
      </c>
      <c r="AL1012" s="264">
        <v>44649.690972222219</v>
      </c>
      <c r="AM1012" s="26" t="s">
        <v>481</v>
      </c>
      <c r="AN1012" s="26" t="s">
        <v>63</v>
      </c>
      <c r="AO1012" s="26" t="s">
        <v>156</v>
      </c>
      <c r="AP1012" s="26" t="s">
        <v>159</v>
      </c>
      <c r="AQ1012" s="26">
        <v>0</v>
      </c>
      <c r="AR1012" s="26">
        <v>90</v>
      </c>
      <c r="AS1012" s="26" t="s">
        <v>189</v>
      </c>
      <c r="AT1012" s="26" t="s">
        <v>654</v>
      </c>
      <c r="AU1012" s="26" t="s">
        <v>63</v>
      </c>
      <c r="AV1012" s="26" t="s">
        <v>63</v>
      </c>
      <c r="AW1012" s="26" t="s">
        <v>63</v>
      </c>
      <c r="AX1012" s="26" t="s">
        <v>63</v>
      </c>
      <c r="AY1012" s="26">
        <v>44.103405000000002</v>
      </c>
      <c r="AZ1012" s="26">
        <v>-102.54319700000001</v>
      </c>
      <c r="BA1012" s="26" t="s">
        <v>208</v>
      </c>
      <c r="BB1012" s="26" t="s">
        <v>609</v>
      </c>
      <c r="BC1012" s="26" t="s">
        <v>68</v>
      </c>
      <c r="BD1012" s="26" t="s">
        <v>615</v>
      </c>
      <c r="BE1012" s="26"/>
      <c r="BF1012" s="26" t="s">
        <v>68</v>
      </c>
      <c r="BG1012" s="26" t="s">
        <v>209</v>
      </c>
      <c r="BH1012" s="26" t="s">
        <v>146</v>
      </c>
      <c r="BI1012" s="26">
        <v>1</v>
      </c>
      <c r="BJ1012" s="26" t="s">
        <v>217</v>
      </c>
    </row>
    <row r="1013" spans="36:62" x14ac:dyDescent="0.25">
      <c r="AJ1013" s="26">
        <v>3509</v>
      </c>
      <c r="AK1013" s="26">
        <v>2203735</v>
      </c>
      <c r="AL1013" s="264">
        <v>44649.567361111112</v>
      </c>
      <c r="AM1013" s="26" t="s">
        <v>481</v>
      </c>
      <c r="AN1013" s="26" t="s">
        <v>63</v>
      </c>
      <c r="AO1013" s="26" t="s">
        <v>156</v>
      </c>
      <c r="AP1013" s="26" t="s">
        <v>159</v>
      </c>
      <c r="AQ1013" s="26">
        <v>0</v>
      </c>
      <c r="AR1013" s="26">
        <v>90</v>
      </c>
      <c r="AS1013" s="26" t="s">
        <v>940</v>
      </c>
      <c r="AT1013" s="26" t="s">
        <v>663</v>
      </c>
      <c r="AU1013" s="26" t="s">
        <v>63</v>
      </c>
      <c r="AV1013" s="26" t="s">
        <v>63</v>
      </c>
      <c r="AW1013" s="26" t="s">
        <v>63</v>
      </c>
      <c r="AX1013" s="26" t="s">
        <v>63</v>
      </c>
      <c r="AY1013" s="26">
        <v>44.118338999999899</v>
      </c>
      <c r="AZ1013" s="26">
        <v>-102.992828</v>
      </c>
      <c r="BA1013" s="26" t="s">
        <v>491</v>
      </c>
      <c r="BB1013" s="26" t="s">
        <v>609</v>
      </c>
      <c r="BC1013" s="26" t="s">
        <v>68</v>
      </c>
      <c r="BD1013" s="26" t="s">
        <v>615</v>
      </c>
      <c r="BE1013" s="26"/>
      <c r="BF1013" s="26" t="s">
        <v>68</v>
      </c>
      <c r="BG1013" s="26" t="s">
        <v>68</v>
      </c>
      <c r="BH1013" s="26" t="s">
        <v>146</v>
      </c>
      <c r="BI1013" s="26">
        <v>1</v>
      </c>
      <c r="BJ1013" s="26" t="s">
        <v>217</v>
      </c>
    </row>
    <row r="1014" spans="36:62" x14ac:dyDescent="0.25">
      <c r="AJ1014" s="26">
        <v>3510</v>
      </c>
      <c r="AK1014" s="26">
        <v>2203736</v>
      </c>
      <c r="AL1014" s="264">
        <v>44650.535416666666</v>
      </c>
      <c r="AM1014" s="26" t="s">
        <v>481</v>
      </c>
      <c r="AN1014" s="26" t="s">
        <v>63</v>
      </c>
      <c r="AO1014" s="26" t="s">
        <v>156</v>
      </c>
      <c r="AP1014" s="26" t="s">
        <v>159</v>
      </c>
      <c r="AQ1014" s="26">
        <v>0</v>
      </c>
      <c r="AR1014" s="26">
        <v>90</v>
      </c>
      <c r="AS1014" s="26" t="s">
        <v>662</v>
      </c>
      <c r="AT1014" s="26" t="s">
        <v>613</v>
      </c>
      <c r="AU1014" s="26" t="s">
        <v>63</v>
      </c>
      <c r="AV1014" s="26" t="s">
        <v>63</v>
      </c>
      <c r="AW1014" s="26" t="s">
        <v>63</v>
      </c>
      <c r="AX1014" s="26" t="s">
        <v>63</v>
      </c>
      <c r="AY1014" s="26">
        <v>44.103963999999898</v>
      </c>
      <c r="AZ1014" s="26">
        <v>-102.646922</v>
      </c>
      <c r="BA1014" s="26" t="s">
        <v>158</v>
      </c>
      <c r="BB1014" s="26" t="s">
        <v>609</v>
      </c>
      <c r="BC1014" s="26" t="s">
        <v>614</v>
      </c>
      <c r="BD1014" s="26" t="s">
        <v>615</v>
      </c>
      <c r="BE1014" s="26"/>
      <c r="BF1014" s="26" t="s">
        <v>68</v>
      </c>
      <c r="BG1014" s="26" t="s">
        <v>68</v>
      </c>
      <c r="BH1014" s="26" t="s">
        <v>146</v>
      </c>
      <c r="BI1014" s="26">
        <v>1</v>
      </c>
      <c r="BJ1014" s="26" t="s">
        <v>217</v>
      </c>
    </row>
    <row r="1015" spans="36:62" x14ac:dyDescent="0.25">
      <c r="AJ1015" s="26">
        <v>3511</v>
      </c>
      <c r="AK1015" s="26">
        <v>2203741</v>
      </c>
      <c r="AL1015" s="264">
        <v>44649.45</v>
      </c>
      <c r="AM1015" s="26" t="s">
        <v>481</v>
      </c>
      <c r="AN1015" s="26" t="s">
        <v>63</v>
      </c>
      <c r="AO1015" s="26" t="s">
        <v>156</v>
      </c>
      <c r="AP1015" s="26" t="s">
        <v>159</v>
      </c>
      <c r="AQ1015" s="26">
        <v>0</v>
      </c>
      <c r="AR1015" s="26">
        <v>90</v>
      </c>
      <c r="AS1015" s="26" t="s">
        <v>696</v>
      </c>
      <c r="AT1015" s="26" t="s">
        <v>619</v>
      </c>
      <c r="AU1015" s="26" t="s">
        <v>63</v>
      </c>
      <c r="AV1015" s="26" t="s">
        <v>63</v>
      </c>
      <c r="AW1015" s="26" t="s">
        <v>63</v>
      </c>
      <c r="AX1015" s="26" t="s">
        <v>63</v>
      </c>
      <c r="AY1015" s="26">
        <v>44.115763999999899</v>
      </c>
      <c r="AZ1015" s="26">
        <v>-103.115887</v>
      </c>
      <c r="BA1015" s="26" t="s">
        <v>185</v>
      </c>
      <c r="BB1015" s="26" t="s">
        <v>611</v>
      </c>
      <c r="BC1015" s="26" t="s">
        <v>68</v>
      </c>
      <c r="BD1015" s="26" t="s">
        <v>68</v>
      </c>
      <c r="BE1015" s="26"/>
      <c r="BF1015" s="26" t="s">
        <v>68</v>
      </c>
      <c r="BG1015" s="26" t="s">
        <v>68</v>
      </c>
      <c r="BH1015" s="26" t="s">
        <v>146</v>
      </c>
      <c r="BI1015" s="26">
        <v>1</v>
      </c>
      <c r="BJ1015" s="26" t="s">
        <v>217</v>
      </c>
    </row>
    <row r="1016" spans="36:62" x14ac:dyDescent="0.25">
      <c r="AJ1016" s="26">
        <v>3512</v>
      </c>
      <c r="AK1016" s="26">
        <v>2203744</v>
      </c>
      <c r="AL1016" s="264">
        <v>44649.446527777778</v>
      </c>
      <c r="AM1016" s="26" t="s">
        <v>481</v>
      </c>
      <c r="AN1016" s="26" t="s">
        <v>63</v>
      </c>
      <c r="AO1016" s="26" t="s">
        <v>156</v>
      </c>
      <c r="AP1016" s="26" t="s">
        <v>159</v>
      </c>
      <c r="AQ1016" s="26">
        <v>0</v>
      </c>
      <c r="AR1016" s="26">
        <v>90</v>
      </c>
      <c r="AS1016" s="26" t="s">
        <v>840</v>
      </c>
      <c r="AT1016" s="26" t="s">
        <v>619</v>
      </c>
      <c r="AU1016" s="26" t="s">
        <v>63</v>
      </c>
      <c r="AV1016" s="26" t="s">
        <v>63</v>
      </c>
      <c r="AW1016" s="26" t="s">
        <v>63</v>
      </c>
      <c r="AX1016" s="26" t="s">
        <v>63</v>
      </c>
      <c r="AY1016" s="26">
        <v>44.103611000000001</v>
      </c>
      <c r="AZ1016" s="26">
        <v>-102.698545999999</v>
      </c>
      <c r="BA1016" s="26" t="s">
        <v>208</v>
      </c>
      <c r="BB1016" s="26" t="s">
        <v>609</v>
      </c>
      <c r="BC1016" s="26" t="s">
        <v>68</v>
      </c>
      <c r="BD1016" s="26" t="s">
        <v>68</v>
      </c>
      <c r="BE1016" s="26"/>
      <c r="BF1016" s="26" t="s">
        <v>68</v>
      </c>
      <c r="BG1016" s="26" t="s">
        <v>68</v>
      </c>
      <c r="BH1016" s="26" t="s">
        <v>160</v>
      </c>
      <c r="BI1016" s="26">
        <v>1</v>
      </c>
      <c r="BJ1016" s="26" t="s">
        <v>217</v>
      </c>
    </row>
    <row r="1017" spans="36:62" x14ac:dyDescent="0.25">
      <c r="AJ1017" s="26">
        <v>3513</v>
      </c>
      <c r="AK1017" s="26">
        <v>2203746</v>
      </c>
      <c r="AL1017" s="264">
        <v>44649.522222222222</v>
      </c>
      <c r="AM1017" s="26" t="s">
        <v>481</v>
      </c>
      <c r="AN1017" s="26" t="s">
        <v>63</v>
      </c>
      <c r="AO1017" s="26" t="s">
        <v>156</v>
      </c>
      <c r="AP1017" s="26" t="s">
        <v>159</v>
      </c>
      <c r="AQ1017" s="26">
        <v>0</v>
      </c>
      <c r="AR1017" s="26">
        <v>90</v>
      </c>
      <c r="AS1017" s="26" t="s">
        <v>189</v>
      </c>
      <c r="AT1017" s="26" t="s">
        <v>619</v>
      </c>
      <c r="AU1017" s="26" t="s">
        <v>63</v>
      </c>
      <c r="AV1017" s="26" t="s">
        <v>63</v>
      </c>
      <c r="AW1017" s="26" t="s">
        <v>63</v>
      </c>
      <c r="AX1017" s="26" t="s">
        <v>63</v>
      </c>
      <c r="AY1017" s="26">
        <v>44.103651999999897</v>
      </c>
      <c r="AZ1017" s="26">
        <v>-102.823903</v>
      </c>
      <c r="BA1017" s="26" t="s">
        <v>185</v>
      </c>
      <c r="BB1017" s="26" t="s">
        <v>609</v>
      </c>
      <c r="BC1017" s="26" t="s">
        <v>68</v>
      </c>
      <c r="BD1017" s="26" t="s">
        <v>68</v>
      </c>
      <c r="BE1017" s="26"/>
      <c r="BF1017" s="26" t="s">
        <v>68</v>
      </c>
      <c r="BG1017" s="26" t="s">
        <v>68</v>
      </c>
      <c r="BH1017" s="26" t="s">
        <v>160</v>
      </c>
      <c r="BI1017" s="26">
        <v>1</v>
      </c>
      <c r="BJ1017" s="26" t="s">
        <v>217</v>
      </c>
    </row>
    <row r="1018" spans="36:62" x14ac:dyDescent="0.25">
      <c r="AJ1018" s="26">
        <v>3515</v>
      </c>
      <c r="AK1018" s="26">
        <v>2203827</v>
      </c>
      <c r="AL1018" s="264">
        <v>44656.4</v>
      </c>
      <c r="AM1018" s="26" t="s">
        <v>481</v>
      </c>
      <c r="AN1018" s="26" t="s">
        <v>63</v>
      </c>
      <c r="AO1018" s="26" t="s">
        <v>156</v>
      </c>
      <c r="AP1018" s="26" t="s">
        <v>159</v>
      </c>
      <c r="AQ1018" s="26">
        <v>0</v>
      </c>
      <c r="AR1018" s="26">
        <v>90</v>
      </c>
      <c r="AS1018" s="26" t="s">
        <v>189</v>
      </c>
      <c r="AT1018" s="26" t="s">
        <v>619</v>
      </c>
      <c r="AU1018" s="26" t="s">
        <v>63</v>
      </c>
      <c r="AV1018" s="26" t="s">
        <v>63</v>
      </c>
      <c r="AW1018" s="26" t="s">
        <v>63</v>
      </c>
      <c r="AX1018" s="26" t="s">
        <v>63</v>
      </c>
      <c r="AY1018" s="26">
        <v>44.103599000000003</v>
      </c>
      <c r="AZ1018" s="26">
        <v>-102.661400999999</v>
      </c>
      <c r="BA1018" s="26" t="s">
        <v>158</v>
      </c>
      <c r="BB1018" s="26" t="s">
        <v>609</v>
      </c>
      <c r="BC1018" s="26" t="s">
        <v>68</v>
      </c>
      <c r="BD1018" s="26" t="s">
        <v>68</v>
      </c>
      <c r="BE1018" s="26"/>
      <c r="BF1018" s="26" t="s">
        <v>68</v>
      </c>
      <c r="BG1018" s="26" t="s">
        <v>68</v>
      </c>
      <c r="BH1018" s="26" t="s">
        <v>146</v>
      </c>
      <c r="BI1018" s="26">
        <v>1</v>
      </c>
      <c r="BJ1018" s="26" t="s">
        <v>217</v>
      </c>
    </row>
    <row r="1019" spans="36:62" x14ac:dyDescent="0.25">
      <c r="AJ1019" s="26">
        <v>3518</v>
      </c>
      <c r="AK1019" s="26">
        <v>2204139</v>
      </c>
      <c r="AL1019" s="264">
        <v>44650.34375</v>
      </c>
      <c r="AM1019" s="26" t="s">
        <v>481</v>
      </c>
      <c r="AN1019" s="26" t="s">
        <v>63</v>
      </c>
      <c r="AO1019" s="26" t="s">
        <v>156</v>
      </c>
      <c r="AP1019" s="26" t="s">
        <v>159</v>
      </c>
      <c r="AQ1019" s="26">
        <v>0</v>
      </c>
      <c r="AR1019" s="26">
        <v>90</v>
      </c>
      <c r="AS1019" s="26" t="s">
        <v>853</v>
      </c>
      <c r="AT1019" s="26" t="s">
        <v>654</v>
      </c>
      <c r="AU1019" s="26" t="s">
        <v>63</v>
      </c>
      <c r="AV1019" s="26" t="s">
        <v>63</v>
      </c>
      <c r="AW1019" s="26" t="s">
        <v>63</v>
      </c>
      <c r="AX1019" s="26" t="s">
        <v>63</v>
      </c>
      <c r="AY1019" s="26">
        <v>44.067304999999898</v>
      </c>
      <c r="AZ1019" s="26">
        <v>-102.381705999999</v>
      </c>
      <c r="BA1019" s="26" t="s">
        <v>491</v>
      </c>
      <c r="BB1019" s="26" t="s">
        <v>609</v>
      </c>
      <c r="BC1019" s="26" t="s">
        <v>68</v>
      </c>
      <c r="BD1019" s="26" t="s">
        <v>615</v>
      </c>
      <c r="BE1019" s="26"/>
      <c r="BF1019" s="26" t="s">
        <v>68</v>
      </c>
      <c r="BG1019" s="26" t="s">
        <v>68</v>
      </c>
      <c r="BH1019" s="26" t="s">
        <v>146</v>
      </c>
      <c r="BI1019" s="26">
        <v>1</v>
      </c>
      <c r="BJ1019" s="26" t="s">
        <v>217</v>
      </c>
    </row>
    <row r="1020" spans="36:62" x14ac:dyDescent="0.25">
      <c r="AJ1020" s="26">
        <v>3520</v>
      </c>
      <c r="AK1020" s="26">
        <v>2204275</v>
      </c>
      <c r="AL1020" s="264">
        <v>44642.291666666664</v>
      </c>
      <c r="AM1020" s="26" t="s">
        <v>481</v>
      </c>
      <c r="AN1020" s="26" t="s">
        <v>63</v>
      </c>
      <c r="AO1020" s="26"/>
      <c r="AP1020" s="26"/>
      <c r="AQ1020" s="26">
        <v>-1</v>
      </c>
      <c r="AR1020" s="26">
        <v>90</v>
      </c>
      <c r="AS1020" s="26" t="s">
        <v>168</v>
      </c>
      <c r="AT1020" s="26" t="s">
        <v>71</v>
      </c>
      <c r="AU1020" s="26" t="s">
        <v>63</v>
      </c>
      <c r="AV1020" s="26" t="s">
        <v>63</v>
      </c>
      <c r="AW1020" s="26" t="s">
        <v>63</v>
      </c>
      <c r="AX1020" s="26" t="s">
        <v>63</v>
      </c>
      <c r="AY1020" s="26">
        <v>44.023339999999898</v>
      </c>
      <c r="AZ1020" s="26">
        <v>-102.322625</v>
      </c>
      <c r="BA1020" s="26" t="s">
        <v>158</v>
      </c>
      <c r="BB1020" s="26" t="s">
        <v>611</v>
      </c>
      <c r="BC1020" s="26" t="s">
        <v>167</v>
      </c>
      <c r="BD1020" s="26" t="s">
        <v>154</v>
      </c>
      <c r="BE1020" s="26"/>
      <c r="BF1020" s="26" t="s">
        <v>99</v>
      </c>
      <c r="BG1020" s="26" t="s">
        <v>167</v>
      </c>
      <c r="BH1020" s="26" t="s">
        <v>99</v>
      </c>
      <c r="BI1020" s="26">
        <v>1</v>
      </c>
      <c r="BJ1020" s="26" t="s">
        <v>217</v>
      </c>
    </row>
    <row r="1021" spans="36:62" x14ac:dyDescent="0.25">
      <c r="AJ1021" s="26">
        <v>3521</v>
      </c>
      <c r="AK1021" s="26">
        <v>2204303</v>
      </c>
      <c r="AL1021" s="264">
        <v>44649.720138888886</v>
      </c>
      <c r="AM1021" s="26" t="s">
        <v>481</v>
      </c>
      <c r="AN1021" s="26" t="s">
        <v>63</v>
      </c>
      <c r="AO1021" s="26" t="s">
        <v>156</v>
      </c>
      <c r="AP1021" s="26" t="s">
        <v>159</v>
      </c>
      <c r="AQ1021" s="26">
        <v>0</v>
      </c>
      <c r="AR1021" s="26">
        <v>90</v>
      </c>
      <c r="AS1021" s="26" t="s">
        <v>213</v>
      </c>
      <c r="AT1021" s="26" t="s">
        <v>674</v>
      </c>
      <c r="AU1021" s="26" t="s">
        <v>63</v>
      </c>
      <c r="AV1021" s="26" t="s">
        <v>63</v>
      </c>
      <c r="AW1021" s="26" t="s">
        <v>63</v>
      </c>
      <c r="AX1021" s="26" t="s">
        <v>63</v>
      </c>
      <c r="AY1021" s="26">
        <v>44.103651999999897</v>
      </c>
      <c r="AZ1021" s="26">
        <v>-102.822033</v>
      </c>
      <c r="BA1021" s="26" t="s">
        <v>511</v>
      </c>
      <c r="BB1021" s="26" t="s">
        <v>609</v>
      </c>
      <c r="BC1021" s="26" t="s">
        <v>68</v>
      </c>
      <c r="BD1021" s="26" t="s">
        <v>68</v>
      </c>
      <c r="BE1021" s="26"/>
      <c r="BF1021" s="26" t="s">
        <v>68</v>
      </c>
      <c r="BG1021" s="26" t="s">
        <v>68</v>
      </c>
      <c r="BH1021" s="26" t="s">
        <v>160</v>
      </c>
      <c r="BI1021" s="26">
        <v>1</v>
      </c>
      <c r="BJ1021" s="26" t="s">
        <v>217</v>
      </c>
    </row>
    <row r="1022" spans="36:62" x14ac:dyDescent="0.25">
      <c r="AJ1022" s="26">
        <v>3523</v>
      </c>
      <c r="AK1022" s="26">
        <v>2204277</v>
      </c>
      <c r="AL1022" s="264">
        <v>44663.374305555553</v>
      </c>
      <c r="AM1022" s="26" t="s">
        <v>147</v>
      </c>
      <c r="AN1022" s="26" t="s">
        <v>63</v>
      </c>
      <c r="AO1022" s="26"/>
      <c r="AP1022" s="26"/>
      <c r="AQ1022" s="26">
        <v>-1</v>
      </c>
      <c r="AR1022" s="26">
        <v>90</v>
      </c>
      <c r="AS1022" s="26" t="s">
        <v>168</v>
      </c>
      <c r="AT1022" s="26" t="s">
        <v>71</v>
      </c>
      <c r="AU1022" s="26" t="s">
        <v>63</v>
      </c>
      <c r="AV1022" s="26" t="s">
        <v>63</v>
      </c>
      <c r="AW1022" s="26" t="s">
        <v>63</v>
      </c>
      <c r="AX1022" s="26" t="s">
        <v>63</v>
      </c>
      <c r="AY1022" s="26">
        <v>43.844161</v>
      </c>
      <c r="AZ1022" s="26">
        <v>-101.907554</v>
      </c>
      <c r="BA1022" s="26" t="s">
        <v>166</v>
      </c>
      <c r="BB1022" s="26" t="s">
        <v>611</v>
      </c>
      <c r="BC1022" s="26" t="s">
        <v>167</v>
      </c>
      <c r="BD1022" s="26" t="s">
        <v>154</v>
      </c>
      <c r="BE1022" s="26"/>
      <c r="BF1022" s="26" t="s">
        <v>99</v>
      </c>
      <c r="BG1022" s="26" t="s">
        <v>167</v>
      </c>
      <c r="BH1022" s="26" t="s">
        <v>99</v>
      </c>
      <c r="BI1022" s="26">
        <v>1</v>
      </c>
      <c r="BJ1022" s="26" t="s">
        <v>217</v>
      </c>
    </row>
    <row r="1023" spans="36:62" x14ac:dyDescent="0.25">
      <c r="AJ1023" s="26">
        <v>3528</v>
      </c>
      <c r="AK1023" s="26">
        <v>2206105</v>
      </c>
      <c r="AL1023" s="264">
        <v>44701.745833333334</v>
      </c>
      <c r="AM1023" s="26" t="s">
        <v>481</v>
      </c>
      <c r="AN1023" s="26" t="s">
        <v>63</v>
      </c>
      <c r="AO1023" s="26"/>
      <c r="AP1023" s="26"/>
      <c r="AQ1023" s="26">
        <v>-1</v>
      </c>
      <c r="AR1023" s="26">
        <v>90</v>
      </c>
      <c r="AS1023" s="26" t="s">
        <v>168</v>
      </c>
      <c r="AT1023" s="26" t="s">
        <v>71</v>
      </c>
      <c r="AU1023" s="26" t="s">
        <v>63</v>
      </c>
      <c r="AV1023" s="26" t="s">
        <v>63</v>
      </c>
      <c r="AW1023" s="26" t="s">
        <v>63</v>
      </c>
      <c r="AX1023" s="26" t="s">
        <v>63</v>
      </c>
      <c r="AY1023" s="26">
        <v>44.103655000000003</v>
      </c>
      <c r="AZ1023" s="26">
        <v>-102.814503</v>
      </c>
      <c r="BA1023" s="26" t="s">
        <v>166</v>
      </c>
      <c r="BB1023" s="26" t="s">
        <v>609</v>
      </c>
      <c r="BC1023" s="26" t="s">
        <v>167</v>
      </c>
      <c r="BD1023" s="26" t="s">
        <v>154</v>
      </c>
      <c r="BE1023" s="26"/>
      <c r="BF1023" s="26" t="s">
        <v>99</v>
      </c>
      <c r="BG1023" s="26" t="s">
        <v>167</v>
      </c>
      <c r="BH1023" s="26" t="s">
        <v>99</v>
      </c>
      <c r="BI1023" s="26">
        <v>1</v>
      </c>
      <c r="BJ1023" s="26" t="s">
        <v>217</v>
      </c>
    </row>
    <row r="1024" spans="36:62" x14ac:dyDescent="0.25">
      <c r="AJ1024" s="26">
        <v>3530</v>
      </c>
      <c r="AK1024" s="26">
        <v>2204652</v>
      </c>
      <c r="AL1024" s="264">
        <v>44674.333333333336</v>
      </c>
      <c r="AM1024" s="26" t="s">
        <v>481</v>
      </c>
      <c r="AN1024" s="26" t="s">
        <v>63</v>
      </c>
      <c r="AO1024" s="26" t="s">
        <v>156</v>
      </c>
      <c r="AP1024" s="26" t="s">
        <v>159</v>
      </c>
      <c r="AQ1024" s="26">
        <v>0</v>
      </c>
      <c r="AR1024" s="26">
        <v>90</v>
      </c>
      <c r="AS1024" s="26" t="s">
        <v>201</v>
      </c>
      <c r="AT1024" s="26" t="s">
        <v>1114</v>
      </c>
      <c r="AU1024" s="26" t="s">
        <v>63</v>
      </c>
      <c r="AV1024" s="26" t="s">
        <v>63</v>
      </c>
      <c r="AW1024" s="26" t="s">
        <v>63</v>
      </c>
      <c r="AX1024" s="26" t="s">
        <v>63</v>
      </c>
      <c r="AY1024" s="26">
        <v>44.116207000000003</v>
      </c>
      <c r="AZ1024" s="26">
        <v>-102.929886999999</v>
      </c>
      <c r="BA1024" s="26" t="s">
        <v>185</v>
      </c>
      <c r="BB1024" s="26" t="s">
        <v>609</v>
      </c>
      <c r="BC1024" s="26" t="s">
        <v>667</v>
      </c>
      <c r="BD1024" s="26" t="s">
        <v>615</v>
      </c>
      <c r="BE1024" s="26"/>
      <c r="BF1024" s="26" t="s">
        <v>68</v>
      </c>
      <c r="BG1024" s="26" t="s">
        <v>209</v>
      </c>
      <c r="BH1024" s="26" t="s">
        <v>146</v>
      </c>
      <c r="BI1024" s="26">
        <v>1</v>
      </c>
      <c r="BJ1024" s="26" t="s">
        <v>21</v>
      </c>
    </row>
    <row r="1025" spans="36:62" x14ac:dyDescent="0.25">
      <c r="AJ1025" s="26">
        <v>3531</v>
      </c>
      <c r="AK1025" s="26">
        <v>2204738</v>
      </c>
      <c r="AL1025" s="264">
        <v>44670.787499999999</v>
      </c>
      <c r="AM1025" s="26" t="s">
        <v>147</v>
      </c>
      <c r="AN1025" s="26" t="s">
        <v>63</v>
      </c>
      <c r="AO1025" s="26" t="s">
        <v>156</v>
      </c>
      <c r="AP1025" s="26" t="s">
        <v>159</v>
      </c>
      <c r="AQ1025" s="26">
        <v>0</v>
      </c>
      <c r="AR1025" s="26">
        <v>73</v>
      </c>
      <c r="AS1025" s="26" t="s">
        <v>172</v>
      </c>
      <c r="AT1025" s="26" t="s">
        <v>71</v>
      </c>
      <c r="AU1025" s="26" t="s">
        <v>63</v>
      </c>
      <c r="AV1025" s="26" t="s">
        <v>63</v>
      </c>
      <c r="AW1025" s="26" t="s">
        <v>63</v>
      </c>
      <c r="AX1025" s="26" t="s">
        <v>63</v>
      </c>
      <c r="AY1025" s="26">
        <v>43.836711000000001</v>
      </c>
      <c r="AZ1025" s="26">
        <v>-101.661236</v>
      </c>
      <c r="BA1025" s="26" t="s">
        <v>521</v>
      </c>
      <c r="BB1025" s="26" t="s">
        <v>157</v>
      </c>
      <c r="BC1025" s="26" t="s">
        <v>68</v>
      </c>
      <c r="BD1025" s="26" t="s">
        <v>68</v>
      </c>
      <c r="BE1025" s="26"/>
      <c r="BF1025" s="26" t="s">
        <v>68</v>
      </c>
      <c r="BG1025" s="26" t="s">
        <v>68</v>
      </c>
      <c r="BH1025" s="26" t="s">
        <v>146</v>
      </c>
      <c r="BI1025" s="26">
        <v>1</v>
      </c>
      <c r="BJ1025" s="26" t="s">
        <v>217</v>
      </c>
    </row>
    <row r="1026" spans="36:62" x14ac:dyDescent="0.25">
      <c r="AJ1026" s="26">
        <v>3532</v>
      </c>
      <c r="AK1026" s="26">
        <v>2204862</v>
      </c>
      <c r="AL1026" s="264">
        <v>44676.018750000003</v>
      </c>
      <c r="AM1026" s="26" t="s">
        <v>481</v>
      </c>
      <c r="AN1026" s="26" t="s">
        <v>63</v>
      </c>
      <c r="AO1026" s="26" t="s">
        <v>156</v>
      </c>
      <c r="AP1026" s="26" t="s">
        <v>159</v>
      </c>
      <c r="AQ1026" s="26">
        <v>0</v>
      </c>
      <c r="AR1026" s="26">
        <v>90</v>
      </c>
      <c r="AS1026" s="26" t="s">
        <v>201</v>
      </c>
      <c r="AT1026" s="26" t="s">
        <v>71</v>
      </c>
      <c r="AU1026" s="26" t="s">
        <v>69</v>
      </c>
      <c r="AV1026" s="26" t="s">
        <v>63</v>
      </c>
      <c r="AW1026" s="26" t="s">
        <v>63</v>
      </c>
      <c r="AX1026" s="26" t="s">
        <v>63</v>
      </c>
      <c r="AY1026" s="26">
        <v>44.118150999999898</v>
      </c>
      <c r="AZ1026" s="26">
        <v>-102.981730999999</v>
      </c>
      <c r="BA1026" s="26" t="s">
        <v>158</v>
      </c>
      <c r="BB1026" s="26" t="s">
        <v>611</v>
      </c>
      <c r="BC1026" s="26" t="s">
        <v>735</v>
      </c>
      <c r="BD1026" s="26" t="s">
        <v>68</v>
      </c>
      <c r="BE1026" s="26" t="s">
        <v>1115</v>
      </c>
      <c r="BF1026" s="26" t="s">
        <v>68</v>
      </c>
      <c r="BG1026" s="26" t="s">
        <v>68</v>
      </c>
      <c r="BH1026" s="26" t="s">
        <v>160</v>
      </c>
      <c r="BI1026" s="26">
        <v>1</v>
      </c>
      <c r="BJ1026" s="26" t="s">
        <v>217</v>
      </c>
    </row>
    <row r="1027" spans="36:62" x14ac:dyDescent="0.25">
      <c r="AJ1027" s="26">
        <v>3533</v>
      </c>
      <c r="AK1027" s="26">
        <v>2204863</v>
      </c>
      <c r="AL1027" s="264">
        <v>44672.878472222219</v>
      </c>
      <c r="AM1027" s="26" t="s">
        <v>481</v>
      </c>
      <c r="AN1027" s="26" t="s">
        <v>63</v>
      </c>
      <c r="AO1027" s="26"/>
      <c r="AP1027" s="26"/>
      <c r="AQ1027" s="26">
        <v>-1</v>
      </c>
      <c r="AR1027" s="26">
        <v>90</v>
      </c>
      <c r="AS1027" s="26" t="s">
        <v>168</v>
      </c>
      <c r="AT1027" s="26" t="s">
        <v>71</v>
      </c>
      <c r="AU1027" s="26" t="s">
        <v>63</v>
      </c>
      <c r="AV1027" s="26" t="s">
        <v>63</v>
      </c>
      <c r="AW1027" s="26" t="s">
        <v>63</v>
      </c>
      <c r="AX1027" s="26" t="s">
        <v>63</v>
      </c>
      <c r="AY1027" s="26">
        <v>44.104098</v>
      </c>
      <c r="AZ1027" s="26">
        <v>-102.858175</v>
      </c>
      <c r="BA1027" s="26" t="s">
        <v>511</v>
      </c>
      <c r="BB1027" s="26" t="s">
        <v>609</v>
      </c>
      <c r="BC1027" s="26" t="s">
        <v>167</v>
      </c>
      <c r="BD1027" s="26" t="s">
        <v>154</v>
      </c>
      <c r="BE1027" s="26"/>
      <c r="BF1027" s="26" t="s">
        <v>99</v>
      </c>
      <c r="BG1027" s="26" t="s">
        <v>167</v>
      </c>
      <c r="BH1027" s="26" t="s">
        <v>99</v>
      </c>
      <c r="BI1027" s="26">
        <v>1</v>
      </c>
      <c r="BJ1027" s="26" t="s">
        <v>217</v>
      </c>
    </row>
    <row r="1028" spans="36:62" x14ac:dyDescent="0.25">
      <c r="AJ1028" s="26">
        <v>3536</v>
      </c>
      <c r="AK1028" s="26">
        <v>2206409</v>
      </c>
      <c r="AL1028" s="264">
        <v>44674.509722222225</v>
      </c>
      <c r="AM1028" s="26" t="s">
        <v>481</v>
      </c>
      <c r="AN1028" s="26" t="s">
        <v>63</v>
      </c>
      <c r="AO1028" s="26" t="s">
        <v>156</v>
      </c>
      <c r="AP1028" s="26" t="s">
        <v>159</v>
      </c>
      <c r="AQ1028" s="26">
        <v>0</v>
      </c>
      <c r="AR1028" s="26">
        <v>90</v>
      </c>
      <c r="AS1028" s="26" t="s">
        <v>766</v>
      </c>
      <c r="AT1028" s="26" t="s">
        <v>676</v>
      </c>
      <c r="AU1028" s="26" t="s">
        <v>63</v>
      </c>
      <c r="AV1028" s="26" t="s">
        <v>63</v>
      </c>
      <c r="AW1028" s="26" t="s">
        <v>63</v>
      </c>
      <c r="AX1028" s="26" t="s">
        <v>63</v>
      </c>
      <c r="AY1028" s="26">
        <v>44.103431999999898</v>
      </c>
      <c r="AZ1028" s="26">
        <v>-102.763795999999</v>
      </c>
      <c r="BA1028" s="26" t="s">
        <v>490</v>
      </c>
      <c r="BB1028" s="26" t="s">
        <v>611</v>
      </c>
      <c r="BC1028" s="26" t="s">
        <v>614</v>
      </c>
      <c r="BD1028" s="26" t="s">
        <v>615</v>
      </c>
      <c r="BE1028" s="26"/>
      <c r="BF1028" s="26" t="s">
        <v>68</v>
      </c>
      <c r="BG1028" s="26" t="s">
        <v>209</v>
      </c>
      <c r="BH1028" s="26" t="s">
        <v>1116</v>
      </c>
      <c r="BI1028" s="26">
        <v>1</v>
      </c>
      <c r="BJ1028" s="26" t="s">
        <v>20</v>
      </c>
    </row>
    <row r="1029" spans="36:62" x14ac:dyDescent="0.25">
      <c r="AJ1029" s="26">
        <v>3537</v>
      </c>
      <c r="AK1029" s="26">
        <v>2204968</v>
      </c>
      <c r="AL1029" s="264">
        <v>44674.5</v>
      </c>
      <c r="AM1029" s="26" t="s">
        <v>481</v>
      </c>
      <c r="AN1029" s="26" t="s">
        <v>63</v>
      </c>
      <c r="AO1029" s="26" t="s">
        <v>156</v>
      </c>
      <c r="AP1029" s="26" t="s">
        <v>970</v>
      </c>
      <c r="AQ1029" s="26">
        <v>0</v>
      </c>
      <c r="AR1029" s="26">
        <v>90</v>
      </c>
      <c r="AS1029" s="26" t="s">
        <v>722</v>
      </c>
      <c r="AT1029" s="26" t="s">
        <v>658</v>
      </c>
      <c r="AU1029" s="26" t="s">
        <v>63</v>
      </c>
      <c r="AV1029" s="26" t="s">
        <v>63</v>
      </c>
      <c r="AW1029" s="26" t="s">
        <v>63</v>
      </c>
      <c r="AX1029" s="26" t="s">
        <v>63</v>
      </c>
      <c r="AY1029" s="26">
        <v>44.103380000000001</v>
      </c>
      <c r="AZ1029" s="26">
        <v>-102.532188</v>
      </c>
      <c r="BA1029" s="26" t="s">
        <v>530</v>
      </c>
      <c r="BB1029" s="26" t="s">
        <v>826</v>
      </c>
      <c r="BC1029" s="26" t="s">
        <v>667</v>
      </c>
      <c r="BD1029" s="26" t="s">
        <v>828</v>
      </c>
      <c r="BE1029" s="26"/>
      <c r="BF1029" s="26" t="s">
        <v>68</v>
      </c>
      <c r="BG1029" s="26" t="s">
        <v>68</v>
      </c>
      <c r="BH1029" s="26" t="s">
        <v>646</v>
      </c>
      <c r="BI1029" s="26">
        <v>1</v>
      </c>
      <c r="BJ1029" s="26" t="s">
        <v>217</v>
      </c>
    </row>
    <row r="1030" spans="36:62" x14ac:dyDescent="0.25">
      <c r="AJ1030" s="26">
        <v>3538</v>
      </c>
      <c r="AK1030" s="26">
        <v>2205068</v>
      </c>
      <c r="AL1030" s="264">
        <v>44681.887499999997</v>
      </c>
      <c r="AM1030" s="26" t="s">
        <v>481</v>
      </c>
      <c r="AN1030" s="26" t="s">
        <v>63</v>
      </c>
      <c r="AO1030" s="26"/>
      <c r="AP1030" s="26"/>
      <c r="AQ1030" s="26">
        <v>-1</v>
      </c>
      <c r="AR1030" s="26">
        <v>90</v>
      </c>
      <c r="AS1030" s="26" t="s">
        <v>168</v>
      </c>
      <c r="AT1030" s="26" t="s">
        <v>71</v>
      </c>
      <c r="AU1030" s="26" t="s">
        <v>63</v>
      </c>
      <c r="AV1030" s="26" t="s">
        <v>63</v>
      </c>
      <c r="AW1030" s="26" t="s">
        <v>63</v>
      </c>
      <c r="AX1030" s="26" t="s">
        <v>63</v>
      </c>
      <c r="AY1030" s="26">
        <v>44.026321000000003</v>
      </c>
      <c r="AZ1030" s="26">
        <v>-102.31975300000001</v>
      </c>
      <c r="BA1030" s="26" t="s">
        <v>158</v>
      </c>
      <c r="BB1030" s="26" t="s">
        <v>611</v>
      </c>
      <c r="BC1030" s="26" t="s">
        <v>167</v>
      </c>
      <c r="BD1030" s="26" t="s">
        <v>154</v>
      </c>
      <c r="BE1030" s="26"/>
      <c r="BF1030" s="26" t="s">
        <v>99</v>
      </c>
      <c r="BG1030" s="26" t="s">
        <v>167</v>
      </c>
      <c r="BH1030" s="26" t="s">
        <v>99</v>
      </c>
      <c r="BI1030" s="26">
        <v>1</v>
      </c>
      <c r="BJ1030" s="26" t="s">
        <v>217</v>
      </c>
    </row>
    <row r="1031" spans="36:62" x14ac:dyDescent="0.25">
      <c r="AJ1031" s="26">
        <v>3539</v>
      </c>
      <c r="AK1031" s="26">
        <v>2205193</v>
      </c>
      <c r="AL1031" s="264">
        <v>44674.492361111108</v>
      </c>
      <c r="AM1031" s="26" t="s">
        <v>481</v>
      </c>
      <c r="AN1031" s="26" t="s">
        <v>63</v>
      </c>
      <c r="AO1031" s="26" t="s">
        <v>156</v>
      </c>
      <c r="AP1031" s="26" t="s">
        <v>159</v>
      </c>
      <c r="AQ1031" s="26">
        <v>0</v>
      </c>
      <c r="AR1031" s="26">
        <v>90</v>
      </c>
      <c r="AS1031" s="26" t="s">
        <v>622</v>
      </c>
      <c r="AT1031" s="26" t="s">
        <v>654</v>
      </c>
      <c r="AU1031" s="26" t="s">
        <v>63</v>
      </c>
      <c r="AV1031" s="26" t="s">
        <v>63</v>
      </c>
      <c r="AW1031" s="26" t="s">
        <v>63</v>
      </c>
      <c r="AX1031" s="26" t="s">
        <v>63</v>
      </c>
      <c r="AY1031" s="26">
        <v>44.103335999999899</v>
      </c>
      <c r="AZ1031" s="26">
        <v>-102.665131</v>
      </c>
      <c r="BA1031" s="26" t="s">
        <v>494</v>
      </c>
      <c r="BB1031" s="26" t="s">
        <v>611</v>
      </c>
      <c r="BC1031" s="26" t="s">
        <v>68</v>
      </c>
      <c r="BD1031" s="26" t="s">
        <v>615</v>
      </c>
      <c r="BE1031" s="26"/>
      <c r="BF1031" s="26" t="s">
        <v>68</v>
      </c>
      <c r="BG1031" s="26" t="s">
        <v>209</v>
      </c>
      <c r="BH1031" s="26" t="s">
        <v>711</v>
      </c>
      <c r="BI1031" s="26">
        <v>1</v>
      </c>
      <c r="BJ1031" s="26" t="s">
        <v>21</v>
      </c>
    </row>
    <row r="1032" spans="36:62" x14ac:dyDescent="0.25">
      <c r="AJ1032" s="26">
        <v>3540</v>
      </c>
      <c r="AK1032" s="26">
        <v>2205208</v>
      </c>
      <c r="AL1032" s="264">
        <v>44688.690972222219</v>
      </c>
      <c r="AM1032" s="26" t="s">
        <v>481</v>
      </c>
      <c r="AN1032" s="26" t="s">
        <v>63</v>
      </c>
      <c r="AO1032" s="26" t="s">
        <v>156</v>
      </c>
      <c r="AP1032" s="26" t="s">
        <v>159</v>
      </c>
      <c r="AQ1032" s="26">
        <v>0</v>
      </c>
      <c r="AR1032" s="26">
        <v>90</v>
      </c>
      <c r="AS1032" s="26" t="s">
        <v>840</v>
      </c>
      <c r="AT1032" s="26" t="s">
        <v>216</v>
      </c>
      <c r="AU1032" s="26" t="s">
        <v>63</v>
      </c>
      <c r="AV1032" s="26" t="s">
        <v>63</v>
      </c>
      <c r="AW1032" s="26" t="s">
        <v>63</v>
      </c>
      <c r="AX1032" s="26" t="s">
        <v>63</v>
      </c>
      <c r="AY1032" s="26">
        <v>44.0849639999999</v>
      </c>
      <c r="AZ1032" s="26">
        <v>-102.48531800000001</v>
      </c>
      <c r="BA1032" s="26" t="s">
        <v>491</v>
      </c>
      <c r="BB1032" s="26" t="s">
        <v>609</v>
      </c>
      <c r="BC1032" s="26" t="s">
        <v>68</v>
      </c>
      <c r="BD1032" s="26" t="s">
        <v>68</v>
      </c>
      <c r="BE1032" s="26"/>
      <c r="BF1032" s="26" t="s">
        <v>68</v>
      </c>
      <c r="BG1032" s="26" t="s">
        <v>68</v>
      </c>
      <c r="BH1032" s="26" t="s">
        <v>146</v>
      </c>
      <c r="BI1032" s="26">
        <v>1</v>
      </c>
      <c r="BJ1032" s="26" t="s">
        <v>217</v>
      </c>
    </row>
    <row r="1033" spans="36:62" x14ac:dyDescent="0.25">
      <c r="AJ1033" s="26">
        <v>3541</v>
      </c>
      <c r="AK1033" s="26">
        <v>2205211</v>
      </c>
      <c r="AL1033" s="264">
        <v>44687.460416666669</v>
      </c>
      <c r="AM1033" s="26" t="s">
        <v>481</v>
      </c>
      <c r="AN1033" s="26" t="s">
        <v>63</v>
      </c>
      <c r="AO1033" s="26"/>
      <c r="AP1033" s="26"/>
      <c r="AQ1033" s="26">
        <v>-1</v>
      </c>
      <c r="AR1033" s="26">
        <v>90</v>
      </c>
      <c r="AS1033" s="26" t="s">
        <v>168</v>
      </c>
      <c r="AT1033" s="26" t="s">
        <v>71</v>
      </c>
      <c r="AU1033" s="26" t="s">
        <v>63</v>
      </c>
      <c r="AV1033" s="26" t="s">
        <v>63</v>
      </c>
      <c r="AW1033" s="26" t="s">
        <v>63</v>
      </c>
      <c r="AX1033" s="26" t="s">
        <v>63</v>
      </c>
      <c r="AY1033" s="26">
        <v>43.996898000000002</v>
      </c>
      <c r="AZ1033" s="26">
        <v>-102.262350999999</v>
      </c>
      <c r="BA1033" s="26" t="s">
        <v>158</v>
      </c>
      <c r="BB1033" s="26" t="s">
        <v>611</v>
      </c>
      <c r="BC1033" s="26" t="s">
        <v>167</v>
      </c>
      <c r="BD1033" s="26" t="s">
        <v>154</v>
      </c>
      <c r="BE1033" s="26"/>
      <c r="BF1033" s="26" t="s">
        <v>99</v>
      </c>
      <c r="BG1033" s="26" t="s">
        <v>167</v>
      </c>
      <c r="BH1033" s="26" t="s">
        <v>99</v>
      </c>
      <c r="BI1033" s="26">
        <v>1</v>
      </c>
      <c r="BJ1033" s="26" t="s">
        <v>217</v>
      </c>
    </row>
    <row r="1034" spans="36:62" x14ac:dyDescent="0.25">
      <c r="AJ1034" s="26">
        <v>3543</v>
      </c>
      <c r="AK1034" s="26">
        <v>2205304</v>
      </c>
      <c r="AL1034" s="264">
        <v>44674.397222222222</v>
      </c>
      <c r="AM1034" s="26" t="s">
        <v>481</v>
      </c>
      <c r="AN1034" s="26" t="s">
        <v>63</v>
      </c>
      <c r="AO1034" s="26" t="s">
        <v>156</v>
      </c>
      <c r="AP1034" s="26" t="s">
        <v>159</v>
      </c>
      <c r="AQ1034" s="26">
        <v>0</v>
      </c>
      <c r="AR1034" s="26">
        <v>90</v>
      </c>
      <c r="AS1034" s="26" t="s">
        <v>859</v>
      </c>
      <c r="AT1034" s="26" t="s">
        <v>679</v>
      </c>
      <c r="AU1034" s="26" t="s">
        <v>63</v>
      </c>
      <c r="AV1034" s="26" t="s">
        <v>63</v>
      </c>
      <c r="AW1034" s="26" t="s">
        <v>63</v>
      </c>
      <c r="AX1034" s="26" t="s">
        <v>63</v>
      </c>
      <c r="AY1034" s="26">
        <v>44.023578000000001</v>
      </c>
      <c r="AZ1034" s="26">
        <v>-102.31035</v>
      </c>
      <c r="BA1034" s="26" t="s">
        <v>158</v>
      </c>
      <c r="BB1034" s="26" t="s">
        <v>609</v>
      </c>
      <c r="BC1034" s="26" t="s">
        <v>667</v>
      </c>
      <c r="BD1034" s="26" t="s">
        <v>615</v>
      </c>
      <c r="BE1034" s="26"/>
      <c r="BF1034" s="26" t="s">
        <v>68</v>
      </c>
      <c r="BG1034" s="26" t="s">
        <v>68</v>
      </c>
      <c r="BH1034" s="26" t="s">
        <v>210</v>
      </c>
      <c r="BI1034" s="26">
        <v>1</v>
      </c>
      <c r="BJ1034" s="26" t="s">
        <v>21</v>
      </c>
    </row>
    <row r="1035" spans="36:62" x14ac:dyDescent="0.25">
      <c r="AJ1035" s="26">
        <v>3544</v>
      </c>
      <c r="AK1035" s="26">
        <v>2205414</v>
      </c>
      <c r="AL1035" s="264">
        <v>44689.411111111112</v>
      </c>
      <c r="AM1035" s="26" t="s">
        <v>481</v>
      </c>
      <c r="AN1035" s="26" t="s">
        <v>63</v>
      </c>
      <c r="AO1035" s="26" t="s">
        <v>156</v>
      </c>
      <c r="AP1035" s="26" t="s">
        <v>159</v>
      </c>
      <c r="AQ1035" s="26">
        <v>0</v>
      </c>
      <c r="AR1035" s="26">
        <v>90</v>
      </c>
      <c r="AS1035" s="26" t="s">
        <v>628</v>
      </c>
      <c r="AT1035" s="26" t="s">
        <v>71</v>
      </c>
      <c r="AU1035" s="26" t="s">
        <v>63</v>
      </c>
      <c r="AV1035" s="26" t="s">
        <v>63</v>
      </c>
      <c r="AW1035" s="26" t="s">
        <v>63</v>
      </c>
      <c r="AX1035" s="26" t="s">
        <v>63</v>
      </c>
      <c r="AY1035" s="26">
        <v>44.0996969999999</v>
      </c>
      <c r="AZ1035" s="26">
        <v>-103.167348</v>
      </c>
      <c r="BA1035" s="26" t="s">
        <v>486</v>
      </c>
      <c r="BB1035" s="26" t="s">
        <v>609</v>
      </c>
      <c r="BC1035" s="26" t="s">
        <v>708</v>
      </c>
      <c r="BD1035" s="26" t="s">
        <v>68</v>
      </c>
      <c r="BE1035" s="26" t="s">
        <v>705</v>
      </c>
      <c r="BF1035" s="26" t="s">
        <v>68</v>
      </c>
      <c r="BG1035" s="26" t="s">
        <v>68</v>
      </c>
      <c r="BH1035" s="26" t="s">
        <v>646</v>
      </c>
      <c r="BI1035" s="26">
        <v>1</v>
      </c>
      <c r="BJ1035" s="26" t="s">
        <v>217</v>
      </c>
    </row>
    <row r="1036" spans="36:62" x14ac:dyDescent="0.25">
      <c r="AJ1036" s="26">
        <v>3545</v>
      </c>
      <c r="AK1036" s="26">
        <v>2207269</v>
      </c>
      <c r="AL1036" s="264">
        <v>44729</v>
      </c>
      <c r="AM1036" s="26" t="s">
        <v>487</v>
      </c>
      <c r="AN1036" s="26" t="s">
        <v>63</v>
      </c>
      <c r="AO1036" s="26" t="s">
        <v>156</v>
      </c>
      <c r="AP1036" s="26" t="s">
        <v>159</v>
      </c>
      <c r="AQ1036" s="26">
        <v>0</v>
      </c>
      <c r="AR1036" s="26">
        <v>73</v>
      </c>
      <c r="AS1036" s="26" t="s">
        <v>149</v>
      </c>
      <c r="AT1036" s="26" t="s">
        <v>71</v>
      </c>
      <c r="AU1036" s="26" t="s">
        <v>63</v>
      </c>
      <c r="AV1036" s="26" t="s">
        <v>63</v>
      </c>
      <c r="AW1036" s="26" t="s">
        <v>63</v>
      </c>
      <c r="AX1036" s="26" t="s">
        <v>63</v>
      </c>
      <c r="AY1036" s="26">
        <v>43.345579999999899</v>
      </c>
      <c r="AZ1036" s="26">
        <v>-101.518647</v>
      </c>
      <c r="BA1036" s="26" t="s">
        <v>185</v>
      </c>
      <c r="BB1036" s="26" t="s">
        <v>165</v>
      </c>
      <c r="BC1036" s="26" t="s">
        <v>68</v>
      </c>
      <c r="BD1036" s="26" t="s">
        <v>154</v>
      </c>
      <c r="BE1036" s="26"/>
      <c r="BF1036" s="26" t="s">
        <v>68</v>
      </c>
      <c r="BG1036" s="26" t="s">
        <v>68</v>
      </c>
      <c r="BH1036" s="26" t="s">
        <v>146</v>
      </c>
      <c r="BI1036" s="26">
        <v>1</v>
      </c>
      <c r="BJ1036" s="26" t="s">
        <v>217</v>
      </c>
    </row>
    <row r="1037" spans="36:62" x14ac:dyDescent="0.25">
      <c r="AJ1037" s="26">
        <v>3546</v>
      </c>
      <c r="AK1037" s="26">
        <v>2207114</v>
      </c>
      <c r="AL1037" s="264">
        <v>44731.291666666664</v>
      </c>
      <c r="AM1037" s="26" t="s">
        <v>147</v>
      </c>
      <c r="AN1037" s="26" t="s">
        <v>63</v>
      </c>
      <c r="AO1037" s="26"/>
      <c r="AP1037" s="26"/>
      <c r="AQ1037" s="26">
        <v>-1</v>
      </c>
      <c r="AR1037" s="26">
        <v>90</v>
      </c>
      <c r="AS1037" s="26" t="s">
        <v>168</v>
      </c>
      <c r="AT1037" s="26" t="s">
        <v>71</v>
      </c>
      <c r="AU1037" s="26" t="s">
        <v>63</v>
      </c>
      <c r="AV1037" s="26" t="s">
        <v>63</v>
      </c>
      <c r="AW1037" s="26" t="s">
        <v>63</v>
      </c>
      <c r="AX1037" s="26" t="s">
        <v>63</v>
      </c>
      <c r="AY1037" s="26">
        <v>43.835945000000002</v>
      </c>
      <c r="AZ1037" s="26">
        <v>-101.655327</v>
      </c>
      <c r="BA1037" s="26" t="s">
        <v>166</v>
      </c>
      <c r="BB1037" s="26" t="s">
        <v>611</v>
      </c>
      <c r="BC1037" s="26" t="s">
        <v>167</v>
      </c>
      <c r="BD1037" s="26" t="s">
        <v>154</v>
      </c>
      <c r="BE1037" s="26"/>
      <c r="BF1037" s="26" t="s">
        <v>99</v>
      </c>
      <c r="BG1037" s="26" t="s">
        <v>167</v>
      </c>
      <c r="BH1037" s="26" t="s">
        <v>99</v>
      </c>
      <c r="BI1037" s="26">
        <v>1</v>
      </c>
      <c r="BJ1037" s="26" t="s">
        <v>217</v>
      </c>
    </row>
    <row r="1038" spans="36:62" x14ac:dyDescent="0.25">
      <c r="AJ1038" s="26">
        <v>3547</v>
      </c>
      <c r="AK1038" s="26">
        <v>2207685</v>
      </c>
      <c r="AL1038" s="264">
        <v>44730.884722222225</v>
      </c>
      <c r="AM1038" s="26" t="s">
        <v>147</v>
      </c>
      <c r="AN1038" s="26" t="s">
        <v>63</v>
      </c>
      <c r="AO1038" s="26"/>
      <c r="AP1038" s="26"/>
      <c r="AQ1038" s="26">
        <v>-1</v>
      </c>
      <c r="AR1038" s="26">
        <v>90</v>
      </c>
      <c r="AS1038" s="26" t="s">
        <v>168</v>
      </c>
      <c r="AT1038" s="26" t="s">
        <v>71</v>
      </c>
      <c r="AU1038" s="26" t="s">
        <v>63</v>
      </c>
      <c r="AV1038" s="26" t="s">
        <v>63</v>
      </c>
      <c r="AW1038" s="26" t="s">
        <v>63</v>
      </c>
      <c r="AX1038" s="26" t="s">
        <v>63</v>
      </c>
      <c r="AY1038" s="26">
        <v>43.835873999999897</v>
      </c>
      <c r="AZ1038" s="26">
        <v>-101.746926</v>
      </c>
      <c r="BA1038" s="26" t="s">
        <v>166</v>
      </c>
      <c r="BB1038" s="26" t="s">
        <v>611</v>
      </c>
      <c r="BC1038" s="26" t="s">
        <v>167</v>
      </c>
      <c r="BD1038" s="26" t="s">
        <v>154</v>
      </c>
      <c r="BE1038" s="26"/>
      <c r="BF1038" s="26" t="s">
        <v>99</v>
      </c>
      <c r="BG1038" s="26" t="s">
        <v>167</v>
      </c>
      <c r="BH1038" s="26" t="s">
        <v>99</v>
      </c>
      <c r="BI1038" s="26">
        <v>1</v>
      </c>
      <c r="BJ1038" s="26" t="s">
        <v>217</v>
      </c>
    </row>
    <row r="1039" spans="36:62" x14ac:dyDescent="0.25">
      <c r="AJ1039" s="26">
        <v>3549</v>
      </c>
      <c r="AK1039" s="26">
        <v>2206027</v>
      </c>
      <c r="AL1039" s="264">
        <v>44695.648611111108</v>
      </c>
      <c r="AM1039" s="26" t="s">
        <v>147</v>
      </c>
      <c r="AN1039" s="26" t="s">
        <v>63</v>
      </c>
      <c r="AO1039" s="26" t="s">
        <v>156</v>
      </c>
      <c r="AP1039" s="26" t="s">
        <v>159</v>
      </c>
      <c r="AQ1039" s="26">
        <v>0</v>
      </c>
      <c r="AR1039" s="26">
        <v>90</v>
      </c>
      <c r="AS1039" s="26" t="s">
        <v>172</v>
      </c>
      <c r="AT1039" s="26" t="s">
        <v>74</v>
      </c>
      <c r="AU1039" s="26" t="s">
        <v>63</v>
      </c>
      <c r="AV1039" s="26" t="s">
        <v>63</v>
      </c>
      <c r="AW1039" s="26" t="s">
        <v>63</v>
      </c>
      <c r="AX1039" s="26" t="s">
        <v>63</v>
      </c>
      <c r="AY1039" s="26">
        <v>43.836156000000003</v>
      </c>
      <c r="AZ1039" s="26">
        <v>-101.764015999999</v>
      </c>
      <c r="BA1039" s="26" t="s">
        <v>208</v>
      </c>
      <c r="BB1039" s="26" t="s">
        <v>609</v>
      </c>
      <c r="BC1039" s="26" t="s">
        <v>68</v>
      </c>
      <c r="BD1039" s="26" t="s">
        <v>68</v>
      </c>
      <c r="BE1039" s="26"/>
      <c r="BF1039" s="26" t="s">
        <v>891</v>
      </c>
      <c r="BG1039" s="26" t="s">
        <v>68</v>
      </c>
      <c r="BH1039" s="26" t="s">
        <v>160</v>
      </c>
      <c r="BI1039" s="26">
        <v>1</v>
      </c>
      <c r="BJ1039" s="26" t="s">
        <v>217</v>
      </c>
    </row>
    <row r="1040" spans="36:62" x14ac:dyDescent="0.25">
      <c r="AJ1040" s="26">
        <v>3550</v>
      </c>
      <c r="AK1040" s="26">
        <v>2207091</v>
      </c>
      <c r="AL1040" s="264">
        <v>44727.776388888888</v>
      </c>
      <c r="AM1040" s="26" t="s">
        <v>481</v>
      </c>
      <c r="AN1040" s="26" t="s">
        <v>63</v>
      </c>
      <c r="AO1040" s="26" t="s">
        <v>156</v>
      </c>
      <c r="AP1040" s="26" t="s">
        <v>824</v>
      </c>
      <c r="AQ1040" s="26">
        <v>0</v>
      </c>
      <c r="AR1040" s="26">
        <v>90</v>
      </c>
      <c r="AS1040" s="26" t="s">
        <v>963</v>
      </c>
      <c r="AT1040" s="26" t="s">
        <v>71</v>
      </c>
      <c r="AU1040" s="26" t="s">
        <v>63</v>
      </c>
      <c r="AV1040" s="26" t="s">
        <v>63</v>
      </c>
      <c r="AW1040" s="26" t="s">
        <v>63</v>
      </c>
      <c r="AX1040" s="26" t="s">
        <v>63</v>
      </c>
      <c r="AY1040" s="26">
        <v>44.1042559999999</v>
      </c>
      <c r="AZ1040" s="26">
        <v>-102.88718900000001</v>
      </c>
      <c r="BA1040" s="26" t="s">
        <v>490</v>
      </c>
      <c r="BB1040" s="26" t="s">
        <v>964</v>
      </c>
      <c r="BC1040" s="26" t="s">
        <v>1117</v>
      </c>
      <c r="BD1040" s="26" t="s">
        <v>829</v>
      </c>
      <c r="BE1040" s="26"/>
      <c r="BF1040" s="26" t="s">
        <v>829</v>
      </c>
      <c r="BG1040" s="26" t="s">
        <v>829</v>
      </c>
      <c r="BH1040" s="26" t="s">
        <v>991</v>
      </c>
      <c r="BI1040" s="26">
        <v>1</v>
      </c>
      <c r="BJ1040" s="26" t="s">
        <v>217</v>
      </c>
    </row>
    <row r="1041" spans="36:62" x14ac:dyDescent="0.25">
      <c r="AJ1041" s="26">
        <v>3551</v>
      </c>
      <c r="AK1041" s="26">
        <v>2208160</v>
      </c>
      <c r="AL1041" s="264">
        <v>44728.708333333336</v>
      </c>
      <c r="AM1041" s="26" t="s">
        <v>481</v>
      </c>
      <c r="AN1041" s="26" t="s">
        <v>63</v>
      </c>
      <c r="AO1041" s="26" t="s">
        <v>156</v>
      </c>
      <c r="AP1041" s="26" t="s">
        <v>159</v>
      </c>
      <c r="AQ1041" s="26">
        <v>0</v>
      </c>
      <c r="AR1041" s="26">
        <v>90</v>
      </c>
      <c r="AS1041" s="26" t="s">
        <v>628</v>
      </c>
      <c r="AT1041" s="26" t="s">
        <v>71</v>
      </c>
      <c r="AU1041" s="26" t="s">
        <v>63</v>
      </c>
      <c r="AV1041" s="26" t="s">
        <v>63</v>
      </c>
      <c r="AW1041" s="26" t="s">
        <v>63</v>
      </c>
      <c r="AX1041" s="26" t="s">
        <v>63</v>
      </c>
      <c r="AY1041" s="26">
        <v>44.100662</v>
      </c>
      <c r="AZ1041" s="26">
        <v>-103.151201</v>
      </c>
      <c r="BA1041" s="26" t="s">
        <v>486</v>
      </c>
      <c r="BB1041" s="26" t="s">
        <v>165</v>
      </c>
      <c r="BC1041" s="26" t="s">
        <v>708</v>
      </c>
      <c r="BD1041" s="26" t="s">
        <v>68</v>
      </c>
      <c r="BE1041" s="26"/>
      <c r="BF1041" s="26" t="s">
        <v>68</v>
      </c>
      <c r="BG1041" s="26" t="s">
        <v>68</v>
      </c>
      <c r="BH1041" s="26" t="s">
        <v>175</v>
      </c>
      <c r="BI1041" s="26">
        <v>1</v>
      </c>
      <c r="BJ1041" s="26" t="s">
        <v>217</v>
      </c>
    </row>
    <row r="1042" spans="36:62" x14ac:dyDescent="0.25">
      <c r="AJ1042" s="26">
        <v>3553</v>
      </c>
      <c r="AK1042" s="26">
        <v>2207769</v>
      </c>
      <c r="AL1042" s="264">
        <v>44738.884027777778</v>
      </c>
      <c r="AM1042" s="26" t="s">
        <v>481</v>
      </c>
      <c r="AN1042" s="26" t="s">
        <v>63</v>
      </c>
      <c r="AO1042" s="26"/>
      <c r="AP1042" s="26"/>
      <c r="AQ1042" s="26">
        <v>-1</v>
      </c>
      <c r="AR1042" s="26">
        <v>90</v>
      </c>
      <c r="AS1042" s="26" t="s">
        <v>168</v>
      </c>
      <c r="AT1042" s="26" t="s">
        <v>71</v>
      </c>
      <c r="AU1042" s="26" t="s">
        <v>63</v>
      </c>
      <c r="AV1042" s="26" t="s">
        <v>63</v>
      </c>
      <c r="AW1042" s="26" t="s">
        <v>63</v>
      </c>
      <c r="AX1042" s="26" t="s">
        <v>63</v>
      </c>
      <c r="AY1042" s="26">
        <v>44.002454</v>
      </c>
      <c r="AZ1042" s="26">
        <v>-102.269684999999</v>
      </c>
      <c r="BA1042" s="26" t="s">
        <v>158</v>
      </c>
      <c r="BB1042" s="26" t="s">
        <v>609</v>
      </c>
      <c r="BC1042" s="26" t="s">
        <v>167</v>
      </c>
      <c r="BD1042" s="26" t="s">
        <v>154</v>
      </c>
      <c r="BE1042" s="26"/>
      <c r="BF1042" s="26" t="s">
        <v>99</v>
      </c>
      <c r="BG1042" s="26" t="s">
        <v>167</v>
      </c>
      <c r="BH1042" s="26" t="s">
        <v>99</v>
      </c>
      <c r="BI1042" s="26">
        <v>1</v>
      </c>
      <c r="BJ1042" s="26" t="s">
        <v>217</v>
      </c>
    </row>
    <row r="1043" spans="36:62" x14ac:dyDescent="0.25">
      <c r="AJ1043" s="26">
        <v>3554</v>
      </c>
      <c r="AK1043" s="26">
        <v>2207904</v>
      </c>
      <c r="AL1043" s="264">
        <v>44742.718055555553</v>
      </c>
      <c r="AM1043" s="26" t="s">
        <v>147</v>
      </c>
      <c r="AN1043" s="26" t="s">
        <v>63</v>
      </c>
      <c r="AO1043" s="26" t="s">
        <v>156</v>
      </c>
      <c r="AP1043" s="26" t="s">
        <v>159</v>
      </c>
      <c r="AQ1043" s="26">
        <v>0</v>
      </c>
      <c r="AR1043" s="26">
        <v>90</v>
      </c>
      <c r="AS1043" s="26" t="s">
        <v>668</v>
      </c>
      <c r="AT1043" s="26" t="s">
        <v>71</v>
      </c>
      <c r="AU1043" s="26" t="s">
        <v>63</v>
      </c>
      <c r="AV1043" s="26" t="s">
        <v>63</v>
      </c>
      <c r="AW1043" s="26" t="s">
        <v>63</v>
      </c>
      <c r="AX1043" s="26" t="s">
        <v>63</v>
      </c>
      <c r="AY1043" s="26">
        <v>43.835957000000001</v>
      </c>
      <c r="AZ1043" s="26">
        <v>-101.647891</v>
      </c>
      <c r="BA1043" s="26" t="s">
        <v>158</v>
      </c>
      <c r="BB1043" s="26" t="s">
        <v>611</v>
      </c>
      <c r="BC1043" s="26" t="s">
        <v>170</v>
      </c>
      <c r="BD1043" s="26" t="s">
        <v>68</v>
      </c>
      <c r="BE1043" s="26"/>
      <c r="BF1043" s="26" t="s">
        <v>68</v>
      </c>
      <c r="BG1043" s="26" t="s">
        <v>68</v>
      </c>
      <c r="BH1043" s="26" t="s">
        <v>160</v>
      </c>
      <c r="BI1043" s="26">
        <v>1</v>
      </c>
      <c r="BJ1043" s="26" t="s">
        <v>21</v>
      </c>
    </row>
    <row r="1044" spans="36:62" x14ac:dyDescent="0.25">
      <c r="AJ1044" s="26">
        <v>3555</v>
      </c>
      <c r="AK1044" s="26">
        <v>2205757</v>
      </c>
      <c r="AL1044" s="264">
        <v>44695.418055555558</v>
      </c>
      <c r="AM1044" s="26" t="s">
        <v>481</v>
      </c>
      <c r="AN1044" s="26" t="s">
        <v>63</v>
      </c>
      <c r="AO1044" s="26" t="s">
        <v>156</v>
      </c>
      <c r="AP1044" s="26" t="s">
        <v>627</v>
      </c>
      <c r="AQ1044" s="26">
        <v>0</v>
      </c>
      <c r="AR1044" s="26">
        <v>90</v>
      </c>
      <c r="AS1044" s="26" t="s">
        <v>628</v>
      </c>
      <c r="AT1044" s="26" t="s">
        <v>71</v>
      </c>
      <c r="AU1044" s="26" t="s">
        <v>63</v>
      </c>
      <c r="AV1044" s="26" t="s">
        <v>63</v>
      </c>
      <c r="AW1044" s="26" t="s">
        <v>63</v>
      </c>
      <c r="AX1044" s="26" t="s">
        <v>63</v>
      </c>
      <c r="AY1044" s="26">
        <v>44.110182000000002</v>
      </c>
      <c r="AZ1044" s="26">
        <v>-103.12594</v>
      </c>
      <c r="BA1044" s="26" t="s">
        <v>502</v>
      </c>
      <c r="BB1044" s="26" t="s">
        <v>611</v>
      </c>
      <c r="BC1044" s="26" t="s">
        <v>629</v>
      </c>
      <c r="BD1044" s="26" t="s">
        <v>68</v>
      </c>
      <c r="BE1044" s="26"/>
      <c r="BF1044" s="26" t="s">
        <v>68</v>
      </c>
      <c r="BG1044" s="26" t="s">
        <v>68</v>
      </c>
      <c r="BH1044" s="26" t="s">
        <v>175</v>
      </c>
      <c r="BI1044" s="26">
        <v>1</v>
      </c>
      <c r="BJ1044" s="26" t="s">
        <v>217</v>
      </c>
    </row>
    <row r="1045" spans="36:62" x14ac:dyDescent="0.25">
      <c r="AJ1045" s="26">
        <v>3558</v>
      </c>
      <c r="AK1045" s="26">
        <v>2207103</v>
      </c>
      <c r="AL1045" s="264">
        <v>44730.618055555555</v>
      </c>
      <c r="AM1045" s="26" t="s">
        <v>481</v>
      </c>
      <c r="AN1045" s="26" t="s">
        <v>63</v>
      </c>
      <c r="AO1045" s="26" t="s">
        <v>156</v>
      </c>
      <c r="AP1045" s="26" t="s">
        <v>159</v>
      </c>
      <c r="AQ1045" s="26">
        <v>0</v>
      </c>
      <c r="AR1045" s="26">
        <v>90</v>
      </c>
      <c r="AS1045" s="26" t="s">
        <v>1119</v>
      </c>
      <c r="AT1045" s="26" t="s">
        <v>71</v>
      </c>
      <c r="AU1045" s="26" t="s">
        <v>63</v>
      </c>
      <c r="AV1045" s="26" t="s">
        <v>63</v>
      </c>
      <c r="AW1045" s="26" t="s">
        <v>69</v>
      </c>
      <c r="AX1045" s="26" t="s">
        <v>63</v>
      </c>
      <c r="AY1045" s="26">
        <v>44.099446999999898</v>
      </c>
      <c r="AZ1045" s="26">
        <v>-103.164350999999</v>
      </c>
      <c r="BA1045" s="26" t="s">
        <v>485</v>
      </c>
      <c r="BB1045" s="26" t="s">
        <v>611</v>
      </c>
      <c r="BC1045" s="26" t="s">
        <v>1064</v>
      </c>
      <c r="BD1045" s="26" t="s">
        <v>68</v>
      </c>
      <c r="BE1045" s="26" t="s">
        <v>1118</v>
      </c>
      <c r="BF1045" s="26" t="s">
        <v>68</v>
      </c>
      <c r="BG1045" s="26" t="s">
        <v>68</v>
      </c>
      <c r="BH1045" s="26" t="s">
        <v>160</v>
      </c>
      <c r="BI1045" s="26">
        <v>1</v>
      </c>
      <c r="BJ1045" s="26" t="s">
        <v>217</v>
      </c>
    </row>
    <row r="1046" spans="36:62" x14ac:dyDescent="0.25">
      <c r="AJ1046" s="26">
        <v>3559</v>
      </c>
      <c r="AK1046" s="26">
        <v>2205982</v>
      </c>
      <c r="AL1046" s="264">
        <v>44701.2</v>
      </c>
      <c r="AM1046" s="26" t="s">
        <v>481</v>
      </c>
      <c r="AN1046" s="26" t="s">
        <v>63</v>
      </c>
      <c r="AO1046" s="26"/>
      <c r="AP1046" s="26"/>
      <c r="AQ1046" s="26">
        <v>-1</v>
      </c>
      <c r="AR1046" s="26">
        <v>90</v>
      </c>
      <c r="AS1046" s="26" t="s">
        <v>168</v>
      </c>
      <c r="AT1046" s="26" t="s">
        <v>74</v>
      </c>
      <c r="AU1046" s="26" t="s">
        <v>63</v>
      </c>
      <c r="AV1046" s="26" t="s">
        <v>63</v>
      </c>
      <c r="AW1046" s="26" t="s">
        <v>63</v>
      </c>
      <c r="AX1046" s="26" t="s">
        <v>63</v>
      </c>
      <c r="AY1046" s="26">
        <v>44.023606999999899</v>
      </c>
      <c r="AZ1046" s="26">
        <v>-102.310596</v>
      </c>
      <c r="BA1046" s="26" t="s">
        <v>185</v>
      </c>
      <c r="BB1046" s="26" t="s">
        <v>609</v>
      </c>
      <c r="BC1046" s="26" t="s">
        <v>167</v>
      </c>
      <c r="BD1046" s="26" t="s">
        <v>154</v>
      </c>
      <c r="BE1046" s="26"/>
      <c r="BF1046" s="26" t="s">
        <v>99</v>
      </c>
      <c r="BG1046" s="26" t="s">
        <v>167</v>
      </c>
      <c r="BH1046" s="26" t="s">
        <v>99</v>
      </c>
      <c r="BI1046" s="26">
        <v>1</v>
      </c>
      <c r="BJ1046" s="26" t="s">
        <v>217</v>
      </c>
    </row>
    <row r="1047" spans="36:62" x14ac:dyDescent="0.25">
      <c r="AJ1047" s="26">
        <v>3560</v>
      </c>
      <c r="AK1047" s="26">
        <v>2205984</v>
      </c>
      <c r="AL1047" s="264">
        <v>44701.875</v>
      </c>
      <c r="AM1047" s="26" t="s">
        <v>481</v>
      </c>
      <c r="AN1047" s="26" t="s">
        <v>63</v>
      </c>
      <c r="AO1047" s="26" t="s">
        <v>156</v>
      </c>
      <c r="AP1047" s="26" t="s">
        <v>159</v>
      </c>
      <c r="AQ1047" s="26">
        <v>0</v>
      </c>
      <c r="AR1047" s="26">
        <v>90</v>
      </c>
      <c r="AS1047" s="26" t="s">
        <v>635</v>
      </c>
      <c r="AT1047" s="26" t="s">
        <v>74</v>
      </c>
      <c r="AU1047" s="26" t="s">
        <v>63</v>
      </c>
      <c r="AV1047" s="26" t="s">
        <v>63</v>
      </c>
      <c r="AW1047" s="26" t="s">
        <v>69</v>
      </c>
      <c r="AX1047" s="26" t="s">
        <v>63</v>
      </c>
      <c r="AY1047" s="26">
        <v>43.986187999999899</v>
      </c>
      <c r="AZ1047" s="26">
        <v>-102.240916999999</v>
      </c>
      <c r="BA1047" s="26" t="s">
        <v>494</v>
      </c>
      <c r="BB1047" s="26" t="s">
        <v>611</v>
      </c>
      <c r="BC1047" s="26" t="s">
        <v>942</v>
      </c>
      <c r="BD1047" s="26" t="s">
        <v>68</v>
      </c>
      <c r="BE1047" s="26" t="s">
        <v>816</v>
      </c>
      <c r="BF1047" s="26" t="s">
        <v>68</v>
      </c>
      <c r="BG1047" s="26" t="s">
        <v>68</v>
      </c>
      <c r="BH1047" s="26" t="s">
        <v>757</v>
      </c>
      <c r="BI1047" s="26">
        <v>1</v>
      </c>
      <c r="BJ1047" s="26" t="s">
        <v>217</v>
      </c>
    </row>
    <row r="1048" spans="36:62" x14ac:dyDescent="0.25">
      <c r="AJ1048" s="26">
        <v>3562</v>
      </c>
      <c r="AK1048" s="26">
        <v>2207081</v>
      </c>
      <c r="AL1048" s="264">
        <v>44707.909722222219</v>
      </c>
      <c r="AM1048" s="26" t="s">
        <v>481</v>
      </c>
      <c r="AN1048" s="26" t="s">
        <v>63</v>
      </c>
      <c r="AO1048" s="26"/>
      <c r="AP1048" s="26"/>
      <c r="AQ1048" s="26">
        <v>-1</v>
      </c>
      <c r="AR1048" s="26">
        <v>90</v>
      </c>
      <c r="AS1048" s="26" t="s">
        <v>168</v>
      </c>
      <c r="AT1048" s="26" t="s">
        <v>71</v>
      </c>
      <c r="AU1048" s="26" t="s">
        <v>63</v>
      </c>
      <c r="AV1048" s="26" t="s">
        <v>63</v>
      </c>
      <c r="AW1048" s="26" t="s">
        <v>63</v>
      </c>
      <c r="AX1048" s="26" t="s">
        <v>63</v>
      </c>
      <c r="AY1048" s="26">
        <v>44.047722</v>
      </c>
      <c r="AZ1048" s="26">
        <v>-102.358671</v>
      </c>
      <c r="BA1048" s="26" t="s">
        <v>158</v>
      </c>
      <c r="BB1048" s="26" t="s">
        <v>609</v>
      </c>
      <c r="BC1048" s="26" t="s">
        <v>167</v>
      </c>
      <c r="BD1048" s="26" t="s">
        <v>154</v>
      </c>
      <c r="BE1048" s="26"/>
      <c r="BF1048" s="26" t="s">
        <v>99</v>
      </c>
      <c r="BG1048" s="26" t="s">
        <v>167</v>
      </c>
      <c r="BH1048" s="26" t="s">
        <v>99</v>
      </c>
      <c r="BI1048" s="26">
        <v>1</v>
      </c>
      <c r="BJ1048" s="26" t="s">
        <v>217</v>
      </c>
    </row>
    <row r="1049" spans="36:62" x14ac:dyDescent="0.25">
      <c r="AJ1049" s="26">
        <v>3563</v>
      </c>
      <c r="AK1049" s="26">
        <v>2206604</v>
      </c>
      <c r="AL1049" s="264">
        <v>44715.638888888891</v>
      </c>
      <c r="AM1049" s="26" t="s">
        <v>481</v>
      </c>
      <c r="AN1049" s="26" t="s">
        <v>63</v>
      </c>
      <c r="AO1049" s="26" t="s">
        <v>156</v>
      </c>
      <c r="AP1049" s="26" t="s">
        <v>159</v>
      </c>
      <c r="AQ1049" s="26">
        <v>0</v>
      </c>
      <c r="AR1049" s="26">
        <v>90</v>
      </c>
      <c r="AS1049" s="26" t="s">
        <v>764</v>
      </c>
      <c r="AT1049" s="26" t="s">
        <v>74</v>
      </c>
      <c r="AU1049" s="26" t="s">
        <v>69</v>
      </c>
      <c r="AV1049" s="26" t="s">
        <v>63</v>
      </c>
      <c r="AW1049" s="26" t="s">
        <v>63</v>
      </c>
      <c r="AX1049" s="26" t="s">
        <v>63</v>
      </c>
      <c r="AY1049" s="26">
        <v>43.909008</v>
      </c>
      <c r="AZ1049" s="26">
        <v>-102.058105999999</v>
      </c>
      <c r="BA1049" s="26" t="s">
        <v>158</v>
      </c>
      <c r="BB1049" s="26" t="s">
        <v>609</v>
      </c>
      <c r="BC1049" s="26" t="s">
        <v>735</v>
      </c>
      <c r="BD1049" s="26" t="s">
        <v>68</v>
      </c>
      <c r="BE1049" s="26"/>
      <c r="BF1049" s="26" t="s">
        <v>68</v>
      </c>
      <c r="BG1049" s="26" t="s">
        <v>68</v>
      </c>
      <c r="BH1049" s="26" t="s">
        <v>160</v>
      </c>
      <c r="BI1049" s="26">
        <v>1</v>
      </c>
      <c r="BJ1049" s="26" t="s">
        <v>217</v>
      </c>
    </row>
    <row r="1050" spans="36:62" x14ac:dyDescent="0.25">
      <c r="AJ1050" s="26">
        <v>3564</v>
      </c>
      <c r="AK1050" s="26">
        <v>2206605</v>
      </c>
      <c r="AL1050" s="264">
        <v>44716.222222222219</v>
      </c>
      <c r="AM1050" s="26" t="s">
        <v>147</v>
      </c>
      <c r="AN1050" s="26" t="s">
        <v>63</v>
      </c>
      <c r="AO1050" s="26" t="s">
        <v>156</v>
      </c>
      <c r="AP1050" s="26" t="s">
        <v>159</v>
      </c>
      <c r="AQ1050" s="26">
        <v>0</v>
      </c>
      <c r="AR1050" s="26">
        <v>90</v>
      </c>
      <c r="AS1050" s="26" t="s">
        <v>742</v>
      </c>
      <c r="AT1050" s="26" t="s">
        <v>1120</v>
      </c>
      <c r="AU1050" s="26" t="s">
        <v>63</v>
      </c>
      <c r="AV1050" s="26" t="s">
        <v>69</v>
      </c>
      <c r="AW1050" s="26" t="s">
        <v>63</v>
      </c>
      <c r="AX1050" s="26" t="s">
        <v>63</v>
      </c>
      <c r="AY1050" s="26">
        <v>43.83596</v>
      </c>
      <c r="AZ1050" s="26">
        <v>-101.66651</v>
      </c>
      <c r="BA1050" s="26" t="s">
        <v>185</v>
      </c>
      <c r="BB1050" s="26" t="s">
        <v>611</v>
      </c>
      <c r="BC1050" s="26" t="s">
        <v>651</v>
      </c>
      <c r="BD1050" s="26" t="s">
        <v>68</v>
      </c>
      <c r="BE1050" s="26"/>
      <c r="BF1050" s="26" t="s">
        <v>68</v>
      </c>
      <c r="BG1050" s="26" t="s">
        <v>68</v>
      </c>
      <c r="BH1050" s="26" t="s">
        <v>892</v>
      </c>
      <c r="BI1050" s="26">
        <v>1</v>
      </c>
      <c r="BJ1050" s="26" t="s">
        <v>19</v>
      </c>
    </row>
    <row r="1051" spans="36:62" x14ac:dyDescent="0.25">
      <c r="AJ1051" s="26">
        <v>3565</v>
      </c>
      <c r="AK1051" s="26">
        <v>2205983</v>
      </c>
      <c r="AL1051" s="264">
        <v>44704.307638888888</v>
      </c>
      <c r="AM1051" s="26" t="s">
        <v>481</v>
      </c>
      <c r="AN1051" s="26" t="s">
        <v>63</v>
      </c>
      <c r="AO1051" s="26" t="s">
        <v>156</v>
      </c>
      <c r="AP1051" s="26" t="s">
        <v>159</v>
      </c>
      <c r="AQ1051" s="26">
        <v>0</v>
      </c>
      <c r="AR1051" s="26">
        <v>90</v>
      </c>
      <c r="AS1051" s="26" t="s">
        <v>1121</v>
      </c>
      <c r="AT1051" s="26" t="s">
        <v>74</v>
      </c>
      <c r="AU1051" s="26" t="s">
        <v>63</v>
      </c>
      <c r="AV1051" s="26" t="s">
        <v>63</v>
      </c>
      <c r="AW1051" s="26" t="s">
        <v>63</v>
      </c>
      <c r="AX1051" s="26" t="s">
        <v>63</v>
      </c>
      <c r="AY1051" s="26">
        <v>43.987028000000002</v>
      </c>
      <c r="AZ1051" s="26">
        <v>-102.227102</v>
      </c>
      <c r="BA1051" s="26" t="s">
        <v>185</v>
      </c>
      <c r="BB1051" s="26" t="s">
        <v>611</v>
      </c>
      <c r="BC1051" s="26" t="s">
        <v>68</v>
      </c>
      <c r="BD1051" s="26" t="s">
        <v>68</v>
      </c>
      <c r="BE1051" s="26"/>
      <c r="BF1051" s="26" t="s">
        <v>62</v>
      </c>
      <c r="BG1051" s="26" t="s">
        <v>68</v>
      </c>
      <c r="BH1051" s="26" t="s">
        <v>146</v>
      </c>
      <c r="BI1051" s="26">
        <v>1</v>
      </c>
      <c r="BJ1051" s="26" t="s">
        <v>217</v>
      </c>
    </row>
    <row r="1052" spans="36:62" x14ac:dyDescent="0.25">
      <c r="AJ1052" s="26">
        <v>3566</v>
      </c>
      <c r="AK1052" s="26">
        <v>2206200</v>
      </c>
      <c r="AL1052" s="264">
        <v>44707.875</v>
      </c>
      <c r="AM1052" s="26" t="s">
        <v>481</v>
      </c>
      <c r="AN1052" s="26" t="s">
        <v>63</v>
      </c>
      <c r="AO1052" s="26" t="s">
        <v>156</v>
      </c>
      <c r="AP1052" s="26" t="s">
        <v>159</v>
      </c>
      <c r="AQ1052" s="26">
        <v>0</v>
      </c>
      <c r="AR1052" s="26">
        <v>90</v>
      </c>
      <c r="AS1052" s="26" t="s">
        <v>168</v>
      </c>
      <c r="AT1052" s="26" t="s">
        <v>74</v>
      </c>
      <c r="AU1052" s="26" t="s">
        <v>63</v>
      </c>
      <c r="AV1052" s="26" t="s">
        <v>63</v>
      </c>
      <c r="AW1052" s="26" t="s">
        <v>63</v>
      </c>
      <c r="AX1052" s="26" t="s">
        <v>63</v>
      </c>
      <c r="AY1052" s="26">
        <v>44.002499999999898</v>
      </c>
      <c r="AZ1052" s="26">
        <v>-102.26974800000001</v>
      </c>
      <c r="BA1052" s="26" t="s">
        <v>166</v>
      </c>
      <c r="BB1052" s="26" t="s">
        <v>609</v>
      </c>
      <c r="BC1052" s="26" t="s">
        <v>68</v>
      </c>
      <c r="BD1052" s="26" t="s">
        <v>154</v>
      </c>
      <c r="BE1052" s="26"/>
      <c r="BF1052" s="26" t="s">
        <v>68</v>
      </c>
      <c r="BG1052" s="26" t="s">
        <v>68</v>
      </c>
      <c r="BH1052" s="26" t="s">
        <v>711</v>
      </c>
      <c r="BI1052" s="26">
        <v>1</v>
      </c>
      <c r="BJ1052" s="26" t="s">
        <v>21</v>
      </c>
    </row>
    <row r="1053" spans="36:62" x14ac:dyDescent="0.25">
      <c r="AJ1053" s="26">
        <v>3567</v>
      </c>
      <c r="AK1053" s="26">
        <v>2206197</v>
      </c>
      <c r="AL1053" s="264">
        <v>44707.869444444441</v>
      </c>
      <c r="AM1053" s="26" t="s">
        <v>481</v>
      </c>
      <c r="AN1053" s="26" t="s">
        <v>63</v>
      </c>
      <c r="AO1053" s="26"/>
      <c r="AP1053" s="26"/>
      <c r="AQ1053" s="26">
        <v>-1</v>
      </c>
      <c r="AR1053" s="26">
        <v>90</v>
      </c>
      <c r="AS1053" s="26" t="s">
        <v>168</v>
      </c>
      <c r="AT1053" s="26" t="s">
        <v>71</v>
      </c>
      <c r="AU1053" s="26" t="s">
        <v>63</v>
      </c>
      <c r="AV1053" s="26" t="s">
        <v>63</v>
      </c>
      <c r="AW1053" s="26" t="s">
        <v>63</v>
      </c>
      <c r="AX1053" s="26" t="s">
        <v>63</v>
      </c>
      <c r="AY1053" s="26">
        <v>44.103974000000001</v>
      </c>
      <c r="AZ1053" s="26">
        <v>-102.852870999999</v>
      </c>
      <c r="BA1053" s="26" t="s">
        <v>511</v>
      </c>
      <c r="BB1053" s="26" t="s">
        <v>609</v>
      </c>
      <c r="BC1053" s="26" t="s">
        <v>167</v>
      </c>
      <c r="BD1053" s="26" t="s">
        <v>154</v>
      </c>
      <c r="BE1053" s="26"/>
      <c r="BF1053" s="26" t="s">
        <v>99</v>
      </c>
      <c r="BG1053" s="26" t="s">
        <v>167</v>
      </c>
      <c r="BH1053" s="26" t="s">
        <v>99</v>
      </c>
      <c r="BI1053" s="26">
        <v>1</v>
      </c>
      <c r="BJ1053" s="26" t="s">
        <v>217</v>
      </c>
    </row>
    <row r="1054" spans="36:62" x14ac:dyDescent="0.25">
      <c r="AJ1054" s="26">
        <v>3568</v>
      </c>
      <c r="AK1054" s="26">
        <v>2209097</v>
      </c>
      <c r="AL1054" s="264">
        <v>44760.554166666669</v>
      </c>
      <c r="AM1054" s="26" t="s">
        <v>481</v>
      </c>
      <c r="AN1054" s="26" t="s">
        <v>63</v>
      </c>
      <c r="AO1054" s="26" t="s">
        <v>156</v>
      </c>
      <c r="AP1054" s="26" t="s">
        <v>159</v>
      </c>
      <c r="AQ1054" s="26">
        <v>0</v>
      </c>
      <c r="AR1054" s="26">
        <v>90</v>
      </c>
      <c r="AS1054" s="26" t="s">
        <v>1122</v>
      </c>
      <c r="AT1054" s="26" t="s">
        <v>71</v>
      </c>
      <c r="AU1054" s="26" t="s">
        <v>63</v>
      </c>
      <c r="AV1054" s="26" t="s">
        <v>63</v>
      </c>
      <c r="AW1054" s="26" t="s">
        <v>63</v>
      </c>
      <c r="AX1054" s="26" t="s">
        <v>63</v>
      </c>
      <c r="AY1054" s="26">
        <v>43.987361</v>
      </c>
      <c r="AZ1054" s="26">
        <v>-102.22157900000001</v>
      </c>
      <c r="BA1054" s="26" t="s">
        <v>521</v>
      </c>
      <c r="BB1054" s="26" t="s">
        <v>609</v>
      </c>
      <c r="BC1054" s="26" t="s">
        <v>68</v>
      </c>
      <c r="BD1054" s="26" t="s">
        <v>68</v>
      </c>
      <c r="BE1054" s="26"/>
      <c r="BF1054" s="26" t="s">
        <v>675</v>
      </c>
      <c r="BG1054" s="26" t="s">
        <v>68</v>
      </c>
      <c r="BH1054" s="26" t="s">
        <v>210</v>
      </c>
      <c r="BI1054" s="26">
        <v>1</v>
      </c>
      <c r="BJ1054" s="26" t="s">
        <v>21</v>
      </c>
    </row>
    <row r="1055" spans="36:62" x14ac:dyDescent="0.25">
      <c r="AJ1055" s="26">
        <v>3572</v>
      </c>
      <c r="AK1055" s="26">
        <v>2208626</v>
      </c>
      <c r="AL1055" s="264">
        <v>44752.386111111111</v>
      </c>
      <c r="AM1055" s="26" t="s">
        <v>147</v>
      </c>
      <c r="AN1055" s="26" t="s">
        <v>63</v>
      </c>
      <c r="AO1055" s="26" t="s">
        <v>156</v>
      </c>
      <c r="AP1055" s="26" t="s">
        <v>159</v>
      </c>
      <c r="AQ1055" s="26">
        <v>0</v>
      </c>
      <c r="AR1055" s="26">
        <v>90</v>
      </c>
      <c r="AS1055" s="26" t="s">
        <v>188</v>
      </c>
      <c r="AT1055" s="26" t="s">
        <v>71</v>
      </c>
      <c r="AU1055" s="26" t="s">
        <v>63</v>
      </c>
      <c r="AV1055" s="26" t="s">
        <v>63</v>
      </c>
      <c r="AW1055" s="26" t="s">
        <v>63</v>
      </c>
      <c r="AX1055" s="26" t="s">
        <v>63</v>
      </c>
      <c r="AY1055" s="26">
        <v>43.835844000000002</v>
      </c>
      <c r="AZ1055" s="26">
        <v>-101.760352999999</v>
      </c>
      <c r="BA1055" s="26" t="s">
        <v>185</v>
      </c>
      <c r="BB1055" s="26" t="s">
        <v>611</v>
      </c>
      <c r="BC1055" s="26" t="s">
        <v>667</v>
      </c>
      <c r="BD1055" s="26" t="s">
        <v>68</v>
      </c>
      <c r="BE1055" s="26"/>
      <c r="BF1055" s="26" t="s">
        <v>68</v>
      </c>
      <c r="BG1055" s="26" t="s">
        <v>68</v>
      </c>
      <c r="BH1055" s="26" t="s">
        <v>210</v>
      </c>
      <c r="BI1055" s="26">
        <v>1</v>
      </c>
      <c r="BJ1055" s="26" t="s">
        <v>20</v>
      </c>
    </row>
    <row r="1056" spans="36:62" x14ac:dyDescent="0.25">
      <c r="AJ1056" s="26">
        <v>3573</v>
      </c>
      <c r="AK1056" s="26">
        <v>2206478</v>
      </c>
      <c r="AL1056" s="264">
        <v>44708.284722222219</v>
      </c>
      <c r="AM1056" s="26" t="s">
        <v>481</v>
      </c>
      <c r="AN1056" s="26" t="s">
        <v>63</v>
      </c>
      <c r="AO1056" s="26" t="s">
        <v>156</v>
      </c>
      <c r="AP1056" s="26" t="s">
        <v>159</v>
      </c>
      <c r="AQ1056" s="26">
        <v>0</v>
      </c>
      <c r="AR1056" s="26">
        <v>90</v>
      </c>
      <c r="AS1056" s="26" t="s">
        <v>628</v>
      </c>
      <c r="AT1056" s="26" t="s">
        <v>71</v>
      </c>
      <c r="AU1056" s="26" t="s">
        <v>63</v>
      </c>
      <c r="AV1056" s="26" t="s">
        <v>69</v>
      </c>
      <c r="AW1056" s="26" t="s">
        <v>63</v>
      </c>
      <c r="AX1056" s="26" t="s">
        <v>63</v>
      </c>
      <c r="AY1056" s="26">
        <v>43.998323999999897</v>
      </c>
      <c r="AZ1056" s="26">
        <v>-102.264371999999</v>
      </c>
      <c r="BA1056" s="26" t="s">
        <v>482</v>
      </c>
      <c r="BB1056" s="26" t="s">
        <v>611</v>
      </c>
      <c r="BC1056" s="26" t="s">
        <v>685</v>
      </c>
      <c r="BD1056" s="26" t="s">
        <v>68</v>
      </c>
      <c r="BE1056" s="26"/>
      <c r="BF1056" s="26" t="s">
        <v>68</v>
      </c>
      <c r="BG1056" s="26" t="s">
        <v>68</v>
      </c>
      <c r="BH1056" s="26" t="s">
        <v>175</v>
      </c>
      <c r="BI1056" s="26">
        <v>1</v>
      </c>
      <c r="BJ1056" s="26" t="s">
        <v>217</v>
      </c>
    </row>
    <row r="1057" spans="36:62" x14ac:dyDescent="0.25">
      <c r="AJ1057" s="26">
        <v>3576</v>
      </c>
      <c r="AK1057" s="26">
        <v>2206954</v>
      </c>
      <c r="AL1057" s="264">
        <v>44710.840277777781</v>
      </c>
      <c r="AM1057" s="26" t="s">
        <v>481</v>
      </c>
      <c r="AN1057" s="26" t="s">
        <v>63</v>
      </c>
      <c r="AO1057" s="26" t="s">
        <v>173</v>
      </c>
      <c r="AP1057" s="26" t="s">
        <v>159</v>
      </c>
      <c r="AQ1057" s="26">
        <v>0</v>
      </c>
      <c r="AR1057" s="26">
        <v>90</v>
      </c>
      <c r="AS1057" s="26" t="s">
        <v>1123</v>
      </c>
      <c r="AT1057" s="26" t="s">
        <v>77</v>
      </c>
      <c r="AU1057" s="26" t="s">
        <v>63</v>
      </c>
      <c r="AV1057" s="26" t="s">
        <v>63</v>
      </c>
      <c r="AW1057" s="26" t="s">
        <v>63</v>
      </c>
      <c r="AX1057" s="26" t="s">
        <v>63</v>
      </c>
      <c r="AY1057" s="26">
        <v>44.117449000000001</v>
      </c>
      <c r="AZ1057" s="26">
        <v>-103.111203</v>
      </c>
      <c r="BA1057" s="26" t="s">
        <v>158</v>
      </c>
      <c r="BB1057" s="26" t="s">
        <v>609</v>
      </c>
      <c r="BC1057" s="26" t="s">
        <v>68</v>
      </c>
      <c r="BD1057" s="26" t="s">
        <v>615</v>
      </c>
      <c r="BE1057" s="26"/>
      <c r="BF1057" s="26" t="s">
        <v>68</v>
      </c>
      <c r="BG1057" s="26" t="s">
        <v>68</v>
      </c>
      <c r="BH1057" s="26" t="s">
        <v>146</v>
      </c>
      <c r="BI1057" s="26">
        <v>1</v>
      </c>
      <c r="BJ1057" s="26" t="s">
        <v>217</v>
      </c>
    </row>
    <row r="1058" spans="36:62" x14ac:dyDescent="0.25">
      <c r="AJ1058" s="26">
        <v>3577</v>
      </c>
      <c r="AK1058" s="26">
        <v>2207115</v>
      </c>
      <c r="AL1058" s="264">
        <v>44719.909722222219</v>
      </c>
      <c r="AM1058" s="26" t="s">
        <v>481</v>
      </c>
      <c r="AN1058" s="26" t="s">
        <v>63</v>
      </c>
      <c r="AO1058" s="26"/>
      <c r="AP1058" s="26"/>
      <c r="AQ1058" s="26">
        <v>-1</v>
      </c>
      <c r="AR1058" s="26">
        <v>90</v>
      </c>
      <c r="AS1058" s="26" t="s">
        <v>168</v>
      </c>
      <c r="AT1058" s="26" t="s">
        <v>71</v>
      </c>
      <c r="AU1058" s="26" t="s">
        <v>63</v>
      </c>
      <c r="AV1058" s="26" t="s">
        <v>63</v>
      </c>
      <c r="AW1058" s="26" t="s">
        <v>63</v>
      </c>
      <c r="AX1058" s="26" t="s">
        <v>63</v>
      </c>
      <c r="AY1058" s="26">
        <v>44.025063000000003</v>
      </c>
      <c r="AZ1058" s="26">
        <v>-102.316344</v>
      </c>
      <c r="BA1058" s="26" t="s">
        <v>495</v>
      </c>
      <c r="BB1058" s="26" t="s">
        <v>609</v>
      </c>
      <c r="BC1058" s="26" t="s">
        <v>167</v>
      </c>
      <c r="BD1058" s="26" t="s">
        <v>154</v>
      </c>
      <c r="BE1058" s="26"/>
      <c r="BF1058" s="26" t="s">
        <v>99</v>
      </c>
      <c r="BG1058" s="26" t="s">
        <v>167</v>
      </c>
      <c r="BH1058" s="26" t="s">
        <v>99</v>
      </c>
      <c r="BI1058" s="26">
        <v>1</v>
      </c>
      <c r="BJ1058" s="26" t="s">
        <v>217</v>
      </c>
    </row>
    <row r="1059" spans="36:62" x14ac:dyDescent="0.25">
      <c r="AJ1059" s="26">
        <v>3578</v>
      </c>
      <c r="AK1059" s="26">
        <v>2207116</v>
      </c>
      <c r="AL1059" s="264">
        <v>44723.719444444447</v>
      </c>
      <c r="AM1059" s="26" t="s">
        <v>481</v>
      </c>
      <c r="AN1059" s="26" t="s">
        <v>63</v>
      </c>
      <c r="AO1059" s="26" t="s">
        <v>192</v>
      </c>
      <c r="AP1059" s="26" t="s">
        <v>159</v>
      </c>
      <c r="AQ1059" s="26">
        <v>0</v>
      </c>
      <c r="AR1059" s="26">
        <v>90</v>
      </c>
      <c r="AS1059" s="26" t="s">
        <v>721</v>
      </c>
      <c r="AT1059" s="26" t="s">
        <v>71</v>
      </c>
      <c r="AU1059" s="26" t="s">
        <v>63</v>
      </c>
      <c r="AV1059" s="26" t="s">
        <v>63</v>
      </c>
      <c r="AW1059" s="26" t="s">
        <v>63</v>
      </c>
      <c r="AX1059" s="26" t="s">
        <v>63</v>
      </c>
      <c r="AY1059" s="26">
        <v>43.923502999999897</v>
      </c>
      <c r="AZ1059" s="26">
        <v>-102.119175999999</v>
      </c>
      <c r="BA1059" s="26" t="s">
        <v>166</v>
      </c>
      <c r="BB1059" s="26" t="s">
        <v>609</v>
      </c>
      <c r="BC1059" s="26" t="s">
        <v>68</v>
      </c>
      <c r="BD1059" s="26" t="s">
        <v>68</v>
      </c>
      <c r="BE1059" s="26"/>
      <c r="BF1059" s="26" t="s">
        <v>675</v>
      </c>
      <c r="BG1059" s="26" t="s">
        <v>68</v>
      </c>
      <c r="BH1059" s="26" t="s">
        <v>1124</v>
      </c>
      <c r="BI1059" s="26">
        <v>1</v>
      </c>
      <c r="BJ1059" s="26" t="s">
        <v>19</v>
      </c>
    </row>
    <row r="1060" spans="36:62" x14ac:dyDescent="0.25">
      <c r="AJ1060" s="26">
        <v>3579</v>
      </c>
      <c r="AK1060" s="26">
        <v>2209515</v>
      </c>
      <c r="AL1060" s="264">
        <v>44710.654861111114</v>
      </c>
      <c r="AM1060" s="26" t="s">
        <v>481</v>
      </c>
      <c r="AN1060" s="26" t="s">
        <v>63</v>
      </c>
      <c r="AO1060" s="26" t="s">
        <v>156</v>
      </c>
      <c r="AP1060" s="26" t="s">
        <v>159</v>
      </c>
      <c r="AQ1060" s="26">
        <v>0</v>
      </c>
      <c r="AR1060" s="26">
        <v>90</v>
      </c>
      <c r="AS1060" s="26" t="s">
        <v>628</v>
      </c>
      <c r="AT1060" s="26" t="s">
        <v>71</v>
      </c>
      <c r="AU1060" s="26" t="s">
        <v>63</v>
      </c>
      <c r="AV1060" s="26" t="s">
        <v>63</v>
      </c>
      <c r="AW1060" s="26" t="s">
        <v>63</v>
      </c>
      <c r="AX1060" s="26" t="s">
        <v>69</v>
      </c>
      <c r="AY1060" s="26">
        <v>44.103385000000003</v>
      </c>
      <c r="AZ1060" s="26">
        <v>-102.696309999999</v>
      </c>
      <c r="BA1060" s="26" t="s">
        <v>166</v>
      </c>
      <c r="BB1060" s="26" t="s">
        <v>611</v>
      </c>
      <c r="BC1060" s="26" t="s">
        <v>1126</v>
      </c>
      <c r="BD1060" s="26" t="s">
        <v>68</v>
      </c>
      <c r="BE1060" s="26" t="s">
        <v>1125</v>
      </c>
      <c r="BF1060" s="26" t="s">
        <v>68</v>
      </c>
      <c r="BG1060" s="26" t="s">
        <v>68</v>
      </c>
      <c r="BH1060" s="26" t="s">
        <v>1127</v>
      </c>
      <c r="BI1060" s="26">
        <v>1</v>
      </c>
      <c r="BJ1060" s="26" t="s">
        <v>20</v>
      </c>
    </row>
    <row r="1061" spans="36:62" x14ac:dyDescent="0.25">
      <c r="AJ1061" s="26">
        <v>3581</v>
      </c>
      <c r="AK1061" s="26">
        <v>2208168</v>
      </c>
      <c r="AL1061" s="264">
        <v>44746.05972222222</v>
      </c>
      <c r="AM1061" s="26" t="s">
        <v>481</v>
      </c>
      <c r="AN1061" s="26" t="s">
        <v>63</v>
      </c>
      <c r="AO1061" s="26" t="s">
        <v>204</v>
      </c>
      <c r="AP1061" s="26" t="s">
        <v>159</v>
      </c>
      <c r="AQ1061" s="26">
        <v>0</v>
      </c>
      <c r="AR1061" s="26">
        <v>90</v>
      </c>
      <c r="AS1061" s="26" t="s">
        <v>669</v>
      </c>
      <c r="AT1061" s="26" t="s">
        <v>74</v>
      </c>
      <c r="AU1061" s="26" t="s">
        <v>63</v>
      </c>
      <c r="AV1061" s="26" t="s">
        <v>63</v>
      </c>
      <c r="AW1061" s="26" t="s">
        <v>63</v>
      </c>
      <c r="AX1061" s="26" t="s">
        <v>63</v>
      </c>
      <c r="AY1061" s="26">
        <v>44.103670999999899</v>
      </c>
      <c r="AZ1061" s="26">
        <v>-102.798202</v>
      </c>
      <c r="BA1061" s="26" t="s">
        <v>37</v>
      </c>
      <c r="BB1061" s="26" t="s">
        <v>609</v>
      </c>
      <c r="BC1061" s="26" t="s">
        <v>162</v>
      </c>
      <c r="BD1061" s="26" t="s">
        <v>154</v>
      </c>
      <c r="BE1061" s="26"/>
      <c r="BF1061" s="26" t="s">
        <v>68</v>
      </c>
      <c r="BG1061" s="26" t="s">
        <v>68</v>
      </c>
      <c r="BH1061" s="26" t="s">
        <v>160</v>
      </c>
      <c r="BI1061" s="26">
        <v>1</v>
      </c>
      <c r="BJ1061" s="26" t="s">
        <v>20</v>
      </c>
    </row>
    <row r="1062" spans="36:62" x14ac:dyDescent="0.25">
      <c r="AJ1062" s="26">
        <v>3582</v>
      </c>
      <c r="AK1062" s="26">
        <v>2207768</v>
      </c>
      <c r="AL1062" s="264">
        <v>44736.876388888886</v>
      </c>
      <c r="AM1062" s="26" t="s">
        <v>481</v>
      </c>
      <c r="AN1062" s="26" t="s">
        <v>63</v>
      </c>
      <c r="AO1062" s="26"/>
      <c r="AP1062" s="26"/>
      <c r="AQ1062" s="26">
        <v>-1</v>
      </c>
      <c r="AR1062" s="26">
        <v>90</v>
      </c>
      <c r="AS1062" s="26" t="s">
        <v>168</v>
      </c>
      <c r="AT1062" s="26" t="s">
        <v>71</v>
      </c>
      <c r="AU1062" s="26" t="s">
        <v>63</v>
      </c>
      <c r="AV1062" s="26" t="s">
        <v>63</v>
      </c>
      <c r="AW1062" s="26" t="s">
        <v>63</v>
      </c>
      <c r="AX1062" s="26" t="s">
        <v>63</v>
      </c>
      <c r="AY1062" s="26">
        <v>44.103487999999899</v>
      </c>
      <c r="AZ1062" s="26">
        <v>-102.58524300000001</v>
      </c>
      <c r="BA1062" s="26" t="s">
        <v>485</v>
      </c>
      <c r="BB1062" s="26" t="s">
        <v>609</v>
      </c>
      <c r="BC1062" s="26" t="s">
        <v>167</v>
      </c>
      <c r="BD1062" s="26" t="s">
        <v>154</v>
      </c>
      <c r="BE1062" s="26"/>
      <c r="BF1062" s="26" t="s">
        <v>99</v>
      </c>
      <c r="BG1062" s="26" t="s">
        <v>167</v>
      </c>
      <c r="BH1062" s="26" t="s">
        <v>99</v>
      </c>
      <c r="BI1062" s="26">
        <v>1</v>
      </c>
      <c r="BJ1062" s="26" t="s">
        <v>217</v>
      </c>
    </row>
    <row r="1063" spans="36:62" x14ac:dyDescent="0.25">
      <c r="AJ1063" s="26">
        <v>3583</v>
      </c>
      <c r="AK1063" s="26">
        <v>2207766</v>
      </c>
      <c r="AL1063" s="264">
        <v>44739.65625</v>
      </c>
      <c r="AM1063" s="26" t="s">
        <v>481</v>
      </c>
      <c r="AN1063" s="26" t="s">
        <v>63</v>
      </c>
      <c r="AO1063" s="26"/>
      <c r="AP1063" s="26"/>
      <c r="AQ1063" s="26">
        <v>-1</v>
      </c>
      <c r="AR1063" s="26">
        <v>90</v>
      </c>
      <c r="AS1063" s="26" t="s">
        <v>168</v>
      </c>
      <c r="AT1063" s="26" t="s">
        <v>71</v>
      </c>
      <c r="AU1063" s="26" t="s">
        <v>63</v>
      </c>
      <c r="AV1063" s="26" t="s">
        <v>63</v>
      </c>
      <c r="AW1063" s="26" t="s">
        <v>63</v>
      </c>
      <c r="AX1063" s="26" t="s">
        <v>63</v>
      </c>
      <c r="AY1063" s="26">
        <v>44.104849000000002</v>
      </c>
      <c r="AZ1063" s="26">
        <v>-102.89701700000001</v>
      </c>
      <c r="BA1063" s="26" t="s">
        <v>485</v>
      </c>
      <c r="BB1063" s="26" t="s">
        <v>609</v>
      </c>
      <c r="BC1063" s="26" t="s">
        <v>167</v>
      </c>
      <c r="BD1063" s="26" t="s">
        <v>154</v>
      </c>
      <c r="BE1063" s="26"/>
      <c r="BF1063" s="26" t="s">
        <v>99</v>
      </c>
      <c r="BG1063" s="26" t="s">
        <v>167</v>
      </c>
      <c r="BH1063" s="26" t="s">
        <v>99</v>
      </c>
      <c r="BI1063" s="26">
        <v>1</v>
      </c>
      <c r="BJ1063" s="26" t="s">
        <v>217</v>
      </c>
    </row>
    <row r="1064" spans="36:62" x14ac:dyDescent="0.25">
      <c r="AJ1064" s="26">
        <v>3585</v>
      </c>
      <c r="AK1064" s="26">
        <v>2207386</v>
      </c>
      <c r="AL1064" s="264">
        <v>44733.951388888891</v>
      </c>
      <c r="AM1064" s="26" t="s">
        <v>481</v>
      </c>
      <c r="AN1064" s="26" t="s">
        <v>63</v>
      </c>
      <c r="AO1064" s="26"/>
      <c r="AP1064" s="26"/>
      <c r="AQ1064" s="26">
        <v>-1</v>
      </c>
      <c r="AR1064" s="26">
        <v>90</v>
      </c>
      <c r="AS1064" s="26" t="s">
        <v>168</v>
      </c>
      <c r="AT1064" s="26" t="s">
        <v>71</v>
      </c>
      <c r="AU1064" s="26" t="s">
        <v>63</v>
      </c>
      <c r="AV1064" s="26" t="s">
        <v>63</v>
      </c>
      <c r="AW1064" s="26" t="s">
        <v>63</v>
      </c>
      <c r="AX1064" s="26" t="s">
        <v>63</v>
      </c>
      <c r="AY1064" s="26">
        <v>44.023375999999899</v>
      </c>
      <c r="AZ1064" s="26">
        <v>-102.308612999999</v>
      </c>
      <c r="BA1064" s="26" t="s">
        <v>166</v>
      </c>
      <c r="BB1064" s="26" t="s">
        <v>609</v>
      </c>
      <c r="BC1064" s="26" t="s">
        <v>167</v>
      </c>
      <c r="BD1064" s="26" t="s">
        <v>154</v>
      </c>
      <c r="BE1064" s="26"/>
      <c r="BF1064" s="26" t="s">
        <v>99</v>
      </c>
      <c r="BG1064" s="26" t="s">
        <v>167</v>
      </c>
      <c r="BH1064" s="26" t="s">
        <v>99</v>
      </c>
      <c r="BI1064" s="26">
        <v>1</v>
      </c>
      <c r="BJ1064" s="26" t="s">
        <v>217</v>
      </c>
    </row>
    <row r="1065" spans="36:62" x14ac:dyDescent="0.25">
      <c r="AJ1065" s="26">
        <v>3586</v>
      </c>
      <c r="AK1065" s="26">
        <v>2207908</v>
      </c>
      <c r="AL1065" s="264">
        <v>44745.319444444445</v>
      </c>
      <c r="AM1065" s="26" t="s">
        <v>481</v>
      </c>
      <c r="AN1065" s="26" t="s">
        <v>63</v>
      </c>
      <c r="AO1065" s="26"/>
      <c r="AP1065" s="26"/>
      <c r="AQ1065" s="26">
        <v>-1</v>
      </c>
      <c r="AR1065" s="26">
        <v>90</v>
      </c>
      <c r="AS1065" s="26" t="s">
        <v>168</v>
      </c>
      <c r="AT1065" s="26" t="s">
        <v>71</v>
      </c>
      <c r="AU1065" s="26" t="s">
        <v>63</v>
      </c>
      <c r="AV1065" s="26" t="s">
        <v>63</v>
      </c>
      <c r="AW1065" s="26" t="s">
        <v>63</v>
      </c>
      <c r="AX1065" s="26" t="s">
        <v>63</v>
      </c>
      <c r="AY1065" s="26">
        <v>44.106608999999899</v>
      </c>
      <c r="AZ1065" s="26">
        <v>-102.631855</v>
      </c>
      <c r="BA1065" s="26" t="s">
        <v>185</v>
      </c>
      <c r="BB1065" s="26" t="s">
        <v>609</v>
      </c>
      <c r="BC1065" s="26" t="s">
        <v>167</v>
      </c>
      <c r="BD1065" s="26" t="s">
        <v>154</v>
      </c>
      <c r="BE1065" s="26"/>
      <c r="BF1065" s="26" t="s">
        <v>99</v>
      </c>
      <c r="BG1065" s="26" t="s">
        <v>167</v>
      </c>
      <c r="BH1065" s="26" t="s">
        <v>99</v>
      </c>
      <c r="BI1065" s="26">
        <v>1</v>
      </c>
      <c r="BJ1065" s="26" t="s">
        <v>217</v>
      </c>
    </row>
    <row r="1066" spans="36:62" x14ac:dyDescent="0.25">
      <c r="AJ1066" s="26">
        <v>3587</v>
      </c>
      <c r="AK1066" s="26">
        <v>2208289</v>
      </c>
      <c r="AL1066" s="264">
        <v>44742.195833333331</v>
      </c>
      <c r="AM1066" s="26" t="s">
        <v>481</v>
      </c>
      <c r="AN1066" s="26" t="s">
        <v>63</v>
      </c>
      <c r="AO1066" s="26"/>
      <c r="AP1066" s="26"/>
      <c r="AQ1066" s="26">
        <v>-1</v>
      </c>
      <c r="AR1066" s="26">
        <v>90</v>
      </c>
      <c r="AS1066" s="26" t="s">
        <v>168</v>
      </c>
      <c r="AT1066" s="26" t="s">
        <v>71</v>
      </c>
      <c r="AU1066" s="26" t="s">
        <v>63</v>
      </c>
      <c r="AV1066" s="26" t="s">
        <v>63</v>
      </c>
      <c r="AW1066" s="26" t="s">
        <v>63</v>
      </c>
      <c r="AX1066" s="26" t="s">
        <v>63</v>
      </c>
      <c r="AY1066" s="26">
        <v>44.095979999999898</v>
      </c>
      <c r="AZ1066" s="26">
        <v>-102.50133700000001</v>
      </c>
      <c r="BA1066" s="26" t="s">
        <v>485</v>
      </c>
      <c r="BB1066" s="26" t="s">
        <v>611</v>
      </c>
      <c r="BC1066" s="26" t="s">
        <v>167</v>
      </c>
      <c r="BD1066" s="26" t="s">
        <v>154</v>
      </c>
      <c r="BE1066" s="26"/>
      <c r="BF1066" s="26" t="s">
        <v>99</v>
      </c>
      <c r="BG1066" s="26" t="s">
        <v>167</v>
      </c>
      <c r="BH1066" s="26" t="s">
        <v>99</v>
      </c>
      <c r="BI1066" s="26">
        <v>1</v>
      </c>
      <c r="BJ1066" s="26" t="s">
        <v>217</v>
      </c>
    </row>
    <row r="1067" spans="36:62" x14ac:dyDescent="0.25">
      <c r="AJ1067" s="26">
        <v>3588</v>
      </c>
      <c r="AK1067" s="26">
        <v>2206978</v>
      </c>
      <c r="AL1067" s="264">
        <v>44724.822916666664</v>
      </c>
      <c r="AM1067" s="26" t="s">
        <v>481</v>
      </c>
      <c r="AN1067" s="26" t="s">
        <v>63</v>
      </c>
      <c r="AO1067" s="26" t="s">
        <v>156</v>
      </c>
      <c r="AP1067" s="26" t="s">
        <v>159</v>
      </c>
      <c r="AQ1067" s="26">
        <v>0</v>
      </c>
      <c r="AR1067" s="26">
        <v>90</v>
      </c>
      <c r="AS1067" s="26" t="s">
        <v>188</v>
      </c>
      <c r="AT1067" s="26" t="s">
        <v>730</v>
      </c>
      <c r="AU1067" s="26" t="s">
        <v>69</v>
      </c>
      <c r="AV1067" s="26" t="s">
        <v>63</v>
      </c>
      <c r="AW1067" s="26" t="s">
        <v>63</v>
      </c>
      <c r="AX1067" s="26" t="s">
        <v>63</v>
      </c>
      <c r="AY1067" s="26">
        <v>44.092032000000003</v>
      </c>
      <c r="AZ1067" s="26">
        <v>-102.496471999999</v>
      </c>
      <c r="BA1067" s="26" t="s">
        <v>185</v>
      </c>
      <c r="BB1067" s="26" t="s">
        <v>609</v>
      </c>
      <c r="BC1067" s="26" t="s">
        <v>751</v>
      </c>
      <c r="BD1067" s="26" t="s">
        <v>615</v>
      </c>
      <c r="BE1067" s="26"/>
      <c r="BF1067" s="26" t="s">
        <v>68</v>
      </c>
      <c r="BG1067" s="26" t="s">
        <v>68</v>
      </c>
      <c r="BH1067" s="26" t="s">
        <v>146</v>
      </c>
      <c r="BI1067" s="26">
        <v>1</v>
      </c>
      <c r="BJ1067" s="26" t="s">
        <v>217</v>
      </c>
    </row>
    <row r="1068" spans="36:62" x14ac:dyDescent="0.25">
      <c r="AJ1068" s="26">
        <v>3589</v>
      </c>
      <c r="AK1068" s="26">
        <v>2208153</v>
      </c>
      <c r="AL1068" s="264">
        <v>44751.393055555556</v>
      </c>
      <c r="AM1068" s="26" t="s">
        <v>147</v>
      </c>
      <c r="AN1068" s="26" t="s">
        <v>63</v>
      </c>
      <c r="AO1068" s="26" t="s">
        <v>156</v>
      </c>
      <c r="AP1068" s="26" t="s">
        <v>159</v>
      </c>
      <c r="AQ1068" s="26">
        <v>0</v>
      </c>
      <c r="AR1068" s="26">
        <v>90</v>
      </c>
      <c r="AS1068" s="26" t="s">
        <v>694</v>
      </c>
      <c r="AT1068" s="26" t="s">
        <v>71</v>
      </c>
      <c r="AU1068" s="26" t="s">
        <v>63</v>
      </c>
      <c r="AV1068" s="26" t="s">
        <v>69</v>
      </c>
      <c r="AW1068" s="26" t="s">
        <v>63</v>
      </c>
      <c r="AX1068" s="26" t="s">
        <v>63</v>
      </c>
      <c r="AY1068" s="26">
        <v>43.873077000000002</v>
      </c>
      <c r="AZ1068" s="26">
        <v>-101.972264999999</v>
      </c>
      <c r="BA1068" s="26" t="s">
        <v>166</v>
      </c>
      <c r="BB1068" s="26" t="s">
        <v>609</v>
      </c>
      <c r="BC1068" s="26" t="s">
        <v>810</v>
      </c>
      <c r="BD1068" s="26" t="s">
        <v>68</v>
      </c>
      <c r="BE1068" s="26" t="s">
        <v>644</v>
      </c>
      <c r="BF1068" s="26" t="s">
        <v>68</v>
      </c>
      <c r="BG1068" s="26" t="s">
        <v>68</v>
      </c>
      <c r="BH1068" s="26" t="s">
        <v>160</v>
      </c>
      <c r="BI1068" s="26">
        <v>1</v>
      </c>
      <c r="BJ1068" s="26" t="s">
        <v>217</v>
      </c>
    </row>
    <row r="1069" spans="36:62" x14ac:dyDescent="0.25">
      <c r="AJ1069" s="26">
        <v>3592</v>
      </c>
      <c r="AK1069" s="26">
        <v>2208302</v>
      </c>
      <c r="AL1069" s="264">
        <v>44744.78125</v>
      </c>
      <c r="AM1069" s="26" t="s">
        <v>481</v>
      </c>
      <c r="AN1069" s="26" t="s">
        <v>63</v>
      </c>
      <c r="AO1069" s="26"/>
      <c r="AP1069" s="26"/>
      <c r="AQ1069" s="26">
        <v>-1</v>
      </c>
      <c r="AR1069" s="26">
        <v>90</v>
      </c>
      <c r="AS1069" s="26" t="s">
        <v>168</v>
      </c>
      <c r="AT1069" s="26" t="s">
        <v>74</v>
      </c>
      <c r="AU1069" s="26" t="s">
        <v>63</v>
      </c>
      <c r="AV1069" s="26" t="s">
        <v>63</v>
      </c>
      <c r="AW1069" s="26" t="s">
        <v>63</v>
      </c>
      <c r="AX1069" s="26" t="s">
        <v>63</v>
      </c>
      <c r="AY1069" s="26">
        <v>44.104126999999899</v>
      </c>
      <c r="AZ1069" s="26">
        <v>-102.859787999999</v>
      </c>
      <c r="BA1069" s="26" t="s">
        <v>158</v>
      </c>
      <c r="BB1069" s="26" t="s">
        <v>611</v>
      </c>
      <c r="BC1069" s="26" t="s">
        <v>167</v>
      </c>
      <c r="BD1069" s="26" t="s">
        <v>154</v>
      </c>
      <c r="BE1069" s="26"/>
      <c r="BF1069" s="26" t="s">
        <v>99</v>
      </c>
      <c r="BG1069" s="26" t="s">
        <v>167</v>
      </c>
      <c r="BH1069" s="26" t="s">
        <v>99</v>
      </c>
      <c r="BI1069" s="26">
        <v>1</v>
      </c>
      <c r="BJ1069" s="26" t="s">
        <v>217</v>
      </c>
    </row>
    <row r="1070" spans="36:62" x14ac:dyDescent="0.25">
      <c r="AJ1070" s="26">
        <v>3594</v>
      </c>
      <c r="AK1070" s="26">
        <v>2208705</v>
      </c>
      <c r="AL1070" s="264">
        <v>44762.297222222223</v>
      </c>
      <c r="AM1070" s="26" t="s">
        <v>481</v>
      </c>
      <c r="AN1070" s="26" t="s">
        <v>63</v>
      </c>
      <c r="AO1070" s="26"/>
      <c r="AP1070" s="26"/>
      <c r="AQ1070" s="26">
        <v>-1</v>
      </c>
      <c r="AR1070" s="26">
        <v>90</v>
      </c>
      <c r="AS1070" s="26" t="s">
        <v>168</v>
      </c>
      <c r="AT1070" s="26" t="s">
        <v>71</v>
      </c>
      <c r="AU1070" s="26" t="s">
        <v>63</v>
      </c>
      <c r="AV1070" s="26" t="s">
        <v>63</v>
      </c>
      <c r="AW1070" s="26" t="s">
        <v>63</v>
      </c>
      <c r="AX1070" s="26" t="s">
        <v>63</v>
      </c>
      <c r="AY1070" s="26">
        <v>44.117747999999899</v>
      </c>
      <c r="AZ1070" s="26">
        <v>-103.081721</v>
      </c>
      <c r="BA1070" s="26" t="s">
        <v>158</v>
      </c>
      <c r="BB1070" s="26" t="s">
        <v>609</v>
      </c>
      <c r="BC1070" s="26" t="s">
        <v>167</v>
      </c>
      <c r="BD1070" s="26" t="s">
        <v>154</v>
      </c>
      <c r="BE1070" s="26"/>
      <c r="BF1070" s="26" t="s">
        <v>99</v>
      </c>
      <c r="BG1070" s="26" t="s">
        <v>167</v>
      </c>
      <c r="BH1070" s="26" t="s">
        <v>99</v>
      </c>
      <c r="BI1070" s="26">
        <v>1</v>
      </c>
      <c r="BJ1070" s="26" t="s">
        <v>217</v>
      </c>
    </row>
    <row r="1071" spans="36:62" x14ac:dyDescent="0.25">
      <c r="AJ1071" s="26">
        <v>3595</v>
      </c>
      <c r="AK1071" s="26">
        <v>2208804</v>
      </c>
      <c r="AL1071" s="264">
        <v>44761.024305555555</v>
      </c>
      <c r="AM1071" s="26" t="s">
        <v>481</v>
      </c>
      <c r="AN1071" s="26" t="s">
        <v>63</v>
      </c>
      <c r="AO1071" s="26"/>
      <c r="AP1071" s="26"/>
      <c r="AQ1071" s="26">
        <v>-1</v>
      </c>
      <c r="AR1071" s="26">
        <v>90</v>
      </c>
      <c r="AS1071" s="26" t="s">
        <v>168</v>
      </c>
      <c r="AT1071" s="26" t="s">
        <v>71</v>
      </c>
      <c r="AU1071" s="26" t="s">
        <v>63</v>
      </c>
      <c r="AV1071" s="26" t="s">
        <v>63</v>
      </c>
      <c r="AW1071" s="26" t="s">
        <v>63</v>
      </c>
      <c r="AX1071" s="26" t="s">
        <v>63</v>
      </c>
      <c r="AY1071" s="26">
        <v>43.991290999999897</v>
      </c>
      <c r="AZ1071" s="26">
        <v>-102.254459999999</v>
      </c>
      <c r="BA1071" s="26" t="s">
        <v>166</v>
      </c>
      <c r="BB1071" s="26" t="s">
        <v>611</v>
      </c>
      <c r="BC1071" s="26" t="s">
        <v>167</v>
      </c>
      <c r="BD1071" s="26" t="s">
        <v>154</v>
      </c>
      <c r="BE1071" s="26"/>
      <c r="BF1071" s="26" t="s">
        <v>99</v>
      </c>
      <c r="BG1071" s="26" t="s">
        <v>167</v>
      </c>
      <c r="BH1071" s="26" t="s">
        <v>99</v>
      </c>
      <c r="BI1071" s="26">
        <v>1</v>
      </c>
      <c r="BJ1071" s="26" t="s">
        <v>217</v>
      </c>
    </row>
    <row r="1072" spans="36:62" x14ac:dyDescent="0.25">
      <c r="AJ1072" s="26">
        <v>3596</v>
      </c>
      <c r="AK1072" s="26">
        <v>2209096</v>
      </c>
      <c r="AL1072" s="264">
        <v>44752.156944444447</v>
      </c>
      <c r="AM1072" s="26" t="s">
        <v>147</v>
      </c>
      <c r="AN1072" s="26" t="s">
        <v>63</v>
      </c>
      <c r="AO1072" s="26"/>
      <c r="AP1072" s="26"/>
      <c r="AQ1072" s="26">
        <v>-1</v>
      </c>
      <c r="AR1072" s="26">
        <v>90</v>
      </c>
      <c r="AS1072" s="26" t="s">
        <v>168</v>
      </c>
      <c r="AT1072" s="26" t="s">
        <v>71</v>
      </c>
      <c r="AU1072" s="26" t="s">
        <v>63</v>
      </c>
      <c r="AV1072" s="26" t="s">
        <v>63</v>
      </c>
      <c r="AW1072" s="26" t="s">
        <v>63</v>
      </c>
      <c r="AX1072" s="26" t="s">
        <v>63</v>
      </c>
      <c r="AY1072" s="26">
        <v>43.870589000000002</v>
      </c>
      <c r="AZ1072" s="26">
        <v>-101.966553</v>
      </c>
      <c r="BA1072" s="26" t="s">
        <v>485</v>
      </c>
      <c r="BB1072" s="26" t="s">
        <v>609</v>
      </c>
      <c r="BC1072" s="26" t="s">
        <v>167</v>
      </c>
      <c r="BD1072" s="26" t="s">
        <v>154</v>
      </c>
      <c r="BE1072" s="26"/>
      <c r="BF1072" s="26" t="s">
        <v>99</v>
      </c>
      <c r="BG1072" s="26" t="s">
        <v>167</v>
      </c>
      <c r="BH1072" s="26" t="s">
        <v>99</v>
      </c>
      <c r="BI1072" s="26">
        <v>1</v>
      </c>
      <c r="BJ1072" s="26" t="s">
        <v>217</v>
      </c>
    </row>
    <row r="1073" spans="36:62" x14ac:dyDescent="0.25">
      <c r="AJ1073" s="26">
        <v>3598</v>
      </c>
      <c r="AK1073" s="26">
        <v>2207213</v>
      </c>
      <c r="AL1073" s="264">
        <v>44729.193749999999</v>
      </c>
      <c r="AM1073" s="26" t="s">
        <v>481</v>
      </c>
      <c r="AN1073" s="26" t="s">
        <v>63</v>
      </c>
      <c r="AO1073" s="26"/>
      <c r="AP1073" s="26"/>
      <c r="AQ1073" s="26">
        <v>-1</v>
      </c>
      <c r="AR1073" s="26">
        <v>90</v>
      </c>
      <c r="AS1073" s="26" t="s">
        <v>168</v>
      </c>
      <c r="AT1073" s="26" t="s">
        <v>71</v>
      </c>
      <c r="AU1073" s="26" t="s">
        <v>63</v>
      </c>
      <c r="AV1073" s="26" t="s">
        <v>63</v>
      </c>
      <c r="AW1073" s="26" t="s">
        <v>63</v>
      </c>
      <c r="AX1073" s="26" t="s">
        <v>63</v>
      </c>
      <c r="AY1073" s="26">
        <v>44.118192999999899</v>
      </c>
      <c r="AZ1073" s="26">
        <v>-103.001864999999</v>
      </c>
      <c r="BA1073" s="26" t="s">
        <v>166</v>
      </c>
      <c r="BB1073" s="26" t="s">
        <v>609</v>
      </c>
      <c r="BC1073" s="26" t="s">
        <v>167</v>
      </c>
      <c r="BD1073" s="26" t="s">
        <v>154</v>
      </c>
      <c r="BE1073" s="26"/>
      <c r="BF1073" s="26" t="s">
        <v>99</v>
      </c>
      <c r="BG1073" s="26" t="s">
        <v>167</v>
      </c>
      <c r="BH1073" s="26" t="s">
        <v>99</v>
      </c>
      <c r="BI1073" s="26">
        <v>1</v>
      </c>
      <c r="BJ1073" s="26" t="s">
        <v>217</v>
      </c>
    </row>
    <row r="1074" spans="36:62" x14ac:dyDescent="0.25">
      <c r="AJ1074" s="26">
        <v>3604</v>
      </c>
      <c r="AK1074" s="26">
        <v>2209325</v>
      </c>
      <c r="AL1074" s="264">
        <v>44774.425000000003</v>
      </c>
      <c r="AM1074" s="26" t="s">
        <v>481</v>
      </c>
      <c r="AN1074" s="26" t="s">
        <v>63</v>
      </c>
      <c r="AO1074" s="26" t="s">
        <v>156</v>
      </c>
      <c r="AP1074" s="26" t="s">
        <v>159</v>
      </c>
      <c r="AQ1074" s="26">
        <v>0</v>
      </c>
      <c r="AR1074" s="26">
        <v>90</v>
      </c>
      <c r="AS1074" s="26" t="s">
        <v>635</v>
      </c>
      <c r="AT1074" s="26" t="s">
        <v>71</v>
      </c>
      <c r="AU1074" s="26" t="s">
        <v>63</v>
      </c>
      <c r="AV1074" s="26" t="s">
        <v>63</v>
      </c>
      <c r="AW1074" s="26" t="s">
        <v>63</v>
      </c>
      <c r="AX1074" s="26" t="s">
        <v>63</v>
      </c>
      <c r="AY1074" s="26">
        <v>44.064306000000002</v>
      </c>
      <c r="AZ1074" s="26">
        <v>-102.443235</v>
      </c>
      <c r="BA1074" s="26" t="s">
        <v>158</v>
      </c>
      <c r="BB1074" s="26" t="s">
        <v>611</v>
      </c>
      <c r="BC1074" s="26" t="s">
        <v>68</v>
      </c>
      <c r="BD1074" s="26" t="s">
        <v>68</v>
      </c>
      <c r="BE1074" s="26"/>
      <c r="BF1074" s="26" t="s">
        <v>698</v>
      </c>
      <c r="BG1074" s="26" t="s">
        <v>68</v>
      </c>
      <c r="BH1074" s="26" t="s">
        <v>146</v>
      </c>
      <c r="BI1074" s="26">
        <v>1</v>
      </c>
      <c r="BJ1074" s="26" t="s">
        <v>217</v>
      </c>
    </row>
    <row r="1075" spans="36:62" x14ac:dyDescent="0.25">
      <c r="AJ1075" s="26">
        <v>3605</v>
      </c>
      <c r="AK1075" s="26">
        <v>2209457</v>
      </c>
      <c r="AL1075" s="264">
        <v>44774.486111111109</v>
      </c>
      <c r="AM1075" s="26" t="s">
        <v>481</v>
      </c>
      <c r="AN1075" s="26" t="s">
        <v>63</v>
      </c>
      <c r="AO1075" s="26" t="s">
        <v>156</v>
      </c>
      <c r="AP1075" s="26" t="s">
        <v>159</v>
      </c>
      <c r="AQ1075" s="26">
        <v>0</v>
      </c>
      <c r="AR1075" s="26">
        <v>90</v>
      </c>
      <c r="AS1075" s="26" t="s">
        <v>764</v>
      </c>
      <c r="AT1075" s="26" t="s">
        <v>71</v>
      </c>
      <c r="AU1075" s="26" t="s">
        <v>63</v>
      </c>
      <c r="AV1075" s="26" t="s">
        <v>69</v>
      </c>
      <c r="AW1075" s="26" t="s">
        <v>63</v>
      </c>
      <c r="AX1075" s="26" t="s">
        <v>63</v>
      </c>
      <c r="AY1075" s="26">
        <v>44.068832</v>
      </c>
      <c r="AZ1075" s="26">
        <v>-102.421898999999</v>
      </c>
      <c r="BA1075" s="26" t="s">
        <v>158</v>
      </c>
      <c r="BB1075" s="26" t="s">
        <v>609</v>
      </c>
      <c r="BC1075" s="26" t="s">
        <v>651</v>
      </c>
      <c r="BD1075" s="26" t="s">
        <v>68</v>
      </c>
      <c r="BE1075" s="26" t="s">
        <v>161</v>
      </c>
      <c r="BF1075" s="26" t="s">
        <v>68</v>
      </c>
      <c r="BG1075" s="26" t="s">
        <v>68</v>
      </c>
      <c r="BH1075" s="26" t="s">
        <v>160</v>
      </c>
      <c r="BI1075" s="26">
        <v>1</v>
      </c>
      <c r="BJ1075" s="26" t="s">
        <v>217</v>
      </c>
    </row>
    <row r="1076" spans="36:62" x14ac:dyDescent="0.25">
      <c r="AJ1076" s="26">
        <v>3608</v>
      </c>
      <c r="AK1076" s="26">
        <v>2209928</v>
      </c>
      <c r="AL1076" s="264">
        <v>44785.478472222225</v>
      </c>
      <c r="AM1076" s="26" t="s">
        <v>147</v>
      </c>
      <c r="AN1076" s="26" t="s">
        <v>63</v>
      </c>
      <c r="AO1076" s="26" t="s">
        <v>894</v>
      </c>
      <c r="AP1076" s="26" t="s">
        <v>159</v>
      </c>
      <c r="AQ1076" s="26">
        <v>0</v>
      </c>
      <c r="AR1076" s="26">
        <v>90</v>
      </c>
      <c r="AS1076" s="26" t="s">
        <v>628</v>
      </c>
      <c r="AT1076" s="26" t="s">
        <v>71</v>
      </c>
      <c r="AU1076" s="26" t="s">
        <v>63</v>
      </c>
      <c r="AV1076" s="26" t="s">
        <v>63</v>
      </c>
      <c r="AW1076" s="26" t="s">
        <v>63</v>
      </c>
      <c r="AX1076" s="26" t="s">
        <v>63</v>
      </c>
      <c r="AY1076" s="26">
        <v>43.8361009999999</v>
      </c>
      <c r="AZ1076" s="26">
        <v>-101.822873999999</v>
      </c>
      <c r="BA1076" s="26" t="s">
        <v>531</v>
      </c>
      <c r="BB1076" s="26" t="s">
        <v>611</v>
      </c>
      <c r="BC1076" s="26" t="s">
        <v>708</v>
      </c>
      <c r="BD1076" s="26" t="s">
        <v>68</v>
      </c>
      <c r="BE1076" s="26"/>
      <c r="BF1076" s="26" t="s">
        <v>68</v>
      </c>
      <c r="BG1076" s="26" t="s">
        <v>68</v>
      </c>
      <c r="BH1076" s="26" t="s">
        <v>646</v>
      </c>
      <c r="BI1076" s="26">
        <v>1</v>
      </c>
      <c r="BJ1076" s="26" t="s">
        <v>217</v>
      </c>
    </row>
    <row r="1077" spans="36:62" x14ac:dyDescent="0.25">
      <c r="AJ1077" s="26">
        <v>3609</v>
      </c>
      <c r="AK1077" s="26">
        <v>2209956</v>
      </c>
      <c r="AL1077" s="264">
        <v>44783.305555555555</v>
      </c>
      <c r="AM1077" s="26" t="s">
        <v>481</v>
      </c>
      <c r="AN1077" s="26" t="s">
        <v>63</v>
      </c>
      <c r="AO1077" s="26" t="s">
        <v>156</v>
      </c>
      <c r="AP1077" s="26" t="s">
        <v>159</v>
      </c>
      <c r="AQ1077" s="26">
        <v>0</v>
      </c>
      <c r="AR1077" s="26">
        <v>90</v>
      </c>
      <c r="AS1077" s="26" t="s">
        <v>689</v>
      </c>
      <c r="AT1077" s="26" t="s">
        <v>71</v>
      </c>
      <c r="AU1077" s="26" t="s">
        <v>63</v>
      </c>
      <c r="AV1077" s="26" t="s">
        <v>63</v>
      </c>
      <c r="AW1077" s="26" t="s">
        <v>63</v>
      </c>
      <c r="AX1077" s="26" t="s">
        <v>63</v>
      </c>
      <c r="AY1077" s="26">
        <v>44.099471000000001</v>
      </c>
      <c r="AZ1077" s="26">
        <v>-103.16829300000001</v>
      </c>
      <c r="BA1077" s="26" t="s">
        <v>529</v>
      </c>
      <c r="BB1077" s="26" t="s">
        <v>611</v>
      </c>
      <c r="BC1077" s="26" t="s">
        <v>759</v>
      </c>
      <c r="BD1077" s="26" t="s">
        <v>759</v>
      </c>
      <c r="BE1077" s="26"/>
      <c r="BF1077" s="26" t="s">
        <v>759</v>
      </c>
      <c r="BG1077" s="26" t="s">
        <v>759</v>
      </c>
      <c r="BH1077" s="26" t="s">
        <v>175</v>
      </c>
      <c r="BI1077" s="26">
        <v>1</v>
      </c>
      <c r="BJ1077" s="26" t="s">
        <v>217</v>
      </c>
    </row>
    <row r="1078" spans="36:62" x14ac:dyDescent="0.25">
      <c r="AJ1078" s="26">
        <v>3611</v>
      </c>
      <c r="AK1078" s="26">
        <v>2208290</v>
      </c>
      <c r="AL1078" s="264">
        <v>44751.149305555555</v>
      </c>
      <c r="AM1078" s="26" t="s">
        <v>481</v>
      </c>
      <c r="AN1078" s="26" t="s">
        <v>63</v>
      </c>
      <c r="AO1078" s="26" t="s">
        <v>156</v>
      </c>
      <c r="AP1078" s="26" t="s">
        <v>1128</v>
      </c>
      <c r="AQ1078" s="26">
        <v>0</v>
      </c>
      <c r="AR1078" s="26">
        <v>90</v>
      </c>
      <c r="AS1078" s="26" t="s">
        <v>638</v>
      </c>
      <c r="AT1078" s="26" t="s">
        <v>71</v>
      </c>
      <c r="AU1078" s="26" t="s">
        <v>63</v>
      </c>
      <c r="AV1078" s="26" t="s">
        <v>69</v>
      </c>
      <c r="AW1078" s="26" t="s">
        <v>63</v>
      </c>
      <c r="AX1078" s="26" t="s">
        <v>63</v>
      </c>
      <c r="AY1078" s="26">
        <v>44.031250999999898</v>
      </c>
      <c r="AZ1078" s="26">
        <v>-102.329831999999</v>
      </c>
      <c r="BA1078" s="26" t="s">
        <v>185</v>
      </c>
      <c r="BB1078" s="26" t="s">
        <v>609</v>
      </c>
      <c r="BC1078" s="26" t="s">
        <v>1025</v>
      </c>
      <c r="BD1078" s="26" t="s">
        <v>68</v>
      </c>
      <c r="BE1078" s="26" t="s">
        <v>617</v>
      </c>
      <c r="BF1078" s="26" t="s">
        <v>68</v>
      </c>
      <c r="BG1078" s="26" t="s">
        <v>68</v>
      </c>
      <c r="BH1078" s="26" t="s">
        <v>146</v>
      </c>
      <c r="BI1078" s="26">
        <v>1</v>
      </c>
      <c r="BJ1078" s="26" t="s">
        <v>217</v>
      </c>
    </row>
    <row r="1079" spans="36:62" x14ac:dyDescent="0.25">
      <c r="AJ1079" s="26">
        <v>3612</v>
      </c>
      <c r="AK1079" s="26">
        <v>2208162</v>
      </c>
      <c r="AL1079" s="264">
        <v>44736.515277777777</v>
      </c>
      <c r="AM1079" s="26" t="s">
        <v>481</v>
      </c>
      <c r="AN1079" s="26" t="s">
        <v>63</v>
      </c>
      <c r="AO1079" s="26" t="s">
        <v>156</v>
      </c>
      <c r="AP1079" s="26" t="s">
        <v>159</v>
      </c>
      <c r="AQ1079" s="26">
        <v>0</v>
      </c>
      <c r="AR1079" s="26">
        <v>90</v>
      </c>
      <c r="AS1079" s="26" t="s">
        <v>787</v>
      </c>
      <c r="AT1079" s="26" t="s">
        <v>74</v>
      </c>
      <c r="AU1079" s="26" t="s">
        <v>63</v>
      </c>
      <c r="AV1079" s="26" t="s">
        <v>63</v>
      </c>
      <c r="AW1079" s="26" t="s">
        <v>63</v>
      </c>
      <c r="AX1079" s="26" t="s">
        <v>63</v>
      </c>
      <c r="AY1079" s="26">
        <v>44.103962000000003</v>
      </c>
      <c r="AZ1079" s="26">
        <v>-102.610026</v>
      </c>
      <c r="BA1079" s="26" t="s">
        <v>532</v>
      </c>
      <c r="BB1079" s="26" t="s">
        <v>1129</v>
      </c>
      <c r="BC1079" s="26" t="s">
        <v>1109</v>
      </c>
      <c r="BD1079" s="26" t="s">
        <v>759</v>
      </c>
      <c r="BE1079" s="26"/>
      <c r="BF1079" s="26" t="s">
        <v>759</v>
      </c>
      <c r="BG1079" s="26" t="s">
        <v>1110</v>
      </c>
      <c r="BH1079" s="26" t="s">
        <v>210</v>
      </c>
      <c r="BI1079" s="26">
        <v>1</v>
      </c>
      <c r="BJ1079" s="26" t="s">
        <v>217</v>
      </c>
    </row>
    <row r="1080" spans="36:62" x14ac:dyDescent="0.25">
      <c r="AJ1080" s="26">
        <v>3613</v>
      </c>
      <c r="AK1080" s="26">
        <v>2210042</v>
      </c>
      <c r="AL1080" s="264">
        <v>44775.666666666664</v>
      </c>
      <c r="AM1080" s="26" t="s">
        <v>487</v>
      </c>
      <c r="AN1080" s="26" t="s">
        <v>63</v>
      </c>
      <c r="AO1080" s="26"/>
      <c r="AP1080" s="26"/>
      <c r="AQ1080" s="26">
        <v>-1</v>
      </c>
      <c r="AR1080" s="26">
        <v>73</v>
      </c>
      <c r="AS1080" s="26" t="s">
        <v>168</v>
      </c>
      <c r="AT1080" s="26" t="s">
        <v>74</v>
      </c>
      <c r="AU1080" s="26" t="s">
        <v>63</v>
      </c>
      <c r="AV1080" s="26" t="s">
        <v>63</v>
      </c>
      <c r="AW1080" s="26" t="s">
        <v>63</v>
      </c>
      <c r="AX1080" s="26" t="s">
        <v>63</v>
      </c>
      <c r="AY1080" s="26">
        <v>43.373317</v>
      </c>
      <c r="AZ1080" s="26">
        <v>-101.513963</v>
      </c>
      <c r="BA1080" s="26" t="s">
        <v>158</v>
      </c>
      <c r="BB1080" s="26" t="s">
        <v>157</v>
      </c>
      <c r="BC1080" s="26" t="s">
        <v>167</v>
      </c>
      <c r="BD1080" s="26" t="s">
        <v>154</v>
      </c>
      <c r="BE1080" s="26"/>
      <c r="BF1080" s="26" t="s">
        <v>99</v>
      </c>
      <c r="BG1080" s="26" t="s">
        <v>167</v>
      </c>
      <c r="BH1080" s="26" t="s">
        <v>99</v>
      </c>
      <c r="BI1080" s="26">
        <v>1</v>
      </c>
      <c r="BJ1080" s="26" t="s">
        <v>217</v>
      </c>
    </row>
    <row r="1081" spans="36:62" x14ac:dyDescent="0.25">
      <c r="AJ1081" s="26">
        <v>3616</v>
      </c>
      <c r="AK1081" s="26">
        <v>2208513</v>
      </c>
      <c r="AL1081" s="264">
        <v>44754.995138888888</v>
      </c>
      <c r="AM1081" s="26" t="s">
        <v>481</v>
      </c>
      <c r="AN1081" s="26" t="s">
        <v>63</v>
      </c>
      <c r="AO1081" s="26" t="s">
        <v>156</v>
      </c>
      <c r="AP1081" s="26" t="s">
        <v>159</v>
      </c>
      <c r="AQ1081" s="26">
        <v>0</v>
      </c>
      <c r="AR1081" s="26">
        <v>90</v>
      </c>
      <c r="AS1081" s="26" t="s">
        <v>1131</v>
      </c>
      <c r="AT1081" s="26" t="s">
        <v>71</v>
      </c>
      <c r="AU1081" s="26" t="s">
        <v>63</v>
      </c>
      <c r="AV1081" s="26" t="s">
        <v>63</v>
      </c>
      <c r="AW1081" s="26" t="s">
        <v>63</v>
      </c>
      <c r="AX1081" s="26" t="s">
        <v>63</v>
      </c>
      <c r="AY1081" s="26">
        <v>44.107660000000003</v>
      </c>
      <c r="AZ1081" s="26">
        <v>-103.131004</v>
      </c>
      <c r="BA1081" s="26" t="s">
        <v>166</v>
      </c>
      <c r="BB1081" s="26" t="s">
        <v>165</v>
      </c>
      <c r="BC1081" s="26" t="s">
        <v>1132</v>
      </c>
      <c r="BD1081" s="26" t="s">
        <v>68</v>
      </c>
      <c r="BE1081" s="26" t="s">
        <v>1130</v>
      </c>
      <c r="BF1081" s="26" t="s">
        <v>68</v>
      </c>
      <c r="BG1081" s="26" t="s">
        <v>68</v>
      </c>
      <c r="BH1081" s="26" t="s">
        <v>1133</v>
      </c>
      <c r="BI1081" s="26">
        <v>1</v>
      </c>
      <c r="BJ1081" s="26" t="s">
        <v>217</v>
      </c>
    </row>
    <row r="1082" spans="36:62" x14ac:dyDescent="0.25">
      <c r="AJ1082" s="26">
        <v>3618</v>
      </c>
      <c r="AK1082" s="26">
        <v>2208700</v>
      </c>
      <c r="AL1082" s="264">
        <v>44754.618750000001</v>
      </c>
      <c r="AM1082" s="26" t="s">
        <v>481</v>
      </c>
      <c r="AN1082" s="26" t="s">
        <v>63</v>
      </c>
      <c r="AO1082" s="26" t="s">
        <v>156</v>
      </c>
      <c r="AP1082" s="26" t="s">
        <v>159</v>
      </c>
      <c r="AQ1082" s="26">
        <v>0</v>
      </c>
      <c r="AR1082" s="26">
        <v>90</v>
      </c>
      <c r="AS1082" s="26" t="s">
        <v>1134</v>
      </c>
      <c r="AT1082" s="26" t="s">
        <v>71</v>
      </c>
      <c r="AU1082" s="26" t="s">
        <v>63</v>
      </c>
      <c r="AV1082" s="26" t="s">
        <v>63</v>
      </c>
      <c r="AW1082" s="26" t="s">
        <v>63</v>
      </c>
      <c r="AX1082" s="26" t="s">
        <v>63</v>
      </c>
      <c r="AY1082" s="26">
        <v>44.103518000000001</v>
      </c>
      <c r="AZ1082" s="26">
        <v>-102.600677</v>
      </c>
      <c r="BA1082" s="26" t="s">
        <v>185</v>
      </c>
      <c r="BB1082" s="26" t="s">
        <v>609</v>
      </c>
      <c r="BC1082" s="26" t="s">
        <v>68</v>
      </c>
      <c r="BD1082" s="26" t="s">
        <v>534</v>
      </c>
      <c r="BE1082" s="26"/>
      <c r="BF1082" s="26" t="s">
        <v>534</v>
      </c>
      <c r="BG1082" s="26" t="s">
        <v>68</v>
      </c>
      <c r="BH1082" s="26" t="s">
        <v>146</v>
      </c>
      <c r="BI1082" s="26">
        <v>1</v>
      </c>
      <c r="BJ1082" s="26" t="s">
        <v>217</v>
      </c>
    </row>
    <row r="1083" spans="36:62" x14ac:dyDescent="0.25">
      <c r="AJ1083" s="26">
        <v>3621</v>
      </c>
      <c r="AK1083" s="26">
        <v>2209293</v>
      </c>
      <c r="AL1083" s="264">
        <v>44773.678472222222</v>
      </c>
      <c r="AM1083" s="26" t="s">
        <v>481</v>
      </c>
      <c r="AN1083" s="26" t="s">
        <v>63</v>
      </c>
      <c r="AO1083" s="26" t="s">
        <v>156</v>
      </c>
      <c r="AP1083" s="26" t="s">
        <v>159</v>
      </c>
      <c r="AQ1083" s="26">
        <v>0</v>
      </c>
      <c r="AR1083" s="26">
        <v>90</v>
      </c>
      <c r="AS1083" s="26" t="s">
        <v>213</v>
      </c>
      <c r="AT1083" s="26" t="s">
        <v>71</v>
      </c>
      <c r="AU1083" s="26" t="s">
        <v>63</v>
      </c>
      <c r="AV1083" s="26" t="s">
        <v>63</v>
      </c>
      <c r="AW1083" s="26" t="s">
        <v>63</v>
      </c>
      <c r="AX1083" s="26" t="s">
        <v>63</v>
      </c>
      <c r="AY1083" s="26">
        <v>44.116616999999898</v>
      </c>
      <c r="AZ1083" s="26">
        <v>-103.113890999999</v>
      </c>
      <c r="BA1083" s="26" t="s">
        <v>166</v>
      </c>
      <c r="BB1083" s="26" t="s">
        <v>611</v>
      </c>
      <c r="BC1083" s="26" t="s">
        <v>68</v>
      </c>
      <c r="BD1083" s="26" t="s">
        <v>68</v>
      </c>
      <c r="BE1083" s="26"/>
      <c r="BF1083" s="26" t="s">
        <v>891</v>
      </c>
      <c r="BG1083" s="26" t="s">
        <v>68</v>
      </c>
      <c r="BH1083" s="26" t="s">
        <v>160</v>
      </c>
      <c r="BI1083" s="26">
        <v>1</v>
      </c>
      <c r="BJ1083" s="26" t="s">
        <v>217</v>
      </c>
    </row>
    <row r="1084" spans="36:62" x14ac:dyDescent="0.25">
      <c r="AJ1084" s="26">
        <v>3623</v>
      </c>
      <c r="AK1084" s="26">
        <v>2209158</v>
      </c>
      <c r="AL1084" s="264">
        <v>44764.578472222223</v>
      </c>
      <c r="AM1084" s="26" t="s">
        <v>481</v>
      </c>
      <c r="AN1084" s="26" t="s">
        <v>63</v>
      </c>
      <c r="AO1084" s="26" t="s">
        <v>173</v>
      </c>
      <c r="AP1084" s="26" t="s">
        <v>159</v>
      </c>
      <c r="AQ1084" s="26">
        <v>0</v>
      </c>
      <c r="AR1084" s="26">
        <v>90</v>
      </c>
      <c r="AS1084" s="26" t="s">
        <v>638</v>
      </c>
      <c r="AT1084" s="26" t="s">
        <v>71</v>
      </c>
      <c r="AU1084" s="26" t="s">
        <v>63</v>
      </c>
      <c r="AV1084" s="26" t="s">
        <v>63</v>
      </c>
      <c r="AW1084" s="26" t="s">
        <v>69</v>
      </c>
      <c r="AX1084" s="26" t="s">
        <v>63</v>
      </c>
      <c r="AY1084" s="26">
        <v>44.026321000000003</v>
      </c>
      <c r="AZ1084" s="26">
        <v>-102.31975300000001</v>
      </c>
      <c r="BA1084" s="26" t="s">
        <v>185</v>
      </c>
      <c r="BB1084" s="26" t="s">
        <v>609</v>
      </c>
      <c r="BC1084" s="26" t="s">
        <v>1135</v>
      </c>
      <c r="BD1084" s="26" t="s">
        <v>68</v>
      </c>
      <c r="BE1084" s="26"/>
      <c r="BF1084" s="26" t="s">
        <v>68</v>
      </c>
      <c r="BG1084" s="26" t="s">
        <v>68</v>
      </c>
      <c r="BH1084" s="26" t="s">
        <v>146</v>
      </c>
      <c r="BI1084" s="26">
        <v>1</v>
      </c>
      <c r="BJ1084" s="26" t="s">
        <v>20</v>
      </c>
    </row>
    <row r="1085" spans="36:62" x14ac:dyDescent="0.25">
      <c r="AJ1085" s="26">
        <v>3627</v>
      </c>
      <c r="AK1085" s="26">
        <v>2208830</v>
      </c>
      <c r="AL1085" s="264">
        <v>44760.878472222219</v>
      </c>
      <c r="AM1085" s="26" t="s">
        <v>481</v>
      </c>
      <c r="AN1085" s="26" t="s">
        <v>63</v>
      </c>
      <c r="AO1085" s="26"/>
      <c r="AP1085" s="26"/>
      <c r="AQ1085" s="26">
        <v>-1</v>
      </c>
      <c r="AR1085" s="26">
        <v>90</v>
      </c>
      <c r="AS1085" s="26" t="s">
        <v>168</v>
      </c>
      <c r="AT1085" s="26" t="s">
        <v>74</v>
      </c>
      <c r="AU1085" s="26" t="s">
        <v>63</v>
      </c>
      <c r="AV1085" s="26" t="s">
        <v>63</v>
      </c>
      <c r="AW1085" s="26" t="s">
        <v>63</v>
      </c>
      <c r="AX1085" s="26" t="s">
        <v>63</v>
      </c>
      <c r="AY1085" s="26">
        <v>44.019030000000001</v>
      </c>
      <c r="AZ1085" s="26">
        <v>-102.293631</v>
      </c>
      <c r="BA1085" s="26" t="s">
        <v>494</v>
      </c>
      <c r="BB1085" s="26" t="s">
        <v>611</v>
      </c>
      <c r="BC1085" s="26" t="s">
        <v>167</v>
      </c>
      <c r="BD1085" s="26" t="s">
        <v>154</v>
      </c>
      <c r="BE1085" s="26"/>
      <c r="BF1085" s="26" t="s">
        <v>99</v>
      </c>
      <c r="BG1085" s="26" t="s">
        <v>167</v>
      </c>
      <c r="BH1085" s="26" t="s">
        <v>99</v>
      </c>
      <c r="BI1085" s="26">
        <v>1</v>
      </c>
      <c r="BJ1085" s="26" t="s">
        <v>217</v>
      </c>
    </row>
    <row r="1086" spans="36:62" x14ac:dyDescent="0.25">
      <c r="AJ1086" s="26">
        <v>3628</v>
      </c>
      <c r="AK1086" s="26">
        <v>2211056</v>
      </c>
      <c r="AL1086" s="264">
        <v>44755.884722222225</v>
      </c>
      <c r="AM1086" s="26" t="s">
        <v>147</v>
      </c>
      <c r="AN1086" s="26" t="s">
        <v>63</v>
      </c>
      <c r="AO1086" s="26"/>
      <c r="AP1086" s="26"/>
      <c r="AQ1086" s="26">
        <v>-1</v>
      </c>
      <c r="AR1086" s="26">
        <v>73</v>
      </c>
      <c r="AS1086" s="26" t="s">
        <v>168</v>
      </c>
      <c r="AT1086" s="26" t="s">
        <v>71</v>
      </c>
      <c r="AU1086" s="26" t="s">
        <v>63</v>
      </c>
      <c r="AV1086" s="26" t="s">
        <v>63</v>
      </c>
      <c r="AW1086" s="26" t="s">
        <v>63</v>
      </c>
      <c r="AX1086" s="26" t="s">
        <v>63</v>
      </c>
      <c r="AY1086" s="26">
        <v>43.743492000000003</v>
      </c>
      <c r="AZ1086" s="26">
        <v>-101.52571</v>
      </c>
      <c r="BA1086" s="26" t="s">
        <v>166</v>
      </c>
      <c r="BB1086" s="26" t="s">
        <v>157</v>
      </c>
      <c r="BC1086" s="26" t="s">
        <v>167</v>
      </c>
      <c r="BD1086" s="26" t="s">
        <v>154</v>
      </c>
      <c r="BE1086" s="26"/>
      <c r="BF1086" s="26" t="s">
        <v>99</v>
      </c>
      <c r="BG1086" s="26" t="s">
        <v>167</v>
      </c>
      <c r="BH1086" s="26" t="s">
        <v>99</v>
      </c>
      <c r="BI1086" s="26">
        <v>1</v>
      </c>
      <c r="BJ1086" s="26" t="s">
        <v>217</v>
      </c>
    </row>
    <row r="1087" spans="36:62" x14ac:dyDescent="0.25">
      <c r="AJ1087" s="26">
        <v>3629</v>
      </c>
      <c r="AK1087" s="26">
        <v>2209098</v>
      </c>
      <c r="AL1087" s="264">
        <v>44766.431250000001</v>
      </c>
      <c r="AM1087" s="26" t="s">
        <v>481</v>
      </c>
      <c r="AN1087" s="26" t="s">
        <v>63</v>
      </c>
      <c r="AO1087" s="26" t="s">
        <v>156</v>
      </c>
      <c r="AP1087" s="26" t="s">
        <v>159</v>
      </c>
      <c r="AQ1087" s="26">
        <v>0</v>
      </c>
      <c r="AR1087" s="26">
        <v>90</v>
      </c>
      <c r="AS1087" s="26" t="s">
        <v>707</v>
      </c>
      <c r="AT1087" s="26" t="s">
        <v>71</v>
      </c>
      <c r="AU1087" s="26" t="s">
        <v>63</v>
      </c>
      <c r="AV1087" s="26" t="s">
        <v>63</v>
      </c>
      <c r="AW1087" s="26" t="s">
        <v>63</v>
      </c>
      <c r="AX1087" s="26" t="s">
        <v>63</v>
      </c>
      <c r="AY1087" s="26">
        <v>44.103416000000003</v>
      </c>
      <c r="AZ1087" s="26">
        <v>-102.748442999999</v>
      </c>
      <c r="BA1087" s="26" t="s">
        <v>158</v>
      </c>
      <c r="BB1087" s="26" t="s">
        <v>611</v>
      </c>
      <c r="BC1087" s="26" t="s">
        <v>68</v>
      </c>
      <c r="BD1087" s="26" t="s">
        <v>68</v>
      </c>
      <c r="BE1087" s="26"/>
      <c r="BF1087" s="26" t="s">
        <v>68</v>
      </c>
      <c r="BG1087" s="26" t="s">
        <v>68</v>
      </c>
      <c r="BH1087" s="26" t="s">
        <v>146</v>
      </c>
      <c r="BI1087" s="26">
        <v>1</v>
      </c>
      <c r="BJ1087" s="26" t="s">
        <v>217</v>
      </c>
    </row>
    <row r="1088" spans="36:62" x14ac:dyDescent="0.25">
      <c r="AJ1088" s="26">
        <v>3630</v>
      </c>
      <c r="AK1088" s="26">
        <v>2209351</v>
      </c>
      <c r="AL1088" s="264">
        <v>44774.49722222222</v>
      </c>
      <c r="AM1088" s="26" t="s">
        <v>481</v>
      </c>
      <c r="AN1088" s="26" t="s">
        <v>63</v>
      </c>
      <c r="AO1088" s="26" t="s">
        <v>156</v>
      </c>
      <c r="AP1088" s="26" t="s">
        <v>159</v>
      </c>
      <c r="AQ1088" s="26">
        <v>0</v>
      </c>
      <c r="AR1088" s="26">
        <v>90</v>
      </c>
      <c r="AS1088" s="26" t="s">
        <v>635</v>
      </c>
      <c r="AT1088" s="26" t="s">
        <v>71</v>
      </c>
      <c r="AU1088" s="26" t="s">
        <v>63</v>
      </c>
      <c r="AV1088" s="26" t="s">
        <v>63</v>
      </c>
      <c r="AW1088" s="26" t="s">
        <v>63</v>
      </c>
      <c r="AX1088" s="26" t="s">
        <v>63</v>
      </c>
      <c r="AY1088" s="26">
        <v>44.031820000000003</v>
      </c>
      <c r="AZ1088" s="26">
        <v>-102.333043</v>
      </c>
      <c r="BA1088" s="26" t="s">
        <v>185</v>
      </c>
      <c r="BB1088" s="26" t="s">
        <v>609</v>
      </c>
      <c r="BC1088" s="26" t="s">
        <v>667</v>
      </c>
      <c r="BD1088" s="26" t="s">
        <v>68</v>
      </c>
      <c r="BE1088" s="26"/>
      <c r="BF1088" s="26" t="s">
        <v>68</v>
      </c>
      <c r="BG1088" s="26" t="s">
        <v>68</v>
      </c>
      <c r="BH1088" s="26" t="s">
        <v>146</v>
      </c>
      <c r="BI1088" s="26">
        <v>1</v>
      </c>
      <c r="BJ1088" s="26" t="s">
        <v>217</v>
      </c>
    </row>
    <row r="1089" spans="36:62" x14ac:dyDescent="0.25">
      <c r="AJ1089" s="26">
        <v>3633</v>
      </c>
      <c r="AK1089" s="26">
        <v>2210009</v>
      </c>
      <c r="AL1089" s="264">
        <v>44777.1875</v>
      </c>
      <c r="AM1089" s="26" t="s">
        <v>481</v>
      </c>
      <c r="AN1089" s="26" t="s">
        <v>63</v>
      </c>
      <c r="AO1089" s="26"/>
      <c r="AP1089" s="26"/>
      <c r="AQ1089" s="26">
        <v>-1</v>
      </c>
      <c r="AR1089" s="26">
        <v>90</v>
      </c>
      <c r="AS1089" s="26" t="s">
        <v>168</v>
      </c>
      <c r="AT1089" s="26" t="s">
        <v>71</v>
      </c>
      <c r="AU1089" s="26" t="s">
        <v>63</v>
      </c>
      <c r="AV1089" s="26" t="s">
        <v>63</v>
      </c>
      <c r="AW1089" s="26" t="s">
        <v>63</v>
      </c>
      <c r="AX1089" s="26" t="s">
        <v>63</v>
      </c>
      <c r="AY1089" s="26">
        <v>43.960416000000002</v>
      </c>
      <c r="AZ1089" s="26">
        <v>-102.17625200000001</v>
      </c>
      <c r="BA1089" s="26" t="s">
        <v>166</v>
      </c>
      <c r="BB1089" s="26" t="s">
        <v>609</v>
      </c>
      <c r="BC1089" s="26" t="s">
        <v>167</v>
      </c>
      <c r="BD1089" s="26" t="s">
        <v>154</v>
      </c>
      <c r="BE1089" s="26"/>
      <c r="BF1089" s="26" t="s">
        <v>99</v>
      </c>
      <c r="BG1089" s="26" t="s">
        <v>167</v>
      </c>
      <c r="BH1089" s="26" t="s">
        <v>99</v>
      </c>
      <c r="BI1089" s="26">
        <v>1</v>
      </c>
      <c r="BJ1089" s="26" t="s">
        <v>217</v>
      </c>
    </row>
    <row r="1090" spans="36:62" x14ac:dyDescent="0.25">
      <c r="AJ1090" s="26">
        <v>3634</v>
      </c>
      <c r="AK1090" s="26">
        <v>2210010</v>
      </c>
      <c r="AL1090" s="264">
        <v>44779.472222222219</v>
      </c>
      <c r="AM1090" s="26" t="s">
        <v>481</v>
      </c>
      <c r="AN1090" s="26" t="s">
        <v>63</v>
      </c>
      <c r="AO1090" s="26" t="s">
        <v>156</v>
      </c>
      <c r="AP1090" s="26" t="s">
        <v>159</v>
      </c>
      <c r="AQ1090" s="26">
        <v>0</v>
      </c>
      <c r="AR1090" s="26">
        <v>90</v>
      </c>
      <c r="AS1090" s="26" t="s">
        <v>930</v>
      </c>
      <c r="AT1090" s="26" t="s">
        <v>71</v>
      </c>
      <c r="AU1090" s="26" t="s">
        <v>63</v>
      </c>
      <c r="AV1090" s="26" t="s">
        <v>69</v>
      </c>
      <c r="AW1090" s="26" t="s">
        <v>63</v>
      </c>
      <c r="AX1090" s="26" t="s">
        <v>63</v>
      </c>
      <c r="AY1090" s="26">
        <v>44.044828000000003</v>
      </c>
      <c r="AZ1090" s="26">
        <v>-102.355684999999</v>
      </c>
      <c r="BA1090" s="26" t="s">
        <v>166</v>
      </c>
      <c r="BB1090" s="26" t="s">
        <v>611</v>
      </c>
      <c r="BC1090" s="26" t="s">
        <v>685</v>
      </c>
      <c r="BD1090" s="26" t="s">
        <v>68</v>
      </c>
      <c r="BE1090" s="26"/>
      <c r="BF1090" s="26" t="s">
        <v>68</v>
      </c>
      <c r="BG1090" s="26" t="s">
        <v>68</v>
      </c>
      <c r="BH1090" s="26" t="s">
        <v>146</v>
      </c>
      <c r="BI1090" s="26">
        <v>1</v>
      </c>
      <c r="BJ1090" s="26" t="s">
        <v>217</v>
      </c>
    </row>
    <row r="1091" spans="36:62" x14ac:dyDescent="0.25">
      <c r="AJ1091" s="26">
        <v>3636</v>
      </c>
      <c r="AK1091" s="26">
        <v>2210259</v>
      </c>
      <c r="AL1091" s="264">
        <v>44791.865972222222</v>
      </c>
      <c r="AM1091" s="26" t="s">
        <v>481</v>
      </c>
      <c r="AN1091" s="26" t="s">
        <v>63</v>
      </c>
      <c r="AO1091" s="26"/>
      <c r="AP1091" s="26"/>
      <c r="AQ1091" s="26">
        <v>-1</v>
      </c>
      <c r="AR1091" s="26">
        <v>90</v>
      </c>
      <c r="AS1091" s="26" t="s">
        <v>168</v>
      </c>
      <c r="AT1091" s="26" t="s">
        <v>71</v>
      </c>
      <c r="AU1091" s="26" t="s">
        <v>63</v>
      </c>
      <c r="AV1091" s="26" t="s">
        <v>63</v>
      </c>
      <c r="AW1091" s="26" t="s">
        <v>63</v>
      </c>
      <c r="AX1091" s="26" t="s">
        <v>63</v>
      </c>
      <c r="AY1091" s="26">
        <v>44.103411000000001</v>
      </c>
      <c r="AZ1091" s="26">
        <v>-102.83658800000001</v>
      </c>
      <c r="BA1091" s="26" t="s">
        <v>485</v>
      </c>
      <c r="BB1091" s="26" t="s">
        <v>611</v>
      </c>
      <c r="BC1091" s="26" t="s">
        <v>167</v>
      </c>
      <c r="BD1091" s="26" t="s">
        <v>154</v>
      </c>
      <c r="BE1091" s="26"/>
      <c r="BF1091" s="26" t="s">
        <v>99</v>
      </c>
      <c r="BG1091" s="26" t="s">
        <v>167</v>
      </c>
      <c r="BH1091" s="26" t="s">
        <v>99</v>
      </c>
      <c r="BI1091" s="26">
        <v>1</v>
      </c>
      <c r="BJ1091" s="26" t="s">
        <v>217</v>
      </c>
    </row>
    <row r="1092" spans="36:62" x14ac:dyDescent="0.25">
      <c r="AJ1092" s="26">
        <v>3637</v>
      </c>
      <c r="AK1092" s="26">
        <v>2210624</v>
      </c>
      <c r="AL1092" s="264">
        <v>44788.524305555555</v>
      </c>
      <c r="AM1092" s="26" t="s">
        <v>147</v>
      </c>
      <c r="AN1092" s="26" t="s">
        <v>63</v>
      </c>
      <c r="AO1092" s="26" t="s">
        <v>156</v>
      </c>
      <c r="AP1092" s="26" t="s">
        <v>159</v>
      </c>
      <c r="AQ1092" s="26">
        <v>0</v>
      </c>
      <c r="AR1092" s="26">
        <v>90</v>
      </c>
      <c r="AS1092" s="26" t="s">
        <v>172</v>
      </c>
      <c r="AT1092" s="26" t="s">
        <v>71</v>
      </c>
      <c r="AU1092" s="26" t="s">
        <v>63</v>
      </c>
      <c r="AV1092" s="26" t="s">
        <v>63</v>
      </c>
      <c r="AW1092" s="26" t="s">
        <v>63</v>
      </c>
      <c r="AX1092" s="26" t="s">
        <v>63</v>
      </c>
      <c r="AY1092" s="26">
        <v>43.885748</v>
      </c>
      <c r="AZ1092" s="26">
        <v>-101.999247999999</v>
      </c>
      <c r="BA1092" s="26" t="s">
        <v>521</v>
      </c>
      <c r="BB1092" s="26" t="s">
        <v>609</v>
      </c>
      <c r="BC1092" s="26" t="s">
        <v>68</v>
      </c>
      <c r="BD1092" s="26" t="s">
        <v>68</v>
      </c>
      <c r="BE1092" s="26"/>
      <c r="BF1092" s="26" t="s">
        <v>68</v>
      </c>
      <c r="BG1092" s="26" t="s">
        <v>68</v>
      </c>
      <c r="BH1092" s="26" t="s">
        <v>146</v>
      </c>
      <c r="BI1092" s="26">
        <v>1</v>
      </c>
      <c r="BJ1092" s="26" t="s">
        <v>217</v>
      </c>
    </row>
    <row r="1093" spans="36:62" x14ac:dyDescent="0.25">
      <c r="AJ1093" s="26">
        <v>3638</v>
      </c>
      <c r="AK1093" s="26">
        <v>2210907</v>
      </c>
      <c r="AL1093" s="264">
        <v>44800.990972222222</v>
      </c>
      <c r="AM1093" s="26" t="s">
        <v>481</v>
      </c>
      <c r="AN1093" s="26" t="s">
        <v>63</v>
      </c>
      <c r="AO1093" s="26"/>
      <c r="AP1093" s="26"/>
      <c r="AQ1093" s="26">
        <v>-1</v>
      </c>
      <c r="AR1093" s="26">
        <v>90</v>
      </c>
      <c r="AS1093" s="26" t="s">
        <v>168</v>
      </c>
      <c r="AT1093" s="26" t="s">
        <v>71</v>
      </c>
      <c r="AU1093" s="26" t="s">
        <v>63</v>
      </c>
      <c r="AV1093" s="26" t="s">
        <v>63</v>
      </c>
      <c r="AW1093" s="26" t="s">
        <v>63</v>
      </c>
      <c r="AX1093" s="26" t="s">
        <v>63</v>
      </c>
      <c r="AY1093" s="26">
        <v>44.103425000000001</v>
      </c>
      <c r="AZ1093" s="26">
        <v>-102.823447</v>
      </c>
      <c r="BA1093" s="26" t="s">
        <v>185</v>
      </c>
      <c r="BB1093" s="26" t="s">
        <v>611</v>
      </c>
      <c r="BC1093" s="26" t="s">
        <v>167</v>
      </c>
      <c r="BD1093" s="26" t="s">
        <v>154</v>
      </c>
      <c r="BE1093" s="26"/>
      <c r="BF1093" s="26" t="s">
        <v>99</v>
      </c>
      <c r="BG1093" s="26" t="s">
        <v>167</v>
      </c>
      <c r="BH1093" s="26" t="s">
        <v>99</v>
      </c>
      <c r="BI1093" s="26">
        <v>1</v>
      </c>
      <c r="BJ1093" s="26" t="s">
        <v>217</v>
      </c>
    </row>
    <row r="1094" spans="36:62" x14ac:dyDescent="0.25">
      <c r="AJ1094" s="26">
        <v>3642</v>
      </c>
      <c r="AK1094" s="26">
        <v>2212280</v>
      </c>
      <c r="AL1094" s="264">
        <v>44759.320833333331</v>
      </c>
      <c r="AM1094" s="26" t="s">
        <v>481</v>
      </c>
      <c r="AN1094" s="26" t="s">
        <v>63</v>
      </c>
      <c r="AO1094" s="26"/>
      <c r="AP1094" s="26"/>
      <c r="AQ1094" s="26">
        <v>-1</v>
      </c>
      <c r="AR1094" s="26">
        <v>90</v>
      </c>
      <c r="AS1094" s="26" t="s">
        <v>168</v>
      </c>
      <c r="AT1094" s="26" t="s">
        <v>71</v>
      </c>
      <c r="AU1094" s="26" t="s">
        <v>63</v>
      </c>
      <c r="AV1094" s="26" t="s">
        <v>63</v>
      </c>
      <c r="AW1094" s="26" t="s">
        <v>63</v>
      </c>
      <c r="AX1094" s="26" t="s">
        <v>63</v>
      </c>
      <c r="AY1094" s="26">
        <v>44.023051000000002</v>
      </c>
      <c r="AZ1094" s="26">
        <v>-102.321287999999</v>
      </c>
      <c r="BA1094" s="26" t="s">
        <v>158</v>
      </c>
      <c r="BB1094" s="26" t="s">
        <v>611</v>
      </c>
      <c r="BC1094" s="26" t="s">
        <v>167</v>
      </c>
      <c r="BD1094" s="26" t="s">
        <v>154</v>
      </c>
      <c r="BE1094" s="26"/>
      <c r="BF1094" s="26" t="s">
        <v>99</v>
      </c>
      <c r="BG1094" s="26" t="s">
        <v>167</v>
      </c>
      <c r="BH1094" s="26" t="s">
        <v>99</v>
      </c>
      <c r="BI1094" s="26">
        <v>1</v>
      </c>
      <c r="BJ1094" s="26" t="s">
        <v>217</v>
      </c>
    </row>
    <row r="1095" spans="36:62" x14ac:dyDescent="0.25">
      <c r="AJ1095" s="26">
        <v>3643</v>
      </c>
      <c r="AK1095" s="26">
        <v>2211402</v>
      </c>
      <c r="AL1095" s="264">
        <v>44803.838888888888</v>
      </c>
      <c r="AM1095" s="26" t="s">
        <v>481</v>
      </c>
      <c r="AN1095" s="26" t="s">
        <v>63</v>
      </c>
      <c r="AO1095" s="26"/>
      <c r="AP1095" s="26"/>
      <c r="AQ1095" s="26">
        <v>-1</v>
      </c>
      <c r="AR1095" s="26">
        <v>90</v>
      </c>
      <c r="AS1095" s="26" t="s">
        <v>168</v>
      </c>
      <c r="AT1095" s="26" t="s">
        <v>71</v>
      </c>
      <c r="AU1095" s="26" t="s">
        <v>63</v>
      </c>
      <c r="AV1095" s="26" t="s">
        <v>63</v>
      </c>
      <c r="AW1095" s="26" t="s">
        <v>63</v>
      </c>
      <c r="AX1095" s="26" t="s">
        <v>63</v>
      </c>
      <c r="AY1095" s="26">
        <v>44.040311000000003</v>
      </c>
      <c r="AZ1095" s="26">
        <v>-102.349783</v>
      </c>
      <c r="BA1095" s="26" t="s">
        <v>158</v>
      </c>
      <c r="BB1095" s="26" t="s">
        <v>609</v>
      </c>
      <c r="BC1095" s="26" t="s">
        <v>167</v>
      </c>
      <c r="BD1095" s="26" t="s">
        <v>154</v>
      </c>
      <c r="BE1095" s="26"/>
      <c r="BF1095" s="26" t="s">
        <v>99</v>
      </c>
      <c r="BG1095" s="26" t="s">
        <v>167</v>
      </c>
      <c r="BH1095" s="26" t="s">
        <v>99</v>
      </c>
      <c r="BI1095" s="26">
        <v>1</v>
      </c>
      <c r="BJ1095" s="26" t="s">
        <v>217</v>
      </c>
    </row>
    <row r="1096" spans="36:62" x14ac:dyDescent="0.25">
      <c r="AJ1096" s="26">
        <v>3646</v>
      </c>
      <c r="AK1096" s="26">
        <v>2211199</v>
      </c>
      <c r="AL1096" s="264">
        <v>44800.527777777781</v>
      </c>
      <c r="AM1096" s="26" t="s">
        <v>481</v>
      </c>
      <c r="AN1096" s="26" t="s">
        <v>63</v>
      </c>
      <c r="AO1096" s="26" t="s">
        <v>156</v>
      </c>
      <c r="AP1096" s="26" t="s">
        <v>159</v>
      </c>
      <c r="AQ1096" s="26">
        <v>0</v>
      </c>
      <c r="AR1096" s="26">
        <v>90</v>
      </c>
      <c r="AS1096" s="26" t="s">
        <v>721</v>
      </c>
      <c r="AT1096" s="26" t="s">
        <v>71</v>
      </c>
      <c r="AU1096" s="26" t="s">
        <v>63</v>
      </c>
      <c r="AV1096" s="26" t="s">
        <v>63</v>
      </c>
      <c r="AW1096" s="26" t="s">
        <v>63</v>
      </c>
      <c r="AX1096" s="26" t="s">
        <v>63</v>
      </c>
      <c r="AY1096" s="26">
        <v>44.104788999999897</v>
      </c>
      <c r="AZ1096" s="26">
        <v>-102.640467</v>
      </c>
      <c r="BA1096" s="26" t="s">
        <v>185</v>
      </c>
      <c r="BB1096" s="26" t="s">
        <v>611</v>
      </c>
      <c r="BC1096" s="26" t="s">
        <v>68</v>
      </c>
      <c r="BD1096" s="26" t="s">
        <v>68</v>
      </c>
      <c r="BE1096" s="26"/>
      <c r="BF1096" s="26" t="s">
        <v>675</v>
      </c>
      <c r="BG1096" s="26" t="s">
        <v>68</v>
      </c>
      <c r="BH1096" s="26" t="s">
        <v>146</v>
      </c>
      <c r="BI1096" s="26">
        <v>1</v>
      </c>
      <c r="BJ1096" s="26" t="s">
        <v>217</v>
      </c>
    </row>
    <row r="1097" spans="36:62" x14ac:dyDescent="0.25">
      <c r="AJ1097" s="26">
        <v>3647</v>
      </c>
      <c r="AK1097" s="26">
        <v>2210611</v>
      </c>
      <c r="AL1097" s="264">
        <v>44792.870138888888</v>
      </c>
      <c r="AM1097" s="26" t="s">
        <v>481</v>
      </c>
      <c r="AN1097" s="26" t="s">
        <v>63</v>
      </c>
      <c r="AO1097" s="26"/>
      <c r="AP1097" s="26"/>
      <c r="AQ1097" s="26">
        <v>-1</v>
      </c>
      <c r="AR1097" s="26">
        <v>90</v>
      </c>
      <c r="AS1097" s="26" t="s">
        <v>168</v>
      </c>
      <c r="AT1097" s="26" t="s">
        <v>71</v>
      </c>
      <c r="AU1097" s="26" t="s">
        <v>63</v>
      </c>
      <c r="AV1097" s="26" t="s">
        <v>63</v>
      </c>
      <c r="AW1097" s="26" t="s">
        <v>63</v>
      </c>
      <c r="AX1097" s="26" t="s">
        <v>63</v>
      </c>
      <c r="AY1097" s="26">
        <v>44.118020000000001</v>
      </c>
      <c r="AZ1097" s="26">
        <v>-103.047391</v>
      </c>
      <c r="BA1097" s="26" t="s">
        <v>166</v>
      </c>
      <c r="BB1097" s="26" t="s">
        <v>609</v>
      </c>
      <c r="BC1097" s="26" t="s">
        <v>167</v>
      </c>
      <c r="BD1097" s="26" t="s">
        <v>154</v>
      </c>
      <c r="BE1097" s="26"/>
      <c r="BF1097" s="26" t="s">
        <v>99</v>
      </c>
      <c r="BG1097" s="26" t="s">
        <v>167</v>
      </c>
      <c r="BH1097" s="26" t="s">
        <v>99</v>
      </c>
      <c r="BI1097" s="26">
        <v>1</v>
      </c>
      <c r="BJ1097" s="26" t="s">
        <v>217</v>
      </c>
    </row>
    <row r="1098" spans="36:62" x14ac:dyDescent="0.25">
      <c r="AJ1098" s="26">
        <v>3648</v>
      </c>
      <c r="AK1098" s="26">
        <v>2212688</v>
      </c>
      <c r="AL1098" s="264">
        <v>44832.886111111111</v>
      </c>
      <c r="AM1098" s="26" t="s">
        <v>481</v>
      </c>
      <c r="AN1098" s="26" t="s">
        <v>63</v>
      </c>
      <c r="AO1098" s="26" t="s">
        <v>156</v>
      </c>
      <c r="AP1098" s="26" t="s">
        <v>159</v>
      </c>
      <c r="AQ1098" s="26">
        <v>0</v>
      </c>
      <c r="AR1098" s="26">
        <v>90</v>
      </c>
      <c r="AS1098" s="26" t="s">
        <v>846</v>
      </c>
      <c r="AT1098" s="26" t="s">
        <v>71</v>
      </c>
      <c r="AU1098" s="26" t="s">
        <v>69</v>
      </c>
      <c r="AV1098" s="26" t="s">
        <v>63</v>
      </c>
      <c r="AW1098" s="26" t="s">
        <v>69</v>
      </c>
      <c r="AX1098" s="26" t="s">
        <v>63</v>
      </c>
      <c r="AY1098" s="26">
        <v>44.103403999999898</v>
      </c>
      <c r="AZ1098" s="26">
        <v>-102.710014999999</v>
      </c>
      <c r="BA1098" s="26" t="s">
        <v>166</v>
      </c>
      <c r="BB1098" s="26" t="s">
        <v>611</v>
      </c>
      <c r="BC1098" s="26" t="s">
        <v>1101</v>
      </c>
      <c r="BD1098" s="26" t="s">
        <v>68</v>
      </c>
      <c r="BE1098" s="26" t="s">
        <v>161</v>
      </c>
      <c r="BF1098" s="26" t="s">
        <v>68</v>
      </c>
      <c r="BG1098" s="26" t="s">
        <v>68</v>
      </c>
      <c r="BH1098" s="26" t="s">
        <v>160</v>
      </c>
      <c r="BI1098" s="26">
        <v>1</v>
      </c>
      <c r="BJ1098" s="26" t="s">
        <v>217</v>
      </c>
    </row>
    <row r="1099" spans="36:62" x14ac:dyDescent="0.25">
      <c r="AJ1099" s="26">
        <v>3651</v>
      </c>
      <c r="AK1099" s="26">
        <v>2211271</v>
      </c>
      <c r="AL1099" s="264">
        <v>44807.989583333336</v>
      </c>
      <c r="AM1099" s="26" t="s">
        <v>481</v>
      </c>
      <c r="AN1099" s="26" t="s">
        <v>63</v>
      </c>
      <c r="AO1099" s="26"/>
      <c r="AP1099" s="26"/>
      <c r="AQ1099" s="26">
        <v>-1</v>
      </c>
      <c r="AR1099" s="26">
        <v>90</v>
      </c>
      <c r="AS1099" s="26" t="s">
        <v>168</v>
      </c>
      <c r="AT1099" s="26" t="s">
        <v>71</v>
      </c>
      <c r="AU1099" s="26" t="s">
        <v>63</v>
      </c>
      <c r="AV1099" s="26" t="s">
        <v>63</v>
      </c>
      <c r="AW1099" s="26" t="s">
        <v>63</v>
      </c>
      <c r="AX1099" s="26" t="s">
        <v>63</v>
      </c>
      <c r="AY1099" s="26">
        <v>44.118099000000001</v>
      </c>
      <c r="AZ1099" s="26">
        <v>-102.951515999999</v>
      </c>
      <c r="BA1099" s="26" t="s">
        <v>166</v>
      </c>
      <c r="BB1099" s="26" t="s">
        <v>611</v>
      </c>
      <c r="BC1099" s="26" t="s">
        <v>167</v>
      </c>
      <c r="BD1099" s="26" t="s">
        <v>154</v>
      </c>
      <c r="BE1099" s="26"/>
      <c r="BF1099" s="26" t="s">
        <v>99</v>
      </c>
      <c r="BG1099" s="26" t="s">
        <v>167</v>
      </c>
      <c r="BH1099" s="26" t="s">
        <v>99</v>
      </c>
      <c r="BI1099" s="26">
        <v>1</v>
      </c>
      <c r="BJ1099" s="26" t="s">
        <v>217</v>
      </c>
    </row>
    <row r="1100" spans="36:62" x14ac:dyDescent="0.25">
      <c r="AJ1100" s="26">
        <v>3652</v>
      </c>
      <c r="AK1100" s="26">
        <v>2211867</v>
      </c>
      <c r="AL1100" s="264">
        <v>44820.702777777777</v>
      </c>
      <c r="AM1100" s="26" t="s">
        <v>481</v>
      </c>
      <c r="AN1100" s="26" t="s">
        <v>63</v>
      </c>
      <c r="AO1100" s="26" t="s">
        <v>156</v>
      </c>
      <c r="AP1100" s="26" t="s">
        <v>159</v>
      </c>
      <c r="AQ1100" s="26">
        <v>0</v>
      </c>
      <c r="AR1100" s="26">
        <v>90</v>
      </c>
      <c r="AS1100" s="26" t="s">
        <v>749</v>
      </c>
      <c r="AT1100" s="26" t="s">
        <v>77</v>
      </c>
      <c r="AU1100" s="26" t="s">
        <v>63</v>
      </c>
      <c r="AV1100" s="26" t="s">
        <v>63</v>
      </c>
      <c r="AW1100" s="26" t="s">
        <v>63</v>
      </c>
      <c r="AX1100" s="26" t="s">
        <v>63</v>
      </c>
      <c r="AY1100" s="26">
        <v>44.100338999999899</v>
      </c>
      <c r="AZ1100" s="26">
        <v>-103.151635999999</v>
      </c>
      <c r="BA1100" s="26" t="s">
        <v>158</v>
      </c>
      <c r="BB1100" s="26" t="s">
        <v>611</v>
      </c>
      <c r="BC1100" s="26" t="s">
        <v>614</v>
      </c>
      <c r="BD1100" s="26" t="s">
        <v>615</v>
      </c>
      <c r="BE1100" s="26" t="s">
        <v>677</v>
      </c>
      <c r="BF1100" s="26" t="s">
        <v>68</v>
      </c>
      <c r="BG1100" s="26" t="s">
        <v>209</v>
      </c>
      <c r="BH1100" s="26" t="s">
        <v>160</v>
      </c>
      <c r="BI1100" s="26">
        <v>1</v>
      </c>
      <c r="BJ1100" s="26" t="s">
        <v>21</v>
      </c>
    </row>
    <row r="1101" spans="36:62" x14ac:dyDescent="0.25">
      <c r="AJ1101" s="26">
        <v>3653</v>
      </c>
      <c r="AK1101" s="26">
        <v>2212104</v>
      </c>
      <c r="AL1101" s="264">
        <v>44817.819444444445</v>
      </c>
      <c r="AM1101" s="26" t="s">
        <v>147</v>
      </c>
      <c r="AN1101" s="26" t="s">
        <v>63</v>
      </c>
      <c r="AO1101" s="26"/>
      <c r="AP1101" s="26"/>
      <c r="AQ1101" s="26">
        <v>-1</v>
      </c>
      <c r="AR1101" s="26">
        <v>73</v>
      </c>
      <c r="AS1101" s="26" t="s">
        <v>168</v>
      </c>
      <c r="AT1101" s="26" t="s">
        <v>74</v>
      </c>
      <c r="AU1101" s="26" t="s">
        <v>63</v>
      </c>
      <c r="AV1101" s="26" t="s">
        <v>63</v>
      </c>
      <c r="AW1101" s="26" t="s">
        <v>63</v>
      </c>
      <c r="AX1101" s="26" t="s">
        <v>63</v>
      </c>
      <c r="AY1101" s="26">
        <v>43.754130000000004</v>
      </c>
      <c r="AZ1101" s="26">
        <v>-101.524151</v>
      </c>
      <c r="BA1101" s="26" t="s">
        <v>166</v>
      </c>
      <c r="BB1101" s="26" t="s">
        <v>157</v>
      </c>
      <c r="BC1101" s="26" t="s">
        <v>167</v>
      </c>
      <c r="BD1101" s="26" t="s">
        <v>154</v>
      </c>
      <c r="BE1101" s="26"/>
      <c r="BF1101" s="26" t="s">
        <v>99</v>
      </c>
      <c r="BG1101" s="26" t="s">
        <v>167</v>
      </c>
      <c r="BH1101" s="26" t="s">
        <v>99</v>
      </c>
      <c r="BI1101" s="26">
        <v>1</v>
      </c>
      <c r="BJ1101" s="26" t="s">
        <v>217</v>
      </c>
    </row>
    <row r="1102" spans="36:62" x14ac:dyDescent="0.25">
      <c r="AJ1102" s="26">
        <v>3655</v>
      </c>
      <c r="AK1102" s="26">
        <v>2211684</v>
      </c>
      <c r="AL1102" s="264">
        <v>44814.868055555555</v>
      </c>
      <c r="AM1102" s="26" t="s">
        <v>147</v>
      </c>
      <c r="AN1102" s="26" t="s">
        <v>63</v>
      </c>
      <c r="AO1102" s="26"/>
      <c r="AP1102" s="26"/>
      <c r="AQ1102" s="26">
        <v>-1</v>
      </c>
      <c r="AR1102" s="26">
        <v>73</v>
      </c>
      <c r="AS1102" s="26" t="s">
        <v>168</v>
      </c>
      <c r="AT1102" s="26" t="s">
        <v>71</v>
      </c>
      <c r="AU1102" s="26" t="s">
        <v>63</v>
      </c>
      <c r="AV1102" s="26" t="s">
        <v>63</v>
      </c>
      <c r="AW1102" s="26" t="s">
        <v>63</v>
      </c>
      <c r="AX1102" s="26" t="s">
        <v>63</v>
      </c>
      <c r="AY1102" s="26">
        <v>43.732643000000003</v>
      </c>
      <c r="AZ1102" s="26">
        <v>-101.538943</v>
      </c>
      <c r="BA1102" s="26" t="s">
        <v>166</v>
      </c>
      <c r="BB1102" s="26" t="s">
        <v>165</v>
      </c>
      <c r="BC1102" s="26" t="s">
        <v>167</v>
      </c>
      <c r="BD1102" s="26" t="s">
        <v>154</v>
      </c>
      <c r="BE1102" s="26"/>
      <c r="BF1102" s="26" t="s">
        <v>99</v>
      </c>
      <c r="BG1102" s="26" t="s">
        <v>167</v>
      </c>
      <c r="BH1102" s="26" t="s">
        <v>99</v>
      </c>
      <c r="BI1102" s="26">
        <v>1</v>
      </c>
      <c r="BJ1102" s="26" t="s">
        <v>217</v>
      </c>
    </row>
    <row r="1103" spans="36:62" x14ac:dyDescent="0.25">
      <c r="AJ1103" s="26">
        <v>3657</v>
      </c>
      <c r="AK1103" s="26">
        <v>2211562</v>
      </c>
      <c r="AL1103" s="264">
        <v>44814.711805555555</v>
      </c>
      <c r="AM1103" s="26" t="s">
        <v>481</v>
      </c>
      <c r="AN1103" s="26" t="s">
        <v>63</v>
      </c>
      <c r="AO1103" s="26"/>
      <c r="AP1103" s="26"/>
      <c r="AQ1103" s="26">
        <v>-1</v>
      </c>
      <c r="AR1103" s="26">
        <v>90</v>
      </c>
      <c r="AS1103" s="26" t="s">
        <v>168</v>
      </c>
      <c r="AT1103" s="26" t="s">
        <v>71</v>
      </c>
      <c r="AU1103" s="26" t="s">
        <v>63</v>
      </c>
      <c r="AV1103" s="26" t="s">
        <v>63</v>
      </c>
      <c r="AW1103" s="26" t="s">
        <v>63</v>
      </c>
      <c r="AX1103" s="26" t="s">
        <v>63</v>
      </c>
      <c r="AY1103" s="26">
        <v>44.067380999999898</v>
      </c>
      <c r="AZ1103" s="26">
        <v>-102.459548999999</v>
      </c>
      <c r="BA1103" s="26" t="s">
        <v>166</v>
      </c>
      <c r="BB1103" s="26" t="s">
        <v>611</v>
      </c>
      <c r="BC1103" s="26" t="s">
        <v>167</v>
      </c>
      <c r="BD1103" s="26" t="s">
        <v>154</v>
      </c>
      <c r="BE1103" s="26"/>
      <c r="BF1103" s="26" t="s">
        <v>99</v>
      </c>
      <c r="BG1103" s="26" t="s">
        <v>167</v>
      </c>
      <c r="BH1103" s="26" t="s">
        <v>99</v>
      </c>
      <c r="BI1103" s="26">
        <v>1</v>
      </c>
      <c r="BJ1103" s="26" t="s">
        <v>217</v>
      </c>
    </row>
    <row r="1104" spans="36:62" x14ac:dyDescent="0.25">
      <c r="AJ1104" s="26">
        <v>3658</v>
      </c>
      <c r="AK1104" s="26">
        <v>2212708</v>
      </c>
      <c r="AL1104" s="264">
        <v>44834.183333333334</v>
      </c>
      <c r="AM1104" s="26" t="s">
        <v>481</v>
      </c>
      <c r="AN1104" s="26" t="s">
        <v>63</v>
      </c>
      <c r="AO1104" s="26"/>
      <c r="AP1104" s="26"/>
      <c r="AQ1104" s="26">
        <v>-1</v>
      </c>
      <c r="AR1104" s="26">
        <v>90</v>
      </c>
      <c r="AS1104" s="26" t="s">
        <v>168</v>
      </c>
      <c r="AT1104" s="26" t="s">
        <v>71</v>
      </c>
      <c r="AU1104" s="26" t="s">
        <v>63</v>
      </c>
      <c r="AV1104" s="26" t="s">
        <v>63</v>
      </c>
      <c r="AW1104" s="26" t="s">
        <v>63</v>
      </c>
      <c r="AX1104" s="26" t="s">
        <v>63</v>
      </c>
      <c r="AY1104" s="26">
        <v>43.999465000000001</v>
      </c>
      <c r="AZ1104" s="26">
        <v>-102.265991</v>
      </c>
      <c r="BA1104" s="26" t="s">
        <v>158</v>
      </c>
      <c r="BB1104" s="26" t="s">
        <v>611</v>
      </c>
      <c r="BC1104" s="26" t="s">
        <v>167</v>
      </c>
      <c r="BD1104" s="26" t="s">
        <v>154</v>
      </c>
      <c r="BE1104" s="26"/>
      <c r="BF1104" s="26" t="s">
        <v>99</v>
      </c>
      <c r="BG1104" s="26" t="s">
        <v>167</v>
      </c>
      <c r="BH1104" s="26" t="s">
        <v>99</v>
      </c>
      <c r="BI1104" s="26">
        <v>1</v>
      </c>
      <c r="BJ1104" s="26" t="s">
        <v>217</v>
      </c>
    </row>
    <row r="1105" spans="36:62" x14ac:dyDescent="0.25">
      <c r="AJ1105" s="26">
        <v>3660</v>
      </c>
      <c r="AK1105" s="26">
        <v>2212872</v>
      </c>
      <c r="AL1105" s="264">
        <v>44836.813888888886</v>
      </c>
      <c r="AM1105" s="26" t="s">
        <v>481</v>
      </c>
      <c r="AN1105" s="26" t="s">
        <v>63</v>
      </c>
      <c r="AO1105" s="26"/>
      <c r="AP1105" s="26"/>
      <c r="AQ1105" s="26">
        <v>-1</v>
      </c>
      <c r="AR1105" s="26">
        <v>90</v>
      </c>
      <c r="AS1105" s="26" t="s">
        <v>168</v>
      </c>
      <c r="AT1105" s="26" t="s">
        <v>71</v>
      </c>
      <c r="AU1105" s="26" t="s">
        <v>63</v>
      </c>
      <c r="AV1105" s="26" t="s">
        <v>63</v>
      </c>
      <c r="AW1105" s="26" t="s">
        <v>63</v>
      </c>
      <c r="AX1105" s="26" t="s">
        <v>63</v>
      </c>
      <c r="AY1105" s="26">
        <v>43.993310999999899</v>
      </c>
      <c r="AZ1105" s="26">
        <v>-102.256826</v>
      </c>
      <c r="BA1105" s="26" t="s">
        <v>166</v>
      </c>
      <c r="BB1105" s="26" t="s">
        <v>609</v>
      </c>
      <c r="BC1105" s="26" t="s">
        <v>167</v>
      </c>
      <c r="BD1105" s="26" t="s">
        <v>154</v>
      </c>
      <c r="BE1105" s="26"/>
      <c r="BF1105" s="26" t="s">
        <v>99</v>
      </c>
      <c r="BG1105" s="26" t="s">
        <v>167</v>
      </c>
      <c r="BH1105" s="26" t="s">
        <v>99</v>
      </c>
      <c r="BI1105" s="26">
        <v>1</v>
      </c>
      <c r="BJ1105" s="26" t="s">
        <v>217</v>
      </c>
    </row>
    <row r="1106" spans="36:62" x14ac:dyDescent="0.25">
      <c r="AJ1106" s="26">
        <v>3661</v>
      </c>
      <c r="AK1106" s="26">
        <v>2213251</v>
      </c>
      <c r="AL1106" s="264">
        <v>44840.263888888891</v>
      </c>
      <c r="AM1106" s="26" t="s">
        <v>481</v>
      </c>
      <c r="AN1106" s="26" t="s">
        <v>63</v>
      </c>
      <c r="AO1106" s="26"/>
      <c r="AP1106" s="26"/>
      <c r="AQ1106" s="26">
        <v>-1</v>
      </c>
      <c r="AR1106" s="26">
        <v>90</v>
      </c>
      <c r="AS1106" s="26" t="s">
        <v>168</v>
      </c>
      <c r="AT1106" s="26" t="s">
        <v>71</v>
      </c>
      <c r="AU1106" s="26" t="s">
        <v>63</v>
      </c>
      <c r="AV1106" s="26" t="s">
        <v>63</v>
      </c>
      <c r="AW1106" s="26" t="s">
        <v>63</v>
      </c>
      <c r="AX1106" s="26" t="s">
        <v>63</v>
      </c>
      <c r="AY1106" s="26">
        <v>44.099673000000003</v>
      </c>
      <c r="AZ1106" s="26">
        <v>-103.160630999999</v>
      </c>
      <c r="BA1106" s="26" t="s">
        <v>166</v>
      </c>
      <c r="BB1106" s="26" t="s">
        <v>609</v>
      </c>
      <c r="BC1106" s="26" t="s">
        <v>167</v>
      </c>
      <c r="BD1106" s="26" t="s">
        <v>154</v>
      </c>
      <c r="BE1106" s="26"/>
      <c r="BF1106" s="26" t="s">
        <v>99</v>
      </c>
      <c r="BG1106" s="26" t="s">
        <v>167</v>
      </c>
      <c r="BH1106" s="26" t="s">
        <v>99</v>
      </c>
      <c r="BI1106" s="26">
        <v>1</v>
      </c>
      <c r="BJ1106" s="26" t="s">
        <v>217</v>
      </c>
    </row>
    <row r="1107" spans="36:62" x14ac:dyDescent="0.25">
      <c r="AJ1107" s="26">
        <v>3662</v>
      </c>
      <c r="AK1107" s="26">
        <v>2213466</v>
      </c>
      <c r="AL1107" s="264">
        <v>44849.28125</v>
      </c>
      <c r="AM1107" s="26" t="s">
        <v>481</v>
      </c>
      <c r="AN1107" s="26" t="s">
        <v>63</v>
      </c>
      <c r="AO1107" s="26"/>
      <c r="AP1107" s="26"/>
      <c r="AQ1107" s="26">
        <v>-1</v>
      </c>
      <c r="AR1107" s="26">
        <v>90</v>
      </c>
      <c r="AS1107" s="26" t="s">
        <v>168</v>
      </c>
      <c r="AT1107" s="26" t="s">
        <v>71</v>
      </c>
      <c r="AU1107" s="26" t="s">
        <v>63</v>
      </c>
      <c r="AV1107" s="26" t="s">
        <v>63</v>
      </c>
      <c r="AW1107" s="26" t="s">
        <v>63</v>
      </c>
      <c r="AX1107" s="26" t="s">
        <v>63</v>
      </c>
      <c r="AY1107" s="26">
        <v>44.067312999999899</v>
      </c>
      <c r="AZ1107" s="26">
        <v>-102.392053</v>
      </c>
      <c r="BA1107" s="26" t="s">
        <v>166</v>
      </c>
      <c r="BB1107" s="26" t="s">
        <v>611</v>
      </c>
      <c r="BC1107" s="26" t="s">
        <v>167</v>
      </c>
      <c r="BD1107" s="26" t="s">
        <v>154</v>
      </c>
      <c r="BE1107" s="26"/>
      <c r="BF1107" s="26" t="s">
        <v>99</v>
      </c>
      <c r="BG1107" s="26" t="s">
        <v>167</v>
      </c>
      <c r="BH1107" s="26" t="s">
        <v>99</v>
      </c>
      <c r="BI1107" s="26">
        <v>1</v>
      </c>
      <c r="BJ1107" s="26" t="s">
        <v>217</v>
      </c>
    </row>
    <row r="1108" spans="36:62" x14ac:dyDescent="0.25">
      <c r="AJ1108" s="26">
        <v>3666</v>
      </c>
      <c r="AK1108" s="26">
        <v>2212696</v>
      </c>
      <c r="AL1108" s="264">
        <v>44833.788888888892</v>
      </c>
      <c r="AM1108" s="26" t="s">
        <v>481</v>
      </c>
      <c r="AN1108" s="26" t="s">
        <v>63</v>
      </c>
      <c r="AO1108" s="26" t="s">
        <v>173</v>
      </c>
      <c r="AP1108" s="26" t="s">
        <v>159</v>
      </c>
      <c r="AQ1108" s="26">
        <v>0</v>
      </c>
      <c r="AR1108" s="26">
        <v>90</v>
      </c>
      <c r="AS1108" s="26" t="s">
        <v>1136</v>
      </c>
      <c r="AT1108" s="26" t="s">
        <v>71</v>
      </c>
      <c r="AU1108" s="26" t="s">
        <v>63</v>
      </c>
      <c r="AV1108" s="26" t="s">
        <v>69</v>
      </c>
      <c r="AW1108" s="26" t="s">
        <v>63</v>
      </c>
      <c r="AX1108" s="26" t="s">
        <v>63</v>
      </c>
      <c r="AY1108" s="26">
        <v>44.118391000000003</v>
      </c>
      <c r="AZ1108" s="26">
        <v>-102.982467</v>
      </c>
      <c r="BA1108" s="26" t="s">
        <v>158</v>
      </c>
      <c r="BB1108" s="26" t="s">
        <v>609</v>
      </c>
      <c r="BC1108" s="26" t="s">
        <v>1025</v>
      </c>
      <c r="BD1108" s="26" t="s">
        <v>68</v>
      </c>
      <c r="BE1108" s="26" t="s">
        <v>1029</v>
      </c>
      <c r="BF1108" s="26" t="s">
        <v>68</v>
      </c>
      <c r="BG1108" s="26" t="s">
        <v>68</v>
      </c>
      <c r="BH1108" s="26" t="s">
        <v>160</v>
      </c>
      <c r="BI1108" s="26">
        <v>1</v>
      </c>
      <c r="BJ1108" s="26" t="s">
        <v>217</v>
      </c>
    </row>
    <row r="1109" spans="36:62" x14ac:dyDescent="0.25">
      <c r="AJ1109" s="26">
        <v>3670</v>
      </c>
      <c r="AK1109" s="26">
        <v>2213471</v>
      </c>
      <c r="AL1109" s="264">
        <v>44826.694444444445</v>
      </c>
      <c r="AM1109" s="26" t="s">
        <v>147</v>
      </c>
      <c r="AN1109" s="26" t="s">
        <v>63</v>
      </c>
      <c r="AO1109" s="26" t="s">
        <v>214</v>
      </c>
      <c r="AP1109" s="26" t="s">
        <v>159</v>
      </c>
      <c r="AQ1109" s="26">
        <v>0</v>
      </c>
      <c r="AR1109" s="26">
        <v>73</v>
      </c>
      <c r="AS1109" s="26" t="s">
        <v>212</v>
      </c>
      <c r="AT1109" s="26" t="s">
        <v>216</v>
      </c>
      <c r="AU1109" s="26" t="s">
        <v>63</v>
      </c>
      <c r="AV1109" s="26" t="s">
        <v>63</v>
      </c>
      <c r="AW1109" s="26" t="s">
        <v>63</v>
      </c>
      <c r="AX1109" s="26" t="s">
        <v>63</v>
      </c>
      <c r="AY1109" s="26">
        <v>43.746473000000002</v>
      </c>
      <c r="AZ1109" s="26">
        <v>-101.525509999999</v>
      </c>
      <c r="BA1109" s="26" t="s">
        <v>185</v>
      </c>
      <c r="BB1109" s="26" t="s">
        <v>157</v>
      </c>
      <c r="BC1109" s="26" t="s">
        <v>211</v>
      </c>
      <c r="BD1109" s="26" t="s">
        <v>68</v>
      </c>
      <c r="BE1109" s="26"/>
      <c r="BF1109" s="26" t="s">
        <v>215</v>
      </c>
      <c r="BG1109" s="26" t="s">
        <v>68</v>
      </c>
      <c r="BH1109" s="26" t="s">
        <v>210</v>
      </c>
      <c r="BI1109" s="26">
        <v>1</v>
      </c>
      <c r="BJ1109" s="26" t="s">
        <v>18</v>
      </c>
    </row>
    <row r="1110" spans="36:62" x14ac:dyDescent="0.25">
      <c r="AJ1110" s="26">
        <v>3671</v>
      </c>
      <c r="AK1110" s="26">
        <v>2213625</v>
      </c>
      <c r="AL1110" s="264">
        <v>44835.371527777781</v>
      </c>
      <c r="AM1110" s="26" t="s">
        <v>481</v>
      </c>
      <c r="AN1110" s="26" t="s">
        <v>63</v>
      </c>
      <c r="AO1110" s="26" t="s">
        <v>156</v>
      </c>
      <c r="AP1110" s="26" t="s">
        <v>648</v>
      </c>
      <c r="AQ1110" s="26">
        <v>0</v>
      </c>
      <c r="AR1110" s="26">
        <v>90</v>
      </c>
      <c r="AS1110" s="26" t="s">
        <v>1137</v>
      </c>
      <c r="AT1110" s="26" t="s">
        <v>71</v>
      </c>
      <c r="AU1110" s="26" t="s">
        <v>63</v>
      </c>
      <c r="AV1110" s="26" t="s">
        <v>69</v>
      </c>
      <c r="AW1110" s="26" t="s">
        <v>63</v>
      </c>
      <c r="AX1110" s="26" t="s">
        <v>63</v>
      </c>
      <c r="AY1110" s="26">
        <v>44.103653999999899</v>
      </c>
      <c r="AZ1110" s="26">
        <v>-102.772986</v>
      </c>
      <c r="BA1110" s="26" t="s">
        <v>482</v>
      </c>
      <c r="BB1110" s="26" t="s">
        <v>609</v>
      </c>
      <c r="BC1110" s="26" t="s">
        <v>685</v>
      </c>
      <c r="BD1110" s="26" t="s">
        <v>68</v>
      </c>
      <c r="BE1110" s="26" t="s">
        <v>1016</v>
      </c>
      <c r="BF1110" s="26" t="s">
        <v>68</v>
      </c>
      <c r="BG1110" s="26" t="s">
        <v>68</v>
      </c>
      <c r="BH1110" s="26" t="s">
        <v>646</v>
      </c>
      <c r="BI1110" s="26">
        <v>1</v>
      </c>
      <c r="BJ1110" s="26" t="s">
        <v>217</v>
      </c>
    </row>
    <row r="1111" spans="36:62" x14ac:dyDescent="0.25">
      <c r="AJ1111" s="26">
        <v>3672</v>
      </c>
      <c r="AK1111" s="26">
        <v>2213119</v>
      </c>
      <c r="AL1111" s="264">
        <v>44843.622916666667</v>
      </c>
      <c r="AM1111" s="26" t="s">
        <v>481</v>
      </c>
      <c r="AN1111" s="26" t="s">
        <v>63</v>
      </c>
      <c r="AO1111" s="26" t="s">
        <v>156</v>
      </c>
      <c r="AP1111" s="26" t="s">
        <v>627</v>
      </c>
      <c r="AQ1111" s="26">
        <v>0</v>
      </c>
      <c r="AR1111" s="26">
        <v>90</v>
      </c>
      <c r="AS1111" s="26" t="s">
        <v>628</v>
      </c>
      <c r="AT1111" s="26" t="s">
        <v>71</v>
      </c>
      <c r="AU1111" s="26" t="s">
        <v>63</v>
      </c>
      <c r="AV1111" s="26" t="s">
        <v>63</v>
      </c>
      <c r="AW1111" s="26" t="s">
        <v>63</v>
      </c>
      <c r="AX1111" s="26" t="s">
        <v>63</v>
      </c>
      <c r="AY1111" s="26">
        <v>44.118084000000003</v>
      </c>
      <c r="AZ1111" s="26">
        <v>-102.993934999999</v>
      </c>
      <c r="BA1111" s="26" t="s">
        <v>482</v>
      </c>
      <c r="BB1111" s="26" t="s">
        <v>611</v>
      </c>
      <c r="BC1111" s="26" t="s">
        <v>629</v>
      </c>
      <c r="BD1111" s="26" t="s">
        <v>68</v>
      </c>
      <c r="BE1111" s="26" t="s">
        <v>1138</v>
      </c>
      <c r="BF1111" s="26" t="s">
        <v>68</v>
      </c>
      <c r="BG1111" s="26" t="s">
        <v>1139</v>
      </c>
      <c r="BH1111" s="26" t="s">
        <v>646</v>
      </c>
      <c r="BI1111" s="26">
        <v>1</v>
      </c>
      <c r="BJ1111" s="26" t="s">
        <v>217</v>
      </c>
    </row>
    <row r="1112" spans="36:62" x14ac:dyDescent="0.25">
      <c r="AJ1112" s="26">
        <v>3673</v>
      </c>
      <c r="AK1112" s="26">
        <v>2211683</v>
      </c>
      <c r="AL1112" s="264">
        <v>44813.443749999999</v>
      </c>
      <c r="AM1112" s="26" t="s">
        <v>147</v>
      </c>
      <c r="AN1112" s="26" t="s">
        <v>63</v>
      </c>
      <c r="AO1112" s="26" t="s">
        <v>156</v>
      </c>
      <c r="AP1112" s="26" t="s">
        <v>159</v>
      </c>
      <c r="AQ1112" s="26">
        <v>0</v>
      </c>
      <c r="AR1112" s="26">
        <v>90</v>
      </c>
      <c r="AS1112" s="26" t="s">
        <v>1140</v>
      </c>
      <c r="AT1112" s="26" t="s">
        <v>74</v>
      </c>
      <c r="AU1112" s="26" t="s">
        <v>63</v>
      </c>
      <c r="AV1112" s="26" t="s">
        <v>69</v>
      </c>
      <c r="AW1112" s="26" t="s">
        <v>63</v>
      </c>
      <c r="AX1112" s="26" t="s">
        <v>63</v>
      </c>
      <c r="AY1112" s="26">
        <v>43.8362669999999</v>
      </c>
      <c r="AZ1112" s="26">
        <v>-101.648872999999</v>
      </c>
      <c r="BA1112" s="26" t="s">
        <v>533</v>
      </c>
      <c r="BB1112" s="26" t="s">
        <v>1141</v>
      </c>
      <c r="BC1112" s="26" t="s">
        <v>685</v>
      </c>
      <c r="BD1112" s="26" t="s">
        <v>68</v>
      </c>
      <c r="BE1112" s="26"/>
      <c r="BF1112" s="26" t="s">
        <v>68</v>
      </c>
      <c r="BG1112" s="26" t="s">
        <v>68</v>
      </c>
      <c r="BH1112" s="26" t="s">
        <v>175</v>
      </c>
      <c r="BI1112" s="26">
        <v>1</v>
      </c>
      <c r="BJ1112" s="26" t="s">
        <v>20</v>
      </c>
    </row>
    <row r="1113" spans="36:62" x14ac:dyDescent="0.25">
      <c r="AJ1113" s="26">
        <v>3674</v>
      </c>
      <c r="AK1113" s="26">
        <v>2213446</v>
      </c>
      <c r="AL1113" s="264">
        <v>44834.64166666667</v>
      </c>
      <c r="AM1113" s="26" t="s">
        <v>481</v>
      </c>
      <c r="AN1113" s="26" t="s">
        <v>63</v>
      </c>
      <c r="AO1113" s="26" t="s">
        <v>156</v>
      </c>
      <c r="AP1113" s="26" t="s">
        <v>159</v>
      </c>
      <c r="AQ1113" s="26">
        <v>0</v>
      </c>
      <c r="AR1113" s="26">
        <v>90</v>
      </c>
      <c r="AS1113" s="26" t="s">
        <v>628</v>
      </c>
      <c r="AT1113" s="26" t="s">
        <v>71</v>
      </c>
      <c r="AU1113" s="26" t="s">
        <v>63</v>
      </c>
      <c r="AV1113" s="26" t="s">
        <v>63</v>
      </c>
      <c r="AW1113" s="26" t="s">
        <v>63</v>
      </c>
      <c r="AX1113" s="26" t="s">
        <v>63</v>
      </c>
      <c r="AY1113" s="26">
        <v>44.106555</v>
      </c>
      <c r="AZ1113" s="26">
        <v>-102.627989999999</v>
      </c>
      <c r="BA1113" s="26" t="s">
        <v>482</v>
      </c>
      <c r="BB1113" s="26" t="s">
        <v>611</v>
      </c>
      <c r="BC1113" s="26" t="s">
        <v>680</v>
      </c>
      <c r="BD1113" s="26" t="s">
        <v>68</v>
      </c>
      <c r="BE1113" s="26" t="s">
        <v>1142</v>
      </c>
      <c r="BF1113" s="26" t="s">
        <v>68</v>
      </c>
      <c r="BG1113" s="26" t="s">
        <v>68</v>
      </c>
      <c r="BH1113" s="26" t="s">
        <v>175</v>
      </c>
      <c r="BI1113" s="26">
        <v>1</v>
      </c>
      <c r="BJ1113" s="26" t="s">
        <v>217</v>
      </c>
    </row>
    <row r="1114" spans="36:62" x14ac:dyDescent="0.25">
      <c r="AJ1114" s="26">
        <v>3675</v>
      </c>
      <c r="AK1114" s="26">
        <v>2211563</v>
      </c>
      <c r="AL1114" s="264">
        <v>44813.501388888886</v>
      </c>
      <c r="AM1114" s="26" t="s">
        <v>481</v>
      </c>
      <c r="AN1114" s="26" t="s">
        <v>63</v>
      </c>
      <c r="AO1114" s="26" t="s">
        <v>204</v>
      </c>
      <c r="AP1114" s="26" t="s">
        <v>159</v>
      </c>
      <c r="AQ1114" s="26">
        <v>0</v>
      </c>
      <c r="AR1114" s="26">
        <v>90</v>
      </c>
      <c r="AS1114" s="26" t="s">
        <v>742</v>
      </c>
      <c r="AT1114" s="26" t="s">
        <v>704</v>
      </c>
      <c r="AU1114" s="26" t="s">
        <v>63</v>
      </c>
      <c r="AV1114" s="26" t="s">
        <v>63</v>
      </c>
      <c r="AW1114" s="26" t="s">
        <v>63</v>
      </c>
      <c r="AX1114" s="26" t="s">
        <v>69</v>
      </c>
      <c r="AY1114" s="26">
        <v>44.021095000000003</v>
      </c>
      <c r="AZ1114" s="26">
        <v>-102.300973999999</v>
      </c>
      <c r="BA1114" s="26" t="s">
        <v>37</v>
      </c>
      <c r="BB1114" s="26" t="s">
        <v>611</v>
      </c>
      <c r="BC1114" s="26" t="s">
        <v>880</v>
      </c>
      <c r="BD1114" s="26" t="s">
        <v>68</v>
      </c>
      <c r="BE1114" s="26"/>
      <c r="BF1114" s="26" t="s">
        <v>68</v>
      </c>
      <c r="BG1114" s="26" t="s">
        <v>68</v>
      </c>
      <c r="BH1114" s="26" t="s">
        <v>160</v>
      </c>
      <c r="BI1114" s="26">
        <v>1</v>
      </c>
      <c r="BJ1114" s="26" t="s">
        <v>21</v>
      </c>
    </row>
    <row r="1115" spans="36:62" x14ac:dyDescent="0.25">
      <c r="AJ1115" s="26">
        <v>3676</v>
      </c>
      <c r="AK1115" s="26">
        <v>2213552</v>
      </c>
      <c r="AL1115" s="264">
        <v>44847.166666666664</v>
      </c>
      <c r="AM1115" s="26" t="s">
        <v>481</v>
      </c>
      <c r="AN1115" s="26" t="s">
        <v>63</v>
      </c>
      <c r="AO1115" s="26"/>
      <c r="AP1115" s="26" t="s">
        <v>159</v>
      </c>
      <c r="AQ1115" s="26">
        <v>0</v>
      </c>
      <c r="AR1115" s="26">
        <v>90</v>
      </c>
      <c r="AS1115" s="26" t="s">
        <v>638</v>
      </c>
      <c r="AT1115" s="26" t="s">
        <v>71</v>
      </c>
      <c r="AU1115" s="26" t="s">
        <v>63</v>
      </c>
      <c r="AV1115" s="26" t="s">
        <v>63</v>
      </c>
      <c r="AW1115" s="26" t="s">
        <v>63</v>
      </c>
      <c r="AX1115" s="26" t="s">
        <v>63</v>
      </c>
      <c r="AY1115" s="26">
        <v>44.028908000000001</v>
      </c>
      <c r="AZ1115" s="26">
        <v>-102.335132</v>
      </c>
      <c r="BA1115" s="26" t="s">
        <v>166</v>
      </c>
      <c r="BB1115" s="26" t="s">
        <v>611</v>
      </c>
      <c r="BC1115" s="26" t="s">
        <v>162</v>
      </c>
      <c r="BD1115" s="26" t="s">
        <v>68</v>
      </c>
      <c r="BE1115" s="26"/>
      <c r="BF1115" s="26" t="s">
        <v>68</v>
      </c>
      <c r="BG1115" s="26" t="s">
        <v>534</v>
      </c>
      <c r="BH1115" s="26" t="s">
        <v>534</v>
      </c>
      <c r="BI1115" s="26">
        <v>1</v>
      </c>
      <c r="BJ1115" s="26" t="s">
        <v>217</v>
      </c>
    </row>
    <row r="1116" spans="36:62" x14ac:dyDescent="0.25">
      <c r="AJ1116" s="26">
        <v>3678</v>
      </c>
      <c r="AK1116" s="26">
        <v>2211642</v>
      </c>
      <c r="AL1116" s="264">
        <v>44808.706944444442</v>
      </c>
      <c r="AM1116" s="26" t="s">
        <v>481</v>
      </c>
      <c r="AN1116" s="26" t="s">
        <v>63</v>
      </c>
      <c r="AO1116" s="26" t="s">
        <v>1143</v>
      </c>
      <c r="AP1116" s="26" t="s">
        <v>159</v>
      </c>
      <c r="AQ1116" s="26">
        <v>0</v>
      </c>
      <c r="AR1116" s="26">
        <v>90</v>
      </c>
      <c r="AS1116" s="26" t="s">
        <v>1144</v>
      </c>
      <c r="AT1116" s="26" t="s">
        <v>71</v>
      </c>
      <c r="AU1116" s="26" t="s">
        <v>63</v>
      </c>
      <c r="AV1116" s="26" t="s">
        <v>63</v>
      </c>
      <c r="AW1116" s="26" t="s">
        <v>63</v>
      </c>
      <c r="AX1116" s="26" t="s">
        <v>63</v>
      </c>
      <c r="AY1116" s="26">
        <v>43.987105</v>
      </c>
      <c r="AZ1116" s="26">
        <v>-102.22268800000001</v>
      </c>
      <c r="BA1116" s="26" t="s">
        <v>535</v>
      </c>
      <c r="BB1116" s="26" t="s">
        <v>611</v>
      </c>
      <c r="BC1116" s="26" t="s">
        <v>708</v>
      </c>
      <c r="BD1116" s="26" t="s">
        <v>68</v>
      </c>
      <c r="BE1116" s="26" t="s">
        <v>705</v>
      </c>
      <c r="BF1116" s="26" t="s">
        <v>68</v>
      </c>
      <c r="BG1116" s="26" t="s">
        <v>68</v>
      </c>
      <c r="BH1116" s="26" t="s">
        <v>728</v>
      </c>
      <c r="BI1116" s="26">
        <v>1</v>
      </c>
      <c r="BJ1116" s="26" t="s">
        <v>19</v>
      </c>
    </row>
    <row r="1117" spans="36:62" x14ac:dyDescent="0.25">
      <c r="AJ1117" s="26">
        <v>3680</v>
      </c>
      <c r="AK1117" s="26">
        <v>2213173</v>
      </c>
      <c r="AL1117" s="264">
        <v>44844.40625</v>
      </c>
      <c r="AM1117" s="26" t="s">
        <v>481</v>
      </c>
      <c r="AN1117" s="26" t="s">
        <v>63</v>
      </c>
      <c r="AO1117" s="26" t="s">
        <v>156</v>
      </c>
      <c r="AP1117" s="26"/>
      <c r="AQ1117" s="26">
        <v>0</v>
      </c>
      <c r="AR1117" s="26">
        <v>90</v>
      </c>
      <c r="AS1117" s="26" t="s">
        <v>694</v>
      </c>
      <c r="AT1117" s="26" t="s">
        <v>71</v>
      </c>
      <c r="AU1117" s="26" t="s">
        <v>63</v>
      </c>
      <c r="AV1117" s="26" t="s">
        <v>63</v>
      </c>
      <c r="AW1117" s="26" t="s">
        <v>63</v>
      </c>
      <c r="AX1117" s="26" t="s">
        <v>63</v>
      </c>
      <c r="AY1117" s="26">
        <v>43.98704</v>
      </c>
      <c r="AZ1117" s="26">
        <v>-102.226699999999</v>
      </c>
      <c r="BA1117" s="26" t="s">
        <v>511</v>
      </c>
      <c r="BB1117" s="26" t="s">
        <v>611</v>
      </c>
      <c r="BC1117" s="26" t="s">
        <v>667</v>
      </c>
      <c r="BD1117" s="26" t="s">
        <v>68</v>
      </c>
      <c r="BE1117" s="26"/>
      <c r="BF1117" s="26" t="s">
        <v>68</v>
      </c>
      <c r="BG1117" s="26" t="s">
        <v>68</v>
      </c>
      <c r="BH1117" s="26" t="s">
        <v>146</v>
      </c>
      <c r="BI1117" s="26">
        <v>1</v>
      </c>
      <c r="BJ1117" s="26" t="s">
        <v>20</v>
      </c>
    </row>
    <row r="1118" spans="36:62" x14ac:dyDescent="0.25">
      <c r="AJ1118" s="26">
        <v>3681</v>
      </c>
      <c r="AK1118" s="26">
        <v>2213523</v>
      </c>
      <c r="AL1118" s="264">
        <v>44843.848611111112</v>
      </c>
      <c r="AM1118" s="26" t="s">
        <v>147</v>
      </c>
      <c r="AN1118" s="26" t="s">
        <v>63</v>
      </c>
      <c r="AO1118" s="26"/>
      <c r="AP1118" s="26"/>
      <c r="AQ1118" s="26">
        <v>-1</v>
      </c>
      <c r="AR1118" s="26">
        <v>90</v>
      </c>
      <c r="AS1118" s="26" t="s">
        <v>168</v>
      </c>
      <c r="AT1118" s="26" t="s">
        <v>71</v>
      </c>
      <c r="AU1118" s="26" t="s">
        <v>63</v>
      </c>
      <c r="AV1118" s="26" t="s">
        <v>63</v>
      </c>
      <c r="AW1118" s="26" t="s">
        <v>63</v>
      </c>
      <c r="AX1118" s="26" t="s">
        <v>63</v>
      </c>
      <c r="AY1118" s="26">
        <v>43.839823000000003</v>
      </c>
      <c r="AZ1118" s="26">
        <v>-101.898162999999</v>
      </c>
      <c r="BA1118" s="26" t="s">
        <v>166</v>
      </c>
      <c r="BB1118" s="26" t="s">
        <v>609</v>
      </c>
      <c r="BC1118" s="26" t="s">
        <v>167</v>
      </c>
      <c r="BD1118" s="26" t="s">
        <v>154</v>
      </c>
      <c r="BE1118" s="26"/>
      <c r="BF1118" s="26" t="s">
        <v>99</v>
      </c>
      <c r="BG1118" s="26" t="s">
        <v>167</v>
      </c>
      <c r="BH1118" s="26" t="s">
        <v>99</v>
      </c>
      <c r="BI1118" s="26">
        <v>1</v>
      </c>
      <c r="BJ1118" s="26" t="s">
        <v>217</v>
      </c>
    </row>
    <row r="1119" spans="36:62" x14ac:dyDescent="0.25">
      <c r="AJ1119" s="26">
        <v>3682</v>
      </c>
      <c r="AK1119" s="26">
        <v>2213525</v>
      </c>
      <c r="AL1119" s="264">
        <v>44846.319444444445</v>
      </c>
      <c r="AM1119" s="26" t="s">
        <v>147</v>
      </c>
      <c r="AN1119" s="26" t="s">
        <v>63</v>
      </c>
      <c r="AO1119" s="26"/>
      <c r="AP1119" s="26"/>
      <c r="AQ1119" s="26">
        <v>-1</v>
      </c>
      <c r="AR1119" s="26">
        <v>90</v>
      </c>
      <c r="AS1119" s="26" t="s">
        <v>168</v>
      </c>
      <c r="AT1119" s="26" t="s">
        <v>71</v>
      </c>
      <c r="AU1119" s="26" t="s">
        <v>63</v>
      </c>
      <c r="AV1119" s="26" t="s">
        <v>63</v>
      </c>
      <c r="AW1119" s="26" t="s">
        <v>63</v>
      </c>
      <c r="AX1119" s="26" t="s">
        <v>63</v>
      </c>
      <c r="AY1119" s="26">
        <v>43.836281</v>
      </c>
      <c r="AZ1119" s="26">
        <v>-101.560241</v>
      </c>
      <c r="BA1119" s="26" t="s">
        <v>166</v>
      </c>
      <c r="BB1119" s="26" t="s">
        <v>609</v>
      </c>
      <c r="BC1119" s="26" t="s">
        <v>167</v>
      </c>
      <c r="BD1119" s="26" t="s">
        <v>154</v>
      </c>
      <c r="BE1119" s="26"/>
      <c r="BF1119" s="26" t="s">
        <v>99</v>
      </c>
      <c r="BG1119" s="26" t="s">
        <v>167</v>
      </c>
      <c r="BH1119" s="26" t="s">
        <v>99</v>
      </c>
      <c r="BI1119" s="26">
        <v>1</v>
      </c>
      <c r="BJ1119" s="26" t="s">
        <v>217</v>
      </c>
    </row>
    <row r="1120" spans="36:62" x14ac:dyDescent="0.25">
      <c r="AJ1120" s="26">
        <v>3686</v>
      </c>
      <c r="AK1120" s="26">
        <v>2214311</v>
      </c>
      <c r="AL1120" s="264">
        <v>44790.568055555559</v>
      </c>
      <c r="AM1120" s="26" t="s">
        <v>147</v>
      </c>
      <c r="AN1120" s="26" t="s">
        <v>63</v>
      </c>
      <c r="AO1120" s="26" t="s">
        <v>173</v>
      </c>
      <c r="AP1120" s="26" t="s">
        <v>686</v>
      </c>
      <c r="AQ1120" s="26">
        <v>0</v>
      </c>
      <c r="AR1120" s="26">
        <v>73</v>
      </c>
      <c r="AS1120" s="26" t="s">
        <v>628</v>
      </c>
      <c r="AT1120" s="26" t="s">
        <v>71</v>
      </c>
      <c r="AU1120" s="26" t="s">
        <v>63</v>
      </c>
      <c r="AV1120" s="26" t="s">
        <v>63</v>
      </c>
      <c r="AW1120" s="26" t="s">
        <v>63</v>
      </c>
      <c r="AX1120" s="26" t="s">
        <v>63</v>
      </c>
      <c r="AY1120" s="26">
        <v>43.476343</v>
      </c>
      <c r="AZ1120" s="26">
        <v>-101.498959999999</v>
      </c>
      <c r="BA1120" s="26" t="s">
        <v>536</v>
      </c>
      <c r="BB1120" s="26" t="s">
        <v>672</v>
      </c>
      <c r="BC1120" s="26" t="s">
        <v>659</v>
      </c>
      <c r="BD1120" s="26" t="s">
        <v>68</v>
      </c>
      <c r="BE1120" s="26"/>
      <c r="BF1120" s="26" t="s">
        <v>68</v>
      </c>
      <c r="BG1120" s="26" t="s">
        <v>68</v>
      </c>
      <c r="BH1120" s="26" t="s">
        <v>175</v>
      </c>
      <c r="BI1120" s="26">
        <v>1</v>
      </c>
      <c r="BJ1120" s="26" t="s">
        <v>217</v>
      </c>
    </row>
    <row r="1121" spans="36:62" x14ac:dyDescent="0.25">
      <c r="AJ1121" s="26">
        <v>3692</v>
      </c>
      <c r="AK1121" s="26">
        <v>2215446</v>
      </c>
      <c r="AL1121" s="264">
        <v>44860.270833333336</v>
      </c>
      <c r="AM1121" s="26" t="s">
        <v>481</v>
      </c>
      <c r="AN1121" s="26" t="s">
        <v>63</v>
      </c>
      <c r="AO1121" s="26"/>
      <c r="AP1121" s="26"/>
      <c r="AQ1121" s="26">
        <v>-1</v>
      </c>
      <c r="AR1121" s="26">
        <v>90</v>
      </c>
      <c r="AS1121" s="26" t="s">
        <v>168</v>
      </c>
      <c r="AT1121" s="26" t="s">
        <v>71</v>
      </c>
      <c r="AU1121" s="26" t="s">
        <v>63</v>
      </c>
      <c r="AV1121" s="26" t="s">
        <v>63</v>
      </c>
      <c r="AW1121" s="26" t="s">
        <v>63</v>
      </c>
      <c r="AX1121" s="26" t="s">
        <v>63</v>
      </c>
      <c r="AY1121" s="26">
        <v>44.071888000000001</v>
      </c>
      <c r="AZ1121" s="26">
        <v>-102.467316999999</v>
      </c>
      <c r="BA1121" s="26" t="s">
        <v>158</v>
      </c>
      <c r="BB1121" s="26" t="s">
        <v>611</v>
      </c>
      <c r="BC1121" s="26" t="s">
        <v>167</v>
      </c>
      <c r="BD1121" s="26" t="s">
        <v>154</v>
      </c>
      <c r="BE1121" s="26"/>
      <c r="BF1121" s="26" t="s">
        <v>99</v>
      </c>
      <c r="BG1121" s="26" t="s">
        <v>167</v>
      </c>
      <c r="BH1121" s="26" t="s">
        <v>99</v>
      </c>
      <c r="BI1121" s="26">
        <v>1</v>
      </c>
      <c r="BJ1121" s="26" t="s">
        <v>217</v>
      </c>
    </row>
    <row r="1122" spans="36:62" x14ac:dyDescent="0.25">
      <c r="AJ1122" s="26">
        <v>3696</v>
      </c>
      <c r="AK1122" s="26">
        <v>2213626</v>
      </c>
      <c r="AL1122" s="264">
        <v>44849.783333333333</v>
      </c>
      <c r="AM1122" s="26" t="s">
        <v>481</v>
      </c>
      <c r="AN1122" s="26" t="s">
        <v>63</v>
      </c>
      <c r="AO1122" s="26" t="s">
        <v>214</v>
      </c>
      <c r="AP1122" s="26" t="s">
        <v>159</v>
      </c>
      <c r="AQ1122" s="26">
        <v>0</v>
      </c>
      <c r="AR1122" s="26">
        <v>90</v>
      </c>
      <c r="AS1122" s="26" t="s">
        <v>628</v>
      </c>
      <c r="AT1122" s="26" t="s">
        <v>71</v>
      </c>
      <c r="AU1122" s="26" t="s">
        <v>63</v>
      </c>
      <c r="AV1122" s="26" t="s">
        <v>63</v>
      </c>
      <c r="AW1122" s="26" t="s">
        <v>63</v>
      </c>
      <c r="AX1122" s="26" t="s">
        <v>63</v>
      </c>
      <c r="AY1122" s="26">
        <v>44.099715000000003</v>
      </c>
      <c r="AZ1122" s="26">
        <v>-103.157646</v>
      </c>
      <c r="BA1122" s="26" t="s">
        <v>512</v>
      </c>
      <c r="BB1122" s="26" t="s">
        <v>609</v>
      </c>
      <c r="BC1122" s="26" t="s">
        <v>680</v>
      </c>
      <c r="BD1122" s="26" t="s">
        <v>68</v>
      </c>
      <c r="BE1122" s="26" t="s">
        <v>1145</v>
      </c>
      <c r="BF1122" s="26" t="s">
        <v>68</v>
      </c>
      <c r="BG1122" s="26" t="s">
        <v>68</v>
      </c>
      <c r="BH1122" s="26" t="s">
        <v>1146</v>
      </c>
      <c r="BI1122" s="26">
        <v>1</v>
      </c>
      <c r="BJ1122" s="26" t="s">
        <v>19</v>
      </c>
    </row>
    <row r="1123" spans="36:62" x14ac:dyDescent="0.25">
      <c r="AJ1123" s="26">
        <v>3699</v>
      </c>
      <c r="AK1123" s="26">
        <v>2214047</v>
      </c>
      <c r="AL1123" s="264">
        <v>44858.780555555553</v>
      </c>
      <c r="AM1123" s="26" t="s">
        <v>481</v>
      </c>
      <c r="AN1123" s="26" t="s">
        <v>63</v>
      </c>
      <c r="AO1123" s="26"/>
      <c r="AP1123" s="26"/>
      <c r="AQ1123" s="26">
        <v>-1</v>
      </c>
      <c r="AR1123" s="26">
        <v>90</v>
      </c>
      <c r="AS1123" s="26" t="s">
        <v>168</v>
      </c>
      <c r="AT1123" s="26" t="s">
        <v>71</v>
      </c>
      <c r="AU1123" s="26" t="s">
        <v>63</v>
      </c>
      <c r="AV1123" s="26" t="s">
        <v>63</v>
      </c>
      <c r="AW1123" s="26" t="s">
        <v>63</v>
      </c>
      <c r="AX1123" s="26" t="s">
        <v>63</v>
      </c>
      <c r="AY1123" s="26">
        <v>44.103209</v>
      </c>
      <c r="AZ1123" s="26">
        <v>-102.565414</v>
      </c>
      <c r="BA1123" s="26" t="s">
        <v>185</v>
      </c>
      <c r="BB1123" s="26" t="s">
        <v>611</v>
      </c>
      <c r="BC1123" s="26" t="s">
        <v>167</v>
      </c>
      <c r="BD1123" s="26" t="s">
        <v>154</v>
      </c>
      <c r="BE1123" s="26"/>
      <c r="BF1123" s="26" t="s">
        <v>99</v>
      </c>
      <c r="BG1123" s="26" t="s">
        <v>167</v>
      </c>
      <c r="BH1123" s="26" t="s">
        <v>99</v>
      </c>
      <c r="BI1123" s="26">
        <v>1</v>
      </c>
      <c r="BJ1123" s="26" t="s">
        <v>217</v>
      </c>
    </row>
    <row r="1124" spans="36:62" x14ac:dyDescent="0.25">
      <c r="AJ1124" s="26">
        <v>3701</v>
      </c>
      <c r="AK1124" s="26">
        <v>2216914</v>
      </c>
      <c r="AL1124" s="264">
        <v>44874.691666666666</v>
      </c>
      <c r="AM1124" s="26" t="s">
        <v>481</v>
      </c>
      <c r="AN1124" s="26" t="s">
        <v>63</v>
      </c>
      <c r="AO1124" s="26" t="s">
        <v>156</v>
      </c>
      <c r="AP1124" s="26" t="s">
        <v>716</v>
      </c>
      <c r="AQ1124" s="26">
        <v>0</v>
      </c>
      <c r="AR1124" s="26">
        <v>90</v>
      </c>
      <c r="AS1124" s="26" t="s">
        <v>1095</v>
      </c>
      <c r="AT1124" s="26" t="s">
        <v>663</v>
      </c>
      <c r="AU1124" s="26" t="s">
        <v>63</v>
      </c>
      <c r="AV1124" s="26" t="s">
        <v>63</v>
      </c>
      <c r="AW1124" s="26" t="s">
        <v>63</v>
      </c>
      <c r="AX1124" s="26" t="s">
        <v>63</v>
      </c>
      <c r="AY1124" s="26">
        <v>43.987340000000003</v>
      </c>
      <c r="AZ1124" s="26">
        <v>-102.214085999999</v>
      </c>
      <c r="BA1124" s="26" t="s">
        <v>537</v>
      </c>
      <c r="BB1124" s="26" t="s">
        <v>609</v>
      </c>
      <c r="BC1124" s="26" t="s">
        <v>708</v>
      </c>
      <c r="BD1124" s="26" t="s">
        <v>615</v>
      </c>
      <c r="BE1124" s="26"/>
      <c r="BF1124" s="26" t="s">
        <v>68</v>
      </c>
      <c r="BG1124" s="26" t="s">
        <v>68</v>
      </c>
      <c r="BH1124" s="26" t="s">
        <v>941</v>
      </c>
      <c r="BI1124" s="26">
        <v>1</v>
      </c>
      <c r="BJ1124" s="26" t="s">
        <v>217</v>
      </c>
    </row>
    <row r="1125" spans="36:62" x14ac:dyDescent="0.25">
      <c r="AJ1125" s="26">
        <v>3702</v>
      </c>
      <c r="AK1125" s="26">
        <v>2216596</v>
      </c>
      <c r="AL1125" s="264">
        <v>44875.427083333336</v>
      </c>
      <c r="AM1125" s="26" t="s">
        <v>481</v>
      </c>
      <c r="AN1125" s="26" t="s">
        <v>63</v>
      </c>
      <c r="AO1125" s="26" t="s">
        <v>192</v>
      </c>
      <c r="AP1125" s="26" t="s">
        <v>159</v>
      </c>
      <c r="AQ1125" s="26">
        <v>0</v>
      </c>
      <c r="AR1125" s="26">
        <v>90</v>
      </c>
      <c r="AS1125" s="26" t="s">
        <v>188</v>
      </c>
      <c r="AT1125" s="26" t="s">
        <v>613</v>
      </c>
      <c r="AU1125" s="26" t="s">
        <v>69</v>
      </c>
      <c r="AV1125" s="26" t="s">
        <v>63</v>
      </c>
      <c r="AW1125" s="26" t="s">
        <v>63</v>
      </c>
      <c r="AX1125" s="26" t="s">
        <v>63</v>
      </c>
      <c r="AY1125" s="26">
        <v>44.103409999999897</v>
      </c>
      <c r="AZ1125" s="26">
        <v>-102.713735999999</v>
      </c>
      <c r="BA1125" s="26" t="s">
        <v>208</v>
      </c>
      <c r="BB1125" s="26" t="s">
        <v>609</v>
      </c>
      <c r="BC1125" s="26" t="s">
        <v>620</v>
      </c>
      <c r="BD1125" s="26" t="s">
        <v>615</v>
      </c>
      <c r="BE1125" s="26"/>
      <c r="BF1125" s="26" t="s">
        <v>68</v>
      </c>
      <c r="BG1125" s="26" t="s">
        <v>68</v>
      </c>
      <c r="BH1125" s="26" t="s">
        <v>146</v>
      </c>
      <c r="BI1125" s="26">
        <v>1</v>
      </c>
      <c r="BJ1125" s="26" t="s">
        <v>217</v>
      </c>
    </row>
    <row r="1126" spans="36:62" x14ac:dyDescent="0.25">
      <c r="AJ1126" s="26">
        <v>3709</v>
      </c>
      <c r="AK1126" s="26">
        <v>2215295</v>
      </c>
      <c r="AL1126" s="264">
        <v>44874.618055555555</v>
      </c>
      <c r="AM1126" s="26" t="s">
        <v>481</v>
      </c>
      <c r="AN1126" s="26" t="s">
        <v>63</v>
      </c>
      <c r="AO1126" s="26" t="s">
        <v>156</v>
      </c>
      <c r="AP1126" s="26" t="s">
        <v>159</v>
      </c>
      <c r="AQ1126" s="26">
        <v>0</v>
      </c>
      <c r="AR1126" s="26">
        <v>90</v>
      </c>
      <c r="AS1126" s="26" t="s">
        <v>628</v>
      </c>
      <c r="AT1126" s="26" t="s">
        <v>663</v>
      </c>
      <c r="AU1126" s="26" t="s">
        <v>63</v>
      </c>
      <c r="AV1126" s="26" t="s">
        <v>63</v>
      </c>
      <c r="AW1126" s="26" t="s">
        <v>63</v>
      </c>
      <c r="AX1126" s="26" t="s">
        <v>63</v>
      </c>
      <c r="AY1126" s="26">
        <v>44.020730999999898</v>
      </c>
      <c r="AZ1126" s="26">
        <v>-102.297346</v>
      </c>
      <c r="BA1126" s="26" t="s">
        <v>482</v>
      </c>
      <c r="BB1126" s="26" t="s">
        <v>611</v>
      </c>
      <c r="BC1126" s="26" t="s">
        <v>614</v>
      </c>
      <c r="BD1126" s="26" t="s">
        <v>615</v>
      </c>
      <c r="BE1126" s="26"/>
      <c r="BF1126" s="26" t="s">
        <v>68</v>
      </c>
      <c r="BG1126" s="26" t="s">
        <v>68</v>
      </c>
      <c r="BH1126" s="26" t="s">
        <v>175</v>
      </c>
      <c r="BI1126" s="26">
        <v>1</v>
      </c>
      <c r="BJ1126" s="26" t="s">
        <v>217</v>
      </c>
    </row>
    <row r="1127" spans="36:62" x14ac:dyDescent="0.25">
      <c r="AJ1127" s="26">
        <v>3710</v>
      </c>
      <c r="AK1127" s="26">
        <v>2215540</v>
      </c>
      <c r="AL1127" s="264">
        <v>44874.873611111114</v>
      </c>
      <c r="AM1127" s="26" t="s">
        <v>481</v>
      </c>
      <c r="AN1127" s="26" t="s">
        <v>63</v>
      </c>
      <c r="AO1127" s="26" t="s">
        <v>156</v>
      </c>
      <c r="AP1127" s="26" t="s">
        <v>159</v>
      </c>
      <c r="AQ1127" s="26">
        <v>0</v>
      </c>
      <c r="AR1127" s="26">
        <v>90</v>
      </c>
      <c r="AS1127" s="26" t="s">
        <v>1147</v>
      </c>
      <c r="AT1127" s="26" t="s">
        <v>663</v>
      </c>
      <c r="AU1127" s="26" t="s">
        <v>63</v>
      </c>
      <c r="AV1127" s="26" t="s">
        <v>63</v>
      </c>
      <c r="AW1127" s="26" t="s">
        <v>63</v>
      </c>
      <c r="AX1127" s="26" t="s">
        <v>63</v>
      </c>
      <c r="AY1127" s="26">
        <v>44.1181559999999</v>
      </c>
      <c r="AZ1127" s="26">
        <v>-102.985528</v>
      </c>
      <c r="BA1127" s="26" t="s">
        <v>208</v>
      </c>
      <c r="BB1127" s="26" t="s">
        <v>611</v>
      </c>
      <c r="BC1127" s="26" t="s">
        <v>680</v>
      </c>
      <c r="BD1127" s="26" t="s">
        <v>68</v>
      </c>
      <c r="BE1127" s="26"/>
      <c r="BF1127" s="26" t="s">
        <v>68</v>
      </c>
      <c r="BG1127" s="26" t="s">
        <v>68</v>
      </c>
      <c r="BH1127" s="26" t="s">
        <v>160</v>
      </c>
      <c r="BI1127" s="26">
        <v>1</v>
      </c>
      <c r="BJ1127" s="26" t="s">
        <v>217</v>
      </c>
    </row>
    <row r="1128" spans="36:62" x14ac:dyDescent="0.25">
      <c r="AJ1128" s="26">
        <v>3711</v>
      </c>
      <c r="AK1128" s="26">
        <v>2217903</v>
      </c>
      <c r="AL1128" s="264">
        <v>44907.895833333336</v>
      </c>
      <c r="AM1128" s="26" t="s">
        <v>147</v>
      </c>
      <c r="AN1128" s="26" t="s">
        <v>63</v>
      </c>
      <c r="AO1128" s="26" t="s">
        <v>156</v>
      </c>
      <c r="AP1128" s="26" t="s">
        <v>159</v>
      </c>
      <c r="AQ1128" s="26">
        <v>0</v>
      </c>
      <c r="AR1128" s="26">
        <v>90</v>
      </c>
      <c r="AS1128" s="26" t="s">
        <v>1095</v>
      </c>
      <c r="AT1128" s="26" t="s">
        <v>663</v>
      </c>
      <c r="AU1128" s="26" t="s">
        <v>63</v>
      </c>
      <c r="AV1128" s="26" t="s">
        <v>63</v>
      </c>
      <c r="AW1128" s="26" t="s">
        <v>63</v>
      </c>
      <c r="AX1128" s="26" t="s">
        <v>63</v>
      </c>
      <c r="AY1128" s="26">
        <v>43.836067</v>
      </c>
      <c r="AZ1128" s="26">
        <v>-101.789124999999</v>
      </c>
      <c r="BA1128" s="26" t="s">
        <v>538</v>
      </c>
      <c r="BB1128" s="26" t="s">
        <v>611</v>
      </c>
      <c r="BC1128" s="26" t="s">
        <v>614</v>
      </c>
      <c r="BD1128" s="26" t="s">
        <v>615</v>
      </c>
      <c r="BE1128" s="26" t="s">
        <v>1149</v>
      </c>
      <c r="BF1128" s="26" t="s">
        <v>759</v>
      </c>
      <c r="BG1128" s="26" t="s">
        <v>209</v>
      </c>
      <c r="BH1128" s="26" t="s">
        <v>175</v>
      </c>
      <c r="BI1128" s="26">
        <v>1</v>
      </c>
      <c r="BJ1128" s="26" t="s">
        <v>217</v>
      </c>
    </row>
    <row r="1129" spans="36:62" x14ac:dyDescent="0.25">
      <c r="AJ1129" s="26">
        <v>3713</v>
      </c>
      <c r="AK1129" s="26">
        <v>2216013</v>
      </c>
      <c r="AL1129" s="264">
        <v>44874.615277777775</v>
      </c>
      <c r="AM1129" s="26" t="s">
        <v>147</v>
      </c>
      <c r="AN1129" s="26" t="s">
        <v>63</v>
      </c>
      <c r="AO1129" s="26" t="s">
        <v>156</v>
      </c>
      <c r="AP1129" s="26" t="s">
        <v>159</v>
      </c>
      <c r="AQ1129" s="26">
        <v>0</v>
      </c>
      <c r="AR1129" s="26">
        <v>90</v>
      </c>
      <c r="AS1129" s="26" t="s">
        <v>188</v>
      </c>
      <c r="AT1129" s="26" t="s">
        <v>74</v>
      </c>
      <c r="AU1129" s="26" t="s">
        <v>63</v>
      </c>
      <c r="AV1129" s="26" t="s">
        <v>63</v>
      </c>
      <c r="AW1129" s="26" t="s">
        <v>63</v>
      </c>
      <c r="AX1129" s="26" t="s">
        <v>63</v>
      </c>
      <c r="AY1129" s="26">
        <v>43.836407999999899</v>
      </c>
      <c r="AZ1129" s="26">
        <v>-101.806842</v>
      </c>
      <c r="BA1129" s="26" t="s">
        <v>208</v>
      </c>
      <c r="BB1129" s="26" t="s">
        <v>609</v>
      </c>
      <c r="BC1129" s="26" t="s">
        <v>614</v>
      </c>
      <c r="BD1129" s="26" t="s">
        <v>615</v>
      </c>
      <c r="BE1129" s="26"/>
      <c r="BF1129" s="26" t="s">
        <v>68</v>
      </c>
      <c r="BG1129" s="26" t="s">
        <v>209</v>
      </c>
      <c r="BH1129" s="26" t="s">
        <v>160</v>
      </c>
      <c r="BI1129" s="26">
        <v>1</v>
      </c>
      <c r="BJ1129" s="26" t="s">
        <v>217</v>
      </c>
    </row>
    <row r="1130" spans="36:62" x14ac:dyDescent="0.25">
      <c r="AJ1130" s="26">
        <v>3714</v>
      </c>
      <c r="AK1130" s="26">
        <v>2216166</v>
      </c>
      <c r="AL1130" s="264">
        <v>44874.640277777777</v>
      </c>
      <c r="AM1130" s="26" t="s">
        <v>147</v>
      </c>
      <c r="AN1130" s="26" t="s">
        <v>63</v>
      </c>
      <c r="AO1130" s="26" t="s">
        <v>192</v>
      </c>
      <c r="AP1130" s="26" t="s">
        <v>159</v>
      </c>
      <c r="AQ1130" s="26">
        <v>0</v>
      </c>
      <c r="AR1130" s="26">
        <v>90</v>
      </c>
      <c r="AS1130" s="26" t="s">
        <v>853</v>
      </c>
      <c r="AT1130" s="26" t="s">
        <v>663</v>
      </c>
      <c r="AU1130" s="26" t="s">
        <v>63</v>
      </c>
      <c r="AV1130" s="26" t="s">
        <v>63</v>
      </c>
      <c r="AW1130" s="26" t="s">
        <v>63</v>
      </c>
      <c r="AX1130" s="26" t="s">
        <v>63</v>
      </c>
      <c r="AY1130" s="26">
        <v>43.8881149999999</v>
      </c>
      <c r="AZ1130" s="26">
        <v>-102.005482999999</v>
      </c>
      <c r="BA1130" s="26" t="s">
        <v>208</v>
      </c>
      <c r="BB1130" s="26" t="s">
        <v>611</v>
      </c>
      <c r="BC1130" s="26" t="s">
        <v>614</v>
      </c>
      <c r="BD1130" s="26" t="s">
        <v>615</v>
      </c>
      <c r="BE1130" s="26"/>
      <c r="BF1130" s="26" t="s">
        <v>68</v>
      </c>
      <c r="BG1130" s="26" t="s">
        <v>68</v>
      </c>
      <c r="BH1130" s="26" t="s">
        <v>146</v>
      </c>
      <c r="BI1130" s="26">
        <v>1</v>
      </c>
      <c r="BJ1130" s="26" t="s">
        <v>217</v>
      </c>
    </row>
    <row r="1131" spans="36:62" x14ac:dyDescent="0.25">
      <c r="AJ1131" s="26">
        <v>3715</v>
      </c>
      <c r="AK1131" s="26">
        <v>2215530</v>
      </c>
      <c r="AL1131" s="264">
        <v>44875.361111111109</v>
      </c>
      <c r="AM1131" s="26" t="s">
        <v>147</v>
      </c>
      <c r="AN1131" s="26" t="s">
        <v>63</v>
      </c>
      <c r="AO1131" s="26" t="s">
        <v>156</v>
      </c>
      <c r="AP1131" s="26" t="s">
        <v>159</v>
      </c>
      <c r="AQ1131" s="26">
        <v>0</v>
      </c>
      <c r="AR1131" s="26">
        <v>90</v>
      </c>
      <c r="AS1131" s="26" t="s">
        <v>853</v>
      </c>
      <c r="AT1131" s="26" t="s">
        <v>74</v>
      </c>
      <c r="AU1131" s="26" t="s">
        <v>63</v>
      </c>
      <c r="AV1131" s="26" t="s">
        <v>63</v>
      </c>
      <c r="AW1131" s="26" t="s">
        <v>63</v>
      </c>
      <c r="AX1131" s="26" t="s">
        <v>63</v>
      </c>
      <c r="AY1131" s="26">
        <v>43.836117000000002</v>
      </c>
      <c r="AZ1131" s="26">
        <v>-101.805689</v>
      </c>
      <c r="BA1131" s="26" t="s">
        <v>208</v>
      </c>
      <c r="BB1131" s="26" t="s">
        <v>611</v>
      </c>
      <c r="BC1131" s="26" t="s">
        <v>162</v>
      </c>
      <c r="BD1131" s="26" t="s">
        <v>615</v>
      </c>
      <c r="BE1131" s="26"/>
      <c r="BF1131" s="26" t="s">
        <v>68</v>
      </c>
      <c r="BG1131" s="26" t="s">
        <v>209</v>
      </c>
      <c r="BH1131" s="26" t="s">
        <v>146</v>
      </c>
      <c r="BI1131" s="26">
        <v>1</v>
      </c>
      <c r="BJ1131" s="26" t="s">
        <v>217</v>
      </c>
    </row>
    <row r="1132" spans="36:62" x14ac:dyDescent="0.25">
      <c r="AJ1132" s="26">
        <v>3716</v>
      </c>
      <c r="AK1132" s="26">
        <v>2216025</v>
      </c>
      <c r="AL1132" s="264">
        <v>44875.922222222223</v>
      </c>
      <c r="AM1132" s="26" t="s">
        <v>481</v>
      </c>
      <c r="AN1132" s="26" t="s">
        <v>63</v>
      </c>
      <c r="AO1132" s="26" t="s">
        <v>156</v>
      </c>
      <c r="AP1132" s="26" t="s">
        <v>159</v>
      </c>
      <c r="AQ1132" s="26">
        <v>0</v>
      </c>
      <c r="AR1132" s="26">
        <v>90</v>
      </c>
      <c r="AS1132" s="26" t="s">
        <v>1150</v>
      </c>
      <c r="AT1132" s="26" t="s">
        <v>663</v>
      </c>
      <c r="AU1132" s="26" t="s">
        <v>63</v>
      </c>
      <c r="AV1132" s="26" t="s">
        <v>63</v>
      </c>
      <c r="AW1132" s="26" t="s">
        <v>63</v>
      </c>
      <c r="AX1132" s="26" t="s">
        <v>63</v>
      </c>
      <c r="AY1132" s="26">
        <v>44.117355000000003</v>
      </c>
      <c r="AZ1132" s="26">
        <v>-103.087520999999</v>
      </c>
      <c r="BA1132" s="26" t="s">
        <v>208</v>
      </c>
      <c r="BB1132" s="26" t="s">
        <v>611</v>
      </c>
      <c r="BC1132" s="26" t="s">
        <v>68</v>
      </c>
      <c r="BD1132" s="26" t="s">
        <v>615</v>
      </c>
      <c r="BE1132" s="26"/>
      <c r="BF1132" s="26" t="s">
        <v>68</v>
      </c>
      <c r="BG1132" s="26" t="s">
        <v>209</v>
      </c>
      <c r="BH1132" s="26" t="s">
        <v>160</v>
      </c>
      <c r="BI1132" s="26">
        <v>1</v>
      </c>
      <c r="BJ1132" s="26" t="s">
        <v>217</v>
      </c>
    </row>
    <row r="1133" spans="36:62" x14ac:dyDescent="0.25">
      <c r="AJ1133" s="26">
        <v>3717</v>
      </c>
      <c r="AK1133" s="26">
        <v>2216187</v>
      </c>
      <c r="AL1133" s="264">
        <v>44875.515277777777</v>
      </c>
      <c r="AM1133" s="26" t="s">
        <v>147</v>
      </c>
      <c r="AN1133" s="26" t="s">
        <v>63</v>
      </c>
      <c r="AO1133" s="26" t="s">
        <v>156</v>
      </c>
      <c r="AP1133" s="26" t="s">
        <v>159</v>
      </c>
      <c r="AQ1133" s="26">
        <v>0</v>
      </c>
      <c r="AR1133" s="26">
        <v>90</v>
      </c>
      <c r="AS1133" s="26" t="s">
        <v>628</v>
      </c>
      <c r="AT1133" s="26" t="s">
        <v>74</v>
      </c>
      <c r="AU1133" s="26" t="s">
        <v>63</v>
      </c>
      <c r="AV1133" s="26" t="s">
        <v>63</v>
      </c>
      <c r="AW1133" s="26" t="s">
        <v>63</v>
      </c>
      <c r="AX1133" s="26" t="s">
        <v>63</v>
      </c>
      <c r="AY1133" s="26">
        <v>43.836050999999898</v>
      </c>
      <c r="AZ1133" s="26">
        <v>-101.787018</v>
      </c>
      <c r="BA1133" s="26" t="s">
        <v>482</v>
      </c>
      <c r="BB1133" s="26" t="s">
        <v>611</v>
      </c>
      <c r="BC1133" s="26" t="s">
        <v>68</v>
      </c>
      <c r="BD1133" s="26" t="s">
        <v>615</v>
      </c>
      <c r="BE1133" s="26"/>
      <c r="BF1133" s="26" t="s">
        <v>68</v>
      </c>
      <c r="BG1133" s="26" t="s">
        <v>209</v>
      </c>
      <c r="BH1133" s="26" t="s">
        <v>728</v>
      </c>
      <c r="BI1133" s="26">
        <v>1</v>
      </c>
      <c r="BJ1133" s="26" t="s">
        <v>217</v>
      </c>
    </row>
    <row r="1134" spans="36:62" x14ac:dyDescent="0.25">
      <c r="AJ1134" s="26">
        <v>3720</v>
      </c>
      <c r="AK1134" s="26">
        <v>2215753</v>
      </c>
      <c r="AL1134" s="264">
        <v>44880.451388888891</v>
      </c>
      <c r="AM1134" s="26" t="s">
        <v>481</v>
      </c>
      <c r="AN1134" s="26" t="s">
        <v>63</v>
      </c>
      <c r="AO1134" s="26" t="s">
        <v>156</v>
      </c>
      <c r="AP1134" s="26" t="s">
        <v>159</v>
      </c>
      <c r="AQ1134" s="26">
        <v>0</v>
      </c>
      <c r="AR1134" s="26">
        <v>90</v>
      </c>
      <c r="AS1134" s="26" t="s">
        <v>853</v>
      </c>
      <c r="AT1134" s="26" t="s">
        <v>613</v>
      </c>
      <c r="AU1134" s="26" t="s">
        <v>63</v>
      </c>
      <c r="AV1134" s="26" t="s">
        <v>63</v>
      </c>
      <c r="AW1134" s="26" t="s">
        <v>63</v>
      </c>
      <c r="AX1134" s="26" t="s">
        <v>63</v>
      </c>
      <c r="AY1134" s="26">
        <v>44.104734000000001</v>
      </c>
      <c r="AZ1134" s="26">
        <v>-102.896433999999</v>
      </c>
      <c r="BA1134" s="26" t="s">
        <v>208</v>
      </c>
      <c r="BB1134" s="26" t="s">
        <v>609</v>
      </c>
      <c r="BC1134" s="26" t="s">
        <v>614</v>
      </c>
      <c r="BD1134" s="26" t="s">
        <v>615</v>
      </c>
      <c r="BE1134" s="26"/>
      <c r="BF1134" s="26" t="s">
        <v>68</v>
      </c>
      <c r="BG1134" s="26" t="s">
        <v>68</v>
      </c>
      <c r="BH1134" s="26" t="s">
        <v>146</v>
      </c>
      <c r="BI1134" s="26">
        <v>1</v>
      </c>
      <c r="BJ1134" s="26" t="s">
        <v>217</v>
      </c>
    </row>
    <row r="1135" spans="36:62" x14ac:dyDescent="0.25">
      <c r="AJ1135" s="26">
        <v>3721</v>
      </c>
      <c r="AK1135" s="26">
        <v>2215947</v>
      </c>
      <c r="AL1135" s="264">
        <v>44883.520138888889</v>
      </c>
      <c r="AM1135" s="26" t="s">
        <v>481</v>
      </c>
      <c r="AN1135" s="26" t="s">
        <v>63</v>
      </c>
      <c r="AO1135" s="26" t="s">
        <v>156</v>
      </c>
      <c r="AP1135" s="26" t="s">
        <v>159</v>
      </c>
      <c r="AQ1135" s="26">
        <v>0</v>
      </c>
      <c r="AR1135" s="26">
        <v>90</v>
      </c>
      <c r="AS1135" s="26" t="s">
        <v>628</v>
      </c>
      <c r="AT1135" s="26" t="s">
        <v>71</v>
      </c>
      <c r="AU1135" s="26" t="s">
        <v>63</v>
      </c>
      <c r="AV1135" s="26" t="s">
        <v>63</v>
      </c>
      <c r="AW1135" s="26" t="s">
        <v>63</v>
      </c>
      <c r="AX1135" s="26" t="s">
        <v>63</v>
      </c>
      <c r="AY1135" s="26">
        <v>44.063599000000004</v>
      </c>
      <c r="AZ1135" s="26">
        <v>-102.436505999999</v>
      </c>
      <c r="BA1135" s="26" t="s">
        <v>523</v>
      </c>
      <c r="BB1135" s="26" t="s">
        <v>611</v>
      </c>
      <c r="BC1135" s="26" t="s">
        <v>708</v>
      </c>
      <c r="BD1135" s="26" t="s">
        <v>68</v>
      </c>
      <c r="BE1135" s="26"/>
      <c r="BF1135" s="26" t="s">
        <v>68</v>
      </c>
      <c r="BG1135" s="26" t="s">
        <v>68</v>
      </c>
      <c r="BH1135" s="26" t="s">
        <v>175</v>
      </c>
      <c r="BI1135" s="26">
        <v>1</v>
      </c>
      <c r="BJ1135" s="26" t="s">
        <v>217</v>
      </c>
    </row>
    <row r="1136" spans="36:62" x14ac:dyDescent="0.25">
      <c r="AJ1136" s="26">
        <v>3722</v>
      </c>
      <c r="AK1136" s="26">
        <v>2217982</v>
      </c>
      <c r="AL1136" s="264">
        <v>44907.67083333333</v>
      </c>
      <c r="AM1136" s="26" t="s">
        <v>481</v>
      </c>
      <c r="AN1136" s="26" t="s">
        <v>63</v>
      </c>
      <c r="AO1136" s="26" t="s">
        <v>156</v>
      </c>
      <c r="AP1136" s="26" t="s">
        <v>159</v>
      </c>
      <c r="AQ1136" s="26">
        <v>0</v>
      </c>
      <c r="AR1136" s="26">
        <v>90</v>
      </c>
      <c r="AS1136" s="26" t="s">
        <v>628</v>
      </c>
      <c r="AT1136" s="26" t="s">
        <v>676</v>
      </c>
      <c r="AU1136" s="26" t="s">
        <v>63</v>
      </c>
      <c r="AV1136" s="26" t="s">
        <v>63</v>
      </c>
      <c r="AW1136" s="26" t="s">
        <v>63</v>
      </c>
      <c r="AX1136" s="26" t="s">
        <v>63</v>
      </c>
      <c r="AY1136" s="26">
        <v>43.9137559999999</v>
      </c>
      <c r="AZ1136" s="26">
        <v>-102.078073</v>
      </c>
      <c r="BA1136" s="26" t="s">
        <v>493</v>
      </c>
      <c r="BB1136" s="26" t="s">
        <v>609</v>
      </c>
      <c r="BC1136" s="26" t="s">
        <v>614</v>
      </c>
      <c r="BD1136" s="26" t="s">
        <v>68</v>
      </c>
      <c r="BE1136" s="26" t="s">
        <v>1151</v>
      </c>
      <c r="BF1136" s="26" t="s">
        <v>68</v>
      </c>
      <c r="BG1136" s="26" t="s">
        <v>68</v>
      </c>
      <c r="BH1136" s="26" t="s">
        <v>646</v>
      </c>
      <c r="BI1136" s="26">
        <v>1</v>
      </c>
      <c r="BJ1136" s="26" t="s">
        <v>217</v>
      </c>
    </row>
    <row r="1137" spans="36:62" x14ac:dyDescent="0.25">
      <c r="AJ1137" s="26">
        <v>3723</v>
      </c>
      <c r="AK1137" s="26">
        <v>2218513</v>
      </c>
      <c r="AL1137" s="264">
        <v>44916.51666666667</v>
      </c>
      <c r="AM1137" s="26" t="s">
        <v>481</v>
      </c>
      <c r="AN1137" s="26" t="s">
        <v>63</v>
      </c>
      <c r="AO1137" s="26" t="s">
        <v>156</v>
      </c>
      <c r="AP1137" s="26" t="s">
        <v>837</v>
      </c>
      <c r="AQ1137" s="26">
        <v>0</v>
      </c>
      <c r="AR1137" s="26">
        <v>90</v>
      </c>
      <c r="AS1137" s="26" t="s">
        <v>628</v>
      </c>
      <c r="AT1137" s="26" t="s">
        <v>836</v>
      </c>
      <c r="AU1137" s="26" t="s">
        <v>63</v>
      </c>
      <c r="AV1137" s="26" t="s">
        <v>63</v>
      </c>
      <c r="AW1137" s="26" t="s">
        <v>63</v>
      </c>
      <c r="AX1137" s="26" t="s">
        <v>63</v>
      </c>
      <c r="AY1137" s="26">
        <v>44.103665999999897</v>
      </c>
      <c r="AZ1137" s="26">
        <v>-102.750805</v>
      </c>
      <c r="BA1137" s="26" t="s">
        <v>185</v>
      </c>
      <c r="BB1137" s="26" t="s">
        <v>609</v>
      </c>
      <c r="BC1137" s="26" t="s">
        <v>68</v>
      </c>
      <c r="BD1137" s="26" t="s">
        <v>615</v>
      </c>
      <c r="BE1137" s="26"/>
      <c r="BF1137" s="26" t="s">
        <v>68</v>
      </c>
      <c r="BG1137" s="26" t="s">
        <v>771</v>
      </c>
      <c r="BH1137" s="26" t="s">
        <v>1043</v>
      </c>
      <c r="BI1137" s="26">
        <v>1</v>
      </c>
      <c r="BJ1137" s="26" t="s">
        <v>20</v>
      </c>
    </row>
    <row r="1138" spans="36:62" x14ac:dyDescent="0.25">
      <c r="AJ1138" s="26">
        <v>3725</v>
      </c>
      <c r="AK1138" s="26">
        <v>2217249</v>
      </c>
      <c r="AL1138" s="264">
        <v>44898.708333333336</v>
      </c>
      <c r="AM1138" s="26" t="s">
        <v>481</v>
      </c>
      <c r="AN1138" s="26" t="s">
        <v>63</v>
      </c>
      <c r="AO1138" s="26"/>
      <c r="AP1138" s="26"/>
      <c r="AQ1138" s="26">
        <v>-1</v>
      </c>
      <c r="AR1138" s="26">
        <v>90</v>
      </c>
      <c r="AS1138" s="26" t="s">
        <v>168</v>
      </c>
      <c r="AT1138" s="26" t="s">
        <v>71</v>
      </c>
      <c r="AU1138" s="26" t="s">
        <v>63</v>
      </c>
      <c r="AV1138" s="26" t="s">
        <v>63</v>
      </c>
      <c r="AW1138" s="26" t="s">
        <v>63</v>
      </c>
      <c r="AX1138" s="26" t="s">
        <v>63</v>
      </c>
      <c r="AY1138" s="26">
        <v>44.10398</v>
      </c>
      <c r="AZ1138" s="26">
        <v>-102.874267</v>
      </c>
      <c r="BA1138" s="26" t="s">
        <v>494</v>
      </c>
      <c r="BB1138" s="26" t="s">
        <v>611</v>
      </c>
      <c r="BC1138" s="26" t="s">
        <v>167</v>
      </c>
      <c r="BD1138" s="26" t="s">
        <v>154</v>
      </c>
      <c r="BE1138" s="26"/>
      <c r="BF1138" s="26" t="s">
        <v>99</v>
      </c>
      <c r="BG1138" s="26" t="s">
        <v>167</v>
      </c>
      <c r="BH1138" s="26" t="s">
        <v>99</v>
      </c>
      <c r="BI1138" s="26">
        <v>1</v>
      </c>
      <c r="BJ1138" s="26" t="s">
        <v>217</v>
      </c>
    </row>
    <row r="1139" spans="36:62" x14ac:dyDescent="0.25">
      <c r="AJ1139" s="26">
        <v>3726</v>
      </c>
      <c r="AK1139" s="26">
        <v>2217832</v>
      </c>
      <c r="AL1139" s="264">
        <v>44904.944444444445</v>
      </c>
      <c r="AM1139" s="26" t="s">
        <v>147</v>
      </c>
      <c r="AN1139" s="26" t="s">
        <v>63</v>
      </c>
      <c r="AO1139" s="26" t="s">
        <v>173</v>
      </c>
      <c r="AP1139" s="26" t="s">
        <v>159</v>
      </c>
      <c r="AQ1139" s="26">
        <v>0</v>
      </c>
      <c r="AR1139" s="26">
        <v>90</v>
      </c>
      <c r="AS1139" s="26" t="s">
        <v>1153</v>
      </c>
      <c r="AT1139" s="26" t="s">
        <v>71</v>
      </c>
      <c r="AU1139" s="26" t="s">
        <v>63</v>
      </c>
      <c r="AV1139" s="26" t="s">
        <v>63</v>
      </c>
      <c r="AW1139" s="26" t="s">
        <v>63</v>
      </c>
      <c r="AX1139" s="26" t="s">
        <v>63</v>
      </c>
      <c r="AY1139" s="26">
        <v>43.836868000000003</v>
      </c>
      <c r="AZ1139" s="26">
        <v>-101.537735999999</v>
      </c>
      <c r="BA1139" s="26" t="s">
        <v>208</v>
      </c>
      <c r="BB1139" s="26" t="s">
        <v>609</v>
      </c>
      <c r="BC1139" s="26" t="s">
        <v>170</v>
      </c>
      <c r="BD1139" s="26" t="s">
        <v>68</v>
      </c>
      <c r="BE1139" s="26" t="s">
        <v>1152</v>
      </c>
      <c r="BF1139" s="26" t="s">
        <v>68</v>
      </c>
      <c r="BG1139" s="26" t="s">
        <v>68</v>
      </c>
      <c r="BH1139" s="26" t="s">
        <v>160</v>
      </c>
      <c r="BI1139" s="26">
        <v>1</v>
      </c>
      <c r="BJ1139" s="26" t="s">
        <v>19</v>
      </c>
    </row>
    <row r="1140" spans="36:62" x14ac:dyDescent="0.25">
      <c r="AJ1140" s="26">
        <v>3727</v>
      </c>
      <c r="AK1140" s="26">
        <v>2218265</v>
      </c>
      <c r="AL1140" s="264">
        <v>44906.529861111114</v>
      </c>
      <c r="AM1140" s="26" t="s">
        <v>481</v>
      </c>
      <c r="AN1140" s="26" t="s">
        <v>63</v>
      </c>
      <c r="AO1140" s="26" t="s">
        <v>156</v>
      </c>
      <c r="AP1140" s="26" t="s">
        <v>159</v>
      </c>
      <c r="AQ1140" s="26">
        <v>0</v>
      </c>
      <c r="AR1140" s="26">
        <v>90</v>
      </c>
      <c r="AS1140" s="26" t="s">
        <v>628</v>
      </c>
      <c r="AT1140" s="26" t="s">
        <v>71</v>
      </c>
      <c r="AU1140" s="26" t="s">
        <v>63</v>
      </c>
      <c r="AV1140" s="26" t="s">
        <v>63</v>
      </c>
      <c r="AW1140" s="26" t="s">
        <v>69</v>
      </c>
      <c r="AX1140" s="26" t="s">
        <v>63</v>
      </c>
      <c r="AY1140" s="26">
        <v>43.943750000000001</v>
      </c>
      <c r="AZ1140" s="26">
        <v>-102.159477999999</v>
      </c>
      <c r="BA1140" s="26" t="s">
        <v>506</v>
      </c>
      <c r="BB1140" s="26" t="s">
        <v>611</v>
      </c>
      <c r="BC1140" s="26" t="s">
        <v>1154</v>
      </c>
      <c r="BD1140" s="26" t="s">
        <v>68</v>
      </c>
      <c r="BE1140" s="26"/>
      <c r="BF1140" s="26" t="s">
        <v>1020</v>
      </c>
      <c r="BG1140" s="26" t="s">
        <v>68</v>
      </c>
      <c r="BH1140" s="26" t="s">
        <v>175</v>
      </c>
      <c r="BI1140" s="26">
        <v>1</v>
      </c>
      <c r="BJ1140" s="26" t="s">
        <v>217</v>
      </c>
    </row>
    <row r="1141" spans="36:62" x14ac:dyDescent="0.25">
      <c r="AJ1141" s="26">
        <v>3728</v>
      </c>
      <c r="AK1141" s="26">
        <v>2217696</v>
      </c>
      <c r="AL1141" s="264">
        <v>44907.637499999997</v>
      </c>
      <c r="AM1141" s="26" t="s">
        <v>481</v>
      </c>
      <c r="AN1141" s="26" t="s">
        <v>63</v>
      </c>
      <c r="AO1141" s="26" t="s">
        <v>156</v>
      </c>
      <c r="AP1141" s="26" t="s">
        <v>159</v>
      </c>
      <c r="AQ1141" s="26">
        <v>0</v>
      </c>
      <c r="AR1141" s="26">
        <v>90</v>
      </c>
      <c r="AS1141" s="26" t="s">
        <v>739</v>
      </c>
      <c r="AT1141" s="26" t="s">
        <v>663</v>
      </c>
      <c r="AU1141" s="26" t="s">
        <v>63</v>
      </c>
      <c r="AV1141" s="26" t="s">
        <v>63</v>
      </c>
      <c r="AW1141" s="26" t="s">
        <v>63</v>
      </c>
      <c r="AX1141" s="26" t="s">
        <v>63</v>
      </c>
      <c r="AY1141" s="26">
        <v>44.010106</v>
      </c>
      <c r="AZ1141" s="26">
        <v>-102.280483</v>
      </c>
      <c r="BA1141" s="26" t="s">
        <v>208</v>
      </c>
      <c r="BB1141" s="26" t="s">
        <v>609</v>
      </c>
      <c r="BC1141" s="26" t="s">
        <v>68</v>
      </c>
      <c r="BD1141" s="26" t="s">
        <v>615</v>
      </c>
      <c r="BE1141" s="26"/>
      <c r="BF1141" s="26" t="s">
        <v>68</v>
      </c>
      <c r="BG1141" s="26" t="s">
        <v>68</v>
      </c>
      <c r="BH1141" s="26" t="s">
        <v>146</v>
      </c>
      <c r="BI1141" s="26">
        <v>1</v>
      </c>
      <c r="BJ1141" s="26" t="s">
        <v>217</v>
      </c>
    </row>
    <row r="1142" spans="36:62" x14ac:dyDescent="0.25">
      <c r="AJ1142" s="26">
        <v>3729</v>
      </c>
      <c r="AK1142" s="26">
        <v>2218541</v>
      </c>
      <c r="AL1142" s="264">
        <v>44916.582638888889</v>
      </c>
      <c r="AM1142" s="26" t="s">
        <v>481</v>
      </c>
      <c r="AN1142" s="26" t="s">
        <v>63</v>
      </c>
      <c r="AO1142" s="26" t="s">
        <v>156</v>
      </c>
      <c r="AP1142" s="26" t="s">
        <v>159</v>
      </c>
      <c r="AQ1142" s="26">
        <v>0</v>
      </c>
      <c r="AR1142" s="26">
        <v>90</v>
      </c>
      <c r="AS1142" s="26" t="s">
        <v>628</v>
      </c>
      <c r="AT1142" s="26" t="s">
        <v>654</v>
      </c>
      <c r="AU1142" s="26" t="s">
        <v>63</v>
      </c>
      <c r="AV1142" s="26" t="s">
        <v>63</v>
      </c>
      <c r="AW1142" s="26" t="s">
        <v>63</v>
      </c>
      <c r="AX1142" s="26" t="s">
        <v>63</v>
      </c>
      <c r="AY1142" s="26">
        <v>44.118112000000004</v>
      </c>
      <c r="AZ1142" s="26">
        <v>-102.964287999999</v>
      </c>
      <c r="BA1142" s="26" t="s">
        <v>486</v>
      </c>
      <c r="BB1142" s="26" t="s">
        <v>611</v>
      </c>
      <c r="BC1142" s="26" t="s">
        <v>614</v>
      </c>
      <c r="BD1142" s="26" t="s">
        <v>615</v>
      </c>
      <c r="BE1142" s="26"/>
      <c r="BF1142" s="26" t="s">
        <v>68</v>
      </c>
      <c r="BG1142" s="26" t="s">
        <v>209</v>
      </c>
      <c r="BH1142" s="26" t="s">
        <v>1155</v>
      </c>
      <c r="BI1142" s="26">
        <v>1</v>
      </c>
      <c r="BJ1142" s="26" t="s">
        <v>21</v>
      </c>
    </row>
    <row r="1143" spans="36:62" x14ac:dyDescent="0.25">
      <c r="AJ1143" s="26">
        <v>3731</v>
      </c>
      <c r="AK1143" s="26">
        <v>2219197</v>
      </c>
      <c r="AL1143" s="264">
        <v>44872.519444444442</v>
      </c>
      <c r="AM1143" s="26" t="s">
        <v>481</v>
      </c>
      <c r="AN1143" s="26" t="s">
        <v>63</v>
      </c>
      <c r="AO1143" s="26" t="s">
        <v>156</v>
      </c>
      <c r="AP1143" s="26" t="s">
        <v>159</v>
      </c>
      <c r="AQ1143" s="26">
        <v>0</v>
      </c>
      <c r="AR1143" s="26">
        <v>90</v>
      </c>
      <c r="AS1143" s="26" t="s">
        <v>803</v>
      </c>
      <c r="AT1143" s="26" t="s">
        <v>619</v>
      </c>
      <c r="AU1143" s="26" t="s">
        <v>63</v>
      </c>
      <c r="AV1143" s="26" t="s">
        <v>63</v>
      </c>
      <c r="AW1143" s="26" t="s">
        <v>63</v>
      </c>
      <c r="AX1143" s="26" t="s">
        <v>63</v>
      </c>
      <c r="AY1143" s="26">
        <v>44.117562999999897</v>
      </c>
      <c r="AZ1143" s="26">
        <v>-103.09389</v>
      </c>
      <c r="BA1143" s="26" t="s">
        <v>185</v>
      </c>
      <c r="BB1143" s="26" t="s">
        <v>609</v>
      </c>
      <c r="BC1143" s="26" t="s">
        <v>68</v>
      </c>
      <c r="BD1143" s="26" t="s">
        <v>68</v>
      </c>
      <c r="BE1143" s="26"/>
      <c r="BF1143" s="26" t="s">
        <v>68</v>
      </c>
      <c r="BG1143" s="26" t="s">
        <v>68</v>
      </c>
      <c r="BH1143" s="26" t="s">
        <v>146</v>
      </c>
      <c r="BI1143" s="26">
        <v>1</v>
      </c>
      <c r="BJ1143" s="26" t="s">
        <v>217</v>
      </c>
    </row>
    <row r="1144" spans="36:62" x14ac:dyDescent="0.25">
      <c r="AJ1144" s="26">
        <v>3732</v>
      </c>
      <c r="AK1144" s="26">
        <v>2215396</v>
      </c>
      <c r="AL1144" s="264">
        <v>44872.254861111112</v>
      </c>
      <c r="AM1144" s="26" t="s">
        <v>481</v>
      </c>
      <c r="AN1144" s="26" t="s">
        <v>63</v>
      </c>
      <c r="AO1144" s="26"/>
      <c r="AP1144" s="26"/>
      <c r="AQ1144" s="26">
        <v>-1</v>
      </c>
      <c r="AR1144" s="26">
        <v>90</v>
      </c>
      <c r="AS1144" s="26" t="s">
        <v>168</v>
      </c>
      <c r="AT1144" s="26" t="s">
        <v>71</v>
      </c>
      <c r="AU1144" s="26" t="s">
        <v>63</v>
      </c>
      <c r="AV1144" s="26" t="s">
        <v>63</v>
      </c>
      <c r="AW1144" s="26" t="s">
        <v>63</v>
      </c>
      <c r="AX1144" s="26" t="s">
        <v>63</v>
      </c>
      <c r="AY1144" s="26">
        <v>44.066493000000001</v>
      </c>
      <c r="AZ1144" s="26">
        <v>-102.428477999999</v>
      </c>
      <c r="BA1144" s="26" t="s">
        <v>166</v>
      </c>
      <c r="BB1144" s="26" t="s">
        <v>611</v>
      </c>
      <c r="BC1144" s="26" t="s">
        <v>167</v>
      </c>
      <c r="BD1144" s="26" t="s">
        <v>154</v>
      </c>
      <c r="BE1144" s="26"/>
      <c r="BF1144" s="26" t="s">
        <v>99</v>
      </c>
      <c r="BG1144" s="26" t="s">
        <v>167</v>
      </c>
      <c r="BH1144" s="26" t="s">
        <v>99</v>
      </c>
      <c r="BI1144" s="26">
        <v>1</v>
      </c>
      <c r="BJ1144" s="26" t="s">
        <v>217</v>
      </c>
    </row>
    <row r="1145" spans="36:62" x14ac:dyDescent="0.25">
      <c r="AJ1145" s="26">
        <v>3733</v>
      </c>
      <c r="AK1145" s="26">
        <v>2215417</v>
      </c>
      <c r="AL1145" s="264">
        <v>44871.760416666664</v>
      </c>
      <c r="AM1145" s="26" t="s">
        <v>147</v>
      </c>
      <c r="AN1145" s="26" t="s">
        <v>63</v>
      </c>
      <c r="AO1145" s="26"/>
      <c r="AP1145" s="26"/>
      <c r="AQ1145" s="26">
        <v>-1</v>
      </c>
      <c r="AR1145" s="26">
        <v>90</v>
      </c>
      <c r="AS1145" s="26" t="s">
        <v>168</v>
      </c>
      <c r="AT1145" s="26" t="s">
        <v>71</v>
      </c>
      <c r="AU1145" s="26" t="s">
        <v>63</v>
      </c>
      <c r="AV1145" s="26" t="s">
        <v>63</v>
      </c>
      <c r="AW1145" s="26" t="s">
        <v>63</v>
      </c>
      <c r="AX1145" s="26" t="s">
        <v>63</v>
      </c>
      <c r="AY1145" s="26">
        <v>43.838543999999899</v>
      </c>
      <c r="AZ1145" s="26">
        <v>-101.532027999999</v>
      </c>
      <c r="BA1145" s="26" t="s">
        <v>485</v>
      </c>
      <c r="BB1145" s="26" t="s">
        <v>609</v>
      </c>
      <c r="BC1145" s="26" t="s">
        <v>167</v>
      </c>
      <c r="BD1145" s="26" t="s">
        <v>154</v>
      </c>
      <c r="BE1145" s="26"/>
      <c r="BF1145" s="26" t="s">
        <v>99</v>
      </c>
      <c r="BG1145" s="26" t="s">
        <v>167</v>
      </c>
      <c r="BH1145" s="26" t="s">
        <v>99</v>
      </c>
      <c r="BI1145" s="26">
        <v>1</v>
      </c>
      <c r="BJ1145" s="26" t="s">
        <v>217</v>
      </c>
    </row>
    <row r="1146" spans="36:62" x14ac:dyDescent="0.25">
      <c r="AJ1146" s="26">
        <v>3735</v>
      </c>
      <c r="AK1146" s="26">
        <v>2215419</v>
      </c>
      <c r="AL1146" s="264">
        <v>44870.923611111109</v>
      </c>
      <c r="AM1146" s="26" t="s">
        <v>147</v>
      </c>
      <c r="AN1146" s="26" t="s">
        <v>63</v>
      </c>
      <c r="AO1146" s="26"/>
      <c r="AP1146" s="26"/>
      <c r="AQ1146" s="26">
        <v>-1</v>
      </c>
      <c r="AR1146" s="26">
        <v>90</v>
      </c>
      <c r="AS1146" s="26" t="s">
        <v>168</v>
      </c>
      <c r="AT1146" s="26" t="s">
        <v>71</v>
      </c>
      <c r="AU1146" s="26" t="s">
        <v>63</v>
      </c>
      <c r="AV1146" s="26" t="s">
        <v>63</v>
      </c>
      <c r="AW1146" s="26" t="s">
        <v>63</v>
      </c>
      <c r="AX1146" s="26" t="s">
        <v>63</v>
      </c>
      <c r="AY1146" s="26">
        <v>43.835883000000003</v>
      </c>
      <c r="AZ1146" s="26">
        <v>-101.766824999999</v>
      </c>
      <c r="BA1146" s="26" t="s">
        <v>158</v>
      </c>
      <c r="BB1146" s="26" t="s">
        <v>611</v>
      </c>
      <c r="BC1146" s="26" t="s">
        <v>167</v>
      </c>
      <c r="BD1146" s="26" t="s">
        <v>154</v>
      </c>
      <c r="BE1146" s="26"/>
      <c r="BF1146" s="26" t="s">
        <v>99</v>
      </c>
      <c r="BG1146" s="26" t="s">
        <v>167</v>
      </c>
      <c r="BH1146" s="26" t="s">
        <v>99</v>
      </c>
      <c r="BI1146" s="26">
        <v>1</v>
      </c>
      <c r="BJ1146" s="26" t="s">
        <v>217</v>
      </c>
    </row>
    <row r="1147" spans="36:62" x14ac:dyDescent="0.25">
      <c r="AJ1147" s="26">
        <v>3738</v>
      </c>
      <c r="AK1147" s="26">
        <v>2215523</v>
      </c>
      <c r="AL1147" s="264">
        <v>44880.234027777777</v>
      </c>
      <c r="AM1147" s="26" t="s">
        <v>481</v>
      </c>
      <c r="AN1147" s="26" t="s">
        <v>63</v>
      </c>
      <c r="AO1147" s="26"/>
      <c r="AP1147" s="26"/>
      <c r="AQ1147" s="26">
        <v>-1</v>
      </c>
      <c r="AR1147" s="26">
        <v>90</v>
      </c>
      <c r="AS1147" s="26" t="s">
        <v>168</v>
      </c>
      <c r="AT1147" s="26" t="s">
        <v>613</v>
      </c>
      <c r="AU1147" s="26" t="s">
        <v>63</v>
      </c>
      <c r="AV1147" s="26" t="s">
        <v>63</v>
      </c>
      <c r="AW1147" s="26" t="s">
        <v>63</v>
      </c>
      <c r="AX1147" s="26" t="s">
        <v>63</v>
      </c>
      <c r="AY1147" s="26">
        <v>44.103400999999899</v>
      </c>
      <c r="AZ1147" s="26">
        <v>-102.745794</v>
      </c>
      <c r="BA1147" s="26" t="s">
        <v>185</v>
      </c>
      <c r="BB1147" s="26" t="s">
        <v>611</v>
      </c>
      <c r="BC1147" s="26" t="s">
        <v>167</v>
      </c>
      <c r="BD1147" s="26" t="s">
        <v>154</v>
      </c>
      <c r="BE1147" s="26"/>
      <c r="BF1147" s="26" t="s">
        <v>99</v>
      </c>
      <c r="BG1147" s="26" t="s">
        <v>167</v>
      </c>
      <c r="BH1147" s="26" t="s">
        <v>99</v>
      </c>
      <c r="BI1147" s="26">
        <v>1</v>
      </c>
      <c r="BJ1147" s="26" t="s">
        <v>217</v>
      </c>
    </row>
    <row r="1148" spans="36:62" x14ac:dyDescent="0.25">
      <c r="AJ1148" s="26">
        <v>3741</v>
      </c>
      <c r="AK1148" s="26">
        <v>2215527</v>
      </c>
      <c r="AL1148" s="264">
        <v>44874.668749999997</v>
      </c>
      <c r="AM1148" s="26" t="s">
        <v>481</v>
      </c>
      <c r="AN1148" s="26" t="s">
        <v>63</v>
      </c>
      <c r="AO1148" s="26" t="s">
        <v>156</v>
      </c>
      <c r="AP1148" s="26" t="s">
        <v>159</v>
      </c>
      <c r="AQ1148" s="26">
        <v>0</v>
      </c>
      <c r="AR1148" s="26">
        <v>90</v>
      </c>
      <c r="AS1148" s="26" t="s">
        <v>1156</v>
      </c>
      <c r="AT1148" s="26" t="s">
        <v>663</v>
      </c>
      <c r="AU1148" s="26" t="s">
        <v>63</v>
      </c>
      <c r="AV1148" s="26" t="s">
        <v>63</v>
      </c>
      <c r="AW1148" s="26" t="s">
        <v>63</v>
      </c>
      <c r="AX1148" s="26" t="s">
        <v>63</v>
      </c>
      <c r="AY1148" s="26">
        <v>44.103307000000001</v>
      </c>
      <c r="AZ1148" s="26">
        <v>-102.603167999999</v>
      </c>
      <c r="BA1148" s="26" t="s">
        <v>185</v>
      </c>
      <c r="BB1148" s="26" t="s">
        <v>611</v>
      </c>
      <c r="BC1148" s="26" t="s">
        <v>614</v>
      </c>
      <c r="BD1148" s="26" t="s">
        <v>68</v>
      </c>
      <c r="BE1148" s="26" t="s">
        <v>1151</v>
      </c>
      <c r="BF1148" s="26" t="s">
        <v>68</v>
      </c>
      <c r="BG1148" s="26" t="s">
        <v>68</v>
      </c>
      <c r="BH1148" s="26" t="s">
        <v>160</v>
      </c>
      <c r="BI1148" s="26">
        <v>1</v>
      </c>
      <c r="BJ1148" s="26" t="s">
        <v>20</v>
      </c>
    </row>
    <row r="1149" spans="36:62" x14ac:dyDescent="0.25">
      <c r="AJ1149" s="26">
        <v>3742</v>
      </c>
      <c r="AK1149" s="26">
        <v>2215529</v>
      </c>
      <c r="AL1149" s="264">
        <v>44874.620833333334</v>
      </c>
      <c r="AM1149" s="26" t="s">
        <v>147</v>
      </c>
      <c r="AN1149" s="26" t="s">
        <v>63</v>
      </c>
      <c r="AO1149" s="26" t="s">
        <v>156</v>
      </c>
      <c r="AP1149" s="26" t="s">
        <v>159</v>
      </c>
      <c r="AQ1149" s="26">
        <v>0</v>
      </c>
      <c r="AR1149" s="26">
        <v>90</v>
      </c>
      <c r="AS1149" s="26" t="s">
        <v>1119</v>
      </c>
      <c r="AT1149" s="26" t="s">
        <v>663</v>
      </c>
      <c r="AU1149" s="26" t="s">
        <v>63</v>
      </c>
      <c r="AV1149" s="26" t="s">
        <v>63</v>
      </c>
      <c r="AW1149" s="26" t="s">
        <v>63</v>
      </c>
      <c r="AX1149" s="26" t="s">
        <v>63</v>
      </c>
      <c r="AY1149" s="26">
        <v>43.865732999999899</v>
      </c>
      <c r="AZ1149" s="26">
        <v>-101.955365</v>
      </c>
      <c r="BA1149" s="26" t="s">
        <v>185</v>
      </c>
      <c r="BB1149" s="26" t="s">
        <v>611</v>
      </c>
      <c r="BC1149" s="26" t="s">
        <v>614</v>
      </c>
      <c r="BD1149" s="26" t="s">
        <v>615</v>
      </c>
      <c r="BE1149" s="26"/>
      <c r="BF1149" s="26" t="s">
        <v>68</v>
      </c>
      <c r="BG1149" s="26" t="s">
        <v>209</v>
      </c>
      <c r="BH1149" s="26" t="s">
        <v>146</v>
      </c>
      <c r="BI1149" s="26">
        <v>1</v>
      </c>
      <c r="BJ1149" s="26" t="s">
        <v>217</v>
      </c>
    </row>
    <row r="1150" spans="36:62" x14ac:dyDescent="0.25">
      <c r="AJ1150" s="26">
        <v>3743</v>
      </c>
      <c r="AK1150" s="26">
        <v>2215531</v>
      </c>
      <c r="AL1150" s="264">
        <v>44877.888194444444</v>
      </c>
      <c r="AM1150" s="26" t="s">
        <v>481</v>
      </c>
      <c r="AN1150" s="26" t="s">
        <v>63</v>
      </c>
      <c r="AO1150" s="26" t="s">
        <v>173</v>
      </c>
      <c r="AP1150" s="26" t="s">
        <v>159</v>
      </c>
      <c r="AQ1150" s="26">
        <v>0</v>
      </c>
      <c r="AR1150" s="26">
        <v>90</v>
      </c>
      <c r="AS1150" s="26" t="s">
        <v>188</v>
      </c>
      <c r="AT1150" s="26" t="s">
        <v>71</v>
      </c>
      <c r="AU1150" s="26" t="s">
        <v>63</v>
      </c>
      <c r="AV1150" s="26" t="s">
        <v>63</v>
      </c>
      <c r="AW1150" s="26" t="s">
        <v>63</v>
      </c>
      <c r="AX1150" s="26" t="s">
        <v>63</v>
      </c>
      <c r="AY1150" s="26">
        <v>43.957787000000003</v>
      </c>
      <c r="AZ1150" s="26">
        <v>-102.173455</v>
      </c>
      <c r="BA1150" s="26" t="s">
        <v>185</v>
      </c>
      <c r="BB1150" s="26" t="s">
        <v>609</v>
      </c>
      <c r="BC1150" s="26" t="s">
        <v>798</v>
      </c>
      <c r="BD1150" s="26" t="s">
        <v>68</v>
      </c>
      <c r="BE1150" s="26" t="s">
        <v>1157</v>
      </c>
      <c r="BF1150" s="26" t="s">
        <v>68</v>
      </c>
      <c r="BG1150" s="26" t="s">
        <v>68</v>
      </c>
      <c r="BH1150" s="26" t="s">
        <v>821</v>
      </c>
      <c r="BI1150" s="26">
        <v>1</v>
      </c>
      <c r="BJ1150" s="26" t="s">
        <v>19</v>
      </c>
    </row>
    <row r="1151" spans="36:62" x14ac:dyDescent="0.25">
      <c r="AJ1151" s="26">
        <v>3744</v>
      </c>
      <c r="AK1151" s="26">
        <v>2215533</v>
      </c>
      <c r="AL1151" s="264">
        <v>44875.384722222225</v>
      </c>
      <c r="AM1151" s="26" t="s">
        <v>481</v>
      </c>
      <c r="AN1151" s="26" t="s">
        <v>63</v>
      </c>
      <c r="AO1151" s="26" t="s">
        <v>156</v>
      </c>
      <c r="AP1151" s="26" t="s">
        <v>159</v>
      </c>
      <c r="AQ1151" s="26">
        <v>0</v>
      </c>
      <c r="AR1151" s="26">
        <v>90</v>
      </c>
      <c r="AS1151" s="26" t="s">
        <v>1158</v>
      </c>
      <c r="AT1151" s="26" t="s">
        <v>71</v>
      </c>
      <c r="AU1151" s="26" t="s">
        <v>63</v>
      </c>
      <c r="AV1151" s="26" t="s">
        <v>63</v>
      </c>
      <c r="AW1151" s="26" t="s">
        <v>63</v>
      </c>
      <c r="AX1151" s="26" t="s">
        <v>63</v>
      </c>
      <c r="AY1151" s="26">
        <v>44.117784999999898</v>
      </c>
      <c r="AZ1151" s="26">
        <v>-103.058908</v>
      </c>
      <c r="BA1151" s="26" t="s">
        <v>185</v>
      </c>
      <c r="BB1151" s="26" t="s">
        <v>611</v>
      </c>
      <c r="BC1151" s="26" t="s">
        <v>68</v>
      </c>
      <c r="BD1151" s="26" t="s">
        <v>615</v>
      </c>
      <c r="BE1151" s="26"/>
      <c r="BF1151" s="26" t="s">
        <v>68</v>
      </c>
      <c r="BG1151" s="26" t="s">
        <v>68</v>
      </c>
      <c r="BH1151" s="26" t="s">
        <v>160</v>
      </c>
      <c r="BI1151" s="26">
        <v>1</v>
      </c>
      <c r="BJ1151" s="26" t="s">
        <v>217</v>
      </c>
    </row>
    <row r="1152" spans="36:62" x14ac:dyDescent="0.25">
      <c r="AJ1152" s="26">
        <v>3746</v>
      </c>
      <c r="AK1152" s="26">
        <v>1811410</v>
      </c>
      <c r="AL1152" s="264">
        <v>43360.708333333336</v>
      </c>
      <c r="AM1152" s="26" t="s">
        <v>147</v>
      </c>
      <c r="AN1152" s="26" t="s">
        <v>63</v>
      </c>
      <c r="AO1152" s="26" t="s">
        <v>156</v>
      </c>
      <c r="AP1152" s="26" t="s">
        <v>159</v>
      </c>
      <c r="AQ1152" s="26">
        <v>0</v>
      </c>
      <c r="AR1152" s="26">
        <v>73</v>
      </c>
      <c r="AS1152" s="26" t="s">
        <v>163</v>
      </c>
      <c r="AT1152" s="26" t="s">
        <v>71</v>
      </c>
      <c r="AU1152" s="26" t="s">
        <v>63</v>
      </c>
      <c r="AV1152" s="26" t="s">
        <v>63</v>
      </c>
      <c r="AW1152" s="26" t="s">
        <v>63</v>
      </c>
      <c r="AX1152" s="26" t="s">
        <v>63</v>
      </c>
      <c r="AY1152" s="26">
        <v>43.812880999999898</v>
      </c>
      <c r="AZ1152" s="26">
        <v>-101.522373999999</v>
      </c>
      <c r="BA1152" s="26" t="s">
        <v>166</v>
      </c>
      <c r="BB1152" s="26" t="s">
        <v>165</v>
      </c>
      <c r="BC1152" s="26" t="s">
        <v>162</v>
      </c>
      <c r="BD1152" s="26" t="s">
        <v>68</v>
      </c>
      <c r="BE1152" s="26" t="s">
        <v>161</v>
      </c>
      <c r="BF1152" s="26" t="s">
        <v>68</v>
      </c>
      <c r="BG1152" s="26" t="s">
        <v>68</v>
      </c>
      <c r="BH1152" s="26" t="s">
        <v>160</v>
      </c>
      <c r="BI1152" s="26">
        <v>1</v>
      </c>
      <c r="BJ1152" s="26" t="s">
        <v>217</v>
      </c>
    </row>
    <row r="1153" spans="36:62" x14ac:dyDescent="0.25">
      <c r="AJ1153" s="26">
        <v>3747</v>
      </c>
      <c r="AK1153" s="26">
        <v>1904377</v>
      </c>
      <c r="AL1153" s="264">
        <v>43585.75</v>
      </c>
      <c r="AM1153" s="26" t="s">
        <v>147</v>
      </c>
      <c r="AN1153" s="26" t="s">
        <v>63</v>
      </c>
      <c r="AO1153" s="26" t="s">
        <v>156</v>
      </c>
      <c r="AP1153" s="26" t="s">
        <v>159</v>
      </c>
      <c r="AQ1153" s="26">
        <v>0</v>
      </c>
      <c r="AR1153" s="26">
        <v>73</v>
      </c>
      <c r="AS1153" s="26" t="s">
        <v>628</v>
      </c>
      <c r="AT1153" s="26" t="s">
        <v>74</v>
      </c>
      <c r="AU1153" s="26" t="s">
        <v>63</v>
      </c>
      <c r="AV1153" s="26" t="s">
        <v>63</v>
      </c>
      <c r="AW1153" s="26" t="s">
        <v>63</v>
      </c>
      <c r="AX1153" s="26" t="s">
        <v>63</v>
      </c>
      <c r="AY1153" s="26">
        <v>43.835864000000001</v>
      </c>
      <c r="AZ1153" s="26">
        <v>-101.522458999999</v>
      </c>
      <c r="BA1153" s="26" t="s">
        <v>166</v>
      </c>
      <c r="BB1153" s="26" t="s">
        <v>690</v>
      </c>
      <c r="BC1153" s="26" t="s">
        <v>659</v>
      </c>
      <c r="BD1153" s="26" t="s">
        <v>68</v>
      </c>
      <c r="BE1153" s="26" t="s">
        <v>782</v>
      </c>
      <c r="BF1153" s="26" t="s">
        <v>68</v>
      </c>
      <c r="BG1153" s="26" t="s">
        <v>68</v>
      </c>
      <c r="BH1153" s="26" t="s">
        <v>175</v>
      </c>
      <c r="BI1153" s="26">
        <v>1</v>
      </c>
      <c r="BJ1153" s="26" t="s">
        <v>217</v>
      </c>
    </row>
    <row r="1154" spans="36:62" x14ac:dyDescent="0.25">
      <c r="AJ1154" s="26">
        <v>3748</v>
      </c>
      <c r="AK1154" s="26">
        <v>1911402</v>
      </c>
      <c r="AL1154" s="264">
        <v>43696.885416666664</v>
      </c>
      <c r="AM1154" s="26" t="s">
        <v>147</v>
      </c>
      <c r="AN1154" s="26" t="s">
        <v>69</v>
      </c>
      <c r="AO1154" s="26" t="s">
        <v>173</v>
      </c>
      <c r="AP1154" s="26" t="s">
        <v>159</v>
      </c>
      <c r="AQ1154" s="26">
        <v>0</v>
      </c>
      <c r="AR1154" s="26">
        <v>73</v>
      </c>
      <c r="AS1154" s="26" t="s">
        <v>177</v>
      </c>
      <c r="AT1154" s="26" t="s">
        <v>71</v>
      </c>
      <c r="AU1154" s="26" t="s">
        <v>63</v>
      </c>
      <c r="AV1154" s="26" t="s">
        <v>63</v>
      </c>
      <c r="AW1154" s="26" t="s">
        <v>63</v>
      </c>
      <c r="AX1154" s="26" t="s">
        <v>63</v>
      </c>
      <c r="AY1154" s="26">
        <v>43.781187000000003</v>
      </c>
      <c r="AZ1154" s="26">
        <v>-101.530067</v>
      </c>
      <c r="BA1154" s="26" t="s">
        <v>183</v>
      </c>
      <c r="BB1154" s="26" t="s">
        <v>181</v>
      </c>
      <c r="BC1154" s="26" t="s">
        <v>176</v>
      </c>
      <c r="BD1154" s="26" t="s">
        <v>180</v>
      </c>
      <c r="BE1154" s="26"/>
      <c r="BF1154" s="26" t="s">
        <v>182</v>
      </c>
      <c r="BG1154" s="26" t="s">
        <v>182</v>
      </c>
      <c r="BH1154" s="26" t="s">
        <v>175</v>
      </c>
      <c r="BI1154" s="26">
        <v>1</v>
      </c>
      <c r="BJ1154" s="26" t="s">
        <v>21</v>
      </c>
    </row>
    <row r="1155" spans="36:62" x14ac:dyDescent="0.25">
      <c r="AJ1155" s="26">
        <v>3749</v>
      </c>
      <c r="AK1155" s="26">
        <v>1917398</v>
      </c>
      <c r="AL1155" s="264">
        <v>43750.958333333336</v>
      </c>
      <c r="AM1155" s="26" t="s">
        <v>147</v>
      </c>
      <c r="AN1155" s="26" t="s">
        <v>63</v>
      </c>
      <c r="AO1155" s="26" t="s">
        <v>156</v>
      </c>
      <c r="AP1155" s="26" t="s">
        <v>159</v>
      </c>
      <c r="AQ1155" s="26">
        <v>0</v>
      </c>
      <c r="AR1155" s="26">
        <v>73</v>
      </c>
      <c r="AS1155" s="26" t="s">
        <v>184</v>
      </c>
      <c r="AT1155" s="26" t="s">
        <v>71</v>
      </c>
      <c r="AU1155" s="26" t="s">
        <v>63</v>
      </c>
      <c r="AV1155" s="26" t="s">
        <v>63</v>
      </c>
      <c r="AW1155" s="26" t="s">
        <v>63</v>
      </c>
      <c r="AX1155" s="26" t="s">
        <v>63</v>
      </c>
      <c r="AY1155" s="26">
        <v>43.797232999999899</v>
      </c>
      <c r="AZ1155" s="26">
        <v>-101.53300900000001</v>
      </c>
      <c r="BA1155" s="26" t="s">
        <v>185</v>
      </c>
      <c r="BB1155" s="26" t="s">
        <v>157</v>
      </c>
      <c r="BC1155" s="26" t="s">
        <v>162</v>
      </c>
      <c r="BD1155" s="26" t="s">
        <v>154</v>
      </c>
      <c r="BE1155" s="26"/>
      <c r="BF1155" s="26" t="s">
        <v>68</v>
      </c>
      <c r="BG1155" s="26" t="s">
        <v>68</v>
      </c>
      <c r="BH1155" s="26" t="s">
        <v>160</v>
      </c>
      <c r="BI1155" s="26">
        <v>1</v>
      </c>
      <c r="BJ1155" s="26" t="s">
        <v>217</v>
      </c>
    </row>
    <row r="1156" spans="36:62" x14ac:dyDescent="0.25">
      <c r="AJ1156" s="26">
        <v>3750</v>
      </c>
      <c r="AK1156" s="26">
        <v>1917395</v>
      </c>
      <c r="AL1156" s="264">
        <v>43724.616666666669</v>
      </c>
      <c r="AM1156" s="26" t="s">
        <v>147</v>
      </c>
      <c r="AN1156" s="26" t="s">
        <v>63</v>
      </c>
      <c r="AO1156" s="26" t="s">
        <v>156</v>
      </c>
      <c r="AP1156" s="26" t="s">
        <v>159</v>
      </c>
      <c r="AQ1156" s="26">
        <v>0</v>
      </c>
      <c r="AR1156" s="26">
        <v>73</v>
      </c>
      <c r="AS1156" s="26" t="s">
        <v>186</v>
      </c>
      <c r="AT1156" s="26" t="s">
        <v>71</v>
      </c>
      <c r="AU1156" s="26" t="s">
        <v>63</v>
      </c>
      <c r="AV1156" s="26" t="s">
        <v>63</v>
      </c>
      <c r="AW1156" s="26" t="s">
        <v>63</v>
      </c>
      <c r="AX1156" s="26" t="s">
        <v>63</v>
      </c>
      <c r="AY1156" s="26">
        <v>43.761231000000002</v>
      </c>
      <c r="AZ1156" s="26">
        <v>-101.526983</v>
      </c>
      <c r="BA1156" s="26" t="s">
        <v>166</v>
      </c>
      <c r="BB1156" s="26" t="s">
        <v>165</v>
      </c>
      <c r="BC1156" s="26" t="s">
        <v>162</v>
      </c>
      <c r="BD1156" s="26" t="s">
        <v>68</v>
      </c>
      <c r="BE1156" s="26"/>
      <c r="BF1156" s="26" t="s">
        <v>68</v>
      </c>
      <c r="BG1156" s="26" t="s">
        <v>68</v>
      </c>
      <c r="BH1156" s="26" t="s">
        <v>146</v>
      </c>
      <c r="BI1156" s="26">
        <v>1</v>
      </c>
      <c r="BJ1156" s="26" t="s">
        <v>217</v>
      </c>
    </row>
    <row r="1157" spans="36:62" x14ac:dyDescent="0.25">
      <c r="AJ1157" s="26">
        <v>3751</v>
      </c>
      <c r="AK1157" s="26">
        <v>2009453</v>
      </c>
      <c r="AL1157" s="264">
        <v>44056.884722222225</v>
      </c>
      <c r="AM1157" s="26" t="s">
        <v>147</v>
      </c>
      <c r="AN1157" s="26" t="s">
        <v>63</v>
      </c>
      <c r="AO1157" s="26" t="s">
        <v>192</v>
      </c>
      <c r="AP1157" s="26" t="s">
        <v>159</v>
      </c>
      <c r="AQ1157" s="26">
        <v>0</v>
      </c>
      <c r="AR1157" s="26">
        <v>73</v>
      </c>
      <c r="AS1157" s="26" t="s">
        <v>191</v>
      </c>
      <c r="AT1157" s="26" t="s">
        <v>71</v>
      </c>
      <c r="AU1157" s="26" t="s">
        <v>63</v>
      </c>
      <c r="AV1157" s="26" t="s">
        <v>63</v>
      </c>
      <c r="AW1157" s="26" t="s">
        <v>63</v>
      </c>
      <c r="AX1157" s="26" t="s">
        <v>63</v>
      </c>
      <c r="AY1157" s="26">
        <v>43.819743000000003</v>
      </c>
      <c r="AZ1157" s="26">
        <v>-101.522385999999</v>
      </c>
      <c r="BA1157" s="26" t="s">
        <v>166</v>
      </c>
      <c r="BB1157" s="26" t="s">
        <v>165</v>
      </c>
      <c r="BC1157" s="26" t="s">
        <v>68</v>
      </c>
      <c r="BD1157" s="26" t="s">
        <v>68</v>
      </c>
      <c r="BE1157" s="26" t="s">
        <v>190</v>
      </c>
      <c r="BF1157" s="26" t="s">
        <v>193</v>
      </c>
      <c r="BG1157" s="26" t="s">
        <v>68</v>
      </c>
      <c r="BH1157" s="26" t="s">
        <v>160</v>
      </c>
      <c r="BI1157" s="26">
        <v>1</v>
      </c>
      <c r="BJ1157" s="26" t="s">
        <v>217</v>
      </c>
    </row>
    <row r="1158" spans="36:62" x14ac:dyDescent="0.25">
      <c r="AJ1158" s="26">
        <v>3752</v>
      </c>
      <c r="AK1158" s="26">
        <v>2014192</v>
      </c>
      <c r="AL1158" s="264">
        <v>44137.676388888889</v>
      </c>
      <c r="AM1158" s="26" t="s">
        <v>147</v>
      </c>
      <c r="AN1158" s="26" t="s">
        <v>63</v>
      </c>
      <c r="AO1158" s="26"/>
      <c r="AP1158" s="26"/>
      <c r="AQ1158" s="26">
        <v>-1</v>
      </c>
      <c r="AR1158" s="26">
        <v>73</v>
      </c>
      <c r="AS1158" s="26" t="s">
        <v>168</v>
      </c>
      <c r="AT1158" s="26" t="s">
        <v>71</v>
      </c>
      <c r="AU1158" s="26" t="s">
        <v>63</v>
      </c>
      <c r="AV1158" s="26" t="s">
        <v>63</v>
      </c>
      <c r="AW1158" s="26" t="s">
        <v>63</v>
      </c>
      <c r="AX1158" s="26" t="s">
        <v>63</v>
      </c>
      <c r="AY1158" s="26">
        <v>43.803899999999899</v>
      </c>
      <c r="AZ1158" s="26">
        <v>-101.527366</v>
      </c>
      <c r="BA1158" s="26" t="s">
        <v>158</v>
      </c>
      <c r="BB1158" s="26" t="s">
        <v>165</v>
      </c>
      <c r="BC1158" s="26" t="s">
        <v>167</v>
      </c>
      <c r="BD1158" s="26" t="s">
        <v>154</v>
      </c>
      <c r="BE1158" s="26"/>
      <c r="BF1158" s="26" t="s">
        <v>99</v>
      </c>
      <c r="BG1158" s="26" t="s">
        <v>167</v>
      </c>
      <c r="BH1158" s="26" t="s">
        <v>99</v>
      </c>
      <c r="BI1158" s="26">
        <v>1</v>
      </c>
      <c r="BJ1158" s="26" t="s">
        <v>217</v>
      </c>
    </row>
    <row r="1159" spans="36:62" x14ac:dyDescent="0.25">
      <c r="AJ1159" s="26">
        <v>3753</v>
      </c>
      <c r="AK1159" s="26">
        <v>2104342</v>
      </c>
      <c r="AL1159" s="264">
        <v>44281.041666666664</v>
      </c>
      <c r="AM1159" s="26" t="s">
        <v>147</v>
      </c>
      <c r="AN1159" s="26" t="s">
        <v>63</v>
      </c>
      <c r="AO1159" s="26" t="s">
        <v>156</v>
      </c>
      <c r="AP1159" s="26" t="s">
        <v>159</v>
      </c>
      <c r="AQ1159" s="26">
        <v>0</v>
      </c>
      <c r="AR1159" s="26">
        <v>73</v>
      </c>
      <c r="AS1159" s="26" t="s">
        <v>197</v>
      </c>
      <c r="AT1159" s="26" t="s">
        <v>74</v>
      </c>
      <c r="AU1159" s="26" t="s">
        <v>69</v>
      </c>
      <c r="AV1159" s="26" t="s">
        <v>63</v>
      </c>
      <c r="AW1159" s="26" t="s">
        <v>63</v>
      </c>
      <c r="AX1159" s="26" t="s">
        <v>63</v>
      </c>
      <c r="AY1159" s="26">
        <v>43.796765999999899</v>
      </c>
      <c r="AZ1159" s="26">
        <v>-101.533117</v>
      </c>
      <c r="BA1159" s="26" t="s">
        <v>166</v>
      </c>
      <c r="BB1159" s="26" t="s">
        <v>165</v>
      </c>
      <c r="BC1159" s="26" t="s">
        <v>196</v>
      </c>
      <c r="BD1159" s="26" t="s">
        <v>68</v>
      </c>
      <c r="BE1159" s="26" t="s">
        <v>195</v>
      </c>
      <c r="BF1159" s="26" t="s">
        <v>68</v>
      </c>
      <c r="BG1159" s="26" t="s">
        <v>68</v>
      </c>
      <c r="BH1159" s="26" t="s">
        <v>194</v>
      </c>
      <c r="BI1159" s="26">
        <v>1</v>
      </c>
      <c r="BJ1159" s="26" t="s">
        <v>20</v>
      </c>
    </row>
    <row r="1160" spans="36:62" x14ac:dyDescent="0.25">
      <c r="AJ1160" s="26">
        <v>3754</v>
      </c>
      <c r="AK1160" s="26">
        <v>2105425</v>
      </c>
      <c r="AL1160" s="264">
        <v>44303.159722222219</v>
      </c>
      <c r="AM1160" s="26" t="s">
        <v>147</v>
      </c>
      <c r="AN1160" s="26" t="s">
        <v>63</v>
      </c>
      <c r="AO1160" s="26" t="s">
        <v>156</v>
      </c>
      <c r="AP1160" s="26" t="s">
        <v>159</v>
      </c>
      <c r="AQ1160" s="26">
        <v>0</v>
      </c>
      <c r="AR1160" s="26">
        <v>73</v>
      </c>
      <c r="AS1160" s="26" t="s">
        <v>201</v>
      </c>
      <c r="AT1160" s="26" t="s">
        <v>71</v>
      </c>
      <c r="AU1160" s="26" t="s">
        <v>63</v>
      </c>
      <c r="AV1160" s="26" t="s">
        <v>63</v>
      </c>
      <c r="AW1160" s="26" t="s">
        <v>63</v>
      </c>
      <c r="AX1160" s="26" t="s">
        <v>63</v>
      </c>
      <c r="AY1160" s="26">
        <v>43.787804999999899</v>
      </c>
      <c r="AZ1160" s="26">
        <v>-101.531683999999</v>
      </c>
      <c r="BA1160" s="26" t="s">
        <v>158</v>
      </c>
      <c r="BB1160" s="26" t="s">
        <v>165</v>
      </c>
      <c r="BC1160" s="26" t="s">
        <v>162</v>
      </c>
      <c r="BD1160" s="26" t="s">
        <v>68</v>
      </c>
      <c r="BE1160" s="26" t="s">
        <v>200</v>
      </c>
      <c r="BF1160" s="26" t="s">
        <v>68</v>
      </c>
      <c r="BG1160" s="26" t="s">
        <v>68</v>
      </c>
      <c r="BH1160" s="26" t="s">
        <v>199</v>
      </c>
      <c r="BI1160" s="26">
        <v>1</v>
      </c>
      <c r="BJ1160" s="26" t="s">
        <v>20</v>
      </c>
    </row>
    <row r="1161" spans="36:62" x14ac:dyDescent="0.25">
      <c r="AJ1161" s="26">
        <v>3755</v>
      </c>
      <c r="AK1161" s="26">
        <v>2110195</v>
      </c>
      <c r="AL1161" s="264">
        <v>44412.73333333333</v>
      </c>
      <c r="AM1161" s="26" t="s">
        <v>147</v>
      </c>
      <c r="AN1161" s="26" t="s">
        <v>63</v>
      </c>
      <c r="AO1161" s="26" t="s">
        <v>204</v>
      </c>
      <c r="AP1161" s="26" t="s">
        <v>159</v>
      </c>
      <c r="AQ1161" s="26">
        <v>0</v>
      </c>
      <c r="AR1161" s="26">
        <v>73</v>
      </c>
      <c r="AS1161" s="26" t="s">
        <v>189</v>
      </c>
      <c r="AT1161" s="26" t="s">
        <v>71</v>
      </c>
      <c r="AU1161" s="26" t="s">
        <v>63</v>
      </c>
      <c r="AV1161" s="26" t="s">
        <v>63</v>
      </c>
      <c r="AW1161" s="26" t="s">
        <v>63</v>
      </c>
      <c r="AX1161" s="26" t="s">
        <v>63</v>
      </c>
      <c r="AY1161" s="26">
        <v>43.8232959999999</v>
      </c>
      <c r="AZ1161" s="26">
        <v>-101.522409999999</v>
      </c>
      <c r="BA1161" s="26" t="s">
        <v>37</v>
      </c>
      <c r="BB1161" s="26" t="s">
        <v>157</v>
      </c>
      <c r="BC1161" s="26" t="s">
        <v>68</v>
      </c>
      <c r="BD1161" s="26" t="s">
        <v>203</v>
      </c>
      <c r="BE1161" s="26" t="s">
        <v>202</v>
      </c>
      <c r="BF1161" s="26" t="s">
        <v>68</v>
      </c>
      <c r="BG1161" s="26" t="s">
        <v>68</v>
      </c>
      <c r="BH1161" s="26" t="s">
        <v>160</v>
      </c>
      <c r="BI1161" s="26">
        <v>1</v>
      </c>
      <c r="BJ1161" s="26" t="s">
        <v>20</v>
      </c>
    </row>
    <row r="1162" spans="36:62" x14ac:dyDescent="0.25">
      <c r="AJ1162" s="26">
        <v>3757</v>
      </c>
      <c r="AK1162" s="26">
        <v>2112911</v>
      </c>
      <c r="AL1162" s="264">
        <v>44460.726388888892</v>
      </c>
      <c r="AM1162" s="26" t="s">
        <v>147</v>
      </c>
      <c r="AN1162" s="26" t="s">
        <v>63</v>
      </c>
      <c r="AO1162" s="26" t="s">
        <v>173</v>
      </c>
      <c r="AP1162" s="26" t="s">
        <v>159</v>
      </c>
      <c r="AQ1162" s="26">
        <v>0</v>
      </c>
      <c r="AR1162" s="26">
        <v>73</v>
      </c>
      <c r="AS1162" s="26" t="s">
        <v>206</v>
      </c>
      <c r="AT1162" s="26" t="s">
        <v>71</v>
      </c>
      <c r="AU1162" s="26" t="s">
        <v>63</v>
      </c>
      <c r="AV1162" s="26" t="s">
        <v>63</v>
      </c>
      <c r="AW1162" s="26" t="s">
        <v>63</v>
      </c>
      <c r="AX1162" s="26" t="s">
        <v>63</v>
      </c>
      <c r="AY1162" s="26">
        <v>43.771394000000001</v>
      </c>
      <c r="AZ1162" s="26">
        <v>-101.52751000000001</v>
      </c>
      <c r="BA1162" s="26" t="s">
        <v>207</v>
      </c>
      <c r="BB1162" s="26" t="s">
        <v>157</v>
      </c>
      <c r="BC1162" s="26" t="s">
        <v>170</v>
      </c>
      <c r="BD1162" s="26" t="s">
        <v>68</v>
      </c>
      <c r="BE1162" s="26" t="s">
        <v>205</v>
      </c>
      <c r="BF1162" s="26" t="s">
        <v>68</v>
      </c>
      <c r="BG1162" s="26" t="s">
        <v>68</v>
      </c>
      <c r="BH1162" s="26" t="s">
        <v>160</v>
      </c>
      <c r="BI1162" s="26">
        <v>1</v>
      </c>
      <c r="BJ1162" s="26" t="s">
        <v>19</v>
      </c>
    </row>
    <row r="1163" spans="36:62" x14ac:dyDescent="0.25">
      <c r="AJ1163" s="26">
        <v>3758</v>
      </c>
      <c r="AK1163" s="26">
        <v>2116514</v>
      </c>
      <c r="AL1163" s="264">
        <v>44511.481249999997</v>
      </c>
      <c r="AM1163" s="26" t="s">
        <v>147</v>
      </c>
      <c r="AN1163" s="26" t="s">
        <v>63</v>
      </c>
      <c r="AO1163" s="26" t="s">
        <v>156</v>
      </c>
      <c r="AP1163" s="26" t="s">
        <v>159</v>
      </c>
      <c r="AQ1163" s="26">
        <v>0</v>
      </c>
      <c r="AR1163" s="26">
        <v>73</v>
      </c>
      <c r="AS1163" s="26" t="s">
        <v>201</v>
      </c>
      <c r="AT1163" s="26" t="s">
        <v>71</v>
      </c>
      <c r="AU1163" s="26" t="s">
        <v>63</v>
      </c>
      <c r="AV1163" s="26" t="s">
        <v>63</v>
      </c>
      <c r="AW1163" s="26" t="s">
        <v>63</v>
      </c>
      <c r="AX1163" s="26" t="s">
        <v>63</v>
      </c>
      <c r="AY1163" s="26">
        <v>43.807099999999899</v>
      </c>
      <c r="AZ1163" s="26">
        <v>-101.524163999999</v>
      </c>
      <c r="BA1163" s="26" t="s">
        <v>208</v>
      </c>
      <c r="BB1163" s="26" t="s">
        <v>157</v>
      </c>
      <c r="BC1163" s="26" t="s">
        <v>68</v>
      </c>
      <c r="BD1163" s="26" t="s">
        <v>68</v>
      </c>
      <c r="BE1163" s="26"/>
      <c r="BF1163" s="26" t="s">
        <v>68</v>
      </c>
      <c r="BG1163" s="26" t="s">
        <v>68</v>
      </c>
      <c r="BH1163" s="26" t="s">
        <v>146</v>
      </c>
      <c r="BI1163" s="26">
        <v>1</v>
      </c>
      <c r="BJ1163" s="26" t="s">
        <v>217</v>
      </c>
    </row>
    <row r="1164" spans="36:62" x14ac:dyDescent="0.25">
      <c r="AJ1164" s="26">
        <v>3759</v>
      </c>
      <c r="AK1164" s="26">
        <v>2207350</v>
      </c>
      <c r="AL1164" s="264">
        <v>44732.71875</v>
      </c>
      <c r="AM1164" s="26" t="s">
        <v>147</v>
      </c>
      <c r="AN1164" s="26" t="s">
        <v>63</v>
      </c>
      <c r="AO1164" s="26" t="s">
        <v>156</v>
      </c>
      <c r="AP1164" s="26" t="s">
        <v>159</v>
      </c>
      <c r="AQ1164" s="26">
        <v>0</v>
      </c>
      <c r="AR1164" s="26">
        <v>73</v>
      </c>
      <c r="AS1164" s="26" t="s">
        <v>189</v>
      </c>
      <c r="AT1164" s="26" t="s">
        <v>77</v>
      </c>
      <c r="AU1164" s="26" t="s">
        <v>63</v>
      </c>
      <c r="AV1164" s="26" t="s">
        <v>63</v>
      </c>
      <c r="AW1164" s="26" t="s">
        <v>63</v>
      </c>
      <c r="AX1164" s="26" t="s">
        <v>63</v>
      </c>
      <c r="AY1164" s="26">
        <v>43.778695999999897</v>
      </c>
      <c r="AZ1164" s="26">
        <v>-101.529433999999</v>
      </c>
      <c r="BA1164" s="26" t="s">
        <v>185</v>
      </c>
      <c r="BB1164" s="26" t="s">
        <v>157</v>
      </c>
      <c r="BC1164" s="26" t="s">
        <v>68</v>
      </c>
      <c r="BD1164" s="26" t="s">
        <v>68</v>
      </c>
      <c r="BE1164" s="26"/>
      <c r="BF1164" s="26" t="s">
        <v>68</v>
      </c>
      <c r="BG1164" s="26" t="s">
        <v>209</v>
      </c>
      <c r="BH1164" s="26" t="s">
        <v>146</v>
      </c>
      <c r="BI1164" s="26">
        <v>1</v>
      </c>
      <c r="BJ1164" s="26" t="s">
        <v>217</v>
      </c>
    </row>
    <row r="1165" spans="36:62" x14ac:dyDescent="0.25">
      <c r="AJ1165" s="26">
        <v>3760</v>
      </c>
      <c r="AK1165" s="26">
        <v>2214312</v>
      </c>
      <c r="AL1165" s="264">
        <v>44861.833333333336</v>
      </c>
      <c r="AM1165" s="26" t="s">
        <v>147</v>
      </c>
      <c r="AN1165" s="26" t="s">
        <v>63</v>
      </c>
      <c r="AO1165" s="26"/>
      <c r="AP1165" s="26"/>
      <c r="AQ1165" s="26">
        <v>-1</v>
      </c>
      <c r="AR1165" s="26">
        <v>73</v>
      </c>
      <c r="AS1165" s="26" t="s">
        <v>168</v>
      </c>
      <c r="AT1165" s="26" t="s">
        <v>71</v>
      </c>
      <c r="AU1165" s="26" t="s">
        <v>63</v>
      </c>
      <c r="AV1165" s="26" t="s">
        <v>63</v>
      </c>
      <c r="AW1165" s="26" t="s">
        <v>63</v>
      </c>
      <c r="AX1165" s="26" t="s">
        <v>63</v>
      </c>
      <c r="AY1165" s="26">
        <v>43.781537999999898</v>
      </c>
      <c r="AZ1165" s="26">
        <v>-101.530162</v>
      </c>
      <c r="BA1165" s="26" t="s">
        <v>185</v>
      </c>
      <c r="BB1165" s="26" t="s">
        <v>157</v>
      </c>
      <c r="BC1165" s="26" t="s">
        <v>167</v>
      </c>
      <c r="BD1165" s="26" t="s">
        <v>167</v>
      </c>
      <c r="BE1165" s="26"/>
      <c r="BF1165" s="26" t="s">
        <v>99</v>
      </c>
      <c r="BG1165" s="26" t="s">
        <v>167</v>
      </c>
      <c r="BH1165" s="26" t="s">
        <v>99</v>
      </c>
      <c r="BI1165" s="26">
        <v>1</v>
      </c>
      <c r="BJ1165" s="26" t="s">
        <v>217</v>
      </c>
    </row>
    <row r="1166" spans="36:62" x14ac:dyDescent="0.25">
      <c r="AJ1166" s="26">
        <v>1923</v>
      </c>
      <c r="AK1166" s="26">
        <v>1800002</v>
      </c>
      <c r="AL1166" s="264">
        <v>43101.763888888891</v>
      </c>
      <c r="AM1166" s="26" t="s">
        <v>481</v>
      </c>
      <c r="AN1166" s="26" t="s">
        <v>63</v>
      </c>
      <c r="AO1166" s="26" t="s">
        <v>156</v>
      </c>
      <c r="AP1166" s="26" t="s">
        <v>159</v>
      </c>
      <c r="AQ1166" s="26">
        <v>0</v>
      </c>
      <c r="AR1166" s="26">
        <v>16</v>
      </c>
      <c r="AS1166" s="26" t="s">
        <v>1159</v>
      </c>
      <c r="AT1166" s="26" t="s">
        <v>74</v>
      </c>
      <c r="AU1166" s="26" t="s">
        <v>63</v>
      </c>
      <c r="AV1166" s="26" t="s">
        <v>63</v>
      </c>
      <c r="AW1166" s="26" t="s">
        <v>63</v>
      </c>
      <c r="AX1166" s="26" t="s">
        <v>63</v>
      </c>
      <c r="AY1166" s="26">
        <v>44.098410000000001</v>
      </c>
      <c r="AZ1166" s="26">
        <v>-103.151208999999</v>
      </c>
      <c r="BA1166" s="26" t="s">
        <v>166</v>
      </c>
      <c r="BB1166" s="26" t="s">
        <v>157</v>
      </c>
      <c r="BC1166" s="26" t="s">
        <v>939</v>
      </c>
      <c r="BD1166" s="26" t="s">
        <v>615</v>
      </c>
      <c r="BE1166" s="26" t="s">
        <v>190</v>
      </c>
      <c r="BF1166" s="26" t="s">
        <v>68</v>
      </c>
      <c r="BG1166" s="26" t="s">
        <v>68</v>
      </c>
      <c r="BH1166" s="26" t="s">
        <v>146</v>
      </c>
      <c r="BI1166" s="26">
        <v>2</v>
      </c>
      <c r="BJ1166" s="26" t="s">
        <v>217</v>
      </c>
    </row>
    <row r="1167" spans="36:62" x14ac:dyDescent="0.25">
      <c r="AJ1167" s="26">
        <v>1924</v>
      </c>
      <c r="AK1167" s="26">
        <v>1800102</v>
      </c>
      <c r="AL1167" s="264">
        <v>43105.256944444445</v>
      </c>
      <c r="AM1167" s="26" t="s">
        <v>481</v>
      </c>
      <c r="AN1167" s="26" t="s">
        <v>63</v>
      </c>
      <c r="AO1167" s="26" t="s">
        <v>156</v>
      </c>
      <c r="AP1167" s="26" t="s">
        <v>159</v>
      </c>
      <c r="AQ1167" s="26">
        <v>0</v>
      </c>
      <c r="AR1167" s="26">
        <v>16</v>
      </c>
      <c r="AS1167" s="26" t="s">
        <v>1160</v>
      </c>
      <c r="AT1167" s="26" t="s">
        <v>616</v>
      </c>
      <c r="AU1167" s="26" t="s">
        <v>63</v>
      </c>
      <c r="AV1167" s="26" t="s">
        <v>63</v>
      </c>
      <c r="AW1167" s="26" t="s">
        <v>63</v>
      </c>
      <c r="AX1167" s="26" t="s">
        <v>63</v>
      </c>
      <c r="AY1167" s="26">
        <v>44.079202000000002</v>
      </c>
      <c r="AZ1167" s="26">
        <v>-103.151236999999</v>
      </c>
      <c r="BA1167" s="26" t="s">
        <v>166</v>
      </c>
      <c r="BB1167" s="26" t="s">
        <v>165</v>
      </c>
      <c r="BC1167" s="26" t="s">
        <v>614</v>
      </c>
      <c r="BD1167" s="26" t="s">
        <v>615</v>
      </c>
      <c r="BE1167" s="26"/>
      <c r="BF1167" s="26" t="s">
        <v>68</v>
      </c>
      <c r="BG1167" s="26" t="s">
        <v>209</v>
      </c>
      <c r="BH1167" s="26" t="s">
        <v>146</v>
      </c>
      <c r="BI1167" s="26">
        <v>2</v>
      </c>
      <c r="BJ1167" s="26" t="s">
        <v>217</v>
      </c>
    </row>
    <row r="1168" spans="36:62" x14ac:dyDescent="0.25">
      <c r="AJ1168" s="26">
        <v>1925</v>
      </c>
      <c r="AK1168" s="26">
        <v>1800660</v>
      </c>
      <c r="AL1168" s="264">
        <v>43115.401388888888</v>
      </c>
      <c r="AM1168" s="26" t="s">
        <v>481</v>
      </c>
      <c r="AN1168" s="26" t="s">
        <v>63</v>
      </c>
      <c r="AO1168" s="26" t="s">
        <v>156</v>
      </c>
      <c r="AP1168" s="26" t="s">
        <v>159</v>
      </c>
      <c r="AQ1168" s="26">
        <v>0</v>
      </c>
      <c r="AR1168" s="26">
        <v>90</v>
      </c>
      <c r="AS1168" s="26" t="s">
        <v>618</v>
      </c>
      <c r="AT1168" s="26" t="s">
        <v>619</v>
      </c>
      <c r="AU1168" s="26" t="s">
        <v>69</v>
      </c>
      <c r="AV1168" s="26" t="s">
        <v>63</v>
      </c>
      <c r="AW1168" s="26" t="s">
        <v>63</v>
      </c>
      <c r="AX1168" s="26" t="s">
        <v>63</v>
      </c>
      <c r="AY1168" s="26">
        <v>44.099702000000001</v>
      </c>
      <c r="AZ1168" s="26">
        <v>-103.168744</v>
      </c>
      <c r="BA1168" s="26" t="s">
        <v>158</v>
      </c>
      <c r="BB1168" s="26" t="s">
        <v>609</v>
      </c>
      <c r="BC1168" s="26" t="s">
        <v>620</v>
      </c>
      <c r="BD1168" s="26" t="s">
        <v>615</v>
      </c>
      <c r="BE1168" s="26" t="s">
        <v>617</v>
      </c>
      <c r="BF1168" s="26" t="s">
        <v>68</v>
      </c>
      <c r="BG1168" s="26" t="s">
        <v>68</v>
      </c>
      <c r="BH1168" s="26" t="s">
        <v>146</v>
      </c>
      <c r="BI1168" s="26">
        <v>2</v>
      </c>
      <c r="BJ1168" s="26" t="s">
        <v>217</v>
      </c>
    </row>
    <row r="1169" spans="36:62" x14ac:dyDescent="0.25">
      <c r="AJ1169" s="26">
        <v>1926</v>
      </c>
      <c r="AK1169" s="26">
        <v>1800664</v>
      </c>
      <c r="AL1169" s="264">
        <v>43105.748611111114</v>
      </c>
      <c r="AM1169" s="26" t="s">
        <v>539</v>
      </c>
      <c r="AN1169" s="26" t="s">
        <v>63</v>
      </c>
      <c r="AO1169" s="26" t="s">
        <v>173</v>
      </c>
      <c r="AP1169" s="26" t="s">
        <v>159</v>
      </c>
      <c r="AQ1169" s="26">
        <v>0</v>
      </c>
      <c r="AR1169" s="26">
        <v>79</v>
      </c>
      <c r="AS1169" s="26" t="s">
        <v>618</v>
      </c>
      <c r="AT1169" s="26" t="s">
        <v>616</v>
      </c>
      <c r="AU1169" s="26" t="s">
        <v>63</v>
      </c>
      <c r="AV1169" s="26" t="s">
        <v>63</v>
      </c>
      <c r="AW1169" s="26" t="s">
        <v>63</v>
      </c>
      <c r="AX1169" s="26" t="s">
        <v>69</v>
      </c>
      <c r="AY1169" s="26">
        <v>43.583488000000003</v>
      </c>
      <c r="AZ1169" s="26">
        <v>-103.30184300000001</v>
      </c>
      <c r="BA1169" s="26" t="s">
        <v>185</v>
      </c>
      <c r="BB1169" s="26" t="s">
        <v>165</v>
      </c>
      <c r="BC1169" s="26" t="s">
        <v>880</v>
      </c>
      <c r="BD1169" s="26" t="s">
        <v>68</v>
      </c>
      <c r="BE1169" s="26"/>
      <c r="BF1169" s="26" t="s">
        <v>68</v>
      </c>
      <c r="BG1169" s="26" t="s">
        <v>68</v>
      </c>
      <c r="BH1169" s="26" t="s">
        <v>210</v>
      </c>
      <c r="BI1169" s="26">
        <v>2</v>
      </c>
      <c r="BJ1169" s="26" t="s">
        <v>20</v>
      </c>
    </row>
    <row r="1170" spans="36:62" x14ac:dyDescent="0.25">
      <c r="AJ1170" s="26">
        <v>1928</v>
      </c>
      <c r="AK1170" s="26">
        <v>1800426</v>
      </c>
      <c r="AL1170" s="264">
        <v>43112.474999999999</v>
      </c>
      <c r="AM1170" s="26" t="s">
        <v>540</v>
      </c>
      <c r="AN1170" s="26" t="s">
        <v>63</v>
      </c>
      <c r="AO1170" s="26" t="s">
        <v>156</v>
      </c>
      <c r="AP1170" s="26" t="s">
        <v>159</v>
      </c>
      <c r="AQ1170" s="26">
        <v>0</v>
      </c>
      <c r="AR1170" s="26">
        <v>79</v>
      </c>
      <c r="AS1170" s="26" t="s">
        <v>1161</v>
      </c>
      <c r="AT1170" s="26" t="s">
        <v>71</v>
      </c>
      <c r="AU1170" s="26" t="s">
        <v>63</v>
      </c>
      <c r="AV1170" s="26" t="s">
        <v>63</v>
      </c>
      <c r="AW1170" s="26" t="s">
        <v>63</v>
      </c>
      <c r="AX1170" s="26" t="s">
        <v>69</v>
      </c>
      <c r="AY1170" s="26">
        <v>43.450817999999899</v>
      </c>
      <c r="AZ1170" s="26">
        <v>-103.355638999999</v>
      </c>
      <c r="BA1170" s="26" t="s">
        <v>166</v>
      </c>
      <c r="BB1170" s="26" t="s">
        <v>165</v>
      </c>
      <c r="BC1170" s="26" t="s">
        <v>1162</v>
      </c>
      <c r="BD1170" s="26" t="s">
        <v>68</v>
      </c>
      <c r="BE1170" s="26" t="s">
        <v>946</v>
      </c>
      <c r="BF1170" s="26" t="s">
        <v>68</v>
      </c>
      <c r="BG1170" s="26" t="s">
        <v>68</v>
      </c>
      <c r="BH1170" s="26" t="s">
        <v>146</v>
      </c>
      <c r="BI1170" s="26">
        <v>2</v>
      </c>
      <c r="BJ1170" s="26" t="s">
        <v>217</v>
      </c>
    </row>
    <row r="1171" spans="36:62" x14ac:dyDescent="0.25">
      <c r="AJ1171" s="26">
        <v>1931</v>
      </c>
      <c r="AK1171" s="26">
        <v>1800457</v>
      </c>
      <c r="AL1171" s="264">
        <v>43115.743055555555</v>
      </c>
      <c r="AM1171" s="26" t="s">
        <v>481</v>
      </c>
      <c r="AN1171" s="26" t="s">
        <v>63</v>
      </c>
      <c r="AO1171" s="26"/>
      <c r="AP1171" s="26"/>
      <c r="AQ1171" s="26">
        <v>-1</v>
      </c>
      <c r="AR1171" s="26">
        <v>79</v>
      </c>
      <c r="AS1171" s="26" t="s">
        <v>168</v>
      </c>
      <c r="AT1171" s="26" t="s">
        <v>71</v>
      </c>
      <c r="AU1171" s="26" t="s">
        <v>63</v>
      </c>
      <c r="AV1171" s="26" t="s">
        <v>63</v>
      </c>
      <c r="AW1171" s="26" t="s">
        <v>63</v>
      </c>
      <c r="AX1171" s="26" t="s">
        <v>63</v>
      </c>
      <c r="AY1171" s="26">
        <v>43.985146</v>
      </c>
      <c r="AZ1171" s="26">
        <v>-103.181072999999</v>
      </c>
      <c r="BA1171" s="26" t="s">
        <v>185</v>
      </c>
      <c r="BB1171" s="26" t="s">
        <v>165</v>
      </c>
      <c r="BC1171" s="26" t="s">
        <v>167</v>
      </c>
      <c r="BD1171" s="26" t="s">
        <v>154</v>
      </c>
      <c r="BE1171" s="26"/>
      <c r="BF1171" s="26" t="s">
        <v>99</v>
      </c>
      <c r="BG1171" s="26" t="s">
        <v>167</v>
      </c>
      <c r="BH1171" s="26" t="s">
        <v>99</v>
      </c>
      <c r="BI1171" s="26">
        <v>2</v>
      </c>
      <c r="BJ1171" s="26" t="s">
        <v>217</v>
      </c>
    </row>
    <row r="1172" spans="36:62" x14ac:dyDescent="0.25">
      <c r="AJ1172" s="26">
        <v>1933</v>
      </c>
      <c r="AK1172" s="26">
        <v>1800470</v>
      </c>
      <c r="AL1172" s="264">
        <v>43113.566666666666</v>
      </c>
      <c r="AM1172" s="26" t="s">
        <v>481</v>
      </c>
      <c r="AN1172" s="26" t="s">
        <v>63</v>
      </c>
      <c r="AO1172" s="26" t="s">
        <v>156</v>
      </c>
      <c r="AP1172" s="26" t="s">
        <v>726</v>
      </c>
      <c r="AQ1172" s="26">
        <v>0</v>
      </c>
      <c r="AR1172" s="26">
        <v>16</v>
      </c>
      <c r="AS1172" s="26" t="s">
        <v>628</v>
      </c>
      <c r="AT1172" s="26" t="s">
        <v>674</v>
      </c>
      <c r="AU1172" s="26" t="s">
        <v>63</v>
      </c>
      <c r="AV1172" s="26" t="s">
        <v>63</v>
      </c>
      <c r="AW1172" s="26" t="s">
        <v>63</v>
      </c>
      <c r="AX1172" s="26" t="s">
        <v>63</v>
      </c>
      <c r="AY1172" s="26">
        <v>44.096257000000001</v>
      </c>
      <c r="AZ1172" s="26">
        <v>-103.151383999999</v>
      </c>
      <c r="BA1172" s="26" t="s">
        <v>486</v>
      </c>
      <c r="BB1172" s="26" t="s">
        <v>1164</v>
      </c>
      <c r="BC1172" s="26" t="s">
        <v>1165</v>
      </c>
      <c r="BD1172" s="26" t="s">
        <v>681</v>
      </c>
      <c r="BE1172" s="26" t="s">
        <v>1163</v>
      </c>
      <c r="BF1172" s="26" t="s">
        <v>68</v>
      </c>
      <c r="BG1172" s="26" t="s">
        <v>68</v>
      </c>
      <c r="BH1172" s="26" t="s">
        <v>175</v>
      </c>
      <c r="BI1172" s="26">
        <v>2</v>
      </c>
      <c r="BJ1172" s="26" t="s">
        <v>217</v>
      </c>
    </row>
    <row r="1173" spans="36:62" x14ac:dyDescent="0.25">
      <c r="AJ1173" s="26">
        <v>1934</v>
      </c>
      <c r="AK1173" s="26">
        <v>1800471</v>
      </c>
      <c r="AL1173" s="264">
        <v>43114.677777777775</v>
      </c>
      <c r="AM1173" s="26" t="s">
        <v>481</v>
      </c>
      <c r="AN1173" s="26" t="s">
        <v>63</v>
      </c>
      <c r="AO1173" s="26" t="s">
        <v>156</v>
      </c>
      <c r="AP1173" s="26" t="s">
        <v>159</v>
      </c>
      <c r="AQ1173" s="26">
        <v>0</v>
      </c>
      <c r="AR1173" s="26">
        <v>90</v>
      </c>
      <c r="AS1173" s="26" t="s">
        <v>638</v>
      </c>
      <c r="AT1173" s="26" t="s">
        <v>639</v>
      </c>
      <c r="AU1173" s="26" t="s">
        <v>69</v>
      </c>
      <c r="AV1173" s="26" t="s">
        <v>63</v>
      </c>
      <c r="AW1173" s="26" t="s">
        <v>63</v>
      </c>
      <c r="AX1173" s="26" t="s">
        <v>63</v>
      </c>
      <c r="AY1173" s="26">
        <v>44.100329000000002</v>
      </c>
      <c r="AZ1173" s="26">
        <v>-103.151691</v>
      </c>
      <c r="BA1173" s="26" t="s">
        <v>166</v>
      </c>
      <c r="BB1173" s="26" t="s">
        <v>611</v>
      </c>
      <c r="BC1173" s="26" t="s">
        <v>640</v>
      </c>
      <c r="BD1173" s="26" t="s">
        <v>615</v>
      </c>
      <c r="BE1173" s="26"/>
      <c r="BF1173" s="26" t="s">
        <v>68</v>
      </c>
      <c r="BG1173" s="26" t="s">
        <v>68</v>
      </c>
      <c r="BH1173" s="26" t="s">
        <v>146</v>
      </c>
      <c r="BI1173" s="26">
        <v>2</v>
      </c>
      <c r="BJ1173" s="26" t="s">
        <v>217</v>
      </c>
    </row>
    <row r="1174" spans="36:62" x14ac:dyDescent="0.25">
      <c r="AJ1174" s="26">
        <v>1940</v>
      </c>
      <c r="AK1174" s="26">
        <v>1801235</v>
      </c>
      <c r="AL1174" s="264">
        <v>43128.583333333336</v>
      </c>
      <c r="AM1174" s="26" t="s">
        <v>540</v>
      </c>
      <c r="AN1174" s="26" t="s">
        <v>63</v>
      </c>
      <c r="AO1174" s="26" t="s">
        <v>156</v>
      </c>
      <c r="AP1174" s="26" t="s">
        <v>159</v>
      </c>
      <c r="AQ1174" s="26">
        <v>0</v>
      </c>
      <c r="AR1174" s="26">
        <v>18</v>
      </c>
      <c r="AS1174" s="26" t="s">
        <v>770</v>
      </c>
      <c r="AT1174" s="26" t="s">
        <v>71</v>
      </c>
      <c r="AU1174" s="26" t="s">
        <v>69</v>
      </c>
      <c r="AV1174" s="26" t="s">
        <v>63</v>
      </c>
      <c r="AW1174" s="26" t="s">
        <v>63</v>
      </c>
      <c r="AX1174" s="26" t="s">
        <v>63</v>
      </c>
      <c r="AY1174" s="26">
        <v>43.186281000000001</v>
      </c>
      <c r="AZ1174" s="26">
        <v>-103.061744</v>
      </c>
      <c r="BA1174" s="26" t="s">
        <v>166</v>
      </c>
      <c r="BB1174" s="26" t="s">
        <v>611</v>
      </c>
      <c r="BC1174" s="26" t="s">
        <v>196</v>
      </c>
      <c r="BD1174" s="26" t="s">
        <v>68</v>
      </c>
      <c r="BE1174" s="26" t="s">
        <v>1166</v>
      </c>
      <c r="BF1174" s="26" t="s">
        <v>68</v>
      </c>
      <c r="BG1174" s="26" t="s">
        <v>68</v>
      </c>
      <c r="BH1174" s="26" t="s">
        <v>996</v>
      </c>
      <c r="BI1174" s="26">
        <v>2</v>
      </c>
      <c r="BJ1174" s="26" t="s">
        <v>217</v>
      </c>
    </row>
    <row r="1175" spans="36:62" x14ac:dyDescent="0.25">
      <c r="AJ1175" s="26">
        <v>1942</v>
      </c>
      <c r="AK1175" s="26">
        <v>1800473</v>
      </c>
      <c r="AL1175" s="264">
        <v>43114.661111111112</v>
      </c>
      <c r="AM1175" s="26" t="s">
        <v>481</v>
      </c>
      <c r="AN1175" s="26" t="s">
        <v>63</v>
      </c>
      <c r="AO1175" s="26" t="s">
        <v>156</v>
      </c>
      <c r="AP1175" s="26" t="s">
        <v>159</v>
      </c>
      <c r="AQ1175" s="26">
        <v>0</v>
      </c>
      <c r="AR1175" s="26">
        <v>16</v>
      </c>
      <c r="AS1175" s="26" t="s">
        <v>1159</v>
      </c>
      <c r="AT1175" s="26" t="s">
        <v>654</v>
      </c>
      <c r="AU1175" s="26" t="s">
        <v>63</v>
      </c>
      <c r="AV1175" s="26" t="s">
        <v>63</v>
      </c>
      <c r="AW1175" s="26" t="s">
        <v>63</v>
      </c>
      <c r="AX1175" s="26" t="s">
        <v>63</v>
      </c>
      <c r="AY1175" s="26">
        <v>44.094883000000003</v>
      </c>
      <c r="AZ1175" s="26">
        <v>-103.151224999999</v>
      </c>
      <c r="BA1175" s="26" t="s">
        <v>185</v>
      </c>
      <c r="BB1175" s="26" t="s">
        <v>157</v>
      </c>
      <c r="BC1175" s="26" t="s">
        <v>614</v>
      </c>
      <c r="BD1175" s="26" t="s">
        <v>615</v>
      </c>
      <c r="BE1175" s="26" t="s">
        <v>1167</v>
      </c>
      <c r="BF1175" s="26" t="s">
        <v>68</v>
      </c>
      <c r="BG1175" s="26" t="s">
        <v>209</v>
      </c>
      <c r="BH1175" s="26" t="s">
        <v>146</v>
      </c>
      <c r="BI1175" s="26">
        <v>2</v>
      </c>
      <c r="BJ1175" s="26" t="s">
        <v>20</v>
      </c>
    </row>
    <row r="1176" spans="36:62" x14ac:dyDescent="0.25">
      <c r="AJ1176" s="26">
        <v>1950</v>
      </c>
      <c r="AK1176" s="26">
        <v>1801905</v>
      </c>
      <c r="AL1176" s="264">
        <v>43140.416666666664</v>
      </c>
      <c r="AM1176" s="26" t="s">
        <v>539</v>
      </c>
      <c r="AN1176" s="26" t="s">
        <v>63</v>
      </c>
      <c r="AO1176" s="26" t="s">
        <v>156</v>
      </c>
      <c r="AP1176" s="26" t="s">
        <v>159</v>
      </c>
      <c r="AQ1176" s="26">
        <v>0</v>
      </c>
      <c r="AR1176" s="26">
        <v>79</v>
      </c>
      <c r="AS1176" s="26" t="s">
        <v>628</v>
      </c>
      <c r="AT1176" s="26" t="s">
        <v>613</v>
      </c>
      <c r="AU1176" s="26" t="s">
        <v>63</v>
      </c>
      <c r="AV1176" s="26" t="s">
        <v>63</v>
      </c>
      <c r="AW1176" s="26" t="s">
        <v>63</v>
      </c>
      <c r="AX1176" s="26" t="s">
        <v>63</v>
      </c>
      <c r="AY1176" s="26">
        <v>43.700868</v>
      </c>
      <c r="AZ1176" s="26">
        <v>-103.24194300000001</v>
      </c>
      <c r="BA1176" s="26" t="s">
        <v>185</v>
      </c>
      <c r="BB1176" s="26" t="s">
        <v>165</v>
      </c>
      <c r="BC1176" s="26" t="s">
        <v>708</v>
      </c>
      <c r="BD1176" s="26" t="s">
        <v>68</v>
      </c>
      <c r="BE1176" s="26" t="s">
        <v>1168</v>
      </c>
      <c r="BF1176" s="26" t="s">
        <v>68</v>
      </c>
      <c r="BG1176" s="26" t="s">
        <v>209</v>
      </c>
      <c r="BH1176" s="26" t="s">
        <v>646</v>
      </c>
      <c r="BI1176" s="26">
        <v>2</v>
      </c>
      <c r="BJ1176" s="26" t="s">
        <v>217</v>
      </c>
    </row>
    <row r="1177" spans="36:62" x14ac:dyDescent="0.25">
      <c r="AJ1177" s="26">
        <v>1951</v>
      </c>
      <c r="AK1177" s="26">
        <v>1801909</v>
      </c>
      <c r="AL1177" s="264">
        <v>43140.034722222219</v>
      </c>
      <c r="AM1177" s="26" t="s">
        <v>540</v>
      </c>
      <c r="AN1177" s="26" t="s">
        <v>63</v>
      </c>
      <c r="AO1177" s="26" t="s">
        <v>156</v>
      </c>
      <c r="AP1177" s="26" t="s">
        <v>159</v>
      </c>
      <c r="AQ1177" s="26">
        <v>0</v>
      </c>
      <c r="AR1177" s="26">
        <v>18</v>
      </c>
      <c r="AS1177" s="26" t="s">
        <v>634</v>
      </c>
      <c r="AT1177" s="26" t="s">
        <v>613</v>
      </c>
      <c r="AU1177" s="26" t="s">
        <v>63</v>
      </c>
      <c r="AV1177" s="26" t="s">
        <v>63</v>
      </c>
      <c r="AW1177" s="26" t="s">
        <v>63</v>
      </c>
      <c r="AX1177" s="26" t="s">
        <v>63</v>
      </c>
      <c r="AY1177" s="26">
        <v>43.187674000000001</v>
      </c>
      <c r="AZ1177" s="26">
        <v>-103.22155600000001</v>
      </c>
      <c r="BA1177" s="26" t="s">
        <v>166</v>
      </c>
      <c r="BB1177" s="26" t="s">
        <v>609</v>
      </c>
      <c r="BC1177" s="26" t="s">
        <v>680</v>
      </c>
      <c r="BD1177" s="26" t="s">
        <v>68</v>
      </c>
      <c r="BE1177" s="26"/>
      <c r="BF1177" s="26" t="s">
        <v>68</v>
      </c>
      <c r="BG1177" s="26" t="s">
        <v>68</v>
      </c>
      <c r="BH1177" s="26" t="s">
        <v>146</v>
      </c>
      <c r="BI1177" s="26">
        <v>2</v>
      </c>
      <c r="BJ1177" s="26" t="s">
        <v>217</v>
      </c>
    </row>
    <row r="1178" spans="36:62" x14ac:dyDescent="0.25">
      <c r="AJ1178" s="26">
        <v>1953</v>
      </c>
      <c r="AK1178" s="26">
        <v>1801804</v>
      </c>
      <c r="AL1178" s="264">
        <v>43133.038888888892</v>
      </c>
      <c r="AM1178" s="26" t="s">
        <v>487</v>
      </c>
      <c r="AN1178" s="26" t="s">
        <v>63</v>
      </c>
      <c r="AO1178" s="26"/>
      <c r="AP1178" s="26"/>
      <c r="AQ1178" s="26">
        <v>-1</v>
      </c>
      <c r="AR1178" s="26">
        <v>18</v>
      </c>
      <c r="AS1178" s="26" t="s">
        <v>168</v>
      </c>
      <c r="AT1178" s="26" t="s">
        <v>71</v>
      </c>
      <c r="AU1178" s="26" t="s">
        <v>63</v>
      </c>
      <c r="AV1178" s="26" t="s">
        <v>63</v>
      </c>
      <c r="AW1178" s="26" t="s">
        <v>63</v>
      </c>
      <c r="AX1178" s="26" t="s">
        <v>63</v>
      </c>
      <c r="AY1178" s="26">
        <v>43.172679000000002</v>
      </c>
      <c r="AZ1178" s="26">
        <v>-101.930325999999</v>
      </c>
      <c r="BA1178" s="26" t="s">
        <v>166</v>
      </c>
      <c r="BB1178" s="26" t="s">
        <v>611</v>
      </c>
      <c r="BC1178" s="26" t="s">
        <v>167</v>
      </c>
      <c r="BD1178" s="26" t="s">
        <v>154</v>
      </c>
      <c r="BE1178" s="26"/>
      <c r="BF1178" s="26" t="s">
        <v>99</v>
      </c>
      <c r="BG1178" s="26" t="s">
        <v>167</v>
      </c>
      <c r="BH1178" s="26" t="s">
        <v>99</v>
      </c>
      <c r="BI1178" s="26">
        <v>2</v>
      </c>
      <c r="BJ1178" s="26" t="s">
        <v>217</v>
      </c>
    </row>
    <row r="1179" spans="36:62" x14ac:dyDescent="0.25">
      <c r="AJ1179" s="26">
        <v>1957</v>
      </c>
      <c r="AK1179" s="26">
        <v>1802341</v>
      </c>
      <c r="AL1179" s="264">
        <v>43142.145833333336</v>
      </c>
      <c r="AM1179" s="26" t="s">
        <v>539</v>
      </c>
      <c r="AN1179" s="26" t="s">
        <v>63</v>
      </c>
      <c r="AO1179" s="26" t="s">
        <v>156</v>
      </c>
      <c r="AP1179" s="26" t="s">
        <v>159</v>
      </c>
      <c r="AQ1179" s="26">
        <v>0</v>
      </c>
      <c r="AR1179" s="26">
        <v>79</v>
      </c>
      <c r="AS1179" s="26" t="s">
        <v>1169</v>
      </c>
      <c r="AT1179" s="26" t="s">
        <v>679</v>
      </c>
      <c r="AU1179" s="26" t="s">
        <v>63</v>
      </c>
      <c r="AV1179" s="26" t="s">
        <v>63</v>
      </c>
      <c r="AW1179" s="26" t="s">
        <v>63</v>
      </c>
      <c r="AX1179" s="26" t="s">
        <v>63</v>
      </c>
      <c r="AY1179" s="26">
        <v>43.526558000000001</v>
      </c>
      <c r="AZ1179" s="26">
        <v>-103.328733999999</v>
      </c>
      <c r="BA1179" s="26" t="s">
        <v>166</v>
      </c>
      <c r="BB1179" s="26" t="s">
        <v>165</v>
      </c>
      <c r="BC1179" s="26" t="s">
        <v>68</v>
      </c>
      <c r="BD1179" s="26" t="s">
        <v>68</v>
      </c>
      <c r="BE1179" s="26"/>
      <c r="BF1179" s="26" t="s">
        <v>68</v>
      </c>
      <c r="BG1179" s="26" t="s">
        <v>68</v>
      </c>
      <c r="BH1179" s="26" t="s">
        <v>146</v>
      </c>
      <c r="BI1179" s="26">
        <v>2</v>
      </c>
      <c r="BJ1179" s="26" t="s">
        <v>217</v>
      </c>
    </row>
    <row r="1180" spans="36:62" x14ac:dyDescent="0.25">
      <c r="AJ1180" s="26">
        <v>1958</v>
      </c>
      <c r="AK1180" s="26">
        <v>1802355</v>
      </c>
      <c r="AL1180" s="264">
        <v>43147.780555555553</v>
      </c>
      <c r="AM1180" s="26" t="s">
        <v>481</v>
      </c>
      <c r="AN1180" s="26" t="s">
        <v>63</v>
      </c>
      <c r="AO1180" s="26"/>
      <c r="AP1180" s="26"/>
      <c r="AQ1180" s="26">
        <v>-1</v>
      </c>
      <c r="AR1180" s="26">
        <v>79</v>
      </c>
      <c r="AS1180" s="26" t="s">
        <v>168</v>
      </c>
      <c r="AT1180" s="26" t="s">
        <v>71</v>
      </c>
      <c r="AU1180" s="26" t="s">
        <v>63</v>
      </c>
      <c r="AV1180" s="26" t="s">
        <v>63</v>
      </c>
      <c r="AW1180" s="26" t="s">
        <v>63</v>
      </c>
      <c r="AX1180" s="26" t="s">
        <v>63</v>
      </c>
      <c r="AY1180" s="26">
        <v>43.859203000000001</v>
      </c>
      <c r="AZ1180" s="26">
        <v>-103.199415</v>
      </c>
      <c r="BA1180" s="26" t="s">
        <v>166</v>
      </c>
      <c r="BB1180" s="26" t="s">
        <v>165</v>
      </c>
      <c r="BC1180" s="26" t="s">
        <v>167</v>
      </c>
      <c r="BD1180" s="26" t="s">
        <v>154</v>
      </c>
      <c r="BE1180" s="26"/>
      <c r="BF1180" s="26" t="s">
        <v>99</v>
      </c>
      <c r="BG1180" s="26" t="s">
        <v>167</v>
      </c>
      <c r="BH1180" s="26" t="s">
        <v>99</v>
      </c>
      <c r="BI1180" s="26">
        <v>2</v>
      </c>
      <c r="BJ1180" s="26" t="s">
        <v>217</v>
      </c>
    </row>
    <row r="1181" spans="36:62" x14ac:dyDescent="0.25">
      <c r="AJ1181" s="26">
        <v>1959</v>
      </c>
      <c r="AK1181" s="26">
        <v>1802284</v>
      </c>
      <c r="AL1181" s="264">
        <v>43146.785416666666</v>
      </c>
      <c r="AM1181" s="26" t="s">
        <v>540</v>
      </c>
      <c r="AN1181" s="26" t="s">
        <v>63</v>
      </c>
      <c r="AO1181" s="26" t="s">
        <v>156</v>
      </c>
      <c r="AP1181" s="26" t="s">
        <v>159</v>
      </c>
      <c r="AQ1181" s="26">
        <v>0</v>
      </c>
      <c r="AR1181" s="26">
        <v>18</v>
      </c>
      <c r="AS1181" s="26" t="s">
        <v>618</v>
      </c>
      <c r="AT1181" s="26" t="s">
        <v>613</v>
      </c>
      <c r="AU1181" s="26" t="s">
        <v>63</v>
      </c>
      <c r="AV1181" s="26" t="s">
        <v>63</v>
      </c>
      <c r="AW1181" s="26" t="s">
        <v>63</v>
      </c>
      <c r="AX1181" s="26" t="s">
        <v>63</v>
      </c>
      <c r="AY1181" s="26">
        <v>43.357745000000001</v>
      </c>
      <c r="AZ1181" s="26">
        <v>-103.394234999999</v>
      </c>
      <c r="BA1181" s="26" t="s">
        <v>158</v>
      </c>
      <c r="BB1181" s="26" t="s">
        <v>157</v>
      </c>
      <c r="BC1181" s="26" t="s">
        <v>68</v>
      </c>
      <c r="BD1181" s="26" t="s">
        <v>615</v>
      </c>
      <c r="BE1181" s="26"/>
      <c r="BF1181" s="26" t="s">
        <v>68</v>
      </c>
      <c r="BG1181" s="26" t="s">
        <v>68</v>
      </c>
      <c r="BH1181" s="26" t="s">
        <v>146</v>
      </c>
      <c r="BI1181" s="26">
        <v>2</v>
      </c>
      <c r="BJ1181" s="26" t="s">
        <v>217</v>
      </c>
    </row>
    <row r="1182" spans="36:62" x14ac:dyDescent="0.25">
      <c r="AJ1182" s="26">
        <v>1962</v>
      </c>
      <c r="AK1182" s="26">
        <v>1802283</v>
      </c>
      <c r="AL1182" s="264">
        <v>43145.265972222223</v>
      </c>
      <c r="AM1182" s="26" t="s">
        <v>540</v>
      </c>
      <c r="AN1182" s="26" t="s">
        <v>63</v>
      </c>
      <c r="AO1182" s="26" t="s">
        <v>156</v>
      </c>
      <c r="AP1182" s="26" t="s">
        <v>159</v>
      </c>
      <c r="AQ1182" s="26">
        <v>0</v>
      </c>
      <c r="AR1182" s="26">
        <v>79</v>
      </c>
      <c r="AS1182" s="26" t="s">
        <v>1150</v>
      </c>
      <c r="AT1182" s="26" t="s">
        <v>697</v>
      </c>
      <c r="AU1182" s="26" t="s">
        <v>63</v>
      </c>
      <c r="AV1182" s="26" t="s">
        <v>63</v>
      </c>
      <c r="AW1182" s="26" t="s">
        <v>63</v>
      </c>
      <c r="AX1182" s="26" t="s">
        <v>63</v>
      </c>
      <c r="AY1182" s="26">
        <v>43.455170000000003</v>
      </c>
      <c r="AZ1182" s="26">
        <v>-103.351343999999</v>
      </c>
      <c r="BA1182" s="26" t="s">
        <v>208</v>
      </c>
      <c r="BB1182" s="26" t="s">
        <v>157</v>
      </c>
      <c r="BC1182" s="26" t="s">
        <v>68</v>
      </c>
      <c r="BD1182" s="26" t="s">
        <v>68</v>
      </c>
      <c r="BE1182" s="26"/>
      <c r="BF1182" s="26" t="s">
        <v>68</v>
      </c>
      <c r="BG1182" s="26" t="s">
        <v>68</v>
      </c>
      <c r="BH1182" s="26" t="s">
        <v>146</v>
      </c>
      <c r="BI1182" s="26">
        <v>2</v>
      </c>
      <c r="BJ1182" s="26" t="s">
        <v>217</v>
      </c>
    </row>
    <row r="1183" spans="36:62" x14ac:dyDescent="0.25">
      <c r="AJ1183" s="26">
        <v>1964</v>
      </c>
      <c r="AK1183" s="26">
        <v>1802700</v>
      </c>
      <c r="AL1183" s="264">
        <v>43150.083333333336</v>
      </c>
      <c r="AM1183" s="26" t="s">
        <v>481</v>
      </c>
      <c r="AN1183" s="26" t="s">
        <v>63</v>
      </c>
      <c r="AO1183" s="26" t="s">
        <v>173</v>
      </c>
      <c r="AP1183" s="26" t="s">
        <v>159</v>
      </c>
      <c r="AQ1183" s="26">
        <v>0</v>
      </c>
      <c r="AR1183" s="26">
        <v>79</v>
      </c>
      <c r="AS1183" s="26" t="s">
        <v>896</v>
      </c>
      <c r="AT1183" s="26" t="s">
        <v>74</v>
      </c>
      <c r="AU1183" s="26" t="s">
        <v>63</v>
      </c>
      <c r="AV1183" s="26" t="s">
        <v>63</v>
      </c>
      <c r="AW1183" s="26" t="s">
        <v>63</v>
      </c>
      <c r="AX1183" s="26" t="s">
        <v>63</v>
      </c>
      <c r="AY1183" s="26">
        <v>43.974980000000002</v>
      </c>
      <c r="AZ1183" s="26">
        <v>-103.181676999999</v>
      </c>
      <c r="BA1183" s="26" t="s">
        <v>485</v>
      </c>
      <c r="BB1183" s="26" t="s">
        <v>157</v>
      </c>
      <c r="BC1183" s="26" t="s">
        <v>162</v>
      </c>
      <c r="BD1183" s="26" t="s">
        <v>68</v>
      </c>
      <c r="BE1183" s="26"/>
      <c r="BF1183" s="26" t="s">
        <v>68</v>
      </c>
      <c r="BG1183" s="26" t="s">
        <v>68</v>
      </c>
      <c r="BH1183" s="26" t="s">
        <v>1170</v>
      </c>
      <c r="BI1183" s="26">
        <v>2</v>
      </c>
      <c r="BJ1183" s="26" t="s">
        <v>18</v>
      </c>
    </row>
    <row r="1184" spans="36:62" x14ac:dyDescent="0.25">
      <c r="AJ1184" s="26">
        <v>1965</v>
      </c>
      <c r="AK1184" s="26">
        <v>1802471</v>
      </c>
      <c r="AL1184" s="264">
        <v>43150.791666666664</v>
      </c>
      <c r="AM1184" s="26" t="s">
        <v>539</v>
      </c>
      <c r="AN1184" s="26" t="s">
        <v>63</v>
      </c>
      <c r="AO1184" s="26" t="s">
        <v>156</v>
      </c>
      <c r="AP1184" s="26" t="s">
        <v>159</v>
      </c>
      <c r="AQ1184" s="26">
        <v>0</v>
      </c>
      <c r="AR1184" s="26">
        <v>79</v>
      </c>
      <c r="AS1184" s="26" t="s">
        <v>853</v>
      </c>
      <c r="AT1184" s="26" t="s">
        <v>613</v>
      </c>
      <c r="AU1184" s="26" t="s">
        <v>63</v>
      </c>
      <c r="AV1184" s="26" t="s">
        <v>63</v>
      </c>
      <c r="AW1184" s="26" t="s">
        <v>63</v>
      </c>
      <c r="AX1184" s="26" t="s">
        <v>63</v>
      </c>
      <c r="AY1184" s="26">
        <v>43.648200000000003</v>
      </c>
      <c r="AZ1184" s="26">
        <v>-103.283557</v>
      </c>
      <c r="BA1184" s="26" t="s">
        <v>208</v>
      </c>
      <c r="BB1184" s="26" t="s">
        <v>157</v>
      </c>
      <c r="BC1184" s="26" t="s">
        <v>68</v>
      </c>
      <c r="BD1184" s="26" t="s">
        <v>615</v>
      </c>
      <c r="BE1184" s="26"/>
      <c r="BF1184" s="26" t="s">
        <v>68</v>
      </c>
      <c r="BG1184" s="26" t="s">
        <v>209</v>
      </c>
      <c r="BH1184" s="26" t="s">
        <v>160</v>
      </c>
      <c r="BI1184" s="26">
        <v>2</v>
      </c>
      <c r="BJ1184" s="26" t="s">
        <v>217</v>
      </c>
    </row>
    <row r="1185" spans="36:62" x14ac:dyDescent="0.25">
      <c r="AJ1185" s="26">
        <v>1966</v>
      </c>
      <c r="AK1185" s="26">
        <v>1802831</v>
      </c>
      <c r="AL1185" s="264">
        <v>43155.753472222219</v>
      </c>
      <c r="AM1185" s="26" t="s">
        <v>539</v>
      </c>
      <c r="AN1185" s="26" t="s">
        <v>63</v>
      </c>
      <c r="AO1185" s="26" t="s">
        <v>156</v>
      </c>
      <c r="AP1185" s="26" t="s">
        <v>159</v>
      </c>
      <c r="AQ1185" s="26">
        <v>0</v>
      </c>
      <c r="AR1185" s="26">
        <v>79</v>
      </c>
      <c r="AS1185" s="26" t="s">
        <v>188</v>
      </c>
      <c r="AT1185" s="26" t="s">
        <v>679</v>
      </c>
      <c r="AU1185" s="26" t="s">
        <v>69</v>
      </c>
      <c r="AV1185" s="26" t="s">
        <v>63</v>
      </c>
      <c r="AW1185" s="26" t="s">
        <v>63</v>
      </c>
      <c r="AX1185" s="26" t="s">
        <v>63</v>
      </c>
      <c r="AY1185" s="26">
        <v>43.668038000000003</v>
      </c>
      <c r="AZ1185" s="26">
        <v>-103.265152999999</v>
      </c>
      <c r="BA1185" s="26" t="s">
        <v>185</v>
      </c>
      <c r="BB1185" s="26" t="s">
        <v>165</v>
      </c>
      <c r="BC1185" s="26" t="s">
        <v>620</v>
      </c>
      <c r="BD1185" s="26" t="s">
        <v>615</v>
      </c>
      <c r="BE1185" s="26"/>
      <c r="BF1185" s="26" t="s">
        <v>68</v>
      </c>
      <c r="BG1185" s="26" t="s">
        <v>68</v>
      </c>
      <c r="BH1185" s="26" t="s">
        <v>146</v>
      </c>
      <c r="BI1185" s="26">
        <v>2</v>
      </c>
      <c r="BJ1185" s="26" t="s">
        <v>217</v>
      </c>
    </row>
    <row r="1186" spans="36:62" x14ac:dyDescent="0.25">
      <c r="AJ1186" s="26">
        <v>1967</v>
      </c>
      <c r="AK1186" s="26">
        <v>1802527</v>
      </c>
      <c r="AL1186" s="264">
        <v>43133.329861111109</v>
      </c>
      <c r="AM1186" s="26" t="s">
        <v>541</v>
      </c>
      <c r="AN1186" s="26" t="s">
        <v>63</v>
      </c>
      <c r="AO1186" s="26" t="s">
        <v>748</v>
      </c>
      <c r="AP1186" s="26" t="s">
        <v>726</v>
      </c>
      <c r="AQ1186" s="26">
        <v>0</v>
      </c>
      <c r="AR1186" s="26">
        <v>18</v>
      </c>
      <c r="AS1186" s="26" t="s">
        <v>1171</v>
      </c>
      <c r="AT1186" s="26" t="s">
        <v>71</v>
      </c>
      <c r="AU1186" s="26" t="s">
        <v>63</v>
      </c>
      <c r="AV1186" s="26" t="s">
        <v>63</v>
      </c>
      <c r="AW1186" s="26" t="s">
        <v>63</v>
      </c>
      <c r="AX1186" s="26" t="s">
        <v>63</v>
      </c>
      <c r="AY1186" s="26">
        <v>43.092522000000002</v>
      </c>
      <c r="AZ1186" s="26">
        <v>-102.59845300000001</v>
      </c>
      <c r="BA1186" s="26" t="s">
        <v>486</v>
      </c>
      <c r="BB1186" s="26" t="s">
        <v>1018</v>
      </c>
      <c r="BC1186" s="26" t="s">
        <v>659</v>
      </c>
      <c r="BD1186" s="26" t="s">
        <v>615</v>
      </c>
      <c r="BE1186" s="26"/>
      <c r="BF1186" s="26" t="s">
        <v>68</v>
      </c>
      <c r="BG1186" s="26" t="s">
        <v>1172</v>
      </c>
      <c r="BH1186" s="26" t="s">
        <v>1173</v>
      </c>
      <c r="BI1186" s="26">
        <v>2</v>
      </c>
      <c r="BJ1186" s="26" t="s">
        <v>20</v>
      </c>
    </row>
    <row r="1187" spans="36:62" x14ac:dyDescent="0.25">
      <c r="AJ1187" s="26">
        <v>1970</v>
      </c>
      <c r="AK1187" s="26">
        <v>1802856</v>
      </c>
      <c r="AL1187" s="264">
        <v>43151.757638888892</v>
      </c>
      <c r="AM1187" s="26" t="s">
        <v>541</v>
      </c>
      <c r="AN1187" s="26" t="s">
        <v>63</v>
      </c>
      <c r="AO1187" s="26"/>
      <c r="AP1187" s="26"/>
      <c r="AQ1187" s="26">
        <v>-1</v>
      </c>
      <c r="AR1187" s="26">
        <v>18</v>
      </c>
      <c r="AS1187" s="26" t="s">
        <v>168</v>
      </c>
      <c r="AT1187" s="26" t="s">
        <v>74</v>
      </c>
      <c r="AU1187" s="26" t="s">
        <v>63</v>
      </c>
      <c r="AV1187" s="26" t="s">
        <v>63</v>
      </c>
      <c r="AW1187" s="26" t="s">
        <v>63</v>
      </c>
      <c r="AX1187" s="26" t="s">
        <v>63</v>
      </c>
      <c r="AY1187" s="26">
        <v>43.188209999999899</v>
      </c>
      <c r="AZ1187" s="26">
        <v>-102.784426999999</v>
      </c>
      <c r="BA1187" s="26" t="s">
        <v>185</v>
      </c>
      <c r="BB1187" s="26" t="s">
        <v>609</v>
      </c>
      <c r="BC1187" s="26" t="s">
        <v>167</v>
      </c>
      <c r="BD1187" s="26" t="s">
        <v>154</v>
      </c>
      <c r="BE1187" s="26"/>
      <c r="BF1187" s="26" t="s">
        <v>99</v>
      </c>
      <c r="BG1187" s="26" t="s">
        <v>167</v>
      </c>
      <c r="BH1187" s="26" t="s">
        <v>99</v>
      </c>
      <c r="BI1187" s="26">
        <v>2</v>
      </c>
      <c r="BJ1187" s="26" t="s">
        <v>217</v>
      </c>
    </row>
    <row r="1188" spans="36:62" x14ac:dyDescent="0.25">
      <c r="AJ1188" s="26">
        <v>1971</v>
      </c>
      <c r="AK1188" s="26">
        <v>1802857</v>
      </c>
      <c r="AL1188" s="264">
        <v>43140.605555555558</v>
      </c>
      <c r="AM1188" s="26" t="s">
        <v>541</v>
      </c>
      <c r="AN1188" s="26" t="s">
        <v>63</v>
      </c>
      <c r="AO1188" s="26" t="s">
        <v>156</v>
      </c>
      <c r="AP1188" s="26" t="s">
        <v>1175</v>
      </c>
      <c r="AQ1188" s="26">
        <v>0</v>
      </c>
      <c r="AR1188" s="26">
        <v>18</v>
      </c>
      <c r="AS1188" s="26" t="s">
        <v>689</v>
      </c>
      <c r="AT1188" s="26" t="s">
        <v>613</v>
      </c>
      <c r="AU1188" s="26" t="s">
        <v>63</v>
      </c>
      <c r="AV1188" s="26" t="s">
        <v>63</v>
      </c>
      <c r="AW1188" s="26" t="s">
        <v>63</v>
      </c>
      <c r="AX1188" s="26" t="s">
        <v>63</v>
      </c>
      <c r="AY1188" s="26">
        <v>43.025657000000002</v>
      </c>
      <c r="AZ1188" s="26">
        <v>-102.556337999999</v>
      </c>
      <c r="BA1188" s="26" t="s">
        <v>166</v>
      </c>
      <c r="BB1188" s="26" t="s">
        <v>1018</v>
      </c>
      <c r="BC1188" s="26" t="s">
        <v>614</v>
      </c>
      <c r="BD1188" s="26" t="s">
        <v>615</v>
      </c>
      <c r="BE1188" s="26" t="s">
        <v>1174</v>
      </c>
      <c r="BF1188" s="26" t="s">
        <v>68</v>
      </c>
      <c r="BG1188" s="26" t="s">
        <v>68</v>
      </c>
      <c r="BH1188" s="26" t="s">
        <v>646</v>
      </c>
      <c r="BI1188" s="26">
        <v>2</v>
      </c>
      <c r="BJ1188" s="26" t="s">
        <v>217</v>
      </c>
    </row>
    <row r="1189" spans="36:62" x14ac:dyDescent="0.25">
      <c r="AJ1189" s="26">
        <v>1973</v>
      </c>
      <c r="AK1189" s="26">
        <v>1802897</v>
      </c>
      <c r="AL1189" s="264">
        <v>43159.284722222219</v>
      </c>
      <c r="AM1189" s="26" t="s">
        <v>481</v>
      </c>
      <c r="AN1189" s="26" t="s">
        <v>63</v>
      </c>
      <c r="AO1189" s="26" t="s">
        <v>156</v>
      </c>
      <c r="AP1189" s="26" t="s">
        <v>726</v>
      </c>
      <c r="AQ1189" s="26">
        <v>0</v>
      </c>
      <c r="AR1189" s="26">
        <v>16</v>
      </c>
      <c r="AS1189" s="26" t="s">
        <v>628</v>
      </c>
      <c r="AT1189" s="26" t="s">
        <v>74</v>
      </c>
      <c r="AU1189" s="26" t="s">
        <v>63</v>
      </c>
      <c r="AV1189" s="26" t="s">
        <v>63</v>
      </c>
      <c r="AW1189" s="26" t="s">
        <v>63</v>
      </c>
      <c r="AX1189" s="26" t="s">
        <v>63</v>
      </c>
      <c r="AY1189" s="26">
        <v>44.042659</v>
      </c>
      <c r="AZ1189" s="26">
        <v>-103.17162</v>
      </c>
      <c r="BA1189" s="26" t="s">
        <v>542</v>
      </c>
      <c r="BB1189" s="26" t="s">
        <v>1164</v>
      </c>
      <c r="BC1189" s="26" t="s">
        <v>727</v>
      </c>
      <c r="BD1189" s="26" t="s">
        <v>68</v>
      </c>
      <c r="BE1189" s="26" t="s">
        <v>1176</v>
      </c>
      <c r="BF1189" s="26" t="s">
        <v>68</v>
      </c>
      <c r="BG1189" s="26" t="s">
        <v>68</v>
      </c>
      <c r="BH1189" s="26" t="s">
        <v>175</v>
      </c>
      <c r="BI1189" s="26">
        <v>2</v>
      </c>
      <c r="BJ1189" s="26" t="s">
        <v>217</v>
      </c>
    </row>
    <row r="1190" spans="36:62" x14ac:dyDescent="0.25">
      <c r="AJ1190" s="26">
        <v>1974</v>
      </c>
      <c r="AK1190" s="26">
        <v>1803079</v>
      </c>
      <c r="AL1190" s="264">
        <v>43143.204861111109</v>
      </c>
      <c r="AM1190" s="26" t="s">
        <v>540</v>
      </c>
      <c r="AN1190" s="26" t="s">
        <v>63</v>
      </c>
      <c r="AO1190" s="26"/>
      <c r="AP1190" s="26" t="s">
        <v>159</v>
      </c>
      <c r="AQ1190" s="26">
        <v>0</v>
      </c>
      <c r="AR1190" s="26">
        <v>18</v>
      </c>
      <c r="AS1190" s="26" t="s">
        <v>1177</v>
      </c>
      <c r="AT1190" s="26" t="s">
        <v>679</v>
      </c>
      <c r="AU1190" s="26" t="s">
        <v>69</v>
      </c>
      <c r="AV1190" s="26" t="s">
        <v>63</v>
      </c>
      <c r="AW1190" s="26" t="s">
        <v>63</v>
      </c>
      <c r="AX1190" s="26" t="s">
        <v>63</v>
      </c>
      <c r="AY1190" s="26">
        <v>43.197358000000001</v>
      </c>
      <c r="AZ1190" s="26">
        <v>-103.026938999999</v>
      </c>
      <c r="BA1190" s="26" t="s">
        <v>185</v>
      </c>
      <c r="BB1190" s="26" t="s">
        <v>609</v>
      </c>
      <c r="BC1190" s="26" t="s">
        <v>735</v>
      </c>
      <c r="BD1190" s="26" t="s">
        <v>615</v>
      </c>
      <c r="BE1190" s="26"/>
      <c r="BF1190" s="26" t="s">
        <v>68</v>
      </c>
      <c r="BG1190" s="26" t="s">
        <v>68</v>
      </c>
      <c r="BH1190" s="26" t="s">
        <v>146</v>
      </c>
      <c r="BI1190" s="26">
        <v>2</v>
      </c>
      <c r="BJ1190" s="26" t="s">
        <v>217</v>
      </c>
    </row>
    <row r="1191" spans="36:62" x14ac:dyDescent="0.25">
      <c r="AJ1191" s="26">
        <v>1976</v>
      </c>
      <c r="AK1191" s="26">
        <v>1803095</v>
      </c>
      <c r="AL1191" s="264">
        <v>43161.020833333336</v>
      </c>
      <c r="AM1191" s="26" t="s">
        <v>541</v>
      </c>
      <c r="AN1191" s="26" t="s">
        <v>63</v>
      </c>
      <c r="AO1191" s="26"/>
      <c r="AP1191" s="26"/>
      <c r="AQ1191" s="26">
        <v>-1</v>
      </c>
      <c r="AR1191" s="26">
        <v>18</v>
      </c>
      <c r="AS1191" s="26" t="s">
        <v>168</v>
      </c>
      <c r="AT1191" s="26" t="s">
        <v>71</v>
      </c>
      <c r="AU1191" s="26" t="s">
        <v>63</v>
      </c>
      <c r="AV1191" s="26" t="s">
        <v>63</v>
      </c>
      <c r="AW1191" s="26" t="s">
        <v>63</v>
      </c>
      <c r="AX1191" s="26" t="s">
        <v>63</v>
      </c>
      <c r="AY1191" s="26">
        <v>43.188308999999897</v>
      </c>
      <c r="AZ1191" s="26">
        <v>-102.845440999999</v>
      </c>
      <c r="BA1191" s="26" t="s">
        <v>185</v>
      </c>
      <c r="BB1191" s="26" t="s">
        <v>609</v>
      </c>
      <c r="BC1191" s="26" t="s">
        <v>167</v>
      </c>
      <c r="BD1191" s="26" t="s">
        <v>154</v>
      </c>
      <c r="BE1191" s="26"/>
      <c r="BF1191" s="26" t="s">
        <v>99</v>
      </c>
      <c r="BG1191" s="26" t="s">
        <v>167</v>
      </c>
      <c r="BH1191" s="26" t="s">
        <v>99</v>
      </c>
      <c r="BI1191" s="26">
        <v>2</v>
      </c>
      <c r="BJ1191" s="26" t="s">
        <v>217</v>
      </c>
    </row>
    <row r="1192" spans="36:62" x14ac:dyDescent="0.25">
      <c r="AJ1192" s="26">
        <v>1977</v>
      </c>
      <c r="AK1192" s="26">
        <v>1803097</v>
      </c>
      <c r="AL1192" s="264">
        <v>43163.78125</v>
      </c>
      <c r="AM1192" s="26" t="s">
        <v>539</v>
      </c>
      <c r="AN1192" s="26" t="s">
        <v>63</v>
      </c>
      <c r="AO1192" s="26"/>
      <c r="AP1192" s="26"/>
      <c r="AQ1192" s="26">
        <v>-1</v>
      </c>
      <c r="AR1192" s="26">
        <v>79</v>
      </c>
      <c r="AS1192" s="26" t="s">
        <v>168</v>
      </c>
      <c r="AT1192" s="26" t="s">
        <v>663</v>
      </c>
      <c r="AU1192" s="26" t="s">
        <v>63</v>
      </c>
      <c r="AV1192" s="26" t="s">
        <v>63</v>
      </c>
      <c r="AW1192" s="26" t="s">
        <v>63</v>
      </c>
      <c r="AX1192" s="26" t="s">
        <v>63</v>
      </c>
      <c r="AY1192" s="26">
        <v>43.792608000000001</v>
      </c>
      <c r="AZ1192" s="26">
        <v>-103.220733999999</v>
      </c>
      <c r="BA1192" s="26" t="s">
        <v>485</v>
      </c>
      <c r="BB1192" s="26" t="s">
        <v>157</v>
      </c>
      <c r="BC1192" s="26" t="s">
        <v>167</v>
      </c>
      <c r="BD1192" s="26" t="s">
        <v>154</v>
      </c>
      <c r="BE1192" s="26"/>
      <c r="BF1192" s="26" t="s">
        <v>99</v>
      </c>
      <c r="BG1192" s="26" t="s">
        <v>167</v>
      </c>
      <c r="BH1192" s="26" t="s">
        <v>99</v>
      </c>
      <c r="BI1192" s="26">
        <v>2</v>
      </c>
      <c r="BJ1192" s="26" t="s">
        <v>217</v>
      </c>
    </row>
    <row r="1193" spans="36:62" x14ac:dyDescent="0.25">
      <c r="AJ1193" s="26">
        <v>1980</v>
      </c>
      <c r="AK1193" s="26">
        <v>1803122</v>
      </c>
      <c r="AL1193" s="264">
        <v>43164.601388888892</v>
      </c>
      <c r="AM1193" s="26" t="s">
        <v>481</v>
      </c>
      <c r="AN1193" s="26" t="s">
        <v>63</v>
      </c>
      <c r="AO1193" s="26" t="s">
        <v>156</v>
      </c>
      <c r="AP1193" s="26" t="s">
        <v>159</v>
      </c>
      <c r="AQ1193" s="26">
        <v>0</v>
      </c>
      <c r="AR1193" s="26">
        <v>16</v>
      </c>
      <c r="AS1193" s="26" t="s">
        <v>1179</v>
      </c>
      <c r="AT1193" s="26" t="s">
        <v>74</v>
      </c>
      <c r="AU1193" s="26" t="s">
        <v>63</v>
      </c>
      <c r="AV1193" s="26" t="s">
        <v>63</v>
      </c>
      <c r="AW1193" s="26" t="s">
        <v>63</v>
      </c>
      <c r="AX1193" s="26" t="s">
        <v>63</v>
      </c>
      <c r="AY1193" s="26">
        <v>44.0769009999999</v>
      </c>
      <c r="AZ1193" s="26">
        <v>-103.151245</v>
      </c>
      <c r="BA1193" s="26" t="s">
        <v>185</v>
      </c>
      <c r="BB1193" s="26" t="s">
        <v>157</v>
      </c>
      <c r="BC1193" s="26" t="s">
        <v>68</v>
      </c>
      <c r="BD1193" s="26" t="s">
        <v>68</v>
      </c>
      <c r="BE1193" s="26" t="s">
        <v>1178</v>
      </c>
      <c r="BF1193" s="26" t="s">
        <v>215</v>
      </c>
      <c r="BG1193" s="26" t="s">
        <v>68</v>
      </c>
      <c r="BH1193" s="26" t="s">
        <v>146</v>
      </c>
      <c r="BI1193" s="26">
        <v>2</v>
      </c>
      <c r="BJ1193" s="26" t="s">
        <v>217</v>
      </c>
    </row>
    <row r="1194" spans="36:62" x14ac:dyDescent="0.25">
      <c r="AJ1194" s="26">
        <v>1981</v>
      </c>
      <c r="AK1194" s="26">
        <v>1803282</v>
      </c>
      <c r="AL1194" s="264">
        <v>43168.756944444445</v>
      </c>
      <c r="AM1194" s="26" t="s">
        <v>481</v>
      </c>
      <c r="AN1194" s="26" t="s">
        <v>63</v>
      </c>
      <c r="AO1194" s="26"/>
      <c r="AP1194" s="26"/>
      <c r="AQ1194" s="26">
        <v>-1</v>
      </c>
      <c r="AR1194" s="26">
        <v>79</v>
      </c>
      <c r="AS1194" s="26" t="s">
        <v>168</v>
      </c>
      <c r="AT1194" s="26" t="s">
        <v>71</v>
      </c>
      <c r="AU1194" s="26" t="s">
        <v>63</v>
      </c>
      <c r="AV1194" s="26" t="s">
        <v>63</v>
      </c>
      <c r="AW1194" s="26" t="s">
        <v>63</v>
      </c>
      <c r="AX1194" s="26" t="s">
        <v>63</v>
      </c>
      <c r="AY1194" s="26">
        <v>43.975774999999899</v>
      </c>
      <c r="AZ1194" s="26">
        <v>-103.181349999999</v>
      </c>
      <c r="BA1194" s="26" t="s">
        <v>185</v>
      </c>
      <c r="BB1194" s="26" t="s">
        <v>157</v>
      </c>
      <c r="BC1194" s="26" t="s">
        <v>167</v>
      </c>
      <c r="BD1194" s="26" t="s">
        <v>154</v>
      </c>
      <c r="BE1194" s="26"/>
      <c r="BF1194" s="26" t="s">
        <v>99</v>
      </c>
      <c r="BG1194" s="26" t="s">
        <v>167</v>
      </c>
      <c r="BH1194" s="26" t="s">
        <v>99</v>
      </c>
      <c r="BI1194" s="26">
        <v>2</v>
      </c>
      <c r="BJ1194" s="26" t="s">
        <v>217</v>
      </c>
    </row>
    <row r="1195" spans="36:62" x14ac:dyDescent="0.25">
      <c r="AJ1195" s="26">
        <v>1982</v>
      </c>
      <c r="AK1195" s="26">
        <v>1803285</v>
      </c>
      <c r="AL1195" s="264">
        <v>43160.833333333336</v>
      </c>
      <c r="AM1195" s="26" t="s">
        <v>539</v>
      </c>
      <c r="AN1195" s="26" t="s">
        <v>63</v>
      </c>
      <c r="AO1195" s="26"/>
      <c r="AP1195" s="26"/>
      <c r="AQ1195" s="26">
        <v>-1</v>
      </c>
      <c r="AR1195" s="26">
        <v>79</v>
      </c>
      <c r="AS1195" s="26" t="s">
        <v>168</v>
      </c>
      <c r="AT1195" s="26"/>
      <c r="AU1195" s="26" t="s">
        <v>63</v>
      </c>
      <c r="AV1195" s="26" t="s">
        <v>63</v>
      </c>
      <c r="AW1195" s="26" t="s">
        <v>63</v>
      </c>
      <c r="AX1195" s="26" t="s">
        <v>63</v>
      </c>
      <c r="AY1195" s="26">
        <v>43.683522000000004</v>
      </c>
      <c r="AZ1195" s="26">
        <v>-103.259631999999</v>
      </c>
      <c r="BA1195" s="26" t="s">
        <v>166</v>
      </c>
      <c r="BB1195" s="26" t="s">
        <v>165</v>
      </c>
      <c r="BC1195" s="26" t="s">
        <v>167</v>
      </c>
      <c r="BD1195" s="26" t="s">
        <v>154</v>
      </c>
      <c r="BE1195" s="26"/>
      <c r="BF1195" s="26" t="s">
        <v>99</v>
      </c>
      <c r="BG1195" s="26" t="s">
        <v>167</v>
      </c>
      <c r="BH1195" s="26" t="s">
        <v>99</v>
      </c>
      <c r="BI1195" s="26">
        <v>2</v>
      </c>
      <c r="BJ1195" s="26" t="s">
        <v>217</v>
      </c>
    </row>
    <row r="1196" spans="36:62" x14ac:dyDescent="0.25">
      <c r="AJ1196" s="26">
        <v>1984</v>
      </c>
      <c r="AK1196" s="26">
        <v>1803385</v>
      </c>
      <c r="AL1196" s="264">
        <v>43134.677083333336</v>
      </c>
      <c r="AM1196" s="26" t="s">
        <v>481</v>
      </c>
      <c r="AN1196" s="26" t="s">
        <v>63</v>
      </c>
      <c r="AO1196" s="26" t="s">
        <v>156</v>
      </c>
      <c r="AP1196" s="26" t="s">
        <v>159</v>
      </c>
      <c r="AQ1196" s="26">
        <v>0</v>
      </c>
      <c r="AR1196" s="26">
        <v>16</v>
      </c>
      <c r="AS1196" s="26" t="s">
        <v>628</v>
      </c>
      <c r="AT1196" s="26" t="s">
        <v>613</v>
      </c>
      <c r="AU1196" s="26" t="s">
        <v>63</v>
      </c>
      <c r="AV1196" s="26" t="s">
        <v>63</v>
      </c>
      <c r="AW1196" s="26" t="s">
        <v>63</v>
      </c>
      <c r="AX1196" s="26" t="s">
        <v>63</v>
      </c>
      <c r="AY1196" s="26">
        <v>44.076082999999898</v>
      </c>
      <c r="AZ1196" s="26">
        <v>-103.151410999999</v>
      </c>
      <c r="BA1196" s="26" t="s">
        <v>166</v>
      </c>
      <c r="BB1196" s="26" t="s">
        <v>165</v>
      </c>
      <c r="BC1196" s="26" t="s">
        <v>614</v>
      </c>
      <c r="BD1196" s="26" t="s">
        <v>1180</v>
      </c>
      <c r="BE1196" s="26"/>
      <c r="BF1196" s="26" t="s">
        <v>68</v>
      </c>
      <c r="BG1196" s="26" t="s">
        <v>209</v>
      </c>
      <c r="BH1196" s="26" t="s">
        <v>175</v>
      </c>
      <c r="BI1196" s="26">
        <v>2</v>
      </c>
      <c r="BJ1196" s="26" t="s">
        <v>217</v>
      </c>
    </row>
    <row r="1197" spans="36:62" x14ac:dyDescent="0.25">
      <c r="AJ1197" s="26">
        <v>1985</v>
      </c>
      <c r="AK1197" s="26">
        <v>1803387</v>
      </c>
      <c r="AL1197" s="264">
        <v>43173.652777777781</v>
      </c>
      <c r="AM1197" s="26" t="s">
        <v>481</v>
      </c>
      <c r="AN1197" s="26" t="s">
        <v>63</v>
      </c>
      <c r="AO1197" s="26" t="s">
        <v>156</v>
      </c>
      <c r="AP1197" s="26" t="s">
        <v>159</v>
      </c>
      <c r="AQ1197" s="26">
        <v>0</v>
      </c>
      <c r="AR1197" s="26">
        <v>16</v>
      </c>
      <c r="AS1197" s="26" t="s">
        <v>628</v>
      </c>
      <c r="AT1197" s="26" t="s">
        <v>74</v>
      </c>
      <c r="AU1197" s="26" t="s">
        <v>63</v>
      </c>
      <c r="AV1197" s="26" t="s">
        <v>63</v>
      </c>
      <c r="AW1197" s="26" t="s">
        <v>63</v>
      </c>
      <c r="AX1197" s="26" t="s">
        <v>63</v>
      </c>
      <c r="AY1197" s="26">
        <v>44.096257000000001</v>
      </c>
      <c r="AZ1197" s="26">
        <v>-103.151383999999</v>
      </c>
      <c r="BA1197" s="26" t="s">
        <v>483</v>
      </c>
      <c r="BB1197" s="26" t="s">
        <v>1181</v>
      </c>
      <c r="BC1197" s="26" t="s">
        <v>691</v>
      </c>
      <c r="BD1197" s="26" t="s">
        <v>68</v>
      </c>
      <c r="BE1197" s="26" t="s">
        <v>1176</v>
      </c>
      <c r="BF1197" s="26" t="s">
        <v>68</v>
      </c>
      <c r="BG1197" s="26" t="s">
        <v>68</v>
      </c>
      <c r="BH1197" s="26" t="s">
        <v>1043</v>
      </c>
      <c r="BI1197" s="26">
        <v>2</v>
      </c>
      <c r="BJ1197" s="26" t="s">
        <v>21</v>
      </c>
    </row>
    <row r="1198" spans="36:62" x14ac:dyDescent="0.25">
      <c r="AJ1198" s="26">
        <v>1987</v>
      </c>
      <c r="AK1198" s="26">
        <v>1803559</v>
      </c>
      <c r="AL1198" s="264">
        <v>43174.334027777775</v>
      </c>
      <c r="AM1198" s="26" t="s">
        <v>481</v>
      </c>
      <c r="AN1198" s="26" t="s">
        <v>63</v>
      </c>
      <c r="AO1198" s="26" t="s">
        <v>156</v>
      </c>
      <c r="AP1198" s="26" t="s">
        <v>159</v>
      </c>
      <c r="AQ1198" s="26">
        <v>0</v>
      </c>
      <c r="AR1198" s="26">
        <v>16</v>
      </c>
      <c r="AS1198" s="26" t="s">
        <v>628</v>
      </c>
      <c r="AT1198" s="26" t="s">
        <v>616</v>
      </c>
      <c r="AU1198" s="26" t="s">
        <v>63</v>
      </c>
      <c r="AV1198" s="26" t="s">
        <v>63</v>
      </c>
      <c r="AW1198" s="26" t="s">
        <v>63</v>
      </c>
      <c r="AX1198" s="26" t="s">
        <v>63</v>
      </c>
      <c r="AY1198" s="26">
        <v>44.095072000000002</v>
      </c>
      <c r="AZ1198" s="26">
        <v>-103.151383999999</v>
      </c>
      <c r="BA1198" s="26" t="s">
        <v>493</v>
      </c>
      <c r="BB1198" s="26" t="s">
        <v>165</v>
      </c>
      <c r="BC1198" s="26" t="s">
        <v>708</v>
      </c>
      <c r="BD1198" s="26" t="s">
        <v>68</v>
      </c>
      <c r="BE1198" s="26" t="s">
        <v>705</v>
      </c>
      <c r="BF1198" s="26" t="s">
        <v>68</v>
      </c>
      <c r="BG1198" s="26" t="s">
        <v>68</v>
      </c>
      <c r="BH1198" s="26" t="s">
        <v>660</v>
      </c>
      <c r="BI1198" s="26">
        <v>2</v>
      </c>
      <c r="BJ1198" s="26" t="s">
        <v>217</v>
      </c>
    </row>
    <row r="1199" spans="36:62" x14ac:dyDescent="0.25">
      <c r="AJ1199" s="26">
        <v>1989</v>
      </c>
      <c r="AK1199" s="26">
        <v>1803466</v>
      </c>
      <c r="AL1199" s="264">
        <v>43174.65625</v>
      </c>
      <c r="AM1199" s="26" t="s">
        <v>481</v>
      </c>
      <c r="AN1199" s="26" t="s">
        <v>63</v>
      </c>
      <c r="AO1199" s="26" t="s">
        <v>156</v>
      </c>
      <c r="AP1199" s="26" t="s">
        <v>627</v>
      </c>
      <c r="AQ1199" s="26">
        <v>0</v>
      </c>
      <c r="AR1199" s="26">
        <v>16</v>
      </c>
      <c r="AS1199" s="26" t="s">
        <v>628</v>
      </c>
      <c r="AT1199" s="26" t="s">
        <v>74</v>
      </c>
      <c r="AU1199" s="26" t="s">
        <v>63</v>
      </c>
      <c r="AV1199" s="26" t="s">
        <v>63</v>
      </c>
      <c r="AW1199" s="26" t="s">
        <v>63</v>
      </c>
      <c r="AX1199" s="26" t="s">
        <v>63</v>
      </c>
      <c r="AY1199" s="26">
        <v>44.038379999999897</v>
      </c>
      <c r="AZ1199" s="26">
        <v>-103.186212999999</v>
      </c>
      <c r="BA1199" s="26" t="s">
        <v>185</v>
      </c>
      <c r="BB1199" s="26" t="s">
        <v>611</v>
      </c>
      <c r="BC1199" s="26" t="s">
        <v>962</v>
      </c>
      <c r="BD1199" s="26" t="s">
        <v>68</v>
      </c>
      <c r="BE1199" s="26" t="s">
        <v>644</v>
      </c>
      <c r="BF1199" s="26" t="s">
        <v>68</v>
      </c>
      <c r="BG1199" s="26" t="s">
        <v>68</v>
      </c>
      <c r="BH1199" s="26" t="s">
        <v>175</v>
      </c>
      <c r="BI1199" s="26">
        <v>2</v>
      </c>
      <c r="BJ1199" s="26" t="s">
        <v>217</v>
      </c>
    </row>
    <row r="1200" spans="36:62" x14ac:dyDescent="0.25">
      <c r="AJ1200" s="26">
        <v>1993</v>
      </c>
      <c r="AK1200" s="26">
        <v>1803758</v>
      </c>
      <c r="AL1200" s="264">
        <v>43179.645833333336</v>
      </c>
      <c r="AM1200" s="26" t="s">
        <v>487</v>
      </c>
      <c r="AN1200" s="26" t="s">
        <v>63</v>
      </c>
      <c r="AO1200" s="26" t="s">
        <v>156</v>
      </c>
      <c r="AP1200" s="26" t="s">
        <v>159</v>
      </c>
      <c r="AQ1200" s="26">
        <v>0</v>
      </c>
      <c r="AR1200" s="26">
        <v>18</v>
      </c>
      <c r="AS1200" s="26" t="s">
        <v>628</v>
      </c>
      <c r="AT1200" s="26" t="s">
        <v>71</v>
      </c>
      <c r="AU1200" s="26" t="s">
        <v>63</v>
      </c>
      <c r="AV1200" s="26" t="s">
        <v>63</v>
      </c>
      <c r="AW1200" s="26" t="s">
        <v>63</v>
      </c>
      <c r="AX1200" s="26" t="s">
        <v>63</v>
      </c>
      <c r="AY1200" s="26">
        <v>43.172170000000001</v>
      </c>
      <c r="AZ1200" s="26">
        <v>-101.734391</v>
      </c>
      <c r="BA1200" s="26" t="s">
        <v>486</v>
      </c>
      <c r="BB1200" s="26" t="s">
        <v>672</v>
      </c>
      <c r="BC1200" s="26" t="s">
        <v>659</v>
      </c>
      <c r="BD1200" s="26" t="s">
        <v>68</v>
      </c>
      <c r="BE1200" s="26"/>
      <c r="BF1200" s="26" t="s">
        <v>68</v>
      </c>
      <c r="BG1200" s="26" t="s">
        <v>68</v>
      </c>
      <c r="BH1200" s="26" t="s">
        <v>175</v>
      </c>
      <c r="BI1200" s="26">
        <v>2</v>
      </c>
      <c r="BJ1200" s="26" t="s">
        <v>217</v>
      </c>
    </row>
    <row r="1201" spans="36:62" x14ac:dyDescent="0.25">
      <c r="AJ1201" s="26">
        <v>1994</v>
      </c>
      <c r="AK1201" s="26">
        <v>1803800</v>
      </c>
      <c r="AL1201" s="264">
        <v>43160.775000000001</v>
      </c>
      <c r="AM1201" s="26" t="s">
        <v>487</v>
      </c>
      <c r="AN1201" s="26" t="s">
        <v>63</v>
      </c>
      <c r="AO1201" s="26"/>
      <c r="AP1201" s="26"/>
      <c r="AQ1201" s="26">
        <v>-1</v>
      </c>
      <c r="AR1201" s="26">
        <v>18</v>
      </c>
      <c r="AS1201" s="26" t="s">
        <v>168</v>
      </c>
      <c r="AT1201" s="26" t="s">
        <v>71</v>
      </c>
      <c r="AU1201" s="26" t="s">
        <v>63</v>
      </c>
      <c r="AV1201" s="26" t="s">
        <v>63</v>
      </c>
      <c r="AW1201" s="26" t="s">
        <v>63</v>
      </c>
      <c r="AX1201" s="26" t="s">
        <v>63</v>
      </c>
      <c r="AY1201" s="26">
        <v>43.172657999999899</v>
      </c>
      <c r="AZ1201" s="26">
        <v>-101.925798</v>
      </c>
      <c r="BA1201" s="26" t="s">
        <v>166</v>
      </c>
      <c r="BB1201" s="26" t="s">
        <v>611</v>
      </c>
      <c r="BC1201" s="26" t="s">
        <v>167</v>
      </c>
      <c r="BD1201" s="26" t="s">
        <v>154</v>
      </c>
      <c r="BE1201" s="26"/>
      <c r="BF1201" s="26" t="s">
        <v>99</v>
      </c>
      <c r="BG1201" s="26" t="s">
        <v>167</v>
      </c>
      <c r="BH1201" s="26" t="s">
        <v>99</v>
      </c>
      <c r="BI1201" s="26">
        <v>2</v>
      </c>
      <c r="BJ1201" s="26" t="s">
        <v>217</v>
      </c>
    </row>
    <row r="1202" spans="36:62" x14ac:dyDescent="0.25">
      <c r="AJ1202" s="26">
        <v>1998</v>
      </c>
      <c r="AK1202" s="26">
        <v>1803899</v>
      </c>
      <c r="AL1202" s="264">
        <v>43192.760416666664</v>
      </c>
      <c r="AM1202" s="26" t="s">
        <v>481</v>
      </c>
      <c r="AN1202" s="26" t="s">
        <v>63</v>
      </c>
      <c r="AO1202" s="26" t="s">
        <v>156</v>
      </c>
      <c r="AP1202" s="26" t="s">
        <v>159</v>
      </c>
      <c r="AQ1202" s="26">
        <v>0</v>
      </c>
      <c r="AR1202" s="26">
        <v>79</v>
      </c>
      <c r="AS1202" s="26" t="s">
        <v>201</v>
      </c>
      <c r="AT1202" s="26" t="s">
        <v>639</v>
      </c>
      <c r="AU1202" s="26" t="s">
        <v>63</v>
      </c>
      <c r="AV1202" s="26" t="s">
        <v>63</v>
      </c>
      <c r="AW1202" s="26" t="s">
        <v>63</v>
      </c>
      <c r="AX1202" s="26" t="s">
        <v>63</v>
      </c>
      <c r="AY1202" s="26">
        <v>43.975119999999897</v>
      </c>
      <c r="AZ1202" s="26">
        <v>-103.182023</v>
      </c>
      <c r="BA1202" s="26" t="s">
        <v>185</v>
      </c>
      <c r="BB1202" s="26" t="s">
        <v>165</v>
      </c>
      <c r="BC1202" s="26" t="s">
        <v>68</v>
      </c>
      <c r="BD1202" s="26" t="s">
        <v>615</v>
      </c>
      <c r="BE1202" s="26"/>
      <c r="BF1202" s="26" t="s">
        <v>68</v>
      </c>
      <c r="BG1202" s="26" t="s">
        <v>534</v>
      </c>
      <c r="BH1202" s="26" t="s">
        <v>146</v>
      </c>
      <c r="BI1202" s="26">
        <v>2</v>
      </c>
      <c r="BJ1202" s="26" t="s">
        <v>20</v>
      </c>
    </row>
    <row r="1203" spans="36:62" x14ac:dyDescent="0.25">
      <c r="AJ1203" s="26">
        <v>1999</v>
      </c>
      <c r="AK1203" s="26">
        <v>1803952</v>
      </c>
      <c r="AL1203" s="264">
        <v>43192.198611111111</v>
      </c>
      <c r="AM1203" s="26" t="s">
        <v>540</v>
      </c>
      <c r="AN1203" s="26" t="s">
        <v>63</v>
      </c>
      <c r="AO1203" s="26" t="s">
        <v>156</v>
      </c>
      <c r="AP1203" s="26" t="s">
        <v>159</v>
      </c>
      <c r="AQ1203" s="26">
        <v>0</v>
      </c>
      <c r="AR1203" s="26">
        <v>18</v>
      </c>
      <c r="AS1203" s="26" t="s">
        <v>618</v>
      </c>
      <c r="AT1203" s="26" t="s">
        <v>74</v>
      </c>
      <c r="AU1203" s="26" t="s">
        <v>63</v>
      </c>
      <c r="AV1203" s="26" t="s">
        <v>63</v>
      </c>
      <c r="AW1203" s="26" t="s">
        <v>63</v>
      </c>
      <c r="AX1203" s="26" t="s">
        <v>63</v>
      </c>
      <c r="AY1203" s="26">
        <v>43.230482000000002</v>
      </c>
      <c r="AZ1203" s="26">
        <v>-103.285325</v>
      </c>
      <c r="BA1203" s="26" t="s">
        <v>166</v>
      </c>
      <c r="BB1203" s="26" t="s">
        <v>165</v>
      </c>
      <c r="BC1203" s="26" t="s">
        <v>68</v>
      </c>
      <c r="BD1203" s="26" t="s">
        <v>68</v>
      </c>
      <c r="BE1203" s="26"/>
      <c r="BF1203" s="26" t="s">
        <v>675</v>
      </c>
      <c r="BG1203" s="26" t="s">
        <v>68</v>
      </c>
      <c r="BH1203" s="26" t="s">
        <v>146</v>
      </c>
      <c r="BI1203" s="26">
        <v>2</v>
      </c>
      <c r="BJ1203" s="26" t="s">
        <v>217</v>
      </c>
    </row>
    <row r="1204" spans="36:62" x14ac:dyDescent="0.25">
      <c r="AJ1204" s="26">
        <v>2002</v>
      </c>
      <c r="AK1204" s="26">
        <v>1803996</v>
      </c>
      <c r="AL1204" s="264">
        <v>43192.804861111108</v>
      </c>
      <c r="AM1204" s="26" t="s">
        <v>481</v>
      </c>
      <c r="AN1204" s="26" t="s">
        <v>63</v>
      </c>
      <c r="AO1204" s="26" t="s">
        <v>156</v>
      </c>
      <c r="AP1204" s="26" t="s">
        <v>159</v>
      </c>
      <c r="AQ1204" s="26">
        <v>0</v>
      </c>
      <c r="AR1204" s="26">
        <v>16</v>
      </c>
      <c r="AS1204" s="26" t="s">
        <v>628</v>
      </c>
      <c r="AT1204" s="26" t="s">
        <v>613</v>
      </c>
      <c r="AU1204" s="26" t="s">
        <v>63</v>
      </c>
      <c r="AV1204" s="26" t="s">
        <v>63</v>
      </c>
      <c r="AW1204" s="26" t="s">
        <v>63</v>
      </c>
      <c r="AX1204" s="26" t="s">
        <v>63</v>
      </c>
      <c r="AY1204" s="26">
        <v>44.069225000000003</v>
      </c>
      <c r="AZ1204" s="26">
        <v>-103.158551</v>
      </c>
      <c r="BA1204" s="26" t="s">
        <v>486</v>
      </c>
      <c r="BB1204" s="26" t="s">
        <v>672</v>
      </c>
      <c r="BC1204" s="26" t="s">
        <v>727</v>
      </c>
      <c r="BD1204" s="26" t="s">
        <v>615</v>
      </c>
      <c r="BE1204" s="26"/>
      <c r="BF1204" s="26" t="s">
        <v>68</v>
      </c>
      <c r="BG1204" s="26" t="s">
        <v>68</v>
      </c>
      <c r="BH1204" s="26" t="s">
        <v>175</v>
      </c>
      <c r="BI1204" s="26">
        <v>2</v>
      </c>
      <c r="BJ1204" s="26" t="s">
        <v>21</v>
      </c>
    </row>
    <row r="1205" spans="36:62" x14ac:dyDescent="0.25">
      <c r="AJ1205" s="26">
        <v>2003</v>
      </c>
      <c r="AK1205" s="26">
        <v>1804130</v>
      </c>
      <c r="AL1205" s="264">
        <v>43192.771527777775</v>
      </c>
      <c r="AM1205" s="26" t="s">
        <v>481</v>
      </c>
      <c r="AN1205" s="26" t="s">
        <v>63</v>
      </c>
      <c r="AO1205" s="26" t="s">
        <v>156</v>
      </c>
      <c r="AP1205" s="26" t="s">
        <v>159</v>
      </c>
      <c r="AQ1205" s="26">
        <v>0</v>
      </c>
      <c r="AR1205" s="26">
        <v>79</v>
      </c>
      <c r="AS1205" s="26" t="s">
        <v>628</v>
      </c>
      <c r="AT1205" s="26" t="s">
        <v>613</v>
      </c>
      <c r="AU1205" s="26" t="s">
        <v>63</v>
      </c>
      <c r="AV1205" s="26" t="s">
        <v>63</v>
      </c>
      <c r="AW1205" s="26" t="s">
        <v>63</v>
      </c>
      <c r="AX1205" s="26" t="s">
        <v>63</v>
      </c>
      <c r="AY1205" s="26">
        <v>43.872155999999897</v>
      </c>
      <c r="AZ1205" s="26">
        <v>-103.19945800000001</v>
      </c>
      <c r="BA1205" s="26" t="s">
        <v>486</v>
      </c>
      <c r="BB1205" s="26" t="s">
        <v>165</v>
      </c>
      <c r="BC1205" s="26" t="s">
        <v>659</v>
      </c>
      <c r="BD1205" s="26" t="s">
        <v>615</v>
      </c>
      <c r="BE1205" s="26" t="s">
        <v>161</v>
      </c>
      <c r="BF1205" s="26" t="s">
        <v>68</v>
      </c>
      <c r="BG1205" s="26" t="s">
        <v>68</v>
      </c>
      <c r="BH1205" s="26" t="s">
        <v>175</v>
      </c>
      <c r="BI1205" s="26">
        <v>2</v>
      </c>
      <c r="BJ1205" s="26" t="s">
        <v>217</v>
      </c>
    </row>
    <row r="1206" spans="36:62" x14ac:dyDescent="0.25">
      <c r="AJ1206" s="26">
        <v>2004</v>
      </c>
      <c r="AK1206" s="26">
        <v>1804059</v>
      </c>
      <c r="AL1206" s="264">
        <v>43192.777083333334</v>
      </c>
      <c r="AM1206" s="26" t="s">
        <v>481</v>
      </c>
      <c r="AN1206" s="26" t="s">
        <v>63</v>
      </c>
      <c r="AO1206" s="26" t="s">
        <v>156</v>
      </c>
      <c r="AP1206" s="26" t="s">
        <v>726</v>
      </c>
      <c r="AQ1206" s="26">
        <v>0</v>
      </c>
      <c r="AR1206" s="26">
        <v>16</v>
      </c>
      <c r="AS1206" s="26" t="s">
        <v>628</v>
      </c>
      <c r="AT1206" s="26" t="s">
        <v>613</v>
      </c>
      <c r="AU1206" s="26" t="s">
        <v>63</v>
      </c>
      <c r="AV1206" s="26" t="s">
        <v>63</v>
      </c>
      <c r="AW1206" s="26" t="s">
        <v>63</v>
      </c>
      <c r="AX1206" s="26" t="s">
        <v>63</v>
      </c>
      <c r="AY1206" s="26">
        <v>44.096257000000001</v>
      </c>
      <c r="AZ1206" s="26">
        <v>-103.15122700000001</v>
      </c>
      <c r="BA1206" s="26" t="s">
        <v>166</v>
      </c>
      <c r="BB1206" s="26" t="s">
        <v>1018</v>
      </c>
      <c r="BC1206" s="26" t="s">
        <v>1165</v>
      </c>
      <c r="BD1206" s="26" t="s">
        <v>615</v>
      </c>
      <c r="BE1206" s="26"/>
      <c r="BF1206" s="26" t="s">
        <v>68</v>
      </c>
      <c r="BG1206" s="26" t="s">
        <v>68</v>
      </c>
      <c r="BH1206" s="26" t="s">
        <v>175</v>
      </c>
      <c r="BI1206" s="26">
        <v>2</v>
      </c>
      <c r="BJ1206" s="26" t="s">
        <v>217</v>
      </c>
    </row>
    <row r="1207" spans="36:62" x14ac:dyDescent="0.25">
      <c r="AJ1207" s="26">
        <v>2009</v>
      </c>
      <c r="AK1207" s="26">
        <v>1804301</v>
      </c>
      <c r="AL1207" s="264">
        <v>43130.496527777781</v>
      </c>
      <c r="AM1207" s="26" t="s">
        <v>541</v>
      </c>
      <c r="AN1207" s="26" t="s">
        <v>63</v>
      </c>
      <c r="AO1207" s="26" t="s">
        <v>173</v>
      </c>
      <c r="AP1207" s="26" t="s">
        <v>159</v>
      </c>
      <c r="AQ1207" s="26">
        <v>0</v>
      </c>
      <c r="AR1207" s="26">
        <v>18</v>
      </c>
      <c r="AS1207" s="26" t="s">
        <v>1022</v>
      </c>
      <c r="AT1207" s="26" t="s">
        <v>71</v>
      </c>
      <c r="AU1207" s="26" t="s">
        <v>63</v>
      </c>
      <c r="AV1207" s="26" t="s">
        <v>63</v>
      </c>
      <c r="AW1207" s="26" t="s">
        <v>63</v>
      </c>
      <c r="AX1207" s="26" t="s">
        <v>63</v>
      </c>
      <c r="AY1207" s="26">
        <v>43.068838999999898</v>
      </c>
      <c r="AZ1207" s="26">
        <v>-102.57289400000001</v>
      </c>
      <c r="BA1207" s="26" t="s">
        <v>158</v>
      </c>
      <c r="BB1207" s="26" t="s">
        <v>609</v>
      </c>
      <c r="BC1207" s="26" t="s">
        <v>1182</v>
      </c>
      <c r="BD1207" s="26" t="s">
        <v>68</v>
      </c>
      <c r="BE1207" s="26"/>
      <c r="BF1207" s="26" t="s">
        <v>68</v>
      </c>
      <c r="BG1207" s="26" t="s">
        <v>68</v>
      </c>
      <c r="BH1207" s="26" t="s">
        <v>1183</v>
      </c>
      <c r="BI1207" s="26">
        <v>2</v>
      </c>
      <c r="BJ1207" s="26" t="s">
        <v>18</v>
      </c>
    </row>
    <row r="1208" spans="36:62" x14ac:dyDescent="0.25">
      <c r="AJ1208" s="26">
        <v>2010</v>
      </c>
      <c r="AK1208" s="26">
        <v>1804322</v>
      </c>
      <c r="AL1208" s="264">
        <v>43192.934027777781</v>
      </c>
      <c r="AM1208" s="26" t="s">
        <v>539</v>
      </c>
      <c r="AN1208" s="26" t="s">
        <v>63</v>
      </c>
      <c r="AO1208" s="26" t="s">
        <v>156</v>
      </c>
      <c r="AP1208" s="26" t="s">
        <v>159</v>
      </c>
      <c r="AQ1208" s="26">
        <v>0</v>
      </c>
      <c r="AR1208" s="26">
        <v>79</v>
      </c>
      <c r="AS1208" s="26" t="s">
        <v>634</v>
      </c>
      <c r="AT1208" s="26" t="s">
        <v>654</v>
      </c>
      <c r="AU1208" s="26" t="s">
        <v>63</v>
      </c>
      <c r="AV1208" s="26" t="s">
        <v>63</v>
      </c>
      <c r="AW1208" s="26" t="s">
        <v>63</v>
      </c>
      <c r="AX1208" s="26" t="s">
        <v>63</v>
      </c>
      <c r="AY1208" s="26">
        <v>43.717695999999897</v>
      </c>
      <c r="AZ1208" s="26">
        <v>-103.219092</v>
      </c>
      <c r="BA1208" s="26" t="s">
        <v>158</v>
      </c>
      <c r="BB1208" s="26" t="s">
        <v>165</v>
      </c>
      <c r="BC1208" s="26" t="s">
        <v>68</v>
      </c>
      <c r="BD1208" s="26" t="s">
        <v>615</v>
      </c>
      <c r="BE1208" s="26"/>
      <c r="BF1208" s="26" t="s">
        <v>68</v>
      </c>
      <c r="BG1208" s="26" t="s">
        <v>68</v>
      </c>
      <c r="BH1208" s="26" t="s">
        <v>146</v>
      </c>
      <c r="BI1208" s="26">
        <v>2</v>
      </c>
      <c r="BJ1208" s="26" t="s">
        <v>217</v>
      </c>
    </row>
    <row r="1209" spans="36:62" x14ac:dyDescent="0.25">
      <c r="AJ1209" s="26">
        <v>2011</v>
      </c>
      <c r="AK1209" s="26">
        <v>1804303</v>
      </c>
      <c r="AL1209" s="264">
        <v>43172.838888888888</v>
      </c>
      <c r="AM1209" s="26" t="s">
        <v>541</v>
      </c>
      <c r="AN1209" s="26" t="s">
        <v>63</v>
      </c>
      <c r="AO1209" s="26"/>
      <c r="AP1209" s="26"/>
      <c r="AQ1209" s="26">
        <v>-1</v>
      </c>
      <c r="AR1209" s="26">
        <v>18</v>
      </c>
      <c r="AS1209" s="26" t="s">
        <v>168</v>
      </c>
      <c r="AT1209" s="26" t="s">
        <v>71</v>
      </c>
      <c r="AU1209" s="26" t="s">
        <v>63</v>
      </c>
      <c r="AV1209" s="26" t="s">
        <v>63</v>
      </c>
      <c r="AW1209" s="26" t="s">
        <v>63</v>
      </c>
      <c r="AX1209" s="26" t="s">
        <v>63</v>
      </c>
      <c r="AY1209" s="26">
        <v>43.1306119999999</v>
      </c>
      <c r="AZ1209" s="26">
        <v>-102.668469999999</v>
      </c>
      <c r="BA1209" s="26" t="s">
        <v>166</v>
      </c>
      <c r="BB1209" s="26" t="s">
        <v>609</v>
      </c>
      <c r="BC1209" s="26" t="s">
        <v>167</v>
      </c>
      <c r="BD1209" s="26" t="s">
        <v>154</v>
      </c>
      <c r="BE1209" s="26"/>
      <c r="BF1209" s="26" t="s">
        <v>99</v>
      </c>
      <c r="BG1209" s="26" t="s">
        <v>167</v>
      </c>
      <c r="BH1209" s="26" t="s">
        <v>99</v>
      </c>
      <c r="BI1209" s="26">
        <v>2</v>
      </c>
      <c r="BJ1209" s="26" t="s">
        <v>217</v>
      </c>
    </row>
    <row r="1210" spans="36:62" x14ac:dyDescent="0.25">
      <c r="AJ1210" s="26">
        <v>2012</v>
      </c>
      <c r="AK1210" s="26">
        <v>1804304</v>
      </c>
      <c r="AL1210" s="264">
        <v>43194.831250000003</v>
      </c>
      <c r="AM1210" s="26" t="s">
        <v>541</v>
      </c>
      <c r="AN1210" s="26" t="s">
        <v>63</v>
      </c>
      <c r="AO1210" s="26" t="s">
        <v>156</v>
      </c>
      <c r="AP1210" s="26" t="s">
        <v>159</v>
      </c>
      <c r="AQ1210" s="26">
        <v>0</v>
      </c>
      <c r="AR1210" s="26">
        <v>18</v>
      </c>
      <c r="AS1210" s="26" t="s">
        <v>149</v>
      </c>
      <c r="AT1210" s="26" t="s">
        <v>71</v>
      </c>
      <c r="AU1210" s="26" t="s">
        <v>63</v>
      </c>
      <c r="AV1210" s="26" t="s">
        <v>63</v>
      </c>
      <c r="AW1210" s="26" t="s">
        <v>63</v>
      </c>
      <c r="AX1210" s="26" t="s">
        <v>63</v>
      </c>
      <c r="AY1210" s="26">
        <v>43.094486000000003</v>
      </c>
      <c r="AZ1210" s="26">
        <v>-102.167749999999</v>
      </c>
      <c r="BA1210" s="26" t="s">
        <v>158</v>
      </c>
      <c r="BB1210" s="26" t="s">
        <v>609</v>
      </c>
      <c r="BC1210" s="26" t="s">
        <v>68</v>
      </c>
      <c r="BD1210" s="26" t="s">
        <v>154</v>
      </c>
      <c r="BE1210" s="26"/>
      <c r="BF1210" s="26" t="s">
        <v>68</v>
      </c>
      <c r="BG1210" s="26" t="s">
        <v>68</v>
      </c>
      <c r="BH1210" s="26" t="s">
        <v>210</v>
      </c>
      <c r="BI1210" s="26">
        <v>2</v>
      </c>
      <c r="BJ1210" s="26" t="s">
        <v>21</v>
      </c>
    </row>
    <row r="1211" spans="36:62" x14ac:dyDescent="0.25">
      <c r="AJ1211" s="26">
        <v>2014</v>
      </c>
      <c r="AK1211" s="26">
        <v>1804363</v>
      </c>
      <c r="AL1211" s="264">
        <v>43201.708333333336</v>
      </c>
      <c r="AM1211" s="26" t="s">
        <v>481</v>
      </c>
      <c r="AN1211" s="26" t="s">
        <v>63</v>
      </c>
      <c r="AO1211" s="26" t="s">
        <v>214</v>
      </c>
      <c r="AP1211" s="26" t="s">
        <v>716</v>
      </c>
      <c r="AQ1211" s="26">
        <v>0</v>
      </c>
      <c r="AR1211" s="26">
        <v>16</v>
      </c>
      <c r="AS1211" s="26" t="s">
        <v>628</v>
      </c>
      <c r="AT1211" s="26" t="s">
        <v>71</v>
      </c>
      <c r="AU1211" s="26" t="s">
        <v>63</v>
      </c>
      <c r="AV1211" s="26" t="s">
        <v>63</v>
      </c>
      <c r="AW1211" s="26" t="s">
        <v>63</v>
      </c>
      <c r="AX1211" s="26" t="s">
        <v>63</v>
      </c>
      <c r="AY1211" s="26">
        <v>44.076709000000001</v>
      </c>
      <c r="AZ1211" s="26">
        <v>-103.151409999999</v>
      </c>
      <c r="BA1211" s="26" t="s">
        <v>493</v>
      </c>
      <c r="BB1211" s="26" t="s">
        <v>165</v>
      </c>
      <c r="BC1211" s="26" t="s">
        <v>659</v>
      </c>
      <c r="BD1211" s="26" t="s">
        <v>68</v>
      </c>
      <c r="BE1211" s="26" t="s">
        <v>161</v>
      </c>
      <c r="BF1211" s="26" t="s">
        <v>68</v>
      </c>
      <c r="BG1211" s="26" t="s">
        <v>68</v>
      </c>
      <c r="BH1211" s="26" t="s">
        <v>1184</v>
      </c>
      <c r="BI1211" s="26">
        <v>2</v>
      </c>
      <c r="BJ1211" s="26" t="s">
        <v>19</v>
      </c>
    </row>
    <row r="1212" spans="36:62" x14ac:dyDescent="0.25">
      <c r="AJ1212" s="26">
        <v>2015</v>
      </c>
      <c r="AK1212" s="26">
        <v>1804373</v>
      </c>
      <c r="AL1212" s="264">
        <v>43202.645833333336</v>
      </c>
      <c r="AM1212" s="26" t="s">
        <v>540</v>
      </c>
      <c r="AN1212" s="26" t="s">
        <v>63</v>
      </c>
      <c r="AO1212" s="26" t="s">
        <v>156</v>
      </c>
      <c r="AP1212" s="26" t="s">
        <v>159</v>
      </c>
      <c r="AQ1212" s="26">
        <v>0</v>
      </c>
      <c r="AR1212" s="26">
        <v>18</v>
      </c>
      <c r="AS1212" s="26" t="s">
        <v>871</v>
      </c>
      <c r="AT1212" s="26" t="s">
        <v>71</v>
      </c>
      <c r="AU1212" s="26" t="s">
        <v>63</v>
      </c>
      <c r="AV1212" s="26" t="s">
        <v>63</v>
      </c>
      <c r="AW1212" s="26" t="s">
        <v>63</v>
      </c>
      <c r="AX1212" s="26" t="s">
        <v>63</v>
      </c>
      <c r="AY1212" s="26">
        <v>43.2863469999999</v>
      </c>
      <c r="AZ1212" s="26">
        <v>-103.317905999999</v>
      </c>
      <c r="BA1212" s="26" t="s">
        <v>185</v>
      </c>
      <c r="BB1212" s="26" t="s">
        <v>609</v>
      </c>
      <c r="BC1212" s="26" t="s">
        <v>68</v>
      </c>
      <c r="BD1212" s="26" t="s">
        <v>68</v>
      </c>
      <c r="BE1212" s="26"/>
      <c r="BF1212" s="26" t="s">
        <v>68</v>
      </c>
      <c r="BG1212" s="26" t="s">
        <v>68</v>
      </c>
      <c r="BH1212" s="26" t="s">
        <v>146</v>
      </c>
      <c r="BI1212" s="26">
        <v>2</v>
      </c>
      <c r="BJ1212" s="26" t="s">
        <v>217</v>
      </c>
    </row>
    <row r="1213" spans="36:62" x14ac:dyDescent="0.25">
      <c r="AJ1213" s="26">
        <v>2016</v>
      </c>
      <c r="AK1213" s="26">
        <v>1804549</v>
      </c>
      <c r="AL1213" s="264">
        <v>43202.640277777777</v>
      </c>
      <c r="AM1213" s="26" t="s">
        <v>540</v>
      </c>
      <c r="AN1213" s="26" t="s">
        <v>63</v>
      </c>
      <c r="AO1213" s="26" t="s">
        <v>156</v>
      </c>
      <c r="AP1213" s="26" t="s">
        <v>159</v>
      </c>
      <c r="AQ1213" s="26">
        <v>0</v>
      </c>
      <c r="AR1213" s="26">
        <v>18</v>
      </c>
      <c r="AS1213" s="26" t="s">
        <v>201</v>
      </c>
      <c r="AT1213" s="26" t="s">
        <v>619</v>
      </c>
      <c r="AU1213" s="26" t="s">
        <v>63</v>
      </c>
      <c r="AV1213" s="26" t="s">
        <v>63</v>
      </c>
      <c r="AW1213" s="26" t="s">
        <v>63</v>
      </c>
      <c r="AX1213" s="26" t="s">
        <v>63</v>
      </c>
      <c r="AY1213" s="26">
        <v>43.189841999999899</v>
      </c>
      <c r="AZ1213" s="26">
        <v>-103.05809600000001</v>
      </c>
      <c r="BA1213" s="26" t="s">
        <v>208</v>
      </c>
      <c r="BB1213" s="26" t="s">
        <v>609</v>
      </c>
      <c r="BC1213" s="26" t="s">
        <v>68</v>
      </c>
      <c r="BD1213" s="26" t="s">
        <v>68</v>
      </c>
      <c r="BE1213" s="26"/>
      <c r="BF1213" s="26" t="s">
        <v>68</v>
      </c>
      <c r="BG1213" s="26" t="s">
        <v>68</v>
      </c>
      <c r="BH1213" s="26" t="s">
        <v>146</v>
      </c>
      <c r="BI1213" s="26">
        <v>2</v>
      </c>
      <c r="BJ1213" s="26" t="s">
        <v>217</v>
      </c>
    </row>
    <row r="1214" spans="36:62" x14ac:dyDescent="0.25">
      <c r="AJ1214" s="26">
        <v>2019</v>
      </c>
      <c r="AK1214" s="26">
        <v>1804560</v>
      </c>
      <c r="AL1214" s="264">
        <v>43207.879861111112</v>
      </c>
      <c r="AM1214" s="26" t="s">
        <v>540</v>
      </c>
      <c r="AN1214" s="26" t="s">
        <v>63</v>
      </c>
      <c r="AO1214" s="26"/>
      <c r="AP1214" s="26"/>
      <c r="AQ1214" s="26">
        <v>-1</v>
      </c>
      <c r="AR1214" s="26">
        <v>79</v>
      </c>
      <c r="AS1214" s="26" t="s">
        <v>168</v>
      </c>
      <c r="AT1214" s="26" t="s">
        <v>77</v>
      </c>
      <c r="AU1214" s="26" t="s">
        <v>63</v>
      </c>
      <c r="AV1214" s="26" t="s">
        <v>63</v>
      </c>
      <c r="AW1214" s="26" t="s">
        <v>63</v>
      </c>
      <c r="AX1214" s="26" t="s">
        <v>63</v>
      </c>
      <c r="AY1214" s="26">
        <v>43.464475999999898</v>
      </c>
      <c r="AZ1214" s="26">
        <v>-103.349783</v>
      </c>
      <c r="BA1214" s="26" t="s">
        <v>158</v>
      </c>
      <c r="BB1214" s="26" t="s">
        <v>157</v>
      </c>
      <c r="BC1214" s="26" t="s">
        <v>167</v>
      </c>
      <c r="BD1214" s="26" t="s">
        <v>154</v>
      </c>
      <c r="BE1214" s="26"/>
      <c r="BF1214" s="26" t="s">
        <v>99</v>
      </c>
      <c r="BG1214" s="26" t="s">
        <v>167</v>
      </c>
      <c r="BH1214" s="26" t="s">
        <v>99</v>
      </c>
      <c r="BI1214" s="26">
        <v>2</v>
      </c>
      <c r="BJ1214" s="26" t="s">
        <v>217</v>
      </c>
    </row>
    <row r="1215" spans="36:62" x14ac:dyDescent="0.25">
      <c r="AJ1215" s="26">
        <v>2021</v>
      </c>
      <c r="AK1215" s="26">
        <v>1804706</v>
      </c>
      <c r="AL1215" s="264">
        <v>43211.222222222219</v>
      </c>
      <c r="AM1215" s="26" t="s">
        <v>539</v>
      </c>
      <c r="AN1215" s="26" t="s">
        <v>63</v>
      </c>
      <c r="AO1215" s="26" t="s">
        <v>156</v>
      </c>
      <c r="AP1215" s="26" t="s">
        <v>159</v>
      </c>
      <c r="AQ1215" s="26">
        <v>0</v>
      </c>
      <c r="AR1215" s="26">
        <v>79</v>
      </c>
      <c r="AS1215" s="26" t="s">
        <v>201</v>
      </c>
      <c r="AT1215" s="26" t="s">
        <v>74</v>
      </c>
      <c r="AU1215" s="26" t="s">
        <v>63</v>
      </c>
      <c r="AV1215" s="26" t="s">
        <v>63</v>
      </c>
      <c r="AW1215" s="26" t="s">
        <v>63</v>
      </c>
      <c r="AX1215" s="26" t="s">
        <v>63</v>
      </c>
      <c r="AY1215" s="26">
        <v>43.699227999999898</v>
      </c>
      <c r="AZ1215" s="26">
        <v>-103.248885</v>
      </c>
      <c r="BA1215" s="26" t="s">
        <v>485</v>
      </c>
      <c r="BB1215" s="26" t="s">
        <v>157</v>
      </c>
      <c r="BC1215" s="26" t="s">
        <v>680</v>
      </c>
      <c r="BD1215" s="26" t="s">
        <v>615</v>
      </c>
      <c r="BE1215" s="26" t="s">
        <v>202</v>
      </c>
      <c r="BF1215" s="26" t="s">
        <v>68</v>
      </c>
      <c r="BG1215" s="26" t="s">
        <v>68</v>
      </c>
      <c r="BH1215" s="26" t="s">
        <v>146</v>
      </c>
      <c r="BI1215" s="26">
        <v>2</v>
      </c>
      <c r="BJ1215" s="26" t="s">
        <v>217</v>
      </c>
    </row>
    <row r="1216" spans="36:62" x14ac:dyDescent="0.25">
      <c r="AJ1216" s="26">
        <v>2027</v>
      </c>
      <c r="AK1216" s="26">
        <v>1804965</v>
      </c>
      <c r="AL1216" s="264">
        <v>43220.482638888891</v>
      </c>
      <c r="AM1216" s="26" t="s">
        <v>481</v>
      </c>
      <c r="AN1216" s="26" t="s">
        <v>63</v>
      </c>
      <c r="AO1216" s="26" t="s">
        <v>156</v>
      </c>
      <c r="AP1216" s="26" t="s">
        <v>716</v>
      </c>
      <c r="AQ1216" s="26">
        <v>0</v>
      </c>
      <c r="AR1216" s="26">
        <v>16</v>
      </c>
      <c r="AS1216" s="26" t="s">
        <v>628</v>
      </c>
      <c r="AT1216" s="26" t="s">
        <v>74</v>
      </c>
      <c r="AU1216" s="26" t="s">
        <v>63</v>
      </c>
      <c r="AV1216" s="26" t="s">
        <v>63</v>
      </c>
      <c r="AW1216" s="26" t="s">
        <v>63</v>
      </c>
      <c r="AX1216" s="26" t="s">
        <v>63</v>
      </c>
      <c r="AY1216" s="26">
        <v>44.096238</v>
      </c>
      <c r="AZ1216" s="26">
        <v>-103.151324</v>
      </c>
      <c r="BA1216" s="26" t="s">
        <v>158</v>
      </c>
      <c r="BB1216" s="26" t="s">
        <v>611</v>
      </c>
      <c r="BC1216" s="26" t="s">
        <v>708</v>
      </c>
      <c r="BD1216" s="26" t="s">
        <v>68</v>
      </c>
      <c r="BE1216" s="26"/>
      <c r="BF1216" s="26" t="s">
        <v>68</v>
      </c>
      <c r="BG1216" s="26" t="s">
        <v>68</v>
      </c>
      <c r="BH1216" s="26" t="s">
        <v>175</v>
      </c>
      <c r="BI1216" s="26">
        <v>2</v>
      </c>
      <c r="BJ1216" s="26" t="s">
        <v>217</v>
      </c>
    </row>
    <row r="1217" spans="36:62" x14ac:dyDescent="0.25">
      <c r="AJ1217" s="26">
        <v>2029</v>
      </c>
      <c r="AK1217" s="26">
        <v>1805099</v>
      </c>
      <c r="AL1217" s="264">
        <v>43209.027777777781</v>
      </c>
      <c r="AM1217" s="26" t="s">
        <v>487</v>
      </c>
      <c r="AN1217" s="26" t="s">
        <v>63</v>
      </c>
      <c r="AO1217" s="26" t="s">
        <v>173</v>
      </c>
      <c r="AP1217" s="26" t="s">
        <v>159</v>
      </c>
      <c r="AQ1217" s="26">
        <v>0</v>
      </c>
      <c r="AR1217" s="26">
        <v>18</v>
      </c>
      <c r="AS1217" s="26" t="s">
        <v>201</v>
      </c>
      <c r="AT1217" s="26" t="s">
        <v>71</v>
      </c>
      <c r="AU1217" s="26" t="s">
        <v>63</v>
      </c>
      <c r="AV1217" s="26" t="s">
        <v>63</v>
      </c>
      <c r="AW1217" s="26" t="s">
        <v>63</v>
      </c>
      <c r="AX1217" s="26" t="s">
        <v>63</v>
      </c>
      <c r="AY1217" s="26">
        <v>43.143723999999899</v>
      </c>
      <c r="AZ1217" s="26">
        <v>-102.029933999999</v>
      </c>
      <c r="BA1217" s="26" t="s">
        <v>166</v>
      </c>
      <c r="BB1217" s="26" t="s">
        <v>611</v>
      </c>
      <c r="BC1217" s="26" t="s">
        <v>636</v>
      </c>
      <c r="BD1217" s="26" t="s">
        <v>68</v>
      </c>
      <c r="BE1217" s="26" t="s">
        <v>816</v>
      </c>
      <c r="BF1217" s="26" t="s">
        <v>68</v>
      </c>
      <c r="BG1217" s="26" t="s">
        <v>68</v>
      </c>
      <c r="BH1217" s="26" t="s">
        <v>146</v>
      </c>
      <c r="BI1217" s="26">
        <v>2</v>
      </c>
      <c r="BJ1217" s="26" t="s">
        <v>20</v>
      </c>
    </row>
    <row r="1218" spans="36:62" x14ac:dyDescent="0.25">
      <c r="AJ1218" s="26">
        <v>2031</v>
      </c>
      <c r="AK1218" s="26">
        <v>1805179</v>
      </c>
      <c r="AL1218" s="264">
        <v>43226.895833333336</v>
      </c>
      <c r="AM1218" s="26" t="s">
        <v>539</v>
      </c>
      <c r="AN1218" s="26" t="s">
        <v>63</v>
      </c>
      <c r="AO1218" s="26"/>
      <c r="AP1218" s="26"/>
      <c r="AQ1218" s="26">
        <v>-1</v>
      </c>
      <c r="AR1218" s="26">
        <v>79</v>
      </c>
      <c r="AS1218" s="26" t="s">
        <v>168</v>
      </c>
      <c r="AT1218" s="26" t="s">
        <v>71</v>
      </c>
      <c r="AU1218" s="26" t="s">
        <v>63</v>
      </c>
      <c r="AV1218" s="26" t="s">
        <v>63</v>
      </c>
      <c r="AW1218" s="26" t="s">
        <v>63</v>
      </c>
      <c r="AX1218" s="26" t="s">
        <v>63</v>
      </c>
      <c r="AY1218" s="26">
        <v>43.5994069999999</v>
      </c>
      <c r="AZ1218" s="26">
        <v>-103.29874100000001</v>
      </c>
      <c r="BA1218" s="26" t="s">
        <v>185</v>
      </c>
      <c r="BB1218" s="26" t="s">
        <v>157</v>
      </c>
      <c r="BC1218" s="26" t="s">
        <v>167</v>
      </c>
      <c r="BD1218" s="26" t="s">
        <v>154</v>
      </c>
      <c r="BE1218" s="26"/>
      <c r="BF1218" s="26" t="s">
        <v>99</v>
      </c>
      <c r="BG1218" s="26" t="s">
        <v>167</v>
      </c>
      <c r="BH1218" s="26" t="s">
        <v>99</v>
      </c>
      <c r="BI1218" s="26">
        <v>2</v>
      </c>
      <c r="BJ1218" s="26" t="s">
        <v>217</v>
      </c>
    </row>
    <row r="1219" spans="36:62" x14ac:dyDescent="0.25">
      <c r="AJ1219" s="26">
        <v>2032</v>
      </c>
      <c r="AK1219" s="26">
        <v>1805180</v>
      </c>
      <c r="AL1219" s="264">
        <v>43226.913194444445</v>
      </c>
      <c r="AM1219" s="26" t="s">
        <v>539</v>
      </c>
      <c r="AN1219" s="26" t="s">
        <v>63</v>
      </c>
      <c r="AO1219" s="26"/>
      <c r="AP1219" s="26"/>
      <c r="AQ1219" s="26">
        <v>-1</v>
      </c>
      <c r="AR1219" s="26">
        <v>79</v>
      </c>
      <c r="AS1219" s="26" t="s">
        <v>168</v>
      </c>
      <c r="AT1219" s="26" t="s">
        <v>71</v>
      </c>
      <c r="AU1219" s="26" t="s">
        <v>63</v>
      </c>
      <c r="AV1219" s="26" t="s">
        <v>63</v>
      </c>
      <c r="AW1219" s="26" t="s">
        <v>63</v>
      </c>
      <c r="AX1219" s="26" t="s">
        <v>63</v>
      </c>
      <c r="AY1219" s="26">
        <v>43.599280999999898</v>
      </c>
      <c r="AZ1219" s="26">
        <v>-103.298750999999</v>
      </c>
      <c r="BA1219" s="26" t="s">
        <v>208</v>
      </c>
      <c r="BB1219" s="26" t="s">
        <v>157</v>
      </c>
      <c r="BC1219" s="26" t="s">
        <v>167</v>
      </c>
      <c r="BD1219" s="26" t="s">
        <v>154</v>
      </c>
      <c r="BE1219" s="26"/>
      <c r="BF1219" s="26" t="s">
        <v>99</v>
      </c>
      <c r="BG1219" s="26" t="s">
        <v>167</v>
      </c>
      <c r="BH1219" s="26" t="s">
        <v>99</v>
      </c>
      <c r="BI1219" s="26">
        <v>2</v>
      </c>
      <c r="BJ1219" s="26" t="s">
        <v>217</v>
      </c>
    </row>
    <row r="1220" spans="36:62" x14ac:dyDescent="0.25">
      <c r="AJ1220" s="26">
        <v>2034</v>
      </c>
      <c r="AK1220" s="26">
        <v>1805219</v>
      </c>
      <c r="AL1220" s="264">
        <v>43227.40625</v>
      </c>
      <c r="AM1220" s="26" t="s">
        <v>481</v>
      </c>
      <c r="AN1220" s="26" t="s">
        <v>63</v>
      </c>
      <c r="AO1220" s="26" t="s">
        <v>156</v>
      </c>
      <c r="AP1220" s="26" t="s">
        <v>726</v>
      </c>
      <c r="AQ1220" s="26">
        <v>0</v>
      </c>
      <c r="AR1220" s="26">
        <v>79</v>
      </c>
      <c r="AS1220" s="26" t="s">
        <v>628</v>
      </c>
      <c r="AT1220" s="26" t="s">
        <v>71</v>
      </c>
      <c r="AU1220" s="26" t="s">
        <v>63</v>
      </c>
      <c r="AV1220" s="26" t="s">
        <v>63</v>
      </c>
      <c r="AW1220" s="26" t="s">
        <v>63</v>
      </c>
      <c r="AX1220" s="26" t="s">
        <v>63</v>
      </c>
      <c r="AY1220" s="26">
        <v>44.030104000000001</v>
      </c>
      <c r="AZ1220" s="26">
        <v>-103.191907</v>
      </c>
      <c r="BA1220" s="26" t="s">
        <v>486</v>
      </c>
      <c r="BB1220" s="26" t="s">
        <v>672</v>
      </c>
      <c r="BC1220" s="26" t="s">
        <v>727</v>
      </c>
      <c r="BD1220" s="26" t="s">
        <v>68</v>
      </c>
      <c r="BE1220" s="26" t="s">
        <v>1185</v>
      </c>
      <c r="BF1220" s="26" t="s">
        <v>68</v>
      </c>
      <c r="BG1220" s="26" t="s">
        <v>68</v>
      </c>
      <c r="BH1220" s="26" t="s">
        <v>175</v>
      </c>
      <c r="BI1220" s="26">
        <v>2</v>
      </c>
      <c r="BJ1220" s="26" t="s">
        <v>20</v>
      </c>
    </row>
    <row r="1221" spans="36:62" x14ac:dyDescent="0.25">
      <c r="AJ1221" s="26">
        <v>2035</v>
      </c>
      <c r="AK1221" s="26">
        <v>1805349</v>
      </c>
      <c r="AL1221" s="264">
        <v>43230.194444444445</v>
      </c>
      <c r="AM1221" s="26" t="s">
        <v>487</v>
      </c>
      <c r="AN1221" s="26" t="s">
        <v>63</v>
      </c>
      <c r="AO1221" s="26"/>
      <c r="AP1221" s="26"/>
      <c r="AQ1221" s="26">
        <v>-1</v>
      </c>
      <c r="AR1221" s="26">
        <v>18</v>
      </c>
      <c r="AS1221" s="26" t="s">
        <v>168</v>
      </c>
      <c r="AT1221" s="26" t="s">
        <v>71</v>
      </c>
      <c r="AU1221" s="26" t="s">
        <v>63</v>
      </c>
      <c r="AV1221" s="26" t="s">
        <v>63</v>
      </c>
      <c r="AW1221" s="26" t="s">
        <v>63</v>
      </c>
      <c r="AX1221" s="26" t="s">
        <v>63</v>
      </c>
      <c r="AY1221" s="26">
        <v>43.172466999999898</v>
      </c>
      <c r="AZ1221" s="26">
        <v>-101.828445</v>
      </c>
      <c r="BA1221" s="26" t="s">
        <v>158</v>
      </c>
      <c r="BB1221" s="26" t="s">
        <v>609</v>
      </c>
      <c r="BC1221" s="26" t="s">
        <v>167</v>
      </c>
      <c r="BD1221" s="26" t="s">
        <v>154</v>
      </c>
      <c r="BE1221" s="26"/>
      <c r="BF1221" s="26" t="s">
        <v>99</v>
      </c>
      <c r="BG1221" s="26" t="s">
        <v>167</v>
      </c>
      <c r="BH1221" s="26" t="s">
        <v>99</v>
      </c>
      <c r="BI1221" s="26">
        <v>2</v>
      </c>
      <c r="BJ1221" s="26" t="s">
        <v>217</v>
      </c>
    </row>
    <row r="1222" spans="36:62" x14ac:dyDescent="0.25">
      <c r="AJ1222" s="26">
        <v>2036</v>
      </c>
      <c r="AK1222" s="26">
        <v>1805382</v>
      </c>
      <c r="AL1222" s="264">
        <v>43232.87222222222</v>
      </c>
      <c r="AM1222" s="26" t="s">
        <v>481</v>
      </c>
      <c r="AN1222" s="26" t="s">
        <v>63</v>
      </c>
      <c r="AO1222" s="26"/>
      <c r="AP1222" s="26"/>
      <c r="AQ1222" s="26">
        <v>-1</v>
      </c>
      <c r="AR1222" s="26">
        <v>16</v>
      </c>
      <c r="AS1222" s="26" t="s">
        <v>168</v>
      </c>
      <c r="AT1222" s="26" t="s">
        <v>71</v>
      </c>
      <c r="AU1222" s="26" t="s">
        <v>63</v>
      </c>
      <c r="AV1222" s="26" t="s">
        <v>63</v>
      </c>
      <c r="AW1222" s="26" t="s">
        <v>63</v>
      </c>
      <c r="AX1222" s="26" t="s">
        <v>63</v>
      </c>
      <c r="AY1222" s="26">
        <v>44.0489859999999</v>
      </c>
      <c r="AZ1222" s="26">
        <v>-103.167036999999</v>
      </c>
      <c r="BA1222" s="26" t="s">
        <v>158</v>
      </c>
      <c r="BB1222" s="26" t="s">
        <v>157</v>
      </c>
      <c r="BC1222" s="26" t="s">
        <v>167</v>
      </c>
      <c r="BD1222" s="26" t="s">
        <v>154</v>
      </c>
      <c r="BE1222" s="26"/>
      <c r="BF1222" s="26" t="s">
        <v>99</v>
      </c>
      <c r="BG1222" s="26" t="s">
        <v>167</v>
      </c>
      <c r="BH1222" s="26" t="s">
        <v>99</v>
      </c>
      <c r="BI1222" s="26">
        <v>2</v>
      </c>
      <c r="BJ1222" s="26" t="s">
        <v>217</v>
      </c>
    </row>
    <row r="1223" spans="36:62" x14ac:dyDescent="0.25">
      <c r="AJ1223" s="26">
        <v>2037</v>
      </c>
      <c r="AK1223" s="26">
        <v>1805443</v>
      </c>
      <c r="AL1223" s="264">
        <v>43219.09375</v>
      </c>
      <c r="AM1223" s="26" t="s">
        <v>539</v>
      </c>
      <c r="AN1223" s="26" t="s">
        <v>63</v>
      </c>
      <c r="AO1223" s="26"/>
      <c r="AP1223" s="26"/>
      <c r="AQ1223" s="26">
        <v>-1</v>
      </c>
      <c r="AR1223" s="26">
        <v>79</v>
      </c>
      <c r="AS1223" s="26" t="s">
        <v>168</v>
      </c>
      <c r="AT1223" s="26" t="s">
        <v>71</v>
      </c>
      <c r="AU1223" s="26" t="s">
        <v>63</v>
      </c>
      <c r="AV1223" s="26" t="s">
        <v>63</v>
      </c>
      <c r="AW1223" s="26" t="s">
        <v>63</v>
      </c>
      <c r="AX1223" s="26" t="s">
        <v>63</v>
      </c>
      <c r="AY1223" s="26">
        <v>43.685226999999898</v>
      </c>
      <c r="AZ1223" s="26">
        <v>-103.259630999999</v>
      </c>
      <c r="BA1223" s="26" t="s">
        <v>185</v>
      </c>
      <c r="BB1223" s="26" t="s">
        <v>165</v>
      </c>
      <c r="BC1223" s="26" t="s">
        <v>167</v>
      </c>
      <c r="BD1223" s="26" t="s">
        <v>154</v>
      </c>
      <c r="BE1223" s="26"/>
      <c r="BF1223" s="26" t="s">
        <v>99</v>
      </c>
      <c r="BG1223" s="26" t="s">
        <v>167</v>
      </c>
      <c r="BH1223" s="26" t="s">
        <v>99</v>
      </c>
      <c r="BI1223" s="26">
        <v>2</v>
      </c>
      <c r="BJ1223" s="26" t="s">
        <v>217</v>
      </c>
    </row>
    <row r="1224" spans="36:62" x14ac:dyDescent="0.25">
      <c r="AJ1224" s="26">
        <v>2038</v>
      </c>
      <c r="AK1224" s="26">
        <v>1805454</v>
      </c>
      <c r="AL1224" s="264">
        <v>43225.256944444445</v>
      </c>
      <c r="AM1224" s="26" t="s">
        <v>539</v>
      </c>
      <c r="AN1224" s="26" t="s">
        <v>63</v>
      </c>
      <c r="AO1224" s="26"/>
      <c r="AP1224" s="26"/>
      <c r="AQ1224" s="26">
        <v>-1</v>
      </c>
      <c r="AR1224" s="26">
        <v>79</v>
      </c>
      <c r="AS1224" s="26" t="s">
        <v>168</v>
      </c>
      <c r="AT1224" s="26" t="s">
        <v>71</v>
      </c>
      <c r="AU1224" s="26" t="s">
        <v>63</v>
      </c>
      <c r="AV1224" s="26" t="s">
        <v>63</v>
      </c>
      <c r="AW1224" s="26" t="s">
        <v>63</v>
      </c>
      <c r="AX1224" s="26" t="s">
        <v>63</v>
      </c>
      <c r="AY1224" s="26">
        <v>43.534568999999898</v>
      </c>
      <c r="AZ1224" s="26">
        <v>-103.327206</v>
      </c>
      <c r="BA1224" s="26" t="s">
        <v>158</v>
      </c>
      <c r="BB1224" s="26" t="s">
        <v>165</v>
      </c>
      <c r="BC1224" s="26" t="s">
        <v>167</v>
      </c>
      <c r="BD1224" s="26" t="s">
        <v>154</v>
      </c>
      <c r="BE1224" s="26"/>
      <c r="BF1224" s="26" t="s">
        <v>99</v>
      </c>
      <c r="BG1224" s="26" t="s">
        <v>167</v>
      </c>
      <c r="BH1224" s="26" t="s">
        <v>99</v>
      </c>
      <c r="BI1224" s="26">
        <v>2</v>
      </c>
      <c r="BJ1224" s="26" t="s">
        <v>217</v>
      </c>
    </row>
    <row r="1225" spans="36:62" x14ac:dyDescent="0.25">
      <c r="AJ1225" s="26">
        <v>2040</v>
      </c>
      <c r="AK1225" s="26">
        <v>1805444</v>
      </c>
      <c r="AL1225" s="264">
        <v>43161.886805555558</v>
      </c>
      <c r="AM1225" s="26" t="s">
        <v>539</v>
      </c>
      <c r="AN1225" s="26" t="s">
        <v>63</v>
      </c>
      <c r="AO1225" s="26"/>
      <c r="AP1225" s="26"/>
      <c r="AQ1225" s="26">
        <v>-1</v>
      </c>
      <c r="AR1225" s="26">
        <v>79</v>
      </c>
      <c r="AS1225" s="26" t="s">
        <v>168</v>
      </c>
      <c r="AT1225" s="26" t="s">
        <v>71</v>
      </c>
      <c r="AU1225" s="26" t="s">
        <v>63</v>
      </c>
      <c r="AV1225" s="26" t="s">
        <v>63</v>
      </c>
      <c r="AW1225" s="26" t="s">
        <v>63</v>
      </c>
      <c r="AX1225" s="26" t="s">
        <v>63</v>
      </c>
      <c r="AY1225" s="26">
        <v>43.596908999999897</v>
      </c>
      <c r="AZ1225" s="26">
        <v>-103.299313999999</v>
      </c>
      <c r="BA1225" s="26" t="s">
        <v>485</v>
      </c>
      <c r="BB1225" s="26" t="s">
        <v>165</v>
      </c>
      <c r="BC1225" s="26" t="s">
        <v>167</v>
      </c>
      <c r="BD1225" s="26" t="s">
        <v>154</v>
      </c>
      <c r="BE1225" s="26"/>
      <c r="BF1225" s="26" t="s">
        <v>99</v>
      </c>
      <c r="BG1225" s="26" t="s">
        <v>167</v>
      </c>
      <c r="BH1225" s="26" t="s">
        <v>99</v>
      </c>
      <c r="BI1225" s="26">
        <v>2</v>
      </c>
      <c r="BJ1225" s="26" t="s">
        <v>217</v>
      </c>
    </row>
    <row r="1226" spans="36:62" x14ac:dyDescent="0.25">
      <c r="AJ1226" s="26">
        <v>2041</v>
      </c>
      <c r="AK1226" s="26">
        <v>1805446</v>
      </c>
      <c r="AL1226" s="264">
        <v>43223.464583333334</v>
      </c>
      <c r="AM1226" s="26" t="s">
        <v>539</v>
      </c>
      <c r="AN1226" s="26" t="s">
        <v>63</v>
      </c>
      <c r="AO1226" s="26" t="s">
        <v>156</v>
      </c>
      <c r="AP1226" s="26" t="s">
        <v>726</v>
      </c>
      <c r="AQ1226" s="26">
        <v>0</v>
      </c>
      <c r="AR1226" s="26">
        <v>79</v>
      </c>
      <c r="AS1226" s="26" t="s">
        <v>628</v>
      </c>
      <c r="AT1226" s="26" t="s">
        <v>71</v>
      </c>
      <c r="AU1226" s="26" t="s">
        <v>63</v>
      </c>
      <c r="AV1226" s="26" t="s">
        <v>63</v>
      </c>
      <c r="AW1226" s="26" t="s">
        <v>63</v>
      </c>
      <c r="AX1226" s="26" t="s">
        <v>63</v>
      </c>
      <c r="AY1226" s="26">
        <v>43.818218000000002</v>
      </c>
      <c r="AZ1226" s="26">
        <v>-103.201601999999</v>
      </c>
      <c r="BA1226" s="26" t="s">
        <v>483</v>
      </c>
      <c r="BB1226" s="26" t="s">
        <v>1164</v>
      </c>
      <c r="BC1226" s="26" t="s">
        <v>659</v>
      </c>
      <c r="BD1226" s="26" t="s">
        <v>68</v>
      </c>
      <c r="BE1226" s="26" t="s">
        <v>782</v>
      </c>
      <c r="BF1226" s="26" t="s">
        <v>68</v>
      </c>
      <c r="BG1226" s="26" t="s">
        <v>68</v>
      </c>
      <c r="BH1226" s="26" t="s">
        <v>175</v>
      </c>
      <c r="BI1226" s="26">
        <v>2</v>
      </c>
      <c r="BJ1226" s="26" t="s">
        <v>217</v>
      </c>
    </row>
    <row r="1227" spans="36:62" x14ac:dyDescent="0.25">
      <c r="AJ1227" s="26">
        <v>2042</v>
      </c>
      <c r="AK1227" s="26">
        <v>1805447</v>
      </c>
      <c r="AL1227" s="264">
        <v>43231.868750000001</v>
      </c>
      <c r="AM1227" s="26" t="s">
        <v>539</v>
      </c>
      <c r="AN1227" s="26" t="s">
        <v>63</v>
      </c>
      <c r="AO1227" s="26"/>
      <c r="AP1227" s="26"/>
      <c r="AQ1227" s="26">
        <v>-1</v>
      </c>
      <c r="AR1227" s="26">
        <v>79</v>
      </c>
      <c r="AS1227" s="26" t="s">
        <v>168</v>
      </c>
      <c r="AT1227" s="26" t="s">
        <v>1120</v>
      </c>
      <c r="AU1227" s="26" t="s">
        <v>63</v>
      </c>
      <c r="AV1227" s="26" t="s">
        <v>63</v>
      </c>
      <c r="AW1227" s="26" t="s">
        <v>63</v>
      </c>
      <c r="AX1227" s="26" t="s">
        <v>63</v>
      </c>
      <c r="AY1227" s="26">
        <v>43.535333000000001</v>
      </c>
      <c r="AZ1227" s="26">
        <v>-103.32701</v>
      </c>
      <c r="BA1227" s="26" t="s">
        <v>158</v>
      </c>
      <c r="BB1227" s="26" t="s">
        <v>165</v>
      </c>
      <c r="BC1227" s="26" t="s">
        <v>167</v>
      </c>
      <c r="BD1227" s="26" t="s">
        <v>154</v>
      </c>
      <c r="BE1227" s="26"/>
      <c r="BF1227" s="26" t="s">
        <v>99</v>
      </c>
      <c r="BG1227" s="26" t="s">
        <v>167</v>
      </c>
      <c r="BH1227" s="26" t="s">
        <v>99</v>
      </c>
      <c r="BI1227" s="26">
        <v>2</v>
      </c>
      <c r="BJ1227" s="26" t="s">
        <v>217</v>
      </c>
    </row>
    <row r="1228" spans="36:62" x14ac:dyDescent="0.25">
      <c r="AJ1228" s="26">
        <v>2046</v>
      </c>
      <c r="AK1228" s="26">
        <v>1805580</v>
      </c>
      <c r="AL1228" s="264">
        <v>43231.333333333336</v>
      </c>
      <c r="AM1228" s="26" t="s">
        <v>539</v>
      </c>
      <c r="AN1228" s="26" t="s">
        <v>63</v>
      </c>
      <c r="AO1228" s="26"/>
      <c r="AP1228" s="26"/>
      <c r="AQ1228" s="26">
        <v>-1</v>
      </c>
      <c r="AR1228" s="26">
        <v>79</v>
      </c>
      <c r="AS1228" s="26" t="s">
        <v>168</v>
      </c>
      <c r="AT1228" s="26" t="s">
        <v>74</v>
      </c>
      <c r="AU1228" s="26" t="s">
        <v>63</v>
      </c>
      <c r="AV1228" s="26" t="s">
        <v>63</v>
      </c>
      <c r="AW1228" s="26" t="s">
        <v>63</v>
      </c>
      <c r="AX1228" s="26" t="s">
        <v>63</v>
      </c>
      <c r="AY1228" s="26">
        <v>43.532724000000002</v>
      </c>
      <c r="AZ1228" s="26">
        <v>-103.327293999999</v>
      </c>
      <c r="BA1228" s="26" t="s">
        <v>166</v>
      </c>
      <c r="BB1228" s="26" t="s">
        <v>157</v>
      </c>
      <c r="BC1228" s="26" t="s">
        <v>167</v>
      </c>
      <c r="BD1228" s="26" t="s">
        <v>154</v>
      </c>
      <c r="BE1228" s="26"/>
      <c r="BF1228" s="26" t="s">
        <v>99</v>
      </c>
      <c r="BG1228" s="26" t="s">
        <v>167</v>
      </c>
      <c r="BH1228" s="26" t="s">
        <v>99</v>
      </c>
      <c r="BI1228" s="26">
        <v>2</v>
      </c>
      <c r="BJ1228" s="26" t="s">
        <v>217</v>
      </c>
    </row>
    <row r="1229" spans="36:62" x14ac:dyDescent="0.25">
      <c r="AJ1229" s="26">
        <v>2047</v>
      </c>
      <c r="AK1229" s="26">
        <v>1805604</v>
      </c>
      <c r="AL1229" s="264">
        <v>43240.631249999999</v>
      </c>
      <c r="AM1229" s="26" t="s">
        <v>481</v>
      </c>
      <c r="AN1229" s="26" t="s">
        <v>63</v>
      </c>
      <c r="AO1229" s="26" t="s">
        <v>156</v>
      </c>
      <c r="AP1229" s="26" t="s">
        <v>713</v>
      </c>
      <c r="AQ1229" s="26">
        <v>0</v>
      </c>
      <c r="AR1229" s="26">
        <v>79</v>
      </c>
      <c r="AS1229" s="26" t="s">
        <v>628</v>
      </c>
      <c r="AT1229" s="26" t="s">
        <v>74</v>
      </c>
      <c r="AU1229" s="26" t="s">
        <v>63</v>
      </c>
      <c r="AV1229" s="26" t="s">
        <v>63</v>
      </c>
      <c r="AW1229" s="26" t="s">
        <v>63</v>
      </c>
      <c r="AX1229" s="26" t="s">
        <v>63</v>
      </c>
      <c r="AY1229" s="26">
        <v>43.890042000000001</v>
      </c>
      <c r="AZ1229" s="26">
        <v>-103.199522</v>
      </c>
      <c r="BA1229" s="26" t="s">
        <v>486</v>
      </c>
      <c r="BB1229" s="26" t="s">
        <v>165</v>
      </c>
      <c r="BC1229" s="26" t="s">
        <v>708</v>
      </c>
      <c r="BD1229" s="26" t="s">
        <v>68</v>
      </c>
      <c r="BE1229" s="26" t="s">
        <v>705</v>
      </c>
      <c r="BF1229" s="26" t="s">
        <v>68</v>
      </c>
      <c r="BG1229" s="26" t="s">
        <v>68</v>
      </c>
      <c r="BH1229" s="26" t="s">
        <v>175</v>
      </c>
      <c r="BI1229" s="26">
        <v>2</v>
      </c>
      <c r="BJ1229" s="26" t="s">
        <v>217</v>
      </c>
    </row>
    <row r="1230" spans="36:62" x14ac:dyDescent="0.25">
      <c r="AJ1230" s="26">
        <v>2049</v>
      </c>
      <c r="AK1230" s="26">
        <v>1805686</v>
      </c>
      <c r="AL1230" s="264">
        <v>43215.382638888892</v>
      </c>
      <c r="AM1230" s="26" t="s">
        <v>541</v>
      </c>
      <c r="AN1230" s="26" t="s">
        <v>63</v>
      </c>
      <c r="AO1230" s="26"/>
      <c r="AP1230" s="26" t="s">
        <v>159</v>
      </c>
      <c r="AQ1230" s="26">
        <v>0</v>
      </c>
      <c r="AR1230" s="26">
        <v>18</v>
      </c>
      <c r="AS1230" s="26" t="s">
        <v>149</v>
      </c>
      <c r="AT1230" s="26" t="s">
        <v>71</v>
      </c>
      <c r="AU1230" s="26" t="s">
        <v>63</v>
      </c>
      <c r="AV1230" s="26" t="s">
        <v>63</v>
      </c>
      <c r="AW1230" s="26" t="s">
        <v>63</v>
      </c>
      <c r="AX1230" s="26" t="s">
        <v>63</v>
      </c>
      <c r="AY1230" s="26">
        <v>43.118991999999899</v>
      </c>
      <c r="AZ1230" s="26">
        <v>-102.648177</v>
      </c>
      <c r="BA1230" s="26" t="s">
        <v>485</v>
      </c>
      <c r="BB1230" s="26" t="s">
        <v>611</v>
      </c>
      <c r="BC1230" s="26" t="s">
        <v>68</v>
      </c>
      <c r="BD1230" s="26" t="s">
        <v>154</v>
      </c>
      <c r="BE1230" s="26"/>
      <c r="BF1230" s="26" t="s">
        <v>68</v>
      </c>
      <c r="BG1230" s="26" t="s">
        <v>68</v>
      </c>
      <c r="BH1230" s="26" t="s">
        <v>160</v>
      </c>
      <c r="BI1230" s="26">
        <v>2</v>
      </c>
      <c r="BJ1230" s="26" t="s">
        <v>217</v>
      </c>
    </row>
    <row r="1231" spans="36:62" x14ac:dyDescent="0.25">
      <c r="AJ1231" s="26">
        <v>2051</v>
      </c>
      <c r="AK1231" s="26">
        <v>1805690</v>
      </c>
      <c r="AL1231" s="264">
        <v>43235.979166666664</v>
      </c>
      <c r="AM1231" s="26" t="s">
        <v>541</v>
      </c>
      <c r="AN1231" s="26" t="s">
        <v>63</v>
      </c>
      <c r="AO1231" s="26"/>
      <c r="AP1231" s="26"/>
      <c r="AQ1231" s="26">
        <v>-1</v>
      </c>
      <c r="AR1231" s="26">
        <v>18</v>
      </c>
      <c r="AS1231" s="26" t="s">
        <v>168</v>
      </c>
      <c r="AT1231" s="26" t="s">
        <v>71</v>
      </c>
      <c r="AU1231" s="26" t="s">
        <v>63</v>
      </c>
      <c r="AV1231" s="26" t="s">
        <v>63</v>
      </c>
      <c r="AW1231" s="26" t="s">
        <v>63</v>
      </c>
      <c r="AX1231" s="26" t="s">
        <v>63</v>
      </c>
      <c r="AY1231" s="26">
        <v>43.046461999999899</v>
      </c>
      <c r="AZ1231" s="26">
        <v>-102.41976200000001</v>
      </c>
      <c r="BA1231" s="26" t="s">
        <v>166</v>
      </c>
      <c r="BB1231" s="26" t="s">
        <v>611</v>
      </c>
      <c r="BC1231" s="26" t="s">
        <v>167</v>
      </c>
      <c r="BD1231" s="26" t="s">
        <v>154</v>
      </c>
      <c r="BE1231" s="26"/>
      <c r="BF1231" s="26" t="s">
        <v>99</v>
      </c>
      <c r="BG1231" s="26" t="s">
        <v>167</v>
      </c>
      <c r="BH1231" s="26" t="s">
        <v>99</v>
      </c>
      <c r="BI1231" s="26">
        <v>2</v>
      </c>
      <c r="BJ1231" s="26" t="s">
        <v>217</v>
      </c>
    </row>
    <row r="1232" spans="36:62" x14ac:dyDescent="0.25">
      <c r="AJ1232" s="26">
        <v>2052</v>
      </c>
      <c r="AK1232" s="26">
        <v>1805692</v>
      </c>
      <c r="AL1232" s="264">
        <v>43239.805555555555</v>
      </c>
      <c r="AM1232" s="26" t="s">
        <v>541</v>
      </c>
      <c r="AN1232" s="26" t="s">
        <v>63</v>
      </c>
      <c r="AO1232" s="26" t="s">
        <v>156</v>
      </c>
      <c r="AP1232" s="26" t="s">
        <v>159</v>
      </c>
      <c r="AQ1232" s="26">
        <v>0</v>
      </c>
      <c r="AR1232" s="26">
        <v>18</v>
      </c>
      <c r="AS1232" s="26" t="s">
        <v>689</v>
      </c>
      <c r="AT1232" s="26" t="s">
        <v>74</v>
      </c>
      <c r="AU1232" s="26" t="s">
        <v>63</v>
      </c>
      <c r="AV1232" s="26" t="s">
        <v>63</v>
      </c>
      <c r="AW1232" s="26" t="s">
        <v>63</v>
      </c>
      <c r="AX1232" s="26" t="s">
        <v>63</v>
      </c>
      <c r="AY1232" s="26">
        <v>43.027341</v>
      </c>
      <c r="AZ1232" s="26">
        <v>-102.544912999999</v>
      </c>
      <c r="BA1232" s="26" t="s">
        <v>166</v>
      </c>
      <c r="BB1232" s="26" t="s">
        <v>811</v>
      </c>
      <c r="BC1232" s="26" t="s">
        <v>759</v>
      </c>
      <c r="BD1232" s="26" t="s">
        <v>759</v>
      </c>
      <c r="BE1232" s="26"/>
      <c r="BF1232" s="26" t="s">
        <v>759</v>
      </c>
      <c r="BG1232" s="26" t="s">
        <v>759</v>
      </c>
      <c r="BH1232" s="26" t="s">
        <v>175</v>
      </c>
      <c r="BI1232" s="26">
        <v>2</v>
      </c>
      <c r="BJ1232" s="26" t="s">
        <v>217</v>
      </c>
    </row>
    <row r="1233" spans="36:62" x14ac:dyDescent="0.25">
      <c r="AJ1233" s="26">
        <v>2054</v>
      </c>
      <c r="AK1233" s="26">
        <v>1805913</v>
      </c>
      <c r="AL1233" s="264">
        <v>43242.781944444447</v>
      </c>
      <c r="AM1233" s="26" t="s">
        <v>539</v>
      </c>
      <c r="AN1233" s="26" t="s">
        <v>63</v>
      </c>
      <c r="AO1233" s="26" t="s">
        <v>156</v>
      </c>
      <c r="AP1233" s="26" t="s">
        <v>159</v>
      </c>
      <c r="AQ1233" s="26">
        <v>0</v>
      </c>
      <c r="AR1233" s="26">
        <v>79</v>
      </c>
      <c r="AS1233" s="26" t="s">
        <v>172</v>
      </c>
      <c r="AT1233" s="26" t="s">
        <v>704</v>
      </c>
      <c r="AU1233" s="26" t="s">
        <v>63</v>
      </c>
      <c r="AV1233" s="26" t="s">
        <v>63</v>
      </c>
      <c r="AW1233" s="26" t="s">
        <v>63</v>
      </c>
      <c r="AX1233" s="26" t="s">
        <v>63</v>
      </c>
      <c r="AY1233" s="26">
        <v>43.787326999999898</v>
      </c>
      <c r="AZ1233" s="26">
        <v>-103.219587</v>
      </c>
      <c r="BA1233" s="26" t="s">
        <v>166</v>
      </c>
      <c r="BB1233" s="26" t="s">
        <v>157</v>
      </c>
      <c r="BC1233" s="26" t="s">
        <v>68</v>
      </c>
      <c r="BD1233" s="26" t="s">
        <v>68</v>
      </c>
      <c r="BE1233" s="26"/>
      <c r="BF1233" s="26" t="s">
        <v>193</v>
      </c>
      <c r="BG1233" s="26" t="s">
        <v>209</v>
      </c>
      <c r="BH1233" s="26" t="s">
        <v>146</v>
      </c>
      <c r="BI1233" s="26">
        <v>2</v>
      </c>
      <c r="BJ1233" s="26" t="s">
        <v>217</v>
      </c>
    </row>
    <row r="1234" spans="36:62" x14ac:dyDescent="0.25">
      <c r="AJ1234" s="26">
        <v>2055</v>
      </c>
      <c r="AK1234" s="26">
        <v>1805915</v>
      </c>
      <c r="AL1234" s="264">
        <v>43235.877083333333</v>
      </c>
      <c r="AM1234" s="26" t="s">
        <v>481</v>
      </c>
      <c r="AN1234" s="26" t="s">
        <v>63</v>
      </c>
      <c r="AO1234" s="26" t="s">
        <v>156</v>
      </c>
      <c r="AP1234" s="26" t="s">
        <v>159</v>
      </c>
      <c r="AQ1234" s="26">
        <v>0</v>
      </c>
      <c r="AR1234" s="26">
        <v>16</v>
      </c>
      <c r="AS1234" s="26" t="s">
        <v>201</v>
      </c>
      <c r="AT1234" s="26" t="s">
        <v>71</v>
      </c>
      <c r="AU1234" s="26" t="s">
        <v>63</v>
      </c>
      <c r="AV1234" s="26" t="s">
        <v>63</v>
      </c>
      <c r="AW1234" s="26" t="s">
        <v>63</v>
      </c>
      <c r="AX1234" s="26" t="s">
        <v>63</v>
      </c>
      <c r="AY1234" s="26">
        <v>44.055836999999897</v>
      </c>
      <c r="AZ1234" s="26">
        <v>-103.165200999999</v>
      </c>
      <c r="BA1234" s="26" t="s">
        <v>166</v>
      </c>
      <c r="BB1234" s="26" t="s">
        <v>611</v>
      </c>
      <c r="BC1234" s="26" t="s">
        <v>636</v>
      </c>
      <c r="BD1234" s="26" t="s">
        <v>68</v>
      </c>
      <c r="BE1234" s="26" t="s">
        <v>816</v>
      </c>
      <c r="BF1234" s="26" t="s">
        <v>68</v>
      </c>
      <c r="BG1234" s="26" t="s">
        <v>68</v>
      </c>
      <c r="BH1234" s="26" t="s">
        <v>1186</v>
      </c>
      <c r="BI1234" s="26">
        <v>2</v>
      </c>
      <c r="BJ1234" s="26" t="s">
        <v>20</v>
      </c>
    </row>
    <row r="1235" spans="36:62" x14ac:dyDescent="0.25">
      <c r="AJ1235" s="26">
        <v>2057</v>
      </c>
      <c r="AK1235" s="26">
        <v>1805980</v>
      </c>
      <c r="AL1235" s="264">
        <v>43242.244444444441</v>
      </c>
      <c r="AM1235" s="26" t="s">
        <v>481</v>
      </c>
      <c r="AN1235" s="26" t="s">
        <v>63</v>
      </c>
      <c r="AO1235" s="26"/>
      <c r="AP1235" s="26"/>
      <c r="AQ1235" s="26">
        <v>-1</v>
      </c>
      <c r="AR1235" s="26">
        <v>79</v>
      </c>
      <c r="AS1235" s="26" t="s">
        <v>168</v>
      </c>
      <c r="AT1235" s="26" t="s">
        <v>71</v>
      </c>
      <c r="AU1235" s="26" t="s">
        <v>63</v>
      </c>
      <c r="AV1235" s="26" t="s">
        <v>63</v>
      </c>
      <c r="AW1235" s="26" t="s">
        <v>63</v>
      </c>
      <c r="AX1235" s="26" t="s">
        <v>63</v>
      </c>
      <c r="AY1235" s="26">
        <v>44.018715</v>
      </c>
      <c r="AZ1235" s="26">
        <v>-103.189651999999</v>
      </c>
      <c r="BA1235" s="26" t="s">
        <v>166</v>
      </c>
      <c r="BB1235" s="26" t="s">
        <v>165</v>
      </c>
      <c r="BC1235" s="26" t="s">
        <v>167</v>
      </c>
      <c r="BD1235" s="26" t="s">
        <v>154</v>
      </c>
      <c r="BE1235" s="26"/>
      <c r="BF1235" s="26" t="s">
        <v>99</v>
      </c>
      <c r="BG1235" s="26" t="s">
        <v>167</v>
      </c>
      <c r="BH1235" s="26" t="s">
        <v>99</v>
      </c>
      <c r="BI1235" s="26">
        <v>2</v>
      </c>
      <c r="BJ1235" s="26" t="s">
        <v>217</v>
      </c>
    </row>
    <row r="1236" spans="36:62" x14ac:dyDescent="0.25">
      <c r="AJ1236" s="26">
        <v>2058</v>
      </c>
      <c r="AK1236" s="26">
        <v>1805984</v>
      </c>
      <c r="AL1236" s="264">
        <v>43244.579861111109</v>
      </c>
      <c r="AM1236" s="26" t="s">
        <v>539</v>
      </c>
      <c r="AN1236" s="26" t="s">
        <v>63</v>
      </c>
      <c r="AO1236" s="26" t="s">
        <v>156</v>
      </c>
      <c r="AP1236" s="26" t="s">
        <v>159</v>
      </c>
      <c r="AQ1236" s="26">
        <v>0</v>
      </c>
      <c r="AR1236" s="26">
        <v>79</v>
      </c>
      <c r="AS1236" s="26" t="s">
        <v>628</v>
      </c>
      <c r="AT1236" s="26" t="s">
        <v>71</v>
      </c>
      <c r="AU1236" s="26" t="s">
        <v>63</v>
      </c>
      <c r="AV1236" s="26" t="s">
        <v>63</v>
      </c>
      <c r="AW1236" s="26" t="s">
        <v>63</v>
      </c>
      <c r="AX1236" s="26" t="s">
        <v>63</v>
      </c>
      <c r="AY1236" s="26">
        <v>43.839697999999899</v>
      </c>
      <c r="AZ1236" s="26">
        <v>-103.199551999999</v>
      </c>
      <c r="BA1236" s="26" t="s">
        <v>158</v>
      </c>
      <c r="BB1236" s="26" t="s">
        <v>672</v>
      </c>
      <c r="BC1236" s="26" t="s">
        <v>659</v>
      </c>
      <c r="BD1236" s="26" t="s">
        <v>68</v>
      </c>
      <c r="BE1236" s="26" t="s">
        <v>1187</v>
      </c>
      <c r="BF1236" s="26" t="s">
        <v>68</v>
      </c>
      <c r="BG1236" s="26" t="s">
        <v>68</v>
      </c>
      <c r="BH1236" s="26" t="s">
        <v>919</v>
      </c>
      <c r="BI1236" s="26">
        <v>2</v>
      </c>
      <c r="BJ1236" s="26" t="s">
        <v>19</v>
      </c>
    </row>
    <row r="1237" spans="36:62" x14ac:dyDescent="0.25">
      <c r="AJ1237" s="26">
        <v>2059</v>
      </c>
      <c r="AK1237" s="26">
        <v>1805986</v>
      </c>
      <c r="AL1237" s="264">
        <v>43245.664583333331</v>
      </c>
      <c r="AM1237" s="26" t="s">
        <v>481</v>
      </c>
      <c r="AN1237" s="26" t="s">
        <v>63</v>
      </c>
      <c r="AO1237" s="26" t="s">
        <v>156</v>
      </c>
      <c r="AP1237" s="26" t="s">
        <v>159</v>
      </c>
      <c r="AQ1237" s="26">
        <v>0</v>
      </c>
      <c r="AR1237" s="26">
        <v>79</v>
      </c>
      <c r="AS1237" s="26" t="s">
        <v>933</v>
      </c>
      <c r="AT1237" s="26" t="s">
        <v>71</v>
      </c>
      <c r="AU1237" s="26" t="s">
        <v>63</v>
      </c>
      <c r="AV1237" s="26" t="s">
        <v>63</v>
      </c>
      <c r="AW1237" s="26" t="s">
        <v>69</v>
      </c>
      <c r="AX1237" s="26" t="s">
        <v>63</v>
      </c>
      <c r="AY1237" s="26">
        <v>43.876933999999899</v>
      </c>
      <c r="AZ1237" s="26">
        <v>-103.199079999999</v>
      </c>
      <c r="BA1237" s="26" t="s">
        <v>490</v>
      </c>
      <c r="BB1237" s="26" t="s">
        <v>157</v>
      </c>
      <c r="BC1237" s="26" t="s">
        <v>1188</v>
      </c>
      <c r="BD1237" s="26" t="s">
        <v>68</v>
      </c>
      <c r="BE1237" s="26" t="s">
        <v>161</v>
      </c>
      <c r="BF1237" s="26" t="s">
        <v>68</v>
      </c>
      <c r="BG1237" s="26" t="s">
        <v>68</v>
      </c>
      <c r="BH1237" s="26" t="s">
        <v>175</v>
      </c>
      <c r="BI1237" s="26">
        <v>2</v>
      </c>
      <c r="BJ1237" s="26" t="s">
        <v>217</v>
      </c>
    </row>
    <row r="1238" spans="36:62" x14ac:dyDescent="0.25">
      <c r="AJ1238" s="26">
        <v>2064</v>
      </c>
      <c r="AK1238" s="26">
        <v>1806099</v>
      </c>
      <c r="AL1238" s="264">
        <v>43253.265972222223</v>
      </c>
      <c r="AM1238" s="26" t="s">
        <v>481</v>
      </c>
      <c r="AN1238" s="26" t="s">
        <v>63</v>
      </c>
      <c r="AO1238" s="26" t="s">
        <v>156</v>
      </c>
      <c r="AP1238" s="26" t="s">
        <v>1189</v>
      </c>
      <c r="AQ1238" s="26">
        <v>0</v>
      </c>
      <c r="AR1238" s="26">
        <v>16</v>
      </c>
      <c r="AS1238" s="26" t="s">
        <v>1190</v>
      </c>
      <c r="AT1238" s="26" t="s">
        <v>71</v>
      </c>
      <c r="AU1238" s="26" t="s">
        <v>63</v>
      </c>
      <c r="AV1238" s="26" t="s">
        <v>63</v>
      </c>
      <c r="AW1238" s="26" t="s">
        <v>63</v>
      </c>
      <c r="AX1238" s="26" t="s">
        <v>63</v>
      </c>
      <c r="AY1238" s="26">
        <v>44.038379999999897</v>
      </c>
      <c r="AZ1238" s="26">
        <v>-103.187130999999</v>
      </c>
      <c r="BA1238" s="26" t="s">
        <v>166</v>
      </c>
      <c r="BB1238" s="26" t="s">
        <v>157</v>
      </c>
      <c r="BC1238" s="26" t="s">
        <v>68</v>
      </c>
      <c r="BD1238" s="26" t="s">
        <v>68</v>
      </c>
      <c r="BE1238" s="26"/>
      <c r="BF1238" s="26" t="s">
        <v>709</v>
      </c>
      <c r="BG1238" s="26" t="s">
        <v>68</v>
      </c>
      <c r="BH1238" s="26" t="s">
        <v>146</v>
      </c>
      <c r="BI1238" s="26">
        <v>2</v>
      </c>
      <c r="BJ1238" s="26" t="s">
        <v>217</v>
      </c>
    </row>
    <row r="1239" spans="36:62" x14ac:dyDescent="0.25">
      <c r="AJ1239" s="26">
        <v>2066</v>
      </c>
      <c r="AK1239" s="26">
        <v>1806106</v>
      </c>
      <c r="AL1239" s="264">
        <v>43254.447916666664</v>
      </c>
      <c r="AM1239" s="26" t="s">
        <v>481</v>
      </c>
      <c r="AN1239" s="26" t="s">
        <v>63</v>
      </c>
      <c r="AO1239" s="26" t="s">
        <v>156</v>
      </c>
      <c r="AP1239" s="26" t="s">
        <v>627</v>
      </c>
      <c r="AQ1239" s="26">
        <v>0</v>
      </c>
      <c r="AR1239" s="26">
        <v>16</v>
      </c>
      <c r="AS1239" s="26" t="s">
        <v>628</v>
      </c>
      <c r="AT1239" s="26" t="s">
        <v>71</v>
      </c>
      <c r="AU1239" s="26" t="s">
        <v>63</v>
      </c>
      <c r="AV1239" s="26" t="s">
        <v>63</v>
      </c>
      <c r="AW1239" s="26" t="s">
        <v>63</v>
      </c>
      <c r="AX1239" s="26" t="s">
        <v>63</v>
      </c>
      <c r="AY1239" s="26">
        <v>44.076129000000002</v>
      </c>
      <c r="AZ1239" s="26">
        <v>-103.15124900000001</v>
      </c>
      <c r="BA1239" s="26" t="s">
        <v>166</v>
      </c>
      <c r="BB1239" s="26" t="s">
        <v>157</v>
      </c>
      <c r="BC1239" s="26" t="s">
        <v>629</v>
      </c>
      <c r="BD1239" s="26" t="s">
        <v>68</v>
      </c>
      <c r="BE1239" s="26" t="s">
        <v>644</v>
      </c>
      <c r="BF1239" s="26" t="s">
        <v>68</v>
      </c>
      <c r="BG1239" s="26" t="s">
        <v>68</v>
      </c>
      <c r="BH1239" s="26" t="s">
        <v>175</v>
      </c>
      <c r="BI1239" s="26">
        <v>2</v>
      </c>
      <c r="BJ1239" s="26" t="s">
        <v>217</v>
      </c>
    </row>
    <row r="1240" spans="36:62" x14ac:dyDescent="0.25">
      <c r="AJ1240" s="26">
        <v>2070</v>
      </c>
      <c r="AK1240" s="26">
        <v>1806332</v>
      </c>
      <c r="AL1240" s="264">
        <v>43256.663194444445</v>
      </c>
      <c r="AM1240" s="26" t="s">
        <v>541</v>
      </c>
      <c r="AN1240" s="26" t="s">
        <v>63</v>
      </c>
      <c r="AO1240" s="26" t="s">
        <v>156</v>
      </c>
      <c r="AP1240" s="26" t="s">
        <v>686</v>
      </c>
      <c r="AQ1240" s="26">
        <v>0</v>
      </c>
      <c r="AR1240" s="26">
        <v>18</v>
      </c>
      <c r="AS1240" s="26" t="s">
        <v>628</v>
      </c>
      <c r="AT1240" s="26" t="s">
        <v>71</v>
      </c>
      <c r="AU1240" s="26" t="s">
        <v>63</v>
      </c>
      <c r="AV1240" s="26" t="s">
        <v>63</v>
      </c>
      <c r="AW1240" s="26" t="s">
        <v>63</v>
      </c>
      <c r="AX1240" s="26" t="s">
        <v>63</v>
      </c>
      <c r="AY1240" s="26">
        <v>43.026384999999898</v>
      </c>
      <c r="AZ1240" s="26">
        <v>-102.551598999999</v>
      </c>
      <c r="BA1240" s="26" t="s">
        <v>158</v>
      </c>
      <c r="BB1240" s="26" t="s">
        <v>690</v>
      </c>
      <c r="BC1240" s="26" t="s">
        <v>926</v>
      </c>
      <c r="BD1240" s="26" t="s">
        <v>68</v>
      </c>
      <c r="BE1240" s="26"/>
      <c r="BF1240" s="26" t="s">
        <v>68</v>
      </c>
      <c r="BG1240" s="26" t="s">
        <v>68</v>
      </c>
      <c r="BH1240" s="26" t="s">
        <v>175</v>
      </c>
      <c r="BI1240" s="26">
        <v>2</v>
      </c>
      <c r="BJ1240" s="26" t="s">
        <v>217</v>
      </c>
    </row>
    <row r="1241" spans="36:62" x14ac:dyDescent="0.25">
      <c r="AJ1241" s="26">
        <v>2071</v>
      </c>
      <c r="AK1241" s="26">
        <v>1806383</v>
      </c>
      <c r="AL1241" s="264">
        <v>43260.43472222222</v>
      </c>
      <c r="AM1241" s="26" t="s">
        <v>540</v>
      </c>
      <c r="AN1241" s="26" t="s">
        <v>63</v>
      </c>
      <c r="AO1241" s="26"/>
      <c r="AP1241" s="26"/>
      <c r="AQ1241" s="26">
        <v>-1</v>
      </c>
      <c r="AR1241" s="26">
        <v>18</v>
      </c>
      <c r="AS1241" s="26" t="s">
        <v>168</v>
      </c>
      <c r="AT1241" s="26" t="s">
        <v>71</v>
      </c>
      <c r="AU1241" s="26" t="s">
        <v>63</v>
      </c>
      <c r="AV1241" s="26" t="s">
        <v>63</v>
      </c>
      <c r="AW1241" s="26" t="s">
        <v>63</v>
      </c>
      <c r="AX1241" s="26" t="s">
        <v>63</v>
      </c>
      <c r="AY1241" s="26">
        <v>43.234265999999899</v>
      </c>
      <c r="AZ1241" s="26">
        <v>-103.289447999999</v>
      </c>
      <c r="BA1241" s="26" t="s">
        <v>166</v>
      </c>
      <c r="BB1241" s="26" t="s">
        <v>157</v>
      </c>
      <c r="BC1241" s="26" t="s">
        <v>167</v>
      </c>
      <c r="BD1241" s="26" t="s">
        <v>154</v>
      </c>
      <c r="BE1241" s="26"/>
      <c r="BF1241" s="26" t="s">
        <v>99</v>
      </c>
      <c r="BG1241" s="26" t="s">
        <v>167</v>
      </c>
      <c r="BH1241" s="26" t="s">
        <v>99</v>
      </c>
      <c r="BI1241" s="26">
        <v>2</v>
      </c>
      <c r="BJ1241" s="26" t="s">
        <v>217</v>
      </c>
    </row>
    <row r="1242" spans="36:62" x14ac:dyDescent="0.25">
      <c r="AJ1242" s="26">
        <v>2074</v>
      </c>
      <c r="AK1242" s="26">
        <v>1806737</v>
      </c>
      <c r="AL1242" s="264">
        <v>43257.806944444441</v>
      </c>
      <c r="AM1242" s="26" t="s">
        <v>481</v>
      </c>
      <c r="AN1242" s="26" t="s">
        <v>63</v>
      </c>
      <c r="AO1242" s="26" t="s">
        <v>173</v>
      </c>
      <c r="AP1242" s="26" t="s">
        <v>159</v>
      </c>
      <c r="AQ1242" s="26">
        <v>0</v>
      </c>
      <c r="AR1242" s="26">
        <v>79</v>
      </c>
      <c r="AS1242" s="26" t="s">
        <v>860</v>
      </c>
      <c r="AT1242" s="26" t="s">
        <v>71</v>
      </c>
      <c r="AU1242" s="26" t="s">
        <v>63</v>
      </c>
      <c r="AV1242" s="26" t="s">
        <v>63</v>
      </c>
      <c r="AW1242" s="26" t="s">
        <v>63</v>
      </c>
      <c r="AX1242" s="26" t="s">
        <v>63</v>
      </c>
      <c r="AY1242" s="26">
        <v>43.945453999999899</v>
      </c>
      <c r="AZ1242" s="26">
        <v>-103.18926</v>
      </c>
      <c r="BA1242" s="26" t="s">
        <v>166</v>
      </c>
      <c r="BB1242" s="26" t="s">
        <v>165</v>
      </c>
      <c r="BC1242" s="26" t="s">
        <v>624</v>
      </c>
      <c r="BD1242" s="26" t="s">
        <v>68</v>
      </c>
      <c r="BE1242" s="26" t="s">
        <v>1191</v>
      </c>
      <c r="BF1242" s="26" t="s">
        <v>68</v>
      </c>
      <c r="BG1242" s="26" t="s">
        <v>68</v>
      </c>
      <c r="BH1242" s="26" t="s">
        <v>956</v>
      </c>
      <c r="BI1242" s="26">
        <v>2</v>
      </c>
      <c r="BJ1242" s="26" t="s">
        <v>20</v>
      </c>
    </row>
    <row r="1243" spans="36:62" x14ac:dyDescent="0.25">
      <c r="AJ1243" s="26">
        <v>2075</v>
      </c>
      <c r="AK1243" s="26">
        <v>1806759</v>
      </c>
      <c r="AL1243" s="264">
        <v>43257.554861111108</v>
      </c>
      <c r="AM1243" s="26" t="s">
        <v>540</v>
      </c>
      <c r="AN1243" s="26" t="s">
        <v>63</v>
      </c>
      <c r="AO1243" s="26" t="s">
        <v>156</v>
      </c>
      <c r="AP1243" s="26" t="s">
        <v>159</v>
      </c>
      <c r="AQ1243" s="26">
        <v>0</v>
      </c>
      <c r="AR1243" s="26">
        <v>79</v>
      </c>
      <c r="AS1243" s="26" t="s">
        <v>1192</v>
      </c>
      <c r="AT1243" s="26" t="s">
        <v>71</v>
      </c>
      <c r="AU1243" s="26" t="s">
        <v>63</v>
      </c>
      <c r="AV1243" s="26" t="s">
        <v>63</v>
      </c>
      <c r="AW1243" s="26" t="s">
        <v>63</v>
      </c>
      <c r="AX1243" s="26" t="s">
        <v>63</v>
      </c>
      <c r="AY1243" s="26">
        <v>43.401097</v>
      </c>
      <c r="AZ1243" s="26">
        <v>-103.395966999999</v>
      </c>
      <c r="BA1243" s="26" t="s">
        <v>502</v>
      </c>
      <c r="BB1243" s="26" t="s">
        <v>157</v>
      </c>
      <c r="BC1243" s="26" t="s">
        <v>659</v>
      </c>
      <c r="BD1243" s="26" t="s">
        <v>68</v>
      </c>
      <c r="BE1243" s="26" t="s">
        <v>1187</v>
      </c>
      <c r="BF1243" s="26" t="s">
        <v>68</v>
      </c>
      <c r="BG1243" s="26" t="s">
        <v>68</v>
      </c>
      <c r="BH1243" s="26" t="s">
        <v>175</v>
      </c>
      <c r="BI1243" s="26">
        <v>2</v>
      </c>
      <c r="BJ1243" s="26" t="s">
        <v>217</v>
      </c>
    </row>
    <row r="1244" spans="36:62" x14ac:dyDescent="0.25">
      <c r="AJ1244" s="26">
        <v>2076</v>
      </c>
      <c r="AK1244" s="26">
        <v>1806533</v>
      </c>
      <c r="AL1244" s="264">
        <v>43262.679861111108</v>
      </c>
      <c r="AM1244" s="26" t="s">
        <v>481</v>
      </c>
      <c r="AN1244" s="26" t="s">
        <v>63</v>
      </c>
      <c r="AO1244" s="26" t="s">
        <v>156</v>
      </c>
      <c r="AP1244" s="26" t="s">
        <v>716</v>
      </c>
      <c r="AQ1244" s="26">
        <v>0</v>
      </c>
      <c r="AR1244" s="26">
        <v>16</v>
      </c>
      <c r="AS1244" s="26" t="s">
        <v>628</v>
      </c>
      <c r="AT1244" s="26" t="s">
        <v>71</v>
      </c>
      <c r="AU1244" s="26" t="s">
        <v>63</v>
      </c>
      <c r="AV1244" s="26" t="s">
        <v>63</v>
      </c>
      <c r="AW1244" s="26" t="s">
        <v>63</v>
      </c>
      <c r="AX1244" s="26" t="s">
        <v>63</v>
      </c>
      <c r="AY1244" s="26">
        <v>44.038525</v>
      </c>
      <c r="AZ1244" s="26">
        <v>-103.189161999999</v>
      </c>
      <c r="BA1244" s="26" t="s">
        <v>483</v>
      </c>
      <c r="BB1244" s="26" t="s">
        <v>609</v>
      </c>
      <c r="BC1244" s="26" t="s">
        <v>708</v>
      </c>
      <c r="BD1244" s="26" t="s">
        <v>68</v>
      </c>
      <c r="BE1244" s="26" t="s">
        <v>705</v>
      </c>
      <c r="BF1244" s="26" t="s">
        <v>68</v>
      </c>
      <c r="BG1244" s="26" t="s">
        <v>68</v>
      </c>
      <c r="BH1244" s="26" t="s">
        <v>175</v>
      </c>
      <c r="BI1244" s="26">
        <v>2</v>
      </c>
      <c r="BJ1244" s="26" t="s">
        <v>217</v>
      </c>
    </row>
    <row r="1245" spans="36:62" x14ac:dyDescent="0.25">
      <c r="AJ1245" s="26">
        <v>2080</v>
      </c>
      <c r="AK1245" s="26">
        <v>1806668</v>
      </c>
      <c r="AL1245" s="264">
        <v>43265.595138888886</v>
      </c>
      <c r="AM1245" s="26" t="s">
        <v>481</v>
      </c>
      <c r="AN1245" s="26" t="s">
        <v>63</v>
      </c>
      <c r="AO1245" s="26" t="s">
        <v>156</v>
      </c>
      <c r="AP1245" s="26" t="s">
        <v>159</v>
      </c>
      <c r="AQ1245" s="26">
        <v>0</v>
      </c>
      <c r="AR1245" s="26">
        <v>16</v>
      </c>
      <c r="AS1245" s="26" t="s">
        <v>1193</v>
      </c>
      <c r="AT1245" s="26" t="s">
        <v>71</v>
      </c>
      <c r="AU1245" s="26" t="s">
        <v>63</v>
      </c>
      <c r="AV1245" s="26" t="s">
        <v>63</v>
      </c>
      <c r="AW1245" s="26" t="s">
        <v>63</v>
      </c>
      <c r="AX1245" s="26" t="s">
        <v>63</v>
      </c>
      <c r="AY1245" s="26">
        <v>44.039157000000003</v>
      </c>
      <c r="AZ1245" s="26">
        <v>-103.17660600000001</v>
      </c>
      <c r="BA1245" s="26" t="s">
        <v>185</v>
      </c>
      <c r="BB1245" s="26" t="s">
        <v>157</v>
      </c>
      <c r="BC1245" s="26" t="s">
        <v>162</v>
      </c>
      <c r="BD1245" s="26" t="s">
        <v>68</v>
      </c>
      <c r="BE1245" s="26"/>
      <c r="BF1245" s="26" t="s">
        <v>1000</v>
      </c>
      <c r="BG1245" s="26" t="s">
        <v>68</v>
      </c>
      <c r="BH1245" s="26" t="s">
        <v>146</v>
      </c>
      <c r="BI1245" s="26">
        <v>2</v>
      </c>
      <c r="BJ1245" s="26" t="s">
        <v>217</v>
      </c>
    </row>
    <row r="1246" spans="36:62" x14ac:dyDescent="0.25">
      <c r="AJ1246" s="26">
        <v>2087</v>
      </c>
      <c r="AK1246" s="26">
        <v>1806906</v>
      </c>
      <c r="AL1246" s="264">
        <v>43269.614583333336</v>
      </c>
      <c r="AM1246" s="26" t="s">
        <v>481</v>
      </c>
      <c r="AN1246" s="26" t="s">
        <v>63</v>
      </c>
      <c r="AO1246" s="26" t="s">
        <v>156</v>
      </c>
      <c r="AP1246" s="26" t="s">
        <v>159</v>
      </c>
      <c r="AQ1246" s="26">
        <v>0</v>
      </c>
      <c r="AR1246" s="26">
        <v>16</v>
      </c>
      <c r="AS1246" s="26" t="s">
        <v>1194</v>
      </c>
      <c r="AT1246" s="26" t="s">
        <v>704</v>
      </c>
      <c r="AU1246" s="26" t="s">
        <v>63</v>
      </c>
      <c r="AV1246" s="26" t="s">
        <v>63</v>
      </c>
      <c r="AW1246" s="26" t="s">
        <v>63</v>
      </c>
      <c r="AX1246" s="26" t="s">
        <v>63</v>
      </c>
      <c r="AY1246" s="26">
        <v>44.069138000000002</v>
      </c>
      <c r="AZ1246" s="26">
        <v>-103.15845400000001</v>
      </c>
      <c r="BA1246" s="26" t="s">
        <v>511</v>
      </c>
      <c r="BB1246" s="26" t="s">
        <v>165</v>
      </c>
      <c r="BC1246" s="26" t="s">
        <v>68</v>
      </c>
      <c r="BD1246" s="26" t="s">
        <v>615</v>
      </c>
      <c r="BE1246" s="26"/>
      <c r="BF1246" s="26" t="s">
        <v>709</v>
      </c>
      <c r="BG1246" s="26" t="s">
        <v>68</v>
      </c>
      <c r="BH1246" s="26" t="s">
        <v>146</v>
      </c>
      <c r="BI1246" s="26">
        <v>2</v>
      </c>
      <c r="BJ1246" s="26" t="s">
        <v>217</v>
      </c>
    </row>
    <row r="1247" spans="36:62" x14ac:dyDescent="0.25">
      <c r="AJ1247" s="26">
        <v>2088</v>
      </c>
      <c r="AK1247" s="26">
        <v>1806975</v>
      </c>
      <c r="AL1247" s="264">
        <v>43270.767361111109</v>
      </c>
      <c r="AM1247" s="26" t="s">
        <v>541</v>
      </c>
      <c r="AN1247" s="26" t="s">
        <v>63</v>
      </c>
      <c r="AO1247" s="26" t="s">
        <v>214</v>
      </c>
      <c r="AP1247" s="26" t="s">
        <v>713</v>
      </c>
      <c r="AQ1247" s="26">
        <v>0</v>
      </c>
      <c r="AR1247" s="26">
        <v>18</v>
      </c>
      <c r="AS1247" s="26" t="s">
        <v>628</v>
      </c>
      <c r="AT1247" s="26" t="s">
        <v>704</v>
      </c>
      <c r="AU1247" s="26" t="s">
        <v>63</v>
      </c>
      <c r="AV1247" s="26" t="s">
        <v>63</v>
      </c>
      <c r="AW1247" s="26" t="s">
        <v>63</v>
      </c>
      <c r="AX1247" s="26" t="s">
        <v>63</v>
      </c>
      <c r="AY1247" s="26">
        <v>43.030310999999898</v>
      </c>
      <c r="AZ1247" s="26">
        <v>-102.497686</v>
      </c>
      <c r="BA1247" s="26" t="s">
        <v>520</v>
      </c>
      <c r="BB1247" s="26" t="s">
        <v>609</v>
      </c>
      <c r="BC1247" s="26" t="s">
        <v>1070</v>
      </c>
      <c r="BD1247" s="26" t="s">
        <v>615</v>
      </c>
      <c r="BE1247" s="26"/>
      <c r="BF1247" s="26" t="s">
        <v>759</v>
      </c>
      <c r="BG1247" s="26" t="s">
        <v>209</v>
      </c>
      <c r="BH1247" s="26" t="s">
        <v>646</v>
      </c>
      <c r="BI1247" s="26">
        <v>2</v>
      </c>
      <c r="BJ1247" s="26" t="s">
        <v>21</v>
      </c>
    </row>
    <row r="1248" spans="36:62" x14ac:dyDescent="0.25">
      <c r="AJ1248" s="26">
        <v>2091</v>
      </c>
      <c r="AK1248" s="26">
        <v>1807085</v>
      </c>
      <c r="AL1248" s="264">
        <v>43272.680555555555</v>
      </c>
      <c r="AM1248" s="26" t="s">
        <v>487</v>
      </c>
      <c r="AN1248" s="26" t="s">
        <v>63</v>
      </c>
      <c r="AO1248" s="26" t="s">
        <v>156</v>
      </c>
      <c r="AP1248" s="26" t="s">
        <v>159</v>
      </c>
      <c r="AQ1248" s="26">
        <v>0</v>
      </c>
      <c r="AR1248" s="26">
        <v>18</v>
      </c>
      <c r="AS1248" s="26" t="s">
        <v>1196</v>
      </c>
      <c r="AT1248" s="26" t="s">
        <v>71</v>
      </c>
      <c r="AU1248" s="26" t="s">
        <v>63</v>
      </c>
      <c r="AV1248" s="26" t="s">
        <v>63</v>
      </c>
      <c r="AW1248" s="26" t="s">
        <v>63</v>
      </c>
      <c r="AX1248" s="26" t="s">
        <v>69</v>
      </c>
      <c r="AY1248" s="26">
        <v>43.172313000000003</v>
      </c>
      <c r="AZ1248" s="26">
        <v>-101.766441</v>
      </c>
      <c r="BA1248" s="26" t="s">
        <v>485</v>
      </c>
      <c r="BB1248" s="26" t="s">
        <v>611</v>
      </c>
      <c r="BC1248" s="26" t="s">
        <v>880</v>
      </c>
      <c r="BD1248" s="26" t="s">
        <v>68</v>
      </c>
      <c r="BE1248" s="26"/>
      <c r="BF1248" s="26" t="s">
        <v>68</v>
      </c>
      <c r="BG1248" s="26" t="s">
        <v>68</v>
      </c>
      <c r="BH1248" s="26" t="s">
        <v>160</v>
      </c>
      <c r="BI1248" s="26">
        <v>2</v>
      </c>
      <c r="BJ1248" s="26" t="s">
        <v>20</v>
      </c>
    </row>
    <row r="1249" spans="36:62" x14ac:dyDescent="0.25">
      <c r="AJ1249" s="26">
        <v>2095</v>
      </c>
      <c r="AK1249" s="26">
        <v>1807543</v>
      </c>
      <c r="AL1249" s="264">
        <v>43273.972222222219</v>
      </c>
      <c r="AM1249" s="26" t="s">
        <v>540</v>
      </c>
      <c r="AN1249" s="26" t="s">
        <v>63</v>
      </c>
      <c r="AO1249" s="26" t="s">
        <v>214</v>
      </c>
      <c r="AP1249" s="26" t="s">
        <v>159</v>
      </c>
      <c r="AQ1249" s="26">
        <v>0</v>
      </c>
      <c r="AR1249" s="26">
        <v>79</v>
      </c>
      <c r="AS1249" s="26" t="s">
        <v>689</v>
      </c>
      <c r="AT1249" s="26" t="s">
        <v>71</v>
      </c>
      <c r="AU1249" s="26" t="s">
        <v>63</v>
      </c>
      <c r="AV1249" s="26" t="s">
        <v>63</v>
      </c>
      <c r="AW1249" s="26" t="s">
        <v>63</v>
      </c>
      <c r="AX1249" s="26" t="s">
        <v>63</v>
      </c>
      <c r="AY1249" s="26">
        <v>43.401246999999898</v>
      </c>
      <c r="AZ1249" s="26">
        <v>-103.395882</v>
      </c>
      <c r="BA1249" s="26" t="s">
        <v>523</v>
      </c>
      <c r="BB1249" s="26" t="s">
        <v>1164</v>
      </c>
      <c r="BC1249" s="26" t="s">
        <v>1198</v>
      </c>
      <c r="BD1249" s="26" t="s">
        <v>68</v>
      </c>
      <c r="BE1249" s="26" t="s">
        <v>1197</v>
      </c>
      <c r="BF1249" s="26" t="s">
        <v>68</v>
      </c>
      <c r="BG1249" s="26" t="s">
        <v>68</v>
      </c>
      <c r="BH1249" s="26" t="s">
        <v>1199</v>
      </c>
      <c r="BI1249" s="26">
        <v>2</v>
      </c>
      <c r="BJ1249" s="26" t="s">
        <v>19</v>
      </c>
    </row>
    <row r="1250" spans="36:62" x14ac:dyDescent="0.25">
      <c r="AJ1250" s="26">
        <v>2097</v>
      </c>
      <c r="AK1250" s="26">
        <v>1807574</v>
      </c>
      <c r="AL1250" s="264">
        <v>43279.9375</v>
      </c>
      <c r="AM1250" s="26" t="s">
        <v>487</v>
      </c>
      <c r="AN1250" s="26" t="s">
        <v>63</v>
      </c>
      <c r="AO1250" s="26"/>
      <c r="AP1250" s="26"/>
      <c r="AQ1250" s="26">
        <v>-1</v>
      </c>
      <c r="AR1250" s="26">
        <v>18</v>
      </c>
      <c r="AS1250" s="26" t="s">
        <v>168</v>
      </c>
      <c r="AT1250" s="26" t="s">
        <v>71</v>
      </c>
      <c r="AU1250" s="26" t="s">
        <v>63</v>
      </c>
      <c r="AV1250" s="26" t="s">
        <v>63</v>
      </c>
      <c r="AW1250" s="26" t="s">
        <v>63</v>
      </c>
      <c r="AX1250" s="26" t="s">
        <v>63</v>
      </c>
      <c r="AY1250" s="26">
        <v>43.172471000000002</v>
      </c>
      <c r="AZ1250" s="26">
        <v>-101.829791</v>
      </c>
      <c r="BA1250" s="26" t="s">
        <v>485</v>
      </c>
      <c r="BB1250" s="26" t="s">
        <v>611</v>
      </c>
      <c r="BC1250" s="26" t="s">
        <v>167</v>
      </c>
      <c r="BD1250" s="26" t="s">
        <v>154</v>
      </c>
      <c r="BE1250" s="26"/>
      <c r="BF1250" s="26" t="s">
        <v>99</v>
      </c>
      <c r="BG1250" s="26" t="s">
        <v>167</v>
      </c>
      <c r="BH1250" s="26" t="s">
        <v>99</v>
      </c>
      <c r="BI1250" s="26">
        <v>2</v>
      </c>
      <c r="BJ1250" s="26" t="s">
        <v>217</v>
      </c>
    </row>
    <row r="1251" spans="36:62" x14ac:dyDescent="0.25">
      <c r="AJ1251" s="26">
        <v>2098</v>
      </c>
      <c r="AK1251" s="26">
        <v>1807575</v>
      </c>
      <c r="AL1251" s="264">
        <v>43285.947222222225</v>
      </c>
      <c r="AM1251" s="26" t="s">
        <v>487</v>
      </c>
      <c r="AN1251" s="26" t="s">
        <v>63</v>
      </c>
      <c r="AO1251" s="26"/>
      <c r="AP1251" s="26"/>
      <c r="AQ1251" s="26">
        <v>-1</v>
      </c>
      <c r="AR1251" s="26">
        <v>18</v>
      </c>
      <c r="AS1251" s="26" t="s">
        <v>168</v>
      </c>
      <c r="AT1251" s="26" t="s">
        <v>71</v>
      </c>
      <c r="AU1251" s="26" t="s">
        <v>63</v>
      </c>
      <c r="AV1251" s="26" t="s">
        <v>63</v>
      </c>
      <c r="AW1251" s="26" t="s">
        <v>63</v>
      </c>
      <c r="AX1251" s="26" t="s">
        <v>63</v>
      </c>
      <c r="AY1251" s="26">
        <v>43.17248</v>
      </c>
      <c r="AZ1251" s="26">
        <v>-101.83228800000001</v>
      </c>
      <c r="BA1251" s="26" t="s">
        <v>166</v>
      </c>
      <c r="BB1251" s="26" t="s">
        <v>609</v>
      </c>
      <c r="BC1251" s="26" t="s">
        <v>167</v>
      </c>
      <c r="BD1251" s="26" t="s">
        <v>154</v>
      </c>
      <c r="BE1251" s="26"/>
      <c r="BF1251" s="26" t="s">
        <v>99</v>
      </c>
      <c r="BG1251" s="26" t="s">
        <v>167</v>
      </c>
      <c r="BH1251" s="26" t="s">
        <v>99</v>
      </c>
      <c r="BI1251" s="26">
        <v>2</v>
      </c>
      <c r="BJ1251" s="26" t="s">
        <v>217</v>
      </c>
    </row>
    <row r="1252" spans="36:62" x14ac:dyDescent="0.25">
      <c r="AJ1252" s="26">
        <v>2099</v>
      </c>
      <c r="AK1252" s="26">
        <v>1807713</v>
      </c>
      <c r="AL1252" s="264">
        <v>43286.354166666664</v>
      </c>
      <c r="AM1252" s="26" t="s">
        <v>539</v>
      </c>
      <c r="AN1252" s="26" t="s">
        <v>63</v>
      </c>
      <c r="AO1252" s="26" t="s">
        <v>156</v>
      </c>
      <c r="AP1252" s="26" t="s">
        <v>159</v>
      </c>
      <c r="AQ1252" s="26">
        <v>0</v>
      </c>
      <c r="AR1252" s="26">
        <v>79</v>
      </c>
      <c r="AS1252" s="26" t="s">
        <v>188</v>
      </c>
      <c r="AT1252" s="26" t="s">
        <v>71</v>
      </c>
      <c r="AU1252" s="26" t="s">
        <v>63</v>
      </c>
      <c r="AV1252" s="26" t="s">
        <v>69</v>
      </c>
      <c r="AW1252" s="26" t="s">
        <v>63</v>
      </c>
      <c r="AX1252" s="26" t="s">
        <v>63</v>
      </c>
      <c r="AY1252" s="26">
        <v>43.721497999999897</v>
      </c>
      <c r="AZ1252" s="26">
        <v>-103.218987999999</v>
      </c>
      <c r="BA1252" s="26" t="s">
        <v>185</v>
      </c>
      <c r="BB1252" s="26" t="s">
        <v>157</v>
      </c>
      <c r="BC1252" s="26" t="s">
        <v>651</v>
      </c>
      <c r="BD1252" s="26" t="s">
        <v>68</v>
      </c>
      <c r="BE1252" s="26"/>
      <c r="BF1252" s="26" t="s">
        <v>68</v>
      </c>
      <c r="BG1252" s="26" t="s">
        <v>68</v>
      </c>
      <c r="BH1252" s="26" t="s">
        <v>210</v>
      </c>
      <c r="BI1252" s="26">
        <v>2</v>
      </c>
      <c r="BJ1252" s="26" t="s">
        <v>20</v>
      </c>
    </row>
    <row r="1253" spans="36:62" x14ac:dyDescent="0.25">
      <c r="AJ1253" s="26">
        <v>2101</v>
      </c>
      <c r="AK1253" s="26">
        <v>1807813</v>
      </c>
      <c r="AL1253" s="264">
        <v>43285.892361111109</v>
      </c>
      <c r="AM1253" s="26" t="s">
        <v>539</v>
      </c>
      <c r="AN1253" s="26" t="s">
        <v>63</v>
      </c>
      <c r="AO1253" s="26"/>
      <c r="AP1253" s="26"/>
      <c r="AQ1253" s="26">
        <v>-1</v>
      </c>
      <c r="AR1253" s="26">
        <v>79</v>
      </c>
      <c r="AS1253" s="26" t="s">
        <v>168</v>
      </c>
      <c r="AT1253" s="26" t="s">
        <v>71</v>
      </c>
      <c r="AU1253" s="26" t="s">
        <v>63</v>
      </c>
      <c r="AV1253" s="26" t="s">
        <v>63</v>
      </c>
      <c r="AW1253" s="26" t="s">
        <v>63</v>
      </c>
      <c r="AX1253" s="26" t="s">
        <v>63</v>
      </c>
      <c r="AY1253" s="26">
        <v>43.799103000000002</v>
      </c>
      <c r="AZ1253" s="26">
        <v>-103.21864600000001</v>
      </c>
      <c r="BA1253" s="26" t="s">
        <v>158</v>
      </c>
      <c r="BB1253" s="26" t="s">
        <v>157</v>
      </c>
      <c r="BC1253" s="26" t="s">
        <v>167</v>
      </c>
      <c r="BD1253" s="26" t="s">
        <v>154</v>
      </c>
      <c r="BE1253" s="26"/>
      <c r="BF1253" s="26" t="s">
        <v>99</v>
      </c>
      <c r="BG1253" s="26" t="s">
        <v>167</v>
      </c>
      <c r="BH1253" s="26" t="s">
        <v>99</v>
      </c>
      <c r="BI1253" s="26">
        <v>2</v>
      </c>
      <c r="BJ1253" s="26" t="s">
        <v>217</v>
      </c>
    </row>
    <row r="1254" spans="36:62" x14ac:dyDescent="0.25">
      <c r="AJ1254" s="26">
        <v>2102</v>
      </c>
      <c r="AK1254" s="26">
        <v>1807845</v>
      </c>
      <c r="AL1254" s="264">
        <v>43167.580555555556</v>
      </c>
      <c r="AM1254" s="26" t="s">
        <v>541</v>
      </c>
      <c r="AN1254" s="26" t="s">
        <v>63</v>
      </c>
      <c r="AO1254" s="26" t="s">
        <v>214</v>
      </c>
      <c r="AP1254" s="26" t="s">
        <v>159</v>
      </c>
      <c r="AQ1254" s="26">
        <v>0</v>
      </c>
      <c r="AR1254" s="26">
        <v>18</v>
      </c>
      <c r="AS1254" s="26" t="s">
        <v>1200</v>
      </c>
      <c r="AT1254" s="26" t="s">
        <v>71</v>
      </c>
      <c r="AU1254" s="26" t="s">
        <v>63</v>
      </c>
      <c r="AV1254" s="26" t="s">
        <v>63</v>
      </c>
      <c r="AW1254" s="26" t="s">
        <v>63</v>
      </c>
      <c r="AX1254" s="26" t="s">
        <v>63</v>
      </c>
      <c r="AY1254" s="26">
        <v>43.046477000000003</v>
      </c>
      <c r="AZ1254" s="26">
        <v>-102.400278</v>
      </c>
      <c r="BA1254" s="26" t="s">
        <v>486</v>
      </c>
      <c r="BB1254" s="26" t="s">
        <v>811</v>
      </c>
      <c r="BC1254" s="26" t="s">
        <v>1201</v>
      </c>
      <c r="BD1254" s="26" t="s">
        <v>68</v>
      </c>
      <c r="BE1254" s="26"/>
      <c r="BF1254" s="26" t="s">
        <v>68</v>
      </c>
      <c r="BG1254" s="26" t="s">
        <v>68</v>
      </c>
      <c r="BH1254" s="26" t="s">
        <v>688</v>
      </c>
      <c r="BI1254" s="26">
        <v>2</v>
      </c>
      <c r="BJ1254" s="26" t="s">
        <v>18</v>
      </c>
    </row>
    <row r="1255" spans="36:62" x14ac:dyDescent="0.25">
      <c r="AJ1255" s="26">
        <v>2107</v>
      </c>
      <c r="AK1255" s="26">
        <v>1807954</v>
      </c>
      <c r="AL1255" s="264">
        <v>43234.606249999997</v>
      </c>
      <c r="AM1255" s="26" t="s">
        <v>541</v>
      </c>
      <c r="AN1255" s="26" t="s">
        <v>63</v>
      </c>
      <c r="AO1255" s="26" t="s">
        <v>173</v>
      </c>
      <c r="AP1255" s="26" t="s">
        <v>159</v>
      </c>
      <c r="AQ1255" s="26">
        <v>0</v>
      </c>
      <c r="AR1255" s="26">
        <v>18</v>
      </c>
      <c r="AS1255" s="26" t="s">
        <v>1022</v>
      </c>
      <c r="AT1255" s="26" t="s">
        <v>71</v>
      </c>
      <c r="AU1255" s="26" t="s">
        <v>63</v>
      </c>
      <c r="AV1255" s="26" t="s">
        <v>63</v>
      </c>
      <c r="AW1255" s="26" t="s">
        <v>63</v>
      </c>
      <c r="AX1255" s="26" t="s">
        <v>63</v>
      </c>
      <c r="AY1255" s="26">
        <v>43.02769</v>
      </c>
      <c r="AZ1255" s="26">
        <v>-102.507992</v>
      </c>
      <c r="BA1255" s="26" t="s">
        <v>485</v>
      </c>
      <c r="BB1255" s="26" t="s">
        <v>609</v>
      </c>
      <c r="BC1255" s="26" t="s">
        <v>1182</v>
      </c>
      <c r="BD1255" s="26" t="s">
        <v>68</v>
      </c>
      <c r="BE1255" s="26"/>
      <c r="BF1255" s="26" t="s">
        <v>68</v>
      </c>
      <c r="BG1255" s="26" t="s">
        <v>68</v>
      </c>
      <c r="BH1255" s="26" t="s">
        <v>1202</v>
      </c>
      <c r="BI1255" s="26">
        <v>2</v>
      </c>
      <c r="BJ1255" s="26" t="s">
        <v>18</v>
      </c>
    </row>
    <row r="1256" spans="36:62" x14ac:dyDescent="0.25">
      <c r="AJ1256" s="26">
        <v>2108</v>
      </c>
      <c r="AK1256" s="26">
        <v>1807955</v>
      </c>
      <c r="AL1256" s="264">
        <v>43241.193055555559</v>
      </c>
      <c r="AM1256" s="26" t="s">
        <v>541</v>
      </c>
      <c r="AN1256" s="26" t="s">
        <v>63</v>
      </c>
      <c r="AO1256" s="26" t="s">
        <v>173</v>
      </c>
      <c r="AP1256" s="26" t="s">
        <v>159</v>
      </c>
      <c r="AQ1256" s="26">
        <v>0</v>
      </c>
      <c r="AR1256" s="26">
        <v>18</v>
      </c>
      <c r="AS1256" s="26" t="s">
        <v>1203</v>
      </c>
      <c r="AT1256" s="26" t="s">
        <v>71</v>
      </c>
      <c r="AU1256" s="26" t="s">
        <v>63</v>
      </c>
      <c r="AV1256" s="26" t="s">
        <v>63</v>
      </c>
      <c r="AW1256" s="26" t="s">
        <v>63</v>
      </c>
      <c r="AX1256" s="26" t="s">
        <v>63</v>
      </c>
      <c r="AY1256" s="26">
        <v>43.028956999999899</v>
      </c>
      <c r="AZ1256" s="26">
        <v>-102.55689700000001</v>
      </c>
      <c r="BA1256" s="26" t="s">
        <v>158</v>
      </c>
      <c r="BB1256" s="26" t="s">
        <v>611</v>
      </c>
      <c r="BC1256" s="26" t="s">
        <v>1182</v>
      </c>
      <c r="BD1256" s="26" t="s">
        <v>68</v>
      </c>
      <c r="BE1256" s="26"/>
      <c r="BF1256" s="26" t="s">
        <v>68</v>
      </c>
      <c r="BG1256" s="26" t="s">
        <v>68</v>
      </c>
      <c r="BH1256" s="26" t="s">
        <v>979</v>
      </c>
      <c r="BI1256" s="26">
        <v>2</v>
      </c>
      <c r="BJ1256" s="26" t="s">
        <v>18</v>
      </c>
    </row>
    <row r="1257" spans="36:62" x14ac:dyDescent="0.25">
      <c r="AJ1257" s="26">
        <v>2109</v>
      </c>
      <c r="AK1257" s="26">
        <v>1807914</v>
      </c>
      <c r="AL1257" s="264">
        <v>43292.916666666664</v>
      </c>
      <c r="AM1257" s="26" t="s">
        <v>481</v>
      </c>
      <c r="AN1257" s="26" t="s">
        <v>63</v>
      </c>
      <c r="AO1257" s="26"/>
      <c r="AP1257" s="26"/>
      <c r="AQ1257" s="26">
        <v>-1</v>
      </c>
      <c r="AR1257" s="26">
        <v>79</v>
      </c>
      <c r="AS1257" s="26" t="s">
        <v>168</v>
      </c>
      <c r="AT1257" s="26" t="s">
        <v>71</v>
      </c>
      <c r="AU1257" s="26" t="s">
        <v>63</v>
      </c>
      <c r="AV1257" s="26" t="s">
        <v>63</v>
      </c>
      <c r="AW1257" s="26" t="s">
        <v>63</v>
      </c>
      <c r="AX1257" s="26" t="s">
        <v>63</v>
      </c>
      <c r="AY1257" s="26">
        <v>43.966887999999898</v>
      </c>
      <c r="AZ1257" s="26">
        <v>-103.184566</v>
      </c>
      <c r="BA1257" s="26" t="s">
        <v>521</v>
      </c>
      <c r="BB1257" s="26" t="s">
        <v>157</v>
      </c>
      <c r="BC1257" s="26" t="s">
        <v>167</v>
      </c>
      <c r="BD1257" s="26" t="s">
        <v>154</v>
      </c>
      <c r="BE1257" s="26"/>
      <c r="BF1257" s="26" t="s">
        <v>99</v>
      </c>
      <c r="BG1257" s="26" t="s">
        <v>167</v>
      </c>
      <c r="BH1257" s="26" t="s">
        <v>99</v>
      </c>
      <c r="BI1257" s="26">
        <v>2</v>
      </c>
      <c r="BJ1257" s="26" t="s">
        <v>217</v>
      </c>
    </row>
    <row r="1258" spans="36:62" x14ac:dyDescent="0.25">
      <c r="AJ1258" s="26">
        <v>2110</v>
      </c>
      <c r="AK1258" s="26">
        <v>1807957</v>
      </c>
      <c r="AL1258" s="264">
        <v>43253.57916666667</v>
      </c>
      <c r="AM1258" s="26" t="s">
        <v>541</v>
      </c>
      <c r="AN1258" s="26" t="s">
        <v>63</v>
      </c>
      <c r="AO1258" s="26" t="s">
        <v>173</v>
      </c>
      <c r="AP1258" s="26" t="s">
        <v>159</v>
      </c>
      <c r="AQ1258" s="26">
        <v>0</v>
      </c>
      <c r="AR1258" s="26">
        <v>18</v>
      </c>
      <c r="AS1258" s="26" t="s">
        <v>189</v>
      </c>
      <c r="AT1258" s="26" t="s">
        <v>71</v>
      </c>
      <c r="AU1258" s="26" t="s">
        <v>63</v>
      </c>
      <c r="AV1258" s="26" t="s">
        <v>63</v>
      </c>
      <c r="AW1258" s="26" t="s">
        <v>63</v>
      </c>
      <c r="AX1258" s="26" t="s">
        <v>63</v>
      </c>
      <c r="AY1258" s="26">
        <v>43.188042000000003</v>
      </c>
      <c r="AZ1258" s="26">
        <v>-102.76912</v>
      </c>
      <c r="BA1258" s="26" t="s">
        <v>158</v>
      </c>
      <c r="BB1258" s="26" t="s">
        <v>609</v>
      </c>
      <c r="BC1258" s="26" t="s">
        <v>68</v>
      </c>
      <c r="BD1258" s="26" t="s">
        <v>68</v>
      </c>
      <c r="BE1258" s="26"/>
      <c r="BF1258" s="26" t="s">
        <v>709</v>
      </c>
      <c r="BG1258" s="26" t="s">
        <v>68</v>
      </c>
      <c r="BH1258" s="26" t="s">
        <v>146</v>
      </c>
      <c r="BI1258" s="26">
        <v>2</v>
      </c>
      <c r="BJ1258" s="26" t="s">
        <v>20</v>
      </c>
    </row>
    <row r="1259" spans="36:62" x14ac:dyDescent="0.25">
      <c r="AJ1259" s="26">
        <v>2113</v>
      </c>
      <c r="AK1259" s="26">
        <v>1808364</v>
      </c>
      <c r="AL1259" s="264">
        <v>43291.645833333336</v>
      </c>
      <c r="AM1259" s="26" t="s">
        <v>540</v>
      </c>
      <c r="AN1259" s="26" t="s">
        <v>63</v>
      </c>
      <c r="AO1259" s="26" t="s">
        <v>156</v>
      </c>
      <c r="AP1259" s="26" t="s">
        <v>1204</v>
      </c>
      <c r="AQ1259" s="26">
        <v>0</v>
      </c>
      <c r="AR1259" s="26">
        <v>18</v>
      </c>
      <c r="AS1259" s="26" t="s">
        <v>628</v>
      </c>
      <c r="AT1259" s="26" t="s">
        <v>71</v>
      </c>
      <c r="AU1259" s="26" t="s">
        <v>63</v>
      </c>
      <c r="AV1259" s="26" t="s">
        <v>63</v>
      </c>
      <c r="AW1259" s="26" t="s">
        <v>63</v>
      </c>
      <c r="AX1259" s="26" t="s">
        <v>63</v>
      </c>
      <c r="AY1259" s="26">
        <v>43.399645</v>
      </c>
      <c r="AZ1259" s="26">
        <v>-103.39704500000001</v>
      </c>
      <c r="BA1259" s="26" t="s">
        <v>490</v>
      </c>
      <c r="BB1259" s="26" t="s">
        <v>1164</v>
      </c>
      <c r="BC1259" s="26" t="s">
        <v>1205</v>
      </c>
      <c r="BD1259" s="26" t="s">
        <v>68</v>
      </c>
      <c r="BE1259" s="26"/>
      <c r="BF1259" s="26" t="s">
        <v>68</v>
      </c>
      <c r="BG1259" s="26" t="s">
        <v>68</v>
      </c>
      <c r="BH1259" s="26" t="s">
        <v>175</v>
      </c>
      <c r="BI1259" s="26">
        <v>2</v>
      </c>
      <c r="BJ1259" s="26" t="s">
        <v>217</v>
      </c>
    </row>
    <row r="1260" spans="36:62" x14ac:dyDescent="0.25">
      <c r="AJ1260" s="26">
        <v>2114</v>
      </c>
      <c r="AK1260" s="26">
        <v>1808365</v>
      </c>
      <c r="AL1260" s="264">
        <v>43292.642361111109</v>
      </c>
      <c r="AM1260" s="26" t="s">
        <v>539</v>
      </c>
      <c r="AN1260" s="26" t="s">
        <v>63</v>
      </c>
      <c r="AO1260" s="26"/>
      <c r="AP1260" s="26"/>
      <c r="AQ1260" s="26">
        <v>-1</v>
      </c>
      <c r="AR1260" s="26">
        <v>79</v>
      </c>
      <c r="AS1260" s="26" t="s">
        <v>168</v>
      </c>
      <c r="AT1260" s="26" t="s">
        <v>71</v>
      </c>
      <c r="AU1260" s="26" t="s">
        <v>63</v>
      </c>
      <c r="AV1260" s="26" t="s">
        <v>63</v>
      </c>
      <c r="AW1260" s="26" t="s">
        <v>63</v>
      </c>
      <c r="AX1260" s="26" t="s">
        <v>63</v>
      </c>
      <c r="AY1260" s="26">
        <v>43.499167</v>
      </c>
      <c r="AZ1260" s="26">
        <v>-103.33303600000001</v>
      </c>
      <c r="BA1260" s="26" t="s">
        <v>158</v>
      </c>
      <c r="BB1260" s="26" t="s">
        <v>165</v>
      </c>
      <c r="BC1260" s="26" t="s">
        <v>167</v>
      </c>
      <c r="BD1260" s="26" t="s">
        <v>154</v>
      </c>
      <c r="BE1260" s="26"/>
      <c r="BF1260" s="26" t="s">
        <v>99</v>
      </c>
      <c r="BG1260" s="26" t="s">
        <v>167</v>
      </c>
      <c r="BH1260" s="26" t="s">
        <v>99</v>
      </c>
      <c r="BI1260" s="26">
        <v>2</v>
      </c>
      <c r="BJ1260" s="26" t="s">
        <v>217</v>
      </c>
    </row>
    <row r="1261" spans="36:62" x14ac:dyDescent="0.25">
      <c r="AJ1261" s="26">
        <v>2115</v>
      </c>
      <c r="AK1261" s="26">
        <v>1808366</v>
      </c>
      <c r="AL1261" s="264">
        <v>43295.979166666664</v>
      </c>
      <c r="AM1261" s="26" t="s">
        <v>540</v>
      </c>
      <c r="AN1261" s="26" t="s">
        <v>63</v>
      </c>
      <c r="AO1261" s="26"/>
      <c r="AP1261" s="26"/>
      <c r="AQ1261" s="26">
        <v>-1</v>
      </c>
      <c r="AR1261" s="26">
        <v>79</v>
      </c>
      <c r="AS1261" s="26" t="s">
        <v>168</v>
      </c>
      <c r="AT1261" s="26" t="s">
        <v>71</v>
      </c>
      <c r="AU1261" s="26" t="s">
        <v>63</v>
      </c>
      <c r="AV1261" s="26" t="s">
        <v>63</v>
      </c>
      <c r="AW1261" s="26" t="s">
        <v>63</v>
      </c>
      <c r="AX1261" s="26" t="s">
        <v>63</v>
      </c>
      <c r="AY1261" s="26">
        <v>43.474848999999899</v>
      </c>
      <c r="AZ1261" s="26">
        <v>-103.343673999999</v>
      </c>
      <c r="BA1261" s="26" t="s">
        <v>185</v>
      </c>
      <c r="BB1261" s="26" t="s">
        <v>157</v>
      </c>
      <c r="BC1261" s="26" t="s">
        <v>167</v>
      </c>
      <c r="BD1261" s="26" t="s">
        <v>154</v>
      </c>
      <c r="BE1261" s="26"/>
      <c r="BF1261" s="26" t="s">
        <v>99</v>
      </c>
      <c r="BG1261" s="26" t="s">
        <v>167</v>
      </c>
      <c r="BH1261" s="26" t="s">
        <v>99</v>
      </c>
      <c r="BI1261" s="26">
        <v>2</v>
      </c>
      <c r="BJ1261" s="26" t="s">
        <v>217</v>
      </c>
    </row>
    <row r="1262" spans="36:62" x14ac:dyDescent="0.25">
      <c r="AJ1262" s="26">
        <v>2116</v>
      </c>
      <c r="AK1262" s="26">
        <v>1808367</v>
      </c>
      <c r="AL1262" s="264">
        <v>43290.541666666664</v>
      </c>
      <c r="AM1262" s="26" t="s">
        <v>539</v>
      </c>
      <c r="AN1262" s="26" t="s">
        <v>63</v>
      </c>
      <c r="AO1262" s="26" t="s">
        <v>156</v>
      </c>
      <c r="AP1262" s="26" t="s">
        <v>159</v>
      </c>
      <c r="AQ1262" s="26">
        <v>0</v>
      </c>
      <c r="AR1262" s="26">
        <v>79</v>
      </c>
      <c r="AS1262" s="26" t="s">
        <v>628</v>
      </c>
      <c r="AT1262" s="26" t="s">
        <v>71</v>
      </c>
      <c r="AU1262" s="26" t="s">
        <v>63</v>
      </c>
      <c r="AV1262" s="26" t="s">
        <v>63</v>
      </c>
      <c r="AW1262" s="26" t="s">
        <v>63</v>
      </c>
      <c r="AX1262" s="26" t="s">
        <v>69</v>
      </c>
      <c r="AY1262" s="26">
        <v>43.526000000000003</v>
      </c>
      <c r="AZ1262" s="26">
        <v>-103.328693</v>
      </c>
      <c r="BA1262" s="26" t="s">
        <v>483</v>
      </c>
      <c r="BB1262" s="26" t="s">
        <v>165</v>
      </c>
      <c r="BC1262" s="26" t="s">
        <v>1207</v>
      </c>
      <c r="BD1262" s="26" t="s">
        <v>68</v>
      </c>
      <c r="BE1262" s="26" t="s">
        <v>1206</v>
      </c>
      <c r="BF1262" s="26" t="s">
        <v>68</v>
      </c>
      <c r="BG1262" s="26" t="s">
        <v>68</v>
      </c>
      <c r="BH1262" s="26" t="s">
        <v>728</v>
      </c>
      <c r="BI1262" s="26">
        <v>2</v>
      </c>
      <c r="BJ1262" s="26" t="s">
        <v>217</v>
      </c>
    </row>
    <row r="1263" spans="36:62" x14ac:dyDescent="0.25">
      <c r="AJ1263" s="26">
        <v>2117</v>
      </c>
      <c r="AK1263" s="26">
        <v>1808314</v>
      </c>
      <c r="AL1263" s="264">
        <v>43299.897222222222</v>
      </c>
      <c r="AM1263" s="26" t="s">
        <v>541</v>
      </c>
      <c r="AN1263" s="26" t="s">
        <v>63</v>
      </c>
      <c r="AO1263" s="26"/>
      <c r="AP1263" s="26"/>
      <c r="AQ1263" s="26">
        <v>-1</v>
      </c>
      <c r="AR1263" s="26">
        <v>18</v>
      </c>
      <c r="AS1263" s="26" t="s">
        <v>168</v>
      </c>
      <c r="AT1263" s="26" t="s">
        <v>71</v>
      </c>
      <c r="AU1263" s="26" t="s">
        <v>63</v>
      </c>
      <c r="AV1263" s="26" t="s">
        <v>63</v>
      </c>
      <c r="AW1263" s="26" t="s">
        <v>63</v>
      </c>
      <c r="AX1263" s="26" t="s">
        <v>63</v>
      </c>
      <c r="AY1263" s="26">
        <v>43.111587</v>
      </c>
      <c r="AZ1263" s="26">
        <v>-102.14356600000001</v>
      </c>
      <c r="BA1263" s="26" t="s">
        <v>158</v>
      </c>
      <c r="BB1263" s="26" t="s">
        <v>609</v>
      </c>
      <c r="BC1263" s="26" t="s">
        <v>167</v>
      </c>
      <c r="BD1263" s="26" t="s">
        <v>154</v>
      </c>
      <c r="BE1263" s="26"/>
      <c r="BF1263" s="26" t="s">
        <v>99</v>
      </c>
      <c r="BG1263" s="26" t="s">
        <v>167</v>
      </c>
      <c r="BH1263" s="26" t="s">
        <v>99</v>
      </c>
      <c r="BI1263" s="26">
        <v>2</v>
      </c>
      <c r="BJ1263" s="26" t="s">
        <v>217</v>
      </c>
    </row>
    <row r="1264" spans="36:62" x14ac:dyDescent="0.25">
      <c r="AJ1264" s="26">
        <v>2119</v>
      </c>
      <c r="AK1264" s="26">
        <v>1808359</v>
      </c>
      <c r="AL1264" s="264">
        <v>43300.541666666664</v>
      </c>
      <c r="AM1264" s="26" t="s">
        <v>481</v>
      </c>
      <c r="AN1264" s="26" t="s">
        <v>63</v>
      </c>
      <c r="AO1264" s="26" t="s">
        <v>156</v>
      </c>
      <c r="AP1264" s="26" t="s">
        <v>627</v>
      </c>
      <c r="AQ1264" s="26">
        <v>0</v>
      </c>
      <c r="AR1264" s="26">
        <v>16</v>
      </c>
      <c r="AS1264" s="26" t="s">
        <v>628</v>
      </c>
      <c r="AT1264" s="26" t="s">
        <v>71</v>
      </c>
      <c r="AU1264" s="26" t="s">
        <v>63</v>
      </c>
      <c r="AV1264" s="26" t="s">
        <v>63</v>
      </c>
      <c r="AW1264" s="26" t="s">
        <v>63</v>
      </c>
      <c r="AX1264" s="26" t="s">
        <v>63</v>
      </c>
      <c r="AY1264" s="26">
        <v>44.091638000000003</v>
      </c>
      <c r="AZ1264" s="26">
        <v>-103.15124900000001</v>
      </c>
      <c r="BA1264" s="26" t="s">
        <v>509</v>
      </c>
      <c r="BB1264" s="26" t="s">
        <v>157</v>
      </c>
      <c r="BC1264" s="26" t="s">
        <v>962</v>
      </c>
      <c r="BD1264" s="26" t="s">
        <v>68</v>
      </c>
      <c r="BE1264" s="26"/>
      <c r="BF1264" s="26" t="s">
        <v>68</v>
      </c>
      <c r="BG1264" s="26" t="s">
        <v>68</v>
      </c>
      <c r="BH1264" s="26" t="s">
        <v>175</v>
      </c>
      <c r="BI1264" s="26">
        <v>2</v>
      </c>
      <c r="BJ1264" s="26" t="s">
        <v>217</v>
      </c>
    </row>
    <row r="1265" spans="36:62" x14ac:dyDescent="0.25">
      <c r="AJ1265" s="26">
        <v>2120</v>
      </c>
      <c r="AK1265" s="26">
        <v>1808362</v>
      </c>
      <c r="AL1265" s="264">
        <v>43298.631944444445</v>
      </c>
      <c r="AM1265" s="26" t="s">
        <v>481</v>
      </c>
      <c r="AN1265" s="26" t="s">
        <v>63</v>
      </c>
      <c r="AO1265" s="26" t="s">
        <v>156</v>
      </c>
      <c r="AP1265" s="26" t="s">
        <v>716</v>
      </c>
      <c r="AQ1265" s="26">
        <v>0</v>
      </c>
      <c r="AR1265" s="26">
        <v>16</v>
      </c>
      <c r="AS1265" s="26" t="s">
        <v>628</v>
      </c>
      <c r="AT1265" s="26" t="s">
        <v>71</v>
      </c>
      <c r="AU1265" s="26" t="s">
        <v>63</v>
      </c>
      <c r="AV1265" s="26" t="s">
        <v>63</v>
      </c>
      <c r="AW1265" s="26" t="s">
        <v>63</v>
      </c>
      <c r="AX1265" s="26" t="s">
        <v>63</v>
      </c>
      <c r="AY1265" s="26">
        <v>44.076064000000002</v>
      </c>
      <c r="AZ1265" s="26">
        <v>-103.15141300000001</v>
      </c>
      <c r="BA1265" s="26" t="s">
        <v>518</v>
      </c>
      <c r="BB1265" s="26" t="s">
        <v>165</v>
      </c>
      <c r="BC1265" s="26" t="s">
        <v>1208</v>
      </c>
      <c r="BD1265" s="26" t="s">
        <v>68</v>
      </c>
      <c r="BE1265" s="26" t="s">
        <v>705</v>
      </c>
      <c r="BF1265" s="26" t="s">
        <v>68</v>
      </c>
      <c r="BG1265" s="26" t="s">
        <v>68</v>
      </c>
      <c r="BH1265" s="26" t="s">
        <v>175</v>
      </c>
      <c r="BI1265" s="26">
        <v>2</v>
      </c>
      <c r="BJ1265" s="26" t="s">
        <v>217</v>
      </c>
    </row>
    <row r="1266" spans="36:62" x14ac:dyDescent="0.25">
      <c r="AJ1266" s="26">
        <v>2121</v>
      </c>
      <c r="AK1266" s="26">
        <v>1808623</v>
      </c>
      <c r="AL1266" s="264">
        <v>43302.453472222223</v>
      </c>
      <c r="AM1266" s="26" t="s">
        <v>481</v>
      </c>
      <c r="AN1266" s="26" t="s">
        <v>63</v>
      </c>
      <c r="AO1266" s="26" t="s">
        <v>156</v>
      </c>
      <c r="AP1266" s="26" t="s">
        <v>716</v>
      </c>
      <c r="AQ1266" s="26">
        <v>0</v>
      </c>
      <c r="AR1266" s="26">
        <v>16</v>
      </c>
      <c r="AS1266" s="26" t="s">
        <v>768</v>
      </c>
      <c r="AT1266" s="26" t="s">
        <v>71</v>
      </c>
      <c r="AU1266" s="26" t="s">
        <v>63</v>
      </c>
      <c r="AV1266" s="26" t="s">
        <v>63</v>
      </c>
      <c r="AW1266" s="26" t="s">
        <v>63</v>
      </c>
      <c r="AX1266" s="26" t="s">
        <v>63</v>
      </c>
      <c r="AY1266" s="26">
        <v>44.096218999999898</v>
      </c>
      <c r="AZ1266" s="26">
        <v>-103.151224999999</v>
      </c>
      <c r="BA1266" s="26" t="s">
        <v>510</v>
      </c>
      <c r="BB1266" s="26" t="s">
        <v>157</v>
      </c>
      <c r="BC1266" s="26" t="s">
        <v>68</v>
      </c>
      <c r="BD1266" s="26" t="s">
        <v>68</v>
      </c>
      <c r="BE1266" s="26"/>
      <c r="BF1266" s="26" t="s">
        <v>1209</v>
      </c>
      <c r="BG1266" s="26" t="s">
        <v>68</v>
      </c>
      <c r="BH1266" s="26" t="s">
        <v>175</v>
      </c>
      <c r="BI1266" s="26">
        <v>2</v>
      </c>
      <c r="BJ1266" s="26" t="s">
        <v>217</v>
      </c>
    </row>
    <row r="1267" spans="36:62" x14ac:dyDescent="0.25">
      <c r="AJ1267" s="26">
        <v>2122</v>
      </c>
      <c r="AK1267" s="26">
        <v>1808900</v>
      </c>
      <c r="AL1267" s="264">
        <v>43309.567361111112</v>
      </c>
      <c r="AM1267" s="26" t="s">
        <v>481</v>
      </c>
      <c r="AN1267" s="26" t="s">
        <v>63</v>
      </c>
      <c r="AO1267" s="26"/>
      <c r="AP1267" s="26"/>
      <c r="AQ1267" s="26">
        <v>-1</v>
      </c>
      <c r="AR1267" s="26">
        <v>16</v>
      </c>
      <c r="AS1267" s="26" t="s">
        <v>168</v>
      </c>
      <c r="AT1267" s="26" t="s">
        <v>71</v>
      </c>
      <c r="AU1267" s="26" t="s">
        <v>63</v>
      </c>
      <c r="AV1267" s="26" t="s">
        <v>63</v>
      </c>
      <c r="AW1267" s="26" t="s">
        <v>63</v>
      </c>
      <c r="AX1267" s="26" t="s">
        <v>63</v>
      </c>
      <c r="AY1267" s="26">
        <v>44.056283999999899</v>
      </c>
      <c r="AZ1267" s="26">
        <v>-103.165098</v>
      </c>
      <c r="BA1267" s="26" t="s">
        <v>158</v>
      </c>
      <c r="BB1267" s="26" t="s">
        <v>157</v>
      </c>
      <c r="BC1267" s="26" t="s">
        <v>167</v>
      </c>
      <c r="BD1267" s="26" t="s">
        <v>154</v>
      </c>
      <c r="BE1267" s="26"/>
      <c r="BF1267" s="26" t="s">
        <v>99</v>
      </c>
      <c r="BG1267" s="26" t="s">
        <v>167</v>
      </c>
      <c r="BH1267" s="26" t="s">
        <v>99</v>
      </c>
      <c r="BI1267" s="26">
        <v>2</v>
      </c>
      <c r="BJ1267" s="26" t="s">
        <v>217</v>
      </c>
    </row>
    <row r="1268" spans="36:62" x14ac:dyDescent="0.25">
      <c r="AJ1268" s="26">
        <v>2124</v>
      </c>
      <c r="AK1268" s="26">
        <v>1808807</v>
      </c>
      <c r="AL1268" s="264">
        <v>43309.934027777781</v>
      </c>
      <c r="AM1268" s="26" t="s">
        <v>481</v>
      </c>
      <c r="AN1268" s="26" t="s">
        <v>63</v>
      </c>
      <c r="AO1268" s="26" t="s">
        <v>204</v>
      </c>
      <c r="AP1268" s="26" t="s">
        <v>159</v>
      </c>
      <c r="AQ1268" s="26">
        <v>0</v>
      </c>
      <c r="AR1268" s="26">
        <v>16</v>
      </c>
      <c r="AS1268" s="26" t="s">
        <v>189</v>
      </c>
      <c r="AT1268" s="26" t="s">
        <v>71</v>
      </c>
      <c r="AU1268" s="26" t="s">
        <v>69</v>
      </c>
      <c r="AV1268" s="26" t="s">
        <v>63</v>
      </c>
      <c r="AW1268" s="26" t="s">
        <v>63</v>
      </c>
      <c r="AX1268" s="26" t="s">
        <v>63</v>
      </c>
      <c r="AY1268" s="26">
        <v>44.096257000000001</v>
      </c>
      <c r="AZ1268" s="26">
        <v>-103.15122700000001</v>
      </c>
      <c r="BA1268" s="26" t="s">
        <v>37</v>
      </c>
      <c r="BB1268" s="26" t="s">
        <v>157</v>
      </c>
      <c r="BC1268" s="26" t="s">
        <v>620</v>
      </c>
      <c r="BD1268" s="26" t="s">
        <v>68</v>
      </c>
      <c r="BE1268" s="26"/>
      <c r="BF1268" s="26" t="s">
        <v>68</v>
      </c>
      <c r="BG1268" s="26" t="s">
        <v>68</v>
      </c>
      <c r="BH1268" s="26" t="s">
        <v>146</v>
      </c>
      <c r="BI1268" s="26">
        <v>2</v>
      </c>
      <c r="BJ1268" s="26" t="s">
        <v>20</v>
      </c>
    </row>
    <row r="1269" spans="36:62" x14ac:dyDescent="0.25">
      <c r="AJ1269" s="26">
        <v>2125</v>
      </c>
      <c r="AK1269" s="26">
        <v>1808798</v>
      </c>
      <c r="AL1269" s="264">
        <v>43308.736111111109</v>
      </c>
      <c r="AM1269" s="26" t="s">
        <v>481</v>
      </c>
      <c r="AN1269" s="26" t="s">
        <v>63</v>
      </c>
      <c r="AO1269" s="26" t="s">
        <v>1210</v>
      </c>
      <c r="AP1269" s="26" t="s">
        <v>159</v>
      </c>
      <c r="AQ1269" s="26">
        <v>0</v>
      </c>
      <c r="AR1269" s="26">
        <v>16</v>
      </c>
      <c r="AS1269" s="26" t="s">
        <v>628</v>
      </c>
      <c r="AT1269" s="26" t="s">
        <v>704</v>
      </c>
      <c r="AU1269" s="26" t="s">
        <v>63</v>
      </c>
      <c r="AV1269" s="26" t="s">
        <v>63</v>
      </c>
      <c r="AW1269" s="26" t="s">
        <v>63</v>
      </c>
      <c r="AX1269" s="26" t="s">
        <v>63</v>
      </c>
      <c r="AY1269" s="26">
        <v>44.098446000000003</v>
      </c>
      <c r="AZ1269" s="26">
        <v>-103.151386</v>
      </c>
      <c r="BA1269" s="26" t="s">
        <v>493</v>
      </c>
      <c r="BB1269" s="26" t="s">
        <v>1141</v>
      </c>
      <c r="BC1269" s="26" t="s">
        <v>659</v>
      </c>
      <c r="BD1269" s="26" t="s">
        <v>68</v>
      </c>
      <c r="BE1269" s="26"/>
      <c r="BF1269" s="26" t="s">
        <v>68</v>
      </c>
      <c r="BG1269" s="26" t="s">
        <v>68</v>
      </c>
      <c r="BH1269" s="26" t="s">
        <v>175</v>
      </c>
      <c r="BI1269" s="26">
        <v>2</v>
      </c>
      <c r="BJ1269" s="26" t="s">
        <v>217</v>
      </c>
    </row>
    <row r="1270" spans="36:62" x14ac:dyDescent="0.25">
      <c r="AJ1270" s="26">
        <v>2127</v>
      </c>
      <c r="AK1270" s="26">
        <v>1809229</v>
      </c>
      <c r="AL1270" s="264">
        <v>43317.522222222222</v>
      </c>
      <c r="AM1270" s="26" t="s">
        <v>539</v>
      </c>
      <c r="AN1270" s="26" t="s">
        <v>63</v>
      </c>
      <c r="AO1270" s="26" t="s">
        <v>156</v>
      </c>
      <c r="AP1270" s="26" t="s">
        <v>648</v>
      </c>
      <c r="AQ1270" s="26">
        <v>0</v>
      </c>
      <c r="AR1270" s="26">
        <v>79</v>
      </c>
      <c r="AS1270" s="26" t="s">
        <v>628</v>
      </c>
      <c r="AT1270" s="26" t="s">
        <v>71</v>
      </c>
      <c r="AU1270" s="26" t="s">
        <v>63</v>
      </c>
      <c r="AV1270" s="26" t="s">
        <v>63</v>
      </c>
      <c r="AW1270" s="26" t="s">
        <v>63</v>
      </c>
      <c r="AX1270" s="26" t="s">
        <v>63</v>
      </c>
      <c r="AY1270" s="26">
        <v>43.818016</v>
      </c>
      <c r="AZ1270" s="26">
        <v>-103.201695999999</v>
      </c>
      <c r="BA1270" s="26" t="s">
        <v>486</v>
      </c>
      <c r="BB1270" s="26" t="s">
        <v>157</v>
      </c>
      <c r="BC1270" s="26" t="s">
        <v>680</v>
      </c>
      <c r="BD1270" s="26" t="s">
        <v>68</v>
      </c>
      <c r="BE1270" s="26" t="s">
        <v>161</v>
      </c>
      <c r="BF1270" s="26" t="s">
        <v>68</v>
      </c>
      <c r="BG1270" s="26" t="s">
        <v>68</v>
      </c>
      <c r="BH1270" s="26" t="s">
        <v>175</v>
      </c>
      <c r="BI1270" s="26">
        <v>2</v>
      </c>
      <c r="BJ1270" s="26" t="s">
        <v>217</v>
      </c>
    </row>
    <row r="1271" spans="36:62" x14ac:dyDescent="0.25">
      <c r="AJ1271" s="26">
        <v>2128</v>
      </c>
      <c r="AK1271" s="26">
        <v>1809231</v>
      </c>
      <c r="AL1271" s="264">
        <v>43310.631944444445</v>
      </c>
      <c r="AM1271" s="26" t="s">
        <v>539</v>
      </c>
      <c r="AN1271" s="26" t="s">
        <v>63</v>
      </c>
      <c r="AO1271" s="26" t="s">
        <v>720</v>
      </c>
      <c r="AP1271" s="26" t="s">
        <v>159</v>
      </c>
      <c r="AQ1271" s="26">
        <v>0</v>
      </c>
      <c r="AR1271" s="26">
        <v>79</v>
      </c>
      <c r="AS1271" s="26" t="s">
        <v>188</v>
      </c>
      <c r="AT1271" s="26" t="s">
        <v>704</v>
      </c>
      <c r="AU1271" s="26" t="s">
        <v>63</v>
      </c>
      <c r="AV1271" s="26" t="s">
        <v>63</v>
      </c>
      <c r="AW1271" s="26" t="s">
        <v>63</v>
      </c>
      <c r="AX1271" s="26" t="s">
        <v>63</v>
      </c>
      <c r="AY1271" s="26">
        <v>43.547224</v>
      </c>
      <c r="AZ1271" s="26">
        <v>-103.323036999999</v>
      </c>
      <c r="BA1271" s="26" t="s">
        <v>37</v>
      </c>
      <c r="BB1271" s="26" t="s">
        <v>157</v>
      </c>
      <c r="BC1271" s="26" t="s">
        <v>1212</v>
      </c>
      <c r="BD1271" s="26" t="s">
        <v>615</v>
      </c>
      <c r="BE1271" s="26" t="s">
        <v>1211</v>
      </c>
      <c r="BF1271" s="26" t="s">
        <v>68</v>
      </c>
      <c r="BG1271" s="26" t="s">
        <v>68</v>
      </c>
      <c r="BH1271" s="26" t="s">
        <v>160</v>
      </c>
      <c r="BI1271" s="26">
        <v>2</v>
      </c>
      <c r="BJ1271" s="26" t="s">
        <v>19</v>
      </c>
    </row>
    <row r="1272" spans="36:62" x14ac:dyDescent="0.25">
      <c r="AJ1272" s="26">
        <v>2130</v>
      </c>
      <c r="AK1272" s="26">
        <v>1809414</v>
      </c>
      <c r="AL1272" s="264">
        <v>43319.680555555555</v>
      </c>
      <c r="AM1272" s="26" t="s">
        <v>539</v>
      </c>
      <c r="AN1272" s="26" t="s">
        <v>63</v>
      </c>
      <c r="AO1272" s="26" t="s">
        <v>720</v>
      </c>
      <c r="AP1272" s="26" t="s">
        <v>159</v>
      </c>
      <c r="AQ1272" s="26">
        <v>0</v>
      </c>
      <c r="AR1272" s="26">
        <v>79</v>
      </c>
      <c r="AS1272" s="26" t="s">
        <v>188</v>
      </c>
      <c r="AT1272" s="26" t="s">
        <v>71</v>
      </c>
      <c r="AU1272" s="26" t="s">
        <v>63</v>
      </c>
      <c r="AV1272" s="26" t="s">
        <v>63</v>
      </c>
      <c r="AW1272" s="26" t="s">
        <v>63</v>
      </c>
      <c r="AX1272" s="26" t="s">
        <v>63</v>
      </c>
      <c r="AY1272" s="26">
        <v>43.547300999999898</v>
      </c>
      <c r="AZ1272" s="26">
        <v>-103.322971999999</v>
      </c>
      <c r="BA1272" s="26" t="s">
        <v>37</v>
      </c>
      <c r="BB1272" s="26" t="s">
        <v>157</v>
      </c>
      <c r="BC1272" s="26" t="s">
        <v>170</v>
      </c>
      <c r="BD1272" s="26" t="s">
        <v>68</v>
      </c>
      <c r="BE1272" s="26"/>
      <c r="BF1272" s="26" t="s">
        <v>68</v>
      </c>
      <c r="BG1272" s="26" t="s">
        <v>68</v>
      </c>
      <c r="BH1272" s="26" t="s">
        <v>146</v>
      </c>
      <c r="BI1272" s="26">
        <v>2</v>
      </c>
      <c r="BJ1272" s="26" t="s">
        <v>20</v>
      </c>
    </row>
    <row r="1273" spans="36:62" x14ac:dyDescent="0.25">
      <c r="AJ1273" s="26">
        <v>2132</v>
      </c>
      <c r="AK1273" s="26">
        <v>1809528</v>
      </c>
      <c r="AL1273" s="264">
        <v>43319.490277777775</v>
      </c>
      <c r="AM1273" s="26" t="s">
        <v>481</v>
      </c>
      <c r="AN1273" s="26" t="s">
        <v>63</v>
      </c>
      <c r="AO1273" s="26" t="s">
        <v>156</v>
      </c>
      <c r="AP1273" s="26" t="s">
        <v>648</v>
      </c>
      <c r="AQ1273" s="26">
        <v>0</v>
      </c>
      <c r="AR1273" s="26">
        <v>79</v>
      </c>
      <c r="AS1273" s="26" t="s">
        <v>645</v>
      </c>
      <c r="AT1273" s="26" t="s">
        <v>71</v>
      </c>
      <c r="AU1273" s="26" t="s">
        <v>69</v>
      </c>
      <c r="AV1273" s="26" t="s">
        <v>63</v>
      </c>
      <c r="AW1273" s="26" t="s">
        <v>63</v>
      </c>
      <c r="AX1273" s="26" t="s">
        <v>63</v>
      </c>
      <c r="AY1273" s="26">
        <v>43.964266000000002</v>
      </c>
      <c r="AZ1273" s="26">
        <v>-103.18502100000001</v>
      </c>
      <c r="BA1273" s="26" t="s">
        <v>509</v>
      </c>
      <c r="BB1273" s="26" t="s">
        <v>157</v>
      </c>
      <c r="BC1273" s="26" t="s">
        <v>1213</v>
      </c>
      <c r="BD1273" s="26" t="s">
        <v>68</v>
      </c>
      <c r="BE1273" s="26" t="s">
        <v>617</v>
      </c>
      <c r="BF1273" s="26" t="s">
        <v>769</v>
      </c>
      <c r="BG1273" s="26" t="s">
        <v>68</v>
      </c>
      <c r="BH1273" s="26" t="s">
        <v>848</v>
      </c>
      <c r="BI1273" s="26">
        <v>2</v>
      </c>
      <c r="BJ1273" s="26" t="s">
        <v>20</v>
      </c>
    </row>
    <row r="1274" spans="36:62" x14ac:dyDescent="0.25">
      <c r="AJ1274" s="26">
        <v>2133</v>
      </c>
      <c r="AK1274" s="26">
        <v>1809535</v>
      </c>
      <c r="AL1274" s="264">
        <v>43321.509722222225</v>
      </c>
      <c r="AM1274" s="26" t="s">
        <v>540</v>
      </c>
      <c r="AN1274" s="26" t="s">
        <v>63</v>
      </c>
      <c r="AO1274" s="26" t="s">
        <v>156</v>
      </c>
      <c r="AP1274" s="26" t="s">
        <v>159</v>
      </c>
      <c r="AQ1274" s="26">
        <v>0</v>
      </c>
      <c r="AR1274" s="26">
        <v>18</v>
      </c>
      <c r="AS1274" s="26" t="s">
        <v>197</v>
      </c>
      <c r="AT1274" s="26" t="s">
        <v>71</v>
      </c>
      <c r="AU1274" s="26" t="s">
        <v>63</v>
      </c>
      <c r="AV1274" s="26" t="s">
        <v>63</v>
      </c>
      <c r="AW1274" s="26" t="s">
        <v>63</v>
      </c>
      <c r="AX1274" s="26" t="s">
        <v>63</v>
      </c>
      <c r="AY1274" s="26">
        <v>43.331162999999897</v>
      </c>
      <c r="AZ1274" s="26">
        <v>-103.368684</v>
      </c>
      <c r="BA1274" s="26" t="s">
        <v>166</v>
      </c>
      <c r="BB1274" s="26" t="s">
        <v>609</v>
      </c>
      <c r="BC1274" s="26" t="s">
        <v>680</v>
      </c>
      <c r="BD1274" s="26" t="s">
        <v>68</v>
      </c>
      <c r="BE1274" s="26"/>
      <c r="BF1274" s="26" t="s">
        <v>68</v>
      </c>
      <c r="BG1274" s="26" t="s">
        <v>68</v>
      </c>
      <c r="BH1274" s="26" t="s">
        <v>711</v>
      </c>
      <c r="BI1274" s="26">
        <v>2</v>
      </c>
      <c r="BJ1274" s="26" t="s">
        <v>19</v>
      </c>
    </row>
    <row r="1275" spans="36:62" x14ac:dyDescent="0.25">
      <c r="AJ1275" s="26">
        <v>2134</v>
      </c>
      <c r="AK1275" s="26">
        <v>1809395</v>
      </c>
      <c r="AL1275" s="264">
        <v>43310.479166666664</v>
      </c>
      <c r="AM1275" s="26" t="s">
        <v>481</v>
      </c>
      <c r="AN1275" s="26" t="s">
        <v>63</v>
      </c>
      <c r="AO1275" s="26" t="s">
        <v>156</v>
      </c>
      <c r="AP1275" s="26" t="s">
        <v>627</v>
      </c>
      <c r="AQ1275" s="26">
        <v>0</v>
      </c>
      <c r="AR1275" s="26">
        <v>16</v>
      </c>
      <c r="AS1275" s="26" t="s">
        <v>628</v>
      </c>
      <c r="AT1275" s="26" t="s">
        <v>71</v>
      </c>
      <c r="AU1275" s="26" t="s">
        <v>63</v>
      </c>
      <c r="AV1275" s="26" t="s">
        <v>63</v>
      </c>
      <c r="AW1275" s="26" t="s">
        <v>63</v>
      </c>
      <c r="AX1275" s="26" t="s">
        <v>63</v>
      </c>
      <c r="AY1275" s="26">
        <v>44.081327000000002</v>
      </c>
      <c r="AZ1275" s="26">
        <v>-103.151234</v>
      </c>
      <c r="BA1275" s="26" t="s">
        <v>483</v>
      </c>
      <c r="BB1275" s="26" t="s">
        <v>157</v>
      </c>
      <c r="BC1275" s="26" t="s">
        <v>659</v>
      </c>
      <c r="BD1275" s="26" t="s">
        <v>68</v>
      </c>
      <c r="BE1275" s="26" t="s">
        <v>161</v>
      </c>
      <c r="BF1275" s="26" t="s">
        <v>68</v>
      </c>
      <c r="BG1275" s="26" t="s">
        <v>68</v>
      </c>
      <c r="BH1275" s="26" t="s">
        <v>175</v>
      </c>
      <c r="BI1275" s="26">
        <v>2</v>
      </c>
      <c r="BJ1275" s="26" t="s">
        <v>217</v>
      </c>
    </row>
    <row r="1276" spans="36:62" x14ac:dyDescent="0.25">
      <c r="AJ1276" s="26">
        <v>2135</v>
      </c>
      <c r="AK1276" s="26">
        <v>1809684</v>
      </c>
      <c r="AL1276" s="264">
        <v>43320.21875</v>
      </c>
      <c r="AM1276" s="26" t="s">
        <v>540</v>
      </c>
      <c r="AN1276" s="26" t="s">
        <v>63</v>
      </c>
      <c r="AO1276" s="26"/>
      <c r="AP1276" s="26"/>
      <c r="AQ1276" s="26">
        <v>-1</v>
      </c>
      <c r="AR1276" s="26">
        <v>79</v>
      </c>
      <c r="AS1276" s="26" t="s">
        <v>168</v>
      </c>
      <c r="AT1276" s="26" t="s">
        <v>71</v>
      </c>
      <c r="AU1276" s="26" t="s">
        <v>63</v>
      </c>
      <c r="AV1276" s="26" t="s">
        <v>63</v>
      </c>
      <c r="AW1276" s="26" t="s">
        <v>63</v>
      </c>
      <c r="AX1276" s="26" t="s">
        <v>63</v>
      </c>
      <c r="AY1276" s="26">
        <v>43.456195999999899</v>
      </c>
      <c r="AZ1276" s="26">
        <v>-103.350668999999</v>
      </c>
      <c r="BA1276" s="26" t="s">
        <v>166</v>
      </c>
      <c r="BB1276" s="26" t="s">
        <v>157</v>
      </c>
      <c r="BC1276" s="26" t="s">
        <v>167</v>
      </c>
      <c r="BD1276" s="26" t="s">
        <v>154</v>
      </c>
      <c r="BE1276" s="26"/>
      <c r="BF1276" s="26" t="s">
        <v>99</v>
      </c>
      <c r="BG1276" s="26" t="s">
        <v>167</v>
      </c>
      <c r="BH1276" s="26" t="s">
        <v>99</v>
      </c>
      <c r="BI1276" s="26">
        <v>2</v>
      </c>
      <c r="BJ1276" s="26" t="s">
        <v>217</v>
      </c>
    </row>
    <row r="1277" spans="36:62" x14ac:dyDescent="0.25">
      <c r="AJ1277" s="26">
        <v>2138</v>
      </c>
      <c r="AK1277" s="26">
        <v>1809487</v>
      </c>
      <c r="AL1277" s="264">
        <v>43322.3</v>
      </c>
      <c r="AM1277" s="26" t="s">
        <v>481</v>
      </c>
      <c r="AN1277" s="26" t="s">
        <v>63</v>
      </c>
      <c r="AO1277" s="26" t="s">
        <v>894</v>
      </c>
      <c r="AP1277" s="26" t="s">
        <v>159</v>
      </c>
      <c r="AQ1277" s="26">
        <v>0</v>
      </c>
      <c r="AR1277" s="26">
        <v>16</v>
      </c>
      <c r="AS1277" s="26" t="s">
        <v>628</v>
      </c>
      <c r="AT1277" s="26" t="s">
        <v>71</v>
      </c>
      <c r="AU1277" s="26" t="s">
        <v>63</v>
      </c>
      <c r="AV1277" s="26" t="s">
        <v>63</v>
      </c>
      <c r="AW1277" s="26" t="s">
        <v>63</v>
      </c>
      <c r="AX1277" s="26" t="s">
        <v>63</v>
      </c>
      <c r="AY1277" s="26">
        <v>44.096291000000001</v>
      </c>
      <c r="AZ1277" s="26">
        <v>-103.151224999999</v>
      </c>
      <c r="BA1277" s="26" t="s">
        <v>531</v>
      </c>
      <c r="BB1277" s="26" t="s">
        <v>157</v>
      </c>
      <c r="BC1277" s="26" t="s">
        <v>659</v>
      </c>
      <c r="BD1277" s="26" t="s">
        <v>68</v>
      </c>
      <c r="BE1277" s="26" t="s">
        <v>1214</v>
      </c>
      <c r="BF1277" s="26" t="s">
        <v>68</v>
      </c>
      <c r="BG1277" s="26" t="s">
        <v>68</v>
      </c>
      <c r="BH1277" s="26" t="s">
        <v>848</v>
      </c>
      <c r="BI1277" s="26">
        <v>2</v>
      </c>
      <c r="BJ1277" s="26" t="s">
        <v>19</v>
      </c>
    </row>
    <row r="1278" spans="36:62" x14ac:dyDescent="0.25">
      <c r="AJ1278" s="26">
        <v>2139</v>
      </c>
      <c r="AK1278" s="26">
        <v>1809493</v>
      </c>
      <c r="AL1278" s="264">
        <v>43323.427777777775</v>
      </c>
      <c r="AM1278" s="26" t="s">
        <v>481</v>
      </c>
      <c r="AN1278" s="26" t="s">
        <v>63</v>
      </c>
      <c r="AO1278" s="26" t="s">
        <v>173</v>
      </c>
      <c r="AP1278" s="26" t="s">
        <v>713</v>
      </c>
      <c r="AQ1278" s="26">
        <v>0</v>
      </c>
      <c r="AR1278" s="26">
        <v>16</v>
      </c>
      <c r="AS1278" s="26" t="s">
        <v>628</v>
      </c>
      <c r="AT1278" s="26" t="s">
        <v>71</v>
      </c>
      <c r="AU1278" s="26" t="s">
        <v>63</v>
      </c>
      <c r="AV1278" s="26" t="s">
        <v>63</v>
      </c>
      <c r="AW1278" s="26" t="s">
        <v>63</v>
      </c>
      <c r="AX1278" s="26" t="s">
        <v>63</v>
      </c>
      <c r="AY1278" s="26">
        <v>44.0383789999999</v>
      </c>
      <c r="AZ1278" s="26">
        <v>-103.191918</v>
      </c>
      <c r="BA1278" s="26" t="s">
        <v>37</v>
      </c>
      <c r="BB1278" s="26" t="s">
        <v>611</v>
      </c>
      <c r="BC1278" s="26" t="s">
        <v>708</v>
      </c>
      <c r="BD1278" s="26" t="s">
        <v>68</v>
      </c>
      <c r="BE1278" s="26"/>
      <c r="BF1278" s="26" t="s">
        <v>68</v>
      </c>
      <c r="BG1278" s="26" t="s">
        <v>68</v>
      </c>
      <c r="BH1278" s="26" t="s">
        <v>175</v>
      </c>
      <c r="BI1278" s="26">
        <v>2</v>
      </c>
      <c r="BJ1278" s="26" t="s">
        <v>19</v>
      </c>
    </row>
    <row r="1279" spans="36:62" x14ac:dyDescent="0.25">
      <c r="AJ1279" s="26">
        <v>2144</v>
      </c>
      <c r="AK1279" s="26">
        <v>1809828</v>
      </c>
      <c r="AL1279" s="264">
        <v>43327.955555555556</v>
      </c>
      <c r="AM1279" s="26" t="s">
        <v>487</v>
      </c>
      <c r="AN1279" s="26" t="s">
        <v>63</v>
      </c>
      <c r="AO1279" s="26" t="s">
        <v>156</v>
      </c>
      <c r="AP1279" s="26" t="s">
        <v>159</v>
      </c>
      <c r="AQ1279" s="26">
        <v>0</v>
      </c>
      <c r="AR1279" s="26">
        <v>18</v>
      </c>
      <c r="AS1279" s="26" t="s">
        <v>149</v>
      </c>
      <c r="AT1279" s="26" t="s">
        <v>71</v>
      </c>
      <c r="AU1279" s="26" t="s">
        <v>63</v>
      </c>
      <c r="AV1279" s="26" t="s">
        <v>63</v>
      </c>
      <c r="AW1279" s="26" t="s">
        <v>63</v>
      </c>
      <c r="AX1279" s="26" t="s">
        <v>63</v>
      </c>
      <c r="AY1279" s="26">
        <v>43.172511999999898</v>
      </c>
      <c r="AZ1279" s="26">
        <v>-101.837884</v>
      </c>
      <c r="BA1279" s="26" t="s">
        <v>166</v>
      </c>
      <c r="BB1279" s="26" t="s">
        <v>609</v>
      </c>
      <c r="BC1279" s="26" t="s">
        <v>68</v>
      </c>
      <c r="BD1279" s="26" t="s">
        <v>154</v>
      </c>
      <c r="BE1279" s="26"/>
      <c r="BF1279" s="26" t="s">
        <v>68</v>
      </c>
      <c r="BG1279" s="26" t="s">
        <v>68</v>
      </c>
      <c r="BH1279" s="26" t="s">
        <v>146</v>
      </c>
      <c r="BI1279" s="26">
        <v>2</v>
      </c>
      <c r="BJ1279" s="26" t="s">
        <v>217</v>
      </c>
    </row>
    <row r="1280" spans="36:62" x14ac:dyDescent="0.25">
      <c r="AJ1280" s="26">
        <v>2145</v>
      </c>
      <c r="AK1280" s="26">
        <v>1809829</v>
      </c>
      <c r="AL1280" s="264">
        <v>43327.946527777778</v>
      </c>
      <c r="AM1280" s="26" t="s">
        <v>487</v>
      </c>
      <c r="AN1280" s="26" t="s">
        <v>63</v>
      </c>
      <c r="AO1280" s="26" t="s">
        <v>156</v>
      </c>
      <c r="AP1280" s="26" t="s">
        <v>159</v>
      </c>
      <c r="AQ1280" s="26">
        <v>0</v>
      </c>
      <c r="AR1280" s="26">
        <v>18</v>
      </c>
      <c r="AS1280" s="26" t="s">
        <v>149</v>
      </c>
      <c r="AT1280" s="26" t="s">
        <v>71</v>
      </c>
      <c r="AU1280" s="26" t="s">
        <v>63</v>
      </c>
      <c r="AV1280" s="26" t="s">
        <v>63</v>
      </c>
      <c r="AW1280" s="26" t="s">
        <v>63</v>
      </c>
      <c r="AX1280" s="26" t="s">
        <v>63</v>
      </c>
      <c r="AY1280" s="26">
        <v>43.172511999999898</v>
      </c>
      <c r="AZ1280" s="26">
        <v>-101.837884</v>
      </c>
      <c r="BA1280" s="26" t="s">
        <v>485</v>
      </c>
      <c r="BB1280" s="26" t="s">
        <v>611</v>
      </c>
      <c r="BC1280" s="26" t="s">
        <v>68</v>
      </c>
      <c r="BD1280" s="26" t="s">
        <v>154</v>
      </c>
      <c r="BE1280" s="26"/>
      <c r="BF1280" s="26" t="s">
        <v>68</v>
      </c>
      <c r="BG1280" s="26" t="s">
        <v>68</v>
      </c>
      <c r="BH1280" s="26" t="s">
        <v>146</v>
      </c>
      <c r="BI1280" s="26">
        <v>2</v>
      </c>
      <c r="BJ1280" s="26" t="s">
        <v>217</v>
      </c>
    </row>
    <row r="1281" spans="36:62" x14ac:dyDescent="0.25">
      <c r="AJ1281" s="26">
        <v>2146</v>
      </c>
      <c r="AK1281" s="26">
        <v>1809843</v>
      </c>
      <c r="AL1281" s="264">
        <v>43329.416666666664</v>
      </c>
      <c r="AM1281" s="26" t="s">
        <v>481</v>
      </c>
      <c r="AN1281" s="26" t="s">
        <v>63</v>
      </c>
      <c r="AO1281" s="26" t="s">
        <v>156</v>
      </c>
      <c r="AP1281" s="26" t="s">
        <v>726</v>
      </c>
      <c r="AQ1281" s="26">
        <v>0</v>
      </c>
      <c r="AR1281" s="26">
        <v>16</v>
      </c>
      <c r="AS1281" s="26" t="s">
        <v>628</v>
      </c>
      <c r="AT1281" s="26" t="s">
        <v>71</v>
      </c>
      <c r="AU1281" s="26" t="s">
        <v>63</v>
      </c>
      <c r="AV1281" s="26" t="s">
        <v>63</v>
      </c>
      <c r="AW1281" s="26" t="s">
        <v>63</v>
      </c>
      <c r="AX1281" s="26" t="s">
        <v>63</v>
      </c>
      <c r="AY1281" s="26">
        <v>44.038547000000001</v>
      </c>
      <c r="AZ1281" s="26">
        <v>-103.180081</v>
      </c>
      <c r="BA1281" s="26" t="s">
        <v>490</v>
      </c>
      <c r="BB1281" s="26" t="s">
        <v>1018</v>
      </c>
      <c r="BC1281" s="26" t="s">
        <v>659</v>
      </c>
      <c r="BD1281" s="26" t="s">
        <v>68</v>
      </c>
      <c r="BE1281" s="26"/>
      <c r="BF1281" s="26" t="s">
        <v>68</v>
      </c>
      <c r="BG1281" s="26" t="s">
        <v>68</v>
      </c>
      <c r="BH1281" s="26" t="s">
        <v>175</v>
      </c>
      <c r="BI1281" s="26">
        <v>2</v>
      </c>
      <c r="BJ1281" s="26" t="s">
        <v>217</v>
      </c>
    </row>
    <row r="1282" spans="36:62" x14ac:dyDescent="0.25">
      <c r="AJ1282" s="26">
        <v>2147</v>
      </c>
      <c r="AK1282" s="26">
        <v>1810092</v>
      </c>
      <c r="AL1282" s="264">
        <v>43330.475694444445</v>
      </c>
      <c r="AM1282" s="26" t="s">
        <v>539</v>
      </c>
      <c r="AN1282" s="26" t="s">
        <v>63</v>
      </c>
      <c r="AO1282" s="26"/>
      <c r="AP1282" s="26"/>
      <c r="AQ1282" s="26">
        <v>-1</v>
      </c>
      <c r="AR1282" s="26">
        <v>79</v>
      </c>
      <c r="AS1282" s="26" t="s">
        <v>168</v>
      </c>
      <c r="AT1282" s="26" t="s">
        <v>71</v>
      </c>
      <c r="AU1282" s="26" t="s">
        <v>63</v>
      </c>
      <c r="AV1282" s="26" t="s">
        <v>63</v>
      </c>
      <c r="AW1282" s="26" t="s">
        <v>63</v>
      </c>
      <c r="AX1282" s="26" t="s">
        <v>63</v>
      </c>
      <c r="AY1282" s="26">
        <v>43.532589000000002</v>
      </c>
      <c r="AZ1282" s="26">
        <v>-103.327714999999</v>
      </c>
      <c r="BA1282" s="26" t="s">
        <v>158</v>
      </c>
      <c r="BB1282" s="26" t="s">
        <v>157</v>
      </c>
      <c r="BC1282" s="26" t="s">
        <v>167</v>
      </c>
      <c r="BD1282" s="26" t="s">
        <v>154</v>
      </c>
      <c r="BE1282" s="26"/>
      <c r="BF1282" s="26" t="s">
        <v>99</v>
      </c>
      <c r="BG1282" s="26" t="s">
        <v>167</v>
      </c>
      <c r="BH1282" s="26" t="s">
        <v>99</v>
      </c>
      <c r="BI1282" s="26">
        <v>2</v>
      </c>
      <c r="BJ1282" s="26" t="s">
        <v>217</v>
      </c>
    </row>
    <row r="1283" spans="36:62" x14ac:dyDescent="0.25">
      <c r="AJ1283" s="26">
        <v>2150</v>
      </c>
      <c r="AK1283" s="26">
        <v>1810177</v>
      </c>
      <c r="AL1283" s="264">
        <v>43335.53125</v>
      </c>
      <c r="AM1283" s="26" t="s">
        <v>481</v>
      </c>
      <c r="AN1283" s="26" t="s">
        <v>63</v>
      </c>
      <c r="AO1283" s="26" t="s">
        <v>214</v>
      </c>
      <c r="AP1283" s="26" t="s">
        <v>716</v>
      </c>
      <c r="AQ1283" s="26">
        <v>0</v>
      </c>
      <c r="AR1283" s="26">
        <v>16</v>
      </c>
      <c r="AS1283" s="26" t="s">
        <v>628</v>
      </c>
      <c r="AT1283" s="26" t="s">
        <v>74</v>
      </c>
      <c r="AU1283" s="26" t="s">
        <v>63</v>
      </c>
      <c r="AV1283" s="26" t="s">
        <v>63</v>
      </c>
      <c r="AW1283" s="26" t="s">
        <v>63</v>
      </c>
      <c r="AX1283" s="26" t="s">
        <v>63</v>
      </c>
      <c r="AY1283" s="26">
        <v>44.042700000000004</v>
      </c>
      <c r="AZ1283" s="26">
        <v>-103.17158000000001</v>
      </c>
      <c r="BA1283" s="26" t="s">
        <v>483</v>
      </c>
      <c r="BB1283" s="26" t="s">
        <v>165</v>
      </c>
      <c r="BC1283" s="26" t="s">
        <v>659</v>
      </c>
      <c r="BD1283" s="26" t="s">
        <v>68</v>
      </c>
      <c r="BE1283" s="26" t="s">
        <v>1215</v>
      </c>
      <c r="BF1283" s="26" t="s">
        <v>68</v>
      </c>
      <c r="BG1283" s="26" t="s">
        <v>68</v>
      </c>
      <c r="BH1283" s="26" t="s">
        <v>175</v>
      </c>
      <c r="BI1283" s="26">
        <v>2</v>
      </c>
      <c r="BJ1283" s="26" t="s">
        <v>21</v>
      </c>
    </row>
    <row r="1284" spans="36:62" x14ac:dyDescent="0.25">
      <c r="AJ1284" s="26">
        <v>2155</v>
      </c>
      <c r="AK1284" s="26">
        <v>1810600</v>
      </c>
      <c r="AL1284" s="264">
        <v>43314.645833333336</v>
      </c>
      <c r="AM1284" s="26" t="s">
        <v>540</v>
      </c>
      <c r="AN1284" s="26" t="s">
        <v>63</v>
      </c>
      <c r="AO1284" s="26" t="s">
        <v>156</v>
      </c>
      <c r="AP1284" s="26" t="s">
        <v>159</v>
      </c>
      <c r="AQ1284" s="26">
        <v>0</v>
      </c>
      <c r="AR1284" s="26">
        <v>18</v>
      </c>
      <c r="AS1284" s="26" t="s">
        <v>1216</v>
      </c>
      <c r="AT1284" s="26" t="s">
        <v>71</v>
      </c>
      <c r="AU1284" s="26" t="s">
        <v>63</v>
      </c>
      <c r="AV1284" s="26" t="s">
        <v>63</v>
      </c>
      <c r="AW1284" s="26" t="s">
        <v>63</v>
      </c>
      <c r="AX1284" s="26" t="s">
        <v>63</v>
      </c>
      <c r="AY1284" s="26">
        <v>43.353783</v>
      </c>
      <c r="AZ1284" s="26">
        <v>-103.391407</v>
      </c>
      <c r="BA1284" s="26" t="s">
        <v>521</v>
      </c>
      <c r="BB1284" s="26" t="s">
        <v>157</v>
      </c>
      <c r="BC1284" s="26" t="s">
        <v>68</v>
      </c>
      <c r="BD1284" s="26" t="s">
        <v>68</v>
      </c>
      <c r="BE1284" s="26"/>
      <c r="BF1284" s="26" t="s">
        <v>675</v>
      </c>
      <c r="BG1284" s="26" t="s">
        <v>68</v>
      </c>
      <c r="BH1284" s="26" t="s">
        <v>146</v>
      </c>
      <c r="BI1284" s="26">
        <v>2</v>
      </c>
      <c r="BJ1284" s="26" t="s">
        <v>217</v>
      </c>
    </row>
    <row r="1285" spans="36:62" x14ac:dyDescent="0.25">
      <c r="AJ1285" s="26">
        <v>2162</v>
      </c>
      <c r="AK1285" s="26">
        <v>1811191</v>
      </c>
      <c r="AL1285" s="264">
        <v>43346.90902777778</v>
      </c>
      <c r="AM1285" s="26" t="s">
        <v>539</v>
      </c>
      <c r="AN1285" s="26" t="s">
        <v>69</v>
      </c>
      <c r="AO1285" s="26" t="s">
        <v>214</v>
      </c>
      <c r="AP1285" s="26" t="s">
        <v>159</v>
      </c>
      <c r="AQ1285" s="26">
        <v>0</v>
      </c>
      <c r="AR1285" s="26">
        <v>79</v>
      </c>
      <c r="AS1285" s="26" t="s">
        <v>177</v>
      </c>
      <c r="AT1285" s="26" t="s">
        <v>71</v>
      </c>
      <c r="AU1285" s="26" t="s">
        <v>63</v>
      </c>
      <c r="AV1285" s="26" t="s">
        <v>63</v>
      </c>
      <c r="AW1285" s="26" t="s">
        <v>63</v>
      </c>
      <c r="AX1285" s="26" t="s">
        <v>63</v>
      </c>
      <c r="AY1285" s="26">
        <v>43.827919000000001</v>
      </c>
      <c r="AZ1285" s="26">
        <v>-103.19942</v>
      </c>
      <c r="BA1285" s="26" t="s">
        <v>544</v>
      </c>
      <c r="BB1285" s="26" t="s">
        <v>181</v>
      </c>
      <c r="BC1285" s="26" t="s">
        <v>829</v>
      </c>
      <c r="BD1285" s="26" t="s">
        <v>180</v>
      </c>
      <c r="BE1285" s="26"/>
      <c r="BF1285" s="26" t="s">
        <v>829</v>
      </c>
      <c r="BG1285" s="26" t="s">
        <v>829</v>
      </c>
      <c r="BH1285" s="26" t="s">
        <v>1217</v>
      </c>
      <c r="BI1285" s="26">
        <v>2</v>
      </c>
      <c r="BJ1285" s="26" t="s">
        <v>18</v>
      </c>
    </row>
    <row r="1286" spans="36:62" x14ac:dyDescent="0.25">
      <c r="AJ1286" s="26">
        <v>2167</v>
      </c>
      <c r="AK1286" s="26">
        <v>1811395</v>
      </c>
      <c r="AL1286" s="264">
        <v>43362.5</v>
      </c>
      <c r="AM1286" s="26" t="s">
        <v>481</v>
      </c>
      <c r="AN1286" s="26" t="s">
        <v>63</v>
      </c>
      <c r="AO1286" s="26" t="s">
        <v>173</v>
      </c>
      <c r="AP1286" s="26" t="s">
        <v>159</v>
      </c>
      <c r="AQ1286" s="26">
        <v>0</v>
      </c>
      <c r="AR1286" s="26">
        <v>16</v>
      </c>
      <c r="AS1286" s="26" t="s">
        <v>1219</v>
      </c>
      <c r="AT1286" s="26" t="s">
        <v>704</v>
      </c>
      <c r="AU1286" s="26" t="s">
        <v>63</v>
      </c>
      <c r="AV1286" s="26" t="s">
        <v>63</v>
      </c>
      <c r="AW1286" s="26" t="s">
        <v>63</v>
      </c>
      <c r="AX1286" s="26" t="s">
        <v>63</v>
      </c>
      <c r="AY1286" s="26">
        <v>44.084857</v>
      </c>
      <c r="AZ1286" s="26">
        <v>-103.151382999999</v>
      </c>
      <c r="BA1286" s="26" t="s">
        <v>166</v>
      </c>
      <c r="BB1286" s="26" t="s">
        <v>165</v>
      </c>
      <c r="BC1286" s="26" t="s">
        <v>1220</v>
      </c>
      <c r="BD1286" s="26" t="s">
        <v>68</v>
      </c>
      <c r="BE1286" s="26" t="s">
        <v>1218</v>
      </c>
      <c r="BF1286" s="26" t="s">
        <v>68</v>
      </c>
      <c r="BG1286" s="26" t="s">
        <v>68</v>
      </c>
      <c r="BH1286" s="26" t="s">
        <v>757</v>
      </c>
      <c r="BI1286" s="26">
        <v>2</v>
      </c>
      <c r="BJ1286" s="26" t="s">
        <v>19</v>
      </c>
    </row>
    <row r="1287" spans="36:62" x14ac:dyDescent="0.25">
      <c r="AJ1287" s="26">
        <v>2168</v>
      </c>
      <c r="AK1287" s="26">
        <v>1811383</v>
      </c>
      <c r="AL1287" s="264">
        <v>43362.806944444441</v>
      </c>
      <c r="AM1287" s="26" t="s">
        <v>541</v>
      </c>
      <c r="AN1287" s="26" t="s">
        <v>63</v>
      </c>
      <c r="AO1287" s="26" t="s">
        <v>156</v>
      </c>
      <c r="AP1287" s="26" t="s">
        <v>159</v>
      </c>
      <c r="AQ1287" s="26">
        <v>0</v>
      </c>
      <c r="AR1287" s="26">
        <v>18</v>
      </c>
      <c r="AS1287" s="26" t="s">
        <v>149</v>
      </c>
      <c r="AT1287" s="26" t="s">
        <v>704</v>
      </c>
      <c r="AU1287" s="26" t="s">
        <v>63</v>
      </c>
      <c r="AV1287" s="26" t="s">
        <v>63</v>
      </c>
      <c r="AW1287" s="26" t="s">
        <v>63</v>
      </c>
      <c r="AX1287" s="26" t="s">
        <v>63</v>
      </c>
      <c r="AY1287" s="26">
        <v>43.120128999999899</v>
      </c>
      <c r="AZ1287" s="26">
        <v>-102.650032999999</v>
      </c>
      <c r="BA1287" s="26" t="s">
        <v>185</v>
      </c>
      <c r="BB1287" s="26" t="s">
        <v>609</v>
      </c>
      <c r="BC1287" s="26" t="s">
        <v>68</v>
      </c>
      <c r="BD1287" s="26" t="s">
        <v>154</v>
      </c>
      <c r="BE1287" s="26"/>
      <c r="BF1287" s="26" t="s">
        <v>68</v>
      </c>
      <c r="BG1287" s="26" t="s">
        <v>209</v>
      </c>
      <c r="BH1287" s="26" t="s">
        <v>160</v>
      </c>
      <c r="BI1287" s="26">
        <v>2</v>
      </c>
      <c r="BJ1287" s="26" t="s">
        <v>217</v>
      </c>
    </row>
    <row r="1288" spans="36:62" x14ac:dyDescent="0.25">
      <c r="AJ1288" s="26">
        <v>2169</v>
      </c>
      <c r="AK1288" s="26">
        <v>1811598</v>
      </c>
      <c r="AL1288" s="264">
        <v>43364.444444444445</v>
      </c>
      <c r="AM1288" s="26" t="s">
        <v>481</v>
      </c>
      <c r="AN1288" s="26" t="s">
        <v>63</v>
      </c>
      <c r="AO1288" s="26" t="s">
        <v>156</v>
      </c>
      <c r="AP1288" s="26" t="s">
        <v>159</v>
      </c>
      <c r="AQ1288" s="26">
        <v>0</v>
      </c>
      <c r="AR1288" s="26">
        <v>79</v>
      </c>
      <c r="AS1288" s="26" t="s">
        <v>149</v>
      </c>
      <c r="AT1288" s="26" t="s">
        <v>71</v>
      </c>
      <c r="AU1288" s="26" t="s">
        <v>63</v>
      </c>
      <c r="AV1288" s="26" t="s">
        <v>63</v>
      </c>
      <c r="AW1288" s="26" t="s">
        <v>63</v>
      </c>
      <c r="AX1288" s="26" t="s">
        <v>63</v>
      </c>
      <c r="AY1288" s="26">
        <v>43.922052000000001</v>
      </c>
      <c r="AZ1288" s="26">
        <v>-103.199112999999</v>
      </c>
      <c r="BA1288" s="26" t="s">
        <v>158</v>
      </c>
      <c r="BB1288" s="26" t="s">
        <v>157</v>
      </c>
      <c r="BC1288" s="26" t="s">
        <v>68</v>
      </c>
      <c r="BD1288" s="26" t="s">
        <v>154</v>
      </c>
      <c r="BE1288" s="26"/>
      <c r="BF1288" s="26" t="s">
        <v>68</v>
      </c>
      <c r="BG1288" s="26" t="s">
        <v>68</v>
      </c>
      <c r="BH1288" s="26" t="s">
        <v>146</v>
      </c>
      <c r="BI1288" s="26">
        <v>2</v>
      </c>
      <c r="BJ1288" s="26" t="s">
        <v>217</v>
      </c>
    </row>
    <row r="1289" spans="36:62" x14ac:dyDescent="0.25">
      <c r="AJ1289" s="26">
        <v>2170</v>
      </c>
      <c r="AK1289" s="26">
        <v>1811599</v>
      </c>
      <c r="AL1289" s="264">
        <v>43364.444444444445</v>
      </c>
      <c r="AM1289" s="26" t="s">
        <v>481</v>
      </c>
      <c r="AN1289" s="26" t="s">
        <v>63</v>
      </c>
      <c r="AO1289" s="26" t="s">
        <v>156</v>
      </c>
      <c r="AP1289" s="26" t="s">
        <v>159</v>
      </c>
      <c r="AQ1289" s="26">
        <v>0</v>
      </c>
      <c r="AR1289" s="26">
        <v>79</v>
      </c>
      <c r="AS1289" s="26" t="s">
        <v>149</v>
      </c>
      <c r="AT1289" s="26" t="s">
        <v>71</v>
      </c>
      <c r="AU1289" s="26" t="s">
        <v>63</v>
      </c>
      <c r="AV1289" s="26" t="s">
        <v>63</v>
      </c>
      <c r="AW1289" s="26" t="s">
        <v>63</v>
      </c>
      <c r="AX1289" s="26" t="s">
        <v>63</v>
      </c>
      <c r="AY1289" s="26">
        <v>43.922052000000001</v>
      </c>
      <c r="AZ1289" s="26">
        <v>-103.199112999999</v>
      </c>
      <c r="BA1289" s="26" t="s">
        <v>185</v>
      </c>
      <c r="BB1289" s="26" t="s">
        <v>157</v>
      </c>
      <c r="BC1289" s="26" t="s">
        <v>68</v>
      </c>
      <c r="BD1289" s="26" t="s">
        <v>154</v>
      </c>
      <c r="BE1289" s="26"/>
      <c r="BF1289" s="26" t="s">
        <v>68</v>
      </c>
      <c r="BG1289" s="26" t="s">
        <v>68</v>
      </c>
      <c r="BH1289" s="26" t="s">
        <v>146</v>
      </c>
      <c r="BI1289" s="26">
        <v>2</v>
      </c>
      <c r="BJ1289" s="26" t="s">
        <v>217</v>
      </c>
    </row>
    <row r="1290" spans="36:62" x14ac:dyDescent="0.25">
      <c r="AJ1290" s="26">
        <v>2171</v>
      </c>
      <c r="AK1290" s="26">
        <v>1811604</v>
      </c>
      <c r="AL1290" s="264">
        <v>43357.859722222223</v>
      </c>
      <c r="AM1290" s="26" t="s">
        <v>540</v>
      </c>
      <c r="AN1290" s="26" t="s">
        <v>63</v>
      </c>
      <c r="AO1290" s="26" t="s">
        <v>173</v>
      </c>
      <c r="AP1290" s="26" t="s">
        <v>159</v>
      </c>
      <c r="AQ1290" s="26">
        <v>0</v>
      </c>
      <c r="AR1290" s="26">
        <v>18</v>
      </c>
      <c r="AS1290" s="26" t="s">
        <v>201</v>
      </c>
      <c r="AT1290" s="26" t="s">
        <v>71</v>
      </c>
      <c r="AU1290" s="26" t="s">
        <v>63</v>
      </c>
      <c r="AV1290" s="26" t="s">
        <v>63</v>
      </c>
      <c r="AW1290" s="26" t="s">
        <v>63</v>
      </c>
      <c r="AX1290" s="26" t="s">
        <v>63</v>
      </c>
      <c r="AY1290" s="26">
        <v>43.390107999999898</v>
      </c>
      <c r="AZ1290" s="26">
        <v>-103.403362</v>
      </c>
      <c r="BA1290" s="26" t="s">
        <v>166</v>
      </c>
      <c r="BB1290" s="26" t="s">
        <v>611</v>
      </c>
      <c r="BC1290" s="26" t="s">
        <v>680</v>
      </c>
      <c r="BD1290" s="26" t="s">
        <v>68</v>
      </c>
      <c r="BE1290" s="26" t="s">
        <v>1221</v>
      </c>
      <c r="BF1290" s="26" t="s">
        <v>68</v>
      </c>
      <c r="BG1290" s="26" t="s">
        <v>68</v>
      </c>
      <c r="BH1290" s="26" t="s">
        <v>1102</v>
      </c>
      <c r="BI1290" s="26">
        <v>2</v>
      </c>
      <c r="BJ1290" s="26" t="s">
        <v>19</v>
      </c>
    </row>
    <row r="1291" spans="36:62" x14ac:dyDescent="0.25">
      <c r="AJ1291" s="26">
        <v>2178</v>
      </c>
      <c r="AK1291" s="26">
        <v>1811712</v>
      </c>
      <c r="AL1291" s="264">
        <v>43370.584027777775</v>
      </c>
      <c r="AM1291" s="26" t="s">
        <v>481</v>
      </c>
      <c r="AN1291" s="26" t="s">
        <v>63</v>
      </c>
      <c r="AO1291" s="26" t="s">
        <v>156</v>
      </c>
      <c r="AP1291" s="26" t="s">
        <v>716</v>
      </c>
      <c r="AQ1291" s="26">
        <v>0</v>
      </c>
      <c r="AR1291" s="26">
        <v>16</v>
      </c>
      <c r="AS1291" s="26" t="s">
        <v>628</v>
      </c>
      <c r="AT1291" s="26" t="s">
        <v>704</v>
      </c>
      <c r="AU1291" s="26" t="s">
        <v>63</v>
      </c>
      <c r="AV1291" s="26" t="s">
        <v>63</v>
      </c>
      <c r="AW1291" s="26" t="s">
        <v>63</v>
      </c>
      <c r="AX1291" s="26" t="s">
        <v>63</v>
      </c>
      <c r="AY1291" s="26">
        <v>44.038550000000001</v>
      </c>
      <c r="AZ1291" s="26">
        <v>-103.191970999999</v>
      </c>
      <c r="BA1291" s="26" t="s">
        <v>185</v>
      </c>
      <c r="BB1291" s="26" t="s">
        <v>165</v>
      </c>
      <c r="BC1291" s="26" t="s">
        <v>1042</v>
      </c>
      <c r="BD1291" s="26" t="s">
        <v>68</v>
      </c>
      <c r="BE1291" s="26" t="s">
        <v>705</v>
      </c>
      <c r="BF1291" s="26" t="s">
        <v>68</v>
      </c>
      <c r="BG1291" s="26" t="s">
        <v>68</v>
      </c>
      <c r="BH1291" s="26" t="s">
        <v>175</v>
      </c>
      <c r="BI1291" s="26">
        <v>2</v>
      </c>
      <c r="BJ1291" s="26" t="s">
        <v>21</v>
      </c>
    </row>
    <row r="1292" spans="36:62" x14ac:dyDescent="0.25">
      <c r="AJ1292" s="26">
        <v>2179</v>
      </c>
      <c r="AK1292" s="26">
        <v>1811765</v>
      </c>
      <c r="AL1292" s="264">
        <v>43370.663194444445</v>
      </c>
      <c r="AM1292" s="26" t="s">
        <v>481</v>
      </c>
      <c r="AN1292" s="26" t="s">
        <v>63</v>
      </c>
      <c r="AO1292" s="26" t="s">
        <v>156</v>
      </c>
      <c r="AP1292" s="26" t="s">
        <v>1041</v>
      </c>
      <c r="AQ1292" s="26">
        <v>0</v>
      </c>
      <c r="AR1292" s="26">
        <v>16</v>
      </c>
      <c r="AS1292" s="26" t="s">
        <v>628</v>
      </c>
      <c r="AT1292" s="26" t="s">
        <v>74</v>
      </c>
      <c r="AU1292" s="26" t="s">
        <v>63</v>
      </c>
      <c r="AV1292" s="26" t="s">
        <v>63</v>
      </c>
      <c r="AW1292" s="26" t="s">
        <v>63</v>
      </c>
      <c r="AX1292" s="26" t="s">
        <v>63</v>
      </c>
      <c r="AY1292" s="26">
        <v>44.097366999999899</v>
      </c>
      <c r="AZ1292" s="26">
        <v>-103.151385</v>
      </c>
      <c r="BA1292" s="26" t="s">
        <v>486</v>
      </c>
      <c r="BB1292" s="26" t="s">
        <v>165</v>
      </c>
      <c r="BC1292" s="26" t="s">
        <v>708</v>
      </c>
      <c r="BD1292" s="26" t="s">
        <v>68</v>
      </c>
      <c r="BE1292" s="26" t="s">
        <v>705</v>
      </c>
      <c r="BF1292" s="26" t="s">
        <v>68</v>
      </c>
      <c r="BG1292" s="26" t="s">
        <v>68</v>
      </c>
      <c r="BH1292" s="26" t="s">
        <v>941</v>
      </c>
      <c r="BI1292" s="26">
        <v>2</v>
      </c>
      <c r="BJ1292" s="26" t="s">
        <v>217</v>
      </c>
    </row>
    <row r="1293" spans="36:62" x14ac:dyDescent="0.25">
      <c r="AJ1293" s="26">
        <v>2180</v>
      </c>
      <c r="AK1293" s="26">
        <v>1812082</v>
      </c>
      <c r="AL1293" s="264">
        <v>43359.451388888891</v>
      </c>
      <c r="AM1293" s="26" t="s">
        <v>481</v>
      </c>
      <c r="AN1293" s="26" t="s">
        <v>63</v>
      </c>
      <c r="AO1293" s="26" t="s">
        <v>156</v>
      </c>
      <c r="AP1293" s="26" t="s">
        <v>159</v>
      </c>
      <c r="AQ1293" s="26">
        <v>0</v>
      </c>
      <c r="AR1293" s="26">
        <v>16</v>
      </c>
      <c r="AS1293" s="26" t="s">
        <v>628</v>
      </c>
      <c r="AT1293" s="26" t="s">
        <v>71</v>
      </c>
      <c r="AU1293" s="26" t="s">
        <v>63</v>
      </c>
      <c r="AV1293" s="26" t="s">
        <v>63</v>
      </c>
      <c r="AW1293" s="26" t="s">
        <v>63</v>
      </c>
      <c r="AX1293" s="26" t="s">
        <v>63</v>
      </c>
      <c r="AY1293" s="26">
        <v>44.096122000000001</v>
      </c>
      <c r="AZ1293" s="26">
        <v>-103.151223</v>
      </c>
      <c r="BA1293" s="26" t="s">
        <v>483</v>
      </c>
      <c r="BB1293" s="26" t="s">
        <v>157</v>
      </c>
      <c r="BC1293" s="26" t="s">
        <v>708</v>
      </c>
      <c r="BD1293" s="26" t="s">
        <v>68</v>
      </c>
      <c r="BE1293" s="26" t="s">
        <v>705</v>
      </c>
      <c r="BF1293" s="26" t="s">
        <v>68</v>
      </c>
      <c r="BG1293" s="26" t="s">
        <v>68</v>
      </c>
      <c r="BH1293" s="26" t="s">
        <v>175</v>
      </c>
      <c r="BI1293" s="26">
        <v>2</v>
      </c>
      <c r="BJ1293" s="26" t="s">
        <v>21</v>
      </c>
    </row>
    <row r="1294" spans="36:62" x14ac:dyDescent="0.25">
      <c r="AJ1294" s="26">
        <v>2182</v>
      </c>
      <c r="AK1294" s="26">
        <v>1812141</v>
      </c>
      <c r="AL1294" s="264">
        <v>43379.777777777781</v>
      </c>
      <c r="AM1294" s="26" t="s">
        <v>487</v>
      </c>
      <c r="AN1294" s="26" t="s">
        <v>63</v>
      </c>
      <c r="AO1294" s="26"/>
      <c r="AP1294" s="26"/>
      <c r="AQ1294" s="26">
        <v>-1</v>
      </c>
      <c r="AR1294" s="26">
        <v>18</v>
      </c>
      <c r="AS1294" s="26" t="s">
        <v>168</v>
      </c>
      <c r="AT1294" s="26" t="s">
        <v>71</v>
      </c>
      <c r="AU1294" s="26" t="s">
        <v>63</v>
      </c>
      <c r="AV1294" s="26" t="s">
        <v>63</v>
      </c>
      <c r="AW1294" s="26" t="s">
        <v>63</v>
      </c>
      <c r="AX1294" s="26" t="s">
        <v>63</v>
      </c>
      <c r="AY1294" s="26">
        <v>43.172576999999897</v>
      </c>
      <c r="AZ1294" s="26">
        <v>-101.853354999999</v>
      </c>
      <c r="BA1294" s="26" t="s">
        <v>166</v>
      </c>
      <c r="BB1294" s="26" t="s">
        <v>611</v>
      </c>
      <c r="BC1294" s="26" t="s">
        <v>167</v>
      </c>
      <c r="BD1294" s="26" t="s">
        <v>154</v>
      </c>
      <c r="BE1294" s="26"/>
      <c r="BF1294" s="26" t="s">
        <v>99</v>
      </c>
      <c r="BG1294" s="26" t="s">
        <v>167</v>
      </c>
      <c r="BH1294" s="26" t="s">
        <v>99</v>
      </c>
      <c r="BI1294" s="26">
        <v>2</v>
      </c>
      <c r="BJ1294" s="26" t="s">
        <v>217</v>
      </c>
    </row>
    <row r="1295" spans="36:62" x14ac:dyDescent="0.25">
      <c r="AJ1295" s="26">
        <v>2183</v>
      </c>
      <c r="AK1295" s="26">
        <v>1812177</v>
      </c>
      <c r="AL1295" s="264">
        <v>43381.486111111109</v>
      </c>
      <c r="AM1295" s="26" t="s">
        <v>481</v>
      </c>
      <c r="AN1295" s="26" t="s">
        <v>63</v>
      </c>
      <c r="AO1295" s="26" t="s">
        <v>156</v>
      </c>
      <c r="AP1295" s="26" t="s">
        <v>713</v>
      </c>
      <c r="AQ1295" s="26">
        <v>0</v>
      </c>
      <c r="AR1295" s="26">
        <v>16</v>
      </c>
      <c r="AS1295" s="26" t="s">
        <v>628</v>
      </c>
      <c r="AT1295" s="26" t="s">
        <v>663</v>
      </c>
      <c r="AU1295" s="26" t="s">
        <v>63</v>
      </c>
      <c r="AV1295" s="26" t="s">
        <v>63</v>
      </c>
      <c r="AW1295" s="26" t="s">
        <v>63</v>
      </c>
      <c r="AX1295" s="26" t="s">
        <v>63</v>
      </c>
      <c r="AY1295" s="26">
        <v>44.069130000000001</v>
      </c>
      <c r="AZ1295" s="26">
        <v>-103.158473</v>
      </c>
      <c r="BA1295" s="26" t="s">
        <v>520</v>
      </c>
      <c r="BB1295" s="26" t="s">
        <v>157</v>
      </c>
      <c r="BC1295" s="26" t="s">
        <v>708</v>
      </c>
      <c r="BD1295" s="26" t="s">
        <v>681</v>
      </c>
      <c r="BE1295" s="26" t="s">
        <v>1168</v>
      </c>
      <c r="BF1295" s="26" t="s">
        <v>68</v>
      </c>
      <c r="BG1295" s="26" t="s">
        <v>68</v>
      </c>
      <c r="BH1295" s="26" t="s">
        <v>175</v>
      </c>
      <c r="BI1295" s="26">
        <v>2</v>
      </c>
      <c r="BJ1295" s="26" t="s">
        <v>217</v>
      </c>
    </row>
    <row r="1296" spans="36:62" x14ac:dyDescent="0.25">
      <c r="AJ1296" s="26">
        <v>2187</v>
      </c>
      <c r="AK1296" s="26">
        <v>1812338</v>
      </c>
      <c r="AL1296" s="264">
        <v>43383.777083333334</v>
      </c>
      <c r="AM1296" s="26" t="s">
        <v>481</v>
      </c>
      <c r="AN1296" s="26" t="s">
        <v>63</v>
      </c>
      <c r="AO1296" s="26" t="s">
        <v>156</v>
      </c>
      <c r="AP1296" s="26" t="s">
        <v>159</v>
      </c>
      <c r="AQ1296" s="26">
        <v>0</v>
      </c>
      <c r="AR1296" s="26">
        <v>16</v>
      </c>
      <c r="AS1296" s="26" t="s">
        <v>628</v>
      </c>
      <c r="AT1296" s="26" t="s">
        <v>74</v>
      </c>
      <c r="AU1296" s="26" t="s">
        <v>63</v>
      </c>
      <c r="AV1296" s="26" t="s">
        <v>63</v>
      </c>
      <c r="AW1296" s="26" t="s">
        <v>63</v>
      </c>
      <c r="AX1296" s="26" t="s">
        <v>63</v>
      </c>
      <c r="AY1296" s="26">
        <v>44.098446000000003</v>
      </c>
      <c r="AZ1296" s="26">
        <v>-103.151386</v>
      </c>
      <c r="BA1296" s="26" t="s">
        <v>493</v>
      </c>
      <c r="BB1296" s="26" t="s">
        <v>1141</v>
      </c>
      <c r="BC1296" s="26" t="s">
        <v>659</v>
      </c>
      <c r="BD1296" s="26" t="s">
        <v>68</v>
      </c>
      <c r="BE1296" s="26" t="s">
        <v>1185</v>
      </c>
      <c r="BF1296" s="26" t="s">
        <v>68</v>
      </c>
      <c r="BG1296" s="26" t="s">
        <v>68</v>
      </c>
      <c r="BH1296" s="26" t="s">
        <v>175</v>
      </c>
      <c r="BI1296" s="26">
        <v>2</v>
      </c>
      <c r="BJ1296" s="26" t="s">
        <v>217</v>
      </c>
    </row>
    <row r="1297" spans="36:62" x14ac:dyDescent="0.25">
      <c r="AJ1297" s="26">
        <v>2188</v>
      </c>
      <c r="AK1297" s="26">
        <v>1812675</v>
      </c>
      <c r="AL1297" s="264">
        <v>43371.719444444447</v>
      </c>
      <c r="AM1297" s="26" t="s">
        <v>540</v>
      </c>
      <c r="AN1297" s="26" t="s">
        <v>63</v>
      </c>
      <c r="AO1297" s="26" t="s">
        <v>173</v>
      </c>
      <c r="AP1297" s="26" t="s">
        <v>159</v>
      </c>
      <c r="AQ1297" s="26">
        <v>0</v>
      </c>
      <c r="AR1297" s="26">
        <v>18</v>
      </c>
      <c r="AS1297" s="26" t="s">
        <v>1223</v>
      </c>
      <c r="AT1297" s="26" t="s">
        <v>74</v>
      </c>
      <c r="AU1297" s="26" t="s">
        <v>63</v>
      </c>
      <c r="AV1297" s="26" t="s">
        <v>63</v>
      </c>
      <c r="AW1297" s="26" t="s">
        <v>63</v>
      </c>
      <c r="AX1297" s="26" t="s">
        <v>63</v>
      </c>
      <c r="AY1297" s="26">
        <v>43.2254679999999</v>
      </c>
      <c r="AZ1297" s="26">
        <v>-103.279186999999</v>
      </c>
      <c r="BA1297" s="26" t="s">
        <v>498</v>
      </c>
      <c r="BB1297" s="26" t="s">
        <v>609</v>
      </c>
      <c r="BC1297" s="26" t="s">
        <v>624</v>
      </c>
      <c r="BD1297" s="26" t="s">
        <v>68</v>
      </c>
      <c r="BE1297" s="26" t="s">
        <v>1222</v>
      </c>
      <c r="BF1297" s="26" t="s">
        <v>68</v>
      </c>
      <c r="BG1297" s="26" t="s">
        <v>68</v>
      </c>
      <c r="BH1297" s="26" t="s">
        <v>1186</v>
      </c>
      <c r="BI1297" s="26">
        <v>2</v>
      </c>
      <c r="BJ1297" s="26" t="s">
        <v>19</v>
      </c>
    </row>
    <row r="1298" spans="36:62" x14ac:dyDescent="0.25">
      <c r="AJ1298" s="26">
        <v>2189</v>
      </c>
      <c r="AK1298" s="26">
        <v>1812442</v>
      </c>
      <c r="AL1298" s="264">
        <v>43385.728472222225</v>
      </c>
      <c r="AM1298" s="26" t="s">
        <v>481</v>
      </c>
      <c r="AN1298" s="26" t="s">
        <v>63</v>
      </c>
      <c r="AO1298" s="26" t="s">
        <v>156</v>
      </c>
      <c r="AP1298" s="26" t="s">
        <v>716</v>
      </c>
      <c r="AQ1298" s="26">
        <v>0</v>
      </c>
      <c r="AR1298" s="26">
        <v>16</v>
      </c>
      <c r="AS1298" s="26" t="s">
        <v>628</v>
      </c>
      <c r="AT1298" s="26" t="s">
        <v>71</v>
      </c>
      <c r="AU1298" s="26" t="s">
        <v>63</v>
      </c>
      <c r="AV1298" s="26" t="s">
        <v>63</v>
      </c>
      <c r="AW1298" s="26" t="s">
        <v>63</v>
      </c>
      <c r="AX1298" s="26" t="s">
        <v>63</v>
      </c>
      <c r="AY1298" s="26">
        <v>44.076577</v>
      </c>
      <c r="AZ1298" s="26">
        <v>-103.151410999999</v>
      </c>
      <c r="BA1298" s="26" t="s">
        <v>493</v>
      </c>
      <c r="BB1298" s="26" t="s">
        <v>165</v>
      </c>
      <c r="BC1298" s="26" t="s">
        <v>687</v>
      </c>
      <c r="BD1298" s="26" t="s">
        <v>68</v>
      </c>
      <c r="BE1298" s="26"/>
      <c r="BF1298" s="26" t="s">
        <v>1209</v>
      </c>
      <c r="BG1298" s="26" t="s">
        <v>68</v>
      </c>
      <c r="BH1298" s="26" t="s">
        <v>175</v>
      </c>
      <c r="BI1298" s="26">
        <v>2</v>
      </c>
      <c r="BJ1298" s="26" t="s">
        <v>217</v>
      </c>
    </row>
    <row r="1299" spans="36:62" x14ac:dyDescent="0.25">
      <c r="AJ1299" s="26">
        <v>2192</v>
      </c>
      <c r="AK1299" s="26">
        <v>1812732</v>
      </c>
      <c r="AL1299" s="264">
        <v>43390.944444444445</v>
      </c>
      <c r="AM1299" s="26" t="s">
        <v>481</v>
      </c>
      <c r="AN1299" s="26" t="s">
        <v>63</v>
      </c>
      <c r="AO1299" s="26" t="s">
        <v>156</v>
      </c>
      <c r="AP1299" s="26" t="s">
        <v>159</v>
      </c>
      <c r="AQ1299" s="26">
        <v>0</v>
      </c>
      <c r="AR1299" s="26">
        <v>16</v>
      </c>
      <c r="AS1299" s="26" t="s">
        <v>1035</v>
      </c>
      <c r="AT1299" s="26" t="s">
        <v>71</v>
      </c>
      <c r="AU1299" s="26" t="s">
        <v>63</v>
      </c>
      <c r="AV1299" s="26" t="s">
        <v>63</v>
      </c>
      <c r="AW1299" s="26" t="s">
        <v>63</v>
      </c>
      <c r="AX1299" s="26" t="s">
        <v>63</v>
      </c>
      <c r="AY1299" s="26">
        <v>44.096232999999899</v>
      </c>
      <c r="AZ1299" s="26">
        <v>-103.151386</v>
      </c>
      <c r="BA1299" s="26" t="s">
        <v>166</v>
      </c>
      <c r="BB1299" s="26" t="s">
        <v>165</v>
      </c>
      <c r="BC1299" s="26" t="s">
        <v>162</v>
      </c>
      <c r="BD1299" s="26" t="s">
        <v>68</v>
      </c>
      <c r="BE1299" s="26"/>
      <c r="BF1299" s="26" t="s">
        <v>68</v>
      </c>
      <c r="BG1299" s="26" t="s">
        <v>68</v>
      </c>
      <c r="BH1299" s="26" t="s">
        <v>146</v>
      </c>
      <c r="BI1299" s="26">
        <v>2</v>
      </c>
      <c r="BJ1299" s="26" t="s">
        <v>217</v>
      </c>
    </row>
    <row r="1300" spans="36:62" x14ac:dyDescent="0.25">
      <c r="AJ1300" s="26">
        <v>2196</v>
      </c>
      <c r="AK1300" s="26">
        <v>1812894</v>
      </c>
      <c r="AL1300" s="264">
        <v>43393.708333333336</v>
      </c>
      <c r="AM1300" s="26" t="s">
        <v>481</v>
      </c>
      <c r="AN1300" s="26" t="s">
        <v>63</v>
      </c>
      <c r="AO1300" s="26" t="s">
        <v>156</v>
      </c>
      <c r="AP1300" s="26" t="s">
        <v>159</v>
      </c>
      <c r="AQ1300" s="26">
        <v>0</v>
      </c>
      <c r="AR1300" s="26">
        <v>16</v>
      </c>
      <c r="AS1300" s="26" t="s">
        <v>628</v>
      </c>
      <c r="AT1300" s="26" t="s">
        <v>71</v>
      </c>
      <c r="AU1300" s="26" t="s">
        <v>63</v>
      </c>
      <c r="AV1300" s="26" t="s">
        <v>63</v>
      </c>
      <c r="AW1300" s="26" t="s">
        <v>63</v>
      </c>
      <c r="AX1300" s="26" t="s">
        <v>63</v>
      </c>
      <c r="AY1300" s="26">
        <v>44.085157000000002</v>
      </c>
      <c r="AZ1300" s="26">
        <v>-103.151240999999</v>
      </c>
      <c r="BA1300" s="26" t="s">
        <v>520</v>
      </c>
      <c r="BB1300" s="26" t="s">
        <v>157</v>
      </c>
      <c r="BC1300" s="26" t="s">
        <v>708</v>
      </c>
      <c r="BD1300" s="26" t="s">
        <v>68</v>
      </c>
      <c r="BE1300" s="26" t="s">
        <v>1224</v>
      </c>
      <c r="BF1300" s="26" t="s">
        <v>68</v>
      </c>
      <c r="BG1300" s="26" t="s">
        <v>68</v>
      </c>
      <c r="BH1300" s="26" t="s">
        <v>175</v>
      </c>
      <c r="BI1300" s="26">
        <v>2</v>
      </c>
      <c r="BJ1300" s="26" t="s">
        <v>217</v>
      </c>
    </row>
    <row r="1301" spans="36:62" x14ac:dyDescent="0.25">
      <c r="AJ1301" s="26">
        <v>2198</v>
      </c>
      <c r="AK1301" s="26">
        <v>1813126</v>
      </c>
      <c r="AL1301" s="264">
        <v>43389.798611111109</v>
      </c>
      <c r="AM1301" s="26" t="s">
        <v>539</v>
      </c>
      <c r="AN1301" s="26" t="s">
        <v>63</v>
      </c>
      <c r="AO1301" s="26"/>
      <c r="AP1301" s="26"/>
      <c r="AQ1301" s="26">
        <v>-1</v>
      </c>
      <c r="AR1301" s="26">
        <v>79</v>
      </c>
      <c r="AS1301" s="26" t="s">
        <v>168</v>
      </c>
      <c r="AT1301" s="26" t="s">
        <v>71</v>
      </c>
      <c r="AU1301" s="26" t="s">
        <v>63</v>
      </c>
      <c r="AV1301" s="26" t="s">
        <v>63</v>
      </c>
      <c r="AW1301" s="26" t="s">
        <v>63</v>
      </c>
      <c r="AX1301" s="26" t="s">
        <v>63</v>
      </c>
      <c r="AY1301" s="26">
        <v>43.489142999999899</v>
      </c>
      <c r="AZ1301" s="26">
        <v>-103.332928999999</v>
      </c>
      <c r="BA1301" s="26" t="s">
        <v>166</v>
      </c>
      <c r="BB1301" s="26" t="s">
        <v>165</v>
      </c>
      <c r="BC1301" s="26" t="s">
        <v>167</v>
      </c>
      <c r="BD1301" s="26" t="s">
        <v>154</v>
      </c>
      <c r="BE1301" s="26"/>
      <c r="BF1301" s="26" t="s">
        <v>99</v>
      </c>
      <c r="BG1301" s="26" t="s">
        <v>167</v>
      </c>
      <c r="BH1301" s="26" t="s">
        <v>99</v>
      </c>
      <c r="BI1301" s="26">
        <v>2</v>
      </c>
      <c r="BJ1301" s="26" t="s">
        <v>217</v>
      </c>
    </row>
    <row r="1302" spans="36:62" x14ac:dyDescent="0.25">
      <c r="AJ1302" s="26">
        <v>2199</v>
      </c>
      <c r="AK1302" s="26">
        <v>1813355</v>
      </c>
      <c r="AL1302" s="264">
        <v>43393.694444444445</v>
      </c>
      <c r="AM1302" s="26" t="s">
        <v>481</v>
      </c>
      <c r="AN1302" s="26" t="s">
        <v>63</v>
      </c>
      <c r="AO1302" s="26" t="s">
        <v>1226</v>
      </c>
      <c r="AP1302" s="26" t="s">
        <v>159</v>
      </c>
      <c r="AQ1302" s="26">
        <v>0</v>
      </c>
      <c r="AR1302" s="26">
        <v>16</v>
      </c>
      <c r="AS1302" s="26" t="s">
        <v>628</v>
      </c>
      <c r="AT1302" s="26" t="s">
        <v>71</v>
      </c>
      <c r="AU1302" s="26" t="s">
        <v>63</v>
      </c>
      <c r="AV1302" s="26" t="s">
        <v>63</v>
      </c>
      <c r="AW1302" s="26" t="s">
        <v>63</v>
      </c>
      <c r="AX1302" s="26" t="s">
        <v>63</v>
      </c>
      <c r="AY1302" s="26">
        <v>44.089426000000003</v>
      </c>
      <c r="AZ1302" s="26">
        <v>-103.151242999999</v>
      </c>
      <c r="BA1302" s="26" t="s">
        <v>535</v>
      </c>
      <c r="BB1302" s="26" t="s">
        <v>611</v>
      </c>
      <c r="BC1302" s="26" t="s">
        <v>708</v>
      </c>
      <c r="BD1302" s="26" t="s">
        <v>68</v>
      </c>
      <c r="BE1302" s="26" t="s">
        <v>1225</v>
      </c>
      <c r="BF1302" s="26" t="s">
        <v>68</v>
      </c>
      <c r="BG1302" s="26" t="s">
        <v>68</v>
      </c>
      <c r="BH1302" s="26" t="s">
        <v>1173</v>
      </c>
      <c r="BI1302" s="26">
        <v>2</v>
      </c>
      <c r="BJ1302" s="26" t="s">
        <v>20</v>
      </c>
    </row>
    <row r="1303" spans="36:62" x14ac:dyDescent="0.25">
      <c r="AJ1303" s="26">
        <v>2200</v>
      </c>
      <c r="AK1303" s="26">
        <v>1813363</v>
      </c>
      <c r="AL1303" s="264">
        <v>43399.289583333331</v>
      </c>
      <c r="AM1303" s="26" t="s">
        <v>481</v>
      </c>
      <c r="AN1303" s="26" t="s">
        <v>63</v>
      </c>
      <c r="AO1303" s="26"/>
      <c r="AP1303" s="26"/>
      <c r="AQ1303" s="26">
        <v>-1</v>
      </c>
      <c r="AR1303" s="26">
        <v>79</v>
      </c>
      <c r="AS1303" s="26" t="s">
        <v>168</v>
      </c>
      <c r="AT1303" s="26" t="s">
        <v>71</v>
      </c>
      <c r="AU1303" s="26" t="s">
        <v>63</v>
      </c>
      <c r="AV1303" s="26" t="s">
        <v>63</v>
      </c>
      <c r="AW1303" s="26" t="s">
        <v>63</v>
      </c>
      <c r="AX1303" s="26" t="s">
        <v>63</v>
      </c>
      <c r="AY1303" s="26">
        <v>43.975189</v>
      </c>
      <c r="AZ1303" s="26">
        <v>-103.181583</v>
      </c>
      <c r="BA1303" s="26" t="s">
        <v>166</v>
      </c>
      <c r="BB1303" s="26" t="s">
        <v>157</v>
      </c>
      <c r="BC1303" s="26" t="s">
        <v>167</v>
      </c>
      <c r="BD1303" s="26" t="s">
        <v>154</v>
      </c>
      <c r="BE1303" s="26"/>
      <c r="BF1303" s="26" t="s">
        <v>99</v>
      </c>
      <c r="BG1303" s="26" t="s">
        <v>167</v>
      </c>
      <c r="BH1303" s="26" t="s">
        <v>99</v>
      </c>
      <c r="BI1303" s="26">
        <v>2</v>
      </c>
      <c r="BJ1303" s="26" t="s">
        <v>217</v>
      </c>
    </row>
    <row r="1304" spans="36:62" x14ac:dyDescent="0.25">
      <c r="AJ1304" s="26">
        <v>2201</v>
      </c>
      <c r="AK1304" s="26">
        <v>1813601</v>
      </c>
      <c r="AL1304" s="264">
        <v>43400.90347222222</v>
      </c>
      <c r="AM1304" s="26" t="s">
        <v>539</v>
      </c>
      <c r="AN1304" s="26" t="s">
        <v>63</v>
      </c>
      <c r="AO1304" s="26"/>
      <c r="AP1304" s="26"/>
      <c r="AQ1304" s="26">
        <v>-1</v>
      </c>
      <c r="AR1304" s="26">
        <v>79</v>
      </c>
      <c r="AS1304" s="26" t="s">
        <v>168</v>
      </c>
      <c r="AT1304" s="26" t="s">
        <v>71</v>
      </c>
      <c r="AU1304" s="26" t="s">
        <v>63</v>
      </c>
      <c r="AV1304" s="26" t="s">
        <v>63</v>
      </c>
      <c r="AW1304" s="26" t="s">
        <v>63</v>
      </c>
      <c r="AX1304" s="26" t="s">
        <v>63</v>
      </c>
      <c r="AY1304" s="26">
        <v>43.556010000000001</v>
      </c>
      <c r="AZ1304" s="26">
        <v>-103.313073</v>
      </c>
      <c r="BA1304" s="26" t="s">
        <v>185</v>
      </c>
      <c r="BB1304" s="26" t="s">
        <v>165</v>
      </c>
      <c r="BC1304" s="26" t="s">
        <v>167</v>
      </c>
      <c r="BD1304" s="26" t="s">
        <v>154</v>
      </c>
      <c r="BE1304" s="26"/>
      <c r="BF1304" s="26" t="s">
        <v>99</v>
      </c>
      <c r="BG1304" s="26" t="s">
        <v>167</v>
      </c>
      <c r="BH1304" s="26" t="s">
        <v>99</v>
      </c>
      <c r="BI1304" s="26">
        <v>2</v>
      </c>
      <c r="BJ1304" s="26" t="s">
        <v>217</v>
      </c>
    </row>
    <row r="1305" spans="36:62" x14ac:dyDescent="0.25">
      <c r="AJ1305" s="26">
        <v>2202</v>
      </c>
      <c r="AK1305" s="26">
        <v>1813602</v>
      </c>
      <c r="AL1305" s="264">
        <v>43401.833333333336</v>
      </c>
      <c r="AM1305" s="26" t="s">
        <v>481</v>
      </c>
      <c r="AN1305" s="26" t="s">
        <v>63</v>
      </c>
      <c r="AO1305" s="26"/>
      <c r="AP1305" s="26"/>
      <c r="AQ1305" s="26">
        <v>-1</v>
      </c>
      <c r="AR1305" s="26">
        <v>79</v>
      </c>
      <c r="AS1305" s="26" t="s">
        <v>168</v>
      </c>
      <c r="AT1305" s="26" t="s">
        <v>71</v>
      </c>
      <c r="AU1305" s="26" t="s">
        <v>63</v>
      </c>
      <c r="AV1305" s="26" t="s">
        <v>63</v>
      </c>
      <c r="AW1305" s="26" t="s">
        <v>63</v>
      </c>
      <c r="AX1305" s="26" t="s">
        <v>63</v>
      </c>
      <c r="AY1305" s="26">
        <v>43.963043999999897</v>
      </c>
      <c r="AZ1305" s="26">
        <v>-103.185451</v>
      </c>
      <c r="BA1305" s="26" t="s">
        <v>185</v>
      </c>
      <c r="BB1305" s="26" t="s">
        <v>165</v>
      </c>
      <c r="BC1305" s="26" t="s">
        <v>167</v>
      </c>
      <c r="BD1305" s="26" t="s">
        <v>154</v>
      </c>
      <c r="BE1305" s="26"/>
      <c r="BF1305" s="26" t="s">
        <v>99</v>
      </c>
      <c r="BG1305" s="26" t="s">
        <v>167</v>
      </c>
      <c r="BH1305" s="26" t="s">
        <v>99</v>
      </c>
      <c r="BI1305" s="26">
        <v>2</v>
      </c>
      <c r="BJ1305" s="26" t="s">
        <v>217</v>
      </c>
    </row>
    <row r="1306" spans="36:62" x14ac:dyDescent="0.25">
      <c r="AJ1306" s="26">
        <v>2204</v>
      </c>
      <c r="AK1306" s="26">
        <v>1813858</v>
      </c>
      <c r="AL1306" s="264">
        <v>43405.806250000001</v>
      </c>
      <c r="AM1306" s="26" t="s">
        <v>539</v>
      </c>
      <c r="AN1306" s="26" t="s">
        <v>63</v>
      </c>
      <c r="AO1306" s="26" t="s">
        <v>156</v>
      </c>
      <c r="AP1306" s="26" t="s">
        <v>159</v>
      </c>
      <c r="AQ1306" s="26">
        <v>0</v>
      </c>
      <c r="AR1306" s="26">
        <v>79</v>
      </c>
      <c r="AS1306" s="26" t="s">
        <v>168</v>
      </c>
      <c r="AT1306" s="26" t="s">
        <v>71</v>
      </c>
      <c r="AU1306" s="26" t="s">
        <v>63</v>
      </c>
      <c r="AV1306" s="26" t="s">
        <v>63</v>
      </c>
      <c r="AW1306" s="26" t="s">
        <v>63</v>
      </c>
      <c r="AX1306" s="26" t="s">
        <v>63</v>
      </c>
      <c r="AY1306" s="26">
        <v>43.600541999999898</v>
      </c>
      <c r="AZ1306" s="26">
        <v>-103.298652</v>
      </c>
      <c r="BA1306" s="26" t="s">
        <v>158</v>
      </c>
      <c r="BB1306" s="26" t="s">
        <v>157</v>
      </c>
      <c r="BC1306" s="26" t="s">
        <v>68</v>
      </c>
      <c r="BD1306" s="26" t="s">
        <v>154</v>
      </c>
      <c r="BE1306" s="26"/>
      <c r="BF1306" s="26" t="s">
        <v>68</v>
      </c>
      <c r="BG1306" s="26" t="s">
        <v>68</v>
      </c>
      <c r="BH1306" s="26" t="s">
        <v>711</v>
      </c>
      <c r="BI1306" s="26">
        <v>2</v>
      </c>
      <c r="BJ1306" s="26" t="s">
        <v>20</v>
      </c>
    </row>
    <row r="1307" spans="36:62" x14ac:dyDescent="0.25">
      <c r="AJ1307" s="26">
        <v>2205</v>
      </c>
      <c r="AK1307" s="26">
        <v>1813974</v>
      </c>
      <c r="AL1307" s="264">
        <v>43397.288194444445</v>
      </c>
      <c r="AM1307" s="26" t="s">
        <v>481</v>
      </c>
      <c r="AN1307" s="26" t="s">
        <v>63</v>
      </c>
      <c r="AO1307" s="26" t="s">
        <v>156</v>
      </c>
      <c r="AP1307" s="26" t="s">
        <v>627</v>
      </c>
      <c r="AQ1307" s="26">
        <v>0</v>
      </c>
      <c r="AR1307" s="26">
        <v>16</v>
      </c>
      <c r="AS1307" s="26" t="s">
        <v>628</v>
      </c>
      <c r="AT1307" s="26" t="s">
        <v>74</v>
      </c>
      <c r="AU1307" s="26" t="s">
        <v>63</v>
      </c>
      <c r="AV1307" s="26" t="s">
        <v>63</v>
      </c>
      <c r="AW1307" s="26" t="s">
        <v>63</v>
      </c>
      <c r="AX1307" s="26" t="s">
        <v>63</v>
      </c>
      <c r="AY1307" s="26">
        <v>44.076079999999898</v>
      </c>
      <c r="AZ1307" s="26">
        <v>-103.151410999999</v>
      </c>
      <c r="BA1307" s="26" t="s">
        <v>483</v>
      </c>
      <c r="BB1307" s="26" t="s">
        <v>165</v>
      </c>
      <c r="BC1307" s="26" t="s">
        <v>629</v>
      </c>
      <c r="BD1307" s="26" t="s">
        <v>68</v>
      </c>
      <c r="BE1307" s="26"/>
      <c r="BF1307" s="26" t="s">
        <v>68</v>
      </c>
      <c r="BG1307" s="26" t="s">
        <v>68</v>
      </c>
      <c r="BH1307" s="26" t="s">
        <v>175</v>
      </c>
      <c r="BI1307" s="26">
        <v>2</v>
      </c>
      <c r="BJ1307" s="26" t="s">
        <v>217</v>
      </c>
    </row>
    <row r="1308" spans="36:62" x14ac:dyDescent="0.25">
      <c r="AJ1308" s="26">
        <v>2212</v>
      </c>
      <c r="AK1308" s="26">
        <v>1814267</v>
      </c>
      <c r="AL1308" s="264">
        <v>43416.693749999999</v>
      </c>
      <c r="AM1308" s="26" t="s">
        <v>540</v>
      </c>
      <c r="AN1308" s="26" t="s">
        <v>63</v>
      </c>
      <c r="AO1308" s="26"/>
      <c r="AP1308" s="26"/>
      <c r="AQ1308" s="26">
        <v>-1</v>
      </c>
      <c r="AR1308" s="26">
        <v>18</v>
      </c>
      <c r="AS1308" s="26" t="s">
        <v>168</v>
      </c>
      <c r="AT1308" s="26" t="s">
        <v>71</v>
      </c>
      <c r="AU1308" s="26" t="s">
        <v>63</v>
      </c>
      <c r="AV1308" s="26" t="s">
        <v>63</v>
      </c>
      <c r="AW1308" s="26" t="s">
        <v>63</v>
      </c>
      <c r="AX1308" s="26" t="s">
        <v>63</v>
      </c>
      <c r="AY1308" s="26">
        <v>43.24635</v>
      </c>
      <c r="AZ1308" s="26">
        <v>-103.302915999999</v>
      </c>
      <c r="BA1308" s="26" t="s">
        <v>185</v>
      </c>
      <c r="BB1308" s="26" t="s">
        <v>157</v>
      </c>
      <c r="BC1308" s="26" t="s">
        <v>167</v>
      </c>
      <c r="BD1308" s="26" t="s">
        <v>154</v>
      </c>
      <c r="BE1308" s="26"/>
      <c r="BF1308" s="26" t="s">
        <v>99</v>
      </c>
      <c r="BG1308" s="26" t="s">
        <v>167</v>
      </c>
      <c r="BH1308" s="26" t="s">
        <v>99</v>
      </c>
      <c r="BI1308" s="26">
        <v>2</v>
      </c>
      <c r="BJ1308" s="26" t="s">
        <v>217</v>
      </c>
    </row>
    <row r="1309" spans="36:62" x14ac:dyDescent="0.25">
      <c r="AJ1309" s="26">
        <v>2217</v>
      </c>
      <c r="AK1309" s="26">
        <v>1814327</v>
      </c>
      <c r="AL1309" s="264">
        <v>43412.646527777775</v>
      </c>
      <c r="AM1309" s="26" t="s">
        <v>481</v>
      </c>
      <c r="AN1309" s="26" t="s">
        <v>63</v>
      </c>
      <c r="AO1309" s="26" t="s">
        <v>156</v>
      </c>
      <c r="AP1309" s="26" t="s">
        <v>716</v>
      </c>
      <c r="AQ1309" s="26">
        <v>0</v>
      </c>
      <c r="AR1309" s="26">
        <v>16</v>
      </c>
      <c r="AS1309" s="26" t="s">
        <v>628</v>
      </c>
      <c r="AT1309" s="26" t="s">
        <v>71</v>
      </c>
      <c r="AU1309" s="26" t="s">
        <v>63</v>
      </c>
      <c r="AV1309" s="26" t="s">
        <v>63</v>
      </c>
      <c r="AW1309" s="26" t="s">
        <v>69</v>
      </c>
      <c r="AX1309" s="26" t="s">
        <v>63</v>
      </c>
      <c r="AY1309" s="26">
        <v>44.076076</v>
      </c>
      <c r="AZ1309" s="26">
        <v>-103.151414</v>
      </c>
      <c r="BA1309" s="26" t="s">
        <v>486</v>
      </c>
      <c r="BB1309" s="26" t="s">
        <v>165</v>
      </c>
      <c r="BC1309" s="26" t="s">
        <v>1135</v>
      </c>
      <c r="BD1309" s="26" t="s">
        <v>68</v>
      </c>
      <c r="BE1309" s="26" t="s">
        <v>1227</v>
      </c>
      <c r="BF1309" s="26" t="s">
        <v>68</v>
      </c>
      <c r="BG1309" s="26" t="s">
        <v>68</v>
      </c>
      <c r="BH1309" s="26" t="s">
        <v>175</v>
      </c>
      <c r="BI1309" s="26">
        <v>2</v>
      </c>
      <c r="BJ1309" s="26" t="s">
        <v>217</v>
      </c>
    </row>
    <row r="1310" spans="36:62" x14ac:dyDescent="0.25">
      <c r="AJ1310" s="26">
        <v>2218</v>
      </c>
      <c r="AK1310" s="26">
        <v>1814863</v>
      </c>
      <c r="AL1310" s="264">
        <v>43406.869444444441</v>
      </c>
      <c r="AM1310" s="26" t="s">
        <v>481</v>
      </c>
      <c r="AN1310" s="26" t="s">
        <v>63</v>
      </c>
      <c r="AO1310" s="26"/>
      <c r="AP1310" s="26"/>
      <c r="AQ1310" s="26">
        <v>-1</v>
      </c>
      <c r="AR1310" s="26">
        <v>79</v>
      </c>
      <c r="AS1310" s="26" t="s">
        <v>168</v>
      </c>
      <c r="AT1310" s="26" t="s">
        <v>71</v>
      </c>
      <c r="AU1310" s="26" t="s">
        <v>63</v>
      </c>
      <c r="AV1310" s="26" t="s">
        <v>63</v>
      </c>
      <c r="AW1310" s="26" t="s">
        <v>63</v>
      </c>
      <c r="AX1310" s="26" t="s">
        <v>63</v>
      </c>
      <c r="AY1310" s="26">
        <v>43.956974000000002</v>
      </c>
      <c r="AZ1310" s="26">
        <v>-103.18622000000001</v>
      </c>
      <c r="BA1310" s="26" t="s">
        <v>158</v>
      </c>
      <c r="BB1310" s="26" t="s">
        <v>165</v>
      </c>
      <c r="BC1310" s="26" t="s">
        <v>167</v>
      </c>
      <c r="BD1310" s="26" t="s">
        <v>154</v>
      </c>
      <c r="BE1310" s="26"/>
      <c r="BF1310" s="26" t="s">
        <v>99</v>
      </c>
      <c r="BG1310" s="26" t="s">
        <v>167</v>
      </c>
      <c r="BH1310" s="26" t="s">
        <v>99</v>
      </c>
      <c r="BI1310" s="26">
        <v>2</v>
      </c>
      <c r="BJ1310" s="26" t="s">
        <v>217</v>
      </c>
    </row>
    <row r="1311" spans="36:62" x14ac:dyDescent="0.25">
      <c r="AJ1311" s="26">
        <v>2219</v>
      </c>
      <c r="AK1311" s="26">
        <v>1815178</v>
      </c>
      <c r="AL1311" s="264">
        <v>43425.850694444445</v>
      </c>
      <c r="AM1311" s="26" t="s">
        <v>539</v>
      </c>
      <c r="AN1311" s="26" t="s">
        <v>63</v>
      </c>
      <c r="AO1311" s="26"/>
      <c r="AP1311" s="26"/>
      <c r="AQ1311" s="26">
        <v>-1</v>
      </c>
      <c r="AR1311" s="26">
        <v>79</v>
      </c>
      <c r="AS1311" s="26" t="s">
        <v>168</v>
      </c>
      <c r="AT1311" s="26" t="s">
        <v>71</v>
      </c>
      <c r="AU1311" s="26" t="s">
        <v>63</v>
      </c>
      <c r="AV1311" s="26" t="s">
        <v>63</v>
      </c>
      <c r="AW1311" s="26" t="s">
        <v>63</v>
      </c>
      <c r="AX1311" s="26" t="s">
        <v>63</v>
      </c>
      <c r="AY1311" s="26">
        <v>43.8332219999999</v>
      </c>
      <c r="AZ1311" s="26">
        <v>-103.199439999999</v>
      </c>
      <c r="BA1311" s="26" t="s">
        <v>158</v>
      </c>
      <c r="BB1311" s="26" t="s">
        <v>157</v>
      </c>
      <c r="BC1311" s="26" t="s">
        <v>167</v>
      </c>
      <c r="BD1311" s="26" t="s">
        <v>154</v>
      </c>
      <c r="BE1311" s="26"/>
      <c r="BF1311" s="26" t="s">
        <v>99</v>
      </c>
      <c r="BG1311" s="26" t="s">
        <v>167</v>
      </c>
      <c r="BH1311" s="26" t="s">
        <v>99</v>
      </c>
      <c r="BI1311" s="26">
        <v>2</v>
      </c>
      <c r="BJ1311" s="26" t="s">
        <v>217</v>
      </c>
    </row>
    <row r="1312" spans="36:62" x14ac:dyDescent="0.25">
      <c r="AJ1312" s="26">
        <v>2220</v>
      </c>
      <c r="AK1312" s="26">
        <v>1815177</v>
      </c>
      <c r="AL1312" s="264">
        <v>43425.805555555555</v>
      </c>
      <c r="AM1312" s="26" t="s">
        <v>481</v>
      </c>
      <c r="AN1312" s="26" t="s">
        <v>63</v>
      </c>
      <c r="AO1312" s="26"/>
      <c r="AP1312" s="26"/>
      <c r="AQ1312" s="26">
        <v>-1</v>
      </c>
      <c r="AR1312" s="26">
        <v>79</v>
      </c>
      <c r="AS1312" s="26" t="s">
        <v>168</v>
      </c>
      <c r="AT1312" s="26" t="s">
        <v>71</v>
      </c>
      <c r="AU1312" s="26" t="s">
        <v>63</v>
      </c>
      <c r="AV1312" s="26" t="s">
        <v>63</v>
      </c>
      <c r="AW1312" s="26" t="s">
        <v>63</v>
      </c>
      <c r="AX1312" s="26" t="s">
        <v>63</v>
      </c>
      <c r="AY1312" s="26">
        <v>43.982292000000001</v>
      </c>
      <c r="AZ1312" s="26">
        <v>-103.181174999999</v>
      </c>
      <c r="BA1312" s="26" t="s">
        <v>485</v>
      </c>
      <c r="BB1312" s="26" t="s">
        <v>165</v>
      </c>
      <c r="BC1312" s="26" t="s">
        <v>167</v>
      </c>
      <c r="BD1312" s="26" t="s">
        <v>154</v>
      </c>
      <c r="BE1312" s="26"/>
      <c r="BF1312" s="26" t="s">
        <v>99</v>
      </c>
      <c r="BG1312" s="26" t="s">
        <v>167</v>
      </c>
      <c r="BH1312" s="26" t="s">
        <v>99</v>
      </c>
      <c r="BI1312" s="26">
        <v>2</v>
      </c>
      <c r="BJ1312" s="26" t="s">
        <v>217</v>
      </c>
    </row>
    <row r="1313" spans="36:62" x14ac:dyDescent="0.25">
      <c r="AJ1313" s="26">
        <v>2221</v>
      </c>
      <c r="AK1313" s="26">
        <v>1815228</v>
      </c>
      <c r="AL1313" s="264">
        <v>43415.677777777775</v>
      </c>
      <c r="AM1313" s="26" t="s">
        <v>539</v>
      </c>
      <c r="AN1313" s="26" t="s">
        <v>63</v>
      </c>
      <c r="AO1313" s="26" t="s">
        <v>156</v>
      </c>
      <c r="AP1313" s="26" t="s">
        <v>159</v>
      </c>
      <c r="AQ1313" s="26">
        <v>0</v>
      </c>
      <c r="AR1313" s="26">
        <v>79</v>
      </c>
      <c r="AS1313" s="26" t="s">
        <v>188</v>
      </c>
      <c r="AT1313" s="26" t="s">
        <v>71</v>
      </c>
      <c r="AU1313" s="26" t="s">
        <v>69</v>
      </c>
      <c r="AV1313" s="26" t="s">
        <v>63</v>
      </c>
      <c r="AW1313" s="26" t="s">
        <v>63</v>
      </c>
      <c r="AX1313" s="26" t="s">
        <v>63</v>
      </c>
      <c r="AY1313" s="26">
        <v>43.488999999999898</v>
      </c>
      <c r="AZ1313" s="26">
        <v>-103.332926999999</v>
      </c>
      <c r="BA1313" s="26" t="s">
        <v>166</v>
      </c>
      <c r="BB1313" s="26" t="s">
        <v>165</v>
      </c>
      <c r="BC1313" s="26" t="s">
        <v>620</v>
      </c>
      <c r="BD1313" s="26" t="s">
        <v>68</v>
      </c>
      <c r="BE1313" s="26"/>
      <c r="BF1313" s="26" t="s">
        <v>68</v>
      </c>
      <c r="BG1313" s="26" t="s">
        <v>68</v>
      </c>
      <c r="BH1313" s="26" t="s">
        <v>146</v>
      </c>
      <c r="BI1313" s="26">
        <v>2</v>
      </c>
      <c r="BJ1313" s="26" t="s">
        <v>21</v>
      </c>
    </row>
    <row r="1314" spans="36:62" x14ac:dyDescent="0.25">
      <c r="AJ1314" s="26">
        <v>2223</v>
      </c>
      <c r="AK1314" s="26">
        <v>1815239</v>
      </c>
      <c r="AL1314" s="264">
        <v>43410.71875</v>
      </c>
      <c r="AM1314" s="26" t="s">
        <v>481</v>
      </c>
      <c r="AN1314" s="26" t="s">
        <v>63</v>
      </c>
      <c r="AO1314" s="26"/>
      <c r="AP1314" s="26"/>
      <c r="AQ1314" s="26">
        <v>-1</v>
      </c>
      <c r="AR1314" s="26">
        <v>79</v>
      </c>
      <c r="AS1314" s="26" t="s">
        <v>168</v>
      </c>
      <c r="AT1314" s="26" t="s">
        <v>71</v>
      </c>
      <c r="AU1314" s="26" t="s">
        <v>63</v>
      </c>
      <c r="AV1314" s="26" t="s">
        <v>63</v>
      </c>
      <c r="AW1314" s="26" t="s">
        <v>63</v>
      </c>
      <c r="AX1314" s="26" t="s">
        <v>63</v>
      </c>
      <c r="AY1314" s="26">
        <v>43.950305</v>
      </c>
      <c r="AZ1314" s="26">
        <v>-103.187743999999</v>
      </c>
      <c r="BA1314" s="26" t="s">
        <v>166</v>
      </c>
      <c r="BB1314" s="26" t="s">
        <v>165</v>
      </c>
      <c r="BC1314" s="26" t="s">
        <v>167</v>
      </c>
      <c r="BD1314" s="26" t="s">
        <v>154</v>
      </c>
      <c r="BE1314" s="26"/>
      <c r="BF1314" s="26" t="s">
        <v>99</v>
      </c>
      <c r="BG1314" s="26" t="s">
        <v>167</v>
      </c>
      <c r="BH1314" s="26" t="s">
        <v>99</v>
      </c>
      <c r="BI1314" s="26">
        <v>2</v>
      </c>
      <c r="BJ1314" s="26" t="s">
        <v>217</v>
      </c>
    </row>
    <row r="1315" spans="36:62" x14ac:dyDescent="0.25">
      <c r="AJ1315" s="26">
        <v>2224</v>
      </c>
      <c r="AK1315" s="26">
        <v>1815257</v>
      </c>
      <c r="AL1315" s="264">
        <v>43412.154166666667</v>
      </c>
      <c r="AM1315" s="26" t="s">
        <v>539</v>
      </c>
      <c r="AN1315" s="26" t="s">
        <v>63</v>
      </c>
      <c r="AO1315" s="26" t="s">
        <v>156</v>
      </c>
      <c r="AP1315" s="26" t="s">
        <v>159</v>
      </c>
      <c r="AQ1315" s="26">
        <v>0</v>
      </c>
      <c r="AR1315" s="26">
        <v>79</v>
      </c>
      <c r="AS1315" s="26" t="s">
        <v>1150</v>
      </c>
      <c r="AT1315" s="26" t="s">
        <v>613</v>
      </c>
      <c r="AU1315" s="26" t="s">
        <v>63</v>
      </c>
      <c r="AV1315" s="26" t="s">
        <v>63</v>
      </c>
      <c r="AW1315" s="26" t="s">
        <v>63</v>
      </c>
      <c r="AX1315" s="26" t="s">
        <v>63</v>
      </c>
      <c r="AY1315" s="26">
        <v>43.675204999999899</v>
      </c>
      <c r="AZ1315" s="26">
        <v>-103.259704999999</v>
      </c>
      <c r="BA1315" s="26" t="s">
        <v>208</v>
      </c>
      <c r="BB1315" s="26" t="s">
        <v>165</v>
      </c>
      <c r="BC1315" s="26" t="s">
        <v>614</v>
      </c>
      <c r="BD1315" s="26" t="s">
        <v>68</v>
      </c>
      <c r="BE1315" s="26"/>
      <c r="BF1315" s="26" t="s">
        <v>68</v>
      </c>
      <c r="BG1315" s="26" t="s">
        <v>68</v>
      </c>
      <c r="BH1315" s="26" t="s">
        <v>146</v>
      </c>
      <c r="BI1315" s="26">
        <v>2</v>
      </c>
      <c r="BJ1315" s="26" t="s">
        <v>217</v>
      </c>
    </row>
    <row r="1316" spans="36:62" x14ac:dyDescent="0.25">
      <c r="AJ1316" s="26">
        <v>2225</v>
      </c>
      <c r="AK1316" s="26">
        <v>1815258</v>
      </c>
      <c r="AL1316" s="264">
        <v>43415.04791666667</v>
      </c>
      <c r="AM1316" s="26" t="s">
        <v>481</v>
      </c>
      <c r="AN1316" s="26" t="s">
        <v>63</v>
      </c>
      <c r="AO1316" s="26"/>
      <c r="AP1316" s="26"/>
      <c r="AQ1316" s="26">
        <v>-1</v>
      </c>
      <c r="AR1316" s="26">
        <v>79</v>
      </c>
      <c r="AS1316" s="26" t="s">
        <v>168</v>
      </c>
      <c r="AT1316" s="26" t="s">
        <v>71</v>
      </c>
      <c r="AU1316" s="26" t="s">
        <v>63</v>
      </c>
      <c r="AV1316" s="26" t="s">
        <v>63</v>
      </c>
      <c r="AW1316" s="26" t="s">
        <v>63</v>
      </c>
      <c r="AX1316" s="26" t="s">
        <v>63</v>
      </c>
      <c r="AY1316" s="26">
        <v>43.923578999999897</v>
      </c>
      <c r="AZ1316" s="26">
        <v>-103.199494999999</v>
      </c>
      <c r="BA1316" s="26" t="s">
        <v>208</v>
      </c>
      <c r="BB1316" s="26" t="s">
        <v>165</v>
      </c>
      <c r="BC1316" s="26" t="s">
        <v>167</v>
      </c>
      <c r="BD1316" s="26" t="s">
        <v>154</v>
      </c>
      <c r="BE1316" s="26"/>
      <c r="BF1316" s="26" t="s">
        <v>99</v>
      </c>
      <c r="BG1316" s="26" t="s">
        <v>167</v>
      </c>
      <c r="BH1316" s="26" t="s">
        <v>99</v>
      </c>
      <c r="BI1316" s="26">
        <v>2</v>
      </c>
      <c r="BJ1316" s="26" t="s">
        <v>217</v>
      </c>
    </row>
    <row r="1317" spans="36:62" x14ac:dyDescent="0.25">
      <c r="AJ1317" s="26">
        <v>2226</v>
      </c>
      <c r="AK1317" s="26">
        <v>1814648</v>
      </c>
      <c r="AL1317" s="264">
        <v>43413.349305555559</v>
      </c>
      <c r="AM1317" s="26" t="s">
        <v>541</v>
      </c>
      <c r="AN1317" s="26" t="s">
        <v>63</v>
      </c>
      <c r="AO1317" s="26"/>
      <c r="AP1317" s="26"/>
      <c r="AQ1317" s="26">
        <v>-1</v>
      </c>
      <c r="AR1317" s="26">
        <v>18</v>
      </c>
      <c r="AS1317" s="26" t="s">
        <v>168</v>
      </c>
      <c r="AT1317" s="26" t="s">
        <v>679</v>
      </c>
      <c r="AU1317" s="26" t="s">
        <v>63</v>
      </c>
      <c r="AV1317" s="26" t="s">
        <v>63</v>
      </c>
      <c r="AW1317" s="26" t="s">
        <v>63</v>
      </c>
      <c r="AX1317" s="26" t="s">
        <v>63</v>
      </c>
      <c r="AY1317" s="26">
        <v>43.074328999999899</v>
      </c>
      <c r="AZ1317" s="26">
        <v>-102.188395999999</v>
      </c>
      <c r="BA1317" s="26" t="s">
        <v>166</v>
      </c>
      <c r="BB1317" s="26" t="s">
        <v>611</v>
      </c>
      <c r="BC1317" s="26" t="s">
        <v>167</v>
      </c>
      <c r="BD1317" s="26" t="s">
        <v>154</v>
      </c>
      <c r="BE1317" s="26"/>
      <c r="BF1317" s="26" t="s">
        <v>99</v>
      </c>
      <c r="BG1317" s="26" t="s">
        <v>167</v>
      </c>
      <c r="BH1317" s="26" t="s">
        <v>99</v>
      </c>
      <c r="BI1317" s="26">
        <v>2</v>
      </c>
      <c r="BJ1317" s="26" t="s">
        <v>217</v>
      </c>
    </row>
    <row r="1318" spans="36:62" x14ac:dyDescent="0.25">
      <c r="AJ1318" s="26">
        <v>2227</v>
      </c>
      <c r="AK1318" s="26">
        <v>1815269</v>
      </c>
      <c r="AL1318" s="264">
        <v>43412.770833333336</v>
      </c>
      <c r="AM1318" s="26" t="s">
        <v>539</v>
      </c>
      <c r="AN1318" s="26" t="s">
        <v>63</v>
      </c>
      <c r="AO1318" s="26"/>
      <c r="AP1318" s="26"/>
      <c r="AQ1318" s="26">
        <v>-1</v>
      </c>
      <c r="AR1318" s="26">
        <v>79</v>
      </c>
      <c r="AS1318" s="26" t="s">
        <v>168</v>
      </c>
      <c r="AT1318" s="26" t="s">
        <v>71</v>
      </c>
      <c r="AU1318" s="26" t="s">
        <v>63</v>
      </c>
      <c r="AV1318" s="26" t="s">
        <v>63</v>
      </c>
      <c r="AW1318" s="26" t="s">
        <v>63</v>
      </c>
      <c r="AX1318" s="26" t="s">
        <v>63</v>
      </c>
      <c r="AY1318" s="26">
        <v>43.511304000000003</v>
      </c>
      <c r="AZ1318" s="26">
        <v>-103.327648999999</v>
      </c>
      <c r="BA1318" s="26" t="s">
        <v>158</v>
      </c>
      <c r="BB1318" s="26" t="s">
        <v>157</v>
      </c>
      <c r="BC1318" s="26" t="s">
        <v>167</v>
      </c>
      <c r="BD1318" s="26" t="s">
        <v>154</v>
      </c>
      <c r="BE1318" s="26"/>
      <c r="BF1318" s="26" t="s">
        <v>99</v>
      </c>
      <c r="BG1318" s="26" t="s">
        <v>167</v>
      </c>
      <c r="BH1318" s="26" t="s">
        <v>99</v>
      </c>
      <c r="BI1318" s="26">
        <v>2</v>
      </c>
      <c r="BJ1318" s="26" t="s">
        <v>217</v>
      </c>
    </row>
    <row r="1319" spans="36:62" x14ac:dyDescent="0.25">
      <c r="AJ1319" s="26">
        <v>2229</v>
      </c>
      <c r="AK1319" s="26">
        <v>1814649</v>
      </c>
      <c r="AL1319" s="264">
        <v>43377.915277777778</v>
      </c>
      <c r="AM1319" s="26" t="s">
        <v>541</v>
      </c>
      <c r="AN1319" s="26" t="s">
        <v>63</v>
      </c>
      <c r="AO1319" s="26" t="s">
        <v>156</v>
      </c>
      <c r="AP1319" s="26" t="s">
        <v>716</v>
      </c>
      <c r="AQ1319" s="26">
        <v>0</v>
      </c>
      <c r="AR1319" s="26">
        <v>18</v>
      </c>
      <c r="AS1319" s="26" t="s">
        <v>1171</v>
      </c>
      <c r="AT1319" s="26" t="s">
        <v>704</v>
      </c>
      <c r="AU1319" s="26" t="s">
        <v>63</v>
      </c>
      <c r="AV1319" s="26" t="s">
        <v>63</v>
      </c>
      <c r="AW1319" s="26" t="s">
        <v>63</v>
      </c>
      <c r="AX1319" s="26" t="s">
        <v>63</v>
      </c>
      <c r="AY1319" s="26">
        <v>43.093988000000003</v>
      </c>
      <c r="AZ1319" s="26">
        <v>-102.168446</v>
      </c>
      <c r="BA1319" s="26" t="s">
        <v>486</v>
      </c>
      <c r="BB1319" s="26" t="s">
        <v>609</v>
      </c>
      <c r="BC1319" s="26" t="s">
        <v>1228</v>
      </c>
      <c r="BD1319" s="26" t="s">
        <v>615</v>
      </c>
      <c r="BE1319" s="26"/>
      <c r="BF1319" s="26" t="s">
        <v>68</v>
      </c>
      <c r="BG1319" s="26" t="s">
        <v>771</v>
      </c>
      <c r="BH1319" s="26" t="s">
        <v>1229</v>
      </c>
      <c r="BI1319" s="26">
        <v>2</v>
      </c>
      <c r="BJ1319" s="26" t="s">
        <v>21</v>
      </c>
    </row>
    <row r="1320" spans="36:62" x14ac:dyDescent="0.25">
      <c r="AJ1320" s="26">
        <v>2230</v>
      </c>
      <c r="AK1320" s="26">
        <v>1814731</v>
      </c>
      <c r="AL1320" s="264">
        <v>43420.59375</v>
      </c>
      <c r="AM1320" s="26" t="s">
        <v>481</v>
      </c>
      <c r="AN1320" s="26" t="s">
        <v>63</v>
      </c>
      <c r="AO1320" s="26" t="s">
        <v>156</v>
      </c>
      <c r="AP1320" s="26" t="s">
        <v>686</v>
      </c>
      <c r="AQ1320" s="26">
        <v>0</v>
      </c>
      <c r="AR1320" s="26">
        <v>16</v>
      </c>
      <c r="AS1320" s="26" t="s">
        <v>628</v>
      </c>
      <c r="AT1320" s="26" t="s">
        <v>71</v>
      </c>
      <c r="AU1320" s="26" t="s">
        <v>63</v>
      </c>
      <c r="AV1320" s="26" t="s">
        <v>63</v>
      </c>
      <c r="AW1320" s="26" t="s">
        <v>63</v>
      </c>
      <c r="AX1320" s="26" t="s">
        <v>63</v>
      </c>
      <c r="AY1320" s="26">
        <v>44.096257000000001</v>
      </c>
      <c r="AZ1320" s="26">
        <v>-103.151383999999</v>
      </c>
      <c r="BA1320" s="26" t="s">
        <v>486</v>
      </c>
      <c r="BB1320" s="26" t="s">
        <v>672</v>
      </c>
      <c r="BC1320" s="26" t="s">
        <v>659</v>
      </c>
      <c r="BD1320" s="26" t="s">
        <v>68</v>
      </c>
      <c r="BE1320" s="26" t="s">
        <v>1176</v>
      </c>
      <c r="BF1320" s="26" t="s">
        <v>68</v>
      </c>
      <c r="BG1320" s="26" t="s">
        <v>68</v>
      </c>
      <c r="BH1320" s="26" t="s">
        <v>175</v>
      </c>
      <c r="BI1320" s="26">
        <v>2</v>
      </c>
      <c r="BJ1320" s="26" t="s">
        <v>217</v>
      </c>
    </row>
    <row r="1321" spans="36:62" x14ac:dyDescent="0.25">
      <c r="AJ1321" s="26">
        <v>2231</v>
      </c>
      <c r="AK1321" s="26">
        <v>1814734</v>
      </c>
      <c r="AL1321" s="264">
        <v>43420.893750000003</v>
      </c>
      <c r="AM1321" s="26" t="s">
        <v>481</v>
      </c>
      <c r="AN1321" s="26" t="s">
        <v>63</v>
      </c>
      <c r="AO1321" s="26" t="s">
        <v>156</v>
      </c>
      <c r="AP1321" s="26" t="s">
        <v>716</v>
      </c>
      <c r="AQ1321" s="26">
        <v>0</v>
      </c>
      <c r="AR1321" s="26">
        <v>16</v>
      </c>
      <c r="AS1321" s="26" t="s">
        <v>628</v>
      </c>
      <c r="AT1321" s="26" t="s">
        <v>613</v>
      </c>
      <c r="AU1321" s="26" t="s">
        <v>63</v>
      </c>
      <c r="AV1321" s="26" t="s">
        <v>63</v>
      </c>
      <c r="AW1321" s="26" t="s">
        <v>63</v>
      </c>
      <c r="AX1321" s="26" t="s">
        <v>63</v>
      </c>
      <c r="AY1321" s="26">
        <v>44.076079999999898</v>
      </c>
      <c r="AZ1321" s="26">
        <v>-103.15141300000001</v>
      </c>
      <c r="BA1321" s="26" t="s">
        <v>486</v>
      </c>
      <c r="BB1321" s="26" t="s">
        <v>165</v>
      </c>
      <c r="BC1321" s="26" t="s">
        <v>934</v>
      </c>
      <c r="BD1321" s="26" t="s">
        <v>681</v>
      </c>
      <c r="BE1321" s="26" t="s">
        <v>705</v>
      </c>
      <c r="BF1321" s="26" t="s">
        <v>68</v>
      </c>
      <c r="BG1321" s="26" t="s">
        <v>68</v>
      </c>
      <c r="BH1321" s="26" t="s">
        <v>175</v>
      </c>
      <c r="BI1321" s="26">
        <v>2</v>
      </c>
      <c r="BJ1321" s="26" t="s">
        <v>217</v>
      </c>
    </row>
    <row r="1322" spans="36:62" x14ac:dyDescent="0.25">
      <c r="AJ1322" s="26">
        <v>2233</v>
      </c>
      <c r="AK1322" s="26">
        <v>1814845</v>
      </c>
      <c r="AL1322" s="264">
        <v>43417.708333333336</v>
      </c>
      <c r="AM1322" s="26" t="s">
        <v>481</v>
      </c>
      <c r="AN1322" s="26" t="s">
        <v>63</v>
      </c>
      <c r="AO1322" s="26"/>
      <c r="AP1322" s="26"/>
      <c r="AQ1322" s="26">
        <v>-1</v>
      </c>
      <c r="AR1322" s="26">
        <v>79</v>
      </c>
      <c r="AS1322" s="26" t="s">
        <v>168</v>
      </c>
      <c r="AT1322" s="26" t="s">
        <v>71</v>
      </c>
      <c r="AU1322" s="26" t="s">
        <v>63</v>
      </c>
      <c r="AV1322" s="26" t="s">
        <v>63</v>
      </c>
      <c r="AW1322" s="26" t="s">
        <v>63</v>
      </c>
      <c r="AX1322" s="26" t="s">
        <v>63</v>
      </c>
      <c r="AY1322" s="26">
        <v>43.968670000000003</v>
      </c>
      <c r="AZ1322" s="26">
        <v>-103.184657</v>
      </c>
      <c r="BA1322" s="26" t="s">
        <v>158</v>
      </c>
      <c r="BB1322" s="26" t="s">
        <v>165</v>
      </c>
      <c r="BC1322" s="26" t="s">
        <v>167</v>
      </c>
      <c r="BD1322" s="26" t="s">
        <v>154</v>
      </c>
      <c r="BE1322" s="26"/>
      <c r="BF1322" s="26" t="s">
        <v>99</v>
      </c>
      <c r="BG1322" s="26" t="s">
        <v>167</v>
      </c>
      <c r="BH1322" s="26" t="s">
        <v>99</v>
      </c>
      <c r="BI1322" s="26">
        <v>2</v>
      </c>
      <c r="BJ1322" s="26" t="s">
        <v>217</v>
      </c>
    </row>
    <row r="1323" spans="36:62" x14ac:dyDescent="0.25">
      <c r="AJ1323" s="26">
        <v>2234</v>
      </c>
      <c r="AK1323" s="26">
        <v>1814897</v>
      </c>
      <c r="AL1323" s="264">
        <v>43424.270833333336</v>
      </c>
      <c r="AM1323" s="26" t="s">
        <v>540</v>
      </c>
      <c r="AN1323" s="26" t="s">
        <v>63</v>
      </c>
      <c r="AO1323" s="26"/>
      <c r="AP1323" s="26"/>
      <c r="AQ1323" s="26">
        <v>-1</v>
      </c>
      <c r="AR1323" s="26">
        <v>18</v>
      </c>
      <c r="AS1323" s="26" t="s">
        <v>168</v>
      </c>
      <c r="AT1323" s="26" t="s">
        <v>71</v>
      </c>
      <c r="AU1323" s="26" t="s">
        <v>63</v>
      </c>
      <c r="AV1323" s="26" t="s">
        <v>63</v>
      </c>
      <c r="AW1323" s="26" t="s">
        <v>63</v>
      </c>
      <c r="AX1323" s="26" t="s">
        <v>63</v>
      </c>
      <c r="AY1323" s="26">
        <v>43.274957000000001</v>
      </c>
      <c r="AZ1323" s="26">
        <v>-103.308841</v>
      </c>
      <c r="BA1323" s="26" t="s">
        <v>158</v>
      </c>
      <c r="BB1323" s="26" t="s">
        <v>165</v>
      </c>
      <c r="BC1323" s="26" t="s">
        <v>167</v>
      </c>
      <c r="BD1323" s="26" t="s">
        <v>154</v>
      </c>
      <c r="BE1323" s="26"/>
      <c r="BF1323" s="26" t="s">
        <v>99</v>
      </c>
      <c r="BG1323" s="26" t="s">
        <v>167</v>
      </c>
      <c r="BH1323" s="26" t="s">
        <v>99</v>
      </c>
      <c r="BI1323" s="26">
        <v>2</v>
      </c>
      <c r="BJ1323" s="26" t="s">
        <v>217</v>
      </c>
    </row>
    <row r="1324" spans="36:62" x14ac:dyDescent="0.25">
      <c r="AJ1324" s="26">
        <v>2235</v>
      </c>
      <c r="AK1324" s="26">
        <v>1814922</v>
      </c>
      <c r="AL1324" s="264">
        <v>43424.322222222225</v>
      </c>
      <c r="AM1324" s="26" t="s">
        <v>481</v>
      </c>
      <c r="AN1324" s="26" t="s">
        <v>63</v>
      </c>
      <c r="AO1324" s="26"/>
      <c r="AP1324" s="26"/>
      <c r="AQ1324" s="26">
        <v>-1</v>
      </c>
      <c r="AR1324" s="26">
        <v>16</v>
      </c>
      <c r="AS1324" s="26" t="s">
        <v>168</v>
      </c>
      <c r="AT1324" s="26" t="s">
        <v>71</v>
      </c>
      <c r="AU1324" s="26" t="s">
        <v>63</v>
      </c>
      <c r="AV1324" s="26" t="s">
        <v>63</v>
      </c>
      <c r="AW1324" s="26" t="s">
        <v>63</v>
      </c>
      <c r="AX1324" s="26" t="s">
        <v>63</v>
      </c>
      <c r="AY1324" s="26">
        <v>44.056995000000001</v>
      </c>
      <c r="AZ1324" s="26">
        <v>-103.165148</v>
      </c>
      <c r="BA1324" s="26" t="s">
        <v>166</v>
      </c>
      <c r="BB1324" s="26" t="s">
        <v>165</v>
      </c>
      <c r="BC1324" s="26" t="s">
        <v>167</v>
      </c>
      <c r="BD1324" s="26" t="s">
        <v>154</v>
      </c>
      <c r="BE1324" s="26"/>
      <c r="BF1324" s="26" t="s">
        <v>99</v>
      </c>
      <c r="BG1324" s="26" t="s">
        <v>167</v>
      </c>
      <c r="BH1324" s="26" t="s">
        <v>99</v>
      </c>
      <c r="BI1324" s="26">
        <v>2</v>
      </c>
      <c r="BJ1324" s="26" t="s">
        <v>217</v>
      </c>
    </row>
    <row r="1325" spans="36:62" x14ac:dyDescent="0.25">
      <c r="AJ1325" s="26">
        <v>2236</v>
      </c>
      <c r="AK1325" s="26">
        <v>1815027</v>
      </c>
      <c r="AL1325" s="264">
        <v>43426.232638888891</v>
      </c>
      <c r="AM1325" s="26" t="s">
        <v>540</v>
      </c>
      <c r="AN1325" s="26" t="s">
        <v>63</v>
      </c>
      <c r="AO1325" s="26"/>
      <c r="AP1325" s="26"/>
      <c r="AQ1325" s="26">
        <v>-1</v>
      </c>
      <c r="AR1325" s="26">
        <v>18</v>
      </c>
      <c r="AS1325" s="26" t="s">
        <v>168</v>
      </c>
      <c r="AT1325" s="26" t="s">
        <v>71</v>
      </c>
      <c r="AU1325" s="26" t="s">
        <v>63</v>
      </c>
      <c r="AV1325" s="26" t="s">
        <v>63</v>
      </c>
      <c r="AW1325" s="26" t="s">
        <v>63</v>
      </c>
      <c r="AX1325" s="26" t="s">
        <v>63</v>
      </c>
      <c r="AY1325" s="26">
        <v>43.373189000000004</v>
      </c>
      <c r="AZ1325" s="26">
        <v>-103.39939800000001</v>
      </c>
      <c r="BA1325" s="26" t="s">
        <v>158</v>
      </c>
      <c r="BB1325" s="26" t="s">
        <v>165</v>
      </c>
      <c r="BC1325" s="26" t="s">
        <v>167</v>
      </c>
      <c r="BD1325" s="26" t="s">
        <v>154</v>
      </c>
      <c r="BE1325" s="26"/>
      <c r="BF1325" s="26" t="s">
        <v>99</v>
      </c>
      <c r="BG1325" s="26" t="s">
        <v>167</v>
      </c>
      <c r="BH1325" s="26" t="s">
        <v>99</v>
      </c>
      <c r="BI1325" s="26">
        <v>2</v>
      </c>
      <c r="BJ1325" s="26" t="s">
        <v>217</v>
      </c>
    </row>
    <row r="1326" spans="36:62" x14ac:dyDescent="0.25">
      <c r="AJ1326" s="26">
        <v>2237</v>
      </c>
      <c r="AK1326" s="26">
        <v>1815029</v>
      </c>
      <c r="AL1326" s="264">
        <v>43419.717361111114</v>
      </c>
      <c r="AM1326" s="26" t="s">
        <v>540</v>
      </c>
      <c r="AN1326" s="26" t="s">
        <v>63</v>
      </c>
      <c r="AO1326" s="26"/>
      <c r="AP1326" s="26"/>
      <c r="AQ1326" s="26">
        <v>-1</v>
      </c>
      <c r="AR1326" s="26">
        <v>18</v>
      </c>
      <c r="AS1326" s="26" t="s">
        <v>168</v>
      </c>
      <c r="AT1326" s="26" t="s">
        <v>71</v>
      </c>
      <c r="AU1326" s="26" t="s">
        <v>63</v>
      </c>
      <c r="AV1326" s="26" t="s">
        <v>63</v>
      </c>
      <c r="AW1326" s="26" t="s">
        <v>63</v>
      </c>
      <c r="AX1326" s="26" t="s">
        <v>63</v>
      </c>
      <c r="AY1326" s="26">
        <v>43.242499000000002</v>
      </c>
      <c r="AZ1326" s="26">
        <v>-103.29996800000001</v>
      </c>
      <c r="BA1326" s="26" t="s">
        <v>166</v>
      </c>
      <c r="BB1326" s="26" t="s">
        <v>165</v>
      </c>
      <c r="BC1326" s="26" t="s">
        <v>167</v>
      </c>
      <c r="BD1326" s="26" t="s">
        <v>154</v>
      </c>
      <c r="BE1326" s="26"/>
      <c r="BF1326" s="26" t="s">
        <v>99</v>
      </c>
      <c r="BG1326" s="26" t="s">
        <v>167</v>
      </c>
      <c r="BH1326" s="26" t="s">
        <v>99</v>
      </c>
      <c r="BI1326" s="26">
        <v>2</v>
      </c>
      <c r="BJ1326" s="26" t="s">
        <v>217</v>
      </c>
    </row>
    <row r="1327" spans="36:62" x14ac:dyDescent="0.25">
      <c r="AJ1327" s="26">
        <v>2238</v>
      </c>
      <c r="AK1327" s="26">
        <v>1815030</v>
      </c>
      <c r="AL1327" s="264">
        <v>43420.99722222222</v>
      </c>
      <c r="AM1327" s="26" t="s">
        <v>540</v>
      </c>
      <c r="AN1327" s="26" t="s">
        <v>63</v>
      </c>
      <c r="AO1327" s="26" t="s">
        <v>156</v>
      </c>
      <c r="AP1327" s="26" t="s">
        <v>159</v>
      </c>
      <c r="AQ1327" s="26">
        <v>0</v>
      </c>
      <c r="AR1327" s="26">
        <v>18</v>
      </c>
      <c r="AS1327" s="26" t="s">
        <v>201</v>
      </c>
      <c r="AT1327" s="26" t="s">
        <v>639</v>
      </c>
      <c r="AU1327" s="26" t="s">
        <v>63</v>
      </c>
      <c r="AV1327" s="26" t="s">
        <v>63</v>
      </c>
      <c r="AW1327" s="26" t="s">
        <v>63</v>
      </c>
      <c r="AX1327" s="26" t="s">
        <v>63</v>
      </c>
      <c r="AY1327" s="26">
        <v>43.186487</v>
      </c>
      <c r="AZ1327" s="26">
        <v>-103.061521999999</v>
      </c>
      <c r="BA1327" s="26" t="s">
        <v>185</v>
      </c>
      <c r="BB1327" s="26" t="s">
        <v>609</v>
      </c>
      <c r="BC1327" s="26" t="s">
        <v>614</v>
      </c>
      <c r="BD1327" s="26" t="s">
        <v>615</v>
      </c>
      <c r="BE1327" s="26"/>
      <c r="BF1327" s="26" t="s">
        <v>698</v>
      </c>
      <c r="BG1327" s="26" t="s">
        <v>209</v>
      </c>
      <c r="BH1327" s="26" t="s">
        <v>1230</v>
      </c>
      <c r="BI1327" s="26">
        <v>2</v>
      </c>
      <c r="BJ1327" s="26" t="s">
        <v>20</v>
      </c>
    </row>
    <row r="1328" spans="36:62" x14ac:dyDescent="0.25">
      <c r="AJ1328" s="26">
        <v>2240</v>
      </c>
      <c r="AK1328" s="26">
        <v>1815082</v>
      </c>
      <c r="AL1328" s="264">
        <v>43425.697916666664</v>
      </c>
      <c r="AM1328" s="26" t="s">
        <v>481</v>
      </c>
      <c r="AN1328" s="26" t="s">
        <v>63</v>
      </c>
      <c r="AO1328" s="26"/>
      <c r="AP1328" s="26"/>
      <c r="AQ1328" s="26">
        <v>-1</v>
      </c>
      <c r="AR1328" s="26">
        <v>79</v>
      </c>
      <c r="AS1328" s="26" t="s">
        <v>168</v>
      </c>
      <c r="AT1328" s="26" t="s">
        <v>71</v>
      </c>
      <c r="AU1328" s="26" t="s">
        <v>63</v>
      </c>
      <c r="AV1328" s="26" t="s">
        <v>63</v>
      </c>
      <c r="AW1328" s="26" t="s">
        <v>63</v>
      </c>
      <c r="AX1328" s="26" t="s">
        <v>63</v>
      </c>
      <c r="AY1328" s="26">
        <v>43.950181999999899</v>
      </c>
      <c r="AZ1328" s="26">
        <v>-103.187791</v>
      </c>
      <c r="BA1328" s="26" t="s">
        <v>185</v>
      </c>
      <c r="BB1328" s="26" t="s">
        <v>165</v>
      </c>
      <c r="BC1328" s="26" t="s">
        <v>167</v>
      </c>
      <c r="BD1328" s="26" t="s">
        <v>154</v>
      </c>
      <c r="BE1328" s="26"/>
      <c r="BF1328" s="26" t="s">
        <v>99</v>
      </c>
      <c r="BG1328" s="26" t="s">
        <v>167</v>
      </c>
      <c r="BH1328" s="26" t="s">
        <v>99</v>
      </c>
      <c r="BI1328" s="26">
        <v>2</v>
      </c>
      <c r="BJ1328" s="26" t="s">
        <v>217</v>
      </c>
    </row>
    <row r="1329" spans="36:62" x14ac:dyDescent="0.25">
      <c r="AJ1329" s="26">
        <v>2244</v>
      </c>
      <c r="AK1329" s="26">
        <v>1815615</v>
      </c>
      <c r="AL1329" s="264">
        <v>43423.736111111109</v>
      </c>
      <c r="AM1329" s="26" t="s">
        <v>539</v>
      </c>
      <c r="AN1329" s="26" t="s">
        <v>63</v>
      </c>
      <c r="AO1329" s="26"/>
      <c r="AP1329" s="26"/>
      <c r="AQ1329" s="26">
        <v>-1</v>
      </c>
      <c r="AR1329" s="26">
        <v>79</v>
      </c>
      <c r="AS1329" s="26" t="s">
        <v>168</v>
      </c>
      <c r="AT1329" s="26" t="s">
        <v>71</v>
      </c>
      <c r="AU1329" s="26" t="s">
        <v>63</v>
      </c>
      <c r="AV1329" s="26" t="s">
        <v>63</v>
      </c>
      <c r="AW1329" s="26" t="s">
        <v>63</v>
      </c>
      <c r="AX1329" s="26" t="s">
        <v>63</v>
      </c>
      <c r="AY1329" s="26">
        <v>43.815826999999899</v>
      </c>
      <c r="AZ1329" s="26">
        <v>-103.20261600000001</v>
      </c>
      <c r="BA1329" s="26" t="s">
        <v>166</v>
      </c>
      <c r="BB1329" s="26" t="s">
        <v>157</v>
      </c>
      <c r="BC1329" s="26" t="s">
        <v>167</v>
      </c>
      <c r="BD1329" s="26" t="s">
        <v>154</v>
      </c>
      <c r="BE1329" s="26"/>
      <c r="BF1329" s="26" t="s">
        <v>99</v>
      </c>
      <c r="BG1329" s="26" t="s">
        <v>167</v>
      </c>
      <c r="BH1329" s="26" t="s">
        <v>99</v>
      </c>
      <c r="BI1329" s="26">
        <v>2</v>
      </c>
      <c r="BJ1329" s="26" t="s">
        <v>217</v>
      </c>
    </row>
    <row r="1330" spans="36:62" x14ac:dyDescent="0.25">
      <c r="AJ1330" s="26">
        <v>2246</v>
      </c>
      <c r="AK1330" s="26">
        <v>1815625</v>
      </c>
      <c r="AL1330" s="264">
        <v>43425.770833333336</v>
      </c>
      <c r="AM1330" s="26" t="s">
        <v>540</v>
      </c>
      <c r="AN1330" s="26" t="s">
        <v>63</v>
      </c>
      <c r="AO1330" s="26"/>
      <c r="AP1330" s="26"/>
      <c r="AQ1330" s="26">
        <v>-1</v>
      </c>
      <c r="AR1330" s="26">
        <v>18</v>
      </c>
      <c r="AS1330" s="26" t="s">
        <v>168</v>
      </c>
      <c r="AT1330" s="26" t="s">
        <v>71</v>
      </c>
      <c r="AU1330" s="26" t="s">
        <v>63</v>
      </c>
      <c r="AV1330" s="26" t="s">
        <v>63</v>
      </c>
      <c r="AW1330" s="26" t="s">
        <v>63</v>
      </c>
      <c r="AX1330" s="26" t="s">
        <v>63</v>
      </c>
      <c r="AY1330" s="26">
        <v>43.394734</v>
      </c>
      <c r="AZ1330" s="26">
        <v>-103.400323</v>
      </c>
      <c r="BA1330" s="26" t="s">
        <v>185</v>
      </c>
      <c r="BB1330" s="26" t="s">
        <v>609</v>
      </c>
      <c r="BC1330" s="26" t="s">
        <v>167</v>
      </c>
      <c r="BD1330" s="26" t="s">
        <v>154</v>
      </c>
      <c r="BE1330" s="26"/>
      <c r="BF1330" s="26" t="s">
        <v>99</v>
      </c>
      <c r="BG1330" s="26" t="s">
        <v>167</v>
      </c>
      <c r="BH1330" s="26" t="s">
        <v>99</v>
      </c>
      <c r="BI1330" s="26">
        <v>2</v>
      </c>
      <c r="BJ1330" s="26" t="s">
        <v>217</v>
      </c>
    </row>
    <row r="1331" spans="36:62" x14ac:dyDescent="0.25">
      <c r="AJ1331" s="26">
        <v>2247</v>
      </c>
      <c r="AK1331" s="26">
        <v>1815618</v>
      </c>
      <c r="AL1331" s="264">
        <v>43431.791666666664</v>
      </c>
      <c r="AM1331" s="26" t="s">
        <v>539</v>
      </c>
      <c r="AN1331" s="26" t="s">
        <v>63</v>
      </c>
      <c r="AO1331" s="26"/>
      <c r="AP1331" s="26"/>
      <c r="AQ1331" s="26">
        <v>-1</v>
      </c>
      <c r="AR1331" s="26">
        <v>79</v>
      </c>
      <c r="AS1331" s="26" t="s">
        <v>168</v>
      </c>
      <c r="AT1331" s="26" t="s">
        <v>71</v>
      </c>
      <c r="AU1331" s="26" t="s">
        <v>63</v>
      </c>
      <c r="AV1331" s="26" t="s">
        <v>63</v>
      </c>
      <c r="AW1331" s="26" t="s">
        <v>63</v>
      </c>
      <c r="AX1331" s="26" t="s">
        <v>63</v>
      </c>
      <c r="AY1331" s="26">
        <v>43.662699000000003</v>
      </c>
      <c r="AZ1331" s="26">
        <v>-103.269659</v>
      </c>
      <c r="BA1331" s="26" t="s">
        <v>166</v>
      </c>
      <c r="BB1331" s="26" t="s">
        <v>165</v>
      </c>
      <c r="BC1331" s="26" t="s">
        <v>167</v>
      </c>
      <c r="BD1331" s="26" t="s">
        <v>154</v>
      </c>
      <c r="BE1331" s="26"/>
      <c r="BF1331" s="26" t="s">
        <v>99</v>
      </c>
      <c r="BG1331" s="26" t="s">
        <v>167</v>
      </c>
      <c r="BH1331" s="26" t="s">
        <v>99</v>
      </c>
      <c r="BI1331" s="26">
        <v>2</v>
      </c>
      <c r="BJ1331" s="26" t="s">
        <v>217</v>
      </c>
    </row>
    <row r="1332" spans="36:62" x14ac:dyDescent="0.25">
      <c r="AJ1332" s="26">
        <v>2251</v>
      </c>
      <c r="AK1332" s="26">
        <v>1814924</v>
      </c>
      <c r="AL1332" s="264">
        <v>43424.270833333336</v>
      </c>
      <c r="AM1332" s="26" t="s">
        <v>481</v>
      </c>
      <c r="AN1332" s="26" t="s">
        <v>63</v>
      </c>
      <c r="AO1332" s="26"/>
      <c r="AP1332" s="26" t="s">
        <v>159</v>
      </c>
      <c r="AQ1332" s="26">
        <v>0</v>
      </c>
      <c r="AR1332" s="26">
        <v>16</v>
      </c>
      <c r="AS1332" s="26" t="s">
        <v>1159</v>
      </c>
      <c r="AT1332" s="26" t="s">
        <v>71</v>
      </c>
      <c r="AU1332" s="26" t="s">
        <v>63</v>
      </c>
      <c r="AV1332" s="26" t="s">
        <v>63</v>
      </c>
      <c r="AW1332" s="26" t="s">
        <v>63</v>
      </c>
      <c r="AX1332" s="26" t="s">
        <v>63</v>
      </c>
      <c r="AY1332" s="26">
        <v>44.068303999999898</v>
      </c>
      <c r="AZ1332" s="26">
        <v>-103.159446</v>
      </c>
      <c r="BA1332" s="26" t="s">
        <v>185</v>
      </c>
      <c r="BB1332" s="26" t="s">
        <v>165</v>
      </c>
      <c r="BC1332" s="26" t="s">
        <v>534</v>
      </c>
      <c r="BD1332" s="26" t="s">
        <v>534</v>
      </c>
      <c r="BE1332" s="26"/>
      <c r="BF1332" s="26" t="s">
        <v>534</v>
      </c>
      <c r="BG1332" s="26" t="s">
        <v>534</v>
      </c>
      <c r="BH1332" s="26" t="s">
        <v>146</v>
      </c>
      <c r="BI1332" s="26">
        <v>2</v>
      </c>
      <c r="BJ1332" s="26" t="s">
        <v>217</v>
      </c>
    </row>
    <row r="1333" spans="36:62" x14ac:dyDescent="0.25">
      <c r="AJ1333" s="26">
        <v>2252</v>
      </c>
      <c r="AK1333" s="26">
        <v>1815763</v>
      </c>
      <c r="AL1333" s="264">
        <v>43425.631249999999</v>
      </c>
      <c r="AM1333" s="26" t="s">
        <v>481</v>
      </c>
      <c r="AN1333" s="26" t="s">
        <v>63</v>
      </c>
      <c r="AO1333" s="26" t="s">
        <v>214</v>
      </c>
      <c r="AP1333" s="26" t="s">
        <v>837</v>
      </c>
      <c r="AQ1333" s="26">
        <v>0</v>
      </c>
      <c r="AR1333" s="26">
        <v>16</v>
      </c>
      <c r="AS1333" s="26" t="s">
        <v>628</v>
      </c>
      <c r="AT1333" s="26" t="s">
        <v>71</v>
      </c>
      <c r="AU1333" s="26" t="s">
        <v>63</v>
      </c>
      <c r="AV1333" s="26" t="s">
        <v>63</v>
      </c>
      <c r="AW1333" s="26" t="s">
        <v>63</v>
      </c>
      <c r="AX1333" s="26" t="s">
        <v>63</v>
      </c>
      <c r="AY1333" s="26">
        <v>44.074281999999897</v>
      </c>
      <c r="AZ1333" s="26">
        <v>-103.151596999999</v>
      </c>
      <c r="BA1333" s="26" t="s">
        <v>185</v>
      </c>
      <c r="BB1333" s="26" t="s">
        <v>165</v>
      </c>
      <c r="BC1333" s="26" t="s">
        <v>1070</v>
      </c>
      <c r="BD1333" s="26" t="s">
        <v>68</v>
      </c>
      <c r="BE1333" s="26" t="s">
        <v>1016</v>
      </c>
      <c r="BF1333" s="26" t="s">
        <v>68</v>
      </c>
      <c r="BG1333" s="26" t="s">
        <v>68</v>
      </c>
      <c r="BH1333" s="26" t="s">
        <v>1043</v>
      </c>
      <c r="BI1333" s="26">
        <v>2</v>
      </c>
      <c r="BJ1333" s="26" t="s">
        <v>217</v>
      </c>
    </row>
    <row r="1334" spans="36:62" x14ac:dyDescent="0.25">
      <c r="AJ1334" s="26">
        <v>2255</v>
      </c>
      <c r="AK1334" s="26">
        <v>1815841</v>
      </c>
      <c r="AL1334" s="264">
        <v>43439.600694444445</v>
      </c>
      <c r="AM1334" s="26" t="s">
        <v>481</v>
      </c>
      <c r="AN1334" s="26" t="s">
        <v>63</v>
      </c>
      <c r="AO1334" s="26" t="s">
        <v>156</v>
      </c>
      <c r="AP1334" s="26" t="s">
        <v>159</v>
      </c>
      <c r="AQ1334" s="26">
        <v>0</v>
      </c>
      <c r="AR1334" s="26">
        <v>16</v>
      </c>
      <c r="AS1334" s="26" t="s">
        <v>1159</v>
      </c>
      <c r="AT1334" s="26" t="s">
        <v>71</v>
      </c>
      <c r="AU1334" s="26" t="s">
        <v>63</v>
      </c>
      <c r="AV1334" s="26" t="s">
        <v>63</v>
      </c>
      <c r="AW1334" s="26" t="s">
        <v>63</v>
      </c>
      <c r="AX1334" s="26" t="s">
        <v>63</v>
      </c>
      <c r="AY1334" s="26">
        <v>44.071513000000003</v>
      </c>
      <c r="AZ1334" s="26">
        <v>-103.153907</v>
      </c>
      <c r="BA1334" s="26" t="s">
        <v>158</v>
      </c>
      <c r="BB1334" s="26" t="s">
        <v>165</v>
      </c>
      <c r="BC1334" s="26" t="s">
        <v>614</v>
      </c>
      <c r="BD1334" s="26" t="s">
        <v>615</v>
      </c>
      <c r="BE1334" s="26" t="s">
        <v>641</v>
      </c>
      <c r="BF1334" s="26" t="s">
        <v>68</v>
      </c>
      <c r="BG1334" s="26" t="s">
        <v>68</v>
      </c>
      <c r="BH1334" s="26" t="s">
        <v>146</v>
      </c>
      <c r="BI1334" s="26">
        <v>2</v>
      </c>
      <c r="BJ1334" s="26" t="s">
        <v>217</v>
      </c>
    </row>
    <row r="1335" spans="36:62" x14ac:dyDescent="0.25">
      <c r="AJ1335" s="26">
        <v>2256</v>
      </c>
      <c r="AK1335" s="26">
        <v>1815830</v>
      </c>
      <c r="AL1335" s="264">
        <v>43434.334722222222</v>
      </c>
      <c r="AM1335" s="26" t="s">
        <v>541</v>
      </c>
      <c r="AN1335" s="26" t="s">
        <v>63</v>
      </c>
      <c r="AO1335" s="26" t="s">
        <v>156</v>
      </c>
      <c r="AP1335" s="26" t="s">
        <v>716</v>
      </c>
      <c r="AQ1335" s="26">
        <v>0</v>
      </c>
      <c r="AR1335" s="26">
        <v>18</v>
      </c>
      <c r="AS1335" s="26" t="s">
        <v>628</v>
      </c>
      <c r="AT1335" s="26" t="s">
        <v>71</v>
      </c>
      <c r="AU1335" s="26" t="s">
        <v>63</v>
      </c>
      <c r="AV1335" s="26" t="s">
        <v>63</v>
      </c>
      <c r="AW1335" s="26" t="s">
        <v>63</v>
      </c>
      <c r="AX1335" s="26" t="s">
        <v>63</v>
      </c>
      <c r="AY1335" s="26">
        <v>43.026786000000001</v>
      </c>
      <c r="AZ1335" s="26">
        <v>-102.549879</v>
      </c>
      <c r="BA1335" s="26" t="s">
        <v>483</v>
      </c>
      <c r="BB1335" s="26" t="s">
        <v>609</v>
      </c>
      <c r="BC1335" s="26" t="s">
        <v>687</v>
      </c>
      <c r="BD1335" s="26" t="s">
        <v>615</v>
      </c>
      <c r="BE1335" s="26"/>
      <c r="BF1335" s="26" t="s">
        <v>68</v>
      </c>
      <c r="BG1335" s="26" t="s">
        <v>68</v>
      </c>
      <c r="BH1335" s="26" t="s">
        <v>175</v>
      </c>
      <c r="BI1335" s="26">
        <v>2</v>
      </c>
      <c r="BJ1335" s="26" t="s">
        <v>217</v>
      </c>
    </row>
    <row r="1336" spans="36:62" x14ac:dyDescent="0.25">
      <c r="AJ1336" s="26">
        <v>2257</v>
      </c>
      <c r="AK1336" s="26">
        <v>1815860</v>
      </c>
      <c r="AL1336" s="264">
        <v>43439.706250000003</v>
      </c>
      <c r="AM1336" s="26" t="s">
        <v>487</v>
      </c>
      <c r="AN1336" s="26" t="s">
        <v>63</v>
      </c>
      <c r="AO1336" s="26"/>
      <c r="AP1336" s="26"/>
      <c r="AQ1336" s="26">
        <v>-1</v>
      </c>
      <c r="AR1336" s="26">
        <v>18</v>
      </c>
      <c r="AS1336" s="26" t="s">
        <v>168</v>
      </c>
      <c r="AT1336" s="26" t="s">
        <v>71</v>
      </c>
      <c r="AU1336" s="26" t="s">
        <v>63</v>
      </c>
      <c r="AV1336" s="26" t="s">
        <v>63</v>
      </c>
      <c r="AW1336" s="26" t="s">
        <v>63</v>
      </c>
      <c r="AX1336" s="26" t="s">
        <v>63</v>
      </c>
      <c r="AY1336" s="26">
        <v>43.172573999999898</v>
      </c>
      <c r="AZ1336" s="26">
        <v>-101.88221900000001</v>
      </c>
      <c r="BA1336" s="26" t="s">
        <v>158</v>
      </c>
      <c r="BB1336" s="26" t="s">
        <v>611</v>
      </c>
      <c r="BC1336" s="26" t="s">
        <v>167</v>
      </c>
      <c r="BD1336" s="26" t="s">
        <v>154</v>
      </c>
      <c r="BE1336" s="26"/>
      <c r="BF1336" s="26" t="s">
        <v>99</v>
      </c>
      <c r="BG1336" s="26" t="s">
        <v>167</v>
      </c>
      <c r="BH1336" s="26" t="s">
        <v>99</v>
      </c>
      <c r="BI1336" s="26">
        <v>2</v>
      </c>
      <c r="BJ1336" s="26" t="s">
        <v>217</v>
      </c>
    </row>
    <row r="1337" spans="36:62" x14ac:dyDescent="0.25">
      <c r="AJ1337" s="26">
        <v>2258</v>
      </c>
      <c r="AK1337" s="26">
        <v>1815861</v>
      </c>
      <c r="AL1337" s="264">
        <v>43433.729166666664</v>
      </c>
      <c r="AM1337" s="26" t="s">
        <v>487</v>
      </c>
      <c r="AN1337" s="26" t="s">
        <v>63</v>
      </c>
      <c r="AO1337" s="26"/>
      <c r="AP1337" s="26"/>
      <c r="AQ1337" s="26">
        <v>-1</v>
      </c>
      <c r="AR1337" s="26">
        <v>18</v>
      </c>
      <c r="AS1337" s="26" t="s">
        <v>168</v>
      </c>
      <c r="AT1337" s="26" t="s">
        <v>71</v>
      </c>
      <c r="AU1337" s="26" t="s">
        <v>63</v>
      </c>
      <c r="AV1337" s="26" t="s">
        <v>63</v>
      </c>
      <c r="AW1337" s="26" t="s">
        <v>63</v>
      </c>
      <c r="AX1337" s="26" t="s">
        <v>63</v>
      </c>
      <c r="AY1337" s="26">
        <v>43.172367000000001</v>
      </c>
      <c r="AZ1337" s="26">
        <v>-101.78451800000001</v>
      </c>
      <c r="BA1337" s="26" t="s">
        <v>158</v>
      </c>
      <c r="BB1337" s="26" t="s">
        <v>611</v>
      </c>
      <c r="BC1337" s="26" t="s">
        <v>167</v>
      </c>
      <c r="BD1337" s="26" t="s">
        <v>154</v>
      </c>
      <c r="BE1337" s="26"/>
      <c r="BF1337" s="26" t="s">
        <v>99</v>
      </c>
      <c r="BG1337" s="26" t="s">
        <v>167</v>
      </c>
      <c r="BH1337" s="26" t="s">
        <v>99</v>
      </c>
      <c r="BI1337" s="26">
        <v>2</v>
      </c>
      <c r="BJ1337" s="26" t="s">
        <v>217</v>
      </c>
    </row>
    <row r="1338" spans="36:62" x14ac:dyDescent="0.25">
      <c r="AJ1338" s="26">
        <v>2259</v>
      </c>
      <c r="AK1338" s="26">
        <v>1815862</v>
      </c>
      <c r="AL1338" s="264">
        <v>43433.739583333336</v>
      </c>
      <c r="AM1338" s="26" t="s">
        <v>487</v>
      </c>
      <c r="AN1338" s="26" t="s">
        <v>63</v>
      </c>
      <c r="AO1338" s="26"/>
      <c r="AP1338" s="26"/>
      <c r="AQ1338" s="26">
        <v>-1</v>
      </c>
      <c r="AR1338" s="26">
        <v>18</v>
      </c>
      <c r="AS1338" s="26" t="s">
        <v>168</v>
      </c>
      <c r="AT1338" s="26" t="s">
        <v>71</v>
      </c>
      <c r="AU1338" s="26" t="s">
        <v>63</v>
      </c>
      <c r="AV1338" s="26" t="s">
        <v>63</v>
      </c>
      <c r="AW1338" s="26" t="s">
        <v>63</v>
      </c>
      <c r="AX1338" s="26" t="s">
        <v>63</v>
      </c>
      <c r="AY1338" s="26">
        <v>43.172370000000001</v>
      </c>
      <c r="AZ1338" s="26">
        <v>-101.785449</v>
      </c>
      <c r="BA1338" s="26" t="s">
        <v>158</v>
      </c>
      <c r="BB1338" s="26" t="s">
        <v>611</v>
      </c>
      <c r="BC1338" s="26" t="s">
        <v>167</v>
      </c>
      <c r="BD1338" s="26" t="s">
        <v>154</v>
      </c>
      <c r="BE1338" s="26"/>
      <c r="BF1338" s="26" t="s">
        <v>99</v>
      </c>
      <c r="BG1338" s="26" t="s">
        <v>167</v>
      </c>
      <c r="BH1338" s="26" t="s">
        <v>99</v>
      </c>
      <c r="BI1338" s="26">
        <v>2</v>
      </c>
      <c r="BJ1338" s="26" t="s">
        <v>217</v>
      </c>
    </row>
    <row r="1339" spans="36:62" x14ac:dyDescent="0.25">
      <c r="AJ1339" s="26">
        <v>2260</v>
      </c>
      <c r="AK1339" s="26">
        <v>1815976</v>
      </c>
      <c r="AL1339" s="264">
        <v>43436.59097222222</v>
      </c>
      <c r="AM1339" s="26" t="s">
        <v>540</v>
      </c>
      <c r="AN1339" s="26" t="s">
        <v>63</v>
      </c>
      <c r="AO1339" s="26" t="s">
        <v>214</v>
      </c>
      <c r="AP1339" s="26" t="s">
        <v>159</v>
      </c>
      <c r="AQ1339" s="26">
        <v>0</v>
      </c>
      <c r="AR1339" s="26">
        <v>18</v>
      </c>
      <c r="AS1339" s="26" t="s">
        <v>689</v>
      </c>
      <c r="AT1339" s="26" t="s">
        <v>74</v>
      </c>
      <c r="AU1339" s="26" t="s">
        <v>63</v>
      </c>
      <c r="AV1339" s="26" t="s">
        <v>63</v>
      </c>
      <c r="AW1339" s="26" t="s">
        <v>63</v>
      </c>
      <c r="AX1339" s="26" t="s">
        <v>63</v>
      </c>
      <c r="AY1339" s="26">
        <v>43.189557000000001</v>
      </c>
      <c r="AZ1339" s="26">
        <v>-103.007397999999</v>
      </c>
      <c r="BA1339" s="26" t="s">
        <v>518</v>
      </c>
      <c r="BB1339" s="26" t="s">
        <v>811</v>
      </c>
      <c r="BC1339" s="26" t="s">
        <v>680</v>
      </c>
      <c r="BD1339" s="26" t="s">
        <v>68</v>
      </c>
      <c r="BE1339" s="26"/>
      <c r="BF1339" s="26" t="s">
        <v>68</v>
      </c>
      <c r="BG1339" s="26" t="s">
        <v>68</v>
      </c>
      <c r="BH1339" s="26" t="s">
        <v>1173</v>
      </c>
      <c r="BI1339" s="26">
        <v>2</v>
      </c>
      <c r="BJ1339" s="26" t="s">
        <v>18</v>
      </c>
    </row>
    <row r="1340" spans="36:62" x14ac:dyDescent="0.25">
      <c r="AJ1340" s="26">
        <v>2261</v>
      </c>
      <c r="AK1340" s="26">
        <v>1815877</v>
      </c>
      <c r="AL1340" s="264">
        <v>43438.586805555555</v>
      </c>
      <c r="AM1340" s="26" t="s">
        <v>540</v>
      </c>
      <c r="AN1340" s="26" t="s">
        <v>63</v>
      </c>
      <c r="AO1340" s="26" t="s">
        <v>156</v>
      </c>
      <c r="AP1340" s="26" t="s">
        <v>159</v>
      </c>
      <c r="AQ1340" s="26">
        <v>0</v>
      </c>
      <c r="AR1340" s="26">
        <v>18</v>
      </c>
      <c r="AS1340" s="26" t="s">
        <v>779</v>
      </c>
      <c r="AT1340" s="26" t="s">
        <v>71</v>
      </c>
      <c r="AU1340" s="26" t="s">
        <v>63</v>
      </c>
      <c r="AV1340" s="26" t="s">
        <v>69</v>
      </c>
      <c r="AW1340" s="26" t="s">
        <v>63</v>
      </c>
      <c r="AX1340" s="26" t="s">
        <v>63</v>
      </c>
      <c r="AY1340" s="26">
        <v>43.4024509999999</v>
      </c>
      <c r="AZ1340" s="26">
        <v>-103.410939999999</v>
      </c>
      <c r="BA1340" s="26" t="s">
        <v>166</v>
      </c>
      <c r="BB1340" s="26" t="s">
        <v>609</v>
      </c>
      <c r="BC1340" s="26" t="s">
        <v>685</v>
      </c>
      <c r="BD1340" s="26" t="s">
        <v>68</v>
      </c>
      <c r="BE1340" s="26"/>
      <c r="BF1340" s="26" t="s">
        <v>68</v>
      </c>
      <c r="BG1340" s="26" t="s">
        <v>68</v>
      </c>
      <c r="BH1340" s="26" t="s">
        <v>146</v>
      </c>
      <c r="BI1340" s="26">
        <v>2</v>
      </c>
      <c r="BJ1340" s="26" t="s">
        <v>217</v>
      </c>
    </row>
    <row r="1341" spans="36:62" x14ac:dyDescent="0.25">
      <c r="AJ1341" s="26">
        <v>2262</v>
      </c>
      <c r="AK1341" s="26">
        <v>1815962</v>
      </c>
      <c r="AL1341" s="264">
        <v>43428.620833333334</v>
      </c>
      <c r="AM1341" s="26" t="s">
        <v>481</v>
      </c>
      <c r="AN1341" s="26" t="s">
        <v>63</v>
      </c>
      <c r="AO1341" s="26" t="s">
        <v>748</v>
      </c>
      <c r="AP1341" s="26" t="s">
        <v>159</v>
      </c>
      <c r="AQ1341" s="26">
        <v>0</v>
      </c>
      <c r="AR1341" s="26">
        <v>90</v>
      </c>
      <c r="AS1341" s="26" t="s">
        <v>749</v>
      </c>
      <c r="AT1341" s="26" t="s">
        <v>639</v>
      </c>
      <c r="AU1341" s="26" t="s">
        <v>69</v>
      </c>
      <c r="AV1341" s="26" t="s">
        <v>63</v>
      </c>
      <c r="AW1341" s="26" t="s">
        <v>63</v>
      </c>
      <c r="AX1341" s="26" t="s">
        <v>63</v>
      </c>
      <c r="AY1341" s="26">
        <v>44.099694999999898</v>
      </c>
      <c r="AZ1341" s="26">
        <v>-103.16574900000001</v>
      </c>
      <c r="BA1341" s="26" t="s">
        <v>166</v>
      </c>
      <c r="BB1341" s="26" t="s">
        <v>609</v>
      </c>
      <c r="BC1341" s="26" t="s">
        <v>751</v>
      </c>
      <c r="BD1341" s="26" t="s">
        <v>615</v>
      </c>
      <c r="BE1341" s="26" t="s">
        <v>747</v>
      </c>
      <c r="BF1341" s="26" t="s">
        <v>68</v>
      </c>
      <c r="BG1341" s="26" t="s">
        <v>68</v>
      </c>
      <c r="BH1341" s="26" t="s">
        <v>711</v>
      </c>
      <c r="BI1341" s="26">
        <v>2</v>
      </c>
      <c r="BJ1341" s="26" t="s">
        <v>21</v>
      </c>
    </row>
    <row r="1342" spans="36:62" x14ac:dyDescent="0.25">
      <c r="AJ1342" s="26">
        <v>2263</v>
      </c>
      <c r="AK1342" s="26">
        <v>1815955</v>
      </c>
      <c r="AL1342" s="264">
        <v>43437.715277777781</v>
      </c>
      <c r="AM1342" s="26" t="s">
        <v>539</v>
      </c>
      <c r="AN1342" s="26" t="s">
        <v>63</v>
      </c>
      <c r="AO1342" s="26"/>
      <c r="AP1342" s="26"/>
      <c r="AQ1342" s="26">
        <v>-1</v>
      </c>
      <c r="AR1342" s="26">
        <v>79</v>
      </c>
      <c r="AS1342" s="26" t="s">
        <v>168</v>
      </c>
      <c r="AT1342" s="26" t="s">
        <v>71</v>
      </c>
      <c r="AU1342" s="26" t="s">
        <v>63</v>
      </c>
      <c r="AV1342" s="26" t="s">
        <v>63</v>
      </c>
      <c r="AW1342" s="26" t="s">
        <v>63</v>
      </c>
      <c r="AX1342" s="26" t="s">
        <v>63</v>
      </c>
      <c r="AY1342" s="26">
        <v>43.478223999999898</v>
      </c>
      <c r="AZ1342" s="26">
        <v>-103.341536</v>
      </c>
      <c r="BA1342" s="26" t="s">
        <v>158</v>
      </c>
      <c r="BB1342" s="26" t="s">
        <v>157</v>
      </c>
      <c r="BC1342" s="26" t="s">
        <v>167</v>
      </c>
      <c r="BD1342" s="26" t="s">
        <v>154</v>
      </c>
      <c r="BE1342" s="26"/>
      <c r="BF1342" s="26" t="s">
        <v>99</v>
      </c>
      <c r="BG1342" s="26" t="s">
        <v>167</v>
      </c>
      <c r="BH1342" s="26" t="s">
        <v>99</v>
      </c>
      <c r="BI1342" s="26">
        <v>2</v>
      </c>
      <c r="BJ1342" s="26" t="s">
        <v>217</v>
      </c>
    </row>
    <row r="1343" spans="36:62" x14ac:dyDescent="0.25">
      <c r="AJ1343" s="26">
        <v>2264</v>
      </c>
      <c r="AK1343" s="26">
        <v>1815937</v>
      </c>
      <c r="AL1343" s="264">
        <v>43434.759027777778</v>
      </c>
      <c r="AM1343" s="26" t="s">
        <v>539</v>
      </c>
      <c r="AN1343" s="26" t="s">
        <v>63</v>
      </c>
      <c r="AO1343" s="26"/>
      <c r="AP1343" s="26"/>
      <c r="AQ1343" s="26">
        <v>-1</v>
      </c>
      <c r="AR1343" s="26">
        <v>79</v>
      </c>
      <c r="AS1343" s="26" t="s">
        <v>168</v>
      </c>
      <c r="AT1343" s="26" t="s">
        <v>74</v>
      </c>
      <c r="AU1343" s="26" t="s">
        <v>63</v>
      </c>
      <c r="AV1343" s="26" t="s">
        <v>63</v>
      </c>
      <c r="AW1343" s="26" t="s">
        <v>63</v>
      </c>
      <c r="AX1343" s="26" t="s">
        <v>63</v>
      </c>
      <c r="AY1343" s="26">
        <v>43.848429000000003</v>
      </c>
      <c r="AZ1343" s="26">
        <v>-103.199465</v>
      </c>
      <c r="BA1343" s="26" t="s">
        <v>166</v>
      </c>
      <c r="BB1343" s="26" t="s">
        <v>165</v>
      </c>
      <c r="BC1343" s="26" t="s">
        <v>167</v>
      </c>
      <c r="BD1343" s="26" t="s">
        <v>154</v>
      </c>
      <c r="BE1343" s="26"/>
      <c r="BF1343" s="26" t="s">
        <v>99</v>
      </c>
      <c r="BG1343" s="26" t="s">
        <v>167</v>
      </c>
      <c r="BH1343" s="26" t="s">
        <v>99</v>
      </c>
      <c r="BI1343" s="26">
        <v>2</v>
      </c>
      <c r="BJ1343" s="26" t="s">
        <v>217</v>
      </c>
    </row>
    <row r="1344" spans="36:62" x14ac:dyDescent="0.25">
      <c r="AJ1344" s="26">
        <v>2267</v>
      </c>
      <c r="AK1344" s="26">
        <v>1816115</v>
      </c>
      <c r="AL1344" s="264">
        <v>43439.946527777778</v>
      </c>
      <c r="AM1344" s="26" t="s">
        <v>481</v>
      </c>
      <c r="AN1344" s="26" t="s">
        <v>63</v>
      </c>
      <c r="AO1344" s="26"/>
      <c r="AP1344" s="26"/>
      <c r="AQ1344" s="26">
        <v>-1</v>
      </c>
      <c r="AR1344" s="26">
        <v>79</v>
      </c>
      <c r="AS1344" s="26" t="s">
        <v>168</v>
      </c>
      <c r="AT1344" s="26" t="s">
        <v>74</v>
      </c>
      <c r="AU1344" s="26" t="s">
        <v>63</v>
      </c>
      <c r="AV1344" s="26" t="s">
        <v>63</v>
      </c>
      <c r="AW1344" s="26" t="s">
        <v>63</v>
      </c>
      <c r="AX1344" s="26" t="s">
        <v>63</v>
      </c>
      <c r="AY1344" s="26">
        <v>43.9802409999999</v>
      </c>
      <c r="AZ1344" s="26">
        <v>-103.181251</v>
      </c>
      <c r="BA1344" s="26" t="s">
        <v>166</v>
      </c>
      <c r="BB1344" s="26" t="s">
        <v>165</v>
      </c>
      <c r="BC1344" s="26" t="s">
        <v>167</v>
      </c>
      <c r="BD1344" s="26" t="s">
        <v>154</v>
      </c>
      <c r="BE1344" s="26"/>
      <c r="BF1344" s="26" t="s">
        <v>99</v>
      </c>
      <c r="BG1344" s="26" t="s">
        <v>167</v>
      </c>
      <c r="BH1344" s="26" t="s">
        <v>99</v>
      </c>
      <c r="BI1344" s="26">
        <v>2</v>
      </c>
      <c r="BJ1344" s="26" t="s">
        <v>217</v>
      </c>
    </row>
    <row r="1345" spans="36:62" x14ac:dyDescent="0.25">
      <c r="AJ1345" s="26">
        <v>2268</v>
      </c>
      <c r="AK1345" s="26">
        <v>1816254</v>
      </c>
      <c r="AL1345" s="264">
        <v>43441.111111111109</v>
      </c>
      <c r="AM1345" s="26" t="s">
        <v>481</v>
      </c>
      <c r="AN1345" s="26" t="s">
        <v>63</v>
      </c>
      <c r="AO1345" s="26" t="s">
        <v>156</v>
      </c>
      <c r="AP1345" s="26" t="s">
        <v>159</v>
      </c>
      <c r="AQ1345" s="26">
        <v>0</v>
      </c>
      <c r="AR1345" s="26">
        <v>90</v>
      </c>
      <c r="AS1345" s="26" t="s">
        <v>634</v>
      </c>
      <c r="AT1345" s="26" t="s">
        <v>71</v>
      </c>
      <c r="AU1345" s="26" t="s">
        <v>63</v>
      </c>
      <c r="AV1345" s="26" t="s">
        <v>63</v>
      </c>
      <c r="AW1345" s="26" t="s">
        <v>63</v>
      </c>
      <c r="AX1345" s="26" t="s">
        <v>63</v>
      </c>
      <c r="AY1345" s="26">
        <v>44.0999219999999</v>
      </c>
      <c r="AZ1345" s="26">
        <v>-103.153886999999</v>
      </c>
      <c r="BA1345" s="26" t="s">
        <v>166</v>
      </c>
      <c r="BB1345" s="26" t="s">
        <v>611</v>
      </c>
      <c r="BC1345" s="26" t="s">
        <v>636</v>
      </c>
      <c r="BD1345" s="26" t="s">
        <v>68</v>
      </c>
      <c r="BE1345" s="26" t="s">
        <v>195</v>
      </c>
      <c r="BF1345" s="26" t="s">
        <v>68</v>
      </c>
      <c r="BG1345" s="26" t="s">
        <v>68</v>
      </c>
      <c r="BH1345" s="26" t="s">
        <v>757</v>
      </c>
      <c r="BI1345" s="26">
        <v>2</v>
      </c>
      <c r="BJ1345" s="26" t="s">
        <v>217</v>
      </c>
    </row>
    <row r="1346" spans="36:62" x14ac:dyDescent="0.25">
      <c r="AJ1346" s="26">
        <v>2269</v>
      </c>
      <c r="AK1346" s="26">
        <v>1816764</v>
      </c>
      <c r="AL1346" s="264">
        <v>43448.727083333331</v>
      </c>
      <c r="AM1346" s="26" t="s">
        <v>539</v>
      </c>
      <c r="AN1346" s="26" t="s">
        <v>63</v>
      </c>
      <c r="AO1346" s="26"/>
      <c r="AP1346" s="26"/>
      <c r="AQ1346" s="26">
        <v>-1</v>
      </c>
      <c r="AR1346" s="26">
        <v>79</v>
      </c>
      <c r="AS1346" s="26" t="s">
        <v>168</v>
      </c>
      <c r="AT1346" s="26" t="s">
        <v>71</v>
      </c>
      <c r="AU1346" s="26" t="s">
        <v>63</v>
      </c>
      <c r="AV1346" s="26" t="s">
        <v>63</v>
      </c>
      <c r="AW1346" s="26" t="s">
        <v>63</v>
      </c>
      <c r="AX1346" s="26" t="s">
        <v>63</v>
      </c>
      <c r="AY1346" s="26">
        <v>43.831958</v>
      </c>
      <c r="AZ1346" s="26">
        <v>-103.199437</v>
      </c>
      <c r="BA1346" s="26" t="s">
        <v>158</v>
      </c>
      <c r="BB1346" s="26" t="s">
        <v>157</v>
      </c>
      <c r="BC1346" s="26" t="s">
        <v>167</v>
      </c>
      <c r="BD1346" s="26" t="s">
        <v>154</v>
      </c>
      <c r="BE1346" s="26"/>
      <c r="BF1346" s="26" t="s">
        <v>99</v>
      </c>
      <c r="BG1346" s="26" t="s">
        <v>167</v>
      </c>
      <c r="BH1346" s="26" t="s">
        <v>99</v>
      </c>
      <c r="BI1346" s="26">
        <v>2</v>
      </c>
      <c r="BJ1346" s="26" t="s">
        <v>217</v>
      </c>
    </row>
    <row r="1347" spans="36:62" x14ac:dyDescent="0.25">
      <c r="AJ1347" s="26">
        <v>2271</v>
      </c>
      <c r="AK1347" s="26">
        <v>1816454</v>
      </c>
      <c r="AL1347" s="264">
        <v>43447.342361111114</v>
      </c>
      <c r="AM1347" s="26" t="s">
        <v>481</v>
      </c>
      <c r="AN1347" s="26" t="s">
        <v>63</v>
      </c>
      <c r="AO1347" s="26" t="s">
        <v>156</v>
      </c>
      <c r="AP1347" s="26" t="s">
        <v>716</v>
      </c>
      <c r="AQ1347" s="26">
        <v>0</v>
      </c>
      <c r="AR1347" s="26">
        <v>16</v>
      </c>
      <c r="AS1347" s="26" t="s">
        <v>628</v>
      </c>
      <c r="AT1347" s="26" t="s">
        <v>71</v>
      </c>
      <c r="AU1347" s="26" t="s">
        <v>63</v>
      </c>
      <c r="AV1347" s="26" t="s">
        <v>63</v>
      </c>
      <c r="AW1347" s="26" t="s">
        <v>63</v>
      </c>
      <c r="AX1347" s="26" t="s">
        <v>63</v>
      </c>
      <c r="AY1347" s="26">
        <v>44.042876999999898</v>
      </c>
      <c r="AZ1347" s="26">
        <v>-103.171389</v>
      </c>
      <c r="BA1347" s="26" t="s">
        <v>502</v>
      </c>
      <c r="BB1347" s="26" t="s">
        <v>609</v>
      </c>
      <c r="BC1347" s="26" t="s">
        <v>1042</v>
      </c>
      <c r="BD1347" s="26" t="s">
        <v>68</v>
      </c>
      <c r="BE1347" s="26"/>
      <c r="BF1347" s="26" t="s">
        <v>68</v>
      </c>
      <c r="BG1347" s="26" t="s">
        <v>68</v>
      </c>
      <c r="BH1347" s="26" t="s">
        <v>175</v>
      </c>
      <c r="BI1347" s="26">
        <v>2</v>
      </c>
      <c r="BJ1347" s="26" t="s">
        <v>21</v>
      </c>
    </row>
    <row r="1348" spans="36:62" x14ac:dyDescent="0.25">
      <c r="AJ1348" s="26">
        <v>2275</v>
      </c>
      <c r="AK1348" s="26">
        <v>1816888</v>
      </c>
      <c r="AL1348" s="264">
        <v>43460.34652777778</v>
      </c>
      <c r="AM1348" s="26" t="s">
        <v>539</v>
      </c>
      <c r="AN1348" s="26" t="s">
        <v>63</v>
      </c>
      <c r="AO1348" s="26" t="s">
        <v>156</v>
      </c>
      <c r="AP1348" s="26" t="s">
        <v>159</v>
      </c>
      <c r="AQ1348" s="26">
        <v>0</v>
      </c>
      <c r="AR1348" s="26">
        <v>79</v>
      </c>
      <c r="AS1348" s="26" t="s">
        <v>1231</v>
      </c>
      <c r="AT1348" s="26" t="s">
        <v>663</v>
      </c>
      <c r="AU1348" s="26" t="s">
        <v>63</v>
      </c>
      <c r="AV1348" s="26" t="s">
        <v>63</v>
      </c>
      <c r="AW1348" s="26" t="s">
        <v>63</v>
      </c>
      <c r="AX1348" s="26" t="s">
        <v>63</v>
      </c>
      <c r="AY1348" s="26">
        <v>43.515087999999899</v>
      </c>
      <c r="AZ1348" s="26">
        <v>-103.326488999999</v>
      </c>
      <c r="BA1348" s="26" t="s">
        <v>166</v>
      </c>
      <c r="BB1348" s="26" t="s">
        <v>165</v>
      </c>
      <c r="BC1348" s="26" t="s">
        <v>614</v>
      </c>
      <c r="BD1348" s="26" t="s">
        <v>615</v>
      </c>
      <c r="BE1348" s="26"/>
      <c r="BF1348" s="26" t="s">
        <v>68</v>
      </c>
      <c r="BG1348" s="26" t="s">
        <v>68</v>
      </c>
      <c r="BH1348" s="26" t="s">
        <v>160</v>
      </c>
      <c r="BI1348" s="26">
        <v>2</v>
      </c>
      <c r="BJ1348" s="26" t="s">
        <v>217</v>
      </c>
    </row>
    <row r="1349" spans="36:62" x14ac:dyDescent="0.25">
      <c r="AJ1349" s="26">
        <v>2276</v>
      </c>
      <c r="AK1349" s="26">
        <v>1816889</v>
      </c>
      <c r="AL1349" s="264">
        <v>43460.519444444442</v>
      </c>
      <c r="AM1349" s="26" t="s">
        <v>539</v>
      </c>
      <c r="AN1349" s="26" t="s">
        <v>63</v>
      </c>
      <c r="AO1349" s="26" t="s">
        <v>156</v>
      </c>
      <c r="AP1349" s="26" t="s">
        <v>159</v>
      </c>
      <c r="AQ1349" s="26">
        <v>0</v>
      </c>
      <c r="AR1349" s="26">
        <v>79</v>
      </c>
      <c r="AS1349" s="26" t="s">
        <v>896</v>
      </c>
      <c r="AT1349" s="26" t="s">
        <v>663</v>
      </c>
      <c r="AU1349" s="26" t="s">
        <v>63</v>
      </c>
      <c r="AV1349" s="26" t="s">
        <v>63</v>
      </c>
      <c r="AW1349" s="26" t="s">
        <v>63</v>
      </c>
      <c r="AX1349" s="26" t="s">
        <v>63</v>
      </c>
      <c r="AY1349" s="26">
        <v>43.7012649999999</v>
      </c>
      <c r="AZ1349" s="26">
        <v>-103.239969</v>
      </c>
      <c r="BA1349" s="26" t="s">
        <v>166</v>
      </c>
      <c r="BB1349" s="26" t="s">
        <v>165</v>
      </c>
      <c r="BC1349" s="26" t="s">
        <v>614</v>
      </c>
      <c r="BD1349" s="26" t="s">
        <v>615</v>
      </c>
      <c r="BE1349" s="26" t="s">
        <v>677</v>
      </c>
      <c r="BF1349" s="26" t="s">
        <v>68</v>
      </c>
      <c r="BG1349" s="26" t="s">
        <v>68</v>
      </c>
      <c r="BH1349" s="26" t="s">
        <v>160</v>
      </c>
      <c r="BI1349" s="26">
        <v>2</v>
      </c>
      <c r="BJ1349" s="26" t="s">
        <v>217</v>
      </c>
    </row>
    <row r="1350" spans="36:62" x14ac:dyDescent="0.25">
      <c r="AJ1350" s="26">
        <v>2278</v>
      </c>
      <c r="AK1350" s="26">
        <v>1817068</v>
      </c>
      <c r="AL1350" s="264">
        <v>43461.701388888891</v>
      </c>
      <c r="AM1350" s="26" t="s">
        <v>481</v>
      </c>
      <c r="AN1350" s="26" t="s">
        <v>63</v>
      </c>
      <c r="AO1350" s="26" t="s">
        <v>156</v>
      </c>
      <c r="AP1350" s="26" t="s">
        <v>159</v>
      </c>
      <c r="AQ1350" s="26">
        <v>0</v>
      </c>
      <c r="AR1350" s="26">
        <v>90</v>
      </c>
      <c r="AS1350" s="26" t="s">
        <v>1232</v>
      </c>
      <c r="AT1350" s="26" t="s">
        <v>613</v>
      </c>
      <c r="AU1350" s="26" t="s">
        <v>63</v>
      </c>
      <c r="AV1350" s="26" t="s">
        <v>63</v>
      </c>
      <c r="AW1350" s="26" t="s">
        <v>63</v>
      </c>
      <c r="AX1350" s="26" t="s">
        <v>63</v>
      </c>
      <c r="AY1350" s="26">
        <v>44.099463999999898</v>
      </c>
      <c r="AZ1350" s="26">
        <v>-103.170957</v>
      </c>
      <c r="BA1350" s="26" t="s">
        <v>158</v>
      </c>
      <c r="BB1350" s="26" t="s">
        <v>611</v>
      </c>
      <c r="BC1350" s="26" t="s">
        <v>614</v>
      </c>
      <c r="BD1350" s="26" t="s">
        <v>615</v>
      </c>
      <c r="BE1350" s="26"/>
      <c r="BF1350" s="26" t="s">
        <v>68</v>
      </c>
      <c r="BG1350" s="26" t="s">
        <v>68</v>
      </c>
      <c r="BH1350" s="26" t="s">
        <v>175</v>
      </c>
      <c r="BI1350" s="26">
        <v>2</v>
      </c>
      <c r="BJ1350" s="26" t="s">
        <v>217</v>
      </c>
    </row>
    <row r="1351" spans="36:62" x14ac:dyDescent="0.25">
      <c r="AJ1351" s="26">
        <v>2280</v>
      </c>
      <c r="AK1351" s="26">
        <v>1817242</v>
      </c>
      <c r="AL1351" s="264">
        <v>43464.636805555558</v>
      </c>
      <c r="AM1351" s="26" t="s">
        <v>481</v>
      </c>
      <c r="AN1351" s="26" t="s">
        <v>63</v>
      </c>
      <c r="AO1351" s="26" t="s">
        <v>156</v>
      </c>
      <c r="AP1351" s="26" t="s">
        <v>159</v>
      </c>
      <c r="AQ1351" s="26">
        <v>0</v>
      </c>
      <c r="AR1351" s="26">
        <v>79</v>
      </c>
      <c r="AS1351" s="26" t="s">
        <v>172</v>
      </c>
      <c r="AT1351" s="26" t="s">
        <v>77</v>
      </c>
      <c r="AU1351" s="26" t="s">
        <v>63</v>
      </c>
      <c r="AV1351" s="26" t="s">
        <v>63</v>
      </c>
      <c r="AW1351" s="26" t="s">
        <v>63</v>
      </c>
      <c r="AX1351" s="26" t="s">
        <v>63</v>
      </c>
      <c r="AY1351" s="26">
        <v>43.984766</v>
      </c>
      <c r="AZ1351" s="26">
        <v>-103.180689999999</v>
      </c>
      <c r="BA1351" s="26" t="s">
        <v>511</v>
      </c>
      <c r="BB1351" s="26" t="s">
        <v>157</v>
      </c>
      <c r="BC1351" s="26" t="s">
        <v>68</v>
      </c>
      <c r="BD1351" s="26" t="s">
        <v>68</v>
      </c>
      <c r="BE1351" s="26"/>
      <c r="BF1351" s="26" t="s">
        <v>68</v>
      </c>
      <c r="BG1351" s="26" t="s">
        <v>68</v>
      </c>
      <c r="BH1351" s="26" t="s">
        <v>160</v>
      </c>
      <c r="BI1351" s="26">
        <v>2</v>
      </c>
      <c r="BJ1351" s="26" t="s">
        <v>217</v>
      </c>
    </row>
    <row r="1352" spans="36:62" x14ac:dyDescent="0.25">
      <c r="AJ1352" s="26">
        <v>2281</v>
      </c>
      <c r="AK1352" s="26">
        <v>1817340</v>
      </c>
      <c r="AL1352" s="264">
        <v>43442.715277777781</v>
      </c>
      <c r="AM1352" s="26" t="s">
        <v>539</v>
      </c>
      <c r="AN1352" s="26" t="s">
        <v>63</v>
      </c>
      <c r="AO1352" s="26"/>
      <c r="AP1352" s="26"/>
      <c r="AQ1352" s="26">
        <v>-1</v>
      </c>
      <c r="AR1352" s="26">
        <v>79</v>
      </c>
      <c r="AS1352" s="26" t="s">
        <v>168</v>
      </c>
      <c r="AT1352" s="26" t="s">
        <v>71</v>
      </c>
      <c r="AU1352" s="26" t="s">
        <v>63</v>
      </c>
      <c r="AV1352" s="26" t="s">
        <v>63</v>
      </c>
      <c r="AW1352" s="26" t="s">
        <v>63</v>
      </c>
      <c r="AX1352" s="26" t="s">
        <v>63</v>
      </c>
      <c r="AY1352" s="26">
        <v>43.815358000000003</v>
      </c>
      <c r="AZ1352" s="26">
        <v>-103.203170999999</v>
      </c>
      <c r="BA1352" s="26" t="s">
        <v>158</v>
      </c>
      <c r="BB1352" s="26" t="s">
        <v>165</v>
      </c>
      <c r="BC1352" s="26" t="s">
        <v>167</v>
      </c>
      <c r="BD1352" s="26" t="s">
        <v>154</v>
      </c>
      <c r="BE1352" s="26"/>
      <c r="BF1352" s="26" t="s">
        <v>99</v>
      </c>
      <c r="BG1352" s="26" t="s">
        <v>167</v>
      </c>
      <c r="BH1352" s="26" t="s">
        <v>99</v>
      </c>
      <c r="BI1352" s="26">
        <v>2</v>
      </c>
      <c r="BJ1352" s="26" t="s">
        <v>217</v>
      </c>
    </row>
    <row r="1353" spans="36:62" x14ac:dyDescent="0.25">
      <c r="AJ1353" s="26">
        <v>2282</v>
      </c>
      <c r="AK1353" s="26">
        <v>1900074</v>
      </c>
      <c r="AL1353" s="264">
        <v>43467.595138888886</v>
      </c>
      <c r="AM1353" s="26" t="s">
        <v>481</v>
      </c>
      <c r="AN1353" s="26" t="s">
        <v>63</v>
      </c>
      <c r="AO1353" s="26" t="s">
        <v>156</v>
      </c>
      <c r="AP1353" s="26" t="s">
        <v>856</v>
      </c>
      <c r="AQ1353" s="26">
        <v>0</v>
      </c>
      <c r="AR1353" s="26">
        <v>79</v>
      </c>
      <c r="AS1353" s="26" t="s">
        <v>628</v>
      </c>
      <c r="AT1353" s="26" t="s">
        <v>71</v>
      </c>
      <c r="AU1353" s="26" t="s">
        <v>63</v>
      </c>
      <c r="AV1353" s="26" t="s">
        <v>63</v>
      </c>
      <c r="AW1353" s="26" t="s">
        <v>63</v>
      </c>
      <c r="AX1353" s="26" t="s">
        <v>63</v>
      </c>
      <c r="AY1353" s="26">
        <v>44.009852000000002</v>
      </c>
      <c r="AZ1353" s="26">
        <v>-103.183897</v>
      </c>
      <c r="BA1353" s="26" t="s">
        <v>483</v>
      </c>
      <c r="BB1353" s="26" t="s">
        <v>157</v>
      </c>
      <c r="BC1353" s="26" t="s">
        <v>629</v>
      </c>
      <c r="BD1353" s="26" t="s">
        <v>615</v>
      </c>
      <c r="BE1353" s="26" t="s">
        <v>644</v>
      </c>
      <c r="BF1353" s="26" t="s">
        <v>68</v>
      </c>
      <c r="BG1353" s="26" t="s">
        <v>68</v>
      </c>
      <c r="BH1353" s="26" t="s">
        <v>175</v>
      </c>
      <c r="BI1353" s="26">
        <v>2</v>
      </c>
      <c r="BJ1353" s="26" t="s">
        <v>217</v>
      </c>
    </row>
    <row r="1354" spans="36:62" x14ac:dyDescent="0.25">
      <c r="AJ1354" s="26">
        <v>2289</v>
      </c>
      <c r="AK1354" s="26">
        <v>1817293</v>
      </c>
      <c r="AL1354" s="264">
        <v>43453.265277777777</v>
      </c>
      <c r="AM1354" s="26" t="s">
        <v>487</v>
      </c>
      <c r="AN1354" s="26" t="s">
        <v>63</v>
      </c>
      <c r="AO1354" s="26"/>
      <c r="AP1354" s="26"/>
      <c r="AQ1354" s="26">
        <v>-1</v>
      </c>
      <c r="AR1354" s="26">
        <v>18</v>
      </c>
      <c r="AS1354" s="26" t="s">
        <v>168</v>
      </c>
      <c r="AT1354" s="26" t="s">
        <v>71</v>
      </c>
      <c r="AU1354" s="26" t="s">
        <v>63</v>
      </c>
      <c r="AV1354" s="26" t="s">
        <v>63</v>
      </c>
      <c r="AW1354" s="26" t="s">
        <v>63</v>
      </c>
      <c r="AX1354" s="26" t="s">
        <v>63</v>
      </c>
      <c r="AY1354" s="26">
        <v>43.172491999999899</v>
      </c>
      <c r="AZ1354" s="26">
        <v>-101.834317999999</v>
      </c>
      <c r="BA1354" s="26" t="s">
        <v>166</v>
      </c>
      <c r="BB1354" s="26" t="s">
        <v>611</v>
      </c>
      <c r="BC1354" s="26" t="s">
        <v>167</v>
      </c>
      <c r="BD1354" s="26" t="s">
        <v>154</v>
      </c>
      <c r="BE1354" s="26"/>
      <c r="BF1354" s="26" t="s">
        <v>99</v>
      </c>
      <c r="BG1354" s="26" t="s">
        <v>167</v>
      </c>
      <c r="BH1354" s="26" t="s">
        <v>99</v>
      </c>
      <c r="BI1354" s="26">
        <v>2</v>
      </c>
      <c r="BJ1354" s="26" t="s">
        <v>217</v>
      </c>
    </row>
    <row r="1355" spans="36:62" x14ac:dyDescent="0.25">
      <c r="AJ1355" s="26">
        <v>2291</v>
      </c>
      <c r="AK1355" s="26">
        <v>1817390</v>
      </c>
      <c r="AL1355" s="264">
        <v>43438.0625</v>
      </c>
      <c r="AM1355" s="26" t="s">
        <v>539</v>
      </c>
      <c r="AN1355" s="26" t="s">
        <v>63</v>
      </c>
      <c r="AO1355" s="26"/>
      <c r="AP1355" s="26"/>
      <c r="AQ1355" s="26">
        <v>-1</v>
      </c>
      <c r="AR1355" s="26">
        <v>79</v>
      </c>
      <c r="AS1355" s="26" t="s">
        <v>168</v>
      </c>
      <c r="AT1355" s="26" t="s">
        <v>71</v>
      </c>
      <c r="AU1355" s="26" t="s">
        <v>63</v>
      </c>
      <c r="AV1355" s="26" t="s">
        <v>63</v>
      </c>
      <c r="AW1355" s="26" t="s">
        <v>63</v>
      </c>
      <c r="AX1355" s="26" t="s">
        <v>63</v>
      </c>
      <c r="AY1355" s="26">
        <v>43.525497999999899</v>
      </c>
      <c r="AZ1355" s="26">
        <v>-103.328261999999</v>
      </c>
      <c r="BA1355" s="26" t="s">
        <v>166</v>
      </c>
      <c r="BB1355" s="26" t="s">
        <v>157</v>
      </c>
      <c r="BC1355" s="26" t="s">
        <v>167</v>
      </c>
      <c r="BD1355" s="26" t="s">
        <v>154</v>
      </c>
      <c r="BE1355" s="26"/>
      <c r="BF1355" s="26" t="s">
        <v>99</v>
      </c>
      <c r="BG1355" s="26" t="s">
        <v>167</v>
      </c>
      <c r="BH1355" s="26" t="s">
        <v>99</v>
      </c>
      <c r="BI1355" s="26">
        <v>2</v>
      </c>
      <c r="BJ1355" s="26" t="s">
        <v>217</v>
      </c>
    </row>
    <row r="1356" spans="36:62" x14ac:dyDescent="0.25">
      <c r="AJ1356" s="26">
        <v>2292</v>
      </c>
      <c r="AK1356" s="26">
        <v>1900004</v>
      </c>
      <c r="AL1356" s="264">
        <v>43466.454861111109</v>
      </c>
      <c r="AM1356" s="26" t="s">
        <v>540</v>
      </c>
      <c r="AN1356" s="26" t="s">
        <v>63</v>
      </c>
      <c r="AO1356" s="26" t="s">
        <v>156</v>
      </c>
      <c r="AP1356" s="26" t="s">
        <v>159</v>
      </c>
      <c r="AQ1356" s="26">
        <v>0</v>
      </c>
      <c r="AR1356" s="26">
        <v>18</v>
      </c>
      <c r="AS1356" s="26" t="s">
        <v>618</v>
      </c>
      <c r="AT1356" s="26" t="s">
        <v>71</v>
      </c>
      <c r="AU1356" s="26" t="s">
        <v>63</v>
      </c>
      <c r="AV1356" s="26" t="s">
        <v>63</v>
      </c>
      <c r="AW1356" s="26" t="s">
        <v>63</v>
      </c>
      <c r="AX1356" s="26" t="s">
        <v>63</v>
      </c>
      <c r="AY1356" s="26">
        <v>43.289068999999898</v>
      </c>
      <c r="AZ1356" s="26">
        <v>-103.320988999999</v>
      </c>
      <c r="BA1356" s="26" t="s">
        <v>185</v>
      </c>
      <c r="BB1356" s="26" t="s">
        <v>157</v>
      </c>
      <c r="BC1356" s="26" t="s">
        <v>614</v>
      </c>
      <c r="BD1356" s="26" t="s">
        <v>615</v>
      </c>
      <c r="BE1356" s="26"/>
      <c r="BF1356" s="26" t="s">
        <v>68</v>
      </c>
      <c r="BG1356" s="26" t="s">
        <v>68</v>
      </c>
      <c r="BH1356" s="26" t="s">
        <v>146</v>
      </c>
      <c r="BI1356" s="26">
        <v>2</v>
      </c>
      <c r="BJ1356" s="26" t="s">
        <v>217</v>
      </c>
    </row>
    <row r="1357" spans="36:62" x14ac:dyDescent="0.25">
      <c r="AJ1357" s="26">
        <v>2295</v>
      </c>
      <c r="AK1357" s="26">
        <v>1817778</v>
      </c>
      <c r="AL1357" s="264">
        <v>43400.798611111109</v>
      </c>
      <c r="AM1357" s="26" t="s">
        <v>540</v>
      </c>
      <c r="AN1357" s="26" t="s">
        <v>63</v>
      </c>
      <c r="AO1357" s="26"/>
      <c r="AP1357" s="26"/>
      <c r="AQ1357" s="26">
        <v>-1</v>
      </c>
      <c r="AR1357" s="26">
        <v>18</v>
      </c>
      <c r="AS1357" s="26" t="s">
        <v>168</v>
      </c>
      <c r="AT1357" s="26" t="s">
        <v>71</v>
      </c>
      <c r="AU1357" s="26" t="s">
        <v>63</v>
      </c>
      <c r="AV1357" s="26" t="s">
        <v>63</v>
      </c>
      <c r="AW1357" s="26" t="s">
        <v>63</v>
      </c>
      <c r="AX1357" s="26" t="s">
        <v>63</v>
      </c>
      <c r="AY1357" s="26">
        <v>43.377809999999897</v>
      </c>
      <c r="AZ1357" s="26">
        <v>-103.40193600000001</v>
      </c>
      <c r="BA1357" s="26" t="s">
        <v>185</v>
      </c>
      <c r="BB1357" s="26" t="s">
        <v>157</v>
      </c>
      <c r="BC1357" s="26" t="s">
        <v>167</v>
      </c>
      <c r="BD1357" s="26" t="s">
        <v>154</v>
      </c>
      <c r="BE1357" s="26"/>
      <c r="BF1357" s="26" t="s">
        <v>99</v>
      </c>
      <c r="BG1357" s="26" t="s">
        <v>167</v>
      </c>
      <c r="BH1357" s="26" t="s">
        <v>99</v>
      </c>
      <c r="BI1357" s="26">
        <v>2</v>
      </c>
      <c r="BJ1357" s="26" t="s">
        <v>217</v>
      </c>
    </row>
    <row r="1358" spans="36:62" x14ac:dyDescent="0.25">
      <c r="AJ1358" s="26">
        <v>2296</v>
      </c>
      <c r="AK1358" s="26">
        <v>1817845</v>
      </c>
      <c r="AL1358" s="264">
        <v>43435.118055555555</v>
      </c>
      <c r="AM1358" s="26" t="s">
        <v>541</v>
      </c>
      <c r="AN1358" s="26" t="s">
        <v>69</v>
      </c>
      <c r="AO1358" s="26" t="s">
        <v>214</v>
      </c>
      <c r="AP1358" s="26" t="s">
        <v>159</v>
      </c>
      <c r="AQ1358" s="26">
        <v>0</v>
      </c>
      <c r="AR1358" s="26">
        <v>18</v>
      </c>
      <c r="AS1358" s="26" t="s">
        <v>1233</v>
      </c>
      <c r="AT1358" s="26" t="s">
        <v>77</v>
      </c>
      <c r="AU1358" s="26" t="s">
        <v>63</v>
      </c>
      <c r="AV1358" s="26" t="s">
        <v>63</v>
      </c>
      <c r="AW1358" s="26" t="s">
        <v>63</v>
      </c>
      <c r="AX1358" s="26" t="s">
        <v>63</v>
      </c>
      <c r="AY1358" s="26">
        <v>43.035378999999899</v>
      </c>
      <c r="AZ1358" s="26">
        <v>-102.560321</v>
      </c>
      <c r="BA1358" s="26" t="s">
        <v>183</v>
      </c>
      <c r="BB1358" s="26" t="s">
        <v>1092</v>
      </c>
      <c r="BC1358" s="26" t="s">
        <v>1234</v>
      </c>
      <c r="BD1358" s="26" t="s">
        <v>180</v>
      </c>
      <c r="BE1358" s="26"/>
      <c r="BF1358" s="26" t="s">
        <v>829</v>
      </c>
      <c r="BG1358" s="26" t="s">
        <v>1105</v>
      </c>
      <c r="BH1358" s="26" t="s">
        <v>1235</v>
      </c>
      <c r="BI1358" s="26">
        <v>2</v>
      </c>
      <c r="BJ1358" s="26" t="s">
        <v>18</v>
      </c>
    </row>
    <row r="1359" spans="36:62" x14ac:dyDescent="0.25">
      <c r="AJ1359" s="26">
        <v>2297</v>
      </c>
      <c r="AK1359" s="26">
        <v>1817843</v>
      </c>
      <c r="AL1359" s="264">
        <v>43460.678472222222</v>
      </c>
      <c r="AM1359" s="26" t="s">
        <v>541</v>
      </c>
      <c r="AN1359" s="26" t="s">
        <v>63</v>
      </c>
      <c r="AO1359" s="26" t="s">
        <v>214</v>
      </c>
      <c r="AP1359" s="26" t="s">
        <v>1236</v>
      </c>
      <c r="AQ1359" s="26">
        <v>0</v>
      </c>
      <c r="AR1359" s="26">
        <v>18</v>
      </c>
      <c r="AS1359" s="26" t="s">
        <v>628</v>
      </c>
      <c r="AT1359" s="26" t="s">
        <v>663</v>
      </c>
      <c r="AU1359" s="26" t="s">
        <v>63</v>
      </c>
      <c r="AV1359" s="26" t="s">
        <v>63</v>
      </c>
      <c r="AW1359" s="26" t="s">
        <v>63</v>
      </c>
      <c r="AX1359" s="26" t="s">
        <v>63</v>
      </c>
      <c r="AY1359" s="26">
        <v>43.123503999999897</v>
      </c>
      <c r="AZ1359" s="26">
        <v>-102.655563999999</v>
      </c>
      <c r="BA1359" s="26" t="s">
        <v>493</v>
      </c>
      <c r="BB1359" s="26" t="s">
        <v>1141</v>
      </c>
      <c r="BC1359" s="26" t="s">
        <v>659</v>
      </c>
      <c r="BD1359" s="26" t="s">
        <v>615</v>
      </c>
      <c r="BE1359" s="26"/>
      <c r="BF1359" s="26" t="s">
        <v>732</v>
      </c>
      <c r="BG1359" s="26" t="s">
        <v>1237</v>
      </c>
      <c r="BH1359" s="26" t="s">
        <v>1238</v>
      </c>
      <c r="BI1359" s="26">
        <v>2</v>
      </c>
      <c r="BJ1359" s="26" t="s">
        <v>217</v>
      </c>
    </row>
    <row r="1360" spans="36:62" x14ac:dyDescent="0.25">
      <c r="AJ1360" s="26">
        <v>2300</v>
      </c>
      <c r="AK1360" s="26">
        <v>1900448</v>
      </c>
      <c r="AL1360" s="264">
        <v>43483.78125</v>
      </c>
      <c r="AM1360" s="26" t="s">
        <v>540</v>
      </c>
      <c r="AN1360" s="26" t="s">
        <v>63</v>
      </c>
      <c r="AO1360" s="26" t="s">
        <v>156</v>
      </c>
      <c r="AP1360" s="26" t="s">
        <v>159</v>
      </c>
      <c r="AQ1360" s="26">
        <v>0</v>
      </c>
      <c r="AR1360" s="26">
        <v>18</v>
      </c>
      <c r="AS1360" s="26" t="s">
        <v>668</v>
      </c>
      <c r="AT1360" s="26" t="s">
        <v>71</v>
      </c>
      <c r="AU1360" s="26" t="s">
        <v>63</v>
      </c>
      <c r="AV1360" s="26" t="s">
        <v>63</v>
      </c>
      <c r="AW1360" s="26" t="s">
        <v>63</v>
      </c>
      <c r="AX1360" s="26" t="s">
        <v>63</v>
      </c>
      <c r="AY1360" s="26">
        <v>43.374181999999898</v>
      </c>
      <c r="AZ1360" s="26">
        <v>-103.399389999999</v>
      </c>
      <c r="BA1360" s="26" t="s">
        <v>166</v>
      </c>
      <c r="BB1360" s="26" t="s">
        <v>157</v>
      </c>
      <c r="BC1360" s="26" t="s">
        <v>614</v>
      </c>
      <c r="BD1360" s="26" t="s">
        <v>615</v>
      </c>
      <c r="BE1360" s="26"/>
      <c r="BF1360" s="26" t="s">
        <v>68</v>
      </c>
      <c r="BG1360" s="26" t="s">
        <v>68</v>
      </c>
      <c r="BH1360" s="26" t="s">
        <v>146</v>
      </c>
      <c r="BI1360" s="26">
        <v>2</v>
      </c>
      <c r="BJ1360" s="26" t="s">
        <v>217</v>
      </c>
    </row>
    <row r="1361" spans="36:62" x14ac:dyDescent="0.25">
      <c r="AJ1361" s="26">
        <v>2301</v>
      </c>
      <c r="AK1361" s="26">
        <v>1900445</v>
      </c>
      <c r="AL1361" s="264">
        <v>43482.84375</v>
      </c>
      <c r="AM1361" s="26" t="s">
        <v>540</v>
      </c>
      <c r="AN1361" s="26" t="s">
        <v>63</v>
      </c>
      <c r="AO1361" s="26" t="s">
        <v>156</v>
      </c>
      <c r="AP1361" s="26" t="s">
        <v>159</v>
      </c>
      <c r="AQ1361" s="26">
        <v>0</v>
      </c>
      <c r="AR1361" s="26">
        <v>18</v>
      </c>
      <c r="AS1361" s="26" t="s">
        <v>835</v>
      </c>
      <c r="AT1361" s="26" t="s">
        <v>663</v>
      </c>
      <c r="AU1361" s="26" t="s">
        <v>63</v>
      </c>
      <c r="AV1361" s="26" t="s">
        <v>63</v>
      </c>
      <c r="AW1361" s="26" t="s">
        <v>63</v>
      </c>
      <c r="AX1361" s="26" t="s">
        <v>63</v>
      </c>
      <c r="AY1361" s="26">
        <v>43.280048999999899</v>
      </c>
      <c r="AZ1361" s="26">
        <v>-103.311306</v>
      </c>
      <c r="BA1361" s="26" t="s">
        <v>185</v>
      </c>
      <c r="BB1361" s="26" t="s">
        <v>157</v>
      </c>
      <c r="BC1361" s="26" t="s">
        <v>614</v>
      </c>
      <c r="BD1361" s="26" t="s">
        <v>615</v>
      </c>
      <c r="BE1361" s="26"/>
      <c r="BF1361" s="26" t="s">
        <v>68</v>
      </c>
      <c r="BG1361" s="26" t="s">
        <v>68</v>
      </c>
      <c r="BH1361" s="26" t="s">
        <v>160</v>
      </c>
      <c r="BI1361" s="26">
        <v>2</v>
      </c>
      <c r="BJ1361" s="26" t="s">
        <v>217</v>
      </c>
    </row>
    <row r="1362" spans="36:62" x14ac:dyDescent="0.25">
      <c r="AJ1362" s="26">
        <v>2302</v>
      </c>
      <c r="AK1362" s="26">
        <v>1900447</v>
      </c>
      <c r="AL1362" s="264">
        <v>43483.690972222219</v>
      </c>
      <c r="AM1362" s="26" t="s">
        <v>540</v>
      </c>
      <c r="AN1362" s="26" t="s">
        <v>63</v>
      </c>
      <c r="AO1362" s="26" t="s">
        <v>156</v>
      </c>
      <c r="AP1362" s="26" t="s">
        <v>159</v>
      </c>
      <c r="AQ1362" s="26">
        <v>0</v>
      </c>
      <c r="AR1362" s="26">
        <v>79</v>
      </c>
      <c r="AS1362" s="26" t="s">
        <v>1239</v>
      </c>
      <c r="AT1362" s="26" t="s">
        <v>74</v>
      </c>
      <c r="AU1362" s="26" t="s">
        <v>63</v>
      </c>
      <c r="AV1362" s="26" t="s">
        <v>63</v>
      </c>
      <c r="AW1362" s="26" t="s">
        <v>63</v>
      </c>
      <c r="AX1362" s="26" t="s">
        <v>63</v>
      </c>
      <c r="AY1362" s="26">
        <v>43.455860000000001</v>
      </c>
      <c r="AZ1362" s="26">
        <v>-103.351291</v>
      </c>
      <c r="BA1362" s="26" t="s">
        <v>166</v>
      </c>
      <c r="BB1362" s="26" t="s">
        <v>165</v>
      </c>
      <c r="BC1362" s="26" t="s">
        <v>614</v>
      </c>
      <c r="BD1362" s="26" t="s">
        <v>615</v>
      </c>
      <c r="BE1362" s="26"/>
      <c r="BF1362" s="26" t="s">
        <v>68</v>
      </c>
      <c r="BG1362" s="26" t="s">
        <v>68</v>
      </c>
      <c r="BH1362" s="26" t="s">
        <v>146</v>
      </c>
      <c r="BI1362" s="26">
        <v>2</v>
      </c>
      <c r="BJ1362" s="26" t="s">
        <v>217</v>
      </c>
    </row>
    <row r="1363" spans="36:62" x14ac:dyDescent="0.25">
      <c r="AJ1363" s="26">
        <v>2303</v>
      </c>
      <c r="AK1363" s="26">
        <v>1900204</v>
      </c>
      <c r="AL1363" s="264">
        <v>43475.399305555555</v>
      </c>
      <c r="AM1363" s="26" t="s">
        <v>481</v>
      </c>
      <c r="AN1363" s="26" t="s">
        <v>63</v>
      </c>
      <c r="AO1363" s="26" t="s">
        <v>156</v>
      </c>
      <c r="AP1363" s="26" t="s">
        <v>716</v>
      </c>
      <c r="AQ1363" s="26">
        <v>0</v>
      </c>
      <c r="AR1363" s="26">
        <v>16</v>
      </c>
      <c r="AS1363" s="26" t="s">
        <v>628</v>
      </c>
      <c r="AT1363" s="26" t="s">
        <v>71</v>
      </c>
      <c r="AU1363" s="26" t="s">
        <v>63</v>
      </c>
      <c r="AV1363" s="26" t="s">
        <v>63</v>
      </c>
      <c r="AW1363" s="26" t="s">
        <v>63</v>
      </c>
      <c r="AX1363" s="26" t="s">
        <v>63</v>
      </c>
      <c r="AY1363" s="26">
        <v>44.096221999999898</v>
      </c>
      <c r="AZ1363" s="26">
        <v>-103.151229</v>
      </c>
      <c r="BA1363" s="26" t="s">
        <v>507</v>
      </c>
      <c r="BB1363" s="26" t="s">
        <v>157</v>
      </c>
      <c r="BC1363" s="26" t="s">
        <v>708</v>
      </c>
      <c r="BD1363" s="26" t="s">
        <v>68</v>
      </c>
      <c r="BE1363" s="26" t="s">
        <v>705</v>
      </c>
      <c r="BF1363" s="26" t="s">
        <v>68</v>
      </c>
      <c r="BG1363" s="26" t="s">
        <v>68</v>
      </c>
      <c r="BH1363" s="26" t="s">
        <v>175</v>
      </c>
      <c r="BI1363" s="26">
        <v>2</v>
      </c>
      <c r="BJ1363" s="26" t="s">
        <v>217</v>
      </c>
    </row>
    <row r="1364" spans="36:62" x14ac:dyDescent="0.25">
      <c r="AJ1364" s="26">
        <v>2304</v>
      </c>
      <c r="AK1364" s="26">
        <v>1900453</v>
      </c>
      <c r="AL1364" s="264">
        <v>43483.364583333336</v>
      </c>
      <c r="AM1364" s="26" t="s">
        <v>540</v>
      </c>
      <c r="AN1364" s="26" t="s">
        <v>63</v>
      </c>
      <c r="AO1364" s="26" t="s">
        <v>156</v>
      </c>
      <c r="AP1364" s="26" t="s">
        <v>159</v>
      </c>
      <c r="AQ1364" s="26">
        <v>0</v>
      </c>
      <c r="AR1364" s="26">
        <v>79</v>
      </c>
      <c r="AS1364" s="26" t="s">
        <v>634</v>
      </c>
      <c r="AT1364" s="26" t="s">
        <v>74</v>
      </c>
      <c r="AU1364" s="26" t="s">
        <v>63</v>
      </c>
      <c r="AV1364" s="26" t="s">
        <v>63</v>
      </c>
      <c r="AW1364" s="26" t="s">
        <v>63</v>
      </c>
      <c r="AX1364" s="26" t="s">
        <v>63</v>
      </c>
      <c r="AY1364" s="26">
        <v>43.448495999999899</v>
      </c>
      <c r="AZ1364" s="26">
        <v>-103.357252</v>
      </c>
      <c r="BA1364" s="26" t="s">
        <v>185</v>
      </c>
      <c r="BB1364" s="26" t="s">
        <v>157</v>
      </c>
      <c r="BC1364" s="26" t="s">
        <v>614</v>
      </c>
      <c r="BD1364" s="26" t="s">
        <v>615</v>
      </c>
      <c r="BE1364" s="26"/>
      <c r="BF1364" s="26" t="s">
        <v>68</v>
      </c>
      <c r="BG1364" s="26" t="s">
        <v>68</v>
      </c>
      <c r="BH1364" s="26" t="s">
        <v>146</v>
      </c>
      <c r="BI1364" s="26">
        <v>2</v>
      </c>
      <c r="BJ1364" s="26" t="s">
        <v>217</v>
      </c>
    </row>
    <row r="1365" spans="36:62" x14ac:dyDescent="0.25">
      <c r="AJ1365" s="26">
        <v>2306</v>
      </c>
      <c r="AK1365" s="26">
        <v>1900681</v>
      </c>
      <c r="AL1365" s="264">
        <v>43483.458333333336</v>
      </c>
      <c r="AM1365" s="26" t="s">
        <v>539</v>
      </c>
      <c r="AN1365" s="26" t="s">
        <v>63</v>
      </c>
      <c r="AO1365" s="26" t="s">
        <v>156</v>
      </c>
      <c r="AP1365" s="26" t="s">
        <v>159</v>
      </c>
      <c r="AQ1365" s="26">
        <v>0</v>
      </c>
      <c r="AR1365" s="26">
        <v>79</v>
      </c>
      <c r="AS1365" s="26" t="s">
        <v>206</v>
      </c>
      <c r="AT1365" s="26" t="s">
        <v>639</v>
      </c>
      <c r="AU1365" s="26" t="s">
        <v>63</v>
      </c>
      <c r="AV1365" s="26" t="s">
        <v>63</v>
      </c>
      <c r="AW1365" s="26" t="s">
        <v>63</v>
      </c>
      <c r="AX1365" s="26" t="s">
        <v>63</v>
      </c>
      <c r="AY1365" s="26">
        <v>43.483167000000002</v>
      </c>
      <c r="AZ1365" s="26">
        <v>-103.335171</v>
      </c>
      <c r="BA1365" s="26" t="s">
        <v>185</v>
      </c>
      <c r="BB1365" s="26" t="s">
        <v>165</v>
      </c>
      <c r="BC1365" s="26" t="s">
        <v>614</v>
      </c>
      <c r="BD1365" s="26" t="s">
        <v>68</v>
      </c>
      <c r="BE1365" s="26" t="s">
        <v>677</v>
      </c>
      <c r="BF1365" s="26" t="s">
        <v>68</v>
      </c>
      <c r="BG1365" s="26" t="s">
        <v>68</v>
      </c>
      <c r="BH1365" s="26" t="s">
        <v>160</v>
      </c>
      <c r="BI1365" s="26">
        <v>2</v>
      </c>
      <c r="BJ1365" s="26" t="s">
        <v>217</v>
      </c>
    </row>
    <row r="1366" spans="36:62" x14ac:dyDescent="0.25">
      <c r="AJ1366" s="26">
        <v>2308</v>
      </c>
      <c r="AK1366" s="26">
        <v>1900354</v>
      </c>
      <c r="AL1366" s="264">
        <v>43477.251388888886</v>
      </c>
      <c r="AM1366" s="26" t="s">
        <v>541</v>
      </c>
      <c r="AN1366" s="26" t="s">
        <v>63</v>
      </c>
      <c r="AO1366" s="26" t="s">
        <v>214</v>
      </c>
      <c r="AP1366" s="26" t="s">
        <v>159</v>
      </c>
      <c r="AQ1366" s="26">
        <v>0</v>
      </c>
      <c r="AR1366" s="26">
        <v>18</v>
      </c>
      <c r="AS1366" s="26" t="s">
        <v>1200</v>
      </c>
      <c r="AT1366" s="26" t="s">
        <v>610</v>
      </c>
      <c r="AU1366" s="26" t="s">
        <v>63</v>
      </c>
      <c r="AV1366" s="26" t="s">
        <v>63</v>
      </c>
      <c r="AW1366" s="26" t="s">
        <v>63</v>
      </c>
      <c r="AX1366" s="26" t="s">
        <v>63</v>
      </c>
      <c r="AY1366" s="26">
        <v>43.0604739999999</v>
      </c>
      <c r="AZ1366" s="26">
        <v>-102.56647700000001</v>
      </c>
      <c r="BA1366" s="26" t="s">
        <v>486</v>
      </c>
      <c r="BB1366" s="26" t="s">
        <v>811</v>
      </c>
      <c r="BC1366" s="26" t="s">
        <v>1241</v>
      </c>
      <c r="BD1366" s="26" t="s">
        <v>615</v>
      </c>
      <c r="BE1366" s="26"/>
      <c r="BF1366" s="26" t="s">
        <v>769</v>
      </c>
      <c r="BG1366" s="26" t="s">
        <v>209</v>
      </c>
      <c r="BH1366" s="26" t="s">
        <v>1242</v>
      </c>
      <c r="BI1366" s="26">
        <v>2</v>
      </c>
      <c r="BJ1366" s="26" t="s">
        <v>21</v>
      </c>
    </row>
    <row r="1367" spans="36:62" x14ac:dyDescent="0.25">
      <c r="AJ1367" s="26">
        <v>2309</v>
      </c>
      <c r="AK1367" s="26">
        <v>1900615</v>
      </c>
      <c r="AL1367" s="264">
        <v>43483.544444444444</v>
      </c>
      <c r="AM1367" s="26" t="s">
        <v>540</v>
      </c>
      <c r="AN1367" s="26" t="s">
        <v>63</v>
      </c>
      <c r="AO1367" s="26" t="s">
        <v>156</v>
      </c>
      <c r="AP1367" s="26" t="s">
        <v>159</v>
      </c>
      <c r="AQ1367" s="26">
        <v>0</v>
      </c>
      <c r="AR1367" s="26">
        <v>79</v>
      </c>
      <c r="AS1367" s="26" t="s">
        <v>618</v>
      </c>
      <c r="AT1367" s="26" t="s">
        <v>74</v>
      </c>
      <c r="AU1367" s="26" t="s">
        <v>63</v>
      </c>
      <c r="AV1367" s="26" t="s">
        <v>63</v>
      </c>
      <c r="AW1367" s="26" t="s">
        <v>63</v>
      </c>
      <c r="AX1367" s="26" t="s">
        <v>63</v>
      </c>
      <c r="AY1367" s="26">
        <v>43.458244999999899</v>
      </c>
      <c r="AZ1367" s="26">
        <v>-103.350364999999</v>
      </c>
      <c r="BA1367" s="26" t="s">
        <v>166</v>
      </c>
      <c r="BB1367" s="26" t="s">
        <v>165</v>
      </c>
      <c r="BC1367" s="26" t="s">
        <v>68</v>
      </c>
      <c r="BD1367" s="26" t="s">
        <v>615</v>
      </c>
      <c r="BE1367" s="26"/>
      <c r="BF1367" s="26" t="s">
        <v>68</v>
      </c>
      <c r="BG1367" s="26" t="s">
        <v>68</v>
      </c>
      <c r="BH1367" s="26" t="s">
        <v>146</v>
      </c>
      <c r="BI1367" s="26">
        <v>2</v>
      </c>
      <c r="BJ1367" s="26" t="s">
        <v>217</v>
      </c>
    </row>
    <row r="1368" spans="36:62" x14ac:dyDescent="0.25">
      <c r="AJ1368" s="26">
        <v>2313</v>
      </c>
      <c r="AK1368" s="26">
        <v>1900964</v>
      </c>
      <c r="AL1368" s="264">
        <v>43493.736111111109</v>
      </c>
      <c r="AM1368" s="26" t="s">
        <v>539</v>
      </c>
      <c r="AN1368" s="26" t="s">
        <v>63</v>
      </c>
      <c r="AO1368" s="26"/>
      <c r="AP1368" s="26"/>
      <c r="AQ1368" s="26">
        <v>-1</v>
      </c>
      <c r="AR1368" s="26">
        <v>79</v>
      </c>
      <c r="AS1368" s="26" t="s">
        <v>168</v>
      </c>
      <c r="AT1368" s="26" t="s">
        <v>71</v>
      </c>
      <c r="AU1368" s="26" t="s">
        <v>63</v>
      </c>
      <c r="AV1368" s="26" t="s">
        <v>63</v>
      </c>
      <c r="AW1368" s="26" t="s">
        <v>63</v>
      </c>
      <c r="AX1368" s="26" t="s">
        <v>63</v>
      </c>
      <c r="AY1368" s="26">
        <v>43.666201000000001</v>
      </c>
      <c r="AZ1368" s="26">
        <v>-103.266249</v>
      </c>
      <c r="BA1368" s="26" t="s">
        <v>158</v>
      </c>
      <c r="BB1368" s="26" t="s">
        <v>157</v>
      </c>
      <c r="BC1368" s="26" t="s">
        <v>167</v>
      </c>
      <c r="BD1368" s="26" t="s">
        <v>154</v>
      </c>
      <c r="BE1368" s="26"/>
      <c r="BF1368" s="26" t="s">
        <v>99</v>
      </c>
      <c r="BG1368" s="26" t="s">
        <v>167</v>
      </c>
      <c r="BH1368" s="26" t="s">
        <v>99</v>
      </c>
      <c r="BI1368" s="26">
        <v>2</v>
      </c>
      <c r="BJ1368" s="26" t="s">
        <v>217</v>
      </c>
    </row>
    <row r="1369" spans="36:62" x14ac:dyDescent="0.25">
      <c r="AJ1369" s="26">
        <v>2325</v>
      </c>
      <c r="AK1369" s="26">
        <v>1901369</v>
      </c>
      <c r="AL1369" s="264">
        <v>43508.478472222225</v>
      </c>
      <c r="AM1369" s="26" t="s">
        <v>481</v>
      </c>
      <c r="AN1369" s="26" t="s">
        <v>63</v>
      </c>
      <c r="AO1369" s="26" t="s">
        <v>156</v>
      </c>
      <c r="AP1369" s="26" t="s">
        <v>716</v>
      </c>
      <c r="AQ1369" s="26">
        <v>0</v>
      </c>
      <c r="AR1369" s="26">
        <v>79</v>
      </c>
      <c r="AS1369" s="26" t="s">
        <v>933</v>
      </c>
      <c r="AT1369" s="26" t="s">
        <v>71</v>
      </c>
      <c r="AU1369" s="26" t="s">
        <v>63</v>
      </c>
      <c r="AV1369" s="26" t="s">
        <v>63</v>
      </c>
      <c r="AW1369" s="26" t="s">
        <v>63</v>
      </c>
      <c r="AX1369" s="26" t="s">
        <v>63</v>
      </c>
      <c r="AY1369" s="26">
        <v>44.030104000000001</v>
      </c>
      <c r="AZ1369" s="26">
        <v>-103.191907</v>
      </c>
      <c r="BA1369" s="26" t="s">
        <v>158</v>
      </c>
      <c r="BB1369" s="26" t="s">
        <v>672</v>
      </c>
      <c r="BC1369" s="26" t="s">
        <v>1244</v>
      </c>
      <c r="BD1369" s="26" t="s">
        <v>68</v>
      </c>
      <c r="BE1369" s="26" t="s">
        <v>1243</v>
      </c>
      <c r="BF1369" s="26" t="s">
        <v>68</v>
      </c>
      <c r="BG1369" s="26" t="s">
        <v>68</v>
      </c>
      <c r="BH1369" s="26" t="s">
        <v>867</v>
      </c>
      <c r="BI1369" s="26">
        <v>2</v>
      </c>
      <c r="BJ1369" s="26" t="s">
        <v>217</v>
      </c>
    </row>
    <row r="1370" spans="36:62" x14ac:dyDescent="0.25">
      <c r="AJ1370" s="26">
        <v>2330</v>
      </c>
      <c r="AK1370" s="26">
        <v>1901447</v>
      </c>
      <c r="AL1370" s="264">
        <v>43510.268750000003</v>
      </c>
      <c r="AM1370" s="26" t="s">
        <v>481</v>
      </c>
      <c r="AN1370" s="26" t="s">
        <v>63</v>
      </c>
      <c r="AO1370" s="26"/>
      <c r="AP1370" s="26"/>
      <c r="AQ1370" s="26">
        <v>-1</v>
      </c>
      <c r="AR1370" s="26">
        <v>16</v>
      </c>
      <c r="AS1370" s="26" t="s">
        <v>168</v>
      </c>
      <c r="AT1370" s="26" t="s">
        <v>71</v>
      </c>
      <c r="AU1370" s="26" t="s">
        <v>63</v>
      </c>
      <c r="AV1370" s="26" t="s">
        <v>63</v>
      </c>
      <c r="AW1370" s="26" t="s">
        <v>63</v>
      </c>
      <c r="AX1370" s="26" t="s">
        <v>63</v>
      </c>
      <c r="AY1370" s="26">
        <v>44.059148999999898</v>
      </c>
      <c r="AZ1370" s="26">
        <v>-103.16503400000001</v>
      </c>
      <c r="BA1370" s="26" t="s">
        <v>166</v>
      </c>
      <c r="BB1370" s="26" t="s">
        <v>157</v>
      </c>
      <c r="BC1370" s="26" t="s">
        <v>167</v>
      </c>
      <c r="BD1370" s="26" t="s">
        <v>154</v>
      </c>
      <c r="BE1370" s="26"/>
      <c r="BF1370" s="26" t="s">
        <v>99</v>
      </c>
      <c r="BG1370" s="26" t="s">
        <v>167</v>
      </c>
      <c r="BH1370" s="26" t="s">
        <v>99</v>
      </c>
      <c r="BI1370" s="26">
        <v>2</v>
      </c>
      <c r="BJ1370" s="26" t="s">
        <v>217</v>
      </c>
    </row>
    <row r="1371" spans="36:62" x14ac:dyDescent="0.25">
      <c r="AJ1371" s="26">
        <v>2331</v>
      </c>
      <c r="AK1371" s="26">
        <v>1901633</v>
      </c>
      <c r="AL1371" s="264">
        <v>43495.3125</v>
      </c>
      <c r="AM1371" s="26" t="s">
        <v>481</v>
      </c>
      <c r="AN1371" s="26" t="s">
        <v>63</v>
      </c>
      <c r="AO1371" s="26"/>
      <c r="AP1371" s="26"/>
      <c r="AQ1371" s="26">
        <v>-1</v>
      </c>
      <c r="AR1371" s="26">
        <v>79</v>
      </c>
      <c r="AS1371" s="26" t="s">
        <v>168</v>
      </c>
      <c r="AT1371" s="26" t="s">
        <v>74</v>
      </c>
      <c r="AU1371" s="26" t="s">
        <v>63</v>
      </c>
      <c r="AV1371" s="26" t="s">
        <v>63</v>
      </c>
      <c r="AW1371" s="26" t="s">
        <v>63</v>
      </c>
      <c r="AX1371" s="26" t="s">
        <v>63</v>
      </c>
      <c r="AY1371" s="26">
        <v>43.9775449999999</v>
      </c>
      <c r="AZ1371" s="26">
        <v>-103.180966999999</v>
      </c>
      <c r="BA1371" s="26" t="s">
        <v>166</v>
      </c>
      <c r="BB1371" s="26" t="s">
        <v>157</v>
      </c>
      <c r="BC1371" s="26" t="s">
        <v>167</v>
      </c>
      <c r="BD1371" s="26" t="s">
        <v>154</v>
      </c>
      <c r="BE1371" s="26"/>
      <c r="BF1371" s="26" t="s">
        <v>99</v>
      </c>
      <c r="BG1371" s="26" t="s">
        <v>167</v>
      </c>
      <c r="BH1371" s="26" t="s">
        <v>99</v>
      </c>
      <c r="BI1371" s="26">
        <v>2</v>
      </c>
      <c r="BJ1371" s="26" t="s">
        <v>217</v>
      </c>
    </row>
    <row r="1372" spans="36:62" x14ac:dyDescent="0.25">
      <c r="AJ1372" s="26">
        <v>2332</v>
      </c>
      <c r="AK1372" s="26">
        <v>1901637</v>
      </c>
      <c r="AL1372" s="264">
        <v>43503.395833333336</v>
      </c>
      <c r="AM1372" s="26" t="s">
        <v>481</v>
      </c>
      <c r="AN1372" s="26" t="s">
        <v>63</v>
      </c>
      <c r="AO1372" s="26" t="s">
        <v>156</v>
      </c>
      <c r="AP1372" s="26" t="s">
        <v>159</v>
      </c>
      <c r="AQ1372" s="26">
        <v>0</v>
      </c>
      <c r="AR1372" s="26">
        <v>79</v>
      </c>
      <c r="AS1372" s="26" t="s">
        <v>1245</v>
      </c>
      <c r="AT1372" s="26" t="s">
        <v>74</v>
      </c>
      <c r="AU1372" s="26" t="s">
        <v>69</v>
      </c>
      <c r="AV1372" s="26" t="s">
        <v>63</v>
      </c>
      <c r="AW1372" s="26" t="s">
        <v>63</v>
      </c>
      <c r="AX1372" s="26" t="s">
        <v>63</v>
      </c>
      <c r="AY1372" s="26">
        <v>43.919376</v>
      </c>
      <c r="AZ1372" s="26">
        <v>-103.199516</v>
      </c>
      <c r="BA1372" s="26" t="s">
        <v>485</v>
      </c>
      <c r="BB1372" s="26" t="s">
        <v>165</v>
      </c>
      <c r="BC1372" s="26" t="s">
        <v>640</v>
      </c>
      <c r="BD1372" s="26" t="s">
        <v>615</v>
      </c>
      <c r="BE1372" s="26"/>
      <c r="BF1372" s="26" t="s">
        <v>68</v>
      </c>
      <c r="BG1372" s="26" t="s">
        <v>68</v>
      </c>
      <c r="BH1372" s="26" t="s">
        <v>146</v>
      </c>
      <c r="BI1372" s="26">
        <v>2</v>
      </c>
      <c r="BJ1372" s="26" t="s">
        <v>217</v>
      </c>
    </row>
    <row r="1373" spans="36:62" x14ac:dyDescent="0.25">
      <c r="AJ1373" s="26">
        <v>2334</v>
      </c>
      <c r="AK1373" s="26">
        <v>1901651</v>
      </c>
      <c r="AL1373" s="264">
        <v>43511.951388888891</v>
      </c>
      <c r="AM1373" s="26" t="s">
        <v>481</v>
      </c>
      <c r="AN1373" s="26" t="s">
        <v>63</v>
      </c>
      <c r="AO1373" s="26"/>
      <c r="AP1373" s="26"/>
      <c r="AQ1373" s="26">
        <v>-1</v>
      </c>
      <c r="AR1373" s="26">
        <v>16</v>
      </c>
      <c r="AS1373" s="26" t="s">
        <v>168</v>
      </c>
      <c r="AT1373" s="26" t="s">
        <v>71</v>
      </c>
      <c r="AU1373" s="26" t="s">
        <v>63</v>
      </c>
      <c r="AV1373" s="26" t="s">
        <v>63</v>
      </c>
      <c r="AW1373" s="26" t="s">
        <v>63</v>
      </c>
      <c r="AX1373" s="26" t="s">
        <v>63</v>
      </c>
      <c r="AY1373" s="26">
        <v>44.045276999999899</v>
      </c>
      <c r="AZ1373" s="26">
        <v>-103.168959999999</v>
      </c>
      <c r="BA1373" s="26" t="s">
        <v>166</v>
      </c>
      <c r="BB1373" s="26" t="s">
        <v>609</v>
      </c>
      <c r="BC1373" s="26" t="s">
        <v>167</v>
      </c>
      <c r="BD1373" s="26" t="s">
        <v>154</v>
      </c>
      <c r="BE1373" s="26"/>
      <c r="BF1373" s="26" t="s">
        <v>99</v>
      </c>
      <c r="BG1373" s="26" t="s">
        <v>167</v>
      </c>
      <c r="BH1373" s="26" t="s">
        <v>99</v>
      </c>
      <c r="BI1373" s="26">
        <v>2</v>
      </c>
      <c r="BJ1373" s="26" t="s">
        <v>217</v>
      </c>
    </row>
    <row r="1374" spans="36:62" x14ac:dyDescent="0.25">
      <c r="AJ1374" s="26">
        <v>2341</v>
      </c>
      <c r="AK1374" s="26">
        <v>1901933</v>
      </c>
      <c r="AL1374" s="264">
        <v>43518.326388888891</v>
      </c>
      <c r="AM1374" s="26" t="s">
        <v>481</v>
      </c>
      <c r="AN1374" s="26" t="s">
        <v>63</v>
      </c>
      <c r="AO1374" s="26" t="s">
        <v>156</v>
      </c>
      <c r="AP1374" s="26" t="s">
        <v>159</v>
      </c>
      <c r="AQ1374" s="26">
        <v>0</v>
      </c>
      <c r="AR1374" s="26">
        <v>90</v>
      </c>
      <c r="AS1374" s="26" t="s">
        <v>634</v>
      </c>
      <c r="AT1374" s="26" t="s">
        <v>613</v>
      </c>
      <c r="AU1374" s="26" t="s">
        <v>63</v>
      </c>
      <c r="AV1374" s="26" t="s">
        <v>63</v>
      </c>
      <c r="AW1374" s="26" t="s">
        <v>63</v>
      </c>
      <c r="AX1374" s="26" t="s">
        <v>63</v>
      </c>
      <c r="AY1374" s="26">
        <v>44.099688</v>
      </c>
      <c r="AZ1374" s="26">
        <v>-103.164359</v>
      </c>
      <c r="BA1374" s="26" t="s">
        <v>166</v>
      </c>
      <c r="BB1374" s="26" t="s">
        <v>609</v>
      </c>
      <c r="BC1374" s="26" t="s">
        <v>162</v>
      </c>
      <c r="BD1374" s="26" t="s">
        <v>615</v>
      </c>
      <c r="BE1374" s="26"/>
      <c r="BF1374" s="26" t="s">
        <v>68</v>
      </c>
      <c r="BG1374" s="26" t="s">
        <v>68</v>
      </c>
      <c r="BH1374" s="26" t="s">
        <v>146</v>
      </c>
      <c r="BI1374" s="26">
        <v>2</v>
      </c>
      <c r="BJ1374" s="26" t="s">
        <v>217</v>
      </c>
    </row>
    <row r="1375" spans="36:62" x14ac:dyDescent="0.25">
      <c r="AJ1375" s="26">
        <v>2343</v>
      </c>
      <c r="AK1375" s="26">
        <v>1901959</v>
      </c>
      <c r="AL1375" s="264">
        <v>43520.761805555558</v>
      </c>
      <c r="AM1375" s="26" t="s">
        <v>481</v>
      </c>
      <c r="AN1375" s="26" t="s">
        <v>63</v>
      </c>
      <c r="AO1375" s="26"/>
      <c r="AP1375" s="26"/>
      <c r="AQ1375" s="26">
        <v>-1</v>
      </c>
      <c r="AR1375" s="26">
        <v>16</v>
      </c>
      <c r="AS1375" s="26" t="s">
        <v>168</v>
      </c>
      <c r="AT1375" s="26" t="s">
        <v>71</v>
      </c>
      <c r="AU1375" s="26" t="s">
        <v>63</v>
      </c>
      <c r="AV1375" s="26" t="s">
        <v>63</v>
      </c>
      <c r="AW1375" s="26" t="s">
        <v>63</v>
      </c>
      <c r="AX1375" s="26" t="s">
        <v>63</v>
      </c>
      <c r="AY1375" s="26">
        <v>44.057116999999899</v>
      </c>
      <c r="AZ1375" s="26">
        <v>-103.165138999999</v>
      </c>
      <c r="BA1375" s="26" t="s">
        <v>166</v>
      </c>
      <c r="BB1375" s="26" t="s">
        <v>165</v>
      </c>
      <c r="BC1375" s="26" t="s">
        <v>167</v>
      </c>
      <c r="BD1375" s="26" t="s">
        <v>154</v>
      </c>
      <c r="BE1375" s="26"/>
      <c r="BF1375" s="26" t="s">
        <v>99</v>
      </c>
      <c r="BG1375" s="26" t="s">
        <v>167</v>
      </c>
      <c r="BH1375" s="26" t="s">
        <v>99</v>
      </c>
      <c r="BI1375" s="26">
        <v>2</v>
      </c>
      <c r="BJ1375" s="26" t="s">
        <v>217</v>
      </c>
    </row>
    <row r="1376" spans="36:62" x14ac:dyDescent="0.25">
      <c r="AJ1376" s="26">
        <v>2345</v>
      </c>
      <c r="AK1376" s="26">
        <v>1902033</v>
      </c>
      <c r="AL1376" s="264">
        <v>43518.822916666664</v>
      </c>
      <c r="AM1376" s="26" t="s">
        <v>539</v>
      </c>
      <c r="AN1376" s="26" t="s">
        <v>63</v>
      </c>
      <c r="AO1376" s="26"/>
      <c r="AP1376" s="26"/>
      <c r="AQ1376" s="26">
        <v>-1</v>
      </c>
      <c r="AR1376" s="26">
        <v>79</v>
      </c>
      <c r="AS1376" s="26" t="s">
        <v>168</v>
      </c>
      <c r="AT1376" s="26" t="s">
        <v>74</v>
      </c>
      <c r="AU1376" s="26" t="s">
        <v>63</v>
      </c>
      <c r="AV1376" s="26" t="s">
        <v>63</v>
      </c>
      <c r="AW1376" s="26" t="s">
        <v>63</v>
      </c>
      <c r="AX1376" s="26" t="s">
        <v>63</v>
      </c>
      <c r="AY1376" s="26">
        <v>43.826560000000001</v>
      </c>
      <c r="AZ1376" s="26">
        <v>-103.199485999999</v>
      </c>
      <c r="BA1376" s="26" t="s">
        <v>158</v>
      </c>
      <c r="BB1376" s="26" t="s">
        <v>165</v>
      </c>
      <c r="BC1376" s="26" t="s">
        <v>167</v>
      </c>
      <c r="BD1376" s="26" t="s">
        <v>154</v>
      </c>
      <c r="BE1376" s="26"/>
      <c r="BF1376" s="26" t="s">
        <v>99</v>
      </c>
      <c r="BG1376" s="26" t="s">
        <v>167</v>
      </c>
      <c r="BH1376" s="26" t="s">
        <v>99</v>
      </c>
      <c r="BI1376" s="26">
        <v>2</v>
      </c>
      <c r="BJ1376" s="26" t="s">
        <v>217</v>
      </c>
    </row>
    <row r="1377" spans="36:62" x14ac:dyDescent="0.25">
      <c r="AJ1377" s="26">
        <v>2346</v>
      </c>
      <c r="AK1377" s="26">
        <v>1901748</v>
      </c>
      <c r="AL1377" s="264">
        <v>43517.029861111114</v>
      </c>
      <c r="AM1377" s="26" t="s">
        <v>540</v>
      </c>
      <c r="AN1377" s="26" t="s">
        <v>63</v>
      </c>
      <c r="AO1377" s="26"/>
      <c r="AP1377" s="26" t="s">
        <v>159</v>
      </c>
      <c r="AQ1377" s="26">
        <v>0</v>
      </c>
      <c r="AR1377" s="26">
        <v>18</v>
      </c>
      <c r="AS1377" s="26" t="s">
        <v>668</v>
      </c>
      <c r="AT1377" s="26" t="s">
        <v>71</v>
      </c>
      <c r="AU1377" s="26" t="s">
        <v>63</v>
      </c>
      <c r="AV1377" s="26" t="s">
        <v>63</v>
      </c>
      <c r="AW1377" s="26" t="s">
        <v>63</v>
      </c>
      <c r="AX1377" s="26" t="s">
        <v>63</v>
      </c>
      <c r="AY1377" s="26">
        <v>43.305413999999899</v>
      </c>
      <c r="AZ1377" s="26">
        <v>-103.339979999999</v>
      </c>
      <c r="BA1377" s="26" t="s">
        <v>158</v>
      </c>
      <c r="BB1377" s="26" t="s">
        <v>157</v>
      </c>
      <c r="BC1377" s="26" t="s">
        <v>1247</v>
      </c>
      <c r="BD1377" s="26" t="s">
        <v>534</v>
      </c>
      <c r="BE1377" s="26" t="s">
        <v>1246</v>
      </c>
      <c r="BF1377" s="26" t="s">
        <v>709</v>
      </c>
      <c r="BG1377" s="26" t="s">
        <v>68</v>
      </c>
      <c r="BH1377" s="26" t="s">
        <v>1248</v>
      </c>
      <c r="BI1377" s="26">
        <v>2</v>
      </c>
      <c r="BJ1377" s="26" t="s">
        <v>217</v>
      </c>
    </row>
    <row r="1378" spans="36:62" x14ac:dyDescent="0.25">
      <c r="AJ1378" s="26">
        <v>2349</v>
      </c>
      <c r="AK1378" s="26">
        <v>1902120</v>
      </c>
      <c r="AL1378" s="264">
        <v>43517.323611111111</v>
      </c>
      <c r="AM1378" s="26" t="s">
        <v>481</v>
      </c>
      <c r="AN1378" s="26" t="s">
        <v>63</v>
      </c>
      <c r="AO1378" s="26" t="s">
        <v>156</v>
      </c>
      <c r="AP1378" s="26" t="s">
        <v>159</v>
      </c>
      <c r="AQ1378" s="26">
        <v>0</v>
      </c>
      <c r="AR1378" s="26">
        <v>79</v>
      </c>
      <c r="AS1378" s="26" t="s">
        <v>1249</v>
      </c>
      <c r="AT1378" s="26" t="s">
        <v>71</v>
      </c>
      <c r="AU1378" s="26" t="s">
        <v>69</v>
      </c>
      <c r="AV1378" s="26" t="s">
        <v>63</v>
      </c>
      <c r="AW1378" s="26" t="s">
        <v>63</v>
      </c>
      <c r="AX1378" s="26" t="s">
        <v>63</v>
      </c>
      <c r="AY1378" s="26">
        <v>43.988674000000003</v>
      </c>
      <c r="AZ1378" s="26">
        <v>-103.18048</v>
      </c>
      <c r="BA1378" s="26" t="s">
        <v>166</v>
      </c>
      <c r="BB1378" s="26" t="s">
        <v>157</v>
      </c>
      <c r="BC1378" s="26" t="s">
        <v>735</v>
      </c>
      <c r="BD1378" s="26" t="s">
        <v>68</v>
      </c>
      <c r="BE1378" s="26"/>
      <c r="BF1378" s="26" t="s">
        <v>68</v>
      </c>
      <c r="BG1378" s="26" t="s">
        <v>68</v>
      </c>
      <c r="BH1378" s="26" t="s">
        <v>146</v>
      </c>
      <c r="BI1378" s="26">
        <v>2</v>
      </c>
      <c r="BJ1378" s="26" t="s">
        <v>217</v>
      </c>
    </row>
    <row r="1379" spans="36:62" x14ac:dyDescent="0.25">
      <c r="AJ1379" s="26">
        <v>2350</v>
      </c>
      <c r="AK1379" s="26">
        <v>1901828</v>
      </c>
      <c r="AL1379" s="264">
        <v>43518.223611111112</v>
      </c>
      <c r="AM1379" s="26" t="s">
        <v>481</v>
      </c>
      <c r="AN1379" s="26" t="s">
        <v>63</v>
      </c>
      <c r="AO1379" s="26" t="s">
        <v>156</v>
      </c>
      <c r="AP1379" s="26" t="s">
        <v>159</v>
      </c>
      <c r="AQ1379" s="26">
        <v>0</v>
      </c>
      <c r="AR1379" s="26">
        <v>16</v>
      </c>
      <c r="AS1379" s="26" t="s">
        <v>1159</v>
      </c>
      <c r="AT1379" s="26" t="s">
        <v>613</v>
      </c>
      <c r="AU1379" s="26" t="s">
        <v>69</v>
      </c>
      <c r="AV1379" s="26" t="s">
        <v>63</v>
      </c>
      <c r="AW1379" s="26" t="s">
        <v>63</v>
      </c>
      <c r="AX1379" s="26" t="s">
        <v>63</v>
      </c>
      <c r="AY1379" s="26">
        <v>44.038373</v>
      </c>
      <c r="AZ1379" s="26">
        <v>-103.189374</v>
      </c>
      <c r="BA1379" s="26" t="s">
        <v>158</v>
      </c>
      <c r="BB1379" s="26" t="s">
        <v>611</v>
      </c>
      <c r="BC1379" s="26" t="s">
        <v>640</v>
      </c>
      <c r="BD1379" s="26" t="s">
        <v>615</v>
      </c>
      <c r="BE1379" s="26" t="s">
        <v>677</v>
      </c>
      <c r="BF1379" s="26" t="s">
        <v>68</v>
      </c>
      <c r="BG1379" s="26" t="s">
        <v>68</v>
      </c>
      <c r="BH1379" s="26" t="s">
        <v>146</v>
      </c>
      <c r="BI1379" s="26">
        <v>2</v>
      </c>
      <c r="BJ1379" s="26" t="s">
        <v>217</v>
      </c>
    </row>
    <row r="1380" spans="36:62" x14ac:dyDescent="0.25">
      <c r="AJ1380" s="26">
        <v>2351</v>
      </c>
      <c r="AK1380" s="26">
        <v>1901829</v>
      </c>
      <c r="AL1380" s="264">
        <v>43519.40625</v>
      </c>
      <c r="AM1380" s="26" t="s">
        <v>481</v>
      </c>
      <c r="AN1380" s="26" t="s">
        <v>63</v>
      </c>
      <c r="AO1380" s="26" t="s">
        <v>156</v>
      </c>
      <c r="AP1380" s="26" t="s">
        <v>686</v>
      </c>
      <c r="AQ1380" s="26">
        <v>0</v>
      </c>
      <c r="AR1380" s="26">
        <v>79</v>
      </c>
      <c r="AS1380" s="26" t="s">
        <v>1250</v>
      </c>
      <c r="AT1380" s="26" t="s">
        <v>71</v>
      </c>
      <c r="AU1380" s="26" t="s">
        <v>63</v>
      </c>
      <c r="AV1380" s="26" t="s">
        <v>63</v>
      </c>
      <c r="AW1380" s="26" t="s">
        <v>63</v>
      </c>
      <c r="AX1380" s="26" t="s">
        <v>69</v>
      </c>
      <c r="AY1380" s="26">
        <v>44.030222000000002</v>
      </c>
      <c r="AZ1380" s="26">
        <v>-103.191906</v>
      </c>
      <c r="BA1380" s="26" t="s">
        <v>185</v>
      </c>
      <c r="BB1380" s="26" t="s">
        <v>165</v>
      </c>
      <c r="BC1380" s="26" t="s">
        <v>880</v>
      </c>
      <c r="BD1380" s="26" t="s">
        <v>68</v>
      </c>
      <c r="BE1380" s="26" t="s">
        <v>1074</v>
      </c>
      <c r="BF1380" s="26" t="s">
        <v>68</v>
      </c>
      <c r="BG1380" s="26" t="s">
        <v>68</v>
      </c>
      <c r="BH1380" s="26" t="s">
        <v>848</v>
      </c>
      <c r="BI1380" s="26">
        <v>2</v>
      </c>
      <c r="BJ1380" s="26" t="s">
        <v>20</v>
      </c>
    </row>
    <row r="1381" spans="36:62" x14ac:dyDescent="0.25">
      <c r="AJ1381" s="26">
        <v>2352</v>
      </c>
      <c r="AK1381" s="26">
        <v>1902448</v>
      </c>
      <c r="AL1381" s="264">
        <v>43528.600694444445</v>
      </c>
      <c r="AM1381" s="26" t="s">
        <v>481</v>
      </c>
      <c r="AN1381" s="26" t="s">
        <v>63</v>
      </c>
      <c r="AO1381" s="26" t="s">
        <v>156</v>
      </c>
      <c r="AP1381" s="26" t="s">
        <v>159</v>
      </c>
      <c r="AQ1381" s="26">
        <v>0</v>
      </c>
      <c r="AR1381" s="26">
        <v>16</v>
      </c>
      <c r="AS1381" s="26" t="s">
        <v>628</v>
      </c>
      <c r="AT1381" s="26" t="s">
        <v>71</v>
      </c>
      <c r="AU1381" s="26" t="s">
        <v>63</v>
      </c>
      <c r="AV1381" s="26" t="s">
        <v>63</v>
      </c>
      <c r="AW1381" s="26" t="s">
        <v>63</v>
      </c>
      <c r="AX1381" s="26" t="s">
        <v>63</v>
      </c>
      <c r="AY1381" s="26">
        <v>44.076039000000002</v>
      </c>
      <c r="AZ1381" s="26">
        <v>-103.15141300000001</v>
      </c>
      <c r="BA1381" s="26" t="s">
        <v>518</v>
      </c>
      <c r="BB1381" s="26" t="s">
        <v>811</v>
      </c>
      <c r="BC1381" s="26" t="s">
        <v>68</v>
      </c>
      <c r="BD1381" s="26" t="s">
        <v>68</v>
      </c>
      <c r="BE1381" s="26"/>
      <c r="BF1381" s="26" t="s">
        <v>68</v>
      </c>
      <c r="BG1381" s="26" t="s">
        <v>68</v>
      </c>
      <c r="BH1381" s="26" t="s">
        <v>175</v>
      </c>
      <c r="BI1381" s="26">
        <v>2</v>
      </c>
      <c r="BJ1381" s="26" t="s">
        <v>21</v>
      </c>
    </row>
    <row r="1382" spans="36:62" x14ac:dyDescent="0.25">
      <c r="AJ1382" s="26">
        <v>2353</v>
      </c>
      <c r="AK1382" s="26">
        <v>1902340</v>
      </c>
      <c r="AL1382" s="264">
        <v>43526.341666666667</v>
      </c>
      <c r="AM1382" s="26" t="s">
        <v>540</v>
      </c>
      <c r="AN1382" s="26" t="s">
        <v>63</v>
      </c>
      <c r="AO1382" s="26" t="s">
        <v>156</v>
      </c>
      <c r="AP1382" s="26" t="s">
        <v>1189</v>
      </c>
      <c r="AQ1382" s="26">
        <v>0</v>
      </c>
      <c r="AR1382" s="26">
        <v>79</v>
      </c>
      <c r="AS1382" s="26" t="s">
        <v>630</v>
      </c>
      <c r="AT1382" s="26" t="s">
        <v>654</v>
      </c>
      <c r="AU1382" s="26" t="s">
        <v>63</v>
      </c>
      <c r="AV1382" s="26" t="s">
        <v>63</v>
      </c>
      <c r="AW1382" s="26" t="s">
        <v>63</v>
      </c>
      <c r="AX1382" s="26" t="s">
        <v>63</v>
      </c>
      <c r="AY1382" s="26">
        <v>43.399656999999898</v>
      </c>
      <c r="AZ1382" s="26">
        <v>-103.396985999999</v>
      </c>
      <c r="BA1382" s="26" t="s">
        <v>158</v>
      </c>
      <c r="BB1382" s="26" t="s">
        <v>165</v>
      </c>
      <c r="BC1382" s="26" t="s">
        <v>614</v>
      </c>
      <c r="BD1382" s="26" t="s">
        <v>615</v>
      </c>
      <c r="BE1382" s="26"/>
      <c r="BF1382" s="26" t="s">
        <v>709</v>
      </c>
      <c r="BG1382" s="26" t="s">
        <v>209</v>
      </c>
      <c r="BH1382" s="26" t="s">
        <v>146</v>
      </c>
      <c r="BI1382" s="26">
        <v>2</v>
      </c>
      <c r="BJ1382" s="26" t="s">
        <v>217</v>
      </c>
    </row>
    <row r="1383" spans="36:62" x14ac:dyDescent="0.25">
      <c r="AJ1383" s="26">
        <v>2354</v>
      </c>
      <c r="AK1383" s="26">
        <v>1902341</v>
      </c>
      <c r="AL1383" s="264">
        <v>43524.995138888888</v>
      </c>
      <c r="AM1383" s="26" t="s">
        <v>540</v>
      </c>
      <c r="AN1383" s="26" t="s">
        <v>63</v>
      </c>
      <c r="AO1383" s="26" t="s">
        <v>156</v>
      </c>
      <c r="AP1383" s="26" t="s">
        <v>159</v>
      </c>
      <c r="AQ1383" s="26">
        <v>0</v>
      </c>
      <c r="AR1383" s="26">
        <v>18</v>
      </c>
      <c r="AS1383" s="26" t="s">
        <v>1252</v>
      </c>
      <c r="AT1383" s="26" t="s">
        <v>613</v>
      </c>
      <c r="AU1383" s="26" t="s">
        <v>63</v>
      </c>
      <c r="AV1383" s="26" t="s">
        <v>63</v>
      </c>
      <c r="AW1383" s="26" t="s">
        <v>63</v>
      </c>
      <c r="AX1383" s="26" t="s">
        <v>63</v>
      </c>
      <c r="AY1383" s="26">
        <v>43.187683999999898</v>
      </c>
      <c r="AZ1383" s="26">
        <v>-103.237562999999</v>
      </c>
      <c r="BA1383" s="26" t="s">
        <v>158</v>
      </c>
      <c r="BB1383" s="26" t="s">
        <v>609</v>
      </c>
      <c r="BC1383" s="26" t="s">
        <v>1253</v>
      </c>
      <c r="BD1383" s="26" t="s">
        <v>615</v>
      </c>
      <c r="BE1383" s="26" t="s">
        <v>1251</v>
      </c>
      <c r="BF1383" s="26" t="s">
        <v>709</v>
      </c>
      <c r="BG1383" s="26" t="s">
        <v>68</v>
      </c>
      <c r="BH1383" s="26" t="s">
        <v>194</v>
      </c>
      <c r="BI1383" s="26">
        <v>2</v>
      </c>
      <c r="BJ1383" s="26" t="s">
        <v>217</v>
      </c>
    </row>
    <row r="1384" spans="36:62" x14ac:dyDescent="0.25">
      <c r="AJ1384" s="26">
        <v>2356</v>
      </c>
      <c r="AK1384" s="26">
        <v>1902761</v>
      </c>
      <c r="AL1384" s="264">
        <v>43533.836805555555</v>
      </c>
      <c r="AM1384" s="26" t="s">
        <v>539</v>
      </c>
      <c r="AN1384" s="26" t="s">
        <v>63</v>
      </c>
      <c r="AO1384" s="26"/>
      <c r="AP1384" s="26"/>
      <c r="AQ1384" s="26">
        <v>-1</v>
      </c>
      <c r="AR1384" s="26">
        <v>79</v>
      </c>
      <c r="AS1384" s="26" t="s">
        <v>168</v>
      </c>
      <c r="AT1384" s="26" t="s">
        <v>71</v>
      </c>
      <c r="AU1384" s="26" t="s">
        <v>63</v>
      </c>
      <c r="AV1384" s="26" t="s">
        <v>63</v>
      </c>
      <c r="AW1384" s="26" t="s">
        <v>63</v>
      </c>
      <c r="AX1384" s="26" t="s">
        <v>63</v>
      </c>
      <c r="AY1384" s="26">
        <v>43.666144000000003</v>
      </c>
      <c r="AZ1384" s="26">
        <v>-103.266758999999</v>
      </c>
      <c r="BA1384" s="26" t="s">
        <v>158</v>
      </c>
      <c r="BB1384" s="26" t="s">
        <v>165</v>
      </c>
      <c r="BC1384" s="26" t="s">
        <v>167</v>
      </c>
      <c r="BD1384" s="26" t="s">
        <v>154</v>
      </c>
      <c r="BE1384" s="26"/>
      <c r="BF1384" s="26" t="s">
        <v>99</v>
      </c>
      <c r="BG1384" s="26" t="s">
        <v>167</v>
      </c>
      <c r="BH1384" s="26" t="s">
        <v>99</v>
      </c>
      <c r="BI1384" s="26">
        <v>2</v>
      </c>
      <c r="BJ1384" s="26" t="s">
        <v>217</v>
      </c>
    </row>
    <row r="1385" spans="36:62" x14ac:dyDescent="0.25">
      <c r="AJ1385" s="26">
        <v>2360</v>
      </c>
      <c r="AK1385" s="26">
        <v>1902872</v>
      </c>
      <c r="AL1385" s="264">
        <v>43535.1</v>
      </c>
      <c r="AM1385" s="26" t="s">
        <v>539</v>
      </c>
      <c r="AN1385" s="26" t="s">
        <v>63</v>
      </c>
      <c r="AO1385" s="26" t="s">
        <v>156</v>
      </c>
      <c r="AP1385" s="26" t="s">
        <v>159</v>
      </c>
      <c r="AQ1385" s="26">
        <v>0</v>
      </c>
      <c r="AR1385" s="26">
        <v>79</v>
      </c>
      <c r="AS1385" s="26" t="s">
        <v>852</v>
      </c>
      <c r="AT1385" s="26" t="s">
        <v>71</v>
      </c>
      <c r="AU1385" s="26" t="s">
        <v>69</v>
      </c>
      <c r="AV1385" s="26" t="s">
        <v>63</v>
      </c>
      <c r="AW1385" s="26" t="s">
        <v>63</v>
      </c>
      <c r="AX1385" s="26" t="s">
        <v>63</v>
      </c>
      <c r="AY1385" s="26">
        <v>43.715502999999899</v>
      </c>
      <c r="AZ1385" s="26">
        <v>-103.218650999999</v>
      </c>
      <c r="BA1385" s="26" t="s">
        <v>166</v>
      </c>
      <c r="BB1385" s="26" t="s">
        <v>157</v>
      </c>
      <c r="BC1385" s="26" t="s">
        <v>735</v>
      </c>
      <c r="BD1385" s="26" t="s">
        <v>615</v>
      </c>
      <c r="BE1385" s="26" t="s">
        <v>1254</v>
      </c>
      <c r="BF1385" s="26" t="s">
        <v>68</v>
      </c>
      <c r="BG1385" s="26" t="s">
        <v>68</v>
      </c>
      <c r="BH1385" s="26" t="s">
        <v>160</v>
      </c>
      <c r="BI1385" s="26">
        <v>2</v>
      </c>
      <c r="BJ1385" s="26" t="s">
        <v>217</v>
      </c>
    </row>
    <row r="1386" spans="36:62" x14ac:dyDescent="0.25">
      <c r="AJ1386" s="26">
        <v>2361</v>
      </c>
      <c r="AK1386" s="26">
        <v>1902483</v>
      </c>
      <c r="AL1386" s="264">
        <v>43531.609722222223</v>
      </c>
      <c r="AM1386" s="26" t="s">
        <v>481</v>
      </c>
      <c r="AN1386" s="26" t="s">
        <v>63</v>
      </c>
      <c r="AO1386" s="26" t="s">
        <v>156</v>
      </c>
      <c r="AP1386" s="26" t="s">
        <v>837</v>
      </c>
      <c r="AQ1386" s="26">
        <v>0</v>
      </c>
      <c r="AR1386" s="26">
        <v>16</v>
      </c>
      <c r="AS1386" s="26" t="s">
        <v>628</v>
      </c>
      <c r="AT1386" s="26" t="s">
        <v>71</v>
      </c>
      <c r="AU1386" s="26" t="s">
        <v>63</v>
      </c>
      <c r="AV1386" s="26" t="s">
        <v>63</v>
      </c>
      <c r="AW1386" s="26" t="s">
        <v>63</v>
      </c>
      <c r="AX1386" s="26" t="s">
        <v>63</v>
      </c>
      <c r="AY1386" s="26">
        <v>44.093730000000001</v>
      </c>
      <c r="AZ1386" s="26">
        <v>-103.15122700000001</v>
      </c>
      <c r="BA1386" s="26" t="s">
        <v>486</v>
      </c>
      <c r="BB1386" s="26" t="s">
        <v>157</v>
      </c>
      <c r="BC1386" s="26" t="s">
        <v>1255</v>
      </c>
      <c r="BD1386" s="26" t="s">
        <v>1096</v>
      </c>
      <c r="BE1386" s="26"/>
      <c r="BF1386" s="26" t="s">
        <v>759</v>
      </c>
      <c r="BG1386" s="26" t="s">
        <v>759</v>
      </c>
      <c r="BH1386" s="26" t="s">
        <v>175</v>
      </c>
      <c r="BI1386" s="26">
        <v>2</v>
      </c>
      <c r="BJ1386" s="26" t="s">
        <v>217</v>
      </c>
    </row>
    <row r="1387" spans="36:62" x14ac:dyDescent="0.25">
      <c r="AJ1387" s="26">
        <v>2363</v>
      </c>
      <c r="AK1387" s="26">
        <v>1902598</v>
      </c>
      <c r="AL1387" s="264">
        <v>43533.395833333336</v>
      </c>
      <c r="AM1387" s="26" t="s">
        <v>481</v>
      </c>
      <c r="AN1387" s="26" t="s">
        <v>63</v>
      </c>
      <c r="AO1387" s="26" t="s">
        <v>156</v>
      </c>
      <c r="AP1387" s="26" t="s">
        <v>159</v>
      </c>
      <c r="AQ1387" s="26">
        <v>0</v>
      </c>
      <c r="AR1387" s="26">
        <v>16</v>
      </c>
      <c r="AS1387" s="26" t="s">
        <v>634</v>
      </c>
      <c r="AT1387" s="26" t="s">
        <v>658</v>
      </c>
      <c r="AU1387" s="26" t="s">
        <v>63</v>
      </c>
      <c r="AV1387" s="26" t="s">
        <v>63</v>
      </c>
      <c r="AW1387" s="26" t="s">
        <v>63</v>
      </c>
      <c r="AX1387" s="26" t="s">
        <v>63</v>
      </c>
      <c r="AY1387" s="26">
        <v>44.076217999999898</v>
      </c>
      <c r="AZ1387" s="26">
        <v>-103.151411999999</v>
      </c>
      <c r="BA1387" s="26" t="s">
        <v>158</v>
      </c>
      <c r="BB1387" s="26" t="s">
        <v>165</v>
      </c>
      <c r="BC1387" s="26" t="s">
        <v>211</v>
      </c>
      <c r="BD1387" s="26" t="s">
        <v>615</v>
      </c>
      <c r="BE1387" s="26"/>
      <c r="BF1387" s="26" t="s">
        <v>68</v>
      </c>
      <c r="BG1387" s="26" t="s">
        <v>209</v>
      </c>
      <c r="BH1387" s="26" t="s">
        <v>146</v>
      </c>
      <c r="BI1387" s="26">
        <v>2</v>
      </c>
      <c r="BJ1387" s="26" t="s">
        <v>217</v>
      </c>
    </row>
    <row r="1388" spans="36:62" x14ac:dyDescent="0.25">
      <c r="AJ1388" s="26">
        <v>2370</v>
      </c>
      <c r="AK1388" s="26">
        <v>1902469</v>
      </c>
      <c r="AL1388" s="264">
        <v>43525.496527777781</v>
      </c>
      <c r="AM1388" s="26" t="s">
        <v>541</v>
      </c>
      <c r="AN1388" s="26" t="s">
        <v>63</v>
      </c>
      <c r="AO1388" s="26" t="s">
        <v>156</v>
      </c>
      <c r="AP1388" s="26" t="s">
        <v>1256</v>
      </c>
      <c r="AQ1388" s="26">
        <v>0</v>
      </c>
      <c r="AR1388" s="26">
        <v>18</v>
      </c>
      <c r="AS1388" s="26" t="s">
        <v>1257</v>
      </c>
      <c r="AT1388" s="26" t="s">
        <v>71</v>
      </c>
      <c r="AU1388" s="26" t="s">
        <v>63</v>
      </c>
      <c r="AV1388" s="26" t="s">
        <v>63</v>
      </c>
      <c r="AW1388" s="26" t="s">
        <v>63</v>
      </c>
      <c r="AX1388" s="26" t="s">
        <v>63</v>
      </c>
      <c r="AY1388" s="26">
        <v>43.084983000000001</v>
      </c>
      <c r="AZ1388" s="26">
        <v>-102.59088800000001</v>
      </c>
      <c r="BA1388" s="26" t="s">
        <v>483</v>
      </c>
      <c r="BB1388" s="26" t="s">
        <v>811</v>
      </c>
      <c r="BC1388" s="26" t="s">
        <v>1258</v>
      </c>
      <c r="BD1388" s="26" t="s">
        <v>68</v>
      </c>
      <c r="BE1388" s="26"/>
      <c r="BF1388" s="26" t="s">
        <v>732</v>
      </c>
      <c r="BG1388" s="26" t="s">
        <v>68</v>
      </c>
      <c r="BH1388" s="26" t="s">
        <v>1259</v>
      </c>
      <c r="BI1388" s="26">
        <v>2</v>
      </c>
      <c r="BJ1388" s="26" t="s">
        <v>21</v>
      </c>
    </row>
    <row r="1389" spans="36:62" x14ac:dyDescent="0.25">
      <c r="AJ1389" s="26">
        <v>2373</v>
      </c>
      <c r="AK1389" s="26">
        <v>1903116</v>
      </c>
      <c r="AL1389" s="264">
        <v>43546.659722222219</v>
      </c>
      <c r="AM1389" s="26" t="s">
        <v>540</v>
      </c>
      <c r="AN1389" s="26" t="s">
        <v>63</v>
      </c>
      <c r="AO1389" s="26" t="s">
        <v>156</v>
      </c>
      <c r="AP1389" s="26" t="s">
        <v>159</v>
      </c>
      <c r="AQ1389" s="26">
        <v>0</v>
      </c>
      <c r="AR1389" s="26">
        <v>18</v>
      </c>
      <c r="AS1389" s="26" t="s">
        <v>933</v>
      </c>
      <c r="AT1389" s="26" t="s">
        <v>704</v>
      </c>
      <c r="AU1389" s="26" t="s">
        <v>63</v>
      </c>
      <c r="AV1389" s="26" t="s">
        <v>63</v>
      </c>
      <c r="AW1389" s="26" t="s">
        <v>63</v>
      </c>
      <c r="AX1389" s="26" t="s">
        <v>63</v>
      </c>
      <c r="AY1389" s="26">
        <v>43.399633000000001</v>
      </c>
      <c r="AZ1389" s="26">
        <v>-103.397002999999</v>
      </c>
      <c r="BA1389" s="26" t="s">
        <v>482</v>
      </c>
      <c r="BB1389" s="26" t="s">
        <v>672</v>
      </c>
      <c r="BC1389" s="26" t="s">
        <v>659</v>
      </c>
      <c r="BD1389" s="26" t="s">
        <v>68</v>
      </c>
      <c r="BE1389" s="26" t="s">
        <v>1187</v>
      </c>
      <c r="BF1389" s="26" t="s">
        <v>68</v>
      </c>
      <c r="BG1389" s="26" t="s">
        <v>68</v>
      </c>
      <c r="BH1389" s="26" t="s">
        <v>646</v>
      </c>
      <c r="BI1389" s="26">
        <v>2</v>
      </c>
      <c r="BJ1389" s="26" t="s">
        <v>21</v>
      </c>
    </row>
    <row r="1390" spans="36:62" x14ac:dyDescent="0.25">
      <c r="AJ1390" s="26">
        <v>2377</v>
      </c>
      <c r="AK1390" s="26">
        <v>1903308</v>
      </c>
      <c r="AL1390" s="264">
        <v>43554.25</v>
      </c>
      <c r="AM1390" s="26" t="s">
        <v>481</v>
      </c>
      <c r="AN1390" s="26" t="s">
        <v>63</v>
      </c>
      <c r="AO1390" s="26"/>
      <c r="AP1390" s="26"/>
      <c r="AQ1390" s="26">
        <v>-1</v>
      </c>
      <c r="AR1390" s="26">
        <v>16</v>
      </c>
      <c r="AS1390" s="26" t="s">
        <v>168</v>
      </c>
      <c r="AT1390" s="26" t="s">
        <v>71</v>
      </c>
      <c r="AU1390" s="26" t="s">
        <v>63</v>
      </c>
      <c r="AV1390" s="26" t="s">
        <v>63</v>
      </c>
      <c r="AW1390" s="26" t="s">
        <v>63</v>
      </c>
      <c r="AX1390" s="26" t="s">
        <v>63</v>
      </c>
      <c r="AY1390" s="26">
        <v>44.038524000000002</v>
      </c>
      <c r="AZ1390" s="26">
        <v>-103.18980500000001</v>
      </c>
      <c r="BA1390" s="26" t="s">
        <v>158</v>
      </c>
      <c r="BB1390" s="26" t="s">
        <v>609</v>
      </c>
      <c r="BC1390" s="26" t="s">
        <v>167</v>
      </c>
      <c r="BD1390" s="26" t="s">
        <v>154</v>
      </c>
      <c r="BE1390" s="26"/>
      <c r="BF1390" s="26" t="s">
        <v>99</v>
      </c>
      <c r="BG1390" s="26" t="s">
        <v>167</v>
      </c>
      <c r="BH1390" s="26" t="s">
        <v>99</v>
      </c>
      <c r="BI1390" s="26">
        <v>2</v>
      </c>
      <c r="BJ1390" s="26" t="s">
        <v>217</v>
      </c>
    </row>
    <row r="1391" spans="36:62" x14ac:dyDescent="0.25">
      <c r="AJ1391" s="26">
        <v>2378</v>
      </c>
      <c r="AK1391" s="26">
        <v>1903279</v>
      </c>
      <c r="AL1391" s="264">
        <v>43553.265972222223</v>
      </c>
      <c r="AM1391" s="26" t="s">
        <v>481</v>
      </c>
      <c r="AN1391" s="26" t="s">
        <v>63</v>
      </c>
      <c r="AO1391" s="26"/>
      <c r="AP1391" s="26"/>
      <c r="AQ1391" s="26">
        <v>-1</v>
      </c>
      <c r="AR1391" s="26">
        <v>16</v>
      </c>
      <c r="AS1391" s="26" t="s">
        <v>168</v>
      </c>
      <c r="AT1391" s="26" t="s">
        <v>74</v>
      </c>
      <c r="AU1391" s="26" t="s">
        <v>63</v>
      </c>
      <c r="AV1391" s="26" t="s">
        <v>63</v>
      </c>
      <c r="AW1391" s="26" t="s">
        <v>63</v>
      </c>
      <c r="AX1391" s="26" t="s">
        <v>63</v>
      </c>
      <c r="AY1391" s="26">
        <v>44.065016999999898</v>
      </c>
      <c r="AZ1391" s="26">
        <v>-103.162057</v>
      </c>
      <c r="BA1391" s="26" t="s">
        <v>166</v>
      </c>
      <c r="BB1391" s="26" t="s">
        <v>609</v>
      </c>
      <c r="BC1391" s="26" t="s">
        <v>167</v>
      </c>
      <c r="BD1391" s="26" t="s">
        <v>154</v>
      </c>
      <c r="BE1391" s="26"/>
      <c r="BF1391" s="26" t="s">
        <v>99</v>
      </c>
      <c r="BG1391" s="26" t="s">
        <v>167</v>
      </c>
      <c r="BH1391" s="26" t="s">
        <v>99</v>
      </c>
      <c r="BI1391" s="26">
        <v>2</v>
      </c>
      <c r="BJ1391" s="26" t="s">
        <v>217</v>
      </c>
    </row>
    <row r="1392" spans="36:62" x14ac:dyDescent="0.25">
      <c r="AJ1392" s="26">
        <v>2379</v>
      </c>
      <c r="AK1392" s="26">
        <v>1903266</v>
      </c>
      <c r="AL1392" s="264">
        <v>43551.85</v>
      </c>
      <c r="AM1392" s="26" t="s">
        <v>541</v>
      </c>
      <c r="AN1392" s="26" t="s">
        <v>63</v>
      </c>
      <c r="AO1392" s="26" t="s">
        <v>156</v>
      </c>
      <c r="AP1392" s="26" t="s">
        <v>159</v>
      </c>
      <c r="AQ1392" s="26">
        <v>0</v>
      </c>
      <c r="AR1392" s="26">
        <v>18</v>
      </c>
      <c r="AS1392" s="26" t="s">
        <v>149</v>
      </c>
      <c r="AT1392" s="26" t="s">
        <v>71</v>
      </c>
      <c r="AU1392" s="26" t="s">
        <v>63</v>
      </c>
      <c r="AV1392" s="26" t="s">
        <v>63</v>
      </c>
      <c r="AW1392" s="26" t="s">
        <v>63</v>
      </c>
      <c r="AX1392" s="26" t="s">
        <v>63</v>
      </c>
      <c r="AY1392" s="26">
        <v>43.182496999999898</v>
      </c>
      <c r="AZ1392" s="26">
        <v>-102.723253999999</v>
      </c>
      <c r="BA1392" s="26" t="s">
        <v>185</v>
      </c>
      <c r="BB1392" s="26" t="s">
        <v>609</v>
      </c>
      <c r="BC1392" s="26" t="s">
        <v>68</v>
      </c>
      <c r="BD1392" s="26" t="s">
        <v>154</v>
      </c>
      <c r="BE1392" s="26"/>
      <c r="BF1392" s="26" t="s">
        <v>68</v>
      </c>
      <c r="BG1392" s="26" t="s">
        <v>68</v>
      </c>
      <c r="BH1392" s="26" t="s">
        <v>160</v>
      </c>
      <c r="BI1392" s="26">
        <v>2</v>
      </c>
      <c r="BJ1392" s="26" t="s">
        <v>21</v>
      </c>
    </row>
    <row r="1393" spans="36:62" x14ac:dyDescent="0.25">
      <c r="AJ1393" s="26">
        <v>2384</v>
      </c>
      <c r="AK1393" s="26">
        <v>1903468</v>
      </c>
      <c r="AL1393" s="264">
        <v>43561.145833333336</v>
      </c>
      <c r="AM1393" s="26" t="s">
        <v>540</v>
      </c>
      <c r="AN1393" s="26" t="s">
        <v>63</v>
      </c>
      <c r="AO1393" s="26" t="s">
        <v>156</v>
      </c>
      <c r="AP1393" s="26" t="s">
        <v>159</v>
      </c>
      <c r="AQ1393" s="26">
        <v>0</v>
      </c>
      <c r="AR1393" s="26">
        <v>18</v>
      </c>
      <c r="AS1393" s="26" t="s">
        <v>1260</v>
      </c>
      <c r="AT1393" s="26" t="s">
        <v>71</v>
      </c>
      <c r="AU1393" s="26" t="s">
        <v>63</v>
      </c>
      <c r="AV1393" s="26" t="s">
        <v>63</v>
      </c>
      <c r="AW1393" s="26" t="s">
        <v>63</v>
      </c>
      <c r="AX1393" s="26" t="s">
        <v>63</v>
      </c>
      <c r="AY1393" s="26">
        <v>43.187683999999898</v>
      </c>
      <c r="AZ1393" s="26">
        <v>-103.237562999999</v>
      </c>
      <c r="BA1393" s="26" t="s">
        <v>158</v>
      </c>
      <c r="BB1393" s="26" t="s">
        <v>609</v>
      </c>
      <c r="BC1393" s="26" t="s">
        <v>162</v>
      </c>
      <c r="BD1393" s="26" t="s">
        <v>68</v>
      </c>
      <c r="BE1393" s="26"/>
      <c r="BF1393" s="26" t="s">
        <v>709</v>
      </c>
      <c r="BG1393" s="26" t="s">
        <v>68</v>
      </c>
      <c r="BH1393" s="26" t="s">
        <v>160</v>
      </c>
      <c r="BI1393" s="26">
        <v>2</v>
      </c>
      <c r="BJ1393" s="26" t="s">
        <v>20</v>
      </c>
    </row>
    <row r="1394" spans="36:62" x14ac:dyDescent="0.25">
      <c r="AJ1394" s="26">
        <v>2391</v>
      </c>
      <c r="AK1394" s="26">
        <v>1903825</v>
      </c>
      <c r="AL1394" s="264">
        <v>43565.42083333333</v>
      </c>
      <c r="AM1394" s="26" t="s">
        <v>481</v>
      </c>
      <c r="AN1394" s="26" t="s">
        <v>63</v>
      </c>
      <c r="AO1394" s="26" t="s">
        <v>156</v>
      </c>
      <c r="AP1394" s="26" t="s">
        <v>159</v>
      </c>
      <c r="AQ1394" s="26">
        <v>0</v>
      </c>
      <c r="AR1394" s="26">
        <v>79</v>
      </c>
      <c r="AS1394" s="26" t="s">
        <v>1261</v>
      </c>
      <c r="AT1394" s="26" t="s">
        <v>674</v>
      </c>
      <c r="AU1394" s="26" t="s">
        <v>63</v>
      </c>
      <c r="AV1394" s="26" t="s">
        <v>63</v>
      </c>
      <c r="AW1394" s="26" t="s">
        <v>63</v>
      </c>
      <c r="AX1394" s="26" t="s">
        <v>63</v>
      </c>
      <c r="AY1394" s="26">
        <v>43.878619</v>
      </c>
      <c r="AZ1394" s="26">
        <v>-103.199089999999</v>
      </c>
      <c r="BA1394" s="26" t="s">
        <v>486</v>
      </c>
      <c r="BB1394" s="26" t="s">
        <v>157</v>
      </c>
      <c r="BC1394" s="26" t="s">
        <v>614</v>
      </c>
      <c r="BD1394" s="26" t="s">
        <v>615</v>
      </c>
      <c r="BE1394" s="26" t="s">
        <v>677</v>
      </c>
      <c r="BF1394" s="26" t="s">
        <v>68</v>
      </c>
      <c r="BG1394" s="26" t="s">
        <v>1262</v>
      </c>
      <c r="BH1394" s="26" t="s">
        <v>646</v>
      </c>
      <c r="BI1394" s="26">
        <v>2</v>
      </c>
      <c r="BJ1394" s="26" t="s">
        <v>217</v>
      </c>
    </row>
    <row r="1395" spans="36:62" x14ac:dyDescent="0.25">
      <c r="AJ1395" s="26">
        <v>2392</v>
      </c>
      <c r="AK1395" s="26">
        <v>1903826</v>
      </c>
      <c r="AL1395" s="264">
        <v>43565.371527777781</v>
      </c>
      <c r="AM1395" s="26" t="s">
        <v>539</v>
      </c>
      <c r="AN1395" s="26" t="s">
        <v>63</v>
      </c>
      <c r="AO1395" s="26" t="s">
        <v>156</v>
      </c>
      <c r="AP1395" s="26" t="s">
        <v>159</v>
      </c>
      <c r="AQ1395" s="26">
        <v>0</v>
      </c>
      <c r="AR1395" s="26">
        <v>79</v>
      </c>
      <c r="AS1395" s="26" t="s">
        <v>853</v>
      </c>
      <c r="AT1395" s="26" t="s">
        <v>663</v>
      </c>
      <c r="AU1395" s="26" t="s">
        <v>69</v>
      </c>
      <c r="AV1395" s="26" t="s">
        <v>63</v>
      </c>
      <c r="AW1395" s="26" t="s">
        <v>63</v>
      </c>
      <c r="AX1395" s="26" t="s">
        <v>63</v>
      </c>
      <c r="AY1395" s="26">
        <v>43.701368000000002</v>
      </c>
      <c r="AZ1395" s="26">
        <v>-103.237966999999</v>
      </c>
      <c r="BA1395" s="26" t="s">
        <v>208</v>
      </c>
      <c r="BB1395" s="26" t="s">
        <v>157</v>
      </c>
      <c r="BC1395" s="26" t="s">
        <v>620</v>
      </c>
      <c r="BD1395" s="26" t="s">
        <v>615</v>
      </c>
      <c r="BE1395" s="26"/>
      <c r="BF1395" s="26" t="s">
        <v>68</v>
      </c>
      <c r="BG1395" s="26" t="s">
        <v>68</v>
      </c>
      <c r="BH1395" s="26" t="s">
        <v>146</v>
      </c>
      <c r="BI1395" s="26">
        <v>2</v>
      </c>
      <c r="BJ1395" s="26" t="s">
        <v>217</v>
      </c>
    </row>
    <row r="1396" spans="36:62" x14ac:dyDescent="0.25">
      <c r="AJ1396" s="26">
        <v>2394</v>
      </c>
      <c r="AK1396" s="26">
        <v>1903797</v>
      </c>
      <c r="AL1396" s="264">
        <v>43567.713888888888</v>
      </c>
      <c r="AM1396" s="26" t="s">
        <v>481</v>
      </c>
      <c r="AN1396" s="26" t="s">
        <v>63</v>
      </c>
      <c r="AO1396" s="26" t="s">
        <v>214</v>
      </c>
      <c r="AP1396" s="26" t="s">
        <v>159</v>
      </c>
      <c r="AQ1396" s="26">
        <v>0</v>
      </c>
      <c r="AR1396" s="26">
        <v>16</v>
      </c>
      <c r="AS1396" s="26" t="s">
        <v>628</v>
      </c>
      <c r="AT1396" s="26" t="s">
        <v>71</v>
      </c>
      <c r="AU1396" s="26" t="s">
        <v>63</v>
      </c>
      <c r="AV1396" s="26" t="s">
        <v>63</v>
      </c>
      <c r="AW1396" s="26" t="s">
        <v>63</v>
      </c>
      <c r="AX1396" s="26" t="s">
        <v>63</v>
      </c>
      <c r="AY1396" s="26">
        <v>44.087882999999898</v>
      </c>
      <c r="AZ1396" s="26">
        <v>-103.151251</v>
      </c>
      <c r="BA1396" s="26" t="s">
        <v>545</v>
      </c>
      <c r="BB1396" s="26" t="s">
        <v>157</v>
      </c>
      <c r="BC1396" s="26" t="s">
        <v>708</v>
      </c>
      <c r="BD1396" s="26" t="s">
        <v>68</v>
      </c>
      <c r="BE1396" s="26" t="s">
        <v>161</v>
      </c>
      <c r="BF1396" s="26" t="s">
        <v>68</v>
      </c>
      <c r="BG1396" s="26" t="s">
        <v>68</v>
      </c>
      <c r="BH1396" s="26" t="s">
        <v>175</v>
      </c>
      <c r="BI1396" s="26">
        <v>2</v>
      </c>
      <c r="BJ1396" s="26" t="s">
        <v>217</v>
      </c>
    </row>
    <row r="1397" spans="36:62" x14ac:dyDescent="0.25">
      <c r="AJ1397" s="26">
        <v>2400</v>
      </c>
      <c r="AK1397" s="26">
        <v>1904125</v>
      </c>
      <c r="AL1397" s="264">
        <v>43579.3125</v>
      </c>
      <c r="AM1397" s="26" t="s">
        <v>481</v>
      </c>
      <c r="AN1397" s="26" t="s">
        <v>63</v>
      </c>
      <c r="AO1397" s="26" t="s">
        <v>156</v>
      </c>
      <c r="AP1397" s="26" t="s">
        <v>627</v>
      </c>
      <c r="AQ1397" s="26">
        <v>0</v>
      </c>
      <c r="AR1397" s="26">
        <v>79</v>
      </c>
      <c r="AS1397" s="26" t="s">
        <v>628</v>
      </c>
      <c r="AT1397" s="26" t="s">
        <v>71</v>
      </c>
      <c r="AU1397" s="26" t="s">
        <v>63</v>
      </c>
      <c r="AV1397" s="26" t="s">
        <v>63</v>
      </c>
      <c r="AW1397" s="26" t="s">
        <v>63</v>
      </c>
      <c r="AX1397" s="26" t="s">
        <v>63</v>
      </c>
      <c r="AY1397" s="26">
        <v>43.902884</v>
      </c>
      <c r="AZ1397" s="26">
        <v>-103.199151999999</v>
      </c>
      <c r="BA1397" s="26" t="s">
        <v>486</v>
      </c>
      <c r="BB1397" s="26" t="s">
        <v>157</v>
      </c>
      <c r="BC1397" s="26" t="s">
        <v>732</v>
      </c>
      <c r="BD1397" s="26" t="s">
        <v>68</v>
      </c>
      <c r="BE1397" s="26" t="s">
        <v>723</v>
      </c>
      <c r="BF1397" s="26" t="s">
        <v>68</v>
      </c>
      <c r="BG1397" s="26" t="s">
        <v>68</v>
      </c>
      <c r="BH1397" s="26" t="s">
        <v>175</v>
      </c>
      <c r="BI1397" s="26">
        <v>2</v>
      </c>
      <c r="BJ1397" s="26" t="s">
        <v>217</v>
      </c>
    </row>
    <row r="1398" spans="36:62" x14ac:dyDescent="0.25">
      <c r="AJ1398" s="26">
        <v>2403</v>
      </c>
      <c r="AK1398" s="26">
        <v>1904402</v>
      </c>
      <c r="AL1398" s="264">
        <v>43589.739583333336</v>
      </c>
      <c r="AM1398" s="26" t="s">
        <v>539</v>
      </c>
      <c r="AN1398" s="26" t="s">
        <v>63</v>
      </c>
      <c r="AO1398" s="26" t="s">
        <v>156</v>
      </c>
      <c r="AP1398" s="26" t="s">
        <v>686</v>
      </c>
      <c r="AQ1398" s="26">
        <v>0</v>
      </c>
      <c r="AR1398" s="26">
        <v>79</v>
      </c>
      <c r="AS1398" s="26" t="s">
        <v>628</v>
      </c>
      <c r="AT1398" s="26" t="s">
        <v>71</v>
      </c>
      <c r="AU1398" s="26" t="s">
        <v>63</v>
      </c>
      <c r="AV1398" s="26" t="s">
        <v>63</v>
      </c>
      <c r="AW1398" s="26" t="s">
        <v>63</v>
      </c>
      <c r="AX1398" s="26" t="s">
        <v>63</v>
      </c>
      <c r="AY1398" s="26">
        <v>43.819935000000001</v>
      </c>
      <c r="AZ1398" s="26">
        <v>-103.200924</v>
      </c>
      <c r="BA1398" s="26" t="s">
        <v>158</v>
      </c>
      <c r="BB1398" s="26" t="s">
        <v>165</v>
      </c>
      <c r="BC1398" s="26" t="s">
        <v>962</v>
      </c>
      <c r="BD1398" s="26" t="s">
        <v>68</v>
      </c>
      <c r="BE1398" s="26" t="s">
        <v>161</v>
      </c>
      <c r="BF1398" s="26" t="s">
        <v>68</v>
      </c>
      <c r="BG1398" s="26" t="s">
        <v>68</v>
      </c>
      <c r="BH1398" s="26" t="s">
        <v>175</v>
      </c>
      <c r="BI1398" s="26">
        <v>2</v>
      </c>
      <c r="BJ1398" s="26" t="s">
        <v>217</v>
      </c>
    </row>
    <row r="1399" spans="36:62" x14ac:dyDescent="0.25">
      <c r="AJ1399" s="26">
        <v>2404</v>
      </c>
      <c r="AK1399" s="26">
        <v>1904245</v>
      </c>
      <c r="AL1399" s="264">
        <v>43584.618055555555</v>
      </c>
      <c r="AM1399" s="26" t="s">
        <v>481</v>
      </c>
      <c r="AN1399" s="26" t="s">
        <v>63</v>
      </c>
      <c r="AO1399" s="26" t="s">
        <v>156</v>
      </c>
      <c r="AP1399" s="26" t="s">
        <v>716</v>
      </c>
      <c r="AQ1399" s="26">
        <v>0</v>
      </c>
      <c r="AR1399" s="26">
        <v>16</v>
      </c>
      <c r="AS1399" s="26" t="s">
        <v>628</v>
      </c>
      <c r="AT1399" s="26" t="s">
        <v>74</v>
      </c>
      <c r="AU1399" s="26" t="s">
        <v>63</v>
      </c>
      <c r="AV1399" s="26" t="s">
        <v>63</v>
      </c>
      <c r="AW1399" s="26" t="s">
        <v>63</v>
      </c>
      <c r="AX1399" s="26" t="s">
        <v>63</v>
      </c>
      <c r="AY1399" s="26">
        <v>44.0711119999999</v>
      </c>
      <c r="AZ1399" s="26">
        <v>-103.154353999999</v>
      </c>
      <c r="BA1399" s="26" t="s">
        <v>185</v>
      </c>
      <c r="BB1399" s="26" t="s">
        <v>611</v>
      </c>
      <c r="BC1399" s="26" t="s">
        <v>708</v>
      </c>
      <c r="BD1399" s="26" t="s">
        <v>68</v>
      </c>
      <c r="BE1399" s="26" t="s">
        <v>705</v>
      </c>
      <c r="BF1399" s="26" t="s">
        <v>68</v>
      </c>
      <c r="BG1399" s="26" t="s">
        <v>68</v>
      </c>
      <c r="BH1399" s="26" t="s">
        <v>175</v>
      </c>
      <c r="BI1399" s="26">
        <v>2</v>
      </c>
      <c r="BJ1399" s="26" t="s">
        <v>19</v>
      </c>
    </row>
    <row r="1400" spans="36:62" x14ac:dyDescent="0.25">
      <c r="AJ1400" s="26">
        <v>2406</v>
      </c>
      <c r="AK1400" s="26">
        <v>1904719</v>
      </c>
      <c r="AL1400" s="264">
        <v>43596.861111111109</v>
      </c>
      <c r="AM1400" s="26" t="s">
        <v>539</v>
      </c>
      <c r="AN1400" s="26" t="s">
        <v>63</v>
      </c>
      <c r="AO1400" s="26"/>
      <c r="AP1400" s="26"/>
      <c r="AQ1400" s="26">
        <v>-1</v>
      </c>
      <c r="AR1400" s="26">
        <v>79</v>
      </c>
      <c r="AS1400" s="26" t="s">
        <v>168</v>
      </c>
      <c r="AT1400" s="26" t="s">
        <v>71</v>
      </c>
      <c r="AU1400" s="26" t="s">
        <v>63</v>
      </c>
      <c r="AV1400" s="26" t="s">
        <v>63</v>
      </c>
      <c r="AW1400" s="26" t="s">
        <v>63</v>
      </c>
      <c r="AX1400" s="26" t="s">
        <v>63</v>
      </c>
      <c r="AY1400" s="26">
        <v>43.799804000000002</v>
      </c>
      <c r="AZ1400" s="26">
        <v>-103.21823500000001</v>
      </c>
      <c r="BA1400" s="26" t="s">
        <v>185</v>
      </c>
      <c r="BB1400" s="26" t="s">
        <v>165</v>
      </c>
      <c r="BC1400" s="26" t="s">
        <v>167</v>
      </c>
      <c r="BD1400" s="26" t="s">
        <v>154</v>
      </c>
      <c r="BE1400" s="26"/>
      <c r="BF1400" s="26" t="s">
        <v>99</v>
      </c>
      <c r="BG1400" s="26" t="s">
        <v>167</v>
      </c>
      <c r="BH1400" s="26" t="s">
        <v>99</v>
      </c>
      <c r="BI1400" s="26">
        <v>2</v>
      </c>
      <c r="BJ1400" s="26" t="s">
        <v>217</v>
      </c>
    </row>
    <row r="1401" spans="36:62" x14ac:dyDescent="0.25">
      <c r="AJ1401" s="26">
        <v>2409</v>
      </c>
      <c r="AK1401" s="26">
        <v>1904618</v>
      </c>
      <c r="AL1401" s="264">
        <v>43595.506944444445</v>
      </c>
      <c r="AM1401" s="26" t="s">
        <v>487</v>
      </c>
      <c r="AN1401" s="26" t="s">
        <v>63</v>
      </c>
      <c r="AO1401" s="26" t="s">
        <v>156</v>
      </c>
      <c r="AP1401" s="26" t="s">
        <v>713</v>
      </c>
      <c r="AQ1401" s="26">
        <v>0</v>
      </c>
      <c r="AR1401" s="26">
        <v>18</v>
      </c>
      <c r="AS1401" s="26" t="s">
        <v>1263</v>
      </c>
      <c r="AT1401" s="26" t="s">
        <v>71</v>
      </c>
      <c r="AU1401" s="26" t="s">
        <v>63</v>
      </c>
      <c r="AV1401" s="26" t="s">
        <v>63</v>
      </c>
      <c r="AW1401" s="26" t="s">
        <v>63</v>
      </c>
      <c r="AX1401" s="26" t="s">
        <v>63</v>
      </c>
      <c r="AY1401" s="26">
        <v>43.172550999999899</v>
      </c>
      <c r="AZ1401" s="26">
        <v>-101.845298</v>
      </c>
      <c r="BA1401" s="26" t="s">
        <v>486</v>
      </c>
      <c r="BB1401" s="26" t="s">
        <v>609</v>
      </c>
      <c r="BC1401" s="26" t="s">
        <v>659</v>
      </c>
      <c r="BD1401" s="26" t="s">
        <v>68</v>
      </c>
      <c r="BE1401" s="26"/>
      <c r="BF1401" s="26" t="s">
        <v>68</v>
      </c>
      <c r="BG1401" s="26" t="s">
        <v>68</v>
      </c>
      <c r="BH1401" s="26" t="s">
        <v>175</v>
      </c>
      <c r="BI1401" s="26">
        <v>2</v>
      </c>
      <c r="BJ1401" s="26" t="s">
        <v>217</v>
      </c>
    </row>
    <row r="1402" spans="36:62" x14ac:dyDescent="0.25">
      <c r="AJ1402" s="26">
        <v>2412</v>
      </c>
      <c r="AK1402" s="26">
        <v>1905051</v>
      </c>
      <c r="AL1402" s="264">
        <v>43592.34375</v>
      </c>
      <c r="AM1402" s="26" t="s">
        <v>481</v>
      </c>
      <c r="AN1402" s="26" t="s">
        <v>63</v>
      </c>
      <c r="AO1402" s="26" t="s">
        <v>156</v>
      </c>
      <c r="AP1402" s="26" t="s">
        <v>726</v>
      </c>
      <c r="AQ1402" s="26">
        <v>0</v>
      </c>
      <c r="AR1402" s="26">
        <v>79</v>
      </c>
      <c r="AS1402" s="26" t="s">
        <v>1264</v>
      </c>
      <c r="AT1402" s="26" t="s">
        <v>77</v>
      </c>
      <c r="AU1402" s="26" t="s">
        <v>63</v>
      </c>
      <c r="AV1402" s="26" t="s">
        <v>63</v>
      </c>
      <c r="AW1402" s="26" t="s">
        <v>63</v>
      </c>
      <c r="AX1402" s="26" t="s">
        <v>63</v>
      </c>
      <c r="AY1402" s="26">
        <v>43.957560000000001</v>
      </c>
      <c r="AZ1402" s="26">
        <v>-103.186138</v>
      </c>
      <c r="BA1402" s="26" t="s">
        <v>520</v>
      </c>
      <c r="BB1402" s="26" t="s">
        <v>672</v>
      </c>
      <c r="BC1402" s="26" t="s">
        <v>659</v>
      </c>
      <c r="BD1402" s="26" t="s">
        <v>68</v>
      </c>
      <c r="BE1402" s="26"/>
      <c r="BF1402" s="26" t="s">
        <v>68</v>
      </c>
      <c r="BG1402" s="26" t="s">
        <v>68</v>
      </c>
      <c r="BH1402" s="26" t="s">
        <v>733</v>
      </c>
      <c r="BI1402" s="26">
        <v>2</v>
      </c>
      <c r="BJ1402" s="26" t="s">
        <v>18</v>
      </c>
    </row>
    <row r="1403" spans="36:62" x14ac:dyDescent="0.25">
      <c r="AJ1403" s="26">
        <v>2413</v>
      </c>
      <c r="AK1403" s="26">
        <v>1905057</v>
      </c>
      <c r="AL1403" s="264">
        <v>43600.75</v>
      </c>
      <c r="AM1403" s="26" t="s">
        <v>539</v>
      </c>
      <c r="AN1403" s="26" t="s">
        <v>63</v>
      </c>
      <c r="AO1403" s="26" t="s">
        <v>156</v>
      </c>
      <c r="AP1403" s="26" t="s">
        <v>159</v>
      </c>
      <c r="AQ1403" s="26">
        <v>0</v>
      </c>
      <c r="AR1403" s="26">
        <v>79</v>
      </c>
      <c r="AS1403" s="26" t="s">
        <v>628</v>
      </c>
      <c r="AT1403" s="26" t="s">
        <v>74</v>
      </c>
      <c r="AU1403" s="26" t="s">
        <v>63</v>
      </c>
      <c r="AV1403" s="26" t="s">
        <v>63</v>
      </c>
      <c r="AW1403" s="26" t="s">
        <v>63</v>
      </c>
      <c r="AX1403" s="26" t="s">
        <v>63</v>
      </c>
      <c r="AY1403" s="26">
        <v>43.839697999999899</v>
      </c>
      <c r="AZ1403" s="26">
        <v>-103.199551999999</v>
      </c>
      <c r="BA1403" s="26" t="s">
        <v>483</v>
      </c>
      <c r="BB1403" s="26" t="s">
        <v>690</v>
      </c>
      <c r="BC1403" s="26" t="s">
        <v>659</v>
      </c>
      <c r="BD1403" s="26" t="s">
        <v>68</v>
      </c>
      <c r="BE1403" s="26" t="s">
        <v>1185</v>
      </c>
      <c r="BF1403" s="26" t="s">
        <v>68</v>
      </c>
      <c r="BG1403" s="26" t="s">
        <v>68</v>
      </c>
      <c r="BH1403" s="26" t="s">
        <v>733</v>
      </c>
      <c r="BI1403" s="26">
        <v>2</v>
      </c>
      <c r="BJ1403" s="26" t="s">
        <v>20</v>
      </c>
    </row>
    <row r="1404" spans="36:62" x14ac:dyDescent="0.25">
      <c r="AJ1404" s="26">
        <v>2414</v>
      </c>
      <c r="AK1404" s="26">
        <v>1905066</v>
      </c>
      <c r="AL1404" s="264">
        <v>43597.634027777778</v>
      </c>
      <c r="AM1404" s="26" t="s">
        <v>481</v>
      </c>
      <c r="AN1404" s="26" t="s">
        <v>63</v>
      </c>
      <c r="AO1404" s="26" t="s">
        <v>156</v>
      </c>
      <c r="AP1404" s="26" t="s">
        <v>627</v>
      </c>
      <c r="AQ1404" s="26">
        <v>0</v>
      </c>
      <c r="AR1404" s="26">
        <v>16</v>
      </c>
      <c r="AS1404" s="26" t="s">
        <v>628</v>
      </c>
      <c r="AT1404" s="26" t="s">
        <v>71</v>
      </c>
      <c r="AU1404" s="26" t="s">
        <v>63</v>
      </c>
      <c r="AV1404" s="26" t="s">
        <v>63</v>
      </c>
      <c r="AW1404" s="26" t="s">
        <v>63</v>
      </c>
      <c r="AX1404" s="26" t="s">
        <v>63</v>
      </c>
      <c r="AY1404" s="26">
        <v>44.096215000000001</v>
      </c>
      <c r="AZ1404" s="26">
        <v>-103.151224999999</v>
      </c>
      <c r="BA1404" s="26" t="s">
        <v>483</v>
      </c>
      <c r="BB1404" s="26" t="s">
        <v>157</v>
      </c>
      <c r="BC1404" s="26" t="s">
        <v>629</v>
      </c>
      <c r="BD1404" s="26" t="s">
        <v>68</v>
      </c>
      <c r="BE1404" s="26" t="s">
        <v>1138</v>
      </c>
      <c r="BF1404" s="26" t="s">
        <v>68</v>
      </c>
      <c r="BG1404" s="26" t="s">
        <v>68</v>
      </c>
      <c r="BH1404" s="26" t="s">
        <v>646</v>
      </c>
      <c r="BI1404" s="26">
        <v>2</v>
      </c>
      <c r="BJ1404" s="26" t="s">
        <v>217</v>
      </c>
    </row>
    <row r="1405" spans="36:62" x14ac:dyDescent="0.25">
      <c r="AJ1405" s="26">
        <v>2415</v>
      </c>
      <c r="AK1405" s="26">
        <v>1904957</v>
      </c>
      <c r="AL1405" s="264">
        <v>43602.511111111111</v>
      </c>
      <c r="AM1405" s="26" t="s">
        <v>481</v>
      </c>
      <c r="AN1405" s="26" t="s">
        <v>63</v>
      </c>
      <c r="AO1405" s="26" t="s">
        <v>156</v>
      </c>
      <c r="AP1405" s="26" t="s">
        <v>713</v>
      </c>
      <c r="AQ1405" s="26">
        <v>0</v>
      </c>
      <c r="AR1405" s="26">
        <v>16</v>
      </c>
      <c r="AS1405" s="26" t="s">
        <v>628</v>
      </c>
      <c r="AT1405" s="26" t="s">
        <v>74</v>
      </c>
      <c r="AU1405" s="26" t="s">
        <v>63</v>
      </c>
      <c r="AV1405" s="26" t="s">
        <v>63</v>
      </c>
      <c r="AW1405" s="26" t="s">
        <v>63</v>
      </c>
      <c r="AX1405" s="26" t="s">
        <v>63</v>
      </c>
      <c r="AY1405" s="26">
        <v>44.095039999999898</v>
      </c>
      <c r="AZ1405" s="26">
        <v>-103.151383999999</v>
      </c>
      <c r="BA1405" s="26" t="s">
        <v>486</v>
      </c>
      <c r="BB1405" s="26" t="s">
        <v>165</v>
      </c>
      <c r="BC1405" s="26" t="s">
        <v>708</v>
      </c>
      <c r="BD1405" s="26" t="s">
        <v>68</v>
      </c>
      <c r="BE1405" s="26" t="s">
        <v>705</v>
      </c>
      <c r="BF1405" s="26" t="s">
        <v>68</v>
      </c>
      <c r="BG1405" s="26" t="s">
        <v>771</v>
      </c>
      <c r="BH1405" s="26" t="s">
        <v>175</v>
      </c>
      <c r="BI1405" s="26">
        <v>2</v>
      </c>
      <c r="BJ1405" s="26" t="s">
        <v>217</v>
      </c>
    </row>
    <row r="1406" spans="36:62" x14ac:dyDescent="0.25">
      <c r="AJ1406" s="26">
        <v>2417</v>
      </c>
      <c r="AK1406" s="26">
        <v>1905774</v>
      </c>
      <c r="AL1406" s="264">
        <v>43612.463888888888</v>
      </c>
      <c r="AM1406" s="26" t="s">
        <v>539</v>
      </c>
      <c r="AN1406" s="26" t="s">
        <v>63</v>
      </c>
      <c r="AO1406" s="26" t="s">
        <v>156</v>
      </c>
      <c r="AP1406" s="26" t="s">
        <v>716</v>
      </c>
      <c r="AQ1406" s="26">
        <v>0</v>
      </c>
      <c r="AR1406" s="26">
        <v>79</v>
      </c>
      <c r="AS1406" s="26" t="s">
        <v>628</v>
      </c>
      <c r="AT1406" s="26" t="s">
        <v>616</v>
      </c>
      <c r="AU1406" s="26" t="s">
        <v>63</v>
      </c>
      <c r="AV1406" s="26" t="s">
        <v>63</v>
      </c>
      <c r="AW1406" s="26" t="s">
        <v>63</v>
      </c>
      <c r="AX1406" s="26" t="s">
        <v>63</v>
      </c>
      <c r="AY1406" s="26">
        <v>43.839697999999899</v>
      </c>
      <c r="AZ1406" s="26">
        <v>-103.199551999999</v>
      </c>
      <c r="BA1406" s="26" t="s">
        <v>496</v>
      </c>
      <c r="BB1406" s="26" t="s">
        <v>1181</v>
      </c>
      <c r="BC1406" s="26" t="s">
        <v>68</v>
      </c>
      <c r="BD1406" s="26" t="s">
        <v>68</v>
      </c>
      <c r="BE1406" s="26" t="s">
        <v>1265</v>
      </c>
      <c r="BF1406" s="26" t="s">
        <v>68</v>
      </c>
      <c r="BG1406" s="26" t="s">
        <v>771</v>
      </c>
      <c r="BH1406" s="26" t="s">
        <v>660</v>
      </c>
      <c r="BI1406" s="26">
        <v>2</v>
      </c>
      <c r="BJ1406" s="26" t="s">
        <v>217</v>
      </c>
    </row>
    <row r="1407" spans="36:62" x14ac:dyDescent="0.25">
      <c r="AJ1407" s="26">
        <v>2418</v>
      </c>
      <c r="AK1407" s="26">
        <v>1905216</v>
      </c>
      <c r="AL1407" s="264">
        <v>43595.066666666666</v>
      </c>
      <c r="AM1407" s="26" t="s">
        <v>540</v>
      </c>
      <c r="AN1407" s="26" t="s">
        <v>63</v>
      </c>
      <c r="AO1407" s="26" t="s">
        <v>156</v>
      </c>
      <c r="AP1407" s="26" t="s">
        <v>159</v>
      </c>
      <c r="AQ1407" s="26">
        <v>0</v>
      </c>
      <c r="AR1407" s="26">
        <v>79</v>
      </c>
      <c r="AS1407" s="26" t="s">
        <v>149</v>
      </c>
      <c r="AT1407" s="26" t="s">
        <v>71</v>
      </c>
      <c r="AU1407" s="26" t="s">
        <v>63</v>
      </c>
      <c r="AV1407" s="26" t="s">
        <v>63</v>
      </c>
      <c r="AW1407" s="26" t="s">
        <v>63</v>
      </c>
      <c r="AX1407" s="26" t="s">
        <v>63</v>
      </c>
      <c r="AY1407" s="26">
        <v>43.423468999999898</v>
      </c>
      <c r="AZ1407" s="26">
        <v>-103.38396400000001</v>
      </c>
      <c r="BA1407" s="26" t="s">
        <v>166</v>
      </c>
      <c r="BB1407" s="26" t="s">
        <v>165</v>
      </c>
      <c r="BC1407" s="26" t="s">
        <v>687</v>
      </c>
      <c r="BD1407" s="26" t="s">
        <v>154</v>
      </c>
      <c r="BE1407" s="26"/>
      <c r="BF1407" s="26" t="s">
        <v>68</v>
      </c>
      <c r="BG1407" s="26" t="s">
        <v>68</v>
      </c>
      <c r="BH1407" s="26" t="s">
        <v>711</v>
      </c>
      <c r="BI1407" s="26">
        <v>2</v>
      </c>
      <c r="BJ1407" s="26" t="s">
        <v>20</v>
      </c>
    </row>
    <row r="1408" spans="36:62" x14ac:dyDescent="0.25">
      <c r="AJ1408" s="26">
        <v>2420</v>
      </c>
      <c r="AK1408" s="26">
        <v>1905443</v>
      </c>
      <c r="AL1408" s="264">
        <v>43565.723611111112</v>
      </c>
      <c r="AM1408" s="26" t="s">
        <v>541</v>
      </c>
      <c r="AN1408" s="26" t="s">
        <v>63</v>
      </c>
      <c r="AO1408" s="26" t="s">
        <v>214</v>
      </c>
      <c r="AP1408" s="26" t="s">
        <v>159</v>
      </c>
      <c r="AQ1408" s="26">
        <v>0</v>
      </c>
      <c r="AR1408" s="26">
        <v>18</v>
      </c>
      <c r="AS1408" s="26" t="s">
        <v>628</v>
      </c>
      <c r="AT1408" s="26" t="s">
        <v>639</v>
      </c>
      <c r="AU1408" s="26" t="s">
        <v>63</v>
      </c>
      <c r="AV1408" s="26" t="s">
        <v>63</v>
      </c>
      <c r="AW1408" s="26" t="s">
        <v>63</v>
      </c>
      <c r="AX1408" s="26" t="s">
        <v>63</v>
      </c>
      <c r="AY1408" s="26">
        <v>43.026777000000003</v>
      </c>
      <c r="AZ1408" s="26">
        <v>-102.549920999999</v>
      </c>
      <c r="BA1408" s="26" t="s">
        <v>493</v>
      </c>
      <c r="BB1408" s="26" t="s">
        <v>1018</v>
      </c>
      <c r="BC1408" s="26" t="s">
        <v>691</v>
      </c>
      <c r="BD1408" s="26" t="s">
        <v>615</v>
      </c>
      <c r="BE1408" s="26"/>
      <c r="BF1408" s="26" t="s">
        <v>68</v>
      </c>
      <c r="BG1408" s="26" t="s">
        <v>68</v>
      </c>
      <c r="BH1408" s="26" t="s">
        <v>1266</v>
      </c>
      <c r="BI1408" s="26">
        <v>2</v>
      </c>
      <c r="BJ1408" s="26" t="s">
        <v>21</v>
      </c>
    </row>
    <row r="1409" spans="36:62" x14ac:dyDescent="0.25">
      <c r="AJ1409" s="26">
        <v>2429</v>
      </c>
      <c r="AK1409" s="26">
        <v>1906499</v>
      </c>
      <c r="AL1409" s="264">
        <v>43626.40347222222</v>
      </c>
      <c r="AM1409" s="26" t="s">
        <v>481</v>
      </c>
      <c r="AN1409" s="26" t="s">
        <v>63</v>
      </c>
      <c r="AO1409" s="26" t="s">
        <v>156</v>
      </c>
      <c r="AP1409" s="26" t="s">
        <v>627</v>
      </c>
      <c r="AQ1409" s="26">
        <v>0</v>
      </c>
      <c r="AR1409" s="26">
        <v>16</v>
      </c>
      <c r="AS1409" s="26" t="s">
        <v>628</v>
      </c>
      <c r="AT1409" s="26" t="s">
        <v>71</v>
      </c>
      <c r="AU1409" s="26" t="s">
        <v>63</v>
      </c>
      <c r="AV1409" s="26" t="s">
        <v>63</v>
      </c>
      <c r="AW1409" s="26" t="s">
        <v>63</v>
      </c>
      <c r="AX1409" s="26" t="s">
        <v>63</v>
      </c>
      <c r="AY1409" s="26">
        <v>44.075906000000003</v>
      </c>
      <c r="AZ1409" s="26">
        <v>-103.151246</v>
      </c>
      <c r="BA1409" s="26" t="s">
        <v>490</v>
      </c>
      <c r="BB1409" s="26" t="s">
        <v>157</v>
      </c>
      <c r="BC1409" s="26" t="s">
        <v>629</v>
      </c>
      <c r="BD1409" s="26" t="s">
        <v>68</v>
      </c>
      <c r="BE1409" s="26" t="s">
        <v>644</v>
      </c>
      <c r="BF1409" s="26" t="s">
        <v>68</v>
      </c>
      <c r="BG1409" s="26" t="s">
        <v>68</v>
      </c>
      <c r="BH1409" s="26" t="s">
        <v>175</v>
      </c>
      <c r="BI1409" s="26">
        <v>2</v>
      </c>
      <c r="BJ1409" s="26" t="s">
        <v>217</v>
      </c>
    </row>
    <row r="1410" spans="36:62" x14ac:dyDescent="0.25">
      <c r="AJ1410" s="26">
        <v>2433</v>
      </c>
      <c r="AK1410" s="26">
        <v>1906828</v>
      </c>
      <c r="AL1410" s="264">
        <v>43618.550694444442</v>
      </c>
      <c r="AM1410" s="26" t="s">
        <v>481</v>
      </c>
      <c r="AN1410" s="26" t="s">
        <v>63</v>
      </c>
      <c r="AO1410" s="26" t="s">
        <v>156</v>
      </c>
      <c r="AP1410" s="26" t="s">
        <v>159</v>
      </c>
      <c r="AQ1410" s="26">
        <v>0</v>
      </c>
      <c r="AR1410" s="26">
        <v>79</v>
      </c>
      <c r="AS1410" s="26" t="s">
        <v>628</v>
      </c>
      <c r="AT1410" s="26" t="s">
        <v>663</v>
      </c>
      <c r="AU1410" s="26" t="s">
        <v>63</v>
      </c>
      <c r="AV1410" s="26" t="s">
        <v>63</v>
      </c>
      <c r="AW1410" s="26" t="s">
        <v>63</v>
      </c>
      <c r="AX1410" s="26" t="s">
        <v>63</v>
      </c>
      <c r="AY1410" s="26">
        <v>43.987465</v>
      </c>
      <c r="AZ1410" s="26">
        <v>-103.180599</v>
      </c>
      <c r="BA1410" s="26" t="s">
        <v>486</v>
      </c>
      <c r="BB1410" s="26" t="s">
        <v>157</v>
      </c>
      <c r="BC1410" s="26" t="s">
        <v>667</v>
      </c>
      <c r="BD1410" s="26" t="s">
        <v>615</v>
      </c>
      <c r="BE1410" s="26"/>
      <c r="BF1410" s="26" t="s">
        <v>68</v>
      </c>
      <c r="BG1410" s="26" t="s">
        <v>68</v>
      </c>
      <c r="BH1410" s="26" t="s">
        <v>175</v>
      </c>
      <c r="BI1410" s="26">
        <v>2</v>
      </c>
      <c r="BJ1410" s="26" t="s">
        <v>21</v>
      </c>
    </row>
    <row r="1411" spans="36:62" x14ac:dyDescent="0.25">
      <c r="AJ1411" s="26">
        <v>2434</v>
      </c>
      <c r="AK1411" s="26">
        <v>1906829</v>
      </c>
      <c r="AL1411" s="264">
        <v>43625.686805555553</v>
      </c>
      <c r="AM1411" s="26" t="s">
        <v>539</v>
      </c>
      <c r="AN1411" s="26" t="s">
        <v>63</v>
      </c>
      <c r="AO1411" s="26" t="s">
        <v>156</v>
      </c>
      <c r="AP1411" s="26" t="s">
        <v>159</v>
      </c>
      <c r="AQ1411" s="26">
        <v>0</v>
      </c>
      <c r="AR1411" s="26">
        <v>79</v>
      </c>
      <c r="AS1411" s="26" t="s">
        <v>628</v>
      </c>
      <c r="AT1411" s="26" t="s">
        <v>71</v>
      </c>
      <c r="AU1411" s="26" t="s">
        <v>63</v>
      </c>
      <c r="AV1411" s="26" t="s">
        <v>63</v>
      </c>
      <c r="AW1411" s="26" t="s">
        <v>63</v>
      </c>
      <c r="AX1411" s="26" t="s">
        <v>63</v>
      </c>
      <c r="AY1411" s="26">
        <v>43.555089000000002</v>
      </c>
      <c r="AZ1411" s="26">
        <v>-103.314184999999</v>
      </c>
      <c r="BA1411" s="26" t="s">
        <v>483</v>
      </c>
      <c r="BB1411" s="26" t="s">
        <v>165</v>
      </c>
      <c r="BC1411" s="26" t="s">
        <v>680</v>
      </c>
      <c r="BD1411" s="26" t="s">
        <v>68</v>
      </c>
      <c r="BE1411" s="26"/>
      <c r="BF1411" s="26" t="s">
        <v>769</v>
      </c>
      <c r="BG1411" s="26" t="s">
        <v>68</v>
      </c>
      <c r="BH1411" s="26" t="s">
        <v>646</v>
      </c>
      <c r="BI1411" s="26">
        <v>2</v>
      </c>
      <c r="BJ1411" s="26" t="s">
        <v>217</v>
      </c>
    </row>
    <row r="1412" spans="36:62" x14ac:dyDescent="0.25">
      <c r="AJ1412" s="26">
        <v>2435</v>
      </c>
      <c r="AK1412" s="26">
        <v>1906838</v>
      </c>
      <c r="AL1412" s="264">
        <v>43619.620138888888</v>
      </c>
      <c r="AM1412" s="26" t="s">
        <v>481</v>
      </c>
      <c r="AN1412" s="26" t="s">
        <v>63</v>
      </c>
      <c r="AO1412" s="26" t="s">
        <v>156</v>
      </c>
      <c r="AP1412" s="26" t="s">
        <v>159</v>
      </c>
      <c r="AQ1412" s="26">
        <v>0</v>
      </c>
      <c r="AR1412" s="26">
        <v>79</v>
      </c>
      <c r="AS1412" s="26" t="s">
        <v>172</v>
      </c>
      <c r="AT1412" s="26" t="s">
        <v>71</v>
      </c>
      <c r="AU1412" s="26" t="s">
        <v>63</v>
      </c>
      <c r="AV1412" s="26" t="s">
        <v>63</v>
      </c>
      <c r="AW1412" s="26" t="s">
        <v>63</v>
      </c>
      <c r="AX1412" s="26" t="s">
        <v>63</v>
      </c>
      <c r="AY1412" s="26">
        <v>44.002316</v>
      </c>
      <c r="AZ1412" s="26">
        <v>-103.181056999999</v>
      </c>
      <c r="BA1412" s="26" t="s">
        <v>166</v>
      </c>
      <c r="BB1412" s="26" t="s">
        <v>157</v>
      </c>
      <c r="BC1412" s="26" t="s">
        <v>68</v>
      </c>
      <c r="BD1412" s="26" t="s">
        <v>68</v>
      </c>
      <c r="BE1412" s="26"/>
      <c r="BF1412" s="26" t="s">
        <v>534</v>
      </c>
      <c r="BG1412" s="26" t="s">
        <v>68</v>
      </c>
      <c r="BH1412" s="26" t="s">
        <v>160</v>
      </c>
      <c r="BI1412" s="26">
        <v>2</v>
      </c>
      <c r="BJ1412" s="26" t="s">
        <v>217</v>
      </c>
    </row>
    <row r="1413" spans="36:62" x14ac:dyDescent="0.25">
      <c r="AJ1413" s="26">
        <v>2437</v>
      </c>
      <c r="AK1413" s="26">
        <v>1906774</v>
      </c>
      <c r="AL1413" s="264">
        <v>43629.875</v>
      </c>
      <c r="AM1413" s="26" t="s">
        <v>540</v>
      </c>
      <c r="AN1413" s="26" t="s">
        <v>63</v>
      </c>
      <c r="AO1413" s="26"/>
      <c r="AP1413" s="26"/>
      <c r="AQ1413" s="26">
        <v>-1</v>
      </c>
      <c r="AR1413" s="26">
        <v>18</v>
      </c>
      <c r="AS1413" s="26" t="s">
        <v>168</v>
      </c>
      <c r="AT1413" s="26" t="s">
        <v>71</v>
      </c>
      <c r="AU1413" s="26" t="s">
        <v>63</v>
      </c>
      <c r="AV1413" s="26" t="s">
        <v>63</v>
      </c>
      <c r="AW1413" s="26" t="s">
        <v>63</v>
      </c>
      <c r="AX1413" s="26" t="s">
        <v>63</v>
      </c>
      <c r="AY1413" s="26">
        <v>43.286574000000002</v>
      </c>
      <c r="AZ1413" s="26">
        <v>-103.318645</v>
      </c>
      <c r="BA1413" s="26" t="s">
        <v>158</v>
      </c>
      <c r="BB1413" s="26" t="s">
        <v>611</v>
      </c>
      <c r="BC1413" s="26" t="s">
        <v>167</v>
      </c>
      <c r="BD1413" s="26" t="s">
        <v>154</v>
      </c>
      <c r="BE1413" s="26"/>
      <c r="BF1413" s="26" t="s">
        <v>99</v>
      </c>
      <c r="BG1413" s="26" t="s">
        <v>167</v>
      </c>
      <c r="BH1413" s="26" t="s">
        <v>99</v>
      </c>
      <c r="BI1413" s="26">
        <v>2</v>
      </c>
      <c r="BJ1413" s="26" t="s">
        <v>217</v>
      </c>
    </row>
    <row r="1414" spans="36:62" x14ac:dyDescent="0.25">
      <c r="AJ1414" s="26">
        <v>2438</v>
      </c>
      <c r="AK1414" s="26">
        <v>1906775</v>
      </c>
      <c r="AL1414" s="264">
        <v>43628.196527777778</v>
      </c>
      <c r="AM1414" s="26" t="s">
        <v>540</v>
      </c>
      <c r="AN1414" s="26" t="s">
        <v>63</v>
      </c>
      <c r="AO1414" s="26"/>
      <c r="AP1414" s="26"/>
      <c r="AQ1414" s="26">
        <v>-1</v>
      </c>
      <c r="AR1414" s="26">
        <v>79</v>
      </c>
      <c r="AS1414" s="26" t="s">
        <v>168</v>
      </c>
      <c r="AT1414" s="26" t="s">
        <v>71</v>
      </c>
      <c r="AU1414" s="26" t="s">
        <v>63</v>
      </c>
      <c r="AV1414" s="26" t="s">
        <v>63</v>
      </c>
      <c r="AW1414" s="26" t="s">
        <v>63</v>
      </c>
      <c r="AX1414" s="26" t="s">
        <v>63</v>
      </c>
      <c r="AY1414" s="26">
        <v>43.456570999999897</v>
      </c>
      <c r="AZ1414" s="26">
        <v>-103.350898999999</v>
      </c>
      <c r="BA1414" s="26" t="s">
        <v>158</v>
      </c>
      <c r="BB1414" s="26" t="s">
        <v>165</v>
      </c>
      <c r="BC1414" s="26" t="s">
        <v>167</v>
      </c>
      <c r="BD1414" s="26" t="s">
        <v>154</v>
      </c>
      <c r="BE1414" s="26"/>
      <c r="BF1414" s="26" t="s">
        <v>99</v>
      </c>
      <c r="BG1414" s="26" t="s">
        <v>167</v>
      </c>
      <c r="BH1414" s="26" t="s">
        <v>99</v>
      </c>
      <c r="BI1414" s="26">
        <v>2</v>
      </c>
      <c r="BJ1414" s="26" t="s">
        <v>217</v>
      </c>
    </row>
    <row r="1415" spans="36:62" x14ac:dyDescent="0.25">
      <c r="AJ1415" s="26">
        <v>2441</v>
      </c>
      <c r="AK1415" s="26">
        <v>1906954</v>
      </c>
      <c r="AL1415" s="264">
        <v>43622.432638888888</v>
      </c>
      <c r="AM1415" s="26" t="s">
        <v>481</v>
      </c>
      <c r="AN1415" s="26" t="s">
        <v>63</v>
      </c>
      <c r="AO1415" s="26" t="s">
        <v>156</v>
      </c>
      <c r="AP1415" s="26" t="s">
        <v>726</v>
      </c>
      <c r="AQ1415" s="26">
        <v>0</v>
      </c>
      <c r="AR1415" s="26">
        <v>79</v>
      </c>
      <c r="AS1415" s="26" t="s">
        <v>642</v>
      </c>
      <c r="AT1415" s="26" t="s">
        <v>71</v>
      </c>
      <c r="AU1415" s="26" t="s">
        <v>63</v>
      </c>
      <c r="AV1415" s="26" t="s">
        <v>63</v>
      </c>
      <c r="AW1415" s="26" t="s">
        <v>63</v>
      </c>
      <c r="AX1415" s="26" t="s">
        <v>63</v>
      </c>
      <c r="AY1415" s="26">
        <v>43.978797</v>
      </c>
      <c r="AZ1415" s="26">
        <v>-103.181303</v>
      </c>
      <c r="BA1415" s="26" t="s">
        <v>546</v>
      </c>
      <c r="BB1415" s="26" t="s">
        <v>165</v>
      </c>
      <c r="BC1415" s="26" t="s">
        <v>708</v>
      </c>
      <c r="BD1415" s="26" t="s">
        <v>68</v>
      </c>
      <c r="BE1415" s="26" t="s">
        <v>1267</v>
      </c>
      <c r="BF1415" s="26" t="s">
        <v>68</v>
      </c>
      <c r="BG1415" s="26" t="s">
        <v>68</v>
      </c>
      <c r="BH1415" s="26" t="s">
        <v>646</v>
      </c>
      <c r="BI1415" s="26">
        <v>2</v>
      </c>
      <c r="BJ1415" s="26" t="s">
        <v>217</v>
      </c>
    </row>
    <row r="1416" spans="36:62" x14ac:dyDescent="0.25">
      <c r="AJ1416" s="26">
        <v>2443</v>
      </c>
      <c r="AK1416" s="26">
        <v>1906993</v>
      </c>
      <c r="AL1416" s="264">
        <v>43632.945138888892</v>
      </c>
      <c r="AM1416" s="26" t="s">
        <v>481</v>
      </c>
      <c r="AN1416" s="26" t="s">
        <v>63</v>
      </c>
      <c r="AO1416" s="26"/>
      <c r="AP1416" s="26"/>
      <c r="AQ1416" s="26">
        <v>-1</v>
      </c>
      <c r="AR1416" s="26">
        <v>79</v>
      </c>
      <c r="AS1416" s="26" t="s">
        <v>168</v>
      </c>
      <c r="AT1416" s="26" t="s">
        <v>71</v>
      </c>
      <c r="AU1416" s="26" t="s">
        <v>63</v>
      </c>
      <c r="AV1416" s="26" t="s">
        <v>63</v>
      </c>
      <c r="AW1416" s="26" t="s">
        <v>63</v>
      </c>
      <c r="AX1416" s="26" t="s">
        <v>63</v>
      </c>
      <c r="AY1416" s="26">
        <v>43.933472000000002</v>
      </c>
      <c r="AZ1416" s="26">
        <v>-103.19931800000001</v>
      </c>
      <c r="BA1416" s="26" t="s">
        <v>158</v>
      </c>
      <c r="BB1416" s="26" t="s">
        <v>165</v>
      </c>
      <c r="BC1416" s="26" t="s">
        <v>167</v>
      </c>
      <c r="BD1416" s="26" t="s">
        <v>154</v>
      </c>
      <c r="BE1416" s="26"/>
      <c r="BF1416" s="26" t="s">
        <v>99</v>
      </c>
      <c r="BG1416" s="26" t="s">
        <v>167</v>
      </c>
      <c r="BH1416" s="26" t="s">
        <v>99</v>
      </c>
      <c r="BI1416" s="26">
        <v>2</v>
      </c>
      <c r="BJ1416" s="26" t="s">
        <v>217</v>
      </c>
    </row>
    <row r="1417" spans="36:62" x14ac:dyDescent="0.25">
      <c r="AJ1417" s="26">
        <v>2445</v>
      </c>
      <c r="AK1417" s="26">
        <v>1907135</v>
      </c>
      <c r="AL1417" s="264">
        <v>43631.590277777781</v>
      </c>
      <c r="AM1417" s="26" t="s">
        <v>539</v>
      </c>
      <c r="AN1417" s="26" t="s">
        <v>63</v>
      </c>
      <c r="AO1417" s="26" t="s">
        <v>156</v>
      </c>
      <c r="AP1417" s="26" t="s">
        <v>159</v>
      </c>
      <c r="AQ1417" s="26">
        <v>0</v>
      </c>
      <c r="AR1417" s="26">
        <v>79</v>
      </c>
      <c r="AS1417" s="26" t="s">
        <v>172</v>
      </c>
      <c r="AT1417" s="26" t="s">
        <v>71</v>
      </c>
      <c r="AU1417" s="26" t="s">
        <v>63</v>
      </c>
      <c r="AV1417" s="26" t="s">
        <v>63</v>
      </c>
      <c r="AW1417" s="26" t="s">
        <v>63</v>
      </c>
      <c r="AX1417" s="26" t="s">
        <v>63</v>
      </c>
      <c r="AY1417" s="26">
        <v>43.792054999999898</v>
      </c>
      <c r="AZ1417" s="26">
        <v>-103.220952999999</v>
      </c>
      <c r="BA1417" s="26" t="s">
        <v>494</v>
      </c>
      <c r="BB1417" s="26" t="s">
        <v>165</v>
      </c>
      <c r="BC1417" s="26" t="s">
        <v>68</v>
      </c>
      <c r="BD1417" s="26" t="s">
        <v>68</v>
      </c>
      <c r="BE1417" s="26"/>
      <c r="BF1417" s="26" t="s">
        <v>68</v>
      </c>
      <c r="BG1417" s="26" t="s">
        <v>68</v>
      </c>
      <c r="BH1417" s="26" t="s">
        <v>146</v>
      </c>
      <c r="BI1417" s="26">
        <v>2</v>
      </c>
      <c r="BJ1417" s="26" t="s">
        <v>217</v>
      </c>
    </row>
    <row r="1418" spans="36:62" x14ac:dyDescent="0.25">
      <c r="AJ1418" s="26">
        <v>2447</v>
      </c>
      <c r="AK1418" s="26">
        <v>1907308</v>
      </c>
      <c r="AL1418" s="264">
        <v>43610.854166666664</v>
      </c>
      <c r="AM1418" s="26" t="s">
        <v>481</v>
      </c>
      <c r="AN1418" s="26" t="s">
        <v>63</v>
      </c>
      <c r="AO1418" s="26"/>
      <c r="AP1418" s="26"/>
      <c r="AQ1418" s="26">
        <v>-1</v>
      </c>
      <c r="AR1418" s="26">
        <v>79</v>
      </c>
      <c r="AS1418" s="26" t="s">
        <v>168</v>
      </c>
      <c r="AT1418" s="26" t="s">
        <v>71</v>
      </c>
      <c r="AU1418" s="26" t="s">
        <v>63</v>
      </c>
      <c r="AV1418" s="26" t="s">
        <v>63</v>
      </c>
      <c r="AW1418" s="26" t="s">
        <v>63</v>
      </c>
      <c r="AX1418" s="26" t="s">
        <v>63</v>
      </c>
      <c r="AY1418" s="26">
        <v>43.974017000000003</v>
      </c>
      <c r="AZ1418" s="26">
        <v>-103.182627999999</v>
      </c>
      <c r="BA1418" s="26" t="s">
        <v>37</v>
      </c>
      <c r="BB1418" s="26" t="s">
        <v>165</v>
      </c>
      <c r="BC1418" s="26" t="s">
        <v>167</v>
      </c>
      <c r="BD1418" s="26" t="s">
        <v>154</v>
      </c>
      <c r="BE1418" s="26"/>
      <c r="BF1418" s="26" t="s">
        <v>99</v>
      </c>
      <c r="BG1418" s="26" t="s">
        <v>167</v>
      </c>
      <c r="BH1418" s="26" t="s">
        <v>99</v>
      </c>
      <c r="BI1418" s="26">
        <v>2</v>
      </c>
      <c r="BJ1418" s="26" t="s">
        <v>217</v>
      </c>
    </row>
    <row r="1419" spans="36:62" x14ac:dyDescent="0.25">
      <c r="AJ1419" s="26">
        <v>2448</v>
      </c>
      <c r="AK1419" s="26">
        <v>1907616</v>
      </c>
      <c r="AL1419" s="264">
        <v>43640.063194444447</v>
      </c>
      <c r="AM1419" s="26" t="s">
        <v>481</v>
      </c>
      <c r="AN1419" s="26" t="s">
        <v>63</v>
      </c>
      <c r="AO1419" s="26"/>
      <c r="AP1419" s="26"/>
      <c r="AQ1419" s="26">
        <v>-1</v>
      </c>
      <c r="AR1419" s="26">
        <v>79</v>
      </c>
      <c r="AS1419" s="26" t="s">
        <v>168</v>
      </c>
      <c r="AT1419" s="26" t="s">
        <v>71</v>
      </c>
      <c r="AU1419" s="26" t="s">
        <v>63</v>
      </c>
      <c r="AV1419" s="26" t="s">
        <v>63</v>
      </c>
      <c r="AW1419" s="26" t="s">
        <v>63</v>
      </c>
      <c r="AX1419" s="26" t="s">
        <v>63</v>
      </c>
      <c r="AY1419" s="26">
        <v>43.980372000000003</v>
      </c>
      <c r="AZ1419" s="26">
        <v>-103.181246</v>
      </c>
      <c r="BA1419" s="26" t="s">
        <v>158</v>
      </c>
      <c r="BB1419" s="26" t="s">
        <v>165</v>
      </c>
      <c r="BC1419" s="26" t="s">
        <v>167</v>
      </c>
      <c r="BD1419" s="26" t="s">
        <v>154</v>
      </c>
      <c r="BE1419" s="26"/>
      <c r="BF1419" s="26" t="s">
        <v>99</v>
      </c>
      <c r="BG1419" s="26" t="s">
        <v>167</v>
      </c>
      <c r="BH1419" s="26" t="s">
        <v>99</v>
      </c>
      <c r="BI1419" s="26">
        <v>2</v>
      </c>
      <c r="BJ1419" s="26" t="s">
        <v>217</v>
      </c>
    </row>
    <row r="1420" spans="36:62" x14ac:dyDescent="0.25">
      <c r="AJ1420" s="26">
        <v>2449</v>
      </c>
      <c r="AK1420" s="26">
        <v>1907623</v>
      </c>
      <c r="AL1420" s="264">
        <v>43631.84097222222</v>
      </c>
      <c r="AM1420" s="26" t="s">
        <v>481</v>
      </c>
      <c r="AN1420" s="26" t="s">
        <v>63</v>
      </c>
      <c r="AO1420" s="26"/>
      <c r="AP1420" s="26"/>
      <c r="AQ1420" s="26">
        <v>-1</v>
      </c>
      <c r="AR1420" s="26">
        <v>90</v>
      </c>
      <c r="AS1420" s="26" t="s">
        <v>168</v>
      </c>
      <c r="AT1420" s="26" t="s">
        <v>71</v>
      </c>
      <c r="AU1420" s="26" t="s">
        <v>63</v>
      </c>
      <c r="AV1420" s="26" t="s">
        <v>63</v>
      </c>
      <c r="AW1420" s="26" t="s">
        <v>63</v>
      </c>
      <c r="AX1420" s="26" t="s">
        <v>63</v>
      </c>
      <c r="AY1420" s="26">
        <v>44.099679000000002</v>
      </c>
      <c r="AZ1420" s="26">
        <v>-103.162460999999</v>
      </c>
      <c r="BA1420" s="26" t="s">
        <v>158</v>
      </c>
      <c r="BB1420" s="26" t="s">
        <v>609</v>
      </c>
      <c r="BC1420" s="26" t="s">
        <v>167</v>
      </c>
      <c r="BD1420" s="26" t="s">
        <v>154</v>
      </c>
      <c r="BE1420" s="26"/>
      <c r="BF1420" s="26" t="s">
        <v>99</v>
      </c>
      <c r="BG1420" s="26" t="s">
        <v>167</v>
      </c>
      <c r="BH1420" s="26" t="s">
        <v>99</v>
      </c>
      <c r="BI1420" s="26">
        <v>2</v>
      </c>
      <c r="BJ1420" s="26" t="s">
        <v>217</v>
      </c>
    </row>
    <row r="1421" spans="36:62" x14ac:dyDescent="0.25">
      <c r="AJ1421" s="26">
        <v>2451</v>
      </c>
      <c r="AK1421" s="26">
        <v>1907525</v>
      </c>
      <c r="AL1421" s="264">
        <v>43640.178472222222</v>
      </c>
      <c r="AM1421" s="26" t="s">
        <v>481</v>
      </c>
      <c r="AN1421" s="26" t="s">
        <v>63</v>
      </c>
      <c r="AO1421" s="26"/>
      <c r="AP1421" s="26"/>
      <c r="AQ1421" s="26">
        <v>-1</v>
      </c>
      <c r="AR1421" s="26">
        <v>16</v>
      </c>
      <c r="AS1421" s="26" t="s">
        <v>168</v>
      </c>
      <c r="AT1421" s="26" t="s">
        <v>74</v>
      </c>
      <c r="AU1421" s="26" t="s">
        <v>63</v>
      </c>
      <c r="AV1421" s="26" t="s">
        <v>63</v>
      </c>
      <c r="AW1421" s="26" t="s">
        <v>63</v>
      </c>
      <c r="AX1421" s="26" t="s">
        <v>63</v>
      </c>
      <c r="AY1421" s="26">
        <v>44.065085000000003</v>
      </c>
      <c r="AZ1421" s="26">
        <v>-103.161840999999</v>
      </c>
      <c r="BA1421" s="26" t="s">
        <v>166</v>
      </c>
      <c r="BB1421" s="26" t="s">
        <v>611</v>
      </c>
      <c r="BC1421" s="26" t="s">
        <v>167</v>
      </c>
      <c r="BD1421" s="26" t="s">
        <v>154</v>
      </c>
      <c r="BE1421" s="26"/>
      <c r="BF1421" s="26" t="s">
        <v>99</v>
      </c>
      <c r="BG1421" s="26" t="s">
        <v>167</v>
      </c>
      <c r="BH1421" s="26" t="s">
        <v>99</v>
      </c>
      <c r="BI1421" s="26">
        <v>2</v>
      </c>
      <c r="BJ1421" s="26" t="s">
        <v>217</v>
      </c>
    </row>
    <row r="1422" spans="36:62" x14ac:dyDescent="0.25">
      <c r="AJ1422" s="26">
        <v>2453</v>
      </c>
      <c r="AK1422" s="26">
        <v>1907913</v>
      </c>
      <c r="AL1422" s="264">
        <v>43643.605555555558</v>
      </c>
      <c r="AM1422" s="26" t="s">
        <v>481</v>
      </c>
      <c r="AN1422" s="26" t="s">
        <v>63</v>
      </c>
      <c r="AO1422" s="26" t="s">
        <v>156</v>
      </c>
      <c r="AP1422" s="26" t="s">
        <v>716</v>
      </c>
      <c r="AQ1422" s="26">
        <v>0</v>
      </c>
      <c r="AR1422" s="26">
        <v>16</v>
      </c>
      <c r="AS1422" s="26" t="s">
        <v>628</v>
      </c>
      <c r="AT1422" s="26" t="s">
        <v>71</v>
      </c>
      <c r="AU1422" s="26" t="s">
        <v>63</v>
      </c>
      <c r="AV1422" s="26" t="s">
        <v>63</v>
      </c>
      <c r="AW1422" s="26" t="s">
        <v>63</v>
      </c>
      <c r="AX1422" s="26" t="s">
        <v>63</v>
      </c>
      <c r="AY1422" s="26">
        <v>44.066056000000003</v>
      </c>
      <c r="AZ1422" s="26">
        <v>-103.161063999999</v>
      </c>
      <c r="BA1422" s="26" t="s">
        <v>493</v>
      </c>
      <c r="BB1422" s="26" t="s">
        <v>157</v>
      </c>
      <c r="BC1422" s="26" t="s">
        <v>708</v>
      </c>
      <c r="BD1422" s="26" t="s">
        <v>68</v>
      </c>
      <c r="BE1422" s="26" t="s">
        <v>705</v>
      </c>
      <c r="BF1422" s="26" t="s">
        <v>68</v>
      </c>
      <c r="BG1422" s="26" t="s">
        <v>68</v>
      </c>
      <c r="BH1422" s="26" t="s">
        <v>175</v>
      </c>
      <c r="BI1422" s="26">
        <v>2</v>
      </c>
      <c r="BJ1422" s="26" t="s">
        <v>217</v>
      </c>
    </row>
    <row r="1423" spans="36:62" x14ac:dyDescent="0.25">
      <c r="AJ1423" s="26">
        <v>2454</v>
      </c>
      <c r="AK1423" s="26">
        <v>1907988</v>
      </c>
      <c r="AL1423" s="264">
        <v>43644.916666666664</v>
      </c>
      <c r="AM1423" s="26" t="s">
        <v>539</v>
      </c>
      <c r="AN1423" s="26" t="s">
        <v>63</v>
      </c>
      <c r="AO1423" s="26"/>
      <c r="AP1423" s="26"/>
      <c r="AQ1423" s="26">
        <v>-1</v>
      </c>
      <c r="AR1423" s="26">
        <v>79</v>
      </c>
      <c r="AS1423" s="26" t="s">
        <v>168</v>
      </c>
      <c r="AT1423" s="26" t="s">
        <v>71</v>
      </c>
      <c r="AU1423" s="26" t="s">
        <v>63</v>
      </c>
      <c r="AV1423" s="26" t="s">
        <v>63</v>
      </c>
      <c r="AW1423" s="26" t="s">
        <v>63</v>
      </c>
      <c r="AX1423" s="26" t="s">
        <v>63</v>
      </c>
      <c r="AY1423" s="26">
        <v>43.596172000000003</v>
      </c>
      <c r="AZ1423" s="26">
        <v>-103.299003999999</v>
      </c>
      <c r="BA1423" s="26" t="s">
        <v>158</v>
      </c>
      <c r="BB1423" s="26" t="s">
        <v>157</v>
      </c>
      <c r="BC1423" s="26" t="s">
        <v>167</v>
      </c>
      <c r="BD1423" s="26" t="s">
        <v>154</v>
      </c>
      <c r="BE1423" s="26"/>
      <c r="BF1423" s="26" t="s">
        <v>99</v>
      </c>
      <c r="BG1423" s="26" t="s">
        <v>167</v>
      </c>
      <c r="BH1423" s="26" t="s">
        <v>99</v>
      </c>
      <c r="BI1423" s="26">
        <v>2</v>
      </c>
      <c r="BJ1423" s="26" t="s">
        <v>217</v>
      </c>
    </row>
    <row r="1424" spans="36:62" x14ac:dyDescent="0.25">
      <c r="AJ1424" s="26">
        <v>2455</v>
      </c>
      <c r="AK1424" s="26">
        <v>1908054</v>
      </c>
      <c r="AL1424" s="264">
        <v>43646.62222222222</v>
      </c>
      <c r="AM1424" s="26" t="s">
        <v>481</v>
      </c>
      <c r="AN1424" s="26" t="s">
        <v>63</v>
      </c>
      <c r="AO1424" s="26" t="s">
        <v>156</v>
      </c>
      <c r="AP1424" s="26" t="s">
        <v>159</v>
      </c>
      <c r="AQ1424" s="26">
        <v>0</v>
      </c>
      <c r="AR1424" s="26">
        <v>79</v>
      </c>
      <c r="AS1424" s="26" t="s">
        <v>628</v>
      </c>
      <c r="AT1424" s="26" t="s">
        <v>71</v>
      </c>
      <c r="AU1424" s="26" t="s">
        <v>63</v>
      </c>
      <c r="AV1424" s="26" t="s">
        <v>63</v>
      </c>
      <c r="AW1424" s="26" t="s">
        <v>63</v>
      </c>
      <c r="AX1424" s="26" t="s">
        <v>63</v>
      </c>
      <c r="AY1424" s="26">
        <v>43.957560000000001</v>
      </c>
      <c r="AZ1424" s="26">
        <v>-103.186138</v>
      </c>
      <c r="BA1424" s="26" t="s">
        <v>493</v>
      </c>
      <c r="BB1424" s="26" t="s">
        <v>672</v>
      </c>
      <c r="BC1424" s="26" t="s">
        <v>659</v>
      </c>
      <c r="BD1424" s="26" t="s">
        <v>68</v>
      </c>
      <c r="BE1424" s="26"/>
      <c r="BF1424" s="26" t="s">
        <v>68</v>
      </c>
      <c r="BG1424" s="26" t="s">
        <v>68</v>
      </c>
      <c r="BH1424" s="26" t="s">
        <v>175</v>
      </c>
      <c r="BI1424" s="26">
        <v>2</v>
      </c>
      <c r="BJ1424" s="26" t="s">
        <v>19</v>
      </c>
    </row>
    <row r="1425" spans="36:62" x14ac:dyDescent="0.25">
      <c r="AJ1425" s="26">
        <v>2458</v>
      </c>
      <c r="AK1425" s="26">
        <v>1908332</v>
      </c>
      <c r="AL1425" s="264">
        <v>43650.75</v>
      </c>
      <c r="AM1425" s="26" t="s">
        <v>540</v>
      </c>
      <c r="AN1425" s="26" t="s">
        <v>63</v>
      </c>
      <c r="AO1425" s="26" t="s">
        <v>173</v>
      </c>
      <c r="AP1425" s="26" t="s">
        <v>159</v>
      </c>
      <c r="AQ1425" s="26">
        <v>0</v>
      </c>
      <c r="AR1425" s="26">
        <v>18</v>
      </c>
      <c r="AS1425" s="26" t="s">
        <v>1021</v>
      </c>
      <c r="AT1425" s="26" t="s">
        <v>74</v>
      </c>
      <c r="AU1425" s="26" t="s">
        <v>63</v>
      </c>
      <c r="AV1425" s="26" t="s">
        <v>63</v>
      </c>
      <c r="AW1425" s="26" t="s">
        <v>63</v>
      </c>
      <c r="AX1425" s="26" t="s">
        <v>63</v>
      </c>
      <c r="AY1425" s="26">
        <v>43.2796039999999</v>
      </c>
      <c r="AZ1425" s="26">
        <v>-103.310891999999</v>
      </c>
      <c r="BA1425" s="26" t="s">
        <v>166</v>
      </c>
      <c r="BB1425" s="26" t="s">
        <v>165</v>
      </c>
      <c r="BC1425" s="26" t="s">
        <v>1269</v>
      </c>
      <c r="BD1425" s="26" t="s">
        <v>68</v>
      </c>
      <c r="BE1425" s="26" t="s">
        <v>1268</v>
      </c>
      <c r="BF1425" s="26" t="s">
        <v>68</v>
      </c>
      <c r="BG1425" s="26" t="s">
        <v>68</v>
      </c>
      <c r="BH1425" s="26" t="s">
        <v>1270</v>
      </c>
      <c r="BI1425" s="26">
        <v>2</v>
      </c>
      <c r="BJ1425" s="26" t="s">
        <v>217</v>
      </c>
    </row>
    <row r="1426" spans="36:62" x14ac:dyDescent="0.25">
      <c r="AJ1426" s="26">
        <v>2461</v>
      </c>
      <c r="AK1426" s="26">
        <v>1908382</v>
      </c>
      <c r="AL1426" s="264">
        <v>43655.890972222223</v>
      </c>
      <c r="AM1426" s="26" t="s">
        <v>481</v>
      </c>
      <c r="AN1426" s="26" t="s">
        <v>63</v>
      </c>
      <c r="AO1426" s="26"/>
      <c r="AP1426" s="26"/>
      <c r="AQ1426" s="26">
        <v>-1</v>
      </c>
      <c r="AR1426" s="26">
        <v>16</v>
      </c>
      <c r="AS1426" s="26" t="s">
        <v>168</v>
      </c>
      <c r="AT1426" s="26" t="s">
        <v>71</v>
      </c>
      <c r="AU1426" s="26" t="s">
        <v>63</v>
      </c>
      <c r="AV1426" s="26" t="s">
        <v>63</v>
      </c>
      <c r="AW1426" s="26" t="s">
        <v>63</v>
      </c>
      <c r="AX1426" s="26" t="s">
        <v>63</v>
      </c>
      <c r="AY1426" s="26">
        <v>44.045977999999899</v>
      </c>
      <c r="AZ1426" s="26">
        <v>-103.168243</v>
      </c>
      <c r="BA1426" s="26" t="s">
        <v>158</v>
      </c>
      <c r="BB1426" s="26" t="s">
        <v>165</v>
      </c>
      <c r="BC1426" s="26" t="s">
        <v>167</v>
      </c>
      <c r="BD1426" s="26" t="s">
        <v>154</v>
      </c>
      <c r="BE1426" s="26"/>
      <c r="BF1426" s="26" t="s">
        <v>99</v>
      </c>
      <c r="BG1426" s="26" t="s">
        <v>167</v>
      </c>
      <c r="BH1426" s="26" t="s">
        <v>99</v>
      </c>
      <c r="BI1426" s="26">
        <v>2</v>
      </c>
      <c r="BJ1426" s="26" t="s">
        <v>217</v>
      </c>
    </row>
    <row r="1427" spans="36:62" x14ac:dyDescent="0.25">
      <c r="AJ1427" s="26">
        <v>2462</v>
      </c>
      <c r="AK1427" s="26">
        <v>1908602</v>
      </c>
      <c r="AL1427" s="264">
        <v>43647.597222222219</v>
      </c>
      <c r="AM1427" s="26" t="s">
        <v>481</v>
      </c>
      <c r="AN1427" s="26" t="s">
        <v>63</v>
      </c>
      <c r="AO1427" s="26" t="s">
        <v>156</v>
      </c>
      <c r="AP1427" s="26" t="s">
        <v>627</v>
      </c>
      <c r="AQ1427" s="26">
        <v>0</v>
      </c>
      <c r="AR1427" s="26">
        <v>79</v>
      </c>
      <c r="AS1427" s="26" t="s">
        <v>628</v>
      </c>
      <c r="AT1427" s="26" t="s">
        <v>71</v>
      </c>
      <c r="AU1427" s="26" t="s">
        <v>63</v>
      </c>
      <c r="AV1427" s="26" t="s">
        <v>63</v>
      </c>
      <c r="AW1427" s="26" t="s">
        <v>63</v>
      </c>
      <c r="AX1427" s="26" t="s">
        <v>63</v>
      </c>
      <c r="AY1427" s="26">
        <v>44.016571999999897</v>
      </c>
      <c r="AZ1427" s="26">
        <v>-103.18837600000001</v>
      </c>
      <c r="BA1427" s="26" t="s">
        <v>483</v>
      </c>
      <c r="BB1427" s="26" t="s">
        <v>165</v>
      </c>
      <c r="BC1427" s="26" t="s">
        <v>777</v>
      </c>
      <c r="BD1427" s="26" t="s">
        <v>68</v>
      </c>
      <c r="BE1427" s="26" t="s">
        <v>1271</v>
      </c>
      <c r="BF1427" s="26" t="s">
        <v>68</v>
      </c>
      <c r="BG1427" s="26" t="s">
        <v>68</v>
      </c>
      <c r="BH1427" s="26" t="s">
        <v>1272</v>
      </c>
      <c r="BI1427" s="26">
        <v>2</v>
      </c>
      <c r="BJ1427" s="26" t="s">
        <v>217</v>
      </c>
    </row>
    <row r="1428" spans="36:62" x14ac:dyDescent="0.25">
      <c r="AJ1428" s="26">
        <v>2463</v>
      </c>
      <c r="AK1428" s="26">
        <v>1908605</v>
      </c>
      <c r="AL1428" s="264">
        <v>43650.655555555553</v>
      </c>
      <c r="AM1428" s="26" t="s">
        <v>481</v>
      </c>
      <c r="AN1428" s="26" t="s">
        <v>63</v>
      </c>
      <c r="AO1428" s="26" t="s">
        <v>156</v>
      </c>
      <c r="AP1428" s="26" t="s">
        <v>159</v>
      </c>
      <c r="AQ1428" s="26">
        <v>0</v>
      </c>
      <c r="AR1428" s="26">
        <v>79</v>
      </c>
      <c r="AS1428" s="26" t="s">
        <v>940</v>
      </c>
      <c r="AT1428" s="26" t="s">
        <v>74</v>
      </c>
      <c r="AU1428" s="26" t="s">
        <v>63</v>
      </c>
      <c r="AV1428" s="26" t="s">
        <v>63</v>
      </c>
      <c r="AW1428" s="26" t="s">
        <v>63</v>
      </c>
      <c r="AX1428" s="26" t="s">
        <v>63</v>
      </c>
      <c r="AY1428" s="26">
        <v>43.996634999999898</v>
      </c>
      <c r="AZ1428" s="26">
        <v>-103.180164</v>
      </c>
      <c r="BA1428" s="26" t="s">
        <v>521</v>
      </c>
      <c r="BB1428" s="26" t="s">
        <v>157</v>
      </c>
      <c r="BC1428" s="26" t="s">
        <v>162</v>
      </c>
      <c r="BD1428" s="26" t="s">
        <v>68</v>
      </c>
      <c r="BE1428" s="26"/>
      <c r="BF1428" s="26" t="s">
        <v>68</v>
      </c>
      <c r="BG1428" s="26" t="s">
        <v>68</v>
      </c>
      <c r="BH1428" s="26" t="s">
        <v>146</v>
      </c>
      <c r="BI1428" s="26">
        <v>2</v>
      </c>
      <c r="BJ1428" s="26" t="s">
        <v>217</v>
      </c>
    </row>
    <row r="1429" spans="36:62" x14ac:dyDescent="0.25">
      <c r="AJ1429" s="26">
        <v>2464</v>
      </c>
      <c r="AK1429" s="26">
        <v>1908608</v>
      </c>
      <c r="AL1429" s="264">
        <v>43657.229166666664</v>
      </c>
      <c r="AM1429" s="26" t="s">
        <v>539</v>
      </c>
      <c r="AN1429" s="26" t="s">
        <v>63</v>
      </c>
      <c r="AO1429" s="26" t="s">
        <v>156</v>
      </c>
      <c r="AP1429" s="26" t="s">
        <v>159</v>
      </c>
      <c r="AQ1429" s="26">
        <v>0</v>
      </c>
      <c r="AR1429" s="26">
        <v>79</v>
      </c>
      <c r="AS1429" s="26" t="s">
        <v>168</v>
      </c>
      <c r="AT1429" s="26" t="s">
        <v>71</v>
      </c>
      <c r="AU1429" s="26" t="s">
        <v>63</v>
      </c>
      <c r="AV1429" s="26" t="s">
        <v>63</v>
      </c>
      <c r="AW1429" s="26" t="s">
        <v>63</v>
      </c>
      <c r="AX1429" s="26" t="s">
        <v>63</v>
      </c>
      <c r="AY1429" s="26">
        <v>43.667113999999899</v>
      </c>
      <c r="AZ1429" s="26">
        <v>-103.265472</v>
      </c>
      <c r="BA1429" s="26" t="s">
        <v>158</v>
      </c>
      <c r="BB1429" s="26" t="s">
        <v>157</v>
      </c>
      <c r="BC1429" s="26" t="s">
        <v>68</v>
      </c>
      <c r="BD1429" s="26" t="s">
        <v>154</v>
      </c>
      <c r="BE1429" s="26"/>
      <c r="BF1429" s="26" t="s">
        <v>68</v>
      </c>
      <c r="BG1429" s="26" t="s">
        <v>68</v>
      </c>
      <c r="BH1429" s="26" t="s">
        <v>146</v>
      </c>
      <c r="BI1429" s="26">
        <v>2</v>
      </c>
      <c r="BJ1429" s="26" t="s">
        <v>217</v>
      </c>
    </row>
    <row r="1430" spans="36:62" x14ac:dyDescent="0.25">
      <c r="AJ1430" s="26">
        <v>2465</v>
      </c>
      <c r="AK1430" s="26">
        <v>1908495</v>
      </c>
      <c r="AL1430" s="264">
        <v>43654.725694444445</v>
      </c>
      <c r="AM1430" s="26" t="s">
        <v>481</v>
      </c>
      <c r="AN1430" s="26" t="s">
        <v>63</v>
      </c>
      <c r="AO1430" s="26" t="s">
        <v>156</v>
      </c>
      <c r="AP1430" s="26" t="s">
        <v>716</v>
      </c>
      <c r="AQ1430" s="26">
        <v>0</v>
      </c>
      <c r="AR1430" s="26">
        <v>16</v>
      </c>
      <c r="AS1430" s="26" t="s">
        <v>628</v>
      </c>
      <c r="AT1430" s="26" t="s">
        <v>74</v>
      </c>
      <c r="AU1430" s="26" t="s">
        <v>63</v>
      </c>
      <c r="AV1430" s="26" t="s">
        <v>63</v>
      </c>
      <c r="AW1430" s="26" t="s">
        <v>63</v>
      </c>
      <c r="AX1430" s="26" t="s">
        <v>63</v>
      </c>
      <c r="AY1430" s="26">
        <v>44.096122999999899</v>
      </c>
      <c r="AZ1430" s="26">
        <v>-103.151218999999</v>
      </c>
      <c r="BA1430" s="26" t="s">
        <v>508</v>
      </c>
      <c r="BB1430" s="26" t="s">
        <v>157</v>
      </c>
      <c r="BC1430" s="26" t="s">
        <v>708</v>
      </c>
      <c r="BD1430" s="26" t="s">
        <v>68</v>
      </c>
      <c r="BE1430" s="26" t="s">
        <v>705</v>
      </c>
      <c r="BF1430" s="26" t="s">
        <v>68</v>
      </c>
      <c r="BG1430" s="26" t="s">
        <v>68</v>
      </c>
      <c r="BH1430" s="26" t="s">
        <v>175</v>
      </c>
      <c r="BI1430" s="26">
        <v>2</v>
      </c>
      <c r="BJ1430" s="26" t="s">
        <v>217</v>
      </c>
    </row>
    <row r="1431" spans="36:62" x14ac:dyDescent="0.25">
      <c r="AJ1431" s="26">
        <v>2468</v>
      </c>
      <c r="AK1431" s="26">
        <v>1908725</v>
      </c>
      <c r="AL1431" s="264">
        <v>43589.215277777781</v>
      </c>
      <c r="AM1431" s="26" t="s">
        <v>539</v>
      </c>
      <c r="AN1431" s="26" t="s">
        <v>63</v>
      </c>
      <c r="AO1431" s="26"/>
      <c r="AP1431" s="26"/>
      <c r="AQ1431" s="26">
        <v>-1</v>
      </c>
      <c r="AR1431" s="26">
        <v>79</v>
      </c>
      <c r="AS1431" s="26" t="s">
        <v>168</v>
      </c>
      <c r="AT1431" s="26" t="s">
        <v>71</v>
      </c>
      <c r="AU1431" s="26" t="s">
        <v>63</v>
      </c>
      <c r="AV1431" s="26" t="s">
        <v>63</v>
      </c>
      <c r="AW1431" s="26" t="s">
        <v>63</v>
      </c>
      <c r="AX1431" s="26" t="s">
        <v>63</v>
      </c>
      <c r="AY1431" s="26">
        <v>43.533006999999898</v>
      </c>
      <c r="AZ1431" s="26">
        <v>-103.327218999999</v>
      </c>
      <c r="BA1431" s="26" t="s">
        <v>166</v>
      </c>
      <c r="BB1431" s="26" t="s">
        <v>157</v>
      </c>
      <c r="BC1431" s="26" t="s">
        <v>167</v>
      </c>
      <c r="BD1431" s="26" t="s">
        <v>154</v>
      </c>
      <c r="BE1431" s="26"/>
      <c r="BF1431" s="26" t="s">
        <v>99</v>
      </c>
      <c r="BG1431" s="26" t="s">
        <v>167</v>
      </c>
      <c r="BH1431" s="26" t="s">
        <v>99</v>
      </c>
      <c r="BI1431" s="26">
        <v>2</v>
      </c>
      <c r="BJ1431" s="26" t="s">
        <v>217</v>
      </c>
    </row>
    <row r="1432" spans="36:62" x14ac:dyDescent="0.25">
      <c r="AJ1432" s="26">
        <v>2469</v>
      </c>
      <c r="AK1432" s="26">
        <v>1908821</v>
      </c>
      <c r="AL1432" s="264">
        <v>43660.947222222225</v>
      </c>
      <c r="AM1432" s="26" t="s">
        <v>481</v>
      </c>
      <c r="AN1432" s="26" t="s">
        <v>63</v>
      </c>
      <c r="AO1432" s="26"/>
      <c r="AP1432" s="26"/>
      <c r="AQ1432" s="26">
        <v>-1</v>
      </c>
      <c r="AR1432" s="26">
        <v>79</v>
      </c>
      <c r="AS1432" s="26" t="s">
        <v>168</v>
      </c>
      <c r="AT1432" s="26" t="s">
        <v>71</v>
      </c>
      <c r="AU1432" s="26" t="s">
        <v>63</v>
      </c>
      <c r="AV1432" s="26" t="s">
        <v>63</v>
      </c>
      <c r="AW1432" s="26" t="s">
        <v>63</v>
      </c>
      <c r="AX1432" s="26" t="s">
        <v>63</v>
      </c>
      <c r="AY1432" s="26">
        <v>43.945956000000002</v>
      </c>
      <c r="AZ1432" s="26">
        <v>-103.189054999999</v>
      </c>
      <c r="BA1432" s="26" t="s">
        <v>158</v>
      </c>
      <c r="BB1432" s="26" t="s">
        <v>157</v>
      </c>
      <c r="BC1432" s="26" t="s">
        <v>167</v>
      </c>
      <c r="BD1432" s="26" t="s">
        <v>154</v>
      </c>
      <c r="BE1432" s="26"/>
      <c r="BF1432" s="26" t="s">
        <v>99</v>
      </c>
      <c r="BG1432" s="26" t="s">
        <v>167</v>
      </c>
      <c r="BH1432" s="26" t="s">
        <v>99</v>
      </c>
      <c r="BI1432" s="26">
        <v>2</v>
      </c>
      <c r="BJ1432" s="26" t="s">
        <v>217</v>
      </c>
    </row>
    <row r="1433" spans="36:62" x14ac:dyDescent="0.25">
      <c r="AJ1433" s="26">
        <v>2470</v>
      </c>
      <c r="AK1433" s="26">
        <v>1908892</v>
      </c>
      <c r="AL1433" s="264">
        <v>43662.618055555555</v>
      </c>
      <c r="AM1433" s="26" t="s">
        <v>481</v>
      </c>
      <c r="AN1433" s="26" t="s">
        <v>63</v>
      </c>
      <c r="AO1433" s="26" t="s">
        <v>156</v>
      </c>
      <c r="AP1433" s="26" t="s">
        <v>159</v>
      </c>
      <c r="AQ1433" s="26">
        <v>0</v>
      </c>
      <c r="AR1433" s="26">
        <v>79</v>
      </c>
      <c r="AS1433" s="26" t="s">
        <v>628</v>
      </c>
      <c r="AT1433" s="26" t="s">
        <v>71</v>
      </c>
      <c r="AU1433" s="26" t="s">
        <v>63</v>
      </c>
      <c r="AV1433" s="26" t="s">
        <v>63</v>
      </c>
      <c r="AW1433" s="26" t="s">
        <v>63</v>
      </c>
      <c r="AX1433" s="26" t="s">
        <v>63</v>
      </c>
      <c r="AY1433" s="26">
        <v>44.003931999999899</v>
      </c>
      <c r="AZ1433" s="26">
        <v>-103.181320999999</v>
      </c>
      <c r="BA1433" s="26" t="s">
        <v>518</v>
      </c>
      <c r="BB1433" s="26" t="s">
        <v>157</v>
      </c>
      <c r="BC1433" s="26" t="s">
        <v>534</v>
      </c>
      <c r="BD1433" s="26" t="s">
        <v>68</v>
      </c>
      <c r="BE1433" s="26" t="s">
        <v>202</v>
      </c>
      <c r="BF1433" s="26" t="s">
        <v>68</v>
      </c>
      <c r="BG1433" s="26" t="s">
        <v>68</v>
      </c>
      <c r="BH1433" s="26" t="s">
        <v>175</v>
      </c>
      <c r="BI1433" s="26">
        <v>2</v>
      </c>
      <c r="BJ1433" s="26" t="s">
        <v>217</v>
      </c>
    </row>
    <row r="1434" spans="36:62" x14ac:dyDescent="0.25">
      <c r="AJ1434" s="26">
        <v>2473</v>
      </c>
      <c r="AK1434" s="26">
        <v>1909162</v>
      </c>
      <c r="AL1434" s="264">
        <v>43659.628472222219</v>
      </c>
      <c r="AM1434" s="26" t="s">
        <v>539</v>
      </c>
      <c r="AN1434" s="26" t="s">
        <v>63</v>
      </c>
      <c r="AO1434" s="26" t="s">
        <v>156</v>
      </c>
      <c r="AP1434" s="26" t="s">
        <v>627</v>
      </c>
      <c r="AQ1434" s="26">
        <v>0</v>
      </c>
      <c r="AR1434" s="26">
        <v>79</v>
      </c>
      <c r="AS1434" s="26" t="s">
        <v>628</v>
      </c>
      <c r="AT1434" s="26" t="s">
        <v>71</v>
      </c>
      <c r="AU1434" s="26" t="s">
        <v>63</v>
      </c>
      <c r="AV1434" s="26" t="s">
        <v>63</v>
      </c>
      <c r="AW1434" s="26" t="s">
        <v>63</v>
      </c>
      <c r="AX1434" s="26" t="s">
        <v>63</v>
      </c>
      <c r="AY1434" s="26">
        <v>43.807996000000003</v>
      </c>
      <c r="AZ1434" s="26">
        <v>-103.20878500000001</v>
      </c>
      <c r="BA1434" s="26" t="s">
        <v>502</v>
      </c>
      <c r="BB1434" s="26" t="s">
        <v>165</v>
      </c>
      <c r="BC1434" s="26" t="s">
        <v>629</v>
      </c>
      <c r="BD1434" s="26" t="s">
        <v>68</v>
      </c>
      <c r="BE1434" s="26" t="s">
        <v>644</v>
      </c>
      <c r="BF1434" s="26" t="s">
        <v>68</v>
      </c>
      <c r="BG1434" s="26" t="s">
        <v>68</v>
      </c>
      <c r="BH1434" s="26" t="s">
        <v>646</v>
      </c>
      <c r="BI1434" s="26">
        <v>2</v>
      </c>
      <c r="BJ1434" s="26" t="s">
        <v>217</v>
      </c>
    </row>
    <row r="1435" spans="36:62" x14ac:dyDescent="0.25">
      <c r="AJ1435" s="26">
        <v>2474</v>
      </c>
      <c r="AK1435" s="26">
        <v>1909186</v>
      </c>
      <c r="AL1435" s="264">
        <v>43664.010416666664</v>
      </c>
      <c r="AM1435" s="26" t="s">
        <v>481</v>
      </c>
      <c r="AN1435" s="26" t="s">
        <v>63</v>
      </c>
      <c r="AO1435" s="26"/>
      <c r="AP1435" s="26"/>
      <c r="AQ1435" s="26">
        <v>-1</v>
      </c>
      <c r="AR1435" s="26">
        <v>79</v>
      </c>
      <c r="AS1435" s="26" t="s">
        <v>168</v>
      </c>
      <c r="AT1435" s="26" t="s">
        <v>74</v>
      </c>
      <c r="AU1435" s="26" t="s">
        <v>63</v>
      </c>
      <c r="AV1435" s="26" t="s">
        <v>63</v>
      </c>
      <c r="AW1435" s="26" t="s">
        <v>63</v>
      </c>
      <c r="AX1435" s="26" t="s">
        <v>63</v>
      </c>
      <c r="AY1435" s="26">
        <v>43.992324000000004</v>
      </c>
      <c r="AZ1435" s="26">
        <v>-103.18017500000001</v>
      </c>
      <c r="BA1435" s="26" t="s">
        <v>185</v>
      </c>
      <c r="BB1435" s="26" t="s">
        <v>165</v>
      </c>
      <c r="BC1435" s="26" t="s">
        <v>167</v>
      </c>
      <c r="BD1435" s="26" t="s">
        <v>154</v>
      </c>
      <c r="BE1435" s="26"/>
      <c r="BF1435" s="26" t="s">
        <v>99</v>
      </c>
      <c r="BG1435" s="26" t="s">
        <v>167</v>
      </c>
      <c r="BH1435" s="26" t="s">
        <v>99</v>
      </c>
      <c r="BI1435" s="26">
        <v>2</v>
      </c>
      <c r="BJ1435" s="26" t="s">
        <v>217</v>
      </c>
    </row>
    <row r="1436" spans="36:62" x14ac:dyDescent="0.25">
      <c r="AJ1436" s="26">
        <v>2475</v>
      </c>
      <c r="AK1436" s="26">
        <v>1909193</v>
      </c>
      <c r="AL1436" s="264">
        <v>43664.895833333336</v>
      </c>
      <c r="AM1436" s="26" t="s">
        <v>481</v>
      </c>
      <c r="AN1436" s="26" t="s">
        <v>63</v>
      </c>
      <c r="AO1436" s="26" t="s">
        <v>156</v>
      </c>
      <c r="AP1436" s="26" t="s">
        <v>726</v>
      </c>
      <c r="AQ1436" s="26">
        <v>0</v>
      </c>
      <c r="AR1436" s="26">
        <v>16</v>
      </c>
      <c r="AS1436" s="26" t="s">
        <v>628</v>
      </c>
      <c r="AT1436" s="26" t="s">
        <v>71</v>
      </c>
      <c r="AU1436" s="26" t="s">
        <v>63</v>
      </c>
      <c r="AV1436" s="26" t="s">
        <v>63</v>
      </c>
      <c r="AW1436" s="26" t="s">
        <v>63</v>
      </c>
      <c r="AX1436" s="26" t="s">
        <v>63</v>
      </c>
      <c r="AY1436" s="26">
        <v>44.096257000000001</v>
      </c>
      <c r="AZ1436" s="26">
        <v>-103.151383999999</v>
      </c>
      <c r="BA1436" s="26" t="s">
        <v>158</v>
      </c>
      <c r="BB1436" s="26" t="s">
        <v>811</v>
      </c>
      <c r="BC1436" s="26" t="s">
        <v>691</v>
      </c>
      <c r="BD1436" s="26" t="s">
        <v>68</v>
      </c>
      <c r="BE1436" s="26"/>
      <c r="BF1436" s="26" t="s">
        <v>68</v>
      </c>
      <c r="BG1436" s="26" t="s">
        <v>68</v>
      </c>
      <c r="BH1436" s="26" t="s">
        <v>175</v>
      </c>
      <c r="BI1436" s="26">
        <v>2</v>
      </c>
      <c r="BJ1436" s="26" t="s">
        <v>217</v>
      </c>
    </row>
    <row r="1437" spans="36:62" x14ac:dyDescent="0.25">
      <c r="AJ1437" s="26">
        <v>2476</v>
      </c>
      <c r="AK1437" s="26">
        <v>1909204</v>
      </c>
      <c r="AL1437" s="264">
        <v>43665.916666666664</v>
      </c>
      <c r="AM1437" s="26" t="s">
        <v>481</v>
      </c>
      <c r="AN1437" s="26" t="s">
        <v>63</v>
      </c>
      <c r="AO1437" s="26" t="s">
        <v>156</v>
      </c>
      <c r="AP1437" s="26" t="s">
        <v>159</v>
      </c>
      <c r="AQ1437" s="26">
        <v>0</v>
      </c>
      <c r="AR1437" s="26">
        <v>16</v>
      </c>
      <c r="AS1437" s="26" t="s">
        <v>628</v>
      </c>
      <c r="AT1437" s="26" t="s">
        <v>71</v>
      </c>
      <c r="AU1437" s="26" t="s">
        <v>63</v>
      </c>
      <c r="AV1437" s="26" t="s">
        <v>63</v>
      </c>
      <c r="AW1437" s="26" t="s">
        <v>63</v>
      </c>
      <c r="AX1437" s="26" t="s">
        <v>63</v>
      </c>
      <c r="AY1437" s="26">
        <v>44.076082</v>
      </c>
      <c r="AZ1437" s="26">
        <v>-103.151411999999</v>
      </c>
      <c r="BA1437" s="26" t="s">
        <v>483</v>
      </c>
      <c r="BB1437" s="26" t="s">
        <v>165</v>
      </c>
      <c r="BC1437" s="26" t="s">
        <v>708</v>
      </c>
      <c r="BD1437" s="26" t="s">
        <v>68</v>
      </c>
      <c r="BE1437" s="26" t="s">
        <v>202</v>
      </c>
      <c r="BF1437" s="26" t="s">
        <v>68</v>
      </c>
      <c r="BG1437" s="26" t="s">
        <v>68</v>
      </c>
      <c r="BH1437" s="26" t="s">
        <v>175</v>
      </c>
      <c r="BI1437" s="26">
        <v>2</v>
      </c>
      <c r="BJ1437" s="26" t="s">
        <v>217</v>
      </c>
    </row>
    <row r="1438" spans="36:62" x14ac:dyDescent="0.25">
      <c r="AJ1438" s="26">
        <v>2477</v>
      </c>
      <c r="AK1438" s="26">
        <v>1909206</v>
      </c>
      <c r="AL1438" s="264">
        <v>43666.522222222222</v>
      </c>
      <c r="AM1438" s="26" t="s">
        <v>481</v>
      </c>
      <c r="AN1438" s="26" t="s">
        <v>63</v>
      </c>
      <c r="AO1438" s="26" t="s">
        <v>156</v>
      </c>
      <c r="AP1438" s="26" t="s">
        <v>726</v>
      </c>
      <c r="AQ1438" s="26">
        <v>0</v>
      </c>
      <c r="AR1438" s="26">
        <v>16</v>
      </c>
      <c r="AS1438" s="26" t="s">
        <v>628</v>
      </c>
      <c r="AT1438" s="26" t="s">
        <v>71</v>
      </c>
      <c r="AU1438" s="26" t="s">
        <v>63</v>
      </c>
      <c r="AV1438" s="26" t="s">
        <v>63</v>
      </c>
      <c r="AW1438" s="26" t="s">
        <v>63</v>
      </c>
      <c r="AX1438" s="26" t="s">
        <v>63</v>
      </c>
      <c r="AY1438" s="26">
        <v>44.098446000000003</v>
      </c>
      <c r="AZ1438" s="26">
        <v>-103.151386</v>
      </c>
      <c r="BA1438" s="26" t="s">
        <v>493</v>
      </c>
      <c r="BB1438" s="26" t="s">
        <v>1141</v>
      </c>
      <c r="BC1438" s="26" t="s">
        <v>659</v>
      </c>
      <c r="BD1438" s="26" t="s">
        <v>68</v>
      </c>
      <c r="BE1438" s="26" t="s">
        <v>1187</v>
      </c>
      <c r="BF1438" s="26" t="s">
        <v>68</v>
      </c>
      <c r="BG1438" s="26" t="s">
        <v>68</v>
      </c>
      <c r="BH1438" s="26" t="s">
        <v>175</v>
      </c>
      <c r="BI1438" s="26">
        <v>2</v>
      </c>
      <c r="BJ1438" s="26" t="s">
        <v>20</v>
      </c>
    </row>
    <row r="1439" spans="36:62" x14ac:dyDescent="0.25">
      <c r="AJ1439" s="26">
        <v>2481</v>
      </c>
      <c r="AK1439" s="26">
        <v>1909628</v>
      </c>
      <c r="AL1439" s="264">
        <v>43672.627083333333</v>
      </c>
      <c r="AM1439" s="26" t="s">
        <v>481</v>
      </c>
      <c r="AN1439" s="26" t="s">
        <v>63</v>
      </c>
      <c r="AO1439" s="26" t="s">
        <v>156</v>
      </c>
      <c r="AP1439" s="26" t="s">
        <v>726</v>
      </c>
      <c r="AQ1439" s="26">
        <v>0</v>
      </c>
      <c r="AR1439" s="26">
        <v>16</v>
      </c>
      <c r="AS1439" s="26" t="s">
        <v>628</v>
      </c>
      <c r="AT1439" s="26" t="s">
        <v>71</v>
      </c>
      <c r="AU1439" s="26" t="s">
        <v>63</v>
      </c>
      <c r="AV1439" s="26" t="s">
        <v>63</v>
      </c>
      <c r="AW1439" s="26" t="s">
        <v>63</v>
      </c>
      <c r="AX1439" s="26" t="s">
        <v>63</v>
      </c>
      <c r="AY1439" s="26">
        <v>44.096257000000001</v>
      </c>
      <c r="AZ1439" s="26">
        <v>-103.151383999999</v>
      </c>
      <c r="BA1439" s="26" t="s">
        <v>483</v>
      </c>
      <c r="BB1439" s="26" t="s">
        <v>811</v>
      </c>
      <c r="BC1439" s="26" t="s">
        <v>659</v>
      </c>
      <c r="BD1439" s="26" t="s">
        <v>68</v>
      </c>
      <c r="BE1439" s="26" t="s">
        <v>1273</v>
      </c>
      <c r="BF1439" s="26" t="s">
        <v>68</v>
      </c>
      <c r="BG1439" s="26" t="s">
        <v>68</v>
      </c>
      <c r="BH1439" s="26" t="s">
        <v>175</v>
      </c>
      <c r="BI1439" s="26">
        <v>2</v>
      </c>
      <c r="BJ1439" s="26" t="s">
        <v>20</v>
      </c>
    </row>
    <row r="1440" spans="36:62" x14ac:dyDescent="0.25">
      <c r="AJ1440" s="26">
        <v>2484</v>
      </c>
      <c r="AK1440" s="26">
        <v>1909975</v>
      </c>
      <c r="AL1440" s="264">
        <v>43669.208333333336</v>
      </c>
      <c r="AM1440" s="26" t="s">
        <v>540</v>
      </c>
      <c r="AN1440" s="26" t="s">
        <v>63</v>
      </c>
      <c r="AO1440" s="26"/>
      <c r="AP1440" s="26"/>
      <c r="AQ1440" s="26">
        <v>-1</v>
      </c>
      <c r="AR1440" s="26">
        <v>79</v>
      </c>
      <c r="AS1440" s="26" t="s">
        <v>168</v>
      </c>
      <c r="AT1440" s="26" t="s">
        <v>71</v>
      </c>
      <c r="AU1440" s="26" t="s">
        <v>63</v>
      </c>
      <c r="AV1440" s="26" t="s">
        <v>63</v>
      </c>
      <c r="AW1440" s="26" t="s">
        <v>63</v>
      </c>
      <c r="AX1440" s="26" t="s">
        <v>63</v>
      </c>
      <c r="AY1440" s="26">
        <v>43.441487000000002</v>
      </c>
      <c r="AZ1440" s="26">
        <v>-103.365054999999</v>
      </c>
      <c r="BA1440" s="26" t="s">
        <v>158</v>
      </c>
      <c r="BB1440" s="26" t="s">
        <v>157</v>
      </c>
      <c r="BC1440" s="26" t="s">
        <v>167</v>
      </c>
      <c r="BD1440" s="26" t="s">
        <v>154</v>
      </c>
      <c r="BE1440" s="26"/>
      <c r="BF1440" s="26" t="s">
        <v>99</v>
      </c>
      <c r="BG1440" s="26" t="s">
        <v>167</v>
      </c>
      <c r="BH1440" s="26" t="s">
        <v>99</v>
      </c>
      <c r="BI1440" s="26">
        <v>2</v>
      </c>
      <c r="BJ1440" s="26" t="s">
        <v>217</v>
      </c>
    </row>
    <row r="1441" spans="36:62" x14ac:dyDescent="0.25">
      <c r="AJ1441" s="26">
        <v>2485</v>
      </c>
      <c r="AK1441" s="26">
        <v>1909988</v>
      </c>
      <c r="AL1441" s="264">
        <v>43678.211805555555</v>
      </c>
      <c r="AM1441" s="26" t="s">
        <v>540</v>
      </c>
      <c r="AN1441" s="26" t="s">
        <v>63</v>
      </c>
      <c r="AO1441" s="26" t="s">
        <v>156</v>
      </c>
      <c r="AP1441" s="26" t="s">
        <v>159</v>
      </c>
      <c r="AQ1441" s="26">
        <v>0</v>
      </c>
      <c r="AR1441" s="26">
        <v>18</v>
      </c>
      <c r="AS1441" s="26" t="s">
        <v>201</v>
      </c>
      <c r="AT1441" s="26" t="s">
        <v>1274</v>
      </c>
      <c r="AU1441" s="26" t="s">
        <v>63</v>
      </c>
      <c r="AV1441" s="26" t="s">
        <v>69</v>
      </c>
      <c r="AW1441" s="26" t="s">
        <v>63</v>
      </c>
      <c r="AX1441" s="26" t="s">
        <v>63</v>
      </c>
      <c r="AY1441" s="26">
        <v>43.278303000000001</v>
      </c>
      <c r="AZ1441" s="26">
        <v>-103.310006999999</v>
      </c>
      <c r="BA1441" s="26" t="s">
        <v>208</v>
      </c>
      <c r="BB1441" s="26" t="s">
        <v>611</v>
      </c>
      <c r="BC1441" s="26" t="s">
        <v>810</v>
      </c>
      <c r="BD1441" s="26" t="s">
        <v>68</v>
      </c>
      <c r="BE1441" s="26"/>
      <c r="BF1441" s="26" t="s">
        <v>68</v>
      </c>
      <c r="BG1441" s="26" t="s">
        <v>68</v>
      </c>
      <c r="BH1441" s="26" t="s">
        <v>160</v>
      </c>
      <c r="BI1441" s="26">
        <v>2</v>
      </c>
      <c r="BJ1441" s="26" t="s">
        <v>217</v>
      </c>
    </row>
    <row r="1442" spans="36:62" x14ac:dyDescent="0.25">
      <c r="AJ1442" s="26">
        <v>2498</v>
      </c>
      <c r="AK1442" s="26">
        <v>1910844</v>
      </c>
      <c r="AL1442" s="264">
        <v>43689.958333333336</v>
      </c>
      <c r="AM1442" s="26" t="s">
        <v>487</v>
      </c>
      <c r="AN1442" s="26" t="s">
        <v>63</v>
      </c>
      <c r="AO1442" s="26"/>
      <c r="AP1442" s="26"/>
      <c r="AQ1442" s="26">
        <v>-1</v>
      </c>
      <c r="AR1442" s="26">
        <v>18</v>
      </c>
      <c r="AS1442" s="26" t="s">
        <v>168</v>
      </c>
      <c r="AT1442" s="26"/>
      <c r="AU1442" s="26" t="s">
        <v>63</v>
      </c>
      <c r="AV1442" s="26" t="s">
        <v>63</v>
      </c>
      <c r="AW1442" s="26" t="s">
        <v>63</v>
      </c>
      <c r="AX1442" s="26" t="s">
        <v>63</v>
      </c>
      <c r="AY1442" s="26">
        <v>43.172609000000001</v>
      </c>
      <c r="AZ1442" s="26">
        <v>-101.910979999999</v>
      </c>
      <c r="BA1442" s="26" t="s">
        <v>166</v>
      </c>
      <c r="BB1442" s="26" t="s">
        <v>611</v>
      </c>
      <c r="BC1442" s="26" t="s">
        <v>167</v>
      </c>
      <c r="BD1442" s="26" t="s">
        <v>154</v>
      </c>
      <c r="BE1442" s="26"/>
      <c r="BF1442" s="26" t="s">
        <v>99</v>
      </c>
      <c r="BG1442" s="26" t="s">
        <v>167</v>
      </c>
      <c r="BH1442" s="26" t="s">
        <v>99</v>
      </c>
      <c r="BI1442" s="26">
        <v>2</v>
      </c>
      <c r="BJ1442" s="26" t="s">
        <v>217</v>
      </c>
    </row>
    <row r="1443" spans="36:62" x14ac:dyDescent="0.25">
      <c r="AJ1443" s="26">
        <v>2506</v>
      </c>
      <c r="AK1443" s="26">
        <v>1911145</v>
      </c>
      <c r="AL1443" s="264">
        <v>43671.690972222219</v>
      </c>
      <c r="AM1443" s="26" t="s">
        <v>541</v>
      </c>
      <c r="AN1443" s="26" t="s">
        <v>63</v>
      </c>
      <c r="AO1443" s="26"/>
      <c r="AP1443" s="26" t="s">
        <v>716</v>
      </c>
      <c r="AQ1443" s="26">
        <v>0</v>
      </c>
      <c r="AR1443" s="26">
        <v>18</v>
      </c>
      <c r="AS1443" s="26" t="s">
        <v>628</v>
      </c>
      <c r="AT1443" s="26" t="s">
        <v>71</v>
      </c>
      <c r="AU1443" s="26" t="s">
        <v>63</v>
      </c>
      <c r="AV1443" s="26" t="s">
        <v>63</v>
      </c>
      <c r="AW1443" s="26" t="s">
        <v>63</v>
      </c>
      <c r="AX1443" s="26" t="s">
        <v>63</v>
      </c>
      <c r="AY1443" s="26">
        <v>43.032848999999899</v>
      </c>
      <c r="AZ1443" s="26">
        <v>-102.478066999999</v>
      </c>
      <c r="BA1443" s="26" t="s">
        <v>547</v>
      </c>
      <c r="BB1443" s="26" t="s">
        <v>611</v>
      </c>
      <c r="BC1443" s="26" t="s">
        <v>1208</v>
      </c>
      <c r="BD1443" s="26" t="s">
        <v>68</v>
      </c>
      <c r="BE1443" s="26"/>
      <c r="BF1443" s="26" t="s">
        <v>68</v>
      </c>
      <c r="BG1443" s="26" t="s">
        <v>68</v>
      </c>
      <c r="BH1443" s="26" t="s">
        <v>646</v>
      </c>
      <c r="BI1443" s="26">
        <v>2</v>
      </c>
      <c r="BJ1443" s="26" t="s">
        <v>20</v>
      </c>
    </row>
    <row r="1444" spans="36:62" x14ac:dyDescent="0.25">
      <c r="AJ1444" s="26">
        <v>2508</v>
      </c>
      <c r="AK1444" s="26">
        <v>1911226</v>
      </c>
      <c r="AL1444" s="264">
        <v>43700.708333333336</v>
      </c>
      <c r="AM1444" s="26" t="s">
        <v>481</v>
      </c>
      <c r="AN1444" s="26" t="s">
        <v>63</v>
      </c>
      <c r="AO1444" s="26" t="s">
        <v>156</v>
      </c>
      <c r="AP1444" s="26" t="s">
        <v>726</v>
      </c>
      <c r="AQ1444" s="26">
        <v>0</v>
      </c>
      <c r="AR1444" s="26">
        <v>79</v>
      </c>
      <c r="AS1444" s="26" t="s">
        <v>1275</v>
      </c>
      <c r="AT1444" s="26" t="s">
        <v>71</v>
      </c>
      <c r="AU1444" s="26" t="s">
        <v>63</v>
      </c>
      <c r="AV1444" s="26" t="s">
        <v>63</v>
      </c>
      <c r="AW1444" s="26" t="s">
        <v>63</v>
      </c>
      <c r="AX1444" s="26" t="s">
        <v>63</v>
      </c>
      <c r="AY1444" s="26">
        <v>43.957560000000001</v>
      </c>
      <c r="AZ1444" s="26">
        <v>-103.186138</v>
      </c>
      <c r="BA1444" s="26" t="s">
        <v>158</v>
      </c>
      <c r="BB1444" s="26" t="s">
        <v>1164</v>
      </c>
      <c r="BC1444" s="26" t="s">
        <v>659</v>
      </c>
      <c r="BD1444" s="26" t="s">
        <v>68</v>
      </c>
      <c r="BE1444" s="26" t="s">
        <v>1273</v>
      </c>
      <c r="BF1444" s="26" t="s">
        <v>68</v>
      </c>
      <c r="BG1444" s="26" t="s">
        <v>68</v>
      </c>
      <c r="BH1444" s="26" t="s">
        <v>1276</v>
      </c>
      <c r="BI1444" s="26">
        <v>2</v>
      </c>
      <c r="BJ1444" s="26" t="s">
        <v>19</v>
      </c>
    </row>
    <row r="1445" spans="36:62" x14ac:dyDescent="0.25">
      <c r="AJ1445" s="26">
        <v>2511</v>
      </c>
      <c r="AK1445" s="26">
        <v>1911651</v>
      </c>
      <c r="AL1445" s="264">
        <v>43697.536805555559</v>
      </c>
      <c r="AM1445" s="26" t="s">
        <v>481</v>
      </c>
      <c r="AN1445" s="26" t="s">
        <v>63</v>
      </c>
      <c r="AO1445" s="26" t="s">
        <v>156</v>
      </c>
      <c r="AP1445" s="26" t="s">
        <v>726</v>
      </c>
      <c r="AQ1445" s="26">
        <v>0</v>
      </c>
      <c r="AR1445" s="26">
        <v>16</v>
      </c>
      <c r="AS1445" s="26" t="s">
        <v>628</v>
      </c>
      <c r="AT1445" s="26" t="s">
        <v>71</v>
      </c>
      <c r="AU1445" s="26" t="s">
        <v>63</v>
      </c>
      <c r="AV1445" s="26" t="s">
        <v>63</v>
      </c>
      <c r="AW1445" s="26" t="s">
        <v>63</v>
      </c>
      <c r="AX1445" s="26" t="s">
        <v>63</v>
      </c>
      <c r="AY1445" s="26">
        <v>44.096257000000001</v>
      </c>
      <c r="AZ1445" s="26">
        <v>-103.151383999999</v>
      </c>
      <c r="BA1445" s="26" t="s">
        <v>548</v>
      </c>
      <c r="BB1445" s="26" t="s">
        <v>1278</v>
      </c>
      <c r="BC1445" s="26" t="s">
        <v>68</v>
      </c>
      <c r="BD1445" s="26" t="s">
        <v>68</v>
      </c>
      <c r="BE1445" s="26" t="s">
        <v>1277</v>
      </c>
      <c r="BF1445" s="26" t="s">
        <v>1209</v>
      </c>
      <c r="BG1445" s="26" t="s">
        <v>68</v>
      </c>
      <c r="BH1445" s="26" t="s">
        <v>660</v>
      </c>
      <c r="BI1445" s="26">
        <v>2</v>
      </c>
      <c r="BJ1445" s="26" t="s">
        <v>21</v>
      </c>
    </row>
    <row r="1446" spans="36:62" x14ac:dyDescent="0.25">
      <c r="AJ1446" s="26">
        <v>2512</v>
      </c>
      <c r="AK1446" s="26">
        <v>1911412</v>
      </c>
      <c r="AL1446" s="264">
        <v>43702.7</v>
      </c>
      <c r="AM1446" s="26" t="s">
        <v>481</v>
      </c>
      <c r="AN1446" s="26" t="s">
        <v>63</v>
      </c>
      <c r="AO1446" s="26" t="s">
        <v>156</v>
      </c>
      <c r="AP1446" s="26" t="s">
        <v>716</v>
      </c>
      <c r="AQ1446" s="26">
        <v>0</v>
      </c>
      <c r="AR1446" s="26">
        <v>16</v>
      </c>
      <c r="AS1446" s="26" t="s">
        <v>628</v>
      </c>
      <c r="AT1446" s="26" t="s">
        <v>74</v>
      </c>
      <c r="AU1446" s="26" t="s">
        <v>63</v>
      </c>
      <c r="AV1446" s="26" t="s">
        <v>63</v>
      </c>
      <c r="AW1446" s="26" t="s">
        <v>63</v>
      </c>
      <c r="AX1446" s="26" t="s">
        <v>63</v>
      </c>
      <c r="AY1446" s="26">
        <v>44.099268000000002</v>
      </c>
      <c r="AZ1446" s="26">
        <v>-103.151398999999</v>
      </c>
      <c r="BA1446" s="26" t="s">
        <v>483</v>
      </c>
      <c r="BB1446" s="26" t="s">
        <v>165</v>
      </c>
      <c r="BC1446" s="26" t="s">
        <v>708</v>
      </c>
      <c r="BD1446" s="26" t="s">
        <v>68</v>
      </c>
      <c r="BE1446" s="26" t="s">
        <v>705</v>
      </c>
      <c r="BF1446" s="26" t="s">
        <v>68</v>
      </c>
      <c r="BG1446" s="26" t="s">
        <v>68</v>
      </c>
      <c r="BH1446" s="26" t="s">
        <v>175</v>
      </c>
      <c r="BI1446" s="26">
        <v>2</v>
      </c>
      <c r="BJ1446" s="26" t="s">
        <v>217</v>
      </c>
    </row>
    <row r="1447" spans="36:62" x14ac:dyDescent="0.25">
      <c r="AJ1447" s="26">
        <v>2516</v>
      </c>
      <c r="AK1447" s="26">
        <v>1912023</v>
      </c>
      <c r="AL1447" s="264">
        <v>43716.679166666669</v>
      </c>
      <c r="AM1447" s="26" t="s">
        <v>540</v>
      </c>
      <c r="AN1447" s="26" t="s">
        <v>63</v>
      </c>
      <c r="AO1447" s="26"/>
      <c r="AP1447" s="26"/>
      <c r="AQ1447" s="26">
        <v>-1</v>
      </c>
      <c r="AR1447" s="26">
        <v>18</v>
      </c>
      <c r="AS1447" s="26" t="s">
        <v>168</v>
      </c>
      <c r="AT1447" s="26" t="s">
        <v>71</v>
      </c>
      <c r="AU1447" s="26" t="s">
        <v>63</v>
      </c>
      <c r="AV1447" s="26" t="s">
        <v>63</v>
      </c>
      <c r="AW1447" s="26" t="s">
        <v>63</v>
      </c>
      <c r="AX1447" s="26" t="s">
        <v>63</v>
      </c>
      <c r="AY1447" s="26">
        <v>43.2512639999999</v>
      </c>
      <c r="AZ1447" s="26">
        <v>-103.305661</v>
      </c>
      <c r="BA1447" s="26" t="s">
        <v>158</v>
      </c>
      <c r="BB1447" s="26" t="s">
        <v>611</v>
      </c>
      <c r="BC1447" s="26" t="s">
        <v>167</v>
      </c>
      <c r="BD1447" s="26" t="s">
        <v>154</v>
      </c>
      <c r="BE1447" s="26"/>
      <c r="BF1447" s="26" t="s">
        <v>99</v>
      </c>
      <c r="BG1447" s="26" t="s">
        <v>167</v>
      </c>
      <c r="BH1447" s="26" t="s">
        <v>99</v>
      </c>
      <c r="BI1447" s="26">
        <v>2</v>
      </c>
      <c r="BJ1447" s="26" t="s">
        <v>217</v>
      </c>
    </row>
    <row r="1448" spans="36:62" x14ac:dyDescent="0.25">
      <c r="AJ1448" s="26">
        <v>2517</v>
      </c>
      <c r="AK1448" s="26">
        <v>1912035</v>
      </c>
      <c r="AL1448" s="264">
        <v>43706.84375</v>
      </c>
      <c r="AM1448" s="26" t="s">
        <v>481</v>
      </c>
      <c r="AN1448" s="26" t="s">
        <v>63</v>
      </c>
      <c r="AO1448" s="26"/>
      <c r="AP1448" s="26"/>
      <c r="AQ1448" s="26">
        <v>-1</v>
      </c>
      <c r="AR1448" s="26">
        <v>79</v>
      </c>
      <c r="AS1448" s="26" t="s">
        <v>168</v>
      </c>
      <c r="AT1448" s="26" t="s">
        <v>71</v>
      </c>
      <c r="AU1448" s="26" t="s">
        <v>63</v>
      </c>
      <c r="AV1448" s="26" t="s">
        <v>63</v>
      </c>
      <c r="AW1448" s="26" t="s">
        <v>63</v>
      </c>
      <c r="AX1448" s="26" t="s">
        <v>63</v>
      </c>
      <c r="AY1448" s="26">
        <v>43.949744000000003</v>
      </c>
      <c r="AZ1448" s="26">
        <v>-103.187915</v>
      </c>
      <c r="BA1448" s="26" t="s">
        <v>158</v>
      </c>
      <c r="BB1448" s="26" t="s">
        <v>157</v>
      </c>
      <c r="BC1448" s="26" t="s">
        <v>167</v>
      </c>
      <c r="BD1448" s="26" t="s">
        <v>154</v>
      </c>
      <c r="BE1448" s="26"/>
      <c r="BF1448" s="26" t="s">
        <v>99</v>
      </c>
      <c r="BG1448" s="26" t="s">
        <v>167</v>
      </c>
      <c r="BH1448" s="26" t="s">
        <v>99</v>
      </c>
      <c r="BI1448" s="26">
        <v>2</v>
      </c>
      <c r="BJ1448" s="26" t="s">
        <v>217</v>
      </c>
    </row>
    <row r="1449" spans="36:62" x14ac:dyDescent="0.25">
      <c r="AJ1449" s="26">
        <v>2518</v>
      </c>
      <c r="AK1449" s="26">
        <v>1912253</v>
      </c>
      <c r="AL1449" s="264">
        <v>43716.681944444441</v>
      </c>
      <c r="AM1449" s="26" t="s">
        <v>540</v>
      </c>
      <c r="AN1449" s="26" t="s">
        <v>63</v>
      </c>
      <c r="AO1449" s="26" t="s">
        <v>156</v>
      </c>
      <c r="AP1449" s="26" t="s">
        <v>824</v>
      </c>
      <c r="AQ1449" s="26">
        <v>0</v>
      </c>
      <c r="AR1449" s="26">
        <v>18</v>
      </c>
      <c r="AS1449" s="26" t="s">
        <v>1280</v>
      </c>
      <c r="AT1449" s="26" t="s">
        <v>71</v>
      </c>
      <c r="AU1449" s="26" t="s">
        <v>63</v>
      </c>
      <c r="AV1449" s="26" t="s">
        <v>63</v>
      </c>
      <c r="AW1449" s="26" t="s">
        <v>63</v>
      </c>
      <c r="AX1449" s="26" t="s">
        <v>63</v>
      </c>
      <c r="AY1449" s="26">
        <v>43.187677000000001</v>
      </c>
      <c r="AZ1449" s="26">
        <v>-103.233812</v>
      </c>
      <c r="BA1449" s="26" t="s">
        <v>493</v>
      </c>
      <c r="BB1449" s="26" t="s">
        <v>964</v>
      </c>
      <c r="BC1449" s="26" t="s">
        <v>1281</v>
      </c>
      <c r="BD1449" s="26" t="s">
        <v>829</v>
      </c>
      <c r="BE1449" s="26" t="s">
        <v>1279</v>
      </c>
      <c r="BF1449" s="26" t="s">
        <v>829</v>
      </c>
      <c r="BG1449" s="26" t="s">
        <v>829</v>
      </c>
      <c r="BH1449" s="26" t="s">
        <v>1282</v>
      </c>
      <c r="BI1449" s="26">
        <v>2</v>
      </c>
      <c r="BJ1449" s="26" t="s">
        <v>19</v>
      </c>
    </row>
    <row r="1450" spans="36:62" x14ac:dyDescent="0.25">
      <c r="AJ1450" s="26">
        <v>2519</v>
      </c>
      <c r="AK1450" s="26">
        <v>1911815</v>
      </c>
      <c r="AL1450" s="264">
        <v>43712.644444444442</v>
      </c>
      <c r="AM1450" s="26" t="s">
        <v>481</v>
      </c>
      <c r="AN1450" s="26" t="s">
        <v>63</v>
      </c>
      <c r="AO1450" s="26" t="s">
        <v>204</v>
      </c>
      <c r="AP1450" s="26" t="s">
        <v>159</v>
      </c>
      <c r="AQ1450" s="26">
        <v>0</v>
      </c>
      <c r="AR1450" s="26">
        <v>16</v>
      </c>
      <c r="AS1450" s="26" t="s">
        <v>1283</v>
      </c>
      <c r="AT1450" s="26" t="s">
        <v>71</v>
      </c>
      <c r="AU1450" s="26" t="s">
        <v>63</v>
      </c>
      <c r="AV1450" s="26" t="s">
        <v>63</v>
      </c>
      <c r="AW1450" s="26" t="s">
        <v>63</v>
      </c>
      <c r="AX1450" s="26" t="s">
        <v>63</v>
      </c>
      <c r="AY1450" s="26">
        <v>44.040774999999897</v>
      </c>
      <c r="AZ1450" s="26">
        <v>-103.173717999999</v>
      </c>
      <c r="BA1450" s="26" t="s">
        <v>37</v>
      </c>
      <c r="BB1450" s="26" t="s">
        <v>165</v>
      </c>
      <c r="BC1450" s="26" t="s">
        <v>1285</v>
      </c>
      <c r="BD1450" s="26" t="s">
        <v>68</v>
      </c>
      <c r="BE1450" s="26"/>
      <c r="BF1450" s="26" t="s">
        <v>68</v>
      </c>
      <c r="BG1450" s="26" t="s">
        <v>68</v>
      </c>
      <c r="BH1450" s="26" t="s">
        <v>160</v>
      </c>
      <c r="BI1450" s="26">
        <v>2</v>
      </c>
      <c r="BJ1450" s="26" t="s">
        <v>19</v>
      </c>
    </row>
    <row r="1451" spans="36:62" x14ac:dyDescent="0.25">
      <c r="AJ1451" s="26">
        <v>2521</v>
      </c>
      <c r="AK1451" s="26">
        <v>1911865</v>
      </c>
      <c r="AL1451" s="264">
        <v>43711.6875</v>
      </c>
      <c r="AM1451" s="26" t="s">
        <v>541</v>
      </c>
      <c r="AN1451" s="26" t="s">
        <v>63</v>
      </c>
      <c r="AO1451" s="26" t="s">
        <v>156</v>
      </c>
      <c r="AP1451" s="26" t="s">
        <v>713</v>
      </c>
      <c r="AQ1451" s="26">
        <v>0</v>
      </c>
      <c r="AR1451" s="26">
        <v>18</v>
      </c>
      <c r="AS1451" s="26" t="s">
        <v>689</v>
      </c>
      <c r="AT1451" s="26" t="s">
        <v>71</v>
      </c>
      <c r="AU1451" s="26" t="s">
        <v>69</v>
      </c>
      <c r="AV1451" s="26" t="s">
        <v>63</v>
      </c>
      <c r="AW1451" s="26" t="s">
        <v>63</v>
      </c>
      <c r="AX1451" s="26" t="s">
        <v>63</v>
      </c>
      <c r="AY1451" s="26">
        <v>43.118505999999897</v>
      </c>
      <c r="AZ1451" s="26">
        <v>-102.647385</v>
      </c>
      <c r="BA1451" s="26" t="s">
        <v>483</v>
      </c>
      <c r="BB1451" s="26" t="s">
        <v>811</v>
      </c>
      <c r="BC1451" s="26" t="s">
        <v>620</v>
      </c>
      <c r="BD1451" s="26" t="s">
        <v>68</v>
      </c>
      <c r="BE1451" s="26"/>
      <c r="BF1451" s="26" t="s">
        <v>68</v>
      </c>
      <c r="BG1451" s="26" t="s">
        <v>68</v>
      </c>
      <c r="BH1451" s="26" t="s">
        <v>646</v>
      </c>
      <c r="BI1451" s="26">
        <v>2</v>
      </c>
      <c r="BJ1451" s="26" t="s">
        <v>217</v>
      </c>
    </row>
    <row r="1452" spans="36:62" x14ac:dyDescent="0.25">
      <c r="AJ1452" s="26">
        <v>2524</v>
      </c>
      <c r="AK1452" s="26">
        <v>1911879</v>
      </c>
      <c r="AL1452" s="264">
        <v>43710.816666666666</v>
      </c>
      <c r="AM1452" s="26" t="s">
        <v>481</v>
      </c>
      <c r="AN1452" s="26" t="s">
        <v>63</v>
      </c>
      <c r="AO1452" s="26" t="s">
        <v>156</v>
      </c>
      <c r="AP1452" s="26" t="s">
        <v>726</v>
      </c>
      <c r="AQ1452" s="26">
        <v>0</v>
      </c>
      <c r="AR1452" s="26">
        <v>16</v>
      </c>
      <c r="AS1452" s="26" t="s">
        <v>628</v>
      </c>
      <c r="AT1452" s="26" t="s">
        <v>71</v>
      </c>
      <c r="AU1452" s="26" t="s">
        <v>63</v>
      </c>
      <c r="AV1452" s="26" t="s">
        <v>63</v>
      </c>
      <c r="AW1452" s="26" t="s">
        <v>63</v>
      </c>
      <c r="AX1452" s="26" t="s">
        <v>63</v>
      </c>
      <c r="AY1452" s="26">
        <v>44.096257000000001</v>
      </c>
      <c r="AZ1452" s="26">
        <v>-103.151383999999</v>
      </c>
      <c r="BA1452" s="26" t="s">
        <v>158</v>
      </c>
      <c r="BB1452" s="26" t="s">
        <v>672</v>
      </c>
      <c r="BC1452" s="26" t="s">
        <v>1286</v>
      </c>
      <c r="BD1452" s="26" t="s">
        <v>68</v>
      </c>
      <c r="BE1452" s="26" t="s">
        <v>816</v>
      </c>
      <c r="BF1452" s="26" t="s">
        <v>68</v>
      </c>
      <c r="BG1452" s="26" t="s">
        <v>68</v>
      </c>
      <c r="BH1452" s="26" t="s">
        <v>867</v>
      </c>
      <c r="BI1452" s="26">
        <v>2</v>
      </c>
      <c r="BJ1452" s="26" t="s">
        <v>217</v>
      </c>
    </row>
    <row r="1453" spans="36:62" x14ac:dyDescent="0.25">
      <c r="AJ1453" s="26">
        <v>2530</v>
      </c>
      <c r="AK1453" s="26">
        <v>1912337</v>
      </c>
      <c r="AL1453" s="264">
        <v>43720.326388888891</v>
      </c>
      <c r="AM1453" s="26" t="s">
        <v>481</v>
      </c>
      <c r="AN1453" s="26" t="s">
        <v>63</v>
      </c>
      <c r="AO1453" s="26" t="s">
        <v>156</v>
      </c>
      <c r="AP1453" s="26" t="s">
        <v>1104</v>
      </c>
      <c r="AQ1453" s="26">
        <v>0</v>
      </c>
      <c r="AR1453" s="26">
        <v>16</v>
      </c>
      <c r="AS1453" s="26" t="s">
        <v>628</v>
      </c>
      <c r="AT1453" s="26" t="s">
        <v>74</v>
      </c>
      <c r="AU1453" s="26" t="s">
        <v>63</v>
      </c>
      <c r="AV1453" s="26" t="s">
        <v>63</v>
      </c>
      <c r="AW1453" s="26" t="s">
        <v>63</v>
      </c>
      <c r="AX1453" s="26" t="s">
        <v>63</v>
      </c>
      <c r="AY1453" s="26">
        <v>44.076304999999898</v>
      </c>
      <c r="AZ1453" s="26">
        <v>-103.151411999999</v>
      </c>
      <c r="BA1453" s="26" t="s">
        <v>493</v>
      </c>
      <c r="BB1453" s="26" t="s">
        <v>165</v>
      </c>
      <c r="BC1453" s="26" t="s">
        <v>708</v>
      </c>
      <c r="BD1453" s="26" t="s">
        <v>68</v>
      </c>
      <c r="BE1453" s="26" t="s">
        <v>705</v>
      </c>
      <c r="BF1453" s="26" t="s">
        <v>1209</v>
      </c>
      <c r="BG1453" s="26" t="s">
        <v>68</v>
      </c>
      <c r="BH1453" s="26" t="s">
        <v>175</v>
      </c>
      <c r="BI1453" s="26">
        <v>2</v>
      </c>
      <c r="BJ1453" s="26" t="s">
        <v>217</v>
      </c>
    </row>
    <row r="1454" spans="36:62" x14ac:dyDescent="0.25">
      <c r="AJ1454" s="26">
        <v>2531</v>
      </c>
      <c r="AK1454" s="26">
        <v>1912955</v>
      </c>
      <c r="AL1454" s="264">
        <v>43735.712500000001</v>
      </c>
      <c r="AM1454" s="26" t="s">
        <v>481</v>
      </c>
      <c r="AN1454" s="26" t="s">
        <v>63</v>
      </c>
      <c r="AO1454" s="26" t="s">
        <v>156</v>
      </c>
      <c r="AP1454" s="26" t="s">
        <v>1104</v>
      </c>
      <c r="AQ1454" s="26">
        <v>0</v>
      </c>
      <c r="AR1454" s="26">
        <v>16</v>
      </c>
      <c r="AS1454" s="26" t="s">
        <v>628</v>
      </c>
      <c r="AT1454" s="26" t="s">
        <v>704</v>
      </c>
      <c r="AU1454" s="26" t="s">
        <v>63</v>
      </c>
      <c r="AV1454" s="26" t="s">
        <v>63</v>
      </c>
      <c r="AW1454" s="26" t="s">
        <v>63</v>
      </c>
      <c r="AX1454" s="26" t="s">
        <v>63</v>
      </c>
      <c r="AY1454" s="26">
        <v>44.096212000000001</v>
      </c>
      <c r="AZ1454" s="26">
        <v>-103.151228</v>
      </c>
      <c r="BA1454" s="26" t="s">
        <v>166</v>
      </c>
      <c r="BB1454" s="26" t="s">
        <v>157</v>
      </c>
      <c r="BC1454" s="26" t="s">
        <v>614</v>
      </c>
      <c r="BD1454" s="26" t="s">
        <v>681</v>
      </c>
      <c r="BE1454" s="26" t="s">
        <v>677</v>
      </c>
      <c r="BF1454" s="26" t="s">
        <v>68</v>
      </c>
      <c r="BG1454" s="26" t="s">
        <v>68</v>
      </c>
      <c r="BH1454" s="26" t="s">
        <v>175</v>
      </c>
      <c r="BI1454" s="26">
        <v>2</v>
      </c>
      <c r="BJ1454" s="26" t="s">
        <v>217</v>
      </c>
    </row>
    <row r="1455" spans="36:62" x14ac:dyDescent="0.25">
      <c r="AJ1455" s="26">
        <v>2532</v>
      </c>
      <c r="AK1455" s="26">
        <v>1912545</v>
      </c>
      <c r="AL1455" s="264">
        <v>43725.68472222222</v>
      </c>
      <c r="AM1455" s="26" t="s">
        <v>481</v>
      </c>
      <c r="AN1455" s="26" t="s">
        <v>63</v>
      </c>
      <c r="AO1455" s="26" t="s">
        <v>156</v>
      </c>
      <c r="AP1455" s="26" t="s">
        <v>159</v>
      </c>
      <c r="AQ1455" s="26">
        <v>0</v>
      </c>
      <c r="AR1455" s="26">
        <v>79</v>
      </c>
      <c r="AS1455" s="26" t="s">
        <v>631</v>
      </c>
      <c r="AT1455" s="26" t="s">
        <v>74</v>
      </c>
      <c r="AU1455" s="26" t="s">
        <v>63</v>
      </c>
      <c r="AV1455" s="26" t="s">
        <v>63</v>
      </c>
      <c r="AW1455" s="26" t="s">
        <v>63</v>
      </c>
      <c r="AX1455" s="26" t="s">
        <v>63</v>
      </c>
      <c r="AY1455" s="26">
        <v>44.016485000000003</v>
      </c>
      <c r="AZ1455" s="26">
        <v>-103.188311999999</v>
      </c>
      <c r="BA1455" s="26" t="s">
        <v>485</v>
      </c>
      <c r="BB1455" s="26" t="s">
        <v>165</v>
      </c>
      <c r="BC1455" s="26" t="s">
        <v>68</v>
      </c>
      <c r="BD1455" s="26" t="s">
        <v>717</v>
      </c>
      <c r="BE1455" s="26"/>
      <c r="BF1455" s="26" t="s">
        <v>68</v>
      </c>
      <c r="BG1455" s="26" t="s">
        <v>209</v>
      </c>
      <c r="BH1455" s="26" t="s">
        <v>146</v>
      </c>
      <c r="BI1455" s="26">
        <v>2</v>
      </c>
      <c r="BJ1455" s="26" t="s">
        <v>217</v>
      </c>
    </row>
    <row r="1456" spans="36:62" x14ac:dyDescent="0.25">
      <c r="AJ1456" s="26">
        <v>2534</v>
      </c>
      <c r="AK1456" s="26">
        <v>1913147</v>
      </c>
      <c r="AL1456" s="264">
        <v>43737.996527777781</v>
      </c>
      <c r="AM1456" s="26" t="s">
        <v>481</v>
      </c>
      <c r="AN1456" s="26" t="s">
        <v>63</v>
      </c>
      <c r="AO1456" s="26"/>
      <c r="AP1456" s="26"/>
      <c r="AQ1456" s="26">
        <v>-1</v>
      </c>
      <c r="AR1456" s="26">
        <v>79</v>
      </c>
      <c r="AS1456" s="26" t="s">
        <v>168</v>
      </c>
      <c r="AT1456" s="26" t="s">
        <v>71</v>
      </c>
      <c r="AU1456" s="26" t="s">
        <v>63</v>
      </c>
      <c r="AV1456" s="26" t="s">
        <v>63</v>
      </c>
      <c r="AW1456" s="26" t="s">
        <v>63</v>
      </c>
      <c r="AX1456" s="26" t="s">
        <v>63</v>
      </c>
      <c r="AY1456" s="26">
        <v>43.9273349999999</v>
      </c>
      <c r="AZ1456" s="26">
        <v>-103.199093</v>
      </c>
      <c r="BA1456" s="26" t="s">
        <v>158</v>
      </c>
      <c r="BB1456" s="26" t="s">
        <v>534</v>
      </c>
      <c r="BC1456" s="26" t="s">
        <v>167</v>
      </c>
      <c r="BD1456" s="26" t="s">
        <v>154</v>
      </c>
      <c r="BE1456" s="26"/>
      <c r="BF1456" s="26" t="s">
        <v>99</v>
      </c>
      <c r="BG1456" s="26" t="s">
        <v>167</v>
      </c>
      <c r="BH1456" s="26" t="s">
        <v>99</v>
      </c>
      <c r="BI1456" s="26">
        <v>2</v>
      </c>
      <c r="BJ1456" s="26" t="s">
        <v>217</v>
      </c>
    </row>
    <row r="1457" spans="36:62" x14ac:dyDescent="0.25">
      <c r="AJ1457" s="26">
        <v>2535</v>
      </c>
      <c r="AK1457" s="26">
        <v>1913238</v>
      </c>
      <c r="AL1457" s="264">
        <v>43739.6875</v>
      </c>
      <c r="AM1457" s="26" t="s">
        <v>481</v>
      </c>
      <c r="AN1457" s="26" t="s">
        <v>63</v>
      </c>
      <c r="AO1457" s="26" t="s">
        <v>156</v>
      </c>
      <c r="AP1457" s="26" t="s">
        <v>716</v>
      </c>
      <c r="AQ1457" s="26">
        <v>0</v>
      </c>
      <c r="AR1457" s="26">
        <v>16</v>
      </c>
      <c r="AS1457" s="26" t="s">
        <v>628</v>
      </c>
      <c r="AT1457" s="26" t="s">
        <v>704</v>
      </c>
      <c r="AU1457" s="26" t="s">
        <v>63</v>
      </c>
      <c r="AV1457" s="26" t="s">
        <v>63</v>
      </c>
      <c r="AW1457" s="26" t="s">
        <v>63</v>
      </c>
      <c r="AX1457" s="26" t="s">
        <v>63</v>
      </c>
      <c r="AY1457" s="26">
        <v>44.085712000000001</v>
      </c>
      <c r="AZ1457" s="26">
        <v>-103.151241999999</v>
      </c>
      <c r="BA1457" s="26" t="s">
        <v>520</v>
      </c>
      <c r="BB1457" s="26" t="s">
        <v>157</v>
      </c>
      <c r="BC1457" s="26" t="s">
        <v>708</v>
      </c>
      <c r="BD1457" s="26" t="s">
        <v>68</v>
      </c>
      <c r="BE1457" s="26" t="s">
        <v>705</v>
      </c>
      <c r="BF1457" s="26" t="s">
        <v>68</v>
      </c>
      <c r="BG1457" s="26" t="s">
        <v>68</v>
      </c>
      <c r="BH1457" s="26" t="s">
        <v>175</v>
      </c>
      <c r="BI1457" s="26">
        <v>2</v>
      </c>
      <c r="BJ1457" s="26" t="s">
        <v>217</v>
      </c>
    </row>
    <row r="1458" spans="36:62" x14ac:dyDescent="0.25">
      <c r="AJ1458" s="26">
        <v>2536</v>
      </c>
      <c r="AK1458" s="26">
        <v>1912555</v>
      </c>
      <c r="AL1458" s="264">
        <v>43724.634722222225</v>
      </c>
      <c r="AM1458" s="26" t="s">
        <v>481</v>
      </c>
      <c r="AN1458" s="26" t="s">
        <v>63</v>
      </c>
      <c r="AO1458" s="26" t="s">
        <v>156</v>
      </c>
      <c r="AP1458" s="26" t="s">
        <v>716</v>
      </c>
      <c r="AQ1458" s="26">
        <v>0</v>
      </c>
      <c r="AR1458" s="26">
        <v>16</v>
      </c>
      <c r="AS1458" s="26" t="s">
        <v>628</v>
      </c>
      <c r="AT1458" s="26" t="s">
        <v>71</v>
      </c>
      <c r="AU1458" s="26" t="s">
        <v>63</v>
      </c>
      <c r="AV1458" s="26" t="s">
        <v>63</v>
      </c>
      <c r="AW1458" s="26" t="s">
        <v>63</v>
      </c>
      <c r="AX1458" s="26" t="s">
        <v>63</v>
      </c>
      <c r="AY1458" s="26">
        <v>44.069225000000003</v>
      </c>
      <c r="AZ1458" s="26">
        <v>-103.158551</v>
      </c>
      <c r="BA1458" s="26" t="s">
        <v>185</v>
      </c>
      <c r="BB1458" s="26" t="s">
        <v>165</v>
      </c>
      <c r="BC1458" s="26" t="s">
        <v>708</v>
      </c>
      <c r="BD1458" s="26" t="s">
        <v>68</v>
      </c>
      <c r="BE1458" s="26" t="s">
        <v>1287</v>
      </c>
      <c r="BF1458" s="26" t="s">
        <v>68</v>
      </c>
      <c r="BG1458" s="26" t="s">
        <v>68</v>
      </c>
      <c r="BH1458" s="26" t="s">
        <v>175</v>
      </c>
      <c r="BI1458" s="26">
        <v>2</v>
      </c>
      <c r="BJ1458" s="26" t="s">
        <v>21</v>
      </c>
    </row>
    <row r="1459" spans="36:62" x14ac:dyDescent="0.25">
      <c r="AJ1459" s="26">
        <v>2538</v>
      </c>
      <c r="AK1459" s="26">
        <v>1912563</v>
      </c>
      <c r="AL1459" s="264">
        <v>43729.461805555555</v>
      </c>
      <c r="AM1459" s="26" t="s">
        <v>481</v>
      </c>
      <c r="AN1459" s="26" t="s">
        <v>63</v>
      </c>
      <c r="AO1459" s="26" t="s">
        <v>748</v>
      </c>
      <c r="AP1459" s="26" t="s">
        <v>726</v>
      </c>
      <c r="AQ1459" s="26">
        <v>0</v>
      </c>
      <c r="AR1459" s="26">
        <v>79</v>
      </c>
      <c r="AS1459" s="26" t="s">
        <v>628</v>
      </c>
      <c r="AT1459" s="26" t="s">
        <v>71</v>
      </c>
      <c r="AU1459" s="26" t="s">
        <v>63</v>
      </c>
      <c r="AV1459" s="26" t="s">
        <v>63</v>
      </c>
      <c r="AW1459" s="26" t="s">
        <v>63</v>
      </c>
      <c r="AX1459" s="26" t="s">
        <v>63</v>
      </c>
      <c r="AY1459" s="26">
        <v>44.030104000000001</v>
      </c>
      <c r="AZ1459" s="26">
        <v>-103.191907</v>
      </c>
      <c r="BA1459" s="26" t="s">
        <v>483</v>
      </c>
      <c r="BB1459" s="26" t="s">
        <v>672</v>
      </c>
      <c r="BC1459" s="26" t="s">
        <v>926</v>
      </c>
      <c r="BD1459" s="26" t="s">
        <v>68</v>
      </c>
      <c r="BE1459" s="26" t="s">
        <v>745</v>
      </c>
      <c r="BF1459" s="26" t="s">
        <v>68</v>
      </c>
      <c r="BG1459" s="26" t="s">
        <v>68</v>
      </c>
      <c r="BH1459" s="26" t="s">
        <v>848</v>
      </c>
      <c r="BI1459" s="26">
        <v>2</v>
      </c>
      <c r="BJ1459" s="26" t="s">
        <v>20</v>
      </c>
    </row>
    <row r="1460" spans="36:62" x14ac:dyDescent="0.25">
      <c r="AJ1460" s="26">
        <v>2540</v>
      </c>
      <c r="AK1460" s="26">
        <v>1913544</v>
      </c>
      <c r="AL1460" s="264">
        <v>43731.958333333336</v>
      </c>
      <c r="AM1460" s="26" t="s">
        <v>539</v>
      </c>
      <c r="AN1460" s="26" t="s">
        <v>63</v>
      </c>
      <c r="AO1460" s="26"/>
      <c r="AP1460" s="26"/>
      <c r="AQ1460" s="26">
        <v>-1</v>
      </c>
      <c r="AR1460" s="26">
        <v>79</v>
      </c>
      <c r="AS1460" s="26" t="s">
        <v>168</v>
      </c>
      <c r="AT1460" s="26" t="s">
        <v>71</v>
      </c>
      <c r="AU1460" s="26" t="s">
        <v>63</v>
      </c>
      <c r="AV1460" s="26" t="s">
        <v>63</v>
      </c>
      <c r="AW1460" s="26" t="s">
        <v>63</v>
      </c>
      <c r="AX1460" s="26" t="s">
        <v>63</v>
      </c>
      <c r="AY1460" s="26">
        <v>43.820551000000002</v>
      </c>
      <c r="AZ1460" s="26">
        <v>-103.200717999999</v>
      </c>
      <c r="BA1460" s="26" t="s">
        <v>158</v>
      </c>
      <c r="BB1460" s="26" t="s">
        <v>165</v>
      </c>
      <c r="BC1460" s="26" t="s">
        <v>167</v>
      </c>
      <c r="BD1460" s="26" t="s">
        <v>154</v>
      </c>
      <c r="BE1460" s="26"/>
      <c r="BF1460" s="26" t="s">
        <v>99</v>
      </c>
      <c r="BG1460" s="26" t="s">
        <v>167</v>
      </c>
      <c r="BH1460" s="26" t="s">
        <v>99</v>
      </c>
      <c r="BI1460" s="26">
        <v>2</v>
      </c>
      <c r="BJ1460" s="26" t="s">
        <v>217</v>
      </c>
    </row>
    <row r="1461" spans="36:62" x14ac:dyDescent="0.25">
      <c r="AJ1461" s="26">
        <v>2541</v>
      </c>
      <c r="AK1461" s="26">
        <v>1913554</v>
      </c>
      <c r="AL1461" s="264">
        <v>43718.6875</v>
      </c>
      <c r="AM1461" s="26" t="s">
        <v>481</v>
      </c>
      <c r="AN1461" s="26" t="s">
        <v>63</v>
      </c>
      <c r="AO1461" s="26" t="s">
        <v>156</v>
      </c>
      <c r="AP1461" s="26" t="s">
        <v>159</v>
      </c>
      <c r="AQ1461" s="26">
        <v>0</v>
      </c>
      <c r="AR1461" s="26">
        <v>79</v>
      </c>
      <c r="AS1461" s="26" t="s">
        <v>1288</v>
      </c>
      <c r="AT1461" s="26" t="s">
        <v>77</v>
      </c>
      <c r="AU1461" s="26" t="s">
        <v>63</v>
      </c>
      <c r="AV1461" s="26" t="s">
        <v>63</v>
      </c>
      <c r="AW1461" s="26" t="s">
        <v>63</v>
      </c>
      <c r="AX1461" s="26" t="s">
        <v>63</v>
      </c>
      <c r="AY1461" s="26">
        <v>43.866914000000001</v>
      </c>
      <c r="AZ1461" s="26">
        <v>-103.199456999999</v>
      </c>
      <c r="BA1461" s="26" t="s">
        <v>483</v>
      </c>
      <c r="BB1461" s="26" t="s">
        <v>165</v>
      </c>
      <c r="BC1461" s="26" t="s">
        <v>708</v>
      </c>
      <c r="BD1461" s="26" t="s">
        <v>68</v>
      </c>
      <c r="BE1461" s="26" t="s">
        <v>705</v>
      </c>
      <c r="BF1461" s="26" t="s">
        <v>68</v>
      </c>
      <c r="BG1461" s="26" t="s">
        <v>68</v>
      </c>
      <c r="BH1461" s="26" t="s">
        <v>646</v>
      </c>
      <c r="BI1461" s="26">
        <v>2</v>
      </c>
      <c r="BJ1461" s="26" t="s">
        <v>20</v>
      </c>
    </row>
    <row r="1462" spans="36:62" x14ac:dyDescent="0.25">
      <c r="AJ1462" s="26">
        <v>2543</v>
      </c>
      <c r="AK1462" s="26">
        <v>1913557</v>
      </c>
      <c r="AL1462" s="264">
        <v>43742.863194444442</v>
      </c>
      <c r="AM1462" s="26" t="s">
        <v>481</v>
      </c>
      <c r="AN1462" s="26" t="s">
        <v>63</v>
      </c>
      <c r="AO1462" s="26"/>
      <c r="AP1462" s="26"/>
      <c r="AQ1462" s="26">
        <v>-1</v>
      </c>
      <c r="AR1462" s="26">
        <v>79</v>
      </c>
      <c r="AS1462" s="26" t="s">
        <v>168</v>
      </c>
      <c r="AT1462" s="26" t="s">
        <v>77</v>
      </c>
      <c r="AU1462" s="26" t="s">
        <v>63</v>
      </c>
      <c r="AV1462" s="26" t="s">
        <v>63</v>
      </c>
      <c r="AW1462" s="26" t="s">
        <v>63</v>
      </c>
      <c r="AX1462" s="26" t="s">
        <v>63</v>
      </c>
      <c r="AY1462" s="26">
        <v>44.013773</v>
      </c>
      <c r="AZ1462" s="26">
        <v>-103.186679999999</v>
      </c>
      <c r="BA1462" s="26" t="s">
        <v>185</v>
      </c>
      <c r="BB1462" s="26" t="s">
        <v>165</v>
      </c>
      <c r="BC1462" s="26" t="s">
        <v>167</v>
      </c>
      <c r="BD1462" s="26" t="s">
        <v>154</v>
      </c>
      <c r="BE1462" s="26"/>
      <c r="BF1462" s="26" t="s">
        <v>99</v>
      </c>
      <c r="BG1462" s="26" t="s">
        <v>167</v>
      </c>
      <c r="BH1462" s="26" t="s">
        <v>99</v>
      </c>
      <c r="BI1462" s="26">
        <v>2</v>
      </c>
      <c r="BJ1462" s="26" t="s">
        <v>217</v>
      </c>
    </row>
    <row r="1463" spans="36:62" x14ac:dyDescent="0.25">
      <c r="AJ1463" s="26">
        <v>2544</v>
      </c>
      <c r="AK1463" s="26">
        <v>1913559</v>
      </c>
      <c r="AL1463" s="264">
        <v>43726.635416666664</v>
      </c>
      <c r="AM1463" s="26" t="s">
        <v>481</v>
      </c>
      <c r="AN1463" s="26" t="s">
        <v>63</v>
      </c>
      <c r="AO1463" s="26"/>
      <c r="AP1463" s="26"/>
      <c r="AQ1463" s="26">
        <v>-1</v>
      </c>
      <c r="AR1463" s="26">
        <v>16</v>
      </c>
      <c r="AS1463" s="26" t="s">
        <v>168</v>
      </c>
      <c r="AT1463" s="26" t="s">
        <v>71</v>
      </c>
      <c r="AU1463" s="26" t="s">
        <v>63</v>
      </c>
      <c r="AV1463" s="26" t="s">
        <v>63</v>
      </c>
      <c r="AW1463" s="26" t="s">
        <v>63</v>
      </c>
      <c r="AX1463" s="26" t="s">
        <v>63</v>
      </c>
      <c r="AY1463" s="26">
        <v>44.086042999999897</v>
      </c>
      <c r="AZ1463" s="26">
        <v>-103.151242999999</v>
      </c>
      <c r="BA1463" s="26" t="s">
        <v>158</v>
      </c>
      <c r="BB1463" s="26" t="s">
        <v>611</v>
      </c>
      <c r="BC1463" s="26" t="s">
        <v>167</v>
      </c>
      <c r="BD1463" s="26" t="s">
        <v>154</v>
      </c>
      <c r="BE1463" s="26"/>
      <c r="BF1463" s="26" t="s">
        <v>99</v>
      </c>
      <c r="BG1463" s="26" t="s">
        <v>167</v>
      </c>
      <c r="BH1463" s="26" t="s">
        <v>99</v>
      </c>
      <c r="BI1463" s="26">
        <v>2</v>
      </c>
      <c r="BJ1463" s="26" t="s">
        <v>217</v>
      </c>
    </row>
    <row r="1464" spans="36:62" x14ac:dyDescent="0.25">
      <c r="AJ1464" s="26">
        <v>2545</v>
      </c>
      <c r="AK1464" s="26">
        <v>1913562</v>
      </c>
      <c r="AL1464" s="264">
        <v>43735.955555555556</v>
      </c>
      <c r="AM1464" s="26" t="s">
        <v>481</v>
      </c>
      <c r="AN1464" s="26" t="s">
        <v>63</v>
      </c>
      <c r="AO1464" s="26"/>
      <c r="AP1464" s="26"/>
      <c r="AQ1464" s="26">
        <v>-1</v>
      </c>
      <c r="AR1464" s="26">
        <v>79</v>
      </c>
      <c r="AS1464" s="26" t="s">
        <v>168</v>
      </c>
      <c r="AT1464" s="26" t="s">
        <v>74</v>
      </c>
      <c r="AU1464" s="26" t="s">
        <v>63</v>
      </c>
      <c r="AV1464" s="26" t="s">
        <v>63</v>
      </c>
      <c r="AW1464" s="26" t="s">
        <v>63</v>
      </c>
      <c r="AX1464" s="26" t="s">
        <v>63</v>
      </c>
      <c r="AY1464" s="26">
        <v>43.983474999999899</v>
      </c>
      <c r="AZ1464" s="26">
        <v>-103.18074900000001</v>
      </c>
      <c r="BA1464" s="26" t="s">
        <v>485</v>
      </c>
      <c r="BB1464" s="26" t="s">
        <v>157</v>
      </c>
      <c r="BC1464" s="26" t="s">
        <v>167</v>
      </c>
      <c r="BD1464" s="26" t="s">
        <v>154</v>
      </c>
      <c r="BE1464" s="26"/>
      <c r="BF1464" s="26" t="s">
        <v>99</v>
      </c>
      <c r="BG1464" s="26" t="s">
        <v>167</v>
      </c>
      <c r="BH1464" s="26" t="s">
        <v>99</v>
      </c>
      <c r="BI1464" s="26">
        <v>2</v>
      </c>
      <c r="BJ1464" s="26" t="s">
        <v>217</v>
      </c>
    </row>
    <row r="1465" spans="36:62" x14ac:dyDescent="0.25">
      <c r="AJ1465" s="26">
        <v>2546</v>
      </c>
      <c r="AK1465" s="26">
        <v>1913567</v>
      </c>
      <c r="AL1465" s="264">
        <v>43740.70416666667</v>
      </c>
      <c r="AM1465" s="26" t="s">
        <v>539</v>
      </c>
      <c r="AN1465" s="26" t="s">
        <v>63</v>
      </c>
      <c r="AO1465" s="26" t="s">
        <v>156</v>
      </c>
      <c r="AP1465" s="26" t="s">
        <v>159</v>
      </c>
      <c r="AQ1465" s="26">
        <v>0</v>
      </c>
      <c r="AR1465" s="26">
        <v>79</v>
      </c>
      <c r="AS1465" s="26" t="s">
        <v>628</v>
      </c>
      <c r="AT1465" s="26" t="s">
        <v>704</v>
      </c>
      <c r="AU1465" s="26" t="s">
        <v>63</v>
      </c>
      <c r="AV1465" s="26" t="s">
        <v>69</v>
      </c>
      <c r="AW1465" s="26" t="s">
        <v>63</v>
      </c>
      <c r="AX1465" s="26" t="s">
        <v>63</v>
      </c>
      <c r="AY1465" s="26">
        <v>43.836675</v>
      </c>
      <c r="AZ1465" s="26">
        <v>-103.199521</v>
      </c>
      <c r="BA1465" s="26" t="s">
        <v>486</v>
      </c>
      <c r="BB1465" s="26" t="s">
        <v>165</v>
      </c>
      <c r="BC1465" s="26" t="s">
        <v>685</v>
      </c>
      <c r="BD1465" s="26" t="s">
        <v>68</v>
      </c>
      <c r="BE1465" s="26" t="s">
        <v>161</v>
      </c>
      <c r="BF1465" s="26" t="s">
        <v>68</v>
      </c>
      <c r="BG1465" s="26" t="s">
        <v>68</v>
      </c>
      <c r="BH1465" s="26" t="s">
        <v>646</v>
      </c>
      <c r="BI1465" s="26">
        <v>2</v>
      </c>
      <c r="BJ1465" s="26" t="s">
        <v>21</v>
      </c>
    </row>
    <row r="1466" spans="36:62" x14ac:dyDescent="0.25">
      <c r="AJ1466" s="26">
        <v>2547</v>
      </c>
      <c r="AK1466" s="26">
        <v>1913360</v>
      </c>
      <c r="AL1466" s="264">
        <v>43741.28402777778</v>
      </c>
      <c r="AM1466" s="26" t="s">
        <v>481</v>
      </c>
      <c r="AN1466" s="26" t="s">
        <v>63</v>
      </c>
      <c r="AO1466" s="26" t="s">
        <v>156</v>
      </c>
      <c r="AP1466" s="26" t="s">
        <v>627</v>
      </c>
      <c r="AQ1466" s="26">
        <v>0</v>
      </c>
      <c r="AR1466" s="26">
        <v>16</v>
      </c>
      <c r="AS1466" s="26" t="s">
        <v>1137</v>
      </c>
      <c r="AT1466" s="26" t="s">
        <v>616</v>
      </c>
      <c r="AU1466" s="26" t="s">
        <v>63</v>
      </c>
      <c r="AV1466" s="26" t="s">
        <v>63</v>
      </c>
      <c r="AW1466" s="26" t="s">
        <v>63</v>
      </c>
      <c r="AX1466" s="26" t="s">
        <v>63</v>
      </c>
      <c r="AY1466" s="26">
        <v>44.064954999999898</v>
      </c>
      <c r="AZ1466" s="26">
        <v>-103.161945</v>
      </c>
      <c r="BA1466" s="26" t="s">
        <v>185</v>
      </c>
      <c r="BB1466" s="26" t="s">
        <v>611</v>
      </c>
      <c r="BC1466" s="26" t="s">
        <v>614</v>
      </c>
      <c r="BD1466" s="26" t="s">
        <v>681</v>
      </c>
      <c r="BE1466" s="26"/>
      <c r="BF1466" s="26" t="s">
        <v>68</v>
      </c>
      <c r="BG1466" s="26" t="s">
        <v>68</v>
      </c>
      <c r="BH1466" s="26" t="s">
        <v>175</v>
      </c>
      <c r="BI1466" s="26">
        <v>2</v>
      </c>
      <c r="BJ1466" s="26" t="s">
        <v>217</v>
      </c>
    </row>
    <row r="1467" spans="36:62" x14ac:dyDescent="0.25">
      <c r="AJ1467" s="26">
        <v>2548</v>
      </c>
      <c r="AK1467" s="26">
        <v>1912746</v>
      </c>
      <c r="AL1467" s="264">
        <v>43728.305555555555</v>
      </c>
      <c r="AM1467" s="26" t="s">
        <v>481</v>
      </c>
      <c r="AN1467" s="26" t="s">
        <v>63</v>
      </c>
      <c r="AO1467" s="26" t="s">
        <v>156</v>
      </c>
      <c r="AP1467" s="26" t="s">
        <v>1289</v>
      </c>
      <c r="AQ1467" s="26">
        <v>0</v>
      </c>
      <c r="AR1467" s="26">
        <v>16</v>
      </c>
      <c r="AS1467" s="26" t="s">
        <v>689</v>
      </c>
      <c r="AT1467" s="26" t="s">
        <v>71</v>
      </c>
      <c r="AU1467" s="26" t="s">
        <v>63</v>
      </c>
      <c r="AV1467" s="26" t="s">
        <v>63</v>
      </c>
      <c r="AW1467" s="26" t="s">
        <v>63</v>
      </c>
      <c r="AX1467" s="26" t="s">
        <v>63</v>
      </c>
      <c r="AY1467" s="26">
        <v>44.069156</v>
      </c>
      <c r="AZ1467" s="26">
        <v>-103.158434999999</v>
      </c>
      <c r="BA1467" s="26" t="s">
        <v>166</v>
      </c>
      <c r="BB1467" s="26" t="s">
        <v>1164</v>
      </c>
      <c r="BC1467" s="26" t="s">
        <v>691</v>
      </c>
      <c r="BD1467" s="26" t="s">
        <v>68</v>
      </c>
      <c r="BE1467" s="26"/>
      <c r="BF1467" s="26" t="s">
        <v>759</v>
      </c>
      <c r="BG1467" s="26" t="s">
        <v>68</v>
      </c>
      <c r="BH1467" s="26" t="s">
        <v>1290</v>
      </c>
      <c r="BI1467" s="26">
        <v>2</v>
      </c>
      <c r="BJ1467" s="26" t="s">
        <v>20</v>
      </c>
    </row>
    <row r="1468" spans="36:62" x14ac:dyDescent="0.25">
      <c r="AJ1468" s="26">
        <v>2549</v>
      </c>
      <c r="AK1468" s="26">
        <v>1912888</v>
      </c>
      <c r="AL1468" s="264">
        <v>43734.820833333331</v>
      </c>
      <c r="AM1468" s="26" t="s">
        <v>540</v>
      </c>
      <c r="AN1468" s="26" t="s">
        <v>63</v>
      </c>
      <c r="AO1468" s="26"/>
      <c r="AP1468" s="26"/>
      <c r="AQ1468" s="26">
        <v>-1</v>
      </c>
      <c r="AR1468" s="26">
        <v>18</v>
      </c>
      <c r="AS1468" s="26" t="s">
        <v>168</v>
      </c>
      <c r="AT1468" s="26" t="s">
        <v>71</v>
      </c>
      <c r="AU1468" s="26" t="s">
        <v>63</v>
      </c>
      <c r="AV1468" s="26" t="s">
        <v>63</v>
      </c>
      <c r="AW1468" s="26" t="s">
        <v>63</v>
      </c>
      <c r="AX1468" s="26" t="s">
        <v>63</v>
      </c>
      <c r="AY1468" s="26">
        <v>43.33052</v>
      </c>
      <c r="AZ1468" s="26">
        <v>-103.368442</v>
      </c>
      <c r="BA1468" s="26" t="s">
        <v>166</v>
      </c>
      <c r="BB1468" s="26" t="s">
        <v>611</v>
      </c>
      <c r="BC1468" s="26" t="s">
        <v>167</v>
      </c>
      <c r="BD1468" s="26" t="s">
        <v>154</v>
      </c>
      <c r="BE1468" s="26"/>
      <c r="BF1468" s="26" t="s">
        <v>99</v>
      </c>
      <c r="BG1468" s="26" t="s">
        <v>167</v>
      </c>
      <c r="BH1468" s="26" t="s">
        <v>99</v>
      </c>
      <c r="BI1468" s="26">
        <v>2</v>
      </c>
      <c r="BJ1468" s="26" t="s">
        <v>217</v>
      </c>
    </row>
    <row r="1469" spans="36:62" x14ac:dyDescent="0.25">
      <c r="AJ1469" s="26">
        <v>2551</v>
      </c>
      <c r="AK1469" s="26">
        <v>1913636</v>
      </c>
      <c r="AL1469" s="264">
        <v>43745.306250000001</v>
      </c>
      <c r="AM1469" s="26" t="s">
        <v>481</v>
      </c>
      <c r="AN1469" s="26" t="s">
        <v>63</v>
      </c>
      <c r="AO1469" s="26" t="s">
        <v>156</v>
      </c>
      <c r="AP1469" s="26" t="s">
        <v>716</v>
      </c>
      <c r="AQ1469" s="26">
        <v>0</v>
      </c>
      <c r="AR1469" s="26">
        <v>16</v>
      </c>
      <c r="AS1469" s="26" t="s">
        <v>628</v>
      </c>
      <c r="AT1469" s="26" t="s">
        <v>71</v>
      </c>
      <c r="AU1469" s="26" t="s">
        <v>63</v>
      </c>
      <c r="AV1469" s="26" t="s">
        <v>63</v>
      </c>
      <c r="AW1469" s="26" t="s">
        <v>63</v>
      </c>
      <c r="AX1469" s="26" t="s">
        <v>63</v>
      </c>
      <c r="AY1469" s="26">
        <v>44.095897999999899</v>
      </c>
      <c r="AZ1469" s="26">
        <v>-103.151383999999</v>
      </c>
      <c r="BA1469" s="26" t="s">
        <v>166</v>
      </c>
      <c r="BB1469" s="26" t="s">
        <v>157</v>
      </c>
      <c r="BC1469" s="26" t="s">
        <v>708</v>
      </c>
      <c r="BD1469" s="26" t="s">
        <v>68</v>
      </c>
      <c r="BE1469" s="26" t="s">
        <v>705</v>
      </c>
      <c r="BF1469" s="26" t="s">
        <v>68</v>
      </c>
      <c r="BG1469" s="26" t="s">
        <v>68</v>
      </c>
      <c r="BH1469" s="26" t="s">
        <v>1043</v>
      </c>
      <c r="BI1469" s="26">
        <v>2</v>
      </c>
      <c r="BJ1469" s="26" t="s">
        <v>217</v>
      </c>
    </row>
    <row r="1470" spans="36:62" x14ac:dyDescent="0.25">
      <c r="AJ1470" s="26">
        <v>2553</v>
      </c>
      <c r="AK1470" s="26">
        <v>1913988</v>
      </c>
      <c r="AL1470" s="264">
        <v>43749.895833333336</v>
      </c>
      <c r="AM1470" s="26" t="s">
        <v>481</v>
      </c>
      <c r="AN1470" s="26" t="s">
        <v>63</v>
      </c>
      <c r="AO1470" s="26" t="s">
        <v>156</v>
      </c>
      <c r="AP1470" s="26" t="s">
        <v>716</v>
      </c>
      <c r="AQ1470" s="26">
        <v>0</v>
      </c>
      <c r="AR1470" s="26">
        <v>16</v>
      </c>
      <c r="AS1470" s="26" t="s">
        <v>628</v>
      </c>
      <c r="AT1470" s="26" t="s">
        <v>71</v>
      </c>
      <c r="AU1470" s="26" t="s">
        <v>63</v>
      </c>
      <c r="AV1470" s="26" t="s">
        <v>63</v>
      </c>
      <c r="AW1470" s="26" t="s">
        <v>63</v>
      </c>
      <c r="AX1470" s="26" t="s">
        <v>63</v>
      </c>
      <c r="AY1470" s="26">
        <v>44.096224999999897</v>
      </c>
      <c r="AZ1470" s="26">
        <v>-103.15122700000001</v>
      </c>
      <c r="BA1470" s="26" t="s">
        <v>158</v>
      </c>
      <c r="BB1470" s="26" t="s">
        <v>157</v>
      </c>
      <c r="BC1470" s="26" t="s">
        <v>708</v>
      </c>
      <c r="BD1470" s="26" t="s">
        <v>68</v>
      </c>
      <c r="BE1470" s="26" t="s">
        <v>705</v>
      </c>
      <c r="BF1470" s="26" t="s">
        <v>68</v>
      </c>
      <c r="BG1470" s="26" t="s">
        <v>68</v>
      </c>
      <c r="BH1470" s="26" t="s">
        <v>175</v>
      </c>
      <c r="BI1470" s="26">
        <v>2</v>
      </c>
      <c r="BJ1470" s="26" t="s">
        <v>217</v>
      </c>
    </row>
    <row r="1471" spans="36:62" x14ac:dyDescent="0.25">
      <c r="AJ1471" s="26">
        <v>2561</v>
      </c>
      <c r="AK1471" s="26">
        <v>1914165</v>
      </c>
      <c r="AL1471" s="264">
        <v>43751.756944444445</v>
      </c>
      <c r="AM1471" s="26" t="s">
        <v>539</v>
      </c>
      <c r="AN1471" s="26" t="s">
        <v>63</v>
      </c>
      <c r="AO1471" s="26"/>
      <c r="AP1471" s="26"/>
      <c r="AQ1471" s="26">
        <v>-1</v>
      </c>
      <c r="AR1471" s="26">
        <v>79</v>
      </c>
      <c r="AS1471" s="26" t="s">
        <v>168</v>
      </c>
      <c r="AT1471" s="26" t="s">
        <v>71</v>
      </c>
      <c r="AU1471" s="26" t="s">
        <v>63</v>
      </c>
      <c r="AV1471" s="26" t="s">
        <v>63</v>
      </c>
      <c r="AW1471" s="26" t="s">
        <v>63</v>
      </c>
      <c r="AX1471" s="26" t="s">
        <v>63</v>
      </c>
      <c r="AY1471" s="26">
        <v>43.677294000000003</v>
      </c>
      <c r="AZ1471" s="26">
        <v>-103.259629</v>
      </c>
      <c r="BA1471" s="26" t="s">
        <v>185</v>
      </c>
      <c r="BB1471" s="26" t="s">
        <v>165</v>
      </c>
      <c r="BC1471" s="26" t="s">
        <v>167</v>
      </c>
      <c r="BD1471" s="26" t="s">
        <v>154</v>
      </c>
      <c r="BE1471" s="26"/>
      <c r="BF1471" s="26" t="s">
        <v>99</v>
      </c>
      <c r="BG1471" s="26" t="s">
        <v>167</v>
      </c>
      <c r="BH1471" s="26" t="s">
        <v>99</v>
      </c>
      <c r="BI1471" s="26">
        <v>2</v>
      </c>
      <c r="BJ1471" s="26" t="s">
        <v>217</v>
      </c>
    </row>
    <row r="1472" spans="36:62" x14ac:dyDescent="0.25">
      <c r="AJ1472" s="26">
        <v>2562</v>
      </c>
      <c r="AK1472" s="26">
        <v>1913354</v>
      </c>
      <c r="AL1472" s="264">
        <v>43736.399305555555</v>
      </c>
      <c r="AM1472" s="26" t="s">
        <v>481</v>
      </c>
      <c r="AN1472" s="26" t="s">
        <v>63</v>
      </c>
      <c r="AO1472" s="26" t="s">
        <v>156</v>
      </c>
      <c r="AP1472" s="26" t="s">
        <v>159</v>
      </c>
      <c r="AQ1472" s="26">
        <v>0</v>
      </c>
      <c r="AR1472" s="26">
        <v>79</v>
      </c>
      <c r="AS1472" s="26" t="s">
        <v>188</v>
      </c>
      <c r="AT1472" s="26" t="s">
        <v>704</v>
      </c>
      <c r="AU1472" s="26" t="s">
        <v>63</v>
      </c>
      <c r="AV1472" s="26" t="s">
        <v>63</v>
      </c>
      <c r="AW1472" s="26" t="s">
        <v>63</v>
      </c>
      <c r="AX1472" s="26" t="s">
        <v>63</v>
      </c>
      <c r="AY1472" s="26">
        <v>43.971927999999899</v>
      </c>
      <c r="AZ1472" s="26">
        <v>-103.183862</v>
      </c>
      <c r="BA1472" s="26" t="s">
        <v>166</v>
      </c>
      <c r="BB1472" s="26" t="s">
        <v>157</v>
      </c>
      <c r="BC1472" s="26" t="s">
        <v>614</v>
      </c>
      <c r="BD1472" s="26" t="s">
        <v>615</v>
      </c>
      <c r="BE1472" s="26"/>
      <c r="BF1472" s="26" t="s">
        <v>68</v>
      </c>
      <c r="BG1472" s="26" t="s">
        <v>209</v>
      </c>
      <c r="BH1472" s="26" t="s">
        <v>711</v>
      </c>
      <c r="BI1472" s="26">
        <v>2</v>
      </c>
      <c r="BJ1472" s="26" t="s">
        <v>21</v>
      </c>
    </row>
    <row r="1473" spans="36:62" x14ac:dyDescent="0.25">
      <c r="AJ1473" s="26">
        <v>2564</v>
      </c>
      <c r="AK1473" s="26">
        <v>1913367</v>
      </c>
      <c r="AL1473" s="264">
        <v>43741.292361111111</v>
      </c>
      <c r="AM1473" s="26" t="s">
        <v>481</v>
      </c>
      <c r="AN1473" s="26" t="s">
        <v>63</v>
      </c>
      <c r="AO1473" s="26" t="s">
        <v>156</v>
      </c>
      <c r="AP1473" s="26" t="s">
        <v>837</v>
      </c>
      <c r="AQ1473" s="26">
        <v>0</v>
      </c>
      <c r="AR1473" s="26">
        <v>16</v>
      </c>
      <c r="AS1473" s="26" t="s">
        <v>1159</v>
      </c>
      <c r="AT1473" s="26" t="s">
        <v>71</v>
      </c>
      <c r="AU1473" s="26" t="s">
        <v>63</v>
      </c>
      <c r="AV1473" s="26" t="s">
        <v>63</v>
      </c>
      <c r="AW1473" s="26" t="s">
        <v>63</v>
      </c>
      <c r="AX1473" s="26" t="s">
        <v>63</v>
      </c>
      <c r="AY1473" s="26">
        <v>44.038376</v>
      </c>
      <c r="AZ1473" s="26">
        <v>-103.19117300000001</v>
      </c>
      <c r="BA1473" s="26" t="s">
        <v>158</v>
      </c>
      <c r="BB1473" s="26" t="s">
        <v>611</v>
      </c>
      <c r="BC1473" s="26" t="s">
        <v>614</v>
      </c>
      <c r="BD1473" s="26" t="s">
        <v>615</v>
      </c>
      <c r="BE1473" s="26"/>
      <c r="BF1473" s="26" t="s">
        <v>68</v>
      </c>
      <c r="BG1473" s="26" t="s">
        <v>68</v>
      </c>
      <c r="BH1473" s="26" t="s">
        <v>146</v>
      </c>
      <c r="BI1473" s="26">
        <v>2</v>
      </c>
      <c r="BJ1473" s="26" t="s">
        <v>217</v>
      </c>
    </row>
    <row r="1474" spans="36:62" x14ac:dyDescent="0.25">
      <c r="AJ1474" s="26">
        <v>2565</v>
      </c>
      <c r="AK1474" s="26">
        <v>1913370</v>
      </c>
      <c r="AL1474" s="264">
        <v>43741.297222222223</v>
      </c>
      <c r="AM1474" s="26" t="s">
        <v>481</v>
      </c>
      <c r="AN1474" s="26" t="s">
        <v>63</v>
      </c>
      <c r="AO1474" s="26" t="s">
        <v>156</v>
      </c>
      <c r="AP1474" s="26" t="s">
        <v>1104</v>
      </c>
      <c r="AQ1474" s="26">
        <v>0</v>
      </c>
      <c r="AR1474" s="26">
        <v>16</v>
      </c>
      <c r="AS1474" s="26" t="s">
        <v>628</v>
      </c>
      <c r="AT1474" s="26" t="s">
        <v>71</v>
      </c>
      <c r="AU1474" s="26" t="s">
        <v>63</v>
      </c>
      <c r="AV1474" s="26" t="s">
        <v>63</v>
      </c>
      <c r="AW1474" s="26" t="s">
        <v>63</v>
      </c>
      <c r="AX1474" s="26" t="s">
        <v>63</v>
      </c>
      <c r="AY1474" s="26">
        <v>44.0383789999999</v>
      </c>
      <c r="AZ1474" s="26">
        <v>-103.191642999999</v>
      </c>
      <c r="BA1474" s="26" t="s">
        <v>158</v>
      </c>
      <c r="BB1474" s="26" t="s">
        <v>611</v>
      </c>
      <c r="BC1474" s="26" t="s">
        <v>614</v>
      </c>
      <c r="BD1474" s="26" t="s">
        <v>681</v>
      </c>
      <c r="BE1474" s="26" t="s">
        <v>677</v>
      </c>
      <c r="BF1474" s="26" t="s">
        <v>68</v>
      </c>
      <c r="BG1474" s="26" t="s">
        <v>68</v>
      </c>
      <c r="BH1474" s="26" t="s">
        <v>175</v>
      </c>
      <c r="BI1474" s="26">
        <v>2</v>
      </c>
      <c r="BJ1474" s="26" t="s">
        <v>217</v>
      </c>
    </row>
    <row r="1475" spans="36:62" x14ac:dyDescent="0.25">
      <c r="AJ1475" s="26">
        <v>2566</v>
      </c>
      <c r="AK1475" s="26">
        <v>1914512</v>
      </c>
      <c r="AL1475" s="264">
        <v>43750.895833333336</v>
      </c>
      <c r="AM1475" s="26" t="s">
        <v>539</v>
      </c>
      <c r="AN1475" s="26" t="s">
        <v>63</v>
      </c>
      <c r="AO1475" s="26"/>
      <c r="AP1475" s="26"/>
      <c r="AQ1475" s="26">
        <v>-1</v>
      </c>
      <c r="AR1475" s="26">
        <v>79</v>
      </c>
      <c r="AS1475" s="26" t="s">
        <v>168</v>
      </c>
      <c r="AT1475" s="26" t="s">
        <v>71</v>
      </c>
      <c r="AU1475" s="26" t="s">
        <v>63</v>
      </c>
      <c r="AV1475" s="26" t="s">
        <v>63</v>
      </c>
      <c r="AW1475" s="26" t="s">
        <v>63</v>
      </c>
      <c r="AX1475" s="26" t="s">
        <v>63</v>
      </c>
      <c r="AY1475" s="26">
        <v>43.590240000000001</v>
      </c>
      <c r="AZ1475" s="26">
        <v>-103.299460999999</v>
      </c>
      <c r="BA1475" s="26" t="s">
        <v>166</v>
      </c>
      <c r="BB1475" s="26" t="s">
        <v>165</v>
      </c>
      <c r="BC1475" s="26" t="s">
        <v>167</v>
      </c>
      <c r="BD1475" s="26" t="s">
        <v>154</v>
      </c>
      <c r="BE1475" s="26"/>
      <c r="BF1475" s="26" t="s">
        <v>99</v>
      </c>
      <c r="BG1475" s="26" t="s">
        <v>167</v>
      </c>
      <c r="BH1475" s="26" t="s">
        <v>99</v>
      </c>
      <c r="BI1475" s="26">
        <v>2</v>
      </c>
      <c r="BJ1475" s="26" t="s">
        <v>217</v>
      </c>
    </row>
    <row r="1476" spans="36:62" x14ac:dyDescent="0.25">
      <c r="AJ1476" s="26">
        <v>2571</v>
      </c>
      <c r="AK1476" s="26">
        <v>1913587</v>
      </c>
      <c r="AL1476" s="264">
        <v>43744.597222222219</v>
      </c>
      <c r="AM1476" s="26" t="s">
        <v>481</v>
      </c>
      <c r="AN1476" s="26" t="s">
        <v>63</v>
      </c>
      <c r="AO1476" s="26" t="s">
        <v>156</v>
      </c>
      <c r="AP1476" s="26" t="s">
        <v>837</v>
      </c>
      <c r="AQ1476" s="26">
        <v>0</v>
      </c>
      <c r="AR1476" s="26">
        <v>16</v>
      </c>
      <c r="AS1476" s="26" t="s">
        <v>628</v>
      </c>
      <c r="AT1476" s="26" t="s">
        <v>71</v>
      </c>
      <c r="AU1476" s="26" t="s">
        <v>63</v>
      </c>
      <c r="AV1476" s="26" t="s">
        <v>63</v>
      </c>
      <c r="AW1476" s="26" t="s">
        <v>63</v>
      </c>
      <c r="AX1476" s="26" t="s">
        <v>63</v>
      </c>
      <c r="AY1476" s="26">
        <v>44.083886999999898</v>
      </c>
      <c r="AZ1476" s="26">
        <v>-103.151383999999</v>
      </c>
      <c r="BA1476" s="26" t="s">
        <v>483</v>
      </c>
      <c r="BB1476" s="26" t="s">
        <v>165</v>
      </c>
      <c r="BC1476" s="26" t="s">
        <v>708</v>
      </c>
      <c r="BD1476" s="26" t="s">
        <v>68</v>
      </c>
      <c r="BE1476" s="26" t="s">
        <v>705</v>
      </c>
      <c r="BF1476" s="26" t="s">
        <v>68</v>
      </c>
      <c r="BG1476" s="26" t="s">
        <v>68</v>
      </c>
      <c r="BH1476" s="26" t="s">
        <v>175</v>
      </c>
      <c r="BI1476" s="26">
        <v>2</v>
      </c>
      <c r="BJ1476" s="26" t="s">
        <v>21</v>
      </c>
    </row>
    <row r="1477" spans="36:62" x14ac:dyDescent="0.25">
      <c r="AJ1477" s="26">
        <v>2573</v>
      </c>
      <c r="AK1477" s="26">
        <v>1914961</v>
      </c>
      <c r="AL1477" s="264">
        <v>43753.546527777777</v>
      </c>
      <c r="AM1477" s="26" t="s">
        <v>481</v>
      </c>
      <c r="AN1477" s="26" t="s">
        <v>63</v>
      </c>
      <c r="AO1477" s="26" t="s">
        <v>156</v>
      </c>
      <c r="AP1477" s="26" t="s">
        <v>159</v>
      </c>
      <c r="AQ1477" s="26">
        <v>0</v>
      </c>
      <c r="AR1477" s="26">
        <v>79</v>
      </c>
      <c r="AS1477" s="26" t="s">
        <v>1292</v>
      </c>
      <c r="AT1477" s="26" t="s">
        <v>71</v>
      </c>
      <c r="AU1477" s="26" t="s">
        <v>63</v>
      </c>
      <c r="AV1477" s="26" t="s">
        <v>63</v>
      </c>
      <c r="AW1477" s="26" t="s">
        <v>63</v>
      </c>
      <c r="AX1477" s="26" t="s">
        <v>63</v>
      </c>
      <c r="AY1477" s="26">
        <v>43.875518999999898</v>
      </c>
      <c r="AZ1477" s="26">
        <v>-103.199460999999</v>
      </c>
      <c r="BA1477" s="26" t="s">
        <v>493</v>
      </c>
      <c r="BB1477" s="26" t="s">
        <v>165</v>
      </c>
      <c r="BC1477" s="26" t="s">
        <v>898</v>
      </c>
      <c r="BD1477" s="26" t="s">
        <v>68</v>
      </c>
      <c r="BE1477" s="26" t="s">
        <v>1291</v>
      </c>
      <c r="BF1477" s="26" t="s">
        <v>68</v>
      </c>
      <c r="BG1477" s="26" t="s">
        <v>68</v>
      </c>
      <c r="BH1477" s="26" t="s">
        <v>1293</v>
      </c>
      <c r="BI1477" s="26">
        <v>2</v>
      </c>
      <c r="BJ1477" s="26" t="s">
        <v>19</v>
      </c>
    </row>
    <row r="1478" spans="36:62" x14ac:dyDescent="0.25">
      <c r="AJ1478" s="26">
        <v>2574</v>
      </c>
      <c r="AK1478" s="26">
        <v>1914963</v>
      </c>
      <c r="AL1478" s="264">
        <v>43764.944444444445</v>
      </c>
      <c r="AM1478" s="26" t="s">
        <v>481</v>
      </c>
      <c r="AN1478" s="26" t="s">
        <v>63</v>
      </c>
      <c r="AO1478" s="26" t="s">
        <v>156</v>
      </c>
      <c r="AP1478" s="26" t="s">
        <v>159</v>
      </c>
      <c r="AQ1478" s="26">
        <v>0</v>
      </c>
      <c r="AR1478" s="26">
        <v>79</v>
      </c>
      <c r="AS1478" s="26" t="s">
        <v>201</v>
      </c>
      <c r="AT1478" s="26" t="s">
        <v>613</v>
      </c>
      <c r="AU1478" s="26" t="s">
        <v>69</v>
      </c>
      <c r="AV1478" s="26" t="s">
        <v>63</v>
      </c>
      <c r="AW1478" s="26" t="s">
        <v>63</v>
      </c>
      <c r="AX1478" s="26" t="s">
        <v>63</v>
      </c>
      <c r="AY1478" s="26">
        <v>43.923040999999898</v>
      </c>
      <c r="AZ1478" s="26">
        <v>-103.199494</v>
      </c>
      <c r="BA1478" s="26" t="s">
        <v>158</v>
      </c>
      <c r="BB1478" s="26" t="s">
        <v>165</v>
      </c>
      <c r="BC1478" s="26" t="s">
        <v>620</v>
      </c>
      <c r="BD1478" s="26" t="s">
        <v>615</v>
      </c>
      <c r="BE1478" s="26"/>
      <c r="BF1478" s="26" t="s">
        <v>68</v>
      </c>
      <c r="BG1478" s="26" t="s">
        <v>68</v>
      </c>
      <c r="BH1478" s="26" t="s">
        <v>711</v>
      </c>
      <c r="BI1478" s="26">
        <v>2</v>
      </c>
      <c r="BJ1478" s="26" t="s">
        <v>20</v>
      </c>
    </row>
    <row r="1479" spans="36:62" x14ac:dyDescent="0.25">
      <c r="AJ1479" s="26">
        <v>2575</v>
      </c>
      <c r="AK1479" s="26">
        <v>1914968</v>
      </c>
      <c r="AL1479" s="264">
        <v>43763.8125</v>
      </c>
      <c r="AM1479" s="26" t="s">
        <v>539</v>
      </c>
      <c r="AN1479" s="26" t="s">
        <v>63</v>
      </c>
      <c r="AO1479" s="26"/>
      <c r="AP1479" s="26"/>
      <c r="AQ1479" s="26">
        <v>-1</v>
      </c>
      <c r="AR1479" s="26">
        <v>79</v>
      </c>
      <c r="AS1479" s="26" t="s">
        <v>168</v>
      </c>
      <c r="AT1479" s="26" t="s">
        <v>71</v>
      </c>
      <c r="AU1479" s="26" t="s">
        <v>63</v>
      </c>
      <c r="AV1479" s="26" t="s">
        <v>63</v>
      </c>
      <c r="AW1479" s="26" t="s">
        <v>63</v>
      </c>
      <c r="AX1479" s="26" t="s">
        <v>63</v>
      </c>
      <c r="AY1479" s="26">
        <v>43.632950999999899</v>
      </c>
      <c r="AZ1479" s="26">
        <v>-103.294104</v>
      </c>
      <c r="BA1479" s="26" t="s">
        <v>158</v>
      </c>
      <c r="BB1479" s="26" t="s">
        <v>157</v>
      </c>
      <c r="BC1479" s="26" t="s">
        <v>167</v>
      </c>
      <c r="BD1479" s="26" t="s">
        <v>154</v>
      </c>
      <c r="BE1479" s="26"/>
      <c r="BF1479" s="26" t="s">
        <v>99</v>
      </c>
      <c r="BG1479" s="26" t="s">
        <v>167</v>
      </c>
      <c r="BH1479" s="26" t="s">
        <v>99</v>
      </c>
      <c r="BI1479" s="26">
        <v>2</v>
      </c>
      <c r="BJ1479" s="26" t="s">
        <v>217</v>
      </c>
    </row>
    <row r="1480" spans="36:62" x14ac:dyDescent="0.25">
      <c r="AJ1480" s="26">
        <v>2577</v>
      </c>
      <c r="AK1480" s="26">
        <v>1913723</v>
      </c>
      <c r="AL1480" s="264">
        <v>43744.770833333336</v>
      </c>
      <c r="AM1480" s="26" t="s">
        <v>541</v>
      </c>
      <c r="AN1480" s="26" t="s">
        <v>63</v>
      </c>
      <c r="AO1480" s="26" t="s">
        <v>156</v>
      </c>
      <c r="AP1480" s="26" t="s">
        <v>686</v>
      </c>
      <c r="AQ1480" s="26">
        <v>0</v>
      </c>
      <c r="AR1480" s="26">
        <v>18</v>
      </c>
      <c r="AS1480" s="26" t="s">
        <v>628</v>
      </c>
      <c r="AT1480" s="26" t="s">
        <v>71</v>
      </c>
      <c r="AU1480" s="26" t="s">
        <v>63</v>
      </c>
      <c r="AV1480" s="26" t="s">
        <v>63</v>
      </c>
      <c r="AW1480" s="26" t="s">
        <v>63</v>
      </c>
      <c r="AX1480" s="26" t="s">
        <v>63</v>
      </c>
      <c r="AY1480" s="26">
        <v>43.026415</v>
      </c>
      <c r="AZ1480" s="26">
        <v>-102.551462</v>
      </c>
      <c r="BA1480" s="26" t="s">
        <v>549</v>
      </c>
      <c r="BB1480" s="26" t="s">
        <v>611</v>
      </c>
      <c r="BC1480" s="26" t="s">
        <v>1109</v>
      </c>
      <c r="BD1480" s="26" t="s">
        <v>68</v>
      </c>
      <c r="BE1480" s="26"/>
      <c r="BF1480" s="26" t="s">
        <v>759</v>
      </c>
      <c r="BG1480" s="26" t="s">
        <v>68</v>
      </c>
      <c r="BH1480" s="26" t="s">
        <v>175</v>
      </c>
      <c r="BI1480" s="26">
        <v>2</v>
      </c>
      <c r="BJ1480" s="26" t="s">
        <v>217</v>
      </c>
    </row>
    <row r="1481" spans="36:62" x14ac:dyDescent="0.25">
      <c r="AJ1481" s="26">
        <v>2578</v>
      </c>
      <c r="AK1481" s="26">
        <v>1913724</v>
      </c>
      <c r="AL1481" s="264">
        <v>43746.271527777775</v>
      </c>
      <c r="AM1481" s="26" t="s">
        <v>481</v>
      </c>
      <c r="AN1481" s="26" t="s">
        <v>63</v>
      </c>
      <c r="AO1481" s="26"/>
      <c r="AP1481" s="26" t="s">
        <v>1295</v>
      </c>
      <c r="AQ1481" s="26">
        <v>0</v>
      </c>
      <c r="AR1481" s="26">
        <v>79</v>
      </c>
      <c r="AS1481" s="26" t="s">
        <v>628</v>
      </c>
      <c r="AT1481" s="26" t="s">
        <v>71</v>
      </c>
      <c r="AU1481" s="26" t="s">
        <v>63</v>
      </c>
      <c r="AV1481" s="26" t="s">
        <v>63</v>
      </c>
      <c r="AW1481" s="26" t="s">
        <v>63</v>
      </c>
      <c r="AX1481" s="26" t="s">
        <v>63</v>
      </c>
      <c r="AY1481" s="26">
        <v>43.875701999999897</v>
      </c>
      <c r="AZ1481" s="26">
        <v>-103.199462999999</v>
      </c>
      <c r="BA1481" s="26" t="s">
        <v>158</v>
      </c>
      <c r="BB1481" s="26" t="s">
        <v>1141</v>
      </c>
      <c r="BC1481" s="26" t="s">
        <v>659</v>
      </c>
      <c r="BD1481" s="26" t="s">
        <v>68</v>
      </c>
      <c r="BE1481" s="26" t="s">
        <v>1294</v>
      </c>
      <c r="BF1481" s="26" t="s">
        <v>68</v>
      </c>
      <c r="BG1481" s="26" t="s">
        <v>68</v>
      </c>
      <c r="BH1481" s="26" t="s">
        <v>175</v>
      </c>
      <c r="BI1481" s="26">
        <v>2</v>
      </c>
      <c r="BJ1481" s="26" t="s">
        <v>217</v>
      </c>
    </row>
    <row r="1482" spans="36:62" x14ac:dyDescent="0.25">
      <c r="AJ1482" s="26">
        <v>2579</v>
      </c>
      <c r="AK1482" s="26">
        <v>1913856</v>
      </c>
      <c r="AL1482" s="264">
        <v>43746.881944444445</v>
      </c>
      <c r="AM1482" s="26" t="s">
        <v>539</v>
      </c>
      <c r="AN1482" s="26" t="s">
        <v>63</v>
      </c>
      <c r="AO1482" s="26"/>
      <c r="AP1482" s="26"/>
      <c r="AQ1482" s="26">
        <v>-1</v>
      </c>
      <c r="AR1482" s="26">
        <v>79</v>
      </c>
      <c r="AS1482" s="26" t="s">
        <v>168</v>
      </c>
      <c r="AT1482" s="26" t="s">
        <v>71</v>
      </c>
      <c r="AU1482" s="26" t="s">
        <v>63</v>
      </c>
      <c r="AV1482" s="26" t="s">
        <v>63</v>
      </c>
      <c r="AW1482" s="26" t="s">
        <v>63</v>
      </c>
      <c r="AX1482" s="26" t="s">
        <v>63</v>
      </c>
      <c r="AY1482" s="26">
        <v>43.653619999999897</v>
      </c>
      <c r="AZ1482" s="26">
        <v>-103.27842200000001</v>
      </c>
      <c r="BA1482" s="26" t="s">
        <v>166</v>
      </c>
      <c r="BB1482" s="26" t="s">
        <v>165</v>
      </c>
      <c r="BC1482" s="26" t="s">
        <v>167</v>
      </c>
      <c r="BD1482" s="26" t="s">
        <v>154</v>
      </c>
      <c r="BE1482" s="26"/>
      <c r="BF1482" s="26" t="s">
        <v>99</v>
      </c>
      <c r="BG1482" s="26" t="s">
        <v>167</v>
      </c>
      <c r="BH1482" s="26" t="s">
        <v>99</v>
      </c>
      <c r="BI1482" s="26">
        <v>2</v>
      </c>
      <c r="BJ1482" s="26" t="s">
        <v>217</v>
      </c>
    </row>
    <row r="1483" spans="36:62" x14ac:dyDescent="0.25">
      <c r="AJ1483" s="26">
        <v>2580</v>
      </c>
      <c r="AK1483" s="26">
        <v>1913858</v>
      </c>
      <c r="AL1483" s="264">
        <v>43747.325694444444</v>
      </c>
      <c r="AM1483" s="26" t="s">
        <v>540</v>
      </c>
      <c r="AN1483" s="26" t="s">
        <v>63</v>
      </c>
      <c r="AO1483" s="26"/>
      <c r="AP1483" s="26"/>
      <c r="AQ1483" s="26">
        <v>-1</v>
      </c>
      <c r="AR1483" s="26">
        <v>79</v>
      </c>
      <c r="AS1483" s="26" t="s">
        <v>168</v>
      </c>
      <c r="AT1483" s="26" t="s">
        <v>74</v>
      </c>
      <c r="AU1483" s="26" t="s">
        <v>63</v>
      </c>
      <c r="AV1483" s="26" t="s">
        <v>63</v>
      </c>
      <c r="AW1483" s="26" t="s">
        <v>63</v>
      </c>
      <c r="AX1483" s="26" t="s">
        <v>63</v>
      </c>
      <c r="AY1483" s="26">
        <v>43.403072000000002</v>
      </c>
      <c r="AZ1483" s="26">
        <v>-103.394634999999</v>
      </c>
      <c r="BA1483" s="26" t="s">
        <v>166</v>
      </c>
      <c r="BB1483" s="26" t="s">
        <v>157</v>
      </c>
      <c r="BC1483" s="26" t="s">
        <v>167</v>
      </c>
      <c r="BD1483" s="26" t="s">
        <v>154</v>
      </c>
      <c r="BE1483" s="26"/>
      <c r="BF1483" s="26" t="s">
        <v>99</v>
      </c>
      <c r="BG1483" s="26" t="s">
        <v>167</v>
      </c>
      <c r="BH1483" s="26" t="s">
        <v>99</v>
      </c>
      <c r="BI1483" s="26">
        <v>2</v>
      </c>
      <c r="BJ1483" s="26" t="s">
        <v>217</v>
      </c>
    </row>
    <row r="1484" spans="36:62" x14ac:dyDescent="0.25">
      <c r="AJ1484" s="26">
        <v>2582</v>
      </c>
      <c r="AK1484" s="26">
        <v>1913940</v>
      </c>
      <c r="AL1484" s="264">
        <v>43752.273611111108</v>
      </c>
      <c r="AM1484" s="26" t="s">
        <v>540</v>
      </c>
      <c r="AN1484" s="26" t="s">
        <v>63</v>
      </c>
      <c r="AO1484" s="26" t="s">
        <v>156</v>
      </c>
      <c r="AP1484" s="26" t="s">
        <v>159</v>
      </c>
      <c r="AQ1484" s="26">
        <v>0</v>
      </c>
      <c r="AR1484" s="26">
        <v>18</v>
      </c>
      <c r="AS1484" s="26" t="s">
        <v>1296</v>
      </c>
      <c r="AT1484" s="26" t="s">
        <v>71</v>
      </c>
      <c r="AU1484" s="26" t="s">
        <v>63</v>
      </c>
      <c r="AV1484" s="26" t="s">
        <v>63</v>
      </c>
      <c r="AW1484" s="26" t="s">
        <v>69</v>
      </c>
      <c r="AX1484" s="26" t="s">
        <v>63</v>
      </c>
      <c r="AY1484" s="26">
        <v>43.397624</v>
      </c>
      <c r="AZ1484" s="26">
        <v>-103.39836200000001</v>
      </c>
      <c r="BA1484" s="26" t="s">
        <v>185</v>
      </c>
      <c r="BB1484" s="26" t="s">
        <v>157</v>
      </c>
      <c r="BC1484" s="26" t="s">
        <v>1188</v>
      </c>
      <c r="BD1484" s="26" t="s">
        <v>68</v>
      </c>
      <c r="BE1484" s="26" t="s">
        <v>1016</v>
      </c>
      <c r="BF1484" s="26" t="s">
        <v>68</v>
      </c>
      <c r="BG1484" s="26" t="s">
        <v>68</v>
      </c>
      <c r="BH1484" s="26" t="s">
        <v>175</v>
      </c>
      <c r="BI1484" s="26">
        <v>2</v>
      </c>
      <c r="BJ1484" s="26" t="s">
        <v>20</v>
      </c>
    </row>
    <row r="1485" spans="36:62" x14ac:dyDescent="0.25">
      <c r="AJ1485" s="26">
        <v>2583</v>
      </c>
      <c r="AK1485" s="26">
        <v>1915283</v>
      </c>
      <c r="AL1485" s="264">
        <v>43764.291666666664</v>
      </c>
      <c r="AM1485" s="26" t="s">
        <v>481</v>
      </c>
      <c r="AN1485" s="26" t="s">
        <v>63</v>
      </c>
      <c r="AO1485" s="26" t="s">
        <v>173</v>
      </c>
      <c r="AP1485" s="26" t="s">
        <v>159</v>
      </c>
      <c r="AQ1485" s="26">
        <v>0</v>
      </c>
      <c r="AR1485" s="26">
        <v>79</v>
      </c>
      <c r="AS1485" s="26" t="s">
        <v>206</v>
      </c>
      <c r="AT1485" s="26" t="s">
        <v>71</v>
      </c>
      <c r="AU1485" s="26" t="s">
        <v>63</v>
      </c>
      <c r="AV1485" s="26" t="s">
        <v>69</v>
      </c>
      <c r="AW1485" s="26" t="s">
        <v>63</v>
      </c>
      <c r="AX1485" s="26" t="s">
        <v>63</v>
      </c>
      <c r="AY1485" s="26">
        <v>43.992398000000001</v>
      </c>
      <c r="AZ1485" s="26">
        <v>-103.1798</v>
      </c>
      <c r="BA1485" s="26" t="s">
        <v>158</v>
      </c>
      <c r="BB1485" s="26" t="s">
        <v>157</v>
      </c>
      <c r="BC1485" s="26" t="s">
        <v>685</v>
      </c>
      <c r="BD1485" s="26" t="s">
        <v>68</v>
      </c>
      <c r="BE1485" s="26"/>
      <c r="BF1485" s="26" t="s">
        <v>68</v>
      </c>
      <c r="BG1485" s="26" t="s">
        <v>68</v>
      </c>
      <c r="BH1485" s="26" t="s">
        <v>160</v>
      </c>
      <c r="BI1485" s="26">
        <v>2</v>
      </c>
      <c r="BJ1485" s="26" t="s">
        <v>19</v>
      </c>
    </row>
    <row r="1486" spans="36:62" x14ac:dyDescent="0.25">
      <c r="AJ1486" s="26">
        <v>2587</v>
      </c>
      <c r="AK1486" s="26">
        <v>1914208</v>
      </c>
      <c r="AL1486" s="264">
        <v>43748.103472222225</v>
      </c>
      <c r="AM1486" s="26" t="s">
        <v>539</v>
      </c>
      <c r="AN1486" s="26" t="s">
        <v>63</v>
      </c>
      <c r="AO1486" s="26" t="s">
        <v>156</v>
      </c>
      <c r="AP1486" s="26" t="s">
        <v>159</v>
      </c>
      <c r="AQ1486" s="26">
        <v>0</v>
      </c>
      <c r="AR1486" s="26">
        <v>79</v>
      </c>
      <c r="AS1486" s="26" t="s">
        <v>618</v>
      </c>
      <c r="AT1486" s="26" t="s">
        <v>654</v>
      </c>
      <c r="AU1486" s="26" t="s">
        <v>69</v>
      </c>
      <c r="AV1486" s="26" t="s">
        <v>63</v>
      </c>
      <c r="AW1486" s="26" t="s">
        <v>63</v>
      </c>
      <c r="AX1486" s="26" t="s">
        <v>63</v>
      </c>
      <c r="AY1486" s="26">
        <v>43.697738000000001</v>
      </c>
      <c r="AZ1486" s="26">
        <v>-103.254102</v>
      </c>
      <c r="BA1486" s="26" t="s">
        <v>158</v>
      </c>
      <c r="BB1486" s="26" t="s">
        <v>165</v>
      </c>
      <c r="BC1486" s="26" t="s">
        <v>640</v>
      </c>
      <c r="BD1486" s="26" t="s">
        <v>615</v>
      </c>
      <c r="BE1486" s="26"/>
      <c r="BF1486" s="26" t="s">
        <v>68</v>
      </c>
      <c r="BG1486" s="26" t="s">
        <v>209</v>
      </c>
      <c r="BH1486" s="26" t="s">
        <v>146</v>
      </c>
      <c r="BI1486" s="26">
        <v>2</v>
      </c>
      <c r="BJ1486" s="26" t="s">
        <v>217</v>
      </c>
    </row>
    <row r="1487" spans="36:62" x14ac:dyDescent="0.25">
      <c r="AJ1487" s="26">
        <v>2588</v>
      </c>
      <c r="AK1487" s="26">
        <v>1914205</v>
      </c>
      <c r="AL1487" s="264">
        <v>43751.226388888892</v>
      </c>
      <c r="AM1487" s="26" t="s">
        <v>539</v>
      </c>
      <c r="AN1487" s="26" t="s">
        <v>63</v>
      </c>
      <c r="AO1487" s="26"/>
      <c r="AP1487" s="26"/>
      <c r="AQ1487" s="26">
        <v>-1</v>
      </c>
      <c r="AR1487" s="26">
        <v>79</v>
      </c>
      <c r="AS1487" s="26" t="s">
        <v>168</v>
      </c>
      <c r="AT1487" s="26" t="s">
        <v>71</v>
      </c>
      <c r="AU1487" s="26" t="s">
        <v>63</v>
      </c>
      <c r="AV1487" s="26" t="s">
        <v>63</v>
      </c>
      <c r="AW1487" s="26" t="s">
        <v>63</v>
      </c>
      <c r="AX1487" s="26" t="s">
        <v>63</v>
      </c>
      <c r="AY1487" s="26">
        <v>43.675189000000003</v>
      </c>
      <c r="AZ1487" s="26">
        <v>-103.25937</v>
      </c>
      <c r="BA1487" s="26" t="s">
        <v>166</v>
      </c>
      <c r="BB1487" s="26" t="s">
        <v>157</v>
      </c>
      <c r="BC1487" s="26" t="s">
        <v>167</v>
      </c>
      <c r="BD1487" s="26" t="s">
        <v>154</v>
      </c>
      <c r="BE1487" s="26"/>
      <c r="BF1487" s="26" t="s">
        <v>99</v>
      </c>
      <c r="BG1487" s="26" t="s">
        <v>167</v>
      </c>
      <c r="BH1487" s="26" t="s">
        <v>99</v>
      </c>
      <c r="BI1487" s="26">
        <v>2</v>
      </c>
      <c r="BJ1487" s="26" t="s">
        <v>217</v>
      </c>
    </row>
    <row r="1488" spans="36:62" x14ac:dyDescent="0.25">
      <c r="AJ1488" s="26">
        <v>2589</v>
      </c>
      <c r="AK1488" s="26">
        <v>1915563</v>
      </c>
      <c r="AL1488" s="264">
        <v>43760.794444444444</v>
      </c>
      <c r="AM1488" s="26" t="s">
        <v>481</v>
      </c>
      <c r="AN1488" s="26" t="s">
        <v>63</v>
      </c>
      <c r="AO1488" s="26"/>
      <c r="AP1488" s="26"/>
      <c r="AQ1488" s="26">
        <v>-1</v>
      </c>
      <c r="AR1488" s="26">
        <v>79</v>
      </c>
      <c r="AS1488" s="26" t="s">
        <v>168</v>
      </c>
      <c r="AT1488" s="26" t="s">
        <v>71</v>
      </c>
      <c r="AU1488" s="26" t="s">
        <v>63</v>
      </c>
      <c r="AV1488" s="26" t="s">
        <v>63</v>
      </c>
      <c r="AW1488" s="26" t="s">
        <v>63</v>
      </c>
      <c r="AX1488" s="26" t="s">
        <v>63</v>
      </c>
      <c r="AY1488" s="26">
        <v>43.959186000000003</v>
      </c>
      <c r="AZ1488" s="26">
        <v>-103.185863999999</v>
      </c>
      <c r="BA1488" s="26" t="s">
        <v>166</v>
      </c>
      <c r="BB1488" s="26" t="s">
        <v>165</v>
      </c>
      <c r="BC1488" s="26" t="s">
        <v>167</v>
      </c>
      <c r="BD1488" s="26" t="s">
        <v>154</v>
      </c>
      <c r="BE1488" s="26"/>
      <c r="BF1488" s="26" t="s">
        <v>99</v>
      </c>
      <c r="BG1488" s="26" t="s">
        <v>167</v>
      </c>
      <c r="BH1488" s="26" t="s">
        <v>99</v>
      </c>
      <c r="BI1488" s="26">
        <v>2</v>
      </c>
      <c r="BJ1488" s="26" t="s">
        <v>217</v>
      </c>
    </row>
    <row r="1489" spans="36:62" x14ac:dyDescent="0.25">
      <c r="AJ1489" s="26">
        <v>2590</v>
      </c>
      <c r="AK1489" s="26">
        <v>1915568</v>
      </c>
      <c r="AL1489" s="264">
        <v>43771.326388888891</v>
      </c>
      <c r="AM1489" s="26" t="s">
        <v>481</v>
      </c>
      <c r="AN1489" s="26" t="s">
        <v>63</v>
      </c>
      <c r="AO1489" s="26"/>
      <c r="AP1489" s="26"/>
      <c r="AQ1489" s="26">
        <v>-1</v>
      </c>
      <c r="AR1489" s="26">
        <v>16</v>
      </c>
      <c r="AS1489" s="26" t="s">
        <v>168</v>
      </c>
      <c r="AT1489" s="26" t="s">
        <v>71</v>
      </c>
      <c r="AU1489" s="26" t="s">
        <v>63</v>
      </c>
      <c r="AV1489" s="26" t="s">
        <v>63</v>
      </c>
      <c r="AW1489" s="26" t="s">
        <v>63</v>
      </c>
      <c r="AX1489" s="26" t="s">
        <v>63</v>
      </c>
      <c r="AY1489" s="26">
        <v>44.068398000000002</v>
      </c>
      <c r="AZ1489" s="26">
        <v>-103.159199999999</v>
      </c>
      <c r="BA1489" s="26" t="s">
        <v>158</v>
      </c>
      <c r="BB1489" s="26" t="s">
        <v>611</v>
      </c>
      <c r="BC1489" s="26" t="s">
        <v>167</v>
      </c>
      <c r="BD1489" s="26" t="s">
        <v>154</v>
      </c>
      <c r="BE1489" s="26"/>
      <c r="BF1489" s="26" t="s">
        <v>99</v>
      </c>
      <c r="BG1489" s="26" t="s">
        <v>167</v>
      </c>
      <c r="BH1489" s="26" t="s">
        <v>99</v>
      </c>
      <c r="BI1489" s="26">
        <v>2</v>
      </c>
      <c r="BJ1489" s="26" t="s">
        <v>217</v>
      </c>
    </row>
    <row r="1490" spans="36:62" x14ac:dyDescent="0.25">
      <c r="AJ1490" s="26">
        <v>2591</v>
      </c>
      <c r="AK1490" s="26">
        <v>1915570</v>
      </c>
      <c r="AL1490" s="264">
        <v>43757.791666666664</v>
      </c>
      <c r="AM1490" s="26" t="s">
        <v>481</v>
      </c>
      <c r="AN1490" s="26" t="s">
        <v>63</v>
      </c>
      <c r="AO1490" s="26"/>
      <c r="AP1490" s="26"/>
      <c r="AQ1490" s="26">
        <v>-1</v>
      </c>
      <c r="AR1490" s="26">
        <v>79</v>
      </c>
      <c r="AS1490" s="26" t="s">
        <v>168</v>
      </c>
      <c r="AT1490" s="26" t="s">
        <v>71</v>
      </c>
      <c r="AU1490" s="26" t="s">
        <v>63</v>
      </c>
      <c r="AV1490" s="26" t="s">
        <v>63</v>
      </c>
      <c r="AW1490" s="26" t="s">
        <v>63</v>
      </c>
      <c r="AX1490" s="26" t="s">
        <v>63</v>
      </c>
      <c r="AY1490" s="26">
        <v>43.956561999999899</v>
      </c>
      <c r="AZ1490" s="26">
        <v>-103.186285999999</v>
      </c>
      <c r="BA1490" s="26" t="s">
        <v>166</v>
      </c>
      <c r="BB1490" s="26" t="s">
        <v>165</v>
      </c>
      <c r="BC1490" s="26" t="s">
        <v>167</v>
      </c>
      <c r="BD1490" s="26" t="s">
        <v>154</v>
      </c>
      <c r="BE1490" s="26"/>
      <c r="BF1490" s="26" t="s">
        <v>99</v>
      </c>
      <c r="BG1490" s="26" t="s">
        <v>167</v>
      </c>
      <c r="BH1490" s="26" t="s">
        <v>99</v>
      </c>
      <c r="BI1490" s="26">
        <v>2</v>
      </c>
      <c r="BJ1490" s="26" t="s">
        <v>217</v>
      </c>
    </row>
    <row r="1491" spans="36:62" x14ac:dyDescent="0.25">
      <c r="AJ1491" s="26">
        <v>2593</v>
      </c>
      <c r="AK1491" s="26">
        <v>1915724</v>
      </c>
      <c r="AL1491" s="264">
        <v>43772.791666666664</v>
      </c>
      <c r="AM1491" s="26" t="s">
        <v>539</v>
      </c>
      <c r="AN1491" s="26" t="s">
        <v>63</v>
      </c>
      <c r="AO1491" s="26"/>
      <c r="AP1491" s="26"/>
      <c r="AQ1491" s="26">
        <v>-1</v>
      </c>
      <c r="AR1491" s="26">
        <v>79</v>
      </c>
      <c r="AS1491" s="26" t="s">
        <v>168</v>
      </c>
      <c r="AT1491" s="26" t="s">
        <v>71</v>
      </c>
      <c r="AU1491" s="26" t="s">
        <v>63</v>
      </c>
      <c r="AV1491" s="26" t="s">
        <v>63</v>
      </c>
      <c r="AW1491" s="26" t="s">
        <v>63</v>
      </c>
      <c r="AX1491" s="26" t="s">
        <v>63</v>
      </c>
      <c r="AY1491" s="26">
        <v>43.6050749999999</v>
      </c>
      <c r="AZ1491" s="26">
        <v>-103.298411999999</v>
      </c>
      <c r="BA1491" s="26" t="s">
        <v>166</v>
      </c>
      <c r="BB1491" s="26" t="s">
        <v>157</v>
      </c>
      <c r="BC1491" s="26" t="s">
        <v>167</v>
      </c>
      <c r="BD1491" s="26" t="s">
        <v>154</v>
      </c>
      <c r="BE1491" s="26"/>
      <c r="BF1491" s="26" t="s">
        <v>99</v>
      </c>
      <c r="BG1491" s="26" t="s">
        <v>167</v>
      </c>
      <c r="BH1491" s="26" t="s">
        <v>99</v>
      </c>
      <c r="BI1491" s="26">
        <v>2</v>
      </c>
      <c r="BJ1491" s="26" t="s">
        <v>217</v>
      </c>
    </row>
    <row r="1492" spans="36:62" x14ac:dyDescent="0.25">
      <c r="AJ1492" s="26">
        <v>2596</v>
      </c>
      <c r="AK1492" s="26">
        <v>1914600</v>
      </c>
      <c r="AL1492" s="264">
        <v>43747.927083333336</v>
      </c>
      <c r="AM1492" s="26" t="s">
        <v>539</v>
      </c>
      <c r="AN1492" s="26" t="s">
        <v>63</v>
      </c>
      <c r="AO1492" s="26" t="s">
        <v>173</v>
      </c>
      <c r="AP1492" s="26" t="s">
        <v>159</v>
      </c>
      <c r="AQ1492" s="26">
        <v>0</v>
      </c>
      <c r="AR1492" s="26">
        <v>79</v>
      </c>
      <c r="AS1492" s="26" t="s">
        <v>201</v>
      </c>
      <c r="AT1492" s="26" t="s">
        <v>654</v>
      </c>
      <c r="AU1492" s="26" t="s">
        <v>63</v>
      </c>
      <c r="AV1492" s="26" t="s">
        <v>63</v>
      </c>
      <c r="AW1492" s="26" t="s">
        <v>63</v>
      </c>
      <c r="AX1492" s="26" t="s">
        <v>63</v>
      </c>
      <c r="AY1492" s="26">
        <v>43.691847000000003</v>
      </c>
      <c r="AZ1492" s="26">
        <v>-103.259552999999</v>
      </c>
      <c r="BA1492" s="26" t="s">
        <v>185</v>
      </c>
      <c r="BB1492" s="26" t="s">
        <v>165</v>
      </c>
      <c r="BC1492" s="26" t="s">
        <v>211</v>
      </c>
      <c r="BD1492" s="26" t="s">
        <v>615</v>
      </c>
      <c r="BE1492" s="26"/>
      <c r="BF1492" s="26" t="s">
        <v>68</v>
      </c>
      <c r="BG1492" s="26" t="s">
        <v>209</v>
      </c>
      <c r="BH1492" s="26" t="s">
        <v>146</v>
      </c>
      <c r="BI1492" s="26">
        <v>2</v>
      </c>
      <c r="BJ1492" s="26" t="s">
        <v>20</v>
      </c>
    </row>
    <row r="1493" spans="36:62" x14ac:dyDescent="0.25">
      <c r="AJ1493" s="26">
        <v>2598</v>
      </c>
      <c r="AK1493" s="26">
        <v>1916336</v>
      </c>
      <c r="AL1493" s="264">
        <v>43761.638888888891</v>
      </c>
      <c r="AM1493" s="26" t="s">
        <v>481</v>
      </c>
      <c r="AN1493" s="26" t="s">
        <v>63</v>
      </c>
      <c r="AO1493" s="26" t="s">
        <v>173</v>
      </c>
      <c r="AP1493" s="26" t="s">
        <v>159</v>
      </c>
      <c r="AQ1493" s="26">
        <v>0</v>
      </c>
      <c r="AR1493" s="26">
        <v>79</v>
      </c>
      <c r="AS1493" s="26" t="s">
        <v>634</v>
      </c>
      <c r="AT1493" s="26" t="s">
        <v>71</v>
      </c>
      <c r="AU1493" s="26" t="s">
        <v>63</v>
      </c>
      <c r="AV1493" s="26" t="s">
        <v>69</v>
      </c>
      <c r="AW1493" s="26" t="s">
        <v>63</v>
      </c>
      <c r="AX1493" s="26" t="s">
        <v>63</v>
      </c>
      <c r="AY1493" s="26">
        <v>43.994458000000002</v>
      </c>
      <c r="AZ1493" s="26">
        <v>-103.179827</v>
      </c>
      <c r="BA1493" s="26" t="s">
        <v>185</v>
      </c>
      <c r="BB1493" s="26" t="s">
        <v>157</v>
      </c>
      <c r="BC1493" s="26" t="s">
        <v>1025</v>
      </c>
      <c r="BD1493" s="26" t="s">
        <v>68</v>
      </c>
      <c r="BE1493" s="26" t="s">
        <v>1029</v>
      </c>
      <c r="BF1493" s="26" t="s">
        <v>68</v>
      </c>
      <c r="BG1493" s="26" t="s">
        <v>68</v>
      </c>
      <c r="BH1493" s="26" t="s">
        <v>146</v>
      </c>
      <c r="BI1493" s="26">
        <v>2</v>
      </c>
      <c r="BJ1493" s="26" t="s">
        <v>217</v>
      </c>
    </row>
    <row r="1494" spans="36:62" x14ac:dyDescent="0.25">
      <c r="AJ1494" s="26">
        <v>2601</v>
      </c>
      <c r="AK1494" s="26">
        <v>1916813</v>
      </c>
      <c r="AL1494" s="264">
        <v>43784.708333333336</v>
      </c>
      <c r="AM1494" s="26" t="s">
        <v>481</v>
      </c>
      <c r="AN1494" s="26" t="s">
        <v>63</v>
      </c>
      <c r="AO1494" s="26"/>
      <c r="AP1494" s="26"/>
      <c r="AQ1494" s="26">
        <v>-1</v>
      </c>
      <c r="AR1494" s="26">
        <v>79</v>
      </c>
      <c r="AS1494" s="26" t="s">
        <v>168</v>
      </c>
      <c r="AT1494" s="26" t="s">
        <v>71</v>
      </c>
      <c r="AU1494" s="26" t="s">
        <v>63</v>
      </c>
      <c r="AV1494" s="26" t="s">
        <v>63</v>
      </c>
      <c r="AW1494" s="26" t="s">
        <v>63</v>
      </c>
      <c r="AX1494" s="26" t="s">
        <v>63</v>
      </c>
      <c r="AY1494" s="26">
        <v>43.951206999999897</v>
      </c>
      <c r="AZ1494" s="26">
        <v>-103.187493</v>
      </c>
      <c r="BA1494" s="26" t="s">
        <v>158</v>
      </c>
      <c r="BB1494" s="26" t="s">
        <v>165</v>
      </c>
      <c r="BC1494" s="26" t="s">
        <v>167</v>
      </c>
      <c r="BD1494" s="26" t="s">
        <v>154</v>
      </c>
      <c r="BE1494" s="26"/>
      <c r="BF1494" s="26" t="s">
        <v>99</v>
      </c>
      <c r="BG1494" s="26" t="s">
        <v>167</v>
      </c>
      <c r="BH1494" s="26" t="s">
        <v>99</v>
      </c>
      <c r="BI1494" s="26">
        <v>2</v>
      </c>
      <c r="BJ1494" s="26" t="s">
        <v>217</v>
      </c>
    </row>
    <row r="1495" spans="36:62" x14ac:dyDescent="0.25">
      <c r="AJ1495" s="26">
        <v>2605</v>
      </c>
      <c r="AK1495" s="26">
        <v>1915499</v>
      </c>
      <c r="AL1495" s="264">
        <v>43770.370138888888</v>
      </c>
      <c r="AM1495" s="26" t="s">
        <v>541</v>
      </c>
      <c r="AN1495" s="26" t="s">
        <v>63</v>
      </c>
      <c r="AO1495" s="26" t="s">
        <v>214</v>
      </c>
      <c r="AP1495" s="26" t="s">
        <v>726</v>
      </c>
      <c r="AQ1495" s="26">
        <v>0</v>
      </c>
      <c r="AR1495" s="26">
        <v>18</v>
      </c>
      <c r="AS1495" s="26" t="s">
        <v>628</v>
      </c>
      <c r="AT1495" s="26" t="s">
        <v>613</v>
      </c>
      <c r="AU1495" s="26" t="s">
        <v>63</v>
      </c>
      <c r="AV1495" s="26" t="s">
        <v>63</v>
      </c>
      <c r="AW1495" s="26" t="s">
        <v>63</v>
      </c>
      <c r="AX1495" s="26" t="s">
        <v>63</v>
      </c>
      <c r="AY1495" s="26">
        <v>43.046461999999899</v>
      </c>
      <c r="AZ1495" s="26">
        <v>-102.435883</v>
      </c>
      <c r="BA1495" s="26" t="s">
        <v>166</v>
      </c>
      <c r="BB1495" s="26" t="s">
        <v>690</v>
      </c>
      <c r="BC1495" s="26" t="s">
        <v>1297</v>
      </c>
      <c r="BD1495" s="26" t="s">
        <v>615</v>
      </c>
      <c r="BE1495" s="26"/>
      <c r="BF1495" s="26" t="s">
        <v>68</v>
      </c>
      <c r="BG1495" s="26" t="s">
        <v>68</v>
      </c>
      <c r="BH1495" s="26" t="s">
        <v>688</v>
      </c>
      <c r="BI1495" s="26">
        <v>2</v>
      </c>
      <c r="BJ1495" s="26" t="s">
        <v>21</v>
      </c>
    </row>
    <row r="1496" spans="36:62" x14ac:dyDescent="0.25">
      <c r="AJ1496" s="26">
        <v>2612</v>
      </c>
      <c r="AK1496" s="26">
        <v>1917365</v>
      </c>
      <c r="AL1496" s="264">
        <v>43789.893750000003</v>
      </c>
      <c r="AM1496" s="26" t="s">
        <v>481</v>
      </c>
      <c r="AN1496" s="26" t="s">
        <v>69</v>
      </c>
      <c r="AO1496" s="26" t="s">
        <v>156</v>
      </c>
      <c r="AP1496" s="26" t="s">
        <v>159</v>
      </c>
      <c r="AQ1496" s="26">
        <v>0</v>
      </c>
      <c r="AR1496" s="26">
        <v>79</v>
      </c>
      <c r="AS1496" s="26" t="s">
        <v>177</v>
      </c>
      <c r="AT1496" s="26" t="s">
        <v>654</v>
      </c>
      <c r="AU1496" s="26" t="s">
        <v>63</v>
      </c>
      <c r="AV1496" s="26" t="s">
        <v>63</v>
      </c>
      <c r="AW1496" s="26" t="s">
        <v>63</v>
      </c>
      <c r="AX1496" s="26" t="s">
        <v>63</v>
      </c>
      <c r="AY1496" s="26">
        <v>43.962952000000001</v>
      </c>
      <c r="AZ1496" s="26">
        <v>-103.185332</v>
      </c>
      <c r="BA1496" s="26" t="s">
        <v>544</v>
      </c>
      <c r="BB1496" s="26" t="s">
        <v>914</v>
      </c>
      <c r="BC1496" s="26" t="s">
        <v>829</v>
      </c>
      <c r="BD1496" s="26" t="s">
        <v>180</v>
      </c>
      <c r="BE1496" s="26"/>
      <c r="BF1496" s="26" t="s">
        <v>1298</v>
      </c>
      <c r="BG1496" s="26" t="s">
        <v>829</v>
      </c>
      <c r="BH1496" s="26" t="s">
        <v>175</v>
      </c>
      <c r="BI1496" s="26">
        <v>2</v>
      </c>
      <c r="BJ1496" s="26" t="s">
        <v>19</v>
      </c>
    </row>
    <row r="1497" spans="36:62" x14ac:dyDescent="0.25">
      <c r="AJ1497" s="26">
        <v>2616</v>
      </c>
      <c r="AK1497" s="26">
        <v>1917725</v>
      </c>
      <c r="AL1497" s="264">
        <v>43790.776388888888</v>
      </c>
      <c r="AM1497" s="26" t="s">
        <v>541</v>
      </c>
      <c r="AN1497" s="26" t="s">
        <v>63</v>
      </c>
      <c r="AO1497" s="26" t="s">
        <v>1299</v>
      </c>
      <c r="AP1497" s="26" t="s">
        <v>159</v>
      </c>
      <c r="AQ1497" s="26">
        <v>0</v>
      </c>
      <c r="AR1497" s="26">
        <v>18</v>
      </c>
      <c r="AS1497" s="26" t="s">
        <v>933</v>
      </c>
      <c r="AT1497" s="26" t="s">
        <v>71</v>
      </c>
      <c r="AU1497" s="26" t="s">
        <v>63</v>
      </c>
      <c r="AV1497" s="26" t="s">
        <v>63</v>
      </c>
      <c r="AW1497" s="26" t="s">
        <v>63</v>
      </c>
      <c r="AX1497" s="26" t="s">
        <v>63</v>
      </c>
      <c r="AY1497" s="26">
        <v>43.187682000000002</v>
      </c>
      <c r="AZ1497" s="26">
        <v>-102.739541</v>
      </c>
      <c r="BA1497" s="26" t="s">
        <v>166</v>
      </c>
      <c r="BB1497" s="26" t="s">
        <v>672</v>
      </c>
      <c r="BC1497" s="26" t="s">
        <v>691</v>
      </c>
      <c r="BD1497" s="26" t="s">
        <v>68</v>
      </c>
      <c r="BE1497" s="26"/>
      <c r="BF1497" s="26" t="s">
        <v>68</v>
      </c>
      <c r="BG1497" s="26" t="s">
        <v>68</v>
      </c>
      <c r="BH1497" s="26" t="s">
        <v>899</v>
      </c>
      <c r="BI1497" s="26">
        <v>2</v>
      </c>
      <c r="BJ1497" s="26" t="s">
        <v>19</v>
      </c>
    </row>
    <row r="1498" spans="36:62" x14ac:dyDescent="0.25">
      <c r="AJ1498" s="26">
        <v>2623</v>
      </c>
      <c r="AK1498" s="26">
        <v>1916909</v>
      </c>
      <c r="AL1498" s="264">
        <v>43783.785416666666</v>
      </c>
      <c r="AM1498" s="26" t="s">
        <v>481</v>
      </c>
      <c r="AN1498" s="26" t="s">
        <v>63</v>
      </c>
      <c r="AO1498" s="26"/>
      <c r="AP1498" s="26"/>
      <c r="AQ1498" s="26">
        <v>-1</v>
      </c>
      <c r="AR1498" s="26">
        <v>16</v>
      </c>
      <c r="AS1498" s="26" t="s">
        <v>168</v>
      </c>
      <c r="AT1498" s="26" t="s">
        <v>71</v>
      </c>
      <c r="AU1498" s="26" t="s">
        <v>63</v>
      </c>
      <c r="AV1498" s="26" t="s">
        <v>63</v>
      </c>
      <c r="AW1498" s="26" t="s">
        <v>63</v>
      </c>
      <c r="AX1498" s="26" t="s">
        <v>63</v>
      </c>
      <c r="AY1498" s="26">
        <v>44.038504000000003</v>
      </c>
      <c r="AZ1498" s="26">
        <v>-103.186212999999</v>
      </c>
      <c r="BA1498" s="26" t="s">
        <v>158</v>
      </c>
      <c r="BB1498" s="26" t="s">
        <v>609</v>
      </c>
      <c r="BC1498" s="26" t="s">
        <v>167</v>
      </c>
      <c r="BD1498" s="26" t="s">
        <v>154</v>
      </c>
      <c r="BE1498" s="26"/>
      <c r="BF1498" s="26" t="s">
        <v>99</v>
      </c>
      <c r="BG1498" s="26" t="s">
        <v>167</v>
      </c>
      <c r="BH1498" s="26" t="s">
        <v>99</v>
      </c>
      <c r="BI1498" s="26">
        <v>2</v>
      </c>
      <c r="BJ1498" s="26" t="s">
        <v>217</v>
      </c>
    </row>
    <row r="1499" spans="36:62" x14ac:dyDescent="0.25">
      <c r="AJ1499" s="26">
        <v>2624</v>
      </c>
      <c r="AK1499" s="26">
        <v>1916908</v>
      </c>
      <c r="AL1499" s="264">
        <v>43784.336805555555</v>
      </c>
      <c r="AM1499" s="26" t="s">
        <v>481</v>
      </c>
      <c r="AN1499" s="26" t="s">
        <v>63</v>
      </c>
      <c r="AO1499" s="26" t="s">
        <v>214</v>
      </c>
      <c r="AP1499" s="26" t="s">
        <v>716</v>
      </c>
      <c r="AQ1499" s="26">
        <v>0</v>
      </c>
      <c r="AR1499" s="26">
        <v>16</v>
      </c>
      <c r="AS1499" s="26" t="s">
        <v>628</v>
      </c>
      <c r="AT1499" s="26" t="s">
        <v>74</v>
      </c>
      <c r="AU1499" s="26" t="s">
        <v>63</v>
      </c>
      <c r="AV1499" s="26" t="s">
        <v>63</v>
      </c>
      <c r="AW1499" s="26" t="s">
        <v>63</v>
      </c>
      <c r="AX1499" s="26" t="s">
        <v>63</v>
      </c>
      <c r="AY1499" s="26">
        <v>44.069318000000003</v>
      </c>
      <c r="AZ1499" s="26">
        <v>-103.158418999999</v>
      </c>
      <c r="BA1499" s="26" t="s">
        <v>483</v>
      </c>
      <c r="BB1499" s="26" t="s">
        <v>609</v>
      </c>
      <c r="BC1499" s="26" t="s">
        <v>708</v>
      </c>
      <c r="BD1499" s="26" t="s">
        <v>68</v>
      </c>
      <c r="BE1499" s="26" t="s">
        <v>705</v>
      </c>
      <c r="BF1499" s="26" t="s">
        <v>68</v>
      </c>
      <c r="BG1499" s="26" t="s">
        <v>68</v>
      </c>
      <c r="BH1499" s="26" t="s">
        <v>175</v>
      </c>
      <c r="BI1499" s="26">
        <v>2</v>
      </c>
      <c r="BJ1499" s="26" t="s">
        <v>21</v>
      </c>
    </row>
    <row r="1500" spans="36:62" x14ac:dyDescent="0.25">
      <c r="AJ1500" s="26">
        <v>2626</v>
      </c>
      <c r="AK1500" s="26">
        <v>1917142</v>
      </c>
      <c r="AL1500" s="264">
        <v>43786.719444444447</v>
      </c>
      <c r="AM1500" s="26" t="s">
        <v>539</v>
      </c>
      <c r="AN1500" s="26" t="s">
        <v>63</v>
      </c>
      <c r="AO1500" s="26"/>
      <c r="AP1500" s="26"/>
      <c r="AQ1500" s="26">
        <v>-1</v>
      </c>
      <c r="AR1500" s="26">
        <v>79</v>
      </c>
      <c r="AS1500" s="26" t="s">
        <v>168</v>
      </c>
      <c r="AT1500" s="26" t="s">
        <v>71</v>
      </c>
      <c r="AU1500" s="26" t="s">
        <v>63</v>
      </c>
      <c r="AV1500" s="26" t="s">
        <v>63</v>
      </c>
      <c r="AW1500" s="26" t="s">
        <v>63</v>
      </c>
      <c r="AX1500" s="26" t="s">
        <v>63</v>
      </c>
      <c r="AY1500" s="26">
        <v>43.827703</v>
      </c>
      <c r="AZ1500" s="26">
        <v>-103.199431</v>
      </c>
      <c r="BA1500" s="26" t="s">
        <v>185</v>
      </c>
      <c r="BB1500" s="26" t="s">
        <v>157</v>
      </c>
      <c r="BC1500" s="26" t="s">
        <v>167</v>
      </c>
      <c r="BD1500" s="26" t="s">
        <v>154</v>
      </c>
      <c r="BE1500" s="26"/>
      <c r="BF1500" s="26" t="s">
        <v>99</v>
      </c>
      <c r="BG1500" s="26" t="s">
        <v>167</v>
      </c>
      <c r="BH1500" s="26" t="s">
        <v>99</v>
      </c>
      <c r="BI1500" s="26">
        <v>2</v>
      </c>
      <c r="BJ1500" s="26" t="s">
        <v>217</v>
      </c>
    </row>
    <row r="1501" spans="36:62" x14ac:dyDescent="0.25">
      <c r="AJ1501" s="26">
        <v>2627</v>
      </c>
      <c r="AK1501" s="26">
        <v>1917144</v>
      </c>
      <c r="AL1501" s="264">
        <v>43787.762499999997</v>
      </c>
      <c r="AM1501" s="26" t="s">
        <v>540</v>
      </c>
      <c r="AN1501" s="26" t="s">
        <v>63</v>
      </c>
      <c r="AO1501" s="26"/>
      <c r="AP1501" s="26"/>
      <c r="AQ1501" s="26">
        <v>-1</v>
      </c>
      <c r="AR1501" s="26">
        <v>18</v>
      </c>
      <c r="AS1501" s="26" t="s">
        <v>168</v>
      </c>
      <c r="AT1501" s="26" t="s">
        <v>71</v>
      </c>
      <c r="AU1501" s="26" t="s">
        <v>63</v>
      </c>
      <c r="AV1501" s="26" t="s">
        <v>63</v>
      </c>
      <c r="AW1501" s="26" t="s">
        <v>63</v>
      </c>
      <c r="AX1501" s="26" t="s">
        <v>63</v>
      </c>
      <c r="AY1501" s="26">
        <v>43.395228000000003</v>
      </c>
      <c r="AZ1501" s="26">
        <v>-103.399975999999</v>
      </c>
      <c r="BA1501" s="26" t="s">
        <v>158</v>
      </c>
      <c r="BB1501" s="26" t="s">
        <v>157</v>
      </c>
      <c r="BC1501" s="26" t="s">
        <v>167</v>
      </c>
      <c r="BD1501" s="26" t="s">
        <v>154</v>
      </c>
      <c r="BE1501" s="26"/>
      <c r="BF1501" s="26" t="s">
        <v>99</v>
      </c>
      <c r="BG1501" s="26" t="s">
        <v>167</v>
      </c>
      <c r="BH1501" s="26" t="s">
        <v>99</v>
      </c>
      <c r="BI1501" s="26">
        <v>2</v>
      </c>
      <c r="BJ1501" s="26" t="s">
        <v>217</v>
      </c>
    </row>
    <row r="1502" spans="36:62" x14ac:dyDescent="0.25">
      <c r="AJ1502" s="26">
        <v>2628</v>
      </c>
      <c r="AK1502" s="26">
        <v>1917216</v>
      </c>
      <c r="AL1502" s="264">
        <v>43788.712500000001</v>
      </c>
      <c r="AM1502" s="26" t="s">
        <v>481</v>
      </c>
      <c r="AN1502" s="26" t="s">
        <v>63</v>
      </c>
      <c r="AO1502" s="26" t="s">
        <v>156</v>
      </c>
      <c r="AP1502" s="26" t="s">
        <v>726</v>
      </c>
      <c r="AQ1502" s="26">
        <v>0</v>
      </c>
      <c r="AR1502" s="26">
        <v>16</v>
      </c>
      <c r="AS1502" s="26" t="s">
        <v>628</v>
      </c>
      <c r="AT1502" s="26" t="s">
        <v>71</v>
      </c>
      <c r="AU1502" s="26" t="s">
        <v>63</v>
      </c>
      <c r="AV1502" s="26" t="s">
        <v>63</v>
      </c>
      <c r="AW1502" s="26" t="s">
        <v>63</v>
      </c>
      <c r="AX1502" s="26" t="s">
        <v>63</v>
      </c>
      <c r="AY1502" s="26">
        <v>44.069156</v>
      </c>
      <c r="AZ1502" s="26">
        <v>-103.158434999999</v>
      </c>
      <c r="BA1502" s="26" t="s">
        <v>166</v>
      </c>
      <c r="BB1502" s="26" t="s">
        <v>811</v>
      </c>
      <c r="BC1502" s="26" t="s">
        <v>659</v>
      </c>
      <c r="BD1502" s="26" t="s">
        <v>68</v>
      </c>
      <c r="BE1502" s="26" t="s">
        <v>1273</v>
      </c>
      <c r="BF1502" s="26" t="s">
        <v>68</v>
      </c>
      <c r="BG1502" s="26" t="s">
        <v>68</v>
      </c>
      <c r="BH1502" s="26" t="s">
        <v>175</v>
      </c>
      <c r="BI1502" s="26">
        <v>2</v>
      </c>
      <c r="BJ1502" s="26" t="s">
        <v>20</v>
      </c>
    </row>
    <row r="1503" spans="36:62" x14ac:dyDescent="0.25">
      <c r="AJ1503" s="26">
        <v>2630</v>
      </c>
      <c r="AK1503" s="26">
        <v>1917430</v>
      </c>
      <c r="AL1503" s="264">
        <v>43789.982638888891</v>
      </c>
      <c r="AM1503" s="26" t="s">
        <v>481</v>
      </c>
      <c r="AN1503" s="26" t="s">
        <v>63</v>
      </c>
      <c r="AO1503" s="26" t="s">
        <v>173</v>
      </c>
      <c r="AP1503" s="26" t="s">
        <v>159</v>
      </c>
      <c r="AQ1503" s="26">
        <v>0</v>
      </c>
      <c r="AR1503" s="26">
        <v>79</v>
      </c>
      <c r="AS1503" s="26" t="s">
        <v>1300</v>
      </c>
      <c r="AT1503" s="26" t="s">
        <v>663</v>
      </c>
      <c r="AU1503" s="26" t="s">
        <v>63</v>
      </c>
      <c r="AV1503" s="26" t="s">
        <v>63</v>
      </c>
      <c r="AW1503" s="26" t="s">
        <v>63</v>
      </c>
      <c r="AX1503" s="26" t="s">
        <v>63</v>
      </c>
      <c r="AY1503" s="26">
        <v>43.939613000000001</v>
      </c>
      <c r="AZ1503" s="26">
        <v>-103.194959999999</v>
      </c>
      <c r="BA1503" s="26" t="s">
        <v>158</v>
      </c>
      <c r="BB1503" s="26" t="s">
        <v>165</v>
      </c>
      <c r="BC1503" s="26" t="s">
        <v>614</v>
      </c>
      <c r="BD1503" s="26" t="s">
        <v>615</v>
      </c>
      <c r="BE1503" s="26"/>
      <c r="BF1503" s="26" t="s">
        <v>68</v>
      </c>
      <c r="BG1503" s="26" t="s">
        <v>209</v>
      </c>
      <c r="BH1503" s="26" t="s">
        <v>146</v>
      </c>
      <c r="BI1503" s="26">
        <v>2</v>
      </c>
      <c r="BJ1503" s="26" t="s">
        <v>217</v>
      </c>
    </row>
    <row r="1504" spans="36:62" x14ac:dyDescent="0.25">
      <c r="AJ1504" s="26">
        <v>2633</v>
      </c>
      <c r="AK1504" s="26">
        <v>1917571</v>
      </c>
      <c r="AL1504" s="264">
        <v>43790.302083333336</v>
      </c>
      <c r="AM1504" s="26" t="s">
        <v>481</v>
      </c>
      <c r="AN1504" s="26" t="s">
        <v>63</v>
      </c>
      <c r="AO1504" s="26" t="s">
        <v>156</v>
      </c>
      <c r="AP1504" s="26" t="s">
        <v>1104</v>
      </c>
      <c r="AQ1504" s="26">
        <v>0</v>
      </c>
      <c r="AR1504" s="26">
        <v>16</v>
      </c>
      <c r="AS1504" s="26" t="s">
        <v>628</v>
      </c>
      <c r="AT1504" s="26" t="s">
        <v>71</v>
      </c>
      <c r="AU1504" s="26" t="s">
        <v>63</v>
      </c>
      <c r="AV1504" s="26" t="s">
        <v>63</v>
      </c>
      <c r="AW1504" s="26" t="s">
        <v>63</v>
      </c>
      <c r="AX1504" s="26" t="s">
        <v>63</v>
      </c>
      <c r="AY1504" s="26">
        <v>44.064796000000001</v>
      </c>
      <c r="AZ1504" s="26">
        <v>-103.162059999999</v>
      </c>
      <c r="BA1504" s="26" t="s">
        <v>493</v>
      </c>
      <c r="BB1504" s="26" t="s">
        <v>157</v>
      </c>
      <c r="BC1504" s="26" t="s">
        <v>1297</v>
      </c>
      <c r="BD1504" s="26" t="s">
        <v>681</v>
      </c>
      <c r="BE1504" s="26" t="s">
        <v>677</v>
      </c>
      <c r="BF1504" s="26" t="s">
        <v>68</v>
      </c>
      <c r="BG1504" s="26" t="s">
        <v>68</v>
      </c>
      <c r="BH1504" s="26" t="s">
        <v>175</v>
      </c>
      <c r="BI1504" s="26">
        <v>2</v>
      </c>
      <c r="BJ1504" s="26" t="s">
        <v>217</v>
      </c>
    </row>
    <row r="1505" spans="36:62" x14ac:dyDescent="0.25">
      <c r="AJ1505" s="26">
        <v>2634</v>
      </c>
      <c r="AK1505" s="26">
        <v>1917588</v>
      </c>
      <c r="AL1505" s="264">
        <v>43789.138888888891</v>
      </c>
      <c r="AM1505" s="26" t="s">
        <v>481</v>
      </c>
      <c r="AN1505" s="26" t="s">
        <v>63</v>
      </c>
      <c r="AO1505" s="26" t="s">
        <v>156</v>
      </c>
      <c r="AP1505" s="26" t="s">
        <v>159</v>
      </c>
      <c r="AQ1505" s="26">
        <v>0</v>
      </c>
      <c r="AR1505" s="26">
        <v>16</v>
      </c>
      <c r="AS1505" s="26" t="s">
        <v>1301</v>
      </c>
      <c r="AT1505" s="26" t="s">
        <v>71</v>
      </c>
      <c r="AU1505" s="26" t="s">
        <v>63</v>
      </c>
      <c r="AV1505" s="26" t="s">
        <v>69</v>
      </c>
      <c r="AW1505" s="26" t="s">
        <v>63</v>
      </c>
      <c r="AX1505" s="26" t="s">
        <v>63</v>
      </c>
      <c r="AY1505" s="26">
        <v>44.055416000000001</v>
      </c>
      <c r="AZ1505" s="26">
        <v>-103.165448999999</v>
      </c>
      <c r="BA1505" s="26" t="s">
        <v>166</v>
      </c>
      <c r="BB1505" s="26" t="s">
        <v>165</v>
      </c>
      <c r="BC1505" s="26" t="s">
        <v>651</v>
      </c>
      <c r="BD1505" s="26" t="s">
        <v>68</v>
      </c>
      <c r="BE1505" s="26"/>
      <c r="BF1505" s="26" t="s">
        <v>68</v>
      </c>
      <c r="BG1505" s="26" t="s">
        <v>68</v>
      </c>
      <c r="BH1505" s="26" t="s">
        <v>160</v>
      </c>
      <c r="BI1505" s="26">
        <v>2</v>
      </c>
      <c r="BJ1505" s="26" t="s">
        <v>217</v>
      </c>
    </row>
    <row r="1506" spans="36:62" x14ac:dyDescent="0.25">
      <c r="AJ1506" s="26">
        <v>2637</v>
      </c>
      <c r="AK1506" s="26">
        <v>1918006</v>
      </c>
      <c r="AL1506" s="264">
        <v>43797.666666666664</v>
      </c>
      <c r="AM1506" s="26" t="s">
        <v>539</v>
      </c>
      <c r="AN1506" s="26" t="s">
        <v>63</v>
      </c>
      <c r="AO1506" s="26" t="s">
        <v>156</v>
      </c>
      <c r="AP1506" s="26" t="s">
        <v>159</v>
      </c>
      <c r="AQ1506" s="26">
        <v>0</v>
      </c>
      <c r="AR1506" s="26">
        <v>79</v>
      </c>
      <c r="AS1506" s="26" t="s">
        <v>669</v>
      </c>
      <c r="AT1506" s="26" t="s">
        <v>854</v>
      </c>
      <c r="AU1506" s="26" t="s">
        <v>63</v>
      </c>
      <c r="AV1506" s="26" t="s">
        <v>63</v>
      </c>
      <c r="AW1506" s="26" t="s">
        <v>63</v>
      </c>
      <c r="AX1506" s="26" t="s">
        <v>63</v>
      </c>
      <c r="AY1506" s="26">
        <v>43.674947000000003</v>
      </c>
      <c r="AZ1506" s="26">
        <v>-103.259788999999</v>
      </c>
      <c r="BA1506" s="26" t="s">
        <v>166</v>
      </c>
      <c r="BB1506" s="26" t="s">
        <v>165</v>
      </c>
      <c r="BC1506" s="26" t="s">
        <v>614</v>
      </c>
      <c r="BD1506" s="26" t="s">
        <v>68</v>
      </c>
      <c r="BE1506" s="26"/>
      <c r="BF1506" s="26" t="s">
        <v>68</v>
      </c>
      <c r="BG1506" s="26" t="s">
        <v>68</v>
      </c>
      <c r="BH1506" s="26" t="s">
        <v>146</v>
      </c>
      <c r="BI1506" s="26">
        <v>2</v>
      </c>
      <c r="BJ1506" s="26" t="s">
        <v>217</v>
      </c>
    </row>
    <row r="1507" spans="36:62" x14ac:dyDescent="0.25">
      <c r="AJ1507" s="26">
        <v>2638</v>
      </c>
      <c r="AK1507" s="26">
        <v>1918007</v>
      </c>
      <c r="AL1507" s="264">
        <v>43797.932638888888</v>
      </c>
      <c r="AM1507" s="26" t="s">
        <v>539</v>
      </c>
      <c r="AN1507" s="26" t="s">
        <v>63</v>
      </c>
      <c r="AO1507" s="26" t="s">
        <v>156</v>
      </c>
      <c r="AP1507" s="26" t="s">
        <v>159</v>
      </c>
      <c r="AQ1507" s="26">
        <v>0</v>
      </c>
      <c r="AR1507" s="26">
        <v>79</v>
      </c>
      <c r="AS1507" s="26" t="s">
        <v>201</v>
      </c>
      <c r="AT1507" s="26" t="s">
        <v>663</v>
      </c>
      <c r="AU1507" s="26" t="s">
        <v>63</v>
      </c>
      <c r="AV1507" s="26" t="s">
        <v>63</v>
      </c>
      <c r="AW1507" s="26" t="s">
        <v>63</v>
      </c>
      <c r="AX1507" s="26" t="s">
        <v>63</v>
      </c>
      <c r="AY1507" s="26">
        <v>43.5484119999999</v>
      </c>
      <c r="AZ1507" s="26">
        <v>-103.322247</v>
      </c>
      <c r="BA1507" s="26" t="s">
        <v>158</v>
      </c>
      <c r="BB1507" s="26" t="s">
        <v>165</v>
      </c>
      <c r="BC1507" s="26" t="s">
        <v>68</v>
      </c>
      <c r="BD1507" s="26" t="s">
        <v>68</v>
      </c>
      <c r="BE1507" s="26"/>
      <c r="BF1507" s="26" t="s">
        <v>68</v>
      </c>
      <c r="BG1507" s="26" t="s">
        <v>68</v>
      </c>
      <c r="BH1507" s="26" t="s">
        <v>160</v>
      </c>
      <c r="BI1507" s="26">
        <v>2</v>
      </c>
      <c r="BJ1507" s="26" t="s">
        <v>217</v>
      </c>
    </row>
    <row r="1508" spans="36:62" x14ac:dyDescent="0.25">
      <c r="AJ1508" s="26">
        <v>2639</v>
      </c>
      <c r="AK1508" s="26">
        <v>1918008</v>
      </c>
      <c r="AL1508" s="264">
        <v>43798.047222222223</v>
      </c>
      <c r="AM1508" s="26" t="s">
        <v>540</v>
      </c>
      <c r="AN1508" s="26" t="s">
        <v>63</v>
      </c>
      <c r="AO1508" s="26" t="s">
        <v>156</v>
      </c>
      <c r="AP1508" s="26" t="s">
        <v>159</v>
      </c>
      <c r="AQ1508" s="26">
        <v>0</v>
      </c>
      <c r="AR1508" s="26">
        <v>18</v>
      </c>
      <c r="AS1508" s="26" t="s">
        <v>188</v>
      </c>
      <c r="AT1508" s="26" t="s">
        <v>854</v>
      </c>
      <c r="AU1508" s="26" t="s">
        <v>63</v>
      </c>
      <c r="AV1508" s="26" t="s">
        <v>63</v>
      </c>
      <c r="AW1508" s="26" t="s">
        <v>63</v>
      </c>
      <c r="AX1508" s="26" t="s">
        <v>63</v>
      </c>
      <c r="AY1508" s="26">
        <v>43.385728999999898</v>
      </c>
      <c r="AZ1508" s="26">
        <v>-103.403886999999</v>
      </c>
      <c r="BA1508" s="26" t="s">
        <v>158</v>
      </c>
      <c r="BB1508" s="26" t="s">
        <v>609</v>
      </c>
      <c r="BC1508" s="26" t="s">
        <v>68</v>
      </c>
      <c r="BD1508" s="26" t="s">
        <v>68</v>
      </c>
      <c r="BE1508" s="26"/>
      <c r="BF1508" s="26" t="s">
        <v>68</v>
      </c>
      <c r="BG1508" s="26" t="s">
        <v>68</v>
      </c>
      <c r="BH1508" s="26" t="s">
        <v>160</v>
      </c>
      <c r="BI1508" s="26">
        <v>2</v>
      </c>
      <c r="BJ1508" s="26" t="s">
        <v>217</v>
      </c>
    </row>
    <row r="1509" spans="36:62" x14ac:dyDescent="0.25">
      <c r="AJ1509" s="26">
        <v>2641</v>
      </c>
      <c r="AK1509" s="26">
        <v>1918134</v>
      </c>
      <c r="AL1509" s="264">
        <v>43797.57708333333</v>
      </c>
      <c r="AM1509" s="26" t="s">
        <v>481</v>
      </c>
      <c r="AN1509" s="26" t="s">
        <v>63</v>
      </c>
      <c r="AO1509" s="26" t="s">
        <v>156</v>
      </c>
      <c r="AP1509" s="26" t="s">
        <v>159</v>
      </c>
      <c r="AQ1509" s="26">
        <v>0</v>
      </c>
      <c r="AR1509" s="26">
        <v>16</v>
      </c>
      <c r="AS1509" s="26" t="s">
        <v>618</v>
      </c>
      <c r="AT1509" s="26" t="s">
        <v>663</v>
      </c>
      <c r="AU1509" s="26" t="s">
        <v>63</v>
      </c>
      <c r="AV1509" s="26" t="s">
        <v>63</v>
      </c>
      <c r="AW1509" s="26" t="s">
        <v>63</v>
      </c>
      <c r="AX1509" s="26" t="s">
        <v>63</v>
      </c>
      <c r="AY1509" s="26">
        <v>44.086064999999898</v>
      </c>
      <c r="AZ1509" s="26">
        <v>-103.151242999999</v>
      </c>
      <c r="BA1509" s="26" t="s">
        <v>166</v>
      </c>
      <c r="BB1509" s="26" t="s">
        <v>157</v>
      </c>
      <c r="BC1509" s="26" t="s">
        <v>614</v>
      </c>
      <c r="BD1509" s="26" t="s">
        <v>615</v>
      </c>
      <c r="BE1509" s="26"/>
      <c r="BF1509" s="26" t="s">
        <v>68</v>
      </c>
      <c r="BG1509" s="26" t="s">
        <v>209</v>
      </c>
      <c r="BH1509" s="26" t="s">
        <v>146</v>
      </c>
      <c r="BI1509" s="26">
        <v>2</v>
      </c>
      <c r="BJ1509" s="26" t="s">
        <v>217</v>
      </c>
    </row>
    <row r="1510" spans="36:62" x14ac:dyDescent="0.25">
      <c r="AJ1510" s="26">
        <v>2642</v>
      </c>
      <c r="AK1510" s="26">
        <v>1918141</v>
      </c>
      <c r="AL1510" s="264">
        <v>43790.729166666664</v>
      </c>
      <c r="AM1510" s="26" t="s">
        <v>481</v>
      </c>
      <c r="AN1510" s="26" t="s">
        <v>63</v>
      </c>
      <c r="AO1510" s="26"/>
      <c r="AP1510" s="26"/>
      <c r="AQ1510" s="26">
        <v>-1</v>
      </c>
      <c r="AR1510" s="26">
        <v>79</v>
      </c>
      <c r="AS1510" s="26" t="s">
        <v>168</v>
      </c>
      <c r="AT1510" s="26" t="s">
        <v>71</v>
      </c>
      <c r="AU1510" s="26" t="s">
        <v>63</v>
      </c>
      <c r="AV1510" s="26" t="s">
        <v>63</v>
      </c>
      <c r="AW1510" s="26" t="s">
        <v>63</v>
      </c>
      <c r="AX1510" s="26" t="s">
        <v>63</v>
      </c>
      <c r="AY1510" s="26">
        <v>43.953862999999899</v>
      </c>
      <c r="AZ1510" s="26">
        <v>-103.186795</v>
      </c>
      <c r="BA1510" s="26" t="s">
        <v>158</v>
      </c>
      <c r="BB1510" s="26" t="s">
        <v>165</v>
      </c>
      <c r="BC1510" s="26" t="s">
        <v>167</v>
      </c>
      <c r="BD1510" s="26" t="s">
        <v>154</v>
      </c>
      <c r="BE1510" s="26"/>
      <c r="BF1510" s="26" t="s">
        <v>99</v>
      </c>
      <c r="BG1510" s="26" t="s">
        <v>167</v>
      </c>
      <c r="BH1510" s="26" t="s">
        <v>99</v>
      </c>
      <c r="BI1510" s="26">
        <v>2</v>
      </c>
      <c r="BJ1510" s="26" t="s">
        <v>217</v>
      </c>
    </row>
    <row r="1511" spans="36:62" x14ac:dyDescent="0.25">
      <c r="AJ1511" s="26">
        <v>2646</v>
      </c>
      <c r="AK1511" s="26">
        <v>1918166</v>
      </c>
      <c r="AL1511" s="264">
        <v>43797.009027777778</v>
      </c>
      <c r="AM1511" s="26" t="s">
        <v>481</v>
      </c>
      <c r="AN1511" s="26" t="s">
        <v>63</v>
      </c>
      <c r="AO1511" s="26"/>
      <c r="AP1511" s="26"/>
      <c r="AQ1511" s="26">
        <v>-1</v>
      </c>
      <c r="AR1511" s="26">
        <v>16</v>
      </c>
      <c r="AS1511" s="26" t="s">
        <v>168</v>
      </c>
      <c r="AT1511" s="26" t="s">
        <v>71</v>
      </c>
      <c r="AU1511" s="26" t="s">
        <v>63</v>
      </c>
      <c r="AV1511" s="26" t="s">
        <v>63</v>
      </c>
      <c r="AW1511" s="26" t="s">
        <v>63</v>
      </c>
      <c r="AX1511" s="26" t="s">
        <v>63</v>
      </c>
      <c r="AY1511" s="26">
        <v>44.042285999999898</v>
      </c>
      <c r="AZ1511" s="26">
        <v>-103.172011999999</v>
      </c>
      <c r="BA1511" s="26" t="s">
        <v>158</v>
      </c>
      <c r="BB1511" s="26" t="s">
        <v>609</v>
      </c>
      <c r="BC1511" s="26" t="s">
        <v>167</v>
      </c>
      <c r="BD1511" s="26" t="s">
        <v>154</v>
      </c>
      <c r="BE1511" s="26"/>
      <c r="BF1511" s="26" t="s">
        <v>99</v>
      </c>
      <c r="BG1511" s="26" t="s">
        <v>167</v>
      </c>
      <c r="BH1511" s="26" t="s">
        <v>99</v>
      </c>
      <c r="BI1511" s="26">
        <v>2</v>
      </c>
      <c r="BJ1511" s="26" t="s">
        <v>217</v>
      </c>
    </row>
    <row r="1512" spans="36:62" x14ac:dyDescent="0.25">
      <c r="AJ1512" s="26">
        <v>2647</v>
      </c>
      <c r="AK1512" s="26">
        <v>1917749</v>
      </c>
      <c r="AL1512" s="264">
        <v>43794.711111111108</v>
      </c>
      <c r="AM1512" s="26" t="s">
        <v>540</v>
      </c>
      <c r="AN1512" s="26" t="s">
        <v>63</v>
      </c>
      <c r="AO1512" s="26"/>
      <c r="AP1512" s="26"/>
      <c r="AQ1512" s="26">
        <v>-1</v>
      </c>
      <c r="AR1512" s="26">
        <v>18</v>
      </c>
      <c r="AS1512" s="26" t="s">
        <v>168</v>
      </c>
      <c r="AT1512" s="26" t="s">
        <v>71</v>
      </c>
      <c r="AU1512" s="26" t="s">
        <v>63</v>
      </c>
      <c r="AV1512" s="26" t="s">
        <v>63</v>
      </c>
      <c r="AW1512" s="26" t="s">
        <v>63</v>
      </c>
      <c r="AX1512" s="26" t="s">
        <v>63</v>
      </c>
      <c r="AY1512" s="26">
        <v>43.192208999999899</v>
      </c>
      <c r="AZ1512" s="26">
        <v>-103.23868</v>
      </c>
      <c r="BA1512" s="26" t="s">
        <v>166</v>
      </c>
      <c r="BB1512" s="26" t="s">
        <v>157</v>
      </c>
      <c r="BC1512" s="26" t="s">
        <v>167</v>
      </c>
      <c r="BD1512" s="26" t="s">
        <v>154</v>
      </c>
      <c r="BE1512" s="26"/>
      <c r="BF1512" s="26" t="s">
        <v>99</v>
      </c>
      <c r="BG1512" s="26" t="s">
        <v>167</v>
      </c>
      <c r="BH1512" s="26" t="s">
        <v>99</v>
      </c>
      <c r="BI1512" s="26">
        <v>2</v>
      </c>
      <c r="BJ1512" s="26" t="s">
        <v>217</v>
      </c>
    </row>
    <row r="1513" spans="36:62" x14ac:dyDescent="0.25">
      <c r="AJ1513" s="26">
        <v>2648</v>
      </c>
      <c r="AK1513" s="26">
        <v>1917787</v>
      </c>
      <c r="AL1513" s="264">
        <v>43793.056944444441</v>
      </c>
      <c r="AM1513" s="26" t="s">
        <v>539</v>
      </c>
      <c r="AN1513" s="26" t="s">
        <v>63</v>
      </c>
      <c r="AO1513" s="26"/>
      <c r="AP1513" s="26"/>
      <c r="AQ1513" s="26">
        <v>-1</v>
      </c>
      <c r="AR1513" s="26">
        <v>79</v>
      </c>
      <c r="AS1513" s="26" t="s">
        <v>168</v>
      </c>
      <c r="AT1513" s="26" t="s">
        <v>71</v>
      </c>
      <c r="AU1513" s="26" t="s">
        <v>63</v>
      </c>
      <c r="AV1513" s="26" t="s">
        <v>63</v>
      </c>
      <c r="AW1513" s="26" t="s">
        <v>63</v>
      </c>
      <c r="AX1513" s="26" t="s">
        <v>63</v>
      </c>
      <c r="AY1513" s="26">
        <v>43.809505999999899</v>
      </c>
      <c r="AZ1513" s="26">
        <v>-103.207109</v>
      </c>
      <c r="BA1513" s="26" t="s">
        <v>485</v>
      </c>
      <c r="BB1513" s="26" t="s">
        <v>165</v>
      </c>
      <c r="BC1513" s="26" t="s">
        <v>167</v>
      </c>
      <c r="BD1513" s="26" t="s">
        <v>154</v>
      </c>
      <c r="BE1513" s="26"/>
      <c r="BF1513" s="26" t="s">
        <v>99</v>
      </c>
      <c r="BG1513" s="26" t="s">
        <v>167</v>
      </c>
      <c r="BH1513" s="26" t="s">
        <v>99</v>
      </c>
      <c r="BI1513" s="26">
        <v>2</v>
      </c>
      <c r="BJ1513" s="26" t="s">
        <v>217</v>
      </c>
    </row>
    <row r="1514" spans="36:62" x14ac:dyDescent="0.25">
      <c r="AJ1514" s="26">
        <v>2649</v>
      </c>
      <c r="AK1514" s="26">
        <v>1918046</v>
      </c>
      <c r="AL1514" s="264">
        <v>43797.558333333334</v>
      </c>
      <c r="AM1514" s="26" t="s">
        <v>481</v>
      </c>
      <c r="AN1514" s="26" t="s">
        <v>63</v>
      </c>
      <c r="AO1514" s="26" t="s">
        <v>655</v>
      </c>
      <c r="AP1514" s="26" t="s">
        <v>824</v>
      </c>
      <c r="AQ1514" s="26">
        <v>0</v>
      </c>
      <c r="AR1514" s="26">
        <v>16</v>
      </c>
      <c r="AS1514" s="26" t="s">
        <v>1302</v>
      </c>
      <c r="AT1514" s="26" t="s">
        <v>663</v>
      </c>
      <c r="AU1514" s="26" t="s">
        <v>63</v>
      </c>
      <c r="AV1514" s="26" t="s">
        <v>63</v>
      </c>
      <c r="AW1514" s="26" t="s">
        <v>63</v>
      </c>
      <c r="AX1514" s="26" t="s">
        <v>63</v>
      </c>
      <c r="AY1514" s="26">
        <v>44.092264</v>
      </c>
      <c r="AZ1514" s="26">
        <v>-103.15124400000001</v>
      </c>
      <c r="BA1514" s="26" t="s">
        <v>166</v>
      </c>
      <c r="BB1514" s="26" t="s">
        <v>1303</v>
      </c>
      <c r="BC1514" s="26" t="s">
        <v>1304</v>
      </c>
      <c r="BD1514" s="26" t="s">
        <v>828</v>
      </c>
      <c r="BE1514" s="26"/>
      <c r="BF1514" s="26" t="s">
        <v>829</v>
      </c>
      <c r="BG1514" s="26" t="s">
        <v>1105</v>
      </c>
      <c r="BH1514" s="26" t="s">
        <v>830</v>
      </c>
      <c r="BI1514" s="26">
        <v>2</v>
      </c>
      <c r="BJ1514" s="26" t="s">
        <v>217</v>
      </c>
    </row>
    <row r="1515" spans="36:62" x14ac:dyDescent="0.25">
      <c r="AJ1515" s="26">
        <v>2651</v>
      </c>
      <c r="AK1515" s="26">
        <v>1918064</v>
      </c>
      <c r="AL1515" s="264">
        <v>43798.287499999999</v>
      </c>
      <c r="AM1515" s="26" t="s">
        <v>481</v>
      </c>
      <c r="AN1515" s="26" t="s">
        <v>63</v>
      </c>
      <c r="AO1515" s="26" t="s">
        <v>156</v>
      </c>
      <c r="AP1515" s="26" t="s">
        <v>159</v>
      </c>
      <c r="AQ1515" s="26">
        <v>0</v>
      </c>
      <c r="AR1515" s="26">
        <v>79</v>
      </c>
      <c r="AS1515" s="26" t="s">
        <v>1305</v>
      </c>
      <c r="AT1515" s="26" t="s">
        <v>77</v>
      </c>
      <c r="AU1515" s="26" t="s">
        <v>63</v>
      </c>
      <c r="AV1515" s="26" t="s">
        <v>63</v>
      </c>
      <c r="AW1515" s="26" t="s">
        <v>63</v>
      </c>
      <c r="AX1515" s="26" t="s">
        <v>63</v>
      </c>
      <c r="AY1515" s="26">
        <v>43.946092999999898</v>
      </c>
      <c r="AZ1515" s="26">
        <v>-103.189007</v>
      </c>
      <c r="BA1515" s="26" t="s">
        <v>158</v>
      </c>
      <c r="BB1515" s="26" t="s">
        <v>157</v>
      </c>
      <c r="BC1515" s="26" t="s">
        <v>68</v>
      </c>
      <c r="BD1515" s="26" t="s">
        <v>615</v>
      </c>
      <c r="BE1515" s="26"/>
      <c r="BF1515" s="26" t="s">
        <v>68</v>
      </c>
      <c r="BG1515" s="26" t="s">
        <v>68</v>
      </c>
      <c r="BH1515" s="26" t="s">
        <v>146</v>
      </c>
      <c r="BI1515" s="26">
        <v>2</v>
      </c>
      <c r="BJ1515" s="26" t="s">
        <v>217</v>
      </c>
    </row>
    <row r="1516" spans="36:62" x14ac:dyDescent="0.25">
      <c r="AJ1516" s="26">
        <v>2654</v>
      </c>
      <c r="AK1516" s="26">
        <v>1918061</v>
      </c>
      <c r="AL1516" s="264">
        <v>43798.234722222223</v>
      </c>
      <c r="AM1516" s="26" t="s">
        <v>481</v>
      </c>
      <c r="AN1516" s="26" t="s">
        <v>63</v>
      </c>
      <c r="AO1516" s="26" t="s">
        <v>156</v>
      </c>
      <c r="AP1516" s="26" t="s">
        <v>159</v>
      </c>
      <c r="AQ1516" s="26">
        <v>0</v>
      </c>
      <c r="AR1516" s="26">
        <v>79</v>
      </c>
      <c r="AS1516" s="26" t="s">
        <v>1306</v>
      </c>
      <c r="AT1516" s="26" t="s">
        <v>854</v>
      </c>
      <c r="AU1516" s="26" t="s">
        <v>63</v>
      </c>
      <c r="AV1516" s="26" t="s">
        <v>63</v>
      </c>
      <c r="AW1516" s="26" t="s">
        <v>63</v>
      </c>
      <c r="AX1516" s="26" t="s">
        <v>63</v>
      </c>
      <c r="AY1516" s="26">
        <v>43.945605999999898</v>
      </c>
      <c r="AZ1516" s="26">
        <v>-103.1892</v>
      </c>
      <c r="BA1516" s="26" t="s">
        <v>208</v>
      </c>
      <c r="BB1516" s="26" t="s">
        <v>157</v>
      </c>
      <c r="BC1516" s="26" t="s">
        <v>68</v>
      </c>
      <c r="BD1516" s="26" t="s">
        <v>615</v>
      </c>
      <c r="BE1516" s="26"/>
      <c r="BF1516" s="26" t="s">
        <v>68</v>
      </c>
      <c r="BG1516" s="26" t="s">
        <v>68</v>
      </c>
      <c r="BH1516" s="26" t="s">
        <v>175</v>
      </c>
      <c r="BI1516" s="26">
        <v>2</v>
      </c>
      <c r="BJ1516" s="26" t="s">
        <v>217</v>
      </c>
    </row>
    <row r="1517" spans="36:62" x14ac:dyDescent="0.25">
      <c r="AJ1517" s="26">
        <v>2655</v>
      </c>
      <c r="AK1517" s="26">
        <v>1918062</v>
      </c>
      <c r="AL1517" s="264">
        <v>43798.286805555559</v>
      </c>
      <c r="AM1517" s="26" t="s">
        <v>481</v>
      </c>
      <c r="AN1517" s="26" t="s">
        <v>63</v>
      </c>
      <c r="AO1517" s="26" t="s">
        <v>156</v>
      </c>
      <c r="AP1517" s="26" t="s">
        <v>824</v>
      </c>
      <c r="AQ1517" s="26">
        <v>0</v>
      </c>
      <c r="AR1517" s="26">
        <v>79</v>
      </c>
      <c r="AS1517" s="26" t="s">
        <v>1307</v>
      </c>
      <c r="AT1517" s="26" t="s">
        <v>854</v>
      </c>
      <c r="AU1517" s="26" t="s">
        <v>63</v>
      </c>
      <c r="AV1517" s="26" t="s">
        <v>63</v>
      </c>
      <c r="AW1517" s="26" t="s">
        <v>63</v>
      </c>
      <c r="AX1517" s="26" t="s">
        <v>63</v>
      </c>
      <c r="AY1517" s="26">
        <v>43.945605999999898</v>
      </c>
      <c r="AZ1517" s="26">
        <v>-103.1892</v>
      </c>
      <c r="BA1517" s="26" t="s">
        <v>208</v>
      </c>
      <c r="BB1517" s="26" t="s">
        <v>1303</v>
      </c>
      <c r="BC1517" s="26" t="s">
        <v>1304</v>
      </c>
      <c r="BD1517" s="26" t="s">
        <v>828</v>
      </c>
      <c r="BE1517" s="26"/>
      <c r="BF1517" s="26" t="s">
        <v>829</v>
      </c>
      <c r="BG1517" s="26" t="s">
        <v>829</v>
      </c>
      <c r="BH1517" s="26" t="s">
        <v>965</v>
      </c>
      <c r="BI1517" s="26">
        <v>2</v>
      </c>
      <c r="BJ1517" s="26" t="s">
        <v>217</v>
      </c>
    </row>
    <row r="1518" spans="36:62" x14ac:dyDescent="0.25">
      <c r="AJ1518" s="26">
        <v>2656</v>
      </c>
      <c r="AK1518" s="26">
        <v>1918567</v>
      </c>
      <c r="AL1518" s="264">
        <v>43801.6875</v>
      </c>
      <c r="AM1518" s="26" t="s">
        <v>539</v>
      </c>
      <c r="AN1518" s="26" t="s">
        <v>63</v>
      </c>
      <c r="AO1518" s="26"/>
      <c r="AP1518" s="26"/>
      <c r="AQ1518" s="26">
        <v>-1</v>
      </c>
      <c r="AR1518" s="26">
        <v>79</v>
      </c>
      <c r="AS1518" s="26" t="s">
        <v>168</v>
      </c>
      <c r="AT1518" s="26" t="s">
        <v>71</v>
      </c>
      <c r="AU1518" s="26" t="s">
        <v>63</v>
      </c>
      <c r="AV1518" s="26" t="s">
        <v>63</v>
      </c>
      <c r="AW1518" s="26" t="s">
        <v>63</v>
      </c>
      <c r="AX1518" s="26" t="s">
        <v>63</v>
      </c>
      <c r="AY1518" s="26">
        <v>43.491383999999897</v>
      </c>
      <c r="AZ1518" s="26">
        <v>-103.332583</v>
      </c>
      <c r="BA1518" s="26" t="s">
        <v>158</v>
      </c>
      <c r="BB1518" s="26" t="s">
        <v>157</v>
      </c>
      <c r="BC1518" s="26" t="s">
        <v>167</v>
      </c>
      <c r="BD1518" s="26" t="s">
        <v>154</v>
      </c>
      <c r="BE1518" s="26"/>
      <c r="BF1518" s="26" t="s">
        <v>99</v>
      </c>
      <c r="BG1518" s="26" t="s">
        <v>167</v>
      </c>
      <c r="BH1518" s="26" t="s">
        <v>99</v>
      </c>
      <c r="BI1518" s="26">
        <v>2</v>
      </c>
      <c r="BJ1518" s="26" t="s">
        <v>217</v>
      </c>
    </row>
    <row r="1519" spans="36:62" x14ac:dyDescent="0.25">
      <c r="AJ1519" s="26">
        <v>2657</v>
      </c>
      <c r="AK1519" s="26">
        <v>1918573</v>
      </c>
      <c r="AL1519" s="264">
        <v>43793.777777777781</v>
      </c>
      <c r="AM1519" s="26" t="s">
        <v>481</v>
      </c>
      <c r="AN1519" s="26" t="s">
        <v>63</v>
      </c>
      <c r="AO1519" s="26"/>
      <c r="AP1519" s="26"/>
      <c r="AQ1519" s="26">
        <v>-1</v>
      </c>
      <c r="AR1519" s="26">
        <v>16</v>
      </c>
      <c r="AS1519" s="26" t="s">
        <v>168</v>
      </c>
      <c r="AT1519" s="26" t="s">
        <v>71</v>
      </c>
      <c r="AU1519" s="26" t="s">
        <v>63</v>
      </c>
      <c r="AV1519" s="26" t="s">
        <v>63</v>
      </c>
      <c r="AW1519" s="26" t="s">
        <v>63</v>
      </c>
      <c r="AX1519" s="26" t="s">
        <v>63</v>
      </c>
      <c r="AY1519" s="26">
        <v>44.038499000000002</v>
      </c>
      <c r="AZ1519" s="26">
        <v>-103.182455</v>
      </c>
      <c r="BA1519" s="26" t="s">
        <v>166</v>
      </c>
      <c r="BB1519" s="26" t="s">
        <v>609</v>
      </c>
      <c r="BC1519" s="26" t="s">
        <v>167</v>
      </c>
      <c r="BD1519" s="26" t="s">
        <v>154</v>
      </c>
      <c r="BE1519" s="26"/>
      <c r="BF1519" s="26" t="s">
        <v>99</v>
      </c>
      <c r="BG1519" s="26" t="s">
        <v>167</v>
      </c>
      <c r="BH1519" s="26" t="s">
        <v>99</v>
      </c>
      <c r="BI1519" s="26">
        <v>2</v>
      </c>
      <c r="BJ1519" s="26" t="s">
        <v>217</v>
      </c>
    </row>
    <row r="1520" spans="36:62" x14ac:dyDescent="0.25">
      <c r="AJ1520" s="26">
        <v>2658</v>
      </c>
      <c r="AK1520" s="26">
        <v>1918574</v>
      </c>
      <c r="AL1520" s="264">
        <v>43794.845833333333</v>
      </c>
      <c r="AM1520" s="26" t="s">
        <v>539</v>
      </c>
      <c r="AN1520" s="26" t="s">
        <v>63</v>
      </c>
      <c r="AO1520" s="26"/>
      <c r="AP1520" s="26"/>
      <c r="AQ1520" s="26">
        <v>-1</v>
      </c>
      <c r="AR1520" s="26">
        <v>79</v>
      </c>
      <c r="AS1520" s="26" t="s">
        <v>168</v>
      </c>
      <c r="AT1520" s="26" t="s">
        <v>71</v>
      </c>
      <c r="AU1520" s="26" t="s">
        <v>63</v>
      </c>
      <c r="AV1520" s="26" t="s">
        <v>63</v>
      </c>
      <c r="AW1520" s="26" t="s">
        <v>63</v>
      </c>
      <c r="AX1520" s="26" t="s">
        <v>63</v>
      </c>
      <c r="AY1520" s="26">
        <v>43.680002000000002</v>
      </c>
      <c r="AZ1520" s="26">
        <v>-103.259636999999</v>
      </c>
      <c r="BA1520" s="26" t="s">
        <v>498</v>
      </c>
      <c r="BB1520" s="26" t="s">
        <v>165</v>
      </c>
      <c r="BC1520" s="26" t="s">
        <v>167</v>
      </c>
      <c r="BD1520" s="26" t="s">
        <v>154</v>
      </c>
      <c r="BE1520" s="26"/>
      <c r="BF1520" s="26" t="s">
        <v>99</v>
      </c>
      <c r="BG1520" s="26" t="s">
        <v>167</v>
      </c>
      <c r="BH1520" s="26" t="s">
        <v>99</v>
      </c>
      <c r="BI1520" s="26">
        <v>2</v>
      </c>
      <c r="BJ1520" s="26" t="s">
        <v>217</v>
      </c>
    </row>
    <row r="1521" spans="36:62" x14ac:dyDescent="0.25">
      <c r="AJ1521" s="26">
        <v>2660</v>
      </c>
      <c r="AK1521" s="26">
        <v>1918209</v>
      </c>
      <c r="AL1521" s="264">
        <v>43796.015277777777</v>
      </c>
      <c r="AM1521" s="26" t="s">
        <v>481</v>
      </c>
      <c r="AN1521" s="26" t="s">
        <v>63</v>
      </c>
      <c r="AO1521" s="26"/>
      <c r="AP1521" s="26"/>
      <c r="AQ1521" s="26">
        <v>-1</v>
      </c>
      <c r="AR1521" s="26">
        <v>79</v>
      </c>
      <c r="AS1521" s="26" t="s">
        <v>168</v>
      </c>
      <c r="AT1521" s="26" t="s">
        <v>74</v>
      </c>
      <c r="AU1521" s="26" t="s">
        <v>63</v>
      </c>
      <c r="AV1521" s="26" t="s">
        <v>63</v>
      </c>
      <c r="AW1521" s="26" t="s">
        <v>63</v>
      </c>
      <c r="AX1521" s="26" t="s">
        <v>63</v>
      </c>
      <c r="AY1521" s="26">
        <v>43.862976000000003</v>
      </c>
      <c r="AZ1521" s="26">
        <v>-103.199437</v>
      </c>
      <c r="BA1521" s="26" t="s">
        <v>158</v>
      </c>
      <c r="BB1521" s="26" t="s">
        <v>165</v>
      </c>
      <c r="BC1521" s="26" t="s">
        <v>167</v>
      </c>
      <c r="BD1521" s="26" t="s">
        <v>154</v>
      </c>
      <c r="BE1521" s="26"/>
      <c r="BF1521" s="26" t="s">
        <v>99</v>
      </c>
      <c r="BG1521" s="26" t="s">
        <v>167</v>
      </c>
      <c r="BH1521" s="26" t="s">
        <v>99</v>
      </c>
      <c r="BI1521" s="26">
        <v>2</v>
      </c>
      <c r="BJ1521" s="26" t="s">
        <v>217</v>
      </c>
    </row>
    <row r="1522" spans="36:62" x14ac:dyDescent="0.25">
      <c r="AJ1522" s="26">
        <v>2663</v>
      </c>
      <c r="AK1522" s="26">
        <v>1918619</v>
      </c>
      <c r="AL1522" s="264">
        <v>43797.4375</v>
      </c>
      <c r="AM1522" s="26" t="s">
        <v>481</v>
      </c>
      <c r="AN1522" s="26" t="s">
        <v>63</v>
      </c>
      <c r="AO1522" s="26" t="s">
        <v>156</v>
      </c>
      <c r="AP1522" s="26" t="s">
        <v>159</v>
      </c>
      <c r="AQ1522" s="26">
        <v>0</v>
      </c>
      <c r="AR1522" s="26">
        <v>16</v>
      </c>
      <c r="AS1522" s="26" t="s">
        <v>628</v>
      </c>
      <c r="AT1522" s="26" t="s">
        <v>663</v>
      </c>
      <c r="AU1522" s="26" t="s">
        <v>63</v>
      </c>
      <c r="AV1522" s="26" t="s">
        <v>63</v>
      </c>
      <c r="AW1522" s="26" t="s">
        <v>63</v>
      </c>
      <c r="AX1522" s="26" t="s">
        <v>63</v>
      </c>
      <c r="AY1522" s="26">
        <v>44.038381000000001</v>
      </c>
      <c r="AZ1522" s="26">
        <v>-103.191952</v>
      </c>
      <c r="BA1522" s="26" t="s">
        <v>158</v>
      </c>
      <c r="BB1522" s="26" t="s">
        <v>165</v>
      </c>
      <c r="BC1522" s="26" t="s">
        <v>68</v>
      </c>
      <c r="BD1522" s="26" t="s">
        <v>68</v>
      </c>
      <c r="BE1522" s="26"/>
      <c r="BF1522" s="26" t="s">
        <v>68</v>
      </c>
      <c r="BG1522" s="26" t="s">
        <v>68</v>
      </c>
      <c r="BH1522" s="26" t="s">
        <v>146</v>
      </c>
      <c r="BI1522" s="26">
        <v>2</v>
      </c>
      <c r="BJ1522" s="26" t="s">
        <v>217</v>
      </c>
    </row>
    <row r="1523" spans="36:62" x14ac:dyDescent="0.25">
      <c r="AJ1523" s="26">
        <v>2665</v>
      </c>
      <c r="AK1523" s="26">
        <v>1918623</v>
      </c>
      <c r="AL1523" s="264">
        <v>43797.440972222219</v>
      </c>
      <c r="AM1523" s="26" t="s">
        <v>481</v>
      </c>
      <c r="AN1523" s="26" t="s">
        <v>63</v>
      </c>
      <c r="AO1523" s="26" t="s">
        <v>655</v>
      </c>
      <c r="AP1523" s="26" t="s">
        <v>159</v>
      </c>
      <c r="AQ1523" s="26">
        <v>0</v>
      </c>
      <c r="AR1523" s="26">
        <v>79</v>
      </c>
      <c r="AS1523" s="26" t="s">
        <v>188</v>
      </c>
      <c r="AT1523" s="26" t="s">
        <v>71</v>
      </c>
      <c r="AU1523" s="26" t="s">
        <v>63</v>
      </c>
      <c r="AV1523" s="26" t="s">
        <v>63</v>
      </c>
      <c r="AW1523" s="26" t="s">
        <v>63</v>
      </c>
      <c r="AX1523" s="26" t="s">
        <v>63</v>
      </c>
      <c r="AY1523" s="26">
        <v>44.026004</v>
      </c>
      <c r="AZ1523" s="26">
        <v>-103.191734999999</v>
      </c>
      <c r="BA1523" s="26" t="s">
        <v>185</v>
      </c>
      <c r="BB1523" s="26" t="s">
        <v>165</v>
      </c>
      <c r="BC1523" s="26" t="s">
        <v>614</v>
      </c>
      <c r="BD1523" s="26" t="s">
        <v>615</v>
      </c>
      <c r="BE1523" s="26" t="s">
        <v>617</v>
      </c>
      <c r="BF1523" s="26" t="s">
        <v>68</v>
      </c>
      <c r="BG1523" s="26" t="s">
        <v>68</v>
      </c>
      <c r="BH1523" s="26" t="s">
        <v>160</v>
      </c>
      <c r="BI1523" s="26">
        <v>2</v>
      </c>
      <c r="BJ1523" s="26" t="s">
        <v>20</v>
      </c>
    </row>
    <row r="1524" spans="36:62" x14ac:dyDescent="0.25">
      <c r="AJ1524" s="26">
        <v>2667</v>
      </c>
      <c r="AK1524" s="26">
        <v>1918625</v>
      </c>
      <c r="AL1524" s="264">
        <v>43797.53125</v>
      </c>
      <c r="AM1524" s="26" t="s">
        <v>481</v>
      </c>
      <c r="AN1524" s="26" t="s">
        <v>63</v>
      </c>
      <c r="AO1524" s="26" t="s">
        <v>156</v>
      </c>
      <c r="AP1524" s="26" t="s">
        <v>159</v>
      </c>
      <c r="AQ1524" s="26">
        <v>0</v>
      </c>
      <c r="AR1524" s="26">
        <v>16</v>
      </c>
      <c r="AS1524" s="26" t="s">
        <v>635</v>
      </c>
      <c r="AT1524" s="26" t="s">
        <v>71</v>
      </c>
      <c r="AU1524" s="26" t="s">
        <v>63</v>
      </c>
      <c r="AV1524" s="26" t="s">
        <v>63</v>
      </c>
      <c r="AW1524" s="26" t="s">
        <v>63</v>
      </c>
      <c r="AX1524" s="26" t="s">
        <v>63</v>
      </c>
      <c r="AY1524" s="26">
        <v>44.090448000000002</v>
      </c>
      <c r="AZ1524" s="26">
        <v>-103.15124400000001</v>
      </c>
      <c r="BA1524" s="26" t="s">
        <v>166</v>
      </c>
      <c r="BB1524" s="26" t="s">
        <v>611</v>
      </c>
      <c r="BC1524" s="26" t="s">
        <v>614</v>
      </c>
      <c r="BD1524" s="26" t="s">
        <v>615</v>
      </c>
      <c r="BE1524" s="26"/>
      <c r="BF1524" s="26" t="s">
        <v>68</v>
      </c>
      <c r="BG1524" s="26" t="s">
        <v>68</v>
      </c>
      <c r="BH1524" s="26" t="s">
        <v>160</v>
      </c>
      <c r="BI1524" s="26">
        <v>2</v>
      </c>
      <c r="BJ1524" s="26" t="s">
        <v>217</v>
      </c>
    </row>
    <row r="1525" spans="36:62" x14ac:dyDescent="0.25">
      <c r="AJ1525" s="26">
        <v>2668</v>
      </c>
      <c r="AK1525" s="26">
        <v>1918626</v>
      </c>
      <c r="AL1525" s="264">
        <v>43797.53125</v>
      </c>
      <c r="AM1525" s="26" t="s">
        <v>481</v>
      </c>
      <c r="AN1525" s="26" t="s">
        <v>63</v>
      </c>
      <c r="AO1525" s="26" t="s">
        <v>156</v>
      </c>
      <c r="AP1525" s="26" t="s">
        <v>159</v>
      </c>
      <c r="AQ1525" s="26">
        <v>0</v>
      </c>
      <c r="AR1525" s="26">
        <v>16</v>
      </c>
      <c r="AS1525" s="26" t="s">
        <v>635</v>
      </c>
      <c r="AT1525" s="26" t="s">
        <v>71</v>
      </c>
      <c r="AU1525" s="26" t="s">
        <v>63</v>
      </c>
      <c r="AV1525" s="26" t="s">
        <v>63</v>
      </c>
      <c r="AW1525" s="26" t="s">
        <v>63</v>
      </c>
      <c r="AX1525" s="26" t="s">
        <v>63</v>
      </c>
      <c r="AY1525" s="26">
        <v>44.090805000000003</v>
      </c>
      <c r="AZ1525" s="26">
        <v>-103.151246</v>
      </c>
      <c r="BA1525" s="26" t="s">
        <v>158</v>
      </c>
      <c r="BB1525" s="26" t="s">
        <v>611</v>
      </c>
      <c r="BC1525" s="26" t="s">
        <v>614</v>
      </c>
      <c r="BD1525" s="26" t="s">
        <v>615</v>
      </c>
      <c r="BE1525" s="26"/>
      <c r="BF1525" s="26" t="s">
        <v>68</v>
      </c>
      <c r="BG1525" s="26" t="s">
        <v>68</v>
      </c>
      <c r="BH1525" s="26" t="s">
        <v>160</v>
      </c>
      <c r="BI1525" s="26">
        <v>2</v>
      </c>
      <c r="BJ1525" s="26" t="s">
        <v>217</v>
      </c>
    </row>
    <row r="1526" spans="36:62" x14ac:dyDescent="0.25">
      <c r="AJ1526" s="26">
        <v>2669</v>
      </c>
      <c r="AK1526" s="26">
        <v>1918211</v>
      </c>
      <c r="AL1526" s="264">
        <v>43798.290972222225</v>
      </c>
      <c r="AM1526" s="26" t="s">
        <v>481</v>
      </c>
      <c r="AN1526" s="26" t="s">
        <v>63</v>
      </c>
      <c r="AO1526" s="26" t="s">
        <v>173</v>
      </c>
      <c r="AP1526" s="26" t="s">
        <v>627</v>
      </c>
      <c r="AQ1526" s="26">
        <v>0</v>
      </c>
      <c r="AR1526" s="26">
        <v>79</v>
      </c>
      <c r="AS1526" s="26" t="s">
        <v>628</v>
      </c>
      <c r="AT1526" s="26" t="s">
        <v>663</v>
      </c>
      <c r="AU1526" s="26" t="s">
        <v>63</v>
      </c>
      <c r="AV1526" s="26" t="s">
        <v>63</v>
      </c>
      <c r="AW1526" s="26" t="s">
        <v>63</v>
      </c>
      <c r="AX1526" s="26" t="s">
        <v>63</v>
      </c>
      <c r="AY1526" s="26">
        <v>43.947118000000003</v>
      </c>
      <c r="AZ1526" s="26">
        <v>-103.188633999999</v>
      </c>
      <c r="BA1526" s="26" t="s">
        <v>490</v>
      </c>
      <c r="BB1526" s="26" t="s">
        <v>157</v>
      </c>
      <c r="BC1526" s="26" t="s">
        <v>759</v>
      </c>
      <c r="BD1526" s="26" t="s">
        <v>1096</v>
      </c>
      <c r="BE1526" s="26"/>
      <c r="BF1526" s="26" t="s">
        <v>759</v>
      </c>
      <c r="BG1526" s="26" t="s">
        <v>759</v>
      </c>
      <c r="BH1526" s="26" t="s">
        <v>175</v>
      </c>
      <c r="BI1526" s="26">
        <v>2</v>
      </c>
      <c r="BJ1526" s="26" t="s">
        <v>20</v>
      </c>
    </row>
    <row r="1527" spans="36:62" x14ac:dyDescent="0.25">
      <c r="AJ1527" s="26">
        <v>2677</v>
      </c>
      <c r="AK1527" s="26">
        <v>1918825</v>
      </c>
      <c r="AL1527" s="264">
        <v>43798.291666666664</v>
      </c>
      <c r="AM1527" s="26" t="s">
        <v>481</v>
      </c>
      <c r="AN1527" s="26" t="s">
        <v>63</v>
      </c>
      <c r="AO1527" s="26" t="s">
        <v>156</v>
      </c>
      <c r="AP1527" s="26" t="s">
        <v>159</v>
      </c>
      <c r="AQ1527" s="26">
        <v>0</v>
      </c>
      <c r="AR1527" s="26">
        <v>79</v>
      </c>
      <c r="AS1527" s="26" t="s">
        <v>618</v>
      </c>
      <c r="AT1527" s="26" t="s">
        <v>663</v>
      </c>
      <c r="AU1527" s="26" t="s">
        <v>63</v>
      </c>
      <c r="AV1527" s="26" t="s">
        <v>63</v>
      </c>
      <c r="AW1527" s="26" t="s">
        <v>63</v>
      </c>
      <c r="AX1527" s="26" t="s">
        <v>63</v>
      </c>
      <c r="AY1527" s="26">
        <v>43.964118999999897</v>
      </c>
      <c r="AZ1527" s="26">
        <v>-103.185344</v>
      </c>
      <c r="BA1527" s="26" t="s">
        <v>166</v>
      </c>
      <c r="BB1527" s="26" t="s">
        <v>165</v>
      </c>
      <c r="BC1527" s="26" t="s">
        <v>761</v>
      </c>
      <c r="BD1527" s="26" t="s">
        <v>68</v>
      </c>
      <c r="BE1527" s="26" t="s">
        <v>161</v>
      </c>
      <c r="BF1527" s="26" t="s">
        <v>68</v>
      </c>
      <c r="BG1527" s="26" t="s">
        <v>68</v>
      </c>
      <c r="BH1527" s="26" t="s">
        <v>146</v>
      </c>
      <c r="BI1527" s="26">
        <v>2</v>
      </c>
      <c r="BJ1527" s="26" t="s">
        <v>217</v>
      </c>
    </row>
    <row r="1528" spans="36:62" x14ac:dyDescent="0.25">
      <c r="AJ1528" s="26">
        <v>2678</v>
      </c>
      <c r="AK1528" s="26">
        <v>1918901</v>
      </c>
      <c r="AL1528" s="264">
        <v>43797.534722222219</v>
      </c>
      <c r="AM1528" s="26" t="s">
        <v>481</v>
      </c>
      <c r="AN1528" s="26" t="s">
        <v>63</v>
      </c>
      <c r="AO1528" s="26" t="s">
        <v>214</v>
      </c>
      <c r="AP1528" s="26" t="s">
        <v>716</v>
      </c>
      <c r="AQ1528" s="26">
        <v>0</v>
      </c>
      <c r="AR1528" s="26">
        <v>16</v>
      </c>
      <c r="AS1528" s="26" t="s">
        <v>628</v>
      </c>
      <c r="AT1528" s="26" t="s">
        <v>663</v>
      </c>
      <c r="AU1528" s="26" t="s">
        <v>63</v>
      </c>
      <c r="AV1528" s="26" t="s">
        <v>63</v>
      </c>
      <c r="AW1528" s="26" t="s">
        <v>63</v>
      </c>
      <c r="AX1528" s="26" t="s">
        <v>63</v>
      </c>
      <c r="AY1528" s="26">
        <v>44.098945000000001</v>
      </c>
      <c r="AZ1528" s="26">
        <v>-103.151393999999</v>
      </c>
      <c r="BA1528" s="26" t="s">
        <v>493</v>
      </c>
      <c r="BB1528" s="26" t="s">
        <v>165</v>
      </c>
      <c r="BC1528" s="26" t="s">
        <v>614</v>
      </c>
      <c r="BD1528" s="26" t="s">
        <v>681</v>
      </c>
      <c r="BE1528" s="26"/>
      <c r="BF1528" s="26" t="s">
        <v>68</v>
      </c>
      <c r="BG1528" s="26" t="s">
        <v>68</v>
      </c>
      <c r="BH1528" s="26" t="s">
        <v>175</v>
      </c>
      <c r="BI1528" s="26">
        <v>2</v>
      </c>
      <c r="BJ1528" s="26" t="s">
        <v>217</v>
      </c>
    </row>
    <row r="1529" spans="36:62" x14ac:dyDescent="0.25">
      <c r="AJ1529" s="26">
        <v>2681</v>
      </c>
      <c r="AK1529" s="26">
        <v>1919151</v>
      </c>
      <c r="AL1529" s="264">
        <v>43806.09375</v>
      </c>
      <c r="AM1529" s="26" t="s">
        <v>540</v>
      </c>
      <c r="AN1529" s="26" t="s">
        <v>63</v>
      </c>
      <c r="AO1529" s="26"/>
      <c r="AP1529" s="26" t="s">
        <v>159</v>
      </c>
      <c r="AQ1529" s="26">
        <v>0</v>
      </c>
      <c r="AR1529" s="26">
        <v>18</v>
      </c>
      <c r="AS1529" s="26" t="s">
        <v>1177</v>
      </c>
      <c r="AT1529" s="26" t="s">
        <v>71</v>
      </c>
      <c r="AU1529" s="26" t="s">
        <v>63</v>
      </c>
      <c r="AV1529" s="26" t="s">
        <v>63</v>
      </c>
      <c r="AW1529" s="26" t="s">
        <v>63</v>
      </c>
      <c r="AX1529" s="26" t="s">
        <v>63</v>
      </c>
      <c r="AY1529" s="26">
        <v>43.190897</v>
      </c>
      <c r="AZ1529" s="26">
        <v>-103.05493300000001</v>
      </c>
      <c r="BA1529" s="26" t="s">
        <v>158</v>
      </c>
      <c r="BB1529" s="26" t="s">
        <v>611</v>
      </c>
      <c r="BC1529" s="26" t="s">
        <v>680</v>
      </c>
      <c r="BD1529" s="26" t="s">
        <v>68</v>
      </c>
      <c r="BE1529" s="26"/>
      <c r="BF1529" s="26" t="s">
        <v>68</v>
      </c>
      <c r="BG1529" s="26" t="s">
        <v>68</v>
      </c>
      <c r="BH1529" s="26" t="s">
        <v>1068</v>
      </c>
      <c r="BI1529" s="26">
        <v>2</v>
      </c>
      <c r="BJ1529" s="26" t="s">
        <v>21</v>
      </c>
    </row>
    <row r="1530" spans="36:62" x14ac:dyDescent="0.25">
      <c r="AJ1530" s="26">
        <v>2683</v>
      </c>
      <c r="AK1530" s="26">
        <v>1918686</v>
      </c>
      <c r="AL1530" s="264">
        <v>43796.015277777777</v>
      </c>
      <c r="AM1530" s="26" t="s">
        <v>539</v>
      </c>
      <c r="AN1530" s="26" t="s">
        <v>63</v>
      </c>
      <c r="AO1530" s="26"/>
      <c r="AP1530" s="26"/>
      <c r="AQ1530" s="26">
        <v>-1</v>
      </c>
      <c r="AR1530" s="26">
        <v>79</v>
      </c>
      <c r="AS1530" s="26" t="s">
        <v>168</v>
      </c>
      <c r="AT1530" s="26" t="s">
        <v>74</v>
      </c>
      <c r="AU1530" s="26" t="s">
        <v>63</v>
      </c>
      <c r="AV1530" s="26" t="s">
        <v>63</v>
      </c>
      <c r="AW1530" s="26" t="s">
        <v>63</v>
      </c>
      <c r="AX1530" s="26" t="s">
        <v>63</v>
      </c>
      <c r="AY1530" s="26">
        <v>43.849065000000003</v>
      </c>
      <c r="AZ1530" s="26">
        <v>-103.199442</v>
      </c>
      <c r="BA1530" s="26" t="s">
        <v>158</v>
      </c>
      <c r="BB1530" s="26" t="s">
        <v>165</v>
      </c>
      <c r="BC1530" s="26" t="s">
        <v>167</v>
      </c>
      <c r="BD1530" s="26" t="s">
        <v>154</v>
      </c>
      <c r="BE1530" s="26"/>
      <c r="BF1530" s="26" t="s">
        <v>99</v>
      </c>
      <c r="BG1530" s="26" t="s">
        <v>167</v>
      </c>
      <c r="BH1530" s="26" t="s">
        <v>99</v>
      </c>
      <c r="BI1530" s="26">
        <v>2</v>
      </c>
      <c r="BJ1530" s="26" t="s">
        <v>217</v>
      </c>
    </row>
    <row r="1531" spans="36:62" x14ac:dyDescent="0.25">
      <c r="AJ1531" s="26">
        <v>2685</v>
      </c>
      <c r="AK1531" s="26">
        <v>1918903</v>
      </c>
      <c r="AL1531" s="264">
        <v>43808.373611111114</v>
      </c>
      <c r="AM1531" s="26" t="s">
        <v>540</v>
      </c>
      <c r="AN1531" s="26" t="s">
        <v>63</v>
      </c>
      <c r="AO1531" s="26" t="s">
        <v>156</v>
      </c>
      <c r="AP1531" s="26" t="s">
        <v>726</v>
      </c>
      <c r="AQ1531" s="26">
        <v>0</v>
      </c>
      <c r="AR1531" s="26">
        <v>18</v>
      </c>
      <c r="AS1531" s="26" t="s">
        <v>628</v>
      </c>
      <c r="AT1531" s="26" t="s">
        <v>74</v>
      </c>
      <c r="AU1531" s="26" t="s">
        <v>63</v>
      </c>
      <c r="AV1531" s="26" t="s">
        <v>63</v>
      </c>
      <c r="AW1531" s="26" t="s">
        <v>63</v>
      </c>
      <c r="AX1531" s="26" t="s">
        <v>63</v>
      </c>
      <c r="AY1531" s="26">
        <v>43.187683999999898</v>
      </c>
      <c r="AZ1531" s="26">
        <v>-103.237281999999</v>
      </c>
      <c r="BA1531" s="26" t="s">
        <v>525</v>
      </c>
      <c r="BB1531" s="26" t="s">
        <v>1164</v>
      </c>
      <c r="BC1531" s="26" t="s">
        <v>614</v>
      </c>
      <c r="BD1531" s="26" t="s">
        <v>615</v>
      </c>
      <c r="BE1531" s="26"/>
      <c r="BF1531" s="26" t="s">
        <v>68</v>
      </c>
      <c r="BG1531" s="26" t="s">
        <v>68</v>
      </c>
      <c r="BH1531" s="26" t="s">
        <v>1308</v>
      </c>
      <c r="BI1531" s="26">
        <v>2</v>
      </c>
      <c r="BJ1531" s="26" t="s">
        <v>20</v>
      </c>
    </row>
    <row r="1532" spans="36:62" x14ac:dyDescent="0.25">
      <c r="AJ1532" s="26">
        <v>2686</v>
      </c>
      <c r="AK1532" s="26">
        <v>1918987</v>
      </c>
      <c r="AL1532" s="264">
        <v>43782.870833333334</v>
      </c>
      <c r="AM1532" s="26" t="s">
        <v>541</v>
      </c>
      <c r="AN1532" s="26" t="s">
        <v>63</v>
      </c>
      <c r="AO1532" s="26"/>
      <c r="AP1532" s="26"/>
      <c r="AQ1532" s="26">
        <v>-1</v>
      </c>
      <c r="AR1532" s="26">
        <v>18</v>
      </c>
      <c r="AS1532" s="26" t="s">
        <v>168</v>
      </c>
      <c r="AT1532" s="26" t="s">
        <v>71</v>
      </c>
      <c r="AU1532" s="26" t="s">
        <v>63</v>
      </c>
      <c r="AV1532" s="26" t="s">
        <v>63</v>
      </c>
      <c r="AW1532" s="26" t="s">
        <v>63</v>
      </c>
      <c r="AX1532" s="26" t="s">
        <v>63</v>
      </c>
      <c r="AY1532" s="26">
        <v>43.091642</v>
      </c>
      <c r="AZ1532" s="26">
        <v>-102.171738</v>
      </c>
      <c r="BA1532" s="26" t="s">
        <v>166</v>
      </c>
      <c r="BB1532" s="26" t="s">
        <v>611</v>
      </c>
      <c r="BC1532" s="26" t="s">
        <v>167</v>
      </c>
      <c r="BD1532" s="26" t="s">
        <v>154</v>
      </c>
      <c r="BE1532" s="26"/>
      <c r="BF1532" s="26" t="s">
        <v>99</v>
      </c>
      <c r="BG1532" s="26" t="s">
        <v>167</v>
      </c>
      <c r="BH1532" s="26" t="s">
        <v>99</v>
      </c>
      <c r="BI1532" s="26">
        <v>2</v>
      </c>
      <c r="BJ1532" s="26" t="s">
        <v>217</v>
      </c>
    </row>
    <row r="1533" spans="36:62" x14ac:dyDescent="0.25">
      <c r="AJ1533" s="26">
        <v>2687</v>
      </c>
      <c r="AK1533" s="26">
        <v>1919001</v>
      </c>
      <c r="AL1533" s="264">
        <v>43802.745138888888</v>
      </c>
      <c r="AM1533" s="26" t="s">
        <v>540</v>
      </c>
      <c r="AN1533" s="26" t="s">
        <v>63</v>
      </c>
      <c r="AO1533" s="26"/>
      <c r="AP1533" s="26"/>
      <c r="AQ1533" s="26">
        <v>-1</v>
      </c>
      <c r="AR1533" s="26">
        <v>18</v>
      </c>
      <c r="AS1533" s="26" t="s">
        <v>168</v>
      </c>
      <c r="AT1533" s="26" t="s">
        <v>71</v>
      </c>
      <c r="AU1533" s="26" t="s">
        <v>63</v>
      </c>
      <c r="AV1533" s="26" t="s">
        <v>63</v>
      </c>
      <c r="AW1533" s="26" t="s">
        <v>63</v>
      </c>
      <c r="AX1533" s="26" t="s">
        <v>63</v>
      </c>
      <c r="AY1533" s="26">
        <v>43.298901999999899</v>
      </c>
      <c r="AZ1533" s="26">
        <v>-103.332133999999</v>
      </c>
      <c r="BA1533" s="26" t="s">
        <v>166</v>
      </c>
      <c r="BB1533" s="26" t="s">
        <v>157</v>
      </c>
      <c r="BC1533" s="26" t="s">
        <v>167</v>
      </c>
      <c r="BD1533" s="26" t="s">
        <v>154</v>
      </c>
      <c r="BE1533" s="26"/>
      <c r="BF1533" s="26" t="s">
        <v>99</v>
      </c>
      <c r="BG1533" s="26" t="s">
        <v>167</v>
      </c>
      <c r="BH1533" s="26" t="s">
        <v>99</v>
      </c>
      <c r="BI1533" s="26">
        <v>2</v>
      </c>
      <c r="BJ1533" s="26" t="s">
        <v>217</v>
      </c>
    </row>
    <row r="1534" spans="36:62" x14ac:dyDescent="0.25">
      <c r="AJ1534" s="26">
        <v>2688</v>
      </c>
      <c r="AK1534" s="26">
        <v>1919002</v>
      </c>
      <c r="AL1534" s="264">
        <v>43809.738888888889</v>
      </c>
      <c r="AM1534" s="26" t="s">
        <v>540</v>
      </c>
      <c r="AN1534" s="26" t="s">
        <v>63</v>
      </c>
      <c r="AO1534" s="26"/>
      <c r="AP1534" s="26"/>
      <c r="AQ1534" s="26">
        <v>-1</v>
      </c>
      <c r="AR1534" s="26">
        <v>18</v>
      </c>
      <c r="AS1534" s="26" t="s">
        <v>168</v>
      </c>
      <c r="AT1534" s="26" t="s">
        <v>71</v>
      </c>
      <c r="AU1534" s="26" t="s">
        <v>63</v>
      </c>
      <c r="AV1534" s="26" t="s">
        <v>63</v>
      </c>
      <c r="AW1534" s="26" t="s">
        <v>63</v>
      </c>
      <c r="AX1534" s="26" t="s">
        <v>63</v>
      </c>
      <c r="AY1534" s="26">
        <v>43.384442</v>
      </c>
      <c r="AZ1534" s="26">
        <v>-103.403971999999</v>
      </c>
      <c r="BA1534" s="26" t="s">
        <v>166</v>
      </c>
      <c r="BB1534" s="26" t="s">
        <v>157</v>
      </c>
      <c r="BC1534" s="26" t="s">
        <v>167</v>
      </c>
      <c r="BD1534" s="26" t="s">
        <v>154</v>
      </c>
      <c r="BE1534" s="26"/>
      <c r="BF1534" s="26" t="s">
        <v>99</v>
      </c>
      <c r="BG1534" s="26" t="s">
        <v>167</v>
      </c>
      <c r="BH1534" s="26" t="s">
        <v>99</v>
      </c>
      <c r="BI1534" s="26">
        <v>2</v>
      </c>
      <c r="BJ1534" s="26" t="s">
        <v>217</v>
      </c>
    </row>
    <row r="1535" spans="36:62" x14ac:dyDescent="0.25">
      <c r="AJ1535" s="26">
        <v>2689</v>
      </c>
      <c r="AK1535" s="26">
        <v>1919093</v>
      </c>
      <c r="AL1535" s="264">
        <v>43798.215277777781</v>
      </c>
      <c r="AM1535" s="26" t="s">
        <v>539</v>
      </c>
      <c r="AN1535" s="26" t="s">
        <v>63</v>
      </c>
      <c r="AO1535" s="26" t="s">
        <v>156</v>
      </c>
      <c r="AP1535" s="26" t="s">
        <v>159</v>
      </c>
      <c r="AQ1535" s="26">
        <v>0</v>
      </c>
      <c r="AR1535" s="26">
        <v>79</v>
      </c>
      <c r="AS1535" s="26" t="s">
        <v>896</v>
      </c>
      <c r="AT1535" s="26" t="s">
        <v>664</v>
      </c>
      <c r="AU1535" s="26" t="s">
        <v>63</v>
      </c>
      <c r="AV1535" s="26" t="s">
        <v>63</v>
      </c>
      <c r="AW1535" s="26" t="s">
        <v>63</v>
      </c>
      <c r="AX1535" s="26" t="s">
        <v>63</v>
      </c>
      <c r="AY1535" s="26">
        <v>43.714053999999898</v>
      </c>
      <c r="AZ1535" s="26">
        <v>-103.21938900000001</v>
      </c>
      <c r="BA1535" s="26" t="s">
        <v>166</v>
      </c>
      <c r="BB1535" s="26" t="s">
        <v>165</v>
      </c>
      <c r="BC1535" s="26" t="s">
        <v>614</v>
      </c>
      <c r="BD1535" s="26" t="s">
        <v>615</v>
      </c>
      <c r="BE1535" s="26"/>
      <c r="BF1535" s="26" t="s">
        <v>68</v>
      </c>
      <c r="BG1535" s="26" t="s">
        <v>68</v>
      </c>
      <c r="BH1535" s="26" t="s">
        <v>146</v>
      </c>
      <c r="BI1535" s="26">
        <v>2</v>
      </c>
      <c r="BJ1535" s="26" t="s">
        <v>217</v>
      </c>
    </row>
    <row r="1536" spans="36:62" x14ac:dyDescent="0.25">
      <c r="AJ1536" s="26">
        <v>2690</v>
      </c>
      <c r="AK1536" s="26">
        <v>1919092</v>
      </c>
      <c r="AL1536" s="264">
        <v>43793.774305555555</v>
      </c>
      <c r="AM1536" s="26" t="s">
        <v>539</v>
      </c>
      <c r="AN1536" s="26" t="s">
        <v>63</v>
      </c>
      <c r="AO1536" s="26"/>
      <c r="AP1536" s="26"/>
      <c r="AQ1536" s="26">
        <v>-1</v>
      </c>
      <c r="AR1536" s="26">
        <v>79</v>
      </c>
      <c r="AS1536" s="26" t="s">
        <v>168</v>
      </c>
      <c r="AT1536" s="26" t="s">
        <v>71</v>
      </c>
      <c r="AU1536" s="26" t="s">
        <v>63</v>
      </c>
      <c r="AV1536" s="26" t="s">
        <v>63</v>
      </c>
      <c r="AW1536" s="26" t="s">
        <v>63</v>
      </c>
      <c r="AX1536" s="26" t="s">
        <v>63</v>
      </c>
      <c r="AY1536" s="26">
        <v>43.826784000000004</v>
      </c>
      <c r="AZ1536" s="26">
        <v>-103.199482</v>
      </c>
      <c r="BA1536" s="26" t="s">
        <v>185</v>
      </c>
      <c r="BB1536" s="26" t="s">
        <v>165</v>
      </c>
      <c r="BC1536" s="26" t="s">
        <v>167</v>
      </c>
      <c r="BD1536" s="26" t="s">
        <v>167</v>
      </c>
      <c r="BE1536" s="26"/>
      <c r="BF1536" s="26" t="s">
        <v>99</v>
      </c>
      <c r="BG1536" s="26" t="s">
        <v>167</v>
      </c>
      <c r="BH1536" s="26" t="s">
        <v>99</v>
      </c>
      <c r="BI1536" s="26">
        <v>2</v>
      </c>
      <c r="BJ1536" s="26" t="s">
        <v>217</v>
      </c>
    </row>
    <row r="1537" spans="36:62" x14ac:dyDescent="0.25">
      <c r="AJ1537" s="26">
        <v>2691</v>
      </c>
      <c r="AK1537" s="26">
        <v>1919095</v>
      </c>
      <c r="AL1537" s="264">
        <v>43794.75</v>
      </c>
      <c r="AM1537" s="26" t="s">
        <v>539</v>
      </c>
      <c r="AN1537" s="26" t="s">
        <v>63</v>
      </c>
      <c r="AO1537" s="26"/>
      <c r="AP1537" s="26"/>
      <c r="AQ1537" s="26">
        <v>-1</v>
      </c>
      <c r="AR1537" s="26">
        <v>79</v>
      </c>
      <c r="AS1537" s="26" t="s">
        <v>168</v>
      </c>
      <c r="AT1537" s="26" t="s">
        <v>71</v>
      </c>
      <c r="AU1537" s="26" t="s">
        <v>63</v>
      </c>
      <c r="AV1537" s="26" t="s">
        <v>63</v>
      </c>
      <c r="AW1537" s="26" t="s">
        <v>63</v>
      </c>
      <c r="AX1537" s="26" t="s">
        <v>63</v>
      </c>
      <c r="AY1537" s="26">
        <v>43.505668999999898</v>
      </c>
      <c r="AZ1537" s="26">
        <v>-103.33056000000001</v>
      </c>
      <c r="BA1537" s="26" t="s">
        <v>158</v>
      </c>
      <c r="BB1537" s="26" t="s">
        <v>165</v>
      </c>
      <c r="BC1537" s="26" t="s">
        <v>167</v>
      </c>
      <c r="BD1537" s="26" t="s">
        <v>154</v>
      </c>
      <c r="BE1537" s="26"/>
      <c r="BF1537" s="26" t="s">
        <v>99</v>
      </c>
      <c r="BG1537" s="26" t="s">
        <v>167</v>
      </c>
      <c r="BH1537" s="26" t="s">
        <v>99</v>
      </c>
      <c r="BI1537" s="26">
        <v>2</v>
      </c>
      <c r="BJ1537" s="26" t="s">
        <v>217</v>
      </c>
    </row>
    <row r="1538" spans="36:62" x14ac:dyDescent="0.25">
      <c r="AJ1538" s="26">
        <v>2692</v>
      </c>
      <c r="AK1538" s="26">
        <v>1919098</v>
      </c>
      <c r="AL1538" s="264">
        <v>43797.333333333336</v>
      </c>
      <c r="AM1538" s="26" t="s">
        <v>539</v>
      </c>
      <c r="AN1538" s="26" t="s">
        <v>63</v>
      </c>
      <c r="AO1538" s="26" t="s">
        <v>156</v>
      </c>
      <c r="AP1538" s="26" t="s">
        <v>159</v>
      </c>
      <c r="AQ1538" s="26">
        <v>0</v>
      </c>
      <c r="AR1538" s="26">
        <v>79</v>
      </c>
      <c r="AS1538" s="26" t="s">
        <v>168</v>
      </c>
      <c r="AT1538" s="26" t="s">
        <v>613</v>
      </c>
      <c r="AU1538" s="26" t="s">
        <v>63</v>
      </c>
      <c r="AV1538" s="26" t="s">
        <v>63</v>
      </c>
      <c r="AW1538" s="26" t="s">
        <v>63</v>
      </c>
      <c r="AX1538" s="26" t="s">
        <v>63</v>
      </c>
      <c r="AY1538" s="26">
        <v>43.673586999999898</v>
      </c>
      <c r="AZ1538" s="26">
        <v>-103.26047800000001</v>
      </c>
      <c r="BA1538" s="26" t="s">
        <v>208</v>
      </c>
      <c r="BB1538" s="26" t="s">
        <v>165</v>
      </c>
      <c r="BC1538" s="26" t="s">
        <v>68</v>
      </c>
      <c r="BD1538" s="26" t="s">
        <v>154</v>
      </c>
      <c r="BE1538" s="26"/>
      <c r="BF1538" s="26" t="s">
        <v>68</v>
      </c>
      <c r="BG1538" s="26" t="s">
        <v>68</v>
      </c>
      <c r="BH1538" s="26" t="s">
        <v>146</v>
      </c>
      <c r="BI1538" s="26">
        <v>2</v>
      </c>
      <c r="BJ1538" s="26" t="s">
        <v>217</v>
      </c>
    </row>
    <row r="1539" spans="36:62" x14ac:dyDescent="0.25">
      <c r="AJ1539" s="26">
        <v>2693</v>
      </c>
      <c r="AK1539" s="26">
        <v>1919479</v>
      </c>
      <c r="AL1539" s="264">
        <v>43813.393055555556</v>
      </c>
      <c r="AM1539" s="26" t="s">
        <v>539</v>
      </c>
      <c r="AN1539" s="26" t="s">
        <v>63</v>
      </c>
      <c r="AO1539" s="26" t="s">
        <v>156</v>
      </c>
      <c r="AP1539" s="26" t="s">
        <v>159</v>
      </c>
      <c r="AQ1539" s="26">
        <v>0</v>
      </c>
      <c r="AR1539" s="26">
        <v>79</v>
      </c>
      <c r="AS1539" s="26" t="s">
        <v>814</v>
      </c>
      <c r="AT1539" s="26" t="s">
        <v>1310</v>
      </c>
      <c r="AU1539" s="26" t="s">
        <v>69</v>
      </c>
      <c r="AV1539" s="26" t="s">
        <v>63</v>
      </c>
      <c r="AW1539" s="26" t="s">
        <v>63</v>
      </c>
      <c r="AX1539" s="26" t="s">
        <v>63</v>
      </c>
      <c r="AY1539" s="26">
        <v>43.768897000000003</v>
      </c>
      <c r="AZ1539" s="26">
        <v>-103.21927100000001</v>
      </c>
      <c r="BA1539" s="26" t="s">
        <v>158</v>
      </c>
      <c r="BB1539" s="26" t="s">
        <v>157</v>
      </c>
      <c r="BC1539" s="26" t="s">
        <v>640</v>
      </c>
      <c r="BD1539" s="26" t="s">
        <v>615</v>
      </c>
      <c r="BE1539" s="26" t="s">
        <v>1309</v>
      </c>
      <c r="BF1539" s="26" t="s">
        <v>68</v>
      </c>
      <c r="BG1539" s="26" t="s">
        <v>68</v>
      </c>
      <c r="BH1539" s="26" t="s">
        <v>146</v>
      </c>
      <c r="BI1539" s="26">
        <v>2</v>
      </c>
      <c r="BJ1539" s="26" t="s">
        <v>217</v>
      </c>
    </row>
    <row r="1540" spans="36:62" x14ac:dyDescent="0.25">
      <c r="AJ1540" s="26">
        <v>2698</v>
      </c>
      <c r="AK1540" s="26">
        <v>1920165</v>
      </c>
      <c r="AL1540" s="264">
        <v>43825.229166666664</v>
      </c>
      <c r="AM1540" s="26" t="s">
        <v>481</v>
      </c>
      <c r="AN1540" s="26" t="s">
        <v>63</v>
      </c>
      <c r="AO1540" s="26"/>
      <c r="AP1540" s="26"/>
      <c r="AQ1540" s="26">
        <v>-1</v>
      </c>
      <c r="AR1540" s="26">
        <v>79</v>
      </c>
      <c r="AS1540" s="26" t="s">
        <v>168</v>
      </c>
      <c r="AT1540" s="26" t="s">
        <v>74</v>
      </c>
      <c r="AU1540" s="26" t="s">
        <v>63</v>
      </c>
      <c r="AV1540" s="26" t="s">
        <v>63</v>
      </c>
      <c r="AW1540" s="26" t="s">
        <v>63</v>
      </c>
      <c r="AX1540" s="26" t="s">
        <v>63</v>
      </c>
      <c r="AY1540" s="26">
        <v>43.976596000000001</v>
      </c>
      <c r="AZ1540" s="26">
        <v>-103.181511999999</v>
      </c>
      <c r="BA1540" s="26" t="s">
        <v>166</v>
      </c>
      <c r="BB1540" s="26" t="s">
        <v>165</v>
      </c>
      <c r="BC1540" s="26" t="s">
        <v>167</v>
      </c>
      <c r="BD1540" s="26" t="s">
        <v>154</v>
      </c>
      <c r="BE1540" s="26"/>
      <c r="BF1540" s="26" t="s">
        <v>99</v>
      </c>
      <c r="BG1540" s="26" t="s">
        <v>167</v>
      </c>
      <c r="BH1540" s="26" t="s">
        <v>99</v>
      </c>
      <c r="BI1540" s="26">
        <v>2</v>
      </c>
      <c r="BJ1540" s="26" t="s">
        <v>217</v>
      </c>
    </row>
    <row r="1541" spans="36:62" x14ac:dyDescent="0.25">
      <c r="AJ1541" s="26">
        <v>2700</v>
      </c>
      <c r="AK1541" s="26">
        <v>1919762</v>
      </c>
      <c r="AL1541" s="264">
        <v>43829.75</v>
      </c>
      <c r="AM1541" s="26" t="s">
        <v>539</v>
      </c>
      <c r="AN1541" s="26" t="s">
        <v>63</v>
      </c>
      <c r="AO1541" s="26"/>
      <c r="AP1541" s="26"/>
      <c r="AQ1541" s="26">
        <v>-1</v>
      </c>
      <c r="AR1541" s="26">
        <v>79</v>
      </c>
      <c r="AS1541" s="26" t="s">
        <v>168</v>
      </c>
      <c r="AT1541" s="26" t="s">
        <v>71</v>
      </c>
      <c r="AU1541" s="26" t="s">
        <v>63</v>
      </c>
      <c r="AV1541" s="26" t="s">
        <v>63</v>
      </c>
      <c r="AW1541" s="26" t="s">
        <v>63</v>
      </c>
      <c r="AX1541" s="26" t="s">
        <v>63</v>
      </c>
      <c r="AY1541" s="26">
        <v>43.828083999999897</v>
      </c>
      <c r="AZ1541" s="26">
        <v>-103.199410999999</v>
      </c>
      <c r="BA1541" s="26" t="s">
        <v>485</v>
      </c>
      <c r="BB1541" s="26" t="s">
        <v>165</v>
      </c>
      <c r="BC1541" s="26" t="s">
        <v>167</v>
      </c>
      <c r="BD1541" s="26" t="s">
        <v>154</v>
      </c>
      <c r="BE1541" s="26"/>
      <c r="BF1541" s="26" t="s">
        <v>99</v>
      </c>
      <c r="BG1541" s="26" t="s">
        <v>167</v>
      </c>
      <c r="BH1541" s="26" t="s">
        <v>99</v>
      </c>
      <c r="BI1541" s="26">
        <v>2</v>
      </c>
      <c r="BJ1541" s="26" t="s">
        <v>217</v>
      </c>
    </row>
    <row r="1542" spans="36:62" x14ac:dyDescent="0.25">
      <c r="AJ1542" s="26">
        <v>2701</v>
      </c>
      <c r="AK1542" s="26">
        <v>1919763</v>
      </c>
      <c r="AL1542" s="264">
        <v>43772.03125</v>
      </c>
      <c r="AM1542" s="26" t="s">
        <v>540</v>
      </c>
      <c r="AN1542" s="26" t="s">
        <v>63</v>
      </c>
      <c r="AO1542" s="26" t="s">
        <v>214</v>
      </c>
      <c r="AP1542" s="26" t="s">
        <v>159</v>
      </c>
      <c r="AQ1542" s="26">
        <v>0</v>
      </c>
      <c r="AR1542" s="26">
        <v>18</v>
      </c>
      <c r="AS1542" s="26" t="s">
        <v>188</v>
      </c>
      <c r="AT1542" s="26" t="s">
        <v>74</v>
      </c>
      <c r="AU1542" s="26" t="s">
        <v>63</v>
      </c>
      <c r="AV1542" s="26" t="s">
        <v>63</v>
      </c>
      <c r="AW1542" s="26" t="s">
        <v>63</v>
      </c>
      <c r="AX1542" s="26" t="s">
        <v>63</v>
      </c>
      <c r="AY1542" s="26">
        <v>43.204687</v>
      </c>
      <c r="AZ1542" s="26">
        <v>-103.253259</v>
      </c>
      <c r="BA1542" s="26" t="s">
        <v>166</v>
      </c>
      <c r="BB1542" s="26" t="s">
        <v>609</v>
      </c>
      <c r="BC1542" s="26" t="s">
        <v>636</v>
      </c>
      <c r="BD1542" s="26" t="s">
        <v>68</v>
      </c>
      <c r="BE1542" s="26" t="s">
        <v>1311</v>
      </c>
      <c r="BF1542" s="26" t="s">
        <v>68</v>
      </c>
      <c r="BG1542" s="26" t="s">
        <v>68</v>
      </c>
      <c r="BH1542" s="26" t="s">
        <v>1312</v>
      </c>
      <c r="BI1542" s="26">
        <v>2</v>
      </c>
      <c r="BJ1542" s="26" t="s">
        <v>18</v>
      </c>
    </row>
    <row r="1543" spans="36:62" x14ac:dyDescent="0.25">
      <c r="AJ1543" s="26">
        <v>2706</v>
      </c>
      <c r="AK1543" s="26">
        <v>1919924</v>
      </c>
      <c r="AL1543" s="264">
        <v>43798.307638888888</v>
      </c>
      <c r="AM1543" s="26" t="s">
        <v>481</v>
      </c>
      <c r="AN1543" s="26" t="s">
        <v>63</v>
      </c>
      <c r="AO1543" s="26" t="s">
        <v>156</v>
      </c>
      <c r="AP1543" s="26" t="s">
        <v>824</v>
      </c>
      <c r="AQ1543" s="26">
        <v>0</v>
      </c>
      <c r="AR1543" s="26">
        <v>79</v>
      </c>
      <c r="AS1543" s="26" t="s">
        <v>1307</v>
      </c>
      <c r="AT1543" s="26" t="s">
        <v>77</v>
      </c>
      <c r="AU1543" s="26" t="s">
        <v>63</v>
      </c>
      <c r="AV1543" s="26" t="s">
        <v>63</v>
      </c>
      <c r="AW1543" s="26" t="s">
        <v>63</v>
      </c>
      <c r="AX1543" s="26" t="s">
        <v>63</v>
      </c>
      <c r="AY1543" s="26">
        <v>43.945951000000001</v>
      </c>
      <c r="AZ1543" s="26">
        <v>-103.189053999999</v>
      </c>
      <c r="BA1543" s="26" t="s">
        <v>493</v>
      </c>
      <c r="BB1543" s="26" t="s">
        <v>1303</v>
      </c>
      <c r="BC1543" s="26" t="s">
        <v>1304</v>
      </c>
      <c r="BD1543" s="26" t="s">
        <v>828</v>
      </c>
      <c r="BE1543" s="26"/>
      <c r="BF1543" s="26" t="s">
        <v>829</v>
      </c>
      <c r="BG1543" s="26" t="s">
        <v>829</v>
      </c>
      <c r="BH1543" s="26" t="s">
        <v>965</v>
      </c>
      <c r="BI1543" s="26">
        <v>2</v>
      </c>
      <c r="BJ1543" s="26" t="s">
        <v>217</v>
      </c>
    </row>
    <row r="1544" spans="36:62" x14ac:dyDescent="0.25">
      <c r="AJ1544" s="26">
        <v>2708</v>
      </c>
      <c r="AK1544" s="26">
        <v>2000005</v>
      </c>
      <c r="AL1544" s="264">
        <v>43831.760416666664</v>
      </c>
      <c r="AM1544" s="26" t="s">
        <v>540</v>
      </c>
      <c r="AN1544" s="26" t="s">
        <v>63</v>
      </c>
      <c r="AO1544" s="26"/>
      <c r="AP1544" s="26"/>
      <c r="AQ1544" s="26">
        <v>-1</v>
      </c>
      <c r="AR1544" s="26">
        <v>79</v>
      </c>
      <c r="AS1544" s="26" t="s">
        <v>168</v>
      </c>
      <c r="AT1544" s="26" t="s">
        <v>71</v>
      </c>
      <c r="AU1544" s="26" t="s">
        <v>63</v>
      </c>
      <c r="AV1544" s="26" t="s">
        <v>63</v>
      </c>
      <c r="AW1544" s="26" t="s">
        <v>63</v>
      </c>
      <c r="AX1544" s="26" t="s">
        <v>63</v>
      </c>
      <c r="AY1544" s="26">
        <v>43.400044999999899</v>
      </c>
      <c r="AZ1544" s="26">
        <v>-103.396704999999</v>
      </c>
      <c r="BA1544" s="26" t="s">
        <v>158</v>
      </c>
      <c r="BB1544" s="26" t="s">
        <v>157</v>
      </c>
      <c r="BC1544" s="26" t="s">
        <v>167</v>
      </c>
      <c r="BD1544" s="26" t="s">
        <v>154</v>
      </c>
      <c r="BE1544" s="26"/>
      <c r="BF1544" s="26" t="s">
        <v>99</v>
      </c>
      <c r="BG1544" s="26" t="s">
        <v>167</v>
      </c>
      <c r="BH1544" s="26" t="s">
        <v>99</v>
      </c>
      <c r="BI1544" s="26">
        <v>2</v>
      </c>
      <c r="BJ1544" s="26" t="s">
        <v>217</v>
      </c>
    </row>
    <row r="1545" spans="36:62" x14ac:dyDescent="0.25">
      <c r="AJ1545" s="26">
        <v>2709</v>
      </c>
      <c r="AK1545" s="26">
        <v>1920551</v>
      </c>
      <c r="AL1545" s="264">
        <v>43823.964583333334</v>
      </c>
      <c r="AM1545" s="26" t="s">
        <v>487</v>
      </c>
      <c r="AN1545" s="26" t="s">
        <v>63</v>
      </c>
      <c r="AO1545" s="26" t="s">
        <v>156</v>
      </c>
      <c r="AP1545" s="26" t="s">
        <v>716</v>
      </c>
      <c r="AQ1545" s="26">
        <v>0</v>
      </c>
      <c r="AR1545" s="26">
        <v>18</v>
      </c>
      <c r="AS1545" s="26" t="s">
        <v>689</v>
      </c>
      <c r="AT1545" s="26" t="s">
        <v>71</v>
      </c>
      <c r="AU1545" s="26" t="s">
        <v>63</v>
      </c>
      <c r="AV1545" s="26" t="s">
        <v>69</v>
      </c>
      <c r="AW1545" s="26" t="s">
        <v>63</v>
      </c>
      <c r="AX1545" s="26" t="s">
        <v>63</v>
      </c>
      <c r="AY1545" s="26">
        <v>43.172074000000002</v>
      </c>
      <c r="AZ1545" s="26">
        <v>-101.722623999999</v>
      </c>
      <c r="BA1545" s="26" t="s">
        <v>508</v>
      </c>
      <c r="BB1545" s="26" t="s">
        <v>811</v>
      </c>
      <c r="BC1545" s="26" t="s">
        <v>863</v>
      </c>
      <c r="BD1545" s="26" t="s">
        <v>68</v>
      </c>
      <c r="BE1545" s="26"/>
      <c r="BF1545" s="26" t="s">
        <v>68</v>
      </c>
      <c r="BG1545" s="26" t="s">
        <v>68</v>
      </c>
      <c r="BH1545" s="26" t="s">
        <v>175</v>
      </c>
      <c r="BI1545" s="26">
        <v>2</v>
      </c>
      <c r="BJ1545" s="26" t="s">
        <v>21</v>
      </c>
    </row>
    <row r="1546" spans="36:62" x14ac:dyDescent="0.25">
      <c r="AJ1546" s="26">
        <v>2710</v>
      </c>
      <c r="AK1546" s="26">
        <v>1920683</v>
      </c>
      <c r="AL1546" s="264">
        <v>43827.536805555559</v>
      </c>
      <c r="AM1546" s="26" t="s">
        <v>539</v>
      </c>
      <c r="AN1546" s="26" t="s">
        <v>63</v>
      </c>
      <c r="AO1546" s="26" t="s">
        <v>156</v>
      </c>
      <c r="AP1546" s="26" t="s">
        <v>159</v>
      </c>
      <c r="AQ1546" s="26">
        <v>0</v>
      </c>
      <c r="AR1546" s="26">
        <v>79</v>
      </c>
      <c r="AS1546" s="26" t="s">
        <v>896</v>
      </c>
      <c r="AT1546" s="26" t="s">
        <v>613</v>
      </c>
      <c r="AU1546" s="26" t="s">
        <v>63</v>
      </c>
      <c r="AV1546" s="26" t="s">
        <v>63</v>
      </c>
      <c r="AW1546" s="26" t="s">
        <v>63</v>
      </c>
      <c r="AX1546" s="26" t="s">
        <v>63</v>
      </c>
      <c r="AY1546" s="26">
        <v>43.484017999999899</v>
      </c>
      <c r="AZ1546" s="26">
        <v>-103.334219</v>
      </c>
      <c r="BA1546" s="26" t="s">
        <v>485</v>
      </c>
      <c r="BB1546" s="26" t="s">
        <v>165</v>
      </c>
      <c r="BC1546" s="26" t="s">
        <v>939</v>
      </c>
      <c r="BD1546" s="26" t="s">
        <v>615</v>
      </c>
      <c r="BE1546" s="26"/>
      <c r="BF1546" s="26" t="s">
        <v>68</v>
      </c>
      <c r="BG1546" s="26" t="s">
        <v>68</v>
      </c>
      <c r="BH1546" s="26" t="s">
        <v>146</v>
      </c>
      <c r="BI1546" s="26">
        <v>2</v>
      </c>
      <c r="BJ1546" s="26" t="s">
        <v>217</v>
      </c>
    </row>
    <row r="1547" spans="36:62" x14ac:dyDescent="0.25">
      <c r="AJ1547" s="26">
        <v>2711</v>
      </c>
      <c r="AK1547" s="26">
        <v>1920684</v>
      </c>
      <c r="AL1547" s="264">
        <v>43827.560416666667</v>
      </c>
      <c r="AM1547" s="26" t="s">
        <v>539</v>
      </c>
      <c r="AN1547" s="26" t="s">
        <v>63</v>
      </c>
      <c r="AO1547" s="26" t="s">
        <v>156</v>
      </c>
      <c r="AP1547" s="26" t="s">
        <v>159</v>
      </c>
      <c r="AQ1547" s="26">
        <v>0</v>
      </c>
      <c r="AR1547" s="26">
        <v>79</v>
      </c>
      <c r="AS1547" s="26" t="s">
        <v>896</v>
      </c>
      <c r="AT1547" s="26" t="s">
        <v>613</v>
      </c>
      <c r="AU1547" s="26" t="s">
        <v>63</v>
      </c>
      <c r="AV1547" s="26" t="s">
        <v>63</v>
      </c>
      <c r="AW1547" s="26" t="s">
        <v>63</v>
      </c>
      <c r="AX1547" s="26" t="s">
        <v>63</v>
      </c>
      <c r="AY1547" s="26">
        <v>43.484448999999898</v>
      </c>
      <c r="AZ1547" s="26">
        <v>-103.333859</v>
      </c>
      <c r="BA1547" s="26" t="s">
        <v>498</v>
      </c>
      <c r="BB1547" s="26" t="s">
        <v>165</v>
      </c>
      <c r="BC1547" s="26" t="s">
        <v>939</v>
      </c>
      <c r="BD1547" s="26" t="s">
        <v>615</v>
      </c>
      <c r="BE1547" s="26"/>
      <c r="BF1547" s="26" t="s">
        <v>68</v>
      </c>
      <c r="BG1547" s="26" t="s">
        <v>68</v>
      </c>
      <c r="BH1547" s="26" t="s">
        <v>146</v>
      </c>
      <c r="BI1547" s="26">
        <v>2</v>
      </c>
      <c r="BJ1547" s="26" t="s">
        <v>217</v>
      </c>
    </row>
    <row r="1548" spans="36:62" x14ac:dyDescent="0.25">
      <c r="AJ1548" s="26">
        <v>2712</v>
      </c>
      <c r="AK1548" s="26">
        <v>2000215</v>
      </c>
      <c r="AL1548" s="264">
        <v>43832.696527777778</v>
      </c>
      <c r="AM1548" s="26" t="s">
        <v>481</v>
      </c>
      <c r="AN1548" s="26" t="s">
        <v>63</v>
      </c>
      <c r="AO1548" s="26" t="s">
        <v>214</v>
      </c>
      <c r="AP1548" s="26" t="s">
        <v>627</v>
      </c>
      <c r="AQ1548" s="26">
        <v>0</v>
      </c>
      <c r="AR1548" s="26">
        <v>90</v>
      </c>
      <c r="AS1548" s="26" t="s">
        <v>628</v>
      </c>
      <c r="AT1548" s="26" t="s">
        <v>71</v>
      </c>
      <c r="AU1548" s="26" t="s">
        <v>63</v>
      </c>
      <c r="AV1548" s="26" t="s">
        <v>63</v>
      </c>
      <c r="AW1548" s="26" t="s">
        <v>63</v>
      </c>
      <c r="AX1548" s="26" t="s">
        <v>63</v>
      </c>
      <c r="AY1548" s="26">
        <v>44.099674</v>
      </c>
      <c r="AZ1548" s="26">
        <v>-103.158699999999</v>
      </c>
      <c r="BA1548" s="26" t="s">
        <v>158</v>
      </c>
      <c r="BB1548" s="26" t="s">
        <v>609</v>
      </c>
      <c r="BC1548" s="26" t="s">
        <v>866</v>
      </c>
      <c r="BD1548" s="26" t="s">
        <v>68</v>
      </c>
      <c r="BE1548" s="26" t="s">
        <v>865</v>
      </c>
      <c r="BF1548" s="26" t="s">
        <v>68</v>
      </c>
      <c r="BG1548" s="26" t="s">
        <v>68</v>
      </c>
      <c r="BH1548" s="26" t="s">
        <v>867</v>
      </c>
      <c r="BI1548" s="26">
        <v>2</v>
      </c>
      <c r="BJ1548" s="26" t="s">
        <v>217</v>
      </c>
    </row>
    <row r="1549" spans="36:62" x14ac:dyDescent="0.25">
      <c r="AJ1549" s="26">
        <v>2713</v>
      </c>
      <c r="AK1549" s="26">
        <v>2000143</v>
      </c>
      <c r="AL1549" s="264">
        <v>43838.315972222219</v>
      </c>
      <c r="AM1549" s="26" t="s">
        <v>481</v>
      </c>
      <c r="AN1549" s="26" t="s">
        <v>63</v>
      </c>
      <c r="AO1549" s="26" t="s">
        <v>156</v>
      </c>
      <c r="AP1549" s="26" t="s">
        <v>1104</v>
      </c>
      <c r="AQ1549" s="26">
        <v>0</v>
      </c>
      <c r="AR1549" s="26">
        <v>16</v>
      </c>
      <c r="AS1549" s="26" t="s">
        <v>628</v>
      </c>
      <c r="AT1549" s="26" t="s">
        <v>74</v>
      </c>
      <c r="AU1549" s="26" t="s">
        <v>63</v>
      </c>
      <c r="AV1549" s="26" t="s">
        <v>63</v>
      </c>
      <c r="AW1549" s="26" t="s">
        <v>63</v>
      </c>
      <c r="AX1549" s="26" t="s">
        <v>63</v>
      </c>
      <c r="AY1549" s="26">
        <v>44.075996000000004</v>
      </c>
      <c r="AZ1549" s="26">
        <v>-103.151241999999</v>
      </c>
      <c r="BA1549" s="26" t="s">
        <v>546</v>
      </c>
      <c r="BB1549" s="26" t="s">
        <v>157</v>
      </c>
      <c r="BC1549" s="26" t="s">
        <v>708</v>
      </c>
      <c r="BD1549" s="26" t="s">
        <v>68</v>
      </c>
      <c r="BE1549" s="26" t="s">
        <v>705</v>
      </c>
      <c r="BF1549" s="26" t="s">
        <v>68</v>
      </c>
      <c r="BG1549" s="26" t="s">
        <v>68</v>
      </c>
      <c r="BH1549" s="26" t="s">
        <v>175</v>
      </c>
      <c r="BI1549" s="26">
        <v>2</v>
      </c>
      <c r="BJ1549" s="26" t="s">
        <v>217</v>
      </c>
    </row>
    <row r="1550" spans="36:62" x14ac:dyDescent="0.25">
      <c r="AJ1550" s="26">
        <v>2715</v>
      </c>
      <c r="AK1550" s="26">
        <v>2000213</v>
      </c>
      <c r="AL1550" s="264">
        <v>43840.388888888891</v>
      </c>
      <c r="AM1550" s="26" t="s">
        <v>481</v>
      </c>
      <c r="AN1550" s="26" t="s">
        <v>63</v>
      </c>
      <c r="AO1550" s="26" t="s">
        <v>156</v>
      </c>
      <c r="AP1550" s="26" t="s">
        <v>159</v>
      </c>
      <c r="AQ1550" s="26">
        <v>0</v>
      </c>
      <c r="AR1550" s="26">
        <v>79</v>
      </c>
      <c r="AS1550" s="26" t="s">
        <v>201</v>
      </c>
      <c r="AT1550" s="26" t="s">
        <v>674</v>
      </c>
      <c r="AU1550" s="26" t="s">
        <v>63</v>
      </c>
      <c r="AV1550" s="26" t="s">
        <v>63</v>
      </c>
      <c r="AW1550" s="26" t="s">
        <v>63</v>
      </c>
      <c r="AX1550" s="26" t="s">
        <v>63</v>
      </c>
      <c r="AY1550" s="26">
        <v>43.997650999999898</v>
      </c>
      <c r="AZ1550" s="26">
        <v>-103.180723</v>
      </c>
      <c r="BA1550" s="26" t="s">
        <v>485</v>
      </c>
      <c r="BB1550" s="26" t="s">
        <v>165</v>
      </c>
      <c r="BC1550" s="26" t="s">
        <v>614</v>
      </c>
      <c r="BD1550" s="26" t="s">
        <v>615</v>
      </c>
      <c r="BE1550" s="26"/>
      <c r="BF1550" s="26" t="s">
        <v>68</v>
      </c>
      <c r="BG1550" s="26" t="s">
        <v>68</v>
      </c>
      <c r="BH1550" s="26" t="s">
        <v>146</v>
      </c>
      <c r="BI1550" s="26">
        <v>2</v>
      </c>
      <c r="BJ1550" s="26" t="s">
        <v>217</v>
      </c>
    </row>
    <row r="1551" spans="36:62" x14ac:dyDescent="0.25">
      <c r="AJ1551" s="26">
        <v>2716</v>
      </c>
      <c r="AK1551" s="26">
        <v>2000147</v>
      </c>
      <c r="AL1551" s="264">
        <v>43838.31527777778</v>
      </c>
      <c r="AM1551" s="26" t="s">
        <v>540</v>
      </c>
      <c r="AN1551" s="26" t="s">
        <v>63</v>
      </c>
      <c r="AO1551" s="26"/>
      <c r="AP1551" s="26"/>
      <c r="AQ1551" s="26">
        <v>-1</v>
      </c>
      <c r="AR1551" s="26">
        <v>18</v>
      </c>
      <c r="AS1551" s="26" t="s">
        <v>168</v>
      </c>
      <c r="AT1551" s="26" t="s">
        <v>616</v>
      </c>
      <c r="AU1551" s="26" t="s">
        <v>63</v>
      </c>
      <c r="AV1551" s="26" t="s">
        <v>63</v>
      </c>
      <c r="AW1551" s="26" t="s">
        <v>63</v>
      </c>
      <c r="AX1551" s="26" t="s">
        <v>63</v>
      </c>
      <c r="AY1551" s="26">
        <v>43.225278000000003</v>
      </c>
      <c r="AZ1551" s="26">
        <v>-103.278958</v>
      </c>
      <c r="BA1551" s="26" t="s">
        <v>158</v>
      </c>
      <c r="BB1551" s="26" t="s">
        <v>611</v>
      </c>
      <c r="BC1551" s="26" t="s">
        <v>167</v>
      </c>
      <c r="BD1551" s="26" t="s">
        <v>154</v>
      </c>
      <c r="BE1551" s="26"/>
      <c r="BF1551" s="26" t="s">
        <v>99</v>
      </c>
      <c r="BG1551" s="26" t="s">
        <v>167</v>
      </c>
      <c r="BH1551" s="26" t="s">
        <v>99</v>
      </c>
      <c r="BI1551" s="26">
        <v>2</v>
      </c>
      <c r="BJ1551" s="26" t="s">
        <v>217</v>
      </c>
    </row>
    <row r="1552" spans="36:62" x14ac:dyDescent="0.25">
      <c r="AJ1552" s="26">
        <v>2717</v>
      </c>
      <c r="AK1552" s="26">
        <v>2000243</v>
      </c>
      <c r="AL1552" s="264">
        <v>43841.090277777781</v>
      </c>
      <c r="AM1552" s="26" t="s">
        <v>481</v>
      </c>
      <c r="AN1552" s="26" t="s">
        <v>63</v>
      </c>
      <c r="AO1552" s="26" t="s">
        <v>173</v>
      </c>
      <c r="AP1552" s="26" t="s">
        <v>159</v>
      </c>
      <c r="AQ1552" s="26">
        <v>0</v>
      </c>
      <c r="AR1552" s="26">
        <v>16</v>
      </c>
      <c r="AS1552" s="26" t="s">
        <v>1314</v>
      </c>
      <c r="AT1552" s="26" t="s">
        <v>71</v>
      </c>
      <c r="AU1552" s="26" t="s">
        <v>63</v>
      </c>
      <c r="AV1552" s="26" t="s">
        <v>63</v>
      </c>
      <c r="AW1552" s="26" t="s">
        <v>63</v>
      </c>
      <c r="AX1552" s="26" t="s">
        <v>63</v>
      </c>
      <c r="AY1552" s="26">
        <v>44.069212</v>
      </c>
      <c r="AZ1552" s="26">
        <v>-103.158569999999</v>
      </c>
      <c r="BA1552" s="26" t="s">
        <v>158</v>
      </c>
      <c r="BB1552" s="26" t="s">
        <v>165</v>
      </c>
      <c r="BC1552" s="26" t="s">
        <v>614</v>
      </c>
      <c r="BD1552" s="26" t="s">
        <v>68</v>
      </c>
      <c r="BE1552" s="26" t="s">
        <v>1313</v>
      </c>
      <c r="BF1552" s="26" t="s">
        <v>68</v>
      </c>
      <c r="BG1552" s="26" t="s">
        <v>68</v>
      </c>
      <c r="BH1552" s="26" t="s">
        <v>757</v>
      </c>
      <c r="BI1552" s="26">
        <v>2</v>
      </c>
      <c r="BJ1552" s="26" t="s">
        <v>19</v>
      </c>
    </row>
    <row r="1553" spans="36:62" x14ac:dyDescent="0.25">
      <c r="AJ1553" s="26">
        <v>2719</v>
      </c>
      <c r="AK1553" s="26">
        <v>1920770</v>
      </c>
      <c r="AL1553" s="264">
        <v>43760.768055555556</v>
      </c>
      <c r="AM1553" s="26" t="s">
        <v>541</v>
      </c>
      <c r="AN1553" s="26" t="s">
        <v>63</v>
      </c>
      <c r="AO1553" s="26"/>
      <c r="AP1553" s="26"/>
      <c r="AQ1553" s="26">
        <v>-1</v>
      </c>
      <c r="AR1553" s="26">
        <v>18</v>
      </c>
      <c r="AS1553" s="26" t="s">
        <v>168</v>
      </c>
      <c r="AT1553" s="26" t="s">
        <v>704</v>
      </c>
      <c r="AU1553" s="26" t="s">
        <v>63</v>
      </c>
      <c r="AV1553" s="26" t="s">
        <v>63</v>
      </c>
      <c r="AW1553" s="26" t="s">
        <v>63</v>
      </c>
      <c r="AX1553" s="26" t="s">
        <v>63</v>
      </c>
      <c r="AY1553" s="26">
        <v>43.049919000000003</v>
      </c>
      <c r="AZ1553" s="26">
        <v>-102.296284999999</v>
      </c>
      <c r="BA1553" s="26" t="s">
        <v>485</v>
      </c>
      <c r="BB1553" s="26" t="s">
        <v>611</v>
      </c>
      <c r="BC1553" s="26" t="s">
        <v>167</v>
      </c>
      <c r="BD1553" s="26" t="s">
        <v>154</v>
      </c>
      <c r="BE1553" s="26"/>
      <c r="BF1553" s="26" t="s">
        <v>99</v>
      </c>
      <c r="BG1553" s="26" t="s">
        <v>167</v>
      </c>
      <c r="BH1553" s="26" t="s">
        <v>99</v>
      </c>
      <c r="BI1553" s="26">
        <v>2</v>
      </c>
      <c r="BJ1553" s="26" t="s">
        <v>217</v>
      </c>
    </row>
    <row r="1554" spans="36:62" x14ac:dyDescent="0.25">
      <c r="AJ1554" s="26">
        <v>2720</v>
      </c>
      <c r="AK1554" s="26">
        <v>2000186</v>
      </c>
      <c r="AL1554" s="264">
        <v>43839.695833333331</v>
      </c>
      <c r="AM1554" s="26" t="s">
        <v>481</v>
      </c>
      <c r="AN1554" s="26" t="s">
        <v>63</v>
      </c>
      <c r="AO1554" s="26" t="s">
        <v>156</v>
      </c>
      <c r="AP1554" s="26" t="s">
        <v>726</v>
      </c>
      <c r="AQ1554" s="26">
        <v>0</v>
      </c>
      <c r="AR1554" s="26">
        <v>16</v>
      </c>
      <c r="AS1554" s="26" t="s">
        <v>628</v>
      </c>
      <c r="AT1554" s="26" t="s">
        <v>74</v>
      </c>
      <c r="AU1554" s="26" t="s">
        <v>63</v>
      </c>
      <c r="AV1554" s="26" t="s">
        <v>63</v>
      </c>
      <c r="AW1554" s="26" t="s">
        <v>63</v>
      </c>
      <c r="AX1554" s="26" t="s">
        <v>63</v>
      </c>
      <c r="AY1554" s="26">
        <v>44.069156</v>
      </c>
      <c r="AZ1554" s="26">
        <v>-103.158434999999</v>
      </c>
      <c r="BA1554" s="26" t="s">
        <v>520</v>
      </c>
      <c r="BB1554" s="26" t="s">
        <v>811</v>
      </c>
      <c r="BC1554" s="26" t="s">
        <v>659</v>
      </c>
      <c r="BD1554" s="26" t="s">
        <v>68</v>
      </c>
      <c r="BE1554" s="26" t="s">
        <v>1273</v>
      </c>
      <c r="BF1554" s="26" t="s">
        <v>68</v>
      </c>
      <c r="BG1554" s="26" t="s">
        <v>68</v>
      </c>
      <c r="BH1554" s="26" t="s">
        <v>175</v>
      </c>
      <c r="BI1554" s="26">
        <v>2</v>
      </c>
      <c r="BJ1554" s="26" t="s">
        <v>217</v>
      </c>
    </row>
    <row r="1555" spans="36:62" x14ac:dyDescent="0.25">
      <c r="AJ1555" s="26">
        <v>2721</v>
      </c>
      <c r="AK1555" s="26">
        <v>2000315</v>
      </c>
      <c r="AL1555" s="264">
        <v>43843.627083333333</v>
      </c>
      <c r="AM1555" s="26" t="s">
        <v>481</v>
      </c>
      <c r="AN1555" s="26" t="s">
        <v>63</v>
      </c>
      <c r="AO1555" s="26" t="s">
        <v>156</v>
      </c>
      <c r="AP1555" s="26" t="s">
        <v>716</v>
      </c>
      <c r="AQ1555" s="26">
        <v>0</v>
      </c>
      <c r="AR1555" s="26">
        <v>16</v>
      </c>
      <c r="AS1555" s="26" t="s">
        <v>628</v>
      </c>
      <c r="AT1555" s="26" t="s">
        <v>74</v>
      </c>
      <c r="AU1555" s="26" t="s">
        <v>63</v>
      </c>
      <c r="AV1555" s="26" t="s">
        <v>63</v>
      </c>
      <c r="AW1555" s="26" t="s">
        <v>63</v>
      </c>
      <c r="AX1555" s="26" t="s">
        <v>63</v>
      </c>
      <c r="AY1555" s="26">
        <v>44.069119999999899</v>
      </c>
      <c r="AZ1555" s="26">
        <v>-103.158473</v>
      </c>
      <c r="BA1555" s="26" t="s">
        <v>166</v>
      </c>
      <c r="BB1555" s="26" t="s">
        <v>157</v>
      </c>
      <c r="BC1555" s="26" t="s">
        <v>708</v>
      </c>
      <c r="BD1555" s="26" t="s">
        <v>68</v>
      </c>
      <c r="BE1555" s="26"/>
      <c r="BF1555" s="26" t="s">
        <v>759</v>
      </c>
      <c r="BG1555" s="26" t="s">
        <v>68</v>
      </c>
      <c r="BH1555" s="26" t="s">
        <v>175</v>
      </c>
      <c r="BI1555" s="26">
        <v>2</v>
      </c>
      <c r="BJ1555" s="26" t="s">
        <v>21</v>
      </c>
    </row>
    <row r="1556" spans="36:62" x14ac:dyDescent="0.25">
      <c r="AJ1556" s="26">
        <v>2723</v>
      </c>
      <c r="AK1556" s="26">
        <v>2000353</v>
      </c>
      <c r="AL1556" s="264">
        <v>43844.29583333333</v>
      </c>
      <c r="AM1556" s="26" t="s">
        <v>481</v>
      </c>
      <c r="AN1556" s="26" t="s">
        <v>63</v>
      </c>
      <c r="AO1556" s="26" t="s">
        <v>156</v>
      </c>
      <c r="AP1556" s="26" t="s">
        <v>1104</v>
      </c>
      <c r="AQ1556" s="26">
        <v>0</v>
      </c>
      <c r="AR1556" s="26">
        <v>16</v>
      </c>
      <c r="AS1556" s="26" t="s">
        <v>628</v>
      </c>
      <c r="AT1556" s="26" t="s">
        <v>74</v>
      </c>
      <c r="AU1556" s="26" t="s">
        <v>63</v>
      </c>
      <c r="AV1556" s="26" t="s">
        <v>63</v>
      </c>
      <c r="AW1556" s="26" t="s">
        <v>63</v>
      </c>
      <c r="AX1556" s="26" t="s">
        <v>63</v>
      </c>
      <c r="AY1556" s="26">
        <v>44.069059000000003</v>
      </c>
      <c r="AZ1556" s="26">
        <v>-103.158563</v>
      </c>
      <c r="BA1556" s="26" t="s">
        <v>483</v>
      </c>
      <c r="BB1556" s="26" t="s">
        <v>157</v>
      </c>
      <c r="BC1556" s="26" t="s">
        <v>1042</v>
      </c>
      <c r="BD1556" s="26" t="s">
        <v>68</v>
      </c>
      <c r="BE1556" s="26" t="s">
        <v>705</v>
      </c>
      <c r="BF1556" s="26" t="s">
        <v>68</v>
      </c>
      <c r="BG1556" s="26" t="s">
        <v>68</v>
      </c>
      <c r="BH1556" s="26" t="s">
        <v>175</v>
      </c>
      <c r="BI1556" s="26">
        <v>2</v>
      </c>
      <c r="BJ1556" s="26" t="s">
        <v>217</v>
      </c>
    </row>
    <row r="1557" spans="36:62" x14ac:dyDescent="0.25">
      <c r="AJ1557" s="26">
        <v>2724</v>
      </c>
      <c r="AK1557" s="26">
        <v>2000422</v>
      </c>
      <c r="AL1557" s="264">
        <v>43839.725694444445</v>
      </c>
      <c r="AM1557" s="26" t="s">
        <v>481</v>
      </c>
      <c r="AN1557" s="26" t="s">
        <v>63</v>
      </c>
      <c r="AO1557" s="26"/>
      <c r="AP1557" s="26"/>
      <c r="AQ1557" s="26">
        <v>-1</v>
      </c>
      <c r="AR1557" s="26">
        <v>79</v>
      </c>
      <c r="AS1557" s="26" t="s">
        <v>168</v>
      </c>
      <c r="AT1557" s="26" t="s">
        <v>613</v>
      </c>
      <c r="AU1557" s="26" t="s">
        <v>63</v>
      </c>
      <c r="AV1557" s="26" t="s">
        <v>63</v>
      </c>
      <c r="AW1557" s="26" t="s">
        <v>63</v>
      </c>
      <c r="AX1557" s="26" t="s">
        <v>63</v>
      </c>
      <c r="AY1557" s="26">
        <v>43.934069000000001</v>
      </c>
      <c r="AZ1557" s="26">
        <v>-103.19917100000001</v>
      </c>
      <c r="BA1557" s="26" t="s">
        <v>166</v>
      </c>
      <c r="BB1557" s="26" t="s">
        <v>165</v>
      </c>
      <c r="BC1557" s="26" t="s">
        <v>167</v>
      </c>
      <c r="BD1557" s="26" t="s">
        <v>154</v>
      </c>
      <c r="BE1557" s="26"/>
      <c r="BF1557" s="26" t="s">
        <v>99</v>
      </c>
      <c r="BG1557" s="26" t="s">
        <v>167</v>
      </c>
      <c r="BH1557" s="26" t="s">
        <v>99</v>
      </c>
      <c r="BI1557" s="26">
        <v>2</v>
      </c>
      <c r="BJ1557" s="26" t="s">
        <v>217</v>
      </c>
    </row>
    <row r="1558" spans="36:62" x14ac:dyDescent="0.25">
      <c r="AJ1558" s="26">
        <v>2725</v>
      </c>
      <c r="AK1558" s="26">
        <v>2000450</v>
      </c>
      <c r="AL1558" s="264">
        <v>43840.25</v>
      </c>
      <c r="AM1558" s="26" t="s">
        <v>541</v>
      </c>
      <c r="AN1558" s="26" t="s">
        <v>63</v>
      </c>
      <c r="AO1558" s="26" t="s">
        <v>192</v>
      </c>
      <c r="AP1558" s="26" t="s">
        <v>159</v>
      </c>
      <c r="AQ1558" s="26">
        <v>0</v>
      </c>
      <c r="AR1558" s="26">
        <v>18</v>
      </c>
      <c r="AS1558" s="26" t="s">
        <v>188</v>
      </c>
      <c r="AT1558" s="26" t="s">
        <v>639</v>
      </c>
      <c r="AU1558" s="26" t="s">
        <v>63</v>
      </c>
      <c r="AV1558" s="26" t="s">
        <v>63</v>
      </c>
      <c r="AW1558" s="26" t="s">
        <v>63</v>
      </c>
      <c r="AX1558" s="26" t="s">
        <v>63</v>
      </c>
      <c r="AY1558" s="26">
        <v>43.188890000000001</v>
      </c>
      <c r="AZ1558" s="26">
        <v>-102.890709999999</v>
      </c>
      <c r="BA1558" s="26" t="s">
        <v>185</v>
      </c>
      <c r="BB1558" s="26" t="s">
        <v>609</v>
      </c>
      <c r="BC1558" s="26" t="s">
        <v>68</v>
      </c>
      <c r="BD1558" s="26" t="s">
        <v>615</v>
      </c>
      <c r="BE1558" s="26"/>
      <c r="BF1558" s="26" t="s">
        <v>68</v>
      </c>
      <c r="BG1558" s="26" t="s">
        <v>209</v>
      </c>
      <c r="BH1558" s="26" t="s">
        <v>160</v>
      </c>
      <c r="BI1558" s="26">
        <v>2</v>
      </c>
      <c r="BJ1558" s="26" t="s">
        <v>217</v>
      </c>
    </row>
    <row r="1559" spans="36:62" x14ac:dyDescent="0.25">
      <c r="AJ1559" s="26">
        <v>2727</v>
      </c>
      <c r="AK1559" s="26">
        <v>2000544</v>
      </c>
      <c r="AL1559" s="264">
        <v>43839.976388888892</v>
      </c>
      <c r="AM1559" s="26" t="s">
        <v>481</v>
      </c>
      <c r="AN1559" s="26" t="s">
        <v>63</v>
      </c>
      <c r="AO1559" s="26" t="s">
        <v>156</v>
      </c>
      <c r="AP1559" s="26" t="s">
        <v>159</v>
      </c>
      <c r="AQ1559" s="26">
        <v>0</v>
      </c>
      <c r="AR1559" s="26">
        <v>79</v>
      </c>
      <c r="AS1559" s="26" t="s">
        <v>1315</v>
      </c>
      <c r="AT1559" s="26" t="s">
        <v>613</v>
      </c>
      <c r="AU1559" s="26" t="s">
        <v>69</v>
      </c>
      <c r="AV1559" s="26" t="s">
        <v>63</v>
      </c>
      <c r="AW1559" s="26" t="s">
        <v>63</v>
      </c>
      <c r="AX1559" s="26" t="s">
        <v>63</v>
      </c>
      <c r="AY1559" s="26">
        <v>43.897685000000003</v>
      </c>
      <c r="AZ1559" s="26">
        <v>-103.199156</v>
      </c>
      <c r="BA1559" s="26" t="s">
        <v>166</v>
      </c>
      <c r="BB1559" s="26" t="s">
        <v>165</v>
      </c>
      <c r="BC1559" s="26" t="s">
        <v>751</v>
      </c>
      <c r="BD1559" s="26" t="s">
        <v>615</v>
      </c>
      <c r="BE1559" s="26"/>
      <c r="BF1559" s="26" t="s">
        <v>68</v>
      </c>
      <c r="BG1559" s="26" t="s">
        <v>68</v>
      </c>
      <c r="BH1559" s="26" t="s">
        <v>146</v>
      </c>
      <c r="BI1559" s="26">
        <v>2</v>
      </c>
      <c r="BJ1559" s="26" t="s">
        <v>217</v>
      </c>
    </row>
    <row r="1560" spans="36:62" x14ac:dyDescent="0.25">
      <c r="AJ1560" s="26">
        <v>2728</v>
      </c>
      <c r="AK1560" s="26">
        <v>2000566</v>
      </c>
      <c r="AL1560" s="264">
        <v>43843.268750000003</v>
      </c>
      <c r="AM1560" s="26" t="s">
        <v>481</v>
      </c>
      <c r="AN1560" s="26" t="s">
        <v>63</v>
      </c>
      <c r="AO1560" s="26"/>
      <c r="AP1560" s="26"/>
      <c r="AQ1560" s="26">
        <v>-1</v>
      </c>
      <c r="AR1560" s="26">
        <v>79</v>
      </c>
      <c r="AS1560" s="26" t="s">
        <v>168</v>
      </c>
      <c r="AT1560" s="26" t="s">
        <v>71</v>
      </c>
      <c r="AU1560" s="26" t="s">
        <v>63</v>
      </c>
      <c r="AV1560" s="26" t="s">
        <v>63</v>
      </c>
      <c r="AW1560" s="26" t="s">
        <v>63</v>
      </c>
      <c r="AX1560" s="26" t="s">
        <v>63</v>
      </c>
      <c r="AY1560" s="26">
        <v>43.979703999999899</v>
      </c>
      <c r="AZ1560" s="26">
        <v>-103.181269999999</v>
      </c>
      <c r="BA1560" s="26" t="s">
        <v>166</v>
      </c>
      <c r="BB1560" s="26" t="s">
        <v>165</v>
      </c>
      <c r="BC1560" s="26" t="s">
        <v>167</v>
      </c>
      <c r="BD1560" s="26" t="s">
        <v>154</v>
      </c>
      <c r="BE1560" s="26"/>
      <c r="BF1560" s="26" t="s">
        <v>99</v>
      </c>
      <c r="BG1560" s="26" t="s">
        <v>167</v>
      </c>
      <c r="BH1560" s="26" t="s">
        <v>99</v>
      </c>
      <c r="BI1560" s="26">
        <v>2</v>
      </c>
      <c r="BJ1560" s="26" t="s">
        <v>217</v>
      </c>
    </row>
    <row r="1561" spans="36:62" x14ac:dyDescent="0.25">
      <c r="AJ1561" s="26">
        <v>2729</v>
      </c>
      <c r="AK1561" s="26">
        <v>2000568</v>
      </c>
      <c r="AL1561" s="264">
        <v>43840.356944444444</v>
      </c>
      <c r="AM1561" s="26" t="s">
        <v>481</v>
      </c>
      <c r="AN1561" s="26" t="s">
        <v>63</v>
      </c>
      <c r="AO1561" s="26" t="s">
        <v>156</v>
      </c>
      <c r="AP1561" s="26" t="s">
        <v>648</v>
      </c>
      <c r="AQ1561" s="26">
        <v>0</v>
      </c>
      <c r="AR1561" s="26">
        <v>16</v>
      </c>
      <c r="AS1561" s="26" t="s">
        <v>645</v>
      </c>
      <c r="AT1561" s="26" t="s">
        <v>613</v>
      </c>
      <c r="AU1561" s="26" t="s">
        <v>63</v>
      </c>
      <c r="AV1561" s="26" t="s">
        <v>63</v>
      </c>
      <c r="AW1561" s="26" t="s">
        <v>63</v>
      </c>
      <c r="AX1561" s="26" t="s">
        <v>63</v>
      </c>
      <c r="AY1561" s="26">
        <v>44.039135000000002</v>
      </c>
      <c r="AZ1561" s="26">
        <v>-103.17707</v>
      </c>
      <c r="BA1561" s="26" t="s">
        <v>483</v>
      </c>
      <c r="BB1561" s="26" t="s">
        <v>609</v>
      </c>
      <c r="BC1561" s="26" t="s">
        <v>1316</v>
      </c>
      <c r="BD1561" s="26" t="s">
        <v>615</v>
      </c>
      <c r="BE1561" s="26" t="s">
        <v>677</v>
      </c>
      <c r="BF1561" s="26" t="s">
        <v>68</v>
      </c>
      <c r="BG1561" s="26" t="s">
        <v>68</v>
      </c>
      <c r="BH1561" s="26" t="s">
        <v>175</v>
      </c>
      <c r="BI1561" s="26">
        <v>2</v>
      </c>
      <c r="BJ1561" s="26" t="s">
        <v>217</v>
      </c>
    </row>
    <row r="1562" spans="36:62" x14ac:dyDescent="0.25">
      <c r="AJ1562" s="26">
        <v>2730</v>
      </c>
      <c r="AK1562" s="26">
        <v>2000583</v>
      </c>
      <c r="AL1562" s="264">
        <v>43841.677083333336</v>
      </c>
      <c r="AM1562" s="26" t="s">
        <v>481</v>
      </c>
      <c r="AN1562" s="26" t="s">
        <v>63</v>
      </c>
      <c r="AO1562" s="26" t="s">
        <v>156</v>
      </c>
      <c r="AP1562" s="26" t="s">
        <v>726</v>
      </c>
      <c r="AQ1562" s="26">
        <v>0</v>
      </c>
      <c r="AR1562" s="26">
        <v>16</v>
      </c>
      <c r="AS1562" s="26" t="s">
        <v>628</v>
      </c>
      <c r="AT1562" s="26" t="s">
        <v>71</v>
      </c>
      <c r="AU1562" s="26" t="s">
        <v>63</v>
      </c>
      <c r="AV1562" s="26" t="s">
        <v>63</v>
      </c>
      <c r="AW1562" s="26" t="s">
        <v>63</v>
      </c>
      <c r="AX1562" s="26" t="s">
        <v>63</v>
      </c>
      <c r="AY1562" s="26">
        <v>44.069156</v>
      </c>
      <c r="AZ1562" s="26">
        <v>-103.158434999999</v>
      </c>
      <c r="BA1562" s="26" t="s">
        <v>550</v>
      </c>
      <c r="BB1562" s="26" t="s">
        <v>1181</v>
      </c>
      <c r="BC1562" s="26" t="s">
        <v>727</v>
      </c>
      <c r="BD1562" s="26" t="s">
        <v>68</v>
      </c>
      <c r="BE1562" s="26" t="s">
        <v>1317</v>
      </c>
      <c r="BF1562" s="26" t="s">
        <v>68</v>
      </c>
      <c r="BG1562" s="26" t="s">
        <v>68</v>
      </c>
      <c r="BH1562" s="26" t="s">
        <v>1043</v>
      </c>
      <c r="BI1562" s="26">
        <v>2</v>
      </c>
      <c r="BJ1562" s="26" t="s">
        <v>217</v>
      </c>
    </row>
    <row r="1563" spans="36:62" x14ac:dyDescent="0.25">
      <c r="AJ1563" s="26">
        <v>2735</v>
      </c>
      <c r="AK1563" s="26">
        <v>2000891</v>
      </c>
      <c r="AL1563" s="264">
        <v>43843.257638888892</v>
      </c>
      <c r="AM1563" s="26" t="s">
        <v>481</v>
      </c>
      <c r="AN1563" s="26" t="s">
        <v>63</v>
      </c>
      <c r="AO1563" s="26" t="s">
        <v>156</v>
      </c>
      <c r="AP1563" s="26" t="s">
        <v>726</v>
      </c>
      <c r="AQ1563" s="26">
        <v>0</v>
      </c>
      <c r="AR1563" s="26">
        <v>16</v>
      </c>
      <c r="AS1563" s="26" t="s">
        <v>628</v>
      </c>
      <c r="AT1563" s="26" t="s">
        <v>71</v>
      </c>
      <c r="AU1563" s="26" t="s">
        <v>63</v>
      </c>
      <c r="AV1563" s="26" t="s">
        <v>63</v>
      </c>
      <c r="AW1563" s="26" t="s">
        <v>63</v>
      </c>
      <c r="AX1563" s="26" t="s">
        <v>63</v>
      </c>
      <c r="AY1563" s="26">
        <v>44.069225000000003</v>
      </c>
      <c r="AZ1563" s="26">
        <v>-103.158551</v>
      </c>
      <c r="BA1563" s="26" t="s">
        <v>482</v>
      </c>
      <c r="BB1563" s="26" t="s">
        <v>1164</v>
      </c>
      <c r="BC1563" s="26" t="s">
        <v>727</v>
      </c>
      <c r="BD1563" s="26" t="s">
        <v>68</v>
      </c>
      <c r="BE1563" s="26" t="s">
        <v>1317</v>
      </c>
      <c r="BF1563" s="26" t="s">
        <v>68</v>
      </c>
      <c r="BG1563" s="26" t="s">
        <v>68</v>
      </c>
      <c r="BH1563" s="26" t="s">
        <v>175</v>
      </c>
      <c r="BI1563" s="26">
        <v>2</v>
      </c>
      <c r="BJ1563" s="26" t="s">
        <v>217</v>
      </c>
    </row>
    <row r="1564" spans="36:62" x14ac:dyDescent="0.25">
      <c r="AJ1564" s="26">
        <v>2739</v>
      </c>
      <c r="AK1564" s="26">
        <v>2001627</v>
      </c>
      <c r="AL1564" s="264">
        <v>43853.397916666669</v>
      </c>
      <c r="AM1564" s="26" t="s">
        <v>539</v>
      </c>
      <c r="AN1564" s="26" t="s">
        <v>63</v>
      </c>
      <c r="AO1564" s="26"/>
      <c r="AP1564" s="26" t="s">
        <v>741</v>
      </c>
      <c r="AQ1564" s="26">
        <v>0</v>
      </c>
      <c r="AR1564" s="26">
        <v>79</v>
      </c>
      <c r="AS1564" s="26" t="s">
        <v>707</v>
      </c>
      <c r="AT1564" s="26" t="s">
        <v>74</v>
      </c>
      <c r="AU1564" s="26" t="s">
        <v>63</v>
      </c>
      <c r="AV1564" s="26" t="s">
        <v>63</v>
      </c>
      <c r="AW1564" s="26" t="s">
        <v>63</v>
      </c>
      <c r="AX1564" s="26" t="s">
        <v>63</v>
      </c>
      <c r="AY1564" s="26">
        <v>43.490909000000002</v>
      </c>
      <c r="AZ1564" s="26">
        <v>-103.332953</v>
      </c>
      <c r="BA1564" s="26" t="s">
        <v>166</v>
      </c>
      <c r="BB1564" s="26" t="s">
        <v>157</v>
      </c>
      <c r="BC1564" s="26" t="s">
        <v>68</v>
      </c>
      <c r="BD1564" s="26" t="s">
        <v>68</v>
      </c>
      <c r="BE1564" s="26"/>
      <c r="BF1564" s="26" t="s">
        <v>68</v>
      </c>
      <c r="BG1564" s="26" t="s">
        <v>68</v>
      </c>
      <c r="BH1564" s="26" t="s">
        <v>146</v>
      </c>
      <c r="BI1564" s="26">
        <v>2</v>
      </c>
      <c r="BJ1564" s="26" t="s">
        <v>217</v>
      </c>
    </row>
    <row r="1565" spans="36:62" x14ac:dyDescent="0.25">
      <c r="AJ1565" s="26">
        <v>2744</v>
      </c>
      <c r="AK1565" s="26">
        <v>2001814</v>
      </c>
      <c r="AL1565" s="264">
        <v>43868.29791666667</v>
      </c>
      <c r="AM1565" s="26" t="s">
        <v>540</v>
      </c>
      <c r="AN1565" s="26" t="s">
        <v>63</v>
      </c>
      <c r="AO1565" s="26"/>
      <c r="AP1565" s="26"/>
      <c r="AQ1565" s="26">
        <v>-1</v>
      </c>
      <c r="AR1565" s="26">
        <v>18</v>
      </c>
      <c r="AS1565" s="26" t="s">
        <v>168</v>
      </c>
      <c r="AT1565" s="26" t="s">
        <v>71</v>
      </c>
      <c r="AU1565" s="26" t="s">
        <v>63</v>
      </c>
      <c r="AV1565" s="26" t="s">
        <v>63</v>
      </c>
      <c r="AW1565" s="26" t="s">
        <v>63</v>
      </c>
      <c r="AX1565" s="26" t="s">
        <v>63</v>
      </c>
      <c r="AY1565" s="26">
        <v>43.399898999999898</v>
      </c>
      <c r="AZ1565" s="26">
        <v>-103.397964</v>
      </c>
      <c r="BA1565" s="26" t="s">
        <v>158</v>
      </c>
      <c r="BB1565" s="26" t="s">
        <v>611</v>
      </c>
      <c r="BC1565" s="26" t="s">
        <v>167</v>
      </c>
      <c r="BD1565" s="26" t="s">
        <v>154</v>
      </c>
      <c r="BE1565" s="26"/>
      <c r="BF1565" s="26" t="s">
        <v>99</v>
      </c>
      <c r="BG1565" s="26" t="s">
        <v>167</v>
      </c>
      <c r="BH1565" s="26" t="s">
        <v>99</v>
      </c>
      <c r="BI1565" s="26">
        <v>2</v>
      </c>
      <c r="BJ1565" s="26" t="s">
        <v>217</v>
      </c>
    </row>
    <row r="1566" spans="36:62" x14ac:dyDescent="0.25">
      <c r="AJ1566" s="26">
        <v>2747</v>
      </c>
      <c r="AK1566" s="26">
        <v>2002470</v>
      </c>
      <c r="AL1566" s="264">
        <v>43877.633333333331</v>
      </c>
      <c r="AM1566" s="26" t="s">
        <v>539</v>
      </c>
      <c r="AN1566" s="26" t="s">
        <v>63</v>
      </c>
      <c r="AO1566" s="26" t="s">
        <v>156</v>
      </c>
      <c r="AP1566" s="26" t="s">
        <v>686</v>
      </c>
      <c r="AQ1566" s="26">
        <v>0</v>
      </c>
      <c r="AR1566" s="26">
        <v>79</v>
      </c>
      <c r="AS1566" s="26" t="s">
        <v>1318</v>
      </c>
      <c r="AT1566" s="26" t="s">
        <v>71</v>
      </c>
      <c r="AU1566" s="26" t="s">
        <v>63</v>
      </c>
      <c r="AV1566" s="26" t="s">
        <v>63</v>
      </c>
      <c r="AW1566" s="26" t="s">
        <v>69</v>
      </c>
      <c r="AX1566" s="26" t="s">
        <v>63</v>
      </c>
      <c r="AY1566" s="26">
        <v>43.767242000000003</v>
      </c>
      <c r="AZ1566" s="26">
        <v>-103.219633999999</v>
      </c>
      <c r="BA1566" s="26" t="s">
        <v>493</v>
      </c>
      <c r="BB1566" s="26" t="s">
        <v>165</v>
      </c>
      <c r="BC1566" s="26" t="s">
        <v>714</v>
      </c>
      <c r="BD1566" s="26" t="s">
        <v>68</v>
      </c>
      <c r="BE1566" s="26" t="s">
        <v>161</v>
      </c>
      <c r="BF1566" s="26" t="s">
        <v>68</v>
      </c>
      <c r="BG1566" s="26" t="s">
        <v>68</v>
      </c>
      <c r="BH1566" s="26" t="s">
        <v>175</v>
      </c>
      <c r="BI1566" s="26">
        <v>2</v>
      </c>
      <c r="BJ1566" s="26" t="s">
        <v>21</v>
      </c>
    </row>
    <row r="1567" spans="36:62" x14ac:dyDescent="0.25">
      <c r="AJ1567" s="26">
        <v>2748</v>
      </c>
      <c r="AK1567" s="26">
        <v>2002057</v>
      </c>
      <c r="AL1567" s="264">
        <v>43867.822916666664</v>
      </c>
      <c r="AM1567" s="26" t="s">
        <v>481</v>
      </c>
      <c r="AN1567" s="26" t="s">
        <v>63</v>
      </c>
      <c r="AO1567" s="26" t="s">
        <v>156</v>
      </c>
      <c r="AP1567" s="26" t="s">
        <v>1189</v>
      </c>
      <c r="AQ1567" s="26">
        <v>0</v>
      </c>
      <c r="AR1567" s="26">
        <v>16</v>
      </c>
      <c r="AS1567" s="26" t="s">
        <v>628</v>
      </c>
      <c r="AT1567" s="26" t="s">
        <v>613</v>
      </c>
      <c r="AU1567" s="26" t="s">
        <v>63</v>
      </c>
      <c r="AV1567" s="26" t="s">
        <v>63</v>
      </c>
      <c r="AW1567" s="26" t="s">
        <v>63</v>
      </c>
      <c r="AX1567" s="26" t="s">
        <v>63</v>
      </c>
      <c r="AY1567" s="26">
        <v>44.038424999999897</v>
      </c>
      <c r="AZ1567" s="26">
        <v>-103.18006200000001</v>
      </c>
      <c r="BA1567" s="26" t="s">
        <v>508</v>
      </c>
      <c r="BB1567" s="26" t="s">
        <v>611</v>
      </c>
      <c r="BC1567" s="26" t="s">
        <v>934</v>
      </c>
      <c r="BD1567" s="26" t="s">
        <v>615</v>
      </c>
      <c r="BE1567" s="26" t="s">
        <v>677</v>
      </c>
      <c r="BF1567" s="26" t="s">
        <v>68</v>
      </c>
      <c r="BG1567" s="26" t="s">
        <v>209</v>
      </c>
      <c r="BH1567" s="26" t="s">
        <v>175</v>
      </c>
      <c r="BI1567" s="26">
        <v>2</v>
      </c>
      <c r="BJ1567" s="26" t="s">
        <v>217</v>
      </c>
    </row>
    <row r="1568" spans="36:62" x14ac:dyDescent="0.25">
      <c r="AJ1568" s="26">
        <v>2749</v>
      </c>
      <c r="AK1568" s="26">
        <v>2002234</v>
      </c>
      <c r="AL1568" s="264">
        <v>43879.354166666664</v>
      </c>
      <c r="AM1568" s="26" t="s">
        <v>539</v>
      </c>
      <c r="AN1568" s="26" t="s">
        <v>63</v>
      </c>
      <c r="AO1568" s="26" t="s">
        <v>156</v>
      </c>
      <c r="AP1568" s="26" t="s">
        <v>159</v>
      </c>
      <c r="AQ1568" s="26">
        <v>0</v>
      </c>
      <c r="AR1568" s="26">
        <v>79</v>
      </c>
      <c r="AS1568" s="26" t="s">
        <v>634</v>
      </c>
      <c r="AT1568" s="26" t="s">
        <v>74</v>
      </c>
      <c r="AU1568" s="26" t="s">
        <v>63</v>
      </c>
      <c r="AV1568" s="26" t="s">
        <v>63</v>
      </c>
      <c r="AW1568" s="26" t="s">
        <v>63</v>
      </c>
      <c r="AX1568" s="26" t="s">
        <v>63</v>
      </c>
      <c r="AY1568" s="26">
        <v>43.478679</v>
      </c>
      <c r="AZ1568" s="26">
        <v>-103.341590999999</v>
      </c>
      <c r="BA1568" s="26" t="s">
        <v>185</v>
      </c>
      <c r="BB1568" s="26" t="s">
        <v>165</v>
      </c>
      <c r="BC1568" s="26" t="s">
        <v>614</v>
      </c>
      <c r="BD1568" s="26" t="s">
        <v>615</v>
      </c>
      <c r="BE1568" s="26"/>
      <c r="BF1568" s="26" t="s">
        <v>68</v>
      </c>
      <c r="BG1568" s="26" t="s">
        <v>68</v>
      </c>
      <c r="BH1568" s="26" t="s">
        <v>146</v>
      </c>
      <c r="BI1568" s="26">
        <v>2</v>
      </c>
      <c r="BJ1568" s="26" t="s">
        <v>217</v>
      </c>
    </row>
    <row r="1569" spans="36:62" x14ac:dyDescent="0.25">
      <c r="AJ1569" s="26">
        <v>2750</v>
      </c>
      <c r="AK1569" s="26">
        <v>2002530</v>
      </c>
      <c r="AL1569" s="264">
        <v>43878.226388888892</v>
      </c>
      <c r="AM1569" s="26" t="s">
        <v>481</v>
      </c>
      <c r="AN1569" s="26" t="s">
        <v>63</v>
      </c>
      <c r="AO1569" s="26" t="s">
        <v>156</v>
      </c>
      <c r="AP1569" s="26" t="s">
        <v>159</v>
      </c>
      <c r="AQ1569" s="26">
        <v>0</v>
      </c>
      <c r="AR1569" s="26">
        <v>16</v>
      </c>
      <c r="AS1569" s="26" t="s">
        <v>1319</v>
      </c>
      <c r="AT1569" s="26" t="s">
        <v>613</v>
      </c>
      <c r="AU1569" s="26" t="s">
        <v>63</v>
      </c>
      <c r="AV1569" s="26" t="s">
        <v>63</v>
      </c>
      <c r="AW1569" s="26" t="s">
        <v>63</v>
      </c>
      <c r="AX1569" s="26" t="s">
        <v>63</v>
      </c>
      <c r="AY1569" s="26">
        <v>44.0608229999999</v>
      </c>
      <c r="AZ1569" s="26">
        <v>-103.164940999999</v>
      </c>
      <c r="BA1569" s="26" t="s">
        <v>166</v>
      </c>
      <c r="BB1569" s="26" t="s">
        <v>165</v>
      </c>
      <c r="BC1569" s="26" t="s">
        <v>614</v>
      </c>
      <c r="BD1569" s="26" t="s">
        <v>615</v>
      </c>
      <c r="BE1569" s="26"/>
      <c r="BF1569" s="26" t="s">
        <v>68</v>
      </c>
      <c r="BG1569" s="26" t="s">
        <v>68</v>
      </c>
      <c r="BH1569" s="26" t="s">
        <v>146</v>
      </c>
      <c r="BI1569" s="26">
        <v>2</v>
      </c>
      <c r="BJ1569" s="26" t="s">
        <v>217</v>
      </c>
    </row>
    <row r="1570" spans="36:62" x14ac:dyDescent="0.25">
      <c r="AJ1570" s="26">
        <v>2751</v>
      </c>
      <c r="AK1570" s="26">
        <v>1920961</v>
      </c>
      <c r="AL1570" s="264">
        <v>43812.708333333336</v>
      </c>
      <c r="AM1570" s="26" t="s">
        <v>487</v>
      </c>
      <c r="AN1570" s="26" t="s">
        <v>63</v>
      </c>
      <c r="AO1570" s="26" t="s">
        <v>156</v>
      </c>
      <c r="AP1570" s="26" t="s">
        <v>726</v>
      </c>
      <c r="AQ1570" s="26">
        <v>0</v>
      </c>
      <c r="AR1570" s="26">
        <v>18</v>
      </c>
      <c r="AS1570" s="26" t="s">
        <v>628</v>
      </c>
      <c r="AT1570" s="26" t="s">
        <v>71</v>
      </c>
      <c r="AU1570" s="26" t="s">
        <v>63</v>
      </c>
      <c r="AV1570" s="26" t="s">
        <v>63</v>
      </c>
      <c r="AW1570" s="26" t="s">
        <v>63</v>
      </c>
      <c r="AX1570" s="26" t="s">
        <v>63</v>
      </c>
      <c r="AY1570" s="26">
        <v>43.172131999999898</v>
      </c>
      <c r="AZ1570" s="26">
        <v>-101.728747999999</v>
      </c>
      <c r="BA1570" s="26" t="s">
        <v>483</v>
      </c>
      <c r="BB1570" s="26" t="s">
        <v>811</v>
      </c>
      <c r="BC1570" s="26" t="s">
        <v>659</v>
      </c>
      <c r="BD1570" s="26" t="s">
        <v>68</v>
      </c>
      <c r="BE1570" s="26"/>
      <c r="BF1570" s="26" t="s">
        <v>68</v>
      </c>
      <c r="BG1570" s="26" t="s">
        <v>68</v>
      </c>
      <c r="BH1570" s="26" t="s">
        <v>175</v>
      </c>
      <c r="BI1570" s="26">
        <v>2</v>
      </c>
      <c r="BJ1570" s="26" t="s">
        <v>21</v>
      </c>
    </row>
    <row r="1571" spans="36:62" x14ac:dyDescent="0.25">
      <c r="AJ1571" s="26">
        <v>2753</v>
      </c>
      <c r="AK1571" s="26">
        <v>2002397</v>
      </c>
      <c r="AL1571" s="264">
        <v>43881.554166666669</v>
      </c>
      <c r="AM1571" s="26" t="s">
        <v>481</v>
      </c>
      <c r="AN1571" s="26" t="s">
        <v>63</v>
      </c>
      <c r="AO1571" s="26" t="s">
        <v>156</v>
      </c>
      <c r="AP1571" s="26" t="s">
        <v>837</v>
      </c>
      <c r="AQ1571" s="26">
        <v>0</v>
      </c>
      <c r="AR1571" s="26">
        <v>16</v>
      </c>
      <c r="AS1571" s="26" t="s">
        <v>628</v>
      </c>
      <c r="AT1571" s="26" t="s">
        <v>71</v>
      </c>
      <c r="AU1571" s="26" t="s">
        <v>63</v>
      </c>
      <c r="AV1571" s="26" t="s">
        <v>63</v>
      </c>
      <c r="AW1571" s="26" t="s">
        <v>63</v>
      </c>
      <c r="AX1571" s="26" t="s">
        <v>63</v>
      </c>
      <c r="AY1571" s="26">
        <v>44.084034000000003</v>
      </c>
      <c r="AZ1571" s="26">
        <v>-103.151386</v>
      </c>
      <c r="BA1571" s="26" t="s">
        <v>483</v>
      </c>
      <c r="BB1571" s="26" t="s">
        <v>165</v>
      </c>
      <c r="BC1571" s="26" t="s">
        <v>732</v>
      </c>
      <c r="BD1571" s="26" t="s">
        <v>68</v>
      </c>
      <c r="BE1571" s="26"/>
      <c r="BF1571" s="26" t="s">
        <v>68</v>
      </c>
      <c r="BG1571" s="26" t="s">
        <v>68</v>
      </c>
      <c r="BH1571" s="26" t="s">
        <v>175</v>
      </c>
      <c r="BI1571" s="26">
        <v>2</v>
      </c>
      <c r="BJ1571" s="26" t="s">
        <v>217</v>
      </c>
    </row>
    <row r="1572" spans="36:62" x14ac:dyDescent="0.25">
      <c r="AJ1572" s="26">
        <v>2755</v>
      </c>
      <c r="AK1572" s="26">
        <v>2002826</v>
      </c>
      <c r="AL1572" s="264">
        <v>43873.443055555559</v>
      </c>
      <c r="AM1572" s="26" t="s">
        <v>481</v>
      </c>
      <c r="AN1572" s="26" t="s">
        <v>63</v>
      </c>
      <c r="AO1572" s="26" t="s">
        <v>156</v>
      </c>
      <c r="AP1572" s="26" t="s">
        <v>159</v>
      </c>
      <c r="AQ1572" s="26">
        <v>0</v>
      </c>
      <c r="AR1572" s="26">
        <v>79</v>
      </c>
      <c r="AS1572" s="26" t="s">
        <v>631</v>
      </c>
      <c r="AT1572" s="26" t="s">
        <v>674</v>
      </c>
      <c r="AU1572" s="26" t="s">
        <v>63</v>
      </c>
      <c r="AV1572" s="26" t="s">
        <v>63</v>
      </c>
      <c r="AW1572" s="26" t="s">
        <v>63</v>
      </c>
      <c r="AX1572" s="26" t="s">
        <v>63</v>
      </c>
      <c r="AY1572" s="26">
        <v>44.030110000000001</v>
      </c>
      <c r="AZ1572" s="26">
        <v>-103.191743</v>
      </c>
      <c r="BA1572" s="26" t="s">
        <v>166</v>
      </c>
      <c r="BB1572" s="26" t="s">
        <v>157</v>
      </c>
      <c r="BC1572" s="26" t="s">
        <v>68</v>
      </c>
      <c r="BD1572" s="26" t="s">
        <v>68</v>
      </c>
      <c r="BE1572" s="26"/>
      <c r="BF1572" s="26" t="s">
        <v>68</v>
      </c>
      <c r="BG1572" s="26" t="s">
        <v>68</v>
      </c>
      <c r="BH1572" s="26" t="s">
        <v>160</v>
      </c>
      <c r="BI1572" s="26">
        <v>2</v>
      </c>
      <c r="BJ1572" s="26" t="s">
        <v>217</v>
      </c>
    </row>
    <row r="1573" spans="36:62" x14ac:dyDescent="0.25">
      <c r="AJ1573" s="26">
        <v>2756</v>
      </c>
      <c r="AK1573" s="26">
        <v>2002763</v>
      </c>
      <c r="AL1573" s="264">
        <v>43888.326388888891</v>
      </c>
      <c r="AM1573" s="26" t="s">
        <v>481</v>
      </c>
      <c r="AN1573" s="26" t="s">
        <v>63</v>
      </c>
      <c r="AO1573" s="26"/>
      <c r="AP1573" s="26"/>
      <c r="AQ1573" s="26">
        <v>-1</v>
      </c>
      <c r="AR1573" s="26">
        <v>79</v>
      </c>
      <c r="AS1573" s="26" t="s">
        <v>168</v>
      </c>
      <c r="AT1573" s="26" t="s">
        <v>613</v>
      </c>
      <c r="AU1573" s="26" t="s">
        <v>63</v>
      </c>
      <c r="AV1573" s="26" t="s">
        <v>63</v>
      </c>
      <c r="AW1573" s="26" t="s">
        <v>63</v>
      </c>
      <c r="AX1573" s="26" t="s">
        <v>63</v>
      </c>
      <c r="AY1573" s="26">
        <v>43.986676000000003</v>
      </c>
      <c r="AZ1573" s="26">
        <v>-103.181021</v>
      </c>
      <c r="BA1573" s="26" t="s">
        <v>185</v>
      </c>
      <c r="BB1573" s="26" t="s">
        <v>165</v>
      </c>
      <c r="BC1573" s="26" t="s">
        <v>167</v>
      </c>
      <c r="BD1573" s="26" t="s">
        <v>154</v>
      </c>
      <c r="BE1573" s="26"/>
      <c r="BF1573" s="26" t="s">
        <v>99</v>
      </c>
      <c r="BG1573" s="26" t="s">
        <v>167</v>
      </c>
      <c r="BH1573" s="26" t="s">
        <v>99</v>
      </c>
      <c r="BI1573" s="26">
        <v>2</v>
      </c>
      <c r="BJ1573" s="26" t="s">
        <v>217</v>
      </c>
    </row>
    <row r="1574" spans="36:62" x14ac:dyDescent="0.25">
      <c r="AJ1574" s="26">
        <v>2759</v>
      </c>
      <c r="AK1574" s="26">
        <v>2002586</v>
      </c>
      <c r="AL1574" s="264">
        <v>43885.655555555553</v>
      </c>
      <c r="AM1574" s="26" t="s">
        <v>540</v>
      </c>
      <c r="AN1574" s="26" t="s">
        <v>63</v>
      </c>
      <c r="AO1574" s="26"/>
      <c r="AP1574" s="26" t="s">
        <v>159</v>
      </c>
      <c r="AQ1574" s="26">
        <v>0</v>
      </c>
      <c r="AR1574" s="26">
        <v>18</v>
      </c>
      <c r="AS1574" s="26" t="s">
        <v>634</v>
      </c>
      <c r="AT1574" s="26" t="s">
        <v>613</v>
      </c>
      <c r="AU1574" s="26" t="s">
        <v>63</v>
      </c>
      <c r="AV1574" s="26" t="s">
        <v>63</v>
      </c>
      <c r="AW1574" s="26" t="s">
        <v>63</v>
      </c>
      <c r="AX1574" s="26" t="s">
        <v>63</v>
      </c>
      <c r="AY1574" s="26">
        <v>43.363829000000003</v>
      </c>
      <c r="AZ1574" s="26">
        <v>-103.397147</v>
      </c>
      <c r="BA1574" s="26" t="s">
        <v>185</v>
      </c>
      <c r="BB1574" s="26" t="s">
        <v>165</v>
      </c>
      <c r="BC1574" s="26" t="s">
        <v>68</v>
      </c>
      <c r="BD1574" s="26" t="s">
        <v>615</v>
      </c>
      <c r="BE1574" s="26"/>
      <c r="BF1574" s="26" t="s">
        <v>68</v>
      </c>
      <c r="BG1574" s="26" t="s">
        <v>209</v>
      </c>
      <c r="BH1574" s="26" t="s">
        <v>146</v>
      </c>
      <c r="BI1574" s="26">
        <v>2</v>
      </c>
      <c r="BJ1574" s="26" t="s">
        <v>217</v>
      </c>
    </row>
    <row r="1575" spans="36:62" x14ac:dyDescent="0.25">
      <c r="AJ1575" s="26">
        <v>2764</v>
      </c>
      <c r="AK1575" s="26">
        <v>2002825</v>
      </c>
      <c r="AL1575" s="264">
        <v>43888.741666666669</v>
      </c>
      <c r="AM1575" s="26" t="s">
        <v>540</v>
      </c>
      <c r="AN1575" s="26" t="s">
        <v>63</v>
      </c>
      <c r="AO1575" s="26"/>
      <c r="AP1575" s="26"/>
      <c r="AQ1575" s="26">
        <v>-1</v>
      </c>
      <c r="AR1575" s="26">
        <v>18</v>
      </c>
      <c r="AS1575" s="26" t="s">
        <v>168</v>
      </c>
      <c r="AT1575" s="26" t="s">
        <v>71</v>
      </c>
      <c r="AU1575" s="26" t="s">
        <v>63</v>
      </c>
      <c r="AV1575" s="26" t="s">
        <v>63</v>
      </c>
      <c r="AW1575" s="26" t="s">
        <v>63</v>
      </c>
      <c r="AX1575" s="26" t="s">
        <v>63</v>
      </c>
      <c r="AY1575" s="26">
        <v>43.368220999999899</v>
      </c>
      <c r="AZ1575" s="26">
        <v>-103.396944</v>
      </c>
      <c r="BA1575" s="26" t="s">
        <v>185</v>
      </c>
      <c r="BB1575" s="26" t="s">
        <v>157</v>
      </c>
      <c r="BC1575" s="26" t="s">
        <v>167</v>
      </c>
      <c r="BD1575" s="26" t="s">
        <v>154</v>
      </c>
      <c r="BE1575" s="26"/>
      <c r="BF1575" s="26" t="s">
        <v>99</v>
      </c>
      <c r="BG1575" s="26" t="s">
        <v>167</v>
      </c>
      <c r="BH1575" s="26" t="s">
        <v>99</v>
      </c>
      <c r="BI1575" s="26">
        <v>2</v>
      </c>
      <c r="BJ1575" s="26" t="s">
        <v>217</v>
      </c>
    </row>
    <row r="1576" spans="36:62" x14ac:dyDescent="0.25">
      <c r="AJ1576" s="26">
        <v>2767</v>
      </c>
      <c r="AK1576" s="26">
        <v>2003089</v>
      </c>
      <c r="AL1576" s="264">
        <v>43889.509027777778</v>
      </c>
      <c r="AM1576" s="26" t="s">
        <v>481</v>
      </c>
      <c r="AN1576" s="26" t="s">
        <v>63</v>
      </c>
      <c r="AO1576" s="26" t="s">
        <v>156</v>
      </c>
      <c r="AP1576" s="26" t="s">
        <v>648</v>
      </c>
      <c r="AQ1576" s="26">
        <v>0</v>
      </c>
      <c r="AR1576" s="26">
        <v>16</v>
      </c>
      <c r="AS1576" s="26" t="s">
        <v>628</v>
      </c>
      <c r="AT1576" s="26" t="s">
        <v>71</v>
      </c>
      <c r="AU1576" s="26" t="s">
        <v>63</v>
      </c>
      <c r="AV1576" s="26" t="s">
        <v>63</v>
      </c>
      <c r="AW1576" s="26" t="s">
        <v>63</v>
      </c>
      <c r="AX1576" s="26" t="s">
        <v>63</v>
      </c>
      <c r="AY1576" s="26">
        <v>44.090553</v>
      </c>
      <c r="AZ1576" s="26">
        <v>-103.151245</v>
      </c>
      <c r="BA1576" s="26" t="s">
        <v>486</v>
      </c>
      <c r="BB1576" s="26" t="s">
        <v>157</v>
      </c>
      <c r="BC1576" s="26" t="s">
        <v>984</v>
      </c>
      <c r="BD1576" s="26" t="s">
        <v>68</v>
      </c>
      <c r="BE1576" s="26" t="s">
        <v>161</v>
      </c>
      <c r="BF1576" s="26" t="s">
        <v>68</v>
      </c>
      <c r="BG1576" s="26" t="s">
        <v>68</v>
      </c>
      <c r="BH1576" s="26" t="s">
        <v>175</v>
      </c>
      <c r="BI1576" s="26">
        <v>2</v>
      </c>
      <c r="BJ1576" s="26" t="s">
        <v>20</v>
      </c>
    </row>
    <row r="1577" spans="36:62" x14ac:dyDescent="0.25">
      <c r="AJ1577" s="26">
        <v>2769</v>
      </c>
      <c r="AK1577" s="26">
        <v>2003037</v>
      </c>
      <c r="AL1577" s="264">
        <v>43882.71875</v>
      </c>
      <c r="AM1577" s="26" t="s">
        <v>481</v>
      </c>
      <c r="AN1577" s="26" t="s">
        <v>63</v>
      </c>
      <c r="AO1577" s="26" t="s">
        <v>918</v>
      </c>
      <c r="AP1577" s="26" t="s">
        <v>713</v>
      </c>
      <c r="AQ1577" s="26">
        <v>0</v>
      </c>
      <c r="AR1577" s="26">
        <v>16</v>
      </c>
      <c r="AS1577" s="26" t="s">
        <v>628</v>
      </c>
      <c r="AT1577" s="26" t="s">
        <v>71</v>
      </c>
      <c r="AU1577" s="26" t="s">
        <v>63</v>
      </c>
      <c r="AV1577" s="26" t="s">
        <v>63</v>
      </c>
      <c r="AW1577" s="26" t="s">
        <v>63</v>
      </c>
      <c r="AX1577" s="26" t="s">
        <v>63</v>
      </c>
      <c r="AY1577" s="26">
        <v>44.098478</v>
      </c>
      <c r="AZ1577" s="26">
        <v>-103.151207999999</v>
      </c>
      <c r="BA1577" s="26" t="s">
        <v>551</v>
      </c>
      <c r="BB1577" s="26" t="s">
        <v>1141</v>
      </c>
      <c r="BC1577" s="26" t="s">
        <v>1321</v>
      </c>
      <c r="BD1577" s="26" t="s">
        <v>759</v>
      </c>
      <c r="BE1577" s="26" t="s">
        <v>1320</v>
      </c>
      <c r="BF1577" s="26" t="s">
        <v>759</v>
      </c>
      <c r="BG1577" s="26" t="s">
        <v>1110</v>
      </c>
      <c r="BH1577" s="26" t="s">
        <v>1322</v>
      </c>
      <c r="BI1577" s="26">
        <v>2</v>
      </c>
      <c r="BJ1577" s="26" t="s">
        <v>19</v>
      </c>
    </row>
    <row r="1578" spans="36:62" x14ac:dyDescent="0.25">
      <c r="AJ1578" s="26">
        <v>2770</v>
      </c>
      <c r="AK1578" s="26">
        <v>2003253</v>
      </c>
      <c r="AL1578" s="264">
        <v>43883.736805555556</v>
      </c>
      <c r="AM1578" s="26" t="s">
        <v>481</v>
      </c>
      <c r="AN1578" s="26" t="s">
        <v>63</v>
      </c>
      <c r="AO1578" s="26" t="s">
        <v>156</v>
      </c>
      <c r="AP1578" s="26" t="s">
        <v>716</v>
      </c>
      <c r="AQ1578" s="26">
        <v>0</v>
      </c>
      <c r="AR1578" s="26">
        <v>16</v>
      </c>
      <c r="AS1578" s="26" t="s">
        <v>628</v>
      </c>
      <c r="AT1578" s="26" t="s">
        <v>71</v>
      </c>
      <c r="AU1578" s="26" t="s">
        <v>63</v>
      </c>
      <c r="AV1578" s="26" t="s">
        <v>63</v>
      </c>
      <c r="AW1578" s="26" t="s">
        <v>69</v>
      </c>
      <c r="AX1578" s="26" t="s">
        <v>63</v>
      </c>
      <c r="AY1578" s="26">
        <v>44.038524000000002</v>
      </c>
      <c r="AZ1578" s="26">
        <v>-103.190721999999</v>
      </c>
      <c r="BA1578" s="26" t="s">
        <v>158</v>
      </c>
      <c r="BB1578" s="26" t="s">
        <v>609</v>
      </c>
      <c r="BC1578" s="26" t="s">
        <v>1064</v>
      </c>
      <c r="BD1578" s="26" t="s">
        <v>68</v>
      </c>
      <c r="BE1578" s="26" t="s">
        <v>1323</v>
      </c>
      <c r="BF1578" s="26" t="s">
        <v>68</v>
      </c>
      <c r="BG1578" s="26" t="s">
        <v>68</v>
      </c>
      <c r="BH1578" s="26" t="s">
        <v>175</v>
      </c>
      <c r="BI1578" s="26">
        <v>2</v>
      </c>
      <c r="BJ1578" s="26" t="s">
        <v>21</v>
      </c>
    </row>
    <row r="1579" spans="36:62" x14ac:dyDescent="0.25">
      <c r="AJ1579" s="26">
        <v>2772</v>
      </c>
      <c r="AK1579" s="26">
        <v>2003451</v>
      </c>
      <c r="AL1579" s="264">
        <v>43909.681250000001</v>
      </c>
      <c r="AM1579" s="26" t="s">
        <v>541</v>
      </c>
      <c r="AN1579" s="26" t="s">
        <v>63</v>
      </c>
      <c r="AO1579" s="26" t="s">
        <v>156</v>
      </c>
      <c r="AP1579" s="26" t="s">
        <v>159</v>
      </c>
      <c r="AQ1579" s="26">
        <v>0</v>
      </c>
      <c r="AR1579" s="26">
        <v>18</v>
      </c>
      <c r="AS1579" s="26" t="s">
        <v>201</v>
      </c>
      <c r="AT1579" s="26" t="s">
        <v>854</v>
      </c>
      <c r="AU1579" s="26" t="s">
        <v>63</v>
      </c>
      <c r="AV1579" s="26" t="s">
        <v>63</v>
      </c>
      <c r="AW1579" s="26" t="s">
        <v>63</v>
      </c>
      <c r="AX1579" s="26" t="s">
        <v>63</v>
      </c>
      <c r="AY1579" s="26">
        <v>43.047469</v>
      </c>
      <c r="AZ1579" s="26">
        <v>-102.278623999999</v>
      </c>
      <c r="BA1579" s="26" t="s">
        <v>166</v>
      </c>
      <c r="BB1579" s="26" t="s">
        <v>609</v>
      </c>
      <c r="BC1579" s="26" t="s">
        <v>614</v>
      </c>
      <c r="BD1579" s="26" t="s">
        <v>615</v>
      </c>
      <c r="BE1579" s="26"/>
      <c r="BF1579" s="26" t="s">
        <v>68</v>
      </c>
      <c r="BG1579" s="26" t="s">
        <v>68</v>
      </c>
      <c r="BH1579" s="26" t="s">
        <v>160</v>
      </c>
      <c r="BI1579" s="26">
        <v>2</v>
      </c>
      <c r="BJ1579" s="26" t="s">
        <v>21</v>
      </c>
    </row>
    <row r="1580" spans="36:62" x14ac:dyDescent="0.25">
      <c r="AJ1580" s="26">
        <v>2773</v>
      </c>
      <c r="AK1580" s="26">
        <v>2003669</v>
      </c>
      <c r="AL1580" s="264">
        <v>43904.480555555558</v>
      </c>
      <c r="AM1580" s="26" t="s">
        <v>540</v>
      </c>
      <c r="AN1580" s="26" t="s">
        <v>63</v>
      </c>
      <c r="AO1580" s="26" t="s">
        <v>156</v>
      </c>
      <c r="AP1580" s="26" t="s">
        <v>159</v>
      </c>
      <c r="AQ1580" s="26">
        <v>0</v>
      </c>
      <c r="AR1580" s="26">
        <v>79</v>
      </c>
      <c r="AS1580" s="26" t="s">
        <v>618</v>
      </c>
      <c r="AT1580" s="26" t="s">
        <v>674</v>
      </c>
      <c r="AU1580" s="26" t="s">
        <v>63</v>
      </c>
      <c r="AV1580" s="26" t="s">
        <v>63</v>
      </c>
      <c r="AW1580" s="26" t="s">
        <v>63</v>
      </c>
      <c r="AX1580" s="26" t="s">
        <v>63</v>
      </c>
      <c r="AY1580" s="26">
        <v>43.404480999999898</v>
      </c>
      <c r="AZ1580" s="26">
        <v>-103.394108</v>
      </c>
      <c r="BA1580" s="26" t="s">
        <v>166</v>
      </c>
      <c r="BB1580" s="26" t="s">
        <v>157</v>
      </c>
      <c r="BC1580" s="26" t="s">
        <v>614</v>
      </c>
      <c r="BD1580" s="26" t="s">
        <v>615</v>
      </c>
      <c r="BE1580" s="26"/>
      <c r="BF1580" s="26" t="s">
        <v>68</v>
      </c>
      <c r="BG1580" s="26" t="s">
        <v>209</v>
      </c>
      <c r="BH1580" s="26" t="s">
        <v>146</v>
      </c>
      <c r="BI1580" s="26">
        <v>2</v>
      </c>
      <c r="BJ1580" s="26" t="s">
        <v>217</v>
      </c>
    </row>
    <row r="1581" spans="36:62" x14ac:dyDescent="0.25">
      <c r="AJ1581" s="26">
        <v>2779</v>
      </c>
      <c r="AK1581" s="26">
        <v>2003755</v>
      </c>
      <c r="AL1581" s="264">
        <v>43892.770833333336</v>
      </c>
      <c r="AM1581" s="26" t="s">
        <v>487</v>
      </c>
      <c r="AN1581" s="26" t="s">
        <v>63</v>
      </c>
      <c r="AO1581" s="26"/>
      <c r="AP1581" s="26"/>
      <c r="AQ1581" s="26">
        <v>-1</v>
      </c>
      <c r="AR1581" s="26">
        <v>18</v>
      </c>
      <c r="AS1581" s="26" t="s">
        <v>168</v>
      </c>
      <c r="AT1581" s="26" t="s">
        <v>71</v>
      </c>
      <c r="AU1581" s="26" t="s">
        <v>63</v>
      </c>
      <c r="AV1581" s="26" t="s">
        <v>63</v>
      </c>
      <c r="AW1581" s="26" t="s">
        <v>63</v>
      </c>
      <c r="AX1581" s="26" t="s">
        <v>63</v>
      </c>
      <c r="AY1581" s="26">
        <v>43.172544000000002</v>
      </c>
      <c r="AZ1581" s="26">
        <v>-101.870920999999</v>
      </c>
      <c r="BA1581" s="26" t="s">
        <v>185</v>
      </c>
      <c r="BB1581" s="26" t="s">
        <v>611</v>
      </c>
      <c r="BC1581" s="26" t="s">
        <v>167</v>
      </c>
      <c r="BD1581" s="26" t="s">
        <v>154</v>
      </c>
      <c r="BE1581" s="26"/>
      <c r="BF1581" s="26" t="s">
        <v>99</v>
      </c>
      <c r="BG1581" s="26" t="s">
        <v>167</v>
      </c>
      <c r="BH1581" s="26" t="s">
        <v>99</v>
      </c>
      <c r="BI1581" s="26">
        <v>2</v>
      </c>
      <c r="BJ1581" s="26" t="s">
        <v>217</v>
      </c>
    </row>
    <row r="1582" spans="36:62" x14ac:dyDescent="0.25">
      <c r="AJ1582" s="26">
        <v>2780</v>
      </c>
      <c r="AK1582" s="26">
        <v>2003944</v>
      </c>
      <c r="AL1582" s="264">
        <v>43914.758333333331</v>
      </c>
      <c r="AM1582" s="26" t="s">
        <v>540</v>
      </c>
      <c r="AN1582" s="26" t="s">
        <v>63</v>
      </c>
      <c r="AO1582" s="26" t="s">
        <v>156</v>
      </c>
      <c r="AP1582" s="26" t="s">
        <v>159</v>
      </c>
      <c r="AQ1582" s="26">
        <v>0</v>
      </c>
      <c r="AR1582" s="26">
        <v>18</v>
      </c>
      <c r="AS1582" s="26" t="s">
        <v>172</v>
      </c>
      <c r="AT1582" s="26" t="s">
        <v>71</v>
      </c>
      <c r="AU1582" s="26" t="s">
        <v>63</v>
      </c>
      <c r="AV1582" s="26" t="s">
        <v>63</v>
      </c>
      <c r="AW1582" s="26" t="s">
        <v>63</v>
      </c>
      <c r="AX1582" s="26" t="s">
        <v>63</v>
      </c>
      <c r="AY1582" s="26">
        <v>43.190691000000001</v>
      </c>
      <c r="AZ1582" s="26">
        <v>-103.056094</v>
      </c>
      <c r="BA1582" s="26" t="s">
        <v>208</v>
      </c>
      <c r="BB1582" s="26" t="s">
        <v>609</v>
      </c>
      <c r="BC1582" s="26" t="s">
        <v>68</v>
      </c>
      <c r="BD1582" s="26" t="s">
        <v>68</v>
      </c>
      <c r="BE1582" s="26"/>
      <c r="BF1582" s="26" t="s">
        <v>68</v>
      </c>
      <c r="BG1582" s="26" t="s">
        <v>68</v>
      </c>
      <c r="BH1582" s="26" t="s">
        <v>160</v>
      </c>
      <c r="BI1582" s="26">
        <v>2</v>
      </c>
      <c r="BJ1582" s="26" t="s">
        <v>217</v>
      </c>
    </row>
    <row r="1583" spans="36:62" x14ac:dyDescent="0.25">
      <c r="AJ1583" s="26">
        <v>2781</v>
      </c>
      <c r="AK1583" s="26">
        <v>2003960</v>
      </c>
      <c r="AL1583" s="264">
        <v>43918.513888888891</v>
      </c>
      <c r="AM1583" s="26" t="s">
        <v>481</v>
      </c>
      <c r="AN1583" s="26" t="s">
        <v>63</v>
      </c>
      <c r="AO1583" s="26" t="s">
        <v>156</v>
      </c>
      <c r="AP1583" s="26" t="s">
        <v>716</v>
      </c>
      <c r="AQ1583" s="26">
        <v>0</v>
      </c>
      <c r="AR1583" s="26">
        <v>16</v>
      </c>
      <c r="AS1583" s="26" t="s">
        <v>628</v>
      </c>
      <c r="AT1583" s="26" t="s">
        <v>71</v>
      </c>
      <c r="AU1583" s="26" t="s">
        <v>63</v>
      </c>
      <c r="AV1583" s="26" t="s">
        <v>63</v>
      </c>
      <c r="AW1583" s="26" t="s">
        <v>63</v>
      </c>
      <c r="AX1583" s="26" t="s">
        <v>63</v>
      </c>
      <c r="AY1583" s="26">
        <v>44.076079</v>
      </c>
      <c r="AZ1583" s="26">
        <v>-103.15141300000001</v>
      </c>
      <c r="BA1583" s="26" t="s">
        <v>506</v>
      </c>
      <c r="BB1583" s="26" t="s">
        <v>165</v>
      </c>
      <c r="BC1583" s="26" t="s">
        <v>708</v>
      </c>
      <c r="BD1583" s="26" t="s">
        <v>68</v>
      </c>
      <c r="BE1583" s="26" t="s">
        <v>705</v>
      </c>
      <c r="BF1583" s="26" t="s">
        <v>68</v>
      </c>
      <c r="BG1583" s="26" t="s">
        <v>68</v>
      </c>
      <c r="BH1583" s="26" t="s">
        <v>175</v>
      </c>
      <c r="BI1583" s="26">
        <v>2</v>
      </c>
      <c r="BJ1583" s="26" t="s">
        <v>217</v>
      </c>
    </row>
    <row r="1584" spans="36:62" x14ac:dyDescent="0.25">
      <c r="AJ1584" s="26">
        <v>2783</v>
      </c>
      <c r="AK1584" s="26">
        <v>2004299</v>
      </c>
      <c r="AL1584" s="264">
        <v>43929.344444444447</v>
      </c>
      <c r="AM1584" s="26" t="s">
        <v>481</v>
      </c>
      <c r="AN1584" s="26" t="s">
        <v>63</v>
      </c>
      <c r="AO1584" s="26"/>
      <c r="AP1584" s="26" t="s">
        <v>159</v>
      </c>
      <c r="AQ1584" s="26">
        <v>0</v>
      </c>
      <c r="AR1584" s="26">
        <v>79</v>
      </c>
      <c r="AS1584" s="26" t="s">
        <v>1325</v>
      </c>
      <c r="AT1584" s="26" t="s">
        <v>74</v>
      </c>
      <c r="AU1584" s="26" t="s">
        <v>63</v>
      </c>
      <c r="AV1584" s="26" t="s">
        <v>63</v>
      </c>
      <c r="AW1584" s="26" t="s">
        <v>63</v>
      </c>
      <c r="AX1584" s="26" t="s">
        <v>63</v>
      </c>
      <c r="AY1584" s="26">
        <v>43.889442000000003</v>
      </c>
      <c r="AZ1584" s="26">
        <v>-103.199123999999</v>
      </c>
      <c r="BA1584" s="26" t="s">
        <v>166</v>
      </c>
      <c r="BB1584" s="26" t="s">
        <v>157</v>
      </c>
      <c r="BC1584" s="26" t="s">
        <v>1326</v>
      </c>
      <c r="BD1584" s="26" t="s">
        <v>68</v>
      </c>
      <c r="BE1584" s="26" t="s">
        <v>1324</v>
      </c>
      <c r="BF1584" s="26" t="s">
        <v>68</v>
      </c>
      <c r="BG1584" s="26" t="s">
        <v>68</v>
      </c>
      <c r="BH1584" s="26" t="s">
        <v>146</v>
      </c>
      <c r="BI1584" s="26">
        <v>2</v>
      </c>
      <c r="BJ1584" s="26" t="s">
        <v>217</v>
      </c>
    </row>
    <row r="1585" spans="36:62" x14ac:dyDescent="0.25">
      <c r="AJ1585" s="26">
        <v>2786</v>
      </c>
      <c r="AK1585" s="26">
        <v>2004084</v>
      </c>
      <c r="AL1585" s="264">
        <v>43923.613194444442</v>
      </c>
      <c r="AM1585" s="26" t="s">
        <v>481</v>
      </c>
      <c r="AN1585" s="26" t="s">
        <v>63</v>
      </c>
      <c r="AO1585" s="26" t="s">
        <v>156</v>
      </c>
      <c r="AP1585" s="26" t="s">
        <v>726</v>
      </c>
      <c r="AQ1585" s="26">
        <v>0</v>
      </c>
      <c r="AR1585" s="26">
        <v>16</v>
      </c>
      <c r="AS1585" s="26" t="s">
        <v>628</v>
      </c>
      <c r="AT1585" s="26" t="s">
        <v>74</v>
      </c>
      <c r="AU1585" s="26" t="s">
        <v>63</v>
      </c>
      <c r="AV1585" s="26" t="s">
        <v>63</v>
      </c>
      <c r="AW1585" s="26" t="s">
        <v>63</v>
      </c>
      <c r="AX1585" s="26" t="s">
        <v>63</v>
      </c>
      <c r="AY1585" s="26">
        <v>44.042580000000001</v>
      </c>
      <c r="AZ1585" s="26">
        <v>-103.171482999999</v>
      </c>
      <c r="BA1585" s="26" t="s">
        <v>486</v>
      </c>
      <c r="BB1585" s="26" t="s">
        <v>1164</v>
      </c>
      <c r="BC1585" s="26" t="s">
        <v>727</v>
      </c>
      <c r="BD1585" s="26" t="s">
        <v>68</v>
      </c>
      <c r="BE1585" s="26" t="s">
        <v>1327</v>
      </c>
      <c r="BF1585" s="26" t="s">
        <v>68</v>
      </c>
      <c r="BG1585" s="26" t="s">
        <v>68</v>
      </c>
      <c r="BH1585" s="26" t="s">
        <v>175</v>
      </c>
      <c r="BI1585" s="26">
        <v>2</v>
      </c>
      <c r="BJ1585" s="26" t="s">
        <v>20</v>
      </c>
    </row>
    <row r="1586" spans="36:62" x14ac:dyDescent="0.25">
      <c r="AJ1586" s="26">
        <v>2791</v>
      </c>
      <c r="AK1586" s="26">
        <v>2004411</v>
      </c>
      <c r="AL1586" s="264">
        <v>43926.822916666664</v>
      </c>
      <c r="AM1586" s="26" t="s">
        <v>540</v>
      </c>
      <c r="AN1586" s="26" t="s">
        <v>63</v>
      </c>
      <c r="AO1586" s="26" t="s">
        <v>214</v>
      </c>
      <c r="AP1586" s="26" t="s">
        <v>159</v>
      </c>
      <c r="AQ1586" s="26">
        <v>0</v>
      </c>
      <c r="AR1586" s="26">
        <v>18</v>
      </c>
      <c r="AS1586" s="26" t="s">
        <v>694</v>
      </c>
      <c r="AT1586" s="26" t="s">
        <v>74</v>
      </c>
      <c r="AU1586" s="26" t="s">
        <v>63</v>
      </c>
      <c r="AV1586" s="26" t="s">
        <v>63</v>
      </c>
      <c r="AW1586" s="26" t="s">
        <v>63</v>
      </c>
      <c r="AX1586" s="26" t="s">
        <v>63</v>
      </c>
      <c r="AY1586" s="26">
        <v>43.184347000000002</v>
      </c>
      <c r="AZ1586" s="26">
        <v>-103.076582</v>
      </c>
      <c r="BA1586" s="26" t="s">
        <v>166</v>
      </c>
      <c r="BB1586" s="26" t="s">
        <v>609</v>
      </c>
      <c r="BC1586" s="26" t="s">
        <v>680</v>
      </c>
      <c r="BD1586" s="26" t="s">
        <v>68</v>
      </c>
      <c r="BE1586" s="26"/>
      <c r="BF1586" s="26" t="s">
        <v>68</v>
      </c>
      <c r="BG1586" s="26" t="s">
        <v>68</v>
      </c>
      <c r="BH1586" s="26" t="s">
        <v>210</v>
      </c>
      <c r="BI1586" s="26">
        <v>2</v>
      </c>
      <c r="BJ1586" s="26" t="s">
        <v>18</v>
      </c>
    </row>
    <row r="1587" spans="36:62" x14ac:dyDescent="0.25">
      <c r="AJ1587" s="26">
        <v>2792</v>
      </c>
      <c r="AK1587" s="26">
        <v>2004439</v>
      </c>
      <c r="AL1587" s="264">
        <v>43936.517361111109</v>
      </c>
      <c r="AM1587" s="26" t="s">
        <v>481</v>
      </c>
      <c r="AN1587" s="26" t="s">
        <v>63</v>
      </c>
      <c r="AO1587" s="26" t="s">
        <v>156</v>
      </c>
      <c r="AP1587" s="26" t="s">
        <v>627</v>
      </c>
      <c r="AQ1587" s="26">
        <v>0</v>
      </c>
      <c r="AR1587" s="26">
        <v>16</v>
      </c>
      <c r="AS1587" s="26" t="s">
        <v>628</v>
      </c>
      <c r="AT1587" s="26" t="s">
        <v>71</v>
      </c>
      <c r="AU1587" s="26" t="s">
        <v>63</v>
      </c>
      <c r="AV1587" s="26" t="s">
        <v>63</v>
      </c>
      <c r="AW1587" s="26" t="s">
        <v>63</v>
      </c>
      <c r="AX1587" s="26" t="s">
        <v>63</v>
      </c>
      <c r="AY1587" s="26">
        <v>44.096257000000001</v>
      </c>
      <c r="AZ1587" s="26">
        <v>-103.15122700000001</v>
      </c>
      <c r="BA1587" s="26" t="s">
        <v>486</v>
      </c>
      <c r="BB1587" s="26" t="s">
        <v>165</v>
      </c>
      <c r="BC1587" s="26" t="s">
        <v>629</v>
      </c>
      <c r="BD1587" s="26" t="s">
        <v>68</v>
      </c>
      <c r="BE1587" s="26" t="s">
        <v>644</v>
      </c>
      <c r="BF1587" s="26" t="s">
        <v>68</v>
      </c>
      <c r="BG1587" s="26" t="s">
        <v>68</v>
      </c>
      <c r="BH1587" s="26" t="s">
        <v>175</v>
      </c>
      <c r="BI1587" s="26">
        <v>2</v>
      </c>
      <c r="BJ1587" s="26" t="s">
        <v>217</v>
      </c>
    </row>
    <row r="1588" spans="36:62" x14ac:dyDescent="0.25">
      <c r="AJ1588" s="26">
        <v>2793</v>
      </c>
      <c r="AK1588" s="26">
        <v>2004588</v>
      </c>
      <c r="AL1588" s="264">
        <v>43943.474305555559</v>
      </c>
      <c r="AM1588" s="26" t="s">
        <v>481</v>
      </c>
      <c r="AN1588" s="26" t="s">
        <v>63</v>
      </c>
      <c r="AO1588" s="26" t="s">
        <v>156</v>
      </c>
      <c r="AP1588" s="26" t="s">
        <v>1104</v>
      </c>
      <c r="AQ1588" s="26">
        <v>0</v>
      </c>
      <c r="AR1588" s="26">
        <v>16</v>
      </c>
      <c r="AS1588" s="26" t="s">
        <v>628</v>
      </c>
      <c r="AT1588" s="26" t="s">
        <v>71</v>
      </c>
      <c r="AU1588" s="26" t="s">
        <v>63</v>
      </c>
      <c r="AV1588" s="26" t="s">
        <v>63</v>
      </c>
      <c r="AW1588" s="26" t="s">
        <v>63</v>
      </c>
      <c r="AX1588" s="26" t="s">
        <v>63</v>
      </c>
      <c r="AY1588" s="26">
        <v>44.068989000000002</v>
      </c>
      <c r="AZ1588" s="26">
        <v>-103.158849</v>
      </c>
      <c r="BA1588" s="26" t="s">
        <v>483</v>
      </c>
      <c r="BB1588" s="26" t="s">
        <v>157</v>
      </c>
      <c r="BC1588" s="26" t="s">
        <v>708</v>
      </c>
      <c r="BD1588" s="26" t="s">
        <v>68</v>
      </c>
      <c r="BE1588" s="26" t="s">
        <v>705</v>
      </c>
      <c r="BF1588" s="26" t="s">
        <v>68</v>
      </c>
      <c r="BG1588" s="26" t="s">
        <v>68</v>
      </c>
      <c r="BH1588" s="26" t="s">
        <v>175</v>
      </c>
      <c r="BI1588" s="26">
        <v>2</v>
      </c>
      <c r="BJ1588" s="26" t="s">
        <v>217</v>
      </c>
    </row>
    <row r="1589" spans="36:62" x14ac:dyDescent="0.25">
      <c r="AJ1589" s="26">
        <v>2795</v>
      </c>
      <c r="AK1589" s="26">
        <v>2004639</v>
      </c>
      <c r="AL1589" s="264">
        <v>43946.89166666667</v>
      </c>
      <c r="AM1589" s="26" t="s">
        <v>539</v>
      </c>
      <c r="AN1589" s="26" t="s">
        <v>63</v>
      </c>
      <c r="AO1589" s="26" t="s">
        <v>156</v>
      </c>
      <c r="AP1589" s="26" t="s">
        <v>159</v>
      </c>
      <c r="AQ1589" s="26">
        <v>0</v>
      </c>
      <c r="AR1589" s="26">
        <v>79</v>
      </c>
      <c r="AS1589" s="26" t="s">
        <v>168</v>
      </c>
      <c r="AT1589" s="26" t="s">
        <v>71</v>
      </c>
      <c r="AU1589" s="26" t="s">
        <v>63</v>
      </c>
      <c r="AV1589" s="26" t="s">
        <v>63</v>
      </c>
      <c r="AW1589" s="26" t="s">
        <v>63</v>
      </c>
      <c r="AX1589" s="26" t="s">
        <v>63</v>
      </c>
      <c r="AY1589" s="26">
        <v>43.591109000000003</v>
      </c>
      <c r="AZ1589" s="26">
        <v>-103.29977700000001</v>
      </c>
      <c r="BA1589" s="26" t="s">
        <v>185</v>
      </c>
      <c r="BB1589" s="26" t="s">
        <v>165</v>
      </c>
      <c r="BC1589" s="26" t="s">
        <v>68</v>
      </c>
      <c r="BD1589" s="26" t="s">
        <v>154</v>
      </c>
      <c r="BE1589" s="26"/>
      <c r="BF1589" s="26" t="s">
        <v>68</v>
      </c>
      <c r="BG1589" s="26" t="s">
        <v>68</v>
      </c>
      <c r="BH1589" s="26" t="s">
        <v>146</v>
      </c>
      <c r="BI1589" s="26">
        <v>2</v>
      </c>
      <c r="BJ1589" s="26" t="s">
        <v>20</v>
      </c>
    </row>
    <row r="1590" spans="36:62" x14ac:dyDescent="0.25">
      <c r="AJ1590" s="26">
        <v>2796</v>
      </c>
      <c r="AK1590" s="26">
        <v>2004644</v>
      </c>
      <c r="AL1590" s="264">
        <v>43933.034722222219</v>
      </c>
      <c r="AM1590" s="26" t="s">
        <v>481</v>
      </c>
      <c r="AN1590" s="26" t="s">
        <v>63</v>
      </c>
      <c r="AO1590" s="26" t="s">
        <v>156</v>
      </c>
      <c r="AP1590" s="26" t="s">
        <v>159</v>
      </c>
      <c r="AQ1590" s="26">
        <v>0</v>
      </c>
      <c r="AR1590" s="26">
        <v>79</v>
      </c>
      <c r="AS1590" s="26" t="s">
        <v>846</v>
      </c>
      <c r="AT1590" s="26" t="s">
        <v>613</v>
      </c>
      <c r="AU1590" s="26" t="s">
        <v>63</v>
      </c>
      <c r="AV1590" s="26" t="s">
        <v>63</v>
      </c>
      <c r="AW1590" s="26" t="s">
        <v>63</v>
      </c>
      <c r="AX1590" s="26" t="s">
        <v>63</v>
      </c>
      <c r="AY1590" s="26">
        <v>43.950355000000002</v>
      </c>
      <c r="AZ1590" s="26">
        <v>-103.18774000000001</v>
      </c>
      <c r="BA1590" s="26" t="s">
        <v>166</v>
      </c>
      <c r="BB1590" s="26" t="s">
        <v>157</v>
      </c>
      <c r="BC1590" s="26" t="s">
        <v>614</v>
      </c>
      <c r="BD1590" s="26" t="s">
        <v>68</v>
      </c>
      <c r="BE1590" s="26"/>
      <c r="BF1590" s="26" t="s">
        <v>68</v>
      </c>
      <c r="BG1590" s="26" t="s">
        <v>68</v>
      </c>
      <c r="BH1590" s="26" t="s">
        <v>160</v>
      </c>
      <c r="BI1590" s="26">
        <v>2</v>
      </c>
      <c r="BJ1590" s="26" t="s">
        <v>217</v>
      </c>
    </row>
    <row r="1591" spans="36:62" x14ac:dyDescent="0.25">
      <c r="AJ1591" s="26">
        <v>2800</v>
      </c>
      <c r="AK1591" s="26">
        <v>2004759</v>
      </c>
      <c r="AL1591" s="264">
        <v>43951.888888888891</v>
      </c>
      <c r="AM1591" s="26" t="s">
        <v>481</v>
      </c>
      <c r="AN1591" s="26" t="s">
        <v>63</v>
      </c>
      <c r="AO1591" s="26" t="s">
        <v>156</v>
      </c>
      <c r="AP1591" s="26" t="s">
        <v>159</v>
      </c>
      <c r="AQ1591" s="26">
        <v>0</v>
      </c>
      <c r="AR1591" s="26">
        <v>16</v>
      </c>
      <c r="AS1591" s="26" t="s">
        <v>628</v>
      </c>
      <c r="AT1591" s="26" t="s">
        <v>77</v>
      </c>
      <c r="AU1591" s="26" t="s">
        <v>63</v>
      </c>
      <c r="AV1591" s="26" t="s">
        <v>63</v>
      </c>
      <c r="AW1591" s="26" t="s">
        <v>63</v>
      </c>
      <c r="AX1591" s="26" t="s">
        <v>63</v>
      </c>
      <c r="AY1591" s="26">
        <v>44.098478</v>
      </c>
      <c r="AZ1591" s="26">
        <v>-103.151207999999</v>
      </c>
      <c r="BA1591" s="26" t="s">
        <v>486</v>
      </c>
      <c r="BB1591" s="26" t="s">
        <v>672</v>
      </c>
      <c r="BC1591" s="26" t="s">
        <v>727</v>
      </c>
      <c r="BD1591" s="26" t="s">
        <v>68</v>
      </c>
      <c r="BE1591" s="26" t="s">
        <v>1185</v>
      </c>
      <c r="BF1591" s="26" t="s">
        <v>68</v>
      </c>
      <c r="BG1591" s="26" t="s">
        <v>68</v>
      </c>
      <c r="BH1591" s="26" t="s">
        <v>175</v>
      </c>
      <c r="BI1591" s="26">
        <v>2</v>
      </c>
      <c r="BJ1591" s="26" t="s">
        <v>21</v>
      </c>
    </row>
    <row r="1592" spans="36:62" x14ac:dyDescent="0.25">
      <c r="AJ1592" s="26">
        <v>2801</v>
      </c>
      <c r="AK1592" s="26">
        <v>2004805</v>
      </c>
      <c r="AL1592" s="264">
        <v>43952.815972222219</v>
      </c>
      <c r="AM1592" s="26" t="s">
        <v>481</v>
      </c>
      <c r="AN1592" s="26" t="s">
        <v>63</v>
      </c>
      <c r="AO1592" s="26" t="s">
        <v>156</v>
      </c>
      <c r="AP1592" s="26" t="s">
        <v>159</v>
      </c>
      <c r="AQ1592" s="26">
        <v>0</v>
      </c>
      <c r="AR1592" s="26">
        <v>16</v>
      </c>
      <c r="AS1592" s="26" t="s">
        <v>628</v>
      </c>
      <c r="AT1592" s="26" t="s">
        <v>71</v>
      </c>
      <c r="AU1592" s="26" t="s">
        <v>63</v>
      </c>
      <c r="AV1592" s="26" t="s">
        <v>63</v>
      </c>
      <c r="AW1592" s="26" t="s">
        <v>63</v>
      </c>
      <c r="AX1592" s="26" t="s">
        <v>63</v>
      </c>
      <c r="AY1592" s="26">
        <v>44.076039000000002</v>
      </c>
      <c r="AZ1592" s="26">
        <v>-103.15141300000001</v>
      </c>
      <c r="BA1592" s="26" t="s">
        <v>486</v>
      </c>
      <c r="BB1592" s="26" t="s">
        <v>672</v>
      </c>
      <c r="BC1592" s="26" t="s">
        <v>1286</v>
      </c>
      <c r="BD1592" s="26" t="s">
        <v>68</v>
      </c>
      <c r="BE1592" s="26" t="s">
        <v>816</v>
      </c>
      <c r="BF1592" s="26" t="s">
        <v>68</v>
      </c>
      <c r="BG1592" s="26" t="s">
        <v>68</v>
      </c>
      <c r="BH1592" s="26" t="s">
        <v>1328</v>
      </c>
      <c r="BI1592" s="26">
        <v>2</v>
      </c>
      <c r="BJ1592" s="26" t="s">
        <v>20</v>
      </c>
    </row>
    <row r="1593" spans="36:62" x14ac:dyDescent="0.25">
      <c r="AJ1593" s="26">
        <v>2802</v>
      </c>
      <c r="AK1593" s="26">
        <v>2004898</v>
      </c>
      <c r="AL1593" s="264">
        <v>43957.676388888889</v>
      </c>
      <c r="AM1593" s="26" t="s">
        <v>481</v>
      </c>
      <c r="AN1593" s="26" t="s">
        <v>63</v>
      </c>
      <c r="AO1593" s="26" t="s">
        <v>156</v>
      </c>
      <c r="AP1593" s="26" t="s">
        <v>726</v>
      </c>
      <c r="AQ1593" s="26">
        <v>0</v>
      </c>
      <c r="AR1593" s="26">
        <v>79</v>
      </c>
      <c r="AS1593" s="26" t="s">
        <v>628</v>
      </c>
      <c r="AT1593" s="26" t="s">
        <v>74</v>
      </c>
      <c r="AU1593" s="26" t="s">
        <v>63</v>
      </c>
      <c r="AV1593" s="26" t="s">
        <v>63</v>
      </c>
      <c r="AW1593" s="26" t="s">
        <v>63</v>
      </c>
      <c r="AX1593" s="26" t="s">
        <v>63</v>
      </c>
      <c r="AY1593" s="26">
        <v>44.030104000000001</v>
      </c>
      <c r="AZ1593" s="26">
        <v>-103.191907</v>
      </c>
      <c r="BA1593" s="26" t="s">
        <v>493</v>
      </c>
      <c r="BB1593" s="26" t="s">
        <v>672</v>
      </c>
      <c r="BC1593" s="26" t="s">
        <v>659</v>
      </c>
      <c r="BD1593" s="26" t="s">
        <v>68</v>
      </c>
      <c r="BE1593" s="26" t="s">
        <v>1187</v>
      </c>
      <c r="BF1593" s="26" t="s">
        <v>68</v>
      </c>
      <c r="BG1593" s="26" t="s">
        <v>1329</v>
      </c>
      <c r="BH1593" s="26" t="s">
        <v>175</v>
      </c>
      <c r="BI1593" s="26">
        <v>2</v>
      </c>
      <c r="BJ1593" s="26" t="s">
        <v>217</v>
      </c>
    </row>
    <row r="1594" spans="36:62" x14ac:dyDescent="0.25">
      <c r="AJ1594" s="26">
        <v>2803</v>
      </c>
      <c r="AK1594" s="26">
        <v>2005073</v>
      </c>
      <c r="AL1594" s="264">
        <v>43954.993055555555</v>
      </c>
      <c r="AM1594" s="26" t="s">
        <v>539</v>
      </c>
      <c r="AN1594" s="26" t="s">
        <v>63</v>
      </c>
      <c r="AO1594" s="26"/>
      <c r="AP1594" s="26"/>
      <c r="AQ1594" s="26">
        <v>-1</v>
      </c>
      <c r="AR1594" s="26">
        <v>79</v>
      </c>
      <c r="AS1594" s="26" t="s">
        <v>168</v>
      </c>
      <c r="AT1594" s="26" t="s">
        <v>71</v>
      </c>
      <c r="AU1594" s="26" t="s">
        <v>63</v>
      </c>
      <c r="AV1594" s="26" t="s">
        <v>63</v>
      </c>
      <c r="AW1594" s="26" t="s">
        <v>63</v>
      </c>
      <c r="AX1594" s="26" t="s">
        <v>63</v>
      </c>
      <c r="AY1594" s="26">
        <v>43.601405</v>
      </c>
      <c r="AZ1594" s="26">
        <v>-103.298991</v>
      </c>
      <c r="BA1594" s="26" t="s">
        <v>185</v>
      </c>
      <c r="BB1594" s="26" t="s">
        <v>165</v>
      </c>
      <c r="BC1594" s="26" t="s">
        <v>167</v>
      </c>
      <c r="BD1594" s="26" t="s">
        <v>154</v>
      </c>
      <c r="BE1594" s="26"/>
      <c r="BF1594" s="26" t="s">
        <v>99</v>
      </c>
      <c r="BG1594" s="26" t="s">
        <v>167</v>
      </c>
      <c r="BH1594" s="26" t="s">
        <v>99</v>
      </c>
      <c r="BI1594" s="26">
        <v>2</v>
      </c>
      <c r="BJ1594" s="26" t="s">
        <v>217</v>
      </c>
    </row>
    <row r="1595" spans="36:62" x14ac:dyDescent="0.25">
      <c r="AJ1595" s="26">
        <v>2805</v>
      </c>
      <c r="AK1595" s="26">
        <v>2005056</v>
      </c>
      <c r="AL1595" s="264">
        <v>43958.462500000001</v>
      </c>
      <c r="AM1595" s="26" t="s">
        <v>481</v>
      </c>
      <c r="AN1595" s="26" t="s">
        <v>63</v>
      </c>
      <c r="AO1595" s="26" t="s">
        <v>156</v>
      </c>
      <c r="AP1595" s="26" t="s">
        <v>716</v>
      </c>
      <c r="AQ1595" s="26">
        <v>0</v>
      </c>
      <c r="AR1595" s="26">
        <v>16</v>
      </c>
      <c r="AS1595" s="26" t="s">
        <v>628</v>
      </c>
      <c r="AT1595" s="26" t="s">
        <v>71</v>
      </c>
      <c r="AU1595" s="26" t="s">
        <v>63</v>
      </c>
      <c r="AV1595" s="26" t="s">
        <v>63</v>
      </c>
      <c r="AW1595" s="26" t="s">
        <v>69</v>
      </c>
      <c r="AX1595" s="26" t="s">
        <v>63</v>
      </c>
      <c r="AY1595" s="26">
        <v>44.0694149999999</v>
      </c>
      <c r="AZ1595" s="26">
        <v>-103.158287999999</v>
      </c>
      <c r="BA1595" s="26" t="s">
        <v>552</v>
      </c>
      <c r="BB1595" s="26" t="s">
        <v>165</v>
      </c>
      <c r="BC1595" s="26" t="s">
        <v>1330</v>
      </c>
      <c r="BD1595" s="26" t="s">
        <v>68</v>
      </c>
      <c r="BE1595" s="26" t="s">
        <v>161</v>
      </c>
      <c r="BF1595" s="26" t="s">
        <v>68</v>
      </c>
      <c r="BG1595" s="26" t="s">
        <v>68</v>
      </c>
      <c r="BH1595" s="26" t="s">
        <v>175</v>
      </c>
      <c r="BI1595" s="26">
        <v>2</v>
      </c>
      <c r="BJ1595" s="26" t="s">
        <v>21</v>
      </c>
    </row>
    <row r="1596" spans="36:62" x14ac:dyDescent="0.25">
      <c r="AJ1596" s="26">
        <v>2809</v>
      </c>
      <c r="AK1596" s="26">
        <v>2004752</v>
      </c>
      <c r="AL1596" s="264">
        <v>43908</v>
      </c>
      <c r="AM1596" s="26" t="s">
        <v>541</v>
      </c>
      <c r="AN1596" s="26" t="s">
        <v>63</v>
      </c>
      <c r="AO1596" s="26"/>
      <c r="AP1596" s="26" t="s">
        <v>159</v>
      </c>
      <c r="AQ1596" s="26">
        <v>0</v>
      </c>
      <c r="AR1596" s="26">
        <v>18</v>
      </c>
      <c r="AS1596" s="26" t="s">
        <v>684</v>
      </c>
      <c r="AT1596" s="26" t="s">
        <v>71</v>
      </c>
      <c r="AU1596" s="26" t="s">
        <v>63</v>
      </c>
      <c r="AV1596" s="26" t="s">
        <v>69</v>
      </c>
      <c r="AW1596" s="26" t="s">
        <v>63</v>
      </c>
      <c r="AX1596" s="26" t="s">
        <v>63</v>
      </c>
      <c r="AY1596" s="26">
        <v>43.116520999999899</v>
      </c>
      <c r="AZ1596" s="26">
        <v>-102.136583999999</v>
      </c>
      <c r="BA1596" s="26" t="s">
        <v>166</v>
      </c>
      <c r="BB1596" s="26" t="s">
        <v>611</v>
      </c>
      <c r="BC1596" s="26" t="s">
        <v>685</v>
      </c>
      <c r="BD1596" s="26" t="s">
        <v>68</v>
      </c>
      <c r="BE1596" s="26"/>
      <c r="BF1596" s="26" t="s">
        <v>68</v>
      </c>
      <c r="BG1596" s="26" t="s">
        <v>68</v>
      </c>
      <c r="BH1596" s="26" t="s">
        <v>146</v>
      </c>
      <c r="BI1596" s="26">
        <v>2</v>
      </c>
      <c r="BJ1596" s="26" t="s">
        <v>21</v>
      </c>
    </row>
    <row r="1597" spans="36:62" x14ac:dyDescent="0.25">
      <c r="AJ1597" s="26">
        <v>2810</v>
      </c>
      <c r="AK1597" s="26">
        <v>2005377</v>
      </c>
      <c r="AL1597" s="264">
        <v>43970.21875</v>
      </c>
      <c r="AM1597" s="26" t="s">
        <v>540</v>
      </c>
      <c r="AN1597" s="26" t="s">
        <v>63</v>
      </c>
      <c r="AO1597" s="26"/>
      <c r="AP1597" s="26"/>
      <c r="AQ1597" s="26">
        <v>-1</v>
      </c>
      <c r="AR1597" s="26">
        <v>18</v>
      </c>
      <c r="AS1597" s="26" t="s">
        <v>168</v>
      </c>
      <c r="AT1597" s="26" t="s">
        <v>71</v>
      </c>
      <c r="AU1597" s="26" t="s">
        <v>63</v>
      </c>
      <c r="AV1597" s="26" t="s">
        <v>63</v>
      </c>
      <c r="AW1597" s="26" t="s">
        <v>63</v>
      </c>
      <c r="AX1597" s="26" t="s">
        <v>63</v>
      </c>
      <c r="AY1597" s="26">
        <v>43.2405019999999</v>
      </c>
      <c r="AZ1597" s="26">
        <v>-103.297083999999</v>
      </c>
      <c r="BA1597" s="26" t="s">
        <v>485</v>
      </c>
      <c r="BB1597" s="26" t="s">
        <v>157</v>
      </c>
      <c r="BC1597" s="26" t="s">
        <v>167</v>
      </c>
      <c r="BD1597" s="26" t="s">
        <v>154</v>
      </c>
      <c r="BE1597" s="26"/>
      <c r="BF1597" s="26" t="s">
        <v>99</v>
      </c>
      <c r="BG1597" s="26" t="s">
        <v>167</v>
      </c>
      <c r="BH1597" s="26" t="s">
        <v>99</v>
      </c>
      <c r="BI1597" s="26">
        <v>2</v>
      </c>
      <c r="BJ1597" s="26" t="s">
        <v>217</v>
      </c>
    </row>
    <row r="1598" spans="36:62" x14ac:dyDescent="0.25">
      <c r="AJ1598" s="26">
        <v>2811</v>
      </c>
      <c r="AK1598" s="26">
        <v>2005757</v>
      </c>
      <c r="AL1598" s="264">
        <v>43976.884722222225</v>
      </c>
      <c r="AM1598" s="26" t="s">
        <v>539</v>
      </c>
      <c r="AN1598" s="26" t="s">
        <v>63</v>
      </c>
      <c r="AO1598" s="26" t="s">
        <v>156</v>
      </c>
      <c r="AP1598" s="26" t="s">
        <v>1331</v>
      </c>
      <c r="AQ1598" s="26">
        <v>0</v>
      </c>
      <c r="AR1598" s="26">
        <v>79</v>
      </c>
      <c r="AS1598" s="26" t="s">
        <v>1148</v>
      </c>
      <c r="AT1598" s="26" t="s">
        <v>71</v>
      </c>
      <c r="AU1598" s="26" t="s">
        <v>63</v>
      </c>
      <c r="AV1598" s="26" t="s">
        <v>63</v>
      </c>
      <c r="AW1598" s="26" t="s">
        <v>63</v>
      </c>
      <c r="AX1598" s="26" t="s">
        <v>63</v>
      </c>
      <c r="AY1598" s="26">
        <v>43.852429999999899</v>
      </c>
      <c r="AZ1598" s="26">
        <v>-103.199000999999</v>
      </c>
      <c r="BA1598" s="26" t="s">
        <v>166</v>
      </c>
      <c r="BB1598" s="26" t="s">
        <v>157</v>
      </c>
      <c r="BC1598" s="26" t="s">
        <v>680</v>
      </c>
      <c r="BD1598" s="26" t="s">
        <v>68</v>
      </c>
      <c r="BE1598" s="26" t="s">
        <v>195</v>
      </c>
      <c r="BF1598" s="26" t="s">
        <v>68</v>
      </c>
      <c r="BG1598" s="26" t="s">
        <v>68</v>
      </c>
      <c r="BH1598" s="26" t="s">
        <v>1332</v>
      </c>
      <c r="BI1598" s="26">
        <v>2</v>
      </c>
      <c r="BJ1598" s="26" t="s">
        <v>217</v>
      </c>
    </row>
    <row r="1599" spans="36:62" x14ac:dyDescent="0.25">
      <c r="AJ1599" s="26">
        <v>2812</v>
      </c>
      <c r="AK1599" s="26">
        <v>2005760</v>
      </c>
      <c r="AL1599" s="264">
        <v>43967.897916666669</v>
      </c>
      <c r="AM1599" s="26" t="s">
        <v>539</v>
      </c>
      <c r="AN1599" s="26" t="s">
        <v>63</v>
      </c>
      <c r="AO1599" s="26"/>
      <c r="AP1599" s="26"/>
      <c r="AQ1599" s="26">
        <v>-1</v>
      </c>
      <c r="AR1599" s="26">
        <v>79</v>
      </c>
      <c r="AS1599" s="26" t="s">
        <v>168</v>
      </c>
      <c r="AT1599" s="26" t="s">
        <v>71</v>
      </c>
      <c r="AU1599" s="26" t="s">
        <v>63</v>
      </c>
      <c r="AV1599" s="26" t="s">
        <v>63</v>
      </c>
      <c r="AW1599" s="26" t="s">
        <v>63</v>
      </c>
      <c r="AX1599" s="26" t="s">
        <v>63</v>
      </c>
      <c r="AY1599" s="26">
        <v>43.787734</v>
      </c>
      <c r="AZ1599" s="26">
        <v>-103.220035999999</v>
      </c>
      <c r="BA1599" s="26" t="s">
        <v>185</v>
      </c>
      <c r="BB1599" s="26" t="s">
        <v>165</v>
      </c>
      <c r="BC1599" s="26" t="s">
        <v>167</v>
      </c>
      <c r="BD1599" s="26" t="s">
        <v>154</v>
      </c>
      <c r="BE1599" s="26"/>
      <c r="BF1599" s="26" t="s">
        <v>99</v>
      </c>
      <c r="BG1599" s="26" t="s">
        <v>167</v>
      </c>
      <c r="BH1599" s="26" t="s">
        <v>99</v>
      </c>
      <c r="BI1599" s="26">
        <v>2</v>
      </c>
      <c r="BJ1599" s="26" t="s">
        <v>217</v>
      </c>
    </row>
    <row r="1600" spans="36:62" x14ac:dyDescent="0.25">
      <c r="AJ1600" s="26">
        <v>2813</v>
      </c>
      <c r="AK1600" s="26">
        <v>2005764</v>
      </c>
      <c r="AL1600" s="264">
        <v>43975.03125</v>
      </c>
      <c r="AM1600" s="26" t="s">
        <v>539</v>
      </c>
      <c r="AN1600" s="26" t="s">
        <v>63</v>
      </c>
      <c r="AO1600" s="26"/>
      <c r="AP1600" s="26"/>
      <c r="AQ1600" s="26">
        <v>-1</v>
      </c>
      <c r="AR1600" s="26">
        <v>79</v>
      </c>
      <c r="AS1600" s="26" t="s">
        <v>168</v>
      </c>
      <c r="AT1600" s="26" t="s">
        <v>71</v>
      </c>
      <c r="AU1600" s="26" t="s">
        <v>63</v>
      </c>
      <c r="AV1600" s="26" t="s">
        <v>63</v>
      </c>
      <c r="AW1600" s="26" t="s">
        <v>63</v>
      </c>
      <c r="AX1600" s="26" t="s">
        <v>63</v>
      </c>
      <c r="AY1600" s="26">
        <v>43.799492999999899</v>
      </c>
      <c r="AZ1600" s="26">
        <v>-103.21819000000001</v>
      </c>
      <c r="BA1600" s="26" t="s">
        <v>166</v>
      </c>
      <c r="BB1600" s="26" t="s">
        <v>157</v>
      </c>
      <c r="BC1600" s="26" t="s">
        <v>167</v>
      </c>
      <c r="BD1600" s="26" t="s">
        <v>154</v>
      </c>
      <c r="BE1600" s="26"/>
      <c r="BF1600" s="26" t="s">
        <v>99</v>
      </c>
      <c r="BG1600" s="26" t="s">
        <v>167</v>
      </c>
      <c r="BH1600" s="26" t="s">
        <v>99</v>
      </c>
      <c r="BI1600" s="26">
        <v>2</v>
      </c>
      <c r="BJ1600" s="26" t="s">
        <v>217</v>
      </c>
    </row>
    <row r="1601" spans="36:62" x14ac:dyDescent="0.25">
      <c r="AJ1601" s="26">
        <v>2818</v>
      </c>
      <c r="AK1601" s="26">
        <v>2005587</v>
      </c>
      <c r="AL1601" s="264">
        <v>43975.895833333336</v>
      </c>
      <c r="AM1601" s="26" t="s">
        <v>539</v>
      </c>
      <c r="AN1601" s="26" t="s">
        <v>63</v>
      </c>
      <c r="AO1601" s="26"/>
      <c r="AP1601" s="26"/>
      <c r="AQ1601" s="26">
        <v>-1</v>
      </c>
      <c r="AR1601" s="26">
        <v>79</v>
      </c>
      <c r="AS1601" s="26" t="s">
        <v>168</v>
      </c>
      <c r="AT1601" s="26" t="s">
        <v>71</v>
      </c>
      <c r="AU1601" s="26" t="s">
        <v>63</v>
      </c>
      <c r="AV1601" s="26" t="s">
        <v>63</v>
      </c>
      <c r="AW1601" s="26" t="s">
        <v>63</v>
      </c>
      <c r="AX1601" s="26" t="s">
        <v>63</v>
      </c>
      <c r="AY1601" s="26">
        <v>43.589700000000001</v>
      </c>
      <c r="AZ1601" s="26">
        <v>-103.299888999999</v>
      </c>
      <c r="BA1601" s="26" t="s">
        <v>158</v>
      </c>
      <c r="BB1601" s="26" t="s">
        <v>165</v>
      </c>
      <c r="BC1601" s="26" t="s">
        <v>167</v>
      </c>
      <c r="BD1601" s="26" t="s">
        <v>154</v>
      </c>
      <c r="BE1601" s="26"/>
      <c r="BF1601" s="26" t="s">
        <v>99</v>
      </c>
      <c r="BG1601" s="26" t="s">
        <v>167</v>
      </c>
      <c r="BH1601" s="26" t="s">
        <v>99</v>
      </c>
      <c r="BI1601" s="26">
        <v>2</v>
      </c>
      <c r="BJ1601" s="26" t="s">
        <v>217</v>
      </c>
    </row>
    <row r="1602" spans="36:62" x14ac:dyDescent="0.25">
      <c r="AJ1602" s="26">
        <v>2820</v>
      </c>
      <c r="AK1602" s="26">
        <v>2005785</v>
      </c>
      <c r="AL1602" s="264">
        <v>43980.777083333334</v>
      </c>
      <c r="AM1602" s="26" t="s">
        <v>540</v>
      </c>
      <c r="AN1602" s="26" t="s">
        <v>63</v>
      </c>
      <c r="AO1602" s="26" t="s">
        <v>720</v>
      </c>
      <c r="AP1602" s="26" t="s">
        <v>159</v>
      </c>
      <c r="AQ1602" s="26">
        <v>0</v>
      </c>
      <c r="AR1602" s="26">
        <v>18</v>
      </c>
      <c r="AS1602" s="26" t="s">
        <v>669</v>
      </c>
      <c r="AT1602" s="26" t="s">
        <v>71</v>
      </c>
      <c r="AU1602" s="26" t="s">
        <v>63</v>
      </c>
      <c r="AV1602" s="26" t="s">
        <v>63</v>
      </c>
      <c r="AW1602" s="26" t="s">
        <v>63</v>
      </c>
      <c r="AX1602" s="26" t="s">
        <v>63</v>
      </c>
      <c r="AY1602" s="26">
        <v>43.369841999999899</v>
      </c>
      <c r="AZ1602" s="26">
        <v>-103.39702800000001</v>
      </c>
      <c r="BA1602" s="26" t="s">
        <v>37</v>
      </c>
      <c r="BB1602" s="26" t="s">
        <v>157</v>
      </c>
      <c r="BC1602" s="26" t="s">
        <v>162</v>
      </c>
      <c r="BD1602" s="26" t="s">
        <v>68</v>
      </c>
      <c r="BE1602" s="26"/>
      <c r="BF1602" s="26" t="s">
        <v>698</v>
      </c>
      <c r="BG1602" s="26" t="s">
        <v>68</v>
      </c>
      <c r="BH1602" s="26" t="s">
        <v>146</v>
      </c>
      <c r="BI1602" s="26">
        <v>2</v>
      </c>
      <c r="BJ1602" s="26" t="s">
        <v>19</v>
      </c>
    </row>
    <row r="1603" spans="36:62" x14ac:dyDescent="0.25">
      <c r="AJ1603" s="26">
        <v>2821</v>
      </c>
      <c r="AK1603" s="26">
        <v>2005988</v>
      </c>
      <c r="AL1603" s="264">
        <v>43980.25</v>
      </c>
      <c r="AM1603" s="26" t="s">
        <v>539</v>
      </c>
      <c r="AN1603" s="26" t="s">
        <v>63</v>
      </c>
      <c r="AO1603" s="26" t="s">
        <v>156</v>
      </c>
      <c r="AP1603" s="26" t="s">
        <v>159</v>
      </c>
      <c r="AQ1603" s="26">
        <v>0</v>
      </c>
      <c r="AR1603" s="26">
        <v>79</v>
      </c>
      <c r="AS1603" s="26" t="s">
        <v>722</v>
      </c>
      <c r="AT1603" s="26" t="s">
        <v>74</v>
      </c>
      <c r="AU1603" s="26" t="s">
        <v>63</v>
      </c>
      <c r="AV1603" s="26" t="s">
        <v>63</v>
      </c>
      <c r="AW1603" s="26" t="s">
        <v>69</v>
      </c>
      <c r="AX1603" s="26" t="s">
        <v>63</v>
      </c>
      <c r="AY1603" s="26">
        <v>43.543359000000002</v>
      </c>
      <c r="AZ1603" s="26">
        <v>-103.324556</v>
      </c>
      <c r="BA1603" s="26" t="s">
        <v>502</v>
      </c>
      <c r="BB1603" s="26" t="s">
        <v>157</v>
      </c>
      <c r="BC1603" s="26" t="s">
        <v>1333</v>
      </c>
      <c r="BD1603" s="26" t="s">
        <v>68</v>
      </c>
      <c r="BE1603" s="26" t="s">
        <v>161</v>
      </c>
      <c r="BF1603" s="26" t="s">
        <v>68</v>
      </c>
      <c r="BG1603" s="26" t="s">
        <v>68</v>
      </c>
      <c r="BH1603" s="26" t="s">
        <v>175</v>
      </c>
      <c r="BI1603" s="26">
        <v>2</v>
      </c>
      <c r="BJ1603" s="26" t="s">
        <v>21</v>
      </c>
    </row>
    <row r="1604" spans="36:62" x14ac:dyDescent="0.25">
      <c r="AJ1604" s="26">
        <v>2822</v>
      </c>
      <c r="AK1604" s="26">
        <v>2005989</v>
      </c>
      <c r="AL1604" s="264">
        <v>43987.6</v>
      </c>
      <c r="AM1604" s="26" t="s">
        <v>539</v>
      </c>
      <c r="AN1604" s="26" t="s">
        <v>63</v>
      </c>
      <c r="AO1604" s="26" t="s">
        <v>156</v>
      </c>
      <c r="AP1604" s="26" t="s">
        <v>159</v>
      </c>
      <c r="AQ1604" s="26">
        <v>0</v>
      </c>
      <c r="AR1604" s="26">
        <v>79</v>
      </c>
      <c r="AS1604" s="26" t="s">
        <v>172</v>
      </c>
      <c r="AT1604" s="26" t="s">
        <v>71</v>
      </c>
      <c r="AU1604" s="26" t="s">
        <v>63</v>
      </c>
      <c r="AV1604" s="26" t="s">
        <v>63</v>
      </c>
      <c r="AW1604" s="26" t="s">
        <v>63</v>
      </c>
      <c r="AX1604" s="26" t="s">
        <v>63</v>
      </c>
      <c r="AY1604" s="26">
        <v>43.478543000000002</v>
      </c>
      <c r="AZ1604" s="26">
        <v>-103.341262999999</v>
      </c>
      <c r="BA1604" s="26" t="s">
        <v>208</v>
      </c>
      <c r="BB1604" s="26" t="s">
        <v>157</v>
      </c>
      <c r="BC1604" s="26" t="s">
        <v>68</v>
      </c>
      <c r="BD1604" s="26" t="s">
        <v>68</v>
      </c>
      <c r="BE1604" s="26"/>
      <c r="BF1604" s="26" t="s">
        <v>68</v>
      </c>
      <c r="BG1604" s="26" t="s">
        <v>68</v>
      </c>
      <c r="BH1604" s="26" t="s">
        <v>146</v>
      </c>
      <c r="BI1604" s="26">
        <v>2</v>
      </c>
      <c r="BJ1604" s="26" t="s">
        <v>217</v>
      </c>
    </row>
    <row r="1605" spans="36:62" x14ac:dyDescent="0.25">
      <c r="AJ1605" s="26">
        <v>2825</v>
      </c>
      <c r="AK1605" s="26">
        <v>2006230</v>
      </c>
      <c r="AL1605" s="264">
        <v>43983.663888888892</v>
      </c>
      <c r="AM1605" s="26" t="s">
        <v>481</v>
      </c>
      <c r="AN1605" s="26" t="s">
        <v>63</v>
      </c>
      <c r="AO1605" s="26" t="s">
        <v>156</v>
      </c>
      <c r="AP1605" s="26" t="s">
        <v>159</v>
      </c>
      <c r="AQ1605" s="26">
        <v>0</v>
      </c>
      <c r="AR1605" s="26">
        <v>16</v>
      </c>
      <c r="AS1605" s="26" t="s">
        <v>628</v>
      </c>
      <c r="AT1605" s="26" t="s">
        <v>71</v>
      </c>
      <c r="AU1605" s="26" t="s">
        <v>63</v>
      </c>
      <c r="AV1605" s="26" t="s">
        <v>63</v>
      </c>
      <c r="AW1605" s="26" t="s">
        <v>63</v>
      </c>
      <c r="AX1605" s="26" t="s">
        <v>63</v>
      </c>
      <c r="AY1605" s="26">
        <v>44.098446000000003</v>
      </c>
      <c r="AZ1605" s="26">
        <v>-103.151386</v>
      </c>
      <c r="BA1605" s="26" t="s">
        <v>520</v>
      </c>
      <c r="BB1605" s="26" t="s">
        <v>1141</v>
      </c>
      <c r="BC1605" s="26" t="s">
        <v>659</v>
      </c>
      <c r="BD1605" s="26" t="s">
        <v>68</v>
      </c>
      <c r="BE1605" s="26" t="s">
        <v>1334</v>
      </c>
      <c r="BF1605" s="26" t="s">
        <v>68</v>
      </c>
      <c r="BG1605" s="26" t="s">
        <v>68</v>
      </c>
      <c r="BH1605" s="26" t="s">
        <v>175</v>
      </c>
      <c r="BI1605" s="26">
        <v>2</v>
      </c>
      <c r="BJ1605" s="26" t="s">
        <v>217</v>
      </c>
    </row>
    <row r="1606" spans="36:62" x14ac:dyDescent="0.25">
      <c r="AJ1606" s="26">
        <v>2828</v>
      </c>
      <c r="AK1606" s="26">
        <v>2006240</v>
      </c>
      <c r="AL1606" s="264">
        <v>43988.774305555555</v>
      </c>
      <c r="AM1606" s="26" t="s">
        <v>539</v>
      </c>
      <c r="AN1606" s="26" t="s">
        <v>63</v>
      </c>
      <c r="AO1606" s="26" t="s">
        <v>156</v>
      </c>
      <c r="AP1606" s="26" t="s">
        <v>159</v>
      </c>
      <c r="AQ1606" s="26">
        <v>0</v>
      </c>
      <c r="AR1606" s="26">
        <v>79</v>
      </c>
      <c r="AS1606" s="26" t="s">
        <v>662</v>
      </c>
      <c r="AT1606" s="26" t="s">
        <v>730</v>
      </c>
      <c r="AU1606" s="26" t="s">
        <v>63</v>
      </c>
      <c r="AV1606" s="26" t="s">
        <v>63</v>
      </c>
      <c r="AW1606" s="26" t="s">
        <v>63</v>
      </c>
      <c r="AX1606" s="26" t="s">
        <v>63</v>
      </c>
      <c r="AY1606" s="26">
        <v>43.674751000000001</v>
      </c>
      <c r="AZ1606" s="26">
        <v>-103.259474999999</v>
      </c>
      <c r="BA1606" s="26" t="s">
        <v>208</v>
      </c>
      <c r="BB1606" s="26" t="s">
        <v>157</v>
      </c>
      <c r="BC1606" s="26" t="s">
        <v>68</v>
      </c>
      <c r="BD1606" s="26" t="s">
        <v>615</v>
      </c>
      <c r="BE1606" s="26"/>
      <c r="BF1606" s="26" t="s">
        <v>68</v>
      </c>
      <c r="BG1606" s="26" t="s">
        <v>68</v>
      </c>
      <c r="BH1606" s="26" t="s">
        <v>160</v>
      </c>
      <c r="BI1606" s="26">
        <v>2</v>
      </c>
      <c r="BJ1606" s="26" t="s">
        <v>217</v>
      </c>
    </row>
    <row r="1607" spans="36:62" x14ac:dyDescent="0.25">
      <c r="AJ1607" s="26">
        <v>2830</v>
      </c>
      <c r="AK1607" s="26">
        <v>2006333</v>
      </c>
      <c r="AL1607" s="264">
        <v>43994.197916666664</v>
      </c>
      <c r="AM1607" s="26" t="s">
        <v>540</v>
      </c>
      <c r="AN1607" s="26" t="s">
        <v>63</v>
      </c>
      <c r="AO1607" s="26"/>
      <c r="AP1607" s="26"/>
      <c r="AQ1607" s="26">
        <v>-1</v>
      </c>
      <c r="AR1607" s="26">
        <v>18</v>
      </c>
      <c r="AS1607" s="26" t="s">
        <v>168</v>
      </c>
      <c r="AT1607" s="26" t="s">
        <v>71</v>
      </c>
      <c r="AU1607" s="26" t="s">
        <v>63</v>
      </c>
      <c r="AV1607" s="26" t="s">
        <v>63</v>
      </c>
      <c r="AW1607" s="26" t="s">
        <v>63</v>
      </c>
      <c r="AX1607" s="26" t="s">
        <v>63</v>
      </c>
      <c r="AY1607" s="26">
        <v>43.316966000000001</v>
      </c>
      <c r="AZ1607" s="26">
        <v>-103.352587999999</v>
      </c>
      <c r="BA1607" s="26" t="s">
        <v>166</v>
      </c>
      <c r="BB1607" s="26" t="s">
        <v>157</v>
      </c>
      <c r="BC1607" s="26" t="s">
        <v>167</v>
      </c>
      <c r="BD1607" s="26" t="s">
        <v>154</v>
      </c>
      <c r="BE1607" s="26"/>
      <c r="BF1607" s="26" t="s">
        <v>99</v>
      </c>
      <c r="BG1607" s="26" t="s">
        <v>167</v>
      </c>
      <c r="BH1607" s="26" t="s">
        <v>99</v>
      </c>
      <c r="BI1607" s="26">
        <v>2</v>
      </c>
      <c r="BJ1607" s="26" t="s">
        <v>217</v>
      </c>
    </row>
    <row r="1608" spans="36:62" x14ac:dyDescent="0.25">
      <c r="AJ1608" s="26">
        <v>2831</v>
      </c>
      <c r="AK1608" s="26">
        <v>2006422</v>
      </c>
      <c r="AL1608" s="264">
        <v>43994.965277777781</v>
      </c>
      <c r="AM1608" s="26" t="s">
        <v>539</v>
      </c>
      <c r="AN1608" s="26" t="s">
        <v>63</v>
      </c>
      <c r="AO1608" s="26"/>
      <c r="AP1608" s="26"/>
      <c r="AQ1608" s="26">
        <v>-1</v>
      </c>
      <c r="AR1608" s="26">
        <v>79</v>
      </c>
      <c r="AS1608" s="26" t="s">
        <v>168</v>
      </c>
      <c r="AT1608" s="26" t="s">
        <v>71</v>
      </c>
      <c r="AU1608" s="26" t="s">
        <v>63</v>
      </c>
      <c r="AV1608" s="26" t="s">
        <v>63</v>
      </c>
      <c r="AW1608" s="26" t="s">
        <v>63</v>
      </c>
      <c r="AX1608" s="26" t="s">
        <v>63</v>
      </c>
      <c r="AY1608" s="26">
        <v>43.488864999999898</v>
      </c>
      <c r="AZ1608" s="26">
        <v>-103.332925</v>
      </c>
      <c r="BA1608" s="26" t="s">
        <v>185</v>
      </c>
      <c r="BB1608" s="26" t="s">
        <v>165</v>
      </c>
      <c r="BC1608" s="26" t="s">
        <v>167</v>
      </c>
      <c r="BD1608" s="26" t="s">
        <v>154</v>
      </c>
      <c r="BE1608" s="26"/>
      <c r="BF1608" s="26" t="s">
        <v>99</v>
      </c>
      <c r="BG1608" s="26" t="s">
        <v>167</v>
      </c>
      <c r="BH1608" s="26" t="s">
        <v>99</v>
      </c>
      <c r="BI1608" s="26">
        <v>2</v>
      </c>
      <c r="BJ1608" s="26" t="s">
        <v>217</v>
      </c>
    </row>
    <row r="1609" spans="36:62" x14ac:dyDescent="0.25">
      <c r="AJ1609" s="26">
        <v>2833</v>
      </c>
      <c r="AK1609" s="26">
        <v>2006435</v>
      </c>
      <c r="AL1609" s="264">
        <v>43993.888194444444</v>
      </c>
      <c r="AM1609" s="26" t="s">
        <v>481</v>
      </c>
      <c r="AN1609" s="26" t="s">
        <v>63</v>
      </c>
      <c r="AO1609" s="26"/>
      <c r="AP1609" s="26"/>
      <c r="AQ1609" s="26">
        <v>-1</v>
      </c>
      <c r="AR1609" s="26">
        <v>79</v>
      </c>
      <c r="AS1609" s="26" t="s">
        <v>168</v>
      </c>
      <c r="AT1609" s="26" t="s">
        <v>71</v>
      </c>
      <c r="AU1609" s="26" t="s">
        <v>63</v>
      </c>
      <c r="AV1609" s="26" t="s">
        <v>63</v>
      </c>
      <c r="AW1609" s="26" t="s">
        <v>63</v>
      </c>
      <c r="AX1609" s="26" t="s">
        <v>63</v>
      </c>
      <c r="AY1609" s="26">
        <v>43.995635</v>
      </c>
      <c r="AZ1609" s="26">
        <v>-103.180387999999</v>
      </c>
      <c r="BA1609" s="26" t="s">
        <v>185</v>
      </c>
      <c r="BB1609" s="26" t="s">
        <v>165</v>
      </c>
      <c r="BC1609" s="26" t="s">
        <v>167</v>
      </c>
      <c r="BD1609" s="26" t="s">
        <v>154</v>
      </c>
      <c r="BE1609" s="26"/>
      <c r="BF1609" s="26" t="s">
        <v>99</v>
      </c>
      <c r="BG1609" s="26" t="s">
        <v>167</v>
      </c>
      <c r="BH1609" s="26" t="s">
        <v>99</v>
      </c>
      <c r="BI1609" s="26">
        <v>2</v>
      </c>
      <c r="BJ1609" s="26" t="s">
        <v>217</v>
      </c>
    </row>
    <row r="1610" spans="36:62" x14ac:dyDescent="0.25">
      <c r="AJ1610" s="26">
        <v>2836</v>
      </c>
      <c r="AK1610" s="26">
        <v>2006639</v>
      </c>
      <c r="AL1610" s="264">
        <v>44000.886805555558</v>
      </c>
      <c r="AM1610" s="26" t="s">
        <v>540</v>
      </c>
      <c r="AN1610" s="26" t="s">
        <v>63</v>
      </c>
      <c r="AO1610" s="26"/>
      <c r="AP1610" s="26"/>
      <c r="AQ1610" s="26">
        <v>-1</v>
      </c>
      <c r="AR1610" s="26">
        <v>79</v>
      </c>
      <c r="AS1610" s="26" t="s">
        <v>168</v>
      </c>
      <c r="AT1610" s="26" t="s">
        <v>71</v>
      </c>
      <c r="AU1610" s="26" t="s">
        <v>63</v>
      </c>
      <c r="AV1610" s="26" t="s">
        <v>63</v>
      </c>
      <c r="AW1610" s="26" t="s">
        <v>63</v>
      </c>
      <c r="AX1610" s="26" t="s">
        <v>63</v>
      </c>
      <c r="AY1610" s="26">
        <v>43.457678000000001</v>
      </c>
      <c r="AZ1610" s="26">
        <v>-103.350064</v>
      </c>
      <c r="BA1610" s="26" t="s">
        <v>166</v>
      </c>
      <c r="BB1610" s="26" t="s">
        <v>157</v>
      </c>
      <c r="BC1610" s="26" t="s">
        <v>167</v>
      </c>
      <c r="BD1610" s="26" t="s">
        <v>154</v>
      </c>
      <c r="BE1610" s="26"/>
      <c r="BF1610" s="26" t="s">
        <v>99</v>
      </c>
      <c r="BG1610" s="26" t="s">
        <v>167</v>
      </c>
      <c r="BH1610" s="26" t="s">
        <v>99</v>
      </c>
      <c r="BI1610" s="26">
        <v>2</v>
      </c>
      <c r="BJ1610" s="26" t="s">
        <v>217</v>
      </c>
    </row>
    <row r="1611" spans="36:62" x14ac:dyDescent="0.25">
      <c r="AJ1611" s="26">
        <v>2838</v>
      </c>
      <c r="AK1611" s="26">
        <v>2006982</v>
      </c>
      <c r="AL1611" s="264">
        <v>43989.715277777781</v>
      </c>
      <c r="AM1611" s="26" t="s">
        <v>481</v>
      </c>
      <c r="AN1611" s="26" t="s">
        <v>63</v>
      </c>
      <c r="AO1611" s="26" t="s">
        <v>173</v>
      </c>
      <c r="AP1611" s="26" t="s">
        <v>159</v>
      </c>
      <c r="AQ1611" s="26">
        <v>0</v>
      </c>
      <c r="AR1611" s="26">
        <v>79</v>
      </c>
      <c r="AS1611" s="26" t="s">
        <v>1335</v>
      </c>
      <c r="AT1611" s="26" t="s">
        <v>71</v>
      </c>
      <c r="AU1611" s="26" t="s">
        <v>63</v>
      </c>
      <c r="AV1611" s="26" t="s">
        <v>63</v>
      </c>
      <c r="AW1611" s="26" t="s">
        <v>63</v>
      </c>
      <c r="AX1611" s="26" t="s">
        <v>63</v>
      </c>
      <c r="AY1611" s="26">
        <v>43.868243</v>
      </c>
      <c r="AZ1611" s="26">
        <v>-103.199449999999</v>
      </c>
      <c r="BA1611" s="26" t="s">
        <v>185</v>
      </c>
      <c r="BB1611" s="26" t="s">
        <v>165</v>
      </c>
      <c r="BC1611" s="26" t="s">
        <v>732</v>
      </c>
      <c r="BD1611" s="26" t="s">
        <v>68</v>
      </c>
      <c r="BE1611" s="26"/>
      <c r="BF1611" s="26" t="s">
        <v>675</v>
      </c>
      <c r="BG1611" s="26" t="s">
        <v>68</v>
      </c>
      <c r="BH1611" s="26" t="s">
        <v>210</v>
      </c>
      <c r="BI1611" s="26">
        <v>2</v>
      </c>
      <c r="BJ1611" s="26" t="s">
        <v>19</v>
      </c>
    </row>
    <row r="1612" spans="36:62" x14ac:dyDescent="0.25">
      <c r="AJ1612" s="26">
        <v>2840</v>
      </c>
      <c r="AK1612" s="26">
        <v>2007325</v>
      </c>
      <c r="AL1612" s="264">
        <v>44011.809027777781</v>
      </c>
      <c r="AM1612" s="26" t="s">
        <v>481</v>
      </c>
      <c r="AN1612" s="26" t="s">
        <v>63</v>
      </c>
      <c r="AO1612" s="26" t="s">
        <v>894</v>
      </c>
      <c r="AP1612" s="26" t="s">
        <v>627</v>
      </c>
      <c r="AQ1612" s="26">
        <v>0</v>
      </c>
      <c r="AR1612" s="26">
        <v>90</v>
      </c>
      <c r="AS1612" s="26" t="s">
        <v>809</v>
      </c>
      <c r="AT1612" s="26" t="s">
        <v>71</v>
      </c>
      <c r="AU1612" s="26" t="s">
        <v>63</v>
      </c>
      <c r="AV1612" s="26" t="s">
        <v>63</v>
      </c>
      <c r="AW1612" s="26" t="s">
        <v>63</v>
      </c>
      <c r="AX1612" s="26" t="s">
        <v>63</v>
      </c>
      <c r="AY1612" s="26">
        <v>44.099733000000001</v>
      </c>
      <c r="AZ1612" s="26">
        <v>-103.157337999999</v>
      </c>
      <c r="BA1612" s="26" t="s">
        <v>513</v>
      </c>
      <c r="BB1612" s="26" t="s">
        <v>609</v>
      </c>
      <c r="BC1612" s="26" t="s">
        <v>895</v>
      </c>
      <c r="BD1612" s="26" t="s">
        <v>68</v>
      </c>
      <c r="BE1612" s="26" t="s">
        <v>893</v>
      </c>
      <c r="BF1612" s="26" t="s">
        <v>68</v>
      </c>
      <c r="BG1612" s="26" t="s">
        <v>68</v>
      </c>
      <c r="BH1612" s="26" t="s">
        <v>646</v>
      </c>
      <c r="BI1612" s="26">
        <v>2</v>
      </c>
      <c r="BJ1612" s="26" t="s">
        <v>19</v>
      </c>
    </row>
    <row r="1613" spans="36:62" x14ac:dyDescent="0.25">
      <c r="AJ1613" s="26">
        <v>2842</v>
      </c>
      <c r="AK1613" s="26">
        <v>2007254</v>
      </c>
      <c r="AL1613" s="264">
        <v>43989.538194444445</v>
      </c>
      <c r="AM1613" s="26" t="s">
        <v>481</v>
      </c>
      <c r="AN1613" s="26" t="s">
        <v>63</v>
      </c>
      <c r="AO1613" s="26" t="s">
        <v>156</v>
      </c>
      <c r="AP1613" s="26" t="s">
        <v>159</v>
      </c>
      <c r="AQ1613" s="26">
        <v>0</v>
      </c>
      <c r="AR1613" s="26">
        <v>16</v>
      </c>
      <c r="AS1613" s="26" t="s">
        <v>628</v>
      </c>
      <c r="AT1613" s="26" t="s">
        <v>71</v>
      </c>
      <c r="AU1613" s="26" t="s">
        <v>63</v>
      </c>
      <c r="AV1613" s="26" t="s">
        <v>63</v>
      </c>
      <c r="AW1613" s="26" t="s">
        <v>63</v>
      </c>
      <c r="AX1613" s="26" t="s">
        <v>63</v>
      </c>
      <c r="AY1613" s="26">
        <v>44.096257000000001</v>
      </c>
      <c r="AZ1613" s="26">
        <v>-103.151383999999</v>
      </c>
      <c r="BA1613" s="26" t="s">
        <v>166</v>
      </c>
      <c r="BB1613" s="26" t="s">
        <v>157</v>
      </c>
      <c r="BC1613" s="26" t="s">
        <v>708</v>
      </c>
      <c r="BD1613" s="26" t="s">
        <v>68</v>
      </c>
      <c r="BE1613" s="26" t="s">
        <v>1336</v>
      </c>
      <c r="BF1613" s="26" t="s">
        <v>68</v>
      </c>
      <c r="BG1613" s="26" t="s">
        <v>68</v>
      </c>
      <c r="BH1613" s="26" t="s">
        <v>175</v>
      </c>
      <c r="BI1613" s="26">
        <v>2</v>
      </c>
      <c r="BJ1613" s="26" t="s">
        <v>217</v>
      </c>
    </row>
    <row r="1614" spans="36:62" x14ac:dyDescent="0.25">
      <c r="AJ1614" s="26">
        <v>2847</v>
      </c>
      <c r="AK1614" s="26">
        <v>2006947</v>
      </c>
      <c r="AL1614" s="264">
        <v>44001.342361111114</v>
      </c>
      <c r="AM1614" s="26" t="s">
        <v>540</v>
      </c>
      <c r="AN1614" s="26" t="s">
        <v>63</v>
      </c>
      <c r="AO1614" s="26" t="s">
        <v>156</v>
      </c>
      <c r="AP1614" s="26" t="s">
        <v>726</v>
      </c>
      <c r="AQ1614" s="26">
        <v>0</v>
      </c>
      <c r="AR1614" s="26">
        <v>18</v>
      </c>
      <c r="AS1614" s="26" t="s">
        <v>628</v>
      </c>
      <c r="AT1614" s="26" t="s">
        <v>71</v>
      </c>
      <c r="AU1614" s="26" t="s">
        <v>63</v>
      </c>
      <c r="AV1614" s="26" t="s">
        <v>63</v>
      </c>
      <c r="AW1614" s="26" t="s">
        <v>63</v>
      </c>
      <c r="AX1614" s="26" t="s">
        <v>63</v>
      </c>
      <c r="AY1614" s="26">
        <v>43.361533999999899</v>
      </c>
      <c r="AZ1614" s="26">
        <v>-103.396664999999</v>
      </c>
      <c r="BA1614" s="26" t="s">
        <v>518</v>
      </c>
      <c r="BB1614" s="26" t="s">
        <v>690</v>
      </c>
      <c r="BC1614" s="26" t="s">
        <v>659</v>
      </c>
      <c r="BD1614" s="26" t="s">
        <v>68</v>
      </c>
      <c r="BE1614" s="26" t="s">
        <v>1187</v>
      </c>
      <c r="BF1614" s="26" t="s">
        <v>68</v>
      </c>
      <c r="BG1614" s="26" t="s">
        <v>68</v>
      </c>
      <c r="BH1614" s="26" t="s">
        <v>688</v>
      </c>
      <c r="BI1614" s="26">
        <v>2</v>
      </c>
      <c r="BJ1614" s="26" t="s">
        <v>19</v>
      </c>
    </row>
    <row r="1615" spans="36:62" x14ac:dyDescent="0.25">
      <c r="AJ1615" s="26">
        <v>2848</v>
      </c>
      <c r="AK1615" s="26">
        <v>2006949</v>
      </c>
      <c r="AL1615" s="264">
        <v>43990.470138888886</v>
      </c>
      <c r="AM1615" s="26" t="s">
        <v>481</v>
      </c>
      <c r="AN1615" s="26" t="s">
        <v>63</v>
      </c>
      <c r="AO1615" s="26" t="s">
        <v>156</v>
      </c>
      <c r="AP1615" s="26" t="s">
        <v>713</v>
      </c>
      <c r="AQ1615" s="26">
        <v>0</v>
      </c>
      <c r="AR1615" s="26">
        <v>79</v>
      </c>
      <c r="AS1615" s="26" t="s">
        <v>628</v>
      </c>
      <c r="AT1615" s="26" t="s">
        <v>71</v>
      </c>
      <c r="AU1615" s="26" t="s">
        <v>63</v>
      </c>
      <c r="AV1615" s="26" t="s">
        <v>63</v>
      </c>
      <c r="AW1615" s="26" t="s">
        <v>63</v>
      </c>
      <c r="AX1615" s="26" t="s">
        <v>63</v>
      </c>
      <c r="AY1615" s="26">
        <v>43.979013000000002</v>
      </c>
      <c r="AZ1615" s="26">
        <v>-103.18129500000001</v>
      </c>
      <c r="BA1615" s="26" t="s">
        <v>508</v>
      </c>
      <c r="BB1615" s="26" t="s">
        <v>165</v>
      </c>
      <c r="BC1615" s="26" t="s">
        <v>732</v>
      </c>
      <c r="BD1615" s="26" t="s">
        <v>68</v>
      </c>
      <c r="BE1615" s="26" t="s">
        <v>1337</v>
      </c>
      <c r="BF1615" s="26" t="s">
        <v>68</v>
      </c>
      <c r="BG1615" s="26" t="s">
        <v>68</v>
      </c>
      <c r="BH1615" s="26" t="s">
        <v>733</v>
      </c>
      <c r="BI1615" s="26">
        <v>2</v>
      </c>
      <c r="BJ1615" s="26" t="s">
        <v>217</v>
      </c>
    </row>
    <row r="1616" spans="36:62" x14ac:dyDescent="0.25">
      <c r="AJ1616" s="26">
        <v>2849</v>
      </c>
      <c r="AK1616" s="26">
        <v>2006993</v>
      </c>
      <c r="AL1616" s="264">
        <v>44008.813194444447</v>
      </c>
      <c r="AM1616" s="26" t="s">
        <v>481</v>
      </c>
      <c r="AN1616" s="26" t="s">
        <v>63</v>
      </c>
      <c r="AO1616" s="26" t="s">
        <v>156</v>
      </c>
      <c r="AP1616" s="26" t="s">
        <v>716</v>
      </c>
      <c r="AQ1616" s="26">
        <v>0</v>
      </c>
      <c r="AR1616" s="26">
        <v>79</v>
      </c>
      <c r="AS1616" s="26" t="s">
        <v>628</v>
      </c>
      <c r="AT1616" s="26" t="s">
        <v>71</v>
      </c>
      <c r="AU1616" s="26" t="s">
        <v>63</v>
      </c>
      <c r="AV1616" s="26" t="s">
        <v>63</v>
      </c>
      <c r="AW1616" s="26" t="s">
        <v>69</v>
      </c>
      <c r="AX1616" s="26" t="s">
        <v>63</v>
      </c>
      <c r="AY1616" s="26">
        <v>44.0384549999999</v>
      </c>
      <c r="AZ1616" s="26">
        <v>-103.191861</v>
      </c>
      <c r="BA1616" s="26" t="s">
        <v>483</v>
      </c>
      <c r="BB1616" s="26" t="s">
        <v>611</v>
      </c>
      <c r="BC1616" s="26" t="s">
        <v>1064</v>
      </c>
      <c r="BD1616" s="26" t="s">
        <v>68</v>
      </c>
      <c r="BE1616" s="26" t="s">
        <v>1338</v>
      </c>
      <c r="BF1616" s="26" t="s">
        <v>68</v>
      </c>
      <c r="BG1616" s="26" t="s">
        <v>68</v>
      </c>
      <c r="BH1616" s="26" t="s">
        <v>175</v>
      </c>
      <c r="BI1616" s="26">
        <v>2</v>
      </c>
      <c r="BJ1616" s="26" t="s">
        <v>21</v>
      </c>
    </row>
    <row r="1617" spans="36:62" x14ac:dyDescent="0.25">
      <c r="AJ1617" s="26">
        <v>2852</v>
      </c>
      <c r="AK1617" s="26">
        <v>2007394</v>
      </c>
      <c r="AL1617" s="264">
        <v>44018.8125</v>
      </c>
      <c r="AM1617" s="26" t="s">
        <v>481</v>
      </c>
      <c r="AN1617" s="26" t="s">
        <v>63</v>
      </c>
      <c r="AO1617" s="26" t="s">
        <v>156</v>
      </c>
      <c r="AP1617" s="26" t="s">
        <v>159</v>
      </c>
      <c r="AQ1617" s="26">
        <v>0</v>
      </c>
      <c r="AR1617" s="26">
        <v>79</v>
      </c>
      <c r="AS1617" s="26" t="s">
        <v>172</v>
      </c>
      <c r="AT1617" s="26" t="s">
        <v>77</v>
      </c>
      <c r="AU1617" s="26" t="s">
        <v>63</v>
      </c>
      <c r="AV1617" s="26" t="s">
        <v>63</v>
      </c>
      <c r="AW1617" s="26" t="s">
        <v>63</v>
      </c>
      <c r="AX1617" s="26" t="s">
        <v>63</v>
      </c>
      <c r="AY1617" s="26">
        <v>43.876081999999897</v>
      </c>
      <c r="AZ1617" s="26">
        <v>-103.199073999999</v>
      </c>
      <c r="BA1617" s="26" t="s">
        <v>185</v>
      </c>
      <c r="BB1617" s="26" t="s">
        <v>157</v>
      </c>
      <c r="BC1617" s="26" t="s">
        <v>68</v>
      </c>
      <c r="BD1617" s="26" t="s">
        <v>68</v>
      </c>
      <c r="BE1617" s="26"/>
      <c r="BF1617" s="26" t="s">
        <v>734</v>
      </c>
      <c r="BG1617" s="26" t="s">
        <v>68</v>
      </c>
      <c r="BH1617" s="26" t="s">
        <v>146</v>
      </c>
      <c r="BI1617" s="26">
        <v>2</v>
      </c>
      <c r="BJ1617" s="26" t="s">
        <v>217</v>
      </c>
    </row>
    <row r="1618" spans="36:62" x14ac:dyDescent="0.25">
      <c r="AJ1618" s="26">
        <v>2853</v>
      </c>
      <c r="AK1618" s="26">
        <v>2007385</v>
      </c>
      <c r="AL1618" s="264">
        <v>44017.886111111111</v>
      </c>
      <c r="AM1618" s="26" t="s">
        <v>481</v>
      </c>
      <c r="AN1618" s="26" t="s">
        <v>63</v>
      </c>
      <c r="AO1618" s="26" t="s">
        <v>156</v>
      </c>
      <c r="AP1618" s="26" t="s">
        <v>726</v>
      </c>
      <c r="AQ1618" s="26">
        <v>0</v>
      </c>
      <c r="AR1618" s="26">
        <v>16</v>
      </c>
      <c r="AS1618" s="26" t="s">
        <v>628</v>
      </c>
      <c r="AT1618" s="26" t="s">
        <v>77</v>
      </c>
      <c r="AU1618" s="26" t="s">
        <v>63</v>
      </c>
      <c r="AV1618" s="26" t="s">
        <v>63</v>
      </c>
      <c r="AW1618" s="26" t="s">
        <v>63</v>
      </c>
      <c r="AX1618" s="26" t="s">
        <v>63</v>
      </c>
      <c r="AY1618" s="26">
        <v>44.096257000000001</v>
      </c>
      <c r="AZ1618" s="26">
        <v>-103.15122700000001</v>
      </c>
      <c r="BA1618" s="26" t="s">
        <v>158</v>
      </c>
      <c r="BB1618" s="26" t="s">
        <v>811</v>
      </c>
      <c r="BC1618" s="26" t="s">
        <v>759</v>
      </c>
      <c r="BD1618" s="26" t="s">
        <v>759</v>
      </c>
      <c r="BE1618" s="26"/>
      <c r="BF1618" s="26" t="s">
        <v>759</v>
      </c>
      <c r="BG1618" s="26" t="s">
        <v>759</v>
      </c>
      <c r="BH1618" s="26" t="s">
        <v>175</v>
      </c>
      <c r="BI1618" s="26">
        <v>2</v>
      </c>
      <c r="BJ1618" s="26" t="s">
        <v>217</v>
      </c>
    </row>
    <row r="1619" spans="36:62" x14ac:dyDescent="0.25">
      <c r="AJ1619" s="26">
        <v>2854</v>
      </c>
      <c r="AK1619" s="26">
        <v>2007946</v>
      </c>
      <c r="AL1619" s="264">
        <v>44022.288194444445</v>
      </c>
      <c r="AM1619" s="26" t="s">
        <v>481</v>
      </c>
      <c r="AN1619" s="26" t="s">
        <v>63</v>
      </c>
      <c r="AO1619" s="26"/>
      <c r="AP1619" s="26"/>
      <c r="AQ1619" s="26">
        <v>-1</v>
      </c>
      <c r="AR1619" s="26">
        <v>79</v>
      </c>
      <c r="AS1619" s="26" t="s">
        <v>168</v>
      </c>
      <c r="AT1619" s="26" t="s">
        <v>71</v>
      </c>
      <c r="AU1619" s="26" t="s">
        <v>63</v>
      </c>
      <c r="AV1619" s="26" t="s">
        <v>63</v>
      </c>
      <c r="AW1619" s="26" t="s">
        <v>63</v>
      </c>
      <c r="AX1619" s="26" t="s">
        <v>63</v>
      </c>
      <c r="AY1619" s="26">
        <v>43.874504000000002</v>
      </c>
      <c r="AZ1619" s="26">
        <v>-103.199066999999</v>
      </c>
      <c r="BA1619" s="26" t="s">
        <v>158</v>
      </c>
      <c r="BB1619" s="26" t="s">
        <v>157</v>
      </c>
      <c r="BC1619" s="26" t="s">
        <v>167</v>
      </c>
      <c r="BD1619" s="26" t="s">
        <v>154</v>
      </c>
      <c r="BE1619" s="26"/>
      <c r="BF1619" s="26" t="s">
        <v>99</v>
      </c>
      <c r="BG1619" s="26" t="s">
        <v>167</v>
      </c>
      <c r="BH1619" s="26" t="s">
        <v>99</v>
      </c>
      <c r="BI1619" s="26">
        <v>2</v>
      </c>
      <c r="BJ1619" s="26" t="s">
        <v>217</v>
      </c>
    </row>
    <row r="1620" spans="36:62" x14ac:dyDescent="0.25">
      <c r="AJ1620" s="26">
        <v>2855</v>
      </c>
      <c r="AK1620" s="26">
        <v>2007950</v>
      </c>
      <c r="AL1620" s="264">
        <v>44022.631249999999</v>
      </c>
      <c r="AM1620" s="26" t="s">
        <v>539</v>
      </c>
      <c r="AN1620" s="26" t="s">
        <v>63</v>
      </c>
      <c r="AO1620" s="26" t="s">
        <v>214</v>
      </c>
      <c r="AP1620" s="26" t="s">
        <v>713</v>
      </c>
      <c r="AQ1620" s="26">
        <v>0</v>
      </c>
      <c r="AR1620" s="26">
        <v>79</v>
      </c>
      <c r="AS1620" s="26" t="s">
        <v>628</v>
      </c>
      <c r="AT1620" s="26" t="s">
        <v>71</v>
      </c>
      <c r="AU1620" s="26" t="s">
        <v>63</v>
      </c>
      <c r="AV1620" s="26" t="s">
        <v>63</v>
      </c>
      <c r="AW1620" s="26" t="s">
        <v>63</v>
      </c>
      <c r="AX1620" s="26" t="s">
        <v>63</v>
      </c>
      <c r="AY1620" s="26">
        <v>43.700691999999897</v>
      </c>
      <c r="AZ1620" s="26">
        <v>-103.241433999999</v>
      </c>
      <c r="BA1620" s="26" t="s">
        <v>553</v>
      </c>
      <c r="BB1620" s="26" t="s">
        <v>157</v>
      </c>
      <c r="BC1620" s="26" t="s">
        <v>68</v>
      </c>
      <c r="BD1620" s="26" t="s">
        <v>732</v>
      </c>
      <c r="BE1620" s="26" t="s">
        <v>808</v>
      </c>
      <c r="BF1620" s="26" t="s">
        <v>68</v>
      </c>
      <c r="BG1620" s="26" t="s">
        <v>62</v>
      </c>
      <c r="BH1620" s="26" t="s">
        <v>728</v>
      </c>
      <c r="BI1620" s="26">
        <v>2</v>
      </c>
      <c r="BJ1620" s="26" t="s">
        <v>217</v>
      </c>
    </row>
    <row r="1621" spans="36:62" x14ac:dyDescent="0.25">
      <c r="AJ1621" s="26">
        <v>2856</v>
      </c>
      <c r="AK1621" s="26">
        <v>2007594</v>
      </c>
      <c r="AL1621" s="264">
        <v>44021.697916666664</v>
      </c>
      <c r="AM1621" s="26" t="s">
        <v>481</v>
      </c>
      <c r="AN1621" s="26" t="s">
        <v>63</v>
      </c>
      <c r="AO1621" s="26" t="s">
        <v>156</v>
      </c>
      <c r="AP1621" s="26" t="s">
        <v>716</v>
      </c>
      <c r="AQ1621" s="26">
        <v>0</v>
      </c>
      <c r="AR1621" s="26">
        <v>16</v>
      </c>
      <c r="AS1621" s="26" t="s">
        <v>628</v>
      </c>
      <c r="AT1621" s="26" t="s">
        <v>74</v>
      </c>
      <c r="AU1621" s="26" t="s">
        <v>63</v>
      </c>
      <c r="AV1621" s="26" t="s">
        <v>63</v>
      </c>
      <c r="AW1621" s="26" t="s">
        <v>63</v>
      </c>
      <c r="AX1621" s="26" t="s">
        <v>63</v>
      </c>
      <c r="AY1621" s="26">
        <v>44.038370999999898</v>
      </c>
      <c r="AZ1621" s="26">
        <v>-103.190181999999</v>
      </c>
      <c r="BA1621" s="26" t="s">
        <v>166</v>
      </c>
      <c r="BB1621" s="26" t="s">
        <v>611</v>
      </c>
      <c r="BC1621" s="26" t="s">
        <v>708</v>
      </c>
      <c r="BD1621" s="26" t="s">
        <v>68</v>
      </c>
      <c r="BE1621" s="26" t="s">
        <v>705</v>
      </c>
      <c r="BF1621" s="26" t="s">
        <v>68</v>
      </c>
      <c r="BG1621" s="26" t="s">
        <v>68</v>
      </c>
      <c r="BH1621" s="26" t="s">
        <v>175</v>
      </c>
      <c r="BI1621" s="26">
        <v>2</v>
      </c>
      <c r="BJ1621" s="26" t="s">
        <v>217</v>
      </c>
    </row>
    <row r="1622" spans="36:62" x14ac:dyDescent="0.25">
      <c r="AJ1622" s="26">
        <v>2862</v>
      </c>
      <c r="AK1622" s="26">
        <v>2007798</v>
      </c>
      <c r="AL1622" s="264">
        <v>44024.84652777778</v>
      </c>
      <c r="AM1622" s="26" t="s">
        <v>539</v>
      </c>
      <c r="AN1622" s="26" t="s">
        <v>63</v>
      </c>
      <c r="AO1622" s="26" t="s">
        <v>156</v>
      </c>
      <c r="AP1622" s="26" t="s">
        <v>159</v>
      </c>
      <c r="AQ1622" s="26">
        <v>0</v>
      </c>
      <c r="AR1622" s="26">
        <v>79</v>
      </c>
      <c r="AS1622" s="26" t="s">
        <v>841</v>
      </c>
      <c r="AT1622" s="26" t="s">
        <v>71</v>
      </c>
      <c r="AU1622" s="26" t="s">
        <v>63</v>
      </c>
      <c r="AV1622" s="26" t="s">
        <v>63</v>
      </c>
      <c r="AW1622" s="26" t="s">
        <v>69</v>
      </c>
      <c r="AX1622" s="26" t="s">
        <v>63</v>
      </c>
      <c r="AY1622" s="26">
        <v>43.486704000000003</v>
      </c>
      <c r="AZ1622" s="26">
        <v>-103.332928999999</v>
      </c>
      <c r="BA1622" s="26" t="s">
        <v>158</v>
      </c>
      <c r="BB1622" s="26" t="s">
        <v>165</v>
      </c>
      <c r="BC1622" s="26" t="s">
        <v>942</v>
      </c>
      <c r="BD1622" s="26" t="s">
        <v>68</v>
      </c>
      <c r="BE1622" s="26" t="s">
        <v>1339</v>
      </c>
      <c r="BF1622" s="26" t="s">
        <v>68</v>
      </c>
      <c r="BG1622" s="26" t="s">
        <v>68</v>
      </c>
      <c r="BH1622" s="26" t="s">
        <v>637</v>
      </c>
      <c r="BI1622" s="26">
        <v>2</v>
      </c>
      <c r="BJ1622" s="26" t="s">
        <v>21</v>
      </c>
    </row>
    <row r="1623" spans="36:62" x14ac:dyDescent="0.25">
      <c r="AJ1623" s="26">
        <v>2864</v>
      </c>
      <c r="AK1623" s="26">
        <v>2008252</v>
      </c>
      <c r="AL1623" s="264">
        <v>43876.536805555559</v>
      </c>
      <c r="AM1623" s="26" t="s">
        <v>541</v>
      </c>
      <c r="AN1623" s="26" t="s">
        <v>63</v>
      </c>
      <c r="AO1623" s="26" t="s">
        <v>156</v>
      </c>
      <c r="AP1623" s="26" t="s">
        <v>159</v>
      </c>
      <c r="AQ1623" s="26">
        <v>0</v>
      </c>
      <c r="AR1623" s="26">
        <v>18</v>
      </c>
      <c r="AS1623" s="26" t="s">
        <v>628</v>
      </c>
      <c r="AT1623" s="26" t="s">
        <v>71</v>
      </c>
      <c r="AU1623" s="26" t="s">
        <v>63</v>
      </c>
      <c r="AV1623" s="26" t="s">
        <v>63</v>
      </c>
      <c r="AW1623" s="26" t="s">
        <v>63</v>
      </c>
      <c r="AX1623" s="26" t="s">
        <v>63</v>
      </c>
      <c r="AY1623" s="26">
        <v>43.188015999999898</v>
      </c>
      <c r="AZ1623" s="26">
        <v>-102.763373</v>
      </c>
      <c r="BA1623" s="26" t="s">
        <v>493</v>
      </c>
      <c r="BB1623" s="26" t="s">
        <v>1141</v>
      </c>
      <c r="BC1623" s="26" t="s">
        <v>1341</v>
      </c>
      <c r="BD1623" s="26" t="s">
        <v>68</v>
      </c>
      <c r="BE1623" s="26" t="s">
        <v>1340</v>
      </c>
      <c r="BF1623" s="26" t="s">
        <v>68</v>
      </c>
      <c r="BG1623" s="26" t="s">
        <v>68</v>
      </c>
      <c r="BH1623" s="26" t="s">
        <v>1342</v>
      </c>
      <c r="BI1623" s="26">
        <v>2</v>
      </c>
      <c r="BJ1623" s="26" t="s">
        <v>21</v>
      </c>
    </row>
    <row r="1624" spans="36:62" x14ac:dyDescent="0.25">
      <c r="AJ1624" s="26">
        <v>2865</v>
      </c>
      <c r="AK1624" s="26">
        <v>2007821</v>
      </c>
      <c r="AL1624" s="264">
        <v>44027.040972222225</v>
      </c>
      <c r="AM1624" s="26" t="s">
        <v>481</v>
      </c>
      <c r="AN1624" s="26" t="s">
        <v>63</v>
      </c>
      <c r="AO1624" s="26" t="s">
        <v>156</v>
      </c>
      <c r="AP1624" s="26" t="s">
        <v>627</v>
      </c>
      <c r="AQ1624" s="26">
        <v>0</v>
      </c>
      <c r="AR1624" s="26">
        <v>16</v>
      </c>
      <c r="AS1624" s="26" t="s">
        <v>628</v>
      </c>
      <c r="AT1624" s="26" t="s">
        <v>71</v>
      </c>
      <c r="AU1624" s="26" t="s">
        <v>63</v>
      </c>
      <c r="AV1624" s="26" t="s">
        <v>63</v>
      </c>
      <c r="AW1624" s="26" t="s">
        <v>63</v>
      </c>
      <c r="AX1624" s="26" t="s">
        <v>63</v>
      </c>
      <c r="AY1624" s="26">
        <v>44.063023000000001</v>
      </c>
      <c r="AZ1624" s="26">
        <v>-103.163472999999</v>
      </c>
      <c r="BA1624" s="26" t="s">
        <v>482</v>
      </c>
      <c r="BB1624" s="26" t="s">
        <v>157</v>
      </c>
      <c r="BC1624" s="26" t="s">
        <v>1344</v>
      </c>
      <c r="BD1624" s="26" t="s">
        <v>68</v>
      </c>
      <c r="BE1624" s="26" t="s">
        <v>1343</v>
      </c>
      <c r="BF1624" s="26" t="s">
        <v>68</v>
      </c>
      <c r="BG1624" s="26" t="s">
        <v>68</v>
      </c>
      <c r="BH1624" s="26" t="s">
        <v>1308</v>
      </c>
      <c r="BI1624" s="26">
        <v>2</v>
      </c>
      <c r="BJ1624" s="26" t="s">
        <v>19</v>
      </c>
    </row>
    <row r="1625" spans="36:62" x14ac:dyDescent="0.25">
      <c r="AJ1625" s="26">
        <v>2866</v>
      </c>
      <c r="AK1625" s="26">
        <v>2008403</v>
      </c>
      <c r="AL1625" s="264">
        <v>44038.50277777778</v>
      </c>
      <c r="AM1625" s="26" t="s">
        <v>481</v>
      </c>
      <c r="AN1625" s="26" t="s">
        <v>63</v>
      </c>
      <c r="AO1625" s="26" t="s">
        <v>156</v>
      </c>
      <c r="AP1625" s="26" t="s">
        <v>716</v>
      </c>
      <c r="AQ1625" s="26">
        <v>0</v>
      </c>
      <c r="AR1625" s="26">
        <v>79</v>
      </c>
      <c r="AS1625" s="26" t="s">
        <v>628</v>
      </c>
      <c r="AT1625" s="26" t="s">
        <v>71</v>
      </c>
      <c r="AU1625" s="26" t="s">
        <v>63</v>
      </c>
      <c r="AV1625" s="26" t="s">
        <v>63</v>
      </c>
      <c r="AW1625" s="26" t="s">
        <v>63</v>
      </c>
      <c r="AX1625" s="26" t="s">
        <v>63</v>
      </c>
      <c r="AY1625" s="26">
        <v>43.957560000000001</v>
      </c>
      <c r="AZ1625" s="26">
        <v>-103.186138</v>
      </c>
      <c r="BA1625" s="26" t="s">
        <v>554</v>
      </c>
      <c r="BB1625" s="26" t="s">
        <v>611</v>
      </c>
      <c r="BC1625" s="26" t="s">
        <v>708</v>
      </c>
      <c r="BD1625" s="26" t="s">
        <v>68</v>
      </c>
      <c r="BE1625" s="26" t="s">
        <v>705</v>
      </c>
      <c r="BF1625" s="26" t="s">
        <v>68</v>
      </c>
      <c r="BG1625" s="26" t="s">
        <v>68</v>
      </c>
      <c r="BH1625" s="26" t="s">
        <v>175</v>
      </c>
      <c r="BI1625" s="26">
        <v>2</v>
      </c>
      <c r="BJ1625" s="26" t="s">
        <v>217</v>
      </c>
    </row>
    <row r="1626" spans="36:62" x14ac:dyDescent="0.25">
      <c r="AJ1626" s="26">
        <v>2868</v>
      </c>
      <c r="AK1626" s="26">
        <v>2008699</v>
      </c>
      <c r="AL1626" s="264">
        <v>44039.673611111109</v>
      </c>
      <c r="AM1626" s="26" t="s">
        <v>540</v>
      </c>
      <c r="AN1626" s="26" t="s">
        <v>63</v>
      </c>
      <c r="AO1626" s="26" t="s">
        <v>156</v>
      </c>
      <c r="AP1626" s="26" t="s">
        <v>159</v>
      </c>
      <c r="AQ1626" s="26">
        <v>0</v>
      </c>
      <c r="AR1626" s="26">
        <v>18</v>
      </c>
      <c r="AS1626" s="26" t="s">
        <v>789</v>
      </c>
      <c r="AT1626" s="26" t="s">
        <v>71</v>
      </c>
      <c r="AU1626" s="26" t="s">
        <v>63</v>
      </c>
      <c r="AV1626" s="26" t="s">
        <v>63</v>
      </c>
      <c r="AW1626" s="26" t="s">
        <v>63</v>
      </c>
      <c r="AX1626" s="26" t="s">
        <v>63</v>
      </c>
      <c r="AY1626" s="26">
        <v>43.2411099999999</v>
      </c>
      <c r="AZ1626" s="26">
        <v>-103.29833000000001</v>
      </c>
      <c r="BA1626" s="26" t="s">
        <v>185</v>
      </c>
      <c r="BB1626" s="26" t="s">
        <v>157</v>
      </c>
      <c r="BC1626" s="26" t="s">
        <v>68</v>
      </c>
      <c r="BD1626" s="26" t="s">
        <v>68</v>
      </c>
      <c r="BE1626" s="26"/>
      <c r="BF1626" s="26" t="s">
        <v>215</v>
      </c>
      <c r="BG1626" s="26" t="s">
        <v>68</v>
      </c>
      <c r="BH1626" s="26" t="s">
        <v>160</v>
      </c>
      <c r="BI1626" s="26">
        <v>2</v>
      </c>
      <c r="BJ1626" s="26" t="s">
        <v>217</v>
      </c>
    </row>
    <row r="1627" spans="36:62" x14ac:dyDescent="0.25">
      <c r="AJ1627" s="26">
        <v>2869</v>
      </c>
      <c r="AK1627" s="26">
        <v>2008794</v>
      </c>
      <c r="AL1627" s="264">
        <v>44037.867361111108</v>
      </c>
      <c r="AM1627" s="26" t="s">
        <v>539</v>
      </c>
      <c r="AN1627" s="26" t="s">
        <v>63</v>
      </c>
      <c r="AO1627" s="26"/>
      <c r="AP1627" s="26"/>
      <c r="AQ1627" s="26">
        <v>-1</v>
      </c>
      <c r="AR1627" s="26">
        <v>79</v>
      </c>
      <c r="AS1627" s="26" t="s">
        <v>168</v>
      </c>
      <c r="AT1627" s="26" t="s">
        <v>71</v>
      </c>
      <c r="AU1627" s="26" t="s">
        <v>63</v>
      </c>
      <c r="AV1627" s="26" t="s">
        <v>63</v>
      </c>
      <c r="AW1627" s="26" t="s">
        <v>63</v>
      </c>
      <c r="AX1627" s="26" t="s">
        <v>63</v>
      </c>
      <c r="AY1627" s="26">
        <v>43.514809</v>
      </c>
      <c r="AZ1627" s="26">
        <v>-103.32615300000001</v>
      </c>
      <c r="BA1627" s="26" t="s">
        <v>185</v>
      </c>
      <c r="BB1627" s="26" t="s">
        <v>157</v>
      </c>
      <c r="BC1627" s="26" t="s">
        <v>167</v>
      </c>
      <c r="BD1627" s="26" t="s">
        <v>154</v>
      </c>
      <c r="BE1627" s="26"/>
      <c r="BF1627" s="26" t="s">
        <v>99</v>
      </c>
      <c r="BG1627" s="26" t="s">
        <v>167</v>
      </c>
      <c r="BH1627" s="26" t="s">
        <v>99</v>
      </c>
      <c r="BI1627" s="26">
        <v>2</v>
      </c>
      <c r="BJ1627" s="26" t="s">
        <v>217</v>
      </c>
    </row>
    <row r="1628" spans="36:62" x14ac:dyDescent="0.25">
      <c r="AJ1628" s="26">
        <v>2873</v>
      </c>
      <c r="AK1628" s="26">
        <v>2009071</v>
      </c>
      <c r="AL1628" s="264">
        <v>44050.998611111114</v>
      </c>
      <c r="AM1628" s="26" t="s">
        <v>481</v>
      </c>
      <c r="AN1628" s="26" t="s">
        <v>63</v>
      </c>
      <c r="AO1628" s="26" t="s">
        <v>214</v>
      </c>
      <c r="AP1628" s="26" t="s">
        <v>716</v>
      </c>
      <c r="AQ1628" s="26">
        <v>0</v>
      </c>
      <c r="AR1628" s="26">
        <v>16</v>
      </c>
      <c r="AS1628" s="26" t="s">
        <v>1263</v>
      </c>
      <c r="AT1628" s="26" t="s">
        <v>71</v>
      </c>
      <c r="AU1628" s="26" t="s">
        <v>63</v>
      </c>
      <c r="AV1628" s="26" t="s">
        <v>63</v>
      </c>
      <c r="AW1628" s="26" t="s">
        <v>63</v>
      </c>
      <c r="AX1628" s="26" t="s">
        <v>63</v>
      </c>
      <c r="AY1628" s="26">
        <v>44.096257000000001</v>
      </c>
      <c r="AZ1628" s="26">
        <v>-103.151383999999</v>
      </c>
      <c r="BA1628" s="26" t="s">
        <v>486</v>
      </c>
      <c r="BB1628" s="26" t="s">
        <v>157</v>
      </c>
      <c r="BC1628" s="26" t="s">
        <v>1286</v>
      </c>
      <c r="BD1628" s="26" t="s">
        <v>68</v>
      </c>
      <c r="BE1628" s="26" t="s">
        <v>1345</v>
      </c>
      <c r="BF1628" s="26" t="s">
        <v>68</v>
      </c>
      <c r="BG1628" s="26" t="s">
        <v>68</v>
      </c>
      <c r="BH1628" s="26" t="s">
        <v>1242</v>
      </c>
      <c r="BI1628" s="26">
        <v>2</v>
      </c>
      <c r="BJ1628" s="26" t="s">
        <v>217</v>
      </c>
    </row>
    <row r="1629" spans="36:62" x14ac:dyDescent="0.25">
      <c r="AJ1629" s="26">
        <v>2874</v>
      </c>
      <c r="AK1629" s="26">
        <v>2009073</v>
      </c>
      <c r="AL1629" s="264">
        <v>44050.673611111109</v>
      </c>
      <c r="AM1629" s="26" t="s">
        <v>481</v>
      </c>
      <c r="AN1629" s="26" t="s">
        <v>63</v>
      </c>
      <c r="AO1629" s="26" t="s">
        <v>156</v>
      </c>
      <c r="AP1629" s="26" t="s">
        <v>159</v>
      </c>
      <c r="AQ1629" s="26">
        <v>0</v>
      </c>
      <c r="AR1629" s="26">
        <v>90</v>
      </c>
      <c r="AS1629" s="26" t="s">
        <v>768</v>
      </c>
      <c r="AT1629" s="26" t="s">
        <v>71</v>
      </c>
      <c r="AU1629" s="26" t="s">
        <v>63</v>
      </c>
      <c r="AV1629" s="26" t="s">
        <v>63</v>
      </c>
      <c r="AW1629" s="26" t="s">
        <v>63</v>
      </c>
      <c r="AX1629" s="26" t="s">
        <v>63</v>
      </c>
      <c r="AY1629" s="26">
        <v>44.099701000000003</v>
      </c>
      <c r="AZ1629" s="26">
        <v>-103.168424999999</v>
      </c>
      <c r="BA1629" s="26" t="s">
        <v>185</v>
      </c>
      <c r="BB1629" s="26" t="s">
        <v>609</v>
      </c>
      <c r="BC1629" s="26" t="s">
        <v>68</v>
      </c>
      <c r="BD1629" s="26" t="s">
        <v>68</v>
      </c>
      <c r="BE1629" s="26"/>
      <c r="BF1629" s="26" t="s">
        <v>769</v>
      </c>
      <c r="BG1629" s="26" t="s">
        <v>68</v>
      </c>
      <c r="BH1629" s="26" t="s">
        <v>175</v>
      </c>
      <c r="BI1629" s="26">
        <v>2</v>
      </c>
      <c r="BJ1629" s="26" t="s">
        <v>217</v>
      </c>
    </row>
    <row r="1630" spans="36:62" x14ac:dyDescent="0.25">
      <c r="AJ1630" s="26">
        <v>2875</v>
      </c>
      <c r="AK1630" s="26">
        <v>2009085</v>
      </c>
      <c r="AL1630" s="264">
        <v>44043.697916666664</v>
      </c>
      <c r="AM1630" s="26" t="s">
        <v>539</v>
      </c>
      <c r="AN1630" s="26" t="s">
        <v>63</v>
      </c>
      <c r="AO1630" s="26" t="s">
        <v>156</v>
      </c>
      <c r="AP1630" s="26" t="s">
        <v>159</v>
      </c>
      <c r="AQ1630" s="26">
        <v>0</v>
      </c>
      <c r="AR1630" s="26">
        <v>79</v>
      </c>
      <c r="AS1630" s="26" t="s">
        <v>628</v>
      </c>
      <c r="AT1630" s="26" t="s">
        <v>71</v>
      </c>
      <c r="AU1630" s="26" t="s">
        <v>63</v>
      </c>
      <c r="AV1630" s="26" t="s">
        <v>63</v>
      </c>
      <c r="AW1630" s="26" t="s">
        <v>69</v>
      </c>
      <c r="AX1630" s="26" t="s">
        <v>63</v>
      </c>
      <c r="AY1630" s="26">
        <v>43.571961000000002</v>
      </c>
      <c r="AZ1630" s="26">
        <v>-103.30636800000001</v>
      </c>
      <c r="BA1630" s="26" t="s">
        <v>555</v>
      </c>
      <c r="BB1630" s="26" t="s">
        <v>157</v>
      </c>
      <c r="BC1630" s="26" t="s">
        <v>1346</v>
      </c>
      <c r="BD1630" s="26" t="s">
        <v>68</v>
      </c>
      <c r="BE1630" s="26" t="s">
        <v>161</v>
      </c>
      <c r="BF1630" s="26" t="s">
        <v>68</v>
      </c>
      <c r="BG1630" s="26" t="s">
        <v>68</v>
      </c>
      <c r="BH1630" s="26" t="s">
        <v>175</v>
      </c>
      <c r="BI1630" s="26">
        <v>2</v>
      </c>
      <c r="BJ1630" s="26" t="s">
        <v>217</v>
      </c>
    </row>
    <row r="1631" spans="36:62" x14ac:dyDescent="0.25">
      <c r="AJ1631" s="26">
        <v>2877</v>
      </c>
      <c r="AK1631" s="26">
        <v>2008564</v>
      </c>
      <c r="AL1631" s="264">
        <v>44040.645833333336</v>
      </c>
      <c r="AM1631" s="26" t="s">
        <v>481</v>
      </c>
      <c r="AN1631" s="26" t="s">
        <v>63</v>
      </c>
      <c r="AO1631" s="26" t="s">
        <v>156</v>
      </c>
      <c r="AP1631" s="26" t="s">
        <v>627</v>
      </c>
      <c r="AQ1631" s="26">
        <v>0</v>
      </c>
      <c r="AR1631" s="26">
        <v>16</v>
      </c>
      <c r="AS1631" s="26" t="s">
        <v>628</v>
      </c>
      <c r="AT1631" s="26" t="s">
        <v>74</v>
      </c>
      <c r="AU1631" s="26" t="s">
        <v>63</v>
      </c>
      <c r="AV1631" s="26" t="s">
        <v>63</v>
      </c>
      <c r="AW1631" s="26" t="s">
        <v>63</v>
      </c>
      <c r="AX1631" s="26" t="s">
        <v>63</v>
      </c>
      <c r="AY1631" s="26">
        <v>44.068914999999897</v>
      </c>
      <c r="AZ1631" s="26">
        <v>-103.158912999999</v>
      </c>
      <c r="BA1631" s="26" t="s">
        <v>525</v>
      </c>
      <c r="BB1631" s="26" t="s">
        <v>165</v>
      </c>
      <c r="BC1631" s="26" t="s">
        <v>680</v>
      </c>
      <c r="BD1631" s="26" t="s">
        <v>68</v>
      </c>
      <c r="BE1631" s="26" t="s">
        <v>644</v>
      </c>
      <c r="BF1631" s="26" t="s">
        <v>68</v>
      </c>
      <c r="BG1631" s="26" t="s">
        <v>68</v>
      </c>
      <c r="BH1631" s="26" t="s">
        <v>175</v>
      </c>
      <c r="BI1631" s="26">
        <v>2</v>
      </c>
      <c r="BJ1631" s="26" t="s">
        <v>217</v>
      </c>
    </row>
    <row r="1632" spans="36:62" x14ac:dyDescent="0.25">
      <c r="AJ1632" s="26">
        <v>2878</v>
      </c>
      <c r="AK1632" s="26">
        <v>2009434</v>
      </c>
      <c r="AL1632" s="264">
        <v>44040.720833333333</v>
      </c>
      <c r="AM1632" s="26" t="s">
        <v>481</v>
      </c>
      <c r="AN1632" s="26" t="s">
        <v>63</v>
      </c>
      <c r="AO1632" s="26" t="s">
        <v>156</v>
      </c>
      <c r="AP1632" s="26" t="s">
        <v>716</v>
      </c>
      <c r="AQ1632" s="26">
        <v>0</v>
      </c>
      <c r="AR1632" s="26">
        <v>90</v>
      </c>
      <c r="AS1632" s="26" t="s">
        <v>628</v>
      </c>
      <c r="AT1632" s="26" t="s">
        <v>77</v>
      </c>
      <c r="AU1632" s="26" t="s">
        <v>63</v>
      </c>
      <c r="AV1632" s="26" t="s">
        <v>63</v>
      </c>
      <c r="AW1632" s="26" t="s">
        <v>63</v>
      </c>
      <c r="AX1632" s="26" t="s">
        <v>63</v>
      </c>
      <c r="AY1632" s="26">
        <v>44.099468000000002</v>
      </c>
      <c r="AZ1632" s="26">
        <v>-103.166877999999</v>
      </c>
      <c r="BA1632" s="26" t="s">
        <v>514</v>
      </c>
      <c r="BB1632" s="26" t="s">
        <v>611</v>
      </c>
      <c r="BC1632" s="26" t="s">
        <v>68</v>
      </c>
      <c r="BD1632" s="26" t="s">
        <v>681</v>
      </c>
      <c r="BE1632" s="26"/>
      <c r="BF1632" s="26" t="s">
        <v>68</v>
      </c>
      <c r="BG1632" s="26" t="s">
        <v>68</v>
      </c>
      <c r="BH1632" s="26" t="s">
        <v>175</v>
      </c>
      <c r="BI1632" s="26">
        <v>2</v>
      </c>
      <c r="BJ1632" s="26" t="s">
        <v>217</v>
      </c>
    </row>
    <row r="1633" spans="36:62" x14ac:dyDescent="0.25">
      <c r="AJ1633" s="26">
        <v>2879</v>
      </c>
      <c r="AK1633" s="26">
        <v>2009436</v>
      </c>
      <c r="AL1633" s="264">
        <v>44059.357638888891</v>
      </c>
      <c r="AM1633" s="26" t="s">
        <v>539</v>
      </c>
      <c r="AN1633" s="26" t="s">
        <v>63</v>
      </c>
      <c r="AO1633" s="26" t="s">
        <v>156</v>
      </c>
      <c r="AP1633" s="26" t="s">
        <v>159</v>
      </c>
      <c r="AQ1633" s="26">
        <v>0</v>
      </c>
      <c r="AR1633" s="26">
        <v>79</v>
      </c>
      <c r="AS1633" s="26" t="s">
        <v>628</v>
      </c>
      <c r="AT1633" s="26" t="s">
        <v>71</v>
      </c>
      <c r="AU1633" s="26" t="s">
        <v>63</v>
      </c>
      <c r="AV1633" s="26" t="s">
        <v>63</v>
      </c>
      <c r="AW1633" s="26" t="s">
        <v>63</v>
      </c>
      <c r="AX1633" s="26" t="s">
        <v>63</v>
      </c>
      <c r="AY1633" s="26">
        <v>43.776758999999899</v>
      </c>
      <c r="AZ1633" s="26">
        <v>-103.219269999999</v>
      </c>
      <c r="BA1633" s="26" t="s">
        <v>493</v>
      </c>
      <c r="BB1633" s="26" t="s">
        <v>157</v>
      </c>
      <c r="BC1633" s="26" t="s">
        <v>708</v>
      </c>
      <c r="BD1633" s="26" t="s">
        <v>68</v>
      </c>
      <c r="BE1633" s="26" t="s">
        <v>1347</v>
      </c>
      <c r="BF1633" s="26" t="s">
        <v>68</v>
      </c>
      <c r="BG1633" s="26" t="s">
        <v>68</v>
      </c>
      <c r="BH1633" s="26" t="s">
        <v>175</v>
      </c>
      <c r="BI1633" s="26">
        <v>2</v>
      </c>
      <c r="BJ1633" s="26" t="s">
        <v>217</v>
      </c>
    </row>
    <row r="1634" spans="36:62" x14ac:dyDescent="0.25">
      <c r="AJ1634" s="26">
        <v>2880</v>
      </c>
      <c r="AK1634" s="26">
        <v>2009303</v>
      </c>
      <c r="AL1634" s="264">
        <v>44055.369444444441</v>
      </c>
      <c r="AM1634" s="26" t="s">
        <v>481</v>
      </c>
      <c r="AN1634" s="26" t="s">
        <v>63</v>
      </c>
      <c r="AO1634" s="26" t="s">
        <v>720</v>
      </c>
      <c r="AP1634" s="26" t="s">
        <v>1189</v>
      </c>
      <c r="AQ1634" s="26">
        <v>0</v>
      </c>
      <c r="AR1634" s="26">
        <v>16</v>
      </c>
      <c r="AS1634" s="26" t="s">
        <v>189</v>
      </c>
      <c r="AT1634" s="26" t="s">
        <v>71</v>
      </c>
      <c r="AU1634" s="26" t="s">
        <v>63</v>
      </c>
      <c r="AV1634" s="26" t="s">
        <v>63</v>
      </c>
      <c r="AW1634" s="26" t="s">
        <v>63</v>
      </c>
      <c r="AX1634" s="26" t="s">
        <v>63</v>
      </c>
      <c r="AY1634" s="26">
        <v>44.096212999999899</v>
      </c>
      <c r="AZ1634" s="26">
        <v>-103.151228</v>
      </c>
      <c r="BA1634" s="26" t="s">
        <v>37</v>
      </c>
      <c r="BB1634" s="26" t="s">
        <v>609</v>
      </c>
      <c r="BC1634" s="26" t="s">
        <v>732</v>
      </c>
      <c r="BD1634" s="26" t="s">
        <v>68</v>
      </c>
      <c r="BE1634" s="26"/>
      <c r="BF1634" s="26" t="s">
        <v>68</v>
      </c>
      <c r="BG1634" s="26" t="s">
        <v>68</v>
      </c>
      <c r="BH1634" s="26" t="s">
        <v>146</v>
      </c>
      <c r="BI1634" s="26">
        <v>2</v>
      </c>
      <c r="BJ1634" s="26" t="s">
        <v>19</v>
      </c>
    </row>
    <row r="1635" spans="36:62" x14ac:dyDescent="0.25">
      <c r="AJ1635" s="26">
        <v>2884</v>
      </c>
      <c r="AK1635" s="26">
        <v>2009028</v>
      </c>
      <c r="AL1635" s="264">
        <v>44049.392361111109</v>
      </c>
      <c r="AM1635" s="26" t="s">
        <v>481</v>
      </c>
      <c r="AN1635" s="26" t="s">
        <v>63</v>
      </c>
      <c r="AO1635" s="26" t="s">
        <v>156</v>
      </c>
      <c r="AP1635" s="26" t="s">
        <v>627</v>
      </c>
      <c r="AQ1635" s="26">
        <v>0</v>
      </c>
      <c r="AR1635" s="26">
        <v>16</v>
      </c>
      <c r="AS1635" s="26" t="s">
        <v>628</v>
      </c>
      <c r="AT1635" s="26" t="s">
        <v>71</v>
      </c>
      <c r="AU1635" s="26" t="s">
        <v>63</v>
      </c>
      <c r="AV1635" s="26" t="s">
        <v>63</v>
      </c>
      <c r="AW1635" s="26" t="s">
        <v>63</v>
      </c>
      <c r="AX1635" s="26" t="s">
        <v>63</v>
      </c>
      <c r="AY1635" s="26">
        <v>44.093319000000001</v>
      </c>
      <c r="AZ1635" s="26">
        <v>-103.151382999999</v>
      </c>
      <c r="BA1635" s="26" t="s">
        <v>502</v>
      </c>
      <c r="BB1635" s="26" t="s">
        <v>609</v>
      </c>
      <c r="BC1635" s="26" t="s">
        <v>629</v>
      </c>
      <c r="BD1635" s="26" t="s">
        <v>68</v>
      </c>
      <c r="BE1635" s="26" t="s">
        <v>644</v>
      </c>
      <c r="BF1635" s="26" t="s">
        <v>68</v>
      </c>
      <c r="BG1635" s="26" t="s">
        <v>68</v>
      </c>
      <c r="BH1635" s="26" t="s">
        <v>175</v>
      </c>
      <c r="BI1635" s="26">
        <v>2</v>
      </c>
      <c r="BJ1635" s="26" t="s">
        <v>217</v>
      </c>
    </row>
    <row r="1636" spans="36:62" x14ac:dyDescent="0.25">
      <c r="AJ1636" s="26">
        <v>2886</v>
      </c>
      <c r="AK1636" s="26">
        <v>2009098</v>
      </c>
      <c r="AL1636" s="264">
        <v>44050.572222222225</v>
      </c>
      <c r="AM1636" s="26" t="s">
        <v>481</v>
      </c>
      <c r="AN1636" s="26" t="s">
        <v>63</v>
      </c>
      <c r="AO1636" s="26" t="s">
        <v>156</v>
      </c>
      <c r="AP1636" s="26" t="s">
        <v>159</v>
      </c>
      <c r="AQ1636" s="26">
        <v>0</v>
      </c>
      <c r="AR1636" s="26">
        <v>16</v>
      </c>
      <c r="AS1636" s="26" t="s">
        <v>1348</v>
      </c>
      <c r="AT1636" s="26" t="s">
        <v>71</v>
      </c>
      <c r="AU1636" s="26" t="s">
        <v>63</v>
      </c>
      <c r="AV1636" s="26" t="s">
        <v>63</v>
      </c>
      <c r="AW1636" s="26" t="s">
        <v>63</v>
      </c>
      <c r="AX1636" s="26" t="s">
        <v>63</v>
      </c>
      <c r="AY1636" s="26">
        <v>44.038376</v>
      </c>
      <c r="AZ1636" s="26">
        <v>-103.18856100000001</v>
      </c>
      <c r="BA1636" s="26" t="s">
        <v>166</v>
      </c>
      <c r="BB1636" s="26" t="s">
        <v>611</v>
      </c>
      <c r="BC1636" s="26" t="s">
        <v>68</v>
      </c>
      <c r="BD1636" s="26" t="s">
        <v>68</v>
      </c>
      <c r="BE1636" s="26"/>
      <c r="BF1636" s="26" t="s">
        <v>215</v>
      </c>
      <c r="BG1636" s="26" t="s">
        <v>68</v>
      </c>
      <c r="BH1636" s="26" t="s">
        <v>146</v>
      </c>
      <c r="BI1636" s="26">
        <v>2</v>
      </c>
      <c r="BJ1636" s="26" t="s">
        <v>217</v>
      </c>
    </row>
    <row r="1637" spans="36:62" x14ac:dyDescent="0.25">
      <c r="AJ1637" s="26">
        <v>2887</v>
      </c>
      <c r="AK1637" s="26">
        <v>2009185</v>
      </c>
      <c r="AL1637" s="264">
        <v>44052.489583333336</v>
      </c>
      <c r="AM1637" s="26" t="s">
        <v>481</v>
      </c>
      <c r="AN1637" s="26" t="s">
        <v>63</v>
      </c>
      <c r="AO1637" s="26" t="s">
        <v>214</v>
      </c>
      <c r="AP1637" s="26" t="s">
        <v>716</v>
      </c>
      <c r="AQ1637" s="26">
        <v>0</v>
      </c>
      <c r="AR1637" s="26">
        <v>16</v>
      </c>
      <c r="AS1637" s="26" t="s">
        <v>628</v>
      </c>
      <c r="AT1637" s="26" t="s">
        <v>71</v>
      </c>
      <c r="AU1637" s="26" t="s">
        <v>63</v>
      </c>
      <c r="AV1637" s="26" t="s">
        <v>63</v>
      </c>
      <c r="AW1637" s="26" t="s">
        <v>63</v>
      </c>
      <c r="AX1637" s="26" t="s">
        <v>63</v>
      </c>
      <c r="AY1637" s="26">
        <v>44.069243999999898</v>
      </c>
      <c r="AZ1637" s="26">
        <v>-103.158525999999</v>
      </c>
      <c r="BA1637" s="26" t="s">
        <v>556</v>
      </c>
      <c r="BB1637" s="26" t="s">
        <v>1164</v>
      </c>
      <c r="BC1637" s="26" t="s">
        <v>1350</v>
      </c>
      <c r="BD1637" s="26" t="s">
        <v>68</v>
      </c>
      <c r="BE1637" s="26" t="s">
        <v>1349</v>
      </c>
      <c r="BF1637" s="26" t="s">
        <v>68</v>
      </c>
      <c r="BG1637" s="26" t="s">
        <v>68</v>
      </c>
      <c r="BH1637" s="26" t="s">
        <v>1351</v>
      </c>
      <c r="BI1637" s="26">
        <v>2</v>
      </c>
      <c r="BJ1637" s="26" t="s">
        <v>20</v>
      </c>
    </row>
    <row r="1638" spans="36:62" x14ac:dyDescent="0.25">
      <c r="AJ1638" s="26">
        <v>2888</v>
      </c>
      <c r="AK1638" s="26">
        <v>2009225</v>
      </c>
      <c r="AL1638" s="264">
        <v>44054.493055555555</v>
      </c>
      <c r="AM1638" s="26" t="s">
        <v>481</v>
      </c>
      <c r="AN1638" s="26" t="s">
        <v>63</v>
      </c>
      <c r="AO1638" s="26" t="s">
        <v>156</v>
      </c>
      <c r="AP1638" s="26" t="s">
        <v>837</v>
      </c>
      <c r="AQ1638" s="26">
        <v>0</v>
      </c>
      <c r="AR1638" s="26">
        <v>16</v>
      </c>
      <c r="AS1638" s="26" t="s">
        <v>628</v>
      </c>
      <c r="AT1638" s="26" t="s">
        <v>71</v>
      </c>
      <c r="AU1638" s="26" t="s">
        <v>63</v>
      </c>
      <c r="AV1638" s="26" t="s">
        <v>63</v>
      </c>
      <c r="AW1638" s="26" t="s">
        <v>63</v>
      </c>
      <c r="AX1638" s="26" t="s">
        <v>63</v>
      </c>
      <c r="AY1638" s="26">
        <v>44.095894000000001</v>
      </c>
      <c r="AZ1638" s="26">
        <v>-103.151225999999</v>
      </c>
      <c r="BA1638" s="26" t="s">
        <v>493</v>
      </c>
      <c r="BB1638" s="26" t="s">
        <v>157</v>
      </c>
      <c r="BC1638" s="26" t="s">
        <v>708</v>
      </c>
      <c r="BD1638" s="26" t="s">
        <v>68</v>
      </c>
      <c r="BE1638" s="26" t="s">
        <v>1224</v>
      </c>
      <c r="BF1638" s="26" t="s">
        <v>68</v>
      </c>
      <c r="BG1638" s="26" t="s">
        <v>68</v>
      </c>
      <c r="BH1638" s="26" t="s">
        <v>175</v>
      </c>
      <c r="BI1638" s="26">
        <v>2</v>
      </c>
      <c r="BJ1638" s="26" t="s">
        <v>217</v>
      </c>
    </row>
    <row r="1639" spans="36:62" x14ac:dyDescent="0.25">
      <c r="AJ1639" s="26">
        <v>2889</v>
      </c>
      <c r="AK1639" s="26">
        <v>2009331</v>
      </c>
      <c r="AL1639" s="264">
        <v>44056.866666666669</v>
      </c>
      <c r="AM1639" s="26" t="s">
        <v>481</v>
      </c>
      <c r="AN1639" s="26" t="s">
        <v>63</v>
      </c>
      <c r="AO1639" s="26"/>
      <c r="AP1639" s="26"/>
      <c r="AQ1639" s="26">
        <v>-1</v>
      </c>
      <c r="AR1639" s="26">
        <v>16</v>
      </c>
      <c r="AS1639" s="26" t="s">
        <v>168</v>
      </c>
      <c r="AT1639" s="26" t="s">
        <v>71</v>
      </c>
      <c r="AU1639" s="26" t="s">
        <v>63</v>
      </c>
      <c r="AV1639" s="26" t="s">
        <v>63</v>
      </c>
      <c r="AW1639" s="26" t="s">
        <v>63</v>
      </c>
      <c r="AX1639" s="26" t="s">
        <v>63</v>
      </c>
      <c r="AY1639" s="26">
        <v>44.061720999999899</v>
      </c>
      <c r="AZ1639" s="26">
        <v>-103.164553999999</v>
      </c>
      <c r="BA1639" s="26" t="s">
        <v>494</v>
      </c>
      <c r="BB1639" s="26" t="s">
        <v>165</v>
      </c>
      <c r="BC1639" s="26" t="s">
        <v>167</v>
      </c>
      <c r="BD1639" s="26" t="s">
        <v>154</v>
      </c>
      <c r="BE1639" s="26"/>
      <c r="BF1639" s="26" t="s">
        <v>99</v>
      </c>
      <c r="BG1639" s="26" t="s">
        <v>167</v>
      </c>
      <c r="BH1639" s="26" t="s">
        <v>99</v>
      </c>
      <c r="BI1639" s="26">
        <v>2</v>
      </c>
      <c r="BJ1639" s="26" t="s">
        <v>217</v>
      </c>
    </row>
    <row r="1640" spans="36:62" x14ac:dyDescent="0.25">
      <c r="AJ1640" s="26">
        <v>2893</v>
      </c>
      <c r="AK1640" s="26">
        <v>2009714</v>
      </c>
      <c r="AL1640" s="264">
        <v>44063.902777777781</v>
      </c>
      <c r="AM1640" s="26" t="s">
        <v>539</v>
      </c>
      <c r="AN1640" s="26" t="s">
        <v>63</v>
      </c>
      <c r="AO1640" s="26" t="s">
        <v>156</v>
      </c>
      <c r="AP1640" s="26" t="s">
        <v>159</v>
      </c>
      <c r="AQ1640" s="26">
        <v>0</v>
      </c>
      <c r="AR1640" s="26">
        <v>79</v>
      </c>
      <c r="AS1640" s="26" t="s">
        <v>149</v>
      </c>
      <c r="AT1640" s="26" t="s">
        <v>71</v>
      </c>
      <c r="AU1640" s="26" t="s">
        <v>63</v>
      </c>
      <c r="AV1640" s="26" t="s">
        <v>63</v>
      </c>
      <c r="AW1640" s="26" t="s">
        <v>63</v>
      </c>
      <c r="AX1640" s="26" t="s">
        <v>63</v>
      </c>
      <c r="AY1640" s="26">
        <v>43.599378000000002</v>
      </c>
      <c r="AZ1640" s="26">
        <v>-103.298743</v>
      </c>
      <c r="BA1640" s="26" t="s">
        <v>166</v>
      </c>
      <c r="BB1640" s="26" t="s">
        <v>157</v>
      </c>
      <c r="BC1640" s="26" t="s">
        <v>68</v>
      </c>
      <c r="BD1640" s="26" t="s">
        <v>154</v>
      </c>
      <c r="BE1640" s="26"/>
      <c r="BF1640" s="26" t="s">
        <v>68</v>
      </c>
      <c r="BG1640" s="26" t="s">
        <v>68</v>
      </c>
      <c r="BH1640" s="26" t="s">
        <v>146</v>
      </c>
      <c r="BI1640" s="26">
        <v>2</v>
      </c>
      <c r="BJ1640" s="26" t="s">
        <v>19</v>
      </c>
    </row>
    <row r="1641" spans="36:62" x14ac:dyDescent="0.25">
      <c r="AJ1641" s="26">
        <v>2894</v>
      </c>
      <c r="AK1641" s="26">
        <v>2009699</v>
      </c>
      <c r="AL1641" s="264">
        <v>44065.416666666664</v>
      </c>
      <c r="AM1641" s="26" t="s">
        <v>481</v>
      </c>
      <c r="AN1641" s="26" t="s">
        <v>63</v>
      </c>
      <c r="AO1641" s="26" t="s">
        <v>156</v>
      </c>
      <c r="AP1641" s="26" t="s">
        <v>627</v>
      </c>
      <c r="AQ1641" s="26">
        <v>0</v>
      </c>
      <c r="AR1641" s="26">
        <v>16</v>
      </c>
      <c r="AS1641" s="26" t="s">
        <v>628</v>
      </c>
      <c r="AT1641" s="26" t="s">
        <v>71</v>
      </c>
      <c r="AU1641" s="26" t="s">
        <v>63</v>
      </c>
      <c r="AV1641" s="26" t="s">
        <v>63</v>
      </c>
      <c r="AW1641" s="26" t="s">
        <v>63</v>
      </c>
      <c r="AX1641" s="26" t="s">
        <v>63</v>
      </c>
      <c r="AY1641" s="26">
        <v>44.054625000000001</v>
      </c>
      <c r="AZ1641" s="26">
        <v>-103.165668999999</v>
      </c>
      <c r="BA1641" s="26" t="s">
        <v>493</v>
      </c>
      <c r="BB1641" s="26" t="s">
        <v>609</v>
      </c>
      <c r="BC1641" s="26" t="s">
        <v>629</v>
      </c>
      <c r="BD1641" s="26" t="s">
        <v>68</v>
      </c>
      <c r="BE1641" s="26" t="s">
        <v>1138</v>
      </c>
      <c r="BF1641" s="26" t="s">
        <v>68</v>
      </c>
      <c r="BG1641" s="26" t="s">
        <v>68</v>
      </c>
      <c r="BH1641" s="26" t="s">
        <v>175</v>
      </c>
      <c r="BI1641" s="26">
        <v>2</v>
      </c>
      <c r="BJ1641" s="26" t="s">
        <v>217</v>
      </c>
    </row>
    <row r="1642" spans="36:62" x14ac:dyDescent="0.25">
      <c r="AJ1642" s="26">
        <v>2895</v>
      </c>
      <c r="AK1642" s="26">
        <v>2009703</v>
      </c>
      <c r="AL1642" s="264">
        <v>44064.507638888892</v>
      </c>
      <c r="AM1642" s="26" t="s">
        <v>481</v>
      </c>
      <c r="AN1642" s="26" t="s">
        <v>63</v>
      </c>
      <c r="AO1642" s="26" t="s">
        <v>156</v>
      </c>
      <c r="AP1642" s="26" t="s">
        <v>159</v>
      </c>
      <c r="AQ1642" s="26">
        <v>0</v>
      </c>
      <c r="AR1642" s="26">
        <v>79</v>
      </c>
      <c r="AS1642" s="26" t="s">
        <v>628</v>
      </c>
      <c r="AT1642" s="26" t="s">
        <v>71</v>
      </c>
      <c r="AU1642" s="26" t="s">
        <v>63</v>
      </c>
      <c r="AV1642" s="26" t="s">
        <v>63</v>
      </c>
      <c r="AW1642" s="26" t="s">
        <v>63</v>
      </c>
      <c r="AX1642" s="26" t="s">
        <v>63</v>
      </c>
      <c r="AY1642" s="26">
        <v>43.957560000000001</v>
      </c>
      <c r="AZ1642" s="26">
        <v>-103.186138</v>
      </c>
      <c r="BA1642" s="26" t="s">
        <v>493</v>
      </c>
      <c r="BB1642" s="26" t="s">
        <v>165</v>
      </c>
      <c r="BC1642" s="26" t="s">
        <v>659</v>
      </c>
      <c r="BD1642" s="26" t="s">
        <v>68</v>
      </c>
      <c r="BE1642" s="26" t="s">
        <v>1185</v>
      </c>
      <c r="BF1642" s="26" t="s">
        <v>68</v>
      </c>
      <c r="BG1642" s="26" t="s">
        <v>68</v>
      </c>
      <c r="BH1642" s="26" t="s">
        <v>175</v>
      </c>
      <c r="BI1642" s="26">
        <v>2</v>
      </c>
      <c r="BJ1642" s="26" t="s">
        <v>217</v>
      </c>
    </row>
    <row r="1643" spans="36:62" x14ac:dyDescent="0.25">
      <c r="AJ1643" s="26">
        <v>2896</v>
      </c>
      <c r="AK1643" s="26">
        <v>2010365</v>
      </c>
      <c r="AL1643" s="264">
        <v>44063.572222222225</v>
      </c>
      <c r="AM1643" s="26" t="s">
        <v>539</v>
      </c>
      <c r="AN1643" s="26" t="s">
        <v>63</v>
      </c>
      <c r="AO1643" s="26" t="s">
        <v>156</v>
      </c>
      <c r="AP1643" s="26" t="s">
        <v>159</v>
      </c>
      <c r="AQ1643" s="26">
        <v>0</v>
      </c>
      <c r="AR1643" s="26">
        <v>79</v>
      </c>
      <c r="AS1643" s="26" t="s">
        <v>1063</v>
      </c>
      <c r="AT1643" s="26" t="s">
        <v>71</v>
      </c>
      <c r="AU1643" s="26" t="s">
        <v>63</v>
      </c>
      <c r="AV1643" s="26" t="s">
        <v>63</v>
      </c>
      <c r="AW1643" s="26" t="s">
        <v>63</v>
      </c>
      <c r="AX1643" s="26" t="s">
        <v>63</v>
      </c>
      <c r="AY1643" s="26">
        <v>43.780034000000001</v>
      </c>
      <c r="AZ1643" s="26">
        <v>-103.219268999999</v>
      </c>
      <c r="BA1643" s="26" t="s">
        <v>490</v>
      </c>
      <c r="BB1643" s="26" t="s">
        <v>157</v>
      </c>
      <c r="BC1643" s="26" t="s">
        <v>68</v>
      </c>
      <c r="BD1643" s="26" t="s">
        <v>1352</v>
      </c>
      <c r="BE1643" s="26"/>
      <c r="BF1643" s="26" t="s">
        <v>68</v>
      </c>
      <c r="BG1643" s="26" t="s">
        <v>68</v>
      </c>
      <c r="BH1643" s="26" t="s">
        <v>175</v>
      </c>
      <c r="BI1643" s="26">
        <v>2</v>
      </c>
      <c r="BJ1643" s="26" t="s">
        <v>217</v>
      </c>
    </row>
    <row r="1644" spans="36:62" x14ac:dyDescent="0.25">
      <c r="AJ1644" s="26">
        <v>2897</v>
      </c>
      <c r="AK1644" s="26">
        <v>2009901</v>
      </c>
      <c r="AL1644" s="264">
        <v>44053.881944444445</v>
      </c>
      <c r="AM1644" s="26" t="s">
        <v>481</v>
      </c>
      <c r="AN1644" s="26" t="s">
        <v>63</v>
      </c>
      <c r="AO1644" s="26"/>
      <c r="AP1644" s="26"/>
      <c r="AQ1644" s="26">
        <v>-1</v>
      </c>
      <c r="AR1644" s="26">
        <v>79</v>
      </c>
      <c r="AS1644" s="26" t="s">
        <v>168</v>
      </c>
      <c r="AT1644" s="26" t="s">
        <v>71</v>
      </c>
      <c r="AU1644" s="26" t="s">
        <v>63</v>
      </c>
      <c r="AV1644" s="26" t="s">
        <v>63</v>
      </c>
      <c r="AW1644" s="26" t="s">
        <v>63</v>
      </c>
      <c r="AX1644" s="26" t="s">
        <v>63</v>
      </c>
      <c r="AY1644" s="26">
        <v>43.956800999999899</v>
      </c>
      <c r="AZ1644" s="26">
        <v>-103.186245999999</v>
      </c>
      <c r="BA1644" s="26" t="s">
        <v>166</v>
      </c>
      <c r="BB1644" s="26" t="s">
        <v>157</v>
      </c>
      <c r="BC1644" s="26" t="s">
        <v>167</v>
      </c>
      <c r="BD1644" s="26" t="s">
        <v>154</v>
      </c>
      <c r="BE1644" s="26"/>
      <c r="BF1644" s="26" t="s">
        <v>99</v>
      </c>
      <c r="BG1644" s="26" t="s">
        <v>167</v>
      </c>
      <c r="BH1644" s="26" t="s">
        <v>99</v>
      </c>
      <c r="BI1644" s="26">
        <v>2</v>
      </c>
      <c r="BJ1644" s="26" t="s">
        <v>217</v>
      </c>
    </row>
    <row r="1645" spans="36:62" x14ac:dyDescent="0.25">
      <c r="AJ1645" s="26">
        <v>2898</v>
      </c>
      <c r="AK1645" s="26">
        <v>2009906</v>
      </c>
      <c r="AL1645" s="264">
        <v>44054.850694444445</v>
      </c>
      <c r="AM1645" s="26" t="s">
        <v>481</v>
      </c>
      <c r="AN1645" s="26" t="s">
        <v>63</v>
      </c>
      <c r="AO1645" s="26"/>
      <c r="AP1645" s="26"/>
      <c r="AQ1645" s="26">
        <v>-1</v>
      </c>
      <c r="AR1645" s="26">
        <v>16</v>
      </c>
      <c r="AS1645" s="26" t="s">
        <v>168</v>
      </c>
      <c r="AT1645" s="26" t="s">
        <v>71</v>
      </c>
      <c r="AU1645" s="26" t="s">
        <v>63</v>
      </c>
      <c r="AV1645" s="26" t="s">
        <v>63</v>
      </c>
      <c r="AW1645" s="26" t="s">
        <v>63</v>
      </c>
      <c r="AX1645" s="26" t="s">
        <v>63</v>
      </c>
      <c r="AY1645" s="26">
        <v>44.045251</v>
      </c>
      <c r="AZ1645" s="26">
        <v>-103.168784</v>
      </c>
      <c r="BA1645" s="26" t="s">
        <v>158</v>
      </c>
      <c r="BB1645" s="26" t="s">
        <v>157</v>
      </c>
      <c r="BC1645" s="26" t="s">
        <v>167</v>
      </c>
      <c r="BD1645" s="26" t="s">
        <v>154</v>
      </c>
      <c r="BE1645" s="26"/>
      <c r="BF1645" s="26" t="s">
        <v>99</v>
      </c>
      <c r="BG1645" s="26" t="s">
        <v>167</v>
      </c>
      <c r="BH1645" s="26" t="s">
        <v>99</v>
      </c>
      <c r="BI1645" s="26">
        <v>2</v>
      </c>
      <c r="BJ1645" s="26" t="s">
        <v>217</v>
      </c>
    </row>
    <row r="1646" spans="36:62" x14ac:dyDescent="0.25">
      <c r="AJ1646" s="26">
        <v>2902</v>
      </c>
      <c r="AK1646" s="26">
        <v>2010490</v>
      </c>
      <c r="AL1646" s="264">
        <v>44079.354166666664</v>
      </c>
      <c r="AM1646" s="26" t="s">
        <v>539</v>
      </c>
      <c r="AN1646" s="26" t="s">
        <v>63</v>
      </c>
      <c r="AO1646" s="26" t="s">
        <v>156</v>
      </c>
      <c r="AP1646" s="26" t="s">
        <v>159</v>
      </c>
      <c r="AQ1646" s="26">
        <v>0</v>
      </c>
      <c r="AR1646" s="26">
        <v>79</v>
      </c>
      <c r="AS1646" s="26" t="s">
        <v>638</v>
      </c>
      <c r="AT1646" s="26" t="s">
        <v>71</v>
      </c>
      <c r="AU1646" s="26" t="s">
        <v>69</v>
      </c>
      <c r="AV1646" s="26" t="s">
        <v>63</v>
      </c>
      <c r="AW1646" s="26" t="s">
        <v>69</v>
      </c>
      <c r="AX1646" s="26" t="s">
        <v>63</v>
      </c>
      <c r="AY1646" s="26">
        <v>43.678350000000002</v>
      </c>
      <c r="AZ1646" s="26">
        <v>-103.25928</v>
      </c>
      <c r="BA1646" s="26" t="s">
        <v>166</v>
      </c>
      <c r="BB1646" s="26" t="s">
        <v>157</v>
      </c>
      <c r="BC1646" s="26" t="s">
        <v>1101</v>
      </c>
      <c r="BD1646" s="26" t="s">
        <v>68</v>
      </c>
      <c r="BE1646" s="26" t="s">
        <v>161</v>
      </c>
      <c r="BF1646" s="26" t="s">
        <v>68</v>
      </c>
      <c r="BG1646" s="26" t="s">
        <v>68</v>
      </c>
      <c r="BH1646" s="26" t="s">
        <v>160</v>
      </c>
      <c r="BI1646" s="26">
        <v>2</v>
      </c>
      <c r="BJ1646" s="26" t="s">
        <v>217</v>
      </c>
    </row>
    <row r="1647" spans="36:62" x14ac:dyDescent="0.25">
      <c r="AJ1647" s="26">
        <v>2906</v>
      </c>
      <c r="AK1647" s="26">
        <v>2011006</v>
      </c>
      <c r="AL1647" s="264">
        <v>44081.841666666667</v>
      </c>
      <c r="AM1647" s="26" t="s">
        <v>481</v>
      </c>
      <c r="AN1647" s="26" t="s">
        <v>63</v>
      </c>
      <c r="AO1647" s="26" t="s">
        <v>156</v>
      </c>
      <c r="AP1647" s="26" t="s">
        <v>159</v>
      </c>
      <c r="AQ1647" s="26">
        <v>0</v>
      </c>
      <c r="AR1647" s="26">
        <v>16</v>
      </c>
      <c r="AS1647" s="26" t="s">
        <v>628</v>
      </c>
      <c r="AT1647" s="26" t="s">
        <v>77</v>
      </c>
      <c r="AU1647" s="26" t="s">
        <v>63</v>
      </c>
      <c r="AV1647" s="26" t="s">
        <v>63</v>
      </c>
      <c r="AW1647" s="26" t="s">
        <v>63</v>
      </c>
      <c r="AX1647" s="26" t="s">
        <v>63</v>
      </c>
      <c r="AY1647" s="26">
        <v>44.099114</v>
      </c>
      <c r="AZ1647" s="26">
        <v>-103.15120400000001</v>
      </c>
      <c r="BA1647" s="26" t="s">
        <v>493</v>
      </c>
      <c r="BB1647" s="26" t="s">
        <v>165</v>
      </c>
      <c r="BC1647" s="26" t="s">
        <v>659</v>
      </c>
      <c r="BD1647" s="26" t="s">
        <v>68</v>
      </c>
      <c r="BE1647" s="26" t="s">
        <v>1353</v>
      </c>
      <c r="BF1647" s="26" t="s">
        <v>68</v>
      </c>
      <c r="BG1647" s="26" t="s">
        <v>209</v>
      </c>
      <c r="BH1647" s="26" t="s">
        <v>646</v>
      </c>
      <c r="BI1647" s="26">
        <v>2</v>
      </c>
      <c r="BJ1647" s="26" t="s">
        <v>217</v>
      </c>
    </row>
    <row r="1648" spans="36:62" x14ac:dyDescent="0.25">
      <c r="AJ1648" s="26">
        <v>2910</v>
      </c>
      <c r="AK1648" s="26">
        <v>2010391</v>
      </c>
      <c r="AL1648" s="264">
        <v>44079.845138888886</v>
      </c>
      <c r="AM1648" s="26" t="s">
        <v>481</v>
      </c>
      <c r="AN1648" s="26" t="s">
        <v>63</v>
      </c>
      <c r="AO1648" s="26" t="s">
        <v>156</v>
      </c>
      <c r="AP1648" s="26" t="s">
        <v>716</v>
      </c>
      <c r="AQ1648" s="26">
        <v>0</v>
      </c>
      <c r="AR1648" s="26">
        <v>16</v>
      </c>
      <c r="AS1648" s="26" t="s">
        <v>628</v>
      </c>
      <c r="AT1648" s="26" t="s">
        <v>71</v>
      </c>
      <c r="AU1648" s="26" t="s">
        <v>63</v>
      </c>
      <c r="AV1648" s="26" t="s">
        <v>63</v>
      </c>
      <c r="AW1648" s="26" t="s">
        <v>63</v>
      </c>
      <c r="AX1648" s="26" t="s">
        <v>63</v>
      </c>
      <c r="AY1648" s="26">
        <v>44.096257000000001</v>
      </c>
      <c r="AZ1648" s="26">
        <v>-103.151383999999</v>
      </c>
      <c r="BA1648" s="26" t="s">
        <v>483</v>
      </c>
      <c r="BB1648" s="26" t="s">
        <v>609</v>
      </c>
      <c r="BC1648" s="26" t="s">
        <v>708</v>
      </c>
      <c r="BD1648" s="26" t="s">
        <v>68</v>
      </c>
      <c r="BE1648" s="26" t="s">
        <v>705</v>
      </c>
      <c r="BF1648" s="26" t="s">
        <v>68</v>
      </c>
      <c r="BG1648" s="26" t="s">
        <v>68</v>
      </c>
      <c r="BH1648" s="26" t="s">
        <v>175</v>
      </c>
      <c r="BI1648" s="26">
        <v>2</v>
      </c>
      <c r="BJ1648" s="26" t="s">
        <v>21</v>
      </c>
    </row>
    <row r="1649" spans="36:62" x14ac:dyDescent="0.25">
      <c r="AJ1649" s="26">
        <v>2911</v>
      </c>
      <c r="AK1649" s="26">
        <v>2011221</v>
      </c>
      <c r="AL1649" s="264">
        <v>44096.8125</v>
      </c>
      <c r="AM1649" s="26" t="s">
        <v>481</v>
      </c>
      <c r="AN1649" s="26" t="s">
        <v>63</v>
      </c>
      <c r="AO1649" s="26"/>
      <c r="AP1649" s="26"/>
      <c r="AQ1649" s="26">
        <v>-1</v>
      </c>
      <c r="AR1649" s="26">
        <v>16</v>
      </c>
      <c r="AS1649" s="26" t="s">
        <v>168</v>
      </c>
      <c r="AT1649" s="26" t="s">
        <v>71</v>
      </c>
      <c r="AU1649" s="26" t="s">
        <v>63</v>
      </c>
      <c r="AV1649" s="26" t="s">
        <v>63</v>
      </c>
      <c r="AW1649" s="26" t="s">
        <v>63</v>
      </c>
      <c r="AX1649" s="26" t="s">
        <v>63</v>
      </c>
      <c r="AY1649" s="26">
        <v>44.058933000000003</v>
      </c>
      <c r="AZ1649" s="26">
        <v>-103.165029</v>
      </c>
      <c r="BA1649" s="26" t="s">
        <v>185</v>
      </c>
      <c r="BB1649" s="26" t="s">
        <v>157</v>
      </c>
      <c r="BC1649" s="26" t="s">
        <v>167</v>
      </c>
      <c r="BD1649" s="26" t="s">
        <v>154</v>
      </c>
      <c r="BE1649" s="26"/>
      <c r="BF1649" s="26" t="s">
        <v>99</v>
      </c>
      <c r="BG1649" s="26" t="s">
        <v>167</v>
      </c>
      <c r="BH1649" s="26" t="s">
        <v>99</v>
      </c>
      <c r="BI1649" s="26">
        <v>2</v>
      </c>
      <c r="BJ1649" s="26" t="s">
        <v>217</v>
      </c>
    </row>
    <row r="1650" spans="36:62" x14ac:dyDescent="0.25">
      <c r="AJ1650" s="26">
        <v>2914</v>
      </c>
      <c r="AK1650" s="26">
        <v>2010652</v>
      </c>
      <c r="AL1650" s="264">
        <v>44084.88958333333</v>
      </c>
      <c r="AM1650" s="26" t="s">
        <v>540</v>
      </c>
      <c r="AN1650" s="26" t="s">
        <v>63</v>
      </c>
      <c r="AO1650" s="26"/>
      <c r="AP1650" s="26"/>
      <c r="AQ1650" s="26">
        <v>-1</v>
      </c>
      <c r="AR1650" s="26">
        <v>18</v>
      </c>
      <c r="AS1650" s="26" t="s">
        <v>168</v>
      </c>
      <c r="AT1650" s="26" t="s">
        <v>71</v>
      </c>
      <c r="AU1650" s="26" t="s">
        <v>63</v>
      </c>
      <c r="AV1650" s="26" t="s">
        <v>63</v>
      </c>
      <c r="AW1650" s="26" t="s">
        <v>63</v>
      </c>
      <c r="AX1650" s="26" t="s">
        <v>63</v>
      </c>
      <c r="AY1650" s="26">
        <v>43.400990999999898</v>
      </c>
      <c r="AZ1650" s="26">
        <v>-103.401884999999</v>
      </c>
      <c r="BA1650" s="26" t="s">
        <v>185</v>
      </c>
      <c r="BB1650" s="26" t="s">
        <v>609</v>
      </c>
      <c r="BC1650" s="26" t="s">
        <v>167</v>
      </c>
      <c r="BD1650" s="26" t="s">
        <v>154</v>
      </c>
      <c r="BE1650" s="26"/>
      <c r="BF1650" s="26" t="s">
        <v>99</v>
      </c>
      <c r="BG1650" s="26" t="s">
        <v>167</v>
      </c>
      <c r="BH1650" s="26" t="s">
        <v>99</v>
      </c>
      <c r="BI1650" s="26">
        <v>2</v>
      </c>
      <c r="BJ1650" s="26" t="s">
        <v>217</v>
      </c>
    </row>
    <row r="1651" spans="36:62" x14ac:dyDescent="0.25">
      <c r="AJ1651" s="26">
        <v>2922</v>
      </c>
      <c r="AK1651" s="26">
        <v>2011098</v>
      </c>
      <c r="AL1651" s="264">
        <v>44094.803472222222</v>
      </c>
      <c r="AM1651" s="26" t="s">
        <v>481</v>
      </c>
      <c r="AN1651" s="26" t="s">
        <v>63</v>
      </c>
      <c r="AO1651" s="26" t="s">
        <v>156</v>
      </c>
      <c r="AP1651" s="26" t="s">
        <v>713</v>
      </c>
      <c r="AQ1651" s="26">
        <v>0</v>
      </c>
      <c r="AR1651" s="26">
        <v>16</v>
      </c>
      <c r="AS1651" s="26" t="s">
        <v>628</v>
      </c>
      <c r="AT1651" s="26" t="s">
        <v>71</v>
      </c>
      <c r="AU1651" s="26" t="s">
        <v>63</v>
      </c>
      <c r="AV1651" s="26" t="s">
        <v>63</v>
      </c>
      <c r="AW1651" s="26" t="s">
        <v>63</v>
      </c>
      <c r="AX1651" s="26" t="s">
        <v>63</v>
      </c>
      <c r="AY1651" s="26">
        <v>44.091346999999899</v>
      </c>
      <c r="AZ1651" s="26">
        <v>-103.151247999999</v>
      </c>
      <c r="BA1651" s="26" t="s">
        <v>486</v>
      </c>
      <c r="BB1651" s="26" t="s">
        <v>157</v>
      </c>
      <c r="BC1651" s="26" t="s">
        <v>659</v>
      </c>
      <c r="BD1651" s="26" t="s">
        <v>68</v>
      </c>
      <c r="BE1651" s="26"/>
      <c r="BF1651" s="26" t="s">
        <v>68</v>
      </c>
      <c r="BG1651" s="26" t="s">
        <v>1139</v>
      </c>
      <c r="BH1651" s="26" t="s">
        <v>175</v>
      </c>
      <c r="BI1651" s="26">
        <v>2</v>
      </c>
      <c r="BJ1651" s="26" t="s">
        <v>217</v>
      </c>
    </row>
    <row r="1652" spans="36:62" x14ac:dyDescent="0.25">
      <c r="AJ1652" s="26">
        <v>2924</v>
      </c>
      <c r="AK1652" s="26">
        <v>2011032</v>
      </c>
      <c r="AL1652" s="264">
        <v>44090.897222222222</v>
      </c>
      <c r="AM1652" s="26" t="s">
        <v>481</v>
      </c>
      <c r="AN1652" s="26" t="s">
        <v>63</v>
      </c>
      <c r="AO1652" s="26" t="s">
        <v>156</v>
      </c>
      <c r="AP1652" s="26" t="s">
        <v>159</v>
      </c>
      <c r="AQ1652" s="26">
        <v>0</v>
      </c>
      <c r="AR1652" s="26">
        <v>16</v>
      </c>
      <c r="AS1652" s="26" t="s">
        <v>722</v>
      </c>
      <c r="AT1652" s="26" t="s">
        <v>71</v>
      </c>
      <c r="AU1652" s="26" t="s">
        <v>63</v>
      </c>
      <c r="AV1652" s="26" t="s">
        <v>63</v>
      </c>
      <c r="AW1652" s="26" t="s">
        <v>63</v>
      </c>
      <c r="AX1652" s="26" t="s">
        <v>63</v>
      </c>
      <c r="AY1652" s="26">
        <v>44.083550000000002</v>
      </c>
      <c r="AZ1652" s="26">
        <v>-103.151236999999</v>
      </c>
      <c r="BA1652" s="26" t="s">
        <v>493</v>
      </c>
      <c r="BB1652" s="26" t="s">
        <v>157</v>
      </c>
      <c r="BC1652" s="26" t="s">
        <v>687</v>
      </c>
      <c r="BD1652" s="26" t="s">
        <v>68</v>
      </c>
      <c r="BE1652" s="26"/>
      <c r="BF1652" s="26" t="s">
        <v>68</v>
      </c>
      <c r="BG1652" s="26" t="s">
        <v>68</v>
      </c>
      <c r="BH1652" s="26" t="s">
        <v>795</v>
      </c>
      <c r="BI1652" s="26">
        <v>2</v>
      </c>
      <c r="BJ1652" s="26" t="s">
        <v>217</v>
      </c>
    </row>
    <row r="1653" spans="36:62" x14ac:dyDescent="0.25">
      <c r="AJ1653" s="26">
        <v>2926</v>
      </c>
      <c r="AK1653" s="26">
        <v>2011808</v>
      </c>
      <c r="AL1653" s="264">
        <v>44108.826388888891</v>
      </c>
      <c r="AM1653" s="26" t="s">
        <v>539</v>
      </c>
      <c r="AN1653" s="26" t="s">
        <v>63</v>
      </c>
      <c r="AO1653" s="26"/>
      <c r="AP1653" s="26"/>
      <c r="AQ1653" s="26">
        <v>-1</v>
      </c>
      <c r="AR1653" s="26">
        <v>79</v>
      </c>
      <c r="AS1653" s="26" t="s">
        <v>168</v>
      </c>
      <c r="AT1653" s="26" t="s">
        <v>71</v>
      </c>
      <c r="AU1653" s="26" t="s">
        <v>63</v>
      </c>
      <c r="AV1653" s="26" t="s">
        <v>63</v>
      </c>
      <c r="AW1653" s="26" t="s">
        <v>63</v>
      </c>
      <c r="AX1653" s="26" t="s">
        <v>63</v>
      </c>
      <c r="AY1653" s="26">
        <v>43.680146000000001</v>
      </c>
      <c r="AZ1653" s="26">
        <v>-103.25927</v>
      </c>
      <c r="BA1653" s="26" t="s">
        <v>166</v>
      </c>
      <c r="BB1653" s="26" t="s">
        <v>157</v>
      </c>
      <c r="BC1653" s="26" t="s">
        <v>167</v>
      </c>
      <c r="BD1653" s="26" t="s">
        <v>154</v>
      </c>
      <c r="BE1653" s="26"/>
      <c r="BF1653" s="26" t="s">
        <v>99</v>
      </c>
      <c r="BG1653" s="26" t="s">
        <v>167</v>
      </c>
      <c r="BH1653" s="26" t="s">
        <v>99</v>
      </c>
      <c r="BI1653" s="26">
        <v>2</v>
      </c>
      <c r="BJ1653" s="26" t="s">
        <v>217</v>
      </c>
    </row>
    <row r="1654" spans="36:62" x14ac:dyDescent="0.25">
      <c r="AJ1654" s="26">
        <v>2929</v>
      </c>
      <c r="AK1654" s="26">
        <v>2011426</v>
      </c>
      <c r="AL1654" s="264">
        <v>44096.114583333336</v>
      </c>
      <c r="AM1654" s="26" t="s">
        <v>481</v>
      </c>
      <c r="AN1654" s="26" t="s">
        <v>63</v>
      </c>
      <c r="AO1654" s="26" t="s">
        <v>156</v>
      </c>
      <c r="AP1654" s="26" t="s">
        <v>159</v>
      </c>
      <c r="AQ1654" s="26">
        <v>0</v>
      </c>
      <c r="AR1654" s="26">
        <v>16</v>
      </c>
      <c r="AS1654" s="26" t="s">
        <v>1354</v>
      </c>
      <c r="AT1654" s="26" t="s">
        <v>71</v>
      </c>
      <c r="AU1654" s="26" t="s">
        <v>63</v>
      </c>
      <c r="AV1654" s="26" t="s">
        <v>63</v>
      </c>
      <c r="AW1654" s="26" t="s">
        <v>63</v>
      </c>
      <c r="AX1654" s="26" t="s">
        <v>63</v>
      </c>
      <c r="AY1654" s="26">
        <v>44.068623000000002</v>
      </c>
      <c r="AZ1654" s="26">
        <v>-103.159013</v>
      </c>
      <c r="BA1654" s="26" t="s">
        <v>166</v>
      </c>
      <c r="BB1654" s="26" t="s">
        <v>165</v>
      </c>
      <c r="BC1654" s="26" t="s">
        <v>1355</v>
      </c>
      <c r="BD1654" s="26" t="s">
        <v>68</v>
      </c>
      <c r="BE1654" s="26" t="s">
        <v>816</v>
      </c>
      <c r="BF1654" s="26" t="s">
        <v>68</v>
      </c>
      <c r="BG1654" s="26" t="s">
        <v>68</v>
      </c>
      <c r="BH1654" s="26" t="s">
        <v>757</v>
      </c>
      <c r="BI1654" s="26">
        <v>2</v>
      </c>
      <c r="BJ1654" s="26" t="s">
        <v>217</v>
      </c>
    </row>
    <row r="1655" spans="36:62" x14ac:dyDescent="0.25">
      <c r="AJ1655" s="26">
        <v>2930</v>
      </c>
      <c r="AK1655" s="26">
        <v>2011826</v>
      </c>
      <c r="AL1655" s="264">
        <v>44104.756944444445</v>
      </c>
      <c r="AM1655" s="26" t="s">
        <v>481</v>
      </c>
      <c r="AN1655" s="26" t="s">
        <v>63</v>
      </c>
      <c r="AO1655" s="26" t="s">
        <v>156</v>
      </c>
      <c r="AP1655" s="26" t="s">
        <v>627</v>
      </c>
      <c r="AQ1655" s="26">
        <v>0</v>
      </c>
      <c r="AR1655" s="26">
        <v>90</v>
      </c>
      <c r="AS1655" s="26" t="s">
        <v>628</v>
      </c>
      <c r="AT1655" s="26" t="s">
        <v>71</v>
      </c>
      <c r="AU1655" s="26" t="s">
        <v>63</v>
      </c>
      <c r="AV1655" s="26" t="s">
        <v>63</v>
      </c>
      <c r="AW1655" s="26" t="s">
        <v>63</v>
      </c>
      <c r="AX1655" s="26" t="s">
        <v>63</v>
      </c>
      <c r="AY1655" s="26">
        <v>44.099469999999897</v>
      </c>
      <c r="AZ1655" s="26">
        <v>-103.16974</v>
      </c>
      <c r="BA1655" s="26" t="s">
        <v>486</v>
      </c>
      <c r="BB1655" s="26" t="s">
        <v>609</v>
      </c>
      <c r="BC1655" s="26" t="s">
        <v>680</v>
      </c>
      <c r="BD1655" s="26" t="s">
        <v>68</v>
      </c>
      <c r="BE1655" s="26"/>
      <c r="BF1655" s="26" t="s">
        <v>68</v>
      </c>
      <c r="BG1655" s="26" t="s">
        <v>68</v>
      </c>
      <c r="BH1655" s="26" t="s">
        <v>175</v>
      </c>
      <c r="BI1655" s="26">
        <v>2</v>
      </c>
      <c r="BJ1655" s="26" t="s">
        <v>217</v>
      </c>
    </row>
    <row r="1656" spans="36:62" x14ac:dyDescent="0.25">
      <c r="AJ1656" s="26">
        <v>2931</v>
      </c>
      <c r="AK1656" s="26">
        <v>2011827</v>
      </c>
      <c r="AL1656" s="264">
        <v>44104.864583333336</v>
      </c>
      <c r="AM1656" s="26" t="s">
        <v>481</v>
      </c>
      <c r="AN1656" s="26" t="s">
        <v>63</v>
      </c>
      <c r="AO1656" s="26"/>
      <c r="AP1656" s="26"/>
      <c r="AQ1656" s="26">
        <v>-1</v>
      </c>
      <c r="AR1656" s="26">
        <v>79</v>
      </c>
      <c r="AS1656" s="26" t="s">
        <v>168</v>
      </c>
      <c r="AT1656" s="26" t="s">
        <v>71</v>
      </c>
      <c r="AU1656" s="26" t="s">
        <v>63</v>
      </c>
      <c r="AV1656" s="26" t="s">
        <v>63</v>
      </c>
      <c r="AW1656" s="26" t="s">
        <v>63</v>
      </c>
      <c r="AX1656" s="26" t="s">
        <v>63</v>
      </c>
      <c r="AY1656" s="26">
        <v>43.976788999999897</v>
      </c>
      <c r="AZ1656" s="26">
        <v>-103.181089999999</v>
      </c>
      <c r="BA1656" s="26" t="s">
        <v>166</v>
      </c>
      <c r="BB1656" s="26" t="s">
        <v>157</v>
      </c>
      <c r="BC1656" s="26" t="s">
        <v>167</v>
      </c>
      <c r="BD1656" s="26" t="s">
        <v>154</v>
      </c>
      <c r="BE1656" s="26"/>
      <c r="BF1656" s="26" t="s">
        <v>99</v>
      </c>
      <c r="BG1656" s="26" t="s">
        <v>167</v>
      </c>
      <c r="BH1656" s="26" t="s">
        <v>99</v>
      </c>
      <c r="BI1656" s="26">
        <v>2</v>
      </c>
      <c r="BJ1656" s="26" t="s">
        <v>217</v>
      </c>
    </row>
    <row r="1657" spans="36:62" x14ac:dyDescent="0.25">
      <c r="AJ1657" s="26">
        <v>2934</v>
      </c>
      <c r="AK1657" s="26">
        <v>2011438</v>
      </c>
      <c r="AL1657" s="264">
        <v>44101.430555555555</v>
      </c>
      <c r="AM1657" s="26" t="s">
        <v>481</v>
      </c>
      <c r="AN1657" s="26" t="s">
        <v>63</v>
      </c>
      <c r="AO1657" s="26" t="s">
        <v>156</v>
      </c>
      <c r="AP1657" s="26" t="s">
        <v>726</v>
      </c>
      <c r="AQ1657" s="26">
        <v>0</v>
      </c>
      <c r="AR1657" s="26">
        <v>16</v>
      </c>
      <c r="AS1657" s="26" t="s">
        <v>628</v>
      </c>
      <c r="AT1657" s="26" t="s">
        <v>71</v>
      </c>
      <c r="AU1657" s="26" t="s">
        <v>63</v>
      </c>
      <c r="AV1657" s="26" t="s">
        <v>63</v>
      </c>
      <c r="AW1657" s="26" t="s">
        <v>63</v>
      </c>
      <c r="AX1657" s="26" t="s">
        <v>63</v>
      </c>
      <c r="AY1657" s="26">
        <v>44.098478</v>
      </c>
      <c r="AZ1657" s="26">
        <v>-103.151207999999</v>
      </c>
      <c r="BA1657" s="26" t="s">
        <v>486</v>
      </c>
      <c r="BB1657" s="26" t="s">
        <v>1164</v>
      </c>
      <c r="BC1657" s="26" t="s">
        <v>659</v>
      </c>
      <c r="BD1657" s="26" t="s">
        <v>68</v>
      </c>
      <c r="BE1657" s="26" t="s">
        <v>1273</v>
      </c>
      <c r="BF1657" s="26" t="s">
        <v>68</v>
      </c>
      <c r="BG1657" s="26" t="s">
        <v>68</v>
      </c>
      <c r="BH1657" s="26" t="s">
        <v>175</v>
      </c>
      <c r="BI1657" s="26">
        <v>2</v>
      </c>
      <c r="BJ1657" s="26" t="s">
        <v>20</v>
      </c>
    </row>
    <row r="1658" spans="36:62" x14ac:dyDescent="0.25">
      <c r="AJ1658" s="26">
        <v>2936</v>
      </c>
      <c r="AK1658" s="26">
        <v>2012047</v>
      </c>
      <c r="AL1658" s="264">
        <v>44103.802083333336</v>
      </c>
      <c r="AM1658" s="26" t="s">
        <v>481</v>
      </c>
      <c r="AN1658" s="26" t="s">
        <v>63</v>
      </c>
      <c r="AO1658" s="26" t="s">
        <v>156</v>
      </c>
      <c r="AP1658" s="26" t="s">
        <v>159</v>
      </c>
      <c r="AQ1658" s="26">
        <v>0</v>
      </c>
      <c r="AR1658" s="26">
        <v>79</v>
      </c>
      <c r="AS1658" s="26" t="s">
        <v>1356</v>
      </c>
      <c r="AT1658" s="26" t="s">
        <v>71</v>
      </c>
      <c r="AU1658" s="26" t="s">
        <v>63</v>
      </c>
      <c r="AV1658" s="26" t="s">
        <v>63</v>
      </c>
      <c r="AW1658" s="26" t="s">
        <v>63</v>
      </c>
      <c r="AX1658" s="26" t="s">
        <v>69</v>
      </c>
      <c r="AY1658" s="26">
        <v>43.9513409999999</v>
      </c>
      <c r="AZ1658" s="26">
        <v>-103.187456999999</v>
      </c>
      <c r="BA1658" s="26" t="s">
        <v>158</v>
      </c>
      <c r="BB1658" s="26" t="s">
        <v>165</v>
      </c>
      <c r="BC1658" s="26" t="s">
        <v>880</v>
      </c>
      <c r="BD1658" s="26" t="s">
        <v>68</v>
      </c>
      <c r="BE1658" s="26"/>
      <c r="BF1658" s="26" t="s">
        <v>68</v>
      </c>
      <c r="BG1658" s="26" t="s">
        <v>68</v>
      </c>
      <c r="BH1658" s="26" t="s">
        <v>160</v>
      </c>
      <c r="BI1658" s="26">
        <v>2</v>
      </c>
      <c r="BJ1658" s="26" t="s">
        <v>19</v>
      </c>
    </row>
    <row r="1659" spans="36:62" x14ac:dyDescent="0.25">
      <c r="AJ1659" s="26">
        <v>2939</v>
      </c>
      <c r="AK1659" s="26">
        <v>2012137</v>
      </c>
      <c r="AL1659" s="264">
        <v>44106.527777777781</v>
      </c>
      <c r="AM1659" s="26" t="s">
        <v>481</v>
      </c>
      <c r="AN1659" s="26" t="s">
        <v>63</v>
      </c>
      <c r="AO1659" s="26" t="s">
        <v>156</v>
      </c>
      <c r="AP1659" s="26" t="s">
        <v>726</v>
      </c>
      <c r="AQ1659" s="26">
        <v>0</v>
      </c>
      <c r="AR1659" s="26">
        <v>90</v>
      </c>
      <c r="AS1659" s="26" t="s">
        <v>925</v>
      </c>
      <c r="AT1659" s="26" t="s">
        <v>71</v>
      </c>
      <c r="AU1659" s="26" t="s">
        <v>63</v>
      </c>
      <c r="AV1659" s="26" t="s">
        <v>63</v>
      </c>
      <c r="AW1659" s="26" t="s">
        <v>63</v>
      </c>
      <c r="AX1659" s="26" t="s">
        <v>63</v>
      </c>
      <c r="AY1659" s="26">
        <v>44.099469999999897</v>
      </c>
      <c r="AZ1659" s="26">
        <v>-103.169105</v>
      </c>
      <c r="BA1659" s="26" t="s">
        <v>502</v>
      </c>
      <c r="BB1659" s="26" t="s">
        <v>611</v>
      </c>
      <c r="BC1659" s="26" t="s">
        <v>926</v>
      </c>
      <c r="BD1659" s="26" t="s">
        <v>68</v>
      </c>
      <c r="BE1659" s="26" t="s">
        <v>725</v>
      </c>
      <c r="BF1659" s="26" t="s">
        <v>68</v>
      </c>
      <c r="BG1659" s="26" t="s">
        <v>68</v>
      </c>
      <c r="BH1659" s="26" t="s">
        <v>646</v>
      </c>
      <c r="BI1659" s="26">
        <v>2</v>
      </c>
      <c r="BJ1659" s="26" t="s">
        <v>20</v>
      </c>
    </row>
    <row r="1660" spans="36:62" x14ac:dyDescent="0.25">
      <c r="AJ1660" s="26">
        <v>2940</v>
      </c>
      <c r="AK1660" s="26">
        <v>2012069</v>
      </c>
      <c r="AL1660" s="264">
        <v>44107.836805555555</v>
      </c>
      <c r="AM1660" s="26" t="s">
        <v>481</v>
      </c>
      <c r="AN1660" s="26" t="s">
        <v>63</v>
      </c>
      <c r="AO1660" s="26"/>
      <c r="AP1660" s="26"/>
      <c r="AQ1660" s="26">
        <v>-1</v>
      </c>
      <c r="AR1660" s="26">
        <v>79</v>
      </c>
      <c r="AS1660" s="26" t="s">
        <v>168</v>
      </c>
      <c r="AT1660" s="26" t="s">
        <v>71</v>
      </c>
      <c r="AU1660" s="26" t="s">
        <v>63</v>
      </c>
      <c r="AV1660" s="26" t="s">
        <v>63</v>
      </c>
      <c r="AW1660" s="26" t="s">
        <v>63</v>
      </c>
      <c r="AX1660" s="26" t="s">
        <v>63</v>
      </c>
      <c r="AY1660" s="26">
        <v>43.949097000000002</v>
      </c>
      <c r="AZ1660" s="26">
        <v>-103.188096999999</v>
      </c>
      <c r="BA1660" s="26" t="s">
        <v>166</v>
      </c>
      <c r="BB1660" s="26" t="s">
        <v>165</v>
      </c>
      <c r="BC1660" s="26" t="s">
        <v>167</v>
      </c>
      <c r="BD1660" s="26" t="s">
        <v>154</v>
      </c>
      <c r="BE1660" s="26"/>
      <c r="BF1660" s="26" t="s">
        <v>99</v>
      </c>
      <c r="BG1660" s="26" t="s">
        <v>167</v>
      </c>
      <c r="BH1660" s="26" t="s">
        <v>99</v>
      </c>
      <c r="BI1660" s="26">
        <v>2</v>
      </c>
      <c r="BJ1660" s="26" t="s">
        <v>217</v>
      </c>
    </row>
    <row r="1661" spans="36:62" x14ac:dyDescent="0.25">
      <c r="AJ1661" s="26">
        <v>2941</v>
      </c>
      <c r="AK1661" s="26">
        <v>2012406</v>
      </c>
      <c r="AL1661" s="264">
        <v>44102.319444444445</v>
      </c>
      <c r="AM1661" s="26" t="s">
        <v>481</v>
      </c>
      <c r="AN1661" s="26" t="s">
        <v>63</v>
      </c>
      <c r="AO1661" s="26" t="s">
        <v>156</v>
      </c>
      <c r="AP1661" s="26" t="s">
        <v>713</v>
      </c>
      <c r="AQ1661" s="26">
        <v>0</v>
      </c>
      <c r="AR1661" s="26">
        <v>16</v>
      </c>
      <c r="AS1661" s="26" t="s">
        <v>628</v>
      </c>
      <c r="AT1661" s="26" t="s">
        <v>71</v>
      </c>
      <c r="AU1661" s="26" t="s">
        <v>63</v>
      </c>
      <c r="AV1661" s="26" t="s">
        <v>63</v>
      </c>
      <c r="AW1661" s="26" t="s">
        <v>69</v>
      </c>
      <c r="AX1661" s="26" t="s">
        <v>63</v>
      </c>
      <c r="AY1661" s="26">
        <v>44.093304000000003</v>
      </c>
      <c r="AZ1661" s="26">
        <v>-103.151382999999</v>
      </c>
      <c r="BA1661" s="26" t="s">
        <v>158</v>
      </c>
      <c r="BB1661" s="26" t="s">
        <v>165</v>
      </c>
      <c r="BC1661" s="26" t="s">
        <v>714</v>
      </c>
      <c r="BD1661" s="26" t="s">
        <v>68</v>
      </c>
      <c r="BE1661" s="26"/>
      <c r="BF1661" s="26" t="s">
        <v>68</v>
      </c>
      <c r="BG1661" s="26" t="s">
        <v>68</v>
      </c>
      <c r="BH1661" s="26" t="s">
        <v>175</v>
      </c>
      <c r="BI1661" s="26">
        <v>2</v>
      </c>
      <c r="BJ1661" s="26" t="s">
        <v>217</v>
      </c>
    </row>
    <row r="1662" spans="36:62" x14ac:dyDescent="0.25">
      <c r="AJ1662" s="26">
        <v>2942</v>
      </c>
      <c r="AK1662" s="26">
        <v>2012414</v>
      </c>
      <c r="AL1662" s="264">
        <v>44104.270833333336</v>
      </c>
      <c r="AM1662" s="26" t="s">
        <v>539</v>
      </c>
      <c r="AN1662" s="26" t="s">
        <v>63</v>
      </c>
      <c r="AO1662" s="26"/>
      <c r="AP1662" s="26"/>
      <c r="AQ1662" s="26">
        <v>-1</v>
      </c>
      <c r="AR1662" s="26">
        <v>79</v>
      </c>
      <c r="AS1662" s="26" t="s">
        <v>168</v>
      </c>
      <c r="AT1662" s="26" t="s">
        <v>71</v>
      </c>
      <c r="AU1662" s="26" t="s">
        <v>63</v>
      </c>
      <c r="AV1662" s="26" t="s">
        <v>63</v>
      </c>
      <c r="AW1662" s="26" t="s">
        <v>63</v>
      </c>
      <c r="AX1662" s="26" t="s">
        <v>63</v>
      </c>
      <c r="AY1662" s="26">
        <v>43.560889000000003</v>
      </c>
      <c r="AZ1662" s="26">
        <v>-103.30900200000001</v>
      </c>
      <c r="BA1662" s="26" t="s">
        <v>185</v>
      </c>
      <c r="BB1662" s="26" t="s">
        <v>165</v>
      </c>
      <c r="BC1662" s="26" t="s">
        <v>167</v>
      </c>
      <c r="BD1662" s="26" t="s">
        <v>154</v>
      </c>
      <c r="BE1662" s="26"/>
      <c r="BF1662" s="26" t="s">
        <v>99</v>
      </c>
      <c r="BG1662" s="26" t="s">
        <v>167</v>
      </c>
      <c r="BH1662" s="26" t="s">
        <v>99</v>
      </c>
      <c r="BI1662" s="26">
        <v>2</v>
      </c>
      <c r="BJ1662" s="26" t="s">
        <v>217</v>
      </c>
    </row>
    <row r="1663" spans="36:62" x14ac:dyDescent="0.25">
      <c r="AJ1663" s="26">
        <v>2943</v>
      </c>
      <c r="AK1663" s="26">
        <v>2012418</v>
      </c>
      <c r="AL1663" s="264">
        <v>44110.604166666664</v>
      </c>
      <c r="AM1663" s="26" t="s">
        <v>481</v>
      </c>
      <c r="AN1663" s="26" t="s">
        <v>63</v>
      </c>
      <c r="AO1663" s="26" t="s">
        <v>156</v>
      </c>
      <c r="AP1663" s="26" t="s">
        <v>627</v>
      </c>
      <c r="AQ1663" s="26">
        <v>0</v>
      </c>
      <c r="AR1663" s="26">
        <v>90</v>
      </c>
      <c r="AS1663" s="26" t="s">
        <v>628</v>
      </c>
      <c r="AT1663" s="26" t="s">
        <v>71</v>
      </c>
      <c r="AU1663" s="26" t="s">
        <v>63</v>
      </c>
      <c r="AV1663" s="26" t="s">
        <v>63</v>
      </c>
      <c r="AW1663" s="26" t="s">
        <v>63</v>
      </c>
      <c r="AX1663" s="26" t="s">
        <v>63</v>
      </c>
      <c r="AY1663" s="26">
        <v>44.099733000000001</v>
      </c>
      <c r="AZ1663" s="26">
        <v>-103.157337999999</v>
      </c>
      <c r="BA1663" s="26" t="s">
        <v>486</v>
      </c>
      <c r="BB1663" s="26" t="s">
        <v>609</v>
      </c>
      <c r="BC1663" s="26" t="s">
        <v>927</v>
      </c>
      <c r="BD1663" s="26" t="s">
        <v>68</v>
      </c>
      <c r="BE1663" s="26"/>
      <c r="BF1663" s="26" t="s">
        <v>68</v>
      </c>
      <c r="BG1663" s="26" t="s">
        <v>68</v>
      </c>
      <c r="BH1663" s="26" t="s">
        <v>728</v>
      </c>
      <c r="BI1663" s="26">
        <v>2</v>
      </c>
      <c r="BJ1663" s="26" t="s">
        <v>217</v>
      </c>
    </row>
    <row r="1664" spans="36:62" x14ac:dyDescent="0.25">
      <c r="AJ1664" s="26">
        <v>2944</v>
      </c>
      <c r="AK1664" s="26">
        <v>2012165</v>
      </c>
      <c r="AL1664" s="264">
        <v>44113.388888888891</v>
      </c>
      <c r="AM1664" s="26" t="s">
        <v>481</v>
      </c>
      <c r="AN1664" s="26" t="s">
        <v>63</v>
      </c>
      <c r="AO1664" s="26" t="s">
        <v>156</v>
      </c>
      <c r="AP1664" s="26" t="s">
        <v>726</v>
      </c>
      <c r="AQ1664" s="26">
        <v>0</v>
      </c>
      <c r="AR1664" s="26">
        <v>16</v>
      </c>
      <c r="AS1664" s="26" t="s">
        <v>628</v>
      </c>
      <c r="AT1664" s="26" t="s">
        <v>71</v>
      </c>
      <c r="AU1664" s="26" t="s">
        <v>63</v>
      </c>
      <c r="AV1664" s="26" t="s">
        <v>63</v>
      </c>
      <c r="AW1664" s="26" t="s">
        <v>63</v>
      </c>
      <c r="AX1664" s="26" t="s">
        <v>63</v>
      </c>
      <c r="AY1664" s="26">
        <v>44.038547000000001</v>
      </c>
      <c r="AZ1664" s="26">
        <v>-103.180081</v>
      </c>
      <c r="BA1664" s="26" t="s">
        <v>557</v>
      </c>
      <c r="BB1664" s="26" t="s">
        <v>1018</v>
      </c>
      <c r="BC1664" s="26" t="s">
        <v>659</v>
      </c>
      <c r="BD1664" s="26" t="s">
        <v>68</v>
      </c>
      <c r="BE1664" s="26" t="s">
        <v>1187</v>
      </c>
      <c r="BF1664" s="26" t="s">
        <v>68</v>
      </c>
      <c r="BG1664" s="26" t="s">
        <v>68</v>
      </c>
      <c r="BH1664" s="26" t="s">
        <v>175</v>
      </c>
      <c r="BI1664" s="26">
        <v>2</v>
      </c>
      <c r="BJ1664" s="26" t="s">
        <v>217</v>
      </c>
    </row>
    <row r="1665" spans="36:62" x14ac:dyDescent="0.25">
      <c r="AJ1665" s="26">
        <v>2945</v>
      </c>
      <c r="AK1665" s="26">
        <v>2012167</v>
      </c>
      <c r="AL1665" s="264">
        <v>44113.90625</v>
      </c>
      <c r="AM1665" s="26" t="s">
        <v>481</v>
      </c>
      <c r="AN1665" s="26" t="s">
        <v>63</v>
      </c>
      <c r="AO1665" s="26" t="s">
        <v>156</v>
      </c>
      <c r="AP1665" s="26" t="s">
        <v>627</v>
      </c>
      <c r="AQ1665" s="26">
        <v>0</v>
      </c>
      <c r="AR1665" s="26">
        <v>16</v>
      </c>
      <c r="AS1665" s="26" t="s">
        <v>628</v>
      </c>
      <c r="AT1665" s="26" t="s">
        <v>71</v>
      </c>
      <c r="AU1665" s="26" t="s">
        <v>63</v>
      </c>
      <c r="AV1665" s="26" t="s">
        <v>63</v>
      </c>
      <c r="AW1665" s="26" t="s">
        <v>63</v>
      </c>
      <c r="AX1665" s="26" t="s">
        <v>63</v>
      </c>
      <c r="AY1665" s="26">
        <v>44.098478</v>
      </c>
      <c r="AZ1665" s="26">
        <v>-103.151207999999</v>
      </c>
      <c r="BA1665" s="26" t="s">
        <v>158</v>
      </c>
      <c r="BB1665" s="26" t="s">
        <v>157</v>
      </c>
      <c r="BC1665" s="26" t="s">
        <v>759</v>
      </c>
      <c r="BD1665" s="26" t="s">
        <v>759</v>
      </c>
      <c r="BE1665" s="26"/>
      <c r="BF1665" s="26" t="s">
        <v>759</v>
      </c>
      <c r="BG1665" s="26" t="s">
        <v>1110</v>
      </c>
      <c r="BH1665" s="26" t="s">
        <v>175</v>
      </c>
      <c r="BI1665" s="26">
        <v>2</v>
      </c>
      <c r="BJ1665" s="26" t="s">
        <v>217</v>
      </c>
    </row>
    <row r="1666" spans="36:62" x14ac:dyDescent="0.25">
      <c r="AJ1666" s="26">
        <v>2946</v>
      </c>
      <c r="AK1666" s="26">
        <v>2012950</v>
      </c>
      <c r="AL1666" s="264">
        <v>44113.753472222219</v>
      </c>
      <c r="AM1666" s="26" t="s">
        <v>540</v>
      </c>
      <c r="AN1666" s="26" t="s">
        <v>63</v>
      </c>
      <c r="AO1666" s="26" t="s">
        <v>156</v>
      </c>
      <c r="AP1666" s="26" t="s">
        <v>713</v>
      </c>
      <c r="AQ1666" s="26">
        <v>0</v>
      </c>
      <c r="AR1666" s="26">
        <v>18</v>
      </c>
      <c r="AS1666" s="26" t="s">
        <v>628</v>
      </c>
      <c r="AT1666" s="26" t="s">
        <v>71</v>
      </c>
      <c r="AU1666" s="26" t="s">
        <v>63</v>
      </c>
      <c r="AV1666" s="26" t="s">
        <v>63</v>
      </c>
      <c r="AW1666" s="26" t="s">
        <v>63</v>
      </c>
      <c r="AX1666" s="26" t="s">
        <v>63</v>
      </c>
      <c r="AY1666" s="26">
        <v>43.201996999999899</v>
      </c>
      <c r="AZ1666" s="26">
        <v>-103.249973999999</v>
      </c>
      <c r="BA1666" s="26" t="s">
        <v>158</v>
      </c>
      <c r="BB1666" s="26" t="s">
        <v>157</v>
      </c>
      <c r="BC1666" s="26" t="s">
        <v>759</v>
      </c>
      <c r="BD1666" s="26" t="s">
        <v>68</v>
      </c>
      <c r="BE1666" s="26"/>
      <c r="BF1666" s="26" t="s">
        <v>68</v>
      </c>
      <c r="BG1666" s="26" t="s">
        <v>68</v>
      </c>
      <c r="BH1666" s="26" t="s">
        <v>175</v>
      </c>
      <c r="BI1666" s="26">
        <v>2</v>
      </c>
      <c r="BJ1666" s="26" t="s">
        <v>20</v>
      </c>
    </row>
    <row r="1667" spans="36:62" x14ac:dyDescent="0.25">
      <c r="AJ1667" s="26">
        <v>2948</v>
      </c>
      <c r="AK1667" s="26">
        <v>2013040</v>
      </c>
      <c r="AL1667" s="264">
        <v>44126.180555555555</v>
      </c>
      <c r="AM1667" s="26" t="s">
        <v>481</v>
      </c>
      <c r="AN1667" s="26" t="s">
        <v>63</v>
      </c>
      <c r="AO1667" s="26" t="s">
        <v>156</v>
      </c>
      <c r="AP1667" s="26" t="s">
        <v>159</v>
      </c>
      <c r="AQ1667" s="26">
        <v>0</v>
      </c>
      <c r="AR1667" s="26">
        <v>79</v>
      </c>
      <c r="AS1667" s="26" t="s">
        <v>779</v>
      </c>
      <c r="AT1667" s="26" t="s">
        <v>613</v>
      </c>
      <c r="AU1667" s="26" t="s">
        <v>63</v>
      </c>
      <c r="AV1667" s="26" t="s">
        <v>63</v>
      </c>
      <c r="AW1667" s="26" t="s">
        <v>63</v>
      </c>
      <c r="AX1667" s="26" t="s">
        <v>63</v>
      </c>
      <c r="AY1667" s="26">
        <v>43.951731000000002</v>
      </c>
      <c r="AZ1667" s="26">
        <v>-103.18735100000001</v>
      </c>
      <c r="BA1667" s="26" t="s">
        <v>185</v>
      </c>
      <c r="BB1667" s="26" t="s">
        <v>157</v>
      </c>
      <c r="BC1667" s="26" t="s">
        <v>761</v>
      </c>
      <c r="BD1667" s="26" t="s">
        <v>615</v>
      </c>
      <c r="BE1667" s="26" t="s">
        <v>161</v>
      </c>
      <c r="BF1667" s="26" t="s">
        <v>68</v>
      </c>
      <c r="BG1667" s="26" t="s">
        <v>68</v>
      </c>
      <c r="BH1667" s="26" t="s">
        <v>146</v>
      </c>
      <c r="BI1667" s="26">
        <v>2</v>
      </c>
      <c r="BJ1667" s="26" t="s">
        <v>217</v>
      </c>
    </row>
    <row r="1668" spans="36:62" x14ac:dyDescent="0.25">
      <c r="AJ1668" s="26">
        <v>2949</v>
      </c>
      <c r="AK1668" s="26">
        <v>2013051</v>
      </c>
      <c r="AL1668" s="264">
        <v>44128.371527777781</v>
      </c>
      <c r="AM1668" s="26" t="s">
        <v>481</v>
      </c>
      <c r="AN1668" s="26" t="s">
        <v>63</v>
      </c>
      <c r="AO1668" s="26" t="s">
        <v>156</v>
      </c>
      <c r="AP1668" s="26" t="s">
        <v>159</v>
      </c>
      <c r="AQ1668" s="26">
        <v>0</v>
      </c>
      <c r="AR1668" s="26">
        <v>79</v>
      </c>
      <c r="AS1668" s="26" t="s">
        <v>618</v>
      </c>
      <c r="AT1668" s="26" t="s">
        <v>613</v>
      </c>
      <c r="AU1668" s="26" t="s">
        <v>63</v>
      </c>
      <c r="AV1668" s="26" t="s">
        <v>63</v>
      </c>
      <c r="AW1668" s="26" t="s">
        <v>63</v>
      </c>
      <c r="AX1668" s="26" t="s">
        <v>63</v>
      </c>
      <c r="AY1668" s="26">
        <v>43.956453000000003</v>
      </c>
      <c r="AZ1668" s="26">
        <v>-103.18630400000001</v>
      </c>
      <c r="BA1668" s="26" t="s">
        <v>166</v>
      </c>
      <c r="BB1668" s="26" t="s">
        <v>157</v>
      </c>
      <c r="BC1668" s="26" t="s">
        <v>614</v>
      </c>
      <c r="BD1668" s="26" t="s">
        <v>68</v>
      </c>
      <c r="BE1668" s="26" t="s">
        <v>677</v>
      </c>
      <c r="BF1668" s="26" t="s">
        <v>68</v>
      </c>
      <c r="BG1668" s="26" t="s">
        <v>68</v>
      </c>
      <c r="BH1668" s="26" t="s">
        <v>146</v>
      </c>
      <c r="BI1668" s="26">
        <v>2</v>
      </c>
      <c r="BJ1668" s="26" t="s">
        <v>217</v>
      </c>
    </row>
    <row r="1669" spans="36:62" x14ac:dyDescent="0.25">
      <c r="AJ1669" s="26">
        <v>2950</v>
      </c>
      <c r="AK1669" s="26">
        <v>2012708</v>
      </c>
      <c r="AL1669" s="264">
        <v>44123.490277777775</v>
      </c>
      <c r="AM1669" s="26" t="s">
        <v>481</v>
      </c>
      <c r="AN1669" s="26" t="s">
        <v>63</v>
      </c>
      <c r="AO1669" s="26" t="s">
        <v>156</v>
      </c>
      <c r="AP1669" s="26" t="s">
        <v>627</v>
      </c>
      <c r="AQ1669" s="26">
        <v>0</v>
      </c>
      <c r="AR1669" s="26">
        <v>79</v>
      </c>
      <c r="AS1669" s="26" t="s">
        <v>628</v>
      </c>
      <c r="AT1669" s="26" t="s">
        <v>71</v>
      </c>
      <c r="AU1669" s="26" t="s">
        <v>63</v>
      </c>
      <c r="AV1669" s="26" t="s">
        <v>63</v>
      </c>
      <c r="AW1669" s="26" t="s">
        <v>63</v>
      </c>
      <c r="AX1669" s="26" t="s">
        <v>63</v>
      </c>
      <c r="AY1669" s="26">
        <v>44.035715000000003</v>
      </c>
      <c r="AZ1669" s="26">
        <v>-103.191861</v>
      </c>
      <c r="BA1669" s="26" t="s">
        <v>185</v>
      </c>
      <c r="BB1669" s="26" t="s">
        <v>165</v>
      </c>
      <c r="BC1669" s="26" t="s">
        <v>659</v>
      </c>
      <c r="BD1669" s="26" t="s">
        <v>68</v>
      </c>
      <c r="BE1669" s="26" t="s">
        <v>1353</v>
      </c>
      <c r="BF1669" s="26" t="s">
        <v>68</v>
      </c>
      <c r="BG1669" s="26" t="s">
        <v>68</v>
      </c>
      <c r="BH1669" s="26" t="s">
        <v>175</v>
      </c>
      <c r="BI1669" s="26">
        <v>2</v>
      </c>
      <c r="BJ1669" s="26" t="s">
        <v>217</v>
      </c>
    </row>
    <row r="1670" spans="36:62" x14ac:dyDescent="0.25">
      <c r="AJ1670" s="26">
        <v>2953</v>
      </c>
      <c r="AK1670" s="26">
        <v>2012993</v>
      </c>
      <c r="AL1670" s="264">
        <v>44127.03402777778</v>
      </c>
      <c r="AM1670" s="26" t="s">
        <v>540</v>
      </c>
      <c r="AN1670" s="26" t="s">
        <v>63</v>
      </c>
      <c r="AO1670" s="26" t="s">
        <v>156</v>
      </c>
      <c r="AP1670" s="26" t="s">
        <v>159</v>
      </c>
      <c r="AQ1670" s="26">
        <v>0</v>
      </c>
      <c r="AR1670" s="26">
        <v>18</v>
      </c>
      <c r="AS1670" s="26" t="s">
        <v>1035</v>
      </c>
      <c r="AT1670" s="26" t="s">
        <v>74</v>
      </c>
      <c r="AU1670" s="26" t="s">
        <v>63</v>
      </c>
      <c r="AV1670" s="26" t="s">
        <v>63</v>
      </c>
      <c r="AW1670" s="26" t="s">
        <v>63</v>
      </c>
      <c r="AX1670" s="26" t="s">
        <v>63</v>
      </c>
      <c r="AY1670" s="26">
        <v>43.382905000000001</v>
      </c>
      <c r="AZ1670" s="26">
        <v>-103.404049999999</v>
      </c>
      <c r="BA1670" s="26" t="s">
        <v>166</v>
      </c>
      <c r="BB1670" s="26" t="s">
        <v>157</v>
      </c>
      <c r="BC1670" s="26" t="s">
        <v>614</v>
      </c>
      <c r="BD1670" s="26" t="s">
        <v>615</v>
      </c>
      <c r="BE1670" s="26"/>
      <c r="BF1670" s="26" t="s">
        <v>68</v>
      </c>
      <c r="BG1670" s="26" t="s">
        <v>68</v>
      </c>
      <c r="BH1670" s="26" t="s">
        <v>146</v>
      </c>
      <c r="BI1670" s="26">
        <v>2</v>
      </c>
      <c r="BJ1670" s="26" t="s">
        <v>217</v>
      </c>
    </row>
    <row r="1671" spans="36:62" x14ac:dyDescent="0.25">
      <c r="AJ1671" s="26">
        <v>2955</v>
      </c>
      <c r="AK1671" s="26">
        <v>2013462</v>
      </c>
      <c r="AL1671" s="264">
        <v>43956.854166666664</v>
      </c>
      <c r="AM1671" s="26" t="s">
        <v>541</v>
      </c>
      <c r="AN1671" s="26" t="s">
        <v>69</v>
      </c>
      <c r="AO1671" s="26" t="s">
        <v>173</v>
      </c>
      <c r="AP1671" s="26" t="s">
        <v>159</v>
      </c>
      <c r="AQ1671" s="26">
        <v>0</v>
      </c>
      <c r="AR1671" s="26">
        <v>18</v>
      </c>
      <c r="AS1671" s="26" t="s">
        <v>1357</v>
      </c>
      <c r="AT1671" s="26" t="s">
        <v>71</v>
      </c>
      <c r="AU1671" s="26" t="s">
        <v>63</v>
      </c>
      <c r="AV1671" s="26" t="s">
        <v>63</v>
      </c>
      <c r="AW1671" s="26" t="s">
        <v>63</v>
      </c>
      <c r="AX1671" s="26" t="s">
        <v>63</v>
      </c>
      <c r="AY1671" s="26">
        <v>43.031010000000002</v>
      </c>
      <c r="AZ1671" s="26">
        <v>-102.493286999999</v>
      </c>
      <c r="BA1671" s="26" t="s">
        <v>544</v>
      </c>
      <c r="BB1671" s="26" t="s">
        <v>1092</v>
      </c>
      <c r="BC1671" s="26" t="s">
        <v>1358</v>
      </c>
      <c r="BD1671" s="26" t="s">
        <v>180</v>
      </c>
      <c r="BE1671" s="26"/>
      <c r="BF1671" s="26" t="s">
        <v>829</v>
      </c>
      <c r="BG1671" s="26" t="s">
        <v>829</v>
      </c>
      <c r="BH1671" s="26" t="s">
        <v>1359</v>
      </c>
      <c r="BI1671" s="26">
        <v>2</v>
      </c>
      <c r="BJ1671" s="26" t="s">
        <v>18</v>
      </c>
    </row>
    <row r="1672" spans="36:62" x14ac:dyDescent="0.25">
      <c r="AJ1672" s="26">
        <v>2956</v>
      </c>
      <c r="AK1672" s="26">
        <v>2013022</v>
      </c>
      <c r="AL1672" s="264">
        <v>44126.598611111112</v>
      </c>
      <c r="AM1672" s="26" t="s">
        <v>540</v>
      </c>
      <c r="AN1672" s="26" t="s">
        <v>63</v>
      </c>
      <c r="AO1672" s="26" t="s">
        <v>173</v>
      </c>
      <c r="AP1672" s="26" t="s">
        <v>159</v>
      </c>
      <c r="AQ1672" s="26">
        <v>0</v>
      </c>
      <c r="AR1672" s="26">
        <v>18</v>
      </c>
      <c r="AS1672" s="26" t="s">
        <v>881</v>
      </c>
      <c r="AT1672" s="26" t="s">
        <v>613</v>
      </c>
      <c r="AU1672" s="26" t="s">
        <v>63</v>
      </c>
      <c r="AV1672" s="26" t="s">
        <v>63</v>
      </c>
      <c r="AW1672" s="26" t="s">
        <v>63</v>
      </c>
      <c r="AX1672" s="26" t="s">
        <v>63</v>
      </c>
      <c r="AY1672" s="26">
        <v>43.381317000000003</v>
      </c>
      <c r="AZ1672" s="26">
        <v>-103.40384</v>
      </c>
      <c r="BA1672" s="26" t="s">
        <v>185</v>
      </c>
      <c r="BB1672" s="26" t="s">
        <v>157</v>
      </c>
      <c r="BC1672" s="26" t="s">
        <v>614</v>
      </c>
      <c r="BD1672" s="26" t="s">
        <v>615</v>
      </c>
      <c r="BE1672" s="26"/>
      <c r="BF1672" s="26" t="s">
        <v>68</v>
      </c>
      <c r="BG1672" s="26" t="s">
        <v>68</v>
      </c>
      <c r="BH1672" s="26" t="s">
        <v>146</v>
      </c>
      <c r="BI1672" s="26">
        <v>2</v>
      </c>
      <c r="BJ1672" s="26" t="s">
        <v>20</v>
      </c>
    </row>
    <row r="1673" spans="36:62" x14ac:dyDescent="0.25">
      <c r="AJ1673" s="26">
        <v>2961</v>
      </c>
      <c r="AK1673" s="26">
        <v>2013601</v>
      </c>
      <c r="AL1673" s="264">
        <v>44134.756249999999</v>
      </c>
      <c r="AM1673" s="26" t="s">
        <v>539</v>
      </c>
      <c r="AN1673" s="26" t="s">
        <v>63</v>
      </c>
      <c r="AO1673" s="26"/>
      <c r="AP1673" s="26"/>
      <c r="AQ1673" s="26">
        <v>-1</v>
      </c>
      <c r="AR1673" s="26">
        <v>79</v>
      </c>
      <c r="AS1673" s="26" t="s">
        <v>168</v>
      </c>
      <c r="AT1673" s="26" t="s">
        <v>71</v>
      </c>
      <c r="AU1673" s="26" t="s">
        <v>63</v>
      </c>
      <c r="AV1673" s="26" t="s">
        <v>63</v>
      </c>
      <c r="AW1673" s="26" t="s">
        <v>63</v>
      </c>
      <c r="AX1673" s="26" t="s">
        <v>63</v>
      </c>
      <c r="AY1673" s="26">
        <v>43.809448000000003</v>
      </c>
      <c r="AZ1673" s="26">
        <v>-103.206711999999</v>
      </c>
      <c r="BA1673" s="26" t="s">
        <v>158</v>
      </c>
      <c r="BB1673" s="26" t="s">
        <v>157</v>
      </c>
      <c r="BC1673" s="26" t="s">
        <v>167</v>
      </c>
      <c r="BD1673" s="26" t="s">
        <v>154</v>
      </c>
      <c r="BE1673" s="26"/>
      <c r="BF1673" s="26" t="s">
        <v>99</v>
      </c>
      <c r="BG1673" s="26" t="s">
        <v>167</v>
      </c>
      <c r="BH1673" s="26" t="s">
        <v>99</v>
      </c>
      <c r="BI1673" s="26">
        <v>2</v>
      </c>
      <c r="BJ1673" s="26" t="s">
        <v>217</v>
      </c>
    </row>
    <row r="1674" spans="36:62" x14ac:dyDescent="0.25">
      <c r="AJ1674" s="26">
        <v>2967</v>
      </c>
      <c r="AK1674" s="26">
        <v>2013711</v>
      </c>
      <c r="AL1674" s="264">
        <v>44128.688888888886</v>
      </c>
      <c r="AM1674" s="26" t="s">
        <v>481</v>
      </c>
      <c r="AN1674" s="26" t="s">
        <v>63</v>
      </c>
      <c r="AO1674" s="26" t="s">
        <v>156</v>
      </c>
      <c r="AP1674" s="26" t="s">
        <v>159</v>
      </c>
      <c r="AQ1674" s="26">
        <v>0</v>
      </c>
      <c r="AR1674" s="26">
        <v>79</v>
      </c>
      <c r="AS1674" s="26" t="s">
        <v>859</v>
      </c>
      <c r="AT1674" s="26" t="s">
        <v>882</v>
      </c>
      <c r="AU1674" s="26" t="s">
        <v>63</v>
      </c>
      <c r="AV1674" s="26" t="s">
        <v>63</v>
      </c>
      <c r="AW1674" s="26" t="s">
        <v>63</v>
      </c>
      <c r="AX1674" s="26" t="s">
        <v>63</v>
      </c>
      <c r="AY1674" s="26">
        <v>43.9415049999999</v>
      </c>
      <c r="AZ1674" s="26">
        <v>-103.192303999999</v>
      </c>
      <c r="BA1674" s="26" t="s">
        <v>158</v>
      </c>
      <c r="BB1674" s="26" t="s">
        <v>157</v>
      </c>
      <c r="BC1674" s="26" t="s">
        <v>614</v>
      </c>
      <c r="BD1674" s="26" t="s">
        <v>615</v>
      </c>
      <c r="BE1674" s="26"/>
      <c r="BF1674" s="26" t="s">
        <v>68</v>
      </c>
      <c r="BG1674" s="26" t="s">
        <v>68</v>
      </c>
      <c r="BH1674" s="26" t="s">
        <v>711</v>
      </c>
      <c r="BI1674" s="26">
        <v>2</v>
      </c>
      <c r="BJ1674" s="26" t="s">
        <v>20</v>
      </c>
    </row>
    <row r="1675" spans="36:62" x14ac:dyDescent="0.25">
      <c r="AJ1675" s="26">
        <v>2969</v>
      </c>
      <c r="AK1675" s="26">
        <v>2013821</v>
      </c>
      <c r="AL1675" s="264">
        <v>44117.84097222222</v>
      </c>
      <c r="AM1675" s="26" t="s">
        <v>541</v>
      </c>
      <c r="AN1675" s="26" t="s">
        <v>63</v>
      </c>
      <c r="AO1675" s="26" t="s">
        <v>156</v>
      </c>
      <c r="AP1675" s="26" t="s">
        <v>159</v>
      </c>
      <c r="AQ1675" s="26">
        <v>0</v>
      </c>
      <c r="AR1675" s="26">
        <v>18</v>
      </c>
      <c r="AS1675" s="26" t="s">
        <v>1360</v>
      </c>
      <c r="AT1675" s="26" t="s">
        <v>71</v>
      </c>
      <c r="AU1675" s="26" t="s">
        <v>63</v>
      </c>
      <c r="AV1675" s="26" t="s">
        <v>63</v>
      </c>
      <c r="AW1675" s="26" t="s">
        <v>63</v>
      </c>
      <c r="AX1675" s="26" t="s">
        <v>63</v>
      </c>
      <c r="AY1675" s="26">
        <v>43.173982000000002</v>
      </c>
      <c r="AZ1675" s="26">
        <v>-102.707531</v>
      </c>
      <c r="BA1675" s="26" t="s">
        <v>166</v>
      </c>
      <c r="BB1675" s="26" t="s">
        <v>611</v>
      </c>
      <c r="BC1675" s="26" t="s">
        <v>68</v>
      </c>
      <c r="BD1675" s="26" t="s">
        <v>154</v>
      </c>
      <c r="BE1675" s="26"/>
      <c r="BF1675" s="26" t="s">
        <v>68</v>
      </c>
      <c r="BG1675" s="26" t="s">
        <v>68</v>
      </c>
      <c r="BH1675" s="26" t="s">
        <v>146</v>
      </c>
      <c r="BI1675" s="26">
        <v>2</v>
      </c>
      <c r="BJ1675" s="26" t="s">
        <v>21</v>
      </c>
    </row>
    <row r="1676" spans="36:62" x14ac:dyDescent="0.25">
      <c r="AJ1676" s="26">
        <v>2970</v>
      </c>
      <c r="AK1676" s="26">
        <v>2013822</v>
      </c>
      <c r="AL1676" s="264">
        <v>44132.959027777775</v>
      </c>
      <c r="AM1676" s="26" t="s">
        <v>541</v>
      </c>
      <c r="AN1676" s="26" t="s">
        <v>63</v>
      </c>
      <c r="AO1676" s="26"/>
      <c r="AP1676" s="26"/>
      <c r="AQ1676" s="26">
        <v>-1</v>
      </c>
      <c r="AR1676" s="26">
        <v>18</v>
      </c>
      <c r="AS1676" s="26" t="s">
        <v>168</v>
      </c>
      <c r="AT1676" s="26" t="s">
        <v>71</v>
      </c>
      <c r="AU1676" s="26" t="s">
        <v>63</v>
      </c>
      <c r="AV1676" s="26" t="s">
        <v>63</v>
      </c>
      <c r="AW1676" s="26" t="s">
        <v>63</v>
      </c>
      <c r="AX1676" s="26" t="s">
        <v>63</v>
      </c>
      <c r="AY1676" s="26">
        <v>43.046550000000003</v>
      </c>
      <c r="AZ1676" s="26">
        <v>-102.237133999999</v>
      </c>
      <c r="BA1676" s="26" t="s">
        <v>185</v>
      </c>
      <c r="BB1676" s="26" t="s">
        <v>611</v>
      </c>
      <c r="BC1676" s="26" t="s">
        <v>167</v>
      </c>
      <c r="BD1676" s="26" t="s">
        <v>154</v>
      </c>
      <c r="BE1676" s="26"/>
      <c r="BF1676" s="26" t="s">
        <v>99</v>
      </c>
      <c r="BG1676" s="26" t="s">
        <v>167</v>
      </c>
      <c r="BH1676" s="26" t="s">
        <v>99</v>
      </c>
      <c r="BI1676" s="26">
        <v>2</v>
      </c>
      <c r="BJ1676" s="26" t="s">
        <v>217</v>
      </c>
    </row>
    <row r="1677" spans="36:62" x14ac:dyDescent="0.25">
      <c r="AJ1677" s="26">
        <v>2972</v>
      </c>
      <c r="AK1677" s="26">
        <v>2014024</v>
      </c>
      <c r="AL1677" s="264">
        <v>44128.645138888889</v>
      </c>
      <c r="AM1677" s="26" t="s">
        <v>481</v>
      </c>
      <c r="AN1677" s="26" t="s">
        <v>63</v>
      </c>
      <c r="AO1677" s="26"/>
      <c r="AP1677" s="26" t="s">
        <v>159</v>
      </c>
      <c r="AQ1677" s="26">
        <v>0</v>
      </c>
      <c r="AR1677" s="26">
        <v>90</v>
      </c>
      <c r="AS1677" s="26" t="s">
        <v>749</v>
      </c>
      <c r="AT1677" s="26" t="s">
        <v>654</v>
      </c>
      <c r="AU1677" s="26" t="s">
        <v>63</v>
      </c>
      <c r="AV1677" s="26" t="s">
        <v>63</v>
      </c>
      <c r="AW1677" s="26" t="s">
        <v>63</v>
      </c>
      <c r="AX1677" s="26" t="s">
        <v>63</v>
      </c>
      <c r="AY1677" s="26">
        <v>44.099471000000001</v>
      </c>
      <c r="AZ1677" s="26">
        <v>-103.168690999999</v>
      </c>
      <c r="BA1677" s="26" t="s">
        <v>185</v>
      </c>
      <c r="BB1677" s="26" t="s">
        <v>609</v>
      </c>
      <c r="BC1677" s="26" t="s">
        <v>170</v>
      </c>
      <c r="BD1677" s="26" t="s">
        <v>615</v>
      </c>
      <c r="BE1677" s="26"/>
      <c r="BF1677" s="26" t="s">
        <v>68</v>
      </c>
      <c r="BG1677" s="26" t="s">
        <v>68</v>
      </c>
      <c r="BH1677" s="26" t="s">
        <v>146</v>
      </c>
      <c r="BI1677" s="26">
        <v>2</v>
      </c>
      <c r="BJ1677" s="26" t="s">
        <v>217</v>
      </c>
    </row>
    <row r="1678" spans="36:62" x14ac:dyDescent="0.25">
      <c r="AJ1678" s="26">
        <v>2973</v>
      </c>
      <c r="AK1678" s="26">
        <v>2014403</v>
      </c>
      <c r="AL1678" s="264">
        <v>44141.680555555555</v>
      </c>
      <c r="AM1678" s="26" t="s">
        <v>539</v>
      </c>
      <c r="AN1678" s="26" t="s">
        <v>63</v>
      </c>
      <c r="AO1678" s="26"/>
      <c r="AP1678" s="26"/>
      <c r="AQ1678" s="26">
        <v>-1</v>
      </c>
      <c r="AR1678" s="26">
        <v>79</v>
      </c>
      <c r="AS1678" s="26" t="s">
        <v>168</v>
      </c>
      <c r="AT1678" s="26" t="s">
        <v>71</v>
      </c>
      <c r="AU1678" s="26" t="s">
        <v>63</v>
      </c>
      <c r="AV1678" s="26" t="s">
        <v>63</v>
      </c>
      <c r="AW1678" s="26" t="s">
        <v>63</v>
      </c>
      <c r="AX1678" s="26" t="s">
        <v>63</v>
      </c>
      <c r="AY1678" s="26">
        <v>43.553764000000001</v>
      </c>
      <c r="AZ1678" s="26">
        <v>-103.31528</v>
      </c>
      <c r="BA1678" s="26" t="s">
        <v>166</v>
      </c>
      <c r="BB1678" s="26" t="s">
        <v>157</v>
      </c>
      <c r="BC1678" s="26" t="s">
        <v>167</v>
      </c>
      <c r="BD1678" s="26" t="s">
        <v>154</v>
      </c>
      <c r="BE1678" s="26"/>
      <c r="BF1678" s="26" t="s">
        <v>99</v>
      </c>
      <c r="BG1678" s="26" t="s">
        <v>167</v>
      </c>
      <c r="BH1678" s="26" t="s">
        <v>99</v>
      </c>
      <c r="BI1678" s="26">
        <v>2</v>
      </c>
      <c r="BJ1678" s="26" t="s">
        <v>217</v>
      </c>
    </row>
    <row r="1679" spans="36:62" x14ac:dyDescent="0.25">
      <c r="AJ1679" s="26">
        <v>2974</v>
      </c>
      <c r="AK1679" s="26">
        <v>2014405</v>
      </c>
      <c r="AL1679" s="264">
        <v>44147.707638888889</v>
      </c>
      <c r="AM1679" s="26" t="s">
        <v>481</v>
      </c>
      <c r="AN1679" s="26" t="s">
        <v>63</v>
      </c>
      <c r="AO1679" s="26"/>
      <c r="AP1679" s="26"/>
      <c r="AQ1679" s="26">
        <v>-1</v>
      </c>
      <c r="AR1679" s="26">
        <v>16</v>
      </c>
      <c r="AS1679" s="26" t="s">
        <v>168</v>
      </c>
      <c r="AT1679" s="26" t="s">
        <v>71</v>
      </c>
      <c r="AU1679" s="26" t="s">
        <v>63</v>
      </c>
      <c r="AV1679" s="26" t="s">
        <v>63</v>
      </c>
      <c r="AW1679" s="26" t="s">
        <v>63</v>
      </c>
      <c r="AX1679" s="26" t="s">
        <v>63</v>
      </c>
      <c r="AY1679" s="26">
        <v>44.060327000000001</v>
      </c>
      <c r="AZ1679" s="26">
        <v>-103.164939</v>
      </c>
      <c r="BA1679" s="26" t="s">
        <v>158</v>
      </c>
      <c r="BB1679" s="26" t="s">
        <v>611</v>
      </c>
      <c r="BC1679" s="26" t="s">
        <v>167</v>
      </c>
      <c r="BD1679" s="26" t="s">
        <v>154</v>
      </c>
      <c r="BE1679" s="26"/>
      <c r="BF1679" s="26" t="s">
        <v>99</v>
      </c>
      <c r="BG1679" s="26" t="s">
        <v>167</v>
      </c>
      <c r="BH1679" s="26" t="s">
        <v>99</v>
      </c>
      <c r="BI1679" s="26">
        <v>2</v>
      </c>
      <c r="BJ1679" s="26" t="s">
        <v>217</v>
      </c>
    </row>
    <row r="1680" spans="36:62" x14ac:dyDescent="0.25">
      <c r="AJ1680" s="26">
        <v>2975</v>
      </c>
      <c r="AK1680" s="26">
        <v>2014408</v>
      </c>
      <c r="AL1680" s="264">
        <v>44122.587500000001</v>
      </c>
      <c r="AM1680" s="26" t="s">
        <v>481</v>
      </c>
      <c r="AN1680" s="26" t="s">
        <v>63</v>
      </c>
      <c r="AO1680" s="26" t="s">
        <v>156</v>
      </c>
      <c r="AP1680" s="26" t="s">
        <v>159</v>
      </c>
      <c r="AQ1680" s="26">
        <v>0</v>
      </c>
      <c r="AR1680" s="26">
        <v>79</v>
      </c>
      <c r="AS1680" s="26" t="s">
        <v>628</v>
      </c>
      <c r="AT1680" s="26" t="s">
        <v>882</v>
      </c>
      <c r="AU1680" s="26" t="s">
        <v>63</v>
      </c>
      <c r="AV1680" s="26" t="s">
        <v>63</v>
      </c>
      <c r="AW1680" s="26" t="s">
        <v>63</v>
      </c>
      <c r="AX1680" s="26" t="s">
        <v>63</v>
      </c>
      <c r="AY1680" s="26">
        <v>43.988574999999898</v>
      </c>
      <c r="AZ1680" s="26">
        <v>-103.180492999999</v>
      </c>
      <c r="BA1680" s="26" t="s">
        <v>490</v>
      </c>
      <c r="BB1680" s="26" t="s">
        <v>157</v>
      </c>
      <c r="BC1680" s="26" t="s">
        <v>68</v>
      </c>
      <c r="BD1680" s="26" t="s">
        <v>615</v>
      </c>
      <c r="BE1680" s="26"/>
      <c r="BF1680" s="26" t="s">
        <v>68</v>
      </c>
      <c r="BG1680" s="26" t="s">
        <v>209</v>
      </c>
      <c r="BH1680" s="26" t="s">
        <v>646</v>
      </c>
      <c r="BI1680" s="26">
        <v>2</v>
      </c>
      <c r="BJ1680" s="26" t="s">
        <v>217</v>
      </c>
    </row>
    <row r="1681" spans="36:62" x14ac:dyDescent="0.25">
      <c r="AJ1681" s="26">
        <v>2976</v>
      </c>
      <c r="AK1681" s="26">
        <v>2014097</v>
      </c>
      <c r="AL1681" s="264">
        <v>44126.635416666664</v>
      </c>
      <c r="AM1681" s="26" t="s">
        <v>487</v>
      </c>
      <c r="AN1681" s="26" t="s">
        <v>63</v>
      </c>
      <c r="AO1681" s="26" t="s">
        <v>156</v>
      </c>
      <c r="AP1681" s="26" t="s">
        <v>706</v>
      </c>
      <c r="AQ1681" s="26">
        <v>0</v>
      </c>
      <c r="AR1681" s="26">
        <v>18</v>
      </c>
      <c r="AS1681" s="26" t="s">
        <v>201</v>
      </c>
      <c r="AT1681" s="26" t="s">
        <v>74</v>
      </c>
      <c r="AU1681" s="26" t="s">
        <v>63</v>
      </c>
      <c r="AV1681" s="26" t="s">
        <v>63</v>
      </c>
      <c r="AW1681" s="26" t="s">
        <v>63</v>
      </c>
      <c r="AX1681" s="26" t="s">
        <v>63</v>
      </c>
      <c r="AY1681" s="26">
        <v>43.172392000000002</v>
      </c>
      <c r="AZ1681" s="26">
        <v>-101.795867</v>
      </c>
      <c r="BA1681" s="26" t="s">
        <v>185</v>
      </c>
      <c r="BB1681" s="26" t="s">
        <v>611</v>
      </c>
      <c r="BC1681" s="26" t="s">
        <v>614</v>
      </c>
      <c r="BD1681" s="26" t="s">
        <v>615</v>
      </c>
      <c r="BE1681" s="26"/>
      <c r="BF1681" s="26" t="s">
        <v>68</v>
      </c>
      <c r="BG1681" s="26" t="s">
        <v>68</v>
      </c>
      <c r="BH1681" s="26" t="s">
        <v>146</v>
      </c>
      <c r="BI1681" s="26">
        <v>2</v>
      </c>
      <c r="BJ1681" s="26" t="s">
        <v>217</v>
      </c>
    </row>
    <row r="1682" spans="36:62" x14ac:dyDescent="0.25">
      <c r="AJ1682" s="26">
        <v>2977</v>
      </c>
      <c r="AK1682" s="26">
        <v>2014207</v>
      </c>
      <c r="AL1682" s="264">
        <v>44145.751388888886</v>
      </c>
      <c r="AM1682" s="26" t="s">
        <v>481</v>
      </c>
      <c r="AN1682" s="26" t="s">
        <v>63</v>
      </c>
      <c r="AO1682" s="26"/>
      <c r="AP1682" s="26"/>
      <c r="AQ1682" s="26">
        <v>-1</v>
      </c>
      <c r="AR1682" s="26">
        <v>79</v>
      </c>
      <c r="AS1682" s="26" t="s">
        <v>168</v>
      </c>
      <c r="AT1682" s="26" t="s">
        <v>71</v>
      </c>
      <c r="AU1682" s="26" t="s">
        <v>63</v>
      </c>
      <c r="AV1682" s="26" t="s">
        <v>63</v>
      </c>
      <c r="AW1682" s="26" t="s">
        <v>63</v>
      </c>
      <c r="AX1682" s="26" t="s">
        <v>63</v>
      </c>
      <c r="AY1682" s="26">
        <v>43.861249000000001</v>
      </c>
      <c r="AZ1682" s="26">
        <v>-103.199022999999</v>
      </c>
      <c r="BA1682" s="26" t="s">
        <v>158</v>
      </c>
      <c r="BB1682" s="26" t="s">
        <v>157</v>
      </c>
      <c r="BC1682" s="26" t="s">
        <v>167</v>
      </c>
      <c r="BD1682" s="26" t="s">
        <v>154</v>
      </c>
      <c r="BE1682" s="26"/>
      <c r="BF1682" s="26" t="s">
        <v>99</v>
      </c>
      <c r="BG1682" s="26" t="s">
        <v>167</v>
      </c>
      <c r="BH1682" s="26" t="s">
        <v>99</v>
      </c>
      <c r="BI1682" s="26">
        <v>2</v>
      </c>
      <c r="BJ1682" s="26" t="s">
        <v>217</v>
      </c>
    </row>
    <row r="1683" spans="36:62" x14ac:dyDescent="0.25">
      <c r="AJ1683" s="26">
        <v>2983</v>
      </c>
      <c r="AK1683" s="26">
        <v>2014713</v>
      </c>
      <c r="AL1683" s="264">
        <v>44151.259027777778</v>
      </c>
      <c r="AM1683" s="26" t="s">
        <v>481</v>
      </c>
      <c r="AN1683" s="26" t="s">
        <v>63</v>
      </c>
      <c r="AO1683" s="26"/>
      <c r="AP1683" s="26"/>
      <c r="AQ1683" s="26">
        <v>-1</v>
      </c>
      <c r="AR1683" s="26">
        <v>79</v>
      </c>
      <c r="AS1683" s="26" t="s">
        <v>168</v>
      </c>
      <c r="AT1683" s="26" t="s">
        <v>71</v>
      </c>
      <c r="AU1683" s="26" t="s">
        <v>63</v>
      </c>
      <c r="AV1683" s="26" t="s">
        <v>63</v>
      </c>
      <c r="AW1683" s="26" t="s">
        <v>63</v>
      </c>
      <c r="AX1683" s="26" t="s">
        <v>63</v>
      </c>
      <c r="AY1683" s="26">
        <v>43.9569499999999</v>
      </c>
      <c r="AZ1683" s="26">
        <v>-103.186221</v>
      </c>
      <c r="BA1683" s="26" t="s">
        <v>158</v>
      </c>
      <c r="BB1683" s="26" t="s">
        <v>157</v>
      </c>
      <c r="BC1683" s="26" t="s">
        <v>167</v>
      </c>
      <c r="BD1683" s="26" t="s">
        <v>154</v>
      </c>
      <c r="BE1683" s="26"/>
      <c r="BF1683" s="26" t="s">
        <v>99</v>
      </c>
      <c r="BG1683" s="26" t="s">
        <v>167</v>
      </c>
      <c r="BH1683" s="26" t="s">
        <v>99</v>
      </c>
      <c r="BI1683" s="26">
        <v>2</v>
      </c>
      <c r="BJ1683" s="26" t="s">
        <v>217</v>
      </c>
    </row>
    <row r="1684" spans="36:62" x14ac:dyDescent="0.25">
      <c r="AJ1684" s="26">
        <v>2987</v>
      </c>
      <c r="AK1684" s="26">
        <v>2014433</v>
      </c>
      <c r="AL1684" s="264">
        <v>44149.755555555559</v>
      </c>
      <c r="AM1684" s="26" t="s">
        <v>481</v>
      </c>
      <c r="AN1684" s="26" t="s">
        <v>63</v>
      </c>
      <c r="AO1684" s="26" t="s">
        <v>156</v>
      </c>
      <c r="AP1684" s="26" t="s">
        <v>159</v>
      </c>
      <c r="AQ1684" s="26">
        <v>0</v>
      </c>
      <c r="AR1684" s="26">
        <v>16</v>
      </c>
      <c r="AS1684" s="26" t="s">
        <v>628</v>
      </c>
      <c r="AT1684" s="26" t="s">
        <v>74</v>
      </c>
      <c r="AU1684" s="26" t="s">
        <v>63</v>
      </c>
      <c r="AV1684" s="26" t="s">
        <v>63</v>
      </c>
      <c r="AW1684" s="26" t="s">
        <v>63</v>
      </c>
      <c r="AX1684" s="26" t="s">
        <v>63</v>
      </c>
      <c r="AY1684" s="26">
        <v>44.098478</v>
      </c>
      <c r="AZ1684" s="26">
        <v>-103.151207999999</v>
      </c>
      <c r="BA1684" s="26" t="s">
        <v>185</v>
      </c>
      <c r="BB1684" s="26" t="s">
        <v>1141</v>
      </c>
      <c r="BC1684" s="26" t="s">
        <v>659</v>
      </c>
      <c r="BD1684" s="26" t="s">
        <v>68</v>
      </c>
      <c r="BE1684" s="26" t="s">
        <v>782</v>
      </c>
      <c r="BF1684" s="26" t="s">
        <v>68</v>
      </c>
      <c r="BG1684" s="26" t="s">
        <v>68</v>
      </c>
      <c r="BH1684" s="26" t="s">
        <v>175</v>
      </c>
      <c r="BI1684" s="26">
        <v>2</v>
      </c>
      <c r="BJ1684" s="26" t="s">
        <v>217</v>
      </c>
    </row>
    <row r="1685" spans="36:62" x14ac:dyDescent="0.25">
      <c r="AJ1685" s="26">
        <v>2990</v>
      </c>
      <c r="AK1685" s="26">
        <v>2015552</v>
      </c>
      <c r="AL1685" s="264">
        <v>44153.304166666669</v>
      </c>
      <c r="AM1685" s="26" t="s">
        <v>481</v>
      </c>
      <c r="AN1685" s="26" t="s">
        <v>63</v>
      </c>
      <c r="AO1685" s="26" t="s">
        <v>156</v>
      </c>
      <c r="AP1685" s="26" t="s">
        <v>159</v>
      </c>
      <c r="AQ1685" s="26">
        <v>0</v>
      </c>
      <c r="AR1685" s="26">
        <v>79</v>
      </c>
      <c r="AS1685" s="26" t="s">
        <v>1361</v>
      </c>
      <c r="AT1685" s="26" t="s">
        <v>619</v>
      </c>
      <c r="AU1685" s="26" t="s">
        <v>63</v>
      </c>
      <c r="AV1685" s="26" t="s">
        <v>63</v>
      </c>
      <c r="AW1685" s="26" t="s">
        <v>63</v>
      </c>
      <c r="AX1685" s="26" t="s">
        <v>63</v>
      </c>
      <c r="AY1685" s="26">
        <v>43.860616999999898</v>
      </c>
      <c r="AZ1685" s="26">
        <v>-103.199421</v>
      </c>
      <c r="BA1685" s="26" t="s">
        <v>185</v>
      </c>
      <c r="BB1685" s="26" t="s">
        <v>165</v>
      </c>
      <c r="BC1685" s="26" t="s">
        <v>68</v>
      </c>
      <c r="BD1685" s="26" t="s">
        <v>68</v>
      </c>
      <c r="BE1685" s="26"/>
      <c r="BF1685" s="26" t="s">
        <v>68</v>
      </c>
      <c r="BG1685" s="26" t="s">
        <v>68</v>
      </c>
      <c r="BH1685" s="26" t="s">
        <v>146</v>
      </c>
      <c r="BI1685" s="26">
        <v>2</v>
      </c>
      <c r="BJ1685" s="26" t="s">
        <v>217</v>
      </c>
    </row>
    <row r="1686" spans="36:62" x14ac:dyDescent="0.25">
      <c r="AJ1686" s="26">
        <v>2991</v>
      </c>
      <c r="AK1686" s="26">
        <v>2015583</v>
      </c>
      <c r="AL1686" s="264">
        <v>44158.759027777778</v>
      </c>
      <c r="AM1686" s="26" t="s">
        <v>481</v>
      </c>
      <c r="AN1686" s="26" t="s">
        <v>63</v>
      </c>
      <c r="AO1686" s="26"/>
      <c r="AP1686" s="26"/>
      <c r="AQ1686" s="26">
        <v>-1</v>
      </c>
      <c r="AR1686" s="26">
        <v>79</v>
      </c>
      <c r="AS1686" s="26" t="s">
        <v>168</v>
      </c>
      <c r="AT1686" s="26" t="s">
        <v>71</v>
      </c>
      <c r="AU1686" s="26" t="s">
        <v>63</v>
      </c>
      <c r="AV1686" s="26" t="s">
        <v>63</v>
      </c>
      <c r="AW1686" s="26" t="s">
        <v>63</v>
      </c>
      <c r="AX1686" s="26" t="s">
        <v>63</v>
      </c>
      <c r="AY1686" s="26">
        <v>43.884073999999899</v>
      </c>
      <c r="AZ1686" s="26">
        <v>-103.199513999999</v>
      </c>
      <c r="BA1686" s="26" t="s">
        <v>166</v>
      </c>
      <c r="BB1686" s="26" t="s">
        <v>165</v>
      </c>
      <c r="BC1686" s="26" t="s">
        <v>167</v>
      </c>
      <c r="BD1686" s="26" t="s">
        <v>154</v>
      </c>
      <c r="BE1686" s="26"/>
      <c r="BF1686" s="26" t="s">
        <v>99</v>
      </c>
      <c r="BG1686" s="26" t="s">
        <v>167</v>
      </c>
      <c r="BH1686" s="26" t="s">
        <v>99</v>
      </c>
      <c r="BI1686" s="26">
        <v>2</v>
      </c>
      <c r="BJ1686" s="26" t="s">
        <v>217</v>
      </c>
    </row>
    <row r="1687" spans="36:62" x14ac:dyDescent="0.25">
      <c r="AJ1687" s="26">
        <v>2992</v>
      </c>
      <c r="AK1687" s="26">
        <v>2015586</v>
      </c>
      <c r="AL1687" s="264">
        <v>44153.743055555555</v>
      </c>
      <c r="AM1687" s="26" t="s">
        <v>539</v>
      </c>
      <c r="AN1687" s="26" t="s">
        <v>63</v>
      </c>
      <c r="AO1687" s="26" t="s">
        <v>156</v>
      </c>
      <c r="AP1687" s="26" t="s">
        <v>159</v>
      </c>
      <c r="AQ1687" s="26">
        <v>0</v>
      </c>
      <c r="AR1687" s="26">
        <v>79</v>
      </c>
      <c r="AS1687" s="26" t="s">
        <v>628</v>
      </c>
      <c r="AT1687" s="26" t="s">
        <v>71</v>
      </c>
      <c r="AU1687" s="26" t="s">
        <v>63</v>
      </c>
      <c r="AV1687" s="26" t="s">
        <v>63</v>
      </c>
      <c r="AW1687" s="26" t="s">
        <v>69</v>
      </c>
      <c r="AX1687" s="26" t="s">
        <v>63</v>
      </c>
      <c r="AY1687" s="26">
        <v>43.698386999999897</v>
      </c>
      <c r="AZ1687" s="26">
        <v>-103.252842</v>
      </c>
      <c r="BA1687" s="26" t="s">
        <v>482</v>
      </c>
      <c r="BB1687" s="26" t="s">
        <v>165</v>
      </c>
      <c r="BC1687" s="26" t="s">
        <v>1363</v>
      </c>
      <c r="BD1687" s="26" t="s">
        <v>68</v>
      </c>
      <c r="BE1687" s="26" t="s">
        <v>1362</v>
      </c>
      <c r="BF1687" s="26" t="s">
        <v>68</v>
      </c>
      <c r="BG1687" s="26" t="s">
        <v>68</v>
      </c>
      <c r="BH1687" s="26" t="s">
        <v>728</v>
      </c>
      <c r="BI1687" s="26">
        <v>2</v>
      </c>
      <c r="BJ1687" s="26" t="s">
        <v>20</v>
      </c>
    </row>
    <row r="1688" spans="36:62" x14ac:dyDescent="0.25">
      <c r="AJ1688" s="26">
        <v>2993</v>
      </c>
      <c r="AK1688" s="26">
        <v>2015587</v>
      </c>
      <c r="AL1688" s="264">
        <v>44156.973611111112</v>
      </c>
      <c r="AM1688" s="26" t="s">
        <v>481</v>
      </c>
      <c r="AN1688" s="26" t="s">
        <v>63</v>
      </c>
      <c r="AO1688" s="26" t="s">
        <v>156</v>
      </c>
      <c r="AP1688" s="26" t="s">
        <v>159</v>
      </c>
      <c r="AQ1688" s="26">
        <v>0</v>
      </c>
      <c r="AR1688" s="26">
        <v>79</v>
      </c>
      <c r="AS1688" s="26" t="s">
        <v>206</v>
      </c>
      <c r="AT1688" s="26" t="s">
        <v>71</v>
      </c>
      <c r="AU1688" s="26" t="s">
        <v>63</v>
      </c>
      <c r="AV1688" s="26" t="s">
        <v>63</v>
      </c>
      <c r="AW1688" s="26" t="s">
        <v>63</v>
      </c>
      <c r="AX1688" s="26" t="s">
        <v>63</v>
      </c>
      <c r="AY1688" s="26">
        <v>43.942301999999898</v>
      </c>
      <c r="AZ1688" s="26">
        <v>-103.191929999999</v>
      </c>
      <c r="BA1688" s="26" t="s">
        <v>185</v>
      </c>
      <c r="BB1688" s="26" t="s">
        <v>165</v>
      </c>
      <c r="BC1688" s="26" t="s">
        <v>798</v>
      </c>
      <c r="BD1688" s="26" t="s">
        <v>68</v>
      </c>
      <c r="BE1688" s="26" t="s">
        <v>195</v>
      </c>
      <c r="BF1688" s="26" t="s">
        <v>68</v>
      </c>
      <c r="BG1688" s="26" t="s">
        <v>68</v>
      </c>
      <c r="BH1688" s="26" t="s">
        <v>1364</v>
      </c>
      <c r="BI1688" s="26">
        <v>2</v>
      </c>
      <c r="BJ1688" s="26" t="s">
        <v>217</v>
      </c>
    </row>
    <row r="1689" spans="36:62" x14ac:dyDescent="0.25">
      <c r="AJ1689" s="26">
        <v>2996</v>
      </c>
      <c r="AK1689" s="26">
        <v>2015239</v>
      </c>
      <c r="AL1689" s="264">
        <v>44159.708333333336</v>
      </c>
      <c r="AM1689" s="26" t="s">
        <v>487</v>
      </c>
      <c r="AN1689" s="26" t="s">
        <v>63</v>
      </c>
      <c r="AO1689" s="26"/>
      <c r="AP1689" s="26"/>
      <c r="AQ1689" s="26">
        <v>-1</v>
      </c>
      <c r="AR1689" s="26">
        <v>18</v>
      </c>
      <c r="AS1689" s="26" t="s">
        <v>168</v>
      </c>
      <c r="AT1689" s="26" t="s">
        <v>71</v>
      </c>
      <c r="AU1689" s="26" t="s">
        <v>63</v>
      </c>
      <c r="AV1689" s="26" t="s">
        <v>63</v>
      </c>
      <c r="AW1689" s="26" t="s">
        <v>63</v>
      </c>
      <c r="AX1689" s="26" t="s">
        <v>63</v>
      </c>
      <c r="AY1689" s="26">
        <v>43.172552000000003</v>
      </c>
      <c r="AZ1689" s="26">
        <v>-101.867431999999</v>
      </c>
      <c r="BA1689" s="26" t="s">
        <v>185</v>
      </c>
      <c r="BB1689" s="26" t="s">
        <v>609</v>
      </c>
      <c r="BC1689" s="26" t="s">
        <v>167</v>
      </c>
      <c r="BD1689" s="26" t="s">
        <v>154</v>
      </c>
      <c r="BE1689" s="26"/>
      <c r="BF1689" s="26" t="s">
        <v>99</v>
      </c>
      <c r="BG1689" s="26" t="s">
        <v>167</v>
      </c>
      <c r="BH1689" s="26" t="s">
        <v>99</v>
      </c>
      <c r="BI1689" s="26">
        <v>2</v>
      </c>
      <c r="BJ1689" s="26" t="s">
        <v>217</v>
      </c>
    </row>
    <row r="1690" spans="36:62" x14ac:dyDescent="0.25">
      <c r="AJ1690" s="26">
        <v>2997</v>
      </c>
      <c r="AK1690" s="26">
        <v>2015259</v>
      </c>
      <c r="AL1690" s="264">
        <v>44156.54791666667</v>
      </c>
      <c r="AM1690" s="26" t="s">
        <v>481</v>
      </c>
      <c r="AN1690" s="26" t="s">
        <v>63</v>
      </c>
      <c r="AO1690" s="26"/>
      <c r="AP1690" s="26"/>
      <c r="AQ1690" s="26">
        <v>-1</v>
      </c>
      <c r="AR1690" s="26">
        <v>79</v>
      </c>
      <c r="AS1690" s="26" t="s">
        <v>168</v>
      </c>
      <c r="AT1690" s="26" t="s">
        <v>71</v>
      </c>
      <c r="AU1690" s="26" t="s">
        <v>63</v>
      </c>
      <c r="AV1690" s="26" t="s">
        <v>63</v>
      </c>
      <c r="AW1690" s="26" t="s">
        <v>63</v>
      </c>
      <c r="AX1690" s="26" t="s">
        <v>63</v>
      </c>
      <c r="AY1690" s="26">
        <v>43.943227999999898</v>
      </c>
      <c r="AZ1690" s="26">
        <v>-103.19053700000001</v>
      </c>
      <c r="BA1690" s="26" t="s">
        <v>158</v>
      </c>
      <c r="BB1690" s="26" t="s">
        <v>157</v>
      </c>
      <c r="BC1690" s="26" t="s">
        <v>167</v>
      </c>
      <c r="BD1690" s="26" t="s">
        <v>154</v>
      </c>
      <c r="BE1690" s="26"/>
      <c r="BF1690" s="26" t="s">
        <v>99</v>
      </c>
      <c r="BG1690" s="26" t="s">
        <v>167</v>
      </c>
      <c r="BH1690" s="26" t="s">
        <v>99</v>
      </c>
      <c r="BI1690" s="26">
        <v>2</v>
      </c>
      <c r="BJ1690" s="26" t="s">
        <v>217</v>
      </c>
    </row>
    <row r="1691" spans="36:62" x14ac:dyDescent="0.25">
      <c r="AJ1691" s="26">
        <v>2998</v>
      </c>
      <c r="AK1691" s="26">
        <v>2015499</v>
      </c>
      <c r="AL1691" s="264">
        <v>44154.791666666664</v>
      </c>
      <c r="AM1691" s="26" t="s">
        <v>487</v>
      </c>
      <c r="AN1691" s="26" t="s">
        <v>63</v>
      </c>
      <c r="AO1691" s="26"/>
      <c r="AP1691" s="26"/>
      <c r="AQ1691" s="26">
        <v>-1</v>
      </c>
      <c r="AR1691" s="26">
        <v>18</v>
      </c>
      <c r="AS1691" s="26" t="s">
        <v>168</v>
      </c>
      <c r="AT1691" s="26" t="s">
        <v>71</v>
      </c>
      <c r="AU1691" s="26" t="s">
        <v>63</v>
      </c>
      <c r="AV1691" s="26" t="s">
        <v>63</v>
      </c>
      <c r="AW1691" s="26" t="s">
        <v>63</v>
      </c>
      <c r="AX1691" s="26" t="s">
        <v>63</v>
      </c>
      <c r="AY1691" s="26">
        <v>43.172552000000003</v>
      </c>
      <c r="AZ1691" s="26">
        <v>-101.867464999999</v>
      </c>
      <c r="BA1691" s="26" t="s">
        <v>158</v>
      </c>
      <c r="BB1691" s="26" t="s">
        <v>611</v>
      </c>
      <c r="BC1691" s="26" t="s">
        <v>167</v>
      </c>
      <c r="BD1691" s="26" t="s">
        <v>154</v>
      </c>
      <c r="BE1691" s="26"/>
      <c r="BF1691" s="26" t="s">
        <v>99</v>
      </c>
      <c r="BG1691" s="26" t="s">
        <v>167</v>
      </c>
      <c r="BH1691" s="26" t="s">
        <v>99</v>
      </c>
      <c r="BI1691" s="26">
        <v>2</v>
      </c>
      <c r="BJ1691" s="26" t="s">
        <v>217</v>
      </c>
    </row>
    <row r="1692" spans="36:62" x14ac:dyDescent="0.25">
      <c r="AJ1692" s="26">
        <v>3000</v>
      </c>
      <c r="AK1692" s="26">
        <v>2015333</v>
      </c>
      <c r="AL1692" s="264">
        <v>44155.333333333336</v>
      </c>
      <c r="AM1692" s="26" t="s">
        <v>481</v>
      </c>
      <c r="AN1692" s="26" t="s">
        <v>63</v>
      </c>
      <c r="AO1692" s="26" t="s">
        <v>156</v>
      </c>
      <c r="AP1692" s="26" t="s">
        <v>716</v>
      </c>
      <c r="AQ1692" s="26">
        <v>0</v>
      </c>
      <c r="AR1692" s="26">
        <v>16</v>
      </c>
      <c r="AS1692" s="26" t="s">
        <v>628</v>
      </c>
      <c r="AT1692" s="26" t="s">
        <v>74</v>
      </c>
      <c r="AU1692" s="26" t="s">
        <v>63</v>
      </c>
      <c r="AV1692" s="26" t="s">
        <v>63</v>
      </c>
      <c r="AW1692" s="26" t="s">
        <v>63</v>
      </c>
      <c r="AX1692" s="26" t="s">
        <v>63</v>
      </c>
      <c r="AY1692" s="26">
        <v>44.096257000000001</v>
      </c>
      <c r="AZ1692" s="26">
        <v>-103.151383999999</v>
      </c>
      <c r="BA1692" s="26" t="s">
        <v>158</v>
      </c>
      <c r="BB1692" s="26" t="s">
        <v>609</v>
      </c>
      <c r="BC1692" s="26" t="s">
        <v>708</v>
      </c>
      <c r="BD1692" s="26" t="s">
        <v>68</v>
      </c>
      <c r="BE1692" s="26" t="s">
        <v>705</v>
      </c>
      <c r="BF1692" s="26" t="s">
        <v>68</v>
      </c>
      <c r="BG1692" s="26" t="s">
        <v>68</v>
      </c>
      <c r="BH1692" s="26" t="s">
        <v>175</v>
      </c>
      <c r="BI1692" s="26">
        <v>2</v>
      </c>
      <c r="BJ1692" s="26" t="s">
        <v>21</v>
      </c>
    </row>
    <row r="1693" spans="36:62" x14ac:dyDescent="0.25">
      <c r="AJ1693" s="26">
        <v>3002</v>
      </c>
      <c r="AK1693" s="26">
        <v>2015490</v>
      </c>
      <c r="AL1693" s="264">
        <v>44166.249305555553</v>
      </c>
      <c r="AM1693" s="26" t="s">
        <v>481</v>
      </c>
      <c r="AN1693" s="26" t="s">
        <v>63</v>
      </c>
      <c r="AO1693" s="26" t="s">
        <v>156</v>
      </c>
      <c r="AP1693" s="26" t="s">
        <v>726</v>
      </c>
      <c r="AQ1693" s="26">
        <v>0</v>
      </c>
      <c r="AR1693" s="26">
        <v>16</v>
      </c>
      <c r="AS1693" s="26" t="s">
        <v>628</v>
      </c>
      <c r="AT1693" s="26" t="s">
        <v>71</v>
      </c>
      <c r="AU1693" s="26" t="s">
        <v>63</v>
      </c>
      <c r="AV1693" s="26" t="s">
        <v>63</v>
      </c>
      <c r="AW1693" s="26" t="s">
        <v>63</v>
      </c>
      <c r="AX1693" s="26" t="s">
        <v>63</v>
      </c>
      <c r="AY1693" s="26">
        <v>44.0383789999999</v>
      </c>
      <c r="AZ1693" s="26">
        <v>-103.191642999999</v>
      </c>
      <c r="BA1693" s="26" t="s">
        <v>486</v>
      </c>
      <c r="BB1693" s="26" t="s">
        <v>690</v>
      </c>
      <c r="BC1693" s="26" t="s">
        <v>68</v>
      </c>
      <c r="BD1693" s="26" t="s">
        <v>68</v>
      </c>
      <c r="BE1693" s="26" t="s">
        <v>617</v>
      </c>
      <c r="BF1693" s="26" t="s">
        <v>68</v>
      </c>
      <c r="BG1693" s="26" t="s">
        <v>68</v>
      </c>
      <c r="BH1693" s="26" t="s">
        <v>175</v>
      </c>
      <c r="BI1693" s="26">
        <v>2</v>
      </c>
      <c r="BJ1693" s="26" t="s">
        <v>20</v>
      </c>
    </row>
    <row r="1694" spans="36:62" x14ac:dyDescent="0.25">
      <c r="AJ1694" s="26">
        <v>3007</v>
      </c>
      <c r="AK1694" s="26">
        <v>2015924</v>
      </c>
      <c r="AL1694" s="264">
        <v>44168.365972222222</v>
      </c>
      <c r="AM1694" s="26" t="s">
        <v>481</v>
      </c>
      <c r="AN1694" s="26" t="s">
        <v>63</v>
      </c>
      <c r="AO1694" s="26" t="s">
        <v>214</v>
      </c>
      <c r="AP1694" s="26" t="s">
        <v>1256</v>
      </c>
      <c r="AQ1694" s="26">
        <v>0</v>
      </c>
      <c r="AR1694" s="26">
        <v>16</v>
      </c>
      <c r="AS1694" s="26" t="s">
        <v>628</v>
      </c>
      <c r="AT1694" s="26" t="s">
        <v>71</v>
      </c>
      <c r="AU1694" s="26" t="s">
        <v>63</v>
      </c>
      <c r="AV1694" s="26" t="s">
        <v>63</v>
      </c>
      <c r="AW1694" s="26" t="s">
        <v>63</v>
      </c>
      <c r="AX1694" s="26" t="s">
        <v>63</v>
      </c>
      <c r="AY1694" s="26">
        <v>44.069225000000003</v>
      </c>
      <c r="AZ1694" s="26">
        <v>-103.158551</v>
      </c>
      <c r="BA1694" s="26" t="s">
        <v>483</v>
      </c>
      <c r="BB1694" s="26" t="s">
        <v>165</v>
      </c>
      <c r="BC1694" s="26" t="s">
        <v>708</v>
      </c>
      <c r="BD1694" s="26" t="s">
        <v>68</v>
      </c>
      <c r="BE1694" s="26" t="s">
        <v>1365</v>
      </c>
      <c r="BF1694" s="26" t="s">
        <v>68</v>
      </c>
      <c r="BG1694" s="26" t="s">
        <v>68</v>
      </c>
      <c r="BH1694" s="26" t="s">
        <v>175</v>
      </c>
      <c r="BI1694" s="26">
        <v>2</v>
      </c>
      <c r="BJ1694" s="26" t="s">
        <v>217</v>
      </c>
    </row>
    <row r="1695" spans="36:62" x14ac:dyDescent="0.25">
      <c r="AJ1695" s="26">
        <v>3009</v>
      </c>
      <c r="AK1695" s="26">
        <v>2015916</v>
      </c>
      <c r="AL1695" s="264">
        <v>44153.791666666664</v>
      </c>
      <c r="AM1695" s="26" t="s">
        <v>481</v>
      </c>
      <c r="AN1695" s="26" t="s">
        <v>63</v>
      </c>
      <c r="AO1695" s="26" t="s">
        <v>156</v>
      </c>
      <c r="AP1695" s="26" t="s">
        <v>726</v>
      </c>
      <c r="AQ1695" s="26">
        <v>0</v>
      </c>
      <c r="AR1695" s="26">
        <v>16</v>
      </c>
      <c r="AS1695" s="26" t="s">
        <v>628</v>
      </c>
      <c r="AT1695" s="26" t="s">
        <v>71</v>
      </c>
      <c r="AU1695" s="26" t="s">
        <v>63</v>
      </c>
      <c r="AV1695" s="26" t="s">
        <v>63</v>
      </c>
      <c r="AW1695" s="26" t="s">
        <v>63</v>
      </c>
      <c r="AX1695" s="26" t="s">
        <v>63</v>
      </c>
      <c r="AY1695" s="26">
        <v>44.0760369999999</v>
      </c>
      <c r="AZ1695" s="26">
        <v>-103.151246</v>
      </c>
      <c r="BA1695" s="26" t="s">
        <v>493</v>
      </c>
      <c r="BB1695" s="26" t="s">
        <v>1018</v>
      </c>
      <c r="BC1695" s="26" t="s">
        <v>1286</v>
      </c>
      <c r="BD1695" s="26" t="s">
        <v>68</v>
      </c>
      <c r="BE1695" s="26" t="s">
        <v>1366</v>
      </c>
      <c r="BF1695" s="26" t="s">
        <v>68</v>
      </c>
      <c r="BG1695" s="26" t="s">
        <v>68</v>
      </c>
      <c r="BH1695" s="26" t="s">
        <v>1367</v>
      </c>
      <c r="BI1695" s="26">
        <v>2</v>
      </c>
      <c r="BJ1695" s="26" t="s">
        <v>217</v>
      </c>
    </row>
    <row r="1696" spans="36:62" x14ac:dyDescent="0.25">
      <c r="AJ1696" s="26">
        <v>3011</v>
      </c>
      <c r="AK1696" s="26">
        <v>2016646</v>
      </c>
      <c r="AL1696" s="264">
        <v>44171.811805555553</v>
      </c>
      <c r="AM1696" s="26" t="s">
        <v>539</v>
      </c>
      <c r="AN1696" s="26" t="s">
        <v>63</v>
      </c>
      <c r="AO1696" s="26" t="s">
        <v>173</v>
      </c>
      <c r="AP1696" s="26" t="s">
        <v>159</v>
      </c>
      <c r="AQ1696" s="26">
        <v>0</v>
      </c>
      <c r="AR1696" s="26">
        <v>79</v>
      </c>
      <c r="AS1696" s="26" t="s">
        <v>188</v>
      </c>
      <c r="AT1696" s="26" t="s">
        <v>71</v>
      </c>
      <c r="AU1696" s="26" t="s">
        <v>63</v>
      </c>
      <c r="AV1696" s="26" t="s">
        <v>63</v>
      </c>
      <c r="AW1696" s="26" t="s">
        <v>63</v>
      </c>
      <c r="AX1696" s="26" t="s">
        <v>63</v>
      </c>
      <c r="AY1696" s="26">
        <v>43.701053000000002</v>
      </c>
      <c r="AZ1696" s="26">
        <v>-103.239592999999</v>
      </c>
      <c r="BA1696" s="26" t="s">
        <v>185</v>
      </c>
      <c r="BB1696" s="26" t="s">
        <v>157</v>
      </c>
      <c r="BC1696" s="26" t="s">
        <v>624</v>
      </c>
      <c r="BD1696" s="26" t="s">
        <v>68</v>
      </c>
      <c r="BE1696" s="26" t="s">
        <v>1368</v>
      </c>
      <c r="BF1696" s="26" t="s">
        <v>68</v>
      </c>
      <c r="BG1696" s="26" t="s">
        <v>68</v>
      </c>
      <c r="BH1696" s="26" t="s">
        <v>1369</v>
      </c>
      <c r="BI1696" s="26">
        <v>2</v>
      </c>
      <c r="BJ1696" s="26" t="s">
        <v>19</v>
      </c>
    </row>
    <row r="1697" spans="36:62" x14ac:dyDescent="0.25">
      <c r="AJ1697" s="26">
        <v>3012</v>
      </c>
      <c r="AK1697" s="26">
        <v>2016647</v>
      </c>
      <c r="AL1697" s="264">
        <v>44175.649305555555</v>
      </c>
      <c r="AM1697" s="26" t="s">
        <v>539</v>
      </c>
      <c r="AN1697" s="26" t="s">
        <v>63</v>
      </c>
      <c r="AO1697" s="26"/>
      <c r="AP1697" s="26"/>
      <c r="AQ1697" s="26">
        <v>-1</v>
      </c>
      <c r="AR1697" s="26">
        <v>79</v>
      </c>
      <c r="AS1697" s="26" t="s">
        <v>168</v>
      </c>
      <c r="AT1697" s="26" t="s">
        <v>71</v>
      </c>
      <c r="AU1697" s="26" t="s">
        <v>63</v>
      </c>
      <c r="AV1697" s="26" t="s">
        <v>63</v>
      </c>
      <c r="AW1697" s="26" t="s">
        <v>63</v>
      </c>
      <c r="AX1697" s="26" t="s">
        <v>63</v>
      </c>
      <c r="AY1697" s="26">
        <v>43.679386000000001</v>
      </c>
      <c r="AZ1697" s="26">
        <v>-103.259635</v>
      </c>
      <c r="BA1697" s="26" t="s">
        <v>485</v>
      </c>
      <c r="BB1697" s="26" t="s">
        <v>165</v>
      </c>
      <c r="BC1697" s="26" t="s">
        <v>167</v>
      </c>
      <c r="BD1697" s="26" t="s">
        <v>154</v>
      </c>
      <c r="BE1697" s="26"/>
      <c r="BF1697" s="26" t="s">
        <v>99</v>
      </c>
      <c r="BG1697" s="26" t="s">
        <v>167</v>
      </c>
      <c r="BH1697" s="26" t="s">
        <v>99</v>
      </c>
      <c r="BI1697" s="26">
        <v>2</v>
      </c>
      <c r="BJ1697" s="26" t="s">
        <v>217</v>
      </c>
    </row>
    <row r="1698" spans="36:62" x14ac:dyDescent="0.25">
      <c r="AJ1698" s="26">
        <v>3015</v>
      </c>
      <c r="AK1698" s="26">
        <v>2016322</v>
      </c>
      <c r="AL1698" s="264">
        <v>44176.893055555556</v>
      </c>
      <c r="AM1698" s="26" t="s">
        <v>481</v>
      </c>
      <c r="AN1698" s="26" t="s">
        <v>63</v>
      </c>
      <c r="AO1698" s="26" t="s">
        <v>214</v>
      </c>
      <c r="AP1698" s="26" t="s">
        <v>159</v>
      </c>
      <c r="AQ1698" s="26">
        <v>0</v>
      </c>
      <c r="AR1698" s="26">
        <v>16</v>
      </c>
      <c r="AS1698" s="26" t="s">
        <v>628</v>
      </c>
      <c r="AT1698" s="26" t="s">
        <v>71</v>
      </c>
      <c r="AU1698" s="26" t="s">
        <v>63</v>
      </c>
      <c r="AV1698" s="26" t="s">
        <v>63</v>
      </c>
      <c r="AW1698" s="26" t="s">
        <v>63</v>
      </c>
      <c r="AX1698" s="26" t="s">
        <v>63</v>
      </c>
      <c r="AY1698" s="26">
        <v>44.098478</v>
      </c>
      <c r="AZ1698" s="26">
        <v>-103.151207999999</v>
      </c>
      <c r="BA1698" s="26" t="s">
        <v>493</v>
      </c>
      <c r="BB1698" s="26" t="s">
        <v>1141</v>
      </c>
      <c r="BC1698" s="26" t="s">
        <v>659</v>
      </c>
      <c r="BD1698" s="26" t="s">
        <v>68</v>
      </c>
      <c r="BE1698" s="26" t="s">
        <v>161</v>
      </c>
      <c r="BF1698" s="26" t="s">
        <v>68</v>
      </c>
      <c r="BG1698" s="26" t="s">
        <v>68</v>
      </c>
      <c r="BH1698" s="26" t="s">
        <v>175</v>
      </c>
      <c r="BI1698" s="26">
        <v>2</v>
      </c>
      <c r="BJ1698" s="26" t="s">
        <v>217</v>
      </c>
    </row>
    <row r="1699" spans="36:62" x14ac:dyDescent="0.25">
      <c r="AJ1699" s="26">
        <v>3020</v>
      </c>
      <c r="AK1699" s="26">
        <v>2016865</v>
      </c>
      <c r="AL1699" s="264">
        <v>44184.694444444445</v>
      </c>
      <c r="AM1699" s="26" t="s">
        <v>487</v>
      </c>
      <c r="AN1699" s="26" t="s">
        <v>63</v>
      </c>
      <c r="AO1699" s="26"/>
      <c r="AP1699" s="26"/>
      <c r="AQ1699" s="26">
        <v>-1</v>
      </c>
      <c r="AR1699" s="26">
        <v>18</v>
      </c>
      <c r="AS1699" s="26" t="s">
        <v>168</v>
      </c>
      <c r="AT1699" s="26" t="s">
        <v>71</v>
      </c>
      <c r="AU1699" s="26" t="s">
        <v>63</v>
      </c>
      <c r="AV1699" s="26" t="s">
        <v>63</v>
      </c>
      <c r="AW1699" s="26" t="s">
        <v>63</v>
      </c>
      <c r="AX1699" s="26" t="s">
        <v>63</v>
      </c>
      <c r="AY1699" s="26">
        <v>43.134701</v>
      </c>
      <c r="AZ1699" s="26">
        <v>-102.060627999999</v>
      </c>
      <c r="BA1699" s="26" t="s">
        <v>158</v>
      </c>
      <c r="BB1699" s="26" t="s">
        <v>609</v>
      </c>
      <c r="BC1699" s="26" t="s">
        <v>167</v>
      </c>
      <c r="BD1699" s="26" t="s">
        <v>154</v>
      </c>
      <c r="BE1699" s="26"/>
      <c r="BF1699" s="26" t="s">
        <v>99</v>
      </c>
      <c r="BG1699" s="26" t="s">
        <v>167</v>
      </c>
      <c r="BH1699" s="26" t="s">
        <v>99</v>
      </c>
      <c r="BI1699" s="26">
        <v>2</v>
      </c>
      <c r="BJ1699" s="26" t="s">
        <v>217</v>
      </c>
    </row>
    <row r="1700" spans="36:62" x14ac:dyDescent="0.25">
      <c r="AJ1700" s="26">
        <v>3021</v>
      </c>
      <c r="AK1700" s="26">
        <v>2016868</v>
      </c>
      <c r="AL1700" s="264">
        <v>44187.170138888891</v>
      </c>
      <c r="AM1700" s="26" t="s">
        <v>481</v>
      </c>
      <c r="AN1700" s="26" t="s">
        <v>63</v>
      </c>
      <c r="AO1700" s="26"/>
      <c r="AP1700" s="26"/>
      <c r="AQ1700" s="26">
        <v>-1</v>
      </c>
      <c r="AR1700" s="26">
        <v>16</v>
      </c>
      <c r="AS1700" s="26" t="s">
        <v>168</v>
      </c>
      <c r="AT1700" s="26" t="s">
        <v>71</v>
      </c>
      <c r="AU1700" s="26" t="s">
        <v>63</v>
      </c>
      <c r="AV1700" s="26" t="s">
        <v>63</v>
      </c>
      <c r="AW1700" s="26" t="s">
        <v>63</v>
      </c>
      <c r="AX1700" s="26" t="s">
        <v>63</v>
      </c>
      <c r="AY1700" s="26">
        <v>44.0543529999999</v>
      </c>
      <c r="AZ1700" s="26">
        <v>-103.165589999999</v>
      </c>
      <c r="BA1700" s="26" t="s">
        <v>158</v>
      </c>
      <c r="BB1700" s="26" t="s">
        <v>157</v>
      </c>
      <c r="BC1700" s="26" t="s">
        <v>167</v>
      </c>
      <c r="BD1700" s="26" t="s">
        <v>154</v>
      </c>
      <c r="BE1700" s="26"/>
      <c r="BF1700" s="26" t="s">
        <v>99</v>
      </c>
      <c r="BG1700" s="26" t="s">
        <v>167</v>
      </c>
      <c r="BH1700" s="26" t="s">
        <v>99</v>
      </c>
      <c r="BI1700" s="26">
        <v>2</v>
      </c>
      <c r="BJ1700" s="26" t="s">
        <v>217</v>
      </c>
    </row>
    <row r="1701" spans="36:62" x14ac:dyDescent="0.25">
      <c r="AJ1701" s="26">
        <v>3023</v>
      </c>
      <c r="AK1701" s="26">
        <v>2016925</v>
      </c>
      <c r="AL1701" s="264">
        <v>44186.271527777775</v>
      </c>
      <c r="AM1701" s="26" t="s">
        <v>481</v>
      </c>
      <c r="AN1701" s="26" t="s">
        <v>63</v>
      </c>
      <c r="AO1701" s="26" t="s">
        <v>156</v>
      </c>
      <c r="AP1701" s="26" t="s">
        <v>716</v>
      </c>
      <c r="AQ1701" s="26">
        <v>0</v>
      </c>
      <c r="AR1701" s="26">
        <v>16</v>
      </c>
      <c r="AS1701" s="26" t="s">
        <v>628</v>
      </c>
      <c r="AT1701" s="26" t="s">
        <v>71</v>
      </c>
      <c r="AU1701" s="26" t="s">
        <v>63</v>
      </c>
      <c r="AV1701" s="26" t="s">
        <v>63</v>
      </c>
      <c r="AW1701" s="26" t="s">
        <v>63</v>
      </c>
      <c r="AX1701" s="26" t="s">
        <v>63</v>
      </c>
      <c r="AY1701" s="26">
        <v>44.069156</v>
      </c>
      <c r="AZ1701" s="26">
        <v>-103.158434999999</v>
      </c>
      <c r="BA1701" s="26" t="s">
        <v>502</v>
      </c>
      <c r="BB1701" s="26" t="s">
        <v>611</v>
      </c>
      <c r="BC1701" s="26" t="s">
        <v>708</v>
      </c>
      <c r="BD1701" s="26" t="s">
        <v>68</v>
      </c>
      <c r="BE1701" s="26" t="s">
        <v>705</v>
      </c>
      <c r="BF1701" s="26" t="s">
        <v>68</v>
      </c>
      <c r="BG1701" s="26" t="s">
        <v>68</v>
      </c>
      <c r="BH1701" s="26" t="s">
        <v>175</v>
      </c>
      <c r="BI1701" s="26">
        <v>2</v>
      </c>
      <c r="BJ1701" s="26" t="s">
        <v>217</v>
      </c>
    </row>
    <row r="1702" spans="36:62" x14ac:dyDescent="0.25">
      <c r="AJ1702" s="26">
        <v>3025</v>
      </c>
      <c r="AK1702" s="26">
        <v>2017032</v>
      </c>
      <c r="AL1702" s="264">
        <v>44191.77847222222</v>
      </c>
      <c r="AM1702" s="26" t="s">
        <v>481</v>
      </c>
      <c r="AN1702" s="26" t="s">
        <v>63</v>
      </c>
      <c r="AO1702" s="26" t="s">
        <v>156</v>
      </c>
      <c r="AP1702" s="26" t="s">
        <v>159</v>
      </c>
      <c r="AQ1702" s="26">
        <v>0</v>
      </c>
      <c r="AR1702" s="26">
        <v>90</v>
      </c>
      <c r="AS1702" s="26" t="s">
        <v>201</v>
      </c>
      <c r="AT1702" s="26" t="s">
        <v>71</v>
      </c>
      <c r="AU1702" s="26" t="s">
        <v>69</v>
      </c>
      <c r="AV1702" s="26" t="s">
        <v>63</v>
      </c>
      <c r="AW1702" s="26" t="s">
        <v>63</v>
      </c>
      <c r="AX1702" s="26" t="s">
        <v>63</v>
      </c>
      <c r="AY1702" s="26">
        <v>44.099679000000002</v>
      </c>
      <c r="AZ1702" s="26">
        <v>-103.162239</v>
      </c>
      <c r="BA1702" s="26" t="s">
        <v>158</v>
      </c>
      <c r="BB1702" s="26" t="s">
        <v>609</v>
      </c>
      <c r="BC1702" s="26" t="s">
        <v>951</v>
      </c>
      <c r="BD1702" s="26" t="s">
        <v>68</v>
      </c>
      <c r="BE1702" s="26"/>
      <c r="BF1702" s="26" t="s">
        <v>68</v>
      </c>
      <c r="BG1702" s="26" t="s">
        <v>68</v>
      </c>
      <c r="BH1702" s="26" t="s">
        <v>711</v>
      </c>
      <c r="BI1702" s="26">
        <v>2</v>
      </c>
      <c r="BJ1702" s="26" t="s">
        <v>20</v>
      </c>
    </row>
    <row r="1703" spans="36:62" x14ac:dyDescent="0.25">
      <c r="AJ1703" s="26">
        <v>3026</v>
      </c>
      <c r="AK1703" s="26">
        <v>2017153</v>
      </c>
      <c r="AL1703" s="264">
        <v>44193.291666666664</v>
      </c>
      <c r="AM1703" s="26" t="s">
        <v>481</v>
      </c>
      <c r="AN1703" s="26" t="s">
        <v>63</v>
      </c>
      <c r="AO1703" s="26" t="s">
        <v>214</v>
      </c>
      <c r="AP1703" s="26" t="s">
        <v>726</v>
      </c>
      <c r="AQ1703" s="26">
        <v>0</v>
      </c>
      <c r="AR1703" s="26">
        <v>16</v>
      </c>
      <c r="AS1703" s="26" t="s">
        <v>628</v>
      </c>
      <c r="AT1703" s="26" t="s">
        <v>74</v>
      </c>
      <c r="AU1703" s="26" t="s">
        <v>63</v>
      </c>
      <c r="AV1703" s="26" t="s">
        <v>63</v>
      </c>
      <c r="AW1703" s="26" t="s">
        <v>63</v>
      </c>
      <c r="AX1703" s="26" t="s">
        <v>63</v>
      </c>
      <c r="AY1703" s="26">
        <v>44.038424999999897</v>
      </c>
      <c r="AZ1703" s="26">
        <v>-103.18006200000001</v>
      </c>
      <c r="BA1703" s="26" t="s">
        <v>158</v>
      </c>
      <c r="BB1703" s="26" t="s">
        <v>811</v>
      </c>
      <c r="BC1703" s="26" t="s">
        <v>1371</v>
      </c>
      <c r="BD1703" s="26" t="s">
        <v>68</v>
      </c>
      <c r="BE1703" s="26" t="s">
        <v>1370</v>
      </c>
      <c r="BF1703" s="26" t="s">
        <v>68</v>
      </c>
      <c r="BG1703" s="26" t="s">
        <v>68</v>
      </c>
      <c r="BH1703" s="26" t="s">
        <v>175</v>
      </c>
      <c r="BI1703" s="26">
        <v>2</v>
      </c>
      <c r="BJ1703" s="26" t="s">
        <v>20</v>
      </c>
    </row>
    <row r="1704" spans="36:62" x14ac:dyDescent="0.25">
      <c r="AJ1704" s="26">
        <v>3027</v>
      </c>
      <c r="AK1704" s="26">
        <v>2017379</v>
      </c>
      <c r="AL1704" s="264">
        <v>44195.270833333336</v>
      </c>
      <c r="AM1704" s="26" t="s">
        <v>539</v>
      </c>
      <c r="AN1704" s="26" t="s">
        <v>63</v>
      </c>
      <c r="AO1704" s="26"/>
      <c r="AP1704" s="26"/>
      <c r="AQ1704" s="26">
        <v>-1</v>
      </c>
      <c r="AR1704" s="26">
        <v>79</v>
      </c>
      <c r="AS1704" s="26" t="s">
        <v>168</v>
      </c>
      <c r="AT1704" s="26" t="s">
        <v>71</v>
      </c>
      <c r="AU1704" s="26" t="s">
        <v>63</v>
      </c>
      <c r="AV1704" s="26" t="s">
        <v>63</v>
      </c>
      <c r="AW1704" s="26" t="s">
        <v>63</v>
      </c>
      <c r="AX1704" s="26" t="s">
        <v>63</v>
      </c>
      <c r="AY1704" s="26">
        <v>43.828083999999897</v>
      </c>
      <c r="AZ1704" s="26">
        <v>-103.199410999999</v>
      </c>
      <c r="BA1704" s="26" t="s">
        <v>185</v>
      </c>
      <c r="BB1704" s="26" t="s">
        <v>165</v>
      </c>
      <c r="BC1704" s="26" t="s">
        <v>167</v>
      </c>
      <c r="BD1704" s="26" t="s">
        <v>154</v>
      </c>
      <c r="BE1704" s="26"/>
      <c r="BF1704" s="26" t="s">
        <v>99</v>
      </c>
      <c r="BG1704" s="26" t="s">
        <v>167</v>
      </c>
      <c r="BH1704" s="26" t="s">
        <v>99</v>
      </c>
      <c r="BI1704" s="26">
        <v>2</v>
      </c>
      <c r="BJ1704" s="26" t="s">
        <v>217</v>
      </c>
    </row>
    <row r="1705" spans="36:62" x14ac:dyDescent="0.25">
      <c r="AJ1705" s="26">
        <v>3028</v>
      </c>
      <c r="AK1705" s="26">
        <v>2017480</v>
      </c>
      <c r="AL1705" s="264">
        <v>44195.740277777775</v>
      </c>
      <c r="AM1705" s="26" t="s">
        <v>481</v>
      </c>
      <c r="AN1705" s="26" t="s">
        <v>63</v>
      </c>
      <c r="AO1705" s="26" t="s">
        <v>156</v>
      </c>
      <c r="AP1705" s="26" t="s">
        <v>765</v>
      </c>
      <c r="AQ1705" s="26">
        <v>0</v>
      </c>
      <c r="AR1705" s="26">
        <v>16</v>
      </c>
      <c r="AS1705" s="26" t="s">
        <v>628</v>
      </c>
      <c r="AT1705" s="26" t="s">
        <v>71</v>
      </c>
      <c r="AU1705" s="26" t="s">
        <v>63</v>
      </c>
      <c r="AV1705" s="26" t="s">
        <v>63</v>
      </c>
      <c r="AW1705" s="26" t="s">
        <v>63</v>
      </c>
      <c r="AX1705" s="26" t="s">
        <v>63</v>
      </c>
      <c r="AY1705" s="26">
        <v>44.076039000000002</v>
      </c>
      <c r="AZ1705" s="26">
        <v>-103.15141300000001</v>
      </c>
      <c r="BA1705" s="26" t="s">
        <v>486</v>
      </c>
      <c r="BB1705" s="26" t="s">
        <v>165</v>
      </c>
      <c r="BC1705" s="26" t="s">
        <v>708</v>
      </c>
      <c r="BD1705" s="26" t="s">
        <v>68</v>
      </c>
      <c r="BE1705" s="26" t="s">
        <v>705</v>
      </c>
      <c r="BF1705" s="26" t="s">
        <v>68</v>
      </c>
      <c r="BG1705" s="26" t="s">
        <v>68</v>
      </c>
      <c r="BH1705" s="26" t="s">
        <v>175</v>
      </c>
      <c r="BI1705" s="26">
        <v>2</v>
      </c>
      <c r="BJ1705" s="26" t="s">
        <v>217</v>
      </c>
    </row>
    <row r="1706" spans="36:62" x14ac:dyDescent="0.25">
      <c r="AJ1706" s="26">
        <v>3030</v>
      </c>
      <c r="AK1706" s="26">
        <v>2100045</v>
      </c>
      <c r="AL1706" s="264">
        <v>44201.27847222222</v>
      </c>
      <c r="AM1706" s="26" t="s">
        <v>481</v>
      </c>
      <c r="AN1706" s="26" t="s">
        <v>63</v>
      </c>
      <c r="AO1706" s="26" t="s">
        <v>156</v>
      </c>
      <c r="AP1706" s="26" t="s">
        <v>726</v>
      </c>
      <c r="AQ1706" s="26">
        <v>0</v>
      </c>
      <c r="AR1706" s="26">
        <v>16</v>
      </c>
      <c r="AS1706" s="26" t="s">
        <v>628</v>
      </c>
      <c r="AT1706" s="26" t="s">
        <v>71</v>
      </c>
      <c r="AU1706" s="26" t="s">
        <v>63</v>
      </c>
      <c r="AV1706" s="26" t="s">
        <v>63</v>
      </c>
      <c r="AW1706" s="26" t="s">
        <v>63</v>
      </c>
      <c r="AX1706" s="26" t="s">
        <v>63</v>
      </c>
      <c r="AY1706" s="26">
        <v>44.096257000000001</v>
      </c>
      <c r="AZ1706" s="26">
        <v>-103.151383999999</v>
      </c>
      <c r="BA1706" s="26" t="s">
        <v>493</v>
      </c>
      <c r="BB1706" s="26" t="s">
        <v>811</v>
      </c>
      <c r="BC1706" s="26" t="s">
        <v>1372</v>
      </c>
      <c r="BD1706" s="26" t="s">
        <v>68</v>
      </c>
      <c r="BE1706" s="26" t="s">
        <v>617</v>
      </c>
      <c r="BF1706" s="26" t="s">
        <v>68</v>
      </c>
      <c r="BG1706" s="26" t="s">
        <v>68</v>
      </c>
      <c r="BH1706" s="26" t="s">
        <v>175</v>
      </c>
      <c r="BI1706" s="26">
        <v>2</v>
      </c>
      <c r="BJ1706" s="26" t="s">
        <v>20</v>
      </c>
    </row>
    <row r="1707" spans="36:62" x14ac:dyDescent="0.25">
      <c r="AJ1707" s="26">
        <v>3031</v>
      </c>
      <c r="AK1707" s="26">
        <v>2017794</v>
      </c>
      <c r="AL1707" s="264">
        <v>44193.897916666669</v>
      </c>
      <c r="AM1707" s="26" t="s">
        <v>481</v>
      </c>
      <c r="AN1707" s="26" t="s">
        <v>63</v>
      </c>
      <c r="AO1707" s="26"/>
      <c r="AP1707" s="26"/>
      <c r="AQ1707" s="26">
        <v>-1</v>
      </c>
      <c r="AR1707" s="26">
        <v>79</v>
      </c>
      <c r="AS1707" s="26" t="s">
        <v>168</v>
      </c>
      <c r="AT1707" s="26" t="s">
        <v>74</v>
      </c>
      <c r="AU1707" s="26" t="s">
        <v>63</v>
      </c>
      <c r="AV1707" s="26" t="s">
        <v>63</v>
      </c>
      <c r="AW1707" s="26" t="s">
        <v>63</v>
      </c>
      <c r="AX1707" s="26" t="s">
        <v>63</v>
      </c>
      <c r="AY1707" s="26">
        <v>43.971710000000002</v>
      </c>
      <c r="AZ1707" s="26">
        <v>-103.183533999999</v>
      </c>
      <c r="BA1707" s="26" t="s">
        <v>158</v>
      </c>
      <c r="BB1707" s="26" t="s">
        <v>157</v>
      </c>
      <c r="BC1707" s="26" t="s">
        <v>167</v>
      </c>
      <c r="BD1707" s="26" t="s">
        <v>154</v>
      </c>
      <c r="BE1707" s="26"/>
      <c r="BF1707" s="26" t="s">
        <v>99</v>
      </c>
      <c r="BG1707" s="26" t="s">
        <v>167</v>
      </c>
      <c r="BH1707" s="26" t="s">
        <v>99</v>
      </c>
      <c r="BI1707" s="26">
        <v>2</v>
      </c>
      <c r="BJ1707" s="26" t="s">
        <v>217</v>
      </c>
    </row>
    <row r="1708" spans="36:62" x14ac:dyDescent="0.25">
      <c r="AJ1708" s="26">
        <v>3032</v>
      </c>
      <c r="AK1708" s="26">
        <v>2017795</v>
      </c>
      <c r="AL1708" s="264">
        <v>44185.842361111114</v>
      </c>
      <c r="AM1708" s="26" t="s">
        <v>539</v>
      </c>
      <c r="AN1708" s="26" t="s">
        <v>63</v>
      </c>
      <c r="AO1708" s="26"/>
      <c r="AP1708" s="26"/>
      <c r="AQ1708" s="26">
        <v>-1</v>
      </c>
      <c r="AR1708" s="26">
        <v>79</v>
      </c>
      <c r="AS1708" s="26" t="s">
        <v>168</v>
      </c>
      <c r="AT1708" s="26" t="s">
        <v>71</v>
      </c>
      <c r="AU1708" s="26" t="s">
        <v>63</v>
      </c>
      <c r="AV1708" s="26" t="s">
        <v>63</v>
      </c>
      <c r="AW1708" s="26" t="s">
        <v>63</v>
      </c>
      <c r="AX1708" s="26" t="s">
        <v>63</v>
      </c>
      <c r="AY1708" s="26">
        <v>43.481202000000003</v>
      </c>
      <c r="AZ1708" s="26">
        <v>-103.33837800000001</v>
      </c>
      <c r="BA1708" s="26" t="s">
        <v>485</v>
      </c>
      <c r="BB1708" s="26" t="s">
        <v>165</v>
      </c>
      <c r="BC1708" s="26" t="s">
        <v>167</v>
      </c>
      <c r="BD1708" s="26" t="s">
        <v>154</v>
      </c>
      <c r="BE1708" s="26"/>
      <c r="BF1708" s="26" t="s">
        <v>99</v>
      </c>
      <c r="BG1708" s="26" t="s">
        <v>167</v>
      </c>
      <c r="BH1708" s="26" t="s">
        <v>99</v>
      </c>
      <c r="BI1708" s="26">
        <v>2</v>
      </c>
      <c r="BJ1708" s="26" t="s">
        <v>217</v>
      </c>
    </row>
    <row r="1709" spans="36:62" x14ac:dyDescent="0.25">
      <c r="AJ1709" s="26">
        <v>3034</v>
      </c>
      <c r="AK1709" s="26">
        <v>2100169</v>
      </c>
      <c r="AL1709" s="264">
        <v>44206.9</v>
      </c>
      <c r="AM1709" s="26" t="s">
        <v>539</v>
      </c>
      <c r="AN1709" s="26" t="s">
        <v>63</v>
      </c>
      <c r="AO1709" s="26" t="s">
        <v>156</v>
      </c>
      <c r="AP1709" s="26" t="s">
        <v>159</v>
      </c>
      <c r="AQ1709" s="26">
        <v>0</v>
      </c>
      <c r="AR1709" s="26">
        <v>79</v>
      </c>
      <c r="AS1709" s="26" t="s">
        <v>931</v>
      </c>
      <c r="AT1709" s="26" t="s">
        <v>619</v>
      </c>
      <c r="AU1709" s="26" t="s">
        <v>63</v>
      </c>
      <c r="AV1709" s="26" t="s">
        <v>63</v>
      </c>
      <c r="AW1709" s="26" t="s">
        <v>63</v>
      </c>
      <c r="AX1709" s="26" t="s">
        <v>63</v>
      </c>
      <c r="AY1709" s="26">
        <v>43.489206000000003</v>
      </c>
      <c r="AZ1709" s="26">
        <v>-103.332543</v>
      </c>
      <c r="BA1709" s="26" t="s">
        <v>185</v>
      </c>
      <c r="BB1709" s="26" t="s">
        <v>157</v>
      </c>
      <c r="BC1709" s="26" t="s">
        <v>68</v>
      </c>
      <c r="BD1709" s="26" t="s">
        <v>68</v>
      </c>
      <c r="BE1709" s="26"/>
      <c r="BF1709" s="26" t="s">
        <v>68</v>
      </c>
      <c r="BG1709" s="26" t="s">
        <v>68</v>
      </c>
      <c r="BH1709" s="26" t="s">
        <v>146</v>
      </c>
      <c r="BI1709" s="26">
        <v>2</v>
      </c>
      <c r="BJ1709" s="26" t="s">
        <v>217</v>
      </c>
    </row>
    <row r="1710" spans="36:62" x14ac:dyDescent="0.25">
      <c r="AJ1710" s="26">
        <v>3035</v>
      </c>
      <c r="AK1710" s="26">
        <v>2100540</v>
      </c>
      <c r="AL1710" s="264">
        <v>44209.476388888892</v>
      </c>
      <c r="AM1710" s="26" t="s">
        <v>539</v>
      </c>
      <c r="AN1710" s="26" t="s">
        <v>63</v>
      </c>
      <c r="AO1710" s="26" t="s">
        <v>156</v>
      </c>
      <c r="AP1710" s="26" t="s">
        <v>159</v>
      </c>
      <c r="AQ1710" s="26">
        <v>0</v>
      </c>
      <c r="AR1710" s="26">
        <v>79</v>
      </c>
      <c r="AS1710" s="26" t="s">
        <v>201</v>
      </c>
      <c r="AT1710" s="26" t="s">
        <v>619</v>
      </c>
      <c r="AU1710" s="26" t="s">
        <v>63</v>
      </c>
      <c r="AV1710" s="26" t="s">
        <v>63</v>
      </c>
      <c r="AW1710" s="26" t="s">
        <v>63</v>
      </c>
      <c r="AX1710" s="26" t="s">
        <v>63</v>
      </c>
      <c r="AY1710" s="26">
        <v>43.507421000000001</v>
      </c>
      <c r="AZ1710" s="26">
        <v>-103.329401</v>
      </c>
      <c r="BA1710" s="26" t="s">
        <v>208</v>
      </c>
      <c r="BB1710" s="26" t="s">
        <v>157</v>
      </c>
      <c r="BC1710" s="26" t="s">
        <v>68</v>
      </c>
      <c r="BD1710" s="26" t="s">
        <v>68</v>
      </c>
      <c r="BE1710" s="26"/>
      <c r="BF1710" s="26" t="s">
        <v>68</v>
      </c>
      <c r="BG1710" s="26" t="s">
        <v>68</v>
      </c>
      <c r="BH1710" s="26" t="s">
        <v>160</v>
      </c>
      <c r="BI1710" s="26">
        <v>2</v>
      </c>
      <c r="BJ1710" s="26" t="s">
        <v>217</v>
      </c>
    </row>
    <row r="1711" spans="36:62" x14ac:dyDescent="0.25">
      <c r="AJ1711" s="26">
        <v>3038</v>
      </c>
      <c r="AK1711" s="26">
        <v>2018070</v>
      </c>
      <c r="AL1711" s="264">
        <v>44174.056250000001</v>
      </c>
      <c r="AM1711" s="26" t="s">
        <v>541</v>
      </c>
      <c r="AN1711" s="26" t="s">
        <v>63</v>
      </c>
      <c r="AO1711" s="26" t="s">
        <v>156</v>
      </c>
      <c r="AP1711" s="26" t="s">
        <v>159</v>
      </c>
      <c r="AQ1711" s="26">
        <v>0</v>
      </c>
      <c r="AR1711" s="26">
        <v>18</v>
      </c>
      <c r="AS1711" s="26" t="s">
        <v>1373</v>
      </c>
      <c r="AT1711" s="26" t="s">
        <v>71</v>
      </c>
      <c r="AU1711" s="26" t="s">
        <v>63</v>
      </c>
      <c r="AV1711" s="26" t="s">
        <v>63</v>
      </c>
      <c r="AW1711" s="26" t="s">
        <v>63</v>
      </c>
      <c r="AX1711" s="26" t="s">
        <v>63</v>
      </c>
      <c r="AY1711" s="26">
        <v>43.027144</v>
      </c>
      <c r="AZ1711" s="26">
        <v>-102.518186</v>
      </c>
      <c r="BA1711" s="26" t="s">
        <v>158</v>
      </c>
      <c r="BB1711" s="26" t="s">
        <v>609</v>
      </c>
      <c r="BC1711" s="26" t="s">
        <v>162</v>
      </c>
      <c r="BD1711" s="26" t="s">
        <v>203</v>
      </c>
      <c r="BE1711" s="26"/>
      <c r="BF1711" s="26" t="s">
        <v>534</v>
      </c>
      <c r="BG1711" s="26" t="s">
        <v>534</v>
      </c>
      <c r="BH1711" s="26" t="s">
        <v>146</v>
      </c>
      <c r="BI1711" s="26">
        <v>2</v>
      </c>
      <c r="BJ1711" s="26" t="s">
        <v>21</v>
      </c>
    </row>
    <row r="1712" spans="36:62" x14ac:dyDescent="0.25">
      <c r="AJ1712" s="26">
        <v>3040</v>
      </c>
      <c r="AK1712" s="26">
        <v>2018091</v>
      </c>
      <c r="AL1712" s="264">
        <v>44182.508333333331</v>
      </c>
      <c r="AM1712" s="26" t="s">
        <v>541</v>
      </c>
      <c r="AN1712" s="26" t="s">
        <v>63</v>
      </c>
      <c r="AO1712" s="26" t="s">
        <v>156</v>
      </c>
      <c r="AP1712" s="26" t="s">
        <v>716</v>
      </c>
      <c r="AQ1712" s="26">
        <v>0</v>
      </c>
      <c r="AR1712" s="26">
        <v>18</v>
      </c>
      <c r="AS1712" s="26" t="s">
        <v>628</v>
      </c>
      <c r="AT1712" s="26" t="s">
        <v>71</v>
      </c>
      <c r="AU1712" s="26" t="s">
        <v>63</v>
      </c>
      <c r="AV1712" s="26" t="s">
        <v>63</v>
      </c>
      <c r="AW1712" s="26" t="s">
        <v>63</v>
      </c>
      <c r="AX1712" s="26" t="s">
        <v>63</v>
      </c>
      <c r="AY1712" s="26">
        <v>43.027265</v>
      </c>
      <c r="AZ1712" s="26">
        <v>-102.547045999999</v>
      </c>
      <c r="BA1712" s="26" t="s">
        <v>493</v>
      </c>
      <c r="BB1712" s="26" t="s">
        <v>611</v>
      </c>
      <c r="BC1712" s="26" t="s">
        <v>1374</v>
      </c>
      <c r="BD1712" s="26" t="s">
        <v>68</v>
      </c>
      <c r="BE1712" s="26"/>
      <c r="BF1712" s="26" t="s">
        <v>534</v>
      </c>
      <c r="BG1712" s="26" t="s">
        <v>759</v>
      </c>
      <c r="BH1712" s="26" t="s">
        <v>1375</v>
      </c>
      <c r="BI1712" s="26">
        <v>2</v>
      </c>
      <c r="BJ1712" s="26" t="s">
        <v>217</v>
      </c>
    </row>
    <row r="1713" spans="36:62" x14ac:dyDescent="0.25">
      <c r="AJ1713" s="26">
        <v>3042</v>
      </c>
      <c r="AK1713" s="26">
        <v>2018111</v>
      </c>
      <c r="AL1713" s="264">
        <v>44147.740277777775</v>
      </c>
      <c r="AM1713" s="26" t="s">
        <v>541</v>
      </c>
      <c r="AN1713" s="26" t="s">
        <v>63</v>
      </c>
      <c r="AO1713" s="26" t="s">
        <v>173</v>
      </c>
      <c r="AP1713" s="26" t="s">
        <v>713</v>
      </c>
      <c r="AQ1713" s="26">
        <v>0</v>
      </c>
      <c r="AR1713" s="26">
        <v>18</v>
      </c>
      <c r="AS1713" s="26" t="s">
        <v>1376</v>
      </c>
      <c r="AT1713" s="26" t="s">
        <v>71</v>
      </c>
      <c r="AU1713" s="26" t="s">
        <v>63</v>
      </c>
      <c r="AV1713" s="26" t="s">
        <v>63</v>
      </c>
      <c r="AW1713" s="26" t="s">
        <v>63</v>
      </c>
      <c r="AX1713" s="26" t="s">
        <v>63</v>
      </c>
      <c r="AY1713" s="26">
        <v>43.043911000000001</v>
      </c>
      <c r="AZ1713" s="26">
        <v>-102.566580999999</v>
      </c>
      <c r="BA1713" s="26" t="s">
        <v>502</v>
      </c>
      <c r="BB1713" s="26" t="s">
        <v>157</v>
      </c>
      <c r="BC1713" s="26" t="s">
        <v>708</v>
      </c>
      <c r="BD1713" s="26" t="s">
        <v>1377</v>
      </c>
      <c r="BE1713" s="26"/>
      <c r="BF1713" s="26" t="s">
        <v>68</v>
      </c>
      <c r="BG1713" s="26" t="s">
        <v>68</v>
      </c>
      <c r="BH1713" s="26" t="s">
        <v>175</v>
      </c>
      <c r="BI1713" s="26">
        <v>2</v>
      </c>
      <c r="BJ1713" s="26" t="s">
        <v>217</v>
      </c>
    </row>
    <row r="1714" spans="36:62" x14ac:dyDescent="0.25">
      <c r="AJ1714" s="26">
        <v>3044</v>
      </c>
      <c r="AK1714" s="26">
        <v>2018161</v>
      </c>
      <c r="AL1714" s="264">
        <v>44147.85833333333</v>
      </c>
      <c r="AM1714" s="26" t="s">
        <v>541</v>
      </c>
      <c r="AN1714" s="26" t="s">
        <v>63</v>
      </c>
      <c r="AO1714" s="26"/>
      <c r="AP1714" s="26"/>
      <c r="AQ1714" s="26">
        <v>-1</v>
      </c>
      <c r="AR1714" s="26">
        <v>18</v>
      </c>
      <c r="AS1714" s="26" t="s">
        <v>168</v>
      </c>
      <c r="AT1714" s="26" t="s">
        <v>71</v>
      </c>
      <c r="AU1714" s="26" t="s">
        <v>63</v>
      </c>
      <c r="AV1714" s="26" t="s">
        <v>63</v>
      </c>
      <c r="AW1714" s="26" t="s">
        <v>63</v>
      </c>
      <c r="AX1714" s="26" t="s">
        <v>63</v>
      </c>
      <c r="AY1714" s="26">
        <v>43.055762999999899</v>
      </c>
      <c r="AZ1714" s="26">
        <v>-102.205196999999</v>
      </c>
      <c r="BA1714" s="26" t="s">
        <v>485</v>
      </c>
      <c r="BB1714" s="26" t="s">
        <v>611</v>
      </c>
      <c r="BC1714" s="26" t="s">
        <v>167</v>
      </c>
      <c r="BD1714" s="26" t="s">
        <v>154</v>
      </c>
      <c r="BE1714" s="26"/>
      <c r="BF1714" s="26" t="s">
        <v>99</v>
      </c>
      <c r="BG1714" s="26" t="s">
        <v>167</v>
      </c>
      <c r="BH1714" s="26" t="s">
        <v>99</v>
      </c>
      <c r="BI1714" s="26">
        <v>2</v>
      </c>
      <c r="BJ1714" s="26" t="s">
        <v>217</v>
      </c>
    </row>
    <row r="1715" spans="36:62" x14ac:dyDescent="0.25">
      <c r="AJ1715" s="26">
        <v>3046</v>
      </c>
      <c r="AK1715" s="26">
        <v>2100450</v>
      </c>
      <c r="AL1715" s="264">
        <v>44213.854166666664</v>
      </c>
      <c r="AM1715" s="26" t="s">
        <v>481</v>
      </c>
      <c r="AN1715" s="26" t="s">
        <v>63</v>
      </c>
      <c r="AO1715" s="26" t="s">
        <v>156</v>
      </c>
      <c r="AP1715" s="26" t="s">
        <v>159</v>
      </c>
      <c r="AQ1715" s="26">
        <v>0</v>
      </c>
      <c r="AR1715" s="26">
        <v>79</v>
      </c>
      <c r="AS1715" s="26" t="s">
        <v>188</v>
      </c>
      <c r="AT1715" s="26" t="s">
        <v>71</v>
      </c>
      <c r="AU1715" s="26" t="s">
        <v>63</v>
      </c>
      <c r="AV1715" s="26" t="s">
        <v>63</v>
      </c>
      <c r="AW1715" s="26" t="s">
        <v>63</v>
      </c>
      <c r="AX1715" s="26" t="s">
        <v>63</v>
      </c>
      <c r="AY1715" s="26">
        <v>43.9407619999999</v>
      </c>
      <c r="AZ1715" s="26">
        <v>-103.193151999999</v>
      </c>
      <c r="BA1715" s="26" t="s">
        <v>166</v>
      </c>
      <c r="BB1715" s="26" t="s">
        <v>157</v>
      </c>
      <c r="BC1715" s="26" t="s">
        <v>667</v>
      </c>
      <c r="BD1715" s="26" t="s">
        <v>68</v>
      </c>
      <c r="BE1715" s="26"/>
      <c r="BF1715" s="26" t="s">
        <v>68</v>
      </c>
      <c r="BG1715" s="26" t="s">
        <v>68</v>
      </c>
      <c r="BH1715" s="26" t="s">
        <v>160</v>
      </c>
      <c r="BI1715" s="26">
        <v>2</v>
      </c>
      <c r="BJ1715" s="26" t="s">
        <v>217</v>
      </c>
    </row>
    <row r="1716" spans="36:62" x14ac:dyDescent="0.25">
      <c r="AJ1716" s="26">
        <v>3048</v>
      </c>
      <c r="AK1716" s="26">
        <v>2100555</v>
      </c>
      <c r="AL1716" s="264">
        <v>44215.72152777778</v>
      </c>
      <c r="AM1716" s="26" t="s">
        <v>481</v>
      </c>
      <c r="AN1716" s="26" t="s">
        <v>63</v>
      </c>
      <c r="AO1716" s="26" t="s">
        <v>156</v>
      </c>
      <c r="AP1716" s="26" t="s">
        <v>716</v>
      </c>
      <c r="AQ1716" s="26">
        <v>0</v>
      </c>
      <c r="AR1716" s="26">
        <v>16</v>
      </c>
      <c r="AS1716" s="26" t="s">
        <v>628</v>
      </c>
      <c r="AT1716" s="26" t="s">
        <v>71</v>
      </c>
      <c r="AU1716" s="26" t="s">
        <v>63</v>
      </c>
      <c r="AV1716" s="26" t="s">
        <v>63</v>
      </c>
      <c r="AW1716" s="26" t="s">
        <v>63</v>
      </c>
      <c r="AX1716" s="26" t="s">
        <v>63</v>
      </c>
      <c r="AY1716" s="26">
        <v>44.038535000000003</v>
      </c>
      <c r="AZ1716" s="26">
        <v>-103.191857999999</v>
      </c>
      <c r="BA1716" s="26" t="s">
        <v>493</v>
      </c>
      <c r="BB1716" s="26" t="s">
        <v>165</v>
      </c>
      <c r="BC1716" s="26" t="s">
        <v>659</v>
      </c>
      <c r="BD1716" s="26" t="s">
        <v>68</v>
      </c>
      <c r="BE1716" s="26" t="s">
        <v>161</v>
      </c>
      <c r="BF1716" s="26" t="s">
        <v>68</v>
      </c>
      <c r="BG1716" s="26" t="s">
        <v>68</v>
      </c>
      <c r="BH1716" s="26" t="s">
        <v>175</v>
      </c>
      <c r="BI1716" s="26">
        <v>2</v>
      </c>
      <c r="BJ1716" s="26" t="s">
        <v>217</v>
      </c>
    </row>
    <row r="1717" spans="36:62" x14ac:dyDescent="0.25">
      <c r="AJ1717" s="26">
        <v>3049</v>
      </c>
      <c r="AK1717" s="26">
        <v>2101001</v>
      </c>
      <c r="AL1717" s="264">
        <v>44208.895833333336</v>
      </c>
      <c r="AM1717" s="26" t="s">
        <v>541</v>
      </c>
      <c r="AN1717" s="26" t="s">
        <v>63</v>
      </c>
      <c r="AO1717" s="26"/>
      <c r="AP1717" s="26"/>
      <c r="AQ1717" s="26">
        <v>-1</v>
      </c>
      <c r="AR1717" s="26">
        <v>18</v>
      </c>
      <c r="AS1717" s="26" t="s">
        <v>168</v>
      </c>
      <c r="AT1717" s="26" t="s">
        <v>71</v>
      </c>
      <c r="AU1717" s="26" t="s">
        <v>63</v>
      </c>
      <c r="AV1717" s="26" t="s">
        <v>63</v>
      </c>
      <c r="AW1717" s="26" t="s">
        <v>63</v>
      </c>
      <c r="AX1717" s="26" t="s">
        <v>63</v>
      </c>
      <c r="AY1717" s="26">
        <v>43.188285</v>
      </c>
      <c r="AZ1717" s="26">
        <v>-102.937849999999</v>
      </c>
      <c r="BA1717" s="26" t="s">
        <v>185</v>
      </c>
      <c r="BB1717" s="26" t="s">
        <v>611</v>
      </c>
      <c r="BC1717" s="26" t="s">
        <v>167</v>
      </c>
      <c r="BD1717" s="26" t="s">
        <v>154</v>
      </c>
      <c r="BE1717" s="26"/>
      <c r="BF1717" s="26" t="s">
        <v>99</v>
      </c>
      <c r="BG1717" s="26" t="s">
        <v>167</v>
      </c>
      <c r="BH1717" s="26" t="s">
        <v>99</v>
      </c>
      <c r="BI1717" s="26">
        <v>2</v>
      </c>
      <c r="BJ1717" s="26" t="s">
        <v>217</v>
      </c>
    </row>
    <row r="1718" spans="36:62" x14ac:dyDescent="0.25">
      <c r="AJ1718" s="26">
        <v>3050</v>
      </c>
      <c r="AK1718" s="26">
        <v>2101002</v>
      </c>
      <c r="AL1718" s="264">
        <v>44217.68472222222</v>
      </c>
      <c r="AM1718" s="26" t="s">
        <v>541</v>
      </c>
      <c r="AN1718" s="26" t="s">
        <v>63</v>
      </c>
      <c r="AO1718" s="26" t="s">
        <v>156</v>
      </c>
      <c r="AP1718" s="26" t="s">
        <v>1204</v>
      </c>
      <c r="AQ1718" s="26">
        <v>0</v>
      </c>
      <c r="AR1718" s="26">
        <v>18</v>
      </c>
      <c r="AS1718" s="26" t="s">
        <v>628</v>
      </c>
      <c r="AT1718" s="26" t="s">
        <v>74</v>
      </c>
      <c r="AU1718" s="26" t="s">
        <v>63</v>
      </c>
      <c r="AV1718" s="26" t="s">
        <v>63</v>
      </c>
      <c r="AW1718" s="26" t="s">
        <v>63</v>
      </c>
      <c r="AX1718" s="26" t="s">
        <v>63</v>
      </c>
      <c r="AY1718" s="26">
        <v>43.025902000000002</v>
      </c>
      <c r="AZ1718" s="26">
        <v>-102.554075999999</v>
      </c>
      <c r="BA1718" s="26" t="s">
        <v>486</v>
      </c>
      <c r="BB1718" s="26" t="s">
        <v>811</v>
      </c>
      <c r="BC1718" s="26" t="s">
        <v>659</v>
      </c>
      <c r="BD1718" s="26" t="s">
        <v>68</v>
      </c>
      <c r="BE1718" s="26"/>
      <c r="BF1718" s="26" t="s">
        <v>1209</v>
      </c>
      <c r="BG1718" s="26" t="s">
        <v>771</v>
      </c>
      <c r="BH1718" s="26" t="s">
        <v>175</v>
      </c>
      <c r="BI1718" s="26">
        <v>2</v>
      </c>
      <c r="BJ1718" s="26" t="s">
        <v>217</v>
      </c>
    </row>
    <row r="1719" spans="36:62" x14ac:dyDescent="0.25">
      <c r="AJ1719" s="26">
        <v>3051</v>
      </c>
      <c r="AK1719" s="26">
        <v>2101200</v>
      </c>
      <c r="AL1719" s="264">
        <v>44224.758333333331</v>
      </c>
      <c r="AM1719" s="26" t="s">
        <v>539</v>
      </c>
      <c r="AN1719" s="26" t="s">
        <v>63</v>
      </c>
      <c r="AO1719" s="26"/>
      <c r="AP1719" s="26"/>
      <c r="AQ1719" s="26">
        <v>-1</v>
      </c>
      <c r="AR1719" s="26">
        <v>79</v>
      </c>
      <c r="AS1719" s="26" t="s">
        <v>168</v>
      </c>
      <c r="AT1719" s="26" t="s">
        <v>71</v>
      </c>
      <c r="AU1719" s="26" t="s">
        <v>63</v>
      </c>
      <c r="AV1719" s="26" t="s">
        <v>63</v>
      </c>
      <c r="AW1719" s="26" t="s">
        <v>63</v>
      </c>
      <c r="AX1719" s="26" t="s">
        <v>63</v>
      </c>
      <c r="AY1719" s="26">
        <v>43.682887999999899</v>
      </c>
      <c r="AZ1719" s="26">
        <v>-103.259258</v>
      </c>
      <c r="BA1719" s="26" t="s">
        <v>185</v>
      </c>
      <c r="BB1719" s="26" t="s">
        <v>157</v>
      </c>
      <c r="BC1719" s="26" t="s">
        <v>167</v>
      </c>
      <c r="BD1719" s="26" t="s">
        <v>154</v>
      </c>
      <c r="BE1719" s="26"/>
      <c r="BF1719" s="26" t="s">
        <v>99</v>
      </c>
      <c r="BG1719" s="26" t="s">
        <v>167</v>
      </c>
      <c r="BH1719" s="26" t="s">
        <v>99</v>
      </c>
      <c r="BI1719" s="26">
        <v>2</v>
      </c>
      <c r="BJ1719" s="26" t="s">
        <v>217</v>
      </c>
    </row>
    <row r="1720" spans="36:62" x14ac:dyDescent="0.25">
      <c r="AJ1720" s="26">
        <v>3053</v>
      </c>
      <c r="AK1720" s="26">
        <v>2100959</v>
      </c>
      <c r="AL1720" s="264">
        <v>44223.79791666667</v>
      </c>
      <c r="AM1720" s="26" t="s">
        <v>481</v>
      </c>
      <c r="AN1720" s="26" t="s">
        <v>63</v>
      </c>
      <c r="AO1720" s="26" t="s">
        <v>156</v>
      </c>
      <c r="AP1720" s="26" t="s">
        <v>716</v>
      </c>
      <c r="AQ1720" s="26">
        <v>0</v>
      </c>
      <c r="AR1720" s="26">
        <v>16</v>
      </c>
      <c r="AS1720" s="26" t="s">
        <v>628</v>
      </c>
      <c r="AT1720" s="26" t="s">
        <v>71</v>
      </c>
      <c r="AU1720" s="26" t="s">
        <v>69</v>
      </c>
      <c r="AV1720" s="26" t="s">
        <v>63</v>
      </c>
      <c r="AW1720" s="26" t="s">
        <v>63</v>
      </c>
      <c r="AX1720" s="26" t="s">
        <v>63</v>
      </c>
      <c r="AY1720" s="26">
        <v>44.096487000000003</v>
      </c>
      <c r="AZ1720" s="26">
        <v>-103.151383999999</v>
      </c>
      <c r="BA1720" s="26" t="s">
        <v>486</v>
      </c>
      <c r="BB1720" s="26" t="s">
        <v>165</v>
      </c>
      <c r="BC1720" s="26" t="s">
        <v>1378</v>
      </c>
      <c r="BD1720" s="26" t="s">
        <v>68</v>
      </c>
      <c r="BE1720" s="26" t="s">
        <v>705</v>
      </c>
      <c r="BF1720" s="26" t="s">
        <v>68</v>
      </c>
      <c r="BG1720" s="26" t="s">
        <v>68</v>
      </c>
      <c r="BH1720" s="26" t="s">
        <v>1043</v>
      </c>
      <c r="BI1720" s="26">
        <v>2</v>
      </c>
      <c r="BJ1720" s="26" t="s">
        <v>217</v>
      </c>
    </row>
    <row r="1721" spans="36:62" x14ac:dyDescent="0.25">
      <c r="AJ1721" s="26">
        <v>3054</v>
      </c>
      <c r="AK1721" s="26">
        <v>2101003</v>
      </c>
      <c r="AL1721" s="264">
        <v>44221.501388888886</v>
      </c>
      <c r="AM1721" s="26" t="s">
        <v>541</v>
      </c>
      <c r="AN1721" s="26" t="s">
        <v>63</v>
      </c>
      <c r="AO1721" s="26" t="s">
        <v>156</v>
      </c>
      <c r="AP1721" s="26" t="s">
        <v>1295</v>
      </c>
      <c r="AQ1721" s="26">
        <v>0</v>
      </c>
      <c r="AR1721" s="26">
        <v>18</v>
      </c>
      <c r="AS1721" s="26" t="s">
        <v>628</v>
      </c>
      <c r="AT1721" s="26" t="s">
        <v>74</v>
      </c>
      <c r="AU1721" s="26" t="s">
        <v>63</v>
      </c>
      <c r="AV1721" s="26" t="s">
        <v>63</v>
      </c>
      <c r="AW1721" s="26" t="s">
        <v>63</v>
      </c>
      <c r="AX1721" s="26" t="s">
        <v>63</v>
      </c>
      <c r="AY1721" s="26">
        <v>43.027265</v>
      </c>
      <c r="AZ1721" s="26">
        <v>-102.547045999999</v>
      </c>
      <c r="BA1721" s="26" t="s">
        <v>486</v>
      </c>
      <c r="BB1721" s="26" t="s">
        <v>690</v>
      </c>
      <c r="BC1721" s="26" t="s">
        <v>759</v>
      </c>
      <c r="BD1721" s="26" t="s">
        <v>1096</v>
      </c>
      <c r="BE1721" s="26"/>
      <c r="BF1721" s="26" t="s">
        <v>759</v>
      </c>
      <c r="BG1721" s="26" t="s">
        <v>1379</v>
      </c>
      <c r="BH1721" s="26" t="s">
        <v>175</v>
      </c>
      <c r="BI1721" s="26">
        <v>2</v>
      </c>
      <c r="BJ1721" s="26" t="s">
        <v>21</v>
      </c>
    </row>
    <row r="1722" spans="36:62" x14ac:dyDescent="0.25">
      <c r="AJ1722" s="26">
        <v>3061</v>
      </c>
      <c r="AK1722" s="26">
        <v>2101757</v>
      </c>
      <c r="AL1722" s="264">
        <v>44238.740972222222</v>
      </c>
      <c r="AM1722" s="26" t="s">
        <v>481</v>
      </c>
      <c r="AN1722" s="26" t="s">
        <v>63</v>
      </c>
      <c r="AO1722" s="26" t="s">
        <v>156</v>
      </c>
      <c r="AP1722" s="26" t="s">
        <v>726</v>
      </c>
      <c r="AQ1722" s="26">
        <v>0</v>
      </c>
      <c r="AR1722" s="26">
        <v>79</v>
      </c>
      <c r="AS1722" s="26" t="s">
        <v>776</v>
      </c>
      <c r="AT1722" s="26" t="s">
        <v>613</v>
      </c>
      <c r="AU1722" s="26" t="s">
        <v>63</v>
      </c>
      <c r="AV1722" s="26" t="s">
        <v>63</v>
      </c>
      <c r="AW1722" s="26" t="s">
        <v>63</v>
      </c>
      <c r="AX1722" s="26" t="s">
        <v>63</v>
      </c>
      <c r="AY1722" s="26">
        <v>44.028441000000001</v>
      </c>
      <c r="AZ1722" s="26">
        <v>-103.191946</v>
      </c>
      <c r="BA1722" s="26" t="s">
        <v>558</v>
      </c>
      <c r="BB1722" s="26" t="s">
        <v>165</v>
      </c>
      <c r="BC1722" s="26" t="s">
        <v>614</v>
      </c>
      <c r="BD1722" s="26" t="s">
        <v>615</v>
      </c>
      <c r="BE1722" s="26" t="s">
        <v>677</v>
      </c>
      <c r="BF1722" s="26" t="s">
        <v>68</v>
      </c>
      <c r="BG1722" s="26" t="s">
        <v>68</v>
      </c>
      <c r="BH1722" s="26" t="s">
        <v>175</v>
      </c>
      <c r="BI1722" s="26">
        <v>2</v>
      </c>
      <c r="BJ1722" s="26" t="s">
        <v>217</v>
      </c>
    </row>
    <row r="1723" spans="36:62" x14ac:dyDescent="0.25">
      <c r="AJ1723" s="26">
        <v>3070</v>
      </c>
      <c r="AK1723" s="26">
        <v>2101798</v>
      </c>
      <c r="AL1723" s="264">
        <v>44242.738888888889</v>
      </c>
      <c r="AM1723" s="26" t="s">
        <v>481</v>
      </c>
      <c r="AN1723" s="26" t="s">
        <v>63</v>
      </c>
      <c r="AO1723" s="26" t="s">
        <v>156</v>
      </c>
      <c r="AP1723" s="26" t="s">
        <v>627</v>
      </c>
      <c r="AQ1723" s="26">
        <v>0</v>
      </c>
      <c r="AR1723" s="26">
        <v>16</v>
      </c>
      <c r="AS1723" s="26" t="s">
        <v>628</v>
      </c>
      <c r="AT1723" s="26" t="s">
        <v>74</v>
      </c>
      <c r="AU1723" s="26" t="s">
        <v>63</v>
      </c>
      <c r="AV1723" s="26" t="s">
        <v>63</v>
      </c>
      <c r="AW1723" s="26" t="s">
        <v>63</v>
      </c>
      <c r="AX1723" s="26" t="s">
        <v>63</v>
      </c>
      <c r="AY1723" s="26">
        <v>44.092748</v>
      </c>
      <c r="AZ1723" s="26">
        <v>-103.151381999999</v>
      </c>
      <c r="BA1723" s="26" t="s">
        <v>486</v>
      </c>
      <c r="BB1723" s="26" t="s">
        <v>165</v>
      </c>
      <c r="BC1723" s="26" t="s">
        <v>629</v>
      </c>
      <c r="BD1723" s="26" t="s">
        <v>615</v>
      </c>
      <c r="BE1723" s="26" t="s">
        <v>644</v>
      </c>
      <c r="BF1723" s="26" t="s">
        <v>68</v>
      </c>
      <c r="BG1723" s="26" t="s">
        <v>68</v>
      </c>
      <c r="BH1723" s="26" t="s">
        <v>175</v>
      </c>
      <c r="BI1723" s="26">
        <v>2</v>
      </c>
      <c r="BJ1723" s="26" t="s">
        <v>217</v>
      </c>
    </row>
    <row r="1724" spans="36:62" x14ac:dyDescent="0.25">
      <c r="AJ1724" s="26">
        <v>3071</v>
      </c>
      <c r="AK1724" s="26">
        <v>2101636</v>
      </c>
      <c r="AL1724" s="264">
        <v>44238.452777777777</v>
      </c>
      <c r="AM1724" s="26" t="s">
        <v>481</v>
      </c>
      <c r="AN1724" s="26" t="s">
        <v>63</v>
      </c>
      <c r="AO1724" s="26" t="s">
        <v>156</v>
      </c>
      <c r="AP1724" s="26" t="s">
        <v>837</v>
      </c>
      <c r="AQ1724" s="26">
        <v>0</v>
      </c>
      <c r="AR1724" s="26">
        <v>16</v>
      </c>
      <c r="AS1724" s="26" t="s">
        <v>628</v>
      </c>
      <c r="AT1724" s="26" t="s">
        <v>674</v>
      </c>
      <c r="AU1724" s="26" t="s">
        <v>63</v>
      </c>
      <c r="AV1724" s="26" t="s">
        <v>63</v>
      </c>
      <c r="AW1724" s="26" t="s">
        <v>63</v>
      </c>
      <c r="AX1724" s="26" t="s">
        <v>63</v>
      </c>
      <c r="AY1724" s="26">
        <v>44.069322999999898</v>
      </c>
      <c r="AZ1724" s="26">
        <v>-103.158413999999</v>
      </c>
      <c r="BA1724" s="26" t="s">
        <v>486</v>
      </c>
      <c r="BB1724" s="26" t="s">
        <v>165</v>
      </c>
      <c r="BC1724" s="26" t="s">
        <v>614</v>
      </c>
      <c r="BD1724" s="26" t="s">
        <v>681</v>
      </c>
      <c r="BE1724" s="26" t="s">
        <v>677</v>
      </c>
      <c r="BF1724" s="26" t="s">
        <v>68</v>
      </c>
      <c r="BG1724" s="26" t="s">
        <v>68</v>
      </c>
      <c r="BH1724" s="26" t="s">
        <v>175</v>
      </c>
      <c r="BI1724" s="26">
        <v>2</v>
      </c>
      <c r="BJ1724" s="26" t="s">
        <v>217</v>
      </c>
    </row>
    <row r="1725" spans="36:62" x14ac:dyDescent="0.25">
      <c r="AJ1725" s="26">
        <v>3072</v>
      </c>
      <c r="AK1725" s="26">
        <v>2102188</v>
      </c>
      <c r="AL1725" s="264">
        <v>44235.302083333336</v>
      </c>
      <c r="AM1725" s="26" t="s">
        <v>539</v>
      </c>
      <c r="AN1725" s="26" t="s">
        <v>63</v>
      </c>
      <c r="AO1725" s="26" t="s">
        <v>173</v>
      </c>
      <c r="AP1725" s="26" t="s">
        <v>159</v>
      </c>
      <c r="AQ1725" s="26">
        <v>0</v>
      </c>
      <c r="AR1725" s="26">
        <v>79</v>
      </c>
      <c r="AS1725" s="26" t="s">
        <v>1381</v>
      </c>
      <c r="AT1725" s="26" t="s">
        <v>71</v>
      </c>
      <c r="AU1725" s="26" t="s">
        <v>63</v>
      </c>
      <c r="AV1725" s="26" t="s">
        <v>63</v>
      </c>
      <c r="AW1725" s="26" t="s">
        <v>69</v>
      </c>
      <c r="AX1725" s="26" t="s">
        <v>63</v>
      </c>
      <c r="AY1725" s="26">
        <v>43.793436999999898</v>
      </c>
      <c r="AZ1725" s="26">
        <v>-103.22124700000001</v>
      </c>
      <c r="BA1725" s="26" t="s">
        <v>185</v>
      </c>
      <c r="BB1725" s="26" t="s">
        <v>165</v>
      </c>
      <c r="BC1725" s="26" t="s">
        <v>701</v>
      </c>
      <c r="BD1725" s="26" t="s">
        <v>615</v>
      </c>
      <c r="BE1725" s="26" t="s">
        <v>1380</v>
      </c>
      <c r="BF1725" s="26" t="s">
        <v>68</v>
      </c>
      <c r="BG1725" s="26" t="s">
        <v>68</v>
      </c>
      <c r="BH1725" s="26" t="s">
        <v>146</v>
      </c>
      <c r="BI1725" s="26">
        <v>2</v>
      </c>
      <c r="BJ1725" s="26" t="s">
        <v>217</v>
      </c>
    </row>
    <row r="1726" spans="36:62" x14ac:dyDescent="0.25">
      <c r="AJ1726" s="26">
        <v>3076</v>
      </c>
      <c r="AK1726" s="26">
        <v>2102181</v>
      </c>
      <c r="AL1726" s="264">
        <v>44239.361111111109</v>
      </c>
      <c r="AM1726" s="26" t="s">
        <v>481</v>
      </c>
      <c r="AN1726" s="26" t="s">
        <v>63</v>
      </c>
      <c r="AO1726" s="26" t="s">
        <v>214</v>
      </c>
      <c r="AP1726" s="26" t="s">
        <v>627</v>
      </c>
      <c r="AQ1726" s="26">
        <v>0</v>
      </c>
      <c r="AR1726" s="26">
        <v>90</v>
      </c>
      <c r="AS1726" s="26" t="s">
        <v>980</v>
      </c>
      <c r="AT1726" s="26" t="s">
        <v>654</v>
      </c>
      <c r="AU1726" s="26" t="s">
        <v>63</v>
      </c>
      <c r="AV1726" s="26" t="s">
        <v>63</v>
      </c>
      <c r="AW1726" s="26" t="s">
        <v>63</v>
      </c>
      <c r="AX1726" s="26" t="s">
        <v>63</v>
      </c>
      <c r="AY1726" s="26">
        <v>44.099469999999897</v>
      </c>
      <c r="AZ1726" s="26">
        <v>-103.16974</v>
      </c>
      <c r="BA1726" s="26" t="s">
        <v>185</v>
      </c>
      <c r="BB1726" s="26" t="s">
        <v>811</v>
      </c>
      <c r="BC1726" s="26" t="s">
        <v>678</v>
      </c>
      <c r="BD1726" s="26" t="s">
        <v>681</v>
      </c>
      <c r="BE1726" s="26" t="s">
        <v>858</v>
      </c>
      <c r="BF1726" s="26" t="s">
        <v>68</v>
      </c>
      <c r="BG1726" s="26" t="s">
        <v>68</v>
      </c>
      <c r="BH1726" s="26" t="s">
        <v>175</v>
      </c>
      <c r="BI1726" s="26">
        <v>2</v>
      </c>
      <c r="BJ1726" s="26" t="s">
        <v>217</v>
      </c>
    </row>
    <row r="1727" spans="36:62" x14ac:dyDescent="0.25">
      <c r="AJ1727" s="26">
        <v>3077</v>
      </c>
      <c r="AK1727" s="26">
        <v>2102192</v>
      </c>
      <c r="AL1727" s="264">
        <v>44239.400694444441</v>
      </c>
      <c r="AM1727" s="26" t="s">
        <v>481</v>
      </c>
      <c r="AN1727" s="26" t="s">
        <v>63</v>
      </c>
      <c r="AO1727" s="26" t="s">
        <v>156</v>
      </c>
      <c r="AP1727" s="26" t="s">
        <v>856</v>
      </c>
      <c r="AQ1727" s="26">
        <v>0</v>
      </c>
      <c r="AR1727" s="26">
        <v>16</v>
      </c>
      <c r="AS1727" s="26" t="s">
        <v>628</v>
      </c>
      <c r="AT1727" s="26" t="s">
        <v>74</v>
      </c>
      <c r="AU1727" s="26" t="s">
        <v>63</v>
      </c>
      <c r="AV1727" s="26" t="s">
        <v>63</v>
      </c>
      <c r="AW1727" s="26" t="s">
        <v>63</v>
      </c>
      <c r="AX1727" s="26" t="s">
        <v>63</v>
      </c>
      <c r="AY1727" s="26">
        <v>44.086143999999898</v>
      </c>
      <c r="AZ1727" s="26">
        <v>-103.151385</v>
      </c>
      <c r="BA1727" s="26" t="s">
        <v>502</v>
      </c>
      <c r="BB1727" s="26" t="s">
        <v>609</v>
      </c>
      <c r="BC1727" s="26" t="s">
        <v>629</v>
      </c>
      <c r="BD1727" s="26" t="s">
        <v>68</v>
      </c>
      <c r="BE1727" s="26"/>
      <c r="BF1727" s="26" t="s">
        <v>68</v>
      </c>
      <c r="BG1727" s="26" t="s">
        <v>68</v>
      </c>
      <c r="BH1727" s="26" t="s">
        <v>646</v>
      </c>
      <c r="BI1727" s="26">
        <v>2</v>
      </c>
      <c r="BJ1727" s="26" t="s">
        <v>217</v>
      </c>
    </row>
    <row r="1728" spans="36:62" x14ac:dyDescent="0.25">
      <c r="AJ1728" s="26">
        <v>3083</v>
      </c>
      <c r="AK1728" s="26">
        <v>2102549</v>
      </c>
      <c r="AL1728" s="264">
        <v>44246.689583333333</v>
      </c>
      <c r="AM1728" s="26" t="s">
        <v>481</v>
      </c>
      <c r="AN1728" s="26" t="s">
        <v>63</v>
      </c>
      <c r="AO1728" s="26" t="s">
        <v>173</v>
      </c>
      <c r="AP1728" s="26" t="s">
        <v>741</v>
      </c>
      <c r="AQ1728" s="26">
        <v>0</v>
      </c>
      <c r="AR1728" s="26">
        <v>79</v>
      </c>
      <c r="AS1728" s="26" t="s">
        <v>197</v>
      </c>
      <c r="AT1728" s="26" t="s">
        <v>71</v>
      </c>
      <c r="AU1728" s="26" t="s">
        <v>63</v>
      </c>
      <c r="AV1728" s="26" t="s">
        <v>63</v>
      </c>
      <c r="AW1728" s="26" t="s">
        <v>63</v>
      </c>
      <c r="AX1728" s="26" t="s">
        <v>63</v>
      </c>
      <c r="AY1728" s="26">
        <v>43.861257000000002</v>
      </c>
      <c r="AZ1728" s="26">
        <v>-103.199421</v>
      </c>
      <c r="BA1728" s="26" t="s">
        <v>166</v>
      </c>
      <c r="BB1728" s="26" t="s">
        <v>165</v>
      </c>
      <c r="BC1728" s="26" t="s">
        <v>170</v>
      </c>
      <c r="BD1728" s="26" t="s">
        <v>68</v>
      </c>
      <c r="BE1728" s="26" t="s">
        <v>1382</v>
      </c>
      <c r="BF1728" s="26" t="s">
        <v>1383</v>
      </c>
      <c r="BG1728" s="26" t="s">
        <v>68</v>
      </c>
      <c r="BH1728" s="26" t="s">
        <v>1384</v>
      </c>
      <c r="BI1728" s="26">
        <v>2</v>
      </c>
      <c r="BJ1728" s="26" t="s">
        <v>20</v>
      </c>
    </row>
    <row r="1729" spans="36:62" x14ac:dyDescent="0.25">
      <c r="AJ1729" s="26">
        <v>3084</v>
      </c>
      <c r="AK1729" s="26">
        <v>2102429</v>
      </c>
      <c r="AL1729" s="264">
        <v>44245.631944444445</v>
      </c>
      <c r="AM1729" s="26" t="s">
        <v>481</v>
      </c>
      <c r="AN1729" s="26" t="s">
        <v>63</v>
      </c>
      <c r="AO1729" s="26" t="s">
        <v>156</v>
      </c>
      <c r="AP1729" s="26" t="s">
        <v>716</v>
      </c>
      <c r="AQ1729" s="26">
        <v>0</v>
      </c>
      <c r="AR1729" s="26">
        <v>16</v>
      </c>
      <c r="AS1729" s="26" t="s">
        <v>628</v>
      </c>
      <c r="AT1729" s="26" t="s">
        <v>74</v>
      </c>
      <c r="AU1729" s="26" t="s">
        <v>63</v>
      </c>
      <c r="AV1729" s="26" t="s">
        <v>63</v>
      </c>
      <c r="AW1729" s="26" t="s">
        <v>63</v>
      </c>
      <c r="AX1729" s="26" t="s">
        <v>63</v>
      </c>
      <c r="AY1729" s="26">
        <v>44.038535000000003</v>
      </c>
      <c r="AZ1729" s="26">
        <v>-103.191857999999</v>
      </c>
      <c r="BA1729" s="26" t="s">
        <v>493</v>
      </c>
      <c r="BB1729" s="26" t="s">
        <v>165</v>
      </c>
      <c r="BC1729" s="26" t="s">
        <v>708</v>
      </c>
      <c r="BD1729" s="26" t="s">
        <v>68</v>
      </c>
      <c r="BE1729" s="26" t="s">
        <v>705</v>
      </c>
      <c r="BF1729" s="26" t="s">
        <v>68</v>
      </c>
      <c r="BG1729" s="26" t="s">
        <v>68</v>
      </c>
      <c r="BH1729" s="26" t="s">
        <v>175</v>
      </c>
      <c r="BI1729" s="26">
        <v>2</v>
      </c>
      <c r="BJ1729" s="26" t="s">
        <v>21</v>
      </c>
    </row>
    <row r="1730" spans="36:62" x14ac:dyDescent="0.25">
      <c r="AJ1730" s="26">
        <v>3088</v>
      </c>
      <c r="AK1730" s="26">
        <v>2102869</v>
      </c>
      <c r="AL1730" s="264">
        <v>44261.46597222222</v>
      </c>
      <c r="AM1730" s="26" t="s">
        <v>481</v>
      </c>
      <c r="AN1730" s="26" t="s">
        <v>63</v>
      </c>
      <c r="AO1730" s="26" t="s">
        <v>156</v>
      </c>
      <c r="AP1730" s="26" t="s">
        <v>726</v>
      </c>
      <c r="AQ1730" s="26">
        <v>0</v>
      </c>
      <c r="AR1730" s="26">
        <v>79</v>
      </c>
      <c r="AS1730" s="26" t="s">
        <v>628</v>
      </c>
      <c r="AT1730" s="26" t="s">
        <v>71</v>
      </c>
      <c r="AU1730" s="26" t="s">
        <v>63</v>
      </c>
      <c r="AV1730" s="26" t="s">
        <v>63</v>
      </c>
      <c r="AW1730" s="26" t="s">
        <v>63</v>
      </c>
      <c r="AX1730" s="26" t="s">
        <v>63</v>
      </c>
      <c r="AY1730" s="26">
        <v>44.030301000000001</v>
      </c>
      <c r="AZ1730" s="26">
        <v>-103.191742</v>
      </c>
      <c r="BA1730" s="26" t="s">
        <v>185</v>
      </c>
      <c r="BB1730" s="26" t="s">
        <v>690</v>
      </c>
      <c r="BC1730" s="26" t="s">
        <v>629</v>
      </c>
      <c r="BD1730" s="26" t="s">
        <v>68</v>
      </c>
      <c r="BE1730" s="26"/>
      <c r="BF1730" s="26" t="s">
        <v>68</v>
      </c>
      <c r="BG1730" s="26" t="s">
        <v>68</v>
      </c>
      <c r="BH1730" s="26" t="s">
        <v>175</v>
      </c>
      <c r="BI1730" s="26">
        <v>2</v>
      </c>
      <c r="BJ1730" s="26" t="s">
        <v>217</v>
      </c>
    </row>
    <row r="1731" spans="36:62" x14ac:dyDescent="0.25">
      <c r="AJ1731" s="26">
        <v>3090</v>
      </c>
      <c r="AK1731" s="26">
        <v>2102940</v>
      </c>
      <c r="AL1731" s="264">
        <v>44261.864583333336</v>
      </c>
      <c r="AM1731" s="26" t="s">
        <v>481</v>
      </c>
      <c r="AN1731" s="26" t="s">
        <v>63</v>
      </c>
      <c r="AO1731" s="26"/>
      <c r="AP1731" s="26"/>
      <c r="AQ1731" s="26">
        <v>-1</v>
      </c>
      <c r="AR1731" s="26">
        <v>79</v>
      </c>
      <c r="AS1731" s="26" t="s">
        <v>168</v>
      </c>
      <c r="AT1731" s="26" t="s">
        <v>71</v>
      </c>
      <c r="AU1731" s="26" t="s">
        <v>63</v>
      </c>
      <c r="AV1731" s="26" t="s">
        <v>63</v>
      </c>
      <c r="AW1731" s="26" t="s">
        <v>63</v>
      </c>
      <c r="AX1731" s="26" t="s">
        <v>63</v>
      </c>
      <c r="AY1731" s="26">
        <v>43.954732999999898</v>
      </c>
      <c r="AZ1731" s="26">
        <v>-103.186600999999</v>
      </c>
      <c r="BA1731" s="26" t="s">
        <v>158</v>
      </c>
      <c r="BB1731" s="26" t="s">
        <v>157</v>
      </c>
      <c r="BC1731" s="26" t="s">
        <v>167</v>
      </c>
      <c r="BD1731" s="26" t="s">
        <v>154</v>
      </c>
      <c r="BE1731" s="26"/>
      <c r="BF1731" s="26" t="s">
        <v>99</v>
      </c>
      <c r="BG1731" s="26" t="s">
        <v>167</v>
      </c>
      <c r="BH1731" s="26" t="s">
        <v>99</v>
      </c>
      <c r="BI1731" s="26">
        <v>2</v>
      </c>
      <c r="BJ1731" s="26" t="s">
        <v>217</v>
      </c>
    </row>
    <row r="1732" spans="36:62" x14ac:dyDescent="0.25">
      <c r="AJ1732" s="26">
        <v>3092</v>
      </c>
      <c r="AK1732" s="26">
        <v>2102548</v>
      </c>
      <c r="AL1732" s="264">
        <v>44240.970833333333</v>
      </c>
      <c r="AM1732" s="26" t="s">
        <v>540</v>
      </c>
      <c r="AN1732" s="26" t="s">
        <v>63</v>
      </c>
      <c r="AO1732" s="26" t="s">
        <v>173</v>
      </c>
      <c r="AP1732" s="26" t="s">
        <v>716</v>
      </c>
      <c r="AQ1732" s="26">
        <v>0</v>
      </c>
      <c r="AR1732" s="26">
        <v>18</v>
      </c>
      <c r="AS1732" s="26" t="s">
        <v>1200</v>
      </c>
      <c r="AT1732" s="26" t="s">
        <v>71</v>
      </c>
      <c r="AU1732" s="26" t="s">
        <v>63</v>
      </c>
      <c r="AV1732" s="26" t="s">
        <v>63</v>
      </c>
      <c r="AW1732" s="26" t="s">
        <v>63</v>
      </c>
      <c r="AX1732" s="26" t="s">
        <v>63</v>
      </c>
      <c r="AY1732" s="26">
        <v>43.187553999999899</v>
      </c>
      <c r="AZ1732" s="26">
        <v>-103.10581500000001</v>
      </c>
      <c r="BA1732" s="26" t="s">
        <v>486</v>
      </c>
      <c r="BB1732" s="26" t="s">
        <v>811</v>
      </c>
      <c r="BC1732" s="26" t="s">
        <v>1386</v>
      </c>
      <c r="BD1732" s="26" t="s">
        <v>68</v>
      </c>
      <c r="BE1732" s="26" t="s">
        <v>1385</v>
      </c>
      <c r="BF1732" s="26" t="s">
        <v>68</v>
      </c>
      <c r="BG1732" s="26" t="s">
        <v>68</v>
      </c>
      <c r="BH1732" s="26" t="s">
        <v>1387</v>
      </c>
      <c r="BI1732" s="26">
        <v>2</v>
      </c>
      <c r="BJ1732" s="26" t="s">
        <v>19</v>
      </c>
    </row>
    <row r="1733" spans="36:62" x14ac:dyDescent="0.25">
      <c r="AJ1733" s="26">
        <v>3093</v>
      </c>
      <c r="AK1733" s="26">
        <v>2103273</v>
      </c>
      <c r="AL1733" s="264">
        <v>44265.770833333336</v>
      </c>
      <c r="AM1733" s="26" t="s">
        <v>487</v>
      </c>
      <c r="AN1733" s="26" t="s">
        <v>63</v>
      </c>
      <c r="AO1733" s="26" t="s">
        <v>156</v>
      </c>
      <c r="AP1733" s="26" t="s">
        <v>159</v>
      </c>
      <c r="AQ1733" s="26">
        <v>0</v>
      </c>
      <c r="AR1733" s="26">
        <v>18</v>
      </c>
      <c r="AS1733" s="26" t="s">
        <v>201</v>
      </c>
      <c r="AT1733" s="26" t="s">
        <v>613</v>
      </c>
      <c r="AU1733" s="26" t="s">
        <v>63</v>
      </c>
      <c r="AV1733" s="26" t="s">
        <v>63</v>
      </c>
      <c r="AW1733" s="26" t="s">
        <v>63</v>
      </c>
      <c r="AX1733" s="26" t="s">
        <v>63</v>
      </c>
      <c r="AY1733" s="26">
        <v>43.172280999999899</v>
      </c>
      <c r="AZ1733" s="26">
        <v>-101.761844999999</v>
      </c>
      <c r="BA1733" s="26" t="s">
        <v>185</v>
      </c>
      <c r="BB1733" s="26" t="s">
        <v>609</v>
      </c>
      <c r="BC1733" s="26" t="s">
        <v>614</v>
      </c>
      <c r="BD1733" s="26" t="s">
        <v>615</v>
      </c>
      <c r="BE1733" s="26"/>
      <c r="BF1733" s="26" t="s">
        <v>68</v>
      </c>
      <c r="BG1733" s="26" t="s">
        <v>209</v>
      </c>
      <c r="BH1733" s="26" t="s">
        <v>210</v>
      </c>
      <c r="BI1733" s="26">
        <v>2</v>
      </c>
      <c r="BJ1733" s="26" t="s">
        <v>21</v>
      </c>
    </row>
    <row r="1734" spans="36:62" x14ac:dyDescent="0.25">
      <c r="AJ1734" s="26">
        <v>3094</v>
      </c>
      <c r="AK1734" s="26">
        <v>2103272</v>
      </c>
      <c r="AL1734" s="264">
        <v>44264.770833333336</v>
      </c>
      <c r="AM1734" s="26" t="s">
        <v>487</v>
      </c>
      <c r="AN1734" s="26" t="s">
        <v>63</v>
      </c>
      <c r="AO1734" s="26"/>
      <c r="AP1734" s="26"/>
      <c r="AQ1734" s="26">
        <v>-1</v>
      </c>
      <c r="AR1734" s="26">
        <v>18</v>
      </c>
      <c r="AS1734" s="26" t="s">
        <v>168</v>
      </c>
      <c r="AT1734" s="26" t="s">
        <v>71</v>
      </c>
      <c r="AU1734" s="26" t="s">
        <v>63</v>
      </c>
      <c r="AV1734" s="26" t="s">
        <v>63</v>
      </c>
      <c r="AW1734" s="26" t="s">
        <v>63</v>
      </c>
      <c r="AX1734" s="26" t="s">
        <v>63</v>
      </c>
      <c r="AY1734" s="26">
        <v>43.172552000000003</v>
      </c>
      <c r="AZ1734" s="26">
        <v>-101.84540200000001</v>
      </c>
      <c r="BA1734" s="26" t="s">
        <v>166</v>
      </c>
      <c r="BB1734" s="26" t="s">
        <v>611</v>
      </c>
      <c r="BC1734" s="26" t="s">
        <v>167</v>
      </c>
      <c r="BD1734" s="26" t="s">
        <v>154</v>
      </c>
      <c r="BE1734" s="26"/>
      <c r="BF1734" s="26" t="s">
        <v>99</v>
      </c>
      <c r="BG1734" s="26" t="s">
        <v>167</v>
      </c>
      <c r="BH1734" s="26" t="s">
        <v>99</v>
      </c>
      <c r="BI1734" s="26">
        <v>2</v>
      </c>
      <c r="BJ1734" s="26" t="s">
        <v>217</v>
      </c>
    </row>
    <row r="1735" spans="36:62" x14ac:dyDescent="0.25">
      <c r="AJ1735" s="26">
        <v>3095</v>
      </c>
      <c r="AK1735" s="26">
        <v>2103143</v>
      </c>
      <c r="AL1735" s="264">
        <v>44265.711805555555</v>
      </c>
      <c r="AM1735" s="26" t="s">
        <v>481</v>
      </c>
      <c r="AN1735" s="26" t="s">
        <v>63</v>
      </c>
      <c r="AO1735" s="26" t="s">
        <v>156</v>
      </c>
      <c r="AP1735" s="26" t="s">
        <v>713</v>
      </c>
      <c r="AQ1735" s="26">
        <v>0</v>
      </c>
      <c r="AR1735" s="26">
        <v>16</v>
      </c>
      <c r="AS1735" s="26" t="s">
        <v>628</v>
      </c>
      <c r="AT1735" s="26" t="s">
        <v>74</v>
      </c>
      <c r="AU1735" s="26" t="s">
        <v>63</v>
      </c>
      <c r="AV1735" s="26" t="s">
        <v>63</v>
      </c>
      <c r="AW1735" s="26" t="s">
        <v>63</v>
      </c>
      <c r="AX1735" s="26" t="s">
        <v>63</v>
      </c>
      <c r="AY1735" s="26">
        <v>44.09449</v>
      </c>
      <c r="AZ1735" s="26">
        <v>-103.151223999999</v>
      </c>
      <c r="BA1735" s="26" t="s">
        <v>483</v>
      </c>
      <c r="BB1735" s="26" t="s">
        <v>165</v>
      </c>
      <c r="BC1735" s="26" t="s">
        <v>708</v>
      </c>
      <c r="BD1735" s="26" t="s">
        <v>68</v>
      </c>
      <c r="BE1735" s="26" t="s">
        <v>1224</v>
      </c>
      <c r="BF1735" s="26" t="s">
        <v>1209</v>
      </c>
      <c r="BG1735" s="26" t="s">
        <v>68</v>
      </c>
      <c r="BH1735" s="26" t="s">
        <v>175</v>
      </c>
      <c r="BI1735" s="26">
        <v>2</v>
      </c>
      <c r="BJ1735" s="26" t="s">
        <v>21</v>
      </c>
    </row>
    <row r="1736" spans="36:62" x14ac:dyDescent="0.25">
      <c r="AJ1736" s="26">
        <v>3096</v>
      </c>
      <c r="AK1736" s="26">
        <v>2103036</v>
      </c>
      <c r="AL1736" s="264">
        <v>44256.229166666664</v>
      </c>
      <c r="AM1736" s="26" t="s">
        <v>481</v>
      </c>
      <c r="AN1736" s="26" t="s">
        <v>63</v>
      </c>
      <c r="AO1736" s="26"/>
      <c r="AP1736" s="26"/>
      <c r="AQ1736" s="26">
        <v>-1</v>
      </c>
      <c r="AR1736" s="26">
        <v>79</v>
      </c>
      <c r="AS1736" s="26" t="s">
        <v>168</v>
      </c>
      <c r="AT1736" s="26" t="s">
        <v>71</v>
      </c>
      <c r="AU1736" s="26" t="s">
        <v>63</v>
      </c>
      <c r="AV1736" s="26" t="s">
        <v>63</v>
      </c>
      <c r="AW1736" s="26" t="s">
        <v>63</v>
      </c>
      <c r="AX1736" s="26" t="s">
        <v>63</v>
      </c>
      <c r="AY1736" s="26">
        <v>43.979529999999897</v>
      </c>
      <c r="AZ1736" s="26">
        <v>-103.181275999999</v>
      </c>
      <c r="BA1736" s="26" t="s">
        <v>158</v>
      </c>
      <c r="BB1736" s="26" t="s">
        <v>165</v>
      </c>
      <c r="BC1736" s="26" t="s">
        <v>167</v>
      </c>
      <c r="BD1736" s="26" t="s">
        <v>154</v>
      </c>
      <c r="BE1736" s="26"/>
      <c r="BF1736" s="26" t="s">
        <v>99</v>
      </c>
      <c r="BG1736" s="26" t="s">
        <v>167</v>
      </c>
      <c r="BH1736" s="26" t="s">
        <v>99</v>
      </c>
      <c r="BI1736" s="26">
        <v>2</v>
      </c>
      <c r="BJ1736" s="26" t="s">
        <v>217</v>
      </c>
    </row>
    <row r="1737" spans="36:62" x14ac:dyDescent="0.25">
      <c r="AJ1737" s="26">
        <v>3098</v>
      </c>
      <c r="AK1737" s="26">
        <v>2102857</v>
      </c>
      <c r="AL1737" s="264">
        <v>44259.656944444447</v>
      </c>
      <c r="AM1737" s="26" t="s">
        <v>481</v>
      </c>
      <c r="AN1737" s="26" t="s">
        <v>63</v>
      </c>
      <c r="AO1737" s="26" t="s">
        <v>156</v>
      </c>
      <c r="AP1737" s="26" t="s">
        <v>716</v>
      </c>
      <c r="AQ1737" s="26">
        <v>0</v>
      </c>
      <c r="AR1737" s="26">
        <v>16</v>
      </c>
      <c r="AS1737" s="26" t="s">
        <v>628</v>
      </c>
      <c r="AT1737" s="26" t="s">
        <v>71</v>
      </c>
      <c r="AU1737" s="26" t="s">
        <v>63</v>
      </c>
      <c r="AV1737" s="26" t="s">
        <v>63</v>
      </c>
      <c r="AW1737" s="26" t="s">
        <v>63</v>
      </c>
      <c r="AX1737" s="26" t="s">
        <v>63</v>
      </c>
      <c r="AY1737" s="26">
        <v>44.071137999999898</v>
      </c>
      <c r="AZ1737" s="26">
        <v>-103.154303999999</v>
      </c>
      <c r="BA1737" s="26" t="s">
        <v>486</v>
      </c>
      <c r="BB1737" s="26" t="s">
        <v>609</v>
      </c>
      <c r="BC1737" s="26" t="s">
        <v>708</v>
      </c>
      <c r="BD1737" s="26" t="s">
        <v>68</v>
      </c>
      <c r="BE1737" s="26" t="s">
        <v>705</v>
      </c>
      <c r="BF1737" s="26" t="s">
        <v>68</v>
      </c>
      <c r="BG1737" s="26" t="s">
        <v>68</v>
      </c>
      <c r="BH1737" s="26" t="s">
        <v>175</v>
      </c>
      <c r="BI1737" s="26">
        <v>2</v>
      </c>
      <c r="BJ1737" s="26" t="s">
        <v>21</v>
      </c>
    </row>
    <row r="1738" spans="36:62" x14ac:dyDescent="0.25">
      <c r="AJ1738" s="26">
        <v>3101</v>
      </c>
      <c r="AK1738" s="26">
        <v>2103232</v>
      </c>
      <c r="AL1738" s="264">
        <v>44269.815972222219</v>
      </c>
      <c r="AM1738" s="26" t="s">
        <v>481</v>
      </c>
      <c r="AN1738" s="26" t="s">
        <v>63</v>
      </c>
      <c r="AO1738" s="26" t="s">
        <v>156</v>
      </c>
      <c r="AP1738" s="26" t="s">
        <v>159</v>
      </c>
      <c r="AQ1738" s="26">
        <v>0</v>
      </c>
      <c r="AR1738" s="26">
        <v>16</v>
      </c>
      <c r="AS1738" s="26" t="s">
        <v>628</v>
      </c>
      <c r="AT1738" s="26" t="s">
        <v>654</v>
      </c>
      <c r="AU1738" s="26" t="s">
        <v>63</v>
      </c>
      <c r="AV1738" s="26" t="s">
        <v>63</v>
      </c>
      <c r="AW1738" s="26" t="s">
        <v>63</v>
      </c>
      <c r="AX1738" s="26" t="s">
        <v>63</v>
      </c>
      <c r="AY1738" s="26">
        <v>44.096257000000001</v>
      </c>
      <c r="AZ1738" s="26">
        <v>-103.151383999999</v>
      </c>
      <c r="BA1738" s="26" t="s">
        <v>158</v>
      </c>
      <c r="BB1738" s="26" t="s">
        <v>690</v>
      </c>
      <c r="BC1738" s="26" t="s">
        <v>727</v>
      </c>
      <c r="BD1738" s="26" t="s">
        <v>681</v>
      </c>
      <c r="BE1738" s="26" t="s">
        <v>1176</v>
      </c>
      <c r="BF1738" s="26" t="s">
        <v>68</v>
      </c>
      <c r="BG1738" s="26" t="s">
        <v>68</v>
      </c>
      <c r="BH1738" s="26" t="s">
        <v>175</v>
      </c>
      <c r="BI1738" s="26">
        <v>2</v>
      </c>
      <c r="BJ1738" s="26" t="s">
        <v>19</v>
      </c>
    </row>
    <row r="1739" spans="36:62" x14ac:dyDescent="0.25">
      <c r="AJ1739" s="26">
        <v>3106</v>
      </c>
      <c r="AK1739" s="26">
        <v>2103544</v>
      </c>
      <c r="AL1739" s="264">
        <v>44276.611111111109</v>
      </c>
      <c r="AM1739" s="26" t="s">
        <v>481</v>
      </c>
      <c r="AN1739" s="26" t="s">
        <v>63</v>
      </c>
      <c r="AO1739" s="26"/>
      <c r="AP1739" s="26"/>
      <c r="AQ1739" s="26">
        <v>-1</v>
      </c>
      <c r="AR1739" s="26">
        <v>16</v>
      </c>
      <c r="AS1739" s="26" t="s">
        <v>168</v>
      </c>
      <c r="AT1739" s="26" t="s">
        <v>71</v>
      </c>
      <c r="AU1739" s="26" t="s">
        <v>63</v>
      </c>
      <c r="AV1739" s="26" t="s">
        <v>63</v>
      </c>
      <c r="AW1739" s="26" t="s">
        <v>63</v>
      </c>
      <c r="AX1739" s="26" t="s">
        <v>63</v>
      </c>
      <c r="AY1739" s="26">
        <v>44.059992000000001</v>
      </c>
      <c r="AZ1739" s="26">
        <v>-103.164993999999</v>
      </c>
      <c r="BA1739" s="26" t="s">
        <v>185</v>
      </c>
      <c r="BB1739" s="26" t="s">
        <v>157</v>
      </c>
      <c r="BC1739" s="26" t="s">
        <v>167</v>
      </c>
      <c r="BD1739" s="26" t="s">
        <v>154</v>
      </c>
      <c r="BE1739" s="26"/>
      <c r="BF1739" s="26" t="s">
        <v>99</v>
      </c>
      <c r="BG1739" s="26" t="s">
        <v>167</v>
      </c>
      <c r="BH1739" s="26" t="s">
        <v>99</v>
      </c>
      <c r="BI1739" s="26">
        <v>2</v>
      </c>
      <c r="BJ1739" s="26" t="s">
        <v>217</v>
      </c>
    </row>
    <row r="1740" spans="36:62" x14ac:dyDescent="0.25">
      <c r="AJ1740" s="26">
        <v>3107</v>
      </c>
      <c r="AK1740" s="26">
        <v>2103543</v>
      </c>
      <c r="AL1740" s="264">
        <v>44274.212500000001</v>
      </c>
      <c r="AM1740" s="26" t="s">
        <v>481</v>
      </c>
      <c r="AN1740" s="26" t="s">
        <v>63</v>
      </c>
      <c r="AO1740" s="26" t="s">
        <v>156</v>
      </c>
      <c r="AP1740" s="26" t="s">
        <v>159</v>
      </c>
      <c r="AQ1740" s="26">
        <v>0</v>
      </c>
      <c r="AR1740" s="26">
        <v>16</v>
      </c>
      <c r="AS1740" s="26" t="s">
        <v>635</v>
      </c>
      <c r="AT1740" s="26" t="s">
        <v>71</v>
      </c>
      <c r="AU1740" s="26" t="s">
        <v>63</v>
      </c>
      <c r="AV1740" s="26" t="s">
        <v>63</v>
      </c>
      <c r="AW1740" s="26" t="s">
        <v>63</v>
      </c>
      <c r="AX1740" s="26" t="s">
        <v>63</v>
      </c>
      <c r="AY1740" s="26">
        <v>44.093635999999897</v>
      </c>
      <c r="AZ1740" s="26">
        <v>-103.151228</v>
      </c>
      <c r="BA1740" s="26" t="s">
        <v>158</v>
      </c>
      <c r="BB1740" s="26" t="s">
        <v>165</v>
      </c>
      <c r="BC1740" s="26" t="s">
        <v>967</v>
      </c>
      <c r="BD1740" s="26" t="s">
        <v>68</v>
      </c>
      <c r="BE1740" s="26" t="s">
        <v>1388</v>
      </c>
      <c r="BF1740" s="26" t="s">
        <v>68</v>
      </c>
      <c r="BG1740" s="26" t="s">
        <v>68</v>
      </c>
      <c r="BH1740" s="26" t="s">
        <v>160</v>
      </c>
      <c r="BI1740" s="26">
        <v>2</v>
      </c>
      <c r="BJ1740" s="26" t="s">
        <v>217</v>
      </c>
    </row>
    <row r="1741" spans="36:62" x14ac:dyDescent="0.25">
      <c r="AJ1741" s="26">
        <v>3111</v>
      </c>
      <c r="AK1741" s="26">
        <v>2103648</v>
      </c>
      <c r="AL1741" s="264">
        <v>44278.677083333336</v>
      </c>
      <c r="AM1741" s="26" t="s">
        <v>481</v>
      </c>
      <c r="AN1741" s="26" t="s">
        <v>63</v>
      </c>
      <c r="AO1741" s="26" t="s">
        <v>156</v>
      </c>
      <c r="AP1741" s="26" t="s">
        <v>716</v>
      </c>
      <c r="AQ1741" s="26">
        <v>0</v>
      </c>
      <c r="AR1741" s="26">
        <v>16</v>
      </c>
      <c r="AS1741" s="26" t="s">
        <v>628</v>
      </c>
      <c r="AT1741" s="26" t="s">
        <v>74</v>
      </c>
      <c r="AU1741" s="26" t="s">
        <v>63</v>
      </c>
      <c r="AV1741" s="26" t="s">
        <v>63</v>
      </c>
      <c r="AW1741" s="26" t="s">
        <v>69</v>
      </c>
      <c r="AX1741" s="26" t="s">
        <v>63</v>
      </c>
      <c r="AY1741" s="26">
        <v>44.038524000000002</v>
      </c>
      <c r="AZ1741" s="26">
        <v>-103.190721999999</v>
      </c>
      <c r="BA1741" s="26" t="s">
        <v>493</v>
      </c>
      <c r="BB1741" s="26" t="s">
        <v>609</v>
      </c>
      <c r="BC1741" s="26" t="s">
        <v>1064</v>
      </c>
      <c r="BD1741" s="26" t="s">
        <v>68</v>
      </c>
      <c r="BE1741" s="26" t="s">
        <v>1115</v>
      </c>
      <c r="BF1741" s="26" t="s">
        <v>68</v>
      </c>
      <c r="BG1741" s="26" t="s">
        <v>68</v>
      </c>
      <c r="BH1741" s="26" t="s">
        <v>175</v>
      </c>
      <c r="BI1741" s="26">
        <v>2</v>
      </c>
      <c r="BJ1741" s="26" t="s">
        <v>217</v>
      </c>
    </row>
    <row r="1742" spans="36:62" x14ac:dyDescent="0.25">
      <c r="AJ1742" s="26">
        <v>3113</v>
      </c>
      <c r="AK1742" s="26">
        <v>2103178</v>
      </c>
      <c r="AL1742" s="264">
        <v>44265.375</v>
      </c>
      <c r="AM1742" s="26" t="s">
        <v>540</v>
      </c>
      <c r="AN1742" s="26" t="s">
        <v>63</v>
      </c>
      <c r="AO1742" s="26" t="s">
        <v>156</v>
      </c>
      <c r="AP1742" s="26" t="s">
        <v>159</v>
      </c>
      <c r="AQ1742" s="26">
        <v>0</v>
      </c>
      <c r="AR1742" s="26">
        <v>18</v>
      </c>
      <c r="AS1742" s="26" t="s">
        <v>1389</v>
      </c>
      <c r="AT1742" s="26" t="s">
        <v>613</v>
      </c>
      <c r="AU1742" s="26" t="s">
        <v>63</v>
      </c>
      <c r="AV1742" s="26" t="s">
        <v>63</v>
      </c>
      <c r="AW1742" s="26" t="s">
        <v>63</v>
      </c>
      <c r="AX1742" s="26" t="s">
        <v>63</v>
      </c>
      <c r="AY1742" s="26">
        <v>43.301191000000003</v>
      </c>
      <c r="AZ1742" s="26">
        <v>-103.335204</v>
      </c>
      <c r="BA1742" s="26" t="s">
        <v>485</v>
      </c>
      <c r="BB1742" s="26" t="s">
        <v>611</v>
      </c>
      <c r="BC1742" s="26" t="s">
        <v>68</v>
      </c>
      <c r="BD1742" s="26" t="s">
        <v>68</v>
      </c>
      <c r="BE1742" s="26"/>
      <c r="BF1742" s="26" t="s">
        <v>68</v>
      </c>
      <c r="BG1742" s="26" t="s">
        <v>68</v>
      </c>
      <c r="BH1742" s="26" t="s">
        <v>160</v>
      </c>
      <c r="BI1742" s="26">
        <v>2</v>
      </c>
      <c r="BJ1742" s="26" t="s">
        <v>217</v>
      </c>
    </row>
    <row r="1743" spans="36:62" x14ac:dyDescent="0.25">
      <c r="AJ1743" s="26">
        <v>3114</v>
      </c>
      <c r="AK1743" s="26">
        <v>2103181</v>
      </c>
      <c r="AL1743" s="264">
        <v>44259.064583333333</v>
      </c>
      <c r="AM1743" s="26" t="s">
        <v>540</v>
      </c>
      <c r="AN1743" s="26" t="s">
        <v>63</v>
      </c>
      <c r="AO1743" s="26" t="s">
        <v>156</v>
      </c>
      <c r="AP1743" s="26" t="s">
        <v>159</v>
      </c>
      <c r="AQ1743" s="26">
        <v>0</v>
      </c>
      <c r="AR1743" s="26">
        <v>79</v>
      </c>
      <c r="AS1743" s="26" t="s">
        <v>149</v>
      </c>
      <c r="AT1743" s="26" t="s">
        <v>71</v>
      </c>
      <c r="AU1743" s="26" t="s">
        <v>63</v>
      </c>
      <c r="AV1743" s="26" t="s">
        <v>63</v>
      </c>
      <c r="AW1743" s="26" t="s">
        <v>63</v>
      </c>
      <c r="AX1743" s="26" t="s">
        <v>63</v>
      </c>
      <c r="AY1743" s="26">
        <v>43.415975000000003</v>
      </c>
      <c r="AZ1743" s="26">
        <v>-103.38885500000001</v>
      </c>
      <c r="BA1743" s="26" t="s">
        <v>208</v>
      </c>
      <c r="BB1743" s="26" t="s">
        <v>157</v>
      </c>
      <c r="BC1743" s="26" t="s">
        <v>68</v>
      </c>
      <c r="BD1743" s="26" t="s">
        <v>154</v>
      </c>
      <c r="BE1743" s="26"/>
      <c r="BF1743" s="26" t="s">
        <v>68</v>
      </c>
      <c r="BG1743" s="26" t="s">
        <v>68</v>
      </c>
      <c r="BH1743" s="26" t="s">
        <v>160</v>
      </c>
      <c r="BI1743" s="26">
        <v>2</v>
      </c>
      <c r="BJ1743" s="26" t="s">
        <v>217</v>
      </c>
    </row>
    <row r="1744" spans="36:62" x14ac:dyDescent="0.25">
      <c r="AJ1744" s="26">
        <v>3116</v>
      </c>
      <c r="AK1744" s="26">
        <v>2103374</v>
      </c>
      <c r="AL1744" s="264">
        <v>44258.8125</v>
      </c>
      <c r="AM1744" s="26" t="s">
        <v>487</v>
      </c>
      <c r="AN1744" s="26" t="s">
        <v>63</v>
      </c>
      <c r="AO1744" s="26"/>
      <c r="AP1744" s="26"/>
      <c r="AQ1744" s="26">
        <v>-1</v>
      </c>
      <c r="AR1744" s="26">
        <v>18</v>
      </c>
      <c r="AS1744" s="26" t="s">
        <v>168</v>
      </c>
      <c r="AT1744" s="26" t="s">
        <v>71</v>
      </c>
      <c r="AU1744" s="26" t="s">
        <v>63</v>
      </c>
      <c r="AV1744" s="26" t="s">
        <v>63</v>
      </c>
      <c r="AW1744" s="26" t="s">
        <v>63</v>
      </c>
      <c r="AX1744" s="26" t="s">
        <v>63</v>
      </c>
      <c r="AY1744" s="26">
        <v>43.172369000000003</v>
      </c>
      <c r="AZ1744" s="26">
        <v>-101.785073999999</v>
      </c>
      <c r="BA1744" s="26" t="s">
        <v>166</v>
      </c>
      <c r="BB1744" s="26" t="s">
        <v>611</v>
      </c>
      <c r="BC1744" s="26" t="s">
        <v>167</v>
      </c>
      <c r="BD1744" s="26" t="s">
        <v>154</v>
      </c>
      <c r="BE1744" s="26"/>
      <c r="BF1744" s="26" t="s">
        <v>99</v>
      </c>
      <c r="BG1744" s="26" t="s">
        <v>167</v>
      </c>
      <c r="BH1744" s="26" t="s">
        <v>99</v>
      </c>
      <c r="BI1744" s="26">
        <v>2</v>
      </c>
      <c r="BJ1744" s="26" t="s">
        <v>217</v>
      </c>
    </row>
    <row r="1745" spans="36:62" x14ac:dyDescent="0.25">
      <c r="AJ1745" s="26">
        <v>3117</v>
      </c>
      <c r="AK1745" s="26">
        <v>2103850</v>
      </c>
      <c r="AL1745" s="264">
        <v>44259.612500000003</v>
      </c>
      <c r="AM1745" s="26" t="s">
        <v>481</v>
      </c>
      <c r="AN1745" s="26" t="s">
        <v>63</v>
      </c>
      <c r="AO1745" s="26" t="s">
        <v>214</v>
      </c>
      <c r="AP1745" s="26" t="s">
        <v>686</v>
      </c>
      <c r="AQ1745" s="26">
        <v>0</v>
      </c>
      <c r="AR1745" s="26">
        <v>79</v>
      </c>
      <c r="AS1745" s="26" t="s">
        <v>628</v>
      </c>
      <c r="AT1745" s="26" t="s">
        <v>71</v>
      </c>
      <c r="AU1745" s="26" t="s">
        <v>63</v>
      </c>
      <c r="AV1745" s="26" t="s">
        <v>63</v>
      </c>
      <c r="AW1745" s="26" t="s">
        <v>63</v>
      </c>
      <c r="AX1745" s="26" t="s">
        <v>63</v>
      </c>
      <c r="AY1745" s="26">
        <v>43.897685000000003</v>
      </c>
      <c r="AZ1745" s="26">
        <v>-103.199156</v>
      </c>
      <c r="BA1745" s="26" t="s">
        <v>558</v>
      </c>
      <c r="BB1745" s="26" t="s">
        <v>157</v>
      </c>
      <c r="BC1745" s="26" t="s">
        <v>708</v>
      </c>
      <c r="BD1745" s="26" t="s">
        <v>68</v>
      </c>
      <c r="BE1745" s="26"/>
      <c r="BF1745" s="26" t="s">
        <v>68</v>
      </c>
      <c r="BG1745" s="26" t="s">
        <v>68</v>
      </c>
      <c r="BH1745" s="26" t="s">
        <v>646</v>
      </c>
      <c r="BI1745" s="26">
        <v>2</v>
      </c>
      <c r="BJ1745" s="26" t="s">
        <v>18</v>
      </c>
    </row>
    <row r="1746" spans="36:62" x14ac:dyDescent="0.25">
      <c r="AJ1746" s="26">
        <v>3120</v>
      </c>
      <c r="AK1746" s="26">
        <v>2103844</v>
      </c>
      <c r="AL1746" s="264">
        <v>44281.705555555556</v>
      </c>
      <c r="AM1746" s="26" t="s">
        <v>481</v>
      </c>
      <c r="AN1746" s="26" t="s">
        <v>63</v>
      </c>
      <c r="AO1746" s="26" t="s">
        <v>156</v>
      </c>
      <c r="AP1746" s="26" t="s">
        <v>706</v>
      </c>
      <c r="AQ1746" s="26">
        <v>0</v>
      </c>
      <c r="AR1746" s="26">
        <v>90</v>
      </c>
      <c r="AS1746" s="26" t="s">
        <v>634</v>
      </c>
      <c r="AT1746" s="26" t="s">
        <v>71</v>
      </c>
      <c r="AU1746" s="26" t="s">
        <v>63</v>
      </c>
      <c r="AV1746" s="26" t="s">
        <v>63</v>
      </c>
      <c r="AW1746" s="26" t="s">
        <v>63</v>
      </c>
      <c r="AX1746" s="26" t="s">
        <v>63</v>
      </c>
      <c r="AY1746" s="26">
        <v>44.0996969999999</v>
      </c>
      <c r="AZ1746" s="26">
        <v>-103.16727</v>
      </c>
      <c r="BA1746" s="26" t="s">
        <v>166</v>
      </c>
      <c r="BB1746" s="26" t="s">
        <v>609</v>
      </c>
      <c r="BC1746" s="26" t="s">
        <v>759</v>
      </c>
      <c r="BD1746" s="26" t="s">
        <v>68</v>
      </c>
      <c r="BE1746" s="26" t="s">
        <v>617</v>
      </c>
      <c r="BF1746" s="26" t="s">
        <v>62</v>
      </c>
      <c r="BG1746" s="26" t="s">
        <v>68</v>
      </c>
      <c r="BH1746" s="26" t="s">
        <v>146</v>
      </c>
      <c r="BI1746" s="26">
        <v>2</v>
      </c>
      <c r="BJ1746" s="26" t="s">
        <v>217</v>
      </c>
    </row>
    <row r="1747" spans="36:62" x14ac:dyDescent="0.25">
      <c r="AJ1747" s="26">
        <v>3123</v>
      </c>
      <c r="AK1747" s="26">
        <v>2104540</v>
      </c>
      <c r="AL1747" s="264">
        <v>44219.059027777781</v>
      </c>
      <c r="AM1747" s="26" t="s">
        <v>541</v>
      </c>
      <c r="AN1747" s="26" t="s">
        <v>69</v>
      </c>
      <c r="AO1747" s="26" t="s">
        <v>173</v>
      </c>
      <c r="AP1747" s="26" t="s">
        <v>159</v>
      </c>
      <c r="AQ1747" s="26">
        <v>0</v>
      </c>
      <c r="AR1747" s="26">
        <v>18</v>
      </c>
      <c r="AS1747" s="26" t="s">
        <v>177</v>
      </c>
      <c r="AT1747" s="26" t="s">
        <v>74</v>
      </c>
      <c r="AU1747" s="26" t="s">
        <v>63</v>
      </c>
      <c r="AV1747" s="26" t="s">
        <v>69</v>
      </c>
      <c r="AW1747" s="26" t="s">
        <v>63</v>
      </c>
      <c r="AX1747" s="26" t="s">
        <v>63</v>
      </c>
      <c r="AY1747" s="26">
        <v>43.090249999999898</v>
      </c>
      <c r="AZ1747" s="26">
        <v>-102.595674</v>
      </c>
      <c r="BA1747" s="26" t="s">
        <v>183</v>
      </c>
      <c r="BB1747" s="26" t="s">
        <v>1092</v>
      </c>
      <c r="BC1747" s="26" t="s">
        <v>1390</v>
      </c>
      <c r="BD1747" s="26" t="s">
        <v>180</v>
      </c>
      <c r="BE1747" s="26"/>
      <c r="BF1747" s="26" t="s">
        <v>829</v>
      </c>
      <c r="BG1747" s="26" t="s">
        <v>829</v>
      </c>
      <c r="BH1747" s="26" t="s">
        <v>1391</v>
      </c>
      <c r="BI1747" s="26">
        <v>2</v>
      </c>
      <c r="BJ1747" s="26" t="s">
        <v>18</v>
      </c>
    </row>
    <row r="1748" spans="36:62" x14ac:dyDescent="0.25">
      <c r="AJ1748" s="26">
        <v>3125</v>
      </c>
      <c r="AK1748" s="26">
        <v>2104500</v>
      </c>
      <c r="AL1748" s="264">
        <v>44293.720833333333</v>
      </c>
      <c r="AM1748" s="26" t="s">
        <v>481</v>
      </c>
      <c r="AN1748" s="26" t="s">
        <v>63</v>
      </c>
      <c r="AO1748" s="26" t="s">
        <v>156</v>
      </c>
      <c r="AP1748" s="26" t="s">
        <v>716</v>
      </c>
      <c r="AQ1748" s="26">
        <v>0</v>
      </c>
      <c r="AR1748" s="26">
        <v>16</v>
      </c>
      <c r="AS1748" s="26" t="s">
        <v>628</v>
      </c>
      <c r="AT1748" s="26" t="s">
        <v>71</v>
      </c>
      <c r="AU1748" s="26" t="s">
        <v>63</v>
      </c>
      <c r="AV1748" s="26" t="s">
        <v>63</v>
      </c>
      <c r="AW1748" s="26" t="s">
        <v>63</v>
      </c>
      <c r="AX1748" s="26" t="s">
        <v>63</v>
      </c>
      <c r="AY1748" s="26">
        <v>44.042493</v>
      </c>
      <c r="AZ1748" s="26">
        <v>-103.171577999999</v>
      </c>
      <c r="BA1748" s="26" t="s">
        <v>493</v>
      </c>
      <c r="BB1748" s="26" t="s">
        <v>157</v>
      </c>
      <c r="BC1748" s="26" t="s">
        <v>759</v>
      </c>
      <c r="BD1748" s="26" t="s">
        <v>68</v>
      </c>
      <c r="BE1748" s="26"/>
      <c r="BF1748" s="26" t="s">
        <v>68</v>
      </c>
      <c r="BG1748" s="26" t="s">
        <v>68</v>
      </c>
      <c r="BH1748" s="26" t="s">
        <v>175</v>
      </c>
      <c r="BI1748" s="26">
        <v>2</v>
      </c>
      <c r="BJ1748" s="26" t="s">
        <v>217</v>
      </c>
    </row>
    <row r="1749" spans="36:62" x14ac:dyDescent="0.25">
      <c r="AJ1749" s="26">
        <v>3127</v>
      </c>
      <c r="AK1749" s="26">
        <v>2103926</v>
      </c>
      <c r="AL1749" s="264">
        <v>44284.21875</v>
      </c>
      <c r="AM1749" s="26" t="s">
        <v>539</v>
      </c>
      <c r="AN1749" s="26" t="s">
        <v>63</v>
      </c>
      <c r="AO1749" s="26" t="s">
        <v>156</v>
      </c>
      <c r="AP1749" s="26" t="s">
        <v>159</v>
      </c>
      <c r="AQ1749" s="26">
        <v>0</v>
      </c>
      <c r="AR1749" s="26">
        <v>79</v>
      </c>
      <c r="AS1749" s="26" t="s">
        <v>931</v>
      </c>
      <c r="AT1749" s="26" t="s">
        <v>619</v>
      </c>
      <c r="AU1749" s="26" t="s">
        <v>63</v>
      </c>
      <c r="AV1749" s="26" t="s">
        <v>63</v>
      </c>
      <c r="AW1749" s="26" t="s">
        <v>63</v>
      </c>
      <c r="AX1749" s="26" t="s">
        <v>63</v>
      </c>
      <c r="AY1749" s="26">
        <v>43.618112000000004</v>
      </c>
      <c r="AZ1749" s="26">
        <v>-103.297235999999</v>
      </c>
      <c r="BA1749" s="26" t="s">
        <v>185</v>
      </c>
      <c r="BB1749" s="26" t="s">
        <v>157</v>
      </c>
      <c r="BC1749" s="26" t="s">
        <v>68</v>
      </c>
      <c r="BD1749" s="26" t="s">
        <v>68</v>
      </c>
      <c r="BE1749" s="26"/>
      <c r="BF1749" s="26" t="s">
        <v>68</v>
      </c>
      <c r="BG1749" s="26" t="s">
        <v>68</v>
      </c>
      <c r="BH1749" s="26" t="s">
        <v>146</v>
      </c>
      <c r="BI1749" s="26">
        <v>2</v>
      </c>
      <c r="BJ1749" s="26" t="s">
        <v>217</v>
      </c>
    </row>
    <row r="1750" spans="36:62" x14ac:dyDescent="0.25">
      <c r="AJ1750" s="26">
        <v>3128</v>
      </c>
      <c r="AK1750" s="26">
        <v>2104105</v>
      </c>
      <c r="AL1750" s="264">
        <v>44284.267361111109</v>
      </c>
      <c r="AM1750" s="26" t="s">
        <v>539</v>
      </c>
      <c r="AN1750" s="26" t="s">
        <v>63</v>
      </c>
      <c r="AO1750" s="26" t="s">
        <v>156</v>
      </c>
      <c r="AP1750" s="26" t="s">
        <v>159</v>
      </c>
      <c r="AQ1750" s="26">
        <v>0</v>
      </c>
      <c r="AR1750" s="26">
        <v>79</v>
      </c>
      <c r="AS1750" s="26" t="s">
        <v>189</v>
      </c>
      <c r="AT1750" s="26" t="s">
        <v>619</v>
      </c>
      <c r="AU1750" s="26" t="s">
        <v>63</v>
      </c>
      <c r="AV1750" s="26" t="s">
        <v>63</v>
      </c>
      <c r="AW1750" s="26" t="s">
        <v>63</v>
      </c>
      <c r="AX1750" s="26" t="s">
        <v>63</v>
      </c>
      <c r="AY1750" s="26">
        <v>43.751469</v>
      </c>
      <c r="AZ1750" s="26">
        <v>-103.21958100000001</v>
      </c>
      <c r="BA1750" s="26" t="s">
        <v>208</v>
      </c>
      <c r="BB1750" s="26" t="s">
        <v>165</v>
      </c>
      <c r="BC1750" s="26" t="s">
        <v>68</v>
      </c>
      <c r="BD1750" s="26" t="s">
        <v>68</v>
      </c>
      <c r="BE1750" s="26"/>
      <c r="BF1750" s="26" t="s">
        <v>68</v>
      </c>
      <c r="BG1750" s="26" t="s">
        <v>68</v>
      </c>
      <c r="BH1750" s="26" t="s">
        <v>146</v>
      </c>
      <c r="BI1750" s="26">
        <v>2</v>
      </c>
      <c r="BJ1750" s="26" t="s">
        <v>217</v>
      </c>
    </row>
    <row r="1751" spans="36:62" x14ac:dyDescent="0.25">
      <c r="AJ1751" s="26">
        <v>3129</v>
      </c>
      <c r="AK1751" s="26">
        <v>2105228</v>
      </c>
      <c r="AL1751" s="264">
        <v>44296.571527777778</v>
      </c>
      <c r="AM1751" s="26" t="s">
        <v>481</v>
      </c>
      <c r="AN1751" s="26" t="s">
        <v>63</v>
      </c>
      <c r="AO1751" s="26" t="s">
        <v>204</v>
      </c>
      <c r="AP1751" s="26" t="s">
        <v>159</v>
      </c>
      <c r="AQ1751" s="26">
        <v>0</v>
      </c>
      <c r="AR1751" s="26">
        <v>16</v>
      </c>
      <c r="AS1751" s="26" t="s">
        <v>189</v>
      </c>
      <c r="AT1751" s="26" t="s">
        <v>71</v>
      </c>
      <c r="AU1751" s="26" t="s">
        <v>63</v>
      </c>
      <c r="AV1751" s="26" t="s">
        <v>63</v>
      </c>
      <c r="AW1751" s="26" t="s">
        <v>63</v>
      </c>
      <c r="AX1751" s="26" t="s">
        <v>63</v>
      </c>
      <c r="AY1751" s="26">
        <v>44.098478</v>
      </c>
      <c r="AZ1751" s="26">
        <v>-103.151207999999</v>
      </c>
      <c r="BA1751" s="26" t="s">
        <v>37</v>
      </c>
      <c r="BB1751" s="26" t="s">
        <v>165</v>
      </c>
      <c r="BC1751" s="26" t="s">
        <v>68</v>
      </c>
      <c r="BD1751" s="26" t="s">
        <v>68</v>
      </c>
      <c r="BE1751" s="26"/>
      <c r="BF1751" s="26" t="s">
        <v>68</v>
      </c>
      <c r="BG1751" s="26" t="s">
        <v>68</v>
      </c>
      <c r="BH1751" s="26" t="s">
        <v>160</v>
      </c>
      <c r="BI1751" s="26">
        <v>2</v>
      </c>
      <c r="BJ1751" s="26" t="s">
        <v>20</v>
      </c>
    </row>
    <row r="1752" spans="36:62" x14ac:dyDescent="0.25">
      <c r="AJ1752" s="26">
        <v>3131</v>
      </c>
      <c r="AK1752" s="26">
        <v>2104372</v>
      </c>
      <c r="AL1752" s="264">
        <v>44284.459027777775</v>
      </c>
      <c r="AM1752" s="26" t="s">
        <v>540</v>
      </c>
      <c r="AN1752" s="26" t="s">
        <v>63</v>
      </c>
      <c r="AO1752" s="26" t="s">
        <v>156</v>
      </c>
      <c r="AP1752" s="26" t="s">
        <v>159</v>
      </c>
      <c r="AQ1752" s="26">
        <v>0</v>
      </c>
      <c r="AR1752" s="26">
        <v>18</v>
      </c>
      <c r="AS1752" s="26" t="s">
        <v>803</v>
      </c>
      <c r="AT1752" s="26" t="s">
        <v>71</v>
      </c>
      <c r="AU1752" s="26" t="s">
        <v>63</v>
      </c>
      <c r="AV1752" s="26" t="s">
        <v>63</v>
      </c>
      <c r="AW1752" s="26" t="s">
        <v>63</v>
      </c>
      <c r="AX1752" s="26" t="s">
        <v>63</v>
      </c>
      <c r="AY1752" s="26">
        <v>43.331831000000001</v>
      </c>
      <c r="AZ1752" s="26">
        <v>-103.369444</v>
      </c>
      <c r="BA1752" s="26" t="s">
        <v>494</v>
      </c>
      <c r="BB1752" s="26" t="s">
        <v>157</v>
      </c>
      <c r="BC1752" s="26" t="s">
        <v>68</v>
      </c>
      <c r="BD1752" s="26" t="s">
        <v>68</v>
      </c>
      <c r="BE1752" s="26"/>
      <c r="BF1752" s="26" t="s">
        <v>68</v>
      </c>
      <c r="BG1752" s="26" t="s">
        <v>68</v>
      </c>
      <c r="BH1752" s="26" t="s">
        <v>146</v>
      </c>
      <c r="BI1752" s="26">
        <v>2</v>
      </c>
      <c r="BJ1752" s="26" t="s">
        <v>217</v>
      </c>
    </row>
    <row r="1753" spans="36:62" x14ac:dyDescent="0.25">
      <c r="AJ1753" s="26">
        <v>3133</v>
      </c>
      <c r="AK1753" s="26">
        <v>2104649</v>
      </c>
      <c r="AL1753" s="264">
        <v>44272.835416666669</v>
      </c>
      <c r="AM1753" s="26" t="s">
        <v>541</v>
      </c>
      <c r="AN1753" s="26" t="s">
        <v>63</v>
      </c>
      <c r="AO1753" s="26" t="s">
        <v>173</v>
      </c>
      <c r="AP1753" s="26" t="s">
        <v>159</v>
      </c>
      <c r="AQ1753" s="26">
        <v>0</v>
      </c>
      <c r="AR1753" s="26">
        <v>18</v>
      </c>
      <c r="AS1753" s="26" t="s">
        <v>149</v>
      </c>
      <c r="AT1753" s="26" t="s">
        <v>71</v>
      </c>
      <c r="AU1753" s="26" t="s">
        <v>63</v>
      </c>
      <c r="AV1753" s="26" t="s">
        <v>63</v>
      </c>
      <c r="AW1753" s="26" t="s">
        <v>63</v>
      </c>
      <c r="AX1753" s="26" t="s">
        <v>63</v>
      </c>
      <c r="AY1753" s="26">
        <v>43.081755000000001</v>
      </c>
      <c r="AZ1753" s="26">
        <v>-102.58575500000001</v>
      </c>
      <c r="BA1753" s="26" t="s">
        <v>185</v>
      </c>
      <c r="BB1753" s="26" t="s">
        <v>611</v>
      </c>
      <c r="BC1753" s="26" t="s">
        <v>68</v>
      </c>
      <c r="BD1753" s="26" t="s">
        <v>154</v>
      </c>
      <c r="BE1753" s="26"/>
      <c r="BF1753" s="26" t="s">
        <v>68</v>
      </c>
      <c r="BG1753" s="26" t="s">
        <v>68</v>
      </c>
      <c r="BH1753" s="26" t="s">
        <v>146</v>
      </c>
      <c r="BI1753" s="26">
        <v>2</v>
      </c>
      <c r="BJ1753" s="26" t="s">
        <v>21</v>
      </c>
    </row>
    <row r="1754" spans="36:62" x14ac:dyDescent="0.25">
      <c r="AJ1754" s="26">
        <v>3134</v>
      </c>
      <c r="AK1754" s="26">
        <v>2106176</v>
      </c>
      <c r="AL1754" s="264">
        <v>44302.645833333336</v>
      </c>
      <c r="AM1754" s="26" t="s">
        <v>481</v>
      </c>
      <c r="AN1754" s="26" t="s">
        <v>63</v>
      </c>
      <c r="AO1754" s="26" t="s">
        <v>156</v>
      </c>
      <c r="AP1754" s="26" t="s">
        <v>159</v>
      </c>
      <c r="AQ1754" s="26">
        <v>0</v>
      </c>
      <c r="AR1754" s="26">
        <v>79</v>
      </c>
      <c r="AS1754" s="26" t="s">
        <v>628</v>
      </c>
      <c r="AT1754" s="26" t="s">
        <v>71</v>
      </c>
      <c r="AU1754" s="26" t="s">
        <v>63</v>
      </c>
      <c r="AV1754" s="26" t="s">
        <v>63</v>
      </c>
      <c r="AW1754" s="26" t="s">
        <v>63</v>
      </c>
      <c r="AX1754" s="26" t="s">
        <v>63</v>
      </c>
      <c r="AY1754" s="26">
        <v>43.978789999999897</v>
      </c>
      <c r="AZ1754" s="26">
        <v>-103.180915999999</v>
      </c>
      <c r="BA1754" s="26" t="s">
        <v>166</v>
      </c>
      <c r="BB1754" s="26" t="s">
        <v>1018</v>
      </c>
      <c r="BC1754" s="26" t="s">
        <v>659</v>
      </c>
      <c r="BD1754" s="26" t="s">
        <v>68</v>
      </c>
      <c r="BE1754" s="26" t="s">
        <v>1392</v>
      </c>
      <c r="BF1754" s="26" t="s">
        <v>68</v>
      </c>
      <c r="BG1754" s="26" t="s">
        <v>68</v>
      </c>
      <c r="BH1754" s="26" t="s">
        <v>175</v>
      </c>
      <c r="BI1754" s="26">
        <v>2</v>
      </c>
      <c r="BJ1754" s="26" t="s">
        <v>217</v>
      </c>
    </row>
    <row r="1755" spans="36:62" x14ac:dyDescent="0.25">
      <c r="AJ1755" s="26">
        <v>3135</v>
      </c>
      <c r="AK1755" s="26">
        <v>2106177</v>
      </c>
      <c r="AL1755" s="264">
        <v>44325.551388888889</v>
      </c>
      <c r="AM1755" s="26" t="s">
        <v>539</v>
      </c>
      <c r="AN1755" s="26" t="s">
        <v>63</v>
      </c>
      <c r="AO1755" s="26" t="s">
        <v>156</v>
      </c>
      <c r="AP1755" s="26" t="s">
        <v>159</v>
      </c>
      <c r="AQ1755" s="26">
        <v>0</v>
      </c>
      <c r="AR1755" s="26">
        <v>79</v>
      </c>
      <c r="AS1755" s="26" t="s">
        <v>618</v>
      </c>
      <c r="AT1755" s="26"/>
      <c r="AU1755" s="26" t="s">
        <v>69</v>
      </c>
      <c r="AV1755" s="26" t="s">
        <v>63</v>
      </c>
      <c r="AW1755" s="26" t="s">
        <v>63</v>
      </c>
      <c r="AX1755" s="26" t="s">
        <v>63</v>
      </c>
      <c r="AY1755" s="26">
        <v>43.811380999999898</v>
      </c>
      <c r="AZ1755" s="26">
        <v>-103.205477999999</v>
      </c>
      <c r="BA1755" s="26" t="s">
        <v>166</v>
      </c>
      <c r="BB1755" s="26" t="s">
        <v>165</v>
      </c>
      <c r="BC1755" s="26" t="s">
        <v>620</v>
      </c>
      <c r="BD1755" s="26" t="s">
        <v>615</v>
      </c>
      <c r="BE1755" s="26"/>
      <c r="BF1755" s="26" t="s">
        <v>68</v>
      </c>
      <c r="BG1755" s="26" t="s">
        <v>68</v>
      </c>
      <c r="BH1755" s="26" t="s">
        <v>146</v>
      </c>
      <c r="BI1755" s="26">
        <v>2</v>
      </c>
      <c r="BJ1755" s="26" t="s">
        <v>21</v>
      </c>
    </row>
    <row r="1756" spans="36:62" x14ac:dyDescent="0.25">
      <c r="AJ1756" s="26">
        <v>3136</v>
      </c>
      <c r="AK1756" s="26">
        <v>2106308</v>
      </c>
      <c r="AL1756" s="264">
        <v>44331.332638888889</v>
      </c>
      <c r="AM1756" s="26" t="s">
        <v>539</v>
      </c>
      <c r="AN1756" s="26" t="s">
        <v>63</v>
      </c>
      <c r="AO1756" s="26"/>
      <c r="AP1756" s="26"/>
      <c r="AQ1756" s="26">
        <v>-1</v>
      </c>
      <c r="AR1756" s="26">
        <v>79</v>
      </c>
      <c r="AS1756" s="26" t="s">
        <v>168</v>
      </c>
      <c r="AT1756" s="26" t="s">
        <v>71</v>
      </c>
      <c r="AU1756" s="26" t="s">
        <v>63</v>
      </c>
      <c r="AV1756" s="26" t="s">
        <v>63</v>
      </c>
      <c r="AW1756" s="26" t="s">
        <v>63</v>
      </c>
      <c r="AX1756" s="26" t="s">
        <v>63</v>
      </c>
      <c r="AY1756" s="26">
        <v>43.821784999999899</v>
      </c>
      <c r="AZ1756" s="26">
        <v>-103.200361999999</v>
      </c>
      <c r="BA1756" s="26" t="s">
        <v>158</v>
      </c>
      <c r="BB1756" s="26" t="s">
        <v>165</v>
      </c>
      <c r="BC1756" s="26" t="s">
        <v>167</v>
      </c>
      <c r="BD1756" s="26" t="s">
        <v>154</v>
      </c>
      <c r="BE1756" s="26"/>
      <c r="BF1756" s="26" t="s">
        <v>99</v>
      </c>
      <c r="BG1756" s="26" t="s">
        <v>167</v>
      </c>
      <c r="BH1756" s="26" t="s">
        <v>99</v>
      </c>
      <c r="BI1756" s="26">
        <v>2</v>
      </c>
      <c r="BJ1756" s="26" t="s">
        <v>217</v>
      </c>
    </row>
    <row r="1757" spans="36:62" x14ac:dyDescent="0.25">
      <c r="AJ1757" s="26">
        <v>3137</v>
      </c>
      <c r="AK1757" s="26">
        <v>2106309</v>
      </c>
      <c r="AL1757" s="264">
        <v>44336.273611111108</v>
      </c>
      <c r="AM1757" s="26" t="s">
        <v>539</v>
      </c>
      <c r="AN1757" s="26" t="s">
        <v>63</v>
      </c>
      <c r="AO1757" s="26"/>
      <c r="AP1757" s="26"/>
      <c r="AQ1757" s="26">
        <v>-1</v>
      </c>
      <c r="AR1757" s="26">
        <v>79</v>
      </c>
      <c r="AS1757" s="26" t="s">
        <v>168</v>
      </c>
      <c r="AT1757" s="26" t="s">
        <v>71</v>
      </c>
      <c r="AU1757" s="26" t="s">
        <v>63</v>
      </c>
      <c r="AV1757" s="26" t="s">
        <v>63</v>
      </c>
      <c r="AW1757" s="26" t="s">
        <v>63</v>
      </c>
      <c r="AX1757" s="26" t="s">
        <v>63</v>
      </c>
      <c r="AY1757" s="26">
        <v>43.591934000000002</v>
      </c>
      <c r="AZ1757" s="26">
        <v>-103.299711</v>
      </c>
      <c r="BA1757" s="26" t="s">
        <v>166</v>
      </c>
      <c r="BB1757" s="26" t="s">
        <v>165</v>
      </c>
      <c r="BC1757" s="26" t="s">
        <v>167</v>
      </c>
      <c r="BD1757" s="26" t="s">
        <v>154</v>
      </c>
      <c r="BE1757" s="26"/>
      <c r="BF1757" s="26" t="s">
        <v>99</v>
      </c>
      <c r="BG1757" s="26" t="s">
        <v>167</v>
      </c>
      <c r="BH1757" s="26" t="s">
        <v>99</v>
      </c>
      <c r="BI1757" s="26">
        <v>2</v>
      </c>
      <c r="BJ1757" s="26" t="s">
        <v>217</v>
      </c>
    </row>
    <row r="1758" spans="36:62" x14ac:dyDescent="0.25">
      <c r="AJ1758" s="26">
        <v>3138</v>
      </c>
      <c r="AK1758" s="26">
        <v>2104502</v>
      </c>
      <c r="AL1758" s="264">
        <v>44296.305555555555</v>
      </c>
      <c r="AM1758" s="26" t="s">
        <v>540</v>
      </c>
      <c r="AN1758" s="26" t="s">
        <v>63</v>
      </c>
      <c r="AO1758" s="26" t="s">
        <v>156</v>
      </c>
      <c r="AP1758" s="26" t="s">
        <v>686</v>
      </c>
      <c r="AQ1758" s="26">
        <v>0</v>
      </c>
      <c r="AR1758" s="26">
        <v>18</v>
      </c>
      <c r="AS1758" s="26" t="s">
        <v>628</v>
      </c>
      <c r="AT1758" s="26" t="s">
        <v>71</v>
      </c>
      <c r="AU1758" s="26" t="s">
        <v>63</v>
      </c>
      <c r="AV1758" s="26" t="s">
        <v>63</v>
      </c>
      <c r="AW1758" s="26" t="s">
        <v>63</v>
      </c>
      <c r="AX1758" s="26" t="s">
        <v>63</v>
      </c>
      <c r="AY1758" s="26">
        <v>43.399633000000001</v>
      </c>
      <c r="AZ1758" s="26">
        <v>-103.397002999999</v>
      </c>
      <c r="BA1758" s="26" t="s">
        <v>158</v>
      </c>
      <c r="BB1758" s="26" t="s">
        <v>611</v>
      </c>
      <c r="BC1758" s="26" t="s">
        <v>659</v>
      </c>
      <c r="BD1758" s="26" t="s">
        <v>68</v>
      </c>
      <c r="BE1758" s="26"/>
      <c r="BF1758" s="26" t="s">
        <v>68</v>
      </c>
      <c r="BG1758" s="26" t="s">
        <v>68</v>
      </c>
      <c r="BH1758" s="26" t="s">
        <v>175</v>
      </c>
      <c r="BI1758" s="26">
        <v>2</v>
      </c>
      <c r="BJ1758" s="26" t="s">
        <v>217</v>
      </c>
    </row>
    <row r="1759" spans="36:62" x14ac:dyDescent="0.25">
      <c r="AJ1759" s="26">
        <v>3145</v>
      </c>
      <c r="AK1759" s="26">
        <v>2104899</v>
      </c>
      <c r="AL1759" s="264">
        <v>44306.620138888888</v>
      </c>
      <c r="AM1759" s="26" t="s">
        <v>481</v>
      </c>
      <c r="AN1759" s="26" t="s">
        <v>63</v>
      </c>
      <c r="AO1759" s="26" t="s">
        <v>214</v>
      </c>
      <c r="AP1759" s="26" t="s">
        <v>713</v>
      </c>
      <c r="AQ1759" s="26">
        <v>0</v>
      </c>
      <c r="AR1759" s="26">
        <v>16</v>
      </c>
      <c r="AS1759" s="26" t="s">
        <v>628</v>
      </c>
      <c r="AT1759" s="26" t="s">
        <v>854</v>
      </c>
      <c r="AU1759" s="26" t="s">
        <v>63</v>
      </c>
      <c r="AV1759" s="26" t="s">
        <v>63</v>
      </c>
      <c r="AW1759" s="26" t="s">
        <v>63</v>
      </c>
      <c r="AX1759" s="26" t="s">
        <v>63</v>
      </c>
      <c r="AY1759" s="26">
        <v>44.065016999999898</v>
      </c>
      <c r="AZ1759" s="26">
        <v>-103.162057</v>
      </c>
      <c r="BA1759" s="26" t="s">
        <v>486</v>
      </c>
      <c r="BB1759" s="26" t="s">
        <v>611</v>
      </c>
      <c r="BC1759" s="26" t="s">
        <v>708</v>
      </c>
      <c r="BD1759" s="26" t="s">
        <v>681</v>
      </c>
      <c r="BE1759" s="26" t="s">
        <v>705</v>
      </c>
      <c r="BF1759" s="26" t="s">
        <v>709</v>
      </c>
      <c r="BG1759" s="26" t="s">
        <v>68</v>
      </c>
      <c r="BH1759" s="26" t="s">
        <v>175</v>
      </c>
      <c r="BI1759" s="26">
        <v>2</v>
      </c>
      <c r="BJ1759" s="26" t="s">
        <v>20</v>
      </c>
    </row>
    <row r="1760" spans="36:62" x14ac:dyDescent="0.25">
      <c r="AJ1760" s="26">
        <v>3148</v>
      </c>
      <c r="AK1760" s="26">
        <v>2105020</v>
      </c>
      <c r="AL1760" s="264">
        <v>44310.652777777781</v>
      </c>
      <c r="AM1760" s="26" t="s">
        <v>481</v>
      </c>
      <c r="AN1760" s="26" t="s">
        <v>63</v>
      </c>
      <c r="AO1760" s="26" t="s">
        <v>156</v>
      </c>
      <c r="AP1760" s="26" t="s">
        <v>159</v>
      </c>
      <c r="AQ1760" s="26">
        <v>0</v>
      </c>
      <c r="AR1760" s="26">
        <v>16</v>
      </c>
      <c r="AS1760" s="26" t="s">
        <v>628</v>
      </c>
      <c r="AT1760" s="26" t="s">
        <v>71</v>
      </c>
      <c r="AU1760" s="26" t="s">
        <v>63</v>
      </c>
      <c r="AV1760" s="26" t="s">
        <v>63</v>
      </c>
      <c r="AW1760" s="26" t="s">
        <v>63</v>
      </c>
      <c r="AX1760" s="26" t="s">
        <v>63</v>
      </c>
      <c r="AY1760" s="26">
        <v>44.094938999999897</v>
      </c>
      <c r="AZ1760" s="26">
        <v>-103.151382999999</v>
      </c>
      <c r="BA1760" s="26" t="s">
        <v>158</v>
      </c>
      <c r="BB1760" s="26" t="s">
        <v>165</v>
      </c>
      <c r="BC1760" s="26" t="s">
        <v>708</v>
      </c>
      <c r="BD1760" s="26" t="s">
        <v>68</v>
      </c>
      <c r="BE1760" s="26" t="s">
        <v>705</v>
      </c>
      <c r="BF1760" s="26" t="s">
        <v>68</v>
      </c>
      <c r="BG1760" s="26" t="s">
        <v>68</v>
      </c>
      <c r="BH1760" s="26" t="s">
        <v>848</v>
      </c>
      <c r="BI1760" s="26">
        <v>2</v>
      </c>
      <c r="BJ1760" s="26" t="s">
        <v>20</v>
      </c>
    </row>
    <row r="1761" spans="36:62" x14ac:dyDescent="0.25">
      <c r="AJ1761" s="26">
        <v>3149</v>
      </c>
      <c r="AK1761" s="26">
        <v>2105124</v>
      </c>
      <c r="AL1761" s="264">
        <v>44306.6875</v>
      </c>
      <c r="AM1761" s="26" t="s">
        <v>481</v>
      </c>
      <c r="AN1761" s="26" t="s">
        <v>63</v>
      </c>
      <c r="AO1761" s="26" t="s">
        <v>156</v>
      </c>
      <c r="AP1761" s="26" t="s">
        <v>159</v>
      </c>
      <c r="AQ1761" s="26">
        <v>0</v>
      </c>
      <c r="AR1761" s="26">
        <v>90</v>
      </c>
      <c r="AS1761" s="26" t="s">
        <v>787</v>
      </c>
      <c r="AT1761" s="26" t="s">
        <v>697</v>
      </c>
      <c r="AU1761" s="26" t="s">
        <v>63</v>
      </c>
      <c r="AV1761" s="26" t="s">
        <v>63</v>
      </c>
      <c r="AW1761" s="26" t="s">
        <v>63</v>
      </c>
      <c r="AX1761" s="26" t="s">
        <v>63</v>
      </c>
      <c r="AY1761" s="26">
        <v>44.099688</v>
      </c>
      <c r="AZ1761" s="26">
        <v>-103.164585</v>
      </c>
      <c r="BA1761" s="26" t="s">
        <v>483</v>
      </c>
      <c r="BB1761" s="26" t="s">
        <v>609</v>
      </c>
      <c r="BC1761" s="26" t="s">
        <v>68</v>
      </c>
      <c r="BD1761" s="26" t="s">
        <v>68</v>
      </c>
      <c r="BE1761" s="26"/>
      <c r="BF1761" s="26" t="s">
        <v>68</v>
      </c>
      <c r="BG1761" s="26" t="s">
        <v>68</v>
      </c>
      <c r="BH1761" s="26" t="s">
        <v>728</v>
      </c>
      <c r="BI1761" s="26">
        <v>2</v>
      </c>
      <c r="BJ1761" s="26" t="s">
        <v>217</v>
      </c>
    </row>
    <row r="1762" spans="36:62" x14ac:dyDescent="0.25">
      <c r="AJ1762" s="26">
        <v>3154</v>
      </c>
      <c r="AK1762" s="26">
        <v>2105517</v>
      </c>
      <c r="AL1762" s="264">
        <v>44324.46875</v>
      </c>
      <c r="AM1762" s="26" t="s">
        <v>481</v>
      </c>
      <c r="AN1762" s="26" t="s">
        <v>63</v>
      </c>
      <c r="AO1762" s="26" t="s">
        <v>156</v>
      </c>
      <c r="AP1762" s="26" t="s">
        <v>713</v>
      </c>
      <c r="AQ1762" s="26">
        <v>0</v>
      </c>
      <c r="AR1762" s="26">
        <v>16</v>
      </c>
      <c r="AS1762" s="26" t="s">
        <v>628</v>
      </c>
      <c r="AT1762" s="26" t="s">
        <v>71</v>
      </c>
      <c r="AU1762" s="26" t="s">
        <v>63</v>
      </c>
      <c r="AV1762" s="26" t="s">
        <v>63</v>
      </c>
      <c r="AW1762" s="26" t="s">
        <v>63</v>
      </c>
      <c r="AX1762" s="26" t="s">
        <v>63</v>
      </c>
      <c r="AY1762" s="26">
        <v>44.059691999999899</v>
      </c>
      <c r="AZ1762" s="26">
        <v>-103.165160999999</v>
      </c>
      <c r="BA1762" s="26" t="s">
        <v>158</v>
      </c>
      <c r="BB1762" s="26" t="s">
        <v>165</v>
      </c>
      <c r="BC1762" s="26" t="s">
        <v>708</v>
      </c>
      <c r="BD1762" s="26" t="s">
        <v>717</v>
      </c>
      <c r="BE1762" s="26" t="s">
        <v>705</v>
      </c>
      <c r="BF1762" s="26" t="s">
        <v>68</v>
      </c>
      <c r="BG1762" s="26" t="s">
        <v>68</v>
      </c>
      <c r="BH1762" s="26" t="s">
        <v>175</v>
      </c>
      <c r="BI1762" s="26">
        <v>2</v>
      </c>
      <c r="BJ1762" s="26" t="s">
        <v>217</v>
      </c>
    </row>
    <row r="1763" spans="36:62" x14ac:dyDescent="0.25">
      <c r="AJ1763" s="26">
        <v>3156</v>
      </c>
      <c r="AK1763" s="26">
        <v>2105659</v>
      </c>
      <c r="AL1763" s="264">
        <v>44314.782638888886</v>
      </c>
      <c r="AM1763" s="26" t="s">
        <v>481</v>
      </c>
      <c r="AN1763" s="26" t="s">
        <v>63</v>
      </c>
      <c r="AO1763" s="26"/>
      <c r="AP1763" s="26"/>
      <c r="AQ1763" s="26">
        <v>-1</v>
      </c>
      <c r="AR1763" s="26">
        <v>79</v>
      </c>
      <c r="AS1763" s="26" t="s">
        <v>168</v>
      </c>
      <c r="AT1763" s="26" t="s">
        <v>71</v>
      </c>
      <c r="AU1763" s="26" t="s">
        <v>63</v>
      </c>
      <c r="AV1763" s="26" t="s">
        <v>63</v>
      </c>
      <c r="AW1763" s="26" t="s">
        <v>63</v>
      </c>
      <c r="AX1763" s="26" t="s">
        <v>63</v>
      </c>
      <c r="AY1763" s="26">
        <v>43.948321999999898</v>
      </c>
      <c r="AZ1763" s="26">
        <v>-103.18831400000001</v>
      </c>
      <c r="BA1763" s="26" t="s">
        <v>158</v>
      </c>
      <c r="BB1763" s="26" t="s">
        <v>165</v>
      </c>
      <c r="BC1763" s="26" t="s">
        <v>167</v>
      </c>
      <c r="BD1763" s="26" t="s">
        <v>154</v>
      </c>
      <c r="BE1763" s="26"/>
      <c r="BF1763" s="26" t="s">
        <v>99</v>
      </c>
      <c r="BG1763" s="26" t="s">
        <v>167</v>
      </c>
      <c r="BH1763" s="26" t="s">
        <v>99</v>
      </c>
      <c r="BI1763" s="26">
        <v>2</v>
      </c>
      <c r="BJ1763" s="26" t="s">
        <v>217</v>
      </c>
    </row>
    <row r="1764" spans="36:62" x14ac:dyDescent="0.25">
      <c r="AJ1764" s="26">
        <v>3165</v>
      </c>
      <c r="AK1764" s="26">
        <v>2106304</v>
      </c>
      <c r="AL1764" s="264">
        <v>44333.478472222225</v>
      </c>
      <c r="AM1764" s="26" t="s">
        <v>481</v>
      </c>
      <c r="AN1764" s="26" t="s">
        <v>63</v>
      </c>
      <c r="AO1764" s="26" t="s">
        <v>156</v>
      </c>
      <c r="AP1764" s="26" t="s">
        <v>159</v>
      </c>
      <c r="AQ1764" s="26">
        <v>0</v>
      </c>
      <c r="AR1764" s="26">
        <v>79</v>
      </c>
      <c r="AS1764" s="26" t="s">
        <v>628</v>
      </c>
      <c r="AT1764" s="26" t="s">
        <v>74</v>
      </c>
      <c r="AU1764" s="26" t="s">
        <v>63</v>
      </c>
      <c r="AV1764" s="26" t="s">
        <v>63</v>
      </c>
      <c r="AW1764" s="26" t="s">
        <v>63</v>
      </c>
      <c r="AX1764" s="26" t="s">
        <v>63</v>
      </c>
      <c r="AY1764" s="26">
        <v>43.859749999999899</v>
      </c>
      <c r="AZ1764" s="26">
        <v>-103.199417999999</v>
      </c>
      <c r="BA1764" s="26" t="s">
        <v>554</v>
      </c>
      <c r="BB1764" s="26" t="s">
        <v>165</v>
      </c>
      <c r="BC1764" s="26" t="s">
        <v>708</v>
      </c>
      <c r="BD1764" s="26" t="s">
        <v>68</v>
      </c>
      <c r="BE1764" s="26" t="s">
        <v>705</v>
      </c>
      <c r="BF1764" s="26" t="s">
        <v>68</v>
      </c>
      <c r="BG1764" s="26" t="s">
        <v>68</v>
      </c>
      <c r="BH1764" s="26" t="s">
        <v>1173</v>
      </c>
      <c r="BI1764" s="26">
        <v>2</v>
      </c>
      <c r="BJ1764" s="26" t="s">
        <v>21</v>
      </c>
    </row>
    <row r="1765" spans="36:62" x14ac:dyDescent="0.25">
      <c r="AJ1765" s="26">
        <v>3166</v>
      </c>
      <c r="AK1765" s="26">
        <v>2106228</v>
      </c>
      <c r="AL1765" s="264">
        <v>44339.704861111109</v>
      </c>
      <c r="AM1765" s="26" t="s">
        <v>481</v>
      </c>
      <c r="AN1765" s="26" t="s">
        <v>63</v>
      </c>
      <c r="AO1765" s="26" t="s">
        <v>156</v>
      </c>
      <c r="AP1765" s="26" t="s">
        <v>716</v>
      </c>
      <c r="AQ1765" s="26">
        <v>0</v>
      </c>
      <c r="AR1765" s="26">
        <v>16</v>
      </c>
      <c r="AS1765" s="26" t="s">
        <v>628</v>
      </c>
      <c r="AT1765" s="26" t="s">
        <v>77</v>
      </c>
      <c r="AU1765" s="26" t="s">
        <v>63</v>
      </c>
      <c r="AV1765" s="26" t="s">
        <v>63</v>
      </c>
      <c r="AW1765" s="26" t="s">
        <v>63</v>
      </c>
      <c r="AX1765" s="26" t="s">
        <v>63</v>
      </c>
      <c r="AY1765" s="26">
        <v>44.096257000000001</v>
      </c>
      <c r="AZ1765" s="26">
        <v>-103.151383999999</v>
      </c>
      <c r="BA1765" s="26" t="s">
        <v>166</v>
      </c>
      <c r="BB1765" s="26" t="s">
        <v>157</v>
      </c>
      <c r="BC1765" s="26" t="s">
        <v>708</v>
      </c>
      <c r="BD1765" s="26" t="s">
        <v>615</v>
      </c>
      <c r="BE1765" s="26" t="s">
        <v>705</v>
      </c>
      <c r="BF1765" s="26" t="s">
        <v>68</v>
      </c>
      <c r="BG1765" s="26" t="s">
        <v>771</v>
      </c>
      <c r="BH1765" s="26" t="s">
        <v>175</v>
      </c>
      <c r="BI1765" s="26">
        <v>2</v>
      </c>
      <c r="BJ1765" s="26" t="s">
        <v>217</v>
      </c>
    </row>
    <row r="1766" spans="36:62" x14ac:dyDescent="0.25">
      <c r="AJ1766" s="26">
        <v>3168</v>
      </c>
      <c r="AK1766" s="26">
        <v>2106233</v>
      </c>
      <c r="AL1766" s="264">
        <v>44337.494444444441</v>
      </c>
      <c r="AM1766" s="26" t="s">
        <v>481</v>
      </c>
      <c r="AN1766" s="26" t="s">
        <v>63</v>
      </c>
      <c r="AO1766" s="26" t="s">
        <v>156</v>
      </c>
      <c r="AP1766" s="26" t="s">
        <v>837</v>
      </c>
      <c r="AQ1766" s="26">
        <v>0</v>
      </c>
      <c r="AR1766" s="26">
        <v>79</v>
      </c>
      <c r="AS1766" s="26" t="s">
        <v>628</v>
      </c>
      <c r="AT1766" s="26" t="s">
        <v>74</v>
      </c>
      <c r="AU1766" s="26" t="s">
        <v>63</v>
      </c>
      <c r="AV1766" s="26" t="s">
        <v>63</v>
      </c>
      <c r="AW1766" s="26" t="s">
        <v>63</v>
      </c>
      <c r="AX1766" s="26" t="s">
        <v>63</v>
      </c>
      <c r="AY1766" s="26">
        <v>44.02955</v>
      </c>
      <c r="AZ1766" s="26">
        <v>-103.191907999999</v>
      </c>
      <c r="BA1766" s="26" t="s">
        <v>185</v>
      </c>
      <c r="BB1766" s="26" t="s">
        <v>165</v>
      </c>
      <c r="BC1766" s="26" t="s">
        <v>68</v>
      </c>
      <c r="BD1766" s="26" t="s">
        <v>68</v>
      </c>
      <c r="BE1766" s="26"/>
      <c r="BF1766" s="26" t="s">
        <v>68</v>
      </c>
      <c r="BG1766" s="26" t="s">
        <v>68</v>
      </c>
      <c r="BH1766" s="26" t="s">
        <v>175</v>
      </c>
      <c r="BI1766" s="26">
        <v>2</v>
      </c>
      <c r="BJ1766" s="26" t="s">
        <v>217</v>
      </c>
    </row>
    <row r="1767" spans="36:62" x14ac:dyDescent="0.25">
      <c r="AJ1767" s="26">
        <v>3170</v>
      </c>
      <c r="AK1767" s="26">
        <v>2108235</v>
      </c>
      <c r="AL1767" s="264">
        <v>44351.033333333333</v>
      </c>
      <c r="AM1767" s="26" t="s">
        <v>539</v>
      </c>
      <c r="AN1767" s="26" t="s">
        <v>63</v>
      </c>
      <c r="AO1767" s="26" t="s">
        <v>156</v>
      </c>
      <c r="AP1767" s="26" t="s">
        <v>159</v>
      </c>
      <c r="AQ1767" s="26">
        <v>0</v>
      </c>
      <c r="AR1767" s="26">
        <v>79</v>
      </c>
      <c r="AS1767" s="26" t="s">
        <v>206</v>
      </c>
      <c r="AT1767" s="26" t="s">
        <v>71</v>
      </c>
      <c r="AU1767" s="26" t="s">
        <v>63</v>
      </c>
      <c r="AV1767" s="26" t="s">
        <v>63</v>
      </c>
      <c r="AW1767" s="26" t="s">
        <v>63</v>
      </c>
      <c r="AX1767" s="26" t="s">
        <v>63</v>
      </c>
      <c r="AY1767" s="26">
        <v>43.693992000000001</v>
      </c>
      <c r="AZ1767" s="26">
        <v>-103.258190999999</v>
      </c>
      <c r="BA1767" s="26" t="s">
        <v>208</v>
      </c>
      <c r="BB1767" s="26" t="s">
        <v>157</v>
      </c>
      <c r="BC1767" s="26" t="s">
        <v>667</v>
      </c>
      <c r="BD1767" s="26" t="s">
        <v>68</v>
      </c>
      <c r="BE1767" s="26"/>
      <c r="BF1767" s="26" t="s">
        <v>68</v>
      </c>
      <c r="BG1767" s="26" t="s">
        <v>68</v>
      </c>
      <c r="BH1767" s="26" t="s">
        <v>160</v>
      </c>
      <c r="BI1767" s="26">
        <v>2</v>
      </c>
      <c r="BJ1767" s="26" t="s">
        <v>20</v>
      </c>
    </row>
    <row r="1768" spans="36:62" x14ac:dyDescent="0.25">
      <c r="AJ1768" s="26">
        <v>3171</v>
      </c>
      <c r="AK1768" s="26">
        <v>2106311</v>
      </c>
      <c r="AL1768" s="264">
        <v>44336.597222222219</v>
      </c>
      <c r="AM1768" s="26" t="s">
        <v>539</v>
      </c>
      <c r="AN1768" s="26" t="s">
        <v>63</v>
      </c>
      <c r="AO1768" s="26" t="s">
        <v>156</v>
      </c>
      <c r="AP1768" s="26" t="s">
        <v>159</v>
      </c>
      <c r="AQ1768" s="26">
        <v>0</v>
      </c>
      <c r="AR1768" s="26">
        <v>79</v>
      </c>
      <c r="AS1768" s="26" t="s">
        <v>628</v>
      </c>
      <c r="AT1768" s="26" t="s">
        <v>71</v>
      </c>
      <c r="AU1768" s="26" t="s">
        <v>63</v>
      </c>
      <c r="AV1768" s="26" t="s">
        <v>63</v>
      </c>
      <c r="AW1768" s="26" t="s">
        <v>63</v>
      </c>
      <c r="AX1768" s="26" t="s">
        <v>69</v>
      </c>
      <c r="AY1768" s="26">
        <v>43.554738</v>
      </c>
      <c r="AZ1768" s="26">
        <v>-103.314103</v>
      </c>
      <c r="BA1768" s="26" t="s">
        <v>518</v>
      </c>
      <c r="BB1768" s="26" t="s">
        <v>157</v>
      </c>
      <c r="BC1768" s="26" t="s">
        <v>880</v>
      </c>
      <c r="BD1768" s="26" t="s">
        <v>68</v>
      </c>
      <c r="BE1768" s="26"/>
      <c r="BF1768" s="26" t="s">
        <v>68</v>
      </c>
      <c r="BG1768" s="26" t="s">
        <v>68</v>
      </c>
      <c r="BH1768" s="26" t="s">
        <v>688</v>
      </c>
      <c r="BI1768" s="26">
        <v>2</v>
      </c>
      <c r="BJ1768" s="26" t="s">
        <v>20</v>
      </c>
    </row>
    <row r="1769" spans="36:62" x14ac:dyDescent="0.25">
      <c r="AJ1769" s="26">
        <v>3175</v>
      </c>
      <c r="AK1769" s="26">
        <v>2107068</v>
      </c>
      <c r="AL1769" s="264">
        <v>44354.885416666664</v>
      </c>
      <c r="AM1769" s="26" t="s">
        <v>487</v>
      </c>
      <c r="AN1769" s="26" t="s">
        <v>63</v>
      </c>
      <c r="AO1769" s="26"/>
      <c r="AP1769" s="26"/>
      <c r="AQ1769" s="26">
        <v>-1</v>
      </c>
      <c r="AR1769" s="26">
        <v>18</v>
      </c>
      <c r="AS1769" s="26" t="s">
        <v>168</v>
      </c>
      <c r="AT1769" s="26" t="s">
        <v>71</v>
      </c>
      <c r="AU1769" s="26" t="s">
        <v>63</v>
      </c>
      <c r="AV1769" s="26" t="s">
        <v>63</v>
      </c>
      <c r="AW1769" s="26" t="s">
        <v>63</v>
      </c>
      <c r="AX1769" s="26" t="s">
        <v>63</v>
      </c>
      <c r="AY1769" s="26">
        <v>43.172553999999899</v>
      </c>
      <c r="AZ1769" s="26">
        <v>-101.875618</v>
      </c>
      <c r="BA1769" s="26" t="s">
        <v>208</v>
      </c>
      <c r="BB1769" s="26" t="s">
        <v>609</v>
      </c>
      <c r="BC1769" s="26" t="s">
        <v>167</v>
      </c>
      <c r="BD1769" s="26" t="s">
        <v>154</v>
      </c>
      <c r="BE1769" s="26"/>
      <c r="BF1769" s="26" t="s">
        <v>99</v>
      </c>
      <c r="BG1769" s="26" t="s">
        <v>167</v>
      </c>
      <c r="BH1769" s="26" t="s">
        <v>99</v>
      </c>
      <c r="BI1769" s="26">
        <v>2</v>
      </c>
      <c r="BJ1769" s="26" t="s">
        <v>217</v>
      </c>
    </row>
    <row r="1770" spans="36:62" x14ac:dyDescent="0.25">
      <c r="AJ1770" s="26">
        <v>3176</v>
      </c>
      <c r="AK1770" s="26">
        <v>2106745</v>
      </c>
      <c r="AL1770" s="264">
        <v>44343.887499999997</v>
      </c>
      <c r="AM1770" s="26" t="s">
        <v>539</v>
      </c>
      <c r="AN1770" s="26" t="s">
        <v>63</v>
      </c>
      <c r="AO1770" s="26"/>
      <c r="AP1770" s="26"/>
      <c r="AQ1770" s="26">
        <v>-1</v>
      </c>
      <c r="AR1770" s="26">
        <v>79</v>
      </c>
      <c r="AS1770" s="26" t="s">
        <v>168</v>
      </c>
      <c r="AT1770" s="26" t="s">
        <v>71</v>
      </c>
      <c r="AU1770" s="26" t="s">
        <v>63</v>
      </c>
      <c r="AV1770" s="26" t="s">
        <v>63</v>
      </c>
      <c r="AW1770" s="26" t="s">
        <v>63</v>
      </c>
      <c r="AX1770" s="26" t="s">
        <v>63</v>
      </c>
      <c r="AY1770" s="26">
        <v>43.671312999999898</v>
      </c>
      <c r="AZ1770" s="26">
        <v>-103.262377</v>
      </c>
      <c r="BA1770" s="26" t="s">
        <v>166</v>
      </c>
      <c r="BB1770" s="26" t="s">
        <v>165</v>
      </c>
      <c r="BC1770" s="26" t="s">
        <v>167</v>
      </c>
      <c r="BD1770" s="26" t="s">
        <v>154</v>
      </c>
      <c r="BE1770" s="26"/>
      <c r="BF1770" s="26" t="s">
        <v>99</v>
      </c>
      <c r="BG1770" s="26" t="s">
        <v>167</v>
      </c>
      <c r="BH1770" s="26" t="s">
        <v>99</v>
      </c>
      <c r="BI1770" s="26">
        <v>2</v>
      </c>
      <c r="BJ1770" s="26" t="s">
        <v>217</v>
      </c>
    </row>
    <row r="1771" spans="36:62" x14ac:dyDescent="0.25">
      <c r="AJ1771" s="26">
        <v>3177</v>
      </c>
      <c r="AK1771" s="26">
        <v>2106970</v>
      </c>
      <c r="AL1771" s="264">
        <v>44354.010416666664</v>
      </c>
      <c r="AM1771" s="26" t="s">
        <v>539</v>
      </c>
      <c r="AN1771" s="26" t="s">
        <v>63</v>
      </c>
      <c r="AO1771" s="26"/>
      <c r="AP1771" s="26"/>
      <c r="AQ1771" s="26">
        <v>-1</v>
      </c>
      <c r="AR1771" s="26">
        <v>79</v>
      </c>
      <c r="AS1771" s="26" t="s">
        <v>168</v>
      </c>
      <c r="AT1771" s="26" t="s">
        <v>71</v>
      </c>
      <c r="AU1771" s="26" t="s">
        <v>63</v>
      </c>
      <c r="AV1771" s="26" t="s">
        <v>63</v>
      </c>
      <c r="AW1771" s="26" t="s">
        <v>63</v>
      </c>
      <c r="AX1771" s="26" t="s">
        <v>63</v>
      </c>
      <c r="AY1771" s="26">
        <v>43.599738000000002</v>
      </c>
      <c r="AZ1771" s="26">
        <v>-103.298714</v>
      </c>
      <c r="BA1771" s="26" t="s">
        <v>185</v>
      </c>
      <c r="BB1771" s="26" t="s">
        <v>157</v>
      </c>
      <c r="BC1771" s="26" t="s">
        <v>167</v>
      </c>
      <c r="BD1771" s="26" t="s">
        <v>154</v>
      </c>
      <c r="BE1771" s="26"/>
      <c r="BF1771" s="26" t="s">
        <v>99</v>
      </c>
      <c r="BG1771" s="26" t="s">
        <v>167</v>
      </c>
      <c r="BH1771" s="26" t="s">
        <v>99</v>
      </c>
      <c r="BI1771" s="26">
        <v>2</v>
      </c>
      <c r="BJ1771" s="26" t="s">
        <v>217</v>
      </c>
    </row>
    <row r="1772" spans="36:62" x14ac:dyDescent="0.25">
      <c r="AJ1772" s="26">
        <v>3183</v>
      </c>
      <c r="AK1772" s="26">
        <v>2108589</v>
      </c>
      <c r="AL1772" s="264">
        <v>44368.947916666664</v>
      </c>
      <c r="AM1772" s="26" t="s">
        <v>481</v>
      </c>
      <c r="AN1772" s="26" t="s">
        <v>63</v>
      </c>
      <c r="AO1772" s="26"/>
      <c r="AP1772" s="26"/>
      <c r="AQ1772" s="26">
        <v>-1</v>
      </c>
      <c r="AR1772" s="26">
        <v>16</v>
      </c>
      <c r="AS1772" s="26" t="s">
        <v>168</v>
      </c>
      <c r="AT1772" s="26" t="s">
        <v>71</v>
      </c>
      <c r="AU1772" s="26" t="s">
        <v>63</v>
      </c>
      <c r="AV1772" s="26" t="s">
        <v>63</v>
      </c>
      <c r="AW1772" s="26" t="s">
        <v>63</v>
      </c>
      <c r="AX1772" s="26" t="s">
        <v>63</v>
      </c>
      <c r="AY1772" s="26">
        <v>44.058338999999897</v>
      </c>
      <c r="AZ1772" s="26">
        <v>-103.165013</v>
      </c>
      <c r="BA1772" s="26" t="s">
        <v>166</v>
      </c>
      <c r="BB1772" s="26" t="s">
        <v>157</v>
      </c>
      <c r="BC1772" s="26" t="s">
        <v>167</v>
      </c>
      <c r="BD1772" s="26" t="s">
        <v>154</v>
      </c>
      <c r="BE1772" s="26"/>
      <c r="BF1772" s="26" t="s">
        <v>99</v>
      </c>
      <c r="BG1772" s="26" t="s">
        <v>167</v>
      </c>
      <c r="BH1772" s="26" t="s">
        <v>99</v>
      </c>
      <c r="BI1772" s="26">
        <v>2</v>
      </c>
      <c r="BJ1772" s="26" t="s">
        <v>217</v>
      </c>
    </row>
    <row r="1773" spans="36:62" x14ac:dyDescent="0.25">
      <c r="AJ1773" s="26">
        <v>3185</v>
      </c>
      <c r="AK1773" s="26">
        <v>2107721</v>
      </c>
      <c r="AL1773" s="264">
        <v>44363.318055555559</v>
      </c>
      <c r="AM1773" s="26" t="s">
        <v>481</v>
      </c>
      <c r="AN1773" s="26" t="s">
        <v>63</v>
      </c>
      <c r="AO1773" s="26"/>
      <c r="AP1773" s="26"/>
      <c r="AQ1773" s="26">
        <v>-1</v>
      </c>
      <c r="AR1773" s="26">
        <v>79</v>
      </c>
      <c r="AS1773" s="26" t="s">
        <v>168</v>
      </c>
      <c r="AT1773" s="26" t="s">
        <v>71</v>
      </c>
      <c r="AU1773" s="26" t="s">
        <v>63</v>
      </c>
      <c r="AV1773" s="26" t="s">
        <v>63</v>
      </c>
      <c r="AW1773" s="26" t="s">
        <v>63</v>
      </c>
      <c r="AX1773" s="26" t="s">
        <v>63</v>
      </c>
      <c r="AY1773" s="26">
        <v>43.857356000000003</v>
      </c>
      <c r="AZ1773" s="26">
        <v>-103.199404999999</v>
      </c>
      <c r="BA1773" s="26" t="s">
        <v>158</v>
      </c>
      <c r="BB1773" s="26" t="s">
        <v>165</v>
      </c>
      <c r="BC1773" s="26" t="s">
        <v>167</v>
      </c>
      <c r="BD1773" s="26" t="s">
        <v>154</v>
      </c>
      <c r="BE1773" s="26"/>
      <c r="BF1773" s="26" t="s">
        <v>99</v>
      </c>
      <c r="BG1773" s="26" t="s">
        <v>167</v>
      </c>
      <c r="BH1773" s="26" t="s">
        <v>99</v>
      </c>
      <c r="BI1773" s="26">
        <v>2</v>
      </c>
      <c r="BJ1773" s="26" t="s">
        <v>217</v>
      </c>
    </row>
    <row r="1774" spans="36:62" x14ac:dyDescent="0.25">
      <c r="AJ1774" s="26">
        <v>3188</v>
      </c>
      <c r="AK1774" s="26">
        <v>2107644</v>
      </c>
      <c r="AL1774" s="264">
        <v>44358.95416666667</v>
      </c>
      <c r="AM1774" s="26" t="s">
        <v>481</v>
      </c>
      <c r="AN1774" s="26" t="s">
        <v>63</v>
      </c>
      <c r="AO1774" s="26" t="s">
        <v>156</v>
      </c>
      <c r="AP1774" s="26" t="s">
        <v>159</v>
      </c>
      <c r="AQ1774" s="26">
        <v>0</v>
      </c>
      <c r="AR1774" s="26">
        <v>16</v>
      </c>
      <c r="AS1774" s="26" t="s">
        <v>1394</v>
      </c>
      <c r="AT1774" s="26" t="s">
        <v>71</v>
      </c>
      <c r="AU1774" s="26" t="s">
        <v>63</v>
      </c>
      <c r="AV1774" s="26" t="s">
        <v>63</v>
      </c>
      <c r="AW1774" s="26" t="s">
        <v>63</v>
      </c>
      <c r="AX1774" s="26" t="s">
        <v>63</v>
      </c>
      <c r="AY1774" s="26">
        <v>44.0651119999999</v>
      </c>
      <c r="AZ1774" s="26">
        <v>-103.161985999999</v>
      </c>
      <c r="BA1774" s="26" t="s">
        <v>166</v>
      </c>
      <c r="BB1774" s="26" t="s">
        <v>611</v>
      </c>
      <c r="BC1774" s="26" t="s">
        <v>1269</v>
      </c>
      <c r="BD1774" s="26" t="s">
        <v>68</v>
      </c>
      <c r="BE1774" s="26" t="s">
        <v>1393</v>
      </c>
      <c r="BF1774" s="26" t="s">
        <v>68</v>
      </c>
      <c r="BG1774" s="26" t="s">
        <v>68</v>
      </c>
      <c r="BH1774" s="26" t="s">
        <v>757</v>
      </c>
      <c r="BI1774" s="26">
        <v>2</v>
      </c>
      <c r="BJ1774" s="26" t="s">
        <v>21</v>
      </c>
    </row>
    <row r="1775" spans="36:62" x14ac:dyDescent="0.25">
      <c r="AJ1775" s="26">
        <v>3189</v>
      </c>
      <c r="AK1775" s="26">
        <v>2109381</v>
      </c>
      <c r="AL1775" s="264">
        <v>44378.770138888889</v>
      </c>
      <c r="AM1775" s="26" t="s">
        <v>487</v>
      </c>
      <c r="AN1775" s="26" t="s">
        <v>63</v>
      </c>
      <c r="AO1775" s="26" t="s">
        <v>214</v>
      </c>
      <c r="AP1775" s="26" t="s">
        <v>159</v>
      </c>
      <c r="AQ1775" s="26">
        <v>0</v>
      </c>
      <c r="AR1775" s="26">
        <v>18</v>
      </c>
      <c r="AS1775" s="26" t="s">
        <v>1200</v>
      </c>
      <c r="AT1775" s="26" t="s">
        <v>71</v>
      </c>
      <c r="AU1775" s="26" t="s">
        <v>63</v>
      </c>
      <c r="AV1775" s="26" t="s">
        <v>63</v>
      </c>
      <c r="AW1775" s="26" t="s">
        <v>63</v>
      </c>
      <c r="AX1775" s="26" t="s">
        <v>63</v>
      </c>
      <c r="AY1775" s="26">
        <v>43.1725759999999</v>
      </c>
      <c r="AZ1775" s="26">
        <v>-101.882627999999</v>
      </c>
      <c r="BA1775" s="26" t="s">
        <v>158</v>
      </c>
      <c r="BB1775" s="26" t="s">
        <v>811</v>
      </c>
      <c r="BC1775" s="26" t="s">
        <v>866</v>
      </c>
      <c r="BD1775" s="26" t="s">
        <v>68</v>
      </c>
      <c r="BE1775" s="26" t="s">
        <v>1395</v>
      </c>
      <c r="BF1775" s="26" t="s">
        <v>68</v>
      </c>
      <c r="BG1775" s="26" t="s">
        <v>68</v>
      </c>
      <c r="BH1775" s="26" t="s">
        <v>1396</v>
      </c>
      <c r="BI1775" s="26">
        <v>2</v>
      </c>
      <c r="BJ1775" s="26" t="s">
        <v>18</v>
      </c>
    </row>
    <row r="1776" spans="36:62" x14ac:dyDescent="0.25">
      <c r="AJ1776" s="26">
        <v>3190</v>
      </c>
      <c r="AK1776" s="26">
        <v>2109462</v>
      </c>
      <c r="AL1776" s="264">
        <v>44387.740972222222</v>
      </c>
      <c r="AM1776" s="26" t="s">
        <v>487</v>
      </c>
      <c r="AN1776" s="26" t="s">
        <v>63</v>
      </c>
      <c r="AO1776" s="26" t="s">
        <v>214</v>
      </c>
      <c r="AP1776" s="26" t="s">
        <v>159</v>
      </c>
      <c r="AQ1776" s="26">
        <v>0</v>
      </c>
      <c r="AR1776" s="26">
        <v>18</v>
      </c>
      <c r="AS1776" s="26" t="s">
        <v>1200</v>
      </c>
      <c r="AT1776" s="26" t="s">
        <v>71</v>
      </c>
      <c r="AU1776" s="26" t="s">
        <v>63</v>
      </c>
      <c r="AV1776" s="26" t="s">
        <v>63</v>
      </c>
      <c r="AW1776" s="26" t="s">
        <v>63</v>
      </c>
      <c r="AX1776" s="26" t="s">
        <v>63</v>
      </c>
      <c r="AY1776" s="26">
        <v>43.1571649999999</v>
      </c>
      <c r="AZ1776" s="26">
        <v>-101.992655999999</v>
      </c>
      <c r="BA1776" s="26" t="s">
        <v>482</v>
      </c>
      <c r="BB1776" s="26" t="s">
        <v>811</v>
      </c>
      <c r="BC1776" s="26" t="s">
        <v>1201</v>
      </c>
      <c r="BD1776" s="26" t="s">
        <v>68</v>
      </c>
      <c r="BE1776" s="26"/>
      <c r="BF1776" s="26" t="s">
        <v>68</v>
      </c>
      <c r="BG1776" s="26" t="s">
        <v>68</v>
      </c>
      <c r="BH1776" s="26" t="s">
        <v>1397</v>
      </c>
      <c r="BI1776" s="26">
        <v>2</v>
      </c>
      <c r="BJ1776" s="26" t="s">
        <v>18</v>
      </c>
    </row>
    <row r="1777" spans="36:62" x14ac:dyDescent="0.25">
      <c r="AJ1777" s="26">
        <v>3191</v>
      </c>
      <c r="AK1777" s="26">
        <v>2109367</v>
      </c>
      <c r="AL1777" s="264">
        <v>44375.892361111109</v>
      </c>
      <c r="AM1777" s="26" t="s">
        <v>539</v>
      </c>
      <c r="AN1777" s="26" t="s">
        <v>63</v>
      </c>
      <c r="AO1777" s="26"/>
      <c r="AP1777" s="26"/>
      <c r="AQ1777" s="26">
        <v>-1</v>
      </c>
      <c r="AR1777" s="26">
        <v>79</v>
      </c>
      <c r="AS1777" s="26" t="s">
        <v>168</v>
      </c>
      <c r="AT1777" s="26" t="s">
        <v>71</v>
      </c>
      <c r="AU1777" s="26" t="s">
        <v>63</v>
      </c>
      <c r="AV1777" s="26" t="s">
        <v>63</v>
      </c>
      <c r="AW1777" s="26" t="s">
        <v>63</v>
      </c>
      <c r="AX1777" s="26" t="s">
        <v>63</v>
      </c>
      <c r="AY1777" s="26">
        <v>43.6275219999999</v>
      </c>
      <c r="AZ1777" s="26">
        <v>-103.295948999999</v>
      </c>
      <c r="BA1777" s="26" t="s">
        <v>158</v>
      </c>
      <c r="BB1777" s="26" t="s">
        <v>165</v>
      </c>
      <c r="BC1777" s="26" t="s">
        <v>167</v>
      </c>
      <c r="BD1777" s="26" t="s">
        <v>154</v>
      </c>
      <c r="BE1777" s="26"/>
      <c r="BF1777" s="26" t="s">
        <v>99</v>
      </c>
      <c r="BG1777" s="26" t="s">
        <v>167</v>
      </c>
      <c r="BH1777" s="26" t="s">
        <v>99</v>
      </c>
      <c r="BI1777" s="26">
        <v>2</v>
      </c>
      <c r="BJ1777" s="26" t="s">
        <v>217</v>
      </c>
    </row>
    <row r="1778" spans="36:62" x14ac:dyDescent="0.25">
      <c r="AJ1778" s="26">
        <v>3192</v>
      </c>
      <c r="AK1778" s="26">
        <v>2109572</v>
      </c>
      <c r="AL1778" s="264">
        <v>44388.545138888891</v>
      </c>
      <c r="AM1778" s="26" t="s">
        <v>540</v>
      </c>
      <c r="AN1778" s="26" t="s">
        <v>63</v>
      </c>
      <c r="AO1778" s="26" t="s">
        <v>156</v>
      </c>
      <c r="AP1778" s="26" t="s">
        <v>726</v>
      </c>
      <c r="AQ1778" s="26">
        <v>0</v>
      </c>
      <c r="AR1778" s="26">
        <v>18</v>
      </c>
      <c r="AS1778" s="26" t="s">
        <v>809</v>
      </c>
      <c r="AT1778" s="26" t="s">
        <v>71</v>
      </c>
      <c r="AU1778" s="26" t="s">
        <v>63</v>
      </c>
      <c r="AV1778" s="26" t="s">
        <v>63</v>
      </c>
      <c r="AW1778" s="26" t="s">
        <v>63</v>
      </c>
      <c r="AX1778" s="26" t="s">
        <v>63</v>
      </c>
      <c r="AY1778" s="26">
        <v>43.361533999999899</v>
      </c>
      <c r="AZ1778" s="26">
        <v>-103.396664999999</v>
      </c>
      <c r="BA1778" s="26" t="s">
        <v>185</v>
      </c>
      <c r="BB1778" s="26" t="s">
        <v>811</v>
      </c>
      <c r="BC1778" s="26" t="s">
        <v>1341</v>
      </c>
      <c r="BD1778" s="26" t="s">
        <v>68</v>
      </c>
      <c r="BE1778" s="26" t="s">
        <v>1398</v>
      </c>
      <c r="BF1778" s="26" t="s">
        <v>68</v>
      </c>
      <c r="BG1778" s="26" t="s">
        <v>68</v>
      </c>
      <c r="BH1778" s="26" t="s">
        <v>1399</v>
      </c>
      <c r="BI1778" s="26">
        <v>2</v>
      </c>
      <c r="BJ1778" s="26" t="s">
        <v>20</v>
      </c>
    </row>
    <row r="1779" spans="36:62" x14ac:dyDescent="0.25">
      <c r="AJ1779" s="26">
        <v>3193</v>
      </c>
      <c r="AK1779" s="26">
        <v>2107863</v>
      </c>
      <c r="AL1779" s="264">
        <v>44359.598611111112</v>
      </c>
      <c r="AM1779" s="26" t="s">
        <v>541</v>
      </c>
      <c r="AN1779" s="26" t="s">
        <v>63</v>
      </c>
      <c r="AO1779" s="26" t="s">
        <v>156</v>
      </c>
      <c r="AP1779" s="26" t="s">
        <v>716</v>
      </c>
      <c r="AQ1779" s="26">
        <v>0</v>
      </c>
      <c r="AR1779" s="26">
        <v>18</v>
      </c>
      <c r="AS1779" s="26" t="s">
        <v>628</v>
      </c>
      <c r="AT1779" s="26" t="s">
        <v>71</v>
      </c>
      <c r="AU1779" s="26" t="s">
        <v>63</v>
      </c>
      <c r="AV1779" s="26" t="s">
        <v>63</v>
      </c>
      <c r="AW1779" s="26" t="s">
        <v>63</v>
      </c>
      <c r="AX1779" s="26" t="s">
        <v>63</v>
      </c>
      <c r="AY1779" s="26">
        <v>43.188296999999899</v>
      </c>
      <c r="AZ1779" s="26">
        <v>-102.961377999999</v>
      </c>
      <c r="BA1779" s="26" t="s">
        <v>493</v>
      </c>
      <c r="BB1779" s="26" t="s">
        <v>611</v>
      </c>
      <c r="BC1779" s="26" t="s">
        <v>1286</v>
      </c>
      <c r="BD1779" s="26" t="s">
        <v>68</v>
      </c>
      <c r="BE1779" s="26"/>
      <c r="BF1779" s="26" t="s">
        <v>68</v>
      </c>
      <c r="BG1779" s="26" t="s">
        <v>68</v>
      </c>
      <c r="BH1779" s="26" t="s">
        <v>1400</v>
      </c>
      <c r="BI1779" s="26">
        <v>2</v>
      </c>
      <c r="BJ1779" s="26" t="s">
        <v>217</v>
      </c>
    </row>
    <row r="1780" spans="36:62" x14ac:dyDescent="0.25">
      <c r="AJ1780" s="26">
        <v>3195</v>
      </c>
      <c r="AK1780" s="26">
        <v>2107865</v>
      </c>
      <c r="AL1780" s="264">
        <v>44359.576388888891</v>
      </c>
      <c r="AM1780" s="26" t="s">
        <v>541</v>
      </c>
      <c r="AN1780" s="26" t="s">
        <v>63</v>
      </c>
      <c r="AO1780" s="26" t="s">
        <v>192</v>
      </c>
      <c r="AP1780" s="26" t="s">
        <v>716</v>
      </c>
      <c r="AQ1780" s="26">
        <v>0</v>
      </c>
      <c r="AR1780" s="26">
        <v>18</v>
      </c>
      <c r="AS1780" s="26" t="s">
        <v>628</v>
      </c>
      <c r="AT1780" s="26" t="s">
        <v>71</v>
      </c>
      <c r="AU1780" s="26" t="s">
        <v>63</v>
      </c>
      <c r="AV1780" s="26" t="s">
        <v>63</v>
      </c>
      <c r="AW1780" s="26" t="s">
        <v>63</v>
      </c>
      <c r="AX1780" s="26" t="s">
        <v>63</v>
      </c>
      <c r="AY1780" s="26">
        <v>43.025652000000001</v>
      </c>
      <c r="AZ1780" s="26">
        <v>-102.556371999999</v>
      </c>
      <c r="BA1780" s="26" t="s">
        <v>486</v>
      </c>
      <c r="BB1780" s="26" t="s">
        <v>609</v>
      </c>
      <c r="BC1780" s="26" t="s">
        <v>732</v>
      </c>
      <c r="BD1780" s="26" t="s">
        <v>68</v>
      </c>
      <c r="BE1780" s="26"/>
      <c r="BF1780" s="26" t="s">
        <v>68</v>
      </c>
      <c r="BG1780" s="26" t="s">
        <v>68</v>
      </c>
      <c r="BH1780" s="26" t="s">
        <v>728</v>
      </c>
      <c r="BI1780" s="26">
        <v>2</v>
      </c>
      <c r="BJ1780" s="26" t="s">
        <v>21</v>
      </c>
    </row>
    <row r="1781" spans="36:62" x14ac:dyDescent="0.25">
      <c r="AJ1781" s="26">
        <v>3197</v>
      </c>
      <c r="AK1781" s="26">
        <v>2107709</v>
      </c>
      <c r="AL1781" s="264">
        <v>44364.674305555556</v>
      </c>
      <c r="AM1781" s="26" t="s">
        <v>481</v>
      </c>
      <c r="AN1781" s="26" t="s">
        <v>63</v>
      </c>
      <c r="AO1781" s="26" t="s">
        <v>156</v>
      </c>
      <c r="AP1781" s="26" t="s">
        <v>765</v>
      </c>
      <c r="AQ1781" s="26">
        <v>0</v>
      </c>
      <c r="AR1781" s="26">
        <v>16</v>
      </c>
      <c r="AS1781" s="26" t="s">
        <v>628</v>
      </c>
      <c r="AT1781" s="26" t="s">
        <v>71</v>
      </c>
      <c r="AU1781" s="26" t="s">
        <v>63</v>
      </c>
      <c r="AV1781" s="26" t="s">
        <v>63</v>
      </c>
      <c r="AW1781" s="26" t="s">
        <v>69</v>
      </c>
      <c r="AX1781" s="26" t="s">
        <v>63</v>
      </c>
      <c r="AY1781" s="26">
        <v>44.096980000000002</v>
      </c>
      <c r="AZ1781" s="26">
        <v>-103.151231999999</v>
      </c>
      <c r="BA1781" s="26" t="s">
        <v>493</v>
      </c>
      <c r="BB1781" s="26" t="s">
        <v>165</v>
      </c>
      <c r="BC1781" s="26" t="s">
        <v>1064</v>
      </c>
      <c r="BD1781" s="26" t="s">
        <v>68</v>
      </c>
      <c r="BE1781" s="26" t="s">
        <v>161</v>
      </c>
      <c r="BF1781" s="26" t="s">
        <v>68</v>
      </c>
      <c r="BG1781" s="26" t="s">
        <v>68</v>
      </c>
      <c r="BH1781" s="26" t="s">
        <v>1043</v>
      </c>
      <c r="BI1781" s="26">
        <v>2</v>
      </c>
      <c r="BJ1781" s="26" t="s">
        <v>20</v>
      </c>
    </row>
    <row r="1782" spans="36:62" x14ac:dyDescent="0.25">
      <c r="AJ1782" s="26">
        <v>3199</v>
      </c>
      <c r="AK1782" s="26">
        <v>2107815</v>
      </c>
      <c r="AL1782" s="264">
        <v>44360.699305555558</v>
      </c>
      <c r="AM1782" s="26" t="s">
        <v>487</v>
      </c>
      <c r="AN1782" s="26" t="s">
        <v>63</v>
      </c>
      <c r="AO1782" s="26" t="s">
        <v>720</v>
      </c>
      <c r="AP1782" s="26" t="s">
        <v>159</v>
      </c>
      <c r="AQ1782" s="26">
        <v>0</v>
      </c>
      <c r="AR1782" s="26">
        <v>18</v>
      </c>
      <c r="AS1782" s="26" t="s">
        <v>149</v>
      </c>
      <c r="AT1782" s="26" t="s">
        <v>71</v>
      </c>
      <c r="AU1782" s="26" t="s">
        <v>63</v>
      </c>
      <c r="AV1782" s="26" t="s">
        <v>63</v>
      </c>
      <c r="AW1782" s="26" t="s">
        <v>63</v>
      </c>
      <c r="AX1782" s="26" t="s">
        <v>63</v>
      </c>
      <c r="AY1782" s="26">
        <v>43.172331</v>
      </c>
      <c r="AZ1782" s="26">
        <v>-101.769881999999</v>
      </c>
      <c r="BA1782" s="26" t="s">
        <v>37</v>
      </c>
      <c r="BB1782" s="26" t="s">
        <v>609</v>
      </c>
      <c r="BC1782" s="26" t="s">
        <v>68</v>
      </c>
      <c r="BD1782" s="26" t="s">
        <v>154</v>
      </c>
      <c r="BE1782" s="26"/>
      <c r="BF1782" s="26" t="s">
        <v>68</v>
      </c>
      <c r="BG1782" s="26" t="s">
        <v>68</v>
      </c>
      <c r="BH1782" s="26" t="s">
        <v>146</v>
      </c>
      <c r="BI1782" s="26">
        <v>2</v>
      </c>
      <c r="BJ1782" s="26" t="s">
        <v>19</v>
      </c>
    </row>
    <row r="1783" spans="36:62" x14ac:dyDescent="0.25">
      <c r="AJ1783" s="26">
        <v>3200</v>
      </c>
      <c r="AK1783" s="26">
        <v>2109344</v>
      </c>
      <c r="AL1783" s="264">
        <v>44389.496527777781</v>
      </c>
      <c r="AM1783" s="26" t="s">
        <v>487</v>
      </c>
      <c r="AN1783" s="26" t="s">
        <v>63</v>
      </c>
      <c r="AO1783" s="26"/>
      <c r="AP1783" s="26" t="s">
        <v>713</v>
      </c>
      <c r="AQ1783" s="26">
        <v>0</v>
      </c>
      <c r="AR1783" s="26">
        <v>18</v>
      </c>
      <c r="AS1783" s="26" t="s">
        <v>628</v>
      </c>
      <c r="AT1783" s="26" t="s">
        <v>71</v>
      </c>
      <c r="AU1783" s="26" t="s">
        <v>63</v>
      </c>
      <c r="AV1783" s="26" t="s">
        <v>63</v>
      </c>
      <c r="AW1783" s="26" t="s">
        <v>63</v>
      </c>
      <c r="AX1783" s="26" t="s">
        <v>63</v>
      </c>
      <c r="AY1783" s="26">
        <v>43.172037000000003</v>
      </c>
      <c r="AZ1783" s="26">
        <v>-101.71855100000001</v>
      </c>
      <c r="BA1783" s="26" t="s">
        <v>490</v>
      </c>
      <c r="BB1783" s="26" t="s">
        <v>609</v>
      </c>
      <c r="BC1783" s="26" t="s">
        <v>659</v>
      </c>
      <c r="BD1783" s="26" t="s">
        <v>68</v>
      </c>
      <c r="BE1783" s="26"/>
      <c r="BF1783" s="26" t="s">
        <v>68</v>
      </c>
      <c r="BG1783" s="26" t="s">
        <v>68</v>
      </c>
      <c r="BH1783" s="26" t="s">
        <v>175</v>
      </c>
      <c r="BI1783" s="26">
        <v>2</v>
      </c>
      <c r="BJ1783" s="26" t="s">
        <v>21</v>
      </c>
    </row>
    <row r="1784" spans="36:62" x14ac:dyDescent="0.25">
      <c r="AJ1784" s="26">
        <v>3201</v>
      </c>
      <c r="AK1784" s="26">
        <v>2109302</v>
      </c>
      <c r="AL1784" s="264">
        <v>44394.285416666666</v>
      </c>
      <c r="AM1784" s="26" t="s">
        <v>481</v>
      </c>
      <c r="AN1784" s="26" t="s">
        <v>63</v>
      </c>
      <c r="AO1784" s="26" t="s">
        <v>173</v>
      </c>
      <c r="AP1784" s="26" t="s">
        <v>159</v>
      </c>
      <c r="AQ1784" s="26">
        <v>0</v>
      </c>
      <c r="AR1784" s="26">
        <v>79</v>
      </c>
      <c r="AS1784" s="26" t="s">
        <v>1401</v>
      </c>
      <c r="AT1784" s="26" t="s">
        <v>71</v>
      </c>
      <c r="AU1784" s="26" t="s">
        <v>63</v>
      </c>
      <c r="AV1784" s="26" t="s">
        <v>63</v>
      </c>
      <c r="AW1784" s="26" t="s">
        <v>63</v>
      </c>
      <c r="AX1784" s="26" t="s">
        <v>63</v>
      </c>
      <c r="AY1784" s="26">
        <v>43.99736</v>
      </c>
      <c r="AZ1784" s="26">
        <v>-103.180279999999</v>
      </c>
      <c r="BA1784" s="26" t="s">
        <v>208</v>
      </c>
      <c r="BB1784" s="26" t="s">
        <v>157</v>
      </c>
      <c r="BC1784" s="26" t="s">
        <v>680</v>
      </c>
      <c r="BD1784" s="26" t="s">
        <v>68</v>
      </c>
      <c r="BE1784" s="26" t="s">
        <v>857</v>
      </c>
      <c r="BF1784" s="26" t="s">
        <v>68</v>
      </c>
      <c r="BG1784" s="26" t="s">
        <v>68</v>
      </c>
      <c r="BH1784" s="26" t="s">
        <v>210</v>
      </c>
      <c r="BI1784" s="26">
        <v>2</v>
      </c>
      <c r="BJ1784" s="26" t="s">
        <v>20</v>
      </c>
    </row>
    <row r="1785" spans="36:62" x14ac:dyDescent="0.25">
      <c r="AJ1785" s="26">
        <v>3202</v>
      </c>
      <c r="AK1785" s="26">
        <v>2108032</v>
      </c>
      <c r="AL1785" s="264">
        <v>44372.574999999997</v>
      </c>
      <c r="AM1785" s="26" t="s">
        <v>481</v>
      </c>
      <c r="AN1785" s="26" t="s">
        <v>63</v>
      </c>
      <c r="AO1785" s="26" t="s">
        <v>156</v>
      </c>
      <c r="AP1785" s="26" t="s">
        <v>159</v>
      </c>
      <c r="AQ1785" s="26">
        <v>0</v>
      </c>
      <c r="AR1785" s="26">
        <v>16</v>
      </c>
      <c r="AS1785" s="26" t="s">
        <v>168</v>
      </c>
      <c r="AT1785" s="26" t="s">
        <v>71</v>
      </c>
      <c r="AU1785" s="26" t="s">
        <v>63</v>
      </c>
      <c r="AV1785" s="26" t="s">
        <v>63</v>
      </c>
      <c r="AW1785" s="26" t="s">
        <v>63</v>
      </c>
      <c r="AX1785" s="26" t="s">
        <v>63</v>
      </c>
      <c r="AY1785" s="26">
        <v>44.075378999999899</v>
      </c>
      <c r="AZ1785" s="26">
        <v>-103.151426999999</v>
      </c>
      <c r="BA1785" s="26" t="s">
        <v>485</v>
      </c>
      <c r="BB1785" s="26" t="s">
        <v>165</v>
      </c>
      <c r="BC1785" s="26" t="s">
        <v>68</v>
      </c>
      <c r="BD1785" s="26" t="s">
        <v>154</v>
      </c>
      <c r="BE1785" s="26"/>
      <c r="BF1785" s="26" t="s">
        <v>68</v>
      </c>
      <c r="BG1785" s="26" t="s">
        <v>68</v>
      </c>
      <c r="BH1785" s="26" t="s">
        <v>146</v>
      </c>
      <c r="BI1785" s="26">
        <v>2</v>
      </c>
      <c r="BJ1785" s="26" t="s">
        <v>217</v>
      </c>
    </row>
    <row r="1786" spans="36:62" x14ac:dyDescent="0.25">
      <c r="AJ1786" s="26">
        <v>3205</v>
      </c>
      <c r="AK1786" s="26">
        <v>2110180</v>
      </c>
      <c r="AL1786" s="264">
        <v>44402.305555555555</v>
      </c>
      <c r="AM1786" s="26" t="s">
        <v>481</v>
      </c>
      <c r="AN1786" s="26" t="s">
        <v>63</v>
      </c>
      <c r="AO1786" s="26" t="s">
        <v>156</v>
      </c>
      <c r="AP1786" s="26" t="s">
        <v>726</v>
      </c>
      <c r="AQ1786" s="26">
        <v>0</v>
      </c>
      <c r="AR1786" s="26">
        <v>16</v>
      </c>
      <c r="AS1786" s="26" t="s">
        <v>628</v>
      </c>
      <c r="AT1786" s="26" t="s">
        <v>71</v>
      </c>
      <c r="AU1786" s="26" t="s">
        <v>63</v>
      </c>
      <c r="AV1786" s="26" t="s">
        <v>63</v>
      </c>
      <c r="AW1786" s="26" t="s">
        <v>63</v>
      </c>
      <c r="AX1786" s="26" t="s">
        <v>63</v>
      </c>
      <c r="AY1786" s="26">
        <v>44.098478</v>
      </c>
      <c r="AZ1786" s="26">
        <v>-103.151207999999</v>
      </c>
      <c r="BA1786" s="26" t="s">
        <v>166</v>
      </c>
      <c r="BB1786" s="26" t="s">
        <v>1164</v>
      </c>
      <c r="BC1786" s="26" t="s">
        <v>659</v>
      </c>
      <c r="BD1786" s="26" t="s">
        <v>68</v>
      </c>
      <c r="BE1786" s="26" t="s">
        <v>1402</v>
      </c>
      <c r="BF1786" s="26" t="s">
        <v>68</v>
      </c>
      <c r="BG1786" s="26" t="s">
        <v>1329</v>
      </c>
      <c r="BH1786" s="26" t="s">
        <v>175</v>
      </c>
      <c r="BI1786" s="26">
        <v>2</v>
      </c>
      <c r="BJ1786" s="26" t="s">
        <v>20</v>
      </c>
    </row>
    <row r="1787" spans="36:62" x14ac:dyDescent="0.25">
      <c r="AJ1787" s="26">
        <v>3209</v>
      </c>
      <c r="AK1787" s="26">
        <v>2108512</v>
      </c>
      <c r="AL1787" s="264">
        <v>44374.465277777781</v>
      </c>
      <c r="AM1787" s="26" t="s">
        <v>539</v>
      </c>
      <c r="AN1787" s="26" t="s">
        <v>63</v>
      </c>
      <c r="AO1787" s="26" t="s">
        <v>156</v>
      </c>
      <c r="AP1787" s="26" t="s">
        <v>1403</v>
      </c>
      <c r="AQ1787" s="26">
        <v>0</v>
      </c>
      <c r="AR1787" s="26">
        <v>79</v>
      </c>
      <c r="AS1787" s="26" t="s">
        <v>628</v>
      </c>
      <c r="AT1787" s="26" t="s">
        <v>77</v>
      </c>
      <c r="AU1787" s="26" t="s">
        <v>63</v>
      </c>
      <c r="AV1787" s="26" t="s">
        <v>63</v>
      </c>
      <c r="AW1787" s="26" t="s">
        <v>63</v>
      </c>
      <c r="AX1787" s="26" t="s">
        <v>63</v>
      </c>
      <c r="AY1787" s="26">
        <v>43.770992999999898</v>
      </c>
      <c r="AZ1787" s="26">
        <v>-103.219269999999</v>
      </c>
      <c r="BA1787" s="26" t="s">
        <v>166</v>
      </c>
      <c r="BB1787" s="26" t="s">
        <v>157</v>
      </c>
      <c r="BC1787" s="26" t="s">
        <v>732</v>
      </c>
      <c r="BD1787" s="26" t="s">
        <v>68</v>
      </c>
      <c r="BE1787" s="26"/>
      <c r="BF1787" s="26" t="s">
        <v>68</v>
      </c>
      <c r="BG1787" s="26" t="s">
        <v>209</v>
      </c>
      <c r="BH1787" s="26" t="s">
        <v>175</v>
      </c>
      <c r="BI1787" s="26">
        <v>2</v>
      </c>
      <c r="BJ1787" s="26" t="s">
        <v>217</v>
      </c>
    </row>
    <row r="1788" spans="36:62" x14ac:dyDescent="0.25">
      <c r="AJ1788" s="26">
        <v>3210</v>
      </c>
      <c r="AK1788" s="26">
        <v>2110313</v>
      </c>
      <c r="AL1788" s="264">
        <v>44412.765972222223</v>
      </c>
      <c r="AM1788" s="26" t="s">
        <v>540</v>
      </c>
      <c r="AN1788" s="26" t="s">
        <v>63</v>
      </c>
      <c r="AO1788" s="26" t="s">
        <v>156</v>
      </c>
      <c r="AP1788" s="26" t="s">
        <v>726</v>
      </c>
      <c r="AQ1788" s="26">
        <v>0</v>
      </c>
      <c r="AR1788" s="26">
        <v>18</v>
      </c>
      <c r="AS1788" s="26" t="s">
        <v>1296</v>
      </c>
      <c r="AT1788" s="26" t="s">
        <v>71</v>
      </c>
      <c r="AU1788" s="26" t="s">
        <v>63</v>
      </c>
      <c r="AV1788" s="26" t="s">
        <v>63</v>
      </c>
      <c r="AW1788" s="26" t="s">
        <v>63</v>
      </c>
      <c r="AX1788" s="26" t="s">
        <v>63</v>
      </c>
      <c r="AY1788" s="26">
        <v>43.399633000000001</v>
      </c>
      <c r="AZ1788" s="26">
        <v>-103.397002999999</v>
      </c>
      <c r="BA1788" s="26" t="s">
        <v>158</v>
      </c>
      <c r="BB1788" s="26" t="s">
        <v>672</v>
      </c>
      <c r="BC1788" s="26" t="s">
        <v>659</v>
      </c>
      <c r="BD1788" s="26" t="s">
        <v>68</v>
      </c>
      <c r="BE1788" s="26"/>
      <c r="BF1788" s="26" t="s">
        <v>68</v>
      </c>
      <c r="BG1788" s="26" t="s">
        <v>68</v>
      </c>
      <c r="BH1788" s="26" t="s">
        <v>175</v>
      </c>
      <c r="BI1788" s="26">
        <v>2</v>
      </c>
      <c r="BJ1788" s="26" t="s">
        <v>20</v>
      </c>
    </row>
    <row r="1789" spans="36:62" x14ac:dyDescent="0.25">
      <c r="AJ1789" s="26">
        <v>3213</v>
      </c>
      <c r="AK1789" s="26">
        <v>2108635</v>
      </c>
      <c r="AL1789" s="264">
        <v>44378.909722222219</v>
      </c>
      <c r="AM1789" s="26" t="s">
        <v>481</v>
      </c>
      <c r="AN1789" s="26" t="s">
        <v>63</v>
      </c>
      <c r="AO1789" s="26" t="s">
        <v>156</v>
      </c>
      <c r="AP1789" s="26" t="s">
        <v>726</v>
      </c>
      <c r="AQ1789" s="26">
        <v>0</v>
      </c>
      <c r="AR1789" s="26">
        <v>16</v>
      </c>
      <c r="AS1789" s="26" t="s">
        <v>628</v>
      </c>
      <c r="AT1789" s="26" t="s">
        <v>71</v>
      </c>
      <c r="AU1789" s="26" t="s">
        <v>63</v>
      </c>
      <c r="AV1789" s="26" t="s">
        <v>63</v>
      </c>
      <c r="AW1789" s="26" t="s">
        <v>63</v>
      </c>
      <c r="AX1789" s="26" t="s">
        <v>63</v>
      </c>
      <c r="AY1789" s="26">
        <v>44.038424999999897</v>
      </c>
      <c r="AZ1789" s="26">
        <v>-103.18006200000001</v>
      </c>
      <c r="BA1789" s="26" t="s">
        <v>486</v>
      </c>
      <c r="BB1789" s="26" t="s">
        <v>690</v>
      </c>
      <c r="BC1789" s="26" t="s">
        <v>659</v>
      </c>
      <c r="BD1789" s="26" t="s">
        <v>68</v>
      </c>
      <c r="BE1789" s="26" t="s">
        <v>1404</v>
      </c>
      <c r="BF1789" s="26" t="s">
        <v>68</v>
      </c>
      <c r="BG1789" s="26" t="s">
        <v>68</v>
      </c>
      <c r="BH1789" s="26" t="s">
        <v>175</v>
      </c>
      <c r="BI1789" s="26">
        <v>2</v>
      </c>
      <c r="BJ1789" s="26" t="s">
        <v>20</v>
      </c>
    </row>
    <row r="1790" spans="36:62" x14ac:dyDescent="0.25">
      <c r="AJ1790" s="26">
        <v>3218</v>
      </c>
      <c r="AK1790" s="26">
        <v>2109149</v>
      </c>
      <c r="AL1790" s="264">
        <v>44386.503472222219</v>
      </c>
      <c r="AM1790" s="26" t="s">
        <v>481</v>
      </c>
      <c r="AN1790" s="26" t="s">
        <v>63</v>
      </c>
      <c r="AO1790" s="26" t="s">
        <v>156</v>
      </c>
      <c r="AP1790" s="26" t="s">
        <v>716</v>
      </c>
      <c r="AQ1790" s="26">
        <v>0</v>
      </c>
      <c r="AR1790" s="26">
        <v>16</v>
      </c>
      <c r="AS1790" s="26" t="s">
        <v>628</v>
      </c>
      <c r="AT1790" s="26" t="s">
        <v>71</v>
      </c>
      <c r="AU1790" s="26" t="s">
        <v>63</v>
      </c>
      <c r="AV1790" s="26" t="s">
        <v>63</v>
      </c>
      <c r="AW1790" s="26" t="s">
        <v>69</v>
      </c>
      <c r="AX1790" s="26" t="s">
        <v>63</v>
      </c>
      <c r="AY1790" s="26">
        <v>44.096257000000001</v>
      </c>
      <c r="AZ1790" s="26">
        <v>-103.151383999999</v>
      </c>
      <c r="BA1790" s="26" t="s">
        <v>158</v>
      </c>
      <c r="BB1790" s="26" t="s">
        <v>157</v>
      </c>
      <c r="BC1790" s="26" t="s">
        <v>1135</v>
      </c>
      <c r="BD1790" s="26" t="s">
        <v>68</v>
      </c>
      <c r="BE1790" s="26" t="s">
        <v>161</v>
      </c>
      <c r="BF1790" s="26" t="s">
        <v>68</v>
      </c>
      <c r="BG1790" s="26" t="s">
        <v>68</v>
      </c>
      <c r="BH1790" s="26" t="s">
        <v>175</v>
      </c>
      <c r="BI1790" s="26">
        <v>2</v>
      </c>
      <c r="BJ1790" s="26" t="s">
        <v>217</v>
      </c>
    </row>
    <row r="1791" spans="36:62" x14ac:dyDescent="0.25">
      <c r="AJ1791" s="26">
        <v>3219</v>
      </c>
      <c r="AK1791" s="26">
        <v>2110327</v>
      </c>
      <c r="AL1791" s="264">
        <v>44409.000694444447</v>
      </c>
      <c r="AM1791" s="26" t="s">
        <v>481</v>
      </c>
      <c r="AN1791" s="26" t="s">
        <v>63</v>
      </c>
      <c r="AO1791" s="26"/>
      <c r="AP1791" s="26"/>
      <c r="AQ1791" s="26">
        <v>-1</v>
      </c>
      <c r="AR1791" s="26">
        <v>79</v>
      </c>
      <c r="AS1791" s="26" t="s">
        <v>168</v>
      </c>
      <c r="AT1791" s="26" t="s">
        <v>71</v>
      </c>
      <c r="AU1791" s="26" t="s">
        <v>63</v>
      </c>
      <c r="AV1791" s="26" t="s">
        <v>63</v>
      </c>
      <c r="AW1791" s="26" t="s">
        <v>63</v>
      </c>
      <c r="AX1791" s="26" t="s">
        <v>63</v>
      </c>
      <c r="AY1791" s="26">
        <v>43.888173000000002</v>
      </c>
      <c r="AZ1791" s="26">
        <v>-103.199517</v>
      </c>
      <c r="BA1791" s="26" t="s">
        <v>166</v>
      </c>
      <c r="BB1791" s="26" t="s">
        <v>165</v>
      </c>
      <c r="BC1791" s="26" t="s">
        <v>167</v>
      </c>
      <c r="BD1791" s="26" t="s">
        <v>154</v>
      </c>
      <c r="BE1791" s="26"/>
      <c r="BF1791" s="26" t="s">
        <v>99</v>
      </c>
      <c r="BG1791" s="26" t="s">
        <v>167</v>
      </c>
      <c r="BH1791" s="26" t="s">
        <v>99</v>
      </c>
      <c r="BI1791" s="26">
        <v>2</v>
      </c>
      <c r="BJ1791" s="26" t="s">
        <v>217</v>
      </c>
    </row>
    <row r="1792" spans="36:62" x14ac:dyDescent="0.25">
      <c r="AJ1792" s="26">
        <v>3222</v>
      </c>
      <c r="AK1792" s="26">
        <v>2109799</v>
      </c>
      <c r="AL1792" s="264">
        <v>44403.645138888889</v>
      </c>
      <c r="AM1792" s="26" t="s">
        <v>481</v>
      </c>
      <c r="AN1792" s="26" t="s">
        <v>63</v>
      </c>
      <c r="AO1792" s="26" t="s">
        <v>156</v>
      </c>
      <c r="AP1792" s="26" t="s">
        <v>716</v>
      </c>
      <c r="AQ1792" s="26">
        <v>0</v>
      </c>
      <c r="AR1792" s="26">
        <v>16</v>
      </c>
      <c r="AS1792" s="26" t="s">
        <v>628</v>
      </c>
      <c r="AT1792" s="26" t="s">
        <v>71</v>
      </c>
      <c r="AU1792" s="26" t="s">
        <v>63</v>
      </c>
      <c r="AV1792" s="26" t="s">
        <v>63</v>
      </c>
      <c r="AW1792" s="26" t="s">
        <v>69</v>
      </c>
      <c r="AX1792" s="26" t="s">
        <v>63</v>
      </c>
      <c r="AY1792" s="26">
        <v>44.042822000000001</v>
      </c>
      <c r="AZ1792" s="26">
        <v>-103.171448999999</v>
      </c>
      <c r="BA1792" s="26" t="s">
        <v>493</v>
      </c>
      <c r="BB1792" s="26" t="s">
        <v>165</v>
      </c>
      <c r="BC1792" s="26" t="s">
        <v>1154</v>
      </c>
      <c r="BD1792" s="26" t="s">
        <v>1405</v>
      </c>
      <c r="BE1792" s="26" t="s">
        <v>161</v>
      </c>
      <c r="BF1792" s="26" t="s">
        <v>68</v>
      </c>
      <c r="BG1792" s="26" t="s">
        <v>68</v>
      </c>
      <c r="BH1792" s="26" t="s">
        <v>175</v>
      </c>
      <c r="BI1792" s="26">
        <v>2</v>
      </c>
      <c r="BJ1792" s="26" t="s">
        <v>217</v>
      </c>
    </row>
    <row r="1793" spans="36:62" x14ac:dyDescent="0.25">
      <c r="AJ1793" s="26">
        <v>3224</v>
      </c>
      <c r="AK1793" s="26">
        <v>2109451</v>
      </c>
      <c r="AL1793" s="264">
        <v>44396.753472222219</v>
      </c>
      <c r="AM1793" s="26" t="s">
        <v>481</v>
      </c>
      <c r="AN1793" s="26" t="s">
        <v>63</v>
      </c>
      <c r="AO1793" s="26" t="s">
        <v>156</v>
      </c>
      <c r="AP1793" s="26" t="s">
        <v>159</v>
      </c>
      <c r="AQ1793" s="26">
        <v>0</v>
      </c>
      <c r="AR1793" s="26">
        <v>16</v>
      </c>
      <c r="AS1793" s="26" t="s">
        <v>628</v>
      </c>
      <c r="AT1793" s="26" t="s">
        <v>71</v>
      </c>
      <c r="AU1793" s="26" t="s">
        <v>63</v>
      </c>
      <c r="AV1793" s="26" t="s">
        <v>63</v>
      </c>
      <c r="AW1793" s="26" t="s">
        <v>63</v>
      </c>
      <c r="AX1793" s="26" t="s">
        <v>63</v>
      </c>
      <c r="AY1793" s="26">
        <v>44.091805999999899</v>
      </c>
      <c r="AZ1793" s="26">
        <v>-103.15124900000001</v>
      </c>
      <c r="BA1793" s="26" t="s">
        <v>486</v>
      </c>
      <c r="BB1793" s="26" t="s">
        <v>157</v>
      </c>
      <c r="BC1793" s="26" t="s">
        <v>708</v>
      </c>
      <c r="BD1793" s="26" t="s">
        <v>68</v>
      </c>
      <c r="BE1793" s="26" t="s">
        <v>705</v>
      </c>
      <c r="BF1793" s="26" t="s">
        <v>68</v>
      </c>
      <c r="BG1793" s="26" t="s">
        <v>68</v>
      </c>
      <c r="BH1793" s="26" t="s">
        <v>175</v>
      </c>
      <c r="BI1793" s="26">
        <v>2</v>
      </c>
      <c r="BJ1793" s="26" t="s">
        <v>217</v>
      </c>
    </row>
    <row r="1794" spans="36:62" x14ac:dyDescent="0.25">
      <c r="AJ1794" s="26">
        <v>3226</v>
      </c>
      <c r="AK1794" s="26">
        <v>2109479</v>
      </c>
      <c r="AL1794" s="264">
        <v>44393.5</v>
      </c>
      <c r="AM1794" s="26" t="s">
        <v>481</v>
      </c>
      <c r="AN1794" s="26" t="s">
        <v>63</v>
      </c>
      <c r="AO1794" s="26" t="s">
        <v>156</v>
      </c>
      <c r="AP1794" s="26" t="s">
        <v>716</v>
      </c>
      <c r="AQ1794" s="26">
        <v>0</v>
      </c>
      <c r="AR1794" s="26">
        <v>16</v>
      </c>
      <c r="AS1794" s="26" t="s">
        <v>628</v>
      </c>
      <c r="AT1794" s="26" t="s">
        <v>71</v>
      </c>
      <c r="AU1794" s="26" t="s">
        <v>63</v>
      </c>
      <c r="AV1794" s="26" t="s">
        <v>63</v>
      </c>
      <c r="AW1794" s="26" t="s">
        <v>63</v>
      </c>
      <c r="AX1794" s="26" t="s">
        <v>63</v>
      </c>
      <c r="AY1794" s="26">
        <v>44.096015000000001</v>
      </c>
      <c r="AZ1794" s="26">
        <v>-103.151383999999</v>
      </c>
      <c r="BA1794" s="26" t="s">
        <v>493</v>
      </c>
      <c r="BB1794" s="26" t="s">
        <v>157</v>
      </c>
      <c r="BC1794" s="26" t="s">
        <v>708</v>
      </c>
      <c r="BD1794" s="26" t="s">
        <v>68</v>
      </c>
      <c r="BE1794" s="26" t="s">
        <v>705</v>
      </c>
      <c r="BF1794" s="26" t="s">
        <v>68</v>
      </c>
      <c r="BG1794" s="26" t="s">
        <v>68</v>
      </c>
      <c r="BH1794" s="26" t="s">
        <v>175</v>
      </c>
      <c r="BI1794" s="26">
        <v>2</v>
      </c>
      <c r="BJ1794" s="26" t="s">
        <v>217</v>
      </c>
    </row>
    <row r="1795" spans="36:62" x14ac:dyDescent="0.25">
      <c r="AJ1795" s="26">
        <v>3227</v>
      </c>
      <c r="AK1795" s="26">
        <v>2109809</v>
      </c>
      <c r="AL1795" s="264">
        <v>44403.625</v>
      </c>
      <c r="AM1795" s="26" t="s">
        <v>481</v>
      </c>
      <c r="AN1795" s="26" t="s">
        <v>63</v>
      </c>
      <c r="AO1795" s="26" t="s">
        <v>214</v>
      </c>
      <c r="AP1795" s="26" t="s">
        <v>159</v>
      </c>
      <c r="AQ1795" s="26">
        <v>0</v>
      </c>
      <c r="AR1795" s="26">
        <v>16</v>
      </c>
      <c r="AS1795" s="26" t="s">
        <v>628</v>
      </c>
      <c r="AT1795" s="26" t="s">
        <v>71</v>
      </c>
      <c r="AU1795" s="26" t="s">
        <v>63</v>
      </c>
      <c r="AV1795" s="26" t="s">
        <v>63</v>
      </c>
      <c r="AW1795" s="26" t="s">
        <v>63</v>
      </c>
      <c r="AX1795" s="26" t="s">
        <v>63</v>
      </c>
      <c r="AY1795" s="26">
        <v>44.042580000000001</v>
      </c>
      <c r="AZ1795" s="26">
        <v>-103.171482999999</v>
      </c>
      <c r="BA1795" s="26" t="s">
        <v>483</v>
      </c>
      <c r="BB1795" s="26" t="s">
        <v>1018</v>
      </c>
      <c r="BC1795" s="26" t="s">
        <v>727</v>
      </c>
      <c r="BD1795" s="26" t="s">
        <v>68</v>
      </c>
      <c r="BE1795" s="26" t="s">
        <v>1176</v>
      </c>
      <c r="BF1795" s="26" t="s">
        <v>68</v>
      </c>
      <c r="BG1795" s="26" t="s">
        <v>68</v>
      </c>
      <c r="BH1795" s="26" t="s">
        <v>1308</v>
      </c>
      <c r="BI1795" s="26">
        <v>2</v>
      </c>
      <c r="BJ1795" s="26" t="s">
        <v>19</v>
      </c>
    </row>
    <row r="1796" spans="36:62" x14ac:dyDescent="0.25">
      <c r="AJ1796" s="26">
        <v>3232</v>
      </c>
      <c r="AK1796" s="26">
        <v>2111292</v>
      </c>
      <c r="AL1796" s="264">
        <v>44424.291666666664</v>
      </c>
      <c r="AM1796" s="26" t="s">
        <v>539</v>
      </c>
      <c r="AN1796" s="26" t="s">
        <v>63</v>
      </c>
      <c r="AO1796" s="26" t="s">
        <v>173</v>
      </c>
      <c r="AP1796" s="26" t="s">
        <v>159</v>
      </c>
      <c r="AQ1796" s="26">
        <v>0</v>
      </c>
      <c r="AR1796" s="26">
        <v>79</v>
      </c>
      <c r="AS1796" s="26" t="s">
        <v>753</v>
      </c>
      <c r="AT1796" s="26" t="s">
        <v>71</v>
      </c>
      <c r="AU1796" s="26" t="s">
        <v>63</v>
      </c>
      <c r="AV1796" s="26" t="s">
        <v>63</v>
      </c>
      <c r="AW1796" s="26" t="s">
        <v>63</v>
      </c>
      <c r="AX1796" s="26" t="s">
        <v>63</v>
      </c>
      <c r="AY1796" s="26">
        <v>43.547460000000001</v>
      </c>
      <c r="AZ1796" s="26">
        <v>-103.322827</v>
      </c>
      <c r="BA1796" s="26" t="s">
        <v>166</v>
      </c>
      <c r="BB1796" s="26" t="s">
        <v>157</v>
      </c>
      <c r="BC1796" s="26" t="s">
        <v>624</v>
      </c>
      <c r="BD1796" s="26" t="s">
        <v>68</v>
      </c>
      <c r="BE1796" s="26" t="s">
        <v>1406</v>
      </c>
      <c r="BF1796" s="26" t="s">
        <v>68</v>
      </c>
      <c r="BG1796" s="26" t="s">
        <v>68</v>
      </c>
      <c r="BH1796" s="26" t="s">
        <v>1407</v>
      </c>
      <c r="BI1796" s="26">
        <v>2</v>
      </c>
      <c r="BJ1796" s="26" t="s">
        <v>20</v>
      </c>
    </row>
    <row r="1797" spans="36:62" x14ac:dyDescent="0.25">
      <c r="AJ1797" s="26">
        <v>3233</v>
      </c>
      <c r="AK1797" s="26">
        <v>2110038</v>
      </c>
      <c r="AL1797" s="264">
        <v>44402.041666666664</v>
      </c>
      <c r="AM1797" s="26" t="s">
        <v>539</v>
      </c>
      <c r="AN1797" s="26" t="s">
        <v>63</v>
      </c>
      <c r="AO1797" s="26"/>
      <c r="AP1797" s="26"/>
      <c r="AQ1797" s="26">
        <v>-1</v>
      </c>
      <c r="AR1797" s="26">
        <v>79</v>
      </c>
      <c r="AS1797" s="26" t="s">
        <v>168</v>
      </c>
      <c r="AT1797" s="26" t="s">
        <v>71</v>
      </c>
      <c r="AU1797" s="26" t="s">
        <v>63</v>
      </c>
      <c r="AV1797" s="26" t="s">
        <v>63</v>
      </c>
      <c r="AW1797" s="26" t="s">
        <v>63</v>
      </c>
      <c r="AX1797" s="26" t="s">
        <v>63</v>
      </c>
      <c r="AY1797" s="26">
        <v>43.5749309999999</v>
      </c>
      <c r="AZ1797" s="26">
        <v>-103.305447</v>
      </c>
      <c r="BA1797" s="26" t="s">
        <v>166</v>
      </c>
      <c r="BB1797" s="26" t="s">
        <v>157</v>
      </c>
      <c r="BC1797" s="26" t="s">
        <v>167</v>
      </c>
      <c r="BD1797" s="26" t="s">
        <v>154</v>
      </c>
      <c r="BE1797" s="26"/>
      <c r="BF1797" s="26" t="s">
        <v>99</v>
      </c>
      <c r="BG1797" s="26" t="s">
        <v>167</v>
      </c>
      <c r="BH1797" s="26" t="s">
        <v>99</v>
      </c>
      <c r="BI1797" s="26">
        <v>2</v>
      </c>
      <c r="BJ1797" s="26" t="s">
        <v>217</v>
      </c>
    </row>
    <row r="1798" spans="36:62" x14ac:dyDescent="0.25">
      <c r="AJ1798" s="26">
        <v>3234</v>
      </c>
      <c r="AK1798" s="26">
        <v>2110040</v>
      </c>
      <c r="AL1798" s="264">
        <v>44405.888888888891</v>
      </c>
      <c r="AM1798" s="26" t="s">
        <v>539</v>
      </c>
      <c r="AN1798" s="26" t="s">
        <v>63</v>
      </c>
      <c r="AO1798" s="26"/>
      <c r="AP1798" s="26"/>
      <c r="AQ1798" s="26">
        <v>-1</v>
      </c>
      <c r="AR1798" s="26">
        <v>79</v>
      </c>
      <c r="AS1798" s="26" t="s">
        <v>168</v>
      </c>
      <c r="AT1798" s="26" t="s">
        <v>71</v>
      </c>
      <c r="AU1798" s="26" t="s">
        <v>63</v>
      </c>
      <c r="AV1798" s="26" t="s">
        <v>63</v>
      </c>
      <c r="AW1798" s="26" t="s">
        <v>63</v>
      </c>
      <c r="AX1798" s="26" t="s">
        <v>63</v>
      </c>
      <c r="AY1798" s="26">
        <v>43.833384000000002</v>
      </c>
      <c r="AZ1798" s="26">
        <v>-103.199445999999</v>
      </c>
      <c r="BA1798" s="26" t="s">
        <v>185</v>
      </c>
      <c r="BB1798" s="26" t="s">
        <v>165</v>
      </c>
      <c r="BC1798" s="26" t="s">
        <v>167</v>
      </c>
      <c r="BD1798" s="26" t="s">
        <v>154</v>
      </c>
      <c r="BE1798" s="26"/>
      <c r="BF1798" s="26" t="s">
        <v>99</v>
      </c>
      <c r="BG1798" s="26" t="s">
        <v>167</v>
      </c>
      <c r="BH1798" s="26" t="s">
        <v>99</v>
      </c>
      <c r="BI1798" s="26">
        <v>2</v>
      </c>
      <c r="BJ1798" s="26" t="s">
        <v>217</v>
      </c>
    </row>
    <row r="1799" spans="36:62" x14ac:dyDescent="0.25">
      <c r="AJ1799" s="26">
        <v>3235</v>
      </c>
      <c r="AK1799" s="26">
        <v>2110328</v>
      </c>
      <c r="AL1799" s="264">
        <v>44409.029861111114</v>
      </c>
      <c r="AM1799" s="26" t="s">
        <v>539</v>
      </c>
      <c r="AN1799" s="26" t="s">
        <v>63</v>
      </c>
      <c r="AO1799" s="26"/>
      <c r="AP1799" s="26"/>
      <c r="AQ1799" s="26">
        <v>-1</v>
      </c>
      <c r="AR1799" s="26">
        <v>79</v>
      </c>
      <c r="AS1799" s="26" t="s">
        <v>168</v>
      </c>
      <c r="AT1799" s="26" t="s">
        <v>71</v>
      </c>
      <c r="AU1799" s="26" t="s">
        <v>63</v>
      </c>
      <c r="AV1799" s="26" t="s">
        <v>63</v>
      </c>
      <c r="AW1799" s="26" t="s">
        <v>63</v>
      </c>
      <c r="AX1799" s="26" t="s">
        <v>63</v>
      </c>
      <c r="AY1799" s="26">
        <v>43.831691999999897</v>
      </c>
      <c r="AZ1799" s="26">
        <v>-103.199434999999</v>
      </c>
      <c r="BA1799" s="26" t="s">
        <v>208</v>
      </c>
      <c r="BB1799" s="26" t="s">
        <v>165</v>
      </c>
      <c r="BC1799" s="26" t="s">
        <v>167</v>
      </c>
      <c r="BD1799" s="26" t="s">
        <v>154</v>
      </c>
      <c r="BE1799" s="26"/>
      <c r="BF1799" s="26" t="s">
        <v>99</v>
      </c>
      <c r="BG1799" s="26" t="s">
        <v>167</v>
      </c>
      <c r="BH1799" s="26" t="s">
        <v>99</v>
      </c>
      <c r="BI1799" s="26">
        <v>2</v>
      </c>
      <c r="BJ1799" s="26" t="s">
        <v>217</v>
      </c>
    </row>
    <row r="1800" spans="36:62" x14ac:dyDescent="0.25">
      <c r="AJ1800" s="26">
        <v>3236</v>
      </c>
      <c r="AK1800" s="26">
        <v>2110344</v>
      </c>
      <c r="AL1800" s="264">
        <v>44413.224999999999</v>
      </c>
      <c r="AM1800" s="26" t="s">
        <v>539</v>
      </c>
      <c r="AN1800" s="26" t="s">
        <v>63</v>
      </c>
      <c r="AO1800" s="26"/>
      <c r="AP1800" s="26"/>
      <c r="AQ1800" s="26">
        <v>-1</v>
      </c>
      <c r="AR1800" s="26">
        <v>79</v>
      </c>
      <c r="AS1800" s="26" t="s">
        <v>168</v>
      </c>
      <c r="AT1800" s="26" t="s">
        <v>71</v>
      </c>
      <c r="AU1800" s="26" t="s">
        <v>63</v>
      </c>
      <c r="AV1800" s="26" t="s">
        <v>63</v>
      </c>
      <c r="AW1800" s="26" t="s">
        <v>63</v>
      </c>
      <c r="AX1800" s="26" t="s">
        <v>63</v>
      </c>
      <c r="AY1800" s="26">
        <v>43.592393999999899</v>
      </c>
      <c r="AZ1800" s="26">
        <v>-103.299297999999</v>
      </c>
      <c r="BA1800" s="26" t="s">
        <v>491</v>
      </c>
      <c r="BB1800" s="26" t="s">
        <v>165</v>
      </c>
      <c r="BC1800" s="26" t="s">
        <v>167</v>
      </c>
      <c r="BD1800" s="26" t="s">
        <v>154</v>
      </c>
      <c r="BE1800" s="26"/>
      <c r="BF1800" s="26" t="s">
        <v>99</v>
      </c>
      <c r="BG1800" s="26" t="s">
        <v>167</v>
      </c>
      <c r="BH1800" s="26" t="s">
        <v>99</v>
      </c>
      <c r="BI1800" s="26">
        <v>2</v>
      </c>
      <c r="BJ1800" s="26" t="s">
        <v>217</v>
      </c>
    </row>
    <row r="1801" spans="36:62" x14ac:dyDescent="0.25">
      <c r="AJ1801" s="26">
        <v>3237</v>
      </c>
      <c r="AK1801" s="26">
        <v>2111572</v>
      </c>
      <c r="AL1801" s="264">
        <v>44433.86041666667</v>
      </c>
      <c r="AM1801" s="26" t="s">
        <v>539</v>
      </c>
      <c r="AN1801" s="26" t="s">
        <v>63</v>
      </c>
      <c r="AO1801" s="26"/>
      <c r="AP1801" s="26"/>
      <c r="AQ1801" s="26">
        <v>-1</v>
      </c>
      <c r="AR1801" s="26">
        <v>79</v>
      </c>
      <c r="AS1801" s="26" t="s">
        <v>168</v>
      </c>
      <c r="AT1801" s="26" t="s">
        <v>71</v>
      </c>
      <c r="AU1801" s="26" t="s">
        <v>63</v>
      </c>
      <c r="AV1801" s="26" t="s">
        <v>63</v>
      </c>
      <c r="AW1801" s="26" t="s">
        <v>63</v>
      </c>
      <c r="AX1801" s="26" t="s">
        <v>63</v>
      </c>
      <c r="AY1801" s="26">
        <v>43.682982000000003</v>
      </c>
      <c r="AZ1801" s="26">
        <v>-103.259631999999</v>
      </c>
      <c r="BA1801" s="26" t="s">
        <v>166</v>
      </c>
      <c r="BB1801" s="26" t="s">
        <v>165</v>
      </c>
      <c r="BC1801" s="26" t="s">
        <v>167</v>
      </c>
      <c r="BD1801" s="26" t="s">
        <v>154</v>
      </c>
      <c r="BE1801" s="26"/>
      <c r="BF1801" s="26" t="s">
        <v>99</v>
      </c>
      <c r="BG1801" s="26" t="s">
        <v>167</v>
      </c>
      <c r="BH1801" s="26" t="s">
        <v>99</v>
      </c>
      <c r="BI1801" s="26">
        <v>2</v>
      </c>
      <c r="BJ1801" s="26" t="s">
        <v>217</v>
      </c>
    </row>
    <row r="1802" spans="36:62" x14ac:dyDescent="0.25">
      <c r="AJ1802" s="26">
        <v>3238</v>
      </c>
      <c r="AK1802" s="26">
        <v>2111223</v>
      </c>
      <c r="AL1802" s="264">
        <v>44426.37777777778</v>
      </c>
      <c r="AM1802" s="26" t="s">
        <v>540</v>
      </c>
      <c r="AN1802" s="26" t="s">
        <v>63</v>
      </c>
      <c r="AO1802" s="26" t="s">
        <v>156</v>
      </c>
      <c r="AP1802" s="26" t="s">
        <v>159</v>
      </c>
      <c r="AQ1802" s="26">
        <v>0</v>
      </c>
      <c r="AR1802" s="26">
        <v>18</v>
      </c>
      <c r="AS1802" s="26" t="s">
        <v>787</v>
      </c>
      <c r="AT1802" s="26" t="s">
        <v>71</v>
      </c>
      <c r="AU1802" s="26" t="s">
        <v>63</v>
      </c>
      <c r="AV1802" s="26" t="s">
        <v>63</v>
      </c>
      <c r="AW1802" s="26" t="s">
        <v>63</v>
      </c>
      <c r="AX1802" s="26" t="s">
        <v>63</v>
      </c>
      <c r="AY1802" s="26">
        <v>43.290069000000003</v>
      </c>
      <c r="AZ1802" s="26">
        <v>-103.322121999999</v>
      </c>
      <c r="BA1802" s="26" t="s">
        <v>490</v>
      </c>
      <c r="BB1802" s="26" t="s">
        <v>1164</v>
      </c>
      <c r="BC1802" s="26" t="s">
        <v>68</v>
      </c>
      <c r="BD1802" s="26" t="s">
        <v>1405</v>
      </c>
      <c r="BE1802" s="26"/>
      <c r="BF1802" s="26" t="s">
        <v>68</v>
      </c>
      <c r="BG1802" s="26" t="s">
        <v>68</v>
      </c>
      <c r="BH1802" s="26" t="s">
        <v>175</v>
      </c>
      <c r="BI1802" s="26">
        <v>2</v>
      </c>
      <c r="BJ1802" s="26" t="s">
        <v>217</v>
      </c>
    </row>
    <row r="1803" spans="36:62" x14ac:dyDescent="0.25">
      <c r="AJ1803" s="26">
        <v>3239</v>
      </c>
      <c r="AK1803" s="26">
        <v>2111381</v>
      </c>
      <c r="AL1803" s="264">
        <v>44427.912499999999</v>
      </c>
      <c r="AM1803" s="26" t="s">
        <v>541</v>
      </c>
      <c r="AN1803" s="26" t="s">
        <v>63</v>
      </c>
      <c r="AO1803" s="26"/>
      <c r="AP1803" s="26"/>
      <c r="AQ1803" s="26">
        <v>-1</v>
      </c>
      <c r="AR1803" s="26">
        <v>18</v>
      </c>
      <c r="AS1803" s="26" t="s">
        <v>168</v>
      </c>
      <c r="AT1803" s="26" t="s">
        <v>74</v>
      </c>
      <c r="AU1803" s="26" t="s">
        <v>63</v>
      </c>
      <c r="AV1803" s="26" t="s">
        <v>63</v>
      </c>
      <c r="AW1803" s="26" t="s">
        <v>63</v>
      </c>
      <c r="AX1803" s="26" t="s">
        <v>63</v>
      </c>
      <c r="AY1803" s="26">
        <v>43.188057999999899</v>
      </c>
      <c r="AZ1803" s="26">
        <v>-102.776167999999</v>
      </c>
      <c r="BA1803" s="26" t="s">
        <v>158</v>
      </c>
      <c r="BB1803" s="26" t="s">
        <v>611</v>
      </c>
      <c r="BC1803" s="26" t="s">
        <v>167</v>
      </c>
      <c r="BD1803" s="26" t="s">
        <v>154</v>
      </c>
      <c r="BE1803" s="26"/>
      <c r="BF1803" s="26" t="s">
        <v>99</v>
      </c>
      <c r="BG1803" s="26" t="s">
        <v>167</v>
      </c>
      <c r="BH1803" s="26" t="s">
        <v>99</v>
      </c>
      <c r="BI1803" s="26">
        <v>2</v>
      </c>
      <c r="BJ1803" s="26" t="s">
        <v>217</v>
      </c>
    </row>
    <row r="1804" spans="36:62" x14ac:dyDescent="0.25">
      <c r="AJ1804" s="26">
        <v>3240</v>
      </c>
      <c r="AK1804" s="26">
        <v>2109316</v>
      </c>
      <c r="AL1804" s="264">
        <v>44388.961805555555</v>
      </c>
      <c r="AM1804" s="26" t="s">
        <v>481</v>
      </c>
      <c r="AN1804" s="26" t="s">
        <v>63</v>
      </c>
      <c r="AO1804" s="26" t="s">
        <v>1054</v>
      </c>
      <c r="AP1804" s="26" t="s">
        <v>944</v>
      </c>
      <c r="AQ1804" s="26">
        <v>0</v>
      </c>
      <c r="AR1804" s="26">
        <v>16</v>
      </c>
      <c r="AS1804" s="26" t="s">
        <v>628</v>
      </c>
      <c r="AT1804" s="26" t="s">
        <v>71</v>
      </c>
      <c r="AU1804" s="26" t="s">
        <v>63</v>
      </c>
      <c r="AV1804" s="26" t="s">
        <v>63</v>
      </c>
      <c r="AW1804" s="26" t="s">
        <v>63</v>
      </c>
      <c r="AX1804" s="26" t="s">
        <v>63</v>
      </c>
      <c r="AY1804" s="26">
        <v>44.096257000000001</v>
      </c>
      <c r="AZ1804" s="26">
        <v>-103.151383999999</v>
      </c>
      <c r="BA1804" s="26" t="s">
        <v>559</v>
      </c>
      <c r="BB1804" s="26" t="s">
        <v>811</v>
      </c>
      <c r="BC1804" s="26" t="s">
        <v>659</v>
      </c>
      <c r="BD1804" s="26" t="s">
        <v>68</v>
      </c>
      <c r="BE1804" s="26" t="s">
        <v>1404</v>
      </c>
      <c r="BF1804" s="26" t="s">
        <v>68</v>
      </c>
      <c r="BG1804" s="26" t="s">
        <v>68</v>
      </c>
      <c r="BH1804" s="26" t="s">
        <v>646</v>
      </c>
      <c r="BI1804" s="26">
        <v>2</v>
      </c>
      <c r="BJ1804" s="26" t="s">
        <v>21</v>
      </c>
    </row>
    <row r="1805" spans="36:62" x14ac:dyDescent="0.25">
      <c r="AJ1805" s="26">
        <v>3243</v>
      </c>
      <c r="AK1805" s="26">
        <v>2110670</v>
      </c>
      <c r="AL1805" s="264">
        <v>44420.881944444445</v>
      </c>
      <c r="AM1805" s="26" t="s">
        <v>541</v>
      </c>
      <c r="AN1805" s="26" t="s">
        <v>63</v>
      </c>
      <c r="AO1805" s="26" t="s">
        <v>655</v>
      </c>
      <c r="AP1805" s="26" t="s">
        <v>159</v>
      </c>
      <c r="AQ1805" s="26">
        <v>0</v>
      </c>
      <c r="AR1805" s="26">
        <v>18</v>
      </c>
      <c r="AS1805" s="26" t="s">
        <v>149</v>
      </c>
      <c r="AT1805" s="26" t="s">
        <v>71</v>
      </c>
      <c r="AU1805" s="26" t="s">
        <v>63</v>
      </c>
      <c r="AV1805" s="26" t="s">
        <v>63</v>
      </c>
      <c r="AW1805" s="26" t="s">
        <v>63</v>
      </c>
      <c r="AX1805" s="26" t="s">
        <v>63</v>
      </c>
      <c r="AY1805" s="26">
        <v>43.188274</v>
      </c>
      <c r="AZ1805" s="26">
        <v>-102.804529</v>
      </c>
      <c r="BA1805" s="26" t="s">
        <v>158</v>
      </c>
      <c r="BB1805" s="26" t="s">
        <v>611</v>
      </c>
      <c r="BC1805" s="26" t="s">
        <v>68</v>
      </c>
      <c r="BD1805" s="26" t="s">
        <v>154</v>
      </c>
      <c r="BE1805" s="26"/>
      <c r="BF1805" s="26" t="s">
        <v>68</v>
      </c>
      <c r="BG1805" s="26" t="s">
        <v>68</v>
      </c>
      <c r="BH1805" s="26" t="s">
        <v>160</v>
      </c>
      <c r="BI1805" s="26">
        <v>2</v>
      </c>
      <c r="BJ1805" s="26" t="s">
        <v>217</v>
      </c>
    </row>
    <row r="1806" spans="36:62" x14ac:dyDescent="0.25">
      <c r="AJ1806" s="26">
        <v>3244</v>
      </c>
      <c r="AK1806" s="26">
        <v>2109740</v>
      </c>
      <c r="AL1806" s="264">
        <v>44404.232638888891</v>
      </c>
      <c r="AM1806" s="26" t="s">
        <v>481</v>
      </c>
      <c r="AN1806" s="26" t="s">
        <v>63</v>
      </c>
      <c r="AO1806" s="26" t="s">
        <v>156</v>
      </c>
      <c r="AP1806" s="26" t="s">
        <v>159</v>
      </c>
      <c r="AQ1806" s="26">
        <v>0</v>
      </c>
      <c r="AR1806" s="26">
        <v>79</v>
      </c>
      <c r="AS1806" s="26" t="s">
        <v>188</v>
      </c>
      <c r="AT1806" s="26" t="s">
        <v>71</v>
      </c>
      <c r="AU1806" s="26" t="s">
        <v>63</v>
      </c>
      <c r="AV1806" s="26" t="s">
        <v>63</v>
      </c>
      <c r="AW1806" s="26" t="s">
        <v>63</v>
      </c>
      <c r="AX1806" s="26" t="s">
        <v>63</v>
      </c>
      <c r="AY1806" s="26">
        <v>43.950648999999899</v>
      </c>
      <c r="AZ1806" s="26">
        <v>-103.187652999999</v>
      </c>
      <c r="BA1806" s="26" t="s">
        <v>158</v>
      </c>
      <c r="BB1806" s="26" t="s">
        <v>165</v>
      </c>
      <c r="BC1806" s="26" t="s">
        <v>667</v>
      </c>
      <c r="BD1806" s="26" t="s">
        <v>68</v>
      </c>
      <c r="BE1806" s="26"/>
      <c r="BF1806" s="26" t="s">
        <v>68</v>
      </c>
      <c r="BG1806" s="26" t="s">
        <v>68</v>
      </c>
      <c r="BH1806" s="26" t="s">
        <v>146</v>
      </c>
      <c r="BI1806" s="26">
        <v>2</v>
      </c>
      <c r="BJ1806" s="26" t="s">
        <v>217</v>
      </c>
    </row>
    <row r="1807" spans="36:62" x14ac:dyDescent="0.25">
      <c r="AJ1807" s="26">
        <v>3245</v>
      </c>
      <c r="AK1807" s="26">
        <v>2111998</v>
      </c>
      <c r="AL1807" s="264">
        <v>44450.833333333336</v>
      </c>
      <c r="AM1807" s="26" t="s">
        <v>539</v>
      </c>
      <c r="AN1807" s="26" t="s">
        <v>63</v>
      </c>
      <c r="AO1807" s="26"/>
      <c r="AP1807" s="26"/>
      <c r="AQ1807" s="26">
        <v>-1</v>
      </c>
      <c r="AR1807" s="26">
        <v>79</v>
      </c>
      <c r="AS1807" s="26" t="s">
        <v>168</v>
      </c>
      <c r="AT1807" s="26" t="s">
        <v>71</v>
      </c>
      <c r="AU1807" s="26" t="s">
        <v>63</v>
      </c>
      <c r="AV1807" s="26" t="s">
        <v>63</v>
      </c>
      <c r="AW1807" s="26" t="s">
        <v>63</v>
      </c>
      <c r="AX1807" s="26" t="s">
        <v>63</v>
      </c>
      <c r="AY1807" s="26">
        <v>43.845745000000001</v>
      </c>
      <c r="AZ1807" s="26">
        <v>-103.1992</v>
      </c>
      <c r="BA1807" s="26" t="s">
        <v>158</v>
      </c>
      <c r="BB1807" s="26" t="s">
        <v>157</v>
      </c>
      <c r="BC1807" s="26" t="s">
        <v>167</v>
      </c>
      <c r="BD1807" s="26" t="s">
        <v>154</v>
      </c>
      <c r="BE1807" s="26"/>
      <c r="BF1807" s="26" t="s">
        <v>99</v>
      </c>
      <c r="BG1807" s="26" t="s">
        <v>167</v>
      </c>
      <c r="BH1807" s="26" t="s">
        <v>99</v>
      </c>
      <c r="BI1807" s="26">
        <v>2</v>
      </c>
      <c r="BJ1807" s="26" t="s">
        <v>217</v>
      </c>
    </row>
    <row r="1808" spans="36:62" x14ac:dyDescent="0.25">
      <c r="AJ1808" s="26">
        <v>3246</v>
      </c>
      <c r="AK1808" s="26">
        <v>2112007</v>
      </c>
      <c r="AL1808" s="264">
        <v>44443.859722222223</v>
      </c>
      <c r="AM1808" s="26" t="s">
        <v>540</v>
      </c>
      <c r="AN1808" s="26" t="s">
        <v>63</v>
      </c>
      <c r="AO1808" s="26" t="s">
        <v>173</v>
      </c>
      <c r="AP1808" s="26" t="s">
        <v>159</v>
      </c>
      <c r="AQ1808" s="26">
        <v>0</v>
      </c>
      <c r="AR1808" s="26">
        <v>79</v>
      </c>
      <c r="AS1808" s="26" t="s">
        <v>168</v>
      </c>
      <c r="AT1808" s="26" t="s">
        <v>71</v>
      </c>
      <c r="AU1808" s="26" t="s">
        <v>63</v>
      </c>
      <c r="AV1808" s="26" t="s">
        <v>63</v>
      </c>
      <c r="AW1808" s="26" t="s">
        <v>63</v>
      </c>
      <c r="AX1808" s="26" t="s">
        <v>63</v>
      </c>
      <c r="AY1808" s="26">
        <v>43.4125149999999</v>
      </c>
      <c r="AZ1808" s="26">
        <v>-103.391284999999</v>
      </c>
      <c r="BA1808" s="26" t="s">
        <v>37</v>
      </c>
      <c r="BB1808" s="26" t="s">
        <v>165</v>
      </c>
      <c r="BC1808" s="26" t="s">
        <v>68</v>
      </c>
      <c r="BD1808" s="26" t="s">
        <v>154</v>
      </c>
      <c r="BE1808" s="26"/>
      <c r="BF1808" s="26" t="s">
        <v>68</v>
      </c>
      <c r="BG1808" s="26" t="s">
        <v>68</v>
      </c>
      <c r="BH1808" s="26" t="s">
        <v>757</v>
      </c>
      <c r="BI1808" s="26">
        <v>2</v>
      </c>
      <c r="BJ1808" s="26" t="s">
        <v>19</v>
      </c>
    </row>
    <row r="1809" spans="36:62" x14ac:dyDescent="0.25">
      <c r="AJ1809" s="26">
        <v>3247</v>
      </c>
      <c r="AK1809" s="26">
        <v>2109997</v>
      </c>
      <c r="AL1809" s="264">
        <v>44344.875</v>
      </c>
      <c r="AM1809" s="26" t="s">
        <v>539</v>
      </c>
      <c r="AN1809" s="26" t="s">
        <v>63</v>
      </c>
      <c r="AO1809" s="26" t="s">
        <v>156</v>
      </c>
      <c r="AP1809" s="26" t="s">
        <v>159</v>
      </c>
      <c r="AQ1809" s="26">
        <v>0</v>
      </c>
      <c r="AR1809" s="26">
        <v>79</v>
      </c>
      <c r="AS1809" s="26" t="s">
        <v>168</v>
      </c>
      <c r="AT1809" s="26" t="s">
        <v>71</v>
      </c>
      <c r="AU1809" s="26" t="s">
        <v>63</v>
      </c>
      <c r="AV1809" s="26" t="s">
        <v>63</v>
      </c>
      <c r="AW1809" s="26" t="s">
        <v>63</v>
      </c>
      <c r="AX1809" s="26" t="s">
        <v>63</v>
      </c>
      <c r="AY1809" s="26">
        <v>43.571950999999899</v>
      </c>
      <c r="AZ1809" s="26">
        <v>-103.306759999999</v>
      </c>
      <c r="BA1809" s="26" t="s">
        <v>158</v>
      </c>
      <c r="BB1809" s="26" t="s">
        <v>157</v>
      </c>
      <c r="BC1809" s="26" t="s">
        <v>68</v>
      </c>
      <c r="BD1809" s="26" t="s">
        <v>154</v>
      </c>
      <c r="BE1809" s="26"/>
      <c r="BF1809" s="26" t="s">
        <v>68</v>
      </c>
      <c r="BG1809" s="26" t="s">
        <v>534</v>
      </c>
      <c r="BH1809" s="26" t="s">
        <v>146</v>
      </c>
      <c r="BI1809" s="26">
        <v>2</v>
      </c>
      <c r="BJ1809" s="26" t="s">
        <v>21</v>
      </c>
    </row>
    <row r="1810" spans="36:62" x14ac:dyDescent="0.25">
      <c r="AJ1810" s="26">
        <v>3248</v>
      </c>
      <c r="AK1810" s="26">
        <v>2112666</v>
      </c>
      <c r="AL1810" s="264">
        <v>44443.857638888891</v>
      </c>
      <c r="AM1810" s="26" t="s">
        <v>540</v>
      </c>
      <c r="AN1810" s="26" t="s">
        <v>69</v>
      </c>
      <c r="AO1810" s="26" t="s">
        <v>214</v>
      </c>
      <c r="AP1810" s="26" t="s">
        <v>741</v>
      </c>
      <c r="AQ1810" s="26">
        <v>0</v>
      </c>
      <c r="AR1810" s="26">
        <v>79</v>
      </c>
      <c r="AS1810" s="26" t="s">
        <v>177</v>
      </c>
      <c r="AT1810" s="26" t="s">
        <v>71</v>
      </c>
      <c r="AU1810" s="26" t="s">
        <v>63</v>
      </c>
      <c r="AV1810" s="26" t="s">
        <v>63</v>
      </c>
      <c r="AW1810" s="26" t="s">
        <v>63</v>
      </c>
      <c r="AX1810" s="26" t="s">
        <v>63</v>
      </c>
      <c r="AY1810" s="26">
        <v>43.412526</v>
      </c>
      <c r="AZ1810" s="26">
        <v>-103.391278999999</v>
      </c>
      <c r="BA1810" s="26" t="s">
        <v>515</v>
      </c>
      <c r="BB1810" s="26" t="s">
        <v>181</v>
      </c>
      <c r="BC1810" s="26" t="s">
        <v>829</v>
      </c>
      <c r="BD1810" s="26" t="s">
        <v>180</v>
      </c>
      <c r="BE1810" s="26"/>
      <c r="BF1810" s="26" t="s">
        <v>829</v>
      </c>
      <c r="BG1810" s="26" t="s">
        <v>829</v>
      </c>
      <c r="BH1810" s="26" t="s">
        <v>646</v>
      </c>
      <c r="BI1810" s="26">
        <v>2</v>
      </c>
      <c r="BJ1810" s="26" t="s">
        <v>18</v>
      </c>
    </row>
    <row r="1811" spans="36:62" x14ac:dyDescent="0.25">
      <c r="AJ1811" s="26">
        <v>3249</v>
      </c>
      <c r="AK1811" s="26">
        <v>2110084</v>
      </c>
      <c r="AL1811" s="264">
        <v>44403.519444444442</v>
      </c>
      <c r="AM1811" s="26" t="s">
        <v>539</v>
      </c>
      <c r="AN1811" s="26" t="s">
        <v>63</v>
      </c>
      <c r="AO1811" s="26" t="s">
        <v>192</v>
      </c>
      <c r="AP1811" s="26" t="s">
        <v>159</v>
      </c>
      <c r="AQ1811" s="26">
        <v>0</v>
      </c>
      <c r="AR1811" s="26">
        <v>79</v>
      </c>
      <c r="AS1811" s="26" t="s">
        <v>172</v>
      </c>
      <c r="AT1811" s="26" t="s">
        <v>71</v>
      </c>
      <c r="AU1811" s="26" t="s">
        <v>63</v>
      </c>
      <c r="AV1811" s="26" t="s">
        <v>63</v>
      </c>
      <c r="AW1811" s="26" t="s">
        <v>63</v>
      </c>
      <c r="AX1811" s="26" t="s">
        <v>63</v>
      </c>
      <c r="AY1811" s="26">
        <v>43.660423000000002</v>
      </c>
      <c r="AZ1811" s="26">
        <v>-103.271135</v>
      </c>
      <c r="BA1811" s="26" t="s">
        <v>158</v>
      </c>
      <c r="BB1811" s="26" t="s">
        <v>157</v>
      </c>
      <c r="BC1811" s="26" t="s">
        <v>829</v>
      </c>
      <c r="BD1811" s="26" t="s">
        <v>68</v>
      </c>
      <c r="BE1811" s="26"/>
      <c r="BF1811" s="26" t="s">
        <v>534</v>
      </c>
      <c r="BG1811" s="26" t="s">
        <v>68</v>
      </c>
      <c r="BH1811" s="26" t="s">
        <v>146</v>
      </c>
      <c r="BI1811" s="26">
        <v>2</v>
      </c>
      <c r="BJ1811" s="26" t="s">
        <v>217</v>
      </c>
    </row>
    <row r="1812" spans="36:62" x14ac:dyDescent="0.25">
      <c r="AJ1812" s="26">
        <v>3250</v>
      </c>
      <c r="AK1812" s="26">
        <v>2109994</v>
      </c>
      <c r="AL1812" s="264">
        <v>44401.565972222219</v>
      </c>
      <c r="AM1812" s="26" t="s">
        <v>481</v>
      </c>
      <c r="AN1812" s="26" t="s">
        <v>63</v>
      </c>
      <c r="AO1812" s="26" t="s">
        <v>156</v>
      </c>
      <c r="AP1812" s="26" t="s">
        <v>1289</v>
      </c>
      <c r="AQ1812" s="26">
        <v>0</v>
      </c>
      <c r="AR1812" s="26">
        <v>79</v>
      </c>
      <c r="AS1812" s="26" t="s">
        <v>628</v>
      </c>
      <c r="AT1812" s="26" t="s">
        <v>71</v>
      </c>
      <c r="AU1812" s="26" t="s">
        <v>63</v>
      </c>
      <c r="AV1812" s="26" t="s">
        <v>63</v>
      </c>
      <c r="AW1812" s="26" t="s">
        <v>63</v>
      </c>
      <c r="AX1812" s="26" t="s">
        <v>63</v>
      </c>
      <c r="AY1812" s="26">
        <v>44.030104000000001</v>
      </c>
      <c r="AZ1812" s="26">
        <v>-103.191907</v>
      </c>
      <c r="BA1812" s="26" t="s">
        <v>486</v>
      </c>
      <c r="BB1812" s="26" t="s">
        <v>1408</v>
      </c>
      <c r="BC1812" s="26" t="s">
        <v>659</v>
      </c>
      <c r="BD1812" s="26" t="s">
        <v>68</v>
      </c>
      <c r="BE1812" s="26"/>
      <c r="BF1812" s="26" t="s">
        <v>68</v>
      </c>
      <c r="BG1812" s="26" t="s">
        <v>68</v>
      </c>
      <c r="BH1812" s="26" t="s">
        <v>1043</v>
      </c>
      <c r="BI1812" s="26">
        <v>2</v>
      </c>
      <c r="BJ1812" s="26" t="s">
        <v>21</v>
      </c>
    </row>
    <row r="1813" spans="36:62" x14ac:dyDescent="0.25">
      <c r="AJ1813" s="26">
        <v>3252</v>
      </c>
      <c r="AK1813" s="26">
        <v>2111605</v>
      </c>
      <c r="AL1813" s="264">
        <v>44437.400694444441</v>
      </c>
      <c r="AM1813" s="26" t="s">
        <v>540</v>
      </c>
      <c r="AN1813" s="26" t="s">
        <v>63</v>
      </c>
      <c r="AO1813" s="26" t="s">
        <v>204</v>
      </c>
      <c r="AP1813" s="26" t="s">
        <v>159</v>
      </c>
      <c r="AQ1813" s="26">
        <v>0</v>
      </c>
      <c r="AR1813" s="26">
        <v>18</v>
      </c>
      <c r="AS1813" s="26" t="s">
        <v>628</v>
      </c>
      <c r="AT1813" s="26" t="s">
        <v>71</v>
      </c>
      <c r="AU1813" s="26" t="s">
        <v>63</v>
      </c>
      <c r="AV1813" s="26" t="s">
        <v>63</v>
      </c>
      <c r="AW1813" s="26" t="s">
        <v>63</v>
      </c>
      <c r="AX1813" s="26" t="s">
        <v>63</v>
      </c>
      <c r="AY1813" s="26">
        <v>43.294251000000003</v>
      </c>
      <c r="AZ1813" s="26">
        <v>-103.327343999999</v>
      </c>
      <c r="BA1813" s="26" t="s">
        <v>37</v>
      </c>
      <c r="BB1813" s="26" t="s">
        <v>609</v>
      </c>
      <c r="BC1813" s="26" t="s">
        <v>708</v>
      </c>
      <c r="BD1813" s="26" t="s">
        <v>68</v>
      </c>
      <c r="BE1813" s="26"/>
      <c r="BF1813" s="26" t="s">
        <v>68</v>
      </c>
      <c r="BG1813" s="26" t="s">
        <v>68</v>
      </c>
      <c r="BH1813" s="26" t="s">
        <v>646</v>
      </c>
      <c r="BI1813" s="26">
        <v>2</v>
      </c>
      <c r="BJ1813" s="26" t="s">
        <v>20</v>
      </c>
    </row>
    <row r="1814" spans="36:62" x14ac:dyDescent="0.25">
      <c r="AJ1814" s="26">
        <v>3253</v>
      </c>
      <c r="AK1814" s="26">
        <v>2110083</v>
      </c>
      <c r="AL1814" s="264">
        <v>44404.625</v>
      </c>
      <c r="AM1814" s="26" t="s">
        <v>539</v>
      </c>
      <c r="AN1814" s="26" t="s">
        <v>63</v>
      </c>
      <c r="AO1814" s="26" t="s">
        <v>192</v>
      </c>
      <c r="AP1814" s="26" t="s">
        <v>159</v>
      </c>
      <c r="AQ1814" s="26">
        <v>0</v>
      </c>
      <c r="AR1814" s="26">
        <v>79</v>
      </c>
      <c r="AS1814" s="26" t="s">
        <v>940</v>
      </c>
      <c r="AT1814" s="26" t="s">
        <v>697</v>
      </c>
      <c r="AU1814" s="26" t="s">
        <v>63</v>
      </c>
      <c r="AV1814" s="26" t="s">
        <v>63</v>
      </c>
      <c r="AW1814" s="26" t="s">
        <v>63</v>
      </c>
      <c r="AX1814" s="26" t="s">
        <v>63</v>
      </c>
      <c r="AY1814" s="26">
        <v>43.621613000000004</v>
      </c>
      <c r="AZ1814" s="26">
        <v>-103.297336999999</v>
      </c>
      <c r="BA1814" s="26" t="s">
        <v>158</v>
      </c>
      <c r="BB1814" s="26" t="s">
        <v>165</v>
      </c>
      <c r="BC1814" s="26" t="s">
        <v>667</v>
      </c>
      <c r="BD1814" s="26" t="s">
        <v>68</v>
      </c>
      <c r="BE1814" s="26"/>
      <c r="BF1814" s="26" t="s">
        <v>68</v>
      </c>
      <c r="BG1814" s="26" t="s">
        <v>68</v>
      </c>
      <c r="BH1814" s="26" t="s">
        <v>146</v>
      </c>
      <c r="BI1814" s="26">
        <v>2</v>
      </c>
      <c r="BJ1814" s="26" t="s">
        <v>21</v>
      </c>
    </row>
    <row r="1815" spans="36:62" x14ac:dyDescent="0.25">
      <c r="AJ1815" s="26">
        <v>3254</v>
      </c>
      <c r="AK1815" s="26">
        <v>2110081</v>
      </c>
      <c r="AL1815" s="264">
        <v>44406.454861111109</v>
      </c>
      <c r="AM1815" s="26" t="s">
        <v>481</v>
      </c>
      <c r="AN1815" s="26" t="s">
        <v>63</v>
      </c>
      <c r="AO1815" s="26" t="s">
        <v>156</v>
      </c>
      <c r="AP1815" s="26" t="s">
        <v>1409</v>
      </c>
      <c r="AQ1815" s="26">
        <v>0</v>
      </c>
      <c r="AR1815" s="26">
        <v>79</v>
      </c>
      <c r="AS1815" s="26" t="s">
        <v>628</v>
      </c>
      <c r="AT1815" s="26" t="s">
        <v>71</v>
      </c>
      <c r="AU1815" s="26" t="s">
        <v>63</v>
      </c>
      <c r="AV1815" s="26" t="s">
        <v>63</v>
      </c>
      <c r="AW1815" s="26" t="s">
        <v>63</v>
      </c>
      <c r="AX1815" s="26" t="s">
        <v>63</v>
      </c>
      <c r="AY1815" s="26">
        <v>43.957560000000001</v>
      </c>
      <c r="AZ1815" s="26">
        <v>-103.186138</v>
      </c>
      <c r="BA1815" s="26" t="s">
        <v>166</v>
      </c>
      <c r="BB1815" s="26" t="s">
        <v>611</v>
      </c>
      <c r="BC1815" s="26" t="s">
        <v>1410</v>
      </c>
      <c r="BD1815" s="26" t="s">
        <v>68</v>
      </c>
      <c r="BE1815" s="26"/>
      <c r="BF1815" s="26" t="s">
        <v>68</v>
      </c>
      <c r="BG1815" s="26" t="s">
        <v>68</v>
      </c>
      <c r="BH1815" s="26" t="s">
        <v>175</v>
      </c>
      <c r="BI1815" s="26">
        <v>2</v>
      </c>
      <c r="BJ1815" s="26" t="s">
        <v>217</v>
      </c>
    </row>
    <row r="1816" spans="36:62" x14ac:dyDescent="0.25">
      <c r="AJ1816" s="26">
        <v>3256</v>
      </c>
      <c r="AK1816" s="26">
        <v>2110305</v>
      </c>
      <c r="AL1816" s="264">
        <v>44407.727083333331</v>
      </c>
      <c r="AM1816" s="26" t="s">
        <v>540</v>
      </c>
      <c r="AN1816" s="26" t="s">
        <v>63</v>
      </c>
      <c r="AO1816" s="26" t="s">
        <v>156</v>
      </c>
      <c r="AP1816" s="26" t="s">
        <v>159</v>
      </c>
      <c r="AQ1816" s="26">
        <v>0</v>
      </c>
      <c r="AR1816" s="26">
        <v>18</v>
      </c>
      <c r="AS1816" s="26" t="s">
        <v>1411</v>
      </c>
      <c r="AT1816" s="26" t="s">
        <v>616</v>
      </c>
      <c r="AU1816" s="26" t="s">
        <v>63</v>
      </c>
      <c r="AV1816" s="26" t="s">
        <v>63</v>
      </c>
      <c r="AW1816" s="26" t="s">
        <v>63</v>
      </c>
      <c r="AX1816" s="26" t="s">
        <v>63</v>
      </c>
      <c r="AY1816" s="26">
        <v>43.202961000000002</v>
      </c>
      <c r="AZ1816" s="26">
        <v>-103.251150999999</v>
      </c>
      <c r="BA1816" s="26" t="s">
        <v>494</v>
      </c>
      <c r="BB1816" s="26" t="s">
        <v>609</v>
      </c>
      <c r="BC1816" s="26" t="s">
        <v>68</v>
      </c>
      <c r="BD1816" s="26" t="s">
        <v>68</v>
      </c>
      <c r="BE1816" s="26"/>
      <c r="BF1816" s="26" t="s">
        <v>215</v>
      </c>
      <c r="BG1816" s="26" t="s">
        <v>68</v>
      </c>
      <c r="BH1816" s="26" t="s">
        <v>146</v>
      </c>
      <c r="BI1816" s="26">
        <v>2</v>
      </c>
      <c r="BJ1816" s="26" t="s">
        <v>217</v>
      </c>
    </row>
    <row r="1817" spans="36:62" x14ac:dyDescent="0.25">
      <c r="AJ1817" s="26">
        <v>3259</v>
      </c>
      <c r="AK1817" s="26">
        <v>2110481</v>
      </c>
      <c r="AL1817" s="264">
        <v>44418.306944444441</v>
      </c>
      <c r="AM1817" s="26" t="s">
        <v>539</v>
      </c>
      <c r="AN1817" s="26" t="s">
        <v>63</v>
      </c>
      <c r="AO1817" s="26" t="s">
        <v>156</v>
      </c>
      <c r="AP1817" s="26" t="s">
        <v>159</v>
      </c>
      <c r="AQ1817" s="26">
        <v>0</v>
      </c>
      <c r="AR1817" s="26">
        <v>79</v>
      </c>
      <c r="AS1817" s="26" t="s">
        <v>630</v>
      </c>
      <c r="AT1817" s="26" t="s">
        <v>71</v>
      </c>
      <c r="AU1817" s="26" t="s">
        <v>63</v>
      </c>
      <c r="AV1817" s="26" t="s">
        <v>69</v>
      </c>
      <c r="AW1817" s="26" t="s">
        <v>63</v>
      </c>
      <c r="AX1817" s="26" t="s">
        <v>63</v>
      </c>
      <c r="AY1817" s="26">
        <v>43.851163999999898</v>
      </c>
      <c r="AZ1817" s="26">
        <v>-103.199404999999</v>
      </c>
      <c r="BA1817" s="26" t="s">
        <v>158</v>
      </c>
      <c r="BB1817" s="26" t="s">
        <v>165</v>
      </c>
      <c r="BC1817" s="26" t="s">
        <v>685</v>
      </c>
      <c r="BD1817" s="26" t="s">
        <v>68</v>
      </c>
      <c r="BE1817" s="26" t="s">
        <v>161</v>
      </c>
      <c r="BF1817" s="26" t="s">
        <v>68</v>
      </c>
      <c r="BG1817" s="26" t="s">
        <v>68</v>
      </c>
      <c r="BH1817" s="26" t="s">
        <v>160</v>
      </c>
      <c r="BI1817" s="26">
        <v>2</v>
      </c>
      <c r="BJ1817" s="26" t="s">
        <v>217</v>
      </c>
    </row>
    <row r="1818" spans="36:62" x14ac:dyDescent="0.25">
      <c r="AJ1818" s="26">
        <v>3267</v>
      </c>
      <c r="AK1818" s="26">
        <v>2112668</v>
      </c>
      <c r="AL1818" s="264">
        <v>44456.57708333333</v>
      </c>
      <c r="AM1818" s="26" t="s">
        <v>481</v>
      </c>
      <c r="AN1818" s="26" t="s">
        <v>63</v>
      </c>
      <c r="AO1818" s="26" t="s">
        <v>156</v>
      </c>
      <c r="AP1818" s="26" t="s">
        <v>726</v>
      </c>
      <c r="AQ1818" s="26">
        <v>0</v>
      </c>
      <c r="AR1818" s="26">
        <v>79</v>
      </c>
      <c r="AS1818" s="26" t="s">
        <v>628</v>
      </c>
      <c r="AT1818" s="26" t="s">
        <v>71</v>
      </c>
      <c r="AU1818" s="26" t="s">
        <v>63</v>
      </c>
      <c r="AV1818" s="26" t="s">
        <v>63</v>
      </c>
      <c r="AW1818" s="26" t="s">
        <v>63</v>
      </c>
      <c r="AX1818" s="26" t="s">
        <v>63</v>
      </c>
      <c r="AY1818" s="26">
        <v>43.957560000000001</v>
      </c>
      <c r="AZ1818" s="26">
        <v>-103.186138</v>
      </c>
      <c r="BA1818" s="26" t="s">
        <v>486</v>
      </c>
      <c r="BB1818" s="26" t="s">
        <v>672</v>
      </c>
      <c r="BC1818" s="26" t="s">
        <v>659</v>
      </c>
      <c r="BD1818" s="26" t="s">
        <v>68</v>
      </c>
      <c r="BE1818" s="26" t="s">
        <v>1187</v>
      </c>
      <c r="BF1818" s="26" t="s">
        <v>68</v>
      </c>
      <c r="BG1818" s="26" t="s">
        <v>68</v>
      </c>
      <c r="BH1818" s="26" t="s">
        <v>646</v>
      </c>
      <c r="BI1818" s="26">
        <v>2</v>
      </c>
      <c r="BJ1818" s="26" t="s">
        <v>20</v>
      </c>
    </row>
    <row r="1819" spans="36:62" x14ac:dyDescent="0.25">
      <c r="AJ1819" s="26">
        <v>3270</v>
      </c>
      <c r="AK1819" s="26">
        <v>2111130</v>
      </c>
      <c r="AL1819" s="264">
        <v>44420.542361111111</v>
      </c>
      <c r="AM1819" s="26" t="s">
        <v>539</v>
      </c>
      <c r="AN1819" s="26" t="s">
        <v>63</v>
      </c>
      <c r="AO1819" s="26" t="s">
        <v>156</v>
      </c>
      <c r="AP1819" s="26" t="s">
        <v>159</v>
      </c>
      <c r="AQ1819" s="26">
        <v>0</v>
      </c>
      <c r="AR1819" s="26">
        <v>79</v>
      </c>
      <c r="AS1819" s="26" t="s">
        <v>840</v>
      </c>
      <c r="AT1819" s="26" t="s">
        <v>71</v>
      </c>
      <c r="AU1819" s="26" t="s">
        <v>63</v>
      </c>
      <c r="AV1819" s="26" t="s">
        <v>63</v>
      </c>
      <c r="AW1819" s="26" t="s">
        <v>63</v>
      </c>
      <c r="AX1819" s="26" t="s">
        <v>63</v>
      </c>
      <c r="AY1819" s="26">
        <v>43.510953000000001</v>
      </c>
      <c r="AZ1819" s="26">
        <v>-103.328210999999</v>
      </c>
      <c r="BA1819" s="26" t="s">
        <v>185</v>
      </c>
      <c r="BB1819" s="26" t="s">
        <v>165</v>
      </c>
      <c r="BC1819" s="26" t="s">
        <v>68</v>
      </c>
      <c r="BD1819" s="26" t="s">
        <v>68</v>
      </c>
      <c r="BE1819" s="26"/>
      <c r="BF1819" s="26" t="s">
        <v>68</v>
      </c>
      <c r="BG1819" s="26" t="s">
        <v>68</v>
      </c>
      <c r="BH1819" s="26" t="s">
        <v>160</v>
      </c>
      <c r="BI1819" s="26">
        <v>2</v>
      </c>
      <c r="BJ1819" s="26" t="s">
        <v>217</v>
      </c>
    </row>
    <row r="1820" spans="36:62" x14ac:dyDescent="0.25">
      <c r="AJ1820" s="26">
        <v>3272</v>
      </c>
      <c r="AK1820" s="26">
        <v>2113279</v>
      </c>
      <c r="AL1820" s="264">
        <v>44471.794444444444</v>
      </c>
      <c r="AM1820" s="26" t="s">
        <v>481</v>
      </c>
      <c r="AN1820" s="26" t="s">
        <v>63</v>
      </c>
      <c r="AO1820" s="26" t="s">
        <v>156</v>
      </c>
      <c r="AP1820" s="26" t="s">
        <v>159</v>
      </c>
      <c r="AQ1820" s="26">
        <v>0</v>
      </c>
      <c r="AR1820" s="26">
        <v>79</v>
      </c>
      <c r="AS1820" s="26" t="s">
        <v>628</v>
      </c>
      <c r="AT1820" s="26" t="s">
        <v>71</v>
      </c>
      <c r="AU1820" s="26" t="s">
        <v>63</v>
      </c>
      <c r="AV1820" s="26" t="s">
        <v>63</v>
      </c>
      <c r="AW1820" s="26" t="s">
        <v>63</v>
      </c>
      <c r="AX1820" s="26" t="s">
        <v>63</v>
      </c>
      <c r="AY1820" s="26">
        <v>43.897685000000003</v>
      </c>
      <c r="AZ1820" s="26">
        <v>-103.199156</v>
      </c>
      <c r="BA1820" s="26" t="s">
        <v>483</v>
      </c>
      <c r="BB1820" s="26" t="s">
        <v>1018</v>
      </c>
      <c r="BC1820" s="26" t="s">
        <v>659</v>
      </c>
      <c r="BD1820" s="26" t="s">
        <v>68</v>
      </c>
      <c r="BE1820" s="26" t="s">
        <v>1187</v>
      </c>
      <c r="BF1820" s="26" t="s">
        <v>68</v>
      </c>
      <c r="BG1820" s="26" t="s">
        <v>68</v>
      </c>
      <c r="BH1820" s="26" t="s">
        <v>646</v>
      </c>
      <c r="BI1820" s="26">
        <v>2</v>
      </c>
      <c r="BJ1820" s="26" t="s">
        <v>217</v>
      </c>
    </row>
    <row r="1821" spans="36:62" x14ac:dyDescent="0.25">
      <c r="AJ1821" s="26">
        <v>3273</v>
      </c>
      <c r="AK1821" s="26">
        <v>2113727</v>
      </c>
      <c r="AL1821" s="264">
        <v>44470.865972222222</v>
      </c>
      <c r="AM1821" s="26" t="s">
        <v>540</v>
      </c>
      <c r="AN1821" s="26" t="s">
        <v>63</v>
      </c>
      <c r="AO1821" s="26" t="s">
        <v>156</v>
      </c>
      <c r="AP1821" s="26" t="s">
        <v>159</v>
      </c>
      <c r="AQ1821" s="26">
        <v>0</v>
      </c>
      <c r="AR1821" s="26">
        <v>18</v>
      </c>
      <c r="AS1821" s="26" t="s">
        <v>201</v>
      </c>
      <c r="AT1821" s="26" t="s">
        <v>71</v>
      </c>
      <c r="AU1821" s="26" t="s">
        <v>63</v>
      </c>
      <c r="AV1821" s="26" t="s">
        <v>63</v>
      </c>
      <c r="AW1821" s="26" t="s">
        <v>63</v>
      </c>
      <c r="AX1821" s="26" t="s">
        <v>63</v>
      </c>
      <c r="AY1821" s="26">
        <v>43.3261749999999</v>
      </c>
      <c r="AZ1821" s="26">
        <v>-103.363026</v>
      </c>
      <c r="BA1821" s="26" t="s">
        <v>185</v>
      </c>
      <c r="BB1821" s="26" t="s">
        <v>609</v>
      </c>
      <c r="BC1821" s="26" t="s">
        <v>68</v>
      </c>
      <c r="BD1821" s="26" t="s">
        <v>68</v>
      </c>
      <c r="BE1821" s="26"/>
      <c r="BF1821" s="26" t="s">
        <v>68</v>
      </c>
      <c r="BG1821" s="26" t="s">
        <v>68</v>
      </c>
      <c r="BH1821" s="26" t="s">
        <v>210</v>
      </c>
      <c r="BI1821" s="26">
        <v>2</v>
      </c>
      <c r="BJ1821" s="26" t="s">
        <v>20</v>
      </c>
    </row>
    <row r="1822" spans="36:62" x14ac:dyDescent="0.25">
      <c r="AJ1822" s="26">
        <v>3274</v>
      </c>
      <c r="AK1822" s="26">
        <v>2113729</v>
      </c>
      <c r="AL1822" s="264">
        <v>44470.865972222222</v>
      </c>
      <c r="AM1822" s="26" t="s">
        <v>540</v>
      </c>
      <c r="AN1822" s="26" t="s">
        <v>63</v>
      </c>
      <c r="AO1822" s="26" t="s">
        <v>156</v>
      </c>
      <c r="AP1822" s="26" t="s">
        <v>159</v>
      </c>
      <c r="AQ1822" s="26">
        <v>0</v>
      </c>
      <c r="AR1822" s="26">
        <v>18</v>
      </c>
      <c r="AS1822" s="26" t="s">
        <v>707</v>
      </c>
      <c r="AT1822" s="26" t="s">
        <v>71</v>
      </c>
      <c r="AU1822" s="26" t="s">
        <v>63</v>
      </c>
      <c r="AV1822" s="26" t="s">
        <v>63</v>
      </c>
      <c r="AW1822" s="26" t="s">
        <v>63</v>
      </c>
      <c r="AX1822" s="26" t="s">
        <v>63</v>
      </c>
      <c r="AY1822" s="26">
        <v>43.3261749999999</v>
      </c>
      <c r="AZ1822" s="26">
        <v>-103.363026</v>
      </c>
      <c r="BA1822" s="26" t="s">
        <v>166</v>
      </c>
      <c r="BB1822" s="26" t="s">
        <v>609</v>
      </c>
      <c r="BC1822" s="26" t="s">
        <v>68</v>
      </c>
      <c r="BD1822" s="26" t="s">
        <v>68</v>
      </c>
      <c r="BE1822" s="26"/>
      <c r="BF1822" s="26" t="s">
        <v>68</v>
      </c>
      <c r="BG1822" s="26" t="s">
        <v>68</v>
      </c>
      <c r="BH1822" s="26" t="s">
        <v>160</v>
      </c>
      <c r="BI1822" s="26">
        <v>2</v>
      </c>
      <c r="BJ1822" s="26" t="s">
        <v>217</v>
      </c>
    </row>
    <row r="1823" spans="36:62" x14ac:dyDescent="0.25">
      <c r="AJ1823" s="26">
        <v>3275</v>
      </c>
      <c r="AK1823" s="26">
        <v>2111208</v>
      </c>
      <c r="AL1823" s="264">
        <v>44430.484722222223</v>
      </c>
      <c r="AM1823" s="26" t="s">
        <v>481</v>
      </c>
      <c r="AN1823" s="26" t="s">
        <v>63</v>
      </c>
      <c r="AO1823" s="26" t="s">
        <v>156</v>
      </c>
      <c r="AP1823" s="26" t="s">
        <v>1189</v>
      </c>
      <c r="AQ1823" s="26">
        <v>0</v>
      </c>
      <c r="AR1823" s="26">
        <v>79</v>
      </c>
      <c r="AS1823" s="26" t="s">
        <v>172</v>
      </c>
      <c r="AT1823" s="26" t="s">
        <v>71</v>
      </c>
      <c r="AU1823" s="26" t="s">
        <v>63</v>
      </c>
      <c r="AV1823" s="26" t="s">
        <v>63</v>
      </c>
      <c r="AW1823" s="26" t="s">
        <v>63</v>
      </c>
      <c r="AX1823" s="26" t="s">
        <v>63</v>
      </c>
      <c r="AY1823" s="26">
        <v>43.957560000000001</v>
      </c>
      <c r="AZ1823" s="26">
        <v>-103.186138</v>
      </c>
      <c r="BA1823" s="26" t="s">
        <v>185</v>
      </c>
      <c r="BB1823" s="26" t="s">
        <v>611</v>
      </c>
      <c r="BC1823" s="26" t="s">
        <v>68</v>
      </c>
      <c r="BD1823" s="26" t="s">
        <v>68</v>
      </c>
      <c r="BE1823" s="26"/>
      <c r="BF1823" s="26" t="s">
        <v>68</v>
      </c>
      <c r="BG1823" s="26" t="s">
        <v>68</v>
      </c>
      <c r="BH1823" s="26" t="s">
        <v>146</v>
      </c>
      <c r="BI1823" s="26">
        <v>2</v>
      </c>
      <c r="BJ1823" s="26" t="s">
        <v>217</v>
      </c>
    </row>
    <row r="1824" spans="36:62" x14ac:dyDescent="0.25">
      <c r="AJ1824" s="26">
        <v>3276</v>
      </c>
      <c r="AK1824" s="26">
        <v>2111219</v>
      </c>
      <c r="AL1824" s="264">
        <v>44418.281944444447</v>
      </c>
      <c r="AM1824" s="26" t="s">
        <v>539</v>
      </c>
      <c r="AN1824" s="26" t="s">
        <v>63</v>
      </c>
      <c r="AO1824" s="26"/>
      <c r="AP1824" s="26" t="s">
        <v>159</v>
      </c>
      <c r="AQ1824" s="26">
        <v>0</v>
      </c>
      <c r="AR1824" s="26">
        <v>79</v>
      </c>
      <c r="AS1824" s="26" t="s">
        <v>1240</v>
      </c>
      <c r="AT1824" s="26" t="s">
        <v>71</v>
      </c>
      <c r="AU1824" s="26" t="s">
        <v>63</v>
      </c>
      <c r="AV1824" s="26" t="s">
        <v>63</v>
      </c>
      <c r="AW1824" s="26" t="s">
        <v>63</v>
      </c>
      <c r="AX1824" s="26" t="s">
        <v>63</v>
      </c>
      <c r="AY1824" s="26">
        <v>43.849131</v>
      </c>
      <c r="AZ1824" s="26">
        <v>-103.199061999999</v>
      </c>
      <c r="BA1824" s="26" t="s">
        <v>521</v>
      </c>
      <c r="BB1824" s="26" t="s">
        <v>157</v>
      </c>
      <c r="BC1824" s="26" t="s">
        <v>534</v>
      </c>
      <c r="BD1824" s="26" t="s">
        <v>534</v>
      </c>
      <c r="BE1824" s="26"/>
      <c r="BF1824" s="26" t="s">
        <v>534</v>
      </c>
      <c r="BG1824" s="26" t="s">
        <v>534</v>
      </c>
      <c r="BH1824" s="26" t="s">
        <v>146</v>
      </c>
      <c r="BI1824" s="26">
        <v>2</v>
      </c>
      <c r="BJ1824" s="26" t="s">
        <v>217</v>
      </c>
    </row>
    <row r="1825" spans="36:62" x14ac:dyDescent="0.25">
      <c r="AJ1825" s="26">
        <v>3277</v>
      </c>
      <c r="AK1825" s="26">
        <v>2111392</v>
      </c>
      <c r="AL1825" s="264">
        <v>44431.847916666666</v>
      </c>
      <c r="AM1825" s="26" t="s">
        <v>481</v>
      </c>
      <c r="AN1825" s="26" t="s">
        <v>63</v>
      </c>
      <c r="AO1825" s="26" t="s">
        <v>156</v>
      </c>
      <c r="AP1825" s="26" t="s">
        <v>159</v>
      </c>
      <c r="AQ1825" s="26">
        <v>0</v>
      </c>
      <c r="AR1825" s="26">
        <v>16</v>
      </c>
      <c r="AS1825" s="26" t="s">
        <v>628</v>
      </c>
      <c r="AT1825" s="26" t="s">
        <v>71</v>
      </c>
      <c r="AU1825" s="26" t="s">
        <v>63</v>
      </c>
      <c r="AV1825" s="26" t="s">
        <v>63</v>
      </c>
      <c r="AW1825" s="26" t="s">
        <v>63</v>
      </c>
      <c r="AX1825" s="26" t="s">
        <v>63</v>
      </c>
      <c r="AY1825" s="26">
        <v>44.038375000000002</v>
      </c>
      <c r="AZ1825" s="26">
        <v>-103.191012</v>
      </c>
      <c r="BA1825" s="26" t="s">
        <v>560</v>
      </c>
      <c r="BB1825" s="26" t="s">
        <v>611</v>
      </c>
      <c r="BC1825" s="26" t="s">
        <v>759</v>
      </c>
      <c r="BD1825" s="26" t="s">
        <v>759</v>
      </c>
      <c r="BE1825" s="26"/>
      <c r="BF1825" s="26" t="s">
        <v>759</v>
      </c>
      <c r="BG1825" s="26" t="s">
        <v>759</v>
      </c>
      <c r="BH1825" s="26" t="s">
        <v>175</v>
      </c>
      <c r="BI1825" s="26">
        <v>2</v>
      </c>
      <c r="BJ1825" s="26" t="s">
        <v>217</v>
      </c>
    </row>
    <row r="1826" spans="36:62" x14ac:dyDescent="0.25">
      <c r="AJ1826" s="26">
        <v>3278</v>
      </c>
      <c r="AK1826" s="26">
        <v>2113274</v>
      </c>
      <c r="AL1826" s="264">
        <v>44465.695138888892</v>
      </c>
      <c r="AM1826" s="26" t="s">
        <v>539</v>
      </c>
      <c r="AN1826" s="26" t="s">
        <v>63</v>
      </c>
      <c r="AO1826" s="26" t="s">
        <v>156</v>
      </c>
      <c r="AP1826" s="26" t="s">
        <v>159</v>
      </c>
      <c r="AQ1826" s="26">
        <v>0</v>
      </c>
      <c r="AR1826" s="26">
        <v>79</v>
      </c>
      <c r="AS1826" s="26" t="s">
        <v>852</v>
      </c>
      <c r="AT1826" s="26" t="s">
        <v>71</v>
      </c>
      <c r="AU1826" s="26" t="s">
        <v>63</v>
      </c>
      <c r="AV1826" s="26" t="s">
        <v>63</v>
      </c>
      <c r="AW1826" s="26" t="s">
        <v>63</v>
      </c>
      <c r="AX1826" s="26" t="s">
        <v>63</v>
      </c>
      <c r="AY1826" s="26">
        <v>43.772340999999898</v>
      </c>
      <c r="AZ1826" s="26">
        <v>-103.219269999999</v>
      </c>
      <c r="BA1826" s="26" t="s">
        <v>158</v>
      </c>
      <c r="BB1826" s="26" t="s">
        <v>157</v>
      </c>
      <c r="BC1826" s="26" t="s">
        <v>667</v>
      </c>
      <c r="BD1826" s="26" t="s">
        <v>68</v>
      </c>
      <c r="BE1826" s="26"/>
      <c r="BF1826" s="26" t="s">
        <v>68</v>
      </c>
      <c r="BG1826" s="26" t="s">
        <v>68</v>
      </c>
      <c r="BH1826" s="26" t="s">
        <v>160</v>
      </c>
      <c r="BI1826" s="26">
        <v>2</v>
      </c>
      <c r="BJ1826" s="26" t="s">
        <v>217</v>
      </c>
    </row>
    <row r="1827" spans="36:62" x14ac:dyDescent="0.25">
      <c r="AJ1827" s="26">
        <v>3281</v>
      </c>
      <c r="AK1827" s="26">
        <v>2113278</v>
      </c>
      <c r="AL1827" s="264">
        <v>44470.229166666664</v>
      </c>
      <c r="AM1827" s="26" t="s">
        <v>539</v>
      </c>
      <c r="AN1827" s="26" t="s">
        <v>63</v>
      </c>
      <c r="AO1827" s="26"/>
      <c r="AP1827" s="26"/>
      <c r="AQ1827" s="26">
        <v>-1</v>
      </c>
      <c r="AR1827" s="26">
        <v>79</v>
      </c>
      <c r="AS1827" s="26" t="s">
        <v>168</v>
      </c>
      <c r="AT1827" s="26" t="s">
        <v>71</v>
      </c>
      <c r="AU1827" s="26" t="s">
        <v>63</v>
      </c>
      <c r="AV1827" s="26" t="s">
        <v>63</v>
      </c>
      <c r="AW1827" s="26" t="s">
        <v>63</v>
      </c>
      <c r="AX1827" s="26" t="s">
        <v>63</v>
      </c>
      <c r="AY1827" s="26">
        <v>43.819248000000002</v>
      </c>
      <c r="AZ1827" s="26">
        <v>-103.201194</v>
      </c>
      <c r="BA1827" s="26" t="s">
        <v>158</v>
      </c>
      <c r="BB1827" s="26" t="s">
        <v>157</v>
      </c>
      <c r="BC1827" s="26" t="s">
        <v>167</v>
      </c>
      <c r="BD1827" s="26" t="s">
        <v>154</v>
      </c>
      <c r="BE1827" s="26"/>
      <c r="BF1827" s="26" t="s">
        <v>99</v>
      </c>
      <c r="BG1827" s="26" t="s">
        <v>167</v>
      </c>
      <c r="BH1827" s="26" t="s">
        <v>99</v>
      </c>
      <c r="BI1827" s="26">
        <v>2</v>
      </c>
      <c r="BJ1827" s="26" t="s">
        <v>217</v>
      </c>
    </row>
    <row r="1828" spans="36:62" x14ac:dyDescent="0.25">
      <c r="AJ1828" s="26">
        <v>3282</v>
      </c>
      <c r="AK1828" s="26">
        <v>2112773</v>
      </c>
      <c r="AL1828" s="264">
        <v>44461.31527777778</v>
      </c>
      <c r="AM1828" s="26" t="s">
        <v>540</v>
      </c>
      <c r="AN1828" s="26" t="s">
        <v>63</v>
      </c>
      <c r="AO1828" s="26"/>
      <c r="AP1828" s="26"/>
      <c r="AQ1828" s="26">
        <v>-1</v>
      </c>
      <c r="AR1828" s="26">
        <v>18</v>
      </c>
      <c r="AS1828" s="26" t="s">
        <v>168</v>
      </c>
      <c r="AT1828" s="26" t="s">
        <v>71</v>
      </c>
      <c r="AU1828" s="26" t="s">
        <v>63</v>
      </c>
      <c r="AV1828" s="26" t="s">
        <v>63</v>
      </c>
      <c r="AW1828" s="26" t="s">
        <v>63</v>
      </c>
      <c r="AX1828" s="26" t="s">
        <v>63</v>
      </c>
      <c r="AY1828" s="26">
        <v>43.382905000000001</v>
      </c>
      <c r="AZ1828" s="26">
        <v>-103.404049999999</v>
      </c>
      <c r="BA1828" s="26" t="s">
        <v>185</v>
      </c>
      <c r="BB1828" s="26" t="s">
        <v>157</v>
      </c>
      <c r="BC1828" s="26" t="s">
        <v>167</v>
      </c>
      <c r="BD1828" s="26" t="s">
        <v>154</v>
      </c>
      <c r="BE1828" s="26"/>
      <c r="BF1828" s="26" t="s">
        <v>99</v>
      </c>
      <c r="BG1828" s="26" t="s">
        <v>167</v>
      </c>
      <c r="BH1828" s="26" t="s">
        <v>99</v>
      </c>
      <c r="BI1828" s="26">
        <v>2</v>
      </c>
      <c r="BJ1828" s="26" t="s">
        <v>217</v>
      </c>
    </row>
    <row r="1829" spans="36:62" x14ac:dyDescent="0.25">
      <c r="AJ1829" s="26">
        <v>3283</v>
      </c>
      <c r="AK1829" s="26">
        <v>2114393</v>
      </c>
      <c r="AL1829" s="264">
        <v>44484.931944444441</v>
      </c>
      <c r="AM1829" s="26" t="s">
        <v>540</v>
      </c>
      <c r="AN1829" s="26" t="s">
        <v>63</v>
      </c>
      <c r="AO1829" s="26"/>
      <c r="AP1829" s="26"/>
      <c r="AQ1829" s="26">
        <v>-1</v>
      </c>
      <c r="AR1829" s="26">
        <v>18</v>
      </c>
      <c r="AS1829" s="26" t="s">
        <v>168</v>
      </c>
      <c r="AT1829" s="26" t="s">
        <v>71</v>
      </c>
      <c r="AU1829" s="26" t="s">
        <v>63</v>
      </c>
      <c r="AV1829" s="26" t="s">
        <v>63</v>
      </c>
      <c r="AW1829" s="26" t="s">
        <v>63</v>
      </c>
      <c r="AX1829" s="26" t="s">
        <v>63</v>
      </c>
      <c r="AY1829" s="26">
        <v>43.256810000000002</v>
      </c>
      <c r="AZ1829" s="26">
        <v>-103.307175</v>
      </c>
      <c r="BA1829" s="26" t="s">
        <v>485</v>
      </c>
      <c r="BB1829" s="26" t="s">
        <v>611</v>
      </c>
      <c r="BC1829" s="26" t="s">
        <v>167</v>
      </c>
      <c r="BD1829" s="26" t="s">
        <v>154</v>
      </c>
      <c r="BE1829" s="26"/>
      <c r="BF1829" s="26" t="s">
        <v>99</v>
      </c>
      <c r="BG1829" s="26" t="s">
        <v>167</v>
      </c>
      <c r="BH1829" s="26" t="s">
        <v>99</v>
      </c>
      <c r="BI1829" s="26">
        <v>2</v>
      </c>
      <c r="BJ1829" s="26" t="s">
        <v>217</v>
      </c>
    </row>
    <row r="1830" spans="36:62" x14ac:dyDescent="0.25">
      <c r="AJ1830" s="26">
        <v>3285</v>
      </c>
      <c r="AK1830" s="26">
        <v>2111739</v>
      </c>
      <c r="AL1830" s="264">
        <v>44440.286805555559</v>
      </c>
      <c r="AM1830" s="26" t="s">
        <v>481</v>
      </c>
      <c r="AN1830" s="26" t="s">
        <v>63</v>
      </c>
      <c r="AO1830" s="26"/>
      <c r="AP1830" s="26"/>
      <c r="AQ1830" s="26">
        <v>-1</v>
      </c>
      <c r="AR1830" s="26">
        <v>16</v>
      </c>
      <c r="AS1830" s="26" t="s">
        <v>168</v>
      </c>
      <c r="AT1830" s="26" t="s">
        <v>74</v>
      </c>
      <c r="AU1830" s="26" t="s">
        <v>63</v>
      </c>
      <c r="AV1830" s="26" t="s">
        <v>63</v>
      </c>
      <c r="AW1830" s="26" t="s">
        <v>63</v>
      </c>
      <c r="AX1830" s="26" t="s">
        <v>63</v>
      </c>
      <c r="AY1830" s="26">
        <v>44.055861</v>
      </c>
      <c r="AZ1830" s="26">
        <v>-103.165198</v>
      </c>
      <c r="BA1830" s="26" t="s">
        <v>166</v>
      </c>
      <c r="BB1830" s="26" t="s">
        <v>157</v>
      </c>
      <c r="BC1830" s="26" t="s">
        <v>167</v>
      </c>
      <c r="BD1830" s="26" t="s">
        <v>154</v>
      </c>
      <c r="BE1830" s="26"/>
      <c r="BF1830" s="26" t="s">
        <v>99</v>
      </c>
      <c r="BG1830" s="26" t="s">
        <v>167</v>
      </c>
      <c r="BH1830" s="26" t="s">
        <v>99</v>
      </c>
      <c r="BI1830" s="26">
        <v>2</v>
      </c>
      <c r="BJ1830" s="26" t="s">
        <v>21</v>
      </c>
    </row>
    <row r="1831" spans="36:62" x14ac:dyDescent="0.25">
      <c r="AJ1831" s="26">
        <v>3289</v>
      </c>
      <c r="AK1831" s="26">
        <v>2114872</v>
      </c>
      <c r="AL1831" s="264">
        <v>44456.646527777775</v>
      </c>
      <c r="AM1831" s="26" t="s">
        <v>541</v>
      </c>
      <c r="AN1831" s="26" t="s">
        <v>63</v>
      </c>
      <c r="AO1831" s="26" t="s">
        <v>156</v>
      </c>
      <c r="AP1831" s="26" t="s">
        <v>159</v>
      </c>
      <c r="AQ1831" s="26">
        <v>0</v>
      </c>
      <c r="AR1831" s="26">
        <v>18</v>
      </c>
      <c r="AS1831" s="26" t="s">
        <v>628</v>
      </c>
      <c r="AT1831" s="26" t="s">
        <v>71</v>
      </c>
      <c r="AU1831" s="26" t="s">
        <v>63</v>
      </c>
      <c r="AV1831" s="26" t="s">
        <v>63</v>
      </c>
      <c r="AW1831" s="26" t="s">
        <v>63</v>
      </c>
      <c r="AX1831" s="26" t="s">
        <v>63</v>
      </c>
      <c r="AY1831" s="26">
        <v>43.027228000000001</v>
      </c>
      <c r="AZ1831" s="26">
        <v>-102.547349999999</v>
      </c>
      <c r="BA1831" s="26" t="s">
        <v>549</v>
      </c>
      <c r="BB1831" s="26" t="s">
        <v>611</v>
      </c>
      <c r="BC1831" s="26" t="s">
        <v>759</v>
      </c>
      <c r="BD1831" s="26" t="s">
        <v>759</v>
      </c>
      <c r="BE1831" s="26"/>
      <c r="BF1831" s="26" t="s">
        <v>534</v>
      </c>
      <c r="BG1831" s="26" t="s">
        <v>759</v>
      </c>
      <c r="BH1831" s="26" t="s">
        <v>175</v>
      </c>
      <c r="BI1831" s="26">
        <v>2</v>
      </c>
      <c r="BJ1831" s="26" t="s">
        <v>21</v>
      </c>
    </row>
    <row r="1832" spans="36:62" x14ac:dyDescent="0.25">
      <c r="AJ1832" s="26">
        <v>3291</v>
      </c>
      <c r="AK1832" s="26">
        <v>2114874</v>
      </c>
      <c r="AL1832" s="264">
        <v>44415.8</v>
      </c>
      <c r="AM1832" s="26" t="s">
        <v>541</v>
      </c>
      <c r="AN1832" s="26" t="s">
        <v>63</v>
      </c>
      <c r="AO1832" s="26" t="s">
        <v>173</v>
      </c>
      <c r="AP1832" s="26" t="s">
        <v>159</v>
      </c>
      <c r="AQ1832" s="26">
        <v>0</v>
      </c>
      <c r="AR1832" s="26">
        <v>18</v>
      </c>
      <c r="AS1832" s="26" t="s">
        <v>201</v>
      </c>
      <c r="AT1832" s="26" t="s">
        <v>71</v>
      </c>
      <c r="AU1832" s="26" t="s">
        <v>63</v>
      </c>
      <c r="AV1832" s="26" t="s">
        <v>63</v>
      </c>
      <c r="AW1832" s="26" t="s">
        <v>63</v>
      </c>
      <c r="AX1832" s="26" t="s">
        <v>63</v>
      </c>
      <c r="AY1832" s="26">
        <v>43.191135000000003</v>
      </c>
      <c r="AZ1832" s="26">
        <v>-102.924188999999</v>
      </c>
      <c r="BA1832" s="26" t="s">
        <v>185</v>
      </c>
      <c r="BB1832" s="26" t="s">
        <v>611</v>
      </c>
      <c r="BC1832" s="26" t="s">
        <v>636</v>
      </c>
      <c r="BD1832" s="26" t="s">
        <v>68</v>
      </c>
      <c r="BE1832" s="26"/>
      <c r="BF1832" s="26" t="s">
        <v>68</v>
      </c>
      <c r="BG1832" s="26" t="s">
        <v>68</v>
      </c>
      <c r="BH1832" s="26" t="s">
        <v>1412</v>
      </c>
      <c r="BI1832" s="26">
        <v>2</v>
      </c>
      <c r="BJ1832" s="26" t="s">
        <v>18</v>
      </c>
    </row>
    <row r="1833" spans="36:62" x14ac:dyDescent="0.25">
      <c r="AJ1833" s="26">
        <v>3297</v>
      </c>
      <c r="AK1833" s="26">
        <v>2112651</v>
      </c>
      <c r="AL1833" s="264">
        <v>44455.845138888886</v>
      </c>
      <c r="AM1833" s="26" t="s">
        <v>481</v>
      </c>
      <c r="AN1833" s="26" t="s">
        <v>63</v>
      </c>
      <c r="AO1833" s="26"/>
      <c r="AP1833" s="26"/>
      <c r="AQ1833" s="26">
        <v>-1</v>
      </c>
      <c r="AR1833" s="26">
        <v>79</v>
      </c>
      <c r="AS1833" s="26" t="s">
        <v>168</v>
      </c>
      <c r="AT1833" s="26" t="s">
        <v>619</v>
      </c>
      <c r="AU1833" s="26" t="s">
        <v>63</v>
      </c>
      <c r="AV1833" s="26" t="s">
        <v>63</v>
      </c>
      <c r="AW1833" s="26" t="s">
        <v>63</v>
      </c>
      <c r="AX1833" s="26" t="s">
        <v>63</v>
      </c>
      <c r="AY1833" s="26">
        <v>43.923799000000002</v>
      </c>
      <c r="AZ1833" s="26">
        <v>-103.199494</v>
      </c>
      <c r="BA1833" s="26" t="s">
        <v>166</v>
      </c>
      <c r="BB1833" s="26" t="s">
        <v>165</v>
      </c>
      <c r="BC1833" s="26" t="s">
        <v>167</v>
      </c>
      <c r="BD1833" s="26" t="s">
        <v>154</v>
      </c>
      <c r="BE1833" s="26"/>
      <c r="BF1833" s="26" t="s">
        <v>99</v>
      </c>
      <c r="BG1833" s="26" t="s">
        <v>167</v>
      </c>
      <c r="BH1833" s="26" t="s">
        <v>99</v>
      </c>
      <c r="BI1833" s="26">
        <v>2</v>
      </c>
      <c r="BJ1833" s="26" t="s">
        <v>217</v>
      </c>
    </row>
    <row r="1834" spans="36:62" x14ac:dyDescent="0.25">
      <c r="AJ1834" s="26">
        <v>3298</v>
      </c>
      <c r="AK1834" s="26">
        <v>2112822</v>
      </c>
      <c r="AL1834" s="264">
        <v>44463.918055555558</v>
      </c>
      <c r="AM1834" s="26" t="s">
        <v>481</v>
      </c>
      <c r="AN1834" s="26" t="s">
        <v>63</v>
      </c>
      <c r="AO1834" s="26"/>
      <c r="AP1834" s="26"/>
      <c r="AQ1834" s="26">
        <v>-1</v>
      </c>
      <c r="AR1834" s="26">
        <v>79</v>
      </c>
      <c r="AS1834" s="26" t="s">
        <v>168</v>
      </c>
      <c r="AT1834" s="26" t="s">
        <v>71</v>
      </c>
      <c r="AU1834" s="26" t="s">
        <v>63</v>
      </c>
      <c r="AV1834" s="26" t="s">
        <v>63</v>
      </c>
      <c r="AW1834" s="26" t="s">
        <v>63</v>
      </c>
      <c r="AX1834" s="26" t="s">
        <v>63</v>
      </c>
      <c r="AY1834" s="26">
        <v>43.932465999999899</v>
      </c>
      <c r="AZ1834" s="26">
        <v>-103.199066999999</v>
      </c>
      <c r="BA1834" s="26" t="s">
        <v>158</v>
      </c>
      <c r="BB1834" s="26" t="s">
        <v>157</v>
      </c>
      <c r="BC1834" s="26" t="s">
        <v>167</v>
      </c>
      <c r="BD1834" s="26" t="s">
        <v>154</v>
      </c>
      <c r="BE1834" s="26"/>
      <c r="BF1834" s="26" t="s">
        <v>99</v>
      </c>
      <c r="BG1834" s="26" t="s">
        <v>167</v>
      </c>
      <c r="BH1834" s="26" t="s">
        <v>99</v>
      </c>
      <c r="BI1834" s="26">
        <v>2</v>
      </c>
      <c r="BJ1834" s="26" t="s">
        <v>217</v>
      </c>
    </row>
    <row r="1835" spans="36:62" x14ac:dyDescent="0.25">
      <c r="AJ1835" s="26">
        <v>3299</v>
      </c>
      <c r="AK1835" s="26">
        <v>2112851</v>
      </c>
      <c r="AL1835" s="264">
        <v>44462.454861111109</v>
      </c>
      <c r="AM1835" s="26" t="s">
        <v>481</v>
      </c>
      <c r="AN1835" s="26" t="s">
        <v>63</v>
      </c>
      <c r="AO1835" s="26" t="s">
        <v>156</v>
      </c>
      <c r="AP1835" s="26" t="s">
        <v>944</v>
      </c>
      <c r="AQ1835" s="26">
        <v>0</v>
      </c>
      <c r="AR1835" s="26">
        <v>79</v>
      </c>
      <c r="AS1835" s="26" t="s">
        <v>1413</v>
      </c>
      <c r="AT1835" s="26" t="s">
        <v>71</v>
      </c>
      <c r="AU1835" s="26" t="s">
        <v>63</v>
      </c>
      <c r="AV1835" s="26" t="s">
        <v>63</v>
      </c>
      <c r="AW1835" s="26" t="s">
        <v>63</v>
      </c>
      <c r="AX1835" s="26" t="s">
        <v>63</v>
      </c>
      <c r="AY1835" s="26">
        <v>44.030110000000001</v>
      </c>
      <c r="AZ1835" s="26">
        <v>-103.191743</v>
      </c>
      <c r="BA1835" s="26" t="s">
        <v>504</v>
      </c>
      <c r="BB1835" s="26" t="s">
        <v>165</v>
      </c>
      <c r="BC1835" s="26" t="s">
        <v>68</v>
      </c>
      <c r="BD1835" s="26" t="s">
        <v>68</v>
      </c>
      <c r="BE1835" s="26"/>
      <c r="BF1835" s="26" t="s">
        <v>215</v>
      </c>
      <c r="BG1835" s="26" t="s">
        <v>68</v>
      </c>
      <c r="BH1835" s="26" t="s">
        <v>146</v>
      </c>
      <c r="BI1835" s="26">
        <v>2</v>
      </c>
      <c r="BJ1835" s="26" t="s">
        <v>217</v>
      </c>
    </row>
    <row r="1836" spans="36:62" x14ac:dyDescent="0.25">
      <c r="AJ1836" s="26">
        <v>3300</v>
      </c>
      <c r="AK1836" s="26">
        <v>2112532</v>
      </c>
      <c r="AL1836" s="264">
        <v>44456.395833333336</v>
      </c>
      <c r="AM1836" s="26" t="s">
        <v>481</v>
      </c>
      <c r="AN1836" s="26" t="s">
        <v>63</v>
      </c>
      <c r="AO1836" s="26" t="s">
        <v>156</v>
      </c>
      <c r="AP1836" s="26" t="s">
        <v>713</v>
      </c>
      <c r="AQ1836" s="26">
        <v>0</v>
      </c>
      <c r="AR1836" s="26">
        <v>16</v>
      </c>
      <c r="AS1836" s="26" t="s">
        <v>628</v>
      </c>
      <c r="AT1836" s="26" t="s">
        <v>71</v>
      </c>
      <c r="AU1836" s="26" t="s">
        <v>69</v>
      </c>
      <c r="AV1836" s="26" t="s">
        <v>63</v>
      </c>
      <c r="AW1836" s="26" t="s">
        <v>63</v>
      </c>
      <c r="AX1836" s="26" t="s">
        <v>63</v>
      </c>
      <c r="AY1836" s="26">
        <v>44.042659</v>
      </c>
      <c r="AZ1836" s="26">
        <v>-103.17162</v>
      </c>
      <c r="BA1836" s="26" t="s">
        <v>518</v>
      </c>
      <c r="BB1836" s="26" t="s">
        <v>609</v>
      </c>
      <c r="BC1836" s="26" t="s">
        <v>1414</v>
      </c>
      <c r="BD1836" s="26" t="s">
        <v>68</v>
      </c>
      <c r="BE1836" s="26"/>
      <c r="BF1836" s="26" t="s">
        <v>68</v>
      </c>
      <c r="BG1836" s="26" t="s">
        <v>68</v>
      </c>
      <c r="BH1836" s="26" t="s">
        <v>175</v>
      </c>
      <c r="BI1836" s="26">
        <v>2</v>
      </c>
      <c r="BJ1836" s="26" t="s">
        <v>217</v>
      </c>
    </row>
    <row r="1837" spans="36:62" x14ac:dyDescent="0.25">
      <c r="AJ1837" s="26">
        <v>3301</v>
      </c>
      <c r="AK1837" s="26">
        <v>2113730</v>
      </c>
      <c r="AL1837" s="264">
        <v>44470.865972222222</v>
      </c>
      <c r="AM1837" s="26" t="s">
        <v>540</v>
      </c>
      <c r="AN1837" s="26" t="s">
        <v>63</v>
      </c>
      <c r="AO1837" s="26" t="s">
        <v>156</v>
      </c>
      <c r="AP1837" s="26" t="s">
        <v>159</v>
      </c>
      <c r="AQ1837" s="26">
        <v>0</v>
      </c>
      <c r="AR1837" s="26">
        <v>18</v>
      </c>
      <c r="AS1837" s="26" t="s">
        <v>707</v>
      </c>
      <c r="AT1837" s="26" t="s">
        <v>71</v>
      </c>
      <c r="AU1837" s="26" t="s">
        <v>63</v>
      </c>
      <c r="AV1837" s="26" t="s">
        <v>63</v>
      </c>
      <c r="AW1837" s="26" t="s">
        <v>63</v>
      </c>
      <c r="AX1837" s="26" t="s">
        <v>63</v>
      </c>
      <c r="AY1837" s="26">
        <v>43.3261749999999</v>
      </c>
      <c r="AZ1837" s="26">
        <v>-103.363026</v>
      </c>
      <c r="BA1837" s="26" t="s">
        <v>166</v>
      </c>
      <c r="BB1837" s="26" t="s">
        <v>609</v>
      </c>
      <c r="BC1837" s="26" t="s">
        <v>68</v>
      </c>
      <c r="BD1837" s="26" t="s">
        <v>68</v>
      </c>
      <c r="BE1837" s="26"/>
      <c r="BF1837" s="26" t="s">
        <v>68</v>
      </c>
      <c r="BG1837" s="26" t="s">
        <v>68</v>
      </c>
      <c r="BH1837" s="26" t="s">
        <v>160</v>
      </c>
      <c r="BI1837" s="26">
        <v>2</v>
      </c>
      <c r="BJ1837" s="26" t="s">
        <v>217</v>
      </c>
    </row>
    <row r="1838" spans="36:62" x14ac:dyDescent="0.25">
      <c r="AJ1838" s="26">
        <v>3302</v>
      </c>
      <c r="AK1838" s="26">
        <v>2114669</v>
      </c>
      <c r="AL1838" s="264">
        <v>44490.033333333333</v>
      </c>
      <c r="AM1838" s="26" t="s">
        <v>540</v>
      </c>
      <c r="AN1838" s="26" t="s">
        <v>63</v>
      </c>
      <c r="AO1838" s="26" t="s">
        <v>173</v>
      </c>
      <c r="AP1838" s="26" t="s">
        <v>159</v>
      </c>
      <c r="AQ1838" s="26">
        <v>0</v>
      </c>
      <c r="AR1838" s="26">
        <v>18</v>
      </c>
      <c r="AS1838" s="26" t="s">
        <v>1415</v>
      </c>
      <c r="AT1838" s="26" t="s">
        <v>71</v>
      </c>
      <c r="AU1838" s="26" t="s">
        <v>63</v>
      </c>
      <c r="AV1838" s="26" t="s">
        <v>63</v>
      </c>
      <c r="AW1838" s="26" t="s">
        <v>63</v>
      </c>
      <c r="AX1838" s="26" t="s">
        <v>63</v>
      </c>
      <c r="AY1838" s="26">
        <v>43.224525</v>
      </c>
      <c r="AZ1838" s="26">
        <v>-103.278020999999</v>
      </c>
      <c r="BA1838" s="26" t="s">
        <v>166</v>
      </c>
      <c r="BB1838" s="26" t="s">
        <v>611</v>
      </c>
      <c r="BC1838" s="26" t="s">
        <v>167</v>
      </c>
      <c r="BD1838" s="26" t="s">
        <v>154</v>
      </c>
      <c r="BE1838" s="26"/>
      <c r="BF1838" s="26" t="s">
        <v>68</v>
      </c>
      <c r="BG1838" s="26" t="s">
        <v>68</v>
      </c>
      <c r="BH1838" s="26" t="s">
        <v>160</v>
      </c>
      <c r="BI1838" s="26">
        <v>2</v>
      </c>
      <c r="BJ1838" s="26" t="s">
        <v>20</v>
      </c>
    </row>
    <row r="1839" spans="36:62" x14ac:dyDescent="0.25">
      <c r="AJ1839" s="26">
        <v>3303</v>
      </c>
      <c r="AK1839" s="26">
        <v>2115434</v>
      </c>
      <c r="AL1839" s="264">
        <v>44496.784722222219</v>
      </c>
      <c r="AM1839" s="26" t="s">
        <v>481</v>
      </c>
      <c r="AN1839" s="26" t="s">
        <v>63</v>
      </c>
      <c r="AO1839" s="26"/>
      <c r="AP1839" s="26"/>
      <c r="AQ1839" s="26">
        <v>-1</v>
      </c>
      <c r="AR1839" s="26">
        <v>79</v>
      </c>
      <c r="AS1839" s="26" t="s">
        <v>168</v>
      </c>
      <c r="AT1839" s="26" t="s">
        <v>71</v>
      </c>
      <c r="AU1839" s="26" t="s">
        <v>63</v>
      </c>
      <c r="AV1839" s="26" t="s">
        <v>63</v>
      </c>
      <c r="AW1839" s="26" t="s">
        <v>63</v>
      </c>
      <c r="AX1839" s="26" t="s">
        <v>63</v>
      </c>
      <c r="AY1839" s="26">
        <v>43.947083999999897</v>
      </c>
      <c r="AZ1839" s="26">
        <v>-103.188666999999</v>
      </c>
      <c r="BA1839" s="26" t="s">
        <v>158</v>
      </c>
      <c r="BB1839" s="26" t="s">
        <v>157</v>
      </c>
      <c r="BC1839" s="26" t="s">
        <v>167</v>
      </c>
      <c r="BD1839" s="26" t="s">
        <v>154</v>
      </c>
      <c r="BE1839" s="26"/>
      <c r="BF1839" s="26" t="s">
        <v>99</v>
      </c>
      <c r="BG1839" s="26" t="s">
        <v>167</v>
      </c>
      <c r="BH1839" s="26" t="s">
        <v>99</v>
      </c>
      <c r="BI1839" s="26">
        <v>2</v>
      </c>
      <c r="BJ1839" s="26" t="s">
        <v>217</v>
      </c>
    </row>
    <row r="1840" spans="36:62" x14ac:dyDescent="0.25">
      <c r="AJ1840" s="26">
        <v>3306</v>
      </c>
      <c r="AK1840" s="26">
        <v>2112669</v>
      </c>
      <c r="AL1840" s="264">
        <v>44457.625</v>
      </c>
      <c r="AM1840" s="26" t="s">
        <v>539</v>
      </c>
      <c r="AN1840" s="26" t="s">
        <v>63</v>
      </c>
      <c r="AO1840" s="26" t="s">
        <v>156</v>
      </c>
      <c r="AP1840" s="26" t="s">
        <v>159</v>
      </c>
      <c r="AQ1840" s="26">
        <v>0</v>
      </c>
      <c r="AR1840" s="26">
        <v>79</v>
      </c>
      <c r="AS1840" s="26" t="s">
        <v>1416</v>
      </c>
      <c r="AT1840" s="26" t="s">
        <v>71</v>
      </c>
      <c r="AU1840" s="26" t="s">
        <v>63</v>
      </c>
      <c r="AV1840" s="26" t="s">
        <v>63</v>
      </c>
      <c r="AW1840" s="26" t="s">
        <v>63</v>
      </c>
      <c r="AX1840" s="26" t="s">
        <v>63</v>
      </c>
      <c r="AY1840" s="26">
        <v>43.604658999999899</v>
      </c>
      <c r="AZ1840" s="26">
        <v>-103.298817999999</v>
      </c>
      <c r="BA1840" s="26" t="s">
        <v>158</v>
      </c>
      <c r="BB1840" s="26" t="s">
        <v>165</v>
      </c>
      <c r="BC1840" s="26" t="s">
        <v>68</v>
      </c>
      <c r="BD1840" s="26" t="s">
        <v>68</v>
      </c>
      <c r="BE1840" s="26" t="s">
        <v>617</v>
      </c>
      <c r="BF1840" s="26" t="s">
        <v>1383</v>
      </c>
      <c r="BG1840" s="26" t="s">
        <v>68</v>
      </c>
      <c r="BH1840" s="26" t="s">
        <v>160</v>
      </c>
      <c r="BI1840" s="26">
        <v>2</v>
      </c>
      <c r="BJ1840" s="26" t="s">
        <v>217</v>
      </c>
    </row>
    <row r="1841" spans="36:62" x14ac:dyDescent="0.25">
      <c r="AJ1841" s="26">
        <v>3308</v>
      </c>
      <c r="AK1841" s="26">
        <v>2112923</v>
      </c>
      <c r="AL1841" s="264">
        <v>44463.724305555559</v>
      </c>
      <c r="AM1841" s="26" t="s">
        <v>481</v>
      </c>
      <c r="AN1841" s="26" t="s">
        <v>63</v>
      </c>
      <c r="AO1841" s="26" t="s">
        <v>156</v>
      </c>
      <c r="AP1841" s="26" t="s">
        <v>716</v>
      </c>
      <c r="AQ1841" s="26">
        <v>0</v>
      </c>
      <c r="AR1841" s="26">
        <v>16</v>
      </c>
      <c r="AS1841" s="26" t="s">
        <v>628</v>
      </c>
      <c r="AT1841" s="26" t="s">
        <v>71</v>
      </c>
      <c r="AU1841" s="26" t="s">
        <v>63</v>
      </c>
      <c r="AV1841" s="26" t="s">
        <v>63</v>
      </c>
      <c r="AW1841" s="26" t="s">
        <v>63</v>
      </c>
      <c r="AX1841" s="26" t="s">
        <v>63</v>
      </c>
      <c r="AY1841" s="26">
        <v>44.038533000000001</v>
      </c>
      <c r="AZ1841" s="26">
        <v>-103.19195000000001</v>
      </c>
      <c r="BA1841" s="26" t="s">
        <v>185</v>
      </c>
      <c r="BB1841" s="26" t="s">
        <v>165</v>
      </c>
      <c r="BC1841" s="26" t="s">
        <v>708</v>
      </c>
      <c r="BD1841" s="26" t="s">
        <v>68</v>
      </c>
      <c r="BE1841" s="26" t="s">
        <v>705</v>
      </c>
      <c r="BF1841" s="26" t="s">
        <v>68</v>
      </c>
      <c r="BG1841" s="26" t="s">
        <v>68</v>
      </c>
      <c r="BH1841" s="26" t="s">
        <v>175</v>
      </c>
      <c r="BI1841" s="26">
        <v>2</v>
      </c>
      <c r="BJ1841" s="26" t="s">
        <v>21</v>
      </c>
    </row>
    <row r="1842" spans="36:62" x14ac:dyDescent="0.25">
      <c r="AJ1842" s="26">
        <v>3309</v>
      </c>
      <c r="AK1842" s="26">
        <v>2112936</v>
      </c>
      <c r="AL1842" s="264">
        <v>44463.645833333336</v>
      </c>
      <c r="AM1842" s="26" t="s">
        <v>539</v>
      </c>
      <c r="AN1842" s="26" t="s">
        <v>63</v>
      </c>
      <c r="AO1842" s="26" t="s">
        <v>204</v>
      </c>
      <c r="AP1842" s="26" t="s">
        <v>706</v>
      </c>
      <c r="AQ1842" s="26">
        <v>0</v>
      </c>
      <c r="AR1842" s="26">
        <v>79</v>
      </c>
      <c r="AS1842" s="26" t="s">
        <v>1113</v>
      </c>
      <c r="AT1842" s="26" t="s">
        <v>71</v>
      </c>
      <c r="AU1842" s="26" t="s">
        <v>63</v>
      </c>
      <c r="AV1842" s="26" t="s">
        <v>63</v>
      </c>
      <c r="AW1842" s="26" t="s">
        <v>63</v>
      </c>
      <c r="AX1842" s="26" t="s">
        <v>63</v>
      </c>
      <c r="AY1842" s="26">
        <v>43.549106000000002</v>
      </c>
      <c r="AZ1842" s="26">
        <v>-103.32090100000001</v>
      </c>
      <c r="BA1842" s="26" t="s">
        <v>37</v>
      </c>
      <c r="BB1842" s="26" t="s">
        <v>157</v>
      </c>
      <c r="BC1842" s="26" t="s">
        <v>68</v>
      </c>
      <c r="BD1842" s="26" t="s">
        <v>68</v>
      </c>
      <c r="BE1842" s="26"/>
      <c r="BF1842" s="26" t="s">
        <v>68</v>
      </c>
      <c r="BG1842" s="26" t="s">
        <v>68</v>
      </c>
      <c r="BH1842" s="26" t="s">
        <v>160</v>
      </c>
      <c r="BI1842" s="26">
        <v>2</v>
      </c>
      <c r="BJ1842" s="26" t="s">
        <v>20</v>
      </c>
    </row>
    <row r="1843" spans="36:62" x14ac:dyDescent="0.25">
      <c r="AJ1843" s="26">
        <v>3310</v>
      </c>
      <c r="AK1843" s="26">
        <v>2115244</v>
      </c>
      <c r="AL1843" s="264">
        <v>44486.552777777775</v>
      </c>
      <c r="AM1843" s="26" t="s">
        <v>481</v>
      </c>
      <c r="AN1843" s="26" t="s">
        <v>63</v>
      </c>
      <c r="AO1843" s="26" t="s">
        <v>748</v>
      </c>
      <c r="AP1843" s="26" t="s">
        <v>159</v>
      </c>
      <c r="AQ1843" s="26">
        <v>0</v>
      </c>
      <c r="AR1843" s="26">
        <v>79</v>
      </c>
      <c r="AS1843" s="26" t="s">
        <v>1144</v>
      </c>
      <c r="AT1843" s="26" t="s">
        <v>71</v>
      </c>
      <c r="AU1843" s="26" t="s">
        <v>63</v>
      </c>
      <c r="AV1843" s="26" t="s">
        <v>63</v>
      </c>
      <c r="AW1843" s="26" t="s">
        <v>63</v>
      </c>
      <c r="AX1843" s="26" t="s">
        <v>63</v>
      </c>
      <c r="AY1843" s="26">
        <v>43.957560000000001</v>
      </c>
      <c r="AZ1843" s="26">
        <v>-103.186138</v>
      </c>
      <c r="BA1843" s="26" t="s">
        <v>493</v>
      </c>
      <c r="BB1843" s="26" t="s">
        <v>672</v>
      </c>
      <c r="BC1843" s="26" t="s">
        <v>659</v>
      </c>
      <c r="BD1843" s="26" t="s">
        <v>68</v>
      </c>
      <c r="BE1843" s="26"/>
      <c r="BF1843" s="26" t="s">
        <v>68</v>
      </c>
      <c r="BG1843" s="26" t="s">
        <v>68</v>
      </c>
      <c r="BH1843" s="26" t="s">
        <v>1417</v>
      </c>
      <c r="BI1843" s="26">
        <v>2</v>
      </c>
      <c r="BJ1843" s="26" t="s">
        <v>18</v>
      </c>
    </row>
    <row r="1844" spans="36:62" x14ac:dyDescent="0.25">
      <c r="AJ1844" s="26">
        <v>3311</v>
      </c>
      <c r="AK1844" s="26">
        <v>2116226</v>
      </c>
      <c r="AL1844" s="264">
        <v>44307.052083333336</v>
      </c>
      <c r="AM1844" s="26" t="s">
        <v>540</v>
      </c>
      <c r="AN1844" s="26" t="s">
        <v>63</v>
      </c>
      <c r="AO1844" s="26" t="s">
        <v>173</v>
      </c>
      <c r="AP1844" s="26" t="s">
        <v>159</v>
      </c>
      <c r="AQ1844" s="26">
        <v>0</v>
      </c>
      <c r="AR1844" s="26">
        <v>18</v>
      </c>
      <c r="AS1844" s="26" t="s">
        <v>78</v>
      </c>
      <c r="AT1844" s="26"/>
      <c r="AU1844" s="26" t="s">
        <v>63</v>
      </c>
      <c r="AV1844" s="26" t="s">
        <v>63</v>
      </c>
      <c r="AW1844" s="26" t="s">
        <v>63</v>
      </c>
      <c r="AX1844" s="26" t="s">
        <v>63</v>
      </c>
      <c r="AY1844" s="26">
        <v>43.187733000000001</v>
      </c>
      <c r="AZ1844" s="26">
        <v>-103.237562999999</v>
      </c>
      <c r="BA1844" s="26" t="s">
        <v>485</v>
      </c>
      <c r="BB1844" s="26" t="s">
        <v>609</v>
      </c>
      <c r="BC1844" s="26" t="s">
        <v>727</v>
      </c>
      <c r="BD1844" s="26" t="s">
        <v>68</v>
      </c>
      <c r="BE1844" s="26"/>
      <c r="BF1844" s="26" t="s">
        <v>68</v>
      </c>
      <c r="BG1844" s="26" t="s">
        <v>68</v>
      </c>
      <c r="BH1844" s="26" t="s">
        <v>711</v>
      </c>
      <c r="BI1844" s="26">
        <v>2</v>
      </c>
      <c r="BJ1844" s="26" t="s">
        <v>18</v>
      </c>
    </row>
    <row r="1845" spans="36:62" x14ac:dyDescent="0.25">
      <c r="AJ1845" s="26">
        <v>3312</v>
      </c>
      <c r="AK1845" s="26">
        <v>2112992</v>
      </c>
      <c r="AL1845" s="264">
        <v>44455.82708333333</v>
      </c>
      <c r="AM1845" s="26" t="s">
        <v>481</v>
      </c>
      <c r="AN1845" s="26" t="s">
        <v>63</v>
      </c>
      <c r="AO1845" s="26" t="s">
        <v>156</v>
      </c>
      <c r="AP1845" s="26" t="s">
        <v>713</v>
      </c>
      <c r="AQ1845" s="26">
        <v>0</v>
      </c>
      <c r="AR1845" s="26">
        <v>16</v>
      </c>
      <c r="AS1845" s="26" t="s">
        <v>628</v>
      </c>
      <c r="AT1845" s="26" t="s">
        <v>71</v>
      </c>
      <c r="AU1845" s="26" t="s">
        <v>63</v>
      </c>
      <c r="AV1845" s="26" t="s">
        <v>63</v>
      </c>
      <c r="AW1845" s="26" t="s">
        <v>63</v>
      </c>
      <c r="AX1845" s="26" t="s">
        <v>63</v>
      </c>
      <c r="AY1845" s="26">
        <v>44.094586999999898</v>
      </c>
      <c r="AZ1845" s="26">
        <v>-103.151382999999</v>
      </c>
      <c r="BA1845" s="26" t="s">
        <v>496</v>
      </c>
      <c r="BB1845" s="26" t="s">
        <v>165</v>
      </c>
      <c r="BC1845" s="26" t="s">
        <v>708</v>
      </c>
      <c r="BD1845" s="26" t="s">
        <v>68</v>
      </c>
      <c r="BE1845" s="26"/>
      <c r="BF1845" s="26" t="s">
        <v>68</v>
      </c>
      <c r="BG1845" s="26" t="s">
        <v>68</v>
      </c>
      <c r="BH1845" s="26" t="s">
        <v>1043</v>
      </c>
      <c r="BI1845" s="26">
        <v>2</v>
      </c>
      <c r="BJ1845" s="26" t="s">
        <v>217</v>
      </c>
    </row>
    <row r="1846" spans="36:62" x14ac:dyDescent="0.25">
      <c r="AJ1846" s="26">
        <v>3313</v>
      </c>
      <c r="AK1846" s="26">
        <v>2112850</v>
      </c>
      <c r="AL1846" s="264">
        <v>44462.71875</v>
      </c>
      <c r="AM1846" s="26" t="s">
        <v>481</v>
      </c>
      <c r="AN1846" s="26" t="s">
        <v>63</v>
      </c>
      <c r="AO1846" s="26" t="s">
        <v>918</v>
      </c>
      <c r="AP1846" s="26" t="s">
        <v>1104</v>
      </c>
      <c r="AQ1846" s="26">
        <v>0</v>
      </c>
      <c r="AR1846" s="26">
        <v>16</v>
      </c>
      <c r="AS1846" s="26" t="s">
        <v>809</v>
      </c>
      <c r="AT1846" s="26" t="s">
        <v>71</v>
      </c>
      <c r="AU1846" s="26" t="s">
        <v>63</v>
      </c>
      <c r="AV1846" s="26" t="s">
        <v>63</v>
      </c>
      <c r="AW1846" s="26" t="s">
        <v>63</v>
      </c>
      <c r="AX1846" s="26" t="s">
        <v>63</v>
      </c>
      <c r="AY1846" s="26">
        <v>44.038381000000001</v>
      </c>
      <c r="AZ1846" s="26">
        <v>-103.191952</v>
      </c>
      <c r="BA1846" s="26" t="s">
        <v>531</v>
      </c>
      <c r="BB1846" s="26" t="s">
        <v>611</v>
      </c>
      <c r="BC1846" s="26" t="s">
        <v>614</v>
      </c>
      <c r="BD1846" s="26" t="s">
        <v>68</v>
      </c>
      <c r="BE1846" s="26" t="s">
        <v>1418</v>
      </c>
      <c r="BF1846" s="26" t="s">
        <v>1209</v>
      </c>
      <c r="BG1846" s="26" t="s">
        <v>68</v>
      </c>
      <c r="BH1846" s="26" t="s">
        <v>175</v>
      </c>
      <c r="BI1846" s="26">
        <v>2</v>
      </c>
      <c r="BJ1846" s="26" t="s">
        <v>20</v>
      </c>
    </row>
    <row r="1847" spans="36:62" x14ac:dyDescent="0.25">
      <c r="AJ1847" s="26">
        <v>3319</v>
      </c>
      <c r="AK1847" s="26">
        <v>2113955</v>
      </c>
      <c r="AL1847" s="264">
        <v>44470.899305555555</v>
      </c>
      <c r="AM1847" s="26" t="s">
        <v>541</v>
      </c>
      <c r="AN1847" s="26" t="s">
        <v>63</v>
      </c>
      <c r="AO1847" s="26" t="s">
        <v>156</v>
      </c>
      <c r="AP1847" s="26" t="s">
        <v>159</v>
      </c>
      <c r="AQ1847" s="26">
        <v>0</v>
      </c>
      <c r="AR1847" s="26">
        <v>18</v>
      </c>
      <c r="AS1847" s="26" t="s">
        <v>149</v>
      </c>
      <c r="AT1847" s="26" t="s">
        <v>71</v>
      </c>
      <c r="AU1847" s="26" t="s">
        <v>63</v>
      </c>
      <c r="AV1847" s="26" t="s">
        <v>63</v>
      </c>
      <c r="AW1847" s="26" t="s">
        <v>63</v>
      </c>
      <c r="AX1847" s="26" t="s">
        <v>63</v>
      </c>
      <c r="AY1847" s="26">
        <v>43.188049999999897</v>
      </c>
      <c r="AZ1847" s="26">
        <v>-102.773455999999</v>
      </c>
      <c r="BA1847" s="26" t="s">
        <v>158</v>
      </c>
      <c r="BB1847" s="26" t="s">
        <v>609</v>
      </c>
      <c r="BC1847" s="26" t="s">
        <v>68</v>
      </c>
      <c r="BD1847" s="26" t="s">
        <v>154</v>
      </c>
      <c r="BE1847" s="26"/>
      <c r="BF1847" s="26" t="s">
        <v>68</v>
      </c>
      <c r="BG1847" s="26" t="s">
        <v>68</v>
      </c>
      <c r="BH1847" s="26" t="s">
        <v>160</v>
      </c>
      <c r="BI1847" s="26">
        <v>2</v>
      </c>
      <c r="BJ1847" s="26" t="s">
        <v>217</v>
      </c>
    </row>
    <row r="1848" spans="36:62" x14ac:dyDescent="0.25">
      <c r="AJ1848" s="26">
        <v>3320</v>
      </c>
      <c r="AK1848" s="26">
        <v>2115238</v>
      </c>
      <c r="AL1848" s="264">
        <v>44483.395833333336</v>
      </c>
      <c r="AM1848" s="26" t="s">
        <v>481</v>
      </c>
      <c r="AN1848" s="26" t="s">
        <v>63</v>
      </c>
      <c r="AO1848" s="26" t="s">
        <v>156</v>
      </c>
      <c r="AP1848" s="26" t="s">
        <v>159</v>
      </c>
      <c r="AQ1848" s="26">
        <v>0</v>
      </c>
      <c r="AR1848" s="26">
        <v>90</v>
      </c>
      <c r="AS1848" s="26" t="s">
        <v>628</v>
      </c>
      <c r="AT1848" s="26" t="s">
        <v>71</v>
      </c>
      <c r="AU1848" s="26" t="s">
        <v>63</v>
      </c>
      <c r="AV1848" s="26" t="s">
        <v>63</v>
      </c>
      <c r="AW1848" s="26" t="s">
        <v>63</v>
      </c>
      <c r="AX1848" s="26" t="s">
        <v>63</v>
      </c>
      <c r="AY1848" s="26">
        <v>44.099446</v>
      </c>
      <c r="AZ1848" s="26">
        <v>-103.16418</v>
      </c>
      <c r="BA1848" s="26" t="s">
        <v>503</v>
      </c>
      <c r="BB1848" s="26" t="s">
        <v>611</v>
      </c>
      <c r="BC1848" s="26" t="s">
        <v>759</v>
      </c>
      <c r="BD1848" s="26" t="s">
        <v>68</v>
      </c>
      <c r="BE1848" s="26"/>
      <c r="BF1848" s="26" t="s">
        <v>68</v>
      </c>
      <c r="BG1848" s="26" t="s">
        <v>68</v>
      </c>
      <c r="BH1848" s="26" t="s">
        <v>175</v>
      </c>
      <c r="BI1848" s="26">
        <v>2</v>
      </c>
      <c r="BJ1848" s="26" t="s">
        <v>217</v>
      </c>
    </row>
    <row r="1849" spans="36:62" x14ac:dyDescent="0.25">
      <c r="AJ1849" s="26">
        <v>3321</v>
      </c>
      <c r="AK1849" s="26">
        <v>2117157</v>
      </c>
      <c r="AL1849" s="264">
        <v>44500.774305555555</v>
      </c>
      <c r="AM1849" s="26" t="s">
        <v>487</v>
      </c>
      <c r="AN1849" s="26" t="s">
        <v>63</v>
      </c>
      <c r="AO1849" s="26" t="s">
        <v>156</v>
      </c>
      <c r="AP1849" s="26" t="s">
        <v>159</v>
      </c>
      <c r="AQ1849" s="26">
        <v>0</v>
      </c>
      <c r="AR1849" s="26">
        <v>18</v>
      </c>
      <c r="AS1849" s="26" t="s">
        <v>1263</v>
      </c>
      <c r="AT1849" s="26" t="s">
        <v>71</v>
      </c>
      <c r="AU1849" s="26" t="s">
        <v>63</v>
      </c>
      <c r="AV1849" s="26" t="s">
        <v>63</v>
      </c>
      <c r="AW1849" s="26" t="s">
        <v>69</v>
      </c>
      <c r="AX1849" s="26" t="s">
        <v>63</v>
      </c>
      <c r="AY1849" s="26">
        <v>43.172379999999897</v>
      </c>
      <c r="AZ1849" s="26">
        <v>-101.790021999999</v>
      </c>
      <c r="BA1849" s="26" t="s">
        <v>518</v>
      </c>
      <c r="BB1849" s="26" t="s">
        <v>611</v>
      </c>
      <c r="BC1849" s="26" t="s">
        <v>714</v>
      </c>
      <c r="BD1849" s="26" t="s">
        <v>68</v>
      </c>
      <c r="BE1849" s="26" t="s">
        <v>705</v>
      </c>
      <c r="BF1849" s="26" t="s">
        <v>68</v>
      </c>
      <c r="BG1849" s="26" t="s">
        <v>68</v>
      </c>
      <c r="BH1849" s="26" t="s">
        <v>646</v>
      </c>
      <c r="BI1849" s="26">
        <v>2</v>
      </c>
      <c r="BJ1849" s="26" t="s">
        <v>20</v>
      </c>
    </row>
    <row r="1850" spans="36:62" x14ac:dyDescent="0.25">
      <c r="AJ1850" s="26">
        <v>3322</v>
      </c>
      <c r="AK1850" s="26">
        <v>2113728</v>
      </c>
      <c r="AL1850" s="264">
        <v>44470.865972222222</v>
      </c>
      <c r="AM1850" s="26" t="s">
        <v>540</v>
      </c>
      <c r="AN1850" s="26" t="s">
        <v>63</v>
      </c>
      <c r="AO1850" s="26" t="s">
        <v>156</v>
      </c>
      <c r="AP1850" s="26" t="s">
        <v>159</v>
      </c>
      <c r="AQ1850" s="26">
        <v>0</v>
      </c>
      <c r="AR1850" s="26">
        <v>18</v>
      </c>
      <c r="AS1850" s="26" t="s">
        <v>707</v>
      </c>
      <c r="AT1850" s="26" t="s">
        <v>71</v>
      </c>
      <c r="AU1850" s="26" t="s">
        <v>63</v>
      </c>
      <c r="AV1850" s="26" t="s">
        <v>63</v>
      </c>
      <c r="AW1850" s="26" t="s">
        <v>63</v>
      </c>
      <c r="AX1850" s="26" t="s">
        <v>63</v>
      </c>
      <c r="AY1850" s="26">
        <v>43.3261749999999</v>
      </c>
      <c r="AZ1850" s="26">
        <v>-103.363026</v>
      </c>
      <c r="BA1850" s="26" t="s">
        <v>185</v>
      </c>
      <c r="BB1850" s="26" t="s">
        <v>609</v>
      </c>
      <c r="BC1850" s="26" t="s">
        <v>68</v>
      </c>
      <c r="BD1850" s="26" t="s">
        <v>68</v>
      </c>
      <c r="BE1850" s="26"/>
      <c r="BF1850" s="26" t="s">
        <v>68</v>
      </c>
      <c r="BG1850" s="26" t="s">
        <v>68</v>
      </c>
      <c r="BH1850" s="26" t="s">
        <v>160</v>
      </c>
      <c r="BI1850" s="26">
        <v>2</v>
      </c>
      <c r="BJ1850" s="26" t="s">
        <v>21</v>
      </c>
    </row>
    <row r="1851" spans="36:62" x14ac:dyDescent="0.25">
      <c r="AJ1851" s="26">
        <v>3323</v>
      </c>
      <c r="AK1851" s="26">
        <v>2113734</v>
      </c>
      <c r="AL1851" s="264">
        <v>44464.488194444442</v>
      </c>
      <c r="AM1851" s="26" t="s">
        <v>539</v>
      </c>
      <c r="AN1851" s="26" t="s">
        <v>63</v>
      </c>
      <c r="AO1851" s="26" t="s">
        <v>156</v>
      </c>
      <c r="AP1851" s="26" t="s">
        <v>686</v>
      </c>
      <c r="AQ1851" s="26">
        <v>0</v>
      </c>
      <c r="AR1851" s="26">
        <v>79</v>
      </c>
      <c r="AS1851" s="26" t="s">
        <v>628</v>
      </c>
      <c r="AT1851" s="26" t="s">
        <v>71</v>
      </c>
      <c r="AU1851" s="26" t="s">
        <v>63</v>
      </c>
      <c r="AV1851" s="26" t="s">
        <v>63</v>
      </c>
      <c r="AW1851" s="26" t="s">
        <v>63</v>
      </c>
      <c r="AX1851" s="26" t="s">
        <v>63</v>
      </c>
      <c r="AY1851" s="26">
        <v>43.840671</v>
      </c>
      <c r="AZ1851" s="26">
        <v>-103.199566</v>
      </c>
      <c r="BA1851" s="26" t="s">
        <v>518</v>
      </c>
      <c r="BB1851" s="26" t="s">
        <v>672</v>
      </c>
      <c r="BC1851" s="26" t="s">
        <v>659</v>
      </c>
      <c r="BD1851" s="26" t="s">
        <v>68</v>
      </c>
      <c r="BE1851" s="26" t="s">
        <v>161</v>
      </c>
      <c r="BF1851" s="26" t="s">
        <v>68</v>
      </c>
      <c r="BG1851" s="26" t="s">
        <v>68</v>
      </c>
      <c r="BH1851" s="26" t="s">
        <v>175</v>
      </c>
      <c r="BI1851" s="26">
        <v>2</v>
      </c>
      <c r="BJ1851" s="26" t="s">
        <v>217</v>
      </c>
    </row>
    <row r="1852" spans="36:62" x14ac:dyDescent="0.25">
      <c r="AJ1852" s="26">
        <v>3324</v>
      </c>
      <c r="AK1852" s="26">
        <v>2113740</v>
      </c>
      <c r="AL1852" s="264">
        <v>44470.688194444447</v>
      </c>
      <c r="AM1852" s="26" t="s">
        <v>539</v>
      </c>
      <c r="AN1852" s="26" t="s">
        <v>63</v>
      </c>
      <c r="AO1852" s="26" t="s">
        <v>156</v>
      </c>
      <c r="AP1852" s="26" t="s">
        <v>159</v>
      </c>
      <c r="AQ1852" s="26">
        <v>0</v>
      </c>
      <c r="AR1852" s="26">
        <v>79</v>
      </c>
      <c r="AS1852" s="26" t="s">
        <v>172</v>
      </c>
      <c r="AT1852" s="26" t="s">
        <v>71</v>
      </c>
      <c r="AU1852" s="26" t="s">
        <v>63</v>
      </c>
      <c r="AV1852" s="26" t="s">
        <v>63</v>
      </c>
      <c r="AW1852" s="26" t="s">
        <v>63</v>
      </c>
      <c r="AX1852" s="26" t="s">
        <v>63</v>
      </c>
      <c r="AY1852" s="26">
        <v>43.767248000000002</v>
      </c>
      <c r="AZ1852" s="26">
        <v>-103.21927100000001</v>
      </c>
      <c r="BA1852" s="26" t="s">
        <v>166</v>
      </c>
      <c r="BB1852" s="26" t="s">
        <v>157</v>
      </c>
      <c r="BC1852" s="26" t="s">
        <v>68</v>
      </c>
      <c r="BD1852" s="26" t="s">
        <v>68</v>
      </c>
      <c r="BE1852" s="26"/>
      <c r="BF1852" s="26" t="s">
        <v>534</v>
      </c>
      <c r="BG1852" s="26" t="s">
        <v>68</v>
      </c>
      <c r="BH1852" s="26" t="s">
        <v>160</v>
      </c>
      <c r="BI1852" s="26">
        <v>2</v>
      </c>
      <c r="BJ1852" s="26" t="s">
        <v>217</v>
      </c>
    </row>
    <row r="1853" spans="36:62" x14ac:dyDescent="0.25">
      <c r="AJ1853" s="26">
        <v>3325</v>
      </c>
      <c r="AK1853" s="26">
        <v>2113741</v>
      </c>
      <c r="AL1853" s="264">
        <v>44472.972222222219</v>
      </c>
      <c r="AM1853" s="26" t="s">
        <v>539</v>
      </c>
      <c r="AN1853" s="26" t="s">
        <v>63</v>
      </c>
      <c r="AO1853" s="26"/>
      <c r="AP1853" s="26"/>
      <c r="AQ1853" s="26">
        <v>-1</v>
      </c>
      <c r="AR1853" s="26">
        <v>79</v>
      </c>
      <c r="AS1853" s="26" t="s">
        <v>1419</v>
      </c>
      <c r="AT1853" s="26" t="s">
        <v>71</v>
      </c>
      <c r="AU1853" s="26" t="s">
        <v>63</v>
      </c>
      <c r="AV1853" s="26" t="s">
        <v>63</v>
      </c>
      <c r="AW1853" s="26" t="s">
        <v>63</v>
      </c>
      <c r="AX1853" s="26" t="s">
        <v>63</v>
      </c>
      <c r="AY1853" s="26">
        <v>43.650041000000002</v>
      </c>
      <c r="AZ1853" s="26">
        <v>-103.281807</v>
      </c>
      <c r="BA1853" s="26" t="s">
        <v>498</v>
      </c>
      <c r="BB1853" s="26" t="s">
        <v>157</v>
      </c>
      <c r="BC1853" s="26" t="s">
        <v>167</v>
      </c>
      <c r="BD1853" s="26" t="s">
        <v>154</v>
      </c>
      <c r="BE1853" s="26"/>
      <c r="BF1853" s="26" t="s">
        <v>99</v>
      </c>
      <c r="BG1853" s="26" t="s">
        <v>167</v>
      </c>
      <c r="BH1853" s="26" t="s">
        <v>99</v>
      </c>
      <c r="BI1853" s="26">
        <v>2</v>
      </c>
      <c r="BJ1853" s="26" t="s">
        <v>217</v>
      </c>
    </row>
    <row r="1854" spans="36:62" x14ac:dyDescent="0.25">
      <c r="AJ1854" s="26">
        <v>3326</v>
      </c>
      <c r="AK1854" s="26">
        <v>2113833</v>
      </c>
      <c r="AL1854" s="264">
        <v>44466.604166666664</v>
      </c>
      <c r="AM1854" s="26" t="s">
        <v>481</v>
      </c>
      <c r="AN1854" s="26" t="s">
        <v>63</v>
      </c>
      <c r="AO1854" s="26" t="s">
        <v>156</v>
      </c>
      <c r="AP1854" s="26" t="s">
        <v>627</v>
      </c>
      <c r="AQ1854" s="26">
        <v>0</v>
      </c>
      <c r="AR1854" s="26">
        <v>16</v>
      </c>
      <c r="AS1854" s="26" t="s">
        <v>628</v>
      </c>
      <c r="AT1854" s="26" t="s">
        <v>71</v>
      </c>
      <c r="AU1854" s="26" t="s">
        <v>63</v>
      </c>
      <c r="AV1854" s="26" t="s">
        <v>63</v>
      </c>
      <c r="AW1854" s="26" t="s">
        <v>63</v>
      </c>
      <c r="AX1854" s="26" t="s">
        <v>63</v>
      </c>
      <c r="AY1854" s="26">
        <v>44.096257000000001</v>
      </c>
      <c r="AZ1854" s="26">
        <v>-103.151383999999</v>
      </c>
      <c r="BA1854" s="26" t="s">
        <v>483</v>
      </c>
      <c r="BB1854" s="26" t="s">
        <v>165</v>
      </c>
      <c r="BC1854" s="26" t="s">
        <v>629</v>
      </c>
      <c r="BD1854" s="26" t="s">
        <v>68</v>
      </c>
      <c r="BE1854" s="26" t="s">
        <v>644</v>
      </c>
      <c r="BF1854" s="26" t="s">
        <v>68</v>
      </c>
      <c r="BG1854" s="26" t="s">
        <v>68</v>
      </c>
      <c r="BH1854" s="26" t="s">
        <v>1043</v>
      </c>
      <c r="BI1854" s="26">
        <v>2</v>
      </c>
      <c r="BJ1854" s="26" t="s">
        <v>217</v>
      </c>
    </row>
    <row r="1855" spans="36:62" x14ac:dyDescent="0.25">
      <c r="AJ1855" s="26">
        <v>3329</v>
      </c>
      <c r="AK1855" s="26">
        <v>2113849</v>
      </c>
      <c r="AL1855" s="264">
        <v>44478.895833333336</v>
      </c>
      <c r="AM1855" s="26" t="s">
        <v>481</v>
      </c>
      <c r="AN1855" s="26" t="s">
        <v>63</v>
      </c>
      <c r="AO1855" s="26" t="s">
        <v>156</v>
      </c>
      <c r="AP1855" s="26" t="s">
        <v>627</v>
      </c>
      <c r="AQ1855" s="26">
        <v>0</v>
      </c>
      <c r="AR1855" s="26">
        <v>79</v>
      </c>
      <c r="AS1855" s="26" t="s">
        <v>628</v>
      </c>
      <c r="AT1855" s="26" t="s">
        <v>704</v>
      </c>
      <c r="AU1855" s="26" t="s">
        <v>63</v>
      </c>
      <c r="AV1855" s="26" t="s">
        <v>63</v>
      </c>
      <c r="AW1855" s="26" t="s">
        <v>63</v>
      </c>
      <c r="AX1855" s="26" t="s">
        <v>63</v>
      </c>
      <c r="AY1855" s="26">
        <v>43.9791969999999</v>
      </c>
      <c r="AZ1855" s="26">
        <v>-103.181287999999</v>
      </c>
      <c r="BA1855" s="26" t="s">
        <v>549</v>
      </c>
      <c r="BB1855" s="26" t="s">
        <v>165</v>
      </c>
      <c r="BC1855" s="26" t="s">
        <v>759</v>
      </c>
      <c r="BD1855" s="26" t="s">
        <v>1096</v>
      </c>
      <c r="BE1855" s="26"/>
      <c r="BF1855" s="26" t="s">
        <v>759</v>
      </c>
      <c r="BG1855" s="26" t="s">
        <v>759</v>
      </c>
      <c r="BH1855" s="26" t="s">
        <v>175</v>
      </c>
      <c r="BI1855" s="26">
        <v>2</v>
      </c>
      <c r="BJ1855" s="26" t="s">
        <v>217</v>
      </c>
    </row>
    <row r="1856" spans="36:62" x14ac:dyDescent="0.25">
      <c r="AJ1856" s="26">
        <v>3333</v>
      </c>
      <c r="AK1856" s="26">
        <v>2114176</v>
      </c>
      <c r="AL1856" s="264">
        <v>44481.895833333336</v>
      </c>
      <c r="AM1856" s="26" t="s">
        <v>481</v>
      </c>
      <c r="AN1856" s="26" t="s">
        <v>63</v>
      </c>
      <c r="AO1856" s="26"/>
      <c r="AP1856" s="26"/>
      <c r="AQ1856" s="26">
        <v>-1</v>
      </c>
      <c r="AR1856" s="26">
        <v>16</v>
      </c>
      <c r="AS1856" s="26" t="s">
        <v>168</v>
      </c>
      <c r="AT1856" s="26" t="s">
        <v>77</v>
      </c>
      <c r="AU1856" s="26" t="s">
        <v>63</v>
      </c>
      <c r="AV1856" s="26" t="s">
        <v>63</v>
      </c>
      <c r="AW1856" s="26" t="s">
        <v>63</v>
      </c>
      <c r="AX1856" s="26" t="s">
        <v>63</v>
      </c>
      <c r="AY1856" s="26">
        <v>44.061351000000002</v>
      </c>
      <c r="AZ1856" s="26">
        <v>-103.164734999999</v>
      </c>
      <c r="BA1856" s="26" t="s">
        <v>166</v>
      </c>
      <c r="BB1856" s="26" t="s">
        <v>165</v>
      </c>
      <c r="BC1856" s="26" t="s">
        <v>167</v>
      </c>
      <c r="BD1856" s="26" t="s">
        <v>154</v>
      </c>
      <c r="BE1856" s="26"/>
      <c r="BF1856" s="26" t="s">
        <v>99</v>
      </c>
      <c r="BG1856" s="26" t="s">
        <v>167</v>
      </c>
      <c r="BH1856" s="26" t="s">
        <v>99</v>
      </c>
      <c r="BI1856" s="26">
        <v>2</v>
      </c>
      <c r="BJ1856" s="26" t="s">
        <v>217</v>
      </c>
    </row>
    <row r="1857" spans="36:62" x14ac:dyDescent="0.25">
      <c r="AJ1857" s="26">
        <v>3335</v>
      </c>
      <c r="AK1857" s="26">
        <v>2114498</v>
      </c>
      <c r="AL1857" s="264">
        <v>44487.318055555559</v>
      </c>
      <c r="AM1857" s="26" t="s">
        <v>481</v>
      </c>
      <c r="AN1857" s="26" t="s">
        <v>63</v>
      </c>
      <c r="AO1857" s="26" t="s">
        <v>156</v>
      </c>
      <c r="AP1857" s="26" t="s">
        <v>627</v>
      </c>
      <c r="AQ1857" s="26">
        <v>0</v>
      </c>
      <c r="AR1857" s="26">
        <v>16</v>
      </c>
      <c r="AS1857" s="26" t="s">
        <v>628</v>
      </c>
      <c r="AT1857" s="26" t="s">
        <v>71</v>
      </c>
      <c r="AU1857" s="26" t="s">
        <v>63</v>
      </c>
      <c r="AV1857" s="26" t="s">
        <v>63</v>
      </c>
      <c r="AW1857" s="26" t="s">
        <v>63</v>
      </c>
      <c r="AX1857" s="26" t="s">
        <v>63</v>
      </c>
      <c r="AY1857" s="26">
        <v>44.043326999999898</v>
      </c>
      <c r="AZ1857" s="26">
        <v>-103.170703</v>
      </c>
      <c r="BA1857" s="26" t="s">
        <v>158</v>
      </c>
      <c r="BB1857" s="26" t="s">
        <v>157</v>
      </c>
      <c r="BC1857" s="26" t="s">
        <v>629</v>
      </c>
      <c r="BD1857" s="26" t="s">
        <v>68</v>
      </c>
      <c r="BE1857" s="26"/>
      <c r="BF1857" s="26" t="s">
        <v>68</v>
      </c>
      <c r="BG1857" s="26" t="s">
        <v>68</v>
      </c>
      <c r="BH1857" s="26" t="s">
        <v>175</v>
      </c>
      <c r="BI1857" s="26">
        <v>2</v>
      </c>
      <c r="BJ1857" s="26" t="s">
        <v>217</v>
      </c>
    </row>
    <row r="1858" spans="36:62" x14ac:dyDescent="0.25">
      <c r="AJ1858" s="26">
        <v>3337</v>
      </c>
      <c r="AK1858" s="26">
        <v>2115827</v>
      </c>
      <c r="AL1858" s="264">
        <v>44506.375</v>
      </c>
      <c r="AM1858" s="26" t="s">
        <v>487</v>
      </c>
      <c r="AN1858" s="26" t="s">
        <v>63</v>
      </c>
      <c r="AO1858" s="26"/>
      <c r="AP1858" s="26"/>
      <c r="AQ1858" s="26">
        <v>-1</v>
      </c>
      <c r="AR1858" s="26">
        <v>18</v>
      </c>
      <c r="AS1858" s="26" t="s">
        <v>168</v>
      </c>
      <c r="AT1858" s="26" t="s">
        <v>71</v>
      </c>
      <c r="AU1858" s="26" t="s">
        <v>63</v>
      </c>
      <c r="AV1858" s="26" t="s">
        <v>63</v>
      </c>
      <c r="AW1858" s="26" t="s">
        <v>63</v>
      </c>
      <c r="AX1858" s="26" t="s">
        <v>63</v>
      </c>
      <c r="AY1858" s="26">
        <v>43.172660999999898</v>
      </c>
      <c r="AZ1858" s="26">
        <v>-101.926661999999</v>
      </c>
      <c r="BA1858" s="26" t="s">
        <v>158</v>
      </c>
      <c r="BB1858" s="26" t="s">
        <v>609</v>
      </c>
      <c r="BC1858" s="26" t="s">
        <v>167</v>
      </c>
      <c r="BD1858" s="26" t="s">
        <v>154</v>
      </c>
      <c r="BE1858" s="26"/>
      <c r="BF1858" s="26" t="s">
        <v>99</v>
      </c>
      <c r="BG1858" s="26" t="s">
        <v>167</v>
      </c>
      <c r="BH1858" s="26" t="s">
        <v>99</v>
      </c>
      <c r="BI1858" s="26">
        <v>2</v>
      </c>
      <c r="BJ1858" s="26" t="s">
        <v>217</v>
      </c>
    </row>
    <row r="1859" spans="36:62" x14ac:dyDescent="0.25">
      <c r="AJ1859" s="26">
        <v>3338</v>
      </c>
      <c r="AK1859" s="26">
        <v>2115831</v>
      </c>
      <c r="AL1859" s="264">
        <v>44507.770833333336</v>
      </c>
      <c r="AM1859" s="26" t="s">
        <v>487</v>
      </c>
      <c r="AN1859" s="26" t="s">
        <v>63</v>
      </c>
      <c r="AO1859" s="26"/>
      <c r="AP1859" s="26"/>
      <c r="AQ1859" s="26">
        <v>-1</v>
      </c>
      <c r="AR1859" s="26">
        <v>18</v>
      </c>
      <c r="AS1859" s="26" t="s">
        <v>168</v>
      </c>
      <c r="AT1859" s="26" t="s">
        <v>71</v>
      </c>
      <c r="AU1859" s="26" t="s">
        <v>63</v>
      </c>
      <c r="AV1859" s="26" t="s">
        <v>63</v>
      </c>
      <c r="AW1859" s="26" t="s">
        <v>63</v>
      </c>
      <c r="AX1859" s="26" t="s">
        <v>63</v>
      </c>
      <c r="AY1859" s="26">
        <v>43.172469</v>
      </c>
      <c r="AZ1859" s="26">
        <v>-101.829188</v>
      </c>
      <c r="BA1859" s="26" t="s">
        <v>185</v>
      </c>
      <c r="BB1859" s="26" t="s">
        <v>611</v>
      </c>
      <c r="BC1859" s="26" t="s">
        <v>167</v>
      </c>
      <c r="BD1859" s="26" t="s">
        <v>154</v>
      </c>
      <c r="BE1859" s="26"/>
      <c r="BF1859" s="26" t="s">
        <v>99</v>
      </c>
      <c r="BG1859" s="26" t="s">
        <v>167</v>
      </c>
      <c r="BH1859" s="26" t="s">
        <v>99</v>
      </c>
      <c r="BI1859" s="26">
        <v>2</v>
      </c>
      <c r="BJ1859" s="26" t="s">
        <v>217</v>
      </c>
    </row>
    <row r="1860" spans="36:62" x14ac:dyDescent="0.25">
      <c r="AJ1860" s="26">
        <v>3340</v>
      </c>
      <c r="AK1860" s="26">
        <v>2114945</v>
      </c>
      <c r="AL1860" s="264">
        <v>44494.958333333336</v>
      </c>
      <c r="AM1860" s="26" t="s">
        <v>539</v>
      </c>
      <c r="AN1860" s="26" t="s">
        <v>63</v>
      </c>
      <c r="AO1860" s="26"/>
      <c r="AP1860" s="26"/>
      <c r="AQ1860" s="26">
        <v>-1</v>
      </c>
      <c r="AR1860" s="26">
        <v>79</v>
      </c>
      <c r="AS1860" s="26" t="s">
        <v>168</v>
      </c>
      <c r="AT1860" s="26" t="s">
        <v>71</v>
      </c>
      <c r="AU1860" s="26" t="s">
        <v>63</v>
      </c>
      <c r="AV1860" s="26" t="s">
        <v>63</v>
      </c>
      <c r="AW1860" s="26" t="s">
        <v>63</v>
      </c>
      <c r="AX1860" s="26" t="s">
        <v>63</v>
      </c>
      <c r="AY1860" s="26">
        <v>43.660885999999898</v>
      </c>
      <c r="AZ1860" s="26">
        <v>-103.270748999999</v>
      </c>
      <c r="BA1860" s="26" t="s">
        <v>208</v>
      </c>
      <c r="BB1860" s="26" t="s">
        <v>157</v>
      </c>
      <c r="BC1860" s="26" t="s">
        <v>167</v>
      </c>
      <c r="BD1860" s="26" t="s">
        <v>154</v>
      </c>
      <c r="BE1860" s="26"/>
      <c r="BF1860" s="26" t="s">
        <v>99</v>
      </c>
      <c r="BG1860" s="26" t="s">
        <v>167</v>
      </c>
      <c r="BH1860" s="26" t="s">
        <v>99</v>
      </c>
      <c r="BI1860" s="26">
        <v>2</v>
      </c>
      <c r="BJ1860" s="26" t="s">
        <v>217</v>
      </c>
    </row>
    <row r="1861" spans="36:62" x14ac:dyDescent="0.25">
      <c r="AJ1861" s="26">
        <v>3341</v>
      </c>
      <c r="AK1861" s="26">
        <v>2115230</v>
      </c>
      <c r="AL1861" s="264">
        <v>44485.868055555555</v>
      </c>
      <c r="AM1861" s="26" t="s">
        <v>539</v>
      </c>
      <c r="AN1861" s="26" t="s">
        <v>63</v>
      </c>
      <c r="AO1861" s="26"/>
      <c r="AP1861" s="26"/>
      <c r="AQ1861" s="26">
        <v>-1</v>
      </c>
      <c r="AR1861" s="26">
        <v>79</v>
      </c>
      <c r="AS1861" s="26" t="s">
        <v>168</v>
      </c>
      <c r="AT1861" s="26" t="s">
        <v>71</v>
      </c>
      <c r="AU1861" s="26" t="s">
        <v>63</v>
      </c>
      <c r="AV1861" s="26" t="s">
        <v>63</v>
      </c>
      <c r="AW1861" s="26" t="s">
        <v>63</v>
      </c>
      <c r="AX1861" s="26" t="s">
        <v>63</v>
      </c>
      <c r="AY1861" s="26">
        <v>43.822766999999899</v>
      </c>
      <c r="AZ1861" s="26">
        <v>-103.200125</v>
      </c>
      <c r="BA1861" s="26" t="s">
        <v>158</v>
      </c>
      <c r="BB1861" s="26" t="s">
        <v>165</v>
      </c>
      <c r="BC1861" s="26" t="s">
        <v>167</v>
      </c>
      <c r="BD1861" s="26" t="s">
        <v>154</v>
      </c>
      <c r="BE1861" s="26"/>
      <c r="BF1861" s="26" t="s">
        <v>99</v>
      </c>
      <c r="BG1861" s="26" t="s">
        <v>167</v>
      </c>
      <c r="BH1861" s="26" t="s">
        <v>99</v>
      </c>
      <c r="BI1861" s="26">
        <v>2</v>
      </c>
      <c r="BJ1861" s="26" t="s">
        <v>217</v>
      </c>
    </row>
    <row r="1862" spans="36:62" x14ac:dyDescent="0.25">
      <c r="AJ1862" s="26">
        <v>3342</v>
      </c>
      <c r="AK1862" s="26">
        <v>2115247</v>
      </c>
      <c r="AL1862" s="264">
        <v>44493.652777777781</v>
      </c>
      <c r="AM1862" s="26" t="s">
        <v>539</v>
      </c>
      <c r="AN1862" s="26" t="s">
        <v>63</v>
      </c>
      <c r="AO1862" s="26"/>
      <c r="AP1862" s="26"/>
      <c r="AQ1862" s="26">
        <v>-1</v>
      </c>
      <c r="AR1862" s="26">
        <v>79</v>
      </c>
      <c r="AS1862" s="26" t="s">
        <v>168</v>
      </c>
      <c r="AT1862" s="26" t="s">
        <v>71</v>
      </c>
      <c r="AU1862" s="26" t="s">
        <v>63</v>
      </c>
      <c r="AV1862" s="26" t="s">
        <v>63</v>
      </c>
      <c r="AW1862" s="26" t="s">
        <v>63</v>
      </c>
      <c r="AX1862" s="26" t="s">
        <v>63</v>
      </c>
      <c r="AY1862" s="26">
        <v>43.558224000000003</v>
      </c>
      <c r="AZ1862" s="26">
        <v>-103.310524</v>
      </c>
      <c r="BA1862" s="26" t="s">
        <v>166</v>
      </c>
      <c r="BB1862" s="26" t="s">
        <v>165</v>
      </c>
      <c r="BC1862" s="26" t="s">
        <v>167</v>
      </c>
      <c r="BD1862" s="26" t="s">
        <v>154</v>
      </c>
      <c r="BE1862" s="26"/>
      <c r="BF1862" s="26" t="s">
        <v>99</v>
      </c>
      <c r="BG1862" s="26" t="s">
        <v>167</v>
      </c>
      <c r="BH1862" s="26" t="s">
        <v>99</v>
      </c>
      <c r="BI1862" s="26">
        <v>2</v>
      </c>
      <c r="BJ1862" s="26" t="s">
        <v>217</v>
      </c>
    </row>
    <row r="1863" spans="36:62" x14ac:dyDescent="0.25">
      <c r="AJ1863" s="26">
        <v>3344</v>
      </c>
      <c r="AK1863" s="26">
        <v>2116022</v>
      </c>
      <c r="AL1863" s="264">
        <v>44493.822222222225</v>
      </c>
      <c r="AM1863" s="26" t="s">
        <v>539</v>
      </c>
      <c r="AN1863" s="26" t="s">
        <v>63</v>
      </c>
      <c r="AO1863" s="26"/>
      <c r="AP1863" s="26"/>
      <c r="AQ1863" s="26">
        <v>-1</v>
      </c>
      <c r="AR1863" s="26">
        <v>79</v>
      </c>
      <c r="AS1863" s="26" t="s">
        <v>168</v>
      </c>
      <c r="AT1863" s="26" t="s">
        <v>71</v>
      </c>
      <c r="AU1863" s="26" t="s">
        <v>63</v>
      </c>
      <c r="AV1863" s="26" t="s">
        <v>63</v>
      </c>
      <c r="AW1863" s="26" t="s">
        <v>63</v>
      </c>
      <c r="AX1863" s="26" t="s">
        <v>63</v>
      </c>
      <c r="AY1863" s="26">
        <v>43.505254999999899</v>
      </c>
      <c r="AZ1863" s="26">
        <v>-103.330365999999</v>
      </c>
      <c r="BA1863" s="26" t="s">
        <v>166</v>
      </c>
      <c r="BB1863" s="26" t="s">
        <v>157</v>
      </c>
      <c r="BC1863" s="26" t="s">
        <v>167</v>
      </c>
      <c r="BD1863" s="26" t="s">
        <v>154</v>
      </c>
      <c r="BE1863" s="26"/>
      <c r="BF1863" s="26" t="s">
        <v>99</v>
      </c>
      <c r="BG1863" s="26" t="s">
        <v>167</v>
      </c>
      <c r="BH1863" s="26" t="s">
        <v>99</v>
      </c>
      <c r="BI1863" s="26">
        <v>2</v>
      </c>
      <c r="BJ1863" s="26" t="s">
        <v>217</v>
      </c>
    </row>
    <row r="1864" spans="36:62" x14ac:dyDescent="0.25">
      <c r="AJ1864" s="26">
        <v>3345</v>
      </c>
      <c r="AK1864" s="26">
        <v>2116852</v>
      </c>
      <c r="AL1864" s="264">
        <v>44513.840277777781</v>
      </c>
      <c r="AM1864" s="26" t="s">
        <v>539</v>
      </c>
      <c r="AN1864" s="26" t="s">
        <v>63</v>
      </c>
      <c r="AO1864" s="26"/>
      <c r="AP1864" s="26"/>
      <c r="AQ1864" s="26">
        <v>-1</v>
      </c>
      <c r="AR1864" s="26">
        <v>79</v>
      </c>
      <c r="AS1864" s="26" t="s">
        <v>168</v>
      </c>
      <c r="AT1864" s="26" t="s">
        <v>71</v>
      </c>
      <c r="AU1864" s="26" t="s">
        <v>63</v>
      </c>
      <c r="AV1864" s="26" t="s">
        <v>63</v>
      </c>
      <c r="AW1864" s="26" t="s">
        <v>63</v>
      </c>
      <c r="AX1864" s="26" t="s">
        <v>63</v>
      </c>
      <c r="AY1864" s="26">
        <v>43.682009000000001</v>
      </c>
      <c r="AZ1864" s="26">
        <v>-103.259632999999</v>
      </c>
      <c r="BA1864" s="26" t="s">
        <v>158</v>
      </c>
      <c r="BB1864" s="26" t="s">
        <v>165</v>
      </c>
      <c r="BC1864" s="26" t="s">
        <v>167</v>
      </c>
      <c r="BD1864" s="26" t="s">
        <v>154</v>
      </c>
      <c r="BE1864" s="26"/>
      <c r="BF1864" s="26" t="s">
        <v>99</v>
      </c>
      <c r="BG1864" s="26" t="s">
        <v>167</v>
      </c>
      <c r="BH1864" s="26" t="s">
        <v>99</v>
      </c>
      <c r="BI1864" s="26">
        <v>2</v>
      </c>
      <c r="BJ1864" s="26" t="s">
        <v>217</v>
      </c>
    </row>
    <row r="1865" spans="36:62" x14ac:dyDescent="0.25">
      <c r="AJ1865" s="26">
        <v>3346</v>
      </c>
      <c r="AK1865" s="26">
        <v>2115239</v>
      </c>
      <c r="AL1865" s="264">
        <v>44493.822916666664</v>
      </c>
      <c r="AM1865" s="26" t="s">
        <v>540</v>
      </c>
      <c r="AN1865" s="26" t="s">
        <v>63</v>
      </c>
      <c r="AO1865" s="26"/>
      <c r="AP1865" s="26"/>
      <c r="AQ1865" s="26">
        <v>-1</v>
      </c>
      <c r="AR1865" s="26">
        <v>18</v>
      </c>
      <c r="AS1865" s="26" t="s">
        <v>168</v>
      </c>
      <c r="AT1865" s="26" t="s">
        <v>71</v>
      </c>
      <c r="AU1865" s="26" t="s">
        <v>63</v>
      </c>
      <c r="AV1865" s="26" t="s">
        <v>63</v>
      </c>
      <c r="AW1865" s="26" t="s">
        <v>63</v>
      </c>
      <c r="AX1865" s="26" t="s">
        <v>63</v>
      </c>
      <c r="AY1865" s="26">
        <v>43.271259999999899</v>
      </c>
      <c r="AZ1865" s="26">
        <v>-103.307779999999</v>
      </c>
      <c r="BA1865" s="26" t="s">
        <v>166</v>
      </c>
      <c r="BB1865" s="26" t="s">
        <v>609</v>
      </c>
      <c r="BC1865" s="26" t="s">
        <v>167</v>
      </c>
      <c r="BD1865" s="26" t="s">
        <v>154</v>
      </c>
      <c r="BE1865" s="26"/>
      <c r="BF1865" s="26" t="s">
        <v>99</v>
      </c>
      <c r="BG1865" s="26" t="s">
        <v>167</v>
      </c>
      <c r="BH1865" s="26" t="s">
        <v>99</v>
      </c>
      <c r="BI1865" s="26">
        <v>2</v>
      </c>
      <c r="BJ1865" s="26" t="s">
        <v>217</v>
      </c>
    </row>
    <row r="1866" spans="36:62" x14ac:dyDescent="0.25">
      <c r="AJ1866" s="26">
        <v>3347</v>
      </c>
      <c r="AK1866" s="26">
        <v>2117266</v>
      </c>
      <c r="AL1866" s="264">
        <v>44508.76666666667</v>
      </c>
      <c r="AM1866" s="26" t="s">
        <v>540</v>
      </c>
      <c r="AN1866" s="26" t="s">
        <v>63</v>
      </c>
      <c r="AO1866" s="26"/>
      <c r="AP1866" s="26"/>
      <c r="AQ1866" s="26">
        <v>-1</v>
      </c>
      <c r="AR1866" s="26">
        <v>18</v>
      </c>
      <c r="AS1866" s="26" t="s">
        <v>168</v>
      </c>
      <c r="AT1866" s="26" t="s">
        <v>71</v>
      </c>
      <c r="AU1866" s="26" t="s">
        <v>63</v>
      </c>
      <c r="AV1866" s="26" t="s">
        <v>63</v>
      </c>
      <c r="AW1866" s="26" t="s">
        <v>63</v>
      </c>
      <c r="AX1866" s="26" t="s">
        <v>63</v>
      </c>
      <c r="AY1866" s="26">
        <v>43.261156999999898</v>
      </c>
      <c r="AZ1866" s="26">
        <v>-103.307299999999</v>
      </c>
      <c r="BA1866" s="26" t="s">
        <v>494</v>
      </c>
      <c r="BB1866" s="26" t="s">
        <v>157</v>
      </c>
      <c r="BC1866" s="26" t="s">
        <v>167</v>
      </c>
      <c r="BD1866" s="26" t="s">
        <v>154</v>
      </c>
      <c r="BE1866" s="26"/>
      <c r="BF1866" s="26" t="s">
        <v>99</v>
      </c>
      <c r="BG1866" s="26" t="s">
        <v>167</v>
      </c>
      <c r="BH1866" s="26" t="s">
        <v>99</v>
      </c>
      <c r="BI1866" s="26">
        <v>2</v>
      </c>
      <c r="BJ1866" s="26" t="s">
        <v>217</v>
      </c>
    </row>
    <row r="1867" spans="36:62" x14ac:dyDescent="0.25">
      <c r="AJ1867" s="26">
        <v>3348</v>
      </c>
      <c r="AK1867" s="26">
        <v>2114656</v>
      </c>
      <c r="AL1867" s="264">
        <v>44473.536805555559</v>
      </c>
      <c r="AM1867" s="26" t="s">
        <v>481</v>
      </c>
      <c r="AN1867" s="26" t="s">
        <v>63</v>
      </c>
      <c r="AO1867" s="26" t="s">
        <v>156</v>
      </c>
      <c r="AP1867" s="26" t="s">
        <v>1041</v>
      </c>
      <c r="AQ1867" s="26">
        <v>0</v>
      </c>
      <c r="AR1867" s="26">
        <v>16</v>
      </c>
      <c r="AS1867" s="26" t="s">
        <v>628</v>
      </c>
      <c r="AT1867" s="26" t="s">
        <v>71</v>
      </c>
      <c r="AU1867" s="26" t="s">
        <v>63</v>
      </c>
      <c r="AV1867" s="26" t="s">
        <v>63</v>
      </c>
      <c r="AW1867" s="26" t="s">
        <v>63</v>
      </c>
      <c r="AX1867" s="26" t="s">
        <v>63</v>
      </c>
      <c r="AY1867" s="26">
        <v>44.069355000000002</v>
      </c>
      <c r="AZ1867" s="26">
        <v>-103.158372</v>
      </c>
      <c r="BA1867" s="26" t="s">
        <v>496</v>
      </c>
      <c r="BB1867" s="26" t="s">
        <v>165</v>
      </c>
      <c r="BC1867" s="26" t="s">
        <v>1208</v>
      </c>
      <c r="BD1867" s="26" t="s">
        <v>68</v>
      </c>
      <c r="BE1867" s="26" t="s">
        <v>1420</v>
      </c>
      <c r="BF1867" s="26" t="s">
        <v>68</v>
      </c>
      <c r="BG1867" s="26" t="s">
        <v>68</v>
      </c>
      <c r="BH1867" s="26" t="s">
        <v>941</v>
      </c>
      <c r="BI1867" s="26">
        <v>2</v>
      </c>
      <c r="BJ1867" s="26" t="s">
        <v>20</v>
      </c>
    </row>
    <row r="1868" spans="36:62" x14ac:dyDescent="0.25">
      <c r="AJ1868" s="26">
        <v>3350</v>
      </c>
      <c r="AK1868" s="26">
        <v>2114869</v>
      </c>
      <c r="AL1868" s="264">
        <v>44488.25</v>
      </c>
      <c r="AM1868" s="26" t="s">
        <v>541</v>
      </c>
      <c r="AN1868" s="26" t="s">
        <v>63</v>
      </c>
      <c r="AO1868" s="26" t="s">
        <v>156</v>
      </c>
      <c r="AP1868" s="26" t="s">
        <v>159</v>
      </c>
      <c r="AQ1868" s="26">
        <v>0</v>
      </c>
      <c r="AR1868" s="26">
        <v>18</v>
      </c>
      <c r="AS1868" s="26" t="s">
        <v>1421</v>
      </c>
      <c r="AT1868" s="26" t="s">
        <v>71</v>
      </c>
      <c r="AU1868" s="26" t="s">
        <v>63</v>
      </c>
      <c r="AV1868" s="26" t="s">
        <v>63</v>
      </c>
      <c r="AW1868" s="26" t="s">
        <v>63</v>
      </c>
      <c r="AX1868" s="26" t="s">
        <v>63</v>
      </c>
      <c r="AY1868" s="26">
        <v>43.105353000000001</v>
      </c>
      <c r="AZ1868" s="26">
        <v>-102.622140999999</v>
      </c>
      <c r="BA1868" s="26" t="s">
        <v>158</v>
      </c>
      <c r="BB1868" s="26" t="s">
        <v>609</v>
      </c>
      <c r="BC1868" s="26" t="s">
        <v>759</v>
      </c>
      <c r="BD1868" s="26" t="s">
        <v>154</v>
      </c>
      <c r="BE1868" s="26"/>
      <c r="BF1868" s="26" t="s">
        <v>68</v>
      </c>
      <c r="BG1868" s="26" t="s">
        <v>534</v>
      </c>
      <c r="BH1868" s="26" t="s">
        <v>146</v>
      </c>
      <c r="BI1868" s="26">
        <v>2</v>
      </c>
      <c r="BJ1868" s="26" t="s">
        <v>217</v>
      </c>
    </row>
    <row r="1869" spans="36:62" x14ac:dyDescent="0.25">
      <c r="AJ1869" s="26">
        <v>3351</v>
      </c>
      <c r="AK1869" s="26">
        <v>2114875</v>
      </c>
      <c r="AL1869" s="264">
        <v>44483.908333333333</v>
      </c>
      <c r="AM1869" s="26" t="s">
        <v>487</v>
      </c>
      <c r="AN1869" s="26" t="s">
        <v>63</v>
      </c>
      <c r="AO1869" s="26" t="s">
        <v>192</v>
      </c>
      <c r="AP1869" s="26" t="s">
        <v>159</v>
      </c>
      <c r="AQ1869" s="26">
        <v>0</v>
      </c>
      <c r="AR1869" s="26">
        <v>18</v>
      </c>
      <c r="AS1869" s="26" t="s">
        <v>149</v>
      </c>
      <c r="AT1869" s="26" t="s">
        <v>71</v>
      </c>
      <c r="AU1869" s="26" t="s">
        <v>63</v>
      </c>
      <c r="AV1869" s="26" t="s">
        <v>63</v>
      </c>
      <c r="AW1869" s="26" t="s">
        <v>63</v>
      </c>
      <c r="AX1869" s="26" t="s">
        <v>63</v>
      </c>
      <c r="AY1869" s="26">
        <v>43.129289999999898</v>
      </c>
      <c r="AZ1869" s="26">
        <v>-102.101005</v>
      </c>
      <c r="BA1869" s="26" t="s">
        <v>166</v>
      </c>
      <c r="BB1869" s="26" t="s">
        <v>609</v>
      </c>
      <c r="BC1869" s="26" t="s">
        <v>68</v>
      </c>
      <c r="BD1869" s="26" t="s">
        <v>154</v>
      </c>
      <c r="BE1869" s="26"/>
      <c r="BF1869" s="26" t="s">
        <v>68</v>
      </c>
      <c r="BG1869" s="26" t="s">
        <v>68</v>
      </c>
      <c r="BH1869" s="26" t="s">
        <v>160</v>
      </c>
      <c r="BI1869" s="26">
        <v>2</v>
      </c>
      <c r="BJ1869" s="26" t="s">
        <v>21</v>
      </c>
    </row>
    <row r="1870" spans="36:62" x14ac:dyDescent="0.25">
      <c r="AJ1870" s="26">
        <v>3352</v>
      </c>
      <c r="AK1870" s="26">
        <v>2114932</v>
      </c>
      <c r="AL1870" s="264">
        <v>44490.751388888886</v>
      </c>
      <c r="AM1870" s="26" t="s">
        <v>481</v>
      </c>
      <c r="AN1870" s="26" t="s">
        <v>63</v>
      </c>
      <c r="AO1870" s="26" t="s">
        <v>156</v>
      </c>
      <c r="AP1870" s="26" t="s">
        <v>716</v>
      </c>
      <c r="AQ1870" s="26">
        <v>0</v>
      </c>
      <c r="AR1870" s="26">
        <v>16</v>
      </c>
      <c r="AS1870" s="26" t="s">
        <v>628</v>
      </c>
      <c r="AT1870" s="26" t="s">
        <v>71</v>
      </c>
      <c r="AU1870" s="26" t="s">
        <v>63</v>
      </c>
      <c r="AV1870" s="26" t="s">
        <v>63</v>
      </c>
      <c r="AW1870" s="26" t="s">
        <v>63</v>
      </c>
      <c r="AX1870" s="26" t="s">
        <v>63</v>
      </c>
      <c r="AY1870" s="26">
        <v>44.098506</v>
      </c>
      <c r="AZ1870" s="26">
        <v>-103.151393999999</v>
      </c>
      <c r="BA1870" s="26" t="s">
        <v>483</v>
      </c>
      <c r="BB1870" s="26" t="s">
        <v>165</v>
      </c>
      <c r="BC1870" s="26" t="s">
        <v>1070</v>
      </c>
      <c r="BD1870" s="26" t="s">
        <v>68</v>
      </c>
      <c r="BE1870" s="26" t="s">
        <v>1422</v>
      </c>
      <c r="BF1870" s="26" t="s">
        <v>68</v>
      </c>
      <c r="BG1870" s="26" t="s">
        <v>68</v>
      </c>
      <c r="BH1870" s="26" t="s">
        <v>175</v>
      </c>
      <c r="BI1870" s="26">
        <v>2</v>
      </c>
      <c r="BJ1870" s="26" t="s">
        <v>217</v>
      </c>
    </row>
    <row r="1871" spans="36:62" x14ac:dyDescent="0.25">
      <c r="AJ1871" s="26">
        <v>3354</v>
      </c>
      <c r="AK1871" s="26">
        <v>2115084</v>
      </c>
      <c r="AL1871" s="264">
        <v>44496.417361111111</v>
      </c>
      <c r="AM1871" s="26" t="s">
        <v>481</v>
      </c>
      <c r="AN1871" s="26" t="s">
        <v>63</v>
      </c>
      <c r="AO1871" s="26" t="s">
        <v>156</v>
      </c>
      <c r="AP1871" s="26" t="s">
        <v>726</v>
      </c>
      <c r="AQ1871" s="26">
        <v>0</v>
      </c>
      <c r="AR1871" s="26">
        <v>16</v>
      </c>
      <c r="AS1871" s="26" t="s">
        <v>628</v>
      </c>
      <c r="AT1871" s="26" t="s">
        <v>71</v>
      </c>
      <c r="AU1871" s="26" t="s">
        <v>63</v>
      </c>
      <c r="AV1871" s="26" t="s">
        <v>63</v>
      </c>
      <c r="AW1871" s="26" t="s">
        <v>63</v>
      </c>
      <c r="AX1871" s="26" t="s">
        <v>63</v>
      </c>
      <c r="AY1871" s="26">
        <v>44.038424999999897</v>
      </c>
      <c r="AZ1871" s="26">
        <v>-103.18006200000001</v>
      </c>
      <c r="BA1871" s="26" t="s">
        <v>493</v>
      </c>
      <c r="BB1871" s="26" t="s">
        <v>690</v>
      </c>
      <c r="BC1871" s="26" t="s">
        <v>659</v>
      </c>
      <c r="BD1871" s="26" t="s">
        <v>68</v>
      </c>
      <c r="BE1871" s="26" t="s">
        <v>1187</v>
      </c>
      <c r="BF1871" s="26" t="s">
        <v>68</v>
      </c>
      <c r="BG1871" s="26" t="s">
        <v>68</v>
      </c>
      <c r="BH1871" s="26" t="s">
        <v>175</v>
      </c>
      <c r="BI1871" s="26">
        <v>2</v>
      </c>
      <c r="BJ1871" s="26" t="s">
        <v>19</v>
      </c>
    </row>
    <row r="1872" spans="36:62" x14ac:dyDescent="0.25">
      <c r="AJ1872" s="26">
        <v>3355</v>
      </c>
      <c r="AK1872" s="26">
        <v>2118821</v>
      </c>
      <c r="AL1872" s="264">
        <v>44533.378472222219</v>
      </c>
      <c r="AM1872" s="26" t="s">
        <v>481</v>
      </c>
      <c r="AN1872" s="26" t="s">
        <v>63</v>
      </c>
      <c r="AO1872" s="26" t="s">
        <v>156</v>
      </c>
      <c r="AP1872" s="26" t="s">
        <v>159</v>
      </c>
      <c r="AQ1872" s="26">
        <v>0</v>
      </c>
      <c r="AR1872" s="26">
        <v>79</v>
      </c>
      <c r="AS1872" s="26" t="s">
        <v>1423</v>
      </c>
      <c r="AT1872" s="26" t="s">
        <v>71</v>
      </c>
      <c r="AU1872" s="26" t="s">
        <v>63</v>
      </c>
      <c r="AV1872" s="26" t="s">
        <v>63</v>
      </c>
      <c r="AW1872" s="26" t="s">
        <v>69</v>
      </c>
      <c r="AX1872" s="26" t="s">
        <v>63</v>
      </c>
      <c r="AY1872" s="26">
        <v>43.912160999999898</v>
      </c>
      <c r="AZ1872" s="26">
        <v>-103.199138</v>
      </c>
      <c r="BA1872" s="26" t="s">
        <v>483</v>
      </c>
      <c r="BB1872" s="26" t="s">
        <v>157</v>
      </c>
      <c r="BC1872" s="26" t="s">
        <v>714</v>
      </c>
      <c r="BD1872" s="26" t="s">
        <v>68</v>
      </c>
      <c r="BE1872" s="26" t="s">
        <v>705</v>
      </c>
      <c r="BF1872" s="26" t="s">
        <v>68</v>
      </c>
      <c r="BG1872" s="26" t="s">
        <v>68</v>
      </c>
      <c r="BH1872" s="26" t="s">
        <v>919</v>
      </c>
      <c r="BI1872" s="26">
        <v>2</v>
      </c>
      <c r="BJ1872" s="26" t="s">
        <v>19</v>
      </c>
    </row>
    <row r="1873" spans="36:62" x14ac:dyDescent="0.25">
      <c r="AJ1873" s="26">
        <v>3357</v>
      </c>
      <c r="AK1873" s="26">
        <v>2118859</v>
      </c>
      <c r="AL1873" s="264">
        <v>44546.770833333336</v>
      </c>
      <c r="AM1873" s="26" t="s">
        <v>539</v>
      </c>
      <c r="AN1873" s="26" t="s">
        <v>63</v>
      </c>
      <c r="AO1873" s="26"/>
      <c r="AP1873" s="26"/>
      <c r="AQ1873" s="26">
        <v>-1</v>
      </c>
      <c r="AR1873" s="26">
        <v>79</v>
      </c>
      <c r="AS1873" s="26" t="s">
        <v>168</v>
      </c>
      <c r="AT1873" s="26" t="s">
        <v>71</v>
      </c>
      <c r="AU1873" s="26" t="s">
        <v>63</v>
      </c>
      <c r="AV1873" s="26" t="s">
        <v>63</v>
      </c>
      <c r="AW1873" s="26" t="s">
        <v>63</v>
      </c>
      <c r="AX1873" s="26" t="s">
        <v>63</v>
      </c>
      <c r="AY1873" s="26">
        <v>43.646334000000003</v>
      </c>
      <c r="AZ1873" s="26">
        <v>-103.285786999999</v>
      </c>
      <c r="BA1873" s="26" t="s">
        <v>158</v>
      </c>
      <c r="BB1873" s="26" t="s">
        <v>165</v>
      </c>
      <c r="BC1873" s="26" t="s">
        <v>167</v>
      </c>
      <c r="BD1873" s="26" t="s">
        <v>154</v>
      </c>
      <c r="BE1873" s="26"/>
      <c r="BF1873" s="26" t="s">
        <v>99</v>
      </c>
      <c r="BG1873" s="26" t="s">
        <v>167</v>
      </c>
      <c r="BH1873" s="26" t="s">
        <v>99</v>
      </c>
      <c r="BI1873" s="26">
        <v>2</v>
      </c>
      <c r="BJ1873" s="26" t="s">
        <v>217</v>
      </c>
    </row>
    <row r="1874" spans="36:62" x14ac:dyDescent="0.25">
      <c r="AJ1874" s="26">
        <v>3362</v>
      </c>
      <c r="AK1874" s="26">
        <v>2119280</v>
      </c>
      <c r="AL1874" s="264">
        <v>44552.268750000003</v>
      </c>
      <c r="AM1874" s="26" t="s">
        <v>481</v>
      </c>
      <c r="AN1874" s="26" t="s">
        <v>63</v>
      </c>
      <c r="AO1874" s="26" t="s">
        <v>214</v>
      </c>
      <c r="AP1874" s="26" t="s">
        <v>726</v>
      </c>
      <c r="AQ1874" s="26">
        <v>0</v>
      </c>
      <c r="AR1874" s="26">
        <v>16</v>
      </c>
      <c r="AS1874" s="26" t="s">
        <v>925</v>
      </c>
      <c r="AT1874" s="26" t="s">
        <v>74</v>
      </c>
      <c r="AU1874" s="26" t="s">
        <v>63</v>
      </c>
      <c r="AV1874" s="26" t="s">
        <v>63</v>
      </c>
      <c r="AW1874" s="26" t="s">
        <v>63</v>
      </c>
      <c r="AX1874" s="26" t="s">
        <v>63</v>
      </c>
      <c r="AY1874" s="26">
        <v>44.098478</v>
      </c>
      <c r="AZ1874" s="26">
        <v>-103.151207999999</v>
      </c>
      <c r="BA1874" s="26" t="s">
        <v>508</v>
      </c>
      <c r="BB1874" s="26" t="s">
        <v>1164</v>
      </c>
      <c r="BC1874" s="26" t="s">
        <v>1341</v>
      </c>
      <c r="BD1874" s="26" t="s">
        <v>68</v>
      </c>
      <c r="BE1874" s="26" t="s">
        <v>1424</v>
      </c>
      <c r="BF1874" s="26" t="s">
        <v>68</v>
      </c>
      <c r="BG1874" s="26" t="s">
        <v>68</v>
      </c>
      <c r="BH1874" s="26" t="s">
        <v>1425</v>
      </c>
      <c r="BI1874" s="26">
        <v>2</v>
      </c>
      <c r="BJ1874" s="26" t="s">
        <v>20</v>
      </c>
    </row>
    <row r="1875" spans="36:62" x14ac:dyDescent="0.25">
      <c r="AJ1875" s="26">
        <v>3363</v>
      </c>
      <c r="AK1875" s="26">
        <v>2115549</v>
      </c>
      <c r="AL1875" s="264">
        <v>44498.513194444444</v>
      </c>
      <c r="AM1875" s="26" t="s">
        <v>481</v>
      </c>
      <c r="AN1875" s="26" t="s">
        <v>63</v>
      </c>
      <c r="AO1875" s="26" t="s">
        <v>156</v>
      </c>
      <c r="AP1875" s="26" t="s">
        <v>961</v>
      </c>
      <c r="AQ1875" s="26">
        <v>0</v>
      </c>
      <c r="AR1875" s="26">
        <v>79</v>
      </c>
      <c r="AS1875" s="26" t="s">
        <v>628</v>
      </c>
      <c r="AT1875" s="26" t="s">
        <v>71</v>
      </c>
      <c r="AU1875" s="26" t="s">
        <v>63</v>
      </c>
      <c r="AV1875" s="26" t="s">
        <v>63</v>
      </c>
      <c r="AW1875" s="26" t="s">
        <v>63</v>
      </c>
      <c r="AX1875" s="26" t="s">
        <v>63</v>
      </c>
      <c r="AY1875" s="26">
        <v>43.957560000000001</v>
      </c>
      <c r="AZ1875" s="26">
        <v>-103.186138</v>
      </c>
      <c r="BA1875" s="26" t="s">
        <v>486</v>
      </c>
      <c r="BB1875" s="26" t="s">
        <v>1164</v>
      </c>
      <c r="BC1875" s="26" t="s">
        <v>926</v>
      </c>
      <c r="BD1875" s="26" t="s">
        <v>68</v>
      </c>
      <c r="BE1875" s="26" t="s">
        <v>1426</v>
      </c>
      <c r="BF1875" s="26" t="s">
        <v>68</v>
      </c>
      <c r="BG1875" s="26" t="s">
        <v>68</v>
      </c>
      <c r="BH1875" s="26" t="s">
        <v>646</v>
      </c>
      <c r="BI1875" s="26">
        <v>2</v>
      </c>
      <c r="BJ1875" s="26" t="s">
        <v>217</v>
      </c>
    </row>
    <row r="1876" spans="36:62" x14ac:dyDescent="0.25">
      <c r="AJ1876" s="26">
        <v>3365</v>
      </c>
      <c r="AK1876" s="26">
        <v>2116005</v>
      </c>
      <c r="AL1876" s="264">
        <v>44508.326388888891</v>
      </c>
      <c r="AM1876" s="26" t="s">
        <v>481</v>
      </c>
      <c r="AN1876" s="26" t="s">
        <v>63</v>
      </c>
      <c r="AO1876" s="26" t="s">
        <v>156</v>
      </c>
      <c r="AP1876" s="26" t="s">
        <v>716</v>
      </c>
      <c r="AQ1876" s="26">
        <v>0</v>
      </c>
      <c r="AR1876" s="26">
        <v>16</v>
      </c>
      <c r="AS1876" s="26" t="s">
        <v>628</v>
      </c>
      <c r="AT1876" s="26" t="s">
        <v>77</v>
      </c>
      <c r="AU1876" s="26" t="s">
        <v>63</v>
      </c>
      <c r="AV1876" s="26" t="s">
        <v>63</v>
      </c>
      <c r="AW1876" s="26" t="s">
        <v>63</v>
      </c>
      <c r="AX1876" s="26" t="s">
        <v>63</v>
      </c>
      <c r="AY1876" s="26">
        <v>44.096257000000001</v>
      </c>
      <c r="AZ1876" s="26">
        <v>-103.151383999999</v>
      </c>
      <c r="BA1876" s="26" t="s">
        <v>158</v>
      </c>
      <c r="BB1876" s="26" t="s">
        <v>157</v>
      </c>
      <c r="BC1876" s="26" t="s">
        <v>708</v>
      </c>
      <c r="BD1876" s="26" t="s">
        <v>68</v>
      </c>
      <c r="BE1876" s="26" t="s">
        <v>705</v>
      </c>
      <c r="BF1876" s="26" t="s">
        <v>68</v>
      </c>
      <c r="BG1876" s="26" t="s">
        <v>68</v>
      </c>
      <c r="BH1876" s="26" t="s">
        <v>175</v>
      </c>
      <c r="BI1876" s="26">
        <v>2</v>
      </c>
      <c r="BJ1876" s="26" t="s">
        <v>21</v>
      </c>
    </row>
    <row r="1877" spans="36:62" x14ac:dyDescent="0.25">
      <c r="AJ1877" s="26">
        <v>3369</v>
      </c>
      <c r="AK1877" s="26">
        <v>2116432</v>
      </c>
      <c r="AL1877" s="264">
        <v>44512.725694444445</v>
      </c>
      <c r="AM1877" s="26" t="s">
        <v>541</v>
      </c>
      <c r="AN1877" s="26" t="s">
        <v>63</v>
      </c>
      <c r="AO1877" s="26" t="s">
        <v>156</v>
      </c>
      <c r="AP1877" s="26" t="s">
        <v>159</v>
      </c>
      <c r="AQ1877" s="26">
        <v>0</v>
      </c>
      <c r="AR1877" s="26">
        <v>18</v>
      </c>
      <c r="AS1877" s="26" t="s">
        <v>168</v>
      </c>
      <c r="AT1877" s="26" t="s">
        <v>71</v>
      </c>
      <c r="AU1877" s="26" t="s">
        <v>63</v>
      </c>
      <c r="AV1877" s="26" t="s">
        <v>63</v>
      </c>
      <c r="AW1877" s="26" t="s">
        <v>63</v>
      </c>
      <c r="AX1877" s="26" t="s">
        <v>63</v>
      </c>
      <c r="AY1877" s="26">
        <v>43.1731669999999</v>
      </c>
      <c r="AZ1877" s="26">
        <v>-102.706745999999</v>
      </c>
      <c r="BA1877" s="26" t="s">
        <v>158</v>
      </c>
      <c r="BB1877" s="26" t="s">
        <v>157</v>
      </c>
      <c r="BC1877" s="26" t="s">
        <v>68</v>
      </c>
      <c r="BD1877" s="26" t="s">
        <v>154</v>
      </c>
      <c r="BE1877" s="26"/>
      <c r="BF1877" s="26" t="s">
        <v>68</v>
      </c>
      <c r="BG1877" s="26" t="s">
        <v>68</v>
      </c>
      <c r="BH1877" s="26" t="s">
        <v>146</v>
      </c>
      <c r="BI1877" s="26">
        <v>2</v>
      </c>
      <c r="BJ1877" s="26" t="s">
        <v>217</v>
      </c>
    </row>
    <row r="1878" spans="36:62" x14ac:dyDescent="0.25">
      <c r="AJ1878" s="26">
        <v>3371</v>
      </c>
      <c r="AK1878" s="26">
        <v>2116469</v>
      </c>
      <c r="AL1878" s="264">
        <v>44514.532638888886</v>
      </c>
      <c r="AM1878" s="26" t="s">
        <v>481</v>
      </c>
      <c r="AN1878" s="26" t="s">
        <v>63</v>
      </c>
      <c r="AO1878" s="26" t="s">
        <v>156</v>
      </c>
      <c r="AP1878" s="26" t="s">
        <v>1427</v>
      </c>
      <c r="AQ1878" s="26">
        <v>0</v>
      </c>
      <c r="AR1878" s="26">
        <v>16</v>
      </c>
      <c r="AS1878" s="26" t="s">
        <v>628</v>
      </c>
      <c r="AT1878" s="26" t="s">
        <v>74</v>
      </c>
      <c r="AU1878" s="26" t="s">
        <v>63</v>
      </c>
      <c r="AV1878" s="26" t="s">
        <v>63</v>
      </c>
      <c r="AW1878" s="26" t="s">
        <v>63</v>
      </c>
      <c r="AX1878" s="26" t="s">
        <v>63</v>
      </c>
      <c r="AY1878" s="26">
        <v>44.042580000000001</v>
      </c>
      <c r="AZ1878" s="26">
        <v>-103.171482999999</v>
      </c>
      <c r="BA1878" s="26" t="s">
        <v>185</v>
      </c>
      <c r="BB1878" s="26" t="s">
        <v>1141</v>
      </c>
      <c r="BC1878" s="26" t="s">
        <v>727</v>
      </c>
      <c r="BD1878" s="26" t="s">
        <v>68</v>
      </c>
      <c r="BE1878" s="26" t="s">
        <v>1176</v>
      </c>
      <c r="BF1878" s="26" t="s">
        <v>68</v>
      </c>
      <c r="BG1878" s="26" t="s">
        <v>68</v>
      </c>
      <c r="BH1878" s="26" t="s">
        <v>175</v>
      </c>
      <c r="BI1878" s="26">
        <v>2</v>
      </c>
      <c r="BJ1878" s="26" t="s">
        <v>217</v>
      </c>
    </row>
    <row r="1879" spans="36:62" x14ac:dyDescent="0.25">
      <c r="AJ1879" s="26">
        <v>3372</v>
      </c>
      <c r="AK1879" s="26">
        <v>2116477</v>
      </c>
      <c r="AL1879" s="264">
        <v>44515.700694444444</v>
      </c>
      <c r="AM1879" s="26" t="s">
        <v>481</v>
      </c>
      <c r="AN1879" s="26" t="s">
        <v>63</v>
      </c>
      <c r="AO1879" s="26" t="s">
        <v>156</v>
      </c>
      <c r="AP1879" s="26" t="s">
        <v>716</v>
      </c>
      <c r="AQ1879" s="26">
        <v>0</v>
      </c>
      <c r="AR1879" s="26">
        <v>16</v>
      </c>
      <c r="AS1879" s="26" t="s">
        <v>628</v>
      </c>
      <c r="AT1879" s="26" t="s">
        <v>71</v>
      </c>
      <c r="AU1879" s="26" t="s">
        <v>63</v>
      </c>
      <c r="AV1879" s="26" t="s">
        <v>63</v>
      </c>
      <c r="AW1879" s="26" t="s">
        <v>63</v>
      </c>
      <c r="AX1879" s="26" t="s">
        <v>63</v>
      </c>
      <c r="AY1879" s="26">
        <v>44.069225000000003</v>
      </c>
      <c r="AZ1879" s="26">
        <v>-103.158551</v>
      </c>
      <c r="BA1879" s="26" t="s">
        <v>486</v>
      </c>
      <c r="BB1879" s="26" t="s">
        <v>165</v>
      </c>
      <c r="BC1879" s="26" t="s">
        <v>659</v>
      </c>
      <c r="BD1879" s="26" t="s">
        <v>68</v>
      </c>
      <c r="BE1879" s="26" t="s">
        <v>705</v>
      </c>
      <c r="BF1879" s="26" t="s">
        <v>68</v>
      </c>
      <c r="BG1879" s="26" t="s">
        <v>732</v>
      </c>
      <c r="BH1879" s="26" t="s">
        <v>175</v>
      </c>
      <c r="BI1879" s="26">
        <v>2</v>
      </c>
      <c r="BJ1879" s="26" t="s">
        <v>217</v>
      </c>
    </row>
    <row r="1880" spans="36:62" x14ac:dyDescent="0.25">
      <c r="AJ1880" s="26">
        <v>3374</v>
      </c>
      <c r="AK1880" s="26">
        <v>2117142</v>
      </c>
      <c r="AL1880" s="264">
        <v>44522.506944444445</v>
      </c>
      <c r="AM1880" s="26" t="s">
        <v>481</v>
      </c>
      <c r="AN1880" s="26" t="s">
        <v>63</v>
      </c>
      <c r="AO1880" s="26" t="s">
        <v>156</v>
      </c>
      <c r="AP1880" s="26" t="s">
        <v>1012</v>
      </c>
      <c r="AQ1880" s="26">
        <v>0</v>
      </c>
      <c r="AR1880" s="26">
        <v>16</v>
      </c>
      <c r="AS1880" s="26" t="s">
        <v>628</v>
      </c>
      <c r="AT1880" s="26" t="s">
        <v>71</v>
      </c>
      <c r="AU1880" s="26" t="s">
        <v>63</v>
      </c>
      <c r="AV1880" s="26" t="s">
        <v>63</v>
      </c>
      <c r="AW1880" s="26" t="s">
        <v>63</v>
      </c>
      <c r="AX1880" s="26" t="s">
        <v>63</v>
      </c>
      <c r="AY1880" s="26">
        <v>44.096620000000001</v>
      </c>
      <c r="AZ1880" s="26">
        <v>-103.151383999999</v>
      </c>
      <c r="BA1880" s="26" t="s">
        <v>493</v>
      </c>
      <c r="BB1880" s="26" t="s">
        <v>165</v>
      </c>
      <c r="BC1880" s="26" t="s">
        <v>708</v>
      </c>
      <c r="BD1880" s="26" t="s">
        <v>68</v>
      </c>
      <c r="BE1880" s="26" t="s">
        <v>1428</v>
      </c>
      <c r="BF1880" s="26" t="s">
        <v>68</v>
      </c>
      <c r="BG1880" s="26" t="s">
        <v>68</v>
      </c>
      <c r="BH1880" s="26" t="s">
        <v>175</v>
      </c>
      <c r="BI1880" s="26">
        <v>2</v>
      </c>
      <c r="BJ1880" s="26" t="s">
        <v>217</v>
      </c>
    </row>
    <row r="1881" spans="36:62" x14ac:dyDescent="0.25">
      <c r="AJ1881" s="26">
        <v>3376</v>
      </c>
      <c r="AK1881" s="26">
        <v>2116837</v>
      </c>
      <c r="AL1881" s="264">
        <v>44521.260416666664</v>
      </c>
      <c r="AM1881" s="26" t="s">
        <v>481</v>
      </c>
      <c r="AN1881" s="26" t="s">
        <v>63</v>
      </c>
      <c r="AO1881" s="26"/>
      <c r="AP1881" s="26"/>
      <c r="AQ1881" s="26">
        <v>-1</v>
      </c>
      <c r="AR1881" s="26">
        <v>16</v>
      </c>
      <c r="AS1881" s="26" t="s">
        <v>168</v>
      </c>
      <c r="AT1881" s="26" t="s">
        <v>71</v>
      </c>
      <c r="AU1881" s="26" t="s">
        <v>63</v>
      </c>
      <c r="AV1881" s="26" t="s">
        <v>63</v>
      </c>
      <c r="AW1881" s="26" t="s">
        <v>63</v>
      </c>
      <c r="AX1881" s="26" t="s">
        <v>63</v>
      </c>
      <c r="AY1881" s="26">
        <v>44.058416999999899</v>
      </c>
      <c r="AZ1881" s="26">
        <v>-103.165014999999</v>
      </c>
      <c r="BA1881" s="26" t="s">
        <v>158</v>
      </c>
      <c r="BB1881" s="26" t="s">
        <v>611</v>
      </c>
      <c r="BC1881" s="26" t="s">
        <v>167</v>
      </c>
      <c r="BD1881" s="26" t="s">
        <v>154</v>
      </c>
      <c r="BE1881" s="26"/>
      <c r="BF1881" s="26" t="s">
        <v>99</v>
      </c>
      <c r="BG1881" s="26" t="s">
        <v>167</v>
      </c>
      <c r="BH1881" s="26" t="s">
        <v>99</v>
      </c>
      <c r="BI1881" s="26">
        <v>2</v>
      </c>
      <c r="BJ1881" s="26" t="s">
        <v>217</v>
      </c>
    </row>
    <row r="1882" spans="36:62" x14ac:dyDescent="0.25">
      <c r="AJ1882" s="26">
        <v>3377</v>
      </c>
      <c r="AK1882" s="26">
        <v>2117189</v>
      </c>
      <c r="AL1882" s="264">
        <v>44526.870138888888</v>
      </c>
      <c r="AM1882" s="26" t="s">
        <v>481</v>
      </c>
      <c r="AN1882" s="26" t="s">
        <v>63</v>
      </c>
      <c r="AO1882" s="26"/>
      <c r="AP1882" s="26"/>
      <c r="AQ1882" s="26">
        <v>-1</v>
      </c>
      <c r="AR1882" s="26">
        <v>79</v>
      </c>
      <c r="AS1882" s="26" t="s">
        <v>168</v>
      </c>
      <c r="AT1882" s="26" t="s">
        <v>71</v>
      </c>
      <c r="AU1882" s="26" t="s">
        <v>63</v>
      </c>
      <c r="AV1882" s="26" t="s">
        <v>63</v>
      </c>
      <c r="AW1882" s="26" t="s">
        <v>63</v>
      </c>
      <c r="AX1882" s="26" t="s">
        <v>63</v>
      </c>
      <c r="AY1882" s="26">
        <v>43.9676639999999</v>
      </c>
      <c r="AZ1882" s="26">
        <v>-103.184822999999</v>
      </c>
      <c r="BA1882" s="26" t="s">
        <v>166</v>
      </c>
      <c r="BB1882" s="26" t="s">
        <v>165</v>
      </c>
      <c r="BC1882" s="26" t="s">
        <v>167</v>
      </c>
      <c r="BD1882" s="26" t="s">
        <v>154</v>
      </c>
      <c r="BE1882" s="26"/>
      <c r="BF1882" s="26" t="s">
        <v>99</v>
      </c>
      <c r="BG1882" s="26" t="s">
        <v>167</v>
      </c>
      <c r="BH1882" s="26" t="s">
        <v>99</v>
      </c>
      <c r="BI1882" s="26">
        <v>2</v>
      </c>
      <c r="BJ1882" s="26" t="s">
        <v>217</v>
      </c>
    </row>
    <row r="1883" spans="36:62" x14ac:dyDescent="0.25">
      <c r="AJ1883" s="26">
        <v>3379</v>
      </c>
      <c r="AK1883" s="26">
        <v>2116983</v>
      </c>
      <c r="AL1883" s="264">
        <v>44520.934027777781</v>
      </c>
      <c r="AM1883" s="26" t="s">
        <v>481</v>
      </c>
      <c r="AN1883" s="26" t="s">
        <v>63</v>
      </c>
      <c r="AO1883" s="26"/>
      <c r="AP1883" s="26"/>
      <c r="AQ1883" s="26">
        <v>-1</v>
      </c>
      <c r="AR1883" s="26">
        <v>79</v>
      </c>
      <c r="AS1883" s="26" t="s">
        <v>168</v>
      </c>
      <c r="AT1883" s="26" t="s">
        <v>71</v>
      </c>
      <c r="AU1883" s="26" t="s">
        <v>63</v>
      </c>
      <c r="AV1883" s="26" t="s">
        <v>63</v>
      </c>
      <c r="AW1883" s="26" t="s">
        <v>63</v>
      </c>
      <c r="AX1883" s="26" t="s">
        <v>63</v>
      </c>
      <c r="AY1883" s="26">
        <v>43.948630999999899</v>
      </c>
      <c r="AZ1883" s="26">
        <v>-103.188222999999</v>
      </c>
      <c r="BA1883" s="26" t="s">
        <v>158</v>
      </c>
      <c r="BB1883" s="26" t="s">
        <v>165</v>
      </c>
      <c r="BC1883" s="26" t="s">
        <v>167</v>
      </c>
      <c r="BD1883" s="26" t="s">
        <v>154</v>
      </c>
      <c r="BE1883" s="26"/>
      <c r="BF1883" s="26" t="s">
        <v>99</v>
      </c>
      <c r="BG1883" s="26" t="s">
        <v>167</v>
      </c>
      <c r="BH1883" s="26" t="s">
        <v>99</v>
      </c>
      <c r="BI1883" s="26">
        <v>2</v>
      </c>
      <c r="BJ1883" s="26" t="s">
        <v>217</v>
      </c>
    </row>
    <row r="1884" spans="36:62" x14ac:dyDescent="0.25">
      <c r="AJ1884" s="26">
        <v>3380</v>
      </c>
      <c r="AK1884" s="26">
        <v>2116994</v>
      </c>
      <c r="AL1884" s="264">
        <v>44519.635416666664</v>
      </c>
      <c r="AM1884" s="26" t="s">
        <v>481</v>
      </c>
      <c r="AN1884" s="26" t="s">
        <v>63</v>
      </c>
      <c r="AO1884" s="26" t="s">
        <v>156</v>
      </c>
      <c r="AP1884" s="26" t="s">
        <v>713</v>
      </c>
      <c r="AQ1884" s="26">
        <v>0</v>
      </c>
      <c r="AR1884" s="26">
        <v>16</v>
      </c>
      <c r="AS1884" s="26" t="s">
        <v>628</v>
      </c>
      <c r="AT1884" s="26" t="s">
        <v>71</v>
      </c>
      <c r="AU1884" s="26" t="s">
        <v>63</v>
      </c>
      <c r="AV1884" s="26" t="s">
        <v>63</v>
      </c>
      <c r="AW1884" s="26" t="s">
        <v>63</v>
      </c>
      <c r="AX1884" s="26" t="s">
        <v>63</v>
      </c>
      <c r="AY1884" s="26">
        <v>44.069465999999899</v>
      </c>
      <c r="AZ1884" s="26">
        <v>-103.158204999999</v>
      </c>
      <c r="BA1884" s="26" t="s">
        <v>482</v>
      </c>
      <c r="BB1884" s="26" t="s">
        <v>165</v>
      </c>
      <c r="BC1884" s="26" t="s">
        <v>727</v>
      </c>
      <c r="BD1884" s="26" t="s">
        <v>68</v>
      </c>
      <c r="BE1884" s="26" t="s">
        <v>1176</v>
      </c>
      <c r="BF1884" s="26" t="s">
        <v>68</v>
      </c>
      <c r="BG1884" s="26" t="s">
        <v>68</v>
      </c>
      <c r="BH1884" s="26" t="s">
        <v>175</v>
      </c>
      <c r="BI1884" s="26">
        <v>2</v>
      </c>
      <c r="BJ1884" s="26" t="s">
        <v>217</v>
      </c>
    </row>
    <row r="1885" spans="36:62" x14ac:dyDescent="0.25">
      <c r="AJ1885" s="26">
        <v>3382</v>
      </c>
      <c r="AK1885" s="26">
        <v>2117059</v>
      </c>
      <c r="AL1885" s="264">
        <v>44521.878472222219</v>
      </c>
      <c r="AM1885" s="26" t="s">
        <v>481</v>
      </c>
      <c r="AN1885" s="26" t="s">
        <v>63</v>
      </c>
      <c r="AO1885" s="26"/>
      <c r="AP1885" s="26" t="s">
        <v>159</v>
      </c>
      <c r="AQ1885" s="26">
        <v>0</v>
      </c>
      <c r="AR1885" s="26">
        <v>90</v>
      </c>
      <c r="AS1885" s="26" t="s">
        <v>1077</v>
      </c>
      <c r="AT1885" s="26" t="s">
        <v>71</v>
      </c>
      <c r="AU1885" s="26" t="s">
        <v>63</v>
      </c>
      <c r="AV1885" s="26" t="s">
        <v>63</v>
      </c>
      <c r="AW1885" s="26" t="s">
        <v>63</v>
      </c>
      <c r="AX1885" s="26" t="s">
        <v>63</v>
      </c>
      <c r="AY1885" s="26">
        <v>44.099471000000001</v>
      </c>
      <c r="AZ1885" s="26">
        <v>-103.16829300000001</v>
      </c>
      <c r="BA1885" s="26" t="s">
        <v>185</v>
      </c>
      <c r="BB1885" s="26" t="s">
        <v>609</v>
      </c>
      <c r="BC1885" s="26" t="s">
        <v>636</v>
      </c>
      <c r="BD1885" s="26" t="s">
        <v>68</v>
      </c>
      <c r="BE1885" s="26" t="s">
        <v>1076</v>
      </c>
      <c r="BF1885" s="26" t="s">
        <v>68</v>
      </c>
      <c r="BG1885" s="26" t="s">
        <v>68</v>
      </c>
      <c r="BH1885" s="26" t="s">
        <v>998</v>
      </c>
      <c r="BI1885" s="26">
        <v>2</v>
      </c>
      <c r="BJ1885" s="26" t="s">
        <v>21</v>
      </c>
    </row>
    <row r="1886" spans="36:62" x14ac:dyDescent="0.25">
      <c r="AJ1886" s="26">
        <v>3383</v>
      </c>
      <c r="AK1886" s="26">
        <v>2116970</v>
      </c>
      <c r="AL1886" s="264">
        <v>44513.563888888886</v>
      </c>
      <c r="AM1886" s="26" t="s">
        <v>481</v>
      </c>
      <c r="AN1886" s="26" t="s">
        <v>63</v>
      </c>
      <c r="AO1886" s="26" t="s">
        <v>156</v>
      </c>
      <c r="AP1886" s="26" t="s">
        <v>159</v>
      </c>
      <c r="AQ1886" s="26">
        <v>0</v>
      </c>
      <c r="AR1886" s="26">
        <v>79</v>
      </c>
      <c r="AS1886" s="26" t="s">
        <v>668</v>
      </c>
      <c r="AT1886" s="26" t="s">
        <v>74</v>
      </c>
      <c r="AU1886" s="26" t="s">
        <v>63</v>
      </c>
      <c r="AV1886" s="26" t="s">
        <v>69</v>
      </c>
      <c r="AW1886" s="26" t="s">
        <v>63</v>
      </c>
      <c r="AX1886" s="26" t="s">
        <v>63</v>
      </c>
      <c r="AY1886" s="26">
        <v>43.919105000000002</v>
      </c>
      <c r="AZ1886" s="26">
        <v>-103.199123</v>
      </c>
      <c r="BA1886" s="26" t="s">
        <v>166</v>
      </c>
      <c r="BB1886" s="26" t="s">
        <v>157</v>
      </c>
      <c r="BC1886" s="26" t="s">
        <v>685</v>
      </c>
      <c r="BD1886" s="26" t="s">
        <v>68</v>
      </c>
      <c r="BE1886" s="26" t="s">
        <v>161</v>
      </c>
      <c r="BF1886" s="26" t="s">
        <v>68</v>
      </c>
      <c r="BG1886" s="26" t="s">
        <v>68</v>
      </c>
      <c r="BH1886" s="26" t="s">
        <v>146</v>
      </c>
      <c r="BI1886" s="26">
        <v>2</v>
      </c>
      <c r="BJ1886" s="26" t="s">
        <v>217</v>
      </c>
    </row>
    <row r="1887" spans="36:62" x14ac:dyDescent="0.25">
      <c r="AJ1887" s="26">
        <v>3384</v>
      </c>
      <c r="AK1887" s="26">
        <v>2117553</v>
      </c>
      <c r="AL1887" s="264">
        <v>44523.725694444445</v>
      </c>
      <c r="AM1887" s="26" t="s">
        <v>481</v>
      </c>
      <c r="AN1887" s="26" t="s">
        <v>63</v>
      </c>
      <c r="AO1887" s="26" t="s">
        <v>156</v>
      </c>
      <c r="AP1887" s="26" t="s">
        <v>716</v>
      </c>
      <c r="AQ1887" s="26">
        <v>0</v>
      </c>
      <c r="AR1887" s="26">
        <v>16</v>
      </c>
      <c r="AS1887" s="26" t="s">
        <v>628</v>
      </c>
      <c r="AT1887" s="26" t="s">
        <v>71</v>
      </c>
      <c r="AU1887" s="26" t="s">
        <v>63</v>
      </c>
      <c r="AV1887" s="26" t="s">
        <v>63</v>
      </c>
      <c r="AW1887" s="26" t="s">
        <v>63</v>
      </c>
      <c r="AX1887" s="26" t="s">
        <v>63</v>
      </c>
      <c r="AY1887" s="26">
        <v>44.076867</v>
      </c>
      <c r="AZ1887" s="26">
        <v>-103.151409</v>
      </c>
      <c r="BA1887" s="26" t="s">
        <v>561</v>
      </c>
      <c r="BB1887" s="26" t="s">
        <v>165</v>
      </c>
      <c r="BC1887" s="26" t="s">
        <v>708</v>
      </c>
      <c r="BD1887" s="26" t="s">
        <v>68</v>
      </c>
      <c r="BE1887" s="26" t="s">
        <v>705</v>
      </c>
      <c r="BF1887" s="26" t="s">
        <v>68</v>
      </c>
      <c r="BG1887" s="26" t="s">
        <v>68</v>
      </c>
      <c r="BH1887" s="26" t="s">
        <v>941</v>
      </c>
      <c r="BI1887" s="26">
        <v>2</v>
      </c>
      <c r="BJ1887" s="26" t="s">
        <v>217</v>
      </c>
    </row>
    <row r="1888" spans="36:62" x14ac:dyDescent="0.25">
      <c r="AJ1888" s="26">
        <v>3388</v>
      </c>
      <c r="AK1888" s="26">
        <v>2117379</v>
      </c>
      <c r="AL1888" s="264">
        <v>44524.674305555556</v>
      </c>
      <c r="AM1888" s="26" t="s">
        <v>481</v>
      </c>
      <c r="AN1888" s="26" t="s">
        <v>63</v>
      </c>
      <c r="AO1888" s="26"/>
      <c r="AP1888" s="26"/>
      <c r="AQ1888" s="26">
        <v>-1</v>
      </c>
      <c r="AR1888" s="26">
        <v>79</v>
      </c>
      <c r="AS1888" s="26" t="s">
        <v>168</v>
      </c>
      <c r="AT1888" s="26" t="s">
        <v>71</v>
      </c>
      <c r="AU1888" s="26" t="s">
        <v>63</v>
      </c>
      <c r="AV1888" s="26" t="s">
        <v>63</v>
      </c>
      <c r="AW1888" s="26" t="s">
        <v>63</v>
      </c>
      <c r="AX1888" s="26" t="s">
        <v>63</v>
      </c>
      <c r="AY1888" s="26">
        <v>43.931367000000002</v>
      </c>
      <c r="AZ1888" s="26">
        <v>-103.199478999999</v>
      </c>
      <c r="BA1888" s="26" t="s">
        <v>485</v>
      </c>
      <c r="BB1888" s="26" t="s">
        <v>165</v>
      </c>
      <c r="BC1888" s="26" t="s">
        <v>167</v>
      </c>
      <c r="BD1888" s="26" t="s">
        <v>154</v>
      </c>
      <c r="BE1888" s="26"/>
      <c r="BF1888" s="26" t="s">
        <v>99</v>
      </c>
      <c r="BG1888" s="26" t="s">
        <v>167</v>
      </c>
      <c r="BH1888" s="26" t="s">
        <v>99</v>
      </c>
      <c r="BI1888" s="26">
        <v>2</v>
      </c>
      <c r="BJ1888" s="26" t="s">
        <v>217</v>
      </c>
    </row>
    <row r="1889" spans="36:62" x14ac:dyDescent="0.25">
      <c r="AJ1889" s="26">
        <v>3390</v>
      </c>
      <c r="AK1889" s="26">
        <v>2117389</v>
      </c>
      <c r="AL1889" s="264">
        <v>44516.104166666664</v>
      </c>
      <c r="AM1889" s="26" t="s">
        <v>541</v>
      </c>
      <c r="AN1889" s="26" t="s">
        <v>63</v>
      </c>
      <c r="AO1889" s="26" t="s">
        <v>156</v>
      </c>
      <c r="AP1889" s="26" t="s">
        <v>159</v>
      </c>
      <c r="AQ1889" s="26">
        <v>0</v>
      </c>
      <c r="AR1889" s="26">
        <v>18</v>
      </c>
      <c r="AS1889" s="26" t="s">
        <v>920</v>
      </c>
      <c r="AT1889" s="26" t="s">
        <v>71</v>
      </c>
      <c r="AU1889" s="26" t="s">
        <v>63</v>
      </c>
      <c r="AV1889" s="26" t="s">
        <v>63</v>
      </c>
      <c r="AW1889" s="26" t="s">
        <v>63</v>
      </c>
      <c r="AX1889" s="26" t="s">
        <v>63</v>
      </c>
      <c r="AY1889" s="26">
        <v>43.105139999999899</v>
      </c>
      <c r="AZ1889" s="26">
        <v>-102.62141200000001</v>
      </c>
      <c r="BA1889" s="26" t="s">
        <v>185</v>
      </c>
      <c r="BB1889" s="26" t="s">
        <v>611</v>
      </c>
      <c r="BC1889" s="26" t="s">
        <v>170</v>
      </c>
      <c r="BD1889" s="26" t="s">
        <v>68</v>
      </c>
      <c r="BE1889" s="26"/>
      <c r="BF1889" s="26" t="s">
        <v>68</v>
      </c>
      <c r="BG1889" s="26" t="s">
        <v>68</v>
      </c>
      <c r="BH1889" s="26" t="s">
        <v>1429</v>
      </c>
      <c r="BI1889" s="26">
        <v>2</v>
      </c>
      <c r="BJ1889" s="26" t="s">
        <v>21</v>
      </c>
    </row>
    <row r="1890" spans="36:62" x14ac:dyDescent="0.25">
      <c r="AJ1890" s="26">
        <v>3392</v>
      </c>
      <c r="AK1890" s="26">
        <v>2200924</v>
      </c>
      <c r="AL1890" s="264">
        <v>44582.159722222219</v>
      </c>
      <c r="AM1890" s="26" t="s">
        <v>539</v>
      </c>
      <c r="AN1890" s="26" t="s">
        <v>63</v>
      </c>
      <c r="AO1890" s="26" t="s">
        <v>156</v>
      </c>
      <c r="AP1890" s="26" t="s">
        <v>159</v>
      </c>
      <c r="AQ1890" s="26">
        <v>0</v>
      </c>
      <c r="AR1890" s="26">
        <v>79</v>
      </c>
      <c r="AS1890" s="26" t="s">
        <v>201</v>
      </c>
      <c r="AT1890" s="26" t="s">
        <v>854</v>
      </c>
      <c r="AU1890" s="26" t="s">
        <v>63</v>
      </c>
      <c r="AV1890" s="26" t="s">
        <v>63</v>
      </c>
      <c r="AW1890" s="26" t="s">
        <v>63</v>
      </c>
      <c r="AX1890" s="26" t="s">
        <v>63</v>
      </c>
      <c r="AY1890" s="26">
        <v>43.716203999999898</v>
      </c>
      <c r="AZ1890" s="26">
        <v>-103.218649999999</v>
      </c>
      <c r="BA1890" s="26" t="s">
        <v>208</v>
      </c>
      <c r="BB1890" s="26" t="s">
        <v>157</v>
      </c>
      <c r="BC1890" s="26" t="s">
        <v>614</v>
      </c>
      <c r="BD1890" s="26" t="s">
        <v>615</v>
      </c>
      <c r="BE1890" s="26" t="s">
        <v>677</v>
      </c>
      <c r="BF1890" s="26" t="s">
        <v>68</v>
      </c>
      <c r="BG1890" s="26" t="s">
        <v>68</v>
      </c>
      <c r="BH1890" s="26" t="s">
        <v>160</v>
      </c>
      <c r="BI1890" s="26">
        <v>2</v>
      </c>
      <c r="BJ1890" s="26" t="s">
        <v>217</v>
      </c>
    </row>
    <row r="1891" spans="36:62" x14ac:dyDescent="0.25">
      <c r="AJ1891" s="26">
        <v>3394</v>
      </c>
      <c r="AK1891" s="26">
        <v>2117373</v>
      </c>
      <c r="AL1891" s="264">
        <v>44515.265972222223</v>
      </c>
      <c r="AM1891" s="26" t="s">
        <v>481</v>
      </c>
      <c r="AN1891" s="26" t="s">
        <v>63</v>
      </c>
      <c r="AO1891" s="26" t="s">
        <v>156</v>
      </c>
      <c r="AP1891" s="26" t="s">
        <v>159</v>
      </c>
      <c r="AQ1891" s="26">
        <v>0</v>
      </c>
      <c r="AR1891" s="26">
        <v>90</v>
      </c>
      <c r="AS1891" s="26" t="s">
        <v>1078</v>
      </c>
      <c r="AT1891" s="26" t="s">
        <v>71</v>
      </c>
      <c r="AU1891" s="26" t="s">
        <v>63</v>
      </c>
      <c r="AV1891" s="26" t="s">
        <v>69</v>
      </c>
      <c r="AW1891" s="26" t="s">
        <v>63</v>
      </c>
      <c r="AX1891" s="26" t="s">
        <v>63</v>
      </c>
      <c r="AY1891" s="26">
        <v>44.0994379999999</v>
      </c>
      <c r="AZ1891" s="26">
        <v>-103.162025</v>
      </c>
      <c r="BA1891" s="26" t="s">
        <v>158</v>
      </c>
      <c r="BB1891" s="26" t="s">
        <v>609</v>
      </c>
      <c r="BC1891" s="26" t="s">
        <v>685</v>
      </c>
      <c r="BD1891" s="26" t="s">
        <v>68</v>
      </c>
      <c r="BE1891" s="26" t="s">
        <v>161</v>
      </c>
      <c r="BF1891" s="26" t="s">
        <v>68</v>
      </c>
      <c r="BG1891" s="26" t="s">
        <v>68</v>
      </c>
      <c r="BH1891" s="26" t="s">
        <v>146</v>
      </c>
      <c r="BI1891" s="26">
        <v>2</v>
      </c>
      <c r="BJ1891" s="26" t="s">
        <v>217</v>
      </c>
    </row>
    <row r="1892" spans="36:62" x14ac:dyDescent="0.25">
      <c r="AJ1892" s="26">
        <v>3396</v>
      </c>
      <c r="AK1892" s="26">
        <v>2117635</v>
      </c>
      <c r="AL1892" s="264">
        <v>44530.670138888891</v>
      </c>
      <c r="AM1892" s="26" t="s">
        <v>481</v>
      </c>
      <c r="AN1892" s="26" t="s">
        <v>63</v>
      </c>
      <c r="AO1892" s="26" t="s">
        <v>156</v>
      </c>
      <c r="AP1892" s="26" t="s">
        <v>716</v>
      </c>
      <c r="AQ1892" s="26">
        <v>0</v>
      </c>
      <c r="AR1892" s="26">
        <v>16</v>
      </c>
      <c r="AS1892" s="26" t="s">
        <v>628</v>
      </c>
      <c r="AT1892" s="26" t="s">
        <v>74</v>
      </c>
      <c r="AU1892" s="26" t="s">
        <v>63</v>
      </c>
      <c r="AV1892" s="26" t="s">
        <v>63</v>
      </c>
      <c r="AW1892" s="26" t="s">
        <v>69</v>
      </c>
      <c r="AX1892" s="26" t="s">
        <v>63</v>
      </c>
      <c r="AY1892" s="26">
        <v>44.076225999999899</v>
      </c>
      <c r="AZ1892" s="26">
        <v>-103.151411999999</v>
      </c>
      <c r="BA1892" s="26" t="s">
        <v>483</v>
      </c>
      <c r="BB1892" s="26" t="s">
        <v>165</v>
      </c>
      <c r="BC1892" s="26" t="s">
        <v>714</v>
      </c>
      <c r="BD1892" s="26" t="s">
        <v>68</v>
      </c>
      <c r="BE1892" s="26" t="s">
        <v>705</v>
      </c>
      <c r="BF1892" s="26" t="s">
        <v>68</v>
      </c>
      <c r="BG1892" s="26" t="s">
        <v>68</v>
      </c>
      <c r="BH1892" s="26" t="s">
        <v>175</v>
      </c>
      <c r="BI1892" s="26">
        <v>2</v>
      </c>
      <c r="BJ1892" s="26" t="s">
        <v>21</v>
      </c>
    </row>
    <row r="1893" spans="36:62" x14ac:dyDescent="0.25">
      <c r="AJ1893" s="26">
        <v>3397</v>
      </c>
      <c r="AK1893" s="26">
        <v>2117907</v>
      </c>
      <c r="AL1893" s="264">
        <v>44527.870833333334</v>
      </c>
      <c r="AM1893" s="26" t="s">
        <v>481</v>
      </c>
      <c r="AN1893" s="26" t="s">
        <v>63</v>
      </c>
      <c r="AO1893" s="26"/>
      <c r="AP1893" s="26"/>
      <c r="AQ1893" s="26">
        <v>-1</v>
      </c>
      <c r="AR1893" s="26">
        <v>79</v>
      </c>
      <c r="AS1893" s="26" t="s">
        <v>168</v>
      </c>
      <c r="AT1893" s="26" t="s">
        <v>71</v>
      </c>
      <c r="AU1893" s="26" t="s">
        <v>63</v>
      </c>
      <c r="AV1893" s="26" t="s">
        <v>63</v>
      </c>
      <c r="AW1893" s="26" t="s">
        <v>63</v>
      </c>
      <c r="AX1893" s="26" t="s">
        <v>63</v>
      </c>
      <c r="AY1893" s="26">
        <v>43.964530000000003</v>
      </c>
      <c r="AZ1893" s="26">
        <v>-103.18495900000001</v>
      </c>
      <c r="BA1893" s="26" t="s">
        <v>166</v>
      </c>
      <c r="BB1893" s="26" t="s">
        <v>157</v>
      </c>
      <c r="BC1893" s="26" t="s">
        <v>167</v>
      </c>
      <c r="BD1893" s="26" t="s">
        <v>154</v>
      </c>
      <c r="BE1893" s="26"/>
      <c r="BF1893" s="26" t="s">
        <v>99</v>
      </c>
      <c r="BG1893" s="26" t="s">
        <v>167</v>
      </c>
      <c r="BH1893" s="26" t="s">
        <v>99</v>
      </c>
      <c r="BI1893" s="26">
        <v>2</v>
      </c>
      <c r="BJ1893" s="26" t="s">
        <v>217</v>
      </c>
    </row>
    <row r="1894" spans="36:62" x14ac:dyDescent="0.25">
      <c r="AJ1894" s="26">
        <v>3398</v>
      </c>
      <c r="AK1894" s="26">
        <v>2117737</v>
      </c>
      <c r="AL1894" s="264">
        <v>44530.729166666664</v>
      </c>
      <c r="AM1894" s="26" t="s">
        <v>481</v>
      </c>
      <c r="AN1894" s="26" t="s">
        <v>63</v>
      </c>
      <c r="AO1894" s="26" t="s">
        <v>156</v>
      </c>
      <c r="AP1894" s="26" t="s">
        <v>716</v>
      </c>
      <c r="AQ1894" s="26">
        <v>0</v>
      </c>
      <c r="AR1894" s="26">
        <v>16</v>
      </c>
      <c r="AS1894" s="26" t="s">
        <v>628</v>
      </c>
      <c r="AT1894" s="26" t="s">
        <v>74</v>
      </c>
      <c r="AU1894" s="26" t="s">
        <v>63</v>
      </c>
      <c r="AV1894" s="26" t="s">
        <v>63</v>
      </c>
      <c r="AW1894" s="26" t="s">
        <v>63</v>
      </c>
      <c r="AX1894" s="26" t="s">
        <v>63</v>
      </c>
      <c r="AY1894" s="26">
        <v>44.076377999999899</v>
      </c>
      <c r="AZ1894" s="26">
        <v>-103.151411999999</v>
      </c>
      <c r="BA1894" s="26" t="s">
        <v>486</v>
      </c>
      <c r="BB1894" s="26" t="s">
        <v>165</v>
      </c>
      <c r="BC1894" s="26" t="s">
        <v>708</v>
      </c>
      <c r="BD1894" s="26" t="s">
        <v>68</v>
      </c>
      <c r="BE1894" s="26" t="s">
        <v>705</v>
      </c>
      <c r="BF1894" s="26" t="s">
        <v>1209</v>
      </c>
      <c r="BG1894" s="26" t="s">
        <v>68</v>
      </c>
      <c r="BH1894" s="26" t="s">
        <v>1155</v>
      </c>
      <c r="BI1894" s="26">
        <v>2</v>
      </c>
      <c r="BJ1894" s="26" t="s">
        <v>20</v>
      </c>
    </row>
    <row r="1895" spans="36:62" x14ac:dyDescent="0.25">
      <c r="AJ1895" s="26">
        <v>3399</v>
      </c>
      <c r="AK1895" s="26">
        <v>2200913</v>
      </c>
      <c r="AL1895" s="264">
        <v>44578.445833333331</v>
      </c>
      <c r="AM1895" s="26" t="s">
        <v>539</v>
      </c>
      <c r="AN1895" s="26" t="s">
        <v>63</v>
      </c>
      <c r="AO1895" s="26" t="s">
        <v>173</v>
      </c>
      <c r="AP1895" s="26" t="s">
        <v>159</v>
      </c>
      <c r="AQ1895" s="26">
        <v>0</v>
      </c>
      <c r="AR1895" s="26">
        <v>79</v>
      </c>
      <c r="AS1895" s="26" t="s">
        <v>920</v>
      </c>
      <c r="AT1895" s="26" t="s">
        <v>71</v>
      </c>
      <c r="AU1895" s="26" t="s">
        <v>69</v>
      </c>
      <c r="AV1895" s="26" t="s">
        <v>63</v>
      </c>
      <c r="AW1895" s="26" t="s">
        <v>63</v>
      </c>
      <c r="AX1895" s="26" t="s">
        <v>63</v>
      </c>
      <c r="AY1895" s="26">
        <v>43.691063</v>
      </c>
      <c r="AZ1895" s="26">
        <v>-103.25926200000001</v>
      </c>
      <c r="BA1895" s="26" t="s">
        <v>207</v>
      </c>
      <c r="BB1895" s="26" t="s">
        <v>165</v>
      </c>
      <c r="BC1895" s="26" t="s">
        <v>1430</v>
      </c>
      <c r="BD1895" s="26" t="s">
        <v>68</v>
      </c>
      <c r="BE1895" s="26" t="s">
        <v>808</v>
      </c>
      <c r="BF1895" s="26" t="s">
        <v>68</v>
      </c>
      <c r="BG1895" s="26" t="s">
        <v>68</v>
      </c>
      <c r="BH1895" s="26" t="s">
        <v>146</v>
      </c>
      <c r="BI1895" s="26">
        <v>2</v>
      </c>
      <c r="BJ1895" s="26" t="s">
        <v>19</v>
      </c>
    </row>
    <row r="1896" spans="36:62" x14ac:dyDescent="0.25">
      <c r="AJ1896" s="26">
        <v>3400</v>
      </c>
      <c r="AK1896" s="26">
        <v>2118062</v>
      </c>
      <c r="AL1896" s="264">
        <v>44536.837500000001</v>
      </c>
      <c r="AM1896" s="26" t="s">
        <v>481</v>
      </c>
      <c r="AN1896" s="26" t="s">
        <v>63</v>
      </c>
      <c r="AO1896" s="26" t="s">
        <v>156</v>
      </c>
      <c r="AP1896" s="26" t="s">
        <v>726</v>
      </c>
      <c r="AQ1896" s="26">
        <v>0</v>
      </c>
      <c r="AR1896" s="26">
        <v>16</v>
      </c>
      <c r="AS1896" s="26" t="s">
        <v>809</v>
      </c>
      <c r="AT1896" s="26" t="s">
        <v>71</v>
      </c>
      <c r="AU1896" s="26" t="s">
        <v>63</v>
      </c>
      <c r="AV1896" s="26" t="s">
        <v>63</v>
      </c>
      <c r="AW1896" s="26" t="s">
        <v>63</v>
      </c>
      <c r="AX1896" s="26" t="s">
        <v>63</v>
      </c>
      <c r="AY1896" s="26">
        <v>44.038535000000003</v>
      </c>
      <c r="AZ1896" s="26">
        <v>-103.191857999999</v>
      </c>
      <c r="BA1896" s="26" t="s">
        <v>486</v>
      </c>
      <c r="BB1896" s="26" t="s">
        <v>811</v>
      </c>
      <c r="BC1896" s="26" t="s">
        <v>727</v>
      </c>
      <c r="BD1896" s="26" t="s">
        <v>68</v>
      </c>
      <c r="BE1896" s="26" t="s">
        <v>1176</v>
      </c>
      <c r="BF1896" s="26" t="s">
        <v>68</v>
      </c>
      <c r="BG1896" s="26" t="s">
        <v>68</v>
      </c>
      <c r="BH1896" s="26" t="s">
        <v>175</v>
      </c>
      <c r="BI1896" s="26">
        <v>2</v>
      </c>
      <c r="BJ1896" s="26" t="s">
        <v>20</v>
      </c>
    </row>
    <row r="1897" spans="36:62" x14ac:dyDescent="0.25">
      <c r="AJ1897" s="26">
        <v>3403</v>
      </c>
      <c r="AK1897" s="26">
        <v>2117988</v>
      </c>
      <c r="AL1897" s="264">
        <v>44533.673611111109</v>
      </c>
      <c r="AM1897" s="26" t="s">
        <v>481</v>
      </c>
      <c r="AN1897" s="26" t="s">
        <v>63</v>
      </c>
      <c r="AO1897" s="26" t="s">
        <v>156</v>
      </c>
      <c r="AP1897" s="26" t="s">
        <v>1104</v>
      </c>
      <c r="AQ1897" s="26">
        <v>0</v>
      </c>
      <c r="AR1897" s="26">
        <v>16</v>
      </c>
      <c r="AS1897" s="26" t="s">
        <v>628</v>
      </c>
      <c r="AT1897" s="26" t="s">
        <v>74</v>
      </c>
      <c r="AU1897" s="26" t="s">
        <v>63</v>
      </c>
      <c r="AV1897" s="26" t="s">
        <v>63</v>
      </c>
      <c r="AW1897" s="26" t="s">
        <v>63</v>
      </c>
      <c r="AX1897" s="26" t="s">
        <v>63</v>
      </c>
      <c r="AY1897" s="26">
        <v>44.0964209999999</v>
      </c>
      <c r="AZ1897" s="26">
        <v>-103.151382999999</v>
      </c>
      <c r="BA1897" s="26" t="s">
        <v>486</v>
      </c>
      <c r="BB1897" s="26" t="s">
        <v>165</v>
      </c>
      <c r="BC1897" s="26" t="s">
        <v>68</v>
      </c>
      <c r="BD1897" s="26" t="s">
        <v>68</v>
      </c>
      <c r="BE1897" s="26" t="s">
        <v>1431</v>
      </c>
      <c r="BF1897" s="26" t="s">
        <v>1209</v>
      </c>
      <c r="BG1897" s="26" t="s">
        <v>68</v>
      </c>
      <c r="BH1897" s="26" t="s">
        <v>175</v>
      </c>
      <c r="BI1897" s="26">
        <v>2</v>
      </c>
      <c r="BJ1897" s="26" t="s">
        <v>217</v>
      </c>
    </row>
    <row r="1898" spans="36:62" x14ac:dyDescent="0.25">
      <c r="AJ1898" s="26">
        <v>3404</v>
      </c>
      <c r="AK1898" s="26">
        <v>2118343</v>
      </c>
      <c r="AL1898" s="264">
        <v>44541.582638888889</v>
      </c>
      <c r="AM1898" s="26" t="s">
        <v>481</v>
      </c>
      <c r="AN1898" s="26" t="s">
        <v>63</v>
      </c>
      <c r="AO1898" s="26" t="s">
        <v>156</v>
      </c>
      <c r="AP1898" s="26" t="s">
        <v>159</v>
      </c>
      <c r="AQ1898" s="26">
        <v>0</v>
      </c>
      <c r="AR1898" s="26">
        <v>79</v>
      </c>
      <c r="AS1898" s="26" t="s">
        <v>628</v>
      </c>
      <c r="AT1898" s="26" t="s">
        <v>71</v>
      </c>
      <c r="AU1898" s="26" t="s">
        <v>63</v>
      </c>
      <c r="AV1898" s="26" t="s">
        <v>63</v>
      </c>
      <c r="AW1898" s="26" t="s">
        <v>69</v>
      </c>
      <c r="AX1898" s="26" t="s">
        <v>63</v>
      </c>
      <c r="AY1898" s="26">
        <v>44.027127999999898</v>
      </c>
      <c r="AZ1898" s="26">
        <v>-103.191744</v>
      </c>
      <c r="BA1898" s="26" t="s">
        <v>546</v>
      </c>
      <c r="BB1898" s="26" t="s">
        <v>157</v>
      </c>
      <c r="BC1898" s="26" t="s">
        <v>714</v>
      </c>
      <c r="BD1898" s="26" t="s">
        <v>68</v>
      </c>
      <c r="BE1898" s="26" t="s">
        <v>705</v>
      </c>
      <c r="BF1898" s="26" t="s">
        <v>68</v>
      </c>
      <c r="BG1898" s="26" t="s">
        <v>68</v>
      </c>
      <c r="BH1898" s="26" t="s">
        <v>175</v>
      </c>
      <c r="BI1898" s="26">
        <v>2</v>
      </c>
      <c r="BJ1898" s="26" t="s">
        <v>217</v>
      </c>
    </row>
    <row r="1899" spans="36:62" x14ac:dyDescent="0.25">
      <c r="AJ1899" s="26">
        <v>3406</v>
      </c>
      <c r="AK1899" s="26">
        <v>2120064</v>
      </c>
      <c r="AL1899" s="264">
        <v>44554.481249999997</v>
      </c>
      <c r="AM1899" s="26" t="s">
        <v>540</v>
      </c>
      <c r="AN1899" s="26" t="s">
        <v>63</v>
      </c>
      <c r="AO1899" s="26" t="s">
        <v>156</v>
      </c>
      <c r="AP1899" s="26" t="s">
        <v>159</v>
      </c>
      <c r="AQ1899" s="26">
        <v>0</v>
      </c>
      <c r="AR1899" s="26">
        <v>18</v>
      </c>
      <c r="AS1899" s="26" t="s">
        <v>1223</v>
      </c>
      <c r="AT1899" s="26" t="s">
        <v>71</v>
      </c>
      <c r="AU1899" s="26" t="s">
        <v>63</v>
      </c>
      <c r="AV1899" s="26" t="s">
        <v>63</v>
      </c>
      <c r="AW1899" s="26" t="s">
        <v>63</v>
      </c>
      <c r="AX1899" s="26" t="s">
        <v>63</v>
      </c>
      <c r="AY1899" s="26">
        <v>43.371138000000002</v>
      </c>
      <c r="AZ1899" s="26">
        <v>-103.39745600000001</v>
      </c>
      <c r="BA1899" s="26" t="s">
        <v>166</v>
      </c>
      <c r="BB1899" s="26" t="s">
        <v>609</v>
      </c>
      <c r="BC1899" s="26" t="s">
        <v>629</v>
      </c>
      <c r="BD1899" s="26" t="s">
        <v>68</v>
      </c>
      <c r="BE1899" s="26" t="s">
        <v>1432</v>
      </c>
      <c r="BF1899" s="26" t="s">
        <v>68</v>
      </c>
      <c r="BG1899" s="26" t="s">
        <v>68</v>
      </c>
      <c r="BH1899" s="26" t="s">
        <v>160</v>
      </c>
      <c r="BI1899" s="26">
        <v>2</v>
      </c>
      <c r="BJ1899" s="26" t="s">
        <v>19</v>
      </c>
    </row>
    <row r="1900" spans="36:62" x14ac:dyDescent="0.25">
      <c r="AJ1900" s="26">
        <v>3408</v>
      </c>
      <c r="AK1900" s="26">
        <v>2118452</v>
      </c>
      <c r="AL1900" s="264">
        <v>44543.734722222223</v>
      </c>
      <c r="AM1900" s="26" t="s">
        <v>481</v>
      </c>
      <c r="AN1900" s="26" t="s">
        <v>63</v>
      </c>
      <c r="AO1900" s="26" t="s">
        <v>156</v>
      </c>
      <c r="AP1900" s="26" t="s">
        <v>648</v>
      </c>
      <c r="AQ1900" s="26">
        <v>0</v>
      </c>
      <c r="AR1900" s="26">
        <v>79</v>
      </c>
      <c r="AS1900" s="26" t="s">
        <v>1263</v>
      </c>
      <c r="AT1900" s="26" t="s">
        <v>71</v>
      </c>
      <c r="AU1900" s="26" t="s">
        <v>63</v>
      </c>
      <c r="AV1900" s="26" t="s">
        <v>63</v>
      </c>
      <c r="AW1900" s="26" t="s">
        <v>63</v>
      </c>
      <c r="AX1900" s="26" t="s">
        <v>63</v>
      </c>
      <c r="AY1900" s="26">
        <v>43.895994000000002</v>
      </c>
      <c r="AZ1900" s="26">
        <v>-103.199551</v>
      </c>
      <c r="BA1900" s="26" t="s">
        <v>486</v>
      </c>
      <c r="BB1900" s="26" t="s">
        <v>165</v>
      </c>
      <c r="BC1900" s="26" t="s">
        <v>629</v>
      </c>
      <c r="BD1900" s="26" t="s">
        <v>68</v>
      </c>
      <c r="BE1900" s="26" t="s">
        <v>1055</v>
      </c>
      <c r="BF1900" s="26" t="s">
        <v>68</v>
      </c>
      <c r="BG1900" s="26" t="s">
        <v>68</v>
      </c>
      <c r="BH1900" s="26" t="s">
        <v>175</v>
      </c>
      <c r="BI1900" s="26">
        <v>2</v>
      </c>
      <c r="BJ1900" s="26" t="s">
        <v>20</v>
      </c>
    </row>
    <row r="1901" spans="36:62" x14ac:dyDescent="0.25">
      <c r="AJ1901" s="26">
        <v>3409</v>
      </c>
      <c r="AK1901" s="26">
        <v>2118666</v>
      </c>
      <c r="AL1901" s="264">
        <v>44541.756944444445</v>
      </c>
      <c r="AM1901" s="26" t="s">
        <v>481</v>
      </c>
      <c r="AN1901" s="26" t="s">
        <v>63</v>
      </c>
      <c r="AO1901" s="26" t="s">
        <v>156</v>
      </c>
      <c r="AP1901" s="26" t="s">
        <v>159</v>
      </c>
      <c r="AQ1901" s="26">
        <v>0</v>
      </c>
      <c r="AR1901" s="26">
        <v>16</v>
      </c>
      <c r="AS1901" s="26" t="s">
        <v>628</v>
      </c>
      <c r="AT1901" s="26" t="s">
        <v>71</v>
      </c>
      <c r="AU1901" s="26" t="s">
        <v>63</v>
      </c>
      <c r="AV1901" s="26" t="s">
        <v>63</v>
      </c>
      <c r="AW1901" s="26" t="s">
        <v>63</v>
      </c>
      <c r="AX1901" s="26" t="s">
        <v>63</v>
      </c>
      <c r="AY1901" s="26">
        <v>44.089917999999898</v>
      </c>
      <c r="AZ1901" s="26">
        <v>-103.151241999999</v>
      </c>
      <c r="BA1901" s="26" t="s">
        <v>486</v>
      </c>
      <c r="BB1901" s="26" t="s">
        <v>157</v>
      </c>
      <c r="BC1901" s="26" t="s">
        <v>759</v>
      </c>
      <c r="BD1901" s="26" t="s">
        <v>759</v>
      </c>
      <c r="BE1901" s="26"/>
      <c r="BF1901" s="26" t="s">
        <v>759</v>
      </c>
      <c r="BG1901" s="26" t="s">
        <v>759</v>
      </c>
      <c r="BH1901" s="26" t="s">
        <v>175</v>
      </c>
      <c r="BI1901" s="26">
        <v>2</v>
      </c>
      <c r="BJ1901" s="26" t="s">
        <v>217</v>
      </c>
    </row>
    <row r="1902" spans="36:62" x14ac:dyDescent="0.25">
      <c r="AJ1902" s="26">
        <v>3412</v>
      </c>
      <c r="AK1902" s="26">
        <v>2119417</v>
      </c>
      <c r="AL1902" s="264">
        <v>44545.686805555553</v>
      </c>
      <c r="AM1902" s="26" t="s">
        <v>481</v>
      </c>
      <c r="AN1902" s="26" t="s">
        <v>63</v>
      </c>
      <c r="AO1902" s="26" t="s">
        <v>156</v>
      </c>
      <c r="AP1902" s="26" t="s">
        <v>726</v>
      </c>
      <c r="AQ1902" s="26">
        <v>0</v>
      </c>
      <c r="AR1902" s="26">
        <v>16</v>
      </c>
      <c r="AS1902" s="26" t="s">
        <v>628</v>
      </c>
      <c r="AT1902" s="26" t="s">
        <v>71</v>
      </c>
      <c r="AU1902" s="26" t="s">
        <v>63</v>
      </c>
      <c r="AV1902" s="26" t="s">
        <v>63</v>
      </c>
      <c r="AW1902" s="26" t="s">
        <v>63</v>
      </c>
      <c r="AX1902" s="26" t="s">
        <v>63</v>
      </c>
      <c r="AY1902" s="26">
        <v>44.098260000000003</v>
      </c>
      <c r="AZ1902" s="26">
        <v>-103.151385</v>
      </c>
      <c r="BA1902" s="26" t="s">
        <v>493</v>
      </c>
      <c r="BB1902" s="26" t="s">
        <v>1164</v>
      </c>
      <c r="BC1902" s="26" t="s">
        <v>659</v>
      </c>
      <c r="BD1902" s="26" t="s">
        <v>68</v>
      </c>
      <c r="BE1902" s="26" t="s">
        <v>1433</v>
      </c>
      <c r="BF1902" s="26" t="s">
        <v>68</v>
      </c>
      <c r="BG1902" s="26" t="s">
        <v>68</v>
      </c>
      <c r="BH1902" s="26" t="s">
        <v>175</v>
      </c>
      <c r="BI1902" s="26">
        <v>2</v>
      </c>
      <c r="BJ1902" s="26" t="s">
        <v>21</v>
      </c>
    </row>
    <row r="1903" spans="36:62" x14ac:dyDescent="0.25">
      <c r="AJ1903" s="26">
        <v>3413</v>
      </c>
      <c r="AK1903" s="26">
        <v>2119456</v>
      </c>
      <c r="AL1903" s="264">
        <v>44557.125</v>
      </c>
      <c r="AM1903" s="26" t="s">
        <v>539</v>
      </c>
      <c r="AN1903" s="26" t="s">
        <v>63</v>
      </c>
      <c r="AO1903" s="26" t="s">
        <v>156</v>
      </c>
      <c r="AP1903" s="26" t="s">
        <v>159</v>
      </c>
      <c r="AQ1903" s="26">
        <v>0</v>
      </c>
      <c r="AR1903" s="26">
        <v>79</v>
      </c>
      <c r="AS1903" s="26" t="s">
        <v>188</v>
      </c>
      <c r="AT1903" s="26" t="s">
        <v>71</v>
      </c>
      <c r="AU1903" s="26" t="s">
        <v>63</v>
      </c>
      <c r="AV1903" s="26" t="s">
        <v>63</v>
      </c>
      <c r="AW1903" s="26" t="s">
        <v>63</v>
      </c>
      <c r="AX1903" s="26" t="s">
        <v>63</v>
      </c>
      <c r="AY1903" s="26">
        <v>43.508380000000002</v>
      </c>
      <c r="AZ1903" s="26">
        <v>-103.328970999999</v>
      </c>
      <c r="BA1903" s="26" t="s">
        <v>185</v>
      </c>
      <c r="BB1903" s="26" t="s">
        <v>157</v>
      </c>
      <c r="BC1903" s="26" t="s">
        <v>680</v>
      </c>
      <c r="BD1903" s="26" t="s">
        <v>68</v>
      </c>
      <c r="BE1903" s="26" t="s">
        <v>1434</v>
      </c>
      <c r="BF1903" s="26" t="s">
        <v>68</v>
      </c>
      <c r="BG1903" s="26" t="s">
        <v>68</v>
      </c>
      <c r="BH1903" s="26" t="s">
        <v>146</v>
      </c>
      <c r="BI1903" s="26">
        <v>2</v>
      </c>
      <c r="BJ1903" s="26" t="s">
        <v>217</v>
      </c>
    </row>
    <row r="1904" spans="36:62" x14ac:dyDescent="0.25">
      <c r="AJ1904" s="26">
        <v>3415</v>
      </c>
      <c r="AK1904" s="26">
        <v>2119180</v>
      </c>
      <c r="AL1904" s="264">
        <v>44552.138888888891</v>
      </c>
      <c r="AM1904" s="26" t="s">
        <v>481</v>
      </c>
      <c r="AN1904" s="26" t="s">
        <v>63</v>
      </c>
      <c r="AO1904" s="26"/>
      <c r="AP1904" s="26"/>
      <c r="AQ1904" s="26">
        <v>-1</v>
      </c>
      <c r="AR1904" s="26">
        <v>16</v>
      </c>
      <c r="AS1904" s="26" t="s">
        <v>168</v>
      </c>
      <c r="AT1904" s="26" t="s">
        <v>71</v>
      </c>
      <c r="AU1904" s="26" t="s">
        <v>63</v>
      </c>
      <c r="AV1904" s="26" t="s">
        <v>63</v>
      </c>
      <c r="AW1904" s="26" t="s">
        <v>63</v>
      </c>
      <c r="AX1904" s="26" t="s">
        <v>63</v>
      </c>
      <c r="AY1904" s="26">
        <v>44.044564000000001</v>
      </c>
      <c r="AZ1904" s="26">
        <v>-103.169613999999</v>
      </c>
      <c r="BA1904" s="26" t="s">
        <v>158</v>
      </c>
      <c r="BB1904" s="26" t="s">
        <v>165</v>
      </c>
      <c r="BC1904" s="26" t="s">
        <v>167</v>
      </c>
      <c r="BD1904" s="26" t="s">
        <v>154</v>
      </c>
      <c r="BE1904" s="26"/>
      <c r="BF1904" s="26" t="s">
        <v>99</v>
      </c>
      <c r="BG1904" s="26" t="s">
        <v>167</v>
      </c>
      <c r="BH1904" s="26" t="s">
        <v>99</v>
      </c>
      <c r="BI1904" s="26">
        <v>2</v>
      </c>
      <c r="BJ1904" s="26" t="s">
        <v>217</v>
      </c>
    </row>
    <row r="1905" spans="36:62" x14ac:dyDescent="0.25">
      <c r="AJ1905" s="26">
        <v>3416</v>
      </c>
      <c r="AK1905" s="26">
        <v>2119139</v>
      </c>
      <c r="AL1905" s="264">
        <v>44553.602777777778</v>
      </c>
      <c r="AM1905" s="26" t="s">
        <v>539</v>
      </c>
      <c r="AN1905" s="26" t="s">
        <v>63</v>
      </c>
      <c r="AO1905" s="26" t="s">
        <v>156</v>
      </c>
      <c r="AP1905" s="26" t="s">
        <v>726</v>
      </c>
      <c r="AQ1905" s="26">
        <v>0</v>
      </c>
      <c r="AR1905" s="26">
        <v>79</v>
      </c>
      <c r="AS1905" s="26" t="s">
        <v>1435</v>
      </c>
      <c r="AT1905" s="26" t="s">
        <v>71</v>
      </c>
      <c r="AU1905" s="26" t="s">
        <v>63</v>
      </c>
      <c r="AV1905" s="26" t="s">
        <v>63</v>
      </c>
      <c r="AW1905" s="26" t="s">
        <v>63</v>
      </c>
      <c r="AX1905" s="26" t="s">
        <v>63</v>
      </c>
      <c r="AY1905" s="26">
        <v>43.831693999999899</v>
      </c>
      <c r="AZ1905" s="26">
        <v>-103.199434999999</v>
      </c>
      <c r="BA1905" s="26" t="s">
        <v>518</v>
      </c>
      <c r="BB1905" s="26" t="s">
        <v>1164</v>
      </c>
      <c r="BC1905" s="26" t="s">
        <v>1205</v>
      </c>
      <c r="BD1905" s="26" t="s">
        <v>68</v>
      </c>
      <c r="BE1905" s="26" t="s">
        <v>1273</v>
      </c>
      <c r="BF1905" s="26" t="s">
        <v>68</v>
      </c>
      <c r="BG1905" s="26" t="s">
        <v>68</v>
      </c>
      <c r="BH1905" s="26" t="s">
        <v>646</v>
      </c>
      <c r="BI1905" s="26">
        <v>2</v>
      </c>
      <c r="BJ1905" s="26" t="s">
        <v>20</v>
      </c>
    </row>
    <row r="1906" spans="36:62" x14ac:dyDescent="0.25">
      <c r="AJ1906" s="26">
        <v>3417</v>
      </c>
      <c r="AK1906" s="26">
        <v>2119141</v>
      </c>
      <c r="AL1906" s="264">
        <v>44551.39166666667</v>
      </c>
      <c r="AM1906" s="26" t="s">
        <v>481</v>
      </c>
      <c r="AN1906" s="26" t="s">
        <v>63</v>
      </c>
      <c r="AO1906" s="26" t="s">
        <v>156</v>
      </c>
      <c r="AP1906" s="26" t="s">
        <v>726</v>
      </c>
      <c r="AQ1906" s="26">
        <v>0</v>
      </c>
      <c r="AR1906" s="26">
        <v>79</v>
      </c>
      <c r="AS1906" s="26" t="s">
        <v>628</v>
      </c>
      <c r="AT1906" s="26" t="s">
        <v>71</v>
      </c>
      <c r="AU1906" s="26" t="s">
        <v>63</v>
      </c>
      <c r="AV1906" s="26" t="s">
        <v>63</v>
      </c>
      <c r="AW1906" s="26" t="s">
        <v>63</v>
      </c>
      <c r="AX1906" s="26" t="s">
        <v>63</v>
      </c>
      <c r="AY1906" s="26">
        <v>44.030104000000001</v>
      </c>
      <c r="AZ1906" s="26">
        <v>-103.191907</v>
      </c>
      <c r="BA1906" s="26" t="s">
        <v>493</v>
      </c>
      <c r="BB1906" s="26" t="s">
        <v>672</v>
      </c>
      <c r="BC1906" s="26" t="s">
        <v>659</v>
      </c>
      <c r="BD1906" s="26" t="s">
        <v>68</v>
      </c>
      <c r="BE1906" s="26" t="s">
        <v>1187</v>
      </c>
      <c r="BF1906" s="26" t="s">
        <v>68</v>
      </c>
      <c r="BG1906" s="26" t="s">
        <v>68</v>
      </c>
      <c r="BH1906" s="26" t="s">
        <v>646</v>
      </c>
      <c r="BI1906" s="26">
        <v>2</v>
      </c>
      <c r="BJ1906" s="26" t="s">
        <v>21</v>
      </c>
    </row>
    <row r="1907" spans="36:62" x14ac:dyDescent="0.25">
      <c r="AJ1907" s="26">
        <v>3419</v>
      </c>
      <c r="AK1907" s="26">
        <v>2201704</v>
      </c>
      <c r="AL1907" s="264">
        <v>44607.510416666664</v>
      </c>
      <c r="AM1907" s="26" t="s">
        <v>481</v>
      </c>
      <c r="AN1907" s="26" t="s">
        <v>63</v>
      </c>
      <c r="AO1907" s="26" t="s">
        <v>156</v>
      </c>
      <c r="AP1907" s="26" t="s">
        <v>716</v>
      </c>
      <c r="AQ1907" s="26">
        <v>0</v>
      </c>
      <c r="AR1907" s="26">
        <v>79</v>
      </c>
      <c r="AS1907" s="26" t="s">
        <v>628</v>
      </c>
      <c r="AT1907" s="26" t="s">
        <v>71</v>
      </c>
      <c r="AU1907" s="26" t="s">
        <v>63</v>
      </c>
      <c r="AV1907" s="26" t="s">
        <v>63</v>
      </c>
      <c r="AW1907" s="26" t="s">
        <v>63</v>
      </c>
      <c r="AX1907" s="26" t="s">
        <v>63</v>
      </c>
      <c r="AY1907" s="26">
        <v>44.009283000000003</v>
      </c>
      <c r="AZ1907" s="26">
        <v>-103.18356300000001</v>
      </c>
      <c r="BA1907" s="26" t="s">
        <v>185</v>
      </c>
      <c r="BB1907" s="26" t="s">
        <v>690</v>
      </c>
      <c r="BC1907" s="26" t="s">
        <v>732</v>
      </c>
      <c r="BD1907" s="26" t="s">
        <v>68</v>
      </c>
      <c r="BE1907" s="26"/>
      <c r="BF1907" s="26" t="s">
        <v>732</v>
      </c>
      <c r="BG1907" s="26" t="s">
        <v>68</v>
      </c>
      <c r="BH1907" s="26" t="s">
        <v>175</v>
      </c>
      <c r="BI1907" s="26">
        <v>2</v>
      </c>
      <c r="BJ1907" s="26" t="s">
        <v>217</v>
      </c>
    </row>
    <row r="1908" spans="36:62" x14ac:dyDescent="0.25">
      <c r="AJ1908" s="26">
        <v>3420</v>
      </c>
      <c r="AK1908" s="26">
        <v>2201955</v>
      </c>
      <c r="AL1908" s="264">
        <v>44597.53125</v>
      </c>
      <c r="AM1908" s="26" t="s">
        <v>539</v>
      </c>
      <c r="AN1908" s="26" t="s">
        <v>63</v>
      </c>
      <c r="AO1908" s="26" t="s">
        <v>156</v>
      </c>
      <c r="AP1908" s="26" t="s">
        <v>961</v>
      </c>
      <c r="AQ1908" s="26">
        <v>0</v>
      </c>
      <c r="AR1908" s="26">
        <v>79</v>
      </c>
      <c r="AS1908" s="26" t="s">
        <v>628</v>
      </c>
      <c r="AT1908" s="26" t="s">
        <v>71</v>
      </c>
      <c r="AU1908" s="26" t="s">
        <v>63</v>
      </c>
      <c r="AV1908" s="26" t="s">
        <v>63</v>
      </c>
      <c r="AW1908" s="26" t="s">
        <v>63</v>
      </c>
      <c r="AX1908" s="26" t="s">
        <v>63</v>
      </c>
      <c r="AY1908" s="26">
        <v>43.847284000000002</v>
      </c>
      <c r="AZ1908" s="26">
        <v>-103.199112</v>
      </c>
      <c r="BA1908" s="26" t="s">
        <v>490</v>
      </c>
      <c r="BB1908" s="26" t="s">
        <v>157</v>
      </c>
      <c r="BC1908" s="26" t="s">
        <v>926</v>
      </c>
      <c r="BD1908" s="26" t="s">
        <v>68</v>
      </c>
      <c r="BE1908" s="26" t="s">
        <v>644</v>
      </c>
      <c r="BF1908" s="26" t="s">
        <v>68</v>
      </c>
      <c r="BG1908" s="26" t="s">
        <v>68</v>
      </c>
      <c r="BH1908" s="26" t="s">
        <v>175</v>
      </c>
      <c r="BI1908" s="26">
        <v>2</v>
      </c>
      <c r="BJ1908" s="26" t="s">
        <v>217</v>
      </c>
    </row>
    <row r="1909" spans="36:62" x14ac:dyDescent="0.25">
      <c r="AJ1909" s="26">
        <v>3424</v>
      </c>
      <c r="AK1909" s="26">
        <v>2119955</v>
      </c>
      <c r="AL1909" s="264">
        <v>44538.698611111111</v>
      </c>
      <c r="AM1909" s="26" t="s">
        <v>541</v>
      </c>
      <c r="AN1909" s="26" t="s">
        <v>63</v>
      </c>
      <c r="AO1909" s="26" t="s">
        <v>156</v>
      </c>
      <c r="AP1909" s="26" t="s">
        <v>159</v>
      </c>
      <c r="AQ1909" s="26">
        <v>0</v>
      </c>
      <c r="AR1909" s="26">
        <v>18</v>
      </c>
      <c r="AS1909" s="26" t="s">
        <v>168</v>
      </c>
      <c r="AT1909" s="26" t="s">
        <v>71</v>
      </c>
      <c r="AU1909" s="26" t="s">
        <v>63</v>
      </c>
      <c r="AV1909" s="26" t="s">
        <v>63</v>
      </c>
      <c r="AW1909" s="26" t="s">
        <v>63</v>
      </c>
      <c r="AX1909" s="26" t="s">
        <v>63</v>
      </c>
      <c r="AY1909" s="26">
        <v>43.049900999999899</v>
      </c>
      <c r="AZ1909" s="26">
        <v>-102.294938999999</v>
      </c>
      <c r="BA1909" s="26" t="s">
        <v>158</v>
      </c>
      <c r="BB1909" s="26" t="s">
        <v>609</v>
      </c>
      <c r="BC1909" s="26" t="s">
        <v>68</v>
      </c>
      <c r="BD1909" s="26" t="s">
        <v>154</v>
      </c>
      <c r="BE1909" s="26"/>
      <c r="BF1909" s="26" t="s">
        <v>68</v>
      </c>
      <c r="BG1909" s="26" t="s">
        <v>68</v>
      </c>
      <c r="BH1909" s="26" t="s">
        <v>160</v>
      </c>
      <c r="BI1909" s="26">
        <v>2</v>
      </c>
      <c r="BJ1909" s="26" t="s">
        <v>217</v>
      </c>
    </row>
    <row r="1910" spans="36:62" x14ac:dyDescent="0.25">
      <c r="AJ1910" s="26">
        <v>3427</v>
      </c>
      <c r="AK1910" s="26">
        <v>2200348</v>
      </c>
      <c r="AL1910" s="264">
        <v>44570.760416666664</v>
      </c>
      <c r="AM1910" s="26" t="s">
        <v>540</v>
      </c>
      <c r="AN1910" s="26" t="s">
        <v>63</v>
      </c>
      <c r="AO1910" s="26"/>
      <c r="AP1910" s="26"/>
      <c r="AQ1910" s="26">
        <v>-1</v>
      </c>
      <c r="AR1910" s="26">
        <v>18</v>
      </c>
      <c r="AS1910" s="26" t="s">
        <v>168</v>
      </c>
      <c r="AT1910" s="26" t="s">
        <v>71</v>
      </c>
      <c r="AU1910" s="26" t="s">
        <v>63</v>
      </c>
      <c r="AV1910" s="26" t="s">
        <v>63</v>
      </c>
      <c r="AW1910" s="26" t="s">
        <v>63</v>
      </c>
      <c r="AX1910" s="26" t="s">
        <v>63</v>
      </c>
      <c r="AY1910" s="26">
        <v>43.381317000000003</v>
      </c>
      <c r="AZ1910" s="26">
        <v>-103.40384</v>
      </c>
      <c r="BA1910" s="26" t="s">
        <v>166</v>
      </c>
      <c r="BB1910" s="26" t="s">
        <v>611</v>
      </c>
      <c r="BC1910" s="26" t="s">
        <v>167</v>
      </c>
      <c r="BD1910" s="26" t="s">
        <v>154</v>
      </c>
      <c r="BE1910" s="26"/>
      <c r="BF1910" s="26" t="s">
        <v>99</v>
      </c>
      <c r="BG1910" s="26" t="s">
        <v>167</v>
      </c>
      <c r="BH1910" s="26" t="s">
        <v>99</v>
      </c>
      <c r="BI1910" s="26">
        <v>2</v>
      </c>
      <c r="BJ1910" s="26" t="s">
        <v>217</v>
      </c>
    </row>
    <row r="1911" spans="36:62" x14ac:dyDescent="0.25">
      <c r="AJ1911" s="26">
        <v>3428</v>
      </c>
      <c r="AK1911" s="26">
        <v>2202505</v>
      </c>
      <c r="AL1911" s="264">
        <v>44622.513888888891</v>
      </c>
      <c r="AM1911" s="26" t="s">
        <v>481</v>
      </c>
      <c r="AN1911" s="26" t="s">
        <v>63</v>
      </c>
      <c r="AO1911" s="26" t="s">
        <v>156</v>
      </c>
      <c r="AP1911" s="26" t="s">
        <v>686</v>
      </c>
      <c r="AQ1911" s="26">
        <v>0</v>
      </c>
      <c r="AR1911" s="26">
        <v>79</v>
      </c>
      <c r="AS1911" s="26" t="s">
        <v>1436</v>
      </c>
      <c r="AT1911" s="26" t="s">
        <v>71</v>
      </c>
      <c r="AU1911" s="26" t="s">
        <v>63</v>
      </c>
      <c r="AV1911" s="26" t="s">
        <v>63</v>
      </c>
      <c r="AW1911" s="26" t="s">
        <v>63</v>
      </c>
      <c r="AX1911" s="26" t="s">
        <v>63</v>
      </c>
      <c r="AY1911" s="26">
        <v>44.030104000000001</v>
      </c>
      <c r="AZ1911" s="26">
        <v>-103.191907</v>
      </c>
      <c r="BA1911" s="26" t="s">
        <v>483</v>
      </c>
      <c r="BB1911" s="26" t="s">
        <v>672</v>
      </c>
      <c r="BC1911" s="26" t="s">
        <v>659</v>
      </c>
      <c r="BD1911" s="26" t="s">
        <v>68</v>
      </c>
      <c r="BE1911" s="26" t="s">
        <v>1187</v>
      </c>
      <c r="BF1911" s="26" t="s">
        <v>68</v>
      </c>
      <c r="BG1911" s="26" t="s">
        <v>68</v>
      </c>
      <c r="BH1911" s="26" t="s">
        <v>175</v>
      </c>
      <c r="BI1911" s="26">
        <v>2</v>
      </c>
      <c r="BJ1911" s="26" t="s">
        <v>217</v>
      </c>
    </row>
    <row r="1912" spans="36:62" x14ac:dyDescent="0.25">
      <c r="AJ1912" s="26">
        <v>3429</v>
      </c>
      <c r="AK1912" s="26">
        <v>2200364</v>
      </c>
      <c r="AL1912" s="264">
        <v>44570.729166666664</v>
      </c>
      <c r="AM1912" s="26" t="s">
        <v>541</v>
      </c>
      <c r="AN1912" s="26" t="s">
        <v>63</v>
      </c>
      <c r="AO1912" s="26"/>
      <c r="AP1912" s="26"/>
      <c r="AQ1912" s="26">
        <v>-1</v>
      </c>
      <c r="AR1912" s="26">
        <v>18</v>
      </c>
      <c r="AS1912" s="26" t="s">
        <v>168</v>
      </c>
      <c r="AT1912" s="26" t="s">
        <v>71</v>
      </c>
      <c r="AU1912" s="26" t="s">
        <v>63</v>
      </c>
      <c r="AV1912" s="26" t="s">
        <v>63</v>
      </c>
      <c r="AW1912" s="26" t="s">
        <v>63</v>
      </c>
      <c r="AX1912" s="26" t="s">
        <v>63</v>
      </c>
      <c r="AY1912" s="26">
        <v>43.189604000000003</v>
      </c>
      <c r="AZ1912" s="26">
        <v>-102.932243999999</v>
      </c>
      <c r="BA1912" s="26" t="s">
        <v>185</v>
      </c>
      <c r="BB1912" s="26" t="s">
        <v>611</v>
      </c>
      <c r="BC1912" s="26" t="s">
        <v>167</v>
      </c>
      <c r="BD1912" s="26" t="s">
        <v>154</v>
      </c>
      <c r="BE1912" s="26"/>
      <c r="BF1912" s="26" t="s">
        <v>99</v>
      </c>
      <c r="BG1912" s="26" t="s">
        <v>167</v>
      </c>
      <c r="BH1912" s="26" t="s">
        <v>99</v>
      </c>
      <c r="BI1912" s="26">
        <v>2</v>
      </c>
      <c r="BJ1912" s="26" t="s">
        <v>217</v>
      </c>
    </row>
    <row r="1913" spans="36:62" x14ac:dyDescent="0.25">
      <c r="AJ1913" s="26">
        <v>3434</v>
      </c>
      <c r="AK1913" s="26">
        <v>2200614</v>
      </c>
      <c r="AL1913" s="264">
        <v>44579.730555555558</v>
      </c>
      <c r="AM1913" s="26" t="s">
        <v>539</v>
      </c>
      <c r="AN1913" s="26" t="s">
        <v>63</v>
      </c>
      <c r="AO1913" s="26"/>
      <c r="AP1913" s="26" t="s">
        <v>686</v>
      </c>
      <c r="AQ1913" s="26">
        <v>0</v>
      </c>
      <c r="AR1913" s="26">
        <v>79</v>
      </c>
      <c r="AS1913" s="26" t="s">
        <v>1296</v>
      </c>
      <c r="AT1913" s="26" t="s">
        <v>613</v>
      </c>
      <c r="AU1913" s="26" t="s">
        <v>63</v>
      </c>
      <c r="AV1913" s="26" t="s">
        <v>63</v>
      </c>
      <c r="AW1913" s="26" t="s">
        <v>63</v>
      </c>
      <c r="AX1913" s="26" t="s">
        <v>63</v>
      </c>
      <c r="AY1913" s="26">
        <v>43.738202999999899</v>
      </c>
      <c r="AZ1913" s="26">
        <v>-103.219464</v>
      </c>
      <c r="BA1913" s="26" t="s">
        <v>493</v>
      </c>
      <c r="BB1913" s="26" t="s">
        <v>165</v>
      </c>
      <c r="BC1913" s="26" t="s">
        <v>990</v>
      </c>
      <c r="BD1913" s="26" t="s">
        <v>615</v>
      </c>
      <c r="BE1913" s="26"/>
      <c r="BF1913" s="26" t="s">
        <v>68</v>
      </c>
      <c r="BG1913" s="26" t="s">
        <v>771</v>
      </c>
      <c r="BH1913" s="26" t="s">
        <v>175</v>
      </c>
      <c r="BI1913" s="26">
        <v>2</v>
      </c>
      <c r="BJ1913" s="26" t="s">
        <v>217</v>
      </c>
    </row>
    <row r="1914" spans="36:62" x14ac:dyDescent="0.25">
      <c r="AJ1914" s="26">
        <v>3439</v>
      </c>
      <c r="AK1914" s="26">
        <v>2201096</v>
      </c>
      <c r="AL1914" s="264">
        <v>44590.96875</v>
      </c>
      <c r="AM1914" s="26" t="s">
        <v>481</v>
      </c>
      <c r="AN1914" s="26" t="s">
        <v>63</v>
      </c>
      <c r="AO1914" s="26" t="s">
        <v>156</v>
      </c>
      <c r="AP1914" s="26" t="s">
        <v>159</v>
      </c>
      <c r="AQ1914" s="26">
        <v>0</v>
      </c>
      <c r="AR1914" s="26">
        <v>16</v>
      </c>
      <c r="AS1914" s="26" t="s">
        <v>628</v>
      </c>
      <c r="AT1914" s="26" t="s">
        <v>71</v>
      </c>
      <c r="AU1914" s="26" t="s">
        <v>63</v>
      </c>
      <c r="AV1914" s="26" t="s">
        <v>63</v>
      </c>
      <c r="AW1914" s="26" t="s">
        <v>63</v>
      </c>
      <c r="AX1914" s="26" t="s">
        <v>63</v>
      </c>
      <c r="AY1914" s="26">
        <v>44.096257000000001</v>
      </c>
      <c r="AZ1914" s="26">
        <v>-103.151383999999</v>
      </c>
      <c r="BA1914" s="26" t="s">
        <v>166</v>
      </c>
      <c r="BB1914" s="26" t="s">
        <v>1141</v>
      </c>
      <c r="BC1914" s="26" t="s">
        <v>727</v>
      </c>
      <c r="BD1914" s="26" t="s">
        <v>68</v>
      </c>
      <c r="BE1914" s="26" t="s">
        <v>1437</v>
      </c>
      <c r="BF1914" s="26" t="s">
        <v>68</v>
      </c>
      <c r="BG1914" s="26" t="s">
        <v>68</v>
      </c>
      <c r="BH1914" s="26" t="s">
        <v>175</v>
      </c>
      <c r="BI1914" s="26">
        <v>2</v>
      </c>
      <c r="BJ1914" s="26" t="s">
        <v>217</v>
      </c>
    </row>
    <row r="1915" spans="36:62" x14ac:dyDescent="0.25">
      <c r="AJ1915" s="26">
        <v>3441</v>
      </c>
      <c r="AK1915" s="26">
        <v>2201174</v>
      </c>
      <c r="AL1915" s="264">
        <v>44590.75277777778</v>
      </c>
      <c r="AM1915" s="26" t="s">
        <v>540</v>
      </c>
      <c r="AN1915" s="26" t="s">
        <v>63</v>
      </c>
      <c r="AO1915" s="26"/>
      <c r="AP1915" s="26"/>
      <c r="AQ1915" s="26">
        <v>-1</v>
      </c>
      <c r="AR1915" s="26">
        <v>18</v>
      </c>
      <c r="AS1915" s="26" t="s">
        <v>168</v>
      </c>
      <c r="AT1915" s="26" t="s">
        <v>71</v>
      </c>
      <c r="AU1915" s="26" t="s">
        <v>63</v>
      </c>
      <c r="AV1915" s="26" t="s">
        <v>63</v>
      </c>
      <c r="AW1915" s="26" t="s">
        <v>63</v>
      </c>
      <c r="AX1915" s="26" t="s">
        <v>63</v>
      </c>
      <c r="AY1915" s="26">
        <v>43.224519999999899</v>
      </c>
      <c r="AZ1915" s="26">
        <v>-103.277512</v>
      </c>
      <c r="BA1915" s="26" t="s">
        <v>185</v>
      </c>
      <c r="BB1915" s="26" t="s">
        <v>609</v>
      </c>
      <c r="BC1915" s="26" t="s">
        <v>167</v>
      </c>
      <c r="BD1915" s="26" t="s">
        <v>154</v>
      </c>
      <c r="BE1915" s="26"/>
      <c r="BF1915" s="26" t="s">
        <v>99</v>
      </c>
      <c r="BG1915" s="26" t="s">
        <v>167</v>
      </c>
      <c r="BH1915" s="26" t="s">
        <v>99</v>
      </c>
      <c r="BI1915" s="26">
        <v>2</v>
      </c>
      <c r="BJ1915" s="26" t="s">
        <v>217</v>
      </c>
    </row>
    <row r="1916" spans="36:62" x14ac:dyDescent="0.25">
      <c r="AJ1916" s="26">
        <v>3445</v>
      </c>
      <c r="AK1916" s="26">
        <v>2202251</v>
      </c>
      <c r="AL1916" s="264">
        <v>44614.347222222219</v>
      </c>
      <c r="AM1916" s="26" t="s">
        <v>540</v>
      </c>
      <c r="AN1916" s="26" t="s">
        <v>63</v>
      </c>
      <c r="AO1916" s="26" t="s">
        <v>156</v>
      </c>
      <c r="AP1916" s="26" t="s">
        <v>627</v>
      </c>
      <c r="AQ1916" s="26">
        <v>0</v>
      </c>
      <c r="AR1916" s="26">
        <v>79</v>
      </c>
      <c r="AS1916" s="26" t="s">
        <v>642</v>
      </c>
      <c r="AT1916" s="26" t="s">
        <v>613</v>
      </c>
      <c r="AU1916" s="26" t="s">
        <v>63</v>
      </c>
      <c r="AV1916" s="26" t="s">
        <v>63</v>
      </c>
      <c r="AW1916" s="26" t="s">
        <v>63</v>
      </c>
      <c r="AX1916" s="26" t="s">
        <v>63</v>
      </c>
      <c r="AY1916" s="26">
        <v>43.450057999999899</v>
      </c>
      <c r="AZ1916" s="26">
        <v>-103.355869999999</v>
      </c>
      <c r="BA1916" s="26" t="s">
        <v>508</v>
      </c>
      <c r="BB1916" s="26" t="s">
        <v>157</v>
      </c>
      <c r="BC1916" s="26" t="s">
        <v>732</v>
      </c>
      <c r="BD1916" s="26" t="s">
        <v>68</v>
      </c>
      <c r="BE1916" s="26"/>
      <c r="BF1916" s="26" t="s">
        <v>68</v>
      </c>
      <c r="BG1916" s="26" t="s">
        <v>732</v>
      </c>
      <c r="BH1916" s="26" t="s">
        <v>646</v>
      </c>
      <c r="BI1916" s="26">
        <v>2</v>
      </c>
      <c r="BJ1916" s="26" t="s">
        <v>217</v>
      </c>
    </row>
    <row r="1917" spans="36:62" x14ac:dyDescent="0.25">
      <c r="AJ1917" s="26">
        <v>3447</v>
      </c>
      <c r="AK1917" s="26">
        <v>2203832</v>
      </c>
      <c r="AL1917" s="264">
        <v>44632.457638888889</v>
      </c>
      <c r="AM1917" s="26" t="s">
        <v>481</v>
      </c>
      <c r="AN1917" s="26" t="s">
        <v>63</v>
      </c>
      <c r="AO1917" s="26" t="s">
        <v>156</v>
      </c>
      <c r="AP1917" s="26" t="s">
        <v>159</v>
      </c>
      <c r="AQ1917" s="26">
        <v>0</v>
      </c>
      <c r="AR1917" s="26">
        <v>79</v>
      </c>
      <c r="AS1917" s="26" t="s">
        <v>722</v>
      </c>
      <c r="AT1917" s="26" t="s">
        <v>71</v>
      </c>
      <c r="AU1917" s="26" t="s">
        <v>63</v>
      </c>
      <c r="AV1917" s="26" t="s">
        <v>63</v>
      </c>
      <c r="AW1917" s="26" t="s">
        <v>63</v>
      </c>
      <c r="AX1917" s="26" t="s">
        <v>63</v>
      </c>
      <c r="AY1917" s="26">
        <v>43.872205000000001</v>
      </c>
      <c r="AZ1917" s="26">
        <v>-103.19945800000001</v>
      </c>
      <c r="BA1917" s="26" t="s">
        <v>158</v>
      </c>
      <c r="BB1917" s="26" t="s">
        <v>1141</v>
      </c>
      <c r="BC1917" s="26" t="s">
        <v>659</v>
      </c>
      <c r="BD1917" s="26" t="s">
        <v>68</v>
      </c>
      <c r="BE1917" s="26" t="s">
        <v>1438</v>
      </c>
      <c r="BF1917" s="26" t="s">
        <v>68</v>
      </c>
      <c r="BG1917" s="26" t="s">
        <v>68</v>
      </c>
      <c r="BH1917" s="26" t="s">
        <v>1439</v>
      </c>
      <c r="BI1917" s="26">
        <v>2</v>
      </c>
      <c r="BJ1917" s="26" t="s">
        <v>20</v>
      </c>
    </row>
    <row r="1918" spans="36:62" x14ac:dyDescent="0.25">
      <c r="AJ1918" s="26">
        <v>3450</v>
      </c>
      <c r="AK1918" s="26">
        <v>2203748</v>
      </c>
      <c r="AL1918" s="264">
        <v>44650.256944444445</v>
      </c>
      <c r="AM1918" s="26" t="s">
        <v>481</v>
      </c>
      <c r="AN1918" s="26" t="s">
        <v>63</v>
      </c>
      <c r="AO1918" s="26" t="s">
        <v>156</v>
      </c>
      <c r="AP1918" s="26" t="s">
        <v>159</v>
      </c>
      <c r="AQ1918" s="26">
        <v>0</v>
      </c>
      <c r="AR1918" s="26">
        <v>90</v>
      </c>
      <c r="AS1918" s="26" t="s">
        <v>749</v>
      </c>
      <c r="AT1918" s="26" t="s">
        <v>639</v>
      </c>
      <c r="AU1918" s="26" t="s">
        <v>63</v>
      </c>
      <c r="AV1918" s="26" t="s">
        <v>63</v>
      </c>
      <c r="AW1918" s="26" t="s">
        <v>63</v>
      </c>
      <c r="AX1918" s="26" t="s">
        <v>63</v>
      </c>
      <c r="AY1918" s="26">
        <v>44.099435999999898</v>
      </c>
      <c r="AZ1918" s="26">
        <v>-103.16124600000001</v>
      </c>
      <c r="BA1918" s="26" t="s">
        <v>483</v>
      </c>
      <c r="BB1918" s="26" t="s">
        <v>611</v>
      </c>
      <c r="BC1918" s="26" t="s">
        <v>680</v>
      </c>
      <c r="BD1918" s="26" t="s">
        <v>681</v>
      </c>
      <c r="BE1918" s="26"/>
      <c r="BF1918" s="26" t="s">
        <v>68</v>
      </c>
      <c r="BG1918" s="26" t="s">
        <v>68</v>
      </c>
      <c r="BH1918" s="26" t="s">
        <v>175</v>
      </c>
      <c r="BI1918" s="26">
        <v>2</v>
      </c>
      <c r="BJ1918" s="26" t="s">
        <v>217</v>
      </c>
    </row>
    <row r="1919" spans="36:62" x14ac:dyDescent="0.25">
      <c r="AJ1919" s="26">
        <v>3451</v>
      </c>
      <c r="AK1919" s="26">
        <v>2201496</v>
      </c>
      <c r="AL1919" s="264">
        <v>44591.322916666664</v>
      </c>
      <c r="AM1919" s="26" t="s">
        <v>539</v>
      </c>
      <c r="AN1919" s="26" t="s">
        <v>63</v>
      </c>
      <c r="AO1919" s="26"/>
      <c r="AP1919" s="26"/>
      <c r="AQ1919" s="26">
        <v>-1</v>
      </c>
      <c r="AR1919" s="26">
        <v>79</v>
      </c>
      <c r="AS1919" s="26" t="s">
        <v>168</v>
      </c>
      <c r="AT1919" s="26" t="s">
        <v>74</v>
      </c>
      <c r="AU1919" s="26" t="s">
        <v>63</v>
      </c>
      <c r="AV1919" s="26" t="s">
        <v>63</v>
      </c>
      <c r="AW1919" s="26" t="s">
        <v>63</v>
      </c>
      <c r="AX1919" s="26" t="s">
        <v>63</v>
      </c>
      <c r="AY1919" s="26">
        <v>43.667105999999897</v>
      </c>
      <c r="AZ1919" s="26">
        <v>-103.265478999999</v>
      </c>
      <c r="BA1919" s="26" t="s">
        <v>158</v>
      </c>
      <c r="BB1919" s="26" t="s">
        <v>157</v>
      </c>
      <c r="BC1919" s="26" t="s">
        <v>167</v>
      </c>
      <c r="BD1919" s="26" t="s">
        <v>154</v>
      </c>
      <c r="BE1919" s="26"/>
      <c r="BF1919" s="26" t="s">
        <v>99</v>
      </c>
      <c r="BG1919" s="26" t="s">
        <v>167</v>
      </c>
      <c r="BH1919" s="26" t="s">
        <v>99</v>
      </c>
      <c r="BI1919" s="26">
        <v>2</v>
      </c>
      <c r="BJ1919" s="26" t="s">
        <v>217</v>
      </c>
    </row>
    <row r="1920" spans="36:62" x14ac:dyDescent="0.25">
      <c r="AJ1920" s="26">
        <v>3452</v>
      </c>
      <c r="AK1920" s="26">
        <v>2201543</v>
      </c>
      <c r="AL1920" s="264">
        <v>44597.083333333336</v>
      </c>
      <c r="AM1920" s="26" t="s">
        <v>540</v>
      </c>
      <c r="AN1920" s="26" t="s">
        <v>63</v>
      </c>
      <c r="AO1920" s="26"/>
      <c r="AP1920" s="26" t="s">
        <v>159</v>
      </c>
      <c r="AQ1920" s="26">
        <v>0</v>
      </c>
      <c r="AR1920" s="26">
        <v>79</v>
      </c>
      <c r="AS1920" s="26" t="s">
        <v>1440</v>
      </c>
      <c r="AT1920" s="26" t="s">
        <v>71</v>
      </c>
      <c r="AU1920" s="26" t="s">
        <v>63</v>
      </c>
      <c r="AV1920" s="26" t="s">
        <v>63</v>
      </c>
      <c r="AW1920" s="26" t="s">
        <v>63</v>
      </c>
      <c r="AX1920" s="26" t="s">
        <v>63</v>
      </c>
      <c r="AY1920" s="26">
        <v>43.463939000000003</v>
      </c>
      <c r="AZ1920" s="26">
        <v>-103.350245999999</v>
      </c>
      <c r="BA1920" s="26" t="s">
        <v>185</v>
      </c>
      <c r="BB1920" s="26" t="s">
        <v>165</v>
      </c>
      <c r="BC1920" s="26" t="s">
        <v>732</v>
      </c>
      <c r="BD1920" s="26" t="s">
        <v>68</v>
      </c>
      <c r="BE1920" s="26"/>
      <c r="BF1920" s="26" t="s">
        <v>698</v>
      </c>
      <c r="BG1920" s="26" t="s">
        <v>68</v>
      </c>
      <c r="BH1920" s="26" t="s">
        <v>146</v>
      </c>
      <c r="BI1920" s="26">
        <v>2</v>
      </c>
      <c r="BJ1920" s="26" t="s">
        <v>217</v>
      </c>
    </row>
    <row r="1921" spans="36:62" x14ac:dyDescent="0.25">
      <c r="AJ1921" s="26">
        <v>3453</v>
      </c>
      <c r="AK1921" s="26">
        <v>2202876</v>
      </c>
      <c r="AL1921" s="264">
        <v>44631.582638888889</v>
      </c>
      <c r="AM1921" s="26" t="s">
        <v>540</v>
      </c>
      <c r="AN1921" s="26" t="s">
        <v>63</v>
      </c>
      <c r="AO1921" s="26" t="s">
        <v>156</v>
      </c>
      <c r="AP1921" s="26" t="s">
        <v>159</v>
      </c>
      <c r="AQ1921" s="26">
        <v>0</v>
      </c>
      <c r="AR1921" s="26">
        <v>18</v>
      </c>
      <c r="AS1921" s="26" t="s">
        <v>1441</v>
      </c>
      <c r="AT1921" s="26" t="s">
        <v>71</v>
      </c>
      <c r="AU1921" s="26" t="s">
        <v>63</v>
      </c>
      <c r="AV1921" s="26" t="s">
        <v>69</v>
      </c>
      <c r="AW1921" s="26" t="s">
        <v>63</v>
      </c>
      <c r="AX1921" s="26" t="s">
        <v>63</v>
      </c>
      <c r="AY1921" s="26">
        <v>43.299906999999898</v>
      </c>
      <c r="AZ1921" s="26">
        <v>-103.333271999999</v>
      </c>
      <c r="BA1921" s="26" t="s">
        <v>158</v>
      </c>
      <c r="BB1921" s="26" t="s">
        <v>609</v>
      </c>
      <c r="BC1921" s="26" t="s">
        <v>685</v>
      </c>
      <c r="BD1921" s="26" t="s">
        <v>68</v>
      </c>
      <c r="BE1921" s="26"/>
      <c r="BF1921" s="26" t="s">
        <v>68</v>
      </c>
      <c r="BG1921" s="26" t="s">
        <v>68</v>
      </c>
      <c r="BH1921" s="26" t="s">
        <v>146</v>
      </c>
      <c r="BI1921" s="26">
        <v>2</v>
      </c>
      <c r="BJ1921" s="26" t="s">
        <v>217</v>
      </c>
    </row>
    <row r="1922" spans="36:62" x14ac:dyDescent="0.25">
      <c r="AJ1922" s="26">
        <v>3454</v>
      </c>
      <c r="AK1922" s="26">
        <v>2202999</v>
      </c>
      <c r="AL1922" s="264">
        <v>44631.469444444447</v>
      </c>
      <c r="AM1922" s="26" t="s">
        <v>540</v>
      </c>
      <c r="AN1922" s="26" t="s">
        <v>63</v>
      </c>
      <c r="AO1922" s="26" t="s">
        <v>156</v>
      </c>
      <c r="AP1922" s="26" t="s">
        <v>159</v>
      </c>
      <c r="AQ1922" s="26">
        <v>0</v>
      </c>
      <c r="AR1922" s="26">
        <v>79</v>
      </c>
      <c r="AS1922" s="26" t="s">
        <v>618</v>
      </c>
      <c r="AT1922" s="26" t="s">
        <v>74</v>
      </c>
      <c r="AU1922" s="26" t="s">
        <v>63</v>
      </c>
      <c r="AV1922" s="26" t="s">
        <v>63</v>
      </c>
      <c r="AW1922" s="26" t="s">
        <v>63</v>
      </c>
      <c r="AX1922" s="26" t="s">
        <v>63</v>
      </c>
      <c r="AY1922" s="26">
        <v>43.472997999999897</v>
      </c>
      <c r="AZ1922" s="26">
        <v>-103.344837999999</v>
      </c>
      <c r="BA1922" s="26" t="s">
        <v>158</v>
      </c>
      <c r="BB1922" s="26" t="s">
        <v>157</v>
      </c>
      <c r="BC1922" s="26" t="s">
        <v>68</v>
      </c>
      <c r="BD1922" s="26" t="s">
        <v>68</v>
      </c>
      <c r="BE1922" s="26"/>
      <c r="BF1922" s="26" t="s">
        <v>68</v>
      </c>
      <c r="BG1922" s="26" t="s">
        <v>68</v>
      </c>
      <c r="BH1922" s="26" t="s">
        <v>146</v>
      </c>
      <c r="BI1922" s="26">
        <v>2</v>
      </c>
      <c r="BJ1922" s="26" t="s">
        <v>217</v>
      </c>
    </row>
    <row r="1923" spans="36:62" x14ac:dyDescent="0.25">
      <c r="AJ1923" s="26">
        <v>3455</v>
      </c>
      <c r="AK1923" s="26">
        <v>2204308</v>
      </c>
      <c r="AL1923" s="264">
        <v>44659.260416666664</v>
      </c>
      <c r="AM1923" s="26" t="s">
        <v>539</v>
      </c>
      <c r="AN1923" s="26" t="s">
        <v>63</v>
      </c>
      <c r="AO1923" s="26"/>
      <c r="AP1923" s="26"/>
      <c r="AQ1923" s="26">
        <v>-1</v>
      </c>
      <c r="AR1923" s="26">
        <v>79</v>
      </c>
      <c r="AS1923" s="26" t="s">
        <v>168</v>
      </c>
      <c r="AT1923" s="26" t="s">
        <v>71</v>
      </c>
      <c r="AU1923" s="26" t="s">
        <v>63</v>
      </c>
      <c r="AV1923" s="26" t="s">
        <v>63</v>
      </c>
      <c r="AW1923" s="26" t="s">
        <v>63</v>
      </c>
      <c r="AX1923" s="26" t="s">
        <v>63</v>
      </c>
      <c r="AY1923" s="26">
        <v>43.5084769999999</v>
      </c>
      <c r="AZ1923" s="26">
        <v>-103.328928</v>
      </c>
      <c r="BA1923" s="26" t="s">
        <v>166</v>
      </c>
      <c r="BB1923" s="26" t="s">
        <v>157</v>
      </c>
      <c r="BC1923" s="26" t="s">
        <v>167</v>
      </c>
      <c r="BD1923" s="26" t="s">
        <v>154</v>
      </c>
      <c r="BE1923" s="26"/>
      <c r="BF1923" s="26" t="s">
        <v>99</v>
      </c>
      <c r="BG1923" s="26" t="s">
        <v>167</v>
      </c>
      <c r="BH1923" s="26" t="s">
        <v>99</v>
      </c>
      <c r="BI1923" s="26">
        <v>2</v>
      </c>
      <c r="BJ1923" s="26" t="s">
        <v>217</v>
      </c>
    </row>
    <row r="1924" spans="36:62" x14ac:dyDescent="0.25">
      <c r="AJ1924" s="26">
        <v>3456</v>
      </c>
      <c r="AK1924" s="26">
        <v>2204311</v>
      </c>
      <c r="AL1924" s="264">
        <v>44658.349305555559</v>
      </c>
      <c r="AM1924" s="26" t="s">
        <v>539</v>
      </c>
      <c r="AN1924" s="26" t="s">
        <v>63</v>
      </c>
      <c r="AO1924" s="26" t="s">
        <v>156</v>
      </c>
      <c r="AP1924" s="26" t="s">
        <v>159</v>
      </c>
      <c r="AQ1924" s="26">
        <v>0</v>
      </c>
      <c r="AR1924" s="26">
        <v>79</v>
      </c>
      <c r="AS1924" s="26" t="s">
        <v>1028</v>
      </c>
      <c r="AT1924" s="26" t="s">
        <v>619</v>
      </c>
      <c r="AU1924" s="26" t="s">
        <v>63</v>
      </c>
      <c r="AV1924" s="26" t="s">
        <v>63</v>
      </c>
      <c r="AW1924" s="26" t="s">
        <v>63</v>
      </c>
      <c r="AX1924" s="26" t="s">
        <v>63</v>
      </c>
      <c r="AY1924" s="26">
        <v>43.701044000000003</v>
      </c>
      <c r="AZ1924" s="26">
        <v>-103.23964700000001</v>
      </c>
      <c r="BA1924" s="26" t="s">
        <v>208</v>
      </c>
      <c r="BB1924" s="26" t="s">
        <v>157</v>
      </c>
      <c r="BC1924" s="26" t="s">
        <v>68</v>
      </c>
      <c r="BD1924" s="26" t="s">
        <v>68</v>
      </c>
      <c r="BE1924" s="26"/>
      <c r="BF1924" s="26" t="s">
        <v>68</v>
      </c>
      <c r="BG1924" s="26" t="s">
        <v>68</v>
      </c>
      <c r="BH1924" s="26" t="s">
        <v>160</v>
      </c>
      <c r="BI1924" s="26">
        <v>2</v>
      </c>
      <c r="BJ1924" s="26" t="s">
        <v>21</v>
      </c>
    </row>
    <row r="1925" spans="36:62" x14ac:dyDescent="0.25">
      <c r="AJ1925" s="26">
        <v>3457</v>
      </c>
      <c r="AK1925" s="26">
        <v>2203550</v>
      </c>
      <c r="AL1925" s="264">
        <v>44638.823611111111</v>
      </c>
      <c r="AM1925" s="26" t="s">
        <v>481</v>
      </c>
      <c r="AN1925" s="26" t="s">
        <v>63</v>
      </c>
      <c r="AO1925" s="26" t="s">
        <v>156</v>
      </c>
      <c r="AP1925" s="26" t="s">
        <v>159</v>
      </c>
      <c r="AQ1925" s="26">
        <v>0</v>
      </c>
      <c r="AR1925" s="26">
        <v>16</v>
      </c>
      <c r="AS1925" s="26" t="s">
        <v>1443</v>
      </c>
      <c r="AT1925" s="26" t="s">
        <v>71</v>
      </c>
      <c r="AU1925" s="26" t="s">
        <v>63</v>
      </c>
      <c r="AV1925" s="26" t="s">
        <v>63</v>
      </c>
      <c r="AW1925" s="26" t="s">
        <v>63</v>
      </c>
      <c r="AX1925" s="26" t="s">
        <v>63</v>
      </c>
      <c r="AY1925" s="26">
        <v>44.097439000000001</v>
      </c>
      <c r="AZ1925" s="26">
        <v>-103.151234</v>
      </c>
      <c r="BA1925" s="26" t="s">
        <v>166</v>
      </c>
      <c r="BB1925" s="26" t="s">
        <v>157</v>
      </c>
      <c r="BC1925" s="26" t="s">
        <v>798</v>
      </c>
      <c r="BD1925" s="26" t="s">
        <v>68</v>
      </c>
      <c r="BE1925" s="26" t="s">
        <v>1442</v>
      </c>
      <c r="BF1925" s="26" t="s">
        <v>68</v>
      </c>
      <c r="BG1925" s="26" t="s">
        <v>68</v>
      </c>
      <c r="BH1925" s="26" t="s">
        <v>1444</v>
      </c>
      <c r="BI1925" s="26">
        <v>2</v>
      </c>
      <c r="BJ1925" s="26" t="s">
        <v>21</v>
      </c>
    </row>
    <row r="1926" spans="36:62" x14ac:dyDescent="0.25">
      <c r="AJ1926" s="26">
        <v>3458</v>
      </c>
      <c r="AK1926" s="26">
        <v>2201619</v>
      </c>
      <c r="AL1926" s="264">
        <v>44602.960416666669</v>
      </c>
      <c r="AM1926" s="26" t="s">
        <v>487</v>
      </c>
      <c r="AN1926" s="26" t="s">
        <v>63</v>
      </c>
      <c r="AO1926" s="26"/>
      <c r="AP1926" s="26" t="s">
        <v>648</v>
      </c>
      <c r="AQ1926" s="26">
        <v>0</v>
      </c>
      <c r="AR1926" s="26">
        <v>18</v>
      </c>
      <c r="AS1926" s="26" t="s">
        <v>1263</v>
      </c>
      <c r="AT1926" s="26" t="s">
        <v>71</v>
      </c>
      <c r="AU1926" s="26" t="s">
        <v>63</v>
      </c>
      <c r="AV1926" s="26" t="s">
        <v>63</v>
      </c>
      <c r="AW1926" s="26" t="s">
        <v>63</v>
      </c>
      <c r="AX1926" s="26" t="s">
        <v>63</v>
      </c>
      <c r="AY1926" s="26">
        <v>43.172449</v>
      </c>
      <c r="AZ1926" s="26">
        <v>-101.822306999999</v>
      </c>
      <c r="BA1926" s="26" t="s">
        <v>166</v>
      </c>
      <c r="BB1926" s="26" t="s">
        <v>609</v>
      </c>
      <c r="BC1926" s="26" t="s">
        <v>1446</v>
      </c>
      <c r="BD1926" s="26" t="s">
        <v>68</v>
      </c>
      <c r="BE1926" s="26" t="s">
        <v>1445</v>
      </c>
      <c r="BF1926" s="26" t="s">
        <v>68</v>
      </c>
      <c r="BG1926" s="26" t="s">
        <v>68</v>
      </c>
      <c r="BH1926" s="26" t="s">
        <v>867</v>
      </c>
      <c r="BI1926" s="26">
        <v>2</v>
      </c>
      <c r="BJ1926" s="26" t="s">
        <v>217</v>
      </c>
    </row>
    <row r="1927" spans="36:62" x14ac:dyDescent="0.25">
      <c r="AJ1927" s="26">
        <v>3459</v>
      </c>
      <c r="AK1927" s="26">
        <v>2203749</v>
      </c>
      <c r="AL1927" s="264">
        <v>44650.3125</v>
      </c>
      <c r="AM1927" s="26" t="s">
        <v>481</v>
      </c>
      <c r="AN1927" s="26" t="s">
        <v>63</v>
      </c>
      <c r="AO1927" s="26" t="s">
        <v>156</v>
      </c>
      <c r="AP1927" s="26" t="s">
        <v>159</v>
      </c>
      <c r="AQ1927" s="26">
        <v>0</v>
      </c>
      <c r="AR1927" s="26">
        <v>90</v>
      </c>
      <c r="AS1927" s="26" t="s">
        <v>634</v>
      </c>
      <c r="AT1927" s="26" t="s">
        <v>663</v>
      </c>
      <c r="AU1927" s="26" t="s">
        <v>63</v>
      </c>
      <c r="AV1927" s="26" t="s">
        <v>63</v>
      </c>
      <c r="AW1927" s="26" t="s">
        <v>63</v>
      </c>
      <c r="AX1927" s="26" t="s">
        <v>63</v>
      </c>
      <c r="AY1927" s="26">
        <v>44.099468000000002</v>
      </c>
      <c r="AZ1927" s="26">
        <v>-103.168121999999</v>
      </c>
      <c r="BA1927" s="26" t="s">
        <v>208</v>
      </c>
      <c r="BB1927" s="26" t="s">
        <v>611</v>
      </c>
      <c r="BC1927" s="26" t="s">
        <v>680</v>
      </c>
      <c r="BD1927" s="26" t="s">
        <v>615</v>
      </c>
      <c r="BE1927" s="26"/>
      <c r="BF1927" s="26" t="s">
        <v>68</v>
      </c>
      <c r="BG1927" s="26" t="s">
        <v>68</v>
      </c>
      <c r="BH1927" s="26" t="s">
        <v>146</v>
      </c>
      <c r="BI1927" s="26">
        <v>2</v>
      </c>
      <c r="BJ1927" s="26" t="s">
        <v>217</v>
      </c>
    </row>
    <row r="1928" spans="36:62" x14ac:dyDescent="0.25">
      <c r="AJ1928" s="26">
        <v>3463</v>
      </c>
      <c r="AK1928" s="26">
        <v>2201732</v>
      </c>
      <c r="AL1928" s="264">
        <v>44601.897222222222</v>
      </c>
      <c r="AM1928" s="26" t="s">
        <v>539</v>
      </c>
      <c r="AN1928" s="26" t="s">
        <v>63</v>
      </c>
      <c r="AO1928" s="26" t="s">
        <v>156</v>
      </c>
      <c r="AP1928" s="26" t="s">
        <v>159</v>
      </c>
      <c r="AQ1928" s="26">
        <v>0</v>
      </c>
      <c r="AR1928" s="26">
        <v>79</v>
      </c>
      <c r="AS1928" s="26" t="s">
        <v>1447</v>
      </c>
      <c r="AT1928" s="26" t="s">
        <v>822</v>
      </c>
      <c r="AU1928" s="26" t="s">
        <v>63</v>
      </c>
      <c r="AV1928" s="26" t="s">
        <v>63</v>
      </c>
      <c r="AW1928" s="26" t="s">
        <v>63</v>
      </c>
      <c r="AX1928" s="26" t="s">
        <v>63</v>
      </c>
      <c r="AY1928" s="26">
        <v>43.810023999999899</v>
      </c>
      <c r="AZ1928" s="26">
        <v>-103.206604999999</v>
      </c>
      <c r="BA1928" s="26" t="s">
        <v>185</v>
      </c>
      <c r="BB1928" s="26" t="s">
        <v>165</v>
      </c>
      <c r="BC1928" s="26" t="s">
        <v>68</v>
      </c>
      <c r="BD1928" s="26" t="s">
        <v>615</v>
      </c>
      <c r="BE1928" s="26"/>
      <c r="BF1928" s="26" t="s">
        <v>68</v>
      </c>
      <c r="BG1928" s="26" t="s">
        <v>209</v>
      </c>
      <c r="BH1928" s="26" t="s">
        <v>160</v>
      </c>
      <c r="BI1928" s="26">
        <v>2</v>
      </c>
      <c r="BJ1928" s="26" t="s">
        <v>217</v>
      </c>
    </row>
    <row r="1929" spans="36:62" x14ac:dyDescent="0.25">
      <c r="AJ1929" s="26">
        <v>3464</v>
      </c>
      <c r="AK1929" s="26">
        <v>2205260</v>
      </c>
      <c r="AL1929" s="264">
        <v>44666.069444444445</v>
      </c>
      <c r="AM1929" s="26" t="s">
        <v>487</v>
      </c>
      <c r="AN1929" s="26" t="s">
        <v>63</v>
      </c>
      <c r="AO1929" s="26"/>
      <c r="AP1929" s="26"/>
      <c r="AQ1929" s="26">
        <v>-1</v>
      </c>
      <c r="AR1929" s="26">
        <v>18</v>
      </c>
      <c r="AS1929" s="26" t="s">
        <v>168</v>
      </c>
      <c r="AT1929" s="26" t="s">
        <v>613</v>
      </c>
      <c r="AU1929" s="26" t="s">
        <v>63</v>
      </c>
      <c r="AV1929" s="26" t="s">
        <v>63</v>
      </c>
      <c r="AW1929" s="26" t="s">
        <v>63</v>
      </c>
      <c r="AX1929" s="26" t="s">
        <v>63</v>
      </c>
      <c r="AY1929" s="26">
        <v>43.172713000000002</v>
      </c>
      <c r="AZ1929" s="26">
        <v>-101.944462</v>
      </c>
      <c r="BA1929" s="26" t="s">
        <v>485</v>
      </c>
      <c r="BB1929" s="26" t="s">
        <v>611</v>
      </c>
      <c r="BC1929" s="26" t="s">
        <v>167</v>
      </c>
      <c r="BD1929" s="26" t="s">
        <v>154</v>
      </c>
      <c r="BE1929" s="26"/>
      <c r="BF1929" s="26" t="s">
        <v>99</v>
      </c>
      <c r="BG1929" s="26" t="s">
        <v>167</v>
      </c>
      <c r="BH1929" s="26" t="s">
        <v>99</v>
      </c>
      <c r="BI1929" s="26">
        <v>2</v>
      </c>
      <c r="BJ1929" s="26" t="s">
        <v>217</v>
      </c>
    </row>
    <row r="1930" spans="36:62" x14ac:dyDescent="0.25">
      <c r="AJ1930" s="26">
        <v>3465</v>
      </c>
      <c r="AK1930" s="26">
        <v>2205214</v>
      </c>
      <c r="AL1930" s="264">
        <v>44682.013888888891</v>
      </c>
      <c r="AM1930" s="26" t="s">
        <v>539</v>
      </c>
      <c r="AN1930" s="26" t="s">
        <v>63</v>
      </c>
      <c r="AO1930" s="26"/>
      <c r="AP1930" s="26"/>
      <c r="AQ1930" s="26">
        <v>-1</v>
      </c>
      <c r="AR1930" s="26">
        <v>79</v>
      </c>
      <c r="AS1930" s="26" t="s">
        <v>168</v>
      </c>
      <c r="AT1930" s="26" t="s">
        <v>71</v>
      </c>
      <c r="AU1930" s="26" t="s">
        <v>63</v>
      </c>
      <c r="AV1930" s="26" t="s">
        <v>63</v>
      </c>
      <c r="AW1930" s="26" t="s">
        <v>63</v>
      </c>
      <c r="AX1930" s="26" t="s">
        <v>63</v>
      </c>
      <c r="AY1930" s="26">
        <v>43.800013</v>
      </c>
      <c r="AZ1930" s="26">
        <v>-103.217541999999</v>
      </c>
      <c r="BA1930" s="26" t="s">
        <v>166</v>
      </c>
      <c r="BB1930" s="26" t="s">
        <v>157</v>
      </c>
      <c r="BC1930" s="26" t="s">
        <v>167</v>
      </c>
      <c r="BD1930" s="26" t="s">
        <v>154</v>
      </c>
      <c r="BE1930" s="26"/>
      <c r="BF1930" s="26" t="s">
        <v>99</v>
      </c>
      <c r="BG1930" s="26" t="s">
        <v>167</v>
      </c>
      <c r="BH1930" s="26" t="s">
        <v>99</v>
      </c>
      <c r="BI1930" s="26">
        <v>2</v>
      </c>
      <c r="BJ1930" s="26" t="s">
        <v>217</v>
      </c>
    </row>
    <row r="1931" spans="36:62" x14ac:dyDescent="0.25">
      <c r="AJ1931" s="26">
        <v>3466</v>
      </c>
      <c r="AK1931" s="26">
        <v>2205576</v>
      </c>
      <c r="AL1931" s="264">
        <v>44692.291666666664</v>
      </c>
      <c r="AM1931" s="26" t="s">
        <v>539</v>
      </c>
      <c r="AN1931" s="26" t="s">
        <v>63</v>
      </c>
      <c r="AO1931" s="26"/>
      <c r="AP1931" s="26"/>
      <c r="AQ1931" s="26">
        <v>-1</v>
      </c>
      <c r="AR1931" s="26">
        <v>79</v>
      </c>
      <c r="AS1931" s="26" t="s">
        <v>168</v>
      </c>
      <c r="AT1931" s="26" t="s">
        <v>71</v>
      </c>
      <c r="AU1931" s="26" t="s">
        <v>63</v>
      </c>
      <c r="AV1931" s="26" t="s">
        <v>63</v>
      </c>
      <c r="AW1931" s="26" t="s">
        <v>63</v>
      </c>
      <c r="AX1931" s="26" t="s">
        <v>63</v>
      </c>
      <c r="AY1931" s="26">
        <v>43.6142439999999</v>
      </c>
      <c r="AZ1931" s="26">
        <v>-103.297562999999</v>
      </c>
      <c r="BA1931" s="26" t="s">
        <v>158</v>
      </c>
      <c r="BB1931" s="26" t="s">
        <v>157</v>
      </c>
      <c r="BC1931" s="26" t="s">
        <v>167</v>
      </c>
      <c r="BD1931" s="26" t="s">
        <v>154</v>
      </c>
      <c r="BE1931" s="26"/>
      <c r="BF1931" s="26" t="s">
        <v>99</v>
      </c>
      <c r="BG1931" s="26" t="s">
        <v>167</v>
      </c>
      <c r="BH1931" s="26" t="s">
        <v>99</v>
      </c>
      <c r="BI1931" s="26">
        <v>2</v>
      </c>
      <c r="BJ1931" s="26" t="s">
        <v>217</v>
      </c>
    </row>
    <row r="1932" spans="36:62" x14ac:dyDescent="0.25">
      <c r="AJ1932" s="26">
        <v>3468</v>
      </c>
      <c r="AK1932" s="26">
        <v>2201807</v>
      </c>
      <c r="AL1932" s="264">
        <v>44610.753472222219</v>
      </c>
      <c r="AM1932" s="26" t="s">
        <v>481</v>
      </c>
      <c r="AN1932" s="26" t="s">
        <v>63</v>
      </c>
      <c r="AO1932" s="26" t="s">
        <v>156</v>
      </c>
      <c r="AP1932" s="26" t="s">
        <v>716</v>
      </c>
      <c r="AQ1932" s="26">
        <v>0</v>
      </c>
      <c r="AR1932" s="26">
        <v>16</v>
      </c>
      <c r="AS1932" s="26" t="s">
        <v>628</v>
      </c>
      <c r="AT1932" s="26" t="s">
        <v>613</v>
      </c>
      <c r="AU1932" s="26" t="s">
        <v>63</v>
      </c>
      <c r="AV1932" s="26" t="s">
        <v>63</v>
      </c>
      <c r="AW1932" s="26" t="s">
        <v>63</v>
      </c>
      <c r="AX1932" s="26" t="s">
        <v>63</v>
      </c>
      <c r="AY1932" s="26">
        <v>44.069048000000002</v>
      </c>
      <c r="AZ1932" s="26">
        <v>-103.158576999999</v>
      </c>
      <c r="BA1932" s="26" t="s">
        <v>493</v>
      </c>
      <c r="BB1932" s="26" t="s">
        <v>157</v>
      </c>
      <c r="BC1932" s="26" t="s">
        <v>614</v>
      </c>
      <c r="BD1932" s="26" t="s">
        <v>615</v>
      </c>
      <c r="BE1932" s="26" t="s">
        <v>677</v>
      </c>
      <c r="BF1932" s="26" t="s">
        <v>68</v>
      </c>
      <c r="BG1932" s="26" t="s">
        <v>68</v>
      </c>
      <c r="BH1932" s="26" t="s">
        <v>175</v>
      </c>
      <c r="BI1932" s="26">
        <v>2</v>
      </c>
      <c r="BJ1932" s="26" t="s">
        <v>21</v>
      </c>
    </row>
    <row r="1933" spans="36:62" x14ac:dyDescent="0.25">
      <c r="AJ1933" s="26">
        <v>3469</v>
      </c>
      <c r="AK1933" s="26">
        <v>2205199</v>
      </c>
      <c r="AL1933" s="264">
        <v>44672.286805555559</v>
      </c>
      <c r="AM1933" s="26" t="s">
        <v>481</v>
      </c>
      <c r="AN1933" s="26" t="s">
        <v>63</v>
      </c>
      <c r="AO1933" s="26" t="s">
        <v>214</v>
      </c>
      <c r="AP1933" s="26" t="s">
        <v>159</v>
      </c>
      <c r="AQ1933" s="26">
        <v>0</v>
      </c>
      <c r="AR1933" s="26">
        <v>16</v>
      </c>
      <c r="AS1933" s="26" t="s">
        <v>628</v>
      </c>
      <c r="AT1933" s="26" t="s">
        <v>71</v>
      </c>
      <c r="AU1933" s="26" t="s">
        <v>63</v>
      </c>
      <c r="AV1933" s="26" t="s">
        <v>63</v>
      </c>
      <c r="AW1933" s="26" t="s">
        <v>63</v>
      </c>
      <c r="AX1933" s="26" t="s">
        <v>63</v>
      </c>
      <c r="AY1933" s="26">
        <v>44.076039000000002</v>
      </c>
      <c r="AZ1933" s="26">
        <v>-103.15141300000001</v>
      </c>
      <c r="BA1933" s="26" t="s">
        <v>486</v>
      </c>
      <c r="BB1933" s="26" t="s">
        <v>1141</v>
      </c>
      <c r="BC1933" s="26" t="s">
        <v>727</v>
      </c>
      <c r="BD1933" s="26" t="s">
        <v>68</v>
      </c>
      <c r="BE1933" s="26" t="s">
        <v>1448</v>
      </c>
      <c r="BF1933" s="26" t="s">
        <v>68</v>
      </c>
      <c r="BG1933" s="26" t="s">
        <v>68</v>
      </c>
      <c r="BH1933" s="26" t="s">
        <v>646</v>
      </c>
      <c r="BI1933" s="26">
        <v>2</v>
      </c>
      <c r="BJ1933" s="26" t="s">
        <v>19</v>
      </c>
    </row>
    <row r="1934" spans="36:62" x14ac:dyDescent="0.25">
      <c r="AJ1934" s="26">
        <v>3471</v>
      </c>
      <c r="AK1934" s="26">
        <v>2204482</v>
      </c>
      <c r="AL1934" s="264">
        <v>44670.069444444445</v>
      </c>
      <c r="AM1934" s="26" t="s">
        <v>481</v>
      </c>
      <c r="AN1934" s="26" t="s">
        <v>63</v>
      </c>
      <c r="AO1934" s="26" t="s">
        <v>156</v>
      </c>
      <c r="AP1934" s="26" t="s">
        <v>159</v>
      </c>
      <c r="AQ1934" s="26">
        <v>0</v>
      </c>
      <c r="AR1934" s="26">
        <v>16</v>
      </c>
      <c r="AS1934" s="26" t="s">
        <v>630</v>
      </c>
      <c r="AT1934" s="26" t="s">
        <v>74</v>
      </c>
      <c r="AU1934" s="26" t="s">
        <v>63</v>
      </c>
      <c r="AV1934" s="26" t="s">
        <v>63</v>
      </c>
      <c r="AW1934" s="26" t="s">
        <v>63</v>
      </c>
      <c r="AX1934" s="26" t="s">
        <v>63</v>
      </c>
      <c r="AY1934" s="26">
        <v>44.096257000000001</v>
      </c>
      <c r="AZ1934" s="26">
        <v>-103.151383999999</v>
      </c>
      <c r="BA1934" s="26" t="s">
        <v>158</v>
      </c>
      <c r="BB1934" s="26" t="s">
        <v>165</v>
      </c>
      <c r="BC1934" s="26" t="s">
        <v>624</v>
      </c>
      <c r="BD1934" s="26" t="s">
        <v>68</v>
      </c>
      <c r="BE1934" s="26" t="s">
        <v>1243</v>
      </c>
      <c r="BF1934" s="26" t="s">
        <v>68</v>
      </c>
      <c r="BG1934" s="26" t="s">
        <v>68</v>
      </c>
      <c r="BH1934" s="26" t="s">
        <v>1332</v>
      </c>
      <c r="BI1934" s="26">
        <v>2</v>
      </c>
      <c r="BJ1934" s="26" t="s">
        <v>217</v>
      </c>
    </row>
    <row r="1935" spans="36:62" x14ac:dyDescent="0.25">
      <c r="AJ1935" s="26">
        <v>3472</v>
      </c>
      <c r="AK1935" s="26">
        <v>2206052</v>
      </c>
      <c r="AL1935" s="264">
        <v>44700.214583333334</v>
      </c>
      <c r="AM1935" s="26" t="s">
        <v>540</v>
      </c>
      <c r="AN1935" s="26" t="s">
        <v>63</v>
      </c>
      <c r="AO1935" s="26"/>
      <c r="AP1935" s="26"/>
      <c r="AQ1935" s="26">
        <v>-1</v>
      </c>
      <c r="AR1935" s="26">
        <v>18</v>
      </c>
      <c r="AS1935" s="26" t="s">
        <v>168</v>
      </c>
      <c r="AT1935" s="26" t="s">
        <v>71</v>
      </c>
      <c r="AU1935" s="26" t="s">
        <v>63</v>
      </c>
      <c r="AV1935" s="26" t="s">
        <v>63</v>
      </c>
      <c r="AW1935" s="26" t="s">
        <v>63</v>
      </c>
      <c r="AX1935" s="26" t="s">
        <v>63</v>
      </c>
      <c r="AY1935" s="26">
        <v>43.371780000000001</v>
      </c>
      <c r="AZ1935" s="26">
        <v>-103.398492</v>
      </c>
      <c r="BA1935" s="26" t="s">
        <v>185</v>
      </c>
      <c r="BB1935" s="26" t="s">
        <v>165</v>
      </c>
      <c r="BC1935" s="26" t="s">
        <v>167</v>
      </c>
      <c r="BD1935" s="26" t="s">
        <v>154</v>
      </c>
      <c r="BE1935" s="26"/>
      <c r="BF1935" s="26" t="s">
        <v>99</v>
      </c>
      <c r="BG1935" s="26" t="s">
        <v>167</v>
      </c>
      <c r="BH1935" s="26" t="s">
        <v>99</v>
      </c>
      <c r="BI1935" s="26">
        <v>2</v>
      </c>
      <c r="BJ1935" s="26" t="s">
        <v>217</v>
      </c>
    </row>
    <row r="1936" spans="36:62" x14ac:dyDescent="0.25">
      <c r="AJ1936" s="26">
        <v>3473</v>
      </c>
      <c r="AK1936" s="26">
        <v>2202267</v>
      </c>
      <c r="AL1936" s="264">
        <v>44616.779166666667</v>
      </c>
      <c r="AM1936" s="26" t="s">
        <v>541</v>
      </c>
      <c r="AN1936" s="26" t="s">
        <v>63</v>
      </c>
      <c r="AO1936" s="26"/>
      <c r="AP1936" s="26"/>
      <c r="AQ1936" s="26">
        <v>-1</v>
      </c>
      <c r="AR1936" s="26">
        <v>18</v>
      </c>
      <c r="AS1936" s="26" t="s">
        <v>168</v>
      </c>
      <c r="AT1936" s="26" t="s">
        <v>71</v>
      </c>
      <c r="AU1936" s="26" t="s">
        <v>63</v>
      </c>
      <c r="AV1936" s="26" t="s">
        <v>63</v>
      </c>
      <c r="AW1936" s="26" t="s">
        <v>63</v>
      </c>
      <c r="AX1936" s="26" t="s">
        <v>63</v>
      </c>
      <c r="AY1936" s="26">
        <v>43.09543</v>
      </c>
      <c r="AZ1936" s="26">
        <v>-102.16641300000001</v>
      </c>
      <c r="BA1936" s="26" t="s">
        <v>166</v>
      </c>
      <c r="BB1936" s="26" t="s">
        <v>609</v>
      </c>
      <c r="BC1936" s="26" t="s">
        <v>167</v>
      </c>
      <c r="BD1936" s="26" t="s">
        <v>154</v>
      </c>
      <c r="BE1936" s="26"/>
      <c r="BF1936" s="26" t="s">
        <v>99</v>
      </c>
      <c r="BG1936" s="26" t="s">
        <v>167</v>
      </c>
      <c r="BH1936" s="26" t="s">
        <v>99</v>
      </c>
      <c r="BI1936" s="26">
        <v>2</v>
      </c>
      <c r="BJ1936" s="26" t="s">
        <v>217</v>
      </c>
    </row>
    <row r="1937" spans="36:62" x14ac:dyDescent="0.25">
      <c r="AJ1937" s="26">
        <v>3474</v>
      </c>
      <c r="AK1937" s="26">
        <v>2204284</v>
      </c>
      <c r="AL1937" s="264">
        <v>44663.989583333336</v>
      </c>
      <c r="AM1937" s="26" t="s">
        <v>481</v>
      </c>
      <c r="AN1937" s="26" t="s">
        <v>63</v>
      </c>
      <c r="AO1937" s="26" t="s">
        <v>156</v>
      </c>
      <c r="AP1937" s="26" t="s">
        <v>159</v>
      </c>
      <c r="AQ1937" s="26">
        <v>0</v>
      </c>
      <c r="AR1937" s="26">
        <v>79</v>
      </c>
      <c r="AS1937" s="26" t="s">
        <v>1223</v>
      </c>
      <c r="AT1937" s="26" t="s">
        <v>71</v>
      </c>
      <c r="AU1937" s="26" t="s">
        <v>63</v>
      </c>
      <c r="AV1937" s="26" t="s">
        <v>63</v>
      </c>
      <c r="AW1937" s="26" t="s">
        <v>63</v>
      </c>
      <c r="AX1937" s="26" t="s">
        <v>63</v>
      </c>
      <c r="AY1937" s="26">
        <v>43.892606000000001</v>
      </c>
      <c r="AZ1937" s="26">
        <v>-103.199534</v>
      </c>
      <c r="BA1937" s="26" t="s">
        <v>158</v>
      </c>
      <c r="BB1937" s="26" t="s">
        <v>165</v>
      </c>
      <c r="BC1937" s="26" t="s">
        <v>759</v>
      </c>
      <c r="BD1937" s="26" t="s">
        <v>68</v>
      </c>
      <c r="BE1937" s="26" t="s">
        <v>1449</v>
      </c>
      <c r="BF1937" s="26" t="s">
        <v>68</v>
      </c>
      <c r="BG1937" s="26" t="s">
        <v>68</v>
      </c>
      <c r="BH1937" s="26" t="s">
        <v>146</v>
      </c>
      <c r="BI1937" s="26">
        <v>2</v>
      </c>
      <c r="BJ1937" s="26" t="s">
        <v>20</v>
      </c>
    </row>
    <row r="1938" spans="36:62" x14ac:dyDescent="0.25">
      <c r="AJ1938" s="26">
        <v>3477</v>
      </c>
      <c r="AK1938" s="26">
        <v>2206328</v>
      </c>
      <c r="AL1938" s="264">
        <v>44702.340277777781</v>
      </c>
      <c r="AM1938" s="26" t="s">
        <v>539</v>
      </c>
      <c r="AN1938" s="26" t="s">
        <v>63</v>
      </c>
      <c r="AO1938" s="26"/>
      <c r="AP1938" s="26"/>
      <c r="AQ1938" s="26">
        <v>-1</v>
      </c>
      <c r="AR1938" s="26">
        <v>79</v>
      </c>
      <c r="AS1938" s="26" t="s">
        <v>168</v>
      </c>
      <c r="AT1938" s="26" t="s">
        <v>74</v>
      </c>
      <c r="AU1938" s="26" t="s">
        <v>63</v>
      </c>
      <c r="AV1938" s="26" t="s">
        <v>63</v>
      </c>
      <c r="AW1938" s="26" t="s">
        <v>63</v>
      </c>
      <c r="AX1938" s="26" t="s">
        <v>63</v>
      </c>
      <c r="AY1938" s="26">
        <v>43.512551000000002</v>
      </c>
      <c r="AZ1938" s="26">
        <v>-103.327511999999</v>
      </c>
      <c r="BA1938" s="26" t="s">
        <v>166</v>
      </c>
      <c r="BB1938" s="26" t="s">
        <v>165</v>
      </c>
      <c r="BC1938" s="26" t="s">
        <v>167</v>
      </c>
      <c r="BD1938" s="26" t="s">
        <v>154</v>
      </c>
      <c r="BE1938" s="26"/>
      <c r="BF1938" s="26" t="s">
        <v>99</v>
      </c>
      <c r="BG1938" s="26" t="s">
        <v>167</v>
      </c>
      <c r="BH1938" s="26" t="s">
        <v>99</v>
      </c>
      <c r="BI1938" s="26">
        <v>2</v>
      </c>
      <c r="BJ1938" s="26" t="s">
        <v>217</v>
      </c>
    </row>
    <row r="1939" spans="36:62" x14ac:dyDescent="0.25">
      <c r="AJ1939" s="26">
        <v>3478</v>
      </c>
      <c r="AK1939" s="26">
        <v>2206381</v>
      </c>
      <c r="AL1939" s="264">
        <v>44708.373611111114</v>
      </c>
      <c r="AM1939" s="26" t="s">
        <v>540</v>
      </c>
      <c r="AN1939" s="26" t="s">
        <v>63</v>
      </c>
      <c r="AO1939" s="26"/>
      <c r="AP1939" s="26"/>
      <c r="AQ1939" s="26">
        <v>-1</v>
      </c>
      <c r="AR1939" s="26">
        <v>18</v>
      </c>
      <c r="AS1939" s="26" t="s">
        <v>168</v>
      </c>
      <c r="AT1939" s="26" t="s">
        <v>71</v>
      </c>
      <c r="AU1939" s="26" t="s">
        <v>63</v>
      </c>
      <c r="AV1939" s="26" t="s">
        <v>63</v>
      </c>
      <c r="AW1939" s="26" t="s">
        <v>63</v>
      </c>
      <c r="AX1939" s="26" t="s">
        <v>63</v>
      </c>
      <c r="AY1939" s="26">
        <v>43.324618999999899</v>
      </c>
      <c r="AZ1939" s="26">
        <v>-103.361265</v>
      </c>
      <c r="BA1939" s="26" t="s">
        <v>185</v>
      </c>
      <c r="BB1939" s="26" t="s">
        <v>157</v>
      </c>
      <c r="BC1939" s="26" t="s">
        <v>167</v>
      </c>
      <c r="BD1939" s="26" t="s">
        <v>154</v>
      </c>
      <c r="BE1939" s="26"/>
      <c r="BF1939" s="26" t="s">
        <v>99</v>
      </c>
      <c r="BG1939" s="26" t="s">
        <v>167</v>
      </c>
      <c r="BH1939" s="26" t="s">
        <v>99</v>
      </c>
      <c r="BI1939" s="26">
        <v>2</v>
      </c>
      <c r="BJ1939" s="26" t="s">
        <v>217</v>
      </c>
    </row>
    <row r="1940" spans="36:62" x14ac:dyDescent="0.25">
      <c r="AJ1940" s="26">
        <v>3479</v>
      </c>
      <c r="AK1940" s="26">
        <v>2202294</v>
      </c>
      <c r="AL1940" s="264">
        <v>44621.354166666664</v>
      </c>
      <c r="AM1940" s="26" t="s">
        <v>481</v>
      </c>
      <c r="AN1940" s="26" t="s">
        <v>63</v>
      </c>
      <c r="AO1940" s="26" t="s">
        <v>156</v>
      </c>
      <c r="AP1940" s="26" t="s">
        <v>1175</v>
      </c>
      <c r="AQ1940" s="26">
        <v>0</v>
      </c>
      <c r="AR1940" s="26">
        <v>16</v>
      </c>
      <c r="AS1940" s="26" t="s">
        <v>628</v>
      </c>
      <c r="AT1940" s="26" t="s">
        <v>71</v>
      </c>
      <c r="AU1940" s="26" t="s">
        <v>63</v>
      </c>
      <c r="AV1940" s="26" t="s">
        <v>63</v>
      </c>
      <c r="AW1940" s="26" t="s">
        <v>63</v>
      </c>
      <c r="AX1940" s="26" t="s">
        <v>63</v>
      </c>
      <c r="AY1940" s="26">
        <v>44.098478</v>
      </c>
      <c r="AZ1940" s="26">
        <v>-103.151207999999</v>
      </c>
      <c r="BA1940" s="26" t="s">
        <v>493</v>
      </c>
      <c r="BB1940" s="26" t="s">
        <v>1018</v>
      </c>
      <c r="BC1940" s="26" t="s">
        <v>680</v>
      </c>
      <c r="BD1940" s="26" t="s">
        <v>68</v>
      </c>
      <c r="BE1940" s="26" t="s">
        <v>1450</v>
      </c>
      <c r="BF1940" s="26" t="s">
        <v>68</v>
      </c>
      <c r="BG1940" s="26" t="s">
        <v>68</v>
      </c>
      <c r="BH1940" s="26" t="s">
        <v>175</v>
      </c>
      <c r="BI1940" s="26">
        <v>2</v>
      </c>
      <c r="BJ1940" s="26" t="s">
        <v>217</v>
      </c>
    </row>
    <row r="1941" spans="36:62" x14ac:dyDescent="0.25">
      <c r="AJ1941" s="26">
        <v>3480</v>
      </c>
      <c r="AK1941" s="26">
        <v>2206344</v>
      </c>
      <c r="AL1941" s="264">
        <v>44659.993055555555</v>
      </c>
      <c r="AM1941" s="26" t="s">
        <v>541</v>
      </c>
      <c r="AN1941" s="26" t="s">
        <v>63</v>
      </c>
      <c r="AO1941" s="26" t="s">
        <v>173</v>
      </c>
      <c r="AP1941" s="26" t="s">
        <v>159</v>
      </c>
      <c r="AQ1941" s="26">
        <v>0</v>
      </c>
      <c r="AR1941" s="26">
        <v>18</v>
      </c>
      <c r="AS1941" s="26" t="s">
        <v>920</v>
      </c>
      <c r="AT1941" s="26" t="s">
        <v>71</v>
      </c>
      <c r="AU1941" s="26" t="s">
        <v>63</v>
      </c>
      <c r="AV1941" s="26" t="s">
        <v>63</v>
      </c>
      <c r="AW1941" s="26" t="s">
        <v>63</v>
      </c>
      <c r="AX1941" s="26" t="s">
        <v>63</v>
      </c>
      <c r="AY1941" s="26">
        <v>43.188676000000001</v>
      </c>
      <c r="AZ1941" s="26">
        <v>-102.836775</v>
      </c>
      <c r="BA1941" s="26" t="s">
        <v>166</v>
      </c>
      <c r="BB1941" s="26" t="s">
        <v>611</v>
      </c>
      <c r="BC1941" s="26" t="s">
        <v>636</v>
      </c>
      <c r="BD1941" s="26" t="s">
        <v>68</v>
      </c>
      <c r="BE1941" s="26"/>
      <c r="BF1941" s="26" t="s">
        <v>68</v>
      </c>
      <c r="BG1941" s="26" t="s">
        <v>68</v>
      </c>
      <c r="BH1941" s="26" t="s">
        <v>194</v>
      </c>
      <c r="BI1941" s="26">
        <v>2</v>
      </c>
      <c r="BJ1941" s="26" t="s">
        <v>18</v>
      </c>
    </row>
    <row r="1942" spans="36:62" x14ac:dyDescent="0.25">
      <c r="AJ1942" s="26">
        <v>3481</v>
      </c>
      <c r="AK1942" s="26">
        <v>2202252</v>
      </c>
      <c r="AL1942" s="264">
        <v>44617.660416666666</v>
      </c>
      <c r="AM1942" s="26" t="s">
        <v>481</v>
      </c>
      <c r="AN1942" s="26" t="s">
        <v>63</v>
      </c>
      <c r="AO1942" s="26" t="s">
        <v>156</v>
      </c>
      <c r="AP1942" s="26" t="s">
        <v>159</v>
      </c>
      <c r="AQ1942" s="26">
        <v>0</v>
      </c>
      <c r="AR1942" s="26">
        <v>16</v>
      </c>
      <c r="AS1942" s="26" t="s">
        <v>628</v>
      </c>
      <c r="AT1942" s="26" t="s">
        <v>71</v>
      </c>
      <c r="AU1942" s="26" t="s">
        <v>63</v>
      </c>
      <c r="AV1942" s="26" t="s">
        <v>63</v>
      </c>
      <c r="AW1942" s="26" t="s">
        <v>63</v>
      </c>
      <c r="AX1942" s="26" t="s">
        <v>63</v>
      </c>
      <c r="AY1942" s="26">
        <v>44.099114</v>
      </c>
      <c r="AZ1942" s="26">
        <v>-103.15120400000001</v>
      </c>
      <c r="BA1942" s="26" t="s">
        <v>158</v>
      </c>
      <c r="BB1942" s="26" t="s">
        <v>165</v>
      </c>
      <c r="BC1942" s="26" t="s">
        <v>659</v>
      </c>
      <c r="BD1942" s="26" t="s">
        <v>68</v>
      </c>
      <c r="BE1942" s="26" t="s">
        <v>161</v>
      </c>
      <c r="BF1942" s="26" t="s">
        <v>68</v>
      </c>
      <c r="BG1942" s="26" t="s">
        <v>68</v>
      </c>
      <c r="BH1942" s="26" t="s">
        <v>646</v>
      </c>
      <c r="BI1942" s="26">
        <v>2</v>
      </c>
      <c r="BJ1942" s="26" t="s">
        <v>217</v>
      </c>
    </row>
    <row r="1943" spans="36:62" x14ac:dyDescent="0.25">
      <c r="AJ1943" s="26">
        <v>3484</v>
      </c>
      <c r="AK1943" s="26">
        <v>2202487</v>
      </c>
      <c r="AL1943" s="264">
        <v>44625.468055555553</v>
      </c>
      <c r="AM1943" s="26" t="s">
        <v>481</v>
      </c>
      <c r="AN1943" s="26" t="s">
        <v>63</v>
      </c>
      <c r="AO1943" s="26" t="s">
        <v>156</v>
      </c>
      <c r="AP1943" s="26" t="s">
        <v>716</v>
      </c>
      <c r="AQ1943" s="26">
        <v>0</v>
      </c>
      <c r="AR1943" s="26">
        <v>16</v>
      </c>
      <c r="AS1943" s="26" t="s">
        <v>628</v>
      </c>
      <c r="AT1943" s="26" t="s">
        <v>639</v>
      </c>
      <c r="AU1943" s="26" t="s">
        <v>63</v>
      </c>
      <c r="AV1943" s="26" t="s">
        <v>63</v>
      </c>
      <c r="AW1943" s="26" t="s">
        <v>63</v>
      </c>
      <c r="AX1943" s="26" t="s">
        <v>63</v>
      </c>
      <c r="AY1943" s="26">
        <v>44.076996999999899</v>
      </c>
      <c r="AZ1943" s="26">
        <v>-103.151408</v>
      </c>
      <c r="BA1943" s="26" t="s">
        <v>558</v>
      </c>
      <c r="BB1943" s="26" t="s">
        <v>165</v>
      </c>
      <c r="BC1943" s="26" t="s">
        <v>614</v>
      </c>
      <c r="BD1943" s="26" t="s">
        <v>681</v>
      </c>
      <c r="BE1943" s="26" t="s">
        <v>677</v>
      </c>
      <c r="BF1943" s="26" t="s">
        <v>68</v>
      </c>
      <c r="BG1943" s="26" t="s">
        <v>771</v>
      </c>
      <c r="BH1943" s="26" t="s">
        <v>1043</v>
      </c>
      <c r="BI1943" s="26">
        <v>2</v>
      </c>
      <c r="BJ1943" s="26" t="s">
        <v>217</v>
      </c>
    </row>
    <row r="1944" spans="36:62" x14ac:dyDescent="0.25">
      <c r="AJ1944" s="26">
        <v>3487</v>
      </c>
      <c r="AK1944" s="26">
        <v>2202493</v>
      </c>
      <c r="AL1944" s="264">
        <v>44625.482638888891</v>
      </c>
      <c r="AM1944" s="26" t="s">
        <v>481</v>
      </c>
      <c r="AN1944" s="26" t="s">
        <v>63</v>
      </c>
      <c r="AO1944" s="26" t="s">
        <v>156</v>
      </c>
      <c r="AP1944" s="26" t="s">
        <v>716</v>
      </c>
      <c r="AQ1944" s="26">
        <v>0</v>
      </c>
      <c r="AR1944" s="26">
        <v>16</v>
      </c>
      <c r="AS1944" s="26" t="s">
        <v>628</v>
      </c>
      <c r="AT1944" s="26" t="s">
        <v>639</v>
      </c>
      <c r="AU1944" s="26" t="s">
        <v>63</v>
      </c>
      <c r="AV1944" s="26" t="s">
        <v>63</v>
      </c>
      <c r="AW1944" s="26" t="s">
        <v>63</v>
      </c>
      <c r="AX1944" s="26" t="s">
        <v>63</v>
      </c>
      <c r="AY1944" s="26">
        <v>44.076039000000002</v>
      </c>
      <c r="AZ1944" s="26">
        <v>-103.15141300000001</v>
      </c>
      <c r="BA1944" s="26" t="s">
        <v>483</v>
      </c>
      <c r="BB1944" s="26" t="s">
        <v>165</v>
      </c>
      <c r="BC1944" s="26" t="s">
        <v>614</v>
      </c>
      <c r="BD1944" s="26" t="s">
        <v>615</v>
      </c>
      <c r="BE1944" s="26" t="s">
        <v>677</v>
      </c>
      <c r="BF1944" s="26" t="s">
        <v>68</v>
      </c>
      <c r="BG1944" s="26" t="s">
        <v>209</v>
      </c>
      <c r="BH1944" s="26" t="s">
        <v>175</v>
      </c>
      <c r="BI1944" s="26">
        <v>2</v>
      </c>
      <c r="BJ1944" s="26" t="s">
        <v>217</v>
      </c>
    </row>
    <row r="1945" spans="36:62" x14ac:dyDescent="0.25">
      <c r="AJ1945" s="26">
        <v>3488</v>
      </c>
      <c r="AK1945" s="26">
        <v>2202736</v>
      </c>
      <c r="AL1945" s="264">
        <v>44631.741666666669</v>
      </c>
      <c r="AM1945" s="26" t="s">
        <v>481</v>
      </c>
      <c r="AN1945" s="26" t="s">
        <v>63</v>
      </c>
      <c r="AO1945" s="26" t="s">
        <v>156</v>
      </c>
      <c r="AP1945" s="26" t="s">
        <v>716</v>
      </c>
      <c r="AQ1945" s="26">
        <v>0</v>
      </c>
      <c r="AR1945" s="26">
        <v>16</v>
      </c>
      <c r="AS1945" s="26" t="s">
        <v>628</v>
      </c>
      <c r="AT1945" s="26" t="s">
        <v>71</v>
      </c>
      <c r="AU1945" s="26" t="s">
        <v>63</v>
      </c>
      <c r="AV1945" s="26" t="s">
        <v>63</v>
      </c>
      <c r="AW1945" s="26" t="s">
        <v>63</v>
      </c>
      <c r="AX1945" s="26" t="s">
        <v>63</v>
      </c>
      <c r="AY1945" s="26">
        <v>44.096257000000001</v>
      </c>
      <c r="AZ1945" s="26">
        <v>-103.151383999999</v>
      </c>
      <c r="BA1945" s="26" t="s">
        <v>512</v>
      </c>
      <c r="BB1945" s="26" t="s">
        <v>157</v>
      </c>
      <c r="BC1945" s="26" t="s">
        <v>708</v>
      </c>
      <c r="BD1945" s="26" t="s">
        <v>68</v>
      </c>
      <c r="BE1945" s="26" t="s">
        <v>705</v>
      </c>
      <c r="BF1945" s="26" t="s">
        <v>68</v>
      </c>
      <c r="BG1945" s="26" t="s">
        <v>68</v>
      </c>
      <c r="BH1945" s="26" t="s">
        <v>175</v>
      </c>
      <c r="BI1945" s="26">
        <v>2</v>
      </c>
      <c r="BJ1945" s="26" t="s">
        <v>217</v>
      </c>
    </row>
    <row r="1946" spans="36:62" x14ac:dyDescent="0.25">
      <c r="AJ1946" s="26">
        <v>3493</v>
      </c>
      <c r="AK1946" s="26">
        <v>2203478</v>
      </c>
      <c r="AL1946" s="264">
        <v>44647.296527777777</v>
      </c>
      <c r="AM1946" s="26" t="s">
        <v>481</v>
      </c>
      <c r="AN1946" s="26" t="s">
        <v>63</v>
      </c>
      <c r="AO1946" s="26" t="s">
        <v>156</v>
      </c>
      <c r="AP1946" s="26" t="s">
        <v>726</v>
      </c>
      <c r="AQ1946" s="26">
        <v>0</v>
      </c>
      <c r="AR1946" s="26">
        <v>16</v>
      </c>
      <c r="AS1946" s="26" t="s">
        <v>628</v>
      </c>
      <c r="AT1946" s="26" t="s">
        <v>71</v>
      </c>
      <c r="AU1946" s="26" t="s">
        <v>63</v>
      </c>
      <c r="AV1946" s="26" t="s">
        <v>63</v>
      </c>
      <c r="AW1946" s="26" t="s">
        <v>63</v>
      </c>
      <c r="AX1946" s="26" t="s">
        <v>63</v>
      </c>
      <c r="AY1946" s="26">
        <v>44.0760369999999</v>
      </c>
      <c r="AZ1946" s="26">
        <v>-103.151246</v>
      </c>
      <c r="BA1946" s="26" t="s">
        <v>562</v>
      </c>
      <c r="BB1946" s="26" t="s">
        <v>1164</v>
      </c>
      <c r="BC1946" s="26" t="s">
        <v>727</v>
      </c>
      <c r="BD1946" s="26" t="s">
        <v>68</v>
      </c>
      <c r="BE1946" s="26" t="s">
        <v>1176</v>
      </c>
      <c r="BF1946" s="26" t="s">
        <v>68</v>
      </c>
      <c r="BG1946" s="26" t="s">
        <v>68</v>
      </c>
      <c r="BH1946" s="26" t="s">
        <v>175</v>
      </c>
      <c r="BI1946" s="26">
        <v>2</v>
      </c>
      <c r="BJ1946" s="26" t="s">
        <v>217</v>
      </c>
    </row>
    <row r="1947" spans="36:62" x14ac:dyDescent="0.25">
      <c r="AJ1947" s="26">
        <v>3498</v>
      </c>
      <c r="AK1947" s="26">
        <v>2203542</v>
      </c>
      <c r="AL1947" s="264">
        <v>44644.751388888886</v>
      </c>
      <c r="AM1947" s="26" t="s">
        <v>481</v>
      </c>
      <c r="AN1947" s="26" t="s">
        <v>63</v>
      </c>
      <c r="AO1947" s="26" t="s">
        <v>214</v>
      </c>
      <c r="AP1947" s="26" t="s">
        <v>716</v>
      </c>
      <c r="AQ1947" s="26">
        <v>0</v>
      </c>
      <c r="AR1947" s="26">
        <v>16</v>
      </c>
      <c r="AS1947" s="26" t="s">
        <v>628</v>
      </c>
      <c r="AT1947" s="26" t="s">
        <v>71</v>
      </c>
      <c r="AU1947" s="26" t="s">
        <v>63</v>
      </c>
      <c r="AV1947" s="26" t="s">
        <v>63</v>
      </c>
      <c r="AW1947" s="26" t="s">
        <v>69</v>
      </c>
      <c r="AX1947" s="26" t="s">
        <v>63</v>
      </c>
      <c r="AY1947" s="26">
        <v>44.096257000000001</v>
      </c>
      <c r="AZ1947" s="26">
        <v>-103.15122700000001</v>
      </c>
      <c r="BA1947" s="26" t="s">
        <v>512</v>
      </c>
      <c r="BB1947" s="26" t="s">
        <v>157</v>
      </c>
      <c r="BC1947" s="26" t="s">
        <v>1064</v>
      </c>
      <c r="BD1947" s="26" t="s">
        <v>68</v>
      </c>
      <c r="BE1947" s="26" t="s">
        <v>1029</v>
      </c>
      <c r="BF1947" s="26" t="s">
        <v>68</v>
      </c>
      <c r="BG1947" s="26" t="s">
        <v>68</v>
      </c>
      <c r="BH1947" s="26" t="s">
        <v>646</v>
      </c>
      <c r="BI1947" s="26">
        <v>2</v>
      </c>
      <c r="BJ1947" s="26" t="s">
        <v>20</v>
      </c>
    </row>
    <row r="1948" spans="36:62" x14ac:dyDescent="0.25">
      <c r="AJ1948" s="26">
        <v>3500</v>
      </c>
      <c r="AK1948" s="26">
        <v>2203605</v>
      </c>
      <c r="AL1948" s="264">
        <v>44651.327777777777</v>
      </c>
      <c r="AM1948" s="26" t="s">
        <v>481</v>
      </c>
      <c r="AN1948" s="26" t="s">
        <v>63</v>
      </c>
      <c r="AO1948" s="26" t="s">
        <v>156</v>
      </c>
      <c r="AP1948" s="26" t="s">
        <v>726</v>
      </c>
      <c r="AQ1948" s="26">
        <v>0</v>
      </c>
      <c r="AR1948" s="26">
        <v>16</v>
      </c>
      <c r="AS1948" s="26" t="s">
        <v>628</v>
      </c>
      <c r="AT1948" s="26" t="s">
        <v>71</v>
      </c>
      <c r="AU1948" s="26" t="s">
        <v>63</v>
      </c>
      <c r="AV1948" s="26" t="s">
        <v>63</v>
      </c>
      <c r="AW1948" s="26" t="s">
        <v>63</v>
      </c>
      <c r="AX1948" s="26" t="s">
        <v>63</v>
      </c>
      <c r="AY1948" s="26">
        <v>44.038424999999897</v>
      </c>
      <c r="AZ1948" s="26">
        <v>-103.18006200000001</v>
      </c>
      <c r="BA1948" s="26" t="s">
        <v>493</v>
      </c>
      <c r="BB1948" s="26" t="s">
        <v>690</v>
      </c>
      <c r="BC1948" s="26" t="s">
        <v>727</v>
      </c>
      <c r="BD1948" s="26" t="s">
        <v>68</v>
      </c>
      <c r="BE1948" s="26" t="s">
        <v>1185</v>
      </c>
      <c r="BF1948" s="26" t="s">
        <v>68</v>
      </c>
      <c r="BG1948" s="26" t="s">
        <v>68</v>
      </c>
      <c r="BH1948" s="26" t="s">
        <v>175</v>
      </c>
      <c r="BI1948" s="26">
        <v>2</v>
      </c>
      <c r="BJ1948" s="26" t="s">
        <v>20</v>
      </c>
    </row>
    <row r="1949" spans="36:62" x14ac:dyDescent="0.25">
      <c r="AJ1949" s="26">
        <v>3505</v>
      </c>
      <c r="AK1949" s="26">
        <v>2203806</v>
      </c>
      <c r="AL1949" s="264">
        <v>44655.706250000003</v>
      </c>
      <c r="AM1949" s="26" t="s">
        <v>481</v>
      </c>
      <c r="AN1949" s="26" t="s">
        <v>63</v>
      </c>
      <c r="AO1949" s="26" t="s">
        <v>156</v>
      </c>
      <c r="AP1949" s="26" t="s">
        <v>716</v>
      </c>
      <c r="AQ1949" s="26">
        <v>0</v>
      </c>
      <c r="AR1949" s="26">
        <v>16</v>
      </c>
      <c r="AS1949" s="26" t="s">
        <v>628</v>
      </c>
      <c r="AT1949" s="26" t="s">
        <v>74</v>
      </c>
      <c r="AU1949" s="26" t="s">
        <v>63</v>
      </c>
      <c r="AV1949" s="26" t="s">
        <v>63</v>
      </c>
      <c r="AW1949" s="26" t="s">
        <v>63</v>
      </c>
      <c r="AX1949" s="26" t="s">
        <v>63</v>
      </c>
      <c r="AY1949" s="26">
        <v>44.096257000000001</v>
      </c>
      <c r="AZ1949" s="26">
        <v>-103.151383999999</v>
      </c>
      <c r="BA1949" s="26" t="s">
        <v>493</v>
      </c>
      <c r="BB1949" s="26" t="s">
        <v>157</v>
      </c>
      <c r="BC1949" s="26" t="s">
        <v>708</v>
      </c>
      <c r="BD1949" s="26" t="s">
        <v>68</v>
      </c>
      <c r="BE1949" s="26" t="s">
        <v>161</v>
      </c>
      <c r="BF1949" s="26" t="s">
        <v>68</v>
      </c>
      <c r="BG1949" s="26" t="s">
        <v>68</v>
      </c>
      <c r="BH1949" s="26" t="s">
        <v>175</v>
      </c>
      <c r="BI1949" s="26">
        <v>2</v>
      </c>
      <c r="BJ1949" s="26" t="s">
        <v>217</v>
      </c>
    </row>
    <row r="1950" spans="36:62" x14ac:dyDescent="0.25">
      <c r="AJ1950" s="26">
        <v>3509</v>
      </c>
      <c r="AK1950" s="26">
        <v>2206351</v>
      </c>
      <c r="AL1950" s="264">
        <v>44625.531944444447</v>
      </c>
      <c r="AM1950" s="26" t="s">
        <v>541</v>
      </c>
      <c r="AN1950" s="26" t="s">
        <v>63</v>
      </c>
      <c r="AO1950" s="26" t="s">
        <v>156</v>
      </c>
      <c r="AP1950" s="26" t="s">
        <v>159</v>
      </c>
      <c r="AQ1950" s="26">
        <v>0</v>
      </c>
      <c r="AR1950" s="26">
        <v>18</v>
      </c>
      <c r="AS1950" s="26" t="s">
        <v>1451</v>
      </c>
      <c r="AT1950" s="26" t="s">
        <v>654</v>
      </c>
      <c r="AU1950" s="26" t="s">
        <v>69</v>
      </c>
      <c r="AV1950" s="26" t="s">
        <v>63</v>
      </c>
      <c r="AW1950" s="26" t="s">
        <v>63</v>
      </c>
      <c r="AX1950" s="26" t="s">
        <v>63</v>
      </c>
      <c r="AY1950" s="26">
        <v>43.037554</v>
      </c>
      <c r="AZ1950" s="26">
        <v>-102.465621999999</v>
      </c>
      <c r="BA1950" s="26" t="s">
        <v>158</v>
      </c>
      <c r="BB1950" s="26" t="s">
        <v>609</v>
      </c>
      <c r="BC1950" s="26" t="s">
        <v>751</v>
      </c>
      <c r="BD1950" s="26" t="s">
        <v>615</v>
      </c>
      <c r="BE1950" s="26"/>
      <c r="BF1950" s="26" t="s">
        <v>68</v>
      </c>
      <c r="BG1950" s="26" t="s">
        <v>209</v>
      </c>
      <c r="BH1950" s="26" t="s">
        <v>160</v>
      </c>
      <c r="BI1950" s="26">
        <v>2</v>
      </c>
      <c r="BJ1950" s="26" t="s">
        <v>217</v>
      </c>
    </row>
    <row r="1951" spans="36:62" x14ac:dyDescent="0.25">
      <c r="AJ1951" s="26">
        <v>3511</v>
      </c>
      <c r="AK1951" s="26">
        <v>2204107</v>
      </c>
      <c r="AL1951" s="264">
        <v>44659.867361111108</v>
      </c>
      <c r="AM1951" s="26" t="s">
        <v>540</v>
      </c>
      <c r="AN1951" s="26" t="s">
        <v>63</v>
      </c>
      <c r="AO1951" s="26" t="s">
        <v>156</v>
      </c>
      <c r="AP1951" s="26" t="s">
        <v>726</v>
      </c>
      <c r="AQ1951" s="26">
        <v>0</v>
      </c>
      <c r="AR1951" s="26">
        <v>18</v>
      </c>
      <c r="AS1951" s="26" t="s">
        <v>628</v>
      </c>
      <c r="AT1951" s="26" t="s">
        <v>71</v>
      </c>
      <c r="AU1951" s="26" t="s">
        <v>63</v>
      </c>
      <c r="AV1951" s="26" t="s">
        <v>63</v>
      </c>
      <c r="AW1951" s="26" t="s">
        <v>63</v>
      </c>
      <c r="AX1951" s="26" t="s">
        <v>63</v>
      </c>
      <c r="AY1951" s="26">
        <v>43.399633000000001</v>
      </c>
      <c r="AZ1951" s="26">
        <v>-103.397002999999</v>
      </c>
      <c r="BA1951" s="26" t="s">
        <v>512</v>
      </c>
      <c r="BB1951" s="26" t="s">
        <v>1141</v>
      </c>
      <c r="BC1951" s="26" t="s">
        <v>659</v>
      </c>
      <c r="BD1951" s="26" t="s">
        <v>68</v>
      </c>
      <c r="BE1951" s="26"/>
      <c r="BF1951" s="26" t="s">
        <v>1452</v>
      </c>
      <c r="BG1951" s="26" t="s">
        <v>829</v>
      </c>
      <c r="BH1951" s="26" t="s">
        <v>1453</v>
      </c>
      <c r="BI1951" s="26">
        <v>2</v>
      </c>
      <c r="BJ1951" s="26" t="s">
        <v>217</v>
      </c>
    </row>
    <row r="1952" spans="36:62" x14ac:dyDescent="0.25">
      <c r="AJ1952" s="26">
        <v>3512</v>
      </c>
      <c r="AK1952" s="26">
        <v>2204141</v>
      </c>
      <c r="AL1952" s="264">
        <v>44662.484027777777</v>
      </c>
      <c r="AM1952" s="26" t="s">
        <v>481</v>
      </c>
      <c r="AN1952" s="26" t="s">
        <v>63</v>
      </c>
      <c r="AO1952" s="26" t="s">
        <v>156</v>
      </c>
      <c r="AP1952" s="26" t="s">
        <v>159</v>
      </c>
      <c r="AQ1952" s="26">
        <v>0</v>
      </c>
      <c r="AR1952" s="26">
        <v>16</v>
      </c>
      <c r="AS1952" s="26" t="s">
        <v>1454</v>
      </c>
      <c r="AT1952" s="26" t="s">
        <v>71</v>
      </c>
      <c r="AU1952" s="26" t="s">
        <v>63</v>
      </c>
      <c r="AV1952" s="26" t="s">
        <v>63</v>
      </c>
      <c r="AW1952" s="26" t="s">
        <v>63</v>
      </c>
      <c r="AX1952" s="26" t="s">
        <v>63</v>
      </c>
      <c r="AY1952" s="26">
        <v>44.048290000000001</v>
      </c>
      <c r="AZ1952" s="26">
        <v>-103.16739800000001</v>
      </c>
      <c r="BA1952" s="26" t="s">
        <v>529</v>
      </c>
      <c r="BB1952" s="26" t="s">
        <v>811</v>
      </c>
      <c r="BC1952" s="26" t="s">
        <v>1109</v>
      </c>
      <c r="BD1952" s="26" t="s">
        <v>759</v>
      </c>
      <c r="BE1952" s="26"/>
      <c r="BF1952" s="26" t="s">
        <v>759</v>
      </c>
      <c r="BG1952" s="26" t="s">
        <v>1110</v>
      </c>
      <c r="BH1952" s="26" t="s">
        <v>1455</v>
      </c>
      <c r="BI1952" s="26">
        <v>2</v>
      </c>
      <c r="BJ1952" s="26" t="s">
        <v>217</v>
      </c>
    </row>
    <row r="1953" spans="36:62" x14ac:dyDescent="0.25">
      <c r="AJ1953" s="26">
        <v>3513</v>
      </c>
      <c r="AK1953" s="26">
        <v>2204142</v>
      </c>
      <c r="AL1953" s="264">
        <v>44660.493750000001</v>
      </c>
      <c r="AM1953" s="26" t="s">
        <v>481</v>
      </c>
      <c r="AN1953" s="26" t="s">
        <v>63</v>
      </c>
      <c r="AO1953" s="26" t="s">
        <v>156</v>
      </c>
      <c r="AP1953" s="26" t="s">
        <v>699</v>
      </c>
      <c r="AQ1953" s="26">
        <v>0</v>
      </c>
      <c r="AR1953" s="26">
        <v>16</v>
      </c>
      <c r="AS1953" s="26" t="s">
        <v>628</v>
      </c>
      <c r="AT1953" s="26" t="s">
        <v>71</v>
      </c>
      <c r="AU1953" s="26" t="s">
        <v>63</v>
      </c>
      <c r="AV1953" s="26" t="s">
        <v>63</v>
      </c>
      <c r="AW1953" s="26" t="s">
        <v>63</v>
      </c>
      <c r="AX1953" s="26" t="s">
        <v>63</v>
      </c>
      <c r="AY1953" s="26">
        <v>44.069225000000003</v>
      </c>
      <c r="AZ1953" s="26">
        <v>-103.158551</v>
      </c>
      <c r="BA1953" s="26" t="s">
        <v>185</v>
      </c>
      <c r="BB1953" s="26" t="s">
        <v>609</v>
      </c>
      <c r="BC1953" s="26" t="s">
        <v>732</v>
      </c>
      <c r="BD1953" s="26" t="s">
        <v>68</v>
      </c>
      <c r="BE1953" s="26" t="s">
        <v>161</v>
      </c>
      <c r="BF1953" s="26" t="s">
        <v>68</v>
      </c>
      <c r="BG1953" s="26" t="s">
        <v>68</v>
      </c>
      <c r="BH1953" s="26" t="s">
        <v>646</v>
      </c>
      <c r="BI1953" s="26">
        <v>2</v>
      </c>
      <c r="BJ1953" s="26" t="s">
        <v>217</v>
      </c>
    </row>
    <row r="1954" spans="36:62" x14ac:dyDescent="0.25">
      <c r="AJ1954" s="26">
        <v>3515</v>
      </c>
      <c r="AK1954" s="26">
        <v>2204479</v>
      </c>
      <c r="AL1954" s="264">
        <v>44670.84097222222</v>
      </c>
      <c r="AM1954" s="26" t="s">
        <v>481</v>
      </c>
      <c r="AN1954" s="26" t="s">
        <v>63</v>
      </c>
      <c r="AO1954" s="26" t="s">
        <v>156</v>
      </c>
      <c r="AP1954" s="26" t="s">
        <v>726</v>
      </c>
      <c r="AQ1954" s="26">
        <v>0</v>
      </c>
      <c r="AR1954" s="26">
        <v>16</v>
      </c>
      <c r="AS1954" s="26" t="s">
        <v>628</v>
      </c>
      <c r="AT1954" s="26" t="s">
        <v>71</v>
      </c>
      <c r="AU1954" s="26" t="s">
        <v>63</v>
      </c>
      <c r="AV1954" s="26" t="s">
        <v>63</v>
      </c>
      <c r="AW1954" s="26" t="s">
        <v>63</v>
      </c>
      <c r="AX1954" s="26" t="s">
        <v>63</v>
      </c>
      <c r="AY1954" s="26">
        <v>44.098446000000003</v>
      </c>
      <c r="AZ1954" s="26">
        <v>-103.151386</v>
      </c>
      <c r="BA1954" s="26" t="s">
        <v>520</v>
      </c>
      <c r="BB1954" s="26" t="s">
        <v>811</v>
      </c>
      <c r="BC1954" s="26" t="s">
        <v>659</v>
      </c>
      <c r="BD1954" s="26" t="s">
        <v>68</v>
      </c>
      <c r="BE1954" s="26" t="s">
        <v>1187</v>
      </c>
      <c r="BF1954" s="26" t="s">
        <v>68</v>
      </c>
      <c r="BG1954" s="26" t="s">
        <v>68</v>
      </c>
      <c r="BH1954" s="26" t="s">
        <v>175</v>
      </c>
      <c r="BI1954" s="26">
        <v>2</v>
      </c>
      <c r="BJ1954" s="26" t="s">
        <v>217</v>
      </c>
    </row>
    <row r="1955" spans="36:62" x14ac:dyDescent="0.25">
      <c r="AJ1955" s="26">
        <v>3518</v>
      </c>
      <c r="AK1955" s="26">
        <v>2202984</v>
      </c>
      <c r="AL1955" s="264">
        <v>44625.458333333336</v>
      </c>
      <c r="AM1955" s="26" t="s">
        <v>481</v>
      </c>
      <c r="AN1955" s="26" t="s">
        <v>63</v>
      </c>
      <c r="AO1955" s="26" t="s">
        <v>156</v>
      </c>
      <c r="AP1955" s="26" t="s">
        <v>970</v>
      </c>
      <c r="AQ1955" s="26">
        <v>0</v>
      </c>
      <c r="AR1955" s="26">
        <v>16</v>
      </c>
      <c r="AS1955" s="26" t="s">
        <v>628</v>
      </c>
      <c r="AT1955" s="26" t="s">
        <v>674</v>
      </c>
      <c r="AU1955" s="26" t="s">
        <v>63</v>
      </c>
      <c r="AV1955" s="26" t="s">
        <v>63</v>
      </c>
      <c r="AW1955" s="26" t="s">
        <v>63</v>
      </c>
      <c r="AX1955" s="26" t="s">
        <v>63</v>
      </c>
      <c r="AY1955" s="26">
        <v>44.076039000000002</v>
      </c>
      <c r="AZ1955" s="26">
        <v>-103.15141300000001</v>
      </c>
      <c r="BA1955" s="26" t="s">
        <v>486</v>
      </c>
      <c r="BB1955" s="26" t="s">
        <v>181</v>
      </c>
      <c r="BC1955" s="26" t="s">
        <v>829</v>
      </c>
      <c r="BD1955" s="26" t="s">
        <v>681</v>
      </c>
      <c r="BE1955" s="26"/>
      <c r="BF1955" s="26" t="s">
        <v>68</v>
      </c>
      <c r="BG1955" s="26" t="s">
        <v>1105</v>
      </c>
      <c r="BH1955" s="26" t="s">
        <v>1456</v>
      </c>
      <c r="BI1955" s="26">
        <v>2</v>
      </c>
      <c r="BJ1955" s="26" t="s">
        <v>20</v>
      </c>
    </row>
    <row r="1956" spans="36:62" x14ac:dyDescent="0.25">
      <c r="AJ1956" s="26">
        <v>3526</v>
      </c>
      <c r="AK1956" s="26">
        <v>2204870</v>
      </c>
      <c r="AL1956" s="264">
        <v>44678.159722222219</v>
      </c>
      <c r="AM1956" s="26" t="s">
        <v>481</v>
      </c>
      <c r="AN1956" s="26" t="s">
        <v>63</v>
      </c>
      <c r="AO1956" s="26"/>
      <c r="AP1956" s="26"/>
      <c r="AQ1956" s="26">
        <v>-1</v>
      </c>
      <c r="AR1956" s="26">
        <v>79</v>
      </c>
      <c r="AS1956" s="26" t="s">
        <v>168</v>
      </c>
      <c r="AT1956" s="26" t="s">
        <v>71</v>
      </c>
      <c r="AU1956" s="26" t="s">
        <v>63</v>
      </c>
      <c r="AV1956" s="26" t="s">
        <v>63</v>
      </c>
      <c r="AW1956" s="26" t="s">
        <v>63</v>
      </c>
      <c r="AX1956" s="26" t="s">
        <v>63</v>
      </c>
      <c r="AY1956" s="26">
        <v>43.979806000000004</v>
      </c>
      <c r="AZ1956" s="26">
        <v>-103.180869999999</v>
      </c>
      <c r="BA1956" s="26" t="s">
        <v>158</v>
      </c>
      <c r="BB1956" s="26" t="s">
        <v>157</v>
      </c>
      <c r="BC1956" s="26" t="s">
        <v>167</v>
      </c>
      <c r="BD1956" s="26" t="s">
        <v>154</v>
      </c>
      <c r="BE1956" s="26"/>
      <c r="BF1956" s="26" t="s">
        <v>99</v>
      </c>
      <c r="BG1956" s="26" t="s">
        <v>167</v>
      </c>
      <c r="BH1956" s="26" t="s">
        <v>99</v>
      </c>
      <c r="BI1956" s="26">
        <v>2</v>
      </c>
      <c r="BJ1956" s="26" t="s">
        <v>217</v>
      </c>
    </row>
    <row r="1957" spans="36:62" x14ac:dyDescent="0.25">
      <c r="AJ1957" s="26">
        <v>3527</v>
      </c>
      <c r="AK1957" s="26">
        <v>2204990</v>
      </c>
      <c r="AL1957" s="264">
        <v>44678.982638888891</v>
      </c>
      <c r="AM1957" s="26" t="s">
        <v>481</v>
      </c>
      <c r="AN1957" s="26" t="s">
        <v>63</v>
      </c>
      <c r="AO1957" s="26" t="s">
        <v>173</v>
      </c>
      <c r="AP1957" s="26" t="s">
        <v>159</v>
      </c>
      <c r="AQ1957" s="26">
        <v>0</v>
      </c>
      <c r="AR1957" s="26">
        <v>16</v>
      </c>
      <c r="AS1957" s="26" t="s">
        <v>1035</v>
      </c>
      <c r="AT1957" s="26" t="s">
        <v>71</v>
      </c>
      <c r="AU1957" s="26" t="s">
        <v>63</v>
      </c>
      <c r="AV1957" s="26" t="s">
        <v>63</v>
      </c>
      <c r="AW1957" s="26" t="s">
        <v>63</v>
      </c>
      <c r="AX1957" s="26" t="s">
        <v>63</v>
      </c>
      <c r="AY1957" s="26">
        <v>44.071137999999898</v>
      </c>
      <c r="AZ1957" s="26">
        <v>-103.154303999999</v>
      </c>
      <c r="BA1957" s="26" t="s">
        <v>494</v>
      </c>
      <c r="BB1957" s="26" t="s">
        <v>165</v>
      </c>
      <c r="BC1957" s="26" t="s">
        <v>1182</v>
      </c>
      <c r="BD1957" s="26" t="s">
        <v>68</v>
      </c>
      <c r="BE1957" s="26" t="s">
        <v>1457</v>
      </c>
      <c r="BF1957" s="26" t="s">
        <v>68</v>
      </c>
      <c r="BG1957" s="26" t="s">
        <v>68</v>
      </c>
      <c r="BH1957" s="26" t="s">
        <v>194</v>
      </c>
      <c r="BI1957" s="26">
        <v>2</v>
      </c>
      <c r="BJ1957" s="26" t="s">
        <v>217</v>
      </c>
    </row>
    <row r="1958" spans="36:62" x14ac:dyDescent="0.25">
      <c r="AJ1958" s="26">
        <v>3531</v>
      </c>
      <c r="AK1958" s="26">
        <v>2205196</v>
      </c>
      <c r="AL1958" s="264">
        <v>44683.726388888892</v>
      </c>
      <c r="AM1958" s="26" t="s">
        <v>481</v>
      </c>
      <c r="AN1958" s="26" t="s">
        <v>63</v>
      </c>
      <c r="AO1958" s="26" t="s">
        <v>156</v>
      </c>
      <c r="AP1958" s="26" t="s">
        <v>627</v>
      </c>
      <c r="AQ1958" s="26">
        <v>0</v>
      </c>
      <c r="AR1958" s="26">
        <v>16</v>
      </c>
      <c r="AS1958" s="26" t="s">
        <v>628</v>
      </c>
      <c r="AT1958" s="26" t="s">
        <v>71</v>
      </c>
      <c r="AU1958" s="26" t="s">
        <v>63</v>
      </c>
      <c r="AV1958" s="26" t="s">
        <v>63</v>
      </c>
      <c r="AW1958" s="26" t="s">
        <v>63</v>
      </c>
      <c r="AX1958" s="26" t="s">
        <v>63</v>
      </c>
      <c r="AY1958" s="26">
        <v>44.084093000000003</v>
      </c>
      <c r="AZ1958" s="26">
        <v>-103.151381999999</v>
      </c>
      <c r="BA1958" s="26" t="s">
        <v>486</v>
      </c>
      <c r="BB1958" s="26" t="s">
        <v>165</v>
      </c>
      <c r="BC1958" s="26" t="s">
        <v>629</v>
      </c>
      <c r="BD1958" s="26" t="s">
        <v>68</v>
      </c>
      <c r="BE1958" s="26" t="s">
        <v>644</v>
      </c>
      <c r="BF1958" s="26" t="s">
        <v>68</v>
      </c>
      <c r="BG1958" s="26" t="s">
        <v>68</v>
      </c>
      <c r="BH1958" s="26" t="s">
        <v>646</v>
      </c>
      <c r="BI1958" s="26">
        <v>2</v>
      </c>
      <c r="BJ1958" s="26" t="s">
        <v>217</v>
      </c>
    </row>
    <row r="1959" spans="36:62" x14ac:dyDescent="0.25">
      <c r="AJ1959" s="26">
        <v>3532</v>
      </c>
      <c r="AK1959" s="26">
        <v>2205202</v>
      </c>
      <c r="AL1959" s="264">
        <v>44673.27847222222</v>
      </c>
      <c r="AM1959" s="26" t="s">
        <v>481</v>
      </c>
      <c r="AN1959" s="26" t="s">
        <v>63</v>
      </c>
      <c r="AO1959" s="26"/>
      <c r="AP1959" s="26"/>
      <c r="AQ1959" s="26">
        <v>-1</v>
      </c>
      <c r="AR1959" s="26">
        <v>79</v>
      </c>
      <c r="AS1959" s="26" t="s">
        <v>168</v>
      </c>
      <c r="AT1959" s="26" t="s">
        <v>71</v>
      </c>
      <c r="AU1959" s="26" t="s">
        <v>63</v>
      </c>
      <c r="AV1959" s="26" t="s">
        <v>63</v>
      </c>
      <c r="AW1959" s="26" t="s">
        <v>63</v>
      </c>
      <c r="AX1959" s="26" t="s">
        <v>63</v>
      </c>
      <c r="AY1959" s="26">
        <v>43.901612999999898</v>
      </c>
      <c r="AZ1959" s="26">
        <v>-103.19955400000001</v>
      </c>
      <c r="BA1959" s="26" t="s">
        <v>166</v>
      </c>
      <c r="BB1959" s="26" t="s">
        <v>611</v>
      </c>
      <c r="BC1959" s="26" t="s">
        <v>167</v>
      </c>
      <c r="BD1959" s="26" t="s">
        <v>154</v>
      </c>
      <c r="BE1959" s="26"/>
      <c r="BF1959" s="26" t="s">
        <v>99</v>
      </c>
      <c r="BG1959" s="26" t="s">
        <v>167</v>
      </c>
      <c r="BH1959" s="26" t="s">
        <v>99</v>
      </c>
      <c r="BI1959" s="26">
        <v>2</v>
      </c>
      <c r="BJ1959" s="26" t="s">
        <v>217</v>
      </c>
    </row>
    <row r="1960" spans="36:62" x14ac:dyDescent="0.25">
      <c r="AJ1960" s="26">
        <v>3533</v>
      </c>
      <c r="AK1960" s="26">
        <v>2205247</v>
      </c>
      <c r="AL1960" s="264">
        <v>44684.694444444445</v>
      </c>
      <c r="AM1960" s="26" t="s">
        <v>481</v>
      </c>
      <c r="AN1960" s="26" t="s">
        <v>63</v>
      </c>
      <c r="AO1960" s="26" t="s">
        <v>156</v>
      </c>
      <c r="AP1960" s="26" t="s">
        <v>159</v>
      </c>
      <c r="AQ1960" s="26">
        <v>0</v>
      </c>
      <c r="AR1960" s="26">
        <v>16</v>
      </c>
      <c r="AS1960" s="26" t="s">
        <v>628</v>
      </c>
      <c r="AT1960" s="26" t="s">
        <v>71</v>
      </c>
      <c r="AU1960" s="26" t="s">
        <v>63</v>
      </c>
      <c r="AV1960" s="26" t="s">
        <v>63</v>
      </c>
      <c r="AW1960" s="26" t="s">
        <v>63</v>
      </c>
      <c r="AX1960" s="26" t="s">
        <v>63</v>
      </c>
      <c r="AY1960" s="26">
        <v>44.079262999999898</v>
      </c>
      <c r="AZ1960" s="26">
        <v>-103.15139600000001</v>
      </c>
      <c r="BA1960" s="26" t="s">
        <v>486</v>
      </c>
      <c r="BB1960" s="26" t="s">
        <v>165</v>
      </c>
      <c r="BC1960" s="26" t="s">
        <v>708</v>
      </c>
      <c r="BD1960" s="26" t="s">
        <v>68</v>
      </c>
      <c r="BE1960" s="26" t="s">
        <v>705</v>
      </c>
      <c r="BF1960" s="26" t="s">
        <v>68</v>
      </c>
      <c r="BG1960" s="26" t="s">
        <v>68</v>
      </c>
      <c r="BH1960" s="26" t="s">
        <v>1043</v>
      </c>
      <c r="BI1960" s="26">
        <v>2</v>
      </c>
      <c r="BJ1960" s="26" t="s">
        <v>21</v>
      </c>
    </row>
    <row r="1961" spans="36:62" x14ac:dyDescent="0.25">
      <c r="AJ1961" s="26">
        <v>3535</v>
      </c>
      <c r="AK1961" s="26">
        <v>2205414</v>
      </c>
      <c r="AL1961" s="264">
        <v>44689.411111111112</v>
      </c>
      <c r="AM1961" s="26" t="s">
        <v>481</v>
      </c>
      <c r="AN1961" s="26" t="s">
        <v>63</v>
      </c>
      <c r="AO1961" s="26" t="s">
        <v>156</v>
      </c>
      <c r="AP1961" s="26" t="s">
        <v>159</v>
      </c>
      <c r="AQ1961" s="26">
        <v>0</v>
      </c>
      <c r="AR1961" s="26">
        <v>90</v>
      </c>
      <c r="AS1961" s="26" t="s">
        <v>628</v>
      </c>
      <c r="AT1961" s="26" t="s">
        <v>71</v>
      </c>
      <c r="AU1961" s="26" t="s">
        <v>63</v>
      </c>
      <c r="AV1961" s="26" t="s">
        <v>63</v>
      </c>
      <c r="AW1961" s="26" t="s">
        <v>63</v>
      </c>
      <c r="AX1961" s="26" t="s">
        <v>63</v>
      </c>
      <c r="AY1961" s="26">
        <v>44.0996969999999</v>
      </c>
      <c r="AZ1961" s="26">
        <v>-103.167348</v>
      </c>
      <c r="BA1961" s="26" t="s">
        <v>486</v>
      </c>
      <c r="BB1961" s="26" t="s">
        <v>609</v>
      </c>
      <c r="BC1961" s="26" t="s">
        <v>708</v>
      </c>
      <c r="BD1961" s="26" t="s">
        <v>68</v>
      </c>
      <c r="BE1961" s="26" t="s">
        <v>705</v>
      </c>
      <c r="BF1961" s="26" t="s">
        <v>68</v>
      </c>
      <c r="BG1961" s="26" t="s">
        <v>68</v>
      </c>
      <c r="BH1961" s="26" t="s">
        <v>646</v>
      </c>
      <c r="BI1961" s="26">
        <v>2</v>
      </c>
      <c r="BJ1961" s="26" t="s">
        <v>217</v>
      </c>
    </row>
    <row r="1962" spans="36:62" x14ac:dyDescent="0.25">
      <c r="AJ1962" s="26">
        <v>3538</v>
      </c>
      <c r="AK1962" s="26">
        <v>2207388</v>
      </c>
      <c r="AL1962" s="264">
        <v>44728.90625</v>
      </c>
      <c r="AM1962" s="26" t="s">
        <v>539</v>
      </c>
      <c r="AN1962" s="26" t="s">
        <v>63</v>
      </c>
      <c r="AO1962" s="26"/>
      <c r="AP1962" s="26"/>
      <c r="AQ1962" s="26">
        <v>-1</v>
      </c>
      <c r="AR1962" s="26">
        <v>79</v>
      </c>
      <c r="AS1962" s="26" t="s">
        <v>168</v>
      </c>
      <c r="AT1962" s="26" t="s">
        <v>71</v>
      </c>
      <c r="AU1962" s="26" t="s">
        <v>63</v>
      </c>
      <c r="AV1962" s="26" t="s">
        <v>63</v>
      </c>
      <c r="AW1962" s="26" t="s">
        <v>63</v>
      </c>
      <c r="AX1962" s="26" t="s">
        <v>63</v>
      </c>
      <c r="AY1962" s="26">
        <v>43.525489999999898</v>
      </c>
      <c r="AZ1962" s="26">
        <v>-103.328260999999</v>
      </c>
      <c r="BA1962" s="26" t="s">
        <v>158</v>
      </c>
      <c r="BB1962" s="26" t="s">
        <v>157</v>
      </c>
      <c r="BC1962" s="26" t="s">
        <v>167</v>
      </c>
      <c r="BD1962" s="26" t="s">
        <v>154</v>
      </c>
      <c r="BE1962" s="26"/>
      <c r="BF1962" s="26" t="s">
        <v>99</v>
      </c>
      <c r="BG1962" s="26" t="s">
        <v>167</v>
      </c>
      <c r="BH1962" s="26" t="s">
        <v>99</v>
      </c>
      <c r="BI1962" s="26">
        <v>2</v>
      </c>
      <c r="BJ1962" s="26" t="s">
        <v>217</v>
      </c>
    </row>
    <row r="1963" spans="36:62" x14ac:dyDescent="0.25">
      <c r="AJ1963" s="26">
        <v>3539</v>
      </c>
      <c r="AK1963" s="26">
        <v>2207774</v>
      </c>
      <c r="AL1963" s="264">
        <v>44736.065972222219</v>
      </c>
      <c r="AM1963" s="26" t="s">
        <v>539</v>
      </c>
      <c r="AN1963" s="26" t="s">
        <v>63</v>
      </c>
      <c r="AO1963" s="26"/>
      <c r="AP1963" s="26"/>
      <c r="AQ1963" s="26">
        <v>-1</v>
      </c>
      <c r="AR1963" s="26">
        <v>79</v>
      </c>
      <c r="AS1963" s="26" t="s">
        <v>168</v>
      </c>
      <c r="AT1963" s="26" t="s">
        <v>71</v>
      </c>
      <c r="AU1963" s="26" t="s">
        <v>63</v>
      </c>
      <c r="AV1963" s="26" t="s">
        <v>63</v>
      </c>
      <c r="AW1963" s="26" t="s">
        <v>63</v>
      </c>
      <c r="AX1963" s="26" t="s">
        <v>63</v>
      </c>
      <c r="AY1963" s="26">
        <v>43.816333</v>
      </c>
      <c r="AZ1963" s="26">
        <v>-103.202647999999</v>
      </c>
      <c r="BA1963" s="26" t="s">
        <v>166</v>
      </c>
      <c r="BB1963" s="26" t="s">
        <v>165</v>
      </c>
      <c r="BC1963" s="26" t="s">
        <v>167</v>
      </c>
      <c r="BD1963" s="26" t="s">
        <v>154</v>
      </c>
      <c r="BE1963" s="26"/>
      <c r="BF1963" s="26" t="s">
        <v>99</v>
      </c>
      <c r="BG1963" s="26" t="s">
        <v>167</v>
      </c>
      <c r="BH1963" s="26" t="s">
        <v>99</v>
      </c>
      <c r="BI1963" s="26">
        <v>2</v>
      </c>
      <c r="BJ1963" s="26" t="s">
        <v>217</v>
      </c>
    </row>
    <row r="1964" spans="36:62" x14ac:dyDescent="0.25">
      <c r="AJ1964" s="26">
        <v>3540</v>
      </c>
      <c r="AK1964" s="26">
        <v>2205626</v>
      </c>
      <c r="AL1964" s="264">
        <v>44695.888888888891</v>
      </c>
      <c r="AM1964" s="26" t="s">
        <v>481</v>
      </c>
      <c r="AN1964" s="26" t="s">
        <v>63</v>
      </c>
      <c r="AO1964" s="26"/>
      <c r="AP1964" s="26"/>
      <c r="AQ1964" s="26">
        <v>-1</v>
      </c>
      <c r="AR1964" s="26">
        <v>16</v>
      </c>
      <c r="AS1964" s="26" t="s">
        <v>168</v>
      </c>
      <c r="AT1964" s="26" t="s">
        <v>71</v>
      </c>
      <c r="AU1964" s="26" t="s">
        <v>63</v>
      </c>
      <c r="AV1964" s="26" t="s">
        <v>63</v>
      </c>
      <c r="AW1964" s="26" t="s">
        <v>63</v>
      </c>
      <c r="AX1964" s="26" t="s">
        <v>63</v>
      </c>
      <c r="AY1964" s="26">
        <v>44.056792000000002</v>
      </c>
      <c r="AZ1964" s="26">
        <v>-103.165024</v>
      </c>
      <c r="BA1964" s="26" t="s">
        <v>37</v>
      </c>
      <c r="BB1964" s="26" t="s">
        <v>157</v>
      </c>
      <c r="BC1964" s="26" t="s">
        <v>167</v>
      </c>
      <c r="BD1964" s="26" t="s">
        <v>154</v>
      </c>
      <c r="BE1964" s="26"/>
      <c r="BF1964" s="26" t="s">
        <v>99</v>
      </c>
      <c r="BG1964" s="26" t="s">
        <v>167</v>
      </c>
      <c r="BH1964" s="26" t="s">
        <v>99</v>
      </c>
      <c r="BI1964" s="26">
        <v>2</v>
      </c>
      <c r="BJ1964" s="26" t="s">
        <v>217</v>
      </c>
    </row>
    <row r="1965" spans="36:62" x14ac:dyDescent="0.25">
      <c r="AJ1965" s="26">
        <v>3541</v>
      </c>
      <c r="AK1965" s="26">
        <v>2205462</v>
      </c>
      <c r="AL1965" s="264">
        <v>44692.218055555553</v>
      </c>
      <c r="AM1965" s="26" t="s">
        <v>481</v>
      </c>
      <c r="AN1965" s="26" t="s">
        <v>63</v>
      </c>
      <c r="AO1965" s="26"/>
      <c r="AP1965" s="26"/>
      <c r="AQ1965" s="26">
        <v>-1</v>
      </c>
      <c r="AR1965" s="26">
        <v>79</v>
      </c>
      <c r="AS1965" s="26" t="s">
        <v>168</v>
      </c>
      <c r="AT1965" s="26" t="s">
        <v>71</v>
      </c>
      <c r="AU1965" s="26" t="s">
        <v>63</v>
      </c>
      <c r="AV1965" s="26" t="s">
        <v>63</v>
      </c>
      <c r="AW1965" s="26" t="s">
        <v>63</v>
      </c>
      <c r="AX1965" s="26" t="s">
        <v>63</v>
      </c>
      <c r="AY1965" s="26">
        <v>43.930667</v>
      </c>
      <c r="AZ1965" s="26">
        <v>-103.199482</v>
      </c>
      <c r="BA1965" s="26" t="s">
        <v>166</v>
      </c>
      <c r="BB1965" s="26" t="s">
        <v>165</v>
      </c>
      <c r="BC1965" s="26" t="s">
        <v>167</v>
      </c>
      <c r="BD1965" s="26" t="s">
        <v>154</v>
      </c>
      <c r="BE1965" s="26"/>
      <c r="BF1965" s="26" t="s">
        <v>99</v>
      </c>
      <c r="BG1965" s="26" t="s">
        <v>167</v>
      </c>
      <c r="BH1965" s="26" t="s">
        <v>99</v>
      </c>
      <c r="BI1965" s="26">
        <v>2</v>
      </c>
      <c r="BJ1965" s="26" t="s">
        <v>217</v>
      </c>
    </row>
    <row r="1966" spans="36:62" x14ac:dyDescent="0.25">
      <c r="AJ1966" s="26">
        <v>3543</v>
      </c>
      <c r="AK1966" s="26">
        <v>2205632</v>
      </c>
      <c r="AL1966" s="264">
        <v>44695.377083333333</v>
      </c>
      <c r="AM1966" s="26" t="s">
        <v>539</v>
      </c>
      <c r="AN1966" s="26" t="s">
        <v>63</v>
      </c>
      <c r="AO1966" s="26" t="s">
        <v>156</v>
      </c>
      <c r="AP1966" s="26" t="s">
        <v>726</v>
      </c>
      <c r="AQ1966" s="26">
        <v>0</v>
      </c>
      <c r="AR1966" s="26">
        <v>79</v>
      </c>
      <c r="AS1966" s="26" t="s">
        <v>628</v>
      </c>
      <c r="AT1966" s="26" t="s">
        <v>71</v>
      </c>
      <c r="AU1966" s="26" t="s">
        <v>63</v>
      </c>
      <c r="AV1966" s="26" t="s">
        <v>63</v>
      </c>
      <c r="AW1966" s="26" t="s">
        <v>69</v>
      </c>
      <c r="AX1966" s="26" t="s">
        <v>63</v>
      </c>
      <c r="AY1966" s="26">
        <v>43.7782529999999</v>
      </c>
      <c r="AZ1966" s="26">
        <v>-103.219635999999</v>
      </c>
      <c r="BA1966" s="26" t="s">
        <v>493</v>
      </c>
      <c r="BB1966" s="26" t="s">
        <v>165</v>
      </c>
      <c r="BC1966" s="26" t="s">
        <v>1064</v>
      </c>
      <c r="BD1966" s="26" t="s">
        <v>68</v>
      </c>
      <c r="BE1966" s="26" t="s">
        <v>1458</v>
      </c>
      <c r="BF1966" s="26" t="s">
        <v>1452</v>
      </c>
      <c r="BG1966" s="26" t="s">
        <v>68</v>
      </c>
      <c r="BH1966" s="26" t="s">
        <v>919</v>
      </c>
      <c r="BI1966" s="26">
        <v>2</v>
      </c>
      <c r="BJ1966" s="26" t="s">
        <v>20</v>
      </c>
    </row>
    <row r="1967" spans="36:62" x14ac:dyDescent="0.25">
      <c r="AJ1967" s="26">
        <v>3545</v>
      </c>
      <c r="AK1967" s="26">
        <v>2207784</v>
      </c>
      <c r="AL1967" s="264">
        <v>44732.80972222222</v>
      </c>
      <c r="AM1967" s="26" t="s">
        <v>481</v>
      </c>
      <c r="AN1967" s="26" t="s">
        <v>63</v>
      </c>
      <c r="AO1967" s="26" t="s">
        <v>156</v>
      </c>
      <c r="AP1967" s="26" t="s">
        <v>837</v>
      </c>
      <c r="AQ1967" s="26">
        <v>0</v>
      </c>
      <c r="AR1967" s="26">
        <v>16</v>
      </c>
      <c r="AS1967" s="26" t="s">
        <v>628</v>
      </c>
      <c r="AT1967" s="26" t="s">
        <v>71</v>
      </c>
      <c r="AU1967" s="26" t="s">
        <v>63</v>
      </c>
      <c r="AV1967" s="26" t="s">
        <v>63</v>
      </c>
      <c r="AW1967" s="26" t="s">
        <v>63</v>
      </c>
      <c r="AX1967" s="26" t="s">
        <v>63</v>
      </c>
      <c r="AY1967" s="26">
        <v>44.0993029999999</v>
      </c>
      <c r="AZ1967" s="26">
        <v>-103.151398</v>
      </c>
      <c r="BA1967" s="26" t="s">
        <v>493</v>
      </c>
      <c r="BB1967" s="26" t="s">
        <v>611</v>
      </c>
      <c r="BC1967" s="26" t="s">
        <v>732</v>
      </c>
      <c r="BD1967" s="26" t="s">
        <v>68</v>
      </c>
      <c r="BE1967" s="26"/>
      <c r="BF1967" s="26" t="s">
        <v>68</v>
      </c>
      <c r="BG1967" s="26" t="s">
        <v>68</v>
      </c>
      <c r="BH1967" s="26" t="s">
        <v>175</v>
      </c>
      <c r="BI1967" s="26">
        <v>2</v>
      </c>
      <c r="BJ1967" s="26" t="s">
        <v>217</v>
      </c>
    </row>
    <row r="1968" spans="36:62" x14ac:dyDescent="0.25">
      <c r="AJ1968" s="26">
        <v>3546</v>
      </c>
      <c r="AK1968" s="26">
        <v>2205784</v>
      </c>
      <c r="AL1968" s="264">
        <v>44699.486111111109</v>
      </c>
      <c r="AM1968" s="26" t="s">
        <v>481</v>
      </c>
      <c r="AN1968" s="26" t="s">
        <v>63</v>
      </c>
      <c r="AO1968" s="26" t="s">
        <v>156</v>
      </c>
      <c r="AP1968" s="26" t="s">
        <v>726</v>
      </c>
      <c r="AQ1968" s="26">
        <v>0</v>
      </c>
      <c r="AR1968" s="26">
        <v>16</v>
      </c>
      <c r="AS1968" s="26" t="s">
        <v>628</v>
      </c>
      <c r="AT1968" s="26" t="s">
        <v>74</v>
      </c>
      <c r="AU1968" s="26" t="s">
        <v>63</v>
      </c>
      <c r="AV1968" s="26" t="s">
        <v>63</v>
      </c>
      <c r="AW1968" s="26" t="s">
        <v>63</v>
      </c>
      <c r="AX1968" s="26" t="s">
        <v>63</v>
      </c>
      <c r="AY1968" s="26">
        <v>44.038424999999897</v>
      </c>
      <c r="AZ1968" s="26">
        <v>-103.18006200000001</v>
      </c>
      <c r="BA1968" s="26" t="s">
        <v>493</v>
      </c>
      <c r="BB1968" s="26" t="s">
        <v>690</v>
      </c>
      <c r="BC1968" s="26" t="s">
        <v>659</v>
      </c>
      <c r="BD1968" s="26" t="s">
        <v>68</v>
      </c>
      <c r="BE1968" s="26" t="s">
        <v>1187</v>
      </c>
      <c r="BF1968" s="26" t="s">
        <v>68</v>
      </c>
      <c r="BG1968" s="26" t="s">
        <v>1329</v>
      </c>
      <c r="BH1968" s="26" t="s">
        <v>175</v>
      </c>
      <c r="BI1968" s="26">
        <v>2</v>
      </c>
      <c r="BJ1968" s="26" t="s">
        <v>20</v>
      </c>
    </row>
    <row r="1969" spans="36:62" x14ac:dyDescent="0.25">
      <c r="AJ1969" s="26">
        <v>3547</v>
      </c>
      <c r="AK1969" s="26">
        <v>2206100</v>
      </c>
      <c r="AL1969" s="264">
        <v>44706.90625</v>
      </c>
      <c r="AM1969" s="26" t="s">
        <v>539</v>
      </c>
      <c r="AN1969" s="26" t="s">
        <v>63</v>
      </c>
      <c r="AO1969" s="26"/>
      <c r="AP1969" s="26"/>
      <c r="AQ1969" s="26">
        <v>-1</v>
      </c>
      <c r="AR1969" s="26">
        <v>79</v>
      </c>
      <c r="AS1969" s="26" t="s">
        <v>168</v>
      </c>
      <c r="AT1969" s="26" t="s">
        <v>71</v>
      </c>
      <c r="AU1969" s="26" t="s">
        <v>63</v>
      </c>
      <c r="AV1969" s="26" t="s">
        <v>63</v>
      </c>
      <c r="AW1969" s="26" t="s">
        <v>63</v>
      </c>
      <c r="AX1969" s="26" t="s">
        <v>63</v>
      </c>
      <c r="AY1969" s="26">
        <v>43.491841000000001</v>
      </c>
      <c r="AZ1969" s="26">
        <v>-103.33296300000001</v>
      </c>
      <c r="BA1969" s="26" t="s">
        <v>166</v>
      </c>
      <c r="BB1969" s="26" t="s">
        <v>165</v>
      </c>
      <c r="BC1969" s="26" t="s">
        <v>167</v>
      </c>
      <c r="BD1969" s="26" t="s">
        <v>154</v>
      </c>
      <c r="BE1969" s="26"/>
      <c r="BF1969" s="26" t="s">
        <v>99</v>
      </c>
      <c r="BG1969" s="26" t="s">
        <v>167</v>
      </c>
      <c r="BH1969" s="26" t="s">
        <v>99</v>
      </c>
      <c r="BI1969" s="26">
        <v>2</v>
      </c>
      <c r="BJ1969" s="26" t="s">
        <v>217</v>
      </c>
    </row>
    <row r="1970" spans="36:62" x14ac:dyDescent="0.25">
      <c r="AJ1970" s="26">
        <v>3548</v>
      </c>
      <c r="AK1970" s="26">
        <v>2206295</v>
      </c>
      <c r="AL1970" s="264">
        <v>44712.432638888888</v>
      </c>
      <c r="AM1970" s="26" t="s">
        <v>540</v>
      </c>
      <c r="AN1970" s="26" t="s">
        <v>63</v>
      </c>
      <c r="AO1970" s="26" t="s">
        <v>156</v>
      </c>
      <c r="AP1970" s="26" t="s">
        <v>686</v>
      </c>
      <c r="AQ1970" s="26">
        <v>0</v>
      </c>
      <c r="AR1970" s="26">
        <v>18</v>
      </c>
      <c r="AS1970" s="26" t="s">
        <v>628</v>
      </c>
      <c r="AT1970" s="26" t="s">
        <v>71</v>
      </c>
      <c r="AU1970" s="26" t="s">
        <v>63</v>
      </c>
      <c r="AV1970" s="26" t="s">
        <v>63</v>
      </c>
      <c r="AW1970" s="26" t="s">
        <v>63</v>
      </c>
      <c r="AX1970" s="26" t="s">
        <v>63</v>
      </c>
      <c r="AY1970" s="26">
        <v>43.342213000000001</v>
      </c>
      <c r="AZ1970" s="26">
        <v>-103.381598999999</v>
      </c>
      <c r="BA1970" s="26" t="s">
        <v>490</v>
      </c>
      <c r="BB1970" s="26" t="s">
        <v>157</v>
      </c>
      <c r="BC1970" s="26" t="s">
        <v>68</v>
      </c>
      <c r="BD1970" s="26" t="s">
        <v>68</v>
      </c>
      <c r="BE1970" s="26"/>
      <c r="BF1970" s="26" t="s">
        <v>68</v>
      </c>
      <c r="BG1970" s="26" t="s">
        <v>68</v>
      </c>
      <c r="BH1970" s="26" t="s">
        <v>1459</v>
      </c>
      <c r="BI1970" s="26">
        <v>2</v>
      </c>
      <c r="BJ1970" s="26" t="s">
        <v>20</v>
      </c>
    </row>
    <row r="1971" spans="36:62" x14ac:dyDescent="0.25">
      <c r="AJ1971" s="26">
        <v>3549</v>
      </c>
      <c r="AK1971" s="26">
        <v>2205824</v>
      </c>
      <c r="AL1971" s="264">
        <v>44689.865972222222</v>
      </c>
      <c r="AM1971" s="26" t="s">
        <v>481</v>
      </c>
      <c r="AN1971" s="26" t="s">
        <v>63</v>
      </c>
      <c r="AO1971" s="26" t="s">
        <v>156</v>
      </c>
      <c r="AP1971" s="26" t="s">
        <v>159</v>
      </c>
      <c r="AQ1971" s="26">
        <v>0</v>
      </c>
      <c r="AR1971" s="26">
        <v>16</v>
      </c>
      <c r="AS1971" s="26" t="s">
        <v>628</v>
      </c>
      <c r="AT1971" s="26" t="s">
        <v>74</v>
      </c>
      <c r="AU1971" s="26" t="s">
        <v>63</v>
      </c>
      <c r="AV1971" s="26" t="s">
        <v>63</v>
      </c>
      <c r="AW1971" s="26" t="s">
        <v>63</v>
      </c>
      <c r="AX1971" s="26" t="s">
        <v>63</v>
      </c>
      <c r="AY1971" s="26">
        <v>44.098354999999898</v>
      </c>
      <c r="AZ1971" s="26">
        <v>-103.151206999999</v>
      </c>
      <c r="BA1971" s="26" t="s">
        <v>166</v>
      </c>
      <c r="BB1971" s="26" t="s">
        <v>1018</v>
      </c>
      <c r="BC1971" s="26" t="s">
        <v>659</v>
      </c>
      <c r="BD1971" s="26" t="s">
        <v>615</v>
      </c>
      <c r="BE1971" s="26"/>
      <c r="BF1971" s="26" t="s">
        <v>68</v>
      </c>
      <c r="BG1971" s="26" t="s">
        <v>771</v>
      </c>
      <c r="BH1971" s="26" t="s">
        <v>175</v>
      </c>
      <c r="BI1971" s="26">
        <v>2</v>
      </c>
      <c r="BJ1971" s="26" t="s">
        <v>217</v>
      </c>
    </row>
    <row r="1972" spans="36:62" x14ac:dyDescent="0.25">
      <c r="AJ1972" s="26">
        <v>3550</v>
      </c>
      <c r="AK1972" s="26">
        <v>2207103</v>
      </c>
      <c r="AL1972" s="264">
        <v>44730.618055555555</v>
      </c>
      <c r="AM1972" s="26" t="s">
        <v>481</v>
      </c>
      <c r="AN1972" s="26" t="s">
        <v>63</v>
      </c>
      <c r="AO1972" s="26" t="s">
        <v>156</v>
      </c>
      <c r="AP1972" s="26" t="s">
        <v>159</v>
      </c>
      <c r="AQ1972" s="26">
        <v>0</v>
      </c>
      <c r="AR1972" s="26">
        <v>90</v>
      </c>
      <c r="AS1972" s="26" t="s">
        <v>1119</v>
      </c>
      <c r="AT1972" s="26" t="s">
        <v>71</v>
      </c>
      <c r="AU1972" s="26" t="s">
        <v>63</v>
      </c>
      <c r="AV1972" s="26" t="s">
        <v>63</v>
      </c>
      <c r="AW1972" s="26" t="s">
        <v>69</v>
      </c>
      <c r="AX1972" s="26" t="s">
        <v>63</v>
      </c>
      <c r="AY1972" s="26">
        <v>44.099446999999898</v>
      </c>
      <c r="AZ1972" s="26">
        <v>-103.164350999999</v>
      </c>
      <c r="BA1972" s="26" t="s">
        <v>485</v>
      </c>
      <c r="BB1972" s="26" t="s">
        <v>611</v>
      </c>
      <c r="BC1972" s="26" t="s">
        <v>1064</v>
      </c>
      <c r="BD1972" s="26" t="s">
        <v>68</v>
      </c>
      <c r="BE1972" s="26" t="s">
        <v>1118</v>
      </c>
      <c r="BF1972" s="26" t="s">
        <v>68</v>
      </c>
      <c r="BG1972" s="26" t="s">
        <v>68</v>
      </c>
      <c r="BH1972" s="26" t="s">
        <v>160</v>
      </c>
      <c r="BI1972" s="26">
        <v>2</v>
      </c>
      <c r="BJ1972" s="26" t="s">
        <v>217</v>
      </c>
    </row>
    <row r="1973" spans="36:62" x14ac:dyDescent="0.25">
      <c r="AJ1973" s="26">
        <v>3551</v>
      </c>
      <c r="AK1973" s="26">
        <v>2207082</v>
      </c>
      <c r="AL1973" s="264">
        <v>44711.334027777775</v>
      </c>
      <c r="AM1973" s="26" t="s">
        <v>539</v>
      </c>
      <c r="AN1973" s="26" t="s">
        <v>63</v>
      </c>
      <c r="AO1973" s="26" t="s">
        <v>173</v>
      </c>
      <c r="AP1973" s="26" t="s">
        <v>159</v>
      </c>
      <c r="AQ1973" s="26">
        <v>0</v>
      </c>
      <c r="AR1973" s="26">
        <v>79</v>
      </c>
      <c r="AS1973" s="26" t="s">
        <v>618</v>
      </c>
      <c r="AT1973" s="26" t="s">
        <v>74</v>
      </c>
      <c r="AU1973" s="26" t="s">
        <v>63</v>
      </c>
      <c r="AV1973" s="26" t="s">
        <v>63</v>
      </c>
      <c r="AW1973" s="26" t="s">
        <v>69</v>
      </c>
      <c r="AX1973" s="26" t="s">
        <v>63</v>
      </c>
      <c r="AY1973" s="26">
        <v>43.849750999999898</v>
      </c>
      <c r="AZ1973" s="26">
        <v>-103.199044999999</v>
      </c>
      <c r="BA1973" s="26" t="s">
        <v>166</v>
      </c>
      <c r="BB1973" s="26" t="s">
        <v>157</v>
      </c>
      <c r="BC1973" s="26" t="s">
        <v>942</v>
      </c>
      <c r="BD1973" s="26" t="s">
        <v>68</v>
      </c>
      <c r="BE1973" s="26" t="s">
        <v>1460</v>
      </c>
      <c r="BF1973" s="26" t="s">
        <v>68</v>
      </c>
      <c r="BG1973" s="26" t="s">
        <v>68</v>
      </c>
      <c r="BH1973" s="26" t="s">
        <v>194</v>
      </c>
      <c r="BI1973" s="26">
        <v>2</v>
      </c>
      <c r="BJ1973" s="26" t="s">
        <v>217</v>
      </c>
    </row>
    <row r="1974" spans="36:62" x14ac:dyDescent="0.25">
      <c r="AJ1974" s="26">
        <v>3552</v>
      </c>
      <c r="AK1974" s="26">
        <v>2207683</v>
      </c>
      <c r="AL1974" s="264">
        <v>44715.585416666669</v>
      </c>
      <c r="AM1974" s="26" t="s">
        <v>487</v>
      </c>
      <c r="AN1974" s="26" t="s">
        <v>63</v>
      </c>
      <c r="AO1974" s="26" t="s">
        <v>173</v>
      </c>
      <c r="AP1974" s="26" t="s">
        <v>159</v>
      </c>
      <c r="AQ1974" s="26">
        <v>0</v>
      </c>
      <c r="AR1974" s="26">
        <v>18</v>
      </c>
      <c r="AS1974" s="26" t="s">
        <v>1113</v>
      </c>
      <c r="AT1974" s="26" t="s">
        <v>71</v>
      </c>
      <c r="AU1974" s="26" t="s">
        <v>69</v>
      </c>
      <c r="AV1974" s="26" t="s">
        <v>63</v>
      </c>
      <c r="AW1974" s="26" t="s">
        <v>63</v>
      </c>
      <c r="AX1974" s="26" t="s">
        <v>63</v>
      </c>
      <c r="AY1974" s="26">
        <v>43.172578999999899</v>
      </c>
      <c r="AZ1974" s="26">
        <v>-101.852007</v>
      </c>
      <c r="BA1974" s="26" t="s">
        <v>158</v>
      </c>
      <c r="BB1974" s="26" t="s">
        <v>611</v>
      </c>
      <c r="BC1974" s="26" t="s">
        <v>196</v>
      </c>
      <c r="BD1974" s="26" t="s">
        <v>68</v>
      </c>
      <c r="BE1974" s="26" t="s">
        <v>1461</v>
      </c>
      <c r="BF1974" s="26" t="s">
        <v>68</v>
      </c>
      <c r="BG1974" s="26" t="s">
        <v>68</v>
      </c>
      <c r="BH1974" s="26" t="s">
        <v>1444</v>
      </c>
      <c r="BI1974" s="26">
        <v>2</v>
      </c>
      <c r="BJ1974" s="26" t="s">
        <v>20</v>
      </c>
    </row>
    <row r="1975" spans="36:62" x14ac:dyDescent="0.25">
      <c r="AJ1975" s="26">
        <v>3553</v>
      </c>
      <c r="AK1975" s="26">
        <v>2206346</v>
      </c>
      <c r="AL1975" s="264">
        <v>44695.23541666667</v>
      </c>
      <c r="AM1975" s="26" t="s">
        <v>541</v>
      </c>
      <c r="AN1975" s="26" t="s">
        <v>63</v>
      </c>
      <c r="AO1975" s="26" t="s">
        <v>156</v>
      </c>
      <c r="AP1975" s="26" t="s">
        <v>159</v>
      </c>
      <c r="AQ1975" s="26">
        <v>0</v>
      </c>
      <c r="AR1975" s="26">
        <v>18</v>
      </c>
      <c r="AS1975" s="26" t="s">
        <v>149</v>
      </c>
      <c r="AT1975" s="26" t="s">
        <v>71</v>
      </c>
      <c r="AU1975" s="26" t="s">
        <v>63</v>
      </c>
      <c r="AV1975" s="26" t="s">
        <v>63</v>
      </c>
      <c r="AW1975" s="26" t="s">
        <v>63</v>
      </c>
      <c r="AX1975" s="26" t="s">
        <v>63</v>
      </c>
      <c r="AY1975" s="26">
        <v>43.158090999999899</v>
      </c>
      <c r="AZ1975" s="26">
        <v>-102.692221</v>
      </c>
      <c r="BA1975" s="26" t="s">
        <v>485</v>
      </c>
      <c r="BB1975" s="26" t="s">
        <v>611</v>
      </c>
      <c r="BC1975" s="26" t="s">
        <v>68</v>
      </c>
      <c r="BD1975" s="26" t="s">
        <v>154</v>
      </c>
      <c r="BE1975" s="26"/>
      <c r="BF1975" s="26" t="s">
        <v>68</v>
      </c>
      <c r="BG1975" s="26" t="s">
        <v>68</v>
      </c>
      <c r="BH1975" s="26" t="s">
        <v>160</v>
      </c>
      <c r="BI1975" s="26">
        <v>2</v>
      </c>
      <c r="BJ1975" s="26" t="s">
        <v>217</v>
      </c>
    </row>
    <row r="1976" spans="36:62" x14ac:dyDescent="0.25">
      <c r="AJ1976" s="26">
        <v>3554</v>
      </c>
      <c r="AK1976" s="26">
        <v>2206382</v>
      </c>
      <c r="AL1976" s="264">
        <v>44682.671527777777</v>
      </c>
      <c r="AM1976" s="26" t="s">
        <v>540</v>
      </c>
      <c r="AN1976" s="26" t="s">
        <v>63</v>
      </c>
      <c r="AO1976" s="26"/>
      <c r="AP1976" s="26" t="s">
        <v>944</v>
      </c>
      <c r="AQ1976" s="26">
        <v>0</v>
      </c>
      <c r="AR1976" s="26">
        <v>18</v>
      </c>
      <c r="AS1976" s="26" t="s">
        <v>201</v>
      </c>
      <c r="AT1976" s="26" t="s">
        <v>74</v>
      </c>
      <c r="AU1976" s="26" t="s">
        <v>63</v>
      </c>
      <c r="AV1976" s="26" t="s">
        <v>63</v>
      </c>
      <c r="AW1976" s="26" t="s">
        <v>63</v>
      </c>
      <c r="AX1976" s="26" t="s">
        <v>63</v>
      </c>
      <c r="AY1976" s="26">
        <v>43.187638</v>
      </c>
      <c r="AZ1976" s="26">
        <v>-103.163386</v>
      </c>
      <c r="BA1976" s="26" t="s">
        <v>166</v>
      </c>
      <c r="BB1976" s="26" t="s">
        <v>165</v>
      </c>
      <c r="BC1976" s="26" t="s">
        <v>614</v>
      </c>
      <c r="BD1976" s="26" t="s">
        <v>792</v>
      </c>
      <c r="BE1976" s="26"/>
      <c r="BF1976" s="26" t="s">
        <v>534</v>
      </c>
      <c r="BG1976" s="26" t="s">
        <v>68</v>
      </c>
      <c r="BH1976" s="26" t="s">
        <v>146</v>
      </c>
      <c r="BI1976" s="26">
        <v>2</v>
      </c>
      <c r="BJ1976" s="26" t="s">
        <v>19</v>
      </c>
    </row>
    <row r="1977" spans="36:62" x14ac:dyDescent="0.25">
      <c r="AJ1977" s="26">
        <v>3555</v>
      </c>
      <c r="AK1977" s="26">
        <v>2206407</v>
      </c>
      <c r="AL1977" s="264">
        <v>44698.928472222222</v>
      </c>
      <c r="AM1977" s="26" t="s">
        <v>481</v>
      </c>
      <c r="AN1977" s="26" t="s">
        <v>63</v>
      </c>
      <c r="AO1977" s="26"/>
      <c r="AP1977" s="26"/>
      <c r="AQ1977" s="26">
        <v>0</v>
      </c>
      <c r="AR1977" s="26">
        <v>16</v>
      </c>
      <c r="AS1977" s="26" t="s">
        <v>1035</v>
      </c>
      <c r="AT1977" s="26" t="s">
        <v>71</v>
      </c>
      <c r="AU1977" s="26" t="s">
        <v>63</v>
      </c>
      <c r="AV1977" s="26" t="s">
        <v>63</v>
      </c>
      <c r="AW1977" s="26" t="s">
        <v>63</v>
      </c>
      <c r="AX1977" s="26" t="s">
        <v>63</v>
      </c>
      <c r="AY1977" s="26">
        <v>44.098294000000003</v>
      </c>
      <c r="AZ1977" s="26">
        <v>-103.15139000000001</v>
      </c>
      <c r="BA1977" s="26" t="s">
        <v>158</v>
      </c>
      <c r="BB1977" s="26" t="s">
        <v>165</v>
      </c>
      <c r="BC1977" s="26" t="s">
        <v>759</v>
      </c>
      <c r="BD1977" s="26" t="s">
        <v>68</v>
      </c>
      <c r="BE1977" s="26" t="s">
        <v>1338</v>
      </c>
      <c r="BF1977" s="26" t="s">
        <v>68</v>
      </c>
      <c r="BG1977" s="26" t="s">
        <v>534</v>
      </c>
      <c r="BH1977" s="26" t="s">
        <v>146</v>
      </c>
      <c r="BI1977" s="26">
        <v>2</v>
      </c>
      <c r="BJ1977" s="26" t="s">
        <v>217</v>
      </c>
    </row>
    <row r="1978" spans="36:62" x14ac:dyDescent="0.25">
      <c r="AJ1978" s="26">
        <v>3558</v>
      </c>
      <c r="AK1978" s="26">
        <v>2206352</v>
      </c>
      <c r="AL1978" s="264">
        <v>44691.804861111108</v>
      </c>
      <c r="AM1978" s="26" t="s">
        <v>541</v>
      </c>
      <c r="AN1978" s="26" t="s">
        <v>63</v>
      </c>
      <c r="AO1978" s="26" t="s">
        <v>192</v>
      </c>
      <c r="AP1978" s="26" t="s">
        <v>159</v>
      </c>
      <c r="AQ1978" s="26">
        <v>0</v>
      </c>
      <c r="AR1978" s="26">
        <v>18</v>
      </c>
      <c r="AS1978" s="26" t="s">
        <v>149</v>
      </c>
      <c r="AT1978" s="26" t="s">
        <v>71</v>
      </c>
      <c r="AU1978" s="26" t="s">
        <v>63</v>
      </c>
      <c r="AV1978" s="26" t="s">
        <v>63</v>
      </c>
      <c r="AW1978" s="26" t="s">
        <v>63</v>
      </c>
      <c r="AX1978" s="26" t="s">
        <v>63</v>
      </c>
      <c r="AY1978" s="26">
        <v>43.093958000000001</v>
      </c>
      <c r="AZ1978" s="26">
        <v>-102.601331</v>
      </c>
      <c r="BA1978" s="26" t="s">
        <v>166</v>
      </c>
      <c r="BB1978" s="26" t="s">
        <v>157</v>
      </c>
      <c r="BC1978" s="26" t="s">
        <v>829</v>
      </c>
      <c r="BD1978" s="26" t="s">
        <v>154</v>
      </c>
      <c r="BE1978" s="26"/>
      <c r="BF1978" s="26" t="s">
        <v>68</v>
      </c>
      <c r="BG1978" s="26" t="s">
        <v>68</v>
      </c>
      <c r="BH1978" s="26" t="s">
        <v>160</v>
      </c>
      <c r="BI1978" s="26">
        <v>2</v>
      </c>
      <c r="BJ1978" s="26" t="s">
        <v>217</v>
      </c>
    </row>
    <row r="1979" spans="36:62" x14ac:dyDescent="0.25">
      <c r="AJ1979" s="26">
        <v>3560</v>
      </c>
      <c r="AK1979" s="26">
        <v>2207932</v>
      </c>
      <c r="AL1979" s="264">
        <v>44741.415277777778</v>
      </c>
      <c r="AM1979" s="26" t="s">
        <v>540</v>
      </c>
      <c r="AN1979" s="26" t="s">
        <v>63</v>
      </c>
      <c r="AO1979" s="26" t="s">
        <v>156</v>
      </c>
      <c r="AP1979" s="26" t="s">
        <v>159</v>
      </c>
      <c r="AQ1979" s="26">
        <v>0</v>
      </c>
      <c r="AR1979" s="26">
        <v>18</v>
      </c>
      <c r="AS1979" s="26" t="s">
        <v>213</v>
      </c>
      <c r="AT1979" s="26" t="s">
        <v>71</v>
      </c>
      <c r="AU1979" s="26" t="s">
        <v>63</v>
      </c>
      <c r="AV1979" s="26" t="s">
        <v>63</v>
      </c>
      <c r="AW1979" s="26" t="s">
        <v>63</v>
      </c>
      <c r="AX1979" s="26" t="s">
        <v>63</v>
      </c>
      <c r="AY1979" s="26">
        <v>43.217874000000002</v>
      </c>
      <c r="AZ1979" s="26">
        <v>-103.269379</v>
      </c>
      <c r="BA1979" s="26" t="s">
        <v>166</v>
      </c>
      <c r="BB1979" s="26" t="s">
        <v>609</v>
      </c>
      <c r="BC1979" s="26" t="s">
        <v>68</v>
      </c>
      <c r="BD1979" s="26" t="s">
        <v>68</v>
      </c>
      <c r="BE1979" s="26"/>
      <c r="BF1979" s="26" t="s">
        <v>68</v>
      </c>
      <c r="BG1979" s="26" t="s">
        <v>68</v>
      </c>
      <c r="BH1979" s="26" t="s">
        <v>146</v>
      </c>
      <c r="BI1979" s="26">
        <v>2</v>
      </c>
      <c r="BJ1979" s="26" t="s">
        <v>217</v>
      </c>
    </row>
    <row r="1980" spans="36:62" x14ac:dyDescent="0.25">
      <c r="AJ1980" s="26">
        <v>3561</v>
      </c>
      <c r="AK1980" s="26">
        <v>2208147</v>
      </c>
      <c r="AL1980" s="264">
        <v>44749.684027777781</v>
      </c>
      <c r="AM1980" s="26" t="s">
        <v>540</v>
      </c>
      <c r="AN1980" s="26" t="s">
        <v>63</v>
      </c>
      <c r="AO1980" s="26" t="s">
        <v>156</v>
      </c>
      <c r="AP1980" s="26" t="s">
        <v>159</v>
      </c>
      <c r="AQ1980" s="26">
        <v>0</v>
      </c>
      <c r="AR1980" s="26">
        <v>18</v>
      </c>
      <c r="AS1980" s="26" t="s">
        <v>628</v>
      </c>
      <c r="AT1980" s="26" t="s">
        <v>704</v>
      </c>
      <c r="AU1980" s="26" t="s">
        <v>63</v>
      </c>
      <c r="AV1980" s="26" t="s">
        <v>63</v>
      </c>
      <c r="AW1980" s="26" t="s">
        <v>63</v>
      </c>
      <c r="AX1980" s="26" t="s">
        <v>63</v>
      </c>
      <c r="AY1980" s="26">
        <v>43.399633000000001</v>
      </c>
      <c r="AZ1980" s="26">
        <v>-103.397002999999</v>
      </c>
      <c r="BA1980" s="26" t="s">
        <v>482</v>
      </c>
      <c r="BB1980" s="26" t="s">
        <v>811</v>
      </c>
      <c r="BC1980" s="26" t="s">
        <v>659</v>
      </c>
      <c r="BD1980" s="26" t="s">
        <v>68</v>
      </c>
      <c r="BE1980" s="26" t="s">
        <v>1187</v>
      </c>
      <c r="BF1980" s="26" t="s">
        <v>68</v>
      </c>
      <c r="BG1980" s="26" t="s">
        <v>68</v>
      </c>
      <c r="BH1980" s="26" t="s">
        <v>646</v>
      </c>
      <c r="BI1980" s="26">
        <v>2</v>
      </c>
      <c r="BJ1980" s="26" t="s">
        <v>217</v>
      </c>
    </row>
    <row r="1981" spans="36:62" x14ac:dyDescent="0.25">
      <c r="AJ1981" s="26">
        <v>3566</v>
      </c>
      <c r="AK1981" s="26">
        <v>2206638</v>
      </c>
      <c r="AL1981" s="264">
        <v>44718.394444444442</v>
      </c>
      <c r="AM1981" s="26" t="s">
        <v>481</v>
      </c>
      <c r="AN1981" s="26" t="s">
        <v>63</v>
      </c>
      <c r="AO1981" s="26" t="s">
        <v>156</v>
      </c>
      <c r="AP1981" s="26" t="s">
        <v>159</v>
      </c>
      <c r="AQ1981" s="26">
        <v>0</v>
      </c>
      <c r="AR1981" s="26">
        <v>16</v>
      </c>
      <c r="AS1981" s="26" t="s">
        <v>628</v>
      </c>
      <c r="AT1981" s="26" t="s">
        <v>71</v>
      </c>
      <c r="AU1981" s="26" t="s">
        <v>63</v>
      </c>
      <c r="AV1981" s="26" t="s">
        <v>63</v>
      </c>
      <c r="AW1981" s="26" t="s">
        <v>69</v>
      </c>
      <c r="AX1981" s="26" t="s">
        <v>63</v>
      </c>
      <c r="AY1981" s="26">
        <v>44.0760369999999</v>
      </c>
      <c r="AZ1981" s="26">
        <v>-103.151246</v>
      </c>
      <c r="BA1981" s="26" t="s">
        <v>483</v>
      </c>
      <c r="BB1981" s="26" t="s">
        <v>157</v>
      </c>
      <c r="BC1981" s="26" t="s">
        <v>1462</v>
      </c>
      <c r="BD1981" s="26" t="s">
        <v>68</v>
      </c>
      <c r="BE1981" s="26" t="s">
        <v>705</v>
      </c>
      <c r="BF1981" s="26" t="s">
        <v>68</v>
      </c>
      <c r="BG1981" s="26" t="s">
        <v>68</v>
      </c>
      <c r="BH1981" s="26" t="s">
        <v>175</v>
      </c>
      <c r="BI1981" s="26">
        <v>2</v>
      </c>
      <c r="BJ1981" s="26" t="s">
        <v>217</v>
      </c>
    </row>
    <row r="1982" spans="36:62" x14ac:dyDescent="0.25">
      <c r="AJ1982" s="26">
        <v>3568</v>
      </c>
      <c r="AK1982" s="26">
        <v>2207459</v>
      </c>
      <c r="AL1982" s="264">
        <v>44732.28402777778</v>
      </c>
      <c r="AM1982" s="26" t="s">
        <v>481</v>
      </c>
      <c r="AN1982" s="26" t="s">
        <v>63</v>
      </c>
      <c r="AO1982" s="26" t="s">
        <v>156</v>
      </c>
      <c r="AP1982" s="26" t="s">
        <v>726</v>
      </c>
      <c r="AQ1982" s="26">
        <v>0</v>
      </c>
      <c r="AR1982" s="26">
        <v>79</v>
      </c>
      <c r="AS1982" s="26" t="s">
        <v>628</v>
      </c>
      <c r="AT1982" s="26" t="s">
        <v>71</v>
      </c>
      <c r="AU1982" s="26" t="s">
        <v>63</v>
      </c>
      <c r="AV1982" s="26" t="s">
        <v>63</v>
      </c>
      <c r="AW1982" s="26" t="s">
        <v>63</v>
      </c>
      <c r="AX1982" s="26" t="s">
        <v>63</v>
      </c>
      <c r="AY1982" s="26">
        <v>43.957560000000001</v>
      </c>
      <c r="AZ1982" s="26">
        <v>-103.186138</v>
      </c>
      <c r="BA1982" s="26" t="s">
        <v>518</v>
      </c>
      <c r="BB1982" s="26" t="s">
        <v>672</v>
      </c>
      <c r="BC1982" s="26" t="s">
        <v>659</v>
      </c>
      <c r="BD1982" s="26" t="s">
        <v>68</v>
      </c>
      <c r="BE1982" s="26" t="s">
        <v>1187</v>
      </c>
      <c r="BF1982" s="26" t="s">
        <v>68</v>
      </c>
      <c r="BG1982" s="26" t="s">
        <v>68</v>
      </c>
      <c r="BH1982" s="26" t="s">
        <v>688</v>
      </c>
      <c r="BI1982" s="26">
        <v>2</v>
      </c>
      <c r="BJ1982" s="26" t="s">
        <v>21</v>
      </c>
    </row>
    <row r="1983" spans="36:62" x14ac:dyDescent="0.25">
      <c r="AJ1983" s="26">
        <v>3569</v>
      </c>
      <c r="AK1983" s="26">
        <v>2207275</v>
      </c>
      <c r="AL1983" s="264">
        <v>44733.895138888889</v>
      </c>
      <c r="AM1983" s="26" t="s">
        <v>481</v>
      </c>
      <c r="AN1983" s="26" t="s">
        <v>63</v>
      </c>
      <c r="AO1983" s="26"/>
      <c r="AP1983" s="26"/>
      <c r="AQ1983" s="26">
        <v>-1</v>
      </c>
      <c r="AR1983" s="26">
        <v>79</v>
      </c>
      <c r="AS1983" s="26" t="s">
        <v>168</v>
      </c>
      <c r="AT1983" s="26" t="s">
        <v>71</v>
      </c>
      <c r="AU1983" s="26" t="s">
        <v>63</v>
      </c>
      <c r="AV1983" s="26" t="s">
        <v>63</v>
      </c>
      <c r="AW1983" s="26" t="s">
        <v>63</v>
      </c>
      <c r="AX1983" s="26" t="s">
        <v>63</v>
      </c>
      <c r="AY1983" s="26">
        <v>44.003616000000001</v>
      </c>
      <c r="AZ1983" s="26">
        <v>-103.181269</v>
      </c>
      <c r="BA1983" s="26" t="s">
        <v>166</v>
      </c>
      <c r="BB1983" s="26" t="s">
        <v>157</v>
      </c>
      <c r="BC1983" s="26" t="s">
        <v>167</v>
      </c>
      <c r="BD1983" s="26" t="s">
        <v>154</v>
      </c>
      <c r="BE1983" s="26"/>
      <c r="BF1983" s="26" t="s">
        <v>99</v>
      </c>
      <c r="BG1983" s="26" t="s">
        <v>167</v>
      </c>
      <c r="BH1983" s="26" t="s">
        <v>99</v>
      </c>
      <c r="BI1983" s="26">
        <v>2</v>
      </c>
      <c r="BJ1983" s="26" t="s">
        <v>217</v>
      </c>
    </row>
    <row r="1984" spans="36:62" x14ac:dyDescent="0.25">
      <c r="AJ1984" s="26">
        <v>3570</v>
      </c>
      <c r="AK1984" s="26">
        <v>2207702</v>
      </c>
      <c r="AL1984" s="264">
        <v>44734.884722222225</v>
      </c>
      <c r="AM1984" s="26" t="s">
        <v>481</v>
      </c>
      <c r="AN1984" s="26" t="s">
        <v>63</v>
      </c>
      <c r="AO1984" s="26"/>
      <c r="AP1984" s="26"/>
      <c r="AQ1984" s="26">
        <v>-1</v>
      </c>
      <c r="AR1984" s="26">
        <v>16</v>
      </c>
      <c r="AS1984" s="26" t="s">
        <v>168</v>
      </c>
      <c r="AT1984" s="26" t="s">
        <v>71</v>
      </c>
      <c r="AU1984" s="26" t="s">
        <v>63</v>
      </c>
      <c r="AV1984" s="26" t="s">
        <v>63</v>
      </c>
      <c r="AW1984" s="26" t="s">
        <v>63</v>
      </c>
      <c r="AX1984" s="26" t="s">
        <v>63</v>
      </c>
      <c r="AY1984" s="26">
        <v>44.048290000000001</v>
      </c>
      <c r="AZ1984" s="26">
        <v>-103.16739800000001</v>
      </c>
      <c r="BA1984" s="26" t="s">
        <v>166</v>
      </c>
      <c r="BB1984" s="26" t="s">
        <v>609</v>
      </c>
      <c r="BC1984" s="26" t="s">
        <v>167</v>
      </c>
      <c r="BD1984" s="26" t="s">
        <v>154</v>
      </c>
      <c r="BE1984" s="26"/>
      <c r="BF1984" s="26" t="s">
        <v>99</v>
      </c>
      <c r="BG1984" s="26" t="s">
        <v>167</v>
      </c>
      <c r="BH1984" s="26" t="s">
        <v>99</v>
      </c>
      <c r="BI1984" s="26">
        <v>2</v>
      </c>
      <c r="BJ1984" s="26" t="s">
        <v>217</v>
      </c>
    </row>
    <row r="1985" spans="36:62" x14ac:dyDescent="0.25">
      <c r="AJ1985" s="26">
        <v>3574</v>
      </c>
      <c r="AK1985" s="26">
        <v>2206829</v>
      </c>
      <c r="AL1985" s="264">
        <v>44720.4375</v>
      </c>
      <c r="AM1985" s="26" t="s">
        <v>481</v>
      </c>
      <c r="AN1985" s="26" t="s">
        <v>63</v>
      </c>
      <c r="AO1985" s="26" t="s">
        <v>156</v>
      </c>
      <c r="AP1985" s="26" t="s">
        <v>726</v>
      </c>
      <c r="AQ1985" s="26">
        <v>0</v>
      </c>
      <c r="AR1985" s="26">
        <v>16</v>
      </c>
      <c r="AS1985" s="26" t="s">
        <v>628</v>
      </c>
      <c r="AT1985" s="26" t="s">
        <v>74</v>
      </c>
      <c r="AU1985" s="26" t="s">
        <v>63</v>
      </c>
      <c r="AV1985" s="26" t="s">
        <v>63</v>
      </c>
      <c r="AW1985" s="26" t="s">
        <v>63</v>
      </c>
      <c r="AX1985" s="26" t="s">
        <v>63</v>
      </c>
      <c r="AY1985" s="26">
        <v>44.096257000000001</v>
      </c>
      <c r="AZ1985" s="26">
        <v>-103.151383999999</v>
      </c>
      <c r="BA1985" s="26" t="s">
        <v>493</v>
      </c>
      <c r="BB1985" s="26" t="s">
        <v>811</v>
      </c>
      <c r="BC1985" s="26" t="s">
        <v>926</v>
      </c>
      <c r="BD1985" s="26" t="s">
        <v>68</v>
      </c>
      <c r="BE1985" s="26" t="s">
        <v>1463</v>
      </c>
      <c r="BF1985" s="26" t="s">
        <v>68</v>
      </c>
      <c r="BG1985" s="26" t="s">
        <v>68</v>
      </c>
      <c r="BH1985" s="26" t="s">
        <v>175</v>
      </c>
      <c r="BI1985" s="26">
        <v>2</v>
      </c>
      <c r="BJ1985" s="26" t="s">
        <v>21</v>
      </c>
    </row>
    <row r="1986" spans="36:62" x14ac:dyDescent="0.25">
      <c r="AJ1986" s="26">
        <v>3575</v>
      </c>
      <c r="AK1986" s="26">
        <v>2207271</v>
      </c>
      <c r="AL1986" s="264">
        <v>44729.388888888891</v>
      </c>
      <c r="AM1986" s="26" t="s">
        <v>481</v>
      </c>
      <c r="AN1986" s="26" t="s">
        <v>63</v>
      </c>
      <c r="AO1986" s="26"/>
      <c r="AP1986" s="26"/>
      <c r="AQ1986" s="26">
        <v>-1</v>
      </c>
      <c r="AR1986" s="26">
        <v>16</v>
      </c>
      <c r="AS1986" s="26" t="s">
        <v>168</v>
      </c>
      <c r="AT1986" s="26" t="s">
        <v>71</v>
      </c>
      <c r="AU1986" s="26" t="s">
        <v>63</v>
      </c>
      <c r="AV1986" s="26" t="s">
        <v>63</v>
      </c>
      <c r="AW1986" s="26" t="s">
        <v>63</v>
      </c>
      <c r="AX1986" s="26" t="s">
        <v>63</v>
      </c>
      <c r="AY1986" s="26">
        <v>44.069370999999897</v>
      </c>
      <c r="AZ1986" s="26">
        <v>-103.15811600000001</v>
      </c>
      <c r="BA1986" s="26" t="s">
        <v>485</v>
      </c>
      <c r="BB1986" s="26" t="s">
        <v>157</v>
      </c>
      <c r="BC1986" s="26" t="s">
        <v>167</v>
      </c>
      <c r="BD1986" s="26" t="s">
        <v>154</v>
      </c>
      <c r="BE1986" s="26"/>
      <c r="BF1986" s="26" t="s">
        <v>99</v>
      </c>
      <c r="BG1986" s="26" t="s">
        <v>167</v>
      </c>
      <c r="BH1986" s="26" t="s">
        <v>99</v>
      </c>
      <c r="BI1986" s="26">
        <v>2</v>
      </c>
      <c r="BJ1986" s="26" t="s">
        <v>217</v>
      </c>
    </row>
    <row r="1987" spans="36:62" x14ac:dyDescent="0.25">
      <c r="AJ1987" s="26">
        <v>3576</v>
      </c>
      <c r="AK1987" s="26">
        <v>2207294</v>
      </c>
      <c r="AL1987" s="264">
        <v>44732.926388888889</v>
      </c>
      <c r="AM1987" s="26" t="s">
        <v>481</v>
      </c>
      <c r="AN1987" s="26" t="s">
        <v>63</v>
      </c>
      <c r="AO1987" s="26"/>
      <c r="AP1987" s="26"/>
      <c r="AQ1987" s="26">
        <v>-1</v>
      </c>
      <c r="AR1987" s="26">
        <v>16</v>
      </c>
      <c r="AS1987" s="26" t="s">
        <v>168</v>
      </c>
      <c r="AT1987" s="26" t="s">
        <v>71</v>
      </c>
      <c r="AU1987" s="26" t="s">
        <v>63</v>
      </c>
      <c r="AV1987" s="26" t="s">
        <v>63</v>
      </c>
      <c r="AW1987" s="26" t="s">
        <v>63</v>
      </c>
      <c r="AX1987" s="26" t="s">
        <v>63</v>
      </c>
      <c r="AY1987" s="26">
        <v>44.038378000000002</v>
      </c>
      <c r="AZ1987" s="26">
        <v>-103.184061</v>
      </c>
      <c r="BA1987" s="26" t="s">
        <v>166</v>
      </c>
      <c r="BB1987" s="26" t="s">
        <v>611</v>
      </c>
      <c r="BC1987" s="26" t="s">
        <v>167</v>
      </c>
      <c r="BD1987" s="26" t="s">
        <v>154</v>
      </c>
      <c r="BE1987" s="26"/>
      <c r="BF1987" s="26" t="s">
        <v>99</v>
      </c>
      <c r="BG1987" s="26" t="s">
        <v>167</v>
      </c>
      <c r="BH1987" s="26" t="s">
        <v>99</v>
      </c>
      <c r="BI1987" s="26">
        <v>2</v>
      </c>
      <c r="BJ1987" s="26" t="s">
        <v>217</v>
      </c>
    </row>
    <row r="1988" spans="36:62" x14ac:dyDescent="0.25">
      <c r="AJ1988" s="26">
        <v>3577</v>
      </c>
      <c r="AK1988" s="26">
        <v>2206935</v>
      </c>
      <c r="AL1988" s="264">
        <v>44722.53125</v>
      </c>
      <c r="AM1988" s="26" t="s">
        <v>481</v>
      </c>
      <c r="AN1988" s="26" t="s">
        <v>63</v>
      </c>
      <c r="AO1988" s="26" t="s">
        <v>156</v>
      </c>
      <c r="AP1988" s="26" t="s">
        <v>716</v>
      </c>
      <c r="AQ1988" s="26">
        <v>0</v>
      </c>
      <c r="AR1988" s="26">
        <v>16</v>
      </c>
      <c r="AS1988" s="26" t="s">
        <v>628</v>
      </c>
      <c r="AT1988" s="26" t="s">
        <v>74</v>
      </c>
      <c r="AU1988" s="26" t="s">
        <v>63</v>
      </c>
      <c r="AV1988" s="26" t="s">
        <v>63</v>
      </c>
      <c r="AW1988" s="26" t="s">
        <v>63</v>
      </c>
      <c r="AX1988" s="26" t="s">
        <v>63</v>
      </c>
      <c r="AY1988" s="26">
        <v>44.069225000000003</v>
      </c>
      <c r="AZ1988" s="26">
        <v>-103.158551</v>
      </c>
      <c r="BA1988" s="26" t="s">
        <v>483</v>
      </c>
      <c r="BB1988" s="26" t="s">
        <v>611</v>
      </c>
      <c r="BC1988" s="26" t="s">
        <v>708</v>
      </c>
      <c r="BD1988" s="26" t="s">
        <v>68</v>
      </c>
      <c r="BE1988" s="26"/>
      <c r="BF1988" s="26" t="s">
        <v>68</v>
      </c>
      <c r="BG1988" s="26" t="s">
        <v>68</v>
      </c>
      <c r="BH1988" s="26" t="s">
        <v>175</v>
      </c>
      <c r="BI1988" s="26">
        <v>2</v>
      </c>
      <c r="BJ1988" s="26" t="s">
        <v>217</v>
      </c>
    </row>
    <row r="1989" spans="36:62" x14ac:dyDescent="0.25">
      <c r="AJ1989" s="26">
        <v>3579</v>
      </c>
      <c r="AK1989" s="26">
        <v>2209251</v>
      </c>
      <c r="AL1989" s="264">
        <v>44768.884027777778</v>
      </c>
      <c r="AM1989" s="26" t="s">
        <v>481</v>
      </c>
      <c r="AN1989" s="26" t="s">
        <v>63</v>
      </c>
      <c r="AO1989" s="26" t="s">
        <v>156</v>
      </c>
      <c r="AP1989" s="26" t="s">
        <v>1464</v>
      </c>
      <c r="AQ1989" s="26">
        <v>0</v>
      </c>
      <c r="AR1989" s="26">
        <v>16</v>
      </c>
      <c r="AS1989" s="26" t="s">
        <v>628</v>
      </c>
      <c r="AT1989" s="26" t="s">
        <v>71</v>
      </c>
      <c r="AU1989" s="26" t="s">
        <v>63</v>
      </c>
      <c r="AV1989" s="26" t="s">
        <v>63</v>
      </c>
      <c r="AW1989" s="26" t="s">
        <v>63</v>
      </c>
      <c r="AX1989" s="26" t="s">
        <v>63</v>
      </c>
      <c r="AY1989" s="26">
        <v>44.099114</v>
      </c>
      <c r="AZ1989" s="26">
        <v>-103.15120400000001</v>
      </c>
      <c r="BA1989" s="26" t="s">
        <v>493</v>
      </c>
      <c r="BB1989" s="26" t="s">
        <v>165</v>
      </c>
      <c r="BC1989" s="26" t="s">
        <v>659</v>
      </c>
      <c r="BD1989" s="26" t="s">
        <v>68</v>
      </c>
      <c r="BE1989" s="26" t="s">
        <v>161</v>
      </c>
      <c r="BF1989" s="26" t="s">
        <v>68</v>
      </c>
      <c r="BG1989" s="26" t="s">
        <v>68</v>
      </c>
      <c r="BH1989" s="26" t="s">
        <v>991</v>
      </c>
      <c r="BI1989" s="26">
        <v>2</v>
      </c>
      <c r="BJ1989" s="26" t="s">
        <v>217</v>
      </c>
    </row>
    <row r="1990" spans="36:62" x14ac:dyDescent="0.25">
      <c r="AJ1990" s="26">
        <v>3580</v>
      </c>
      <c r="AK1990" s="26">
        <v>2208395</v>
      </c>
      <c r="AL1990" s="264">
        <v>44752.888888888891</v>
      </c>
      <c r="AM1990" s="26" t="s">
        <v>481</v>
      </c>
      <c r="AN1990" s="26" t="s">
        <v>63</v>
      </c>
      <c r="AO1990" s="26"/>
      <c r="AP1990" s="26"/>
      <c r="AQ1990" s="26">
        <v>-1</v>
      </c>
      <c r="AR1990" s="26">
        <v>79</v>
      </c>
      <c r="AS1990" s="26" t="s">
        <v>168</v>
      </c>
      <c r="AT1990" s="26" t="s">
        <v>71</v>
      </c>
      <c r="AU1990" s="26" t="s">
        <v>63</v>
      </c>
      <c r="AV1990" s="26" t="s">
        <v>63</v>
      </c>
      <c r="AW1990" s="26" t="s">
        <v>63</v>
      </c>
      <c r="AX1990" s="26" t="s">
        <v>63</v>
      </c>
      <c r="AY1990" s="26">
        <v>44.017307000000002</v>
      </c>
      <c r="AZ1990" s="26">
        <v>-103.188383</v>
      </c>
      <c r="BA1990" s="26" t="s">
        <v>166</v>
      </c>
      <c r="BB1990" s="26" t="s">
        <v>157</v>
      </c>
      <c r="BC1990" s="26" t="s">
        <v>167</v>
      </c>
      <c r="BD1990" s="26" t="s">
        <v>154</v>
      </c>
      <c r="BE1990" s="26"/>
      <c r="BF1990" s="26" t="s">
        <v>99</v>
      </c>
      <c r="BG1990" s="26" t="s">
        <v>167</v>
      </c>
      <c r="BH1990" s="26" t="s">
        <v>99</v>
      </c>
      <c r="BI1990" s="26">
        <v>2</v>
      </c>
      <c r="BJ1990" s="26" t="s">
        <v>217</v>
      </c>
    </row>
    <row r="1991" spans="36:62" x14ac:dyDescent="0.25">
      <c r="AJ1991" s="26">
        <v>3581</v>
      </c>
      <c r="AK1991" s="26">
        <v>2208148</v>
      </c>
      <c r="AL1991" s="264">
        <v>44727.663888888892</v>
      </c>
      <c r="AM1991" s="26" t="s">
        <v>539</v>
      </c>
      <c r="AN1991" s="26" t="s">
        <v>63</v>
      </c>
      <c r="AO1991" s="26"/>
      <c r="AP1991" s="26" t="s">
        <v>159</v>
      </c>
      <c r="AQ1991" s="26">
        <v>0</v>
      </c>
      <c r="AR1991" s="26">
        <v>79</v>
      </c>
      <c r="AS1991" s="26" t="s">
        <v>189</v>
      </c>
      <c r="AT1991" s="26" t="s">
        <v>697</v>
      </c>
      <c r="AU1991" s="26" t="s">
        <v>63</v>
      </c>
      <c r="AV1991" s="26" t="s">
        <v>63</v>
      </c>
      <c r="AW1991" s="26" t="s">
        <v>63</v>
      </c>
      <c r="AX1991" s="26" t="s">
        <v>63</v>
      </c>
      <c r="AY1991" s="26">
        <v>43.619230000000002</v>
      </c>
      <c r="AZ1991" s="26">
        <v>-103.297146999999</v>
      </c>
      <c r="BA1991" s="26" t="s">
        <v>563</v>
      </c>
      <c r="BB1991" s="26" t="s">
        <v>157</v>
      </c>
      <c r="BC1991" s="26" t="s">
        <v>68</v>
      </c>
      <c r="BD1991" s="26" t="s">
        <v>68</v>
      </c>
      <c r="BE1991" s="26"/>
      <c r="BF1991" s="26" t="s">
        <v>68</v>
      </c>
      <c r="BG1991" s="26" t="s">
        <v>68</v>
      </c>
      <c r="BH1991" s="26" t="s">
        <v>160</v>
      </c>
      <c r="BI1991" s="26">
        <v>2</v>
      </c>
      <c r="BJ1991" s="26" t="s">
        <v>217</v>
      </c>
    </row>
    <row r="1992" spans="36:62" x14ac:dyDescent="0.25">
      <c r="AJ1992" s="26">
        <v>3582</v>
      </c>
      <c r="AK1992" s="26">
        <v>2207931</v>
      </c>
      <c r="AL1992" s="264">
        <v>44741.520138888889</v>
      </c>
      <c r="AM1992" s="26" t="s">
        <v>540</v>
      </c>
      <c r="AN1992" s="26" t="s">
        <v>63</v>
      </c>
      <c r="AO1992" s="26" t="s">
        <v>173</v>
      </c>
      <c r="AP1992" s="26" t="s">
        <v>159</v>
      </c>
      <c r="AQ1992" s="26">
        <v>0</v>
      </c>
      <c r="AR1992" s="26">
        <v>18</v>
      </c>
      <c r="AS1992" s="26" t="s">
        <v>852</v>
      </c>
      <c r="AT1992" s="26" t="s">
        <v>71</v>
      </c>
      <c r="AU1992" s="26" t="s">
        <v>63</v>
      </c>
      <c r="AV1992" s="26" t="s">
        <v>63</v>
      </c>
      <c r="AW1992" s="26" t="s">
        <v>69</v>
      </c>
      <c r="AX1992" s="26" t="s">
        <v>63</v>
      </c>
      <c r="AY1992" s="26">
        <v>43.283124000000001</v>
      </c>
      <c r="AZ1992" s="26">
        <v>-103.314255</v>
      </c>
      <c r="BA1992" s="26" t="s">
        <v>158</v>
      </c>
      <c r="BB1992" s="26" t="s">
        <v>157</v>
      </c>
      <c r="BC1992" s="26" t="s">
        <v>1064</v>
      </c>
      <c r="BD1992" s="26" t="s">
        <v>68</v>
      </c>
      <c r="BE1992" s="26" t="s">
        <v>1465</v>
      </c>
      <c r="BF1992" s="26" t="s">
        <v>68</v>
      </c>
      <c r="BG1992" s="26" t="s">
        <v>68</v>
      </c>
      <c r="BH1992" s="26" t="s">
        <v>146</v>
      </c>
      <c r="BI1992" s="26">
        <v>2</v>
      </c>
      <c r="BJ1992" s="26" t="s">
        <v>217</v>
      </c>
    </row>
    <row r="1993" spans="36:62" x14ac:dyDescent="0.25">
      <c r="AJ1993" s="26">
        <v>3586</v>
      </c>
      <c r="AK1993" s="26">
        <v>2208708</v>
      </c>
      <c r="AL1993" s="264">
        <v>44757.684027777781</v>
      </c>
      <c r="AM1993" s="26" t="s">
        <v>539</v>
      </c>
      <c r="AN1993" s="26" t="s">
        <v>63</v>
      </c>
      <c r="AO1993" s="26"/>
      <c r="AP1993" s="26"/>
      <c r="AQ1993" s="26">
        <v>-1</v>
      </c>
      <c r="AR1993" s="26">
        <v>79</v>
      </c>
      <c r="AS1993" s="26" t="s">
        <v>168</v>
      </c>
      <c r="AT1993" s="26" t="s">
        <v>74</v>
      </c>
      <c r="AU1993" s="26" t="s">
        <v>63</v>
      </c>
      <c r="AV1993" s="26" t="s">
        <v>63</v>
      </c>
      <c r="AW1993" s="26" t="s">
        <v>63</v>
      </c>
      <c r="AX1993" s="26" t="s">
        <v>63</v>
      </c>
      <c r="AY1993" s="26">
        <v>43.798977999999899</v>
      </c>
      <c r="AZ1993" s="26">
        <v>-103.219190999999</v>
      </c>
      <c r="BA1993" s="26" t="s">
        <v>485</v>
      </c>
      <c r="BB1993" s="26" t="s">
        <v>165</v>
      </c>
      <c r="BC1993" s="26" t="s">
        <v>167</v>
      </c>
      <c r="BD1993" s="26" t="s">
        <v>154</v>
      </c>
      <c r="BE1993" s="26"/>
      <c r="BF1993" s="26" t="s">
        <v>99</v>
      </c>
      <c r="BG1993" s="26" t="s">
        <v>167</v>
      </c>
      <c r="BH1993" s="26" t="s">
        <v>99</v>
      </c>
      <c r="BI1993" s="26">
        <v>2</v>
      </c>
      <c r="BJ1993" s="26" t="s">
        <v>217</v>
      </c>
    </row>
    <row r="1994" spans="36:62" x14ac:dyDescent="0.25">
      <c r="AJ1994" s="26">
        <v>3589</v>
      </c>
      <c r="AK1994" s="26">
        <v>2209694</v>
      </c>
      <c r="AL1994" s="264">
        <v>44696.900694444441</v>
      </c>
      <c r="AM1994" s="26" t="s">
        <v>541</v>
      </c>
      <c r="AN1994" s="26" t="s">
        <v>63</v>
      </c>
      <c r="AO1994" s="26" t="s">
        <v>173</v>
      </c>
      <c r="AP1994" s="26" t="s">
        <v>159</v>
      </c>
      <c r="AQ1994" s="26">
        <v>0</v>
      </c>
      <c r="AR1994" s="26">
        <v>18</v>
      </c>
      <c r="AS1994" s="26" t="s">
        <v>1466</v>
      </c>
      <c r="AT1994" s="26" t="s">
        <v>71</v>
      </c>
      <c r="AU1994" s="26" t="s">
        <v>63</v>
      </c>
      <c r="AV1994" s="26" t="s">
        <v>63</v>
      </c>
      <c r="AW1994" s="26" t="s">
        <v>63</v>
      </c>
      <c r="AX1994" s="26" t="s">
        <v>63</v>
      </c>
      <c r="AY1994" s="26">
        <v>43.090133000000002</v>
      </c>
      <c r="AZ1994" s="26">
        <v>-102.173806999999</v>
      </c>
      <c r="BA1994" s="26" t="s">
        <v>185</v>
      </c>
      <c r="BB1994" s="26" t="s">
        <v>611</v>
      </c>
      <c r="BC1994" s="26" t="s">
        <v>1182</v>
      </c>
      <c r="BD1994" s="26" t="s">
        <v>68</v>
      </c>
      <c r="BE1994" s="26"/>
      <c r="BF1994" s="26" t="s">
        <v>68</v>
      </c>
      <c r="BG1994" s="26" t="s">
        <v>68</v>
      </c>
      <c r="BH1994" s="26" t="s">
        <v>1467</v>
      </c>
      <c r="BI1994" s="26">
        <v>2</v>
      </c>
      <c r="BJ1994" s="26" t="s">
        <v>18</v>
      </c>
    </row>
    <row r="1995" spans="36:62" x14ac:dyDescent="0.25">
      <c r="AJ1995" s="26">
        <v>3590</v>
      </c>
      <c r="AK1995" s="26">
        <v>2207918</v>
      </c>
      <c r="AL1995" s="264">
        <v>44721.701388888891</v>
      </c>
      <c r="AM1995" s="26" t="s">
        <v>541</v>
      </c>
      <c r="AN1995" s="26" t="s">
        <v>63</v>
      </c>
      <c r="AO1995" s="26" t="s">
        <v>1299</v>
      </c>
      <c r="AP1995" s="26" t="s">
        <v>159</v>
      </c>
      <c r="AQ1995" s="26">
        <v>0</v>
      </c>
      <c r="AR1995" s="26">
        <v>18</v>
      </c>
      <c r="AS1995" s="26" t="s">
        <v>628</v>
      </c>
      <c r="AT1995" s="26" t="s">
        <v>71</v>
      </c>
      <c r="AU1995" s="26" t="s">
        <v>63</v>
      </c>
      <c r="AV1995" s="26" t="s">
        <v>63</v>
      </c>
      <c r="AW1995" s="26" t="s">
        <v>63</v>
      </c>
      <c r="AX1995" s="26" t="s">
        <v>63</v>
      </c>
      <c r="AY1995" s="26">
        <v>43.186812000000003</v>
      </c>
      <c r="AZ1995" s="26">
        <v>-102.73658</v>
      </c>
      <c r="BA1995" s="26" t="s">
        <v>493</v>
      </c>
      <c r="BB1995" s="26" t="s">
        <v>609</v>
      </c>
      <c r="BC1995" s="26" t="s">
        <v>687</v>
      </c>
      <c r="BD1995" s="26" t="s">
        <v>68</v>
      </c>
      <c r="BE1995" s="26"/>
      <c r="BF1995" s="26" t="s">
        <v>68</v>
      </c>
      <c r="BG1995" s="26" t="s">
        <v>68</v>
      </c>
      <c r="BH1995" s="26" t="s">
        <v>1468</v>
      </c>
      <c r="BI1995" s="26">
        <v>2</v>
      </c>
      <c r="BJ1995" s="26" t="s">
        <v>19</v>
      </c>
    </row>
    <row r="1996" spans="36:62" x14ac:dyDescent="0.25">
      <c r="AJ1996" s="26">
        <v>3592</v>
      </c>
      <c r="AK1996" s="26">
        <v>2209456</v>
      </c>
      <c r="AL1996" s="264">
        <v>44771.663888888892</v>
      </c>
      <c r="AM1996" s="26" t="s">
        <v>539</v>
      </c>
      <c r="AN1996" s="26" t="s">
        <v>63</v>
      </c>
      <c r="AO1996" s="26" t="s">
        <v>156</v>
      </c>
      <c r="AP1996" s="26" t="s">
        <v>159</v>
      </c>
      <c r="AQ1996" s="26">
        <v>0</v>
      </c>
      <c r="AR1996" s="26">
        <v>79</v>
      </c>
      <c r="AS1996" s="26" t="s">
        <v>189</v>
      </c>
      <c r="AT1996" s="26" t="s">
        <v>664</v>
      </c>
      <c r="AU1996" s="26" t="s">
        <v>63</v>
      </c>
      <c r="AV1996" s="26" t="s">
        <v>63</v>
      </c>
      <c r="AW1996" s="26" t="s">
        <v>63</v>
      </c>
      <c r="AX1996" s="26" t="s">
        <v>63</v>
      </c>
      <c r="AY1996" s="26">
        <v>43.552281999999899</v>
      </c>
      <c r="AZ1996" s="26">
        <v>-103.317072999999</v>
      </c>
      <c r="BA1996" s="26" t="s">
        <v>185</v>
      </c>
      <c r="BB1996" s="26" t="s">
        <v>157</v>
      </c>
      <c r="BC1996" s="26" t="s">
        <v>68</v>
      </c>
      <c r="BD1996" s="26" t="s">
        <v>68</v>
      </c>
      <c r="BE1996" s="26"/>
      <c r="BF1996" s="26" t="s">
        <v>68</v>
      </c>
      <c r="BG1996" s="26" t="s">
        <v>209</v>
      </c>
      <c r="BH1996" s="26" t="s">
        <v>160</v>
      </c>
      <c r="BI1996" s="26">
        <v>2</v>
      </c>
      <c r="BJ1996" s="26" t="s">
        <v>217</v>
      </c>
    </row>
    <row r="1997" spans="36:62" x14ac:dyDescent="0.25">
      <c r="AJ1997" s="26">
        <v>3599</v>
      </c>
      <c r="AK1997" s="26">
        <v>2209956</v>
      </c>
      <c r="AL1997" s="264">
        <v>44783.305555555555</v>
      </c>
      <c r="AM1997" s="26" t="s">
        <v>481</v>
      </c>
      <c r="AN1997" s="26" t="s">
        <v>63</v>
      </c>
      <c r="AO1997" s="26" t="s">
        <v>156</v>
      </c>
      <c r="AP1997" s="26" t="s">
        <v>159</v>
      </c>
      <c r="AQ1997" s="26">
        <v>0</v>
      </c>
      <c r="AR1997" s="26">
        <v>90</v>
      </c>
      <c r="AS1997" s="26" t="s">
        <v>689</v>
      </c>
      <c r="AT1997" s="26" t="s">
        <v>71</v>
      </c>
      <c r="AU1997" s="26" t="s">
        <v>63</v>
      </c>
      <c r="AV1997" s="26" t="s">
        <v>63</v>
      </c>
      <c r="AW1997" s="26" t="s">
        <v>63</v>
      </c>
      <c r="AX1997" s="26" t="s">
        <v>63</v>
      </c>
      <c r="AY1997" s="26">
        <v>44.099471000000001</v>
      </c>
      <c r="AZ1997" s="26">
        <v>-103.16829300000001</v>
      </c>
      <c r="BA1997" s="26" t="s">
        <v>529</v>
      </c>
      <c r="BB1997" s="26" t="s">
        <v>611</v>
      </c>
      <c r="BC1997" s="26" t="s">
        <v>759</v>
      </c>
      <c r="BD1997" s="26" t="s">
        <v>759</v>
      </c>
      <c r="BE1997" s="26"/>
      <c r="BF1997" s="26" t="s">
        <v>759</v>
      </c>
      <c r="BG1997" s="26" t="s">
        <v>759</v>
      </c>
      <c r="BH1997" s="26" t="s">
        <v>175</v>
      </c>
      <c r="BI1997" s="26">
        <v>2</v>
      </c>
      <c r="BJ1997" s="26" t="s">
        <v>217</v>
      </c>
    </row>
    <row r="1998" spans="36:62" x14ac:dyDescent="0.25">
      <c r="AJ1998" s="26">
        <v>3600</v>
      </c>
      <c r="AK1998" s="26">
        <v>2209960</v>
      </c>
      <c r="AL1998" s="264">
        <v>44783.331944444442</v>
      </c>
      <c r="AM1998" s="26" t="s">
        <v>481</v>
      </c>
      <c r="AN1998" s="26" t="s">
        <v>63</v>
      </c>
      <c r="AO1998" s="26" t="s">
        <v>156</v>
      </c>
      <c r="AP1998" s="26" t="s">
        <v>1464</v>
      </c>
      <c r="AQ1998" s="26">
        <v>0</v>
      </c>
      <c r="AR1998" s="26">
        <v>16</v>
      </c>
      <c r="AS1998" s="26" t="s">
        <v>628</v>
      </c>
      <c r="AT1998" s="26" t="s">
        <v>71</v>
      </c>
      <c r="AU1998" s="26" t="s">
        <v>63</v>
      </c>
      <c r="AV1998" s="26" t="s">
        <v>63</v>
      </c>
      <c r="AW1998" s="26" t="s">
        <v>63</v>
      </c>
      <c r="AX1998" s="26" t="s">
        <v>63</v>
      </c>
      <c r="AY1998" s="26">
        <v>44.099114</v>
      </c>
      <c r="AZ1998" s="26">
        <v>-103.15120400000001</v>
      </c>
      <c r="BA1998" s="26" t="s">
        <v>486</v>
      </c>
      <c r="BB1998" s="26" t="s">
        <v>672</v>
      </c>
      <c r="BC1998" s="26" t="s">
        <v>659</v>
      </c>
      <c r="BD1998" s="26" t="s">
        <v>68</v>
      </c>
      <c r="BE1998" s="26" t="s">
        <v>1469</v>
      </c>
      <c r="BF1998" s="26" t="s">
        <v>68</v>
      </c>
      <c r="BG1998" s="26" t="s">
        <v>68</v>
      </c>
      <c r="BH1998" s="26" t="s">
        <v>646</v>
      </c>
      <c r="BI1998" s="26">
        <v>2</v>
      </c>
      <c r="BJ1998" s="26" t="s">
        <v>217</v>
      </c>
    </row>
    <row r="1999" spans="36:62" x14ac:dyDescent="0.25">
      <c r="AJ1999" s="26">
        <v>3602</v>
      </c>
      <c r="AK1999" s="26">
        <v>2210256</v>
      </c>
      <c r="AL1999" s="264">
        <v>44793.215277777781</v>
      </c>
      <c r="AM1999" s="26" t="s">
        <v>539</v>
      </c>
      <c r="AN1999" s="26" t="s">
        <v>63</v>
      </c>
      <c r="AO1999" s="26" t="s">
        <v>156</v>
      </c>
      <c r="AP1999" s="26" t="s">
        <v>159</v>
      </c>
      <c r="AQ1999" s="26">
        <v>0</v>
      </c>
      <c r="AR1999" s="26">
        <v>79</v>
      </c>
      <c r="AS1999" s="26" t="s">
        <v>149</v>
      </c>
      <c r="AT1999" s="26" t="s">
        <v>71</v>
      </c>
      <c r="AU1999" s="26" t="s">
        <v>63</v>
      </c>
      <c r="AV1999" s="26" t="s">
        <v>63</v>
      </c>
      <c r="AW1999" s="26" t="s">
        <v>63</v>
      </c>
      <c r="AX1999" s="26" t="s">
        <v>63</v>
      </c>
      <c r="AY1999" s="26">
        <v>43.683529999999898</v>
      </c>
      <c r="AZ1999" s="26">
        <v>-103.259254999999</v>
      </c>
      <c r="BA1999" s="26" t="s">
        <v>208</v>
      </c>
      <c r="BB1999" s="26" t="s">
        <v>165</v>
      </c>
      <c r="BC1999" s="26" t="s">
        <v>68</v>
      </c>
      <c r="BD1999" s="26" t="s">
        <v>154</v>
      </c>
      <c r="BE1999" s="26"/>
      <c r="BF1999" s="26" t="s">
        <v>68</v>
      </c>
      <c r="BG1999" s="26" t="s">
        <v>68</v>
      </c>
      <c r="BH1999" s="26" t="s">
        <v>160</v>
      </c>
      <c r="BI1999" s="26">
        <v>2</v>
      </c>
      <c r="BJ1999" s="26" t="s">
        <v>217</v>
      </c>
    </row>
    <row r="2000" spans="36:62" x14ac:dyDescent="0.25">
      <c r="AJ2000" s="26">
        <v>3603</v>
      </c>
      <c r="AK2000" s="26">
        <v>2208291</v>
      </c>
      <c r="AL2000" s="264">
        <v>44750.284722222219</v>
      </c>
      <c r="AM2000" s="26" t="s">
        <v>481</v>
      </c>
      <c r="AN2000" s="26" t="s">
        <v>63</v>
      </c>
      <c r="AO2000" s="26" t="s">
        <v>156</v>
      </c>
      <c r="AP2000" s="26" t="s">
        <v>1464</v>
      </c>
      <c r="AQ2000" s="26">
        <v>0</v>
      </c>
      <c r="AR2000" s="26">
        <v>16</v>
      </c>
      <c r="AS2000" s="26" t="s">
        <v>628</v>
      </c>
      <c r="AT2000" s="26" t="s">
        <v>74</v>
      </c>
      <c r="AU2000" s="26" t="s">
        <v>63</v>
      </c>
      <c r="AV2000" s="26" t="s">
        <v>63</v>
      </c>
      <c r="AW2000" s="26" t="s">
        <v>63</v>
      </c>
      <c r="AX2000" s="26" t="s">
        <v>63</v>
      </c>
      <c r="AY2000" s="26">
        <v>44.098478</v>
      </c>
      <c r="AZ2000" s="26">
        <v>-103.151207999999</v>
      </c>
      <c r="BA2000" s="26" t="s">
        <v>166</v>
      </c>
      <c r="BB2000" s="26" t="s">
        <v>672</v>
      </c>
      <c r="BC2000" s="26" t="s">
        <v>659</v>
      </c>
      <c r="BD2000" s="26" t="s">
        <v>68</v>
      </c>
      <c r="BE2000" s="26" t="s">
        <v>1187</v>
      </c>
      <c r="BF2000" s="26" t="s">
        <v>68</v>
      </c>
      <c r="BG2000" s="26" t="s">
        <v>68</v>
      </c>
      <c r="BH2000" s="26" t="s">
        <v>175</v>
      </c>
      <c r="BI2000" s="26">
        <v>2</v>
      </c>
      <c r="BJ2000" s="26" t="s">
        <v>217</v>
      </c>
    </row>
    <row r="2001" spans="36:62" x14ac:dyDescent="0.25">
      <c r="AJ2001" s="26">
        <v>3607</v>
      </c>
      <c r="AK2001" s="26">
        <v>2208417</v>
      </c>
      <c r="AL2001" s="264">
        <v>44754.368055555555</v>
      </c>
      <c r="AM2001" s="26" t="s">
        <v>481</v>
      </c>
      <c r="AN2001" s="26" t="s">
        <v>63</v>
      </c>
      <c r="AO2001" s="26" t="s">
        <v>156</v>
      </c>
      <c r="AP2001" s="26" t="s">
        <v>159</v>
      </c>
      <c r="AQ2001" s="26">
        <v>0</v>
      </c>
      <c r="AR2001" s="26">
        <v>79</v>
      </c>
      <c r="AS2001" s="26" t="s">
        <v>787</v>
      </c>
      <c r="AT2001" s="26" t="s">
        <v>71</v>
      </c>
      <c r="AU2001" s="26" t="s">
        <v>63</v>
      </c>
      <c r="AV2001" s="26" t="s">
        <v>63</v>
      </c>
      <c r="AW2001" s="26" t="s">
        <v>63</v>
      </c>
      <c r="AX2001" s="26" t="s">
        <v>63</v>
      </c>
      <c r="AY2001" s="26">
        <v>44.037925999999899</v>
      </c>
      <c r="AZ2001" s="26">
        <v>-103.191856999999</v>
      </c>
      <c r="BA2001" s="26" t="s">
        <v>549</v>
      </c>
      <c r="BB2001" s="26" t="s">
        <v>165</v>
      </c>
      <c r="BC2001" s="26" t="s">
        <v>1109</v>
      </c>
      <c r="BD2001" s="26" t="s">
        <v>759</v>
      </c>
      <c r="BE2001" s="26"/>
      <c r="BF2001" s="26" t="s">
        <v>759</v>
      </c>
      <c r="BG2001" s="26" t="s">
        <v>1110</v>
      </c>
      <c r="BH2001" s="26" t="s">
        <v>175</v>
      </c>
      <c r="BI2001" s="26">
        <v>2</v>
      </c>
      <c r="BJ2001" s="26" t="s">
        <v>217</v>
      </c>
    </row>
    <row r="2002" spans="36:62" x14ac:dyDescent="0.25">
      <c r="AJ2002" s="26">
        <v>3614</v>
      </c>
      <c r="AK2002" s="26">
        <v>2209262</v>
      </c>
      <c r="AL2002" s="264">
        <v>44770.594444444447</v>
      </c>
      <c r="AM2002" s="26" t="s">
        <v>481</v>
      </c>
      <c r="AN2002" s="26" t="s">
        <v>63</v>
      </c>
      <c r="AO2002" s="26" t="s">
        <v>156</v>
      </c>
      <c r="AP2002" s="26" t="s">
        <v>716</v>
      </c>
      <c r="AQ2002" s="26">
        <v>0</v>
      </c>
      <c r="AR2002" s="26">
        <v>16</v>
      </c>
      <c r="AS2002" s="26" t="s">
        <v>628</v>
      </c>
      <c r="AT2002" s="26" t="s">
        <v>71</v>
      </c>
      <c r="AU2002" s="26" t="s">
        <v>63</v>
      </c>
      <c r="AV2002" s="26" t="s">
        <v>63</v>
      </c>
      <c r="AW2002" s="26" t="s">
        <v>69</v>
      </c>
      <c r="AX2002" s="26" t="s">
        <v>63</v>
      </c>
      <c r="AY2002" s="26">
        <v>44.069293000000002</v>
      </c>
      <c r="AZ2002" s="26">
        <v>-103.15846000000001</v>
      </c>
      <c r="BA2002" s="26" t="s">
        <v>166</v>
      </c>
      <c r="BB2002" s="26" t="s">
        <v>165</v>
      </c>
      <c r="BC2002" s="26" t="s">
        <v>1135</v>
      </c>
      <c r="BD2002" s="26" t="s">
        <v>68</v>
      </c>
      <c r="BE2002" s="26" t="s">
        <v>1470</v>
      </c>
      <c r="BF2002" s="26" t="s">
        <v>68</v>
      </c>
      <c r="BG2002" s="26" t="s">
        <v>68</v>
      </c>
      <c r="BH2002" s="26" t="s">
        <v>175</v>
      </c>
      <c r="BI2002" s="26">
        <v>2</v>
      </c>
      <c r="BJ2002" s="26" t="s">
        <v>217</v>
      </c>
    </row>
    <row r="2003" spans="36:62" x14ac:dyDescent="0.25">
      <c r="AJ2003" s="26">
        <v>3615</v>
      </c>
      <c r="AK2003" s="26">
        <v>2209261</v>
      </c>
      <c r="AL2003" s="264">
        <v>44770.669444444444</v>
      </c>
      <c r="AM2003" s="26" t="s">
        <v>481</v>
      </c>
      <c r="AN2003" s="26" t="s">
        <v>63</v>
      </c>
      <c r="AO2003" s="26" t="s">
        <v>156</v>
      </c>
      <c r="AP2003" s="26" t="s">
        <v>944</v>
      </c>
      <c r="AQ2003" s="26">
        <v>0</v>
      </c>
      <c r="AR2003" s="26">
        <v>16</v>
      </c>
      <c r="AS2003" s="26" t="s">
        <v>628</v>
      </c>
      <c r="AT2003" s="26" t="s">
        <v>71</v>
      </c>
      <c r="AU2003" s="26" t="s">
        <v>63</v>
      </c>
      <c r="AV2003" s="26" t="s">
        <v>63</v>
      </c>
      <c r="AW2003" s="26" t="s">
        <v>63</v>
      </c>
      <c r="AX2003" s="26" t="s">
        <v>63</v>
      </c>
      <c r="AY2003" s="26">
        <v>44.096257000000001</v>
      </c>
      <c r="AZ2003" s="26">
        <v>-103.151383999999</v>
      </c>
      <c r="BA2003" s="26" t="s">
        <v>518</v>
      </c>
      <c r="BB2003" s="26" t="s">
        <v>811</v>
      </c>
      <c r="BC2003" s="26" t="s">
        <v>68</v>
      </c>
      <c r="BD2003" s="26" t="s">
        <v>68</v>
      </c>
      <c r="BE2003" s="26"/>
      <c r="BF2003" s="26" t="s">
        <v>68</v>
      </c>
      <c r="BG2003" s="26" t="s">
        <v>68</v>
      </c>
      <c r="BH2003" s="26" t="s">
        <v>175</v>
      </c>
      <c r="BI2003" s="26">
        <v>2</v>
      </c>
      <c r="BJ2003" s="26" t="s">
        <v>217</v>
      </c>
    </row>
    <row r="2004" spans="36:62" x14ac:dyDescent="0.25">
      <c r="AJ2004" s="26">
        <v>3619</v>
      </c>
      <c r="AK2004" s="26">
        <v>2209107</v>
      </c>
      <c r="AL2004" s="264">
        <v>44768.322916666664</v>
      </c>
      <c r="AM2004" s="26" t="s">
        <v>481</v>
      </c>
      <c r="AN2004" s="26" t="s">
        <v>63</v>
      </c>
      <c r="AO2004" s="26" t="s">
        <v>156</v>
      </c>
      <c r="AP2004" s="26" t="s">
        <v>1471</v>
      </c>
      <c r="AQ2004" s="26">
        <v>0</v>
      </c>
      <c r="AR2004" s="26">
        <v>16</v>
      </c>
      <c r="AS2004" s="26" t="s">
        <v>628</v>
      </c>
      <c r="AT2004" s="26" t="s">
        <v>74</v>
      </c>
      <c r="AU2004" s="26" t="s">
        <v>63</v>
      </c>
      <c r="AV2004" s="26" t="s">
        <v>63</v>
      </c>
      <c r="AW2004" s="26" t="s">
        <v>63</v>
      </c>
      <c r="AX2004" s="26" t="s">
        <v>63</v>
      </c>
      <c r="AY2004" s="26">
        <v>44.0760369999999</v>
      </c>
      <c r="AZ2004" s="26">
        <v>-103.151246</v>
      </c>
      <c r="BA2004" s="26" t="s">
        <v>486</v>
      </c>
      <c r="BB2004" s="26" t="s">
        <v>1472</v>
      </c>
      <c r="BC2004" s="26" t="s">
        <v>727</v>
      </c>
      <c r="BD2004" s="26" t="s">
        <v>68</v>
      </c>
      <c r="BE2004" s="26" t="s">
        <v>1176</v>
      </c>
      <c r="BF2004" s="26" t="s">
        <v>68</v>
      </c>
      <c r="BG2004" s="26" t="s">
        <v>1329</v>
      </c>
      <c r="BH2004" s="26" t="s">
        <v>1043</v>
      </c>
      <c r="BI2004" s="26">
        <v>2</v>
      </c>
      <c r="BJ2004" s="26" t="s">
        <v>217</v>
      </c>
    </row>
    <row r="2005" spans="36:62" x14ac:dyDescent="0.25">
      <c r="AJ2005" s="26">
        <v>3622</v>
      </c>
      <c r="AK2005" s="26">
        <v>2210119</v>
      </c>
      <c r="AL2005" s="264">
        <v>44786.59375</v>
      </c>
      <c r="AM2005" s="26" t="s">
        <v>481</v>
      </c>
      <c r="AN2005" s="26" t="s">
        <v>63</v>
      </c>
      <c r="AO2005" s="26" t="s">
        <v>156</v>
      </c>
      <c r="AP2005" s="26" t="s">
        <v>159</v>
      </c>
      <c r="AQ2005" s="26">
        <v>0</v>
      </c>
      <c r="AR2005" s="26">
        <v>79</v>
      </c>
      <c r="AS2005" s="26" t="s">
        <v>809</v>
      </c>
      <c r="AT2005" s="26" t="s">
        <v>71</v>
      </c>
      <c r="AU2005" s="26" t="s">
        <v>63</v>
      </c>
      <c r="AV2005" s="26" t="s">
        <v>63</v>
      </c>
      <c r="AW2005" s="26" t="s">
        <v>63</v>
      </c>
      <c r="AX2005" s="26" t="s">
        <v>63</v>
      </c>
      <c r="AY2005" s="26">
        <v>43.885182</v>
      </c>
      <c r="AZ2005" s="26">
        <v>-103.199118999999</v>
      </c>
      <c r="BA2005" s="26" t="s">
        <v>166</v>
      </c>
      <c r="BB2005" s="26" t="s">
        <v>157</v>
      </c>
      <c r="BC2005" s="26" t="s">
        <v>1070</v>
      </c>
      <c r="BD2005" s="26" t="s">
        <v>68</v>
      </c>
      <c r="BE2005" s="26" t="s">
        <v>1287</v>
      </c>
      <c r="BF2005" s="26" t="s">
        <v>68</v>
      </c>
      <c r="BG2005" s="26" t="s">
        <v>68</v>
      </c>
      <c r="BH2005" s="26" t="s">
        <v>646</v>
      </c>
      <c r="BI2005" s="26">
        <v>2</v>
      </c>
      <c r="BJ2005" s="26" t="s">
        <v>19</v>
      </c>
    </row>
    <row r="2006" spans="36:62" x14ac:dyDescent="0.25">
      <c r="AJ2006" s="26">
        <v>3623</v>
      </c>
      <c r="AK2006" s="26">
        <v>2209006</v>
      </c>
      <c r="AL2006" s="264">
        <v>44764.196527777778</v>
      </c>
      <c r="AM2006" s="26" t="s">
        <v>539</v>
      </c>
      <c r="AN2006" s="26" t="s">
        <v>63</v>
      </c>
      <c r="AO2006" s="26" t="s">
        <v>173</v>
      </c>
      <c r="AP2006" s="26" t="s">
        <v>159</v>
      </c>
      <c r="AQ2006" s="26">
        <v>0</v>
      </c>
      <c r="AR2006" s="26">
        <v>79</v>
      </c>
      <c r="AS2006" s="26" t="s">
        <v>1022</v>
      </c>
      <c r="AT2006" s="26" t="s">
        <v>71</v>
      </c>
      <c r="AU2006" s="26" t="s">
        <v>63</v>
      </c>
      <c r="AV2006" s="26" t="s">
        <v>63</v>
      </c>
      <c r="AW2006" s="26" t="s">
        <v>69</v>
      </c>
      <c r="AX2006" s="26" t="s">
        <v>63</v>
      </c>
      <c r="AY2006" s="26">
        <v>43.795560000000002</v>
      </c>
      <c r="AZ2006" s="26">
        <v>-103.220989</v>
      </c>
      <c r="BA2006" s="26" t="s">
        <v>491</v>
      </c>
      <c r="BB2006" s="26" t="s">
        <v>157</v>
      </c>
      <c r="BC2006" s="26" t="s">
        <v>1064</v>
      </c>
      <c r="BD2006" s="26" t="s">
        <v>68</v>
      </c>
      <c r="BE2006" s="26"/>
      <c r="BF2006" s="26" t="s">
        <v>68</v>
      </c>
      <c r="BG2006" s="26" t="s">
        <v>68</v>
      </c>
      <c r="BH2006" s="26" t="s">
        <v>1332</v>
      </c>
      <c r="BI2006" s="26">
        <v>2</v>
      </c>
      <c r="BJ2006" s="26" t="s">
        <v>217</v>
      </c>
    </row>
    <row r="2007" spans="36:62" x14ac:dyDescent="0.25">
      <c r="AJ2007" s="26">
        <v>3624</v>
      </c>
      <c r="AK2007" s="26">
        <v>2211055</v>
      </c>
      <c r="AL2007" s="264">
        <v>44768.974999999999</v>
      </c>
      <c r="AM2007" s="26" t="s">
        <v>541</v>
      </c>
      <c r="AN2007" s="26" t="s">
        <v>63</v>
      </c>
      <c r="AO2007" s="26" t="s">
        <v>173</v>
      </c>
      <c r="AP2007" s="26" t="s">
        <v>159</v>
      </c>
      <c r="AQ2007" s="26">
        <v>0</v>
      </c>
      <c r="AR2007" s="26">
        <v>18</v>
      </c>
      <c r="AS2007" s="26" t="s">
        <v>814</v>
      </c>
      <c r="AT2007" s="26" t="s">
        <v>71</v>
      </c>
      <c r="AU2007" s="26" t="s">
        <v>63</v>
      </c>
      <c r="AV2007" s="26" t="s">
        <v>63</v>
      </c>
      <c r="AW2007" s="26" t="s">
        <v>63</v>
      </c>
      <c r="AX2007" s="26" t="s">
        <v>63</v>
      </c>
      <c r="AY2007" s="26">
        <v>43.188237999999899</v>
      </c>
      <c r="AZ2007" s="26">
        <v>-102.78556500000001</v>
      </c>
      <c r="BA2007" s="26" t="s">
        <v>158</v>
      </c>
      <c r="BB2007" s="26" t="s">
        <v>611</v>
      </c>
      <c r="BC2007" s="26" t="s">
        <v>1205</v>
      </c>
      <c r="BD2007" s="26" t="s">
        <v>68</v>
      </c>
      <c r="BE2007" s="26" t="s">
        <v>1473</v>
      </c>
      <c r="BF2007" s="26" t="s">
        <v>950</v>
      </c>
      <c r="BG2007" s="26" t="s">
        <v>68</v>
      </c>
      <c r="BH2007" s="26" t="s">
        <v>757</v>
      </c>
      <c r="BI2007" s="26">
        <v>2</v>
      </c>
      <c r="BJ2007" s="26" t="s">
        <v>217</v>
      </c>
    </row>
    <row r="2008" spans="36:62" x14ac:dyDescent="0.25">
      <c r="AJ2008" s="26">
        <v>3626</v>
      </c>
      <c r="AK2008" s="26">
        <v>2206353</v>
      </c>
      <c r="AL2008" s="264">
        <v>44699.843055555553</v>
      </c>
      <c r="AM2008" s="26" t="s">
        <v>541</v>
      </c>
      <c r="AN2008" s="26" t="s">
        <v>63</v>
      </c>
      <c r="AO2008" s="26" t="s">
        <v>156</v>
      </c>
      <c r="AP2008" s="26" t="s">
        <v>726</v>
      </c>
      <c r="AQ2008" s="26">
        <v>0</v>
      </c>
      <c r="AR2008" s="26">
        <v>18</v>
      </c>
      <c r="AS2008" s="26" t="s">
        <v>628</v>
      </c>
      <c r="AT2008" s="26" t="s">
        <v>71</v>
      </c>
      <c r="AU2008" s="26" t="s">
        <v>63</v>
      </c>
      <c r="AV2008" s="26" t="s">
        <v>63</v>
      </c>
      <c r="AW2008" s="26" t="s">
        <v>63</v>
      </c>
      <c r="AX2008" s="26" t="s">
        <v>63</v>
      </c>
      <c r="AY2008" s="26">
        <v>43.025652000000001</v>
      </c>
      <c r="AZ2008" s="26">
        <v>-102.556371999999</v>
      </c>
      <c r="BA2008" s="26" t="s">
        <v>520</v>
      </c>
      <c r="BB2008" s="26" t="s">
        <v>1164</v>
      </c>
      <c r="BC2008" s="26" t="s">
        <v>659</v>
      </c>
      <c r="BD2008" s="26" t="s">
        <v>68</v>
      </c>
      <c r="BE2008" s="26" t="s">
        <v>1115</v>
      </c>
      <c r="BF2008" s="26" t="s">
        <v>68</v>
      </c>
      <c r="BG2008" s="26" t="s">
        <v>68</v>
      </c>
      <c r="BH2008" s="26" t="s">
        <v>646</v>
      </c>
      <c r="BI2008" s="26">
        <v>2</v>
      </c>
      <c r="BJ2008" s="26" t="s">
        <v>21</v>
      </c>
    </row>
    <row r="2009" spans="36:62" x14ac:dyDescent="0.25">
      <c r="AJ2009" s="26">
        <v>3627</v>
      </c>
      <c r="AK2009" s="26">
        <v>2209346</v>
      </c>
      <c r="AL2009" s="264">
        <v>44774.864583333336</v>
      </c>
      <c r="AM2009" s="26" t="s">
        <v>481</v>
      </c>
      <c r="AN2009" s="26" t="s">
        <v>63</v>
      </c>
      <c r="AO2009" s="26"/>
      <c r="AP2009" s="26"/>
      <c r="AQ2009" s="26">
        <v>-1</v>
      </c>
      <c r="AR2009" s="26">
        <v>16</v>
      </c>
      <c r="AS2009" s="26" t="s">
        <v>168</v>
      </c>
      <c r="AT2009" s="26" t="s">
        <v>71</v>
      </c>
      <c r="AU2009" s="26" t="s">
        <v>63</v>
      </c>
      <c r="AV2009" s="26" t="s">
        <v>63</v>
      </c>
      <c r="AW2009" s="26" t="s">
        <v>63</v>
      </c>
      <c r="AX2009" s="26" t="s">
        <v>63</v>
      </c>
      <c r="AY2009" s="26">
        <v>44.069225000000003</v>
      </c>
      <c r="AZ2009" s="26">
        <v>-103.158551</v>
      </c>
      <c r="BA2009" s="26" t="s">
        <v>158</v>
      </c>
      <c r="BB2009" s="26" t="s">
        <v>165</v>
      </c>
      <c r="BC2009" s="26" t="s">
        <v>167</v>
      </c>
      <c r="BD2009" s="26" t="s">
        <v>154</v>
      </c>
      <c r="BE2009" s="26"/>
      <c r="BF2009" s="26" t="s">
        <v>99</v>
      </c>
      <c r="BG2009" s="26" t="s">
        <v>167</v>
      </c>
      <c r="BH2009" s="26" t="s">
        <v>99</v>
      </c>
      <c r="BI2009" s="26">
        <v>2</v>
      </c>
      <c r="BJ2009" s="26" t="s">
        <v>217</v>
      </c>
    </row>
    <row r="2010" spans="36:62" x14ac:dyDescent="0.25">
      <c r="AJ2010" s="26">
        <v>3629</v>
      </c>
      <c r="AK2010" s="26">
        <v>2211428</v>
      </c>
      <c r="AL2010" s="264">
        <v>44815.267361111109</v>
      </c>
      <c r="AM2010" s="26" t="s">
        <v>487</v>
      </c>
      <c r="AN2010" s="26" t="s">
        <v>63</v>
      </c>
      <c r="AO2010" s="26"/>
      <c r="AP2010" s="26"/>
      <c r="AQ2010" s="26">
        <v>-1</v>
      </c>
      <c r="AR2010" s="26">
        <v>18</v>
      </c>
      <c r="AS2010" s="26" t="s">
        <v>168</v>
      </c>
      <c r="AT2010" s="26" t="s">
        <v>71</v>
      </c>
      <c r="AU2010" s="26" t="s">
        <v>63</v>
      </c>
      <c r="AV2010" s="26" t="s">
        <v>63</v>
      </c>
      <c r="AW2010" s="26" t="s">
        <v>63</v>
      </c>
      <c r="AX2010" s="26" t="s">
        <v>63</v>
      </c>
      <c r="AY2010" s="26">
        <v>43.1727139999999</v>
      </c>
      <c r="AZ2010" s="26">
        <v>-101.944844</v>
      </c>
      <c r="BA2010" s="26" t="s">
        <v>158</v>
      </c>
      <c r="BB2010" s="26" t="s">
        <v>609</v>
      </c>
      <c r="BC2010" s="26" t="s">
        <v>167</v>
      </c>
      <c r="BD2010" s="26" t="s">
        <v>154</v>
      </c>
      <c r="BE2010" s="26"/>
      <c r="BF2010" s="26" t="s">
        <v>99</v>
      </c>
      <c r="BG2010" s="26" t="s">
        <v>167</v>
      </c>
      <c r="BH2010" s="26" t="s">
        <v>99</v>
      </c>
      <c r="BI2010" s="26">
        <v>2</v>
      </c>
      <c r="BJ2010" s="26" t="s">
        <v>217</v>
      </c>
    </row>
    <row r="2011" spans="36:62" x14ac:dyDescent="0.25">
      <c r="AJ2011" s="26">
        <v>3633</v>
      </c>
      <c r="AK2011" s="26">
        <v>2209999</v>
      </c>
      <c r="AL2011" s="264">
        <v>44781.527777777781</v>
      </c>
      <c r="AM2011" s="26" t="s">
        <v>481</v>
      </c>
      <c r="AN2011" s="26" t="s">
        <v>63</v>
      </c>
      <c r="AO2011" s="26" t="s">
        <v>156</v>
      </c>
      <c r="AP2011" s="26" t="s">
        <v>716</v>
      </c>
      <c r="AQ2011" s="26">
        <v>0</v>
      </c>
      <c r="AR2011" s="26">
        <v>16</v>
      </c>
      <c r="AS2011" s="26" t="s">
        <v>628</v>
      </c>
      <c r="AT2011" s="26" t="s">
        <v>74</v>
      </c>
      <c r="AU2011" s="26" t="s">
        <v>63</v>
      </c>
      <c r="AV2011" s="26" t="s">
        <v>63</v>
      </c>
      <c r="AW2011" s="26" t="s">
        <v>63</v>
      </c>
      <c r="AX2011" s="26" t="s">
        <v>63</v>
      </c>
      <c r="AY2011" s="26">
        <v>44.096257000000001</v>
      </c>
      <c r="AZ2011" s="26">
        <v>-103.151383999999</v>
      </c>
      <c r="BA2011" s="26" t="s">
        <v>482</v>
      </c>
      <c r="BB2011" s="26" t="s">
        <v>157</v>
      </c>
      <c r="BC2011" s="26" t="s">
        <v>708</v>
      </c>
      <c r="BD2011" s="26" t="s">
        <v>68</v>
      </c>
      <c r="BE2011" s="26" t="s">
        <v>705</v>
      </c>
      <c r="BF2011" s="26" t="s">
        <v>68</v>
      </c>
      <c r="BG2011" s="26" t="s">
        <v>68</v>
      </c>
      <c r="BH2011" s="26" t="s">
        <v>175</v>
      </c>
      <c r="BI2011" s="26">
        <v>2</v>
      </c>
      <c r="BJ2011" s="26" t="s">
        <v>21</v>
      </c>
    </row>
    <row r="2012" spans="36:62" x14ac:dyDescent="0.25">
      <c r="AJ2012" s="26">
        <v>3634</v>
      </c>
      <c r="AK2012" s="26">
        <v>2210122</v>
      </c>
      <c r="AL2012" s="264">
        <v>44787.239583333336</v>
      </c>
      <c r="AM2012" s="26" t="s">
        <v>481</v>
      </c>
      <c r="AN2012" s="26" t="s">
        <v>63</v>
      </c>
      <c r="AO2012" s="26"/>
      <c r="AP2012" s="26"/>
      <c r="AQ2012" s="26">
        <v>-1</v>
      </c>
      <c r="AR2012" s="26">
        <v>79</v>
      </c>
      <c r="AS2012" s="26" t="s">
        <v>168</v>
      </c>
      <c r="AT2012" s="26" t="s">
        <v>71</v>
      </c>
      <c r="AU2012" s="26" t="s">
        <v>63</v>
      </c>
      <c r="AV2012" s="26" t="s">
        <v>63</v>
      </c>
      <c r="AW2012" s="26" t="s">
        <v>63</v>
      </c>
      <c r="AX2012" s="26" t="s">
        <v>63</v>
      </c>
      <c r="AY2012" s="26">
        <v>44.018872000000002</v>
      </c>
      <c r="AZ2012" s="26">
        <v>-103.189329999999</v>
      </c>
      <c r="BA2012" s="26" t="s">
        <v>166</v>
      </c>
      <c r="BB2012" s="26" t="s">
        <v>157</v>
      </c>
      <c r="BC2012" s="26" t="s">
        <v>167</v>
      </c>
      <c r="BD2012" s="26" t="s">
        <v>154</v>
      </c>
      <c r="BE2012" s="26"/>
      <c r="BF2012" s="26" t="s">
        <v>99</v>
      </c>
      <c r="BG2012" s="26" t="s">
        <v>167</v>
      </c>
      <c r="BH2012" s="26" t="s">
        <v>99</v>
      </c>
      <c r="BI2012" s="26">
        <v>2</v>
      </c>
      <c r="BJ2012" s="26" t="s">
        <v>217</v>
      </c>
    </row>
    <row r="2013" spans="36:62" x14ac:dyDescent="0.25">
      <c r="AJ2013" s="26">
        <v>3635</v>
      </c>
      <c r="AK2013" s="26">
        <v>2212268</v>
      </c>
      <c r="AL2013" s="264">
        <v>44799.359722222223</v>
      </c>
      <c r="AM2013" s="26" t="s">
        <v>539</v>
      </c>
      <c r="AN2013" s="26" t="s">
        <v>63</v>
      </c>
      <c r="AO2013" s="26" t="s">
        <v>156</v>
      </c>
      <c r="AP2013" s="26" t="s">
        <v>726</v>
      </c>
      <c r="AQ2013" s="26">
        <v>0</v>
      </c>
      <c r="AR2013" s="26">
        <v>79</v>
      </c>
      <c r="AS2013" s="26" t="s">
        <v>1474</v>
      </c>
      <c r="AT2013" s="26" t="s">
        <v>74</v>
      </c>
      <c r="AU2013" s="26" t="s">
        <v>63</v>
      </c>
      <c r="AV2013" s="26" t="s">
        <v>63</v>
      </c>
      <c r="AW2013" s="26" t="s">
        <v>63</v>
      </c>
      <c r="AX2013" s="26" t="s">
        <v>63</v>
      </c>
      <c r="AY2013" s="26">
        <v>43.822546000000003</v>
      </c>
      <c r="AZ2013" s="26">
        <v>-103.200175999999</v>
      </c>
      <c r="BA2013" s="26" t="s">
        <v>502</v>
      </c>
      <c r="BB2013" s="26" t="s">
        <v>1164</v>
      </c>
      <c r="BC2013" s="26" t="s">
        <v>659</v>
      </c>
      <c r="BD2013" s="26" t="s">
        <v>68</v>
      </c>
      <c r="BE2013" s="26"/>
      <c r="BF2013" s="26" t="s">
        <v>68</v>
      </c>
      <c r="BG2013" s="26" t="s">
        <v>68</v>
      </c>
      <c r="BH2013" s="26" t="s">
        <v>646</v>
      </c>
      <c r="BI2013" s="26">
        <v>2</v>
      </c>
      <c r="BJ2013" s="26" t="s">
        <v>18</v>
      </c>
    </row>
    <row r="2014" spans="36:62" x14ac:dyDescent="0.25">
      <c r="AJ2014" s="26">
        <v>3636</v>
      </c>
      <c r="AK2014" s="26">
        <v>2211882</v>
      </c>
      <c r="AL2014" s="264">
        <v>44803.699305555558</v>
      </c>
      <c r="AM2014" s="26" t="s">
        <v>539</v>
      </c>
      <c r="AN2014" s="26" t="s">
        <v>63</v>
      </c>
      <c r="AO2014" s="26" t="s">
        <v>156</v>
      </c>
      <c r="AP2014" s="26" t="s">
        <v>159</v>
      </c>
      <c r="AQ2014" s="26">
        <v>0</v>
      </c>
      <c r="AR2014" s="26">
        <v>79</v>
      </c>
      <c r="AS2014" s="26" t="s">
        <v>694</v>
      </c>
      <c r="AT2014" s="26" t="s">
        <v>71</v>
      </c>
      <c r="AU2014" s="26" t="s">
        <v>63</v>
      </c>
      <c r="AV2014" s="26" t="s">
        <v>63</v>
      </c>
      <c r="AW2014" s="26" t="s">
        <v>63</v>
      </c>
      <c r="AX2014" s="26" t="s">
        <v>63</v>
      </c>
      <c r="AY2014" s="26">
        <v>43.516430999999898</v>
      </c>
      <c r="AZ2014" s="26">
        <v>-103.32634</v>
      </c>
      <c r="BA2014" s="26" t="s">
        <v>158</v>
      </c>
      <c r="BB2014" s="26" t="s">
        <v>165</v>
      </c>
      <c r="BC2014" s="26" t="s">
        <v>162</v>
      </c>
      <c r="BD2014" s="26" t="s">
        <v>68</v>
      </c>
      <c r="BE2014" s="26" t="s">
        <v>1475</v>
      </c>
      <c r="BF2014" s="26" t="s">
        <v>68</v>
      </c>
      <c r="BG2014" s="26" t="s">
        <v>68</v>
      </c>
      <c r="BH2014" s="26" t="s">
        <v>757</v>
      </c>
      <c r="BI2014" s="26">
        <v>2</v>
      </c>
      <c r="BJ2014" s="26" t="s">
        <v>19</v>
      </c>
    </row>
    <row r="2015" spans="36:62" x14ac:dyDescent="0.25">
      <c r="AJ2015" s="26">
        <v>3640</v>
      </c>
      <c r="AK2015" s="26">
        <v>2210501</v>
      </c>
      <c r="AL2015" s="264">
        <v>44792.368055555555</v>
      </c>
      <c r="AM2015" s="26" t="s">
        <v>481</v>
      </c>
      <c r="AN2015" s="26" t="s">
        <v>63</v>
      </c>
      <c r="AO2015" s="26" t="s">
        <v>156</v>
      </c>
      <c r="AP2015" s="26" t="s">
        <v>159</v>
      </c>
      <c r="AQ2015" s="26">
        <v>0</v>
      </c>
      <c r="AR2015" s="26">
        <v>16</v>
      </c>
      <c r="AS2015" s="26" t="s">
        <v>628</v>
      </c>
      <c r="AT2015" s="26" t="s">
        <v>71</v>
      </c>
      <c r="AU2015" s="26" t="s">
        <v>63</v>
      </c>
      <c r="AV2015" s="26" t="s">
        <v>63</v>
      </c>
      <c r="AW2015" s="26" t="s">
        <v>63</v>
      </c>
      <c r="AX2015" s="26" t="s">
        <v>63</v>
      </c>
      <c r="AY2015" s="26">
        <v>44.098478</v>
      </c>
      <c r="AZ2015" s="26">
        <v>-103.151207999999</v>
      </c>
      <c r="BA2015" s="26" t="s">
        <v>486</v>
      </c>
      <c r="BB2015" s="26" t="s">
        <v>1141</v>
      </c>
      <c r="BC2015" s="26" t="s">
        <v>659</v>
      </c>
      <c r="BD2015" s="26" t="s">
        <v>68</v>
      </c>
      <c r="BE2015" s="26" t="s">
        <v>1187</v>
      </c>
      <c r="BF2015" s="26" t="s">
        <v>68</v>
      </c>
      <c r="BG2015" s="26" t="s">
        <v>68</v>
      </c>
      <c r="BH2015" s="26" t="s">
        <v>175</v>
      </c>
      <c r="BI2015" s="26">
        <v>2</v>
      </c>
      <c r="BJ2015" s="26" t="s">
        <v>217</v>
      </c>
    </row>
    <row r="2016" spans="36:62" x14ac:dyDescent="0.25">
      <c r="AJ2016" s="26">
        <v>3641</v>
      </c>
      <c r="AK2016" s="26">
        <v>2211848</v>
      </c>
      <c r="AL2016" s="264">
        <v>44815.686805555553</v>
      </c>
      <c r="AM2016" s="26" t="s">
        <v>540</v>
      </c>
      <c r="AN2016" s="26" t="s">
        <v>63</v>
      </c>
      <c r="AO2016" s="26" t="s">
        <v>720</v>
      </c>
      <c r="AP2016" s="26" t="s">
        <v>159</v>
      </c>
      <c r="AQ2016" s="26">
        <v>0</v>
      </c>
      <c r="AR2016" s="26">
        <v>18</v>
      </c>
      <c r="AS2016" s="26" t="s">
        <v>859</v>
      </c>
      <c r="AT2016" s="26" t="s">
        <v>71</v>
      </c>
      <c r="AU2016" s="26" t="s">
        <v>63</v>
      </c>
      <c r="AV2016" s="26" t="s">
        <v>63</v>
      </c>
      <c r="AW2016" s="26" t="s">
        <v>63</v>
      </c>
      <c r="AX2016" s="26" t="s">
        <v>63</v>
      </c>
      <c r="AY2016" s="26">
        <v>43.371138000000002</v>
      </c>
      <c r="AZ2016" s="26">
        <v>-103.39745600000001</v>
      </c>
      <c r="BA2016" s="26" t="s">
        <v>37</v>
      </c>
      <c r="BB2016" s="26" t="s">
        <v>609</v>
      </c>
      <c r="BC2016" s="26" t="s">
        <v>680</v>
      </c>
      <c r="BD2016" s="26" t="s">
        <v>68</v>
      </c>
      <c r="BE2016" s="26"/>
      <c r="BF2016" s="26" t="s">
        <v>68</v>
      </c>
      <c r="BG2016" s="26" t="s">
        <v>68</v>
      </c>
      <c r="BH2016" s="26" t="s">
        <v>146</v>
      </c>
      <c r="BI2016" s="26">
        <v>2</v>
      </c>
      <c r="BJ2016" s="26" t="s">
        <v>19</v>
      </c>
    </row>
    <row r="2017" spans="36:62" x14ac:dyDescent="0.25">
      <c r="AJ2017" s="26">
        <v>3645</v>
      </c>
      <c r="AK2017" s="26">
        <v>2211058</v>
      </c>
      <c r="AL2017" s="264">
        <v>44790.607638888891</v>
      </c>
      <c r="AM2017" s="26" t="s">
        <v>481</v>
      </c>
      <c r="AN2017" s="26" t="s">
        <v>63</v>
      </c>
      <c r="AO2017" s="26" t="s">
        <v>156</v>
      </c>
      <c r="AP2017" s="26" t="s">
        <v>1464</v>
      </c>
      <c r="AQ2017" s="26">
        <v>0</v>
      </c>
      <c r="AR2017" s="26">
        <v>16</v>
      </c>
      <c r="AS2017" s="26" t="s">
        <v>628</v>
      </c>
      <c r="AT2017" s="26" t="s">
        <v>74</v>
      </c>
      <c r="AU2017" s="26" t="s">
        <v>63</v>
      </c>
      <c r="AV2017" s="26" t="s">
        <v>63</v>
      </c>
      <c r="AW2017" s="26" t="s">
        <v>63</v>
      </c>
      <c r="AX2017" s="26" t="s">
        <v>63</v>
      </c>
      <c r="AY2017" s="26">
        <v>44.063023000000001</v>
      </c>
      <c r="AZ2017" s="26">
        <v>-103.163472999999</v>
      </c>
      <c r="BA2017" s="26" t="s">
        <v>166</v>
      </c>
      <c r="BB2017" s="26" t="s">
        <v>157</v>
      </c>
      <c r="BC2017" s="26" t="s">
        <v>962</v>
      </c>
      <c r="BD2017" s="26" t="s">
        <v>68</v>
      </c>
      <c r="BE2017" s="26" t="s">
        <v>1476</v>
      </c>
      <c r="BF2017" s="26" t="s">
        <v>68</v>
      </c>
      <c r="BG2017" s="26" t="s">
        <v>68</v>
      </c>
      <c r="BH2017" s="26" t="s">
        <v>175</v>
      </c>
      <c r="BI2017" s="26">
        <v>2</v>
      </c>
      <c r="BJ2017" s="26" t="s">
        <v>21</v>
      </c>
    </row>
    <row r="2018" spans="36:62" x14ac:dyDescent="0.25">
      <c r="AJ2018" s="26">
        <v>3651</v>
      </c>
      <c r="AK2018" s="26">
        <v>2213234</v>
      </c>
      <c r="AL2018" s="264">
        <v>44827.301388888889</v>
      </c>
      <c r="AM2018" s="26" t="s">
        <v>481</v>
      </c>
      <c r="AN2018" s="26" t="s">
        <v>63</v>
      </c>
      <c r="AO2018" s="26" t="s">
        <v>156</v>
      </c>
      <c r="AP2018" s="26" t="s">
        <v>726</v>
      </c>
      <c r="AQ2018" s="26">
        <v>0</v>
      </c>
      <c r="AR2018" s="26">
        <v>79</v>
      </c>
      <c r="AS2018" s="26" t="s">
        <v>628</v>
      </c>
      <c r="AT2018" s="26" t="s">
        <v>71</v>
      </c>
      <c r="AU2018" s="26" t="s">
        <v>63</v>
      </c>
      <c r="AV2018" s="26" t="s">
        <v>63</v>
      </c>
      <c r="AW2018" s="26" t="s">
        <v>63</v>
      </c>
      <c r="AX2018" s="26" t="s">
        <v>63</v>
      </c>
      <c r="AY2018" s="26">
        <v>43.957560000000001</v>
      </c>
      <c r="AZ2018" s="26">
        <v>-103.186138</v>
      </c>
      <c r="BA2018" s="26" t="s">
        <v>489</v>
      </c>
      <c r="BB2018" s="26" t="s">
        <v>672</v>
      </c>
      <c r="BC2018" s="26" t="s">
        <v>659</v>
      </c>
      <c r="BD2018" s="26" t="s">
        <v>68</v>
      </c>
      <c r="BE2018" s="26" t="s">
        <v>1477</v>
      </c>
      <c r="BF2018" s="26" t="s">
        <v>68</v>
      </c>
      <c r="BG2018" s="26" t="s">
        <v>1172</v>
      </c>
      <c r="BH2018" s="26" t="s">
        <v>646</v>
      </c>
      <c r="BI2018" s="26">
        <v>2</v>
      </c>
      <c r="BJ2018" s="26" t="s">
        <v>217</v>
      </c>
    </row>
    <row r="2019" spans="36:62" x14ac:dyDescent="0.25">
      <c r="AJ2019" s="26">
        <v>3653</v>
      </c>
      <c r="AK2019" s="26">
        <v>2211853</v>
      </c>
      <c r="AL2019" s="264">
        <v>44815.05</v>
      </c>
      <c r="AM2019" s="26" t="s">
        <v>539</v>
      </c>
      <c r="AN2019" s="26" t="s">
        <v>63</v>
      </c>
      <c r="AO2019" s="26"/>
      <c r="AP2019" s="26"/>
      <c r="AQ2019" s="26">
        <v>-1</v>
      </c>
      <c r="AR2019" s="26">
        <v>79</v>
      </c>
      <c r="AS2019" s="26" t="s">
        <v>168</v>
      </c>
      <c r="AT2019" s="26" t="s">
        <v>71</v>
      </c>
      <c r="AU2019" s="26" t="s">
        <v>63</v>
      </c>
      <c r="AV2019" s="26" t="s">
        <v>63</v>
      </c>
      <c r="AW2019" s="26" t="s">
        <v>63</v>
      </c>
      <c r="AX2019" s="26" t="s">
        <v>63</v>
      </c>
      <c r="AY2019" s="26">
        <v>43.654443000000001</v>
      </c>
      <c r="AZ2019" s="26">
        <v>-103.27673900000001</v>
      </c>
      <c r="BA2019" s="26" t="s">
        <v>485</v>
      </c>
      <c r="BB2019" s="26" t="s">
        <v>157</v>
      </c>
      <c r="BC2019" s="26" t="s">
        <v>167</v>
      </c>
      <c r="BD2019" s="26" t="s">
        <v>154</v>
      </c>
      <c r="BE2019" s="26"/>
      <c r="BF2019" s="26" t="s">
        <v>99</v>
      </c>
      <c r="BG2019" s="26" t="s">
        <v>167</v>
      </c>
      <c r="BH2019" s="26" t="s">
        <v>99</v>
      </c>
      <c r="BI2019" s="26">
        <v>2</v>
      </c>
      <c r="BJ2019" s="26" t="s">
        <v>217</v>
      </c>
    </row>
    <row r="2020" spans="36:62" x14ac:dyDescent="0.25">
      <c r="AJ2020" s="26">
        <v>3654</v>
      </c>
      <c r="AK2020" s="26">
        <v>2211862</v>
      </c>
      <c r="AL2020" s="264">
        <v>44816.819444444445</v>
      </c>
      <c r="AM2020" s="26" t="s">
        <v>539</v>
      </c>
      <c r="AN2020" s="26" t="s">
        <v>63</v>
      </c>
      <c r="AO2020" s="26"/>
      <c r="AP2020" s="26"/>
      <c r="AQ2020" s="26">
        <v>-1</v>
      </c>
      <c r="AR2020" s="26">
        <v>79</v>
      </c>
      <c r="AS2020" s="26" t="s">
        <v>168</v>
      </c>
      <c r="AT2020" s="26" t="s">
        <v>71</v>
      </c>
      <c r="AU2020" s="26" t="s">
        <v>63</v>
      </c>
      <c r="AV2020" s="26" t="s">
        <v>63</v>
      </c>
      <c r="AW2020" s="26" t="s">
        <v>63</v>
      </c>
      <c r="AX2020" s="26" t="s">
        <v>63</v>
      </c>
      <c r="AY2020" s="26">
        <v>43.830359000000001</v>
      </c>
      <c r="AZ2020" s="26">
        <v>-103.199426</v>
      </c>
      <c r="BA2020" s="26" t="s">
        <v>158</v>
      </c>
      <c r="BB2020" s="26" t="s">
        <v>157</v>
      </c>
      <c r="BC2020" s="26" t="s">
        <v>167</v>
      </c>
      <c r="BD2020" s="26" t="s">
        <v>154</v>
      </c>
      <c r="BE2020" s="26"/>
      <c r="BF2020" s="26" t="s">
        <v>99</v>
      </c>
      <c r="BG2020" s="26" t="s">
        <v>167</v>
      </c>
      <c r="BH2020" s="26" t="s">
        <v>99</v>
      </c>
      <c r="BI2020" s="26">
        <v>2</v>
      </c>
      <c r="BJ2020" s="26" t="s">
        <v>217</v>
      </c>
    </row>
    <row r="2021" spans="36:62" x14ac:dyDescent="0.25">
      <c r="AJ2021" s="26">
        <v>3657</v>
      </c>
      <c r="AK2021" s="26">
        <v>2212681</v>
      </c>
      <c r="AL2021" s="264">
        <v>44829.864583333336</v>
      </c>
      <c r="AM2021" s="26" t="s">
        <v>481</v>
      </c>
      <c r="AN2021" s="26" t="s">
        <v>63</v>
      </c>
      <c r="AO2021" s="26"/>
      <c r="AP2021" s="26"/>
      <c r="AQ2021" s="26">
        <v>-1</v>
      </c>
      <c r="AR2021" s="26">
        <v>79</v>
      </c>
      <c r="AS2021" s="26" t="s">
        <v>168</v>
      </c>
      <c r="AT2021" s="26" t="s">
        <v>71</v>
      </c>
      <c r="AU2021" s="26" t="s">
        <v>63</v>
      </c>
      <c r="AV2021" s="26" t="s">
        <v>63</v>
      </c>
      <c r="AW2021" s="26" t="s">
        <v>63</v>
      </c>
      <c r="AX2021" s="26" t="s">
        <v>63</v>
      </c>
      <c r="AY2021" s="26">
        <v>44.016987999999898</v>
      </c>
      <c r="AZ2021" s="26">
        <v>-103.188191</v>
      </c>
      <c r="BA2021" s="26" t="s">
        <v>485</v>
      </c>
      <c r="BB2021" s="26" t="s">
        <v>157</v>
      </c>
      <c r="BC2021" s="26" t="s">
        <v>167</v>
      </c>
      <c r="BD2021" s="26" t="s">
        <v>154</v>
      </c>
      <c r="BE2021" s="26"/>
      <c r="BF2021" s="26" t="s">
        <v>99</v>
      </c>
      <c r="BG2021" s="26" t="s">
        <v>167</v>
      </c>
      <c r="BH2021" s="26" t="s">
        <v>99</v>
      </c>
      <c r="BI2021" s="26">
        <v>2</v>
      </c>
      <c r="BJ2021" s="26" t="s">
        <v>217</v>
      </c>
    </row>
    <row r="2022" spans="36:62" x14ac:dyDescent="0.25">
      <c r="AJ2022" s="26">
        <v>3658</v>
      </c>
      <c r="AK2022" s="26">
        <v>2213251</v>
      </c>
      <c r="AL2022" s="264">
        <v>44840.263888888891</v>
      </c>
      <c r="AM2022" s="26" t="s">
        <v>481</v>
      </c>
      <c r="AN2022" s="26" t="s">
        <v>63</v>
      </c>
      <c r="AO2022" s="26"/>
      <c r="AP2022" s="26"/>
      <c r="AQ2022" s="26">
        <v>-1</v>
      </c>
      <c r="AR2022" s="26">
        <v>90</v>
      </c>
      <c r="AS2022" s="26" t="s">
        <v>168</v>
      </c>
      <c r="AT2022" s="26" t="s">
        <v>71</v>
      </c>
      <c r="AU2022" s="26" t="s">
        <v>63</v>
      </c>
      <c r="AV2022" s="26" t="s">
        <v>63</v>
      </c>
      <c r="AW2022" s="26" t="s">
        <v>63</v>
      </c>
      <c r="AX2022" s="26" t="s">
        <v>63</v>
      </c>
      <c r="AY2022" s="26">
        <v>44.099673000000003</v>
      </c>
      <c r="AZ2022" s="26">
        <v>-103.160630999999</v>
      </c>
      <c r="BA2022" s="26" t="s">
        <v>166</v>
      </c>
      <c r="BB2022" s="26" t="s">
        <v>609</v>
      </c>
      <c r="BC2022" s="26" t="s">
        <v>167</v>
      </c>
      <c r="BD2022" s="26" t="s">
        <v>154</v>
      </c>
      <c r="BE2022" s="26"/>
      <c r="BF2022" s="26" t="s">
        <v>99</v>
      </c>
      <c r="BG2022" s="26" t="s">
        <v>167</v>
      </c>
      <c r="BH2022" s="26" t="s">
        <v>99</v>
      </c>
      <c r="BI2022" s="26">
        <v>2</v>
      </c>
      <c r="BJ2022" s="26" t="s">
        <v>217</v>
      </c>
    </row>
    <row r="2023" spans="36:62" x14ac:dyDescent="0.25">
      <c r="AJ2023" s="26">
        <v>3659</v>
      </c>
      <c r="AK2023" s="26">
        <v>2213254</v>
      </c>
      <c r="AL2023" s="264">
        <v>44823.359027777777</v>
      </c>
      <c r="AM2023" s="26" t="s">
        <v>481</v>
      </c>
      <c r="AN2023" s="26" t="s">
        <v>63</v>
      </c>
      <c r="AO2023" s="26" t="s">
        <v>156</v>
      </c>
      <c r="AP2023" s="26" t="s">
        <v>1041</v>
      </c>
      <c r="AQ2023" s="26">
        <v>0</v>
      </c>
      <c r="AR2023" s="26">
        <v>16</v>
      </c>
      <c r="AS2023" s="26" t="s">
        <v>628</v>
      </c>
      <c r="AT2023" s="26" t="s">
        <v>71</v>
      </c>
      <c r="AU2023" s="26" t="s">
        <v>63</v>
      </c>
      <c r="AV2023" s="26" t="s">
        <v>63</v>
      </c>
      <c r="AW2023" s="26" t="s">
        <v>63</v>
      </c>
      <c r="AX2023" s="26" t="s">
        <v>63</v>
      </c>
      <c r="AY2023" s="26">
        <v>44.096257000000001</v>
      </c>
      <c r="AZ2023" s="26">
        <v>-103.151383999999</v>
      </c>
      <c r="BA2023" s="26" t="s">
        <v>486</v>
      </c>
      <c r="BB2023" s="26" t="s">
        <v>165</v>
      </c>
      <c r="BC2023" s="26" t="s">
        <v>708</v>
      </c>
      <c r="BD2023" s="26" t="s">
        <v>68</v>
      </c>
      <c r="BE2023" s="26" t="s">
        <v>1478</v>
      </c>
      <c r="BF2023" s="26" t="s">
        <v>68</v>
      </c>
      <c r="BG2023" s="26" t="s">
        <v>68</v>
      </c>
      <c r="BH2023" s="26" t="s">
        <v>660</v>
      </c>
      <c r="BI2023" s="26">
        <v>2</v>
      </c>
      <c r="BJ2023" s="26" t="s">
        <v>217</v>
      </c>
    </row>
    <row r="2024" spans="36:62" x14ac:dyDescent="0.25">
      <c r="AJ2024" s="26">
        <v>3660</v>
      </c>
      <c r="AK2024" s="26">
        <v>2212110</v>
      </c>
      <c r="AL2024" s="264">
        <v>44808.324999999997</v>
      </c>
      <c r="AM2024" s="26" t="s">
        <v>481</v>
      </c>
      <c r="AN2024" s="26" t="s">
        <v>63</v>
      </c>
      <c r="AO2024" s="26" t="s">
        <v>156</v>
      </c>
      <c r="AP2024" s="26" t="s">
        <v>159</v>
      </c>
      <c r="AQ2024" s="26">
        <v>0</v>
      </c>
      <c r="AR2024" s="26">
        <v>79</v>
      </c>
      <c r="AS2024" s="26" t="s">
        <v>814</v>
      </c>
      <c r="AT2024" s="26" t="s">
        <v>71</v>
      </c>
      <c r="AU2024" s="26" t="s">
        <v>63</v>
      </c>
      <c r="AV2024" s="26" t="s">
        <v>63</v>
      </c>
      <c r="AW2024" s="26" t="s">
        <v>63</v>
      </c>
      <c r="AX2024" s="26" t="s">
        <v>63</v>
      </c>
      <c r="AY2024" s="26">
        <v>43.973664999999897</v>
      </c>
      <c r="AZ2024" s="26">
        <v>-103.18242100000001</v>
      </c>
      <c r="BA2024" s="26" t="s">
        <v>185</v>
      </c>
      <c r="BB2024" s="26" t="s">
        <v>157</v>
      </c>
      <c r="BC2024" s="26" t="s">
        <v>170</v>
      </c>
      <c r="BD2024" s="26" t="s">
        <v>68</v>
      </c>
      <c r="BE2024" s="26"/>
      <c r="BF2024" s="26" t="s">
        <v>68</v>
      </c>
      <c r="BG2024" s="26" t="s">
        <v>68</v>
      </c>
      <c r="BH2024" s="26" t="s">
        <v>160</v>
      </c>
      <c r="BI2024" s="26">
        <v>2</v>
      </c>
      <c r="BJ2024" s="26" t="s">
        <v>20</v>
      </c>
    </row>
    <row r="2025" spans="36:62" x14ac:dyDescent="0.25">
      <c r="AJ2025" s="26">
        <v>3663</v>
      </c>
      <c r="AK2025" s="26">
        <v>2210919</v>
      </c>
      <c r="AL2025" s="264">
        <v>44799.822916666664</v>
      </c>
      <c r="AM2025" s="26" t="s">
        <v>481</v>
      </c>
      <c r="AN2025" s="26" t="s">
        <v>63</v>
      </c>
      <c r="AO2025" s="26" t="s">
        <v>156</v>
      </c>
      <c r="AP2025" s="26" t="s">
        <v>716</v>
      </c>
      <c r="AQ2025" s="26">
        <v>0</v>
      </c>
      <c r="AR2025" s="26">
        <v>16</v>
      </c>
      <c r="AS2025" s="26" t="s">
        <v>628</v>
      </c>
      <c r="AT2025" s="26" t="s">
        <v>704</v>
      </c>
      <c r="AU2025" s="26" t="s">
        <v>63</v>
      </c>
      <c r="AV2025" s="26" t="s">
        <v>63</v>
      </c>
      <c r="AW2025" s="26" t="s">
        <v>63</v>
      </c>
      <c r="AX2025" s="26" t="s">
        <v>63</v>
      </c>
      <c r="AY2025" s="26">
        <v>44.096257000000001</v>
      </c>
      <c r="AZ2025" s="26">
        <v>-103.151383999999</v>
      </c>
      <c r="BA2025" s="26" t="s">
        <v>512</v>
      </c>
      <c r="BB2025" s="26" t="s">
        <v>157</v>
      </c>
      <c r="BC2025" s="26" t="s">
        <v>1350</v>
      </c>
      <c r="BD2025" s="26" t="s">
        <v>68</v>
      </c>
      <c r="BE2025" s="26" t="s">
        <v>1479</v>
      </c>
      <c r="BF2025" s="26" t="s">
        <v>68</v>
      </c>
      <c r="BG2025" s="26" t="s">
        <v>68</v>
      </c>
      <c r="BH2025" s="26" t="s">
        <v>1480</v>
      </c>
      <c r="BI2025" s="26">
        <v>2</v>
      </c>
      <c r="BJ2025" s="26" t="s">
        <v>217</v>
      </c>
    </row>
    <row r="2026" spans="36:62" x14ac:dyDescent="0.25">
      <c r="AJ2026" s="26">
        <v>3664</v>
      </c>
      <c r="AK2026" s="26">
        <v>2211204</v>
      </c>
      <c r="AL2026" s="264">
        <v>44806.736111111109</v>
      </c>
      <c r="AM2026" s="26" t="s">
        <v>481</v>
      </c>
      <c r="AN2026" s="26" t="s">
        <v>63</v>
      </c>
      <c r="AO2026" s="26" t="s">
        <v>156</v>
      </c>
      <c r="AP2026" s="26" t="s">
        <v>159</v>
      </c>
      <c r="AQ2026" s="26">
        <v>0</v>
      </c>
      <c r="AR2026" s="26">
        <v>16</v>
      </c>
      <c r="AS2026" s="26" t="s">
        <v>628</v>
      </c>
      <c r="AT2026" s="26" t="s">
        <v>71</v>
      </c>
      <c r="AU2026" s="26" t="s">
        <v>63</v>
      </c>
      <c r="AV2026" s="26" t="s">
        <v>63</v>
      </c>
      <c r="AW2026" s="26" t="s">
        <v>63</v>
      </c>
      <c r="AX2026" s="26" t="s">
        <v>63</v>
      </c>
      <c r="AY2026" s="26">
        <v>44.081145999999897</v>
      </c>
      <c r="AZ2026" s="26">
        <v>-103.151386</v>
      </c>
      <c r="BA2026" s="26" t="s">
        <v>508</v>
      </c>
      <c r="BB2026" s="26" t="s">
        <v>672</v>
      </c>
      <c r="BC2026" s="26" t="s">
        <v>727</v>
      </c>
      <c r="BD2026" s="26" t="s">
        <v>68</v>
      </c>
      <c r="BE2026" s="26" t="s">
        <v>1187</v>
      </c>
      <c r="BF2026" s="26" t="s">
        <v>68</v>
      </c>
      <c r="BG2026" s="26" t="s">
        <v>68</v>
      </c>
      <c r="BH2026" s="26" t="s">
        <v>728</v>
      </c>
      <c r="BI2026" s="26">
        <v>2</v>
      </c>
      <c r="BJ2026" s="26" t="s">
        <v>21</v>
      </c>
    </row>
    <row r="2027" spans="36:62" x14ac:dyDescent="0.25">
      <c r="AJ2027" s="26">
        <v>3665</v>
      </c>
      <c r="AK2027" s="26">
        <v>2211242</v>
      </c>
      <c r="AL2027" s="264">
        <v>44809.482638888891</v>
      </c>
      <c r="AM2027" s="26" t="s">
        <v>540</v>
      </c>
      <c r="AN2027" s="26" t="s">
        <v>63</v>
      </c>
      <c r="AO2027" s="26" t="s">
        <v>156</v>
      </c>
      <c r="AP2027" s="26" t="s">
        <v>159</v>
      </c>
      <c r="AQ2027" s="26">
        <v>0</v>
      </c>
      <c r="AR2027" s="26">
        <v>18</v>
      </c>
      <c r="AS2027" s="26" t="s">
        <v>201</v>
      </c>
      <c r="AT2027" s="26" t="s">
        <v>71</v>
      </c>
      <c r="AU2027" s="26" t="s">
        <v>63</v>
      </c>
      <c r="AV2027" s="26" t="s">
        <v>69</v>
      </c>
      <c r="AW2027" s="26" t="s">
        <v>63</v>
      </c>
      <c r="AX2027" s="26" t="s">
        <v>63</v>
      </c>
      <c r="AY2027" s="26">
        <v>43.275244000000001</v>
      </c>
      <c r="AZ2027" s="26">
        <v>-103.30854600000001</v>
      </c>
      <c r="BA2027" s="26" t="s">
        <v>166</v>
      </c>
      <c r="BB2027" s="26" t="s">
        <v>157</v>
      </c>
      <c r="BC2027" s="26" t="s">
        <v>685</v>
      </c>
      <c r="BD2027" s="26" t="s">
        <v>68</v>
      </c>
      <c r="BE2027" s="26" t="s">
        <v>1112</v>
      </c>
      <c r="BF2027" s="26" t="s">
        <v>68</v>
      </c>
      <c r="BG2027" s="26" t="s">
        <v>68</v>
      </c>
      <c r="BH2027" s="26" t="s">
        <v>146</v>
      </c>
      <c r="BI2027" s="26">
        <v>2</v>
      </c>
      <c r="BJ2027" s="26" t="s">
        <v>217</v>
      </c>
    </row>
    <row r="2028" spans="36:62" x14ac:dyDescent="0.25">
      <c r="AJ2028" s="26">
        <v>3668</v>
      </c>
      <c r="AK2028" s="26">
        <v>2214379</v>
      </c>
      <c r="AL2028" s="264">
        <v>44690.320138888892</v>
      </c>
      <c r="AM2028" s="26" t="s">
        <v>487</v>
      </c>
      <c r="AN2028" s="26" t="s">
        <v>63</v>
      </c>
      <c r="AO2028" s="26" t="s">
        <v>156</v>
      </c>
      <c r="AP2028" s="26" t="s">
        <v>159</v>
      </c>
      <c r="AQ2028" s="26">
        <v>0</v>
      </c>
      <c r="AR2028" s="26">
        <v>18</v>
      </c>
      <c r="AS2028" s="26" t="s">
        <v>628</v>
      </c>
      <c r="AT2028" s="26" t="s">
        <v>71</v>
      </c>
      <c r="AU2028" s="26" t="s">
        <v>63</v>
      </c>
      <c r="AV2028" s="26" t="s">
        <v>63</v>
      </c>
      <c r="AW2028" s="26" t="s">
        <v>63</v>
      </c>
      <c r="AX2028" s="26" t="s">
        <v>63</v>
      </c>
      <c r="AY2028" s="26">
        <v>43.172466</v>
      </c>
      <c r="AZ2028" s="26">
        <v>-101.828102999999</v>
      </c>
      <c r="BA2028" s="26" t="s">
        <v>483</v>
      </c>
      <c r="BB2028" s="26" t="s">
        <v>611</v>
      </c>
      <c r="BC2028" s="26" t="s">
        <v>798</v>
      </c>
      <c r="BD2028" s="26" t="s">
        <v>68</v>
      </c>
      <c r="BE2028" s="26"/>
      <c r="BF2028" s="26" t="s">
        <v>68</v>
      </c>
      <c r="BG2028" s="26" t="s">
        <v>68</v>
      </c>
      <c r="BH2028" s="26" t="s">
        <v>1481</v>
      </c>
      <c r="BI2028" s="26">
        <v>2</v>
      </c>
      <c r="BJ2028" s="26" t="s">
        <v>19</v>
      </c>
    </row>
    <row r="2029" spans="36:62" x14ac:dyDescent="0.25">
      <c r="AJ2029" s="26">
        <v>3669</v>
      </c>
      <c r="AK2029" s="26">
        <v>2213116</v>
      </c>
      <c r="AL2029" s="264">
        <v>44824.262499999997</v>
      </c>
      <c r="AM2029" s="26" t="s">
        <v>481</v>
      </c>
      <c r="AN2029" s="26" t="s">
        <v>63</v>
      </c>
      <c r="AO2029" s="26" t="s">
        <v>156</v>
      </c>
      <c r="AP2029" s="26" t="s">
        <v>159</v>
      </c>
      <c r="AQ2029" s="26">
        <v>0</v>
      </c>
      <c r="AR2029" s="26">
        <v>16</v>
      </c>
      <c r="AS2029" s="26" t="s">
        <v>628</v>
      </c>
      <c r="AT2029" s="26" t="s">
        <v>71</v>
      </c>
      <c r="AU2029" s="26" t="s">
        <v>63</v>
      </c>
      <c r="AV2029" s="26" t="s">
        <v>63</v>
      </c>
      <c r="AW2029" s="26" t="s">
        <v>63</v>
      </c>
      <c r="AX2029" s="26" t="s">
        <v>63</v>
      </c>
      <c r="AY2029" s="26">
        <v>44.054310999999899</v>
      </c>
      <c r="AZ2029" s="26">
        <v>-103.165600999999</v>
      </c>
      <c r="BA2029" s="26" t="s">
        <v>547</v>
      </c>
      <c r="BB2029" s="26" t="s">
        <v>611</v>
      </c>
      <c r="BC2029" s="26" t="s">
        <v>708</v>
      </c>
      <c r="BD2029" s="26" t="s">
        <v>68</v>
      </c>
      <c r="BE2029" s="26" t="s">
        <v>1428</v>
      </c>
      <c r="BF2029" s="26" t="s">
        <v>68</v>
      </c>
      <c r="BG2029" s="26" t="s">
        <v>68</v>
      </c>
      <c r="BH2029" s="26" t="s">
        <v>728</v>
      </c>
      <c r="BI2029" s="26">
        <v>2</v>
      </c>
      <c r="BJ2029" s="26" t="s">
        <v>217</v>
      </c>
    </row>
    <row r="2030" spans="36:62" x14ac:dyDescent="0.25">
      <c r="AJ2030" s="26">
        <v>3671</v>
      </c>
      <c r="AK2030" s="26">
        <v>2213448</v>
      </c>
      <c r="AL2030" s="264">
        <v>44836.729166666664</v>
      </c>
      <c r="AM2030" s="26" t="s">
        <v>481</v>
      </c>
      <c r="AN2030" s="26" t="s">
        <v>63</v>
      </c>
      <c r="AO2030" s="26" t="s">
        <v>156</v>
      </c>
      <c r="AP2030" s="26" t="s">
        <v>159</v>
      </c>
      <c r="AQ2030" s="26">
        <v>0</v>
      </c>
      <c r="AR2030" s="26">
        <v>16</v>
      </c>
      <c r="AS2030" s="26" t="s">
        <v>809</v>
      </c>
      <c r="AT2030" s="26" t="s">
        <v>74</v>
      </c>
      <c r="AU2030" s="26" t="s">
        <v>63</v>
      </c>
      <c r="AV2030" s="26" t="s">
        <v>63</v>
      </c>
      <c r="AW2030" s="26" t="s">
        <v>63</v>
      </c>
      <c r="AX2030" s="26" t="s">
        <v>63</v>
      </c>
      <c r="AY2030" s="26">
        <v>44.098446000000003</v>
      </c>
      <c r="AZ2030" s="26">
        <v>-103.151386</v>
      </c>
      <c r="BA2030" s="26" t="s">
        <v>483</v>
      </c>
      <c r="BB2030" s="26" t="s">
        <v>1141</v>
      </c>
      <c r="BC2030" s="26" t="s">
        <v>659</v>
      </c>
      <c r="BD2030" s="26" t="s">
        <v>68</v>
      </c>
      <c r="BE2030" s="26" t="s">
        <v>1477</v>
      </c>
      <c r="BF2030" s="26" t="s">
        <v>68</v>
      </c>
      <c r="BG2030" s="26" t="s">
        <v>68</v>
      </c>
      <c r="BH2030" s="26" t="s">
        <v>1040</v>
      </c>
      <c r="BI2030" s="26">
        <v>2</v>
      </c>
      <c r="BJ2030" s="26" t="s">
        <v>21</v>
      </c>
    </row>
    <row r="2031" spans="36:62" x14ac:dyDescent="0.25">
      <c r="AJ2031" s="26">
        <v>3675</v>
      </c>
      <c r="AK2031" s="26">
        <v>2213815</v>
      </c>
      <c r="AL2031" s="264">
        <v>44849.770833333336</v>
      </c>
      <c r="AM2031" s="26" t="s">
        <v>487</v>
      </c>
      <c r="AN2031" s="26" t="s">
        <v>63</v>
      </c>
      <c r="AO2031" s="26"/>
      <c r="AP2031" s="26"/>
      <c r="AQ2031" s="26">
        <v>-1</v>
      </c>
      <c r="AR2031" s="26">
        <v>18</v>
      </c>
      <c r="AS2031" s="26" t="s">
        <v>168</v>
      </c>
      <c r="AT2031" s="26" t="s">
        <v>71</v>
      </c>
      <c r="AU2031" s="26" t="s">
        <v>63</v>
      </c>
      <c r="AV2031" s="26" t="s">
        <v>63</v>
      </c>
      <c r="AW2031" s="26" t="s">
        <v>63</v>
      </c>
      <c r="AX2031" s="26" t="s">
        <v>63</v>
      </c>
      <c r="AY2031" s="26">
        <v>43.157024999999898</v>
      </c>
      <c r="AZ2031" s="26">
        <v>-101.992963</v>
      </c>
      <c r="BA2031" s="26" t="s">
        <v>158</v>
      </c>
      <c r="BB2031" s="26" t="s">
        <v>609</v>
      </c>
      <c r="BC2031" s="26" t="s">
        <v>167</v>
      </c>
      <c r="BD2031" s="26" t="s">
        <v>154</v>
      </c>
      <c r="BE2031" s="26"/>
      <c r="BF2031" s="26" t="s">
        <v>99</v>
      </c>
      <c r="BG2031" s="26" t="s">
        <v>167</v>
      </c>
      <c r="BH2031" s="26" t="s">
        <v>99</v>
      </c>
      <c r="BI2031" s="26">
        <v>2</v>
      </c>
      <c r="BJ2031" s="26" t="s">
        <v>217</v>
      </c>
    </row>
    <row r="2032" spans="36:62" x14ac:dyDescent="0.25">
      <c r="AJ2032" s="26">
        <v>3676</v>
      </c>
      <c r="AK2032" s="26">
        <v>2213618</v>
      </c>
      <c r="AL2032" s="264">
        <v>44851.277083333334</v>
      </c>
      <c r="AM2032" s="26" t="s">
        <v>539</v>
      </c>
      <c r="AN2032" s="26" t="s">
        <v>63</v>
      </c>
      <c r="AO2032" s="26"/>
      <c r="AP2032" s="26"/>
      <c r="AQ2032" s="26">
        <v>-1</v>
      </c>
      <c r="AR2032" s="26">
        <v>79</v>
      </c>
      <c r="AS2032" s="26" t="s">
        <v>168</v>
      </c>
      <c r="AT2032" s="26" t="s">
        <v>71</v>
      </c>
      <c r="AU2032" s="26" t="s">
        <v>63</v>
      </c>
      <c r="AV2032" s="26" t="s">
        <v>63</v>
      </c>
      <c r="AW2032" s="26" t="s">
        <v>63</v>
      </c>
      <c r="AX2032" s="26" t="s">
        <v>63</v>
      </c>
      <c r="AY2032" s="26">
        <v>43.817979000000001</v>
      </c>
      <c r="AZ2032" s="26">
        <v>-103.201712</v>
      </c>
      <c r="BA2032" s="26" t="s">
        <v>158</v>
      </c>
      <c r="BB2032" s="26" t="s">
        <v>165</v>
      </c>
      <c r="BC2032" s="26" t="s">
        <v>167</v>
      </c>
      <c r="BD2032" s="26" t="s">
        <v>154</v>
      </c>
      <c r="BE2032" s="26"/>
      <c r="BF2032" s="26" t="s">
        <v>99</v>
      </c>
      <c r="BG2032" s="26" t="s">
        <v>167</v>
      </c>
      <c r="BH2032" s="26" t="s">
        <v>99</v>
      </c>
      <c r="BI2032" s="26">
        <v>2</v>
      </c>
      <c r="BJ2032" s="26" t="s">
        <v>217</v>
      </c>
    </row>
    <row r="2033" spans="36:62" x14ac:dyDescent="0.25">
      <c r="AJ2033" s="26">
        <v>3677</v>
      </c>
      <c r="AK2033" s="26">
        <v>2213901</v>
      </c>
      <c r="AL2033" s="264">
        <v>44849.045138888891</v>
      </c>
      <c r="AM2033" s="26" t="s">
        <v>539</v>
      </c>
      <c r="AN2033" s="26" t="s">
        <v>63</v>
      </c>
      <c r="AO2033" s="26"/>
      <c r="AP2033" s="26"/>
      <c r="AQ2033" s="26">
        <v>-1</v>
      </c>
      <c r="AR2033" s="26">
        <v>79</v>
      </c>
      <c r="AS2033" s="26" t="s">
        <v>168</v>
      </c>
      <c r="AT2033" s="26" t="s">
        <v>71</v>
      </c>
      <c r="AU2033" s="26" t="s">
        <v>63</v>
      </c>
      <c r="AV2033" s="26" t="s">
        <v>63</v>
      </c>
      <c r="AW2033" s="26" t="s">
        <v>63</v>
      </c>
      <c r="AX2033" s="26" t="s">
        <v>63</v>
      </c>
      <c r="AY2033" s="26">
        <v>43.664122999999897</v>
      </c>
      <c r="AZ2033" s="26">
        <v>-103.268461</v>
      </c>
      <c r="BA2033" s="26" t="s">
        <v>158</v>
      </c>
      <c r="BB2033" s="26" t="s">
        <v>165</v>
      </c>
      <c r="BC2033" s="26" t="s">
        <v>167</v>
      </c>
      <c r="BD2033" s="26" t="s">
        <v>154</v>
      </c>
      <c r="BE2033" s="26"/>
      <c r="BF2033" s="26" t="s">
        <v>99</v>
      </c>
      <c r="BG2033" s="26" t="s">
        <v>167</v>
      </c>
      <c r="BH2033" s="26" t="s">
        <v>99</v>
      </c>
      <c r="BI2033" s="26">
        <v>2</v>
      </c>
      <c r="BJ2033" s="26" t="s">
        <v>217</v>
      </c>
    </row>
    <row r="2034" spans="36:62" x14ac:dyDescent="0.25">
      <c r="AJ2034" s="26">
        <v>3682</v>
      </c>
      <c r="AK2034" s="26">
        <v>2214798</v>
      </c>
      <c r="AL2034" s="264">
        <v>44812.670138888891</v>
      </c>
      <c r="AM2034" s="26" t="s">
        <v>541</v>
      </c>
      <c r="AN2034" s="26" t="s">
        <v>63</v>
      </c>
      <c r="AO2034" s="26" t="s">
        <v>156</v>
      </c>
      <c r="AP2034" s="26" t="s">
        <v>159</v>
      </c>
      <c r="AQ2034" s="26">
        <v>0</v>
      </c>
      <c r="AR2034" s="26">
        <v>18</v>
      </c>
      <c r="AS2034" s="26" t="s">
        <v>628</v>
      </c>
      <c r="AT2034" s="26" t="s">
        <v>71</v>
      </c>
      <c r="AU2034" s="26" t="s">
        <v>63</v>
      </c>
      <c r="AV2034" s="26" t="s">
        <v>63</v>
      </c>
      <c r="AW2034" s="26" t="s">
        <v>63</v>
      </c>
      <c r="AX2034" s="26" t="s">
        <v>63</v>
      </c>
      <c r="AY2034" s="26">
        <v>43.025965999999897</v>
      </c>
      <c r="AZ2034" s="26">
        <v>-102.553607999999</v>
      </c>
      <c r="BA2034" s="26" t="s">
        <v>508</v>
      </c>
      <c r="BB2034" s="26" t="s">
        <v>609</v>
      </c>
      <c r="BC2034" s="26" t="s">
        <v>659</v>
      </c>
      <c r="BD2034" s="26" t="s">
        <v>68</v>
      </c>
      <c r="BE2034" s="26"/>
      <c r="BF2034" s="26" t="s">
        <v>68</v>
      </c>
      <c r="BG2034" s="26" t="s">
        <v>68</v>
      </c>
      <c r="BH2034" s="26" t="s">
        <v>646</v>
      </c>
      <c r="BI2034" s="26">
        <v>2</v>
      </c>
      <c r="BJ2034" s="26" t="s">
        <v>217</v>
      </c>
    </row>
    <row r="2035" spans="36:62" x14ac:dyDescent="0.25">
      <c r="AJ2035" s="26">
        <v>3683</v>
      </c>
      <c r="AK2035" s="26">
        <v>2214816</v>
      </c>
      <c r="AL2035" s="264">
        <v>44803.540972222225</v>
      </c>
      <c r="AM2035" s="26" t="s">
        <v>541</v>
      </c>
      <c r="AN2035" s="26" t="s">
        <v>63</v>
      </c>
      <c r="AO2035" s="26" t="s">
        <v>156</v>
      </c>
      <c r="AP2035" s="26" t="s">
        <v>1015</v>
      </c>
      <c r="AQ2035" s="26">
        <v>0</v>
      </c>
      <c r="AR2035" s="26">
        <v>18</v>
      </c>
      <c r="AS2035" s="26" t="s">
        <v>628</v>
      </c>
      <c r="AT2035" s="26" t="s">
        <v>71</v>
      </c>
      <c r="AU2035" s="26" t="s">
        <v>63</v>
      </c>
      <c r="AV2035" s="26" t="s">
        <v>63</v>
      </c>
      <c r="AW2035" s="26" t="s">
        <v>63</v>
      </c>
      <c r="AX2035" s="26" t="s">
        <v>63</v>
      </c>
      <c r="AY2035" s="26">
        <v>43.026117999999897</v>
      </c>
      <c r="AZ2035" s="26">
        <v>-102.552796999999</v>
      </c>
      <c r="BA2035" s="26" t="s">
        <v>185</v>
      </c>
      <c r="BB2035" s="26" t="s">
        <v>964</v>
      </c>
      <c r="BC2035" s="26" t="s">
        <v>1482</v>
      </c>
      <c r="BD2035" s="26" t="s">
        <v>68</v>
      </c>
      <c r="BE2035" s="26"/>
      <c r="BF2035" s="26" t="s">
        <v>68</v>
      </c>
      <c r="BG2035" s="26" t="s">
        <v>732</v>
      </c>
      <c r="BH2035" s="26" t="s">
        <v>646</v>
      </c>
      <c r="BI2035" s="26">
        <v>2</v>
      </c>
      <c r="BJ2035" s="26" t="s">
        <v>217</v>
      </c>
    </row>
    <row r="2036" spans="36:62" x14ac:dyDescent="0.25">
      <c r="AJ2036" s="26">
        <v>3684</v>
      </c>
      <c r="AK2036" s="26">
        <v>2215300</v>
      </c>
      <c r="AL2036" s="264">
        <v>44822.822222222225</v>
      </c>
      <c r="AM2036" s="26" t="s">
        <v>540</v>
      </c>
      <c r="AN2036" s="26" t="s">
        <v>63</v>
      </c>
      <c r="AO2036" s="26"/>
      <c r="AP2036" s="26"/>
      <c r="AQ2036" s="26">
        <v>-1</v>
      </c>
      <c r="AR2036" s="26">
        <v>18</v>
      </c>
      <c r="AS2036" s="26" t="s">
        <v>168</v>
      </c>
      <c r="AT2036" s="26" t="s">
        <v>71</v>
      </c>
      <c r="AU2036" s="26" t="s">
        <v>63</v>
      </c>
      <c r="AV2036" s="26" t="s">
        <v>63</v>
      </c>
      <c r="AW2036" s="26" t="s">
        <v>63</v>
      </c>
      <c r="AX2036" s="26" t="s">
        <v>63</v>
      </c>
      <c r="AY2036" s="26">
        <v>43.319971000000002</v>
      </c>
      <c r="AZ2036" s="26">
        <v>-103.356478999999</v>
      </c>
      <c r="BA2036" s="26" t="s">
        <v>158</v>
      </c>
      <c r="BB2036" s="26" t="s">
        <v>157</v>
      </c>
      <c r="BC2036" s="26" t="s">
        <v>167</v>
      </c>
      <c r="BD2036" s="26" t="s">
        <v>154</v>
      </c>
      <c r="BE2036" s="26"/>
      <c r="BF2036" s="26" t="s">
        <v>99</v>
      </c>
      <c r="BG2036" s="26" t="s">
        <v>167</v>
      </c>
      <c r="BH2036" s="26" t="s">
        <v>99</v>
      </c>
      <c r="BI2036" s="26">
        <v>2</v>
      </c>
      <c r="BJ2036" s="26" t="s">
        <v>217</v>
      </c>
    </row>
    <row r="2037" spans="36:62" x14ac:dyDescent="0.25">
      <c r="AJ2037" s="26">
        <v>3686</v>
      </c>
      <c r="AK2037" s="26">
        <v>2212865</v>
      </c>
      <c r="AL2037" s="264">
        <v>44828.104166666664</v>
      </c>
      <c r="AM2037" s="26" t="s">
        <v>481</v>
      </c>
      <c r="AN2037" s="26" t="s">
        <v>63</v>
      </c>
      <c r="AO2037" s="26"/>
      <c r="AP2037" s="26" t="s">
        <v>159</v>
      </c>
      <c r="AQ2037" s="26">
        <v>0</v>
      </c>
      <c r="AR2037" s="26">
        <v>16</v>
      </c>
      <c r="AS2037" s="26" t="s">
        <v>784</v>
      </c>
      <c r="AT2037" s="26" t="s">
        <v>71</v>
      </c>
      <c r="AU2037" s="26" t="s">
        <v>63</v>
      </c>
      <c r="AV2037" s="26" t="s">
        <v>63</v>
      </c>
      <c r="AW2037" s="26" t="s">
        <v>63</v>
      </c>
      <c r="AX2037" s="26" t="s">
        <v>63</v>
      </c>
      <c r="AY2037" s="26">
        <v>44.096933999999898</v>
      </c>
      <c r="AZ2037" s="26">
        <v>-103.151231999999</v>
      </c>
      <c r="BA2037" s="26" t="s">
        <v>166</v>
      </c>
      <c r="BB2037" s="26" t="s">
        <v>157</v>
      </c>
      <c r="BC2037" s="26" t="s">
        <v>614</v>
      </c>
      <c r="BD2037" s="26" t="s">
        <v>68</v>
      </c>
      <c r="BE2037" s="26"/>
      <c r="BF2037" s="26" t="s">
        <v>534</v>
      </c>
      <c r="BG2037" s="26" t="s">
        <v>68</v>
      </c>
      <c r="BH2037" s="26" t="s">
        <v>146</v>
      </c>
      <c r="BI2037" s="26">
        <v>2</v>
      </c>
      <c r="BJ2037" s="26" t="s">
        <v>217</v>
      </c>
    </row>
    <row r="2038" spans="36:62" x14ac:dyDescent="0.25">
      <c r="AJ2038" s="26">
        <v>3687</v>
      </c>
      <c r="AK2038" s="26">
        <v>2212707</v>
      </c>
      <c r="AL2038" s="264">
        <v>44834.59375</v>
      </c>
      <c r="AM2038" s="26" t="s">
        <v>481</v>
      </c>
      <c r="AN2038" s="26" t="s">
        <v>63</v>
      </c>
      <c r="AO2038" s="26" t="s">
        <v>156</v>
      </c>
      <c r="AP2038" s="26" t="s">
        <v>726</v>
      </c>
      <c r="AQ2038" s="26">
        <v>0</v>
      </c>
      <c r="AR2038" s="26">
        <v>79</v>
      </c>
      <c r="AS2038" s="26" t="s">
        <v>628</v>
      </c>
      <c r="AT2038" s="26" t="s">
        <v>71</v>
      </c>
      <c r="AU2038" s="26" t="s">
        <v>63</v>
      </c>
      <c r="AV2038" s="26" t="s">
        <v>63</v>
      </c>
      <c r="AW2038" s="26" t="s">
        <v>63</v>
      </c>
      <c r="AX2038" s="26" t="s">
        <v>63</v>
      </c>
      <c r="AY2038" s="26">
        <v>44.030104000000001</v>
      </c>
      <c r="AZ2038" s="26">
        <v>-103.191907</v>
      </c>
      <c r="BA2038" s="26" t="s">
        <v>158</v>
      </c>
      <c r="BB2038" s="26" t="s">
        <v>672</v>
      </c>
      <c r="BC2038" s="26" t="s">
        <v>659</v>
      </c>
      <c r="BD2038" s="26" t="s">
        <v>68</v>
      </c>
      <c r="BE2038" s="26" t="s">
        <v>1187</v>
      </c>
      <c r="BF2038" s="26" t="s">
        <v>68</v>
      </c>
      <c r="BG2038" s="26" t="s">
        <v>68</v>
      </c>
      <c r="BH2038" s="26" t="s">
        <v>175</v>
      </c>
      <c r="BI2038" s="26">
        <v>2</v>
      </c>
      <c r="BJ2038" s="26" t="s">
        <v>217</v>
      </c>
    </row>
    <row r="2039" spans="36:62" x14ac:dyDescent="0.25">
      <c r="AJ2039" s="26">
        <v>3692</v>
      </c>
      <c r="AK2039" s="26">
        <v>2212402</v>
      </c>
      <c r="AL2039" s="264">
        <v>44829.749305555553</v>
      </c>
      <c r="AM2039" s="26" t="s">
        <v>481</v>
      </c>
      <c r="AN2039" s="26" t="s">
        <v>63</v>
      </c>
      <c r="AO2039" s="26" t="s">
        <v>156</v>
      </c>
      <c r="AP2039" s="26" t="s">
        <v>159</v>
      </c>
      <c r="AQ2039" s="26">
        <v>0</v>
      </c>
      <c r="AR2039" s="26">
        <v>16</v>
      </c>
      <c r="AS2039" s="26" t="s">
        <v>1004</v>
      </c>
      <c r="AT2039" s="26" t="s">
        <v>71</v>
      </c>
      <c r="AU2039" s="26" t="s">
        <v>63</v>
      </c>
      <c r="AV2039" s="26" t="s">
        <v>63</v>
      </c>
      <c r="AW2039" s="26" t="s">
        <v>63</v>
      </c>
      <c r="AX2039" s="26" t="s">
        <v>63</v>
      </c>
      <c r="AY2039" s="26">
        <v>44.038424999999897</v>
      </c>
      <c r="AZ2039" s="26">
        <v>-103.18006200000001</v>
      </c>
      <c r="BA2039" s="26" t="s">
        <v>166</v>
      </c>
      <c r="BB2039" s="26" t="s">
        <v>609</v>
      </c>
      <c r="BC2039" s="26" t="s">
        <v>798</v>
      </c>
      <c r="BD2039" s="26" t="s">
        <v>68</v>
      </c>
      <c r="BE2039" s="26" t="s">
        <v>816</v>
      </c>
      <c r="BF2039" s="26" t="s">
        <v>68</v>
      </c>
      <c r="BG2039" s="26" t="s">
        <v>68</v>
      </c>
      <c r="BH2039" s="26" t="s">
        <v>1483</v>
      </c>
      <c r="BI2039" s="26">
        <v>2</v>
      </c>
      <c r="BJ2039" s="26" t="s">
        <v>20</v>
      </c>
    </row>
    <row r="2040" spans="36:62" x14ac:dyDescent="0.25">
      <c r="AJ2040" s="26">
        <v>3694</v>
      </c>
      <c r="AK2040" s="26">
        <v>2212295</v>
      </c>
      <c r="AL2040" s="264">
        <v>44826.309027777781</v>
      </c>
      <c r="AM2040" s="26" t="s">
        <v>481</v>
      </c>
      <c r="AN2040" s="26" t="s">
        <v>63</v>
      </c>
      <c r="AO2040" s="26" t="s">
        <v>156</v>
      </c>
      <c r="AP2040" s="26" t="s">
        <v>726</v>
      </c>
      <c r="AQ2040" s="26">
        <v>0</v>
      </c>
      <c r="AR2040" s="26">
        <v>16</v>
      </c>
      <c r="AS2040" s="26" t="s">
        <v>628</v>
      </c>
      <c r="AT2040" s="26" t="s">
        <v>71</v>
      </c>
      <c r="AU2040" s="26" t="s">
        <v>63</v>
      </c>
      <c r="AV2040" s="26" t="s">
        <v>63</v>
      </c>
      <c r="AW2040" s="26" t="s">
        <v>63</v>
      </c>
      <c r="AX2040" s="26" t="s">
        <v>63</v>
      </c>
      <c r="AY2040" s="26">
        <v>44.096257000000001</v>
      </c>
      <c r="AZ2040" s="26">
        <v>-103.151383999999</v>
      </c>
      <c r="BA2040" s="26" t="s">
        <v>486</v>
      </c>
      <c r="BB2040" s="26" t="s">
        <v>811</v>
      </c>
      <c r="BC2040" s="26" t="s">
        <v>659</v>
      </c>
      <c r="BD2040" s="26" t="s">
        <v>68</v>
      </c>
      <c r="BE2040" s="26" t="s">
        <v>1273</v>
      </c>
      <c r="BF2040" s="26" t="s">
        <v>68</v>
      </c>
      <c r="BG2040" s="26" t="s">
        <v>68</v>
      </c>
      <c r="BH2040" s="26" t="s">
        <v>175</v>
      </c>
      <c r="BI2040" s="26">
        <v>2</v>
      </c>
      <c r="BJ2040" s="26" t="s">
        <v>21</v>
      </c>
    </row>
    <row r="2041" spans="36:62" x14ac:dyDescent="0.25">
      <c r="AJ2041" s="26">
        <v>3695</v>
      </c>
      <c r="AK2041" s="26">
        <v>2212505</v>
      </c>
      <c r="AL2041" s="264">
        <v>44820.775000000001</v>
      </c>
      <c r="AM2041" s="26" t="s">
        <v>481</v>
      </c>
      <c r="AN2041" s="26" t="s">
        <v>63</v>
      </c>
      <c r="AO2041" s="26" t="s">
        <v>156</v>
      </c>
      <c r="AP2041" s="26" t="s">
        <v>726</v>
      </c>
      <c r="AQ2041" s="26">
        <v>0</v>
      </c>
      <c r="AR2041" s="26">
        <v>16</v>
      </c>
      <c r="AS2041" s="26" t="s">
        <v>628</v>
      </c>
      <c r="AT2041" s="26" t="s">
        <v>77</v>
      </c>
      <c r="AU2041" s="26" t="s">
        <v>63</v>
      </c>
      <c r="AV2041" s="26" t="s">
        <v>63</v>
      </c>
      <c r="AW2041" s="26" t="s">
        <v>63</v>
      </c>
      <c r="AX2041" s="26" t="s">
        <v>63</v>
      </c>
      <c r="AY2041" s="26">
        <v>44.098446000000003</v>
      </c>
      <c r="AZ2041" s="26">
        <v>-103.151386</v>
      </c>
      <c r="BA2041" s="26" t="s">
        <v>508</v>
      </c>
      <c r="BB2041" s="26" t="s">
        <v>165</v>
      </c>
      <c r="BC2041" s="26" t="s">
        <v>1205</v>
      </c>
      <c r="BD2041" s="26" t="s">
        <v>68</v>
      </c>
      <c r="BE2041" s="26" t="s">
        <v>1422</v>
      </c>
      <c r="BF2041" s="26" t="s">
        <v>68</v>
      </c>
      <c r="BG2041" s="26" t="s">
        <v>68</v>
      </c>
      <c r="BH2041" s="26" t="s">
        <v>175</v>
      </c>
      <c r="BI2041" s="26">
        <v>2</v>
      </c>
      <c r="BJ2041" s="26" t="s">
        <v>217</v>
      </c>
    </row>
    <row r="2042" spans="36:62" x14ac:dyDescent="0.25">
      <c r="AJ2042" s="26">
        <v>3698</v>
      </c>
      <c r="AK2042" s="26">
        <v>2215425</v>
      </c>
      <c r="AL2042" s="264">
        <v>44860.768055555556</v>
      </c>
      <c r="AM2042" s="26" t="s">
        <v>481</v>
      </c>
      <c r="AN2042" s="26" t="s">
        <v>63</v>
      </c>
      <c r="AO2042" s="26" t="s">
        <v>156</v>
      </c>
      <c r="AP2042" s="26" t="s">
        <v>1409</v>
      </c>
      <c r="AQ2042" s="26">
        <v>0</v>
      </c>
      <c r="AR2042" s="26">
        <v>16</v>
      </c>
      <c r="AS2042" s="26" t="s">
        <v>628</v>
      </c>
      <c r="AT2042" s="26" t="s">
        <v>71</v>
      </c>
      <c r="AU2042" s="26" t="s">
        <v>63</v>
      </c>
      <c r="AV2042" s="26" t="s">
        <v>63</v>
      </c>
      <c r="AW2042" s="26" t="s">
        <v>63</v>
      </c>
      <c r="AX2042" s="26" t="s">
        <v>63</v>
      </c>
      <c r="AY2042" s="26">
        <v>44.096257000000001</v>
      </c>
      <c r="AZ2042" s="26">
        <v>-103.151383999999</v>
      </c>
      <c r="BA2042" s="26" t="s">
        <v>482</v>
      </c>
      <c r="BB2042" s="26" t="s">
        <v>165</v>
      </c>
      <c r="BC2042" s="26" t="s">
        <v>732</v>
      </c>
      <c r="BD2042" s="26" t="s">
        <v>68</v>
      </c>
      <c r="BE2042" s="26"/>
      <c r="BF2042" s="26" t="s">
        <v>68</v>
      </c>
      <c r="BG2042" s="26" t="s">
        <v>68</v>
      </c>
      <c r="BH2042" s="26" t="s">
        <v>733</v>
      </c>
      <c r="BI2042" s="26">
        <v>2</v>
      </c>
      <c r="BJ2042" s="26" t="s">
        <v>217</v>
      </c>
    </row>
    <row r="2043" spans="36:62" x14ac:dyDescent="0.25">
      <c r="AJ2043" s="26">
        <v>3699</v>
      </c>
      <c r="AK2043" s="26">
        <v>2215399</v>
      </c>
      <c r="AL2043" s="264">
        <v>44861.290277777778</v>
      </c>
      <c r="AM2043" s="26" t="s">
        <v>539</v>
      </c>
      <c r="AN2043" s="26" t="s">
        <v>63</v>
      </c>
      <c r="AO2043" s="26"/>
      <c r="AP2043" s="26"/>
      <c r="AQ2043" s="26">
        <v>-1</v>
      </c>
      <c r="AR2043" s="26">
        <v>79</v>
      </c>
      <c r="AS2043" s="26" t="s">
        <v>168</v>
      </c>
      <c r="AT2043" s="26" t="s">
        <v>71</v>
      </c>
      <c r="AU2043" s="26" t="s">
        <v>63</v>
      </c>
      <c r="AV2043" s="26" t="s">
        <v>63</v>
      </c>
      <c r="AW2043" s="26" t="s">
        <v>63</v>
      </c>
      <c r="AX2043" s="26" t="s">
        <v>63</v>
      </c>
      <c r="AY2043" s="26">
        <v>43.601388999999898</v>
      </c>
      <c r="AZ2043" s="26">
        <v>-103.298991</v>
      </c>
      <c r="BA2043" s="26" t="s">
        <v>208</v>
      </c>
      <c r="BB2043" s="26" t="s">
        <v>165</v>
      </c>
      <c r="BC2043" s="26" t="s">
        <v>167</v>
      </c>
      <c r="BD2043" s="26" t="s">
        <v>167</v>
      </c>
      <c r="BE2043" s="26"/>
      <c r="BF2043" s="26" t="s">
        <v>99</v>
      </c>
      <c r="BG2043" s="26" t="s">
        <v>167</v>
      </c>
      <c r="BH2043" s="26" t="s">
        <v>99</v>
      </c>
      <c r="BI2043" s="26">
        <v>2</v>
      </c>
      <c r="BJ2043" s="26" t="s">
        <v>217</v>
      </c>
    </row>
    <row r="2044" spans="36:62" x14ac:dyDescent="0.25">
      <c r="AJ2044" s="26">
        <v>3701</v>
      </c>
      <c r="AK2044" s="26">
        <v>2210015</v>
      </c>
      <c r="AL2044" s="264">
        <v>44777.676388888889</v>
      </c>
      <c r="AM2044" s="26" t="s">
        <v>540</v>
      </c>
      <c r="AN2044" s="26" t="s">
        <v>63</v>
      </c>
      <c r="AO2044" s="26"/>
      <c r="AP2044" s="26" t="s">
        <v>159</v>
      </c>
      <c r="AQ2044" s="26">
        <v>0</v>
      </c>
      <c r="AR2044" s="26">
        <v>18</v>
      </c>
      <c r="AS2044" s="26" t="s">
        <v>201</v>
      </c>
      <c r="AT2044" s="26" t="s">
        <v>71</v>
      </c>
      <c r="AU2044" s="26" t="s">
        <v>63</v>
      </c>
      <c r="AV2044" s="26" t="s">
        <v>63</v>
      </c>
      <c r="AW2044" s="26" t="s">
        <v>63</v>
      </c>
      <c r="AX2044" s="26" t="s">
        <v>63</v>
      </c>
      <c r="AY2044" s="26">
        <v>43.370376</v>
      </c>
      <c r="AZ2044" s="26">
        <v>-103.397150999999</v>
      </c>
      <c r="BA2044" s="26" t="s">
        <v>37</v>
      </c>
      <c r="BB2044" s="26" t="s">
        <v>157</v>
      </c>
      <c r="BC2044" s="26" t="s">
        <v>162</v>
      </c>
      <c r="BD2044" s="26" t="s">
        <v>68</v>
      </c>
      <c r="BE2044" s="26"/>
      <c r="BF2044" s="26" t="s">
        <v>68</v>
      </c>
      <c r="BG2044" s="26" t="s">
        <v>534</v>
      </c>
      <c r="BH2044" s="26" t="s">
        <v>146</v>
      </c>
      <c r="BI2044" s="26">
        <v>2</v>
      </c>
      <c r="BJ2044" s="26" t="s">
        <v>19</v>
      </c>
    </row>
    <row r="2045" spans="36:62" x14ac:dyDescent="0.25">
      <c r="AJ2045" s="26">
        <v>3702</v>
      </c>
      <c r="AK2045" s="26">
        <v>2213101</v>
      </c>
      <c r="AL2045" s="264">
        <v>44841.650694444441</v>
      </c>
      <c r="AM2045" s="26" t="s">
        <v>481</v>
      </c>
      <c r="AN2045" s="26" t="s">
        <v>63</v>
      </c>
      <c r="AO2045" s="26" t="s">
        <v>156</v>
      </c>
      <c r="AP2045" s="26" t="s">
        <v>159</v>
      </c>
      <c r="AQ2045" s="26">
        <v>0</v>
      </c>
      <c r="AR2045" s="26">
        <v>16</v>
      </c>
      <c r="AS2045" s="26" t="s">
        <v>628</v>
      </c>
      <c r="AT2045" s="26" t="s">
        <v>74</v>
      </c>
      <c r="AU2045" s="26" t="s">
        <v>63</v>
      </c>
      <c r="AV2045" s="26" t="s">
        <v>63</v>
      </c>
      <c r="AW2045" s="26" t="s">
        <v>63</v>
      </c>
      <c r="AX2045" s="26" t="s">
        <v>63</v>
      </c>
      <c r="AY2045" s="26">
        <v>44.098446000000003</v>
      </c>
      <c r="AZ2045" s="26">
        <v>-103.151386</v>
      </c>
      <c r="BA2045" s="26" t="s">
        <v>493</v>
      </c>
      <c r="BB2045" s="26" t="s">
        <v>1141</v>
      </c>
      <c r="BC2045" s="26" t="s">
        <v>659</v>
      </c>
      <c r="BD2045" s="26" t="s">
        <v>68</v>
      </c>
      <c r="BE2045" s="26" t="s">
        <v>1477</v>
      </c>
      <c r="BF2045" s="26" t="s">
        <v>68</v>
      </c>
      <c r="BG2045" s="26" t="s">
        <v>68</v>
      </c>
      <c r="BH2045" s="26" t="s">
        <v>175</v>
      </c>
      <c r="BI2045" s="26">
        <v>2</v>
      </c>
      <c r="BJ2045" s="26" t="s">
        <v>217</v>
      </c>
    </row>
    <row r="2046" spans="36:62" x14ac:dyDescent="0.25">
      <c r="AJ2046" s="26">
        <v>3704</v>
      </c>
      <c r="AK2046" s="26">
        <v>2213168</v>
      </c>
      <c r="AL2046" s="264">
        <v>44842.479166666664</v>
      </c>
      <c r="AM2046" s="26" t="s">
        <v>481</v>
      </c>
      <c r="AN2046" s="26" t="s">
        <v>63</v>
      </c>
      <c r="AO2046" s="26" t="s">
        <v>156</v>
      </c>
      <c r="AP2046" s="26" t="s">
        <v>716</v>
      </c>
      <c r="AQ2046" s="26">
        <v>0</v>
      </c>
      <c r="AR2046" s="26">
        <v>16</v>
      </c>
      <c r="AS2046" s="26" t="s">
        <v>628</v>
      </c>
      <c r="AT2046" s="26" t="s">
        <v>71</v>
      </c>
      <c r="AU2046" s="26" t="s">
        <v>63</v>
      </c>
      <c r="AV2046" s="26" t="s">
        <v>63</v>
      </c>
      <c r="AW2046" s="26" t="s">
        <v>63</v>
      </c>
      <c r="AX2046" s="26" t="s">
        <v>63</v>
      </c>
      <c r="AY2046" s="26">
        <v>44.0760369999999</v>
      </c>
      <c r="AZ2046" s="26">
        <v>-103.151246</v>
      </c>
      <c r="BA2046" s="26" t="s">
        <v>518</v>
      </c>
      <c r="BB2046" s="26" t="s">
        <v>157</v>
      </c>
      <c r="BC2046" s="26" t="s">
        <v>708</v>
      </c>
      <c r="BD2046" s="26" t="s">
        <v>68</v>
      </c>
      <c r="BE2046" s="26" t="s">
        <v>705</v>
      </c>
      <c r="BF2046" s="26" t="s">
        <v>1209</v>
      </c>
      <c r="BG2046" s="26" t="s">
        <v>68</v>
      </c>
      <c r="BH2046" s="26" t="s">
        <v>175</v>
      </c>
      <c r="BI2046" s="26">
        <v>2</v>
      </c>
      <c r="BJ2046" s="26" t="s">
        <v>217</v>
      </c>
    </row>
    <row r="2047" spans="36:62" x14ac:dyDescent="0.25">
      <c r="AJ2047" s="26">
        <v>3707</v>
      </c>
      <c r="AK2047" s="26">
        <v>2213342</v>
      </c>
      <c r="AL2047" s="264">
        <v>44847.724305555559</v>
      </c>
      <c r="AM2047" s="26" t="s">
        <v>481</v>
      </c>
      <c r="AN2047" s="26" t="s">
        <v>63</v>
      </c>
      <c r="AO2047" s="26" t="s">
        <v>214</v>
      </c>
      <c r="AP2047" s="26" t="s">
        <v>726</v>
      </c>
      <c r="AQ2047" s="26">
        <v>0</v>
      </c>
      <c r="AR2047" s="26">
        <v>16</v>
      </c>
      <c r="AS2047" s="26" t="s">
        <v>628</v>
      </c>
      <c r="AT2047" s="26" t="s">
        <v>71</v>
      </c>
      <c r="AU2047" s="26" t="s">
        <v>63</v>
      </c>
      <c r="AV2047" s="26" t="s">
        <v>63</v>
      </c>
      <c r="AW2047" s="26" t="s">
        <v>63</v>
      </c>
      <c r="AX2047" s="26" t="s">
        <v>63</v>
      </c>
      <c r="AY2047" s="26">
        <v>44.069225000000003</v>
      </c>
      <c r="AZ2047" s="26">
        <v>-103.158551</v>
      </c>
      <c r="BA2047" s="26" t="s">
        <v>493</v>
      </c>
      <c r="BB2047" s="26" t="s">
        <v>672</v>
      </c>
      <c r="BC2047" s="26" t="s">
        <v>727</v>
      </c>
      <c r="BD2047" s="26" t="s">
        <v>68</v>
      </c>
      <c r="BE2047" s="26" t="s">
        <v>1176</v>
      </c>
      <c r="BF2047" s="26" t="s">
        <v>68</v>
      </c>
      <c r="BG2047" s="26" t="s">
        <v>68</v>
      </c>
      <c r="BH2047" s="26" t="s">
        <v>175</v>
      </c>
      <c r="BI2047" s="26">
        <v>2</v>
      </c>
      <c r="BJ2047" s="26" t="s">
        <v>21</v>
      </c>
    </row>
    <row r="2048" spans="36:62" x14ac:dyDescent="0.25">
      <c r="AJ2048" s="26">
        <v>3709</v>
      </c>
      <c r="AK2048" s="26">
        <v>2213626</v>
      </c>
      <c r="AL2048" s="264">
        <v>44849.783333333333</v>
      </c>
      <c r="AM2048" s="26" t="s">
        <v>481</v>
      </c>
      <c r="AN2048" s="26" t="s">
        <v>63</v>
      </c>
      <c r="AO2048" s="26" t="s">
        <v>214</v>
      </c>
      <c r="AP2048" s="26" t="s">
        <v>159</v>
      </c>
      <c r="AQ2048" s="26">
        <v>0</v>
      </c>
      <c r="AR2048" s="26">
        <v>90</v>
      </c>
      <c r="AS2048" s="26" t="s">
        <v>628</v>
      </c>
      <c r="AT2048" s="26" t="s">
        <v>71</v>
      </c>
      <c r="AU2048" s="26" t="s">
        <v>63</v>
      </c>
      <c r="AV2048" s="26" t="s">
        <v>63</v>
      </c>
      <c r="AW2048" s="26" t="s">
        <v>63</v>
      </c>
      <c r="AX2048" s="26" t="s">
        <v>63</v>
      </c>
      <c r="AY2048" s="26">
        <v>44.099715000000003</v>
      </c>
      <c r="AZ2048" s="26">
        <v>-103.157646</v>
      </c>
      <c r="BA2048" s="26" t="s">
        <v>512</v>
      </c>
      <c r="BB2048" s="26" t="s">
        <v>609</v>
      </c>
      <c r="BC2048" s="26" t="s">
        <v>680</v>
      </c>
      <c r="BD2048" s="26" t="s">
        <v>68</v>
      </c>
      <c r="BE2048" s="26" t="s">
        <v>1145</v>
      </c>
      <c r="BF2048" s="26" t="s">
        <v>68</v>
      </c>
      <c r="BG2048" s="26" t="s">
        <v>68</v>
      </c>
      <c r="BH2048" s="26" t="s">
        <v>1146</v>
      </c>
      <c r="BI2048" s="26">
        <v>2</v>
      </c>
      <c r="BJ2048" s="26" t="s">
        <v>19</v>
      </c>
    </row>
    <row r="2049" spans="36:62" x14ac:dyDescent="0.25">
      <c r="AJ2049" s="26">
        <v>3711</v>
      </c>
      <c r="AK2049" s="26">
        <v>2213785</v>
      </c>
      <c r="AL2049" s="264">
        <v>44854.28125</v>
      </c>
      <c r="AM2049" s="26" t="s">
        <v>481</v>
      </c>
      <c r="AN2049" s="26" t="s">
        <v>63</v>
      </c>
      <c r="AO2049" s="26"/>
      <c r="AP2049" s="26"/>
      <c r="AQ2049" s="26">
        <v>-1</v>
      </c>
      <c r="AR2049" s="26">
        <v>16</v>
      </c>
      <c r="AS2049" s="26" t="s">
        <v>168</v>
      </c>
      <c r="AT2049" s="26" t="s">
        <v>71</v>
      </c>
      <c r="AU2049" s="26" t="s">
        <v>63</v>
      </c>
      <c r="AV2049" s="26" t="s">
        <v>63</v>
      </c>
      <c r="AW2049" s="26" t="s">
        <v>63</v>
      </c>
      <c r="AX2049" s="26" t="s">
        <v>63</v>
      </c>
      <c r="AY2049" s="26">
        <v>44.060951000000003</v>
      </c>
      <c r="AZ2049" s="26">
        <v>-103.164760999999</v>
      </c>
      <c r="BA2049" s="26" t="s">
        <v>158</v>
      </c>
      <c r="BB2049" s="26" t="s">
        <v>157</v>
      </c>
      <c r="BC2049" s="26" t="s">
        <v>167</v>
      </c>
      <c r="BD2049" s="26" t="s">
        <v>154</v>
      </c>
      <c r="BE2049" s="26"/>
      <c r="BF2049" s="26" t="s">
        <v>99</v>
      </c>
      <c r="BG2049" s="26" t="s">
        <v>167</v>
      </c>
      <c r="BH2049" s="26" t="s">
        <v>99</v>
      </c>
      <c r="BI2049" s="26">
        <v>2</v>
      </c>
      <c r="BJ2049" s="26" t="s">
        <v>217</v>
      </c>
    </row>
    <row r="2050" spans="36:62" x14ac:dyDescent="0.25">
      <c r="AJ2050" s="26">
        <v>3713</v>
      </c>
      <c r="AK2050" s="26">
        <v>2213894</v>
      </c>
      <c r="AL2050" s="264">
        <v>44854.28125</v>
      </c>
      <c r="AM2050" s="26" t="s">
        <v>481</v>
      </c>
      <c r="AN2050" s="26" t="s">
        <v>63</v>
      </c>
      <c r="AO2050" s="26"/>
      <c r="AP2050" s="26"/>
      <c r="AQ2050" s="26">
        <v>-1</v>
      </c>
      <c r="AR2050" s="26">
        <v>16</v>
      </c>
      <c r="AS2050" s="26" t="s">
        <v>168</v>
      </c>
      <c r="AT2050" s="26" t="s">
        <v>71</v>
      </c>
      <c r="AU2050" s="26" t="s">
        <v>63</v>
      </c>
      <c r="AV2050" s="26" t="s">
        <v>63</v>
      </c>
      <c r="AW2050" s="26" t="s">
        <v>63</v>
      </c>
      <c r="AX2050" s="26" t="s">
        <v>63</v>
      </c>
      <c r="AY2050" s="26">
        <v>44.060951000000003</v>
      </c>
      <c r="AZ2050" s="26">
        <v>-103.164760999999</v>
      </c>
      <c r="BA2050" s="26" t="s">
        <v>185</v>
      </c>
      <c r="BB2050" s="26" t="s">
        <v>157</v>
      </c>
      <c r="BC2050" s="26" t="s">
        <v>167</v>
      </c>
      <c r="BD2050" s="26" t="s">
        <v>154</v>
      </c>
      <c r="BE2050" s="26"/>
      <c r="BF2050" s="26" t="s">
        <v>99</v>
      </c>
      <c r="BG2050" s="26" t="s">
        <v>167</v>
      </c>
      <c r="BH2050" s="26" t="s">
        <v>99</v>
      </c>
      <c r="BI2050" s="26">
        <v>2</v>
      </c>
      <c r="BJ2050" s="26" t="s">
        <v>217</v>
      </c>
    </row>
    <row r="2051" spans="36:62" x14ac:dyDescent="0.25">
      <c r="AJ2051" s="26">
        <v>3714</v>
      </c>
      <c r="AK2051" s="26">
        <v>2213655</v>
      </c>
      <c r="AL2051" s="264">
        <v>44852.524305555555</v>
      </c>
      <c r="AM2051" s="26" t="s">
        <v>481</v>
      </c>
      <c r="AN2051" s="26" t="s">
        <v>63</v>
      </c>
      <c r="AO2051" s="26" t="s">
        <v>156</v>
      </c>
      <c r="AP2051" s="26" t="s">
        <v>159</v>
      </c>
      <c r="AQ2051" s="26">
        <v>0</v>
      </c>
      <c r="AR2051" s="26">
        <v>16</v>
      </c>
      <c r="AS2051" s="26" t="s">
        <v>628</v>
      </c>
      <c r="AT2051" s="26" t="s">
        <v>71</v>
      </c>
      <c r="AU2051" s="26" t="s">
        <v>63</v>
      </c>
      <c r="AV2051" s="26" t="s">
        <v>63</v>
      </c>
      <c r="AW2051" s="26" t="s">
        <v>63</v>
      </c>
      <c r="AX2051" s="26" t="s">
        <v>63</v>
      </c>
      <c r="AY2051" s="26">
        <v>44.096257000000001</v>
      </c>
      <c r="AZ2051" s="26">
        <v>-103.15122700000001</v>
      </c>
      <c r="BA2051" s="26" t="s">
        <v>493</v>
      </c>
      <c r="BB2051" s="26" t="s">
        <v>690</v>
      </c>
      <c r="BC2051" s="26" t="s">
        <v>691</v>
      </c>
      <c r="BD2051" s="26" t="s">
        <v>68</v>
      </c>
      <c r="BE2051" s="26" t="s">
        <v>1176</v>
      </c>
      <c r="BF2051" s="26" t="s">
        <v>68</v>
      </c>
      <c r="BG2051" s="26" t="s">
        <v>68</v>
      </c>
      <c r="BH2051" s="26" t="s">
        <v>175</v>
      </c>
      <c r="BI2051" s="26">
        <v>2</v>
      </c>
      <c r="BJ2051" s="26" t="s">
        <v>217</v>
      </c>
    </row>
    <row r="2052" spans="36:62" x14ac:dyDescent="0.25">
      <c r="AJ2052" s="26">
        <v>3715</v>
      </c>
      <c r="AK2052" s="26">
        <v>2214088</v>
      </c>
      <c r="AL2052" s="264">
        <v>44858.895833333336</v>
      </c>
      <c r="AM2052" s="26" t="s">
        <v>540</v>
      </c>
      <c r="AN2052" s="26" t="s">
        <v>63</v>
      </c>
      <c r="AO2052" s="26" t="s">
        <v>156</v>
      </c>
      <c r="AP2052" s="26"/>
      <c r="AQ2052" s="26">
        <v>0</v>
      </c>
      <c r="AR2052" s="26">
        <v>18</v>
      </c>
      <c r="AS2052" s="26" t="s">
        <v>149</v>
      </c>
      <c r="AT2052" s="26" t="s">
        <v>71</v>
      </c>
      <c r="AU2052" s="26" t="s">
        <v>63</v>
      </c>
      <c r="AV2052" s="26" t="s">
        <v>63</v>
      </c>
      <c r="AW2052" s="26" t="s">
        <v>63</v>
      </c>
      <c r="AX2052" s="26" t="s">
        <v>63</v>
      </c>
      <c r="AY2052" s="26">
        <v>43.198808999999898</v>
      </c>
      <c r="AZ2052" s="26">
        <v>-103.24658100000001</v>
      </c>
      <c r="BA2052" s="26" t="s">
        <v>166</v>
      </c>
      <c r="BB2052" s="26" t="s">
        <v>165</v>
      </c>
      <c r="BC2052" s="26" t="s">
        <v>68</v>
      </c>
      <c r="BD2052" s="26" t="s">
        <v>154</v>
      </c>
      <c r="BE2052" s="26"/>
      <c r="BF2052" s="26" t="s">
        <v>99</v>
      </c>
      <c r="BG2052" s="26" t="s">
        <v>68</v>
      </c>
      <c r="BH2052" s="26" t="s">
        <v>99</v>
      </c>
      <c r="BI2052" s="26">
        <v>2</v>
      </c>
      <c r="BJ2052" s="26" t="s">
        <v>217</v>
      </c>
    </row>
    <row r="2053" spans="36:62" x14ac:dyDescent="0.25">
      <c r="AJ2053" s="26">
        <v>3717</v>
      </c>
      <c r="AK2053" s="26">
        <v>2213898</v>
      </c>
      <c r="AL2053" s="264">
        <v>44857.524305555555</v>
      </c>
      <c r="AM2053" s="26" t="s">
        <v>481</v>
      </c>
      <c r="AN2053" s="26" t="s">
        <v>63</v>
      </c>
      <c r="AO2053" s="26" t="s">
        <v>156</v>
      </c>
      <c r="AP2053" s="26" t="s">
        <v>159</v>
      </c>
      <c r="AQ2053" s="26">
        <v>0</v>
      </c>
      <c r="AR2053" s="26">
        <v>16</v>
      </c>
      <c r="AS2053" s="26" t="s">
        <v>628</v>
      </c>
      <c r="AT2053" s="26" t="s">
        <v>71</v>
      </c>
      <c r="AU2053" s="26" t="s">
        <v>63</v>
      </c>
      <c r="AV2053" s="26" t="s">
        <v>63</v>
      </c>
      <c r="AW2053" s="26" t="s">
        <v>63</v>
      </c>
      <c r="AX2053" s="26" t="s">
        <v>63</v>
      </c>
      <c r="AY2053" s="26">
        <v>44.042659</v>
      </c>
      <c r="AZ2053" s="26">
        <v>-103.17162</v>
      </c>
      <c r="BA2053" s="26" t="s">
        <v>185</v>
      </c>
      <c r="BB2053" s="26" t="s">
        <v>1141</v>
      </c>
      <c r="BC2053" s="26" t="s">
        <v>727</v>
      </c>
      <c r="BD2053" s="26" t="s">
        <v>68</v>
      </c>
      <c r="BE2053" s="26" t="s">
        <v>1484</v>
      </c>
      <c r="BF2053" s="26" t="s">
        <v>68</v>
      </c>
      <c r="BG2053" s="26" t="s">
        <v>68</v>
      </c>
      <c r="BH2053" s="26" t="s">
        <v>175</v>
      </c>
      <c r="BI2053" s="26">
        <v>2</v>
      </c>
      <c r="BJ2053" s="26" t="s">
        <v>21</v>
      </c>
    </row>
    <row r="2054" spans="36:62" x14ac:dyDescent="0.25">
      <c r="AJ2054" s="26">
        <v>3720</v>
      </c>
      <c r="AK2054" s="26">
        <v>2214955</v>
      </c>
      <c r="AL2054" s="264">
        <v>44856.558333333334</v>
      </c>
      <c r="AM2054" s="26" t="s">
        <v>481</v>
      </c>
      <c r="AN2054" s="26" t="s">
        <v>63</v>
      </c>
      <c r="AO2054" s="26" t="s">
        <v>894</v>
      </c>
      <c r="AP2054" s="26" t="s">
        <v>1486</v>
      </c>
      <c r="AQ2054" s="26">
        <v>0</v>
      </c>
      <c r="AR2054" s="26">
        <v>16</v>
      </c>
      <c r="AS2054" s="26" t="s">
        <v>628</v>
      </c>
      <c r="AT2054" s="26" t="s">
        <v>71</v>
      </c>
      <c r="AU2054" s="26" t="s">
        <v>63</v>
      </c>
      <c r="AV2054" s="26" t="s">
        <v>63</v>
      </c>
      <c r="AW2054" s="26" t="s">
        <v>63</v>
      </c>
      <c r="AX2054" s="26" t="s">
        <v>63</v>
      </c>
      <c r="AY2054" s="26">
        <v>44.098911000000001</v>
      </c>
      <c r="AZ2054" s="26">
        <v>-103.151206</v>
      </c>
      <c r="BA2054" s="26" t="s">
        <v>531</v>
      </c>
      <c r="BB2054" s="26" t="s">
        <v>157</v>
      </c>
      <c r="BC2054" s="26" t="s">
        <v>629</v>
      </c>
      <c r="BD2054" s="26" t="s">
        <v>68</v>
      </c>
      <c r="BE2054" s="26" t="s">
        <v>1485</v>
      </c>
      <c r="BF2054" s="26" t="s">
        <v>68</v>
      </c>
      <c r="BG2054" s="26" t="s">
        <v>68</v>
      </c>
      <c r="BH2054" s="26" t="s">
        <v>646</v>
      </c>
      <c r="BI2054" s="26">
        <v>2</v>
      </c>
      <c r="BJ2054" s="26" t="s">
        <v>20</v>
      </c>
    </row>
    <row r="2055" spans="36:62" x14ac:dyDescent="0.25">
      <c r="AJ2055" s="26">
        <v>3724</v>
      </c>
      <c r="AK2055" s="26">
        <v>2214795</v>
      </c>
      <c r="AL2055" s="264">
        <v>44853.856944444444</v>
      </c>
      <c r="AM2055" s="26" t="s">
        <v>541</v>
      </c>
      <c r="AN2055" s="26" t="s">
        <v>63</v>
      </c>
      <c r="AO2055" s="26"/>
      <c r="AP2055" s="26"/>
      <c r="AQ2055" s="26">
        <v>-1</v>
      </c>
      <c r="AR2055" s="26">
        <v>18</v>
      </c>
      <c r="AS2055" s="26" t="s">
        <v>168</v>
      </c>
      <c r="AT2055" s="26" t="s">
        <v>71</v>
      </c>
      <c r="AU2055" s="26" t="s">
        <v>63</v>
      </c>
      <c r="AV2055" s="26" t="s">
        <v>63</v>
      </c>
      <c r="AW2055" s="26" t="s">
        <v>63</v>
      </c>
      <c r="AX2055" s="26" t="s">
        <v>63</v>
      </c>
      <c r="AY2055" s="26">
        <v>43.188237999999899</v>
      </c>
      <c r="AZ2055" s="26">
        <v>-102.785567999999</v>
      </c>
      <c r="BA2055" s="26" t="s">
        <v>158</v>
      </c>
      <c r="BB2055" s="26" t="s">
        <v>609</v>
      </c>
      <c r="BC2055" s="26" t="s">
        <v>167</v>
      </c>
      <c r="BD2055" s="26" t="s">
        <v>154</v>
      </c>
      <c r="BE2055" s="26"/>
      <c r="BF2055" s="26" t="s">
        <v>99</v>
      </c>
      <c r="BG2055" s="26" t="s">
        <v>167</v>
      </c>
      <c r="BH2055" s="26" t="s">
        <v>99</v>
      </c>
      <c r="BI2055" s="26">
        <v>2</v>
      </c>
      <c r="BJ2055" s="26" t="s">
        <v>217</v>
      </c>
    </row>
    <row r="2056" spans="36:62" x14ac:dyDescent="0.25">
      <c r="AJ2056" s="26">
        <v>3727</v>
      </c>
      <c r="AK2056" s="26">
        <v>2120228</v>
      </c>
      <c r="AL2056" s="264">
        <v>44437.635416666664</v>
      </c>
      <c r="AM2056" s="26" t="s">
        <v>540</v>
      </c>
      <c r="AN2056" s="26" t="s">
        <v>63</v>
      </c>
      <c r="AO2056" s="26" t="s">
        <v>156</v>
      </c>
      <c r="AP2056" s="26" t="s">
        <v>159</v>
      </c>
      <c r="AQ2056" s="26">
        <v>0</v>
      </c>
      <c r="AR2056" s="26">
        <v>18</v>
      </c>
      <c r="AS2056" s="26" t="s">
        <v>1487</v>
      </c>
      <c r="AT2056" s="26" t="s">
        <v>71</v>
      </c>
      <c r="AU2056" s="26" t="s">
        <v>63</v>
      </c>
      <c r="AV2056" s="26" t="s">
        <v>63</v>
      </c>
      <c r="AW2056" s="26" t="s">
        <v>63</v>
      </c>
      <c r="AX2056" s="26" t="s">
        <v>63</v>
      </c>
      <c r="AY2056" s="26">
        <v>43.399633000000001</v>
      </c>
      <c r="AZ2056" s="26">
        <v>-103.397002999999</v>
      </c>
      <c r="BA2056" s="26" t="s">
        <v>486</v>
      </c>
      <c r="BB2056" s="26" t="s">
        <v>672</v>
      </c>
      <c r="BC2056" s="26" t="s">
        <v>659</v>
      </c>
      <c r="BD2056" s="26" t="s">
        <v>68</v>
      </c>
      <c r="BE2056" s="26"/>
      <c r="BF2056" s="26" t="s">
        <v>759</v>
      </c>
      <c r="BG2056" s="26" t="s">
        <v>759</v>
      </c>
      <c r="BH2056" s="26" t="s">
        <v>175</v>
      </c>
      <c r="BI2056" s="26">
        <v>2</v>
      </c>
      <c r="BJ2056" s="26" t="s">
        <v>20</v>
      </c>
    </row>
    <row r="2057" spans="36:62" x14ac:dyDescent="0.25">
      <c r="AJ2057" s="26">
        <v>3728</v>
      </c>
      <c r="AK2057" s="26">
        <v>2217754</v>
      </c>
      <c r="AL2057" s="264">
        <v>44858.878472222219</v>
      </c>
      <c r="AM2057" s="26" t="s">
        <v>540</v>
      </c>
      <c r="AN2057" s="26" t="s">
        <v>63</v>
      </c>
      <c r="AO2057" s="26" t="s">
        <v>192</v>
      </c>
      <c r="AP2057" s="26" t="s">
        <v>159</v>
      </c>
      <c r="AQ2057" s="26">
        <v>0</v>
      </c>
      <c r="AR2057" s="26">
        <v>18</v>
      </c>
      <c r="AS2057" s="26" t="s">
        <v>149</v>
      </c>
      <c r="AT2057" s="26" t="s">
        <v>1488</v>
      </c>
      <c r="AU2057" s="26" t="s">
        <v>63</v>
      </c>
      <c r="AV2057" s="26" t="s">
        <v>63</v>
      </c>
      <c r="AW2057" s="26" t="s">
        <v>63</v>
      </c>
      <c r="AX2057" s="26" t="s">
        <v>63</v>
      </c>
      <c r="AY2057" s="26">
        <v>43.214247999999898</v>
      </c>
      <c r="AZ2057" s="26">
        <v>-103.265449</v>
      </c>
      <c r="BA2057" s="26" t="s">
        <v>158</v>
      </c>
      <c r="BB2057" s="26" t="s">
        <v>165</v>
      </c>
      <c r="BC2057" s="26" t="s">
        <v>68</v>
      </c>
      <c r="BD2057" s="26" t="s">
        <v>154</v>
      </c>
      <c r="BE2057" s="26"/>
      <c r="BF2057" s="26" t="s">
        <v>68</v>
      </c>
      <c r="BG2057" s="26" t="s">
        <v>68</v>
      </c>
      <c r="BH2057" s="26" t="s">
        <v>534</v>
      </c>
      <c r="BI2057" s="26">
        <v>2</v>
      </c>
      <c r="BJ2057" s="26" t="s">
        <v>217</v>
      </c>
    </row>
    <row r="2058" spans="36:62" x14ac:dyDescent="0.25">
      <c r="AJ2058" s="26">
        <v>3729</v>
      </c>
      <c r="AK2058" s="26">
        <v>2217749</v>
      </c>
      <c r="AL2058" s="264">
        <v>44781.911111111112</v>
      </c>
      <c r="AM2058" s="26" t="s">
        <v>540</v>
      </c>
      <c r="AN2058" s="26" t="s">
        <v>63</v>
      </c>
      <c r="AO2058" s="26"/>
      <c r="AP2058" s="26"/>
      <c r="AQ2058" s="26">
        <v>-1</v>
      </c>
      <c r="AR2058" s="26">
        <v>18</v>
      </c>
      <c r="AS2058" s="26" t="s">
        <v>168</v>
      </c>
      <c r="AT2058" s="26" t="s">
        <v>1488</v>
      </c>
      <c r="AU2058" s="26" t="s">
        <v>63</v>
      </c>
      <c r="AV2058" s="26" t="s">
        <v>63</v>
      </c>
      <c r="AW2058" s="26" t="s">
        <v>63</v>
      </c>
      <c r="AX2058" s="26" t="s">
        <v>63</v>
      </c>
      <c r="AY2058" s="26">
        <v>43.202961000000002</v>
      </c>
      <c r="AZ2058" s="26">
        <v>-103.251150999999</v>
      </c>
      <c r="BA2058" s="26" t="s">
        <v>158</v>
      </c>
      <c r="BB2058" s="26" t="s">
        <v>609</v>
      </c>
      <c r="BC2058" s="26" t="s">
        <v>167</v>
      </c>
      <c r="BD2058" s="26" t="s">
        <v>154</v>
      </c>
      <c r="BE2058" s="26"/>
      <c r="BF2058" s="26" t="s">
        <v>99</v>
      </c>
      <c r="BG2058" s="26" t="s">
        <v>167</v>
      </c>
      <c r="BH2058" s="26" t="s">
        <v>99</v>
      </c>
      <c r="BI2058" s="26">
        <v>2</v>
      </c>
      <c r="BJ2058" s="26" t="s">
        <v>217</v>
      </c>
    </row>
    <row r="2059" spans="36:62" x14ac:dyDescent="0.25">
      <c r="AJ2059" s="26">
        <v>3730</v>
      </c>
      <c r="AK2059" s="26">
        <v>2217745</v>
      </c>
      <c r="AL2059" s="264">
        <v>44778.790972222225</v>
      </c>
      <c r="AM2059" s="26" t="s">
        <v>540</v>
      </c>
      <c r="AN2059" s="26" t="s">
        <v>63</v>
      </c>
      <c r="AO2059" s="26"/>
      <c r="AP2059" s="26"/>
      <c r="AQ2059" s="26">
        <v>-1</v>
      </c>
      <c r="AR2059" s="26">
        <v>18</v>
      </c>
      <c r="AS2059" s="26" t="s">
        <v>168</v>
      </c>
      <c r="AT2059" s="26" t="s">
        <v>1488</v>
      </c>
      <c r="AU2059" s="26" t="s">
        <v>63</v>
      </c>
      <c r="AV2059" s="26" t="s">
        <v>63</v>
      </c>
      <c r="AW2059" s="26" t="s">
        <v>63</v>
      </c>
      <c r="AX2059" s="26" t="s">
        <v>63</v>
      </c>
      <c r="AY2059" s="26">
        <v>43.320425</v>
      </c>
      <c r="AZ2059" s="26">
        <v>-103.356509</v>
      </c>
      <c r="BA2059" s="26" t="s">
        <v>158</v>
      </c>
      <c r="BB2059" s="26" t="s">
        <v>157</v>
      </c>
      <c r="BC2059" s="26" t="s">
        <v>167</v>
      </c>
      <c r="BD2059" s="26" t="s">
        <v>154</v>
      </c>
      <c r="BE2059" s="26"/>
      <c r="BF2059" s="26" t="s">
        <v>99</v>
      </c>
      <c r="BG2059" s="26" t="s">
        <v>167</v>
      </c>
      <c r="BH2059" s="26" t="s">
        <v>99</v>
      </c>
      <c r="BI2059" s="26">
        <v>2</v>
      </c>
      <c r="BJ2059" s="26" t="s">
        <v>217</v>
      </c>
    </row>
    <row r="2060" spans="36:62" x14ac:dyDescent="0.25">
      <c r="AJ2060" s="26">
        <v>3731</v>
      </c>
      <c r="AK2060" s="26">
        <v>2214800</v>
      </c>
      <c r="AL2060" s="264">
        <v>44861.961111111108</v>
      </c>
      <c r="AM2060" s="26" t="s">
        <v>541</v>
      </c>
      <c r="AN2060" s="26" t="s">
        <v>63</v>
      </c>
      <c r="AO2060" s="26" t="s">
        <v>156</v>
      </c>
      <c r="AP2060" s="26" t="s">
        <v>159</v>
      </c>
      <c r="AQ2060" s="26">
        <v>0</v>
      </c>
      <c r="AR2060" s="26">
        <v>18</v>
      </c>
      <c r="AS2060" s="26" t="s">
        <v>149</v>
      </c>
      <c r="AT2060" s="26" t="s">
        <v>71</v>
      </c>
      <c r="AU2060" s="26" t="s">
        <v>63</v>
      </c>
      <c r="AV2060" s="26" t="s">
        <v>63</v>
      </c>
      <c r="AW2060" s="26" t="s">
        <v>63</v>
      </c>
      <c r="AX2060" s="26" t="s">
        <v>63</v>
      </c>
      <c r="AY2060" s="26">
        <v>43.046463000000003</v>
      </c>
      <c r="AZ2060" s="26">
        <v>-102.414923999999</v>
      </c>
      <c r="BA2060" s="26" t="s">
        <v>185</v>
      </c>
      <c r="BB2060" s="26" t="s">
        <v>611</v>
      </c>
      <c r="BC2060" s="26" t="s">
        <v>68</v>
      </c>
      <c r="BD2060" s="26" t="s">
        <v>154</v>
      </c>
      <c r="BE2060" s="26"/>
      <c r="BF2060" s="26" t="s">
        <v>68</v>
      </c>
      <c r="BG2060" s="26" t="s">
        <v>68</v>
      </c>
      <c r="BH2060" s="26" t="s">
        <v>160</v>
      </c>
      <c r="BI2060" s="26">
        <v>2</v>
      </c>
      <c r="BJ2060" s="26" t="s">
        <v>217</v>
      </c>
    </row>
    <row r="2061" spans="36:62" x14ac:dyDescent="0.25">
      <c r="AJ2061" s="26">
        <v>3732</v>
      </c>
      <c r="AK2061" s="26">
        <v>2214806</v>
      </c>
      <c r="AL2061" s="264">
        <v>44867.409722222219</v>
      </c>
      <c r="AM2061" s="26" t="s">
        <v>481</v>
      </c>
      <c r="AN2061" s="26" t="s">
        <v>63</v>
      </c>
      <c r="AO2061" s="26" t="s">
        <v>894</v>
      </c>
      <c r="AP2061" s="26" t="s">
        <v>627</v>
      </c>
      <c r="AQ2061" s="26">
        <v>0</v>
      </c>
      <c r="AR2061" s="26">
        <v>16</v>
      </c>
      <c r="AS2061" s="26" t="s">
        <v>628</v>
      </c>
      <c r="AT2061" s="26" t="s">
        <v>71</v>
      </c>
      <c r="AU2061" s="26" t="s">
        <v>63</v>
      </c>
      <c r="AV2061" s="26" t="s">
        <v>63</v>
      </c>
      <c r="AW2061" s="26" t="s">
        <v>63</v>
      </c>
      <c r="AX2061" s="26" t="s">
        <v>63</v>
      </c>
      <c r="AY2061" s="26">
        <v>44.067985</v>
      </c>
      <c r="AZ2061" s="26">
        <v>-103.159533999999</v>
      </c>
      <c r="BA2061" s="26" t="s">
        <v>516</v>
      </c>
      <c r="BB2061" s="26" t="s">
        <v>611</v>
      </c>
      <c r="BC2061" s="26" t="s">
        <v>629</v>
      </c>
      <c r="BD2061" s="26" t="s">
        <v>68</v>
      </c>
      <c r="BE2061" s="26" t="s">
        <v>644</v>
      </c>
      <c r="BF2061" s="26" t="s">
        <v>68</v>
      </c>
      <c r="BG2061" s="26" t="s">
        <v>68</v>
      </c>
      <c r="BH2061" s="26" t="s">
        <v>175</v>
      </c>
      <c r="BI2061" s="26">
        <v>2</v>
      </c>
      <c r="BJ2061" s="26" t="s">
        <v>217</v>
      </c>
    </row>
    <row r="2062" spans="36:62" x14ac:dyDescent="0.25">
      <c r="AJ2062" s="26">
        <v>3735</v>
      </c>
      <c r="AK2062" s="26">
        <v>2214850</v>
      </c>
      <c r="AL2062" s="264">
        <v>44873.722222222219</v>
      </c>
      <c r="AM2062" s="26" t="s">
        <v>481</v>
      </c>
      <c r="AN2062" s="26" t="s">
        <v>63</v>
      </c>
      <c r="AO2062" s="26" t="s">
        <v>156</v>
      </c>
      <c r="AP2062" s="26" t="s">
        <v>716</v>
      </c>
      <c r="AQ2062" s="26">
        <v>0</v>
      </c>
      <c r="AR2062" s="26">
        <v>16</v>
      </c>
      <c r="AS2062" s="26" t="s">
        <v>628</v>
      </c>
      <c r="AT2062" s="26" t="s">
        <v>71</v>
      </c>
      <c r="AU2062" s="26" t="s">
        <v>63</v>
      </c>
      <c r="AV2062" s="26" t="s">
        <v>63</v>
      </c>
      <c r="AW2062" s="26" t="s">
        <v>63</v>
      </c>
      <c r="AX2062" s="26" t="s">
        <v>63</v>
      </c>
      <c r="AY2062" s="26">
        <v>44.079470999999899</v>
      </c>
      <c r="AZ2062" s="26">
        <v>-103.151394999999</v>
      </c>
      <c r="BA2062" s="26" t="s">
        <v>493</v>
      </c>
      <c r="BB2062" s="26" t="s">
        <v>165</v>
      </c>
      <c r="BC2062" s="26" t="s">
        <v>68</v>
      </c>
      <c r="BD2062" s="26" t="s">
        <v>68</v>
      </c>
      <c r="BE2062" s="26" t="s">
        <v>161</v>
      </c>
      <c r="BF2062" s="26" t="s">
        <v>68</v>
      </c>
      <c r="BG2062" s="26" t="s">
        <v>68</v>
      </c>
      <c r="BH2062" s="26" t="s">
        <v>175</v>
      </c>
      <c r="BI2062" s="26">
        <v>2</v>
      </c>
      <c r="BJ2062" s="26" t="s">
        <v>217</v>
      </c>
    </row>
    <row r="2063" spans="36:62" x14ac:dyDescent="0.25">
      <c r="AJ2063" s="26">
        <v>3736</v>
      </c>
      <c r="AK2063" s="26">
        <v>2215022</v>
      </c>
      <c r="AL2063" s="264">
        <v>44874.734722222223</v>
      </c>
      <c r="AM2063" s="26" t="s">
        <v>481</v>
      </c>
      <c r="AN2063" s="26" t="s">
        <v>63</v>
      </c>
      <c r="AO2063" s="26" t="s">
        <v>156</v>
      </c>
      <c r="AP2063" s="26" t="s">
        <v>1175</v>
      </c>
      <c r="AQ2063" s="26">
        <v>0</v>
      </c>
      <c r="AR2063" s="26">
        <v>16</v>
      </c>
      <c r="AS2063" s="26" t="s">
        <v>628</v>
      </c>
      <c r="AT2063" s="26" t="s">
        <v>663</v>
      </c>
      <c r="AU2063" s="26" t="s">
        <v>63</v>
      </c>
      <c r="AV2063" s="26" t="s">
        <v>63</v>
      </c>
      <c r="AW2063" s="26" t="s">
        <v>63</v>
      </c>
      <c r="AX2063" s="26" t="s">
        <v>63</v>
      </c>
      <c r="AY2063" s="26">
        <v>44.070884999999898</v>
      </c>
      <c r="AZ2063" s="26">
        <v>-103.15516100000001</v>
      </c>
      <c r="BA2063" s="26" t="s">
        <v>493</v>
      </c>
      <c r="BB2063" s="26" t="s">
        <v>1141</v>
      </c>
      <c r="BC2063" s="26" t="s">
        <v>614</v>
      </c>
      <c r="BD2063" s="26" t="s">
        <v>681</v>
      </c>
      <c r="BE2063" s="26" t="s">
        <v>677</v>
      </c>
      <c r="BF2063" s="26" t="s">
        <v>68</v>
      </c>
      <c r="BG2063" s="26" t="s">
        <v>68</v>
      </c>
      <c r="BH2063" s="26" t="s">
        <v>175</v>
      </c>
      <c r="BI2063" s="26">
        <v>2</v>
      </c>
      <c r="BJ2063" s="26" t="s">
        <v>217</v>
      </c>
    </row>
    <row r="2064" spans="36:62" x14ac:dyDescent="0.25">
      <c r="AJ2064" s="26">
        <v>3737</v>
      </c>
      <c r="AK2064" s="26">
        <v>2215541</v>
      </c>
      <c r="AL2064" s="264">
        <v>44875.717361111114</v>
      </c>
      <c r="AM2064" s="26" t="s">
        <v>481</v>
      </c>
      <c r="AN2064" s="26" t="s">
        <v>63</v>
      </c>
      <c r="AO2064" s="26" t="s">
        <v>156</v>
      </c>
      <c r="AP2064" s="26" t="s">
        <v>716</v>
      </c>
      <c r="AQ2064" s="26">
        <v>0</v>
      </c>
      <c r="AR2064" s="26">
        <v>16</v>
      </c>
      <c r="AS2064" s="26" t="s">
        <v>628</v>
      </c>
      <c r="AT2064" s="26" t="s">
        <v>71</v>
      </c>
      <c r="AU2064" s="26" t="s">
        <v>63</v>
      </c>
      <c r="AV2064" s="26" t="s">
        <v>63</v>
      </c>
      <c r="AW2064" s="26" t="s">
        <v>63</v>
      </c>
      <c r="AX2064" s="26" t="s">
        <v>63</v>
      </c>
      <c r="AY2064" s="26">
        <v>44.0773429999999</v>
      </c>
      <c r="AZ2064" s="26">
        <v>-103.15140700000001</v>
      </c>
      <c r="BA2064" s="26" t="s">
        <v>483</v>
      </c>
      <c r="BB2064" s="26" t="s">
        <v>165</v>
      </c>
      <c r="BC2064" s="26" t="s">
        <v>708</v>
      </c>
      <c r="BD2064" s="26" t="s">
        <v>68</v>
      </c>
      <c r="BE2064" s="26" t="s">
        <v>1428</v>
      </c>
      <c r="BF2064" s="26" t="s">
        <v>68</v>
      </c>
      <c r="BG2064" s="26" t="s">
        <v>68</v>
      </c>
      <c r="BH2064" s="26" t="s">
        <v>715</v>
      </c>
      <c r="BI2064" s="26">
        <v>2</v>
      </c>
      <c r="BJ2064" s="26" t="s">
        <v>217</v>
      </c>
    </row>
    <row r="2065" spans="36:62" x14ac:dyDescent="0.25">
      <c r="AJ2065" s="26">
        <v>3738</v>
      </c>
      <c r="AK2065" s="26">
        <v>2215050</v>
      </c>
      <c r="AL2065" s="264">
        <v>44877.753472222219</v>
      </c>
      <c r="AM2065" s="26" t="s">
        <v>487</v>
      </c>
      <c r="AN2065" s="26" t="s">
        <v>63</v>
      </c>
      <c r="AO2065" s="26"/>
      <c r="AP2065" s="26"/>
      <c r="AQ2065" s="26">
        <v>-1</v>
      </c>
      <c r="AR2065" s="26">
        <v>18</v>
      </c>
      <c r="AS2065" s="26" t="s">
        <v>168</v>
      </c>
      <c r="AT2065" s="26" t="s">
        <v>71</v>
      </c>
      <c r="AU2065" s="26" t="s">
        <v>63</v>
      </c>
      <c r="AV2065" s="26" t="s">
        <v>63</v>
      </c>
      <c r="AW2065" s="26" t="s">
        <v>63</v>
      </c>
      <c r="AX2065" s="26" t="s">
        <v>63</v>
      </c>
      <c r="AY2065" s="26">
        <v>43.172573999999898</v>
      </c>
      <c r="AZ2065" s="26">
        <v>-101.855125</v>
      </c>
      <c r="BA2065" s="26" t="s">
        <v>158</v>
      </c>
      <c r="BB2065" s="26" t="s">
        <v>609</v>
      </c>
      <c r="BC2065" s="26" t="s">
        <v>167</v>
      </c>
      <c r="BD2065" s="26" t="s">
        <v>154</v>
      </c>
      <c r="BE2065" s="26"/>
      <c r="BF2065" s="26" t="s">
        <v>99</v>
      </c>
      <c r="BG2065" s="26" t="s">
        <v>167</v>
      </c>
      <c r="BH2065" s="26" t="s">
        <v>99</v>
      </c>
      <c r="BI2065" s="26">
        <v>2</v>
      </c>
      <c r="BJ2065" s="26" t="s">
        <v>217</v>
      </c>
    </row>
    <row r="2066" spans="36:62" x14ac:dyDescent="0.25">
      <c r="AJ2066" s="26">
        <v>3741</v>
      </c>
      <c r="AK2066" s="26">
        <v>2217264</v>
      </c>
      <c r="AL2066" s="264">
        <v>44896.722916666666</v>
      </c>
      <c r="AM2066" s="26" t="s">
        <v>481</v>
      </c>
      <c r="AN2066" s="26" t="s">
        <v>63</v>
      </c>
      <c r="AO2066" s="26" t="s">
        <v>156</v>
      </c>
      <c r="AP2066" s="26" t="s">
        <v>713</v>
      </c>
      <c r="AQ2066" s="26">
        <v>0</v>
      </c>
      <c r="AR2066" s="26">
        <v>16</v>
      </c>
      <c r="AS2066" s="26" t="s">
        <v>628</v>
      </c>
      <c r="AT2066" s="26" t="s">
        <v>71</v>
      </c>
      <c r="AU2066" s="26" t="s">
        <v>63</v>
      </c>
      <c r="AV2066" s="26" t="s">
        <v>63</v>
      </c>
      <c r="AW2066" s="26" t="s">
        <v>63</v>
      </c>
      <c r="AX2066" s="26" t="s">
        <v>63</v>
      </c>
      <c r="AY2066" s="26">
        <v>44.078674999999897</v>
      </c>
      <c r="AZ2066" s="26">
        <v>-103.151398999999</v>
      </c>
      <c r="BA2066" s="26" t="s">
        <v>158</v>
      </c>
      <c r="BB2066" s="26" t="s">
        <v>609</v>
      </c>
      <c r="BC2066" s="26" t="s">
        <v>708</v>
      </c>
      <c r="BD2066" s="26" t="s">
        <v>68</v>
      </c>
      <c r="BE2066" s="26" t="s">
        <v>1478</v>
      </c>
      <c r="BF2066" s="26" t="s">
        <v>68</v>
      </c>
      <c r="BG2066" s="26" t="s">
        <v>68</v>
      </c>
      <c r="BH2066" s="26" t="s">
        <v>646</v>
      </c>
      <c r="BI2066" s="26">
        <v>2</v>
      </c>
      <c r="BJ2066" s="26" t="s">
        <v>217</v>
      </c>
    </row>
    <row r="2067" spans="36:62" x14ac:dyDescent="0.25">
      <c r="AJ2067" s="26">
        <v>3749</v>
      </c>
      <c r="AK2067" s="26">
        <v>2218624</v>
      </c>
      <c r="AL2067" s="264">
        <v>44923.291666666664</v>
      </c>
      <c r="AM2067" s="26" t="s">
        <v>540</v>
      </c>
      <c r="AN2067" s="26" t="s">
        <v>63</v>
      </c>
      <c r="AO2067" s="26" t="s">
        <v>156</v>
      </c>
      <c r="AP2067" s="26" t="s">
        <v>713</v>
      </c>
      <c r="AQ2067" s="26">
        <v>0</v>
      </c>
      <c r="AR2067" s="26">
        <v>18</v>
      </c>
      <c r="AS2067" s="26" t="s">
        <v>689</v>
      </c>
      <c r="AT2067" s="26" t="s">
        <v>74</v>
      </c>
      <c r="AU2067" s="26" t="s">
        <v>63</v>
      </c>
      <c r="AV2067" s="26" t="s">
        <v>63</v>
      </c>
      <c r="AW2067" s="26" t="s">
        <v>63</v>
      </c>
      <c r="AX2067" s="26" t="s">
        <v>63</v>
      </c>
      <c r="AY2067" s="26">
        <v>43.3681699999999</v>
      </c>
      <c r="AZ2067" s="26">
        <v>-103.39732100000001</v>
      </c>
      <c r="BA2067" s="26" t="s">
        <v>564</v>
      </c>
      <c r="BB2067" s="26" t="s">
        <v>611</v>
      </c>
      <c r="BC2067" s="26" t="s">
        <v>680</v>
      </c>
      <c r="BD2067" s="26" t="s">
        <v>68</v>
      </c>
      <c r="BE2067" s="26"/>
      <c r="BF2067" s="26" t="s">
        <v>68</v>
      </c>
      <c r="BG2067" s="26" t="s">
        <v>68</v>
      </c>
      <c r="BH2067" s="26" t="s">
        <v>175</v>
      </c>
      <c r="BI2067" s="26">
        <v>2</v>
      </c>
      <c r="BJ2067" s="26" t="s">
        <v>217</v>
      </c>
    </row>
    <row r="2068" spans="36:62" x14ac:dyDescent="0.25">
      <c r="AJ2068" s="26">
        <v>3750</v>
      </c>
      <c r="AK2068" s="26">
        <v>2218625</v>
      </c>
      <c r="AL2068" s="264">
        <v>44923.291666666664</v>
      </c>
      <c r="AM2068" s="26" t="s">
        <v>540</v>
      </c>
      <c r="AN2068" s="26" t="s">
        <v>63</v>
      </c>
      <c r="AO2068" s="26" t="s">
        <v>156</v>
      </c>
      <c r="AP2068" s="26" t="s">
        <v>159</v>
      </c>
      <c r="AQ2068" s="26">
        <v>0</v>
      </c>
      <c r="AR2068" s="26">
        <v>18</v>
      </c>
      <c r="AS2068" s="26" t="s">
        <v>707</v>
      </c>
      <c r="AT2068" s="26" t="s">
        <v>74</v>
      </c>
      <c r="AU2068" s="26" t="s">
        <v>63</v>
      </c>
      <c r="AV2068" s="26" t="s">
        <v>63</v>
      </c>
      <c r="AW2068" s="26" t="s">
        <v>63</v>
      </c>
      <c r="AX2068" s="26" t="s">
        <v>63</v>
      </c>
      <c r="AY2068" s="26">
        <v>43.3681699999999</v>
      </c>
      <c r="AZ2068" s="26">
        <v>-103.39732100000001</v>
      </c>
      <c r="BA2068" s="26" t="s">
        <v>494</v>
      </c>
      <c r="BB2068" s="26" t="s">
        <v>611</v>
      </c>
      <c r="BC2068" s="26" t="s">
        <v>68</v>
      </c>
      <c r="BD2068" s="26" t="s">
        <v>203</v>
      </c>
      <c r="BE2068" s="26"/>
      <c r="BF2068" s="26" t="s">
        <v>68</v>
      </c>
      <c r="BG2068" s="26" t="s">
        <v>68</v>
      </c>
      <c r="BH2068" s="26" t="s">
        <v>146</v>
      </c>
      <c r="BI2068" s="26">
        <v>2</v>
      </c>
      <c r="BJ2068" s="26" t="s">
        <v>217</v>
      </c>
    </row>
    <row r="2069" spans="36:62" x14ac:dyDescent="0.25">
      <c r="AJ2069" s="26">
        <v>3751</v>
      </c>
      <c r="AK2069" s="26">
        <v>2216903</v>
      </c>
      <c r="AL2069" s="264">
        <v>44889.0625</v>
      </c>
      <c r="AM2069" s="26" t="s">
        <v>487</v>
      </c>
      <c r="AN2069" s="26" t="s">
        <v>63</v>
      </c>
      <c r="AO2069" s="26"/>
      <c r="AP2069" s="26"/>
      <c r="AQ2069" s="26">
        <v>-1</v>
      </c>
      <c r="AR2069" s="26">
        <v>18</v>
      </c>
      <c r="AS2069" s="26" t="s">
        <v>168</v>
      </c>
      <c r="AT2069" s="26" t="s">
        <v>71</v>
      </c>
      <c r="AU2069" s="26" t="s">
        <v>63</v>
      </c>
      <c r="AV2069" s="26" t="s">
        <v>63</v>
      </c>
      <c r="AW2069" s="26" t="s">
        <v>63</v>
      </c>
      <c r="AX2069" s="26" t="s">
        <v>63</v>
      </c>
      <c r="AY2069" s="26">
        <v>43.172612999999899</v>
      </c>
      <c r="AZ2069" s="26">
        <v>-101.90577500000001</v>
      </c>
      <c r="BA2069" s="26" t="s">
        <v>158</v>
      </c>
      <c r="BB2069" s="26" t="s">
        <v>611</v>
      </c>
      <c r="BC2069" s="26" t="s">
        <v>167</v>
      </c>
      <c r="BD2069" s="26" t="s">
        <v>154</v>
      </c>
      <c r="BE2069" s="26"/>
      <c r="BF2069" s="26" t="s">
        <v>99</v>
      </c>
      <c r="BG2069" s="26" t="s">
        <v>167</v>
      </c>
      <c r="BH2069" s="26" t="s">
        <v>99</v>
      </c>
      <c r="BI2069" s="26">
        <v>2</v>
      </c>
      <c r="BJ2069" s="26" t="s">
        <v>217</v>
      </c>
    </row>
    <row r="2070" spans="36:62" x14ac:dyDescent="0.25">
      <c r="AJ2070" s="26">
        <v>3752</v>
      </c>
      <c r="AK2070" s="26">
        <v>2216117</v>
      </c>
      <c r="AL2070" s="264">
        <v>44886.302083333336</v>
      </c>
      <c r="AM2070" s="26" t="s">
        <v>539</v>
      </c>
      <c r="AN2070" s="26" t="s">
        <v>63</v>
      </c>
      <c r="AO2070" s="26"/>
      <c r="AP2070" s="26"/>
      <c r="AQ2070" s="26">
        <v>-1</v>
      </c>
      <c r="AR2070" s="26">
        <v>79</v>
      </c>
      <c r="AS2070" s="26" t="s">
        <v>168</v>
      </c>
      <c r="AT2070" s="26" t="s">
        <v>71</v>
      </c>
      <c r="AU2070" s="26" t="s">
        <v>63</v>
      </c>
      <c r="AV2070" s="26" t="s">
        <v>63</v>
      </c>
      <c r="AW2070" s="26" t="s">
        <v>63</v>
      </c>
      <c r="AX2070" s="26" t="s">
        <v>63</v>
      </c>
      <c r="AY2070" s="26">
        <v>43.505299999999899</v>
      </c>
      <c r="AZ2070" s="26">
        <v>-103.330724</v>
      </c>
      <c r="BA2070" s="26" t="s">
        <v>166</v>
      </c>
      <c r="BB2070" s="26" t="s">
        <v>165</v>
      </c>
      <c r="BC2070" s="26" t="s">
        <v>167</v>
      </c>
      <c r="BD2070" s="26" t="s">
        <v>154</v>
      </c>
      <c r="BE2070" s="26"/>
      <c r="BF2070" s="26" t="s">
        <v>99</v>
      </c>
      <c r="BG2070" s="26" t="s">
        <v>167</v>
      </c>
      <c r="BH2070" s="26" t="s">
        <v>99</v>
      </c>
      <c r="BI2070" s="26">
        <v>2</v>
      </c>
      <c r="BJ2070" s="26" t="s">
        <v>217</v>
      </c>
    </row>
    <row r="2071" spans="36:62" x14ac:dyDescent="0.25">
      <c r="AJ2071" s="26">
        <v>3754</v>
      </c>
      <c r="AK2071" s="26">
        <v>2215423</v>
      </c>
      <c r="AL2071" s="264">
        <v>44874.327777777777</v>
      </c>
      <c r="AM2071" s="26" t="s">
        <v>481</v>
      </c>
      <c r="AN2071" s="26" t="s">
        <v>63</v>
      </c>
      <c r="AO2071" s="26" t="s">
        <v>156</v>
      </c>
      <c r="AP2071" s="26" t="s">
        <v>159</v>
      </c>
      <c r="AQ2071" s="26">
        <v>0</v>
      </c>
      <c r="AR2071" s="26">
        <v>79</v>
      </c>
      <c r="AS2071" s="26" t="s">
        <v>814</v>
      </c>
      <c r="AT2071" s="26" t="s">
        <v>74</v>
      </c>
      <c r="AU2071" s="26" t="s">
        <v>63</v>
      </c>
      <c r="AV2071" s="26" t="s">
        <v>63</v>
      </c>
      <c r="AW2071" s="26" t="s">
        <v>63</v>
      </c>
      <c r="AX2071" s="26" t="s">
        <v>63</v>
      </c>
      <c r="AY2071" s="26">
        <v>44.012818000000003</v>
      </c>
      <c r="AZ2071" s="26">
        <v>-103.186105999999</v>
      </c>
      <c r="BA2071" s="26" t="s">
        <v>166</v>
      </c>
      <c r="BB2071" s="26" t="s">
        <v>157</v>
      </c>
      <c r="BC2071" s="26" t="s">
        <v>614</v>
      </c>
      <c r="BD2071" s="26" t="s">
        <v>615</v>
      </c>
      <c r="BE2071" s="26"/>
      <c r="BF2071" s="26" t="s">
        <v>68</v>
      </c>
      <c r="BG2071" s="26" t="s">
        <v>209</v>
      </c>
      <c r="BH2071" s="26" t="s">
        <v>210</v>
      </c>
      <c r="BI2071" s="26">
        <v>2</v>
      </c>
      <c r="BJ2071" s="26" t="s">
        <v>20</v>
      </c>
    </row>
    <row r="2072" spans="36:62" x14ac:dyDescent="0.25">
      <c r="AJ2072" s="26">
        <v>505</v>
      </c>
      <c r="AK2072" s="26">
        <v>1800158</v>
      </c>
      <c r="AL2072" s="264">
        <v>43103.761111111111</v>
      </c>
      <c r="AM2072" s="26" t="s">
        <v>147</v>
      </c>
      <c r="AN2072" s="26" t="s">
        <v>63</v>
      </c>
      <c r="AO2072" s="26"/>
      <c r="AP2072" s="26"/>
      <c r="AQ2072" s="26">
        <v>-1</v>
      </c>
      <c r="AR2072" s="26">
        <v>90</v>
      </c>
      <c r="AS2072" s="26" t="s">
        <v>168</v>
      </c>
      <c r="AT2072" s="26" t="s">
        <v>71</v>
      </c>
      <c r="AU2072" s="26" t="s">
        <v>63</v>
      </c>
      <c r="AV2072" s="26" t="s">
        <v>63</v>
      </c>
      <c r="AW2072" s="26" t="s">
        <v>63</v>
      </c>
      <c r="AX2072" s="26" t="s">
        <v>63</v>
      </c>
      <c r="AY2072" s="26">
        <v>43.842886999999898</v>
      </c>
      <c r="AZ2072" s="26">
        <v>-101.26083800000001</v>
      </c>
      <c r="BA2072" s="26" t="s">
        <v>185</v>
      </c>
      <c r="BB2072" s="26" t="s">
        <v>609</v>
      </c>
      <c r="BC2072" s="26" t="s">
        <v>167</v>
      </c>
      <c r="BD2072" s="26" t="s">
        <v>154</v>
      </c>
      <c r="BE2072" s="26"/>
      <c r="BF2072" s="26" t="s">
        <v>99</v>
      </c>
      <c r="BG2072" s="26" t="s">
        <v>167</v>
      </c>
      <c r="BH2072" s="26" t="s">
        <v>99</v>
      </c>
      <c r="BI2072" s="26">
        <v>3</v>
      </c>
      <c r="BJ2072" s="26" t="s">
        <v>217</v>
      </c>
    </row>
    <row r="2073" spans="36:62" x14ac:dyDescent="0.25">
      <c r="AJ2073" s="26">
        <v>508</v>
      </c>
      <c r="AK2073" s="26">
        <v>1800550</v>
      </c>
      <c r="AL2073" s="264">
        <v>43114.54583333333</v>
      </c>
      <c r="AM2073" s="26" t="s">
        <v>565</v>
      </c>
      <c r="AN2073" s="26" t="s">
        <v>63</v>
      </c>
      <c r="AO2073" s="26" t="s">
        <v>156</v>
      </c>
      <c r="AP2073" s="26" t="s">
        <v>159</v>
      </c>
      <c r="AQ2073" s="26">
        <v>0</v>
      </c>
      <c r="AR2073" s="26">
        <v>90</v>
      </c>
      <c r="AS2073" s="26" t="s">
        <v>739</v>
      </c>
      <c r="AT2073" s="26" t="s">
        <v>639</v>
      </c>
      <c r="AU2073" s="26" t="s">
        <v>69</v>
      </c>
      <c r="AV2073" s="26" t="s">
        <v>63</v>
      </c>
      <c r="AW2073" s="26" t="s">
        <v>63</v>
      </c>
      <c r="AX2073" s="26" t="s">
        <v>63</v>
      </c>
      <c r="AY2073" s="26">
        <v>43.886477999999897</v>
      </c>
      <c r="AZ2073" s="26">
        <v>-100.84492</v>
      </c>
      <c r="BA2073" s="26" t="s">
        <v>208</v>
      </c>
      <c r="BB2073" s="26" t="s">
        <v>611</v>
      </c>
      <c r="BC2073" s="26" t="s">
        <v>620</v>
      </c>
      <c r="BD2073" s="26" t="s">
        <v>615</v>
      </c>
      <c r="BE2073" s="26"/>
      <c r="BF2073" s="26" t="s">
        <v>68</v>
      </c>
      <c r="BG2073" s="26" t="s">
        <v>68</v>
      </c>
      <c r="BH2073" s="26" t="s">
        <v>160</v>
      </c>
      <c r="BI2073" s="26">
        <v>3</v>
      </c>
      <c r="BJ2073" s="26" t="s">
        <v>217</v>
      </c>
    </row>
    <row r="2074" spans="36:62" x14ac:dyDescent="0.25">
      <c r="AJ2074" s="26">
        <v>509</v>
      </c>
      <c r="AK2074" s="26">
        <v>1800708</v>
      </c>
      <c r="AL2074" s="264">
        <v>43114.638888888891</v>
      </c>
      <c r="AM2074" s="26" t="s">
        <v>565</v>
      </c>
      <c r="AN2074" s="26" t="s">
        <v>63</v>
      </c>
      <c r="AO2074" s="26" t="s">
        <v>156</v>
      </c>
      <c r="AP2074" s="26" t="s">
        <v>159</v>
      </c>
      <c r="AQ2074" s="26">
        <v>0</v>
      </c>
      <c r="AR2074" s="26">
        <v>90</v>
      </c>
      <c r="AS2074" s="26" t="s">
        <v>739</v>
      </c>
      <c r="AT2074" s="26" t="s">
        <v>74</v>
      </c>
      <c r="AU2074" s="26" t="s">
        <v>63</v>
      </c>
      <c r="AV2074" s="26" t="s">
        <v>63</v>
      </c>
      <c r="AW2074" s="26" t="s">
        <v>63</v>
      </c>
      <c r="AX2074" s="26" t="s">
        <v>63</v>
      </c>
      <c r="AY2074" s="26">
        <v>43.886803</v>
      </c>
      <c r="AZ2074" s="26">
        <v>-100.793380999999</v>
      </c>
      <c r="BA2074" s="26" t="s">
        <v>208</v>
      </c>
      <c r="BB2074" s="26" t="s">
        <v>609</v>
      </c>
      <c r="BC2074" s="26" t="s">
        <v>614</v>
      </c>
      <c r="BD2074" s="26" t="s">
        <v>615</v>
      </c>
      <c r="BE2074" s="26"/>
      <c r="BF2074" s="26" t="s">
        <v>68</v>
      </c>
      <c r="BG2074" s="26" t="s">
        <v>68</v>
      </c>
      <c r="BH2074" s="26" t="s">
        <v>146</v>
      </c>
      <c r="BI2074" s="26">
        <v>3</v>
      </c>
      <c r="BJ2074" s="26" t="s">
        <v>217</v>
      </c>
    </row>
    <row r="2075" spans="36:62" x14ac:dyDescent="0.25">
      <c r="AJ2075" s="26">
        <v>512</v>
      </c>
      <c r="AK2075" s="26">
        <v>1801276</v>
      </c>
      <c r="AL2075" s="264">
        <v>43129.875</v>
      </c>
      <c r="AM2075" s="26" t="s">
        <v>147</v>
      </c>
      <c r="AN2075" s="26" t="s">
        <v>63</v>
      </c>
      <c r="AO2075" s="26"/>
      <c r="AP2075" s="26"/>
      <c r="AQ2075" s="26">
        <v>-1</v>
      </c>
      <c r="AR2075" s="26">
        <v>90</v>
      </c>
      <c r="AS2075" s="26" t="s">
        <v>168</v>
      </c>
      <c r="AT2075" s="26" t="s">
        <v>71</v>
      </c>
      <c r="AU2075" s="26" t="s">
        <v>63</v>
      </c>
      <c r="AV2075" s="26" t="s">
        <v>63</v>
      </c>
      <c r="AW2075" s="26" t="s">
        <v>63</v>
      </c>
      <c r="AX2075" s="26" t="s">
        <v>63</v>
      </c>
      <c r="AY2075" s="26">
        <v>43.842686999999898</v>
      </c>
      <c r="AZ2075" s="26">
        <v>-101.277231999999</v>
      </c>
      <c r="BA2075" s="26" t="s">
        <v>185</v>
      </c>
      <c r="BB2075" s="26" t="s">
        <v>611</v>
      </c>
      <c r="BC2075" s="26" t="s">
        <v>167</v>
      </c>
      <c r="BD2075" s="26" t="s">
        <v>154</v>
      </c>
      <c r="BE2075" s="26"/>
      <c r="BF2075" s="26" t="s">
        <v>99</v>
      </c>
      <c r="BG2075" s="26" t="s">
        <v>167</v>
      </c>
      <c r="BH2075" s="26" t="s">
        <v>99</v>
      </c>
      <c r="BI2075" s="26">
        <v>3</v>
      </c>
      <c r="BJ2075" s="26" t="s">
        <v>217</v>
      </c>
    </row>
    <row r="2076" spans="36:62" x14ac:dyDescent="0.25">
      <c r="AJ2076" s="26">
        <v>513</v>
      </c>
      <c r="AK2076" s="26">
        <v>1801703</v>
      </c>
      <c r="AL2076" s="264">
        <v>43124.125</v>
      </c>
      <c r="AM2076" s="26" t="s">
        <v>147</v>
      </c>
      <c r="AN2076" s="26" t="s">
        <v>63</v>
      </c>
      <c r="AO2076" s="26"/>
      <c r="AP2076" s="26"/>
      <c r="AQ2076" s="26">
        <v>-1</v>
      </c>
      <c r="AR2076" s="26">
        <v>90</v>
      </c>
      <c r="AS2076" s="26" t="s">
        <v>168</v>
      </c>
      <c r="AT2076" s="26" t="s">
        <v>71</v>
      </c>
      <c r="AU2076" s="26" t="s">
        <v>63</v>
      </c>
      <c r="AV2076" s="26" t="s">
        <v>63</v>
      </c>
      <c r="AW2076" s="26" t="s">
        <v>63</v>
      </c>
      <c r="AX2076" s="26" t="s">
        <v>63</v>
      </c>
      <c r="AY2076" s="26">
        <v>43.842604000000001</v>
      </c>
      <c r="AZ2076" s="26">
        <v>-101.253046999999</v>
      </c>
      <c r="BA2076" s="26" t="s">
        <v>158</v>
      </c>
      <c r="BB2076" s="26" t="s">
        <v>611</v>
      </c>
      <c r="BC2076" s="26" t="s">
        <v>167</v>
      </c>
      <c r="BD2076" s="26" t="s">
        <v>154</v>
      </c>
      <c r="BE2076" s="26"/>
      <c r="BF2076" s="26" t="s">
        <v>99</v>
      </c>
      <c r="BG2076" s="26" t="s">
        <v>167</v>
      </c>
      <c r="BH2076" s="26" t="s">
        <v>99</v>
      </c>
      <c r="BI2076" s="26">
        <v>3</v>
      </c>
      <c r="BJ2076" s="26" t="s">
        <v>217</v>
      </c>
    </row>
    <row r="2077" spans="36:62" x14ac:dyDescent="0.25">
      <c r="AJ2077" s="26">
        <v>514</v>
      </c>
      <c r="AK2077" s="26">
        <v>1801704</v>
      </c>
      <c r="AL2077" s="264">
        <v>43130.318055555559</v>
      </c>
      <c r="AM2077" s="26" t="s">
        <v>147</v>
      </c>
      <c r="AN2077" s="26" t="s">
        <v>63</v>
      </c>
      <c r="AO2077" s="26" t="s">
        <v>156</v>
      </c>
      <c r="AP2077" s="26" t="s">
        <v>159</v>
      </c>
      <c r="AQ2077" s="26">
        <v>0</v>
      </c>
      <c r="AR2077" s="26">
        <v>90</v>
      </c>
      <c r="AS2077" s="26" t="s">
        <v>764</v>
      </c>
      <c r="AT2077" s="26" t="s">
        <v>664</v>
      </c>
      <c r="AU2077" s="26" t="s">
        <v>63</v>
      </c>
      <c r="AV2077" s="26" t="s">
        <v>63</v>
      </c>
      <c r="AW2077" s="26" t="s">
        <v>63</v>
      </c>
      <c r="AX2077" s="26" t="s">
        <v>63</v>
      </c>
      <c r="AY2077" s="26">
        <v>43.900942999999899</v>
      </c>
      <c r="AZ2077" s="26">
        <v>-101.06589700000001</v>
      </c>
      <c r="BA2077" s="26" t="s">
        <v>166</v>
      </c>
      <c r="BB2077" s="26" t="s">
        <v>611</v>
      </c>
      <c r="BC2077" s="26" t="s">
        <v>614</v>
      </c>
      <c r="BD2077" s="26" t="s">
        <v>615</v>
      </c>
      <c r="BE2077" s="26"/>
      <c r="BF2077" s="26" t="s">
        <v>68</v>
      </c>
      <c r="BG2077" s="26" t="s">
        <v>68</v>
      </c>
      <c r="BH2077" s="26" t="s">
        <v>160</v>
      </c>
      <c r="BI2077" s="26">
        <v>3</v>
      </c>
      <c r="BJ2077" s="26" t="s">
        <v>217</v>
      </c>
    </row>
    <row r="2078" spans="36:62" x14ac:dyDescent="0.25">
      <c r="AJ2078" s="26">
        <v>515</v>
      </c>
      <c r="AK2078" s="26">
        <v>1802242</v>
      </c>
      <c r="AL2078" s="264">
        <v>43139.491666666669</v>
      </c>
      <c r="AM2078" s="26" t="s">
        <v>565</v>
      </c>
      <c r="AN2078" s="26" t="s">
        <v>63</v>
      </c>
      <c r="AO2078" s="26" t="s">
        <v>156</v>
      </c>
      <c r="AP2078" s="26" t="s">
        <v>159</v>
      </c>
      <c r="AQ2078" s="26">
        <v>0</v>
      </c>
      <c r="AR2078" s="26">
        <v>90</v>
      </c>
      <c r="AS2078" s="26" t="s">
        <v>886</v>
      </c>
      <c r="AT2078" s="26" t="s">
        <v>654</v>
      </c>
      <c r="AU2078" s="26" t="s">
        <v>63</v>
      </c>
      <c r="AV2078" s="26" t="s">
        <v>63</v>
      </c>
      <c r="AW2078" s="26" t="s">
        <v>63</v>
      </c>
      <c r="AX2078" s="26" t="s">
        <v>63</v>
      </c>
      <c r="AY2078" s="26">
        <v>43.901162999999897</v>
      </c>
      <c r="AZ2078" s="26">
        <v>-100.929742</v>
      </c>
      <c r="BA2078" s="26" t="s">
        <v>208</v>
      </c>
      <c r="BB2078" s="26" t="s">
        <v>609</v>
      </c>
      <c r="BC2078" s="26" t="s">
        <v>162</v>
      </c>
      <c r="BD2078" s="26" t="s">
        <v>68</v>
      </c>
      <c r="BE2078" s="26"/>
      <c r="BF2078" s="26" t="s">
        <v>68</v>
      </c>
      <c r="BG2078" s="26" t="s">
        <v>209</v>
      </c>
      <c r="BH2078" s="26" t="s">
        <v>160</v>
      </c>
      <c r="BI2078" s="26">
        <v>3</v>
      </c>
      <c r="BJ2078" s="26" t="s">
        <v>21</v>
      </c>
    </row>
    <row r="2079" spans="36:62" x14ac:dyDescent="0.25">
      <c r="AJ2079" s="26">
        <v>516</v>
      </c>
      <c r="AK2079" s="26">
        <v>1802356</v>
      </c>
      <c r="AL2079" s="264">
        <v>43146.463888888888</v>
      </c>
      <c r="AM2079" s="26" t="s">
        <v>147</v>
      </c>
      <c r="AN2079" s="26" t="s">
        <v>63</v>
      </c>
      <c r="AO2079" s="26" t="s">
        <v>156</v>
      </c>
      <c r="AP2079" s="26" t="s">
        <v>159</v>
      </c>
      <c r="AQ2079" s="26">
        <v>0</v>
      </c>
      <c r="AR2079" s="26">
        <v>90</v>
      </c>
      <c r="AS2079" s="26" t="s">
        <v>201</v>
      </c>
      <c r="AT2079" s="26" t="s">
        <v>613</v>
      </c>
      <c r="AU2079" s="26" t="s">
        <v>63</v>
      </c>
      <c r="AV2079" s="26" t="s">
        <v>63</v>
      </c>
      <c r="AW2079" s="26" t="s">
        <v>63</v>
      </c>
      <c r="AX2079" s="26" t="s">
        <v>63</v>
      </c>
      <c r="AY2079" s="26">
        <v>43.844281000000002</v>
      </c>
      <c r="AZ2079" s="26">
        <v>-101.221028</v>
      </c>
      <c r="BA2079" s="26" t="s">
        <v>166</v>
      </c>
      <c r="BB2079" s="26" t="s">
        <v>611</v>
      </c>
      <c r="BC2079" s="26" t="s">
        <v>211</v>
      </c>
      <c r="BD2079" s="26" t="s">
        <v>615</v>
      </c>
      <c r="BE2079" s="26" t="s">
        <v>617</v>
      </c>
      <c r="BF2079" s="26" t="s">
        <v>68</v>
      </c>
      <c r="BG2079" s="26" t="s">
        <v>68</v>
      </c>
      <c r="BH2079" s="26" t="s">
        <v>160</v>
      </c>
      <c r="BI2079" s="26">
        <v>3</v>
      </c>
      <c r="BJ2079" s="26" t="s">
        <v>20</v>
      </c>
    </row>
    <row r="2080" spans="36:62" x14ac:dyDescent="0.25">
      <c r="AJ2080" s="26">
        <v>518</v>
      </c>
      <c r="AK2080" s="26">
        <v>1802617</v>
      </c>
      <c r="AL2080" s="264">
        <v>43146.506944444445</v>
      </c>
      <c r="AM2080" s="26" t="s">
        <v>147</v>
      </c>
      <c r="AN2080" s="26" t="s">
        <v>63</v>
      </c>
      <c r="AO2080" s="26" t="s">
        <v>156</v>
      </c>
      <c r="AP2080" s="26" t="s">
        <v>648</v>
      </c>
      <c r="AQ2080" s="26">
        <v>0</v>
      </c>
      <c r="AR2080" s="26">
        <v>90</v>
      </c>
      <c r="AS2080" s="26" t="s">
        <v>1171</v>
      </c>
      <c r="AT2080" s="26" t="s">
        <v>613</v>
      </c>
      <c r="AU2080" s="26" t="s">
        <v>63</v>
      </c>
      <c r="AV2080" s="26" t="s">
        <v>63</v>
      </c>
      <c r="AW2080" s="26" t="s">
        <v>63</v>
      </c>
      <c r="AX2080" s="26" t="s">
        <v>63</v>
      </c>
      <c r="AY2080" s="26">
        <v>43.848677000000002</v>
      </c>
      <c r="AZ2080" s="26">
        <v>-101.350238</v>
      </c>
      <c r="BA2080" s="26" t="s">
        <v>493</v>
      </c>
      <c r="BB2080" s="26" t="s">
        <v>609</v>
      </c>
      <c r="BC2080" s="26" t="s">
        <v>678</v>
      </c>
      <c r="BD2080" s="26" t="s">
        <v>615</v>
      </c>
      <c r="BE2080" s="26" t="s">
        <v>1007</v>
      </c>
      <c r="BF2080" s="26" t="s">
        <v>68</v>
      </c>
      <c r="BG2080" s="26" t="s">
        <v>68</v>
      </c>
      <c r="BH2080" s="26" t="s">
        <v>175</v>
      </c>
      <c r="BI2080" s="26">
        <v>3</v>
      </c>
      <c r="BJ2080" s="26" t="s">
        <v>21</v>
      </c>
    </row>
    <row r="2081" spans="36:62" x14ac:dyDescent="0.25">
      <c r="AJ2081" s="26">
        <v>519</v>
      </c>
      <c r="AK2081" s="26">
        <v>1802729</v>
      </c>
      <c r="AL2081" s="264">
        <v>43155.592361111114</v>
      </c>
      <c r="AM2081" s="26" t="s">
        <v>147</v>
      </c>
      <c r="AN2081" s="26" t="s">
        <v>63</v>
      </c>
      <c r="AO2081" s="26" t="s">
        <v>156</v>
      </c>
      <c r="AP2081" s="26" t="s">
        <v>159</v>
      </c>
      <c r="AQ2081" s="26">
        <v>0</v>
      </c>
      <c r="AR2081" s="26">
        <v>90</v>
      </c>
      <c r="AS2081" s="26" t="s">
        <v>739</v>
      </c>
      <c r="AT2081" s="26" t="s">
        <v>613</v>
      </c>
      <c r="AU2081" s="26" t="s">
        <v>63</v>
      </c>
      <c r="AV2081" s="26" t="s">
        <v>63</v>
      </c>
      <c r="AW2081" s="26" t="s">
        <v>63</v>
      </c>
      <c r="AX2081" s="26" t="s">
        <v>63</v>
      </c>
      <c r="AY2081" s="26">
        <v>43.8853089999999</v>
      </c>
      <c r="AZ2081" s="26">
        <v>-101.133285</v>
      </c>
      <c r="BA2081" s="26" t="s">
        <v>158</v>
      </c>
      <c r="BB2081" s="26" t="s">
        <v>609</v>
      </c>
      <c r="BC2081" s="26" t="s">
        <v>614</v>
      </c>
      <c r="BD2081" s="26" t="s">
        <v>615</v>
      </c>
      <c r="BE2081" s="26"/>
      <c r="BF2081" s="26" t="s">
        <v>68</v>
      </c>
      <c r="BG2081" s="26" t="s">
        <v>68</v>
      </c>
      <c r="BH2081" s="26" t="s">
        <v>160</v>
      </c>
      <c r="BI2081" s="26">
        <v>3</v>
      </c>
      <c r="BJ2081" s="26" t="s">
        <v>217</v>
      </c>
    </row>
    <row r="2082" spans="36:62" x14ac:dyDescent="0.25">
      <c r="AJ2082" s="26">
        <v>520</v>
      </c>
      <c r="AK2082" s="26">
        <v>1803084</v>
      </c>
      <c r="AL2082" s="264">
        <v>43155.6875</v>
      </c>
      <c r="AM2082" s="26" t="s">
        <v>147</v>
      </c>
      <c r="AN2082" s="26" t="s">
        <v>63</v>
      </c>
      <c r="AO2082" s="26" t="s">
        <v>156</v>
      </c>
      <c r="AP2082" s="26" t="s">
        <v>627</v>
      </c>
      <c r="AQ2082" s="26">
        <v>0</v>
      </c>
      <c r="AR2082" s="26">
        <v>90</v>
      </c>
      <c r="AS2082" s="26" t="s">
        <v>1263</v>
      </c>
      <c r="AT2082" s="26" t="s">
        <v>679</v>
      </c>
      <c r="AU2082" s="26" t="s">
        <v>63</v>
      </c>
      <c r="AV2082" s="26" t="s">
        <v>63</v>
      </c>
      <c r="AW2082" s="26" t="s">
        <v>63</v>
      </c>
      <c r="AX2082" s="26" t="s">
        <v>63</v>
      </c>
      <c r="AY2082" s="26">
        <v>43.8637459999999</v>
      </c>
      <c r="AZ2082" s="26">
        <v>-101.180944999999</v>
      </c>
      <c r="BA2082" s="26" t="s">
        <v>493</v>
      </c>
      <c r="BB2082" s="26" t="s">
        <v>611</v>
      </c>
      <c r="BC2082" s="26" t="s">
        <v>1316</v>
      </c>
      <c r="BD2082" s="26" t="s">
        <v>615</v>
      </c>
      <c r="BE2082" s="26"/>
      <c r="BF2082" s="26" t="s">
        <v>68</v>
      </c>
      <c r="BG2082" s="26" t="s">
        <v>68</v>
      </c>
      <c r="BH2082" s="26" t="s">
        <v>646</v>
      </c>
      <c r="BI2082" s="26">
        <v>3</v>
      </c>
      <c r="BJ2082" s="26" t="s">
        <v>217</v>
      </c>
    </row>
    <row r="2083" spans="36:62" x14ac:dyDescent="0.25">
      <c r="AJ2083" s="26">
        <v>521</v>
      </c>
      <c r="AK2083" s="26">
        <v>1802924</v>
      </c>
      <c r="AL2083" s="264">
        <v>43162.739583333336</v>
      </c>
      <c r="AM2083" s="26" t="s">
        <v>487</v>
      </c>
      <c r="AN2083" s="26" t="s">
        <v>63</v>
      </c>
      <c r="AO2083" s="26"/>
      <c r="AP2083" s="26"/>
      <c r="AQ2083" s="26">
        <v>-1</v>
      </c>
      <c r="AR2083" s="26">
        <v>73</v>
      </c>
      <c r="AS2083" s="26" t="s">
        <v>168</v>
      </c>
      <c r="AT2083" s="26" t="s">
        <v>71</v>
      </c>
      <c r="AU2083" s="26" t="s">
        <v>63</v>
      </c>
      <c r="AV2083" s="26" t="s">
        <v>63</v>
      </c>
      <c r="AW2083" s="26" t="s">
        <v>63</v>
      </c>
      <c r="AX2083" s="26" t="s">
        <v>63</v>
      </c>
      <c r="AY2083" s="26">
        <v>43.249433000000003</v>
      </c>
      <c r="AZ2083" s="26">
        <v>-101.513813999999</v>
      </c>
      <c r="BA2083" s="26" t="s">
        <v>166</v>
      </c>
      <c r="BB2083" s="26" t="s">
        <v>157</v>
      </c>
      <c r="BC2083" s="26" t="s">
        <v>167</v>
      </c>
      <c r="BD2083" s="26" t="s">
        <v>154</v>
      </c>
      <c r="BE2083" s="26"/>
      <c r="BF2083" s="26" t="s">
        <v>99</v>
      </c>
      <c r="BG2083" s="26" t="s">
        <v>167</v>
      </c>
      <c r="BH2083" s="26" t="s">
        <v>99</v>
      </c>
      <c r="BI2083" s="26">
        <v>3</v>
      </c>
      <c r="BJ2083" s="26" t="s">
        <v>217</v>
      </c>
    </row>
    <row r="2084" spans="36:62" x14ac:dyDescent="0.25">
      <c r="AJ2084" s="26">
        <v>522</v>
      </c>
      <c r="AK2084" s="26">
        <v>1802963</v>
      </c>
      <c r="AL2084" s="264">
        <v>43149.586805555555</v>
      </c>
      <c r="AM2084" s="26" t="s">
        <v>565</v>
      </c>
      <c r="AN2084" s="26" t="s">
        <v>63</v>
      </c>
      <c r="AO2084" s="26" t="s">
        <v>156</v>
      </c>
      <c r="AP2084" s="26" t="s">
        <v>159</v>
      </c>
      <c r="AQ2084" s="26">
        <v>0</v>
      </c>
      <c r="AR2084" s="26">
        <v>90</v>
      </c>
      <c r="AS2084" s="26" t="s">
        <v>853</v>
      </c>
      <c r="AT2084" s="26" t="s">
        <v>882</v>
      </c>
      <c r="AU2084" s="26" t="s">
        <v>63</v>
      </c>
      <c r="AV2084" s="26" t="s">
        <v>63</v>
      </c>
      <c r="AW2084" s="26" t="s">
        <v>63</v>
      </c>
      <c r="AX2084" s="26" t="s">
        <v>63</v>
      </c>
      <c r="AY2084" s="26">
        <v>43.886757000000003</v>
      </c>
      <c r="AZ2084" s="26">
        <v>-100.829252999999</v>
      </c>
      <c r="BA2084" s="26" t="s">
        <v>185</v>
      </c>
      <c r="BB2084" s="26" t="s">
        <v>609</v>
      </c>
      <c r="BC2084" s="26" t="s">
        <v>68</v>
      </c>
      <c r="BD2084" s="26" t="s">
        <v>615</v>
      </c>
      <c r="BE2084" s="26"/>
      <c r="BF2084" s="26" t="s">
        <v>68</v>
      </c>
      <c r="BG2084" s="26" t="s">
        <v>209</v>
      </c>
      <c r="BH2084" s="26" t="s">
        <v>146</v>
      </c>
      <c r="BI2084" s="26">
        <v>3</v>
      </c>
      <c r="BJ2084" s="26" t="s">
        <v>217</v>
      </c>
    </row>
    <row r="2085" spans="36:62" x14ac:dyDescent="0.25">
      <c r="AJ2085" s="26">
        <v>523</v>
      </c>
      <c r="AK2085" s="26">
        <v>1803217</v>
      </c>
      <c r="AL2085" s="264">
        <v>43160.07916666667</v>
      </c>
      <c r="AM2085" s="26" t="s">
        <v>147</v>
      </c>
      <c r="AN2085" s="26" t="s">
        <v>63</v>
      </c>
      <c r="AO2085" s="26" t="s">
        <v>156</v>
      </c>
      <c r="AP2085" s="26" t="s">
        <v>159</v>
      </c>
      <c r="AQ2085" s="26">
        <v>0</v>
      </c>
      <c r="AR2085" s="26">
        <v>73</v>
      </c>
      <c r="AS2085" s="26" t="s">
        <v>149</v>
      </c>
      <c r="AT2085" s="26" t="s">
        <v>71</v>
      </c>
      <c r="AU2085" s="26" t="s">
        <v>63</v>
      </c>
      <c r="AV2085" s="26" t="s">
        <v>63</v>
      </c>
      <c r="AW2085" s="26" t="s">
        <v>63</v>
      </c>
      <c r="AX2085" s="26" t="s">
        <v>63</v>
      </c>
      <c r="AY2085" s="26">
        <v>43.736482000000002</v>
      </c>
      <c r="AZ2085" s="26">
        <v>-101.532471</v>
      </c>
      <c r="BA2085" s="26" t="s">
        <v>158</v>
      </c>
      <c r="BB2085" s="26" t="s">
        <v>157</v>
      </c>
      <c r="BC2085" s="26" t="s">
        <v>68</v>
      </c>
      <c r="BD2085" s="26" t="s">
        <v>154</v>
      </c>
      <c r="BE2085" s="26"/>
      <c r="BF2085" s="26" t="s">
        <v>68</v>
      </c>
      <c r="BG2085" s="26" t="s">
        <v>62</v>
      </c>
      <c r="BH2085" s="26" t="s">
        <v>146</v>
      </c>
      <c r="BI2085" s="26">
        <v>3</v>
      </c>
      <c r="BJ2085" s="26" t="s">
        <v>21</v>
      </c>
    </row>
    <row r="2086" spans="36:62" x14ac:dyDescent="0.25">
      <c r="AJ2086" s="26">
        <v>525</v>
      </c>
      <c r="AK2086" s="26">
        <v>1803401</v>
      </c>
      <c r="AL2086" s="264">
        <v>43172.9375</v>
      </c>
      <c r="AM2086" s="26" t="s">
        <v>147</v>
      </c>
      <c r="AN2086" s="26" t="s">
        <v>63</v>
      </c>
      <c r="AO2086" s="26"/>
      <c r="AP2086" s="26"/>
      <c r="AQ2086" s="26">
        <v>-1</v>
      </c>
      <c r="AR2086" s="26">
        <v>90</v>
      </c>
      <c r="AS2086" s="26" t="s">
        <v>168</v>
      </c>
      <c r="AT2086" s="26" t="s">
        <v>71</v>
      </c>
      <c r="AU2086" s="26" t="s">
        <v>63</v>
      </c>
      <c r="AV2086" s="26" t="s">
        <v>63</v>
      </c>
      <c r="AW2086" s="26" t="s">
        <v>63</v>
      </c>
      <c r="AX2086" s="26" t="s">
        <v>63</v>
      </c>
      <c r="AY2086" s="26">
        <v>43.847240999999897</v>
      </c>
      <c r="AZ2086" s="26">
        <v>-101.342440999999</v>
      </c>
      <c r="BA2086" s="26" t="s">
        <v>185</v>
      </c>
      <c r="BB2086" s="26" t="s">
        <v>609</v>
      </c>
      <c r="BC2086" s="26" t="s">
        <v>167</v>
      </c>
      <c r="BD2086" s="26" t="s">
        <v>154</v>
      </c>
      <c r="BE2086" s="26"/>
      <c r="BF2086" s="26" t="s">
        <v>99</v>
      </c>
      <c r="BG2086" s="26" t="s">
        <v>167</v>
      </c>
      <c r="BH2086" s="26" t="s">
        <v>99</v>
      </c>
      <c r="BI2086" s="26">
        <v>3</v>
      </c>
      <c r="BJ2086" s="26" t="s">
        <v>217</v>
      </c>
    </row>
    <row r="2087" spans="36:62" x14ac:dyDescent="0.25">
      <c r="AJ2087" s="26">
        <v>526</v>
      </c>
      <c r="AK2087" s="26">
        <v>1803504</v>
      </c>
      <c r="AL2087" s="264">
        <v>43170.168055555558</v>
      </c>
      <c r="AM2087" s="26" t="s">
        <v>147</v>
      </c>
      <c r="AN2087" s="26" t="s">
        <v>63</v>
      </c>
      <c r="AO2087" s="26" t="s">
        <v>173</v>
      </c>
      <c r="AP2087" s="26" t="s">
        <v>159</v>
      </c>
      <c r="AQ2087" s="26">
        <v>0</v>
      </c>
      <c r="AR2087" s="26">
        <v>90</v>
      </c>
      <c r="AS2087" s="26" t="s">
        <v>638</v>
      </c>
      <c r="AT2087" s="26" t="s">
        <v>71</v>
      </c>
      <c r="AU2087" s="26" t="s">
        <v>63</v>
      </c>
      <c r="AV2087" s="26" t="s">
        <v>63</v>
      </c>
      <c r="AW2087" s="26" t="s">
        <v>63</v>
      </c>
      <c r="AX2087" s="26" t="s">
        <v>63</v>
      </c>
      <c r="AY2087" s="26">
        <v>43.851894000000001</v>
      </c>
      <c r="AZ2087" s="26">
        <v>-101.422454</v>
      </c>
      <c r="BA2087" s="26" t="s">
        <v>166</v>
      </c>
      <c r="BB2087" s="26" t="s">
        <v>609</v>
      </c>
      <c r="BC2087" s="26" t="s">
        <v>798</v>
      </c>
      <c r="BD2087" s="26" t="s">
        <v>68</v>
      </c>
      <c r="BE2087" s="26" t="s">
        <v>1489</v>
      </c>
      <c r="BF2087" s="26" t="s">
        <v>68</v>
      </c>
      <c r="BG2087" s="26" t="s">
        <v>68</v>
      </c>
      <c r="BH2087" s="26" t="s">
        <v>1332</v>
      </c>
      <c r="BI2087" s="26">
        <v>3</v>
      </c>
      <c r="BJ2087" s="26" t="s">
        <v>217</v>
      </c>
    </row>
    <row r="2088" spans="36:62" x14ac:dyDescent="0.25">
      <c r="AJ2088" s="26">
        <v>527</v>
      </c>
      <c r="AK2088" s="26">
        <v>1803527</v>
      </c>
      <c r="AL2088" s="264">
        <v>43175.958333333336</v>
      </c>
      <c r="AM2088" s="26" t="s">
        <v>565</v>
      </c>
      <c r="AN2088" s="26" t="s">
        <v>63</v>
      </c>
      <c r="AO2088" s="26" t="s">
        <v>156</v>
      </c>
      <c r="AP2088" s="26" t="s">
        <v>159</v>
      </c>
      <c r="AQ2088" s="26">
        <v>0</v>
      </c>
      <c r="AR2088" s="26">
        <v>90</v>
      </c>
      <c r="AS2088" s="26" t="s">
        <v>635</v>
      </c>
      <c r="AT2088" s="26" t="s">
        <v>613</v>
      </c>
      <c r="AU2088" s="26" t="s">
        <v>63</v>
      </c>
      <c r="AV2088" s="26" t="s">
        <v>63</v>
      </c>
      <c r="AW2088" s="26" t="s">
        <v>63</v>
      </c>
      <c r="AX2088" s="26" t="s">
        <v>63</v>
      </c>
      <c r="AY2088" s="26">
        <v>43.886572999999899</v>
      </c>
      <c r="AZ2088" s="26">
        <v>-100.769820999999</v>
      </c>
      <c r="BA2088" s="26" t="s">
        <v>185</v>
      </c>
      <c r="BB2088" s="26" t="s">
        <v>611</v>
      </c>
      <c r="BC2088" s="26" t="s">
        <v>614</v>
      </c>
      <c r="BD2088" s="26" t="s">
        <v>615</v>
      </c>
      <c r="BE2088" s="26"/>
      <c r="BF2088" s="26" t="s">
        <v>68</v>
      </c>
      <c r="BG2088" s="26" t="s">
        <v>68</v>
      </c>
      <c r="BH2088" s="26" t="s">
        <v>160</v>
      </c>
      <c r="BI2088" s="26">
        <v>3</v>
      </c>
      <c r="BJ2088" s="26" t="s">
        <v>217</v>
      </c>
    </row>
    <row r="2089" spans="36:62" x14ac:dyDescent="0.25">
      <c r="AJ2089" s="26">
        <v>528</v>
      </c>
      <c r="AK2089" s="26">
        <v>1803711</v>
      </c>
      <c r="AL2089" s="264">
        <v>43183.895833333336</v>
      </c>
      <c r="AM2089" s="26" t="s">
        <v>565</v>
      </c>
      <c r="AN2089" s="26" t="s">
        <v>63</v>
      </c>
      <c r="AO2089" s="26"/>
      <c r="AP2089" s="26"/>
      <c r="AQ2089" s="26">
        <v>-1</v>
      </c>
      <c r="AR2089" s="26">
        <v>90</v>
      </c>
      <c r="AS2089" s="26" t="s">
        <v>168</v>
      </c>
      <c r="AT2089" s="26" t="s">
        <v>74</v>
      </c>
      <c r="AU2089" s="26" t="s">
        <v>63</v>
      </c>
      <c r="AV2089" s="26" t="s">
        <v>63</v>
      </c>
      <c r="AW2089" s="26" t="s">
        <v>63</v>
      </c>
      <c r="AX2089" s="26" t="s">
        <v>63</v>
      </c>
      <c r="AY2089" s="26">
        <v>43.886477999999897</v>
      </c>
      <c r="AZ2089" s="26">
        <v>-100.75768600000001</v>
      </c>
      <c r="BA2089" s="26" t="s">
        <v>495</v>
      </c>
      <c r="BB2089" s="26" t="s">
        <v>611</v>
      </c>
      <c r="BC2089" s="26" t="s">
        <v>167</v>
      </c>
      <c r="BD2089" s="26" t="s">
        <v>154</v>
      </c>
      <c r="BE2089" s="26"/>
      <c r="BF2089" s="26" t="s">
        <v>99</v>
      </c>
      <c r="BG2089" s="26" t="s">
        <v>167</v>
      </c>
      <c r="BH2089" s="26" t="s">
        <v>99</v>
      </c>
      <c r="BI2089" s="26">
        <v>3</v>
      </c>
      <c r="BJ2089" s="26" t="s">
        <v>217</v>
      </c>
    </row>
    <row r="2090" spans="36:62" x14ac:dyDescent="0.25">
      <c r="AJ2090" s="26">
        <v>529</v>
      </c>
      <c r="AK2090" s="26">
        <v>1803843</v>
      </c>
      <c r="AL2090" s="264">
        <v>43186.873611111114</v>
      </c>
      <c r="AM2090" s="26" t="s">
        <v>147</v>
      </c>
      <c r="AN2090" s="26" t="s">
        <v>63</v>
      </c>
      <c r="AO2090" s="26"/>
      <c r="AP2090" s="26"/>
      <c r="AQ2090" s="26">
        <v>-1</v>
      </c>
      <c r="AR2090" s="26">
        <v>73</v>
      </c>
      <c r="AS2090" s="26" t="s">
        <v>168</v>
      </c>
      <c r="AT2090" s="26" t="s">
        <v>71</v>
      </c>
      <c r="AU2090" s="26" t="s">
        <v>63</v>
      </c>
      <c r="AV2090" s="26" t="s">
        <v>63</v>
      </c>
      <c r="AW2090" s="26" t="s">
        <v>63</v>
      </c>
      <c r="AX2090" s="26" t="s">
        <v>63</v>
      </c>
      <c r="AY2090" s="26">
        <v>43.583858999999897</v>
      </c>
      <c r="AZ2090" s="26">
        <v>-101.520989999999</v>
      </c>
      <c r="BA2090" s="26" t="s">
        <v>166</v>
      </c>
      <c r="BB2090" s="26" t="s">
        <v>165</v>
      </c>
      <c r="BC2090" s="26" t="s">
        <v>167</v>
      </c>
      <c r="BD2090" s="26" t="s">
        <v>154</v>
      </c>
      <c r="BE2090" s="26"/>
      <c r="BF2090" s="26" t="s">
        <v>99</v>
      </c>
      <c r="BG2090" s="26" t="s">
        <v>167</v>
      </c>
      <c r="BH2090" s="26" t="s">
        <v>99</v>
      </c>
      <c r="BI2090" s="26">
        <v>3</v>
      </c>
      <c r="BJ2090" s="26" t="s">
        <v>217</v>
      </c>
    </row>
    <row r="2091" spans="36:62" x14ac:dyDescent="0.25">
      <c r="AJ2091" s="26">
        <v>530</v>
      </c>
      <c r="AK2091" s="26">
        <v>1804009</v>
      </c>
      <c r="AL2091" s="264">
        <v>43193.40625</v>
      </c>
      <c r="AM2091" s="26" t="s">
        <v>565</v>
      </c>
      <c r="AN2091" s="26" t="s">
        <v>63</v>
      </c>
      <c r="AO2091" s="26" t="s">
        <v>156</v>
      </c>
      <c r="AP2091" s="26" t="s">
        <v>159</v>
      </c>
      <c r="AQ2091" s="26">
        <v>0</v>
      </c>
      <c r="AR2091" s="26">
        <v>90</v>
      </c>
      <c r="AS2091" s="26" t="s">
        <v>931</v>
      </c>
      <c r="AT2091" s="26" t="s">
        <v>654</v>
      </c>
      <c r="AU2091" s="26" t="s">
        <v>63</v>
      </c>
      <c r="AV2091" s="26" t="s">
        <v>63</v>
      </c>
      <c r="AW2091" s="26" t="s">
        <v>63</v>
      </c>
      <c r="AX2091" s="26" t="s">
        <v>63</v>
      </c>
      <c r="AY2091" s="26">
        <v>43.887593000000003</v>
      </c>
      <c r="AZ2091" s="26">
        <v>-100.884275</v>
      </c>
      <c r="BA2091" s="26" t="s">
        <v>185</v>
      </c>
      <c r="BB2091" s="26" t="s">
        <v>609</v>
      </c>
      <c r="BC2091" s="26" t="s">
        <v>667</v>
      </c>
      <c r="BD2091" s="26" t="s">
        <v>615</v>
      </c>
      <c r="BE2091" s="26"/>
      <c r="BF2091" s="26" t="s">
        <v>68</v>
      </c>
      <c r="BG2091" s="26" t="s">
        <v>68</v>
      </c>
      <c r="BH2091" s="26" t="s">
        <v>160</v>
      </c>
      <c r="BI2091" s="26">
        <v>3</v>
      </c>
      <c r="BJ2091" s="26" t="s">
        <v>217</v>
      </c>
    </row>
    <row r="2092" spans="36:62" x14ac:dyDescent="0.25">
      <c r="AJ2092" s="26">
        <v>531</v>
      </c>
      <c r="AK2092" s="26">
        <v>1804010</v>
      </c>
      <c r="AL2092" s="264">
        <v>43188.447916666664</v>
      </c>
      <c r="AM2092" s="26" t="s">
        <v>147</v>
      </c>
      <c r="AN2092" s="26" t="s">
        <v>63</v>
      </c>
      <c r="AO2092" s="26"/>
      <c r="AP2092" s="26"/>
      <c r="AQ2092" s="26">
        <v>-1</v>
      </c>
      <c r="AR2092" s="26">
        <v>90</v>
      </c>
      <c r="AS2092" s="26" t="s">
        <v>168</v>
      </c>
      <c r="AT2092" s="26" t="s">
        <v>674</v>
      </c>
      <c r="AU2092" s="26" t="s">
        <v>63</v>
      </c>
      <c r="AV2092" s="26" t="s">
        <v>63</v>
      </c>
      <c r="AW2092" s="26" t="s">
        <v>63</v>
      </c>
      <c r="AX2092" s="26" t="s">
        <v>63</v>
      </c>
      <c r="AY2092" s="26">
        <v>43.8486499999999</v>
      </c>
      <c r="AZ2092" s="26">
        <v>-101.350122999999</v>
      </c>
      <c r="BA2092" s="26" t="s">
        <v>158</v>
      </c>
      <c r="BB2092" s="26" t="s">
        <v>609</v>
      </c>
      <c r="BC2092" s="26" t="s">
        <v>167</v>
      </c>
      <c r="BD2092" s="26" t="s">
        <v>154</v>
      </c>
      <c r="BE2092" s="26"/>
      <c r="BF2092" s="26" t="s">
        <v>99</v>
      </c>
      <c r="BG2092" s="26" t="s">
        <v>167</v>
      </c>
      <c r="BH2092" s="26" t="s">
        <v>99</v>
      </c>
      <c r="BI2092" s="26">
        <v>3</v>
      </c>
      <c r="BJ2092" s="26" t="s">
        <v>217</v>
      </c>
    </row>
    <row r="2093" spans="36:62" x14ac:dyDescent="0.25">
      <c r="AJ2093" s="26">
        <v>532</v>
      </c>
      <c r="AK2093" s="26">
        <v>1804418</v>
      </c>
      <c r="AL2093" s="264">
        <v>43189.371527777781</v>
      </c>
      <c r="AM2093" s="26" t="s">
        <v>487</v>
      </c>
      <c r="AN2093" s="26" t="s">
        <v>63</v>
      </c>
      <c r="AO2093" s="26" t="s">
        <v>214</v>
      </c>
      <c r="AP2093" s="26" t="s">
        <v>686</v>
      </c>
      <c r="AQ2093" s="26">
        <v>0</v>
      </c>
      <c r="AR2093" s="26">
        <v>73</v>
      </c>
      <c r="AS2093" s="26" t="s">
        <v>628</v>
      </c>
      <c r="AT2093" s="26" t="s">
        <v>71</v>
      </c>
      <c r="AU2093" s="26" t="s">
        <v>63</v>
      </c>
      <c r="AV2093" s="26" t="s">
        <v>63</v>
      </c>
      <c r="AW2093" s="26" t="s">
        <v>63</v>
      </c>
      <c r="AX2093" s="26" t="s">
        <v>63</v>
      </c>
      <c r="AY2093" s="26">
        <v>43.225296</v>
      </c>
      <c r="AZ2093" s="26">
        <v>-101.513835</v>
      </c>
      <c r="BA2093" s="26" t="s">
        <v>490</v>
      </c>
      <c r="BB2093" s="26" t="s">
        <v>165</v>
      </c>
      <c r="BC2093" s="26" t="s">
        <v>687</v>
      </c>
      <c r="BD2093" s="26" t="s">
        <v>68</v>
      </c>
      <c r="BE2093" s="26"/>
      <c r="BF2093" s="26" t="s">
        <v>68</v>
      </c>
      <c r="BG2093" s="26" t="s">
        <v>68</v>
      </c>
      <c r="BH2093" s="26" t="s">
        <v>688</v>
      </c>
      <c r="BI2093" s="26">
        <v>3</v>
      </c>
      <c r="BJ2093" s="26" t="s">
        <v>18</v>
      </c>
    </row>
    <row r="2094" spans="36:62" x14ac:dyDescent="0.25">
      <c r="AJ2094" s="26">
        <v>533</v>
      </c>
      <c r="AK2094" s="26">
        <v>1804958</v>
      </c>
      <c r="AL2094" s="264">
        <v>43175.59375</v>
      </c>
      <c r="AM2094" s="26" t="s">
        <v>147</v>
      </c>
      <c r="AN2094" s="26" t="s">
        <v>63</v>
      </c>
      <c r="AO2094" s="26" t="s">
        <v>156</v>
      </c>
      <c r="AP2094" s="26" t="s">
        <v>686</v>
      </c>
      <c r="AQ2094" s="26">
        <v>0</v>
      </c>
      <c r="AR2094" s="26">
        <v>73</v>
      </c>
      <c r="AS2094" s="26" t="s">
        <v>689</v>
      </c>
      <c r="AT2094" s="26" t="s">
        <v>613</v>
      </c>
      <c r="AU2094" s="26" t="s">
        <v>63</v>
      </c>
      <c r="AV2094" s="26" t="s">
        <v>63</v>
      </c>
      <c r="AW2094" s="26" t="s">
        <v>63</v>
      </c>
      <c r="AX2094" s="26" t="s">
        <v>63</v>
      </c>
      <c r="AY2094" s="26">
        <v>43.839559000000001</v>
      </c>
      <c r="AZ2094" s="26">
        <v>-101.523501999999</v>
      </c>
      <c r="BA2094" s="26" t="s">
        <v>486</v>
      </c>
      <c r="BB2094" s="26" t="s">
        <v>690</v>
      </c>
      <c r="BC2094" s="26" t="s">
        <v>691</v>
      </c>
      <c r="BD2094" s="26" t="s">
        <v>615</v>
      </c>
      <c r="BE2094" s="26"/>
      <c r="BF2094" s="26" t="s">
        <v>68</v>
      </c>
      <c r="BG2094" s="26" t="s">
        <v>209</v>
      </c>
      <c r="BH2094" s="26" t="s">
        <v>175</v>
      </c>
      <c r="BI2094" s="26">
        <v>3</v>
      </c>
      <c r="BJ2094" s="26" t="s">
        <v>217</v>
      </c>
    </row>
    <row r="2095" spans="36:62" x14ac:dyDescent="0.25">
      <c r="AJ2095" s="26">
        <v>535</v>
      </c>
      <c r="AK2095" s="26">
        <v>1805368</v>
      </c>
      <c r="AL2095" s="264">
        <v>43227.875</v>
      </c>
      <c r="AM2095" s="26" t="s">
        <v>565</v>
      </c>
      <c r="AN2095" s="26" t="s">
        <v>63</v>
      </c>
      <c r="AO2095" s="26" t="s">
        <v>173</v>
      </c>
      <c r="AP2095" s="26" t="s">
        <v>159</v>
      </c>
      <c r="AQ2095" s="26">
        <v>0</v>
      </c>
      <c r="AR2095" s="26">
        <v>90</v>
      </c>
      <c r="AS2095" s="26" t="s">
        <v>1147</v>
      </c>
      <c r="AT2095" s="26" t="s">
        <v>77</v>
      </c>
      <c r="AU2095" s="26" t="s">
        <v>63</v>
      </c>
      <c r="AV2095" s="26" t="s">
        <v>63</v>
      </c>
      <c r="AW2095" s="26" t="s">
        <v>63</v>
      </c>
      <c r="AX2095" s="26" t="s">
        <v>63</v>
      </c>
      <c r="AY2095" s="26">
        <v>43.883541000000001</v>
      </c>
      <c r="AZ2095" s="26">
        <v>-100.71837600000001</v>
      </c>
      <c r="BA2095" s="26" t="s">
        <v>166</v>
      </c>
      <c r="BB2095" s="26" t="s">
        <v>609</v>
      </c>
      <c r="BC2095" s="26" t="s">
        <v>68</v>
      </c>
      <c r="BD2095" s="26" t="s">
        <v>615</v>
      </c>
      <c r="BE2095" s="26"/>
      <c r="BF2095" s="26" t="s">
        <v>68</v>
      </c>
      <c r="BG2095" s="26" t="s">
        <v>68</v>
      </c>
      <c r="BH2095" s="26" t="s">
        <v>146</v>
      </c>
      <c r="BI2095" s="26">
        <v>3</v>
      </c>
      <c r="BJ2095" s="26" t="s">
        <v>217</v>
      </c>
    </row>
    <row r="2096" spans="36:62" x14ac:dyDescent="0.25">
      <c r="AJ2096" s="26">
        <v>536</v>
      </c>
      <c r="AK2096" s="26">
        <v>1805640</v>
      </c>
      <c r="AL2096" s="264">
        <v>43237.884027777778</v>
      </c>
      <c r="AM2096" s="26" t="s">
        <v>147</v>
      </c>
      <c r="AN2096" s="26" t="s">
        <v>63</v>
      </c>
      <c r="AO2096" s="26" t="s">
        <v>156</v>
      </c>
      <c r="AP2096" s="26" t="s">
        <v>159</v>
      </c>
      <c r="AQ2096" s="26">
        <v>0</v>
      </c>
      <c r="AR2096" s="26">
        <v>90</v>
      </c>
      <c r="AS2096" s="26" t="s">
        <v>653</v>
      </c>
      <c r="AT2096" s="26" t="s">
        <v>730</v>
      </c>
      <c r="AU2096" s="26" t="s">
        <v>63</v>
      </c>
      <c r="AV2096" s="26" t="s">
        <v>63</v>
      </c>
      <c r="AW2096" s="26" t="s">
        <v>63</v>
      </c>
      <c r="AX2096" s="26" t="s">
        <v>63</v>
      </c>
      <c r="AY2096" s="26">
        <v>43.900942999999899</v>
      </c>
      <c r="AZ2096" s="26">
        <v>-101.065596999999</v>
      </c>
      <c r="BA2096" s="26" t="s">
        <v>504</v>
      </c>
      <c r="BB2096" s="26" t="s">
        <v>611</v>
      </c>
      <c r="BC2096" s="26" t="s">
        <v>667</v>
      </c>
      <c r="BD2096" s="26" t="s">
        <v>68</v>
      </c>
      <c r="BE2096" s="26"/>
      <c r="BF2096" s="26" t="s">
        <v>68</v>
      </c>
      <c r="BG2096" s="26" t="s">
        <v>68</v>
      </c>
      <c r="BH2096" s="26" t="s">
        <v>160</v>
      </c>
      <c r="BI2096" s="26">
        <v>3</v>
      </c>
      <c r="BJ2096" s="26" t="s">
        <v>217</v>
      </c>
    </row>
    <row r="2097" spans="36:62" x14ac:dyDescent="0.25">
      <c r="AJ2097" s="26">
        <v>538</v>
      </c>
      <c r="AK2097" s="26">
        <v>1805827</v>
      </c>
      <c r="AL2097" s="264">
        <v>43249.621527777781</v>
      </c>
      <c r="AM2097" s="26" t="s">
        <v>565</v>
      </c>
      <c r="AN2097" s="26" t="s">
        <v>63</v>
      </c>
      <c r="AO2097" s="26" t="s">
        <v>156</v>
      </c>
      <c r="AP2097" s="26" t="s">
        <v>159</v>
      </c>
      <c r="AQ2097" s="26">
        <v>0</v>
      </c>
      <c r="AR2097" s="26">
        <v>90</v>
      </c>
      <c r="AS2097" s="26" t="s">
        <v>628</v>
      </c>
      <c r="AT2097" s="26" t="s">
        <v>71</v>
      </c>
      <c r="AU2097" s="26" t="s">
        <v>63</v>
      </c>
      <c r="AV2097" s="26" t="s">
        <v>63</v>
      </c>
      <c r="AW2097" s="26" t="s">
        <v>63</v>
      </c>
      <c r="AX2097" s="26" t="s">
        <v>63</v>
      </c>
      <c r="AY2097" s="26">
        <v>43.901183000000003</v>
      </c>
      <c r="AZ2097" s="26">
        <v>-101.020533999999</v>
      </c>
      <c r="BA2097" s="26" t="s">
        <v>166</v>
      </c>
      <c r="BB2097" s="26" t="s">
        <v>609</v>
      </c>
      <c r="BC2097" s="26" t="s">
        <v>629</v>
      </c>
      <c r="BD2097" s="26" t="s">
        <v>68</v>
      </c>
      <c r="BE2097" s="26" t="s">
        <v>644</v>
      </c>
      <c r="BF2097" s="26" t="s">
        <v>68</v>
      </c>
      <c r="BG2097" s="26" t="s">
        <v>68</v>
      </c>
      <c r="BH2097" s="26" t="s">
        <v>175</v>
      </c>
      <c r="BI2097" s="26">
        <v>3</v>
      </c>
      <c r="BJ2097" s="26" t="s">
        <v>217</v>
      </c>
    </row>
    <row r="2098" spans="36:62" x14ac:dyDescent="0.25">
      <c r="AJ2098" s="26">
        <v>539</v>
      </c>
      <c r="AK2098" s="26">
        <v>1806740</v>
      </c>
      <c r="AL2098" s="264">
        <v>43267.538888888892</v>
      </c>
      <c r="AM2098" s="26" t="s">
        <v>565</v>
      </c>
      <c r="AN2098" s="26" t="s">
        <v>63</v>
      </c>
      <c r="AO2098" s="26"/>
      <c r="AP2098" s="26"/>
      <c r="AQ2098" s="26">
        <v>-1</v>
      </c>
      <c r="AR2098" s="26">
        <v>90</v>
      </c>
      <c r="AS2098" s="26" t="s">
        <v>168</v>
      </c>
      <c r="AT2098" s="26" t="s">
        <v>74</v>
      </c>
      <c r="AU2098" s="26" t="s">
        <v>63</v>
      </c>
      <c r="AV2098" s="26" t="s">
        <v>63</v>
      </c>
      <c r="AW2098" s="26" t="s">
        <v>63</v>
      </c>
      <c r="AX2098" s="26" t="s">
        <v>63</v>
      </c>
      <c r="AY2098" s="26">
        <v>43.900903999999898</v>
      </c>
      <c r="AZ2098" s="26">
        <v>-100.926332</v>
      </c>
      <c r="BA2098" s="26" t="s">
        <v>158</v>
      </c>
      <c r="BB2098" s="26" t="s">
        <v>611</v>
      </c>
      <c r="BC2098" s="26" t="s">
        <v>167</v>
      </c>
      <c r="BD2098" s="26" t="s">
        <v>154</v>
      </c>
      <c r="BE2098" s="26"/>
      <c r="BF2098" s="26" t="s">
        <v>99</v>
      </c>
      <c r="BG2098" s="26" t="s">
        <v>167</v>
      </c>
      <c r="BH2098" s="26" t="s">
        <v>99</v>
      </c>
      <c r="BI2098" s="26">
        <v>3</v>
      </c>
      <c r="BJ2098" s="26" t="s">
        <v>217</v>
      </c>
    </row>
    <row r="2099" spans="36:62" x14ac:dyDescent="0.25">
      <c r="AJ2099" s="26">
        <v>540</v>
      </c>
      <c r="AK2099" s="26">
        <v>1806852</v>
      </c>
      <c r="AL2099" s="264">
        <v>43266.465277777781</v>
      </c>
      <c r="AM2099" s="26" t="s">
        <v>565</v>
      </c>
      <c r="AN2099" s="26" t="s">
        <v>63</v>
      </c>
      <c r="AO2099" s="26"/>
      <c r="AP2099" s="26"/>
      <c r="AQ2099" s="26">
        <v>-1</v>
      </c>
      <c r="AR2099" s="26">
        <v>90</v>
      </c>
      <c r="AS2099" s="26" t="s">
        <v>168</v>
      </c>
      <c r="AT2099" s="26" t="s">
        <v>71</v>
      </c>
      <c r="AU2099" s="26" t="s">
        <v>63</v>
      </c>
      <c r="AV2099" s="26" t="s">
        <v>63</v>
      </c>
      <c r="AW2099" s="26" t="s">
        <v>63</v>
      </c>
      <c r="AX2099" s="26" t="s">
        <v>63</v>
      </c>
      <c r="AY2099" s="26">
        <v>43.8858719999999</v>
      </c>
      <c r="AZ2099" s="26">
        <v>-100.745333</v>
      </c>
      <c r="BA2099" s="26" t="s">
        <v>185</v>
      </c>
      <c r="BB2099" s="26" t="s">
        <v>609</v>
      </c>
      <c r="BC2099" s="26" t="s">
        <v>167</v>
      </c>
      <c r="BD2099" s="26" t="s">
        <v>154</v>
      </c>
      <c r="BE2099" s="26"/>
      <c r="BF2099" s="26" t="s">
        <v>99</v>
      </c>
      <c r="BG2099" s="26" t="s">
        <v>167</v>
      </c>
      <c r="BH2099" s="26" t="s">
        <v>99</v>
      </c>
      <c r="BI2099" s="26">
        <v>3</v>
      </c>
      <c r="BJ2099" s="26" t="s">
        <v>217</v>
      </c>
    </row>
    <row r="2100" spans="36:62" x14ac:dyDescent="0.25">
      <c r="AJ2100" s="26">
        <v>541</v>
      </c>
      <c r="AK2100" s="26">
        <v>1806631</v>
      </c>
      <c r="AL2100" s="264">
        <v>43265.121527777781</v>
      </c>
      <c r="AM2100" s="26" t="s">
        <v>565</v>
      </c>
      <c r="AN2100" s="26" t="s">
        <v>63</v>
      </c>
      <c r="AO2100" s="26"/>
      <c r="AP2100" s="26"/>
      <c r="AQ2100" s="26">
        <v>-1</v>
      </c>
      <c r="AR2100" s="26">
        <v>90</v>
      </c>
      <c r="AS2100" s="26" t="s">
        <v>168</v>
      </c>
      <c r="AT2100" s="26" t="s">
        <v>71</v>
      </c>
      <c r="AU2100" s="26" t="s">
        <v>63</v>
      </c>
      <c r="AV2100" s="26" t="s">
        <v>63</v>
      </c>
      <c r="AW2100" s="26" t="s">
        <v>63</v>
      </c>
      <c r="AX2100" s="26" t="s">
        <v>63</v>
      </c>
      <c r="AY2100" s="26">
        <v>43.886549000000002</v>
      </c>
      <c r="AZ2100" s="26">
        <v>-100.799751</v>
      </c>
      <c r="BA2100" s="26" t="s">
        <v>158</v>
      </c>
      <c r="BB2100" s="26" t="s">
        <v>611</v>
      </c>
      <c r="BC2100" s="26" t="s">
        <v>167</v>
      </c>
      <c r="BD2100" s="26" t="s">
        <v>154</v>
      </c>
      <c r="BE2100" s="26"/>
      <c r="BF2100" s="26" t="s">
        <v>99</v>
      </c>
      <c r="BG2100" s="26" t="s">
        <v>167</v>
      </c>
      <c r="BH2100" s="26" t="s">
        <v>99</v>
      </c>
      <c r="BI2100" s="26">
        <v>3</v>
      </c>
      <c r="BJ2100" s="26" t="s">
        <v>217</v>
      </c>
    </row>
    <row r="2101" spans="36:62" x14ac:dyDescent="0.25">
      <c r="AJ2101" s="26">
        <v>542</v>
      </c>
      <c r="AK2101" s="26">
        <v>1806632</v>
      </c>
      <c r="AL2101" s="264">
        <v>43265.246527777781</v>
      </c>
      <c r="AM2101" s="26" t="s">
        <v>565</v>
      </c>
      <c r="AN2101" s="26" t="s">
        <v>63</v>
      </c>
      <c r="AO2101" s="26"/>
      <c r="AP2101" s="26"/>
      <c r="AQ2101" s="26">
        <v>-1</v>
      </c>
      <c r="AR2101" s="26">
        <v>90</v>
      </c>
      <c r="AS2101" s="26" t="s">
        <v>168</v>
      </c>
      <c r="AT2101" s="26" t="s">
        <v>71</v>
      </c>
      <c r="AU2101" s="26" t="s">
        <v>63</v>
      </c>
      <c r="AV2101" s="26" t="s">
        <v>63</v>
      </c>
      <c r="AW2101" s="26" t="s">
        <v>63</v>
      </c>
      <c r="AX2101" s="26" t="s">
        <v>63</v>
      </c>
      <c r="AY2101" s="26">
        <v>43.883263999999897</v>
      </c>
      <c r="AZ2101" s="26">
        <v>-100.70447</v>
      </c>
      <c r="BA2101" s="26" t="s">
        <v>166</v>
      </c>
      <c r="BB2101" s="26" t="s">
        <v>609</v>
      </c>
      <c r="BC2101" s="26" t="s">
        <v>167</v>
      </c>
      <c r="BD2101" s="26" t="s">
        <v>154</v>
      </c>
      <c r="BE2101" s="26"/>
      <c r="BF2101" s="26" t="s">
        <v>99</v>
      </c>
      <c r="BG2101" s="26" t="s">
        <v>167</v>
      </c>
      <c r="BH2101" s="26" t="s">
        <v>99</v>
      </c>
      <c r="BI2101" s="26">
        <v>3</v>
      </c>
      <c r="BJ2101" s="26" t="s">
        <v>217</v>
      </c>
    </row>
    <row r="2102" spans="36:62" x14ac:dyDescent="0.25">
      <c r="AJ2102" s="26">
        <v>543</v>
      </c>
      <c r="AK2102" s="26">
        <v>1806987</v>
      </c>
      <c r="AL2102" s="264">
        <v>43262.581250000003</v>
      </c>
      <c r="AM2102" s="26" t="s">
        <v>147</v>
      </c>
      <c r="AN2102" s="26" t="s">
        <v>63</v>
      </c>
      <c r="AO2102" s="26" t="s">
        <v>156</v>
      </c>
      <c r="AP2102" s="26" t="s">
        <v>159</v>
      </c>
      <c r="AQ2102" s="26">
        <v>0</v>
      </c>
      <c r="AR2102" s="26">
        <v>90</v>
      </c>
      <c r="AS2102" s="26" t="s">
        <v>201</v>
      </c>
      <c r="AT2102" s="26" t="s">
        <v>71</v>
      </c>
      <c r="AU2102" s="26" t="s">
        <v>63</v>
      </c>
      <c r="AV2102" s="26" t="s">
        <v>63</v>
      </c>
      <c r="AW2102" s="26" t="s">
        <v>63</v>
      </c>
      <c r="AX2102" s="26" t="s">
        <v>63</v>
      </c>
      <c r="AY2102" s="26">
        <v>43.8519399999999</v>
      </c>
      <c r="AZ2102" s="26">
        <v>-101.399168</v>
      </c>
      <c r="BA2102" s="26" t="s">
        <v>166</v>
      </c>
      <c r="BB2102" s="26" t="s">
        <v>609</v>
      </c>
      <c r="BC2102" s="26" t="s">
        <v>624</v>
      </c>
      <c r="BD2102" s="26" t="s">
        <v>68</v>
      </c>
      <c r="BE2102" s="26" t="s">
        <v>1490</v>
      </c>
      <c r="BF2102" s="26" t="s">
        <v>68</v>
      </c>
      <c r="BG2102" s="26" t="s">
        <v>68</v>
      </c>
      <c r="BH2102" s="26" t="s">
        <v>199</v>
      </c>
      <c r="BI2102" s="26">
        <v>3</v>
      </c>
      <c r="BJ2102" s="26" t="s">
        <v>20</v>
      </c>
    </row>
    <row r="2103" spans="36:62" x14ac:dyDescent="0.25">
      <c r="AJ2103" s="26">
        <v>544</v>
      </c>
      <c r="AK2103" s="26">
        <v>1807219</v>
      </c>
      <c r="AL2103" s="264">
        <v>43273.080555555556</v>
      </c>
      <c r="AM2103" s="26" t="s">
        <v>565</v>
      </c>
      <c r="AN2103" s="26" t="s">
        <v>63</v>
      </c>
      <c r="AO2103" s="26"/>
      <c r="AP2103" s="26"/>
      <c r="AQ2103" s="26">
        <v>-1</v>
      </c>
      <c r="AR2103" s="26">
        <v>90</v>
      </c>
      <c r="AS2103" s="26" t="s">
        <v>168</v>
      </c>
      <c r="AT2103" s="26" t="s">
        <v>71</v>
      </c>
      <c r="AU2103" s="26" t="s">
        <v>63</v>
      </c>
      <c r="AV2103" s="26" t="s">
        <v>63</v>
      </c>
      <c r="AW2103" s="26" t="s">
        <v>63</v>
      </c>
      <c r="AX2103" s="26" t="s">
        <v>63</v>
      </c>
      <c r="AY2103" s="26">
        <v>43.8867189999999</v>
      </c>
      <c r="AZ2103" s="26">
        <v>-100.859421999999</v>
      </c>
      <c r="BA2103" s="26" t="s">
        <v>166</v>
      </c>
      <c r="BB2103" s="26" t="s">
        <v>609</v>
      </c>
      <c r="BC2103" s="26" t="s">
        <v>167</v>
      </c>
      <c r="BD2103" s="26" t="s">
        <v>154</v>
      </c>
      <c r="BE2103" s="26"/>
      <c r="BF2103" s="26" t="s">
        <v>99</v>
      </c>
      <c r="BG2103" s="26" t="s">
        <v>167</v>
      </c>
      <c r="BH2103" s="26" t="s">
        <v>99</v>
      </c>
      <c r="BI2103" s="26">
        <v>3</v>
      </c>
      <c r="BJ2103" s="26" t="s">
        <v>217</v>
      </c>
    </row>
    <row r="2104" spans="36:62" x14ac:dyDescent="0.25">
      <c r="AJ2104" s="26">
        <v>546</v>
      </c>
      <c r="AK2104" s="26">
        <v>1807424</v>
      </c>
      <c r="AL2104" s="264">
        <v>43281.173611111109</v>
      </c>
      <c r="AM2104" s="26" t="s">
        <v>147</v>
      </c>
      <c r="AN2104" s="26" t="s">
        <v>63</v>
      </c>
      <c r="AO2104" s="26" t="s">
        <v>214</v>
      </c>
      <c r="AP2104" s="26" t="s">
        <v>159</v>
      </c>
      <c r="AQ2104" s="26">
        <v>0</v>
      </c>
      <c r="AR2104" s="26">
        <v>90</v>
      </c>
      <c r="AS2104" s="26" t="s">
        <v>1491</v>
      </c>
      <c r="AT2104" s="26" t="s">
        <v>74</v>
      </c>
      <c r="AU2104" s="26" t="s">
        <v>69</v>
      </c>
      <c r="AV2104" s="26" t="s">
        <v>63</v>
      </c>
      <c r="AW2104" s="26" t="s">
        <v>63</v>
      </c>
      <c r="AX2104" s="26" t="s">
        <v>63</v>
      </c>
      <c r="AY2104" s="26">
        <v>43.851123000000001</v>
      </c>
      <c r="AZ2104" s="26">
        <v>-101.474299999999</v>
      </c>
      <c r="BA2104" s="26" t="s">
        <v>208</v>
      </c>
      <c r="BB2104" s="26" t="s">
        <v>609</v>
      </c>
      <c r="BC2104" s="26" t="s">
        <v>751</v>
      </c>
      <c r="BD2104" s="26" t="s">
        <v>68</v>
      </c>
      <c r="BE2104" s="26"/>
      <c r="BF2104" s="26" t="s">
        <v>68</v>
      </c>
      <c r="BG2104" s="26" t="s">
        <v>68</v>
      </c>
      <c r="BH2104" s="26" t="s">
        <v>210</v>
      </c>
      <c r="BI2104" s="26">
        <v>3</v>
      </c>
      <c r="BJ2104" s="26" t="s">
        <v>19</v>
      </c>
    </row>
    <row r="2105" spans="36:62" x14ac:dyDescent="0.25">
      <c r="AJ2105" s="26">
        <v>548</v>
      </c>
      <c r="AK2105" s="26">
        <v>1808177</v>
      </c>
      <c r="AL2105" s="264">
        <v>43297.388888888891</v>
      </c>
      <c r="AM2105" s="26" t="s">
        <v>147</v>
      </c>
      <c r="AN2105" s="26" t="s">
        <v>63</v>
      </c>
      <c r="AO2105" s="26" t="s">
        <v>204</v>
      </c>
      <c r="AP2105" s="26" t="s">
        <v>159</v>
      </c>
      <c r="AQ2105" s="26">
        <v>0</v>
      </c>
      <c r="AR2105" s="26">
        <v>90</v>
      </c>
      <c r="AS2105" s="26" t="s">
        <v>189</v>
      </c>
      <c r="AT2105" s="26" t="s">
        <v>71</v>
      </c>
      <c r="AU2105" s="26" t="s">
        <v>63</v>
      </c>
      <c r="AV2105" s="26" t="s">
        <v>63</v>
      </c>
      <c r="AW2105" s="26" t="s">
        <v>63</v>
      </c>
      <c r="AX2105" s="26" t="s">
        <v>63</v>
      </c>
      <c r="AY2105" s="26">
        <v>43.900770000000001</v>
      </c>
      <c r="AZ2105" s="26">
        <v>-101.082881</v>
      </c>
      <c r="BA2105" s="26" t="s">
        <v>37</v>
      </c>
      <c r="BB2105" s="26" t="s">
        <v>611</v>
      </c>
      <c r="BC2105" s="26" t="s">
        <v>667</v>
      </c>
      <c r="BD2105" s="26" t="s">
        <v>68</v>
      </c>
      <c r="BE2105" s="26"/>
      <c r="BF2105" s="26" t="s">
        <v>68</v>
      </c>
      <c r="BG2105" s="26" t="s">
        <v>68</v>
      </c>
      <c r="BH2105" s="26" t="s">
        <v>210</v>
      </c>
      <c r="BI2105" s="26">
        <v>3</v>
      </c>
      <c r="BJ2105" s="26" t="s">
        <v>20</v>
      </c>
    </row>
    <row r="2106" spans="36:62" x14ac:dyDescent="0.25">
      <c r="AJ2106" s="26">
        <v>549</v>
      </c>
      <c r="AK2106" s="26">
        <v>1808179</v>
      </c>
      <c r="AL2106" s="264">
        <v>43291.768750000003</v>
      </c>
      <c r="AM2106" s="26" t="s">
        <v>565</v>
      </c>
      <c r="AN2106" s="26" t="s">
        <v>63</v>
      </c>
      <c r="AO2106" s="26" t="s">
        <v>156</v>
      </c>
      <c r="AP2106" s="26" t="s">
        <v>159</v>
      </c>
      <c r="AQ2106" s="26">
        <v>0</v>
      </c>
      <c r="AR2106" s="26">
        <v>90</v>
      </c>
      <c r="AS2106" s="26" t="s">
        <v>1113</v>
      </c>
      <c r="AT2106" s="26" t="s">
        <v>71</v>
      </c>
      <c r="AU2106" s="26" t="s">
        <v>63</v>
      </c>
      <c r="AV2106" s="26" t="s">
        <v>63</v>
      </c>
      <c r="AW2106" s="26" t="s">
        <v>63</v>
      </c>
      <c r="AX2106" s="26" t="s">
        <v>63</v>
      </c>
      <c r="AY2106" s="26">
        <v>43.886536999999898</v>
      </c>
      <c r="AZ2106" s="26">
        <v>-100.753429999999</v>
      </c>
      <c r="BA2106" s="26" t="s">
        <v>166</v>
      </c>
      <c r="BB2106" s="26" t="s">
        <v>609</v>
      </c>
      <c r="BC2106" s="26" t="s">
        <v>68</v>
      </c>
      <c r="BD2106" s="26" t="s">
        <v>68</v>
      </c>
      <c r="BE2106" s="26"/>
      <c r="BF2106" s="26" t="s">
        <v>675</v>
      </c>
      <c r="BG2106" s="26" t="s">
        <v>68</v>
      </c>
      <c r="BH2106" s="26" t="s">
        <v>210</v>
      </c>
      <c r="BI2106" s="26">
        <v>3</v>
      </c>
      <c r="BJ2106" s="26" t="s">
        <v>20</v>
      </c>
    </row>
    <row r="2107" spans="36:62" x14ac:dyDescent="0.25">
      <c r="AJ2107" s="26">
        <v>550</v>
      </c>
      <c r="AK2107" s="26">
        <v>1807902</v>
      </c>
      <c r="AL2107" s="264">
        <v>43265.15625</v>
      </c>
      <c r="AM2107" s="26" t="s">
        <v>565</v>
      </c>
      <c r="AN2107" s="26" t="s">
        <v>63</v>
      </c>
      <c r="AO2107" s="26" t="s">
        <v>156</v>
      </c>
      <c r="AP2107" s="26" t="s">
        <v>159</v>
      </c>
      <c r="AQ2107" s="26">
        <v>0</v>
      </c>
      <c r="AR2107" s="26">
        <v>90</v>
      </c>
      <c r="AS2107" s="26" t="s">
        <v>1049</v>
      </c>
      <c r="AT2107" s="26" t="s">
        <v>71</v>
      </c>
      <c r="AU2107" s="26" t="s">
        <v>63</v>
      </c>
      <c r="AV2107" s="26" t="s">
        <v>63</v>
      </c>
      <c r="AW2107" s="26" t="s">
        <v>63</v>
      </c>
      <c r="AX2107" s="26" t="s">
        <v>63</v>
      </c>
      <c r="AY2107" s="26">
        <v>43.886552000000002</v>
      </c>
      <c r="AZ2107" s="26">
        <v>-100.79812200000001</v>
      </c>
      <c r="BA2107" s="26" t="s">
        <v>208</v>
      </c>
      <c r="BB2107" s="26" t="s">
        <v>611</v>
      </c>
      <c r="BC2107" s="26" t="s">
        <v>68</v>
      </c>
      <c r="BD2107" s="26" t="s">
        <v>68</v>
      </c>
      <c r="BE2107" s="26"/>
      <c r="BF2107" s="26" t="s">
        <v>68</v>
      </c>
      <c r="BG2107" s="26" t="s">
        <v>68</v>
      </c>
      <c r="BH2107" s="26" t="s">
        <v>146</v>
      </c>
      <c r="BI2107" s="26">
        <v>3</v>
      </c>
      <c r="BJ2107" s="26" t="s">
        <v>217</v>
      </c>
    </row>
    <row r="2108" spans="36:62" x14ac:dyDescent="0.25">
      <c r="AJ2108" s="26">
        <v>551</v>
      </c>
      <c r="AK2108" s="26">
        <v>1808244</v>
      </c>
      <c r="AL2108" s="264">
        <v>43298.870138888888</v>
      </c>
      <c r="AM2108" s="26" t="s">
        <v>565</v>
      </c>
      <c r="AN2108" s="26" t="s">
        <v>63</v>
      </c>
      <c r="AO2108" s="26"/>
      <c r="AP2108" s="26"/>
      <c r="AQ2108" s="26">
        <v>-1</v>
      </c>
      <c r="AR2108" s="26">
        <v>90</v>
      </c>
      <c r="AS2108" s="26" t="s">
        <v>168</v>
      </c>
      <c r="AT2108" s="26" t="s">
        <v>71</v>
      </c>
      <c r="AU2108" s="26" t="s">
        <v>63</v>
      </c>
      <c r="AV2108" s="26" t="s">
        <v>63</v>
      </c>
      <c r="AW2108" s="26" t="s">
        <v>63</v>
      </c>
      <c r="AX2108" s="26" t="s">
        <v>63</v>
      </c>
      <c r="AY2108" s="26">
        <v>43.886811000000002</v>
      </c>
      <c r="AZ2108" s="26">
        <v>-100.780557</v>
      </c>
      <c r="BA2108" s="26" t="s">
        <v>185</v>
      </c>
      <c r="BB2108" s="26" t="s">
        <v>609</v>
      </c>
      <c r="BC2108" s="26" t="s">
        <v>167</v>
      </c>
      <c r="BD2108" s="26" t="s">
        <v>154</v>
      </c>
      <c r="BE2108" s="26"/>
      <c r="BF2108" s="26" t="s">
        <v>99</v>
      </c>
      <c r="BG2108" s="26" t="s">
        <v>167</v>
      </c>
      <c r="BH2108" s="26" t="s">
        <v>99</v>
      </c>
      <c r="BI2108" s="26">
        <v>3</v>
      </c>
      <c r="BJ2108" s="26" t="s">
        <v>217</v>
      </c>
    </row>
    <row r="2109" spans="36:62" x14ac:dyDescent="0.25">
      <c r="AJ2109" s="26">
        <v>552</v>
      </c>
      <c r="AK2109" s="26">
        <v>1808277</v>
      </c>
      <c r="AL2109" s="264">
        <v>43296.202777777777</v>
      </c>
      <c r="AM2109" s="26" t="s">
        <v>565</v>
      </c>
      <c r="AN2109" s="26" t="s">
        <v>63</v>
      </c>
      <c r="AO2109" s="26"/>
      <c r="AP2109" s="26"/>
      <c r="AQ2109" s="26">
        <v>-1</v>
      </c>
      <c r="AR2109" s="26">
        <v>90</v>
      </c>
      <c r="AS2109" s="26" t="s">
        <v>168</v>
      </c>
      <c r="AT2109" s="26" t="s">
        <v>71</v>
      </c>
      <c r="AU2109" s="26" t="s">
        <v>63</v>
      </c>
      <c r="AV2109" s="26" t="s">
        <v>63</v>
      </c>
      <c r="AW2109" s="26" t="s">
        <v>63</v>
      </c>
      <c r="AX2109" s="26" t="s">
        <v>63</v>
      </c>
      <c r="AY2109" s="26">
        <v>43.886705999999897</v>
      </c>
      <c r="AZ2109" s="26">
        <v>-100.869354</v>
      </c>
      <c r="BA2109" s="26" t="s">
        <v>208</v>
      </c>
      <c r="BB2109" s="26" t="s">
        <v>609</v>
      </c>
      <c r="BC2109" s="26" t="s">
        <v>167</v>
      </c>
      <c r="BD2109" s="26" t="s">
        <v>154</v>
      </c>
      <c r="BE2109" s="26"/>
      <c r="BF2109" s="26" t="s">
        <v>99</v>
      </c>
      <c r="BG2109" s="26" t="s">
        <v>167</v>
      </c>
      <c r="BH2109" s="26" t="s">
        <v>99</v>
      </c>
      <c r="BI2109" s="26">
        <v>3</v>
      </c>
      <c r="BJ2109" s="26" t="s">
        <v>217</v>
      </c>
    </row>
    <row r="2110" spans="36:62" x14ac:dyDescent="0.25">
      <c r="AJ2110" s="26">
        <v>553</v>
      </c>
      <c r="AK2110" s="26">
        <v>1808408</v>
      </c>
      <c r="AL2110" s="264">
        <v>43297.003472222219</v>
      </c>
      <c r="AM2110" s="26" t="s">
        <v>565</v>
      </c>
      <c r="AN2110" s="26" t="s">
        <v>63</v>
      </c>
      <c r="AO2110" s="26" t="s">
        <v>156</v>
      </c>
      <c r="AP2110" s="26" t="s">
        <v>159</v>
      </c>
      <c r="AQ2110" s="26">
        <v>0</v>
      </c>
      <c r="AR2110" s="26">
        <v>90</v>
      </c>
      <c r="AS2110" s="26" t="s">
        <v>149</v>
      </c>
      <c r="AT2110" s="26" t="s">
        <v>71</v>
      </c>
      <c r="AU2110" s="26" t="s">
        <v>63</v>
      </c>
      <c r="AV2110" s="26" t="s">
        <v>63</v>
      </c>
      <c r="AW2110" s="26" t="s">
        <v>63</v>
      </c>
      <c r="AX2110" s="26" t="s">
        <v>63</v>
      </c>
      <c r="AY2110" s="26">
        <v>43.900939000000001</v>
      </c>
      <c r="AZ2110" s="26">
        <v>-101.056748999999</v>
      </c>
      <c r="BA2110" s="26" t="s">
        <v>158</v>
      </c>
      <c r="BB2110" s="26" t="s">
        <v>611</v>
      </c>
      <c r="BC2110" s="26" t="s">
        <v>68</v>
      </c>
      <c r="BD2110" s="26" t="s">
        <v>154</v>
      </c>
      <c r="BE2110" s="26"/>
      <c r="BF2110" s="26" t="s">
        <v>68</v>
      </c>
      <c r="BG2110" s="26" t="s">
        <v>68</v>
      </c>
      <c r="BH2110" s="26" t="s">
        <v>160</v>
      </c>
      <c r="BI2110" s="26">
        <v>3</v>
      </c>
      <c r="BJ2110" s="26" t="s">
        <v>217</v>
      </c>
    </row>
    <row r="2111" spans="36:62" x14ac:dyDescent="0.25">
      <c r="AJ2111" s="26">
        <v>555</v>
      </c>
      <c r="AK2111" s="26">
        <v>1808515</v>
      </c>
      <c r="AL2111" s="264">
        <v>43303.743055555555</v>
      </c>
      <c r="AM2111" s="26" t="s">
        <v>565</v>
      </c>
      <c r="AN2111" s="26" t="s">
        <v>63</v>
      </c>
      <c r="AO2111" s="26" t="s">
        <v>156</v>
      </c>
      <c r="AP2111" s="26" t="s">
        <v>159</v>
      </c>
      <c r="AQ2111" s="26">
        <v>0</v>
      </c>
      <c r="AR2111" s="26">
        <v>90</v>
      </c>
      <c r="AS2111" s="26" t="s">
        <v>189</v>
      </c>
      <c r="AT2111" s="26" t="s">
        <v>730</v>
      </c>
      <c r="AU2111" s="26" t="s">
        <v>63</v>
      </c>
      <c r="AV2111" s="26" t="s">
        <v>63</v>
      </c>
      <c r="AW2111" s="26" t="s">
        <v>63</v>
      </c>
      <c r="AX2111" s="26" t="s">
        <v>63</v>
      </c>
      <c r="AY2111" s="26">
        <v>43.901091999999899</v>
      </c>
      <c r="AZ2111" s="26">
        <v>-100.923615999999</v>
      </c>
      <c r="BA2111" s="26" t="s">
        <v>185</v>
      </c>
      <c r="BB2111" s="26" t="s">
        <v>609</v>
      </c>
      <c r="BC2111" s="26" t="s">
        <v>68</v>
      </c>
      <c r="BD2111" s="26" t="s">
        <v>68</v>
      </c>
      <c r="BE2111" s="26"/>
      <c r="BF2111" s="26" t="s">
        <v>68</v>
      </c>
      <c r="BG2111" s="26" t="s">
        <v>68</v>
      </c>
      <c r="BH2111" s="26" t="s">
        <v>160</v>
      </c>
      <c r="BI2111" s="26">
        <v>3</v>
      </c>
      <c r="BJ2111" s="26" t="s">
        <v>217</v>
      </c>
    </row>
    <row r="2112" spans="36:62" x14ac:dyDescent="0.25">
      <c r="AJ2112" s="26">
        <v>556</v>
      </c>
      <c r="AK2112" s="26">
        <v>1808380</v>
      </c>
      <c r="AL2112" s="264">
        <v>43295.944444444445</v>
      </c>
      <c r="AM2112" s="26" t="s">
        <v>565</v>
      </c>
      <c r="AN2112" s="26" t="s">
        <v>63</v>
      </c>
      <c r="AO2112" s="26"/>
      <c r="AP2112" s="26"/>
      <c r="AQ2112" s="26">
        <v>-1</v>
      </c>
      <c r="AR2112" s="26">
        <v>90</v>
      </c>
      <c r="AS2112" s="26" t="s">
        <v>168</v>
      </c>
      <c r="AT2112" s="26" t="s">
        <v>71</v>
      </c>
      <c r="AU2112" s="26" t="s">
        <v>63</v>
      </c>
      <c r="AV2112" s="26" t="s">
        <v>63</v>
      </c>
      <c r="AW2112" s="26" t="s">
        <v>63</v>
      </c>
      <c r="AX2112" s="26" t="s">
        <v>63</v>
      </c>
      <c r="AY2112" s="26">
        <v>43.883319999999898</v>
      </c>
      <c r="AZ2112" s="26">
        <v>-100.71932200000001</v>
      </c>
      <c r="BA2112" s="26" t="s">
        <v>185</v>
      </c>
      <c r="BB2112" s="26" t="s">
        <v>611</v>
      </c>
      <c r="BC2112" s="26" t="s">
        <v>167</v>
      </c>
      <c r="BD2112" s="26" t="s">
        <v>154</v>
      </c>
      <c r="BE2112" s="26"/>
      <c r="BF2112" s="26" t="s">
        <v>99</v>
      </c>
      <c r="BG2112" s="26" t="s">
        <v>167</v>
      </c>
      <c r="BH2112" s="26" t="s">
        <v>99</v>
      </c>
      <c r="BI2112" s="26">
        <v>3</v>
      </c>
      <c r="BJ2112" s="26" t="s">
        <v>217</v>
      </c>
    </row>
    <row r="2113" spans="36:62" x14ac:dyDescent="0.25">
      <c r="AJ2113" s="26">
        <v>557</v>
      </c>
      <c r="AK2113" s="26">
        <v>1808826</v>
      </c>
      <c r="AL2113" s="264">
        <v>43303.770138888889</v>
      </c>
      <c r="AM2113" s="26" t="s">
        <v>565</v>
      </c>
      <c r="AN2113" s="26" t="s">
        <v>63</v>
      </c>
      <c r="AO2113" s="26" t="s">
        <v>214</v>
      </c>
      <c r="AP2113" s="26" t="s">
        <v>159</v>
      </c>
      <c r="AQ2113" s="26">
        <v>0</v>
      </c>
      <c r="AR2113" s="26">
        <v>90</v>
      </c>
      <c r="AS2113" s="26" t="s">
        <v>1492</v>
      </c>
      <c r="AT2113" s="26" t="s">
        <v>730</v>
      </c>
      <c r="AU2113" s="26" t="s">
        <v>63</v>
      </c>
      <c r="AV2113" s="26" t="s">
        <v>63</v>
      </c>
      <c r="AW2113" s="26" t="s">
        <v>63</v>
      </c>
      <c r="AX2113" s="26" t="s">
        <v>63</v>
      </c>
      <c r="AY2113" s="26">
        <v>43.900931999999898</v>
      </c>
      <c r="AZ2113" s="26">
        <v>-100.95381500000001</v>
      </c>
      <c r="BA2113" s="26" t="s">
        <v>208</v>
      </c>
      <c r="BB2113" s="26" t="s">
        <v>611</v>
      </c>
      <c r="BC2113" s="26" t="s">
        <v>68</v>
      </c>
      <c r="BD2113" s="26" t="s">
        <v>68</v>
      </c>
      <c r="BE2113" s="26"/>
      <c r="BF2113" s="26" t="s">
        <v>68</v>
      </c>
      <c r="BG2113" s="26" t="s">
        <v>209</v>
      </c>
      <c r="BH2113" s="26" t="s">
        <v>210</v>
      </c>
      <c r="BI2113" s="26">
        <v>3</v>
      </c>
      <c r="BJ2113" s="26" t="s">
        <v>20</v>
      </c>
    </row>
    <row r="2114" spans="36:62" x14ac:dyDescent="0.25">
      <c r="AJ2114" s="26">
        <v>558</v>
      </c>
      <c r="AK2114" s="26">
        <v>1808984</v>
      </c>
      <c r="AL2114" s="264">
        <v>43310.784722222219</v>
      </c>
      <c r="AM2114" s="26" t="s">
        <v>147</v>
      </c>
      <c r="AN2114" s="26" t="s">
        <v>63</v>
      </c>
      <c r="AO2114" s="26" t="s">
        <v>156</v>
      </c>
      <c r="AP2114" s="26" t="s">
        <v>648</v>
      </c>
      <c r="AQ2114" s="26">
        <v>0</v>
      </c>
      <c r="AR2114" s="26">
        <v>90</v>
      </c>
      <c r="AS2114" s="26" t="s">
        <v>628</v>
      </c>
      <c r="AT2114" s="26" t="s">
        <v>704</v>
      </c>
      <c r="AU2114" s="26" t="s">
        <v>63</v>
      </c>
      <c r="AV2114" s="26" t="s">
        <v>63</v>
      </c>
      <c r="AW2114" s="26" t="s">
        <v>63</v>
      </c>
      <c r="AX2114" s="26" t="s">
        <v>63</v>
      </c>
      <c r="AY2114" s="26">
        <v>43.842643000000002</v>
      </c>
      <c r="AZ2114" s="26">
        <v>-101.261804999999</v>
      </c>
      <c r="BA2114" s="26" t="s">
        <v>523</v>
      </c>
      <c r="BB2114" s="26" t="s">
        <v>611</v>
      </c>
      <c r="BC2114" s="26" t="s">
        <v>678</v>
      </c>
      <c r="BD2114" s="26" t="s">
        <v>681</v>
      </c>
      <c r="BE2114" s="26" t="s">
        <v>677</v>
      </c>
      <c r="BF2114" s="26" t="s">
        <v>68</v>
      </c>
      <c r="BG2114" s="26" t="s">
        <v>68</v>
      </c>
      <c r="BH2114" s="26" t="s">
        <v>733</v>
      </c>
      <c r="BI2114" s="26">
        <v>3</v>
      </c>
      <c r="BJ2114" s="26" t="s">
        <v>217</v>
      </c>
    </row>
    <row r="2115" spans="36:62" x14ac:dyDescent="0.25">
      <c r="AJ2115" s="26">
        <v>559</v>
      </c>
      <c r="AK2115" s="26">
        <v>1809019</v>
      </c>
      <c r="AL2115" s="264">
        <v>43313.715277777781</v>
      </c>
      <c r="AM2115" s="26" t="s">
        <v>565</v>
      </c>
      <c r="AN2115" s="26" t="s">
        <v>63</v>
      </c>
      <c r="AO2115" s="26" t="s">
        <v>173</v>
      </c>
      <c r="AP2115" s="26" t="s">
        <v>824</v>
      </c>
      <c r="AQ2115" s="26">
        <v>0</v>
      </c>
      <c r="AR2115" s="26">
        <v>90</v>
      </c>
      <c r="AS2115" s="26" t="s">
        <v>1494</v>
      </c>
      <c r="AT2115" s="26" t="s">
        <v>71</v>
      </c>
      <c r="AU2115" s="26" t="s">
        <v>63</v>
      </c>
      <c r="AV2115" s="26" t="s">
        <v>63</v>
      </c>
      <c r="AW2115" s="26" t="s">
        <v>63</v>
      </c>
      <c r="AX2115" s="26" t="s">
        <v>63</v>
      </c>
      <c r="AY2115" s="26">
        <v>43.886775999999898</v>
      </c>
      <c r="AZ2115" s="26">
        <v>-100.814753999999</v>
      </c>
      <c r="BA2115" s="26" t="s">
        <v>486</v>
      </c>
      <c r="BB2115" s="26" t="s">
        <v>826</v>
      </c>
      <c r="BC2115" s="26" t="s">
        <v>1108</v>
      </c>
      <c r="BD2115" s="26" t="s">
        <v>829</v>
      </c>
      <c r="BE2115" s="26" t="s">
        <v>1493</v>
      </c>
      <c r="BF2115" s="26" t="s">
        <v>829</v>
      </c>
      <c r="BG2115" s="26" t="s">
        <v>829</v>
      </c>
      <c r="BH2115" s="26" t="s">
        <v>795</v>
      </c>
      <c r="BI2115" s="26">
        <v>3</v>
      </c>
      <c r="BJ2115" s="26" t="s">
        <v>20</v>
      </c>
    </row>
    <row r="2116" spans="36:62" x14ac:dyDescent="0.25">
      <c r="AJ2116" s="26">
        <v>560</v>
      </c>
      <c r="AK2116" s="26">
        <v>1809333</v>
      </c>
      <c r="AL2116" s="264">
        <v>43318.661111111112</v>
      </c>
      <c r="AM2116" s="26" t="s">
        <v>147</v>
      </c>
      <c r="AN2116" s="26" t="s">
        <v>63</v>
      </c>
      <c r="AO2116" s="26" t="s">
        <v>156</v>
      </c>
      <c r="AP2116" s="26" t="s">
        <v>159</v>
      </c>
      <c r="AQ2116" s="26">
        <v>0</v>
      </c>
      <c r="AR2116" s="26">
        <v>90</v>
      </c>
      <c r="AS2116" s="26" t="s">
        <v>622</v>
      </c>
      <c r="AT2116" s="26" t="s">
        <v>71</v>
      </c>
      <c r="AU2116" s="26" t="s">
        <v>63</v>
      </c>
      <c r="AV2116" s="26" t="s">
        <v>63</v>
      </c>
      <c r="AW2116" s="26" t="s">
        <v>63</v>
      </c>
      <c r="AX2116" s="26" t="s">
        <v>63</v>
      </c>
      <c r="AY2116" s="26">
        <v>43.897126999999898</v>
      </c>
      <c r="AZ2116" s="26">
        <v>-101.107004</v>
      </c>
      <c r="BA2116" s="26" t="s">
        <v>185</v>
      </c>
      <c r="BB2116" s="26" t="s">
        <v>611</v>
      </c>
      <c r="BC2116" s="26" t="s">
        <v>68</v>
      </c>
      <c r="BD2116" s="26" t="s">
        <v>68</v>
      </c>
      <c r="BE2116" s="26"/>
      <c r="BF2116" s="26" t="s">
        <v>68</v>
      </c>
      <c r="BG2116" s="26" t="s">
        <v>68</v>
      </c>
      <c r="BH2116" s="26" t="s">
        <v>160</v>
      </c>
      <c r="BI2116" s="26">
        <v>3</v>
      </c>
      <c r="BJ2116" s="26" t="s">
        <v>217</v>
      </c>
    </row>
    <row r="2117" spans="36:62" x14ac:dyDescent="0.25">
      <c r="AJ2117" s="26">
        <v>561</v>
      </c>
      <c r="AK2117" s="26">
        <v>1809697</v>
      </c>
      <c r="AL2117" s="264">
        <v>43322.541666666664</v>
      </c>
      <c r="AM2117" s="26" t="s">
        <v>147</v>
      </c>
      <c r="AN2117" s="26" t="s">
        <v>63</v>
      </c>
      <c r="AO2117" s="26" t="s">
        <v>720</v>
      </c>
      <c r="AP2117" s="26" t="s">
        <v>159</v>
      </c>
      <c r="AQ2117" s="26">
        <v>0</v>
      </c>
      <c r="AR2117" s="26">
        <v>90</v>
      </c>
      <c r="AS2117" s="26" t="s">
        <v>809</v>
      </c>
      <c r="AT2117" s="26" t="s">
        <v>71</v>
      </c>
      <c r="AU2117" s="26" t="s">
        <v>69</v>
      </c>
      <c r="AV2117" s="26" t="s">
        <v>69</v>
      </c>
      <c r="AW2117" s="26" t="s">
        <v>63</v>
      </c>
      <c r="AX2117" s="26" t="s">
        <v>63</v>
      </c>
      <c r="AY2117" s="26">
        <v>43.851835999999899</v>
      </c>
      <c r="AZ2117" s="26">
        <v>-101.393970999999</v>
      </c>
      <c r="BA2117" s="26" t="s">
        <v>37</v>
      </c>
      <c r="BB2117" s="26" t="s">
        <v>611</v>
      </c>
      <c r="BC2117" s="26" t="s">
        <v>1495</v>
      </c>
      <c r="BD2117" s="26" t="s">
        <v>68</v>
      </c>
      <c r="BE2117" s="26" t="s">
        <v>705</v>
      </c>
      <c r="BF2117" s="26" t="s">
        <v>68</v>
      </c>
      <c r="BG2117" s="26" t="s">
        <v>68</v>
      </c>
      <c r="BH2117" s="26" t="s">
        <v>660</v>
      </c>
      <c r="BI2117" s="26">
        <v>3</v>
      </c>
      <c r="BJ2117" s="26" t="s">
        <v>19</v>
      </c>
    </row>
    <row r="2118" spans="36:62" x14ac:dyDescent="0.25">
      <c r="AJ2118" s="26">
        <v>562</v>
      </c>
      <c r="AK2118" s="26">
        <v>1809874</v>
      </c>
      <c r="AL2118" s="264">
        <v>43330.302083333336</v>
      </c>
      <c r="AM2118" s="26" t="s">
        <v>565</v>
      </c>
      <c r="AN2118" s="26" t="s">
        <v>63</v>
      </c>
      <c r="AO2118" s="26" t="s">
        <v>156</v>
      </c>
      <c r="AP2118" s="26" t="s">
        <v>159</v>
      </c>
      <c r="AQ2118" s="26">
        <v>0</v>
      </c>
      <c r="AR2118" s="26">
        <v>90</v>
      </c>
      <c r="AS2118" s="26" t="s">
        <v>628</v>
      </c>
      <c r="AT2118" s="26" t="s">
        <v>71</v>
      </c>
      <c r="AU2118" s="26" t="s">
        <v>63</v>
      </c>
      <c r="AV2118" s="26" t="s">
        <v>63</v>
      </c>
      <c r="AW2118" s="26" t="s">
        <v>63</v>
      </c>
      <c r="AX2118" s="26" t="s">
        <v>63</v>
      </c>
      <c r="AY2118" s="26">
        <v>43.901184000000001</v>
      </c>
      <c r="AZ2118" s="26">
        <v>-100.996831</v>
      </c>
      <c r="BA2118" s="26" t="s">
        <v>483</v>
      </c>
      <c r="BB2118" s="26" t="s">
        <v>609</v>
      </c>
      <c r="BC2118" s="26" t="s">
        <v>708</v>
      </c>
      <c r="BD2118" s="26" t="s">
        <v>68</v>
      </c>
      <c r="BE2118" s="26" t="s">
        <v>705</v>
      </c>
      <c r="BF2118" s="26" t="s">
        <v>68</v>
      </c>
      <c r="BG2118" s="26" t="s">
        <v>68</v>
      </c>
      <c r="BH2118" s="26" t="s">
        <v>646</v>
      </c>
      <c r="BI2118" s="26">
        <v>3</v>
      </c>
      <c r="BJ2118" s="26" t="s">
        <v>217</v>
      </c>
    </row>
    <row r="2119" spans="36:62" x14ac:dyDescent="0.25">
      <c r="AJ2119" s="26">
        <v>563</v>
      </c>
      <c r="AK2119" s="26">
        <v>1809875</v>
      </c>
      <c r="AL2119" s="264">
        <v>43327.506944444445</v>
      </c>
      <c r="AM2119" s="26" t="s">
        <v>147</v>
      </c>
      <c r="AN2119" s="26" t="s">
        <v>63</v>
      </c>
      <c r="AO2119" s="26" t="s">
        <v>204</v>
      </c>
      <c r="AP2119" s="26" t="s">
        <v>159</v>
      </c>
      <c r="AQ2119" s="26">
        <v>0</v>
      </c>
      <c r="AR2119" s="26">
        <v>90</v>
      </c>
      <c r="AS2119" s="26" t="s">
        <v>188</v>
      </c>
      <c r="AT2119" s="26" t="s">
        <v>71</v>
      </c>
      <c r="AU2119" s="26" t="s">
        <v>63</v>
      </c>
      <c r="AV2119" s="26" t="s">
        <v>63</v>
      </c>
      <c r="AW2119" s="26" t="s">
        <v>63</v>
      </c>
      <c r="AX2119" s="26" t="s">
        <v>63</v>
      </c>
      <c r="AY2119" s="26">
        <v>43.850898000000001</v>
      </c>
      <c r="AZ2119" s="26">
        <v>-101.472892999999</v>
      </c>
      <c r="BA2119" s="26" t="s">
        <v>37</v>
      </c>
      <c r="BB2119" s="26" t="s">
        <v>609</v>
      </c>
      <c r="BC2119" s="26" t="s">
        <v>162</v>
      </c>
      <c r="BD2119" s="26" t="s">
        <v>68</v>
      </c>
      <c r="BE2119" s="26"/>
      <c r="BF2119" s="26" t="s">
        <v>68</v>
      </c>
      <c r="BG2119" s="26" t="s">
        <v>68</v>
      </c>
      <c r="BH2119" s="26" t="s">
        <v>160</v>
      </c>
      <c r="BI2119" s="26">
        <v>3</v>
      </c>
      <c r="BJ2119" s="26" t="s">
        <v>217</v>
      </c>
    </row>
    <row r="2120" spans="36:62" x14ac:dyDescent="0.25">
      <c r="AJ2120" s="26">
        <v>564</v>
      </c>
      <c r="AK2120" s="26">
        <v>1809833</v>
      </c>
      <c r="AL2120" s="264">
        <v>43331.586805555555</v>
      </c>
      <c r="AM2120" s="26" t="s">
        <v>565</v>
      </c>
      <c r="AN2120" s="26" t="s">
        <v>63</v>
      </c>
      <c r="AO2120" s="26" t="s">
        <v>156</v>
      </c>
      <c r="AP2120" s="26" t="s">
        <v>159</v>
      </c>
      <c r="AQ2120" s="26">
        <v>0</v>
      </c>
      <c r="AR2120" s="26">
        <v>90</v>
      </c>
      <c r="AS2120" s="26" t="s">
        <v>618</v>
      </c>
      <c r="AT2120" s="26" t="s">
        <v>704</v>
      </c>
      <c r="AU2120" s="26" t="s">
        <v>63</v>
      </c>
      <c r="AV2120" s="26" t="s">
        <v>63</v>
      </c>
      <c r="AW2120" s="26" t="s">
        <v>63</v>
      </c>
      <c r="AX2120" s="26" t="s">
        <v>63</v>
      </c>
      <c r="AY2120" s="26">
        <v>43.883018</v>
      </c>
      <c r="AZ2120" s="26">
        <v>-100.713937999999</v>
      </c>
      <c r="BA2120" s="26" t="s">
        <v>158</v>
      </c>
      <c r="BB2120" s="26" t="s">
        <v>611</v>
      </c>
      <c r="BC2120" s="26" t="s">
        <v>68</v>
      </c>
      <c r="BD2120" s="26" t="s">
        <v>615</v>
      </c>
      <c r="BE2120" s="26"/>
      <c r="BF2120" s="26" t="s">
        <v>68</v>
      </c>
      <c r="BG2120" s="26" t="s">
        <v>209</v>
      </c>
      <c r="BH2120" s="26" t="s">
        <v>146</v>
      </c>
      <c r="BI2120" s="26">
        <v>3</v>
      </c>
      <c r="BJ2120" s="26" t="s">
        <v>217</v>
      </c>
    </row>
    <row r="2121" spans="36:62" x14ac:dyDescent="0.25">
      <c r="AJ2121" s="26">
        <v>565</v>
      </c>
      <c r="AK2121" s="26">
        <v>1810025</v>
      </c>
      <c r="AL2121" s="264">
        <v>43316.645833333336</v>
      </c>
      <c r="AM2121" s="26" t="s">
        <v>147</v>
      </c>
      <c r="AN2121" s="26" t="s">
        <v>63</v>
      </c>
      <c r="AO2121" s="26" t="s">
        <v>918</v>
      </c>
      <c r="AP2121" s="26" t="s">
        <v>159</v>
      </c>
      <c r="AQ2121" s="26">
        <v>0</v>
      </c>
      <c r="AR2121" s="26">
        <v>44</v>
      </c>
      <c r="AS2121" s="26" t="s">
        <v>1264</v>
      </c>
      <c r="AT2121" s="26" t="s">
        <v>71</v>
      </c>
      <c r="AU2121" s="26" t="s">
        <v>63</v>
      </c>
      <c r="AV2121" s="26" t="s">
        <v>63</v>
      </c>
      <c r="AW2121" s="26" t="s">
        <v>63</v>
      </c>
      <c r="AX2121" s="26" t="s">
        <v>63</v>
      </c>
      <c r="AY2121" s="26">
        <v>43.577869999999898</v>
      </c>
      <c r="AZ2121" s="26">
        <v>-101.520893</v>
      </c>
      <c r="BA2121" s="26" t="s">
        <v>566</v>
      </c>
      <c r="BB2121" s="26" t="s">
        <v>1141</v>
      </c>
      <c r="BC2121" s="26" t="s">
        <v>727</v>
      </c>
      <c r="BD2121" s="26" t="s">
        <v>68</v>
      </c>
      <c r="BE2121" s="26"/>
      <c r="BF2121" s="26" t="s">
        <v>68</v>
      </c>
      <c r="BG2121" s="26" t="s">
        <v>68</v>
      </c>
      <c r="BH2121" s="26" t="s">
        <v>728</v>
      </c>
      <c r="BI2121" s="26">
        <v>3</v>
      </c>
      <c r="BJ2121" s="26" t="s">
        <v>18</v>
      </c>
    </row>
    <row r="2122" spans="36:62" x14ac:dyDescent="0.25">
      <c r="AJ2122" s="26">
        <v>566</v>
      </c>
      <c r="AK2122" s="26">
        <v>1810827</v>
      </c>
      <c r="AL2122" s="264">
        <v>43353.1875</v>
      </c>
      <c r="AM2122" s="26" t="s">
        <v>147</v>
      </c>
      <c r="AN2122" s="26" t="s">
        <v>63</v>
      </c>
      <c r="AO2122" s="26" t="s">
        <v>156</v>
      </c>
      <c r="AP2122" s="26" t="s">
        <v>159</v>
      </c>
      <c r="AQ2122" s="26">
        <v>0</v>
      </c>
      <c r="AR2122" s="26">
        <v>90</v>
      </c>
      <c r="AS2122" s="26" t="s">
        <v>683</v>
      </c>
      <c r="AT2122" s="26" t="s">
        <v>71</v>
      </c>
      <c r="AU2122" s="26" t="s">
        <v>63</v>
      </c>
      <c r="AV2122" s="26" t="s">
        <v>63</v>
      </c>
      <c r="AW2122" s="26" t="s">
        <v>63</v>
      </c>
      <c r="AX2122" s="26" t="s">
        <v>63</v>
      </c>
      <c r="AY2122" s="26">
        <v>43.850887999999898</v>
      </c>
      <c r="AZ2122" s="26">
        <v>-101.473598999999</v>
      </c>
      <c r="BA2122" s="26" t="s">
        <v>208</v>
      </c>
      <c r="BB2122" s="26" t="s">
        <v>609</v>
      </c>
      <c r="BC2122" s="26" t="s">
        <v>680</v>
      </c>
      <c r="BD2122" s="26" t="s">
        <v>68</v>
      </c>
      <c r="BE2122" s="26" t="s">
        <v>161</v>
      </c>
      <c r="BF2122" s="26" t="s">
        <v>68</v>
      </c>
      <c r="BG2122" s="26" t="s">
        <v>68</v>
      </c>
      <c r="BH2122" s="26" t="s">
        <v>160</v>
      </c>
      <c r="BI2122" s="26">
        <v>3</v>
      </c>
      <c r="BJ2122" s="26" t="s">
        <v>217</v>
      </c>
    </row>
    <row r="2123" spans="36:62" x14ac:dyDescent="0.25">
      <c r="AJ2123" s="26">
        <v>567</v>
      </c>
      <c r="AK2123" s="26">
        <v>1811096</v>
      </c>
      <c r="AL2123" s="264">
        <v>43356.975694444445</v>
      </c>
      <c r="AM2123" s="26" t="s">
        <v>565</v>
      </c>
      <c r="AN2123" s="26" t="s">
        <v>63</v>
      </c>
      <c r="AO2123" s="26"/>
      <c r="AP2123" s="26"/>
      <c r="AQ2123" s="26">
        <v>-1</v>
      </c>
      <c r="AR2123" s="26">
        <v>90</v>
      </c>
      <c r="AS2123" s="26" t="s">
        <v>168</v>
      </c>
      <c r="AT2123" s="26" t="s">
        <v>71</v>
      </c>
      <c r="AU2123" s="26" t="s">
        <v>63</v>
      </c>
      <c r="AV2123" s="26" t="s">
        <v>63</v>
      </c>
      <c r="AW2123" s="26" t="s">
        <v>63</v>
      </c>
      <c r="AX2123" s="26" t="s">
        <v>63</v>
      </c>
      <c r="AY2123" s="26">
        <v>43.901190999999898</v>
      </c>
      <c r="AZ2123" s="26">
        <v>-101.013925999999</v>
      </c>
      <c r="BA2123" s="26" t="s">
        <v>166</v>
      </c>
      <c r="BB2123" s="26" t="s">
        <v>609</v>
      </c>
      <c r="BC2123" s="26" t="s">
        <v>167</v>
      </c>
      <c r="BD2123" s="26" t="s">
        <v>154</v>
      </c>
      <c r="BE2123" s="26"/>
      <c r="BF2123" s="26" t="s">
        <v>99</v>
      </c>
      <c r="BG2123" s="26" t="s">
        <v>167</v>
      </c>
      <c r="BH2123" s="26" t="s">
        <v>99</v>
      </c>
      <c r="BI2123" s="26">
        <v>3</v>
      </c>
      <c r="BJ2123" s="26" t="s">
        <v>217</v>
      </c>
    </row>
    <row r="2124" spans="36:62" x14ac:dyDescent="0.25">
      <c r="AJ2124" s="26">
        <v>569</v>
      </c>
      <c r="AK2124" s="26">
        <v>1812080</v>
      </c>
      <c r="AL2124" s="264">
        <v>43373.784722222219</v>
      </c>
      <c r="AM2124" s="26" t="s">
        <v>147</v>
      </c>
      <c r="AN2124" s="26" t="s">
        <v>63</v>
      </c>
      <c r="AO2124" s="26"/>
      <c r="AP2124" s="26"/>
      <c r="AQ2124" s="26">
        <v>-1</v>
      </c>
      <c r="AR2124" s="26">
        <v>90</v>
      </c>
      <c r="AS2124" s="26" t="s">
        <v>168</v>
      </c>
      <c r="AT2124" s="26" t="s">
        <v>71</v>
      </c>
      <c r="AU2124" s="26" t="s">
        <v>63</v>
      </c>
      <c r="AV2124" s="26" t="s">
        <v>63</v>
      </c>
      <c r="AW2124" s="26" t="s">
        <v>63</v>
      </c>
      <c r="AX2124" s="26" t="s">
        <v>63</v>
      </c>
      <c r="AY2124" s="26">
        <v>43.865946999999899</v>
      </c>
      <c r="AZ2124" s="26">
        <v>-101.176334999999</v>
      </c>
      <c r="BA2124" s="26" t="s">
        <v>185</v>
      </c>
      <c r="BB2124" s="26" t="s">
        <v>609</v>
      </c>
      <c r="BC2124" s="26" t="s">
        <v>167</v>
      </c>
      <c r="BD2124" s="26" t="s">
        <v>154</v>
      </c>
      <c r="BE2124" s="26"/>
      <c r="BF2124" s="26" t="s">
        <v>99</v>
      </c>
      <c r="BG2124" s="26" t="s">
        <v>167</v>
      </c>
      <c r="BH2124" s="26" t="s">
        <v>99</v>
      </c>
      <c r="BI2124" s="26">
        <v>3</v>
      </c>
      <c r="BJ2124" s="26" t="s">
        <v>217</v>
      </c>
    </row>
    <row r="2125" spans="36:62" x14ac:dyDescent="0.25">
      <c r="AJ2125" s="26">
        <v>570</v>
      </c>
      <c r="AK2125" s="26">
        <v>1812083</v>
      </c>
      <c r="AL2125" s="264">
        <v>43375.566666666666</v>
      </c>
      <c r="AM2125" s="26" t="s">
        <v>147</v>
      </c>
      <c r="AN2125" s="26" t="s">
        <v>63</v>
      </c>
      <c r="AO2125" s="26" t="s">
        <v>156</v>
      </c>
      <c r="AP2125" s="26" t="s">
        <v>159</v>
      </c>
      <c r="AQ2125" s="26">
        <v>0</v>
      </c>
      <c r="AR2125" s="26">
        <v>90</v>
      </c>
      <c r="AS2125" s="26" t="s">
        <v>1496</v>
      </c>
      <c r="AT2125" s="26" t="s">
        <v>71</v>
      </c>
      <c r="AU2125" s="26" t="s">
        <v>63</v>
      </c>
      <c r="AV2125" s="26" t="s">
        <v>63</v>
      </c>
      <c r="AW2125" s="26" t="s">
        <v>63</v>
      </c>
      <c r="AX2125" s="26" t="s">
        <v>63</v>
      </c>
      <c r="AY2125" s="26">
        <v>43.842891000000002</v>
      </c>
      <c r="AZ2125" s="26">
        <v>-101.261808</v>
      </c>
      <c r="BA2125" s="26" t="s">
        <v>158</v>
      </c>
      <c r="BB2125" s="26" t="s">
        <v>609</v>
      </c>
      <c r="BC2125" s="26" t="s">
        <v>170</v>
      </c>
      <c r="BD2125" s="26" t="s">
        <v>717</v>
      </c>
      <c r="BE2125" s="26"/>
      <c r="BF2125" s="26" t="s">
        <v>68</v>
      </c>
      <c r="BG2125" s="26" t="s">
        <v>68</v>
      </c>
      <c r="BH2125" s="26" t="s">
        <v>160</v>
      </c>
      <c r="BI2125" s="26">
        <v>3</v>
      </c>
      <c r="BJ2125" s="26" t="s">
        <v>217</v>
      </c>
    </row>
    <row r="2126" spans="36:62" x14ac:dyDescent="0.25">
      <c r="AJ2126" s="26">
        <v>571</v>
      </c>
      <c r="AK2126" s="26">
        <v>1812206</v>
      </c>
      <c r="AL2126" s="264">
        <v>43374.989583333336</v>
      </c>
      <c r="AM2126" s="26" t="s">
        <v>147</v>
      </c>
      <c r="AN2126" s="26" t="s">
        <v>63</v>
      </c>
      <c r="AO2126" s="26" t="s">
        <v>156</v>
      </c>
      <c r="AP2126" s="26" t="s">
        <v>159</v>
      </c>
      <c r="AQ2126" s="26">
        <v>0</v>
      </c>
      <c r="AR2126" s="26">
        <v>90</v>
      </c>
      <c r="AS2126" s="26" t="s">
        <v>172</v>
      </c>
      <c r="AT2126" s="26" t="s">
        <v>74</v>
      </c>
      <c r="AU2126" s="26" t="s">
        <v>63</v>
      </c>
      <c r="AV2126" s="26" t="s">
        <v>63</v>
      </c>
      <c r="AW2126" s="26" t="s">
        <v>63</v>
      </c>
      <c r="AX2126" s="26" t="s">
        <v>63</v>
      </c>
      <c r="AY2126" s="26">
        <v>43.883198</v>
      </c>
      <c r="AZ2126" s="26">
        <v>-101.136819</v>
      </c>
      <c r="BA2126" s="26" t="s">
        <v>208</v>
      </c>
      <c r="BB2126" s="26" t="s">
        <v>611</v>
      </c>
      <c r="BC2126" s="26" t="s">
        <v>68</v>
      </c>
      <c r="BD2126" s="26" t="s">
        <v>68</v>
      </c>
      <c r="BE2126" s="26"/>
      <c r="BF2126" s="26" t="s">
        <v>675</v>
      </c>
      <c r="BG2126" s="26" t="s">
        <v>68</v>
      </c>
      <c r="BH2126" s="26" t="s">
        <v>160</v>
      </c>
      <c r="BI2126" s="26">
        <v>3</v>
      </c>
      <c r="BJ2126" s="26" t="s">
        <v>217</v>
      </c>
    </row>
    <row r="2127" spans="36:62" x14ac:dyDescent="0.25">
      <c r="AJ2127" s="26">
        <v>572</v>
      </c>
      <c r="AK2127" s="26">
        <v>1812207</v>
      </c>
      <c r="AL2127" s="264">
        <v>43376.459722222222</v>
      </c>
      <c r="AM2127" s="26" t="s">
        <v>147</v>
      </c>
      <c r="AN2127" s="26" t="s">
        <v>63</v>
      </c>
      <c r="AO2127" s="26" t="s">
        <v>156</v>
      </c>
      <c r="AP2127" s="26" t="s">
        <v>159</v>
      </c>
      <c r="AQ2127" s="26">
        <v>0</v>
      </c>
      <c r="AR2127" s="26">
        <v>90</v>
      </c>
      <c r="AS2127" s="26" t="s">
        <v>206</v>
      </c>
      <c r="AT2127" s="26" t="s">
        <v>216</v>
      </c>
      <c r="AU2127" s="26" t="s">
        <v>63</v>
      </c>
      <c r="AV2127" s="26" t="s">
        <v>63</v>
      </c>
      <c r="AW2127" s="26" t="s">
        <v>63</v>
      </c>
      <c r="AX2127" s="26" t="s">
        <v>63</v>
      </c>
      <c r="AY2127" s="26">
        <v>43.895262000000002</v>
      </c>
      <c r="AZ2127" s="26">
        <v>-101.113642999999</v>
      </c>
      <c r="BA2127" s="26" t="s">
        <v>158</v>
      </c>
      <c r="BB2127" s="26" t="s">
        <v>609</v>
      </c>
      <c r="BC2127" s="26" t="s">
        <v>667</v>
      </c>
      <c r="BD2127" s="26" t="s">
        <v>68</v>
      </c>
      <c r="BE2127" s="26"/>
      <c r="BF2127" s="26" t="s">
        <v>68</v>
      </c>
      <c r="BG2127" s="26" t="s">
        <v>68</v>
      </c>
      <c r="BH2127" s="26" t="s">
        <v>160</v>
      </c>
      <c r="BI2127" s="26">
        <v>3</v>
      </c>
      <c r="BJ2127" s="26" t="s">
        <v>21</v>
      </c>
    </row>
    <row r="2128" spans="36:62" x14ac:dyDescent="0.25">
      <c r="AJ2128" s="26">
        <v>573</v>
      </c>
      <c r="AK2128" s="26">
        <v>1812387</v>
      </c>
      <c r="AL2128" s="264">
        <v>43376.552777777775</v>
      </c>
      <c r="AM2128" s="26" t="s">
        <v>147</v>
      </c>
      <c r="AN2128" s="26" t="s">
        <v>63</v>
      </c>
      <c r="AO2128" s="26" t="s">
        <v>156</v>
      </c>
      <c r="AP2128" s="26" t="s">
        <v>159</v>
      </c>
      <c r="AQ2128" s="26">
        <v>0</v>
      </c>
      <c r="AR2128" s="26">
        <v>90</v>
      </c>
      <c r="AS2128" s="26" t="s">
        <v>189</v>
      </c>
      <c r="AT2128" s="26" t="s">
        <v>619</v>
      </c>
      <c r="AU2128" s="26" t="s">
        <v>63</v>
      </c>
      <c r="AV2128" s="26" t="s">
        <v>63</v>
      </c>
      <c r="AW2128" s="26" t="s">
        <v>63</v>
      </c>
      <c r="AX2128" s="26" t="s">
        <v>63</v>
      </c>
      <c r="AY2128" s="26">
        <v>43.842551999999898</v>
      </c>
      <c r="AZ2128" s="26">
        <v>-101.239587999999</v>
      </c>
      <c r="BA2128" s="26" t="s">
        <v>208</v>
      </c>
      <c r="BB2128" s="26" t="s">
        <v>611</v>
      </c>
      <c r="BC2128" s="26" t="s">
        <v>614</v>
      </c>
      <c r="BD2128" s="26" t="s">
        <v>68</v>
      </c>
      <c r="BE2128" s="26"/>
      <c r="BF2128" s="26" t="s">
        <v>68</v>
      </c>
      <c r="BG2128" s="26" t="s">
        <v>68</v>
      </c>
      <c r="BH2128" s="26" t="s">
        <v>146</v>
      </c>
      <c r="BI2128" s="26">
        <v>3</v>
      </c>
      <c r="BJ2128" s="26" t="s">
        <v>217</v>
      </c>
    </row>
    <row r="2129" spans="36:62" x14ac:dyDescent="0.25">
      <c r="AJ2129" s="26">
        <v>574</v>
      </c>
      <c r="AK2129" s="26">
        <v>1812475</v>
      </c>
      <c r="AL2129" s="264">
        <v>43371.96875</v>
      </c>
      <c r="AM2129" s="26" t="s">
        <v>147</v>
      </c>
      <c r="AN2129" s="26" t="s">
        <v>63</v>
      </c>
      <c r="AO2129" s="26"/>
      <c r="AP2129" s="26"/>
      <c r="AQ2129" s="26">
        <v>-1</v>
      </c>
      <c r="AR2129" s="26">
        <v>90</v>
      </c>
      <c r="AS2129" s="26" t="s">
        <v>168</v>
      </c>
      <c r="AT2129" s="26" t="s">
        <v>71</v>
      </c>
      <c r="AU2129" s="26" t="s">
        <v>63</v>
      </c>
      <c r="AV2129" s="26" t="s">
        <v>63</v>
      </c>
      <c r="AW2129" s="26" t="s">
        <v>63</v>
      </c>
      <c r="AX2129" s="26" t="s">
        <v>63</v>
      </c>
      <c r="AY2129" s="26">
        <v>43.865428000000001</v>
      </c>
      <c r="AZ2129" s="26">
        <v>-101.177678</v>
      </c>
      <c r="BA2129" s="26" t="s">
        <v>166</v>
      </c>
      <c r="BB2129" s="26" t="s">
        <v>609</v>
      </c>
      <c r="BC2129" s="26" t="s">
        <v>167</v>
      </c>
      <c r="BD2129" s="26" t="s">
        <v>154</v>
      </c>
      <c r="BE2129" s="26"/>
      <c r="BF2129" s="26" t="s">
        <v>99</v>
      </c>
      <c r="BG2129" s="26" t="s">
        <v>167</v>
      </c>
      <c r="BH2129" s="26" t="s">
        <v>99</v>
      </c>
      <c r="BI2129" s="26">
        <v>3</v>
      </c>
      <c r="BJ2129" s="26" t="s">
        <v>217</v>
      </c>
    </row>
    <row r="2130" spans="36:62" x14ac:dyDescent="0.25">
      <c r="AJ2130" s="26">
        <v>575</v>
      </c>
      <c r="AK2130" s="26">
        <v>1812479</v>
      </c>
      <c r="AL2130" s="264">
        <v>43383.262499999997</v>
      </c>
      <c r="AM2130" s="26" t="s">
        <v>147</v>
      </c>
      <c r="AN2130" s="26" t="s">
        <v>63</v>
      </c>
      <c r="AO2130" s="26" t="s">
        <v>156</v>
      </c>
      <c r="AP2130" s="26" t="s">
        <v>159</v>
      </c>
      <c r="AQ2130" s="26">
        <v>0</v>
      </c>
      <c r="AR2130" s="26">
        <v>90</v>
      </c>
      <c r="AS2130" s="26" t="s">
        <v>188</v>
      </c>
      <c r="AT2130" s="26" t="s">
        <v>654</v>
      </c>
      <c r="AU2130" s="26" t="s">
        <v>63</v>
      </c>
      <c r="AV2130" s="26" t="s">
        <v>63</v>
      </c>
      <c r="AW2130" s="26" t="s">
        <v>63</v>
      </c>
      <c r="AX2130" s="26" t="s">
        <v>63</v>
      </c>
      <c r="AY2130" s="26">
        <v>43.901181999999899</v>
      </c>
      <c r="AZ2130" s="26">
        <v>-101.07491400000001</v>
      </c>
      <c r="BA2130" s="26" t="s">
        <v>208</v>
      </c>
      <c r="BB2130" s="26" t="s">
        <v>609</v>
      </c>
      <c r="BC2130" s="26" t="s">
        <v>614</v>
      </c>
      <c r="BD2130" s="26" t="s">
        <v>615</v>
      </c>
      <c r="BE2130" s="26"/>
      <c r="BF2130" s="26" t="s">
        <v>68</v>
      </c>
      <c r="BG2130" s="26" t="s">
        <v>68</v>
      </c>
      <c r="BH2130" s="26" t="s">
        <v>210</v>
      </c>
      <c r="BI2130" s="26">
        <v>3</v>
      </c>
      <c r="BJ2130" s="26" t="s">
        <v>20</v>
      </c>
    </row>
    <row r="2131" spans="36:62" x14ac:dyDescent="0.25">
      <c r="AJ2131" s="26">
        <v>576</v>
      </c>
      <c r="AK2131" s="26">
        <v>1812428</v>
      </c>
      <c r="AL2131" s="264">
        <v>43370.947916666664</v>
      </c>
      <c r="AM2131" s="26" t="s">
        <v>565</v>
      </c>
      <c r="AN2131" s="26" t="s">
        <v>63</v>
      </c>
      <c r="AO2131" s="26"/>
      <c r="AP2131" s="26"/>
      <c r="AQ2131" s="26">
        <v>-1</v>
      </c>
      <c r="AR2131" s="26">
        <v>90</v>
      </c>
      <c r="AS2131" s="26" t="s">
        <v>168</v>
      </c>
      <c r="AT2131" s="26" t="s">
        <v>74</v>
      </c>
      <c r="AU2131" s="26" t="s">
        <v>63</v>
      </c>
      <c r="AV2131" s="26" t="s">
        <v>63</v>
      </c>
      <c r="AW2131" s="26" t="s">
        <v>63</v>
      </c>
      <c r="AX2131" s="26" t="s">
        <v>63</v>
      </c>
      <c r="AY2131" s="26">
        <v>43.900944000000003</v>
      </c>
      <c r="AZ2131" s="26">
        <v>-101.017347</v>
      </c>
      <c r="BA2131" s="26" t="s">
        <v>166</v>
      </c>
      <c r="BB2131" s="26" t="s">
        <v>611</v>
      </c>
      <c r="BC2131" s="26" t="s">
        <v>167</v>
      </c>
      <c r="BD2131" s="26" t="s">
        <v>154</v>
      </c>
      <c r="BE2131" s="26"/>
      <c r="BF2131" s="26" t="s">
        <v>99</v>
      </c>
      <c r="BG2131" s="26" t="s">
        <v>167</v>
      </c>
      <c r="BH2131" s="26" t="s">
        <v>99</v>
      </c>
      <c r="BI2131" s="26">
        <v>3</v>
      </c>
      <c r="BJ2131" s="26" t="s">
        <v>217</v>
      </c>
    </row>
    <row r="2132" spans="36:62" x14ac:dyDescent="0.25">
      <c r="AJ2132" s="26">
        <v>577</v>
      </c>
      <c r="AK2132" s="26">
        <v>1812429</v>
      </c>
      <c r="AL2132" s="264">
        <v>43385.881944444445</v>
      </c>
      <c r="AM2132" s="26" t="s">
        <v>565</v>
      </c>
      <c r="AN2132" s="26" t="s">
        <v>63</v>
      </c>
      <c r="AO2132" s="26"/>
      <c r="AP2132" s="26"/>
      <c r="AQ2132" s="26">
        <v>-1</v>
      </c>
      <c r="AR2132" s="26">
        <v>90</v>
      </c>
      <c r="AS2132" s="26" t="s">
        <v>168</v>
      </c>
      <c r="AT2132" s="26" t="s">
        <v>71</v>
      </c>
      <c r="AU2132" s="26" t="s">
        <v>63</v>
      </c>
      <c r="AV2132" s="26" t="s">
        <v>63</v>
      </c>
      <c r="AW2132" s="26" t="s">
        <v>63</v>
      </c>
      <c r="AX2132" s="26" t="s">
        <v>63</v>
      </c>
      <c r="AY2132" s="26">
        <v>43.901176999999898</v>
      </c>
      <c r="AZ2132" s="26">
        <v>-101.008555999999</v>
      </c>
      <c r="BA2132" s="26" t="s">
        <v>166</v>
      </c>
      <c r="BB2132" s="26" t="s">
        <v>609</v>
      </c>
      <c r="BC2132" s="26" t="s">
        <v>167</v>
      </c>
      <c r="BD2132" s="26" t="s">
        <v>154</v>
      </c>
      <c r="BE2132" s="26"/>
      <c r="BF2132" s="26" t="s">
        <v>99</v>
      </c>
      <c r="BG2132" s="26" t="s">
        <v>167</v>
      </c>
      <c r="BH2132" s="26" t="s">
        <v>99</v>
      </c>
      <c r="BI2132" s="26">
        <v>3</v>
      </c>
      <c r="BJ2132" s="26" t="s">
        <v>217</v>
      </c>
    </row>
    <row r="2133" spans="36:62" x14ac:dyDescent="0.25">
      <c r="AJ2133" s="26">
        <v>578</v>
      </c>
      <c r="AK2133" s="26">
        <v>1812942</v>
      </c>
      <c r="AL2133" s="264">
        <v>43392.006944444445</v>
      </c>
      <c r="AM2133" s="26" t="s">
        <v>147</v>
      </c>
      <c r="AN2133" s="26" t="s">
        <v>63</v>
      </c>
      <c r="AO2133" s="26"/>
      <c r="AP2133" s="26"/>
      <c r="AQ2133" s="26">
        <v>-1</v>
      </c>
      <c r="AR2133" s="26">
        <v>90</v>
      </c>
      <c r="AS2133" s="26" t="s">
        <v>168</v>
      </c>
      <c r="AT2133" s="26" t="s">
        <v>71</v>
      </c>
      <c r="AU2133" s="26" t="s">
        <v>63</v>
      </c>
      <c r="AV2133" s="26" t="s">
        <v>63</v>
      </c>
      <c r="AW2133" s="26" t="s">
        <v>63</v>
      </c>
      <c r="AX2133" s="26" t="s">
        <v>63</v>
      </c>
      <c r="AY2133" s="26">
        <v>43.844555</v>
      </c>
      <c r="AZ2133" s="26">
        <v>-101.32786400000001</v>
      </c>
      <c r="BA2133" s="26" t="s">
        <v>185</v>
      </c>
      <c r="BB2133" s="26" t="s">
        <v>609</v>
      </c>
      <c r="BC2133" s="26" t="s">
        <v>167</v>
      </c>
      <c r="BD2133" s="26" t="s">
        <v>154</v>
      </c>
      <c r="BE2133" s="26"/>
      <c r="BF2133" s="26" t="s">
        <v>99</v>
      </c>
      <c r="BG2133" s="26" t="s">
        <v>167</v>
      </c>
      <c r="BH2133" s="26" t="s">
        <v>99</v>
      </c>
      <c r="BI2133" s="26">
        <v>3</v>
      </c>
      <c r="BJ2133" s="26" t="s">
        <v>217</v>
      </c>
    </row>
    <row r="2134" spans="36:62" x14ac:dyDescent="0.25">
      <c r="AJ2134" s="26">
        <v>579</v>
      </c>
      <c r="AK2134" s="26">
        <v>1813357</v>
      </c>
      <c r="AL2134" s="264">
        <v>43398.9</v>
      </c>
      <c r="AM2134" s="26" t="s">
        <v>147</v>
      </c>
      <c r="AN2134" s="26" t="s">
        <v>63</v>
      </c>
      <c r="AO2134" s="26"/>
      <c r="AP2134" s="26"/>
      <c r="AQ2134" s="26">
        <v>-1</v>
      </c>
      <c r="AR2134" s="26">
        <v>90</v>
      </c>
      <c r="AS2134" s="26" t="s">
        <v>168</v>
      </c>
      <c r="AT2134" s="26" t="s">
        <v>71</v>
      </c>
      <c r="AU2134" s="26" t="s">
        <v>63</v>
      </c>
      <c r="AV2134" s="26" t="s">
        <v>63</v>
      </c>
      <c r="AW2134" s="26" t="s">
        <v>63</v>
      </c>
      <c r="AX2134" s="26" t="s">
        <v>63</v>
      </c>
      <c r="AY2134" s="26">
        <v>43.896014000000001</v>
      </c>
      <c r="AZ2134" s="26">
        <v>-101.110986999999</v>
      </c>
      <c r="BA2134" s="26" t="s">
        <v>158</v>
      </c>
      <c r="BB2134" s="26" t="s">
        <v>611</v>
      </c>
      <c r="BC2134" s="26" t="s">
        <v>167</v>
      </c>
      <c r="BD2134" s="26" t="s">
        <v>154</v>
      </c>
      <c r="BE2134" s="26"/>
      <c r="BF2134" s="26" t="s">
        <v>99</v>
      </c>
      <c r="BG2134" s="26" t="s">
        <v>167</v>
      </c>
      <c r="BH2134" s="26" t="s">
        <v>99</v>
      </c>
      <c r="BI2134" s="26">
        <v>3</v>
      </c>
      <c r="BJ2134" s="26" t="s">
        <v>217</v>
      </c>
    </row>
    <row r="2135" spans="36:62" x14ac:dyDescent="0.25">
      <c r="AJ2135" s="26">
        <v>580</v>
      </c>
      <c r="AK2135" s="26">
        <v>1813719</v>
      </c>
      <c r="AL2135" s="264">
        <v>43405.958333333336</v>
      </c>
      <c r="AM2135" s="26" t="s">
        <v>565</v>
      </c>
      <c r="AN2135" s="26" t="s">
        <v>63</v>
      </c>
      <c r="AO2135" s="26"/>
      <c r="AP2135" s="26"/>
      <c r="AQ2135" s="26">
        <v>-1</v>
      </c>
      <c r="AR2135" s="26">
        <v>90</v>
      </c>
      <c r="AS2135" s="26" t="s">
        <v>168</v>
      </c>
      <c r="AT2135" s="26" t="s">
        <v>74</v>
      </c>
      <c r="AU2135" s="26" t="s">
        <v>63</v>
      </c>
      <c r="AV2135" s="26" t="s">
        <v>63</v>
      </c>
      <c r="AW2135" s="26" t="s">
        <v>63</v>
      </c>
      <c r="AX2135" s="26" t="s">
        <v>63</v>
      </c>
      <c r="AY2135" s="26">
        <v>43.886698000000003</v>
      </c>
      <c r="AZ2135" s="26">
        <v>-100.872032</v>
      </c>
      <c r="BA2135" s="26" t="s">
        <v>166</v>
      </c>
      <c r="BB2135" s="26" t="s">
        <v>609</v>
      </c>
      <c r="BC2135" s="26" t="s">
        <v>167</v>
      </c>
      <c r="BD2135" s="26" t="s">
        <v>154</v>
      </c>
      <c r="BE2135" s="26"/>
      <c r="BF2135" s="26" t="s">
        <v>99</v>
      </c>
      <c r="BG2135" s="26" t="s">
        <v>167</v>
      </c>
      <c r="BH2135" s="26" t="s">
        <v>99</v>
      </c>
      <c r="BI2135" s="26">
        <v>3</v>
      </c>
      <c r="BJ2135" s="26" t="s">
        <v>217</v>
      </c>
    </row>
    <row r="2136" spans="36:62" x14ac:dyDescent="0.25">
      <c r="AJ2136" s="26">
        <v>581</v>
      </c>
      <c r="AK2136" s="26">
        <v>1814072</v>
      </c>
      <c r="AL2136" s="264">
        <v>43403.293055555558</v>
      </c>
      <c r="AM2136" s="26" t="s">
        <v>147</v>
      </c>
      <c r="AN2136" s="26" t="s">
        <v>63</v>
      </c>
      <c r="AO2136" s="26"/>
      <c r="AP2136" s="26"/>
      <c r="AQ2136" s="26">
        <v>-1</v>
      </c>
      <c r="AR2136" s="26">
        <v>90</v>
      </c>
      <c r="AS2136" s="26" t="s">
        <v>168</v>
      </c>
      <c r="AT2136" s="26" t="s">
        <v>74</v>
      </c>
      <c r="AU2136" s="26" t="s">
        <v>63</v>
      </c>
      <c r="AV2136" s="26" t="s">
        <v>63</v>
      </c>
      <c r="AW2136" s="26" t="s">
        <v>63</v>
      </c>
      <c r="AX2136" s="26" t="s">
        <v>63</v>
      </c>
      <c r="AY2136" s="26">
        <v>43.896228999999899</v>
      </c>
      <c r="AZ2136" s="26">
        <v>-101.111136999999</v>
      </c>
      <c r="BA2136" s="26" t="s">
        <v>208</v>
      </c>
      <c r="BB2136" s="26" t="s">
        <v>609</v>
      </c>
      <c r="BC2136" s="26" t="s">
        <v>167</v>
      </c>
      <c r="BD2136" s="26" t="s">
        <v>154</v>
      </c>
      <c r="BE2136" s="26"/>
      <c r="BF2136" s="26" t="s">
        <v>99</v>
      </c>
      <c r="BG2136" s="26" t="s">
        <v>167</v>
      </c>
      <c r="BH2136" s="26" t="s">
        <v>99</v>
      </c>
      <c r="BI2136" s="26">
        <v>3</v>
      </c>
      <c r="BJ2136" s="26" t="s">
        <v>217</v>
      </c>
    </row>
    <row r="2137" spans="36:62" x14ac:dyDescent="0.25">
      <c r="AJ2137" s="26">
        <v>582</v>
      </c>
      <c r="AK2137" s="26">
        <v>1814434</v>
      </c>
      <c r="AL2137" s="264">
        <v>43415.851388888892</v>
      </c>
      <c r="AM2137" s="26" t="s">
        <v>565</v>
      </c>
      <c r="AN2137" s="26" t="s">
        <v>63</v>
      </c>
      <c r="AO2137" s="26"/>
      <c r="AP2137" s="26"/>
      <c r="AQ2137" s="26">
        <v>-1</v>
      </c>
      <c r="AR2137" s="26">
        <v>90</v>
      </c>
      <c r="AS2137" s="26" t="s">
        <v>168</v>
      </c>
      <c r="AT2137" s="26" t="s">
        <v>71</v>
      </c>
      <c r="AU2137" s="26" t="s">
        <v>63</v>
      </c>
      <c r="AV2137" s="26" t="s">
        <v>63</v>
      </c>
      <c r="AW2137" s="26" t="s">
        <v>63</v>
      </c>
      <c r="AX2137" s="26" t="s">
        <v>63</v>
      </c>
      <c r="AY2137" s="26">
        <v>43.886552000000002</v>
      </c>
      <c r="AZ2137" s="26">
        <v>-100.795445</v>
      </c>
      <c r="BA2137" s="26" t="s">
        <v>185</v>
      </c>
      <c r="BB2137" s="26" t="s">
        <v>611</v>
      </c>
      <c r="BC2137" s="26" t="s">
        <v>167</v>
      </c>
      <c r="BD2137" s="26" t="s">
        <v>154</v>
      </c>
      <c r="BE2137" s="26"/>
      <c r="BF2137" s="26" t="s">
        <v>99</v>
      </c>
      <c r="BG2137" s="26" t="s">
        <v>167</v>
      </c>
      <c r="BH2137" s="26" t="s">
        <v>99</v>
      </c>
      <c r="BI2137" s="26">
        <v>3</v>
      </c>
      <c r="BJ2137" s="26" t="s">
        <v>217</v>
      </c>
    </row>
    <row r="2138" spans="36:62" x14ac:dyDescent="0.25">
      <c r="AJ2138" s="26">
        <v>583</v>
      </c>
      <c r="AK2138" s="26">
        <v>1814721</v>
      </c>
      <c r="AL2138" s="264">
        <v>43408.041666666664</v>
      </c>
      <c r="AM2138" s="26" t="s">
        <v>565</v>
      </c>
      <c r="AN2138" s="26" t="s">
        <v>63</v>
      </c>
      <c r="AO2138" s="26"/>
      <c r="AP2138" s="26"/>
      <c r="AQ2138" s="26">
        <v>-1</v>
      </c>
      <c r="AR2138" s="26">
        <v>90</v>
      </c>
      <c r="AS2138" s="26" t="s">
        <v>168</v>
      </c>
      <c r="AT2138" s="26" t="s">
        <v>71</v>
      </c>
      <c r="AU2138" s="26" t="s">
        <v>63</v>
      </c>
      <c r="AV2138" s="26" t="s">
        <v>63</v>
      </c>
      <c r="AW2138" s="26" t="s">
        <v>63</v>
      </c>
      <c r="AX2138" s="26" t="s">
        <v>63</v>
      </c>
      <c r="AY2138" s="26">
        <v>43.88326</v>
      </c>
      <c r="AZ2138" s="26">
        <v>-100.70242</v>
      </c>
      <c r="BA2138" s="26" t="s">
        <v>158</v>
      </c>
      <c r="BB2138" s="26" t="s">
        <v>609</v>
      </c>
      <c r="BC2138" s="26" t="s">
        <v>167</v>
      </c>
      <c r="BD2138" s="26" t="s">
        <v>154</v>
      </c>
      <c r="BE2138" s="26"/>
      <c r="BF2138" s="26" t="s">
        <v>99</v>
      </c>
      <c r="BG2138" s="26" t="s">
        <v>167</v>
      </c>
      <c r="BH2138" s="26" t="s">
        <v>99</v>
      </c>
      <c r="BI2138" s="26">
        <v>3</v>
      </c>
      <c r="BJ2138" s="26" t="s">
        <v>217</v>
      </c>
    </row>
    <row r="2139" spans="36:62" x14ac:dyDescent="0.25">
      <c r="AJ2139" s="26">
        <v>584</v>
      </c>
      <c r="AK2139" s="26">
        <v>1815391</v>
      </c>
      <c r="AL2139" s="264">
        <v>43427.563888888886</v>
      </c>
      <c r="AM2139" s="26" t="s">
        <v>147</v>
      </c>
      <c r="AN2139" s="26" t="s">
        <v>63</v>
      </c>
      <c r="AO2139" s="26"/>
      <c r="AP2139" s="26"/>
      <c r="AQ2139" s="26">
        <v>-1</v>
      </c>
      <c r="AR2139" s="26">
        <v>90</v>
      </c>
      <c r="AS2139" s="26" t="s">
        <v>168</v>
      </c>
      <c r="AT2139" s="26" t="s">
        <v>71</v>
      </c>
      <c r="AU2139" s="26" t="s">
        <v>63</v>
      </c>
      <c r="AV2139" s="26" t="s">
        <v>63</v>
      </c>
      <c r="AW2139" s="26" t="s">
        <v>63</v>
      </c>
      <c r="AX2139" s="26" t="s">
        <v>63</v>
      </c>
      <c r="AY2139" s="26">
        <v>43.886527999999899</v>
      </c>
      <c r="AZ2139" s="26">
        <v>-101.130894999999</v>
      </c>
      <c r="BA2139" s="26" t="s">
        <v>158</v>
      </c>
      <c r="BB2139" s="26" t="s">
        <v>609</v>
      </c>
      <c r="BC2139" s="26" t="s">
        <v>167</v>
      </c>
      <c r="BD2139" s="26" t="s">
        <v>154</v>
      </c>
      <c r="BE2139" s="26"/>
      <c r="BF2139" s="26" t="s">
        <v>99</v>
      </c>
      <c r="BG2139" s="26" t="s">
        <v>167</v>
      </c>
      <c r="BH2139" s="26" t="s">
        <v>99</v>
      </c>
      <c r="BI2139" s="26">
        <v>3</v>
      </c>
      <c r="BJ2139" s="26" t="s">
        <v>217</v>
      </c>
    </row>
    <row r="2140" spans="36:62" x14ac:dyDescent="0.25">
      <c r="AJ2140" s="26">
        <v>585</v>
      </c>
      <c r="AK2140" s="26">
        <v>1815720</v>
      </c>
      <c r="AL2140" s="264">
        <v>43435.81527777778</v>
      </c>
      <c r="AM2140" s="26" t="s">
        <v>147</v>
      </c>
      <c r="AN2140" s="26" t="s">
        <v>63</v>
      </c>
      <c r="AO2140" s="26" t="s">
        <v>156</v>
      </c>
      <c r="AP2140" s="26" t="s">
        <v>159</v>
      </c>
      <c r="AQ2140" s="26">
        <v>0</v>
      </c>
      <c r="AR2140" s="26">
        <v>90</v>
      </c>
      <c r="AS2140" s="26" t="s">
        <v>635</v>
      </c>
      <c r="AT2140" s="26" t="s">
        <v>639</v>
      </c>
      <c r="AU2140" s="26" t="s">
        <v>63</v>
      </c>
      <c r="AV2140" s="26" t="s">
        <v>63</v>
      </c>
      <c r="AW2140" s="26" t="s">
        <v>63</v>
      </c>
      <c r="AX2140" s="26" t="s">
        <v>63</v>
      </c>
      <c r="AY2140" s="26">
        <v>43.862445000000001</v>
      </c>
      <c r="AZ2140" s="26">
        <v>-101.183685999999</v>
      </c>
      <c r="BA2140" s="26" t="s">
        <v>166</v>
      </c>
      <c r="BB2140" s="26" t="s">
        <v>611</v>
      </c>
      <c r="BC2140" s="26" t="s">
        <v>667</v>
      </c>
      <c r="BD2140" s="26" t="s">
        <v>615</v>
      </c>
      <c r="BE2140" s="26"/>
      <c r="BF2140" s="26" t="s">
        <v>68</v>
      </c>
      <c r="BG2140" s="26" t="s">
        <v>68</v>
      </c>
      <c r="BH2140" s="26" t="s">
        <v>160</v>
      </c>
      <c r="BI2140" s="26">
        <v>3</v>
      </c>
      <c r="BJ2140" s="26" t="s">
        <v>217</v>
      </c>
    </row>
    <row r="2141" spans="36:62" x14ac:dyDescent="0.25">
      <c r="AJ2141" s="26">
        <v>586</v>
      </c>
      <c r="AK2141" s="26">
        <v>1816035</v>
      </c>
      <c r="AL2141" s="264">
        <v>43435.395833333336</v>
      </c>
      <c r="AM2141" s="26" t="s">
        <v>565</v>
      </c>
      <c r="AN2141" s="26" t="s">
        <v>63</v>
      </c>
      <c r="AO2141" s="26" t="s">
        <v>156</v>
      </c>
      <c r="AP2141" s="26" t="s">
        <v>159</v>
      </c>
      <c r="AQ2141" s="26">
        <v>0</v>
      </c>
      <c r="AR2141" s="26">
        <v>90</v>
      </c>
      <c r="AS2141" s="26" t="s">
        <v>770</v>
      </c>
      <c r="AT2141" s="26" t="s">
        <v>610</v>
      </c>
      <c r="AU2141" s="26" t="s">
        <v>69</v>
      </c>
      <c r="AV2141" s="26" t="s">
        <v>63</v>
      </c>
      <c r="AW2141" s="26" t="s">
        <v>63</v>
      </c>
      <c r="AX2141" s="26" t="s">
        <v>63</v>
      </c>
      <c r="AY2141" s="26">
        <v>43.886691999999897</v>
      </c>
      <c r="AZ2141" s="26">
        <v>-100.87393400000001</v>
      </c>
      <c r="BA2141" s="26" t="s">
        <v>158</v>
      </c>
      <c r="BB2141" s="26" t="s">
        <v>609</v>
      </c>
      <c r="BC2141" s="26" t="s">
        <v>620</v>
      </c>
      <c r="BD2141" s="26" t="s">
        <v>615</v>
      </c>
      <c r="BE2141" s="26"/>
      <c r="BF2141" s="26" t="s">
        <v>68</v>
      </c>
      <c r="BG2141" s="26" t="s">
        <v>209</v>
      </c>
      <c r="BH2141" s="26" t="s">
        <v>146</v>
      </c>
      <c r="BI2141" s="26">
        <v>3</v>
      </c>
      <c r="BJ2141" s="26" t="s">
        <v>217</v>
      </c>
    </row>
    <row r="2142" spans="36:62" x14ac:dyDescent="0.25">
      <c r="AJ2142" s="26">
        <v>587</v>
      </c>
      <c r="AK2142" s="26">
        <v>1816110</v>
      </c>
      <c r="AL2142" s="264">
        <v>43436.788194444445</v>
      </c>
      <c r="AM2142" s="26" t="s">
        <v>147</v>
      </c>
      <c r="AN2142" s="26" t="s">
        <v>63</v>
      </c>
      <c r="AO2142" s="26"/>
      <c r="AP2142" s="26"/>
      <c r="AQ2142" s="26">
        <v>-1</v>
      </c>
      <c r="AR2142" s="26">
        <v>73</v>
      </c>
      <c r="AS2142" s="26" t="s">
        <v>168</v>
      </c>
      <c r="AT2142" s="26" t="s">
        <v>74</v>
      </c>
      <c r="AU2142" s="26" t="s">
        <v>63</v>
      </c>
      <c r="AV2142" s="26" t="s">
        <v>63</v>
      </c>
      <c r="AW2142" s="26" t="s">
        <v>63</v>
      </c>
      <c r="AX2142" s="26" t="s">
        <v>63</v>
      </c>
      <c r="AY2142" s="26">
        <v>43.750695</v>
      </c>
      <c r="AZ2142" s="26">
        <v>-101.525074</v>
      </c>
      <c r="BA2142" s="26" t="s">
        <v>158</v>
      </c>
      <c r="BB2142" s="26" t="s">
        <v>157</v>
      </c>
      <c r="BC2142" s="26" t="s">
        <v>167</v>
      </c>
      <c r="BD2142" s="26" t="s">
        <v>154</v>
      </c>
      <c r="BE2142" s="26"/>
      <c r="BF2142" s="26" t="s">
        <v>99</v>
      </c>
      <c r="BG2142" s="26" t="s">
        <v>167</v>
      </c>
      <c r="BH2142" s="26" t="s">
        <v>99</v>
      </c>
      <c r="BI2142" s="26">
        <v>3</v>
      </c>
      <c r="BJ2142" s="26" t="s">
        <v>217</v>
      </c>
    </row>
    <row r="2143" spans="36:62" x14ac:dyDescent="0.25">
      <c r="AJ2143" s="26">
        <v>588</v>
      </c>
      <c r="AK2143" s="26">
        <v>1816120</v>
      </c>
      <c r="AL2143" s="264">
        <v>43435.844444444447</v>
      </c>
      <c r="AM2143" s="26" t="s">
        <v>565</v>
      </c>
      <c r="AN2143" s="26" t="s">
        <v>63</v>
      </c>
      <c r="AO2143" s="26" t="s">
        <v>156</v>
      </c>
      <c r="AP2143" s="26" t="s">
        <v>159</v>
      </c>
      <c r="AQ2143" s="26">
        <v>0</v>
      </c>
      <c r="AR2143" s="26">
        <v>90</v>
      </c>
      <c r="AS2143" s="26" t="s">
        <v>662</v>
      </c>
      <c r="AT2143" s="26" t="s">
        <v>663</v>
      </c>
      <c r="AU2143" s="26" t="s">
        <v>63</v>
      </c>
      <c r="AV2143" s="26" t="s">
        <v>63</v>
      </c>
      <c r="AW2143" s="26" t="s">
        <v>63</v>
      </c>
      <c r="AX2143" s="26" t="s">
        <v>63</v>
      </c>
      <c r="AY2143" s="26">
        <v>43.886521000000002</v>
      </c>
      <c r="AZ2143" s="26">
        <v>-100.827376999999</v>
      </c>
      <c r="BA2143" s="26" t="s">
        <v>208</v>
      </c>
      <c r="BB2143" s="26" t="s">
        <v>611</v>
      </c>
      <c r="BC2143" s="26" t="s">
        <v>667</v>
      </c>
      <c r="BD2143" s="26" t="s">
        <v>615</v>
      </c>
      <c r="BE2143" s="26"/>
      <c r="BF2143" s="26" t="s">
        <v>68</v>
      </c>
      <c r="BG2143" s="26" t="s">
        <v>68</v>
      </c>
      <c r="BH2143" s="26" t="s">
        <v>160</v>
      </c>
      <c r="BI2143" s="26">
        <v>3</v>
      </c>
      <c r="BJ2143" s="26" t="s">
        <v>217</v>
      </c>
    </row>
    <row r="2144" spans="36:62" x14ac:dyDescent="0.25">
      <c r="AJ2144" s="26">
        <v>589</v>
      </c>
      <c r="AK2144" s="26">
        <v>1816158</v>
      </c>
      <c r="AL2144" s="264">
        <v>43245.899305555555</v>
      </c>
      <c r="AM2144" s="26" t="s">
        <v>147</v>
      </c>
      <c r="AN2144" s="26" t="s">
        <v>63</v>
      </c>
      <c r="AO2144" s="26"/>
      <c r="AP2144" s="26"/>
      <c r="AQ2144" s="26">
        <v>-1</v>
      </c>
      <c r="AR2144" s="26">
        <v>73</v>
      </c>
      <c r="AS2144" s="26" t="s">
        <v>168</v>
      </c>
      <c r="AT2144" s="26" t="s">
        <v>71</v>
      </c>
      <c r="AU2144" s="26" t="s">
        <v>63</v>
      </c>
      <c r="AV2144" s="26" t="s">
        <v>63</v>
      </c>
      <c r="AW2144" s="26" t="s">
        <v>63</v>
      </c>
      <c r="AX2144" s="26" t="s">
        <v>63</v>
      </c>
      <c r="AY2144" s="26">
        <v>43.540965</v>
      </c>
      <c r="AZ2144" s="26">
        <v>-101.50564300000001</v>
      </c>
      <c r="BA2144" s="26" t="s">
        <v>166</v>
      </c>
      <c r="BB2144" s="26" t="s">
        <v>157</v>
      </c>
      <c r="BC2144" s="26" t="s">
        <v>167</v>
      </c>
      <c r="BD2144" s="26" t="s">
        <v>154</v>
      </c>
      <c r="BE2144" s="26"/>
      <c r="BF2144" s="26" t="s">
        <v>99</v>
      </c>
      <c r="BG2144" s="26" t="s">
        <v>167</v>
      </c>
      <c r="BH2144" s="26" t="s">
        <v>99</v>
      </c>
      <c r="BI2144" s="26">
        <v>3</v>
      </c>
      <c r="BJ2144" s="26" t="s">
        <v>217</v>
      </c>
    </row>
    <row r="2145" spans="36:62" x14ac:dyDescent="0.25">
      <c r="AJ2145" s="26">
        <v>590</v>
      </c>
      <c r="AK2145" s="26">
        <v>1816775</v>
      </c>
      <c r="AL2145" s="264">
        <v>43458.048611111109</v>
      </c>
      <c r="AM2145" s="26" t="s">
        <v>147</v>
      </c>
      <c r="AN2145" s="26" t="s">
        <v>63</v>
      </c>
      <c r="AO2145" s="26"/>
      <c r="AP2145" s="26"/>
      <c r="AQ2145" s="26">
        <v>-1</v>
      </c>
      <c r="AR2145" s="26">
        <v>90</v>
      </c>
      <c r="AS2145" s="26" t="s">
        <v>168</v>
      </c>
      <c r="AT2145" s="26" t="s">
        <v>71</v>
      </c>
      <c r="AU2145" s="26" t="s">
        <v>63</v>
      </c>
      <c r="AV2145" s="26" t="s">
        <v>63</v>
      </c>
      <c r="AW2145" s="26" t="s">
        <v>63</v>
      </c>
      <c r="AX2145" s="26" t="s">
        <v>63</v>
      </c>
      <c r="AY2145" s="26">
        <v>43.886885999999897</v>
      </c>
      <c r="AZ2145" s="26">
        <v>-101.130194</v>
      </c>
      <c r="BA2145" s="26" t="s">
        <v>166</v>
      </c>
      <c r="BB2145" s="26" t="s">
        <v>609</v>
      </c>
      <c r="BC2145" s="26" t="s">
        <v>167</v>
      </c>
      <c r="BD2145" s="26" t="s">
        <v>154</v>
      </c>
      <c r="BE2145" s="26"/>
      <c r="BF2145" s="26" t="s">
        <v>99</v>
      </c>
      <c r="BG2145" s="26" t="s">
        <v>167</v>
      </c>
      <c r="BH2145" s="26" t="s">
        <v>99</v>
      </c>
      <c r="BI2145" s="26">
        <v>3</v>
      </c>
      <c r="BJ2145" s="26" t="s">
        <v>217</v>
      </c>
    </row>
    <row r="2146" spans="36:62" x14ac:dyDescent="0.25">
      <c r="AJ2146" s="26">
        <v>591</v>
      </c>
      <c r="AK2146" s="26">
        <v>1817069</v>
      </c>
      <c r="AL2146" s="264">
        <v>43461.440972222219</v>
      </c>
      <c r="AM2146" s="26" t="s">
        <v>565</v>
      </c>
      <c r="AN2146" s="26" t="s">
        <v>63</v>
      </c>
      <c r="AO2146" s="26" t="s">
        <v>156</v>
      </c>
      <c r="AP2146" s="26" t="s">
        <v>648</v>
      </c>
      <c r="AQ2146" s="26">
        <v>0</v>
      </c>
      <c r="AR2146" s="26">
        <v>90</v>
      </c>
      <c r="AS2146" s="26" t="s">
        <v>628</v>
      </c>
      <c r="AT2146" s="26" t="s">
        <v>71</v>
      </c>
      <c r="AU2146" s="26" t="s">
        <v>63</v>
      </c>
      <c r="AV2146" s="26" t="s">
        <v>63</v>
      </c>
      <c r="AW2146" s="26" t="s">
        <v>63</v>
      </c>
      <c r="AX2146" s="26" t="s">
        <v>63</v>
      </c>
      <c r="AY2146" s="26">
        <v>43.883229</v>
      </c>
      <c r="AZ2146" s="26">
        <v>-100.692998</v>
      </c>
      <c r="BA2146" s="26" t="s">
        <v>490</v>
      </c>
      <c r="BB2146" s="26" t="s">
        <v>609</v>
      </c>
      <c r="BC2146" s="26" t="s">
        <v>1316</v>
      </c>
      <c r="BD2146" s="26" t="s">
        <v>681</v>
      </c>
      <c r="BE2146" s="26"/>
      <c r="BF2146" s="26" t="s">
        <v>68</v>
      </c>
      <c r="BG2146" s="26" t="s">
        <v>68</v>
      </c>
      <c r="BH2146" s="26" t="s">
        <v>646</v>
      </c>
      <c r="BI2146" s="26">
        <v>3</v>
      </c>
      <c r="BJ2146" s="26" t="s">
        <v>217</v>
      </c>
    </row>
    <row r="2147" spans="36:62" x14ac:dyDescent="0.25">
      <c r="AJ2147" s="26">
        <v>592</v>
      </c>
      <c r="AK2147" s="26">
        <v>1817823</v>
      </c>
      <c r="AL2147" s="264">
        <v>43254.568055555559</v>
      </c>
      <c r="AM2147" s="26" t="s">
        <v>565</v>
      </c>
      <c r="AN2147" s="26" t="s">
        <v>63</v>
      </c>
      <c r="AO2147" s="26"/>
      <c r="AP2147" s="26"/>
      <c r="AQ2147" s="26">
        <v>-1</v>
      </c>
      <c r="AR2147" s="26">
        <v>90</v>
      </c>
      <c r="AS2147" s="26" t="s">
        <v>168</v>
      </c>
      <c r="AT2147" s="26" t="s">
        <v>71</v>
      </c>
      <c r="AU2147" s="26" t="s">
        <v>63</v>
      </c>
      <c r="AV2147" s="26" t="s">
        <v>63</v>
      </c>
      <c r="AW2147" s="26" t="s">
        <v>63</v>
      </c>
      <c r="AX2147" s="26" t="s">
        <v>63</v>
      </c>
      <c r="AY2147" s="26">
        <v>43.883141000000002</v>
      </c>
      <c r="AZ2147" s="26">
        <v>-100.716835</v>
      </c>
      <c r="BA2147" s="26" t="s">
        <v>166</v>
      </c>
      <c r="BB2147" s="26" t="s">
        <v>611</v>
      </c>
      <c r="BC2147" s="26" t="s">
        <v>167</v>
      </c>
      <c r="BD2147" s="26" t="s">
        <v>154</v>
      </c>
      <c r="BE2147" s="26"/>
      <c r="BF2147" s="26" t="s">
        <v>99</v>
      </c>
      <c r="BG2147" s="26" t="s">
        <v>167</v>
      </c>
      <c r="BH2147" s="26" t="s">
        <v>99</v>
      </c>
      <c r="BI2147" s="26">
        <v>3</v>
      </c>
      <c r="BJ2147" s="26" t="s">
        <v>217</v>
      </c>
    </row>
    <row r="2148" spans="36:62" x14ac:dyDescent="0.25">
      <c r="AJ2148" s="26">
        <v>593</v>
      </c>
      <c r="AK2148" s="26">
        <v>1817824</v>
      </c>
      <c r="AL2148" s="264">
        <v>43254.087500000001</v>
      </c>
      <c r="AM2148" s="26" t="s">
        <v>565</v>
      </c>
      <c r="AN2148" s="26" t="s">
        <v>63</v>
      </c>
      <c r="AO2148" s="26"/>
      <c r="AP2148" s="26"/>
      <c r="AQ2148" s="26">
        <v>-1</v>
      </c>
      <c r="AR2148" s="26">
        <v>90</v>
      </c>
      <c r="AS2148" s="26" t="s">
        <v>168</v>
      </c>
      <c r="AT2148" s="26" t="s">
        <v>71</v>
      </c>
      <c r="AU2148" s="26" t="s">
        <v>63</v>
      </c>
      <c r="AV2148" s="26" t="s">
        <v>63</v>
      </c>
      <c r="AW2148" s="26" t="s">
        <v>63</v>
      </c>
      <c r="AX2148" s="26" t="s">
        <v>63</v>
      </c>
      <c r="AY2148" s="26">
        <v>43.883141000000002</v>
      </c>
      <c r="AZ2148" s="26">
        <v>-100.716835</v>
      </c>
      <c r="BA2148" s="26" t="s">
        <v>166</v>
      </c>
      <c r="BB2148" s="26" t="s">
        <v>611</v>
      </c>
      <c r="BC2148" s="26" t="s">
        <v>167</v>
      </c>
      <c r="BD2148" s="26" t="s">
        <v>154</v>
      </c>
      <c r="BE2148" s="26"/>
      <c r="BF2148" s="26" t="s">
        <v>99</v>
      </c>
      <c r="BG2148" s="26" t="s">
        <v>167</v>
      </c>
      <c r="BH2148" s="26" t="s">
        <v>99</v>
      </c>
      <c r="BI2148" s="26">
        <v>3</v>
      </c>
      <c r="BJ2148" s="26" t="s">
        <v>217</v>
      </c>
    </row>
    <row r="2149" spans="36:62" x14ac:dyDescent="0.25">
      <c r="AJ2149" s="26">
        <v>594</v>
      </c>
      <c r="AK2149" s="26">
        <v>1900082</v>
      </c>
      <c r="AL2149" s="264">
        <v>43471.727777777778</v>
      </c>
      <c r="AM2149" s="26" t="s">
        <v>487</v>
      </c>
      <c r="AN2149" s="26" t="s">
        <v>63</v>
      </c>
      <c r="AO2149" s="26" t="s">
        <v>156</v>
      </c>
      <c r="AP2149" s="26" t="s">
        <v>713</v>
      </c>
      <c r="AQ2149" s="26">
        <v>0</v>
      </c>
      <c r="AR2149" s="26">
        <v>73</v>
      </c>
      <c r="AS2149" s="26" t="s">
        <v>628</v>
      </c>
      <c r="AT2149" s="26" t="s">
        <v>71</v>
      </c>
      <c r="AU2149" s="26" t="s">
        <v>63</v>
      </c>
      <c r="AV2149" s="26" t="s">
        <v>63</v>
      </c>
      <c r="AW2149" s="26" t="s">
        <v>63</v>
      </c>
      <c r="AX2149" s="26" t="s">
        <v>63</v>
      </c>
      <c r="AY2149" s="26">
        <v>43.288027</v>
      </c>
      <c r="AZ2149" s="26">
        <v>-101.513780999999</v>
      </c>
      <c r="BA2149" s="26" t="s">
        <v>158</v>
      </c>
      <c r="BB2149" s="26" t="s">
        <v>157</v>
      </c>
      <c r="BC2149" s="26" t="s">
        <v>708</v>
      </c>
      <c r="BD2149" s="26" t="s">
        <v>154</v>
      </c>
      <c r="BE2149" s="26"/>
      <c r="BF2149" s="26" t="s">
        <v>68</v>
      </c>
      <c r="BG2149" s="26" t="s">
        <v>68</v>
      </c>
      <c r="BH2149" s="26" t="s">
        <v>175</v>
      </c>
      <c r="BI2149" s="26">
        <v>3</v>
      </c>
      <c r="BJ2149" s="26" t="s">
        <v>20</v>
      </c>
    </row>
    <row r="2150" spans="36:62" x14ac:dyDescent="0.25">
      <c r="AJ2150" s="26">
        <v>595</v>
      </c>
      <c r="AK2150" s="26">
        <v>1900193</v>
      </c>
      <c r="AL2150" s="264">
        <v>43476.795138888891</v>
      </c>
      <c r="AM2150" s="26" t="s">
        <v>565</v>
      </c>
      <c r="AN2150" s="26" t="s">
        <v>63</v>
      </c>
      <c r="AO2150" s="26"/>
      <c r="AP2150" s="26"/>
      <c r="AQ2150" s="26">
        <v>-1</v>
      </c>
      <c r="AR2150" s="26">
        <v>90</v>
      </c>
      <c r="AS2150" s="26" t="s">
        <v>168</v>
      </c>
      <c r="AT2150" s="26" t="s">
        <v>74</v>
      </c>
      <c r="AU2150" s="26" t="s">
        <v>63</v>
      </c>
      <c r="AV2150" s="26" t="s">
        <v>63</v>
      </c>
      <c r="AW2150" s="26" t="s">
        <v>63</v>
      </c>
      <c r="AX2150" s="26" t="s">
        <v>63</v>
      </c>
      <c r="AY2150" s="26">
        <v>43.886757000000003</v>
      </c>
      <c r="AZ2150" s="26">
        <v>-100.829545999999</v>
      </c>
      <c r="BA2150" s="26" t="s">
        <v>158</v>
      </c>
      <c r="BB2150" s="26" t="s">
        <v>609</v>
      </c>
      <c r="BC2150" s="26" t="s">
        <v>167</v>
      </c>
      <c r="BD2150" s="26" t="s">
        <v>154</v>
      </c>
      <c r="BE2150" s="26"/>
      <c r="BF2150" s="26" t="s">
        <v>99</v>
      </c>
      <c r="BG2150" s="26" t="s">
        <v>167</v>
      </c>
      <c r="BH2150" s="26" t="s">
        <v>99</v>
      </c>
      <c r="BI2150" s="26">
        <v>3</v>
      </c>
      <c r="BJ2150" s="26" t="s">
        <v>217</v>
      </c>
    </row>
    <row r="2151" spans="36:62" x14ac:dyDescent="0.25">
      <c r="AJ2151" s="26">
        <v>597</v>
      </c>
      <c r="AK2151" s="26">
        <v>1900478</v>
      </c>
      <c r="AL2151" s="264">
        <v>43480.736111111109</v>
      </c>
      <c r="AM2151" s="26" t="s">
        <v>147</v>
      </c>
      <c r="AN2151" s="26" t="s">
        <v>63</v>
      </c>
      <c r="AO2151" s="26"/>
      <c r="AP2151" s="26"/>
      <c r="AQ2151" s="26">
        <v>-1</v>
      </c>
      <c r="AR2151" s="26">
        <v>73</v>
      </c>
      <c r="AS2151" s="26" t="s">
        <v>168</v>
      </c>
      <c r="AT2151" s="26" t="s">
        <v>71</v>
      </c>
      <c r="AU2151" s="26" t="s">
        <v>63</v>
      </c>
      <c r="AV2151" s="26" t="s">
        <v>63</v>
      </c>
      <c r="AW2151" s="26" t="s">
        <v>63</v>
      </c>
      <c r="AX2151" s="26" t="s">
        <v>63</v>
      </c>
      <c r="AY2151" s="26">
        <v>43.671061000000002</v>
      </c>
      <c r="AZ2151" s="26">
        <v>-101.522982999999</v>
      </c>
      <c r="BA2151" s="26" t="s">
        <v>185</v>
      </c>
      <c r="BB2151" s="26" t="s">
        <v>157</v>
      </c>
      <c r="BC2151" s="26" t="s">
        <v>167</v>
      </c>
      <c r="BD2151" s="26" t="s">
        <v>154</v>
      </c>
      <c r="BE2151" s="26"/>
      <c r="BF2151" s="26" t="s">
        <v>99</v>
      </c>
      <c r="BG2151" s="26" t="s">
        <v>167</v>
      </c>
      <c r="BH2151" s="26" t="s">
        <v>99</v>
      </c>
      <c r="BI2151" s="26">
        <v>3</v>
      </c>
      <c r="BJ2151" s="26" t="s">
        <v>217</v>
      </c>
    </row>
    <row r="2152" spans="36:62" x14ac:dyDescent="0.25">
      <c r="AJ2152" s="26">
        <v>599</v>
      </c>
      <c r="AK2152" s="26">
        <v>1900499</v>
      </c>
      <c r="AL2152" s="264">
        <v>43476.114583333336</v>
      </c>
      <c r="AM2152" s="26" t="s">
        <v>565</v>
      </c>
      <c r="AN2152" s="26" t="s">
        <v>63</v>
      </c>
      <c r="AO2152" s="26"/>
      <c r="AP2152" s="26"/>
      <c r="AQ2152" s="26">
        <v>-1</v>
      </c>
      <c r="AR2152" s="26">
        <v>90</v>
      </c>
      <c r="AS2152" s="26" t="s">
        <v>168</v>
      </c>
      <c r="AT2152" s="26" t="s">
        <v>71</v>
      </c>
      <c r="AU2152" s="26" t="s">
        <v>63</v>
      </c>
      <c r="AV2152" s="26" t="s">
        <v>63</v>
      </c>
      <c r="AW2152" s="26" t="s">
        <v>63</v>
      </c>
      <c r="AX2152" s="26" t="s">
        <v>63</v>
      </c>
      <c r="AY2152" s="26">
        <v>43.900939000000001</v>
      </c>
      <c r="AZ2152" s="26">
        <v>-100.981337999999</v>
      </c>
      <c r="BA2152" s="26" t="s">
        <v>158</v>
      </c>
      <c r="BB2152" s="26" t="s">
        <v>611</v>
      </c>
      <c r="BC2152" s="26" t="s">
        <v>167</v>
      </c>
      <c r="BD2152" s="26" t="s">
        <v>154</v>
      </c>
      <c r="BE2152" s="26"/>
      <c r="BF2152" s="26" t="s">
        <v>99</v>
      </c>
      <c r="BG2152" s="26" t="s">
        <v>167</v>
      </c>
      <c r="BH2152" s="26" t="s">
        <v>99</v>
      </c>
      <c r="BI2152" s="26">
        <v>3</v>
      </c>
      <c r="BJ2152" s="26" t="s">
        <v>217</v>
      </c>
    </row>
    <row r="2153" spans="36:62" x14ac:dyDescent="0.25">
      <c r="AJ2153" s="26">
        <v>600</v>
      </c>
      <c r="AK2153" s="26">
        <v>1817930</v>
      </c>
      <c r="AL2153" s="264">
        <v>43462.916666666664</v>
      </c>
      <c r="AM2153" s="26" t="s">
        <v>147</v>
      </c>
      <c r="AN2153" s="26" t="s">
        <v>63</v>
      </c>
      <c r="AO2153" s="26"/>
      <c r="AP2153" s="26"/>
      <c r="AQ2153" s="26">
        <v>-1</v>
      </c>
      <c r="AR2153" s="26">
        <v>90</v>
      </c>
      <c r="AS2153" s="26" t="s">
        <v>168</v>
      </c>
      <c r="AT2153" s="26" t="s">
        <v>71</v>
      </c>
      <c r="AU2153" s="26" t="s">
        <v>63</v>
      </c>
      <c r="AV2153" s="26" t="s">
        <v>63</v>
      </c>
      <c r="AW2153" s="26" t="s">
        <v>63</v>
      </c>
      <c r="AX2153" s="26" t="s">
        <v>63</v>
      </c>
      <c r="AY2153" s="26">
        <v>43.844954999999899</v>
      </c>
      <c r="AZ2153" s="26">
        <v>-101.511205</v>
      </c>
      <c r="BA2153" s="26" t="s">
        <v>158</v>
      </c>
      <c r="BB2153" s="26" t="s">
        <v>611</v>
      </c>
      <c r="BC2153" s="26" t="s">
        <v>167</v>
      </c>
      <c r="BD2153" s="26" t="s">
        <v>154</v>
      </c>
      <c r="BE2153" s="26"/>
      <c r="BF2153" s="26" t="s">
        <v>99</v>
      </c>
      <c r="BG2153" s="26" t="s">
        <v>167</v>
      </c>
      <c r="BH2153" s="26" t="s">
        <v>99</v>
      </c>
      <c r="BI2153" s="26">
        <v>3</v>
      </c>
      <c r="BJ2153" s="26" t="s">
        <v>217</v>
      </c>
    </row>
    <row r="2154" spans="36:62" x14ac:dyDescent="0.25">
      <c r="AJ2154" s="26">
        <v>603</v>
      </c>
      <c r="AK2154" s="26">
        <v>1901007</v>
      </c>
      <c r="AL2154" s="264">
        <v>43492.34097222222</v>
      </c>
      <c r="AM2154" s="26" t="s">
        <v>147</v>
      </c>
      <c r="AN2154" s="26" t="s">
        <v>63</v>
      </c>
      <c r="AO2154" s="26" t="s">
        <v>156</v>
      </c>
      <c r="AP2154" s="26" t="s">
        <v>159</v>
      </c>
      <c r="AQ2154" s="26">
        <v>0</v>
      </c>
      <c r="AR2154" s="26">
        <v>90</v>
      </c>
      <c r="AS2154" s="26" t="s">
        <v>1497</v>
      </c>
      <c r="AT2154" s="26" t="s">
        <v>616</v>
      </c>
      <c r="AU2154" s="26" t="s">
        <v>63</v>
      </c>
      <c r="AV2154" s="26" t="s">
        <v>63</v>
      </c>
      <c r="AW2154" s="26" t="s">
        <v>63</v>
      </c>
      <c r="AX2154" s="26" t="s">
        <v>63</v>
      </c>
      <c r="AY2154" s="26">
        <v>43.854827999999898</v>
      </c>
      <c r="AZ2154" s="26">
        <v>-101.199258999999</v>
      </c>
      <c r="BA2154" s="26" t="s">
        <v>158</v>
      </c>
      <c r="BB2154" s="26" t="s">
        <v>611</v>
      </c>
      <c r="BC2154" s="26" t="s">
        <v>667</v>
      </c>
      <c r="BD2154" s="26" t="s">
        <v>615</v>
      </c>
      <c r="BE2154" s="26"/>
      <c r="BF2154" s="26" t="s">
        <v>68</v>
      </c>
      <c r="BG2154" s="26" t="s">
        <v>68</v>
      </c>
      <c r="BH2154" s="26" t="s">
        <v>160</v>
      </c>
      <c r="BI2154" s="26">
        <v>3</v>
      </c>
      <c r="BJ2154" s="26" t="s">
        <v>217</v>
      </c>
    </row>
    <row r="2155" spans="36:62" x14ac:dyDescent="0.25">
      <c r="AJ2155" s="26">
        <v>604</v>
      </c>
      <c r="AK2155" s="26">
        <v>1901008</v>
      </c>
      <c r="AL2155" s="264">
        <v>43492.265277777777</v>
      </c>
      <c r="AM2155" s="26" t="s">
        <v>147</v>
      </c>
      <c r="AN2155" s="26" t="s">
        <v>63</v>
      </c>
      <c r="AO2155" s="26" t="s">
        <v>156</v>
      </c>
      <c r="AP2155" s="26" t="s">
        <v>159</v>
      </c>
      <c r="AQ2155" s="26">
        <v>0</v>
      </c>
      <c r="AR2155" s="26">
        <v>90</v>
      </c>
      <c r="AS2155" s="26" t="s">
        <v>739</v>
      </c>
      <c r="AT2155" s="26" t="s">
        <v>1498</v>
      </c>
      <c r="AU2155" s="26" t="s">
        <v>63</v>
      </c>
      <c r="AV2155" s="26" t="s">
        <v>63</v>
      </c>
      <c r="AW2155" s="26" t="s">
        <v>63</v>
      </c>
      <c r="AX2155" s="26" t="s">
        <v>63</v>
      </c>
      <c r="AY2155" s="26">
        <v>43.855218999999899</v>
      </c>
      <c r="AZ2155" s="26">
        <v>-101.199055</v>
      </c>
      <c r="BA2155" s="26" t="s">
        <v>208</v>
      </c>
      <c r="BB2155" s="26" t="s">
        <v>609</v>
      </c>
      <c r="BC2155" s="26" t="s">
        <v>667</v>
      </c>
      <c r="BD2155" s="26" t="s">
        <v>615</v>
      </c>
      <c r="BE2155" s="26"/>
      <c r="BF2155" s="26" t="s">
        <v>68</v>
      </c>
      <c r="BG2155" s="26" t="s">
        <v>209</v>
      </c>
      <c r="BH2155" s="26" t="s">
        <v>160</v>
      </c>
      <c r="BI2155" s="26">
        <v>3</v>
      </c>
      <c r="BJ2155" s="26" t="s">
        <v>217</v>
      </c>
    </row>
    <row r="2156" spans="36:62" x14ac:dyDescent="0.25">
      <c r="AJ2156" s="26">
        <v>605</v>
      </c>
      <c r="AK2156" s="26">
        <v>1901016</v>
      </c>
      <c r="AL2156" s="264">
        <v>43490.843055555553</v>
      </c>
      <c r="AM2156" s="26" t="s">
        <v>147</v>
      </c>
      <c r="AN2156" s="26" t="s">
        <v>63</v>
      </c>
      <c r="AO2156" s="26" t="s">
        <v>156</v>
      </c>
      <c r="AP2156" s="26" t="s">
        <v>159</v>
      </c>
      <c r="AQ2156" s="26">
        <v>0</v>
      </c>
      <c r="AR2156" s="26">
        <v>90</v>
      </c>
      <c r="AS2156" s="26" t="s">
        <v>739</v>
      </c>
      <c r="AT2156" s="26" t="s">
        <v>613</v>
      </c>
      <c r="AU2156" s="26" t="s">
        <v>63</v>
      </c>
      <c r="AV2156" s="26" t="s">
        <v>63</v>
      </c>
      <c r="AW2156" s="26" t="s">
        <v>63</v>
      </c>
      <c r="AX2156" s="26" t="s">
        <v>63</v>
      </c>
      <c r="AY2156" s="26">
        <v>43.851166999999897</v>
      </c>
      <c r="AZ2156" s="26">
        <v>-101.471396999999</v>
      </c>
      <c r="BA2156" s="26" t="s">
        <v>185</v>
      </c>
      <c r="BB2156" s="26" t="s">
        <v>609</v>
      </c>
      <c r="BC2156" s="26" t="s">
        <v>614</v>
      </c>
      <c r="BD2156" s="26" t="s">
        <v>615</v>
      </c>
      <c r="BE2156" s="26"/>
      <c r="BF2156" s="26" t="s">
        <v>68</v>
      </c>
      <c r="BG2156" s="26" t="s">
        <v>68</v>
      </c>
      <c r="BH2156" s="26" t="s">
        <v>160</v>
      </c>
      <c r="BI2156" s="26">
        <v>3</v>
      </c>
      <c r="BJ2156" s="26" t="s">
        <v>217</v>
      </c>
    </row>
    <row r="2157" spans="36:62" x14ac:dyDescent="0.25">
      <c r="AJ2157" s="26">
        <v>606</v>
      </c>
      <c r="AK2157" s="26">
        <v>1901653</v>
      </c>
      <c r="AL2157" s="264">
        <v>43510.743055555555</v>
      </c>
      <c r="AM2157" s="26" t="s">
        <v>147</v>
      </c>
      <c r="AN2157" s="26" t="s">
        <v>63</v>
      </c>
      <c r="AO2157" s="26"/>
      <c r="AP2157" s="26"/>
      <c r="AQ2157" s="26">
        <v>-1</v>
      </c>
      <c r="AR2157" s="26">
        <v>90</v>
      </c>
      <c r="AS2157" s="26" t="s">
        <v>168</v>
      </c>
      <c r="AT2157" s="26" t="s">
        <v>71</v>
      </c>
      <c r="AU2157" s="26" t="s">
        <v>63</v>
      </c>
      <c r="AV2157" s="26" t="s">
        <v>63</v>
      </c>
      <c r="AW2157" s="26" t="s">
        <v>63</v>
      </c>
      <c r="AX2157" s="26" t="s">
        <v>63</v>
      </c>
      <c r="AY2157" s="26">
        <v>43.850879999999897</v>
      </c>
      <c r="AZ2157" s="26">
        <v>-101.3699</v>
      </c>
      <c r="BA2157" s="26" t="s">
        <v>166</v>
      </c>
      <c r="BB2157" s="26" t="s">
        <v>609</v>
      </c>
      <c r="BC2157" s="26" t="s">
        <v>167</v>
      </c>
      <c r="BD2157" s="26" t="s">
        <v>154</v>
      </c>
      <c r="BE2157" s="26"/>
      <c r="BF2157" s="26" t="s">
        <v>99</v>
      </c>
      <c r="BG2157" s="26" t="s">
        <v>167</v>
      </c>
      <c r="BH2157" s="26" t="s">
        <v>99</v>
      </c>
      <c r="BI2157" s="26">
        <v>3</v>
      </c>
      <c r="BJ2157" s="26" t="s">
        <v>217</v>
      </c>
    </row>
    <row r="2158" spans="36:62" x14ac:dyDescent="0.25">
      <c r="AJ2158" s="26">
        <v>610</v>
      </c>
      <c r="AK2158" s="26">
        <v>1901949</v>
      </c>
      <c r="AL2158" s="264">
        <v>43487.760416666664</v>
      </c>
      <c r="AM2158" s="26" t="s">
        <v>565</v>
      </c>
      <c r="AN2158" s="26" t="s">
        <v>63</v>
      </c>
      <c r="AO2158" s="26"/>
      <c r="AP2158" s="26"/>
      <c r="AQ2158" s="26">
        <v>-1</v>
      </c>
      <c r="AR2158" s="26">
        <v>90</v>
      </c>
      <c r="AS2158" s="26" t="s">
        <v>168</v>
      </c>
      <c r="AT2158" s="26" t="s">
        <v>71</v>
      </c>
      <c r="AU2158" s="26" t="s">
        <v>63</v>
      </c>
      <c r="AV2158" s="26" t="s">
        <v>63</v>
      </c>
      <c r="AW2158" s="26" t="s">
        <v>63</v>
      </c>
      <c r="AX2158" s="26" t="s">
        <v>63</v>
      </c>
      <c r="AY2158" s="26">
        <v>43.9009509999999</v>
      </c>
      <c r="AZ2158" s="26">
        <v>-101.02428</v>
      </c>
      <c r="BA2158" s="26" t="s">
        <v>158</v>
      </c>
      <c r="BB2158" s="26" t="s">
        <v>611</v>
      </c>
      <c r="BC2158" s="26" t="s">
        <v>167</v>
      </c>
      <c r="BD2158" s="26" t="s">
        <v>154</v>
      </c>
      <c r="BE2158" s="26"/>
      <c r="BF2158" s="26" t="s">
        <v>99</v>
      </c>
      <c r="BG2158" s="26" t="s">
        <v>167</v>
      </c>
      <c r="BH2158" s="26" t="s">
        <v>99</v>
      </c>
      <c r="BI2158" s="26">
        <v>3</v>
      </c>
      <c r="BJ2158" s="26" t="s">
        <v>217</v>
      </c>
    </row>
    <row r="2159" spans="36:62" x14ac:dyDescent="0.25">
      <c r="AJ2159" s="26">
        <v>611</v>
      </c>
      <c r="AK2159" s="26">
        <v>1902217</v>
      </c>
      <c r="AL2159" s="264">
        <v>43516.665277777778</v>
      </c>
      <c r="AM2159" s="26" t="s">
        <v>565</v>
      </c>
      <c r="AN2159" s="26" t="s">
        <v>63</v>
      </c>
      <c r="AO2159" s="26" t="s">
        <v>156</v>
      </c>
      <c r="AP2159" s="26" t="s">
        <v>159</v>
      </c>
      <c r="AQ2159" s="26">
        <v>0</v>
      </c>
      <c r="AR2159" s="26">
        <v>90</v>
      </c>
      <c r="AS2159" s="26" t="s">
        <v>628</v>
      </c>
      <c r="AT2159" s="26" t="s">
        <v>71</v>
      </c>
      <c r="AU2159" s="26" t="s">
        <v>63</v>
      </c>
      <c r="AV2159" s="26" t="s">
        <v>63</v>
      </c>
      <c r="AW2159" s="26" t="s">
        <v>63</v>
      </c>
      <c r="AX2159" s="26" t="s">
        <v>63</v>
      </c>
      <c r="AY2159" s="26">
        <v>43.88608</v>
      </c>
      <c r="AZ2159" s="26">
        <v>-100.751259</v>
      </c>
      <c r="BA2159" s="26" t="s">
        <v>567</v>
      </c>
      <c r="BB2159" s="26" t="s">
        <v>611</v>
      </c>
      <c r="BC2159" s="26" t="s">
        <v>614</v>
      </c>
      <c r="BD2159" s="26" t="s">
        <v>615</v>
      </c>
      <c r="BE2159" s="26" t="s">
        <v>677</v>
      </c>
      <c r="BF2159" s="26" t="s">
        <v>68</v>
      </c>
      <c r="BG2159" s="26" t="s">
        <v>68</v>
      </c>
      <c r="BH2159" s="26" t="s">
        <v>646</v>
      </c>
      <c r="BI2159" s="26">
        <v>3</v>
      </c>
      <c r="BJ2159" s="26" t="s">
        <v>217</v>
      </c>
    </row>
    <row r="2160" spans="36:62" x14ac:dyDescent="0.25">
      <c r="AJ2160" s="26">
        <v>612</v>
      </c>
      <c r="AK2160" s="26">
        <v>1902492</v>
      </c>
      <c r="AL2160" s="264">
        <v>43525.482638888891</v>
      </c>
      <c r="AM2160" s="26" t="s">
        <v>147</v>
      </c>
      <c r="AN2160" s="26" t="s">
        <v>63</v>
      </c>
      <c r="AO2160" s="26" t="s">
        <v>156</v>
      </c>
      <c r="AP2160" s="26" t="s">
        <v>159</v>
      </c>
      <c r="AQ2160" s="26">
        <v>0</v>
      </c>
      <c r="AR2160" s="26">
        <v>90</v>
      </c>
      <c r="AS2160" s="26" t="s">
        <v>855</v>
      </c>
      <c r="AT2160" s="26" t="s">
        <v>679</v>
      </c>
      <c r="AU2160" s="26" t="s">
        <v>63</v>
      </c>
      <c r="AV2160" s="26" t="s">
        <v>63</v>
      </c>
      <c r="AW2160" s="26" t="s">
        <v>63</v>
      </c>
      <c r="AX2160" s="26" t="s">
        <v>63</v>
      </c>
      <c r="AY2160" s="26">
        <v>43.868482999999898</v>
      </c>
      <c r="AZ2160" s="26">
        <v>-101.168392999999</v>
      </c>
      <c r="BA2160" s="26" t="s">
        <v>185</v>
      </c>
      <c r="BB2160" s="26" t="s">
        <v>611</v>
      </c>
      <c r="BC2160" s="26" t="s">
        <v>614</v>
      </c>
      <c r="BD2160" s="26" t="s">
        <v>615</v>
      </c>
      <c r="BE2160" s="26"/>
      <c r="BF2160" s="26" t="s">
        <v>68</v>
      </c>
      <c r="BG2160" s="26" t="s">
        <v>68</v>
      </c>
      <c r="BH2160" s="26" t="s">
        <v>160</v>
      </c>
      <c r="BI2160" s="26">
        <v>3</v>
      </c>
      <c r="BJ2160" s="26" t="s">
        <v>217</v>
      </c>
    </row>
    <row r="2161" spans="36:62" x14ac:dyDescent="0.25">
      <c r="AJ2161" s="26">
        <v>613</v>
      </c>
      <c r="AK2161" s="26">
        <v>1902493</v>
      </c>
      <c r="AL2161" s="264">
        <v>43526.392361111109</v>
      </c>
      <c r="AM2161" s="26" t="s">
        <v>565</v>
      </c>
      <c r="AN2161" s="26" t="s">
        <v>63</v>
      </c>
      <c r="AO2161" s="26" t="s">
        <v>156</v>
      </c>
      <c r="AP2161" s="26" t="s">
        <v>706</v>
      </c>
      <c r="AQ2161" s="26">
        <v>0</v>
      </c>
      <c r="AR2161" s="26">
        <v>90</v>
      </c>
      <c r="AS2161" s="26" t="s">
        <v>189</v>
      </c>
      <c r="AT2161" s="26" t="s">
        <v>613</v>
      </c>
      <c r="AU2161" s="26" t="s">
        <v>63</v>
      </c>
      <c r="AV2161" s="26" t="s">
        <v>63</v>
      </c>
      <c r="AW2161" s="26" t="s">
        <v>63</v>
      </c>
      <c r="AX2161" s="26" t="s">
        <v>63</v>
      </c>
      <c r="AY2161" s="26">
        <v>43.886586999999899</v>
      </c>
      <c r="AZ2161" s="26">
        <v>-100.761836</v>
      </c>
      <c r="BA2161" s="26" t="s">
        <v>208</v>
      </c>
      <c r="BB2161" s="26" t="s">
        <v>611</v>
      </c>
      <c r="BC2161" s="26" t="s">
        <v>614</v>
      </c>
      <c r="BD2161" s="26" t="s">
        <v>615</v>
      </c>
      <c r="BE2161" s="26"/>
      <c r="BF2161" s="26" t="s">
        <v>68</v>
      </c>
      <c r="BG2161" s="26" t="s">
        <v>68</v>
      </c>
      <c r="BH2161" s="26" t="s">
        <v>160</v>
      </c>
      <c r="BI2161" s="26">
        <v>3</v>
      </c>
      <c r="BJ2161" s="26" t="s">
        <v>217</v>
      </c>
    </row>
    <row r="2162" spans="36:62" x14ac:dyDescent="0.25">
      <c r="AJ2162" s="26">
        <v>614</v>
      </c>
      <c r="AK2162" s="26">
        <v>1902494</v>
      </c>
      <c r="AL2162" s="264">
        <v>43526.402777777781</v>
      </c>
      <c r="AM2162" s="26" t="s">
        <v>565</v>
      </c>
      <c r="AN2162" s="26" t="s">
        <v>63</v>
      </c>
      <c r="AO2162" s="26" t="s">
        <v>156</v>
      </c>
      <c r="AP2162" s="26" t="s">
        <v>716</v>
      </c>
      <c r="AQ2162" s="26">
        <v>0</v>
      </c>
      <c r="AR2162" s="26">
        <v>90</v>
      </c>
      <c r="AS2162" s="26" t="s">
        <v>628</v>
      </c>
      <c r="AT2162" s="26" t="s">
        <v>882</v>
      </c>
      <c r="AU2162" s="26" t="s">
        <v>63</v>
      </c>
      <c r="AV2162" s="26" t="s">
        <v>63</v>
      </c>
      <c r="AW2162" s="26" t="s">
        <v>63</v>
      </c>
      <c r="AX2162" s="26" t="s">
        <v>63</v>
      </c>
      <c r="AY2162" s="26">
        <v>43.886588000000003</v>
      </c>
      <c r="AZ2162" s="26">
        <v>-100.762047999999</v>
      </c>
      <c r="BA2162" s="26" t="s">
        <v>208</v>
      </c>
      <c r="BB2162" s="26" t="s">
        <v>611</v>
      </c>
      <c r="BC2162" s="26" t="s">
        <v>614</v>
      </c>
      <c r="BD2162" s="26" t="s">
        <v>615</v>
      </c>
      <c r="BE2162" s="26"/>
      <c r="BF2162" s="26" t="s">
        <v>68</v>
      </c>
      <c r="BG2162" s="26" t="s">
        <v>68</v>
      </c>
      <c r="BH2162" s="26" t="s">
        <v>660</v>
      </c>
      <c r="BI2162" s="26">
        <v>3</v>
      </c>
      <c r="BJ2162" s="26" t="s">
        <v>217</v>
      </c>
    </row>
    <row r="2163" spans="36:62" x14ac:dyDescent="0.25">
      <c r="AJ2163" s="26">
        <v>615</v>
      </c>
      <c r="AK2163" s="26">
        <v>1902496</v>
      </c>
      <c r="AL2163" s="264">
        <v>43527.621527777781</v>
      </c>
      <c r="AM2163" s="26" t="s">
        <v>147</v>
      </c>
      <c r="AN2163" s="26" t="s">
        <v>63</v>
      </c>
      <c r="AO2163" s="26" t="s">
        <v>156</v>
      </c>
      <c r="AP2163" s="26" t="s">
        <v>159</v>
      </c>
      <c r="AQ2163" s="26">
        <v>0</v>
      </c>
      <c r="AR2163" s="26">
        <v>90</v>
      </c>
      <c r="AS2163" s="26" t="s">
        <v>666</v>
      </c>
      <c r="AT2163" s="26" t="s">
        <v>74</v>
      </c>
      <c r="AU2163" s="26" t="s">
        <v>63</v>
      </c>
      <c r="AV2163" s="26" t="s">
        <v>63</v>
      </c>
      <c r="AW2163" s="26" t="s">
        <v>63</v>
      </c>
      <c r="AX2163" s="26" t="s">
        <v>63</v>
      </c>
      <c r="AY2163" s="26">
        <v>43.896875999999899</v>
      </c>
      <c r="AZ2163" s="26">
        <v>-101.109088</v>
      </c>
      <c r="BA2163" s="26" t="s">
        <v>208</v>
      </c>
      <c r="BB2163" s="26" t="s">
        <v>609</v>
      </c>
      <c r="BC2163" s="26" t="s">
        <v>614</v>
      </c>
      <c r="BD2163" s="26" t="s">
        <v>615</v>
      </c>
      <c r="BE2163" s="26"/>
      <c r="BF2163" s="26" t="s">
        <v>68</v>
      </c>
      <c r="BG2163" s="26" t="s">
        <v>68</v>
      </c>
      <c r="BH2163" s="26" t="s">
        <v>160</v>
      </c>
      <c r="BI2163" s="26">
        <v>3</v>
      </c>
      <c r="BJ2163" s="26" t="s">
        <v>217</v>
      </c>
    </row>
    <row r="2164" spans="36:62" x14ac:dyDescent="0.25">
      <c r="AJ2164" s="26">
        <v>616</v>
      </c>
      <c r="AK2164" s="26">
        <v>1902497</v>
      </c>
      <c r="AL2164" s="264">
        <v>43517.847222222219</v>
      </c>
      <c r="AM2164" s="26" t="s">
        <v>565</v>
      </c>
      <c r="AN2164" s="26" t="s">
        <v>63</v>
      </c>
      <c r="AO2164" s="26"/>
      <c r="AP2164" s="26" t="s">
        <v>159</v>
      </c>
      <c r="AQ2164" s="26">
        <v>0</v>
      </c>
      <c r="AR2164" s="26">
        <v>90</v>
      </c>
      <c r="AS2164" s="26" t="s">
        <v>770</v>
      </c>
      <c r="AT2164" s="26" t="s">
        <v>613</v>
      </c>
      <c r="AU2164" s="26" t="s">
        <v>63</v>
      </c>
      <c r="AV2164" s="26" t="s">
        <v>63</v>
      </c>
      <c r="AW2164" s="26" t="s">
        <v>63</v>
      </c>
      <c r="AX2164" s="26" t="s">
        <v>63</v>
      </c>
      <c r="AY2164" s="26">
        <v>43.900939999999899</v>
      </c>
      <c r="AZ2164" s="26">
        <v>-100.99423</v>
      </c>
      <c r="BA2164" s="26" t="s">
        <v>158</v>
      </c>
      <c r="BB2164" s="26" t="s">
        <v>611</v>
      </c>
      <c r="BC2164" s="26" t="s">
        <v>667</v>
      </c>
      <c r="BD2164" s="26" t="s">
        <v>615</v>
      </c>
      <c r="BE2164" s="26"/>
      <c r="BF2164" s="26" t="s">
        <v>68</v>
      </c>
      <c r="BG2164" s="26" t="s">
        <v>209</v>
      </c>
      <c r="BH2164" s="26" t="s">
        <v>146</v>
      </c>
      <c r="BI2164" s="26">
        <v>3</v>
      </c>
      <c r="BJ2164" s="26" t="s">
        <v>217</v>
      </c>
    </row>
    <row r="2165" spans="36:62" x14ac:dyDescent="0.25">
      <c r="AJ2165" s="26">
        <v>618</v>
      </c>
      <c r="AK2165" s="26">
        <v>1902790</v>
      </c>
      <c r="AL2165" s="264">
        <v>43531.633333333331</v>
      </c>
      <c r="AM2165" s="26" t="s">
        <v>147</v>
      </c>
      <c r="AN2165" s="26" t="s">
        <v>63</v>
      </c>
      <c r="AO2165" s="26" t="s">
        <v>156</v>
      </c>
      <c r="AP2165" s="26" t="s">
        <v>159</v>
      </c>
      <c r="AQ2165" s="26">
        <v>0</v>
      </c>
      <c r="AR2165" s="26">
        <v>90</v>
      </c>
      <c r="AS2165" s="26" t="s">
        <v>929</v>
      </c>
      <c r="AT2165" s="26" t="s">
        <v>74</v>
      </c>
      <c r="AU2165" s="26" t="s">
        <v>63</v>
      </c>
      <c r="AV2165" s="26" t="s">
        <v>63</v>
      </c>
      <c r="AW2165" s="26" t="s">
        <v>63</v>
      </c>
      <c r="AX2165" s="26" t="s">
        <v>63</v>
      </c>
      <c r="AY2165" s="26">
        <v>43.842596999999898</v>
      </c>
      <c r="AZ2165" s="26">
        <v>-101.251581999999</v>
      </c>
      <c r="BA2165" s="26" t="s">
        <v>185</v>
      </c>
      <c r="BB2165" s="26" t="s">
        <v>611</v>
      </c>
      <c r="BC2165" s="26" t="s">
        <v>667</v>
      </c>
      <c r="BD2165" s="26" t="s">
        <v>615</v>
      </c>
      <c r="BE2165" s="26"/>
      <c r="BF2165" s="26" t="s">
        <v>68</v>
      </c>
      <c r="BG2165" s="26" t="s">
        <v>68</v>
      </c>
      <c r="BH2165" s="26" t="s">
        <v>160</v>
      </c>
      <c r="BI2165" s="26">
        <v>3</v>
      </c>
      <c r="BJ2165" s="26" t="s">
        <v>217</v>
      </c>
    </row>
    <row r="2166" spans="36:62" x14ac:dyDescent="0.25">
      <c r="AJ2166" s="26">
        <v>619</v>
      </c>
      <c r="AK2166" s="26">
        <v>1818635</v>
      </c>
      <c r="AL2166" s="264">
        <v>43450.087500000001</v>
      </c>
      <c r="AM2166" s="26" t="s">
        <v>147</v>
      </c>
      <c r="AN2166" s="26" t="s">
        <v>63</v>
      </c>
      <c r="AO2166" s="26" t="s">
        <v>173</v>
      </c>
      <c r="AP2166" s="26" t="s">
        <v>159</v>
      </c>
      <c r="AQ2166" s="26">
        <v>0</v>
      </c>
      <c r="AR2166" s="26">
        <v>73</v>
      </c>
      <c r="AS2166" s="26" t="s">
        <v>171</v>
      </c>
      <c r="AT2166" s="26" t="s">
        <v>74</v>
      </c>
      <c r="AU2166" s="26" t="s">
        <v>63</v>
      </c>
      <c r="AV2166" s="26" t="s">
        <v>63</v>
      </c>
      <c r="AW2166" s="26" t="s">
        <v>63</v>
      </c>
      <c r="AX2166" s="26" t="s">
        <v>63</v>
      </c>
      <c r="AY2166" s="26">
        <v>43.743786999999898</v>
      </c>
      <c r="AZ2166" s="26">
        <v>-101.525632999999</v>
      </c>
      <c r="BA2166" s="26" t="s">
        <v>166</v>
      </c>
      <c r="BB2166" s="26" t="s">
        <v>157</v>
      </c>
      <c r="BC2166" s="26" t="s">
        <v>170</v>
      </c>
      <c r="BD2166" s="26" t="s">
        <v>68</v>
      </c>
      <c r="BE2166" s="26"/>
      <c r="BF2166" s="26" t="s">
        <v>68</v>
      </c>
      <c r="BG2166" s="26" t="s">
        <v>68</v>
      </c>
      <c r="BH2166" s="26" t="s">
        <v>146</v>
      </c>
      <c r="BI2166" s="26">
        <v>3</v>
      </c>
      <c r="BJ2166" s="26" t="s">
        <v>18</v>
      </c>
    </row>
    <row r="2167" spans="36:62" x14ac:dyDescent="0.25">
      <c r="AJ2167" s="26">
        <v>620</v>
      </c>
      <c r="AK2167" s="26">
        <v>1903025</v>
      </c>
      <c r="AL2167" s="264">
        <v>43545.020833333336</v>
      </c>
      <c r="AM2167" s="26" t="s">
        <v>565</v>
      </c>
      <c r="AN2167" s="26" t="s">
        <v>63</v>
      </c>
      <c r="AO2167" s="26" t="s">
        <v>156</v>
      </c>
      <c r="AP2167" s="26" t="s">
        <v>159</v>
      </c>
      <c r="AQ2167" s="26">
        <v>0</v>
      </c>
      <c r="AR2167" s="26">
        <v>90</v>
      </c>
      <c r="AS2167" s="26" t="s">
        <v>1499</v>
      </c>
      <c r="AT2167" s="26" t="s">
        <v>71</v>
      </c>
      <c r="AU2167" s="26" t="s">
        <v>63</v>
      </c>
      <c r="AV2167" s="26" t="s">
        <v>69</v>
      </c>
      <c r="AW2167" s="26" t="s">
        <v>63</v>
      </c>
      <c r="AX2167" s="26" t="s">
        <v>63</v>
      </c>
      <c r="AY2167" s="26">
        <v>43.901187999999898</v>
      </c>
      <c r="AZ2167" s="26">
        <v>-100.973535999999</v>
      </c>
      <c r="BA2167" s="26" t="s">
        <v>208</v>
      </c>
      <c r="BB2167" s="26" t="s">
        <v>609</v>
      </c>
      <c r="BC2167" s="26" t="s">
        <v>685</v>
      </c>
      <c r="BD2167" s="26" t="s">
        <v>68</v>
      </c>
      <c r="BE2167" s="26" t="s">
        <v>808</v>
      </c>
      <c r="BF2167" s="26" t="s">
        <v>68</v>
      </c>
      <c r="BG2167" s="26" t="s">
        <v>68</v>
      </c>
      <c r="BH2167" s="26" t="s">
        <v>160</v>
      </c>
      <c r="BI2167" s="26">
        <v>3</v>
      </c>
      <c r="BJ2167" s="26" t="s">
        <v>217</v>
      </c>
    </row>
    <row r="2168" spans="36:62" x14ac:dyDescent="0.25">
      <c r="AJ2168" s="26">
        <v>623</v>
      </c>
      <c r="AK2168" s="26">
        <v>1903049</v>
      </c>
      <c r="AL2168" s="264">
        <v>43525.642361111109</v>
      </c>
      <c r="AM2168" s="26" t="s">
        <v>565</v>
      </c>
      <c r="AN2168" s="26" t="s">
        <v>63</v>
      </c>
      <c r="AO2168" s="26" t="s">
        <v>156</v>
      </c>
      <c r="AP2168" s="26" t="s">
        <v>159</v>
      </c>
      <c r="AQ2168" s="26">
        <v>0</v>
      </c>
      <c r="AR2168" s="26">
        <v>90</v>
      </c>
      <c r="AS2168" s="26" t="s">
        <v>201</v>
      </c>
      <c r="AT2168" s="26" t="s">
        <v>658</v>
      </c>
      <c r="AU2168" s="26" t="s">
        <v>63</v>
      </c>
      <c r="AV2168" s="26" t="s">
        <v>63</v>
      </c>
      <c r="AW2168" s="26" t="s">
        <v>63</v>
      </c>
      <c r="AX2168" s="26" t="s">
        <v>63</v>
      </c>
      <c r="AY2168" s="26">
        <v>43.883899</v>
      </c>
      <c r="AZ2168" s="26">
        <v>-100.72621700000001</v>
      </c>
      <c r="BA2168" s="26" t="s">
        <v>166</v>
      </c>
      <c r="BB2168" s="26" t="s">
        <v>611</v>
      </c>
      <c r="BC2168" s="26" t="s">
        <v>614</v>
      </c>
      <c r="BD2168" s="26" t="s">
        <v>615</v>
      </c>
      <c r="BE2168" s="26"/>
      <c r="BF2168" s="26" t="s">
        <v>68</v>
      </c>
      <c r="BG2168" s="26" t="s">
        <v>68</v>
      </c>
      <c r="BH2168" s="26" t="s">
        <v>146</v>
      </c>
      <c r="BI2168" s="26">
        <v>3</v>
      </c>
      <c r="BJ2168" s="26" t="s">
        <v>217</v>
      </c>
    </row>
    <row r="2169" spans="36:62" x14ac:dyDescent="0.25">
      <c r="AJ2169" s="26">
        <v>624</v>
      </c>
      <c r="AK2169" s="26">
        <v>1903374</v>
      </c>
      <c r="AL2169" s="264">
        <v>43549.902777777781</v>
      </c>
      <c r="AM2169" s="26" t="s">
        <v>565</v>
      </c>
      <c r="AN2169" s="26" t="s">
        <v>63</v>
      </c>
      <c r="AO2169" s="26" t="s">
        <v>156</v>
      </c>
      <c r="AP2169" s="26" t="s">
        <v>706</v>
      </c>
      <c r="AQ2169" s="26">
        <v>0</v>
      </c>
      <c r="AR2169" s="26">
        <v>90</v>
      </c>
      <c r="AS2169" s="26" t="s">
        <v>188</v>
      </c>
      <c r="AT2169" s="26" t="s">
        <v>616</v>
      </c>
      <c r="AU2169" s="26" t="s">
        <v>63</v>
      </c>
      <c r="AV2169" s="26" t="s">
        <v>63</v>
      </c>
      <c r="AW2169" s="26" t="s">
        <v>63</v>
      </c>
      <c r="AX2169" s="26" t="s">
        <v>63</v>
      </c>
      <c r="AY2169" s="26">
        <v>43.900942999999899</v>
      </c>
      <c r="AZ2169" s="26">
        <v>-100.994586999999</v>
      </c>
      <c r="BA2169" s="26" t="s">
        <v>158</v>
      </c>
      <c r="BB2169" s="26" t="s">
        <v>611</v>
      </c>
      <c r="BC2169" s="26" t="s">
        <v>636</v>
      </c>
      <c r="BD2169" s="26" t="s">
        <v>68</v>
      </c>
      <c r="BE2169" s="26" t="s">
        <v>816</v>
      </c>
      <c r="BF2169" s="26" t="s">
        <v>68</v>
      </c>
      <c r="BG2169" s="26" t="s">
        <v>68</v>
      </c>
      <c r="BH2169" s="26" t="s">
        <v>821</v>
      </c>
      <c r="BI2169" s="26">
        <v>3</v>
      </c>
      <c r="BJ2169" s="26" t="s">
        <v>217</v>
      </c>
    </row>
    <row r="2170" spans="36:62" x14ac:dyDescent="0.25">
      <c r="AJ2170" s="26">
        <v>625</v>
      </c>
      <c r="AK2170" s="26">
        <v>1903392</v>
      </c>
      <c r="AL2170" s="264">
        <v>43530.822916666664</v>
      </c>
      <c r="AM2170" s="26" t="s">
        <v>565</v>
      </c>
      <c r="AN2170" s="26" t="s">
        <v>63</v>
      </c>
      <c r="AO2170" s="26"/>
      <c r="AP2170" s="26"/>
      <c r="AQ2170" s="26">
        <v>-1</v>
      </c>
      <c r="AR2170" s="26">
        <v>90</v>
      </c>
      <c r="AS2170" s="26" t="s">
        <v>168</v>
      </c>
      <c r="AT2170" s="26" t="s">
        <v>71</v>
      </c>
      <c r="AU2170" s="26" t="s">
        <v>63</v>
      </c>
      <c r="AV2170" s="26" t="s">
        <v>63</v>
      </c>
      <c r="AW2170" s="26" t="s">
        <v>63</v>
      </c>
      <c r="AX2170" s="26" t="s">
        <v>63</v>
      </c>
      <c r="AY2170" s="26">
        <v>43.886529000000003</v>
      </c>
      <c r="AZ2170" s="26">
        <v>-100.817781999999</v>
      </c>
      <c r="BA2170" s="26" t="s">
        <v>158</v>
      </c>
      <c r="BB2170" s="26" t="s">
        <v>611</v>
      </c>
      <c r="BC2170" s="26" t="s">
        <v>167</v>
      </c>
      <c r="BD2170" s="26" t="s">
        <v>154</v>
      </c>
      <c r="BE2170" s="26"/>
      <c r="BF2170" s="26" t="s">
        <v>99</v>
      </c>
      <c r="BG2170" s="26" t="s">
        <v>167</v>
      </c>
      <c r="BH2170" s="26" t="s">
        <v>99</v>
      </c>
      <c r="BI2170" s="26">
        <v>3</v>
      </c>
      <c r="BJ2170" s="26" t="s">
        <v>217</v>
      </c>
    </row>
    <row r="2171" spans="36:62" x14ac:dyDescent="0.25">
      <c r="AJ2171" s="26">
        <v>626</v>
      </c>
      <c r="AK2171" s="26">
        <v>1903379</v>
      </c>
      <c r="AL2171" s="264">
        <v>43545.222222222219</v>
      </c>
      <c r="AM2171" s="26" t="s">
        <v>147</v>
      </c>
      <c r="AN2171" s="26" t="s">
        <v>63</v>
      </c>
      <c r="AO2171" s="26" t="s">
        <v>156</v>
      </c>
      <c r="AP2171" s="26" t="s">
        <v>159</v>
      </c>
      <c r="AQ2171" s="26">
        <v>0</v>
      </c>
      <c r="AR2171" s="26">
        <v>90</v>
      </c>
      <c r="AS2171" s="26" t="s">
        <v>1500</v>
      </c>
      <c r="AT2171" s="26" t="s">
        <v>74</v>
      </c>
      <c r="AU2171" s="26" t="s">
        <v>63</v>
      </c>
      <c r="AV2171" s="26" t="s">
        <v>63</v>
      </c>
      <c r="AW2171" s="26" t="s">
        <v>63</v>
      </c>
      <c r="AX2171" s="26" t="s">
        <v>63</v>
      </c>
      <c r="AY2171" s="26">
        <v>43.873286</v>
      </c>
      <c r="AZ2171" s="26">
        <v>-101.156907</v>
      </c>
      <c r="BA2171" s="26" t="s">
        <v>490</v>
      </c>
      <c r="BB2171" s="26" t="s">
        <v>609</v>
      </c>
      <c r="BC2171" s="26" t="s">
        <v>667</v>
      </c>
      <c r="BD2171" s="26" t="s">
        <v>615</v>
      </c>
      <c r="BE2171" s="26"/>
      <c r="BF2171" s="26" t="s">
        <v>68</v>
      </c>
      <c r="BG2171" s="26" t="s">
        <v>68</v>
      </c>
      <c r="BH2171" s="26" t="s">
        <v>646</v>
      </c>
      <c r="BI2171" s="26">
        <v>3</v>
      </c>
      <c r="BJ2171" s="26" t="s">
        <v>20</v>
      </c>
    </row>
    <row r="2172" spans="36:62" x14ac:dyDescent="0.25">
      <c r="AJ2172" s="26">
        <v>627</v>
      </c>
      <c r="AK2172" s="26">
        <v>1818813</v>
      </c>
      <c r="AL2172" s="264">
        <v>43181.881944444445</v>
      </c>
      <c r="AM2172" s="26" t="s">
        <v>147</v>
      </c>
      <c r="AN2172" s="26" t="s">
        <v>63</v>
      </c>
      <c r="AO2172" s="26"/>
      <c r="AP2172" s="26"/>
      <c r="AQ2172" s="26">
        <v>-1</v>
      </c>
      <c r="AR2172" s="26">
        <v>90</v>
      </c>
      <c r="AS2172" s="26" t="s">
        <v>168</v>
      </c>
      <c r="AT2172" s="26" t="s">
        <v>704</v>
      </c>
      <c r="AU2172" s="26" t="s">
        <v>63</v>
      </c>
      <c r="AV2172" s="26" t="s">
        <v>63</v>
      </c>
      <c r="AW2172" s="26" t="s">
        <v>63</v>
      </c>
      <c r="AX2172" s="26" t="s">
        <v>63</v>
      </c>
      <c r="AY2172" s="26">
        <v>43.844673999999898</v>
      </c>
      <c r="AZ2172" s="26">
        <v>-101.329849999999</v>
      </c>
      <c r="BA2172" s="26" t="s">
        <v>521</v>
      </c>
      <c r="BB2172" s="26" t="s">
        <v>611</v>
      </c>
      <c r="BC2172" s="26" t="s">
        <v>167</v>
      </c>
      <c r="BD2172" s="26" t="s">
        <v>154</v>
      </c>
      <c r="BE2172" s="26"/>
      <c r="BF2172" s="26" t="s">
        <v>99</v>
      </c>
      <c r="BG2172" s="26" t="s">
        <v>167</v>
      </c>
      <c r="BH2172" s="26" t="s">
        <v>99</v>
      </c>
      <c r="BI2172" s="26">
        <v>3</v>
      </c>
      <c r="BJ2172" s="26" t="s">
        <v>217</v>
      </c>
    </row>
    <row r="2173" spans="36:62" x14ac:dyDescent="0.25">
      <c r="AJ2173" s="26">
        <v>628</v>
      </c>
      <c r="AK2173" s="26">
        <v>1903581</v>
      </c>
      <c r="AL2173" s="264">
        <v>43560.586111111108</v>
      </c>
      <c r="AM2173" s="26" t="s">
        <v>147</v>
      </c>
      <c r="AN2173" s="26" t="s">
        <v>63</v>
      </c>
      <c r="AO2173" s="26" t="s">
        <v>156</v>
      </c>
      <c r="AP2173" s="26" t="s">
        <v>159</v>
      </c>
      <c r="AQ2173" s="26">
        <v>0</v>
      </c>
      <c r="AR2173" s="26">
        <v>90</v>
      </c>
      <c r="AS2173" s="26" t="s">
        <v>814</v>
      </c>
      <c r="AT2173" s="26" t="s">
        <v>71</v>
      </c>
      <c r="AU2173" s="26" t="s">
        <v>63</v>
      </c>
      <c r="AV2173" s="26" t="s">
        <v>63</v>
      </c>
      <c r="AW2173" s="26" t="s">
        <v>69</v>
      </c>
      <c r="AX2173" s="26" t="s">
        <v>63</v>
      </c>
      <c r="AY2173" s="26">
        <v>43.889408000000003</v>
      </c>
      <c r="AZ2173" s="26">
        <v>-101.12525100000001</v>
      </c>
      <c r="BA2173" s="26" t="s">
        <v>158</v>
      </c>
      <c r="BB2173" s="26" t="s">
        <v>609</v>
      </c>
      <c r="BC2173" s="26" t="s">
        <v>861</v>
      </c>
      <c r="BD2173" s="26" t="s">
        <v>68</v>
      </c>
      <c r="BE2173" s="26" t="s">
        <v>644</v>
      </c>
      <c r="BF2173" s="26" t="s">
        <v>68</v>
      </c>
      <c r="BG2173" s="26" t="s">
        <v>68</v>
      </c>
      <c r="BH2173" s="26" t="s">
        <v>892</v>
      </c>
      <c r="BI2173" s="26">
        <v>3</v>
      </c>
      <c r="BJ2173" s="26" t="s">
        <v>20</v>
      </c>
    </row>
    <row r="2174" spans="36:62" x14ac:dyDescent="0.25">
      <c r="AJ2174" s="26">
        <v>629</v>
      </c>
      <c r="AK2174" s="26">
        <v>1903829</v>
      </c>
      <c r="AL2174" s="264">
        <v>43555.666666666664</v>
      </c>
      <c r="AM2174" s="26" t="s">
        <v>565</v>
      </c>
      <c r="AN2174" s="26" t="s">
        <v>63</v>
      </c>
      <c r="AO2174" s="26" t="s">
        <v>156</v>
      </c>
      <c r="AP2174" s="26" t="s">
        <v>159</v>
      </c>
      <c r="AQ2174" s="26">
        <v>0</v>
      </c>
      <c r="AR2174" s="26">
        <v>90</v>
      </c>
      <c r="AS2174" s="26" t="s">
        <v>172</v>
      </c>
      <c r="AT2174" s="26" t="s">
        <v>71</v>
      </c>
      <c r="AU2174" s="26" t="s">
        <v>63</v>
      </c>
      <c r="AV2174" s="26" t="s">
        <v>63</v>
      </c>
      <c r="AW2174" s="26" t="s">
        <v>63</v>
      </c>
      <c r="AX2174" s="26" t="s">
        <v>63</v>
      </c>
      <c r="AY2174" s="26">
        <v>43.9009369999999</v>
      </c>
      <c r="AZ2174" s="26">
        <v>-100.973336</v>
      </c>
      <c r="BA2174" s="26" t="s">
        <v>166</v>
      </c>
      <c r="BB2174" s="26" t="s">
        <v>611</v>
      </c>
      <c r="BC2174" s="26" t="s">
        <v>68</v>
      </c>
      <c r="BD2174" s="26" t="s">
        <v>68</v>
      </c>
      <c r="BE2174" s="26"/>
      <c r="BF2174" s="26" t="s">
        <v>68</v>
      </c>
      <c r="BG2174" s="26" t="s">
        <v>68</v>
      </c>
      <c r="BH2174" s="26" t="s">
        <v>160</v>
      </c>
      <c r="BI2174" s="26">
        <v>3</v>
      </c>
      <c r="BJ2174" s="26" t="s">
        <v>217</v>
      </c>
    </row>
    <row r="2175" spans="36:62" x14ac:dyDescent="0.25">
      <c r="AJ2175" s="26">
        <v>631</v>
      </c>
      <c r="AK2175" s="26">
        <v>1904377</v>
      </c>
      <c r="AL2175" s="264">
        <v>43585.75</v>
      </c>
      <c r="AM2175" s="26" t="s">
        <v>147</v>
      </c>
      <c r="AN2175" s="26" t="s">
        <v>63</v>
      </c>
      <c r="AO2175" s="26" t="s">
        <v>156</v>
      </c>
      <c r="AP2175" s="26" t="s">
        <v>159</v>
      </c>
      <c r="AQ2175" s="26">
        <v>0</v>
      </c>
      <c r="AR2175" s="26">
        <v>73</v>
      </c>
      <c r="AS2175" s="26" t="s">
        <v>628</v>
      </c>
      <c r="AT2175" s="26" t="s">
        <v>74</v>
      </c>
      <c r="AU2175" s="26" t="s">
        <v>63</v>
      </c>
      <c r="AV2175" s="26" t="s">
        <v>63</v>
      </c>
      <c r="AW2175" s="26" t="s">
        <v>63</v>
      </c>
      <c r="AX2175" s="26" t="s">
        <v>63</v>
      </c>
      <c r="AY2175" s="26">
        <v>43.835864000000001</v>
      </c>
      <c r="AZ2175" s="26">
        <v>-101.522458999999</v>
      </c>
      <c r="BA2175" s="26" t="s">
        <v>166</v>
      </c>
      <c r="BB2175" s="26" t="s">
        <v>690</v>
      </c>
      <c r="BC2175" s="26" t="s">
        <v>659</v>
      </c>
      <c r="BD2175" s="26" t="s">
        <v>68</v>
      </c>
      <c r="BE2175" s="26" t="s">
        <v>782</v>
      </c>
      <c r="BF2175" s="26" t="s">
        <v>68</v>
      </c>
      <c r="BG2175" s="26" t="s">
        <v>68</v>
      </c>
      <c r="BH2175" s="26" t="s">
        <v>175</v>
      </c>
      <c r="BI2175" s="26">
        <v>3</v>
      </c>
      <c r="BJ2175" s="26" t="s">
        <v>217</v>
      </c>
    </row>
    <row r="2176" spans="36:62" x14ac:dyDescent="0.25">
      <c r="AJ2176" s="26">
        <v>632</v>
      </c>
      <c r="AK2176" s="26">
        <v>1905444</v>
      </c>
      <c r="AL2176" s="264">
        <v>43607.439583333333</v>
      </c>
      <c r="AM2176" s="26" t="s">
        <v>147</v>
      </c>
      <c r="AN2176" s="26" t="s">
        <v>63</v>
      </c>
      <c r="AO2176" s="26"/>
      <c r="AP2176" s="26"/>
      <c r="AQ2176" s="26">
        <v>-1</v>
      </c>
      <c r="AR2176" s="26">
        <v>73</v>
      </c>
      <c r="AS2176" s="26" t="s">
        <v>168</v>
      </c>
      <c r="AT2176" s="26" t="s">
        <v>664</v>
      </c>
      <c r="AU2176" s="26" t="s">
        <v>63</v>
      </c>
      <c r="AV2176" s="26" t="s">
        <v>63</v>
      </c>
      <c r="AW2176" s="26" t="s">
        <v>63</v>
      </c>
      <c r="AX2176" s="26" t="s">
        <v>63</v>
      </c>
      <c r="AY2176" s="26">
        <v>43.461450999999897</v>
      </c>
      <c r="AZ2176" s="26">
        <v>-101.494900999999</v>
      </c>
      <c r="BA2176" s="26" t="s">
        <v>158</v>
      </c>
      <c r="BB2176" s="26" t="s">
        <v>157</v>
      </c>
      <c r="BC2176" s="26" t="s">
        <v>167</v>
      </c>
      <c r="BD2176" s="26" t="s">
        <v>154</v>
      </c>
      <c r="BE2176" s="26"/>
      <c r="BF2176" s="26" t="s">
        <v>99</v>
      </c>
      <c r="BG2176" s="26" t="s">
        <v>167</v>
      </c>
      <c r="BH2176" s="26" t="s">
        <v>99</v>
      </c>
      <c r="BI2176" s="26">
        <v>3</v>
      </c>
      <c r="BJ2176" s="26" t="s">
        <v>217</v>
      </c>
    </row>
    <row r="2177" spans="36:62" x14ac:dyDescent="0.25">
      <c r="AJ2177" s="26">
        <v>633</v>
      </c>
      <c r="AK2177" s="26">
        <v>1906008</v>
      </c>
      <c r="AL2177" s="264">
        <v>43611.142361111109</v>
      </c>
      <c r="AM2177" s="26" t="s">
        <v>147</v>
      </c>
      <c r="AN2177" s="26" t="s">
        <v>63</v>
      </c>
      <c r="AO2177" s="26"/>
      <c r="AP2177" s="26"/>
      <c r="AQ2177" s="26">
        <v>-1</v>
      </c>
      <c r="AR2177" s="26">
        <v>90</v>
      </c>
      <c r="AS2177" s="26" t="s">
        <v>168</v>
      </c>
      <c r="AT2177" s="26" t="s">
        <v>71</v>
      </c>
      <c r="AU2177" s="26" t="s">
        <v>63</v>
      </c>
      <c r="AV2177" s="26" t="s">
        <v>63</v>
      </c>
      <c r="AW2177" s="26" t="s">
        <v>63</v>
      </c>
      <c r="AX2177" s="26" t="s">
        <v>63</v>
      </c>
      <c r="AY2177" s="26">
        <v>43.851607000000001</v>
      </c>
      <c r="AZ2177" s="26">
        <v>-101.388790999999</v>
      </c>
      <c r="BA2177" s="26" t="s">
        <v>158</v>
      </c>
      <c r="BB2177" s="26" t="s">
        <v>609</v>
      </c>
      <c r="BC2177" s="26" t="s">
        <v>167</v>
      </c>
      <c r="BD2177" s="26" t="s">
        <v>154</v>
      </c>
      <c r="BE2177" s="26"/>
      <c r="BF2177" s="26" t="s">
        <v>99</v>
      </c>
      <c r="BG2177" s="26" t="s">
        <v>167</v>
      </c>
      <c r="BH2177" s="26" t="s">
        <v>99</v>
      </c>
      <c r="BI2177" s="26">
        <v>3</v>
      </c>
      <c r="BJ2177" s="26" t="s">
        <v>217</v>
      </c>
    </row>
    <row r="2178" spans="36:62" x14ac:dyDescent="0.25">
      <c r="AJ2178" s="26">
        <v>634</v>
      </c>
      <c r="AK2178" s="26">
        <v>1907606</v>
      </c>
      <c r="AL2178" s="264">
        <v>43606.583333333336</v>
      </c>
      <c r="AM2178" s="26" t="s">
        <v>147</v>
      </c>
      <c r="AN2178" s="26" t="s">
        <v>63</v>
      </c>
      <c r="AO2178" s="26" t="s">
        <v>156</v>
      </c>
      <c r="AP2178" s="26" t="s">
        <v>159</v>
      </c>
      <c r="AQ2178" s="26">
        <v>0</v>
      </c>
      <c r="AR2178" s="26">
        <v>90</v>
      </c>
      <c r="AS2178" s="26" t="s">
        <v>628</v>
      </c>
      <c r="AT2178" s="26" t="s">
        <v>77</v>
      </c>
      <c r="AU2178" s="26" t="s">
        <v>63</v>
      </c>
      <c r="AV2178" s="26" t="s">
        <v>63</v>
      </c>
      <c r="AW2178" s="26" t="s">
        <v>63</v>
      </c>
      <c r="AX2178" s="26" t="s">
        <v>63</v>
      </c>
      <c r="AY2178" s="26">
        <v>43.842550000000003</v>
      </c>
      <c r="AZ2178" s="26">
        <v>-101.239215</v>
      </c>
      <c r="BA2178" s="26" t="s">
        <v>490</v>
      </c>
      <c r="BB2178" s="26" t="s">
        <v>611</v>
      </c>
      <c r="BC2178" s="26" t="s">
        <v>614</v>
      </c>
      <c r="BD2178" s="26" t="s">
        <v>615</v>
      </c>
      <c r="BE2178" s="26" t="s">
        <v>677</v>
      </c>
      <c r="BF2178" s="26" t="s">
        <v>68</v>
      </c>
      <c r="BG2178" s="26" t="s">
        <v>68</v>
      </c>
      <c r="BH2178" s="26" t="s">
        <v>175</v>
      </c>
      <c r="BI2178" s="26">
        <v>3</v>
      </c>
      <c r="BJ2178" s="26" t="s">
        <v>217</v>
      </c>
    </row>
    <row r="2179" spans="36:62" x14ac:dyDescent="0.25">
      <c r="AJ2179" s="26">
        <v>635</v>
      </c>
      <c r="AK2179" s="26">
        <v>1908349</v>
      </c>
      <c r="AL2179" s="264">
        <v>43649.892361111109</v>
      </c>
      <c r="AM2179" s="26" t="s">
        <v>147</v>
      </c>
      <c r="AN2179" s="26" t="s">
        <v>63</v>
      </c>
      <c r="AO2179" s="26" t="s">
        <v>156</v>
      </c>
      <c r="AP2179" s="26" t="s">
        <v>159</v>
      </c>
      <c r="AQ2179" s="26">
        <v>0</v>
      </c>
      <c r="AR2179" s="26">
        <v>90</v>
      </c>
      <c r="AS2179" s="26" t="s">
        <v>1263</v>
      </c>
      <c r="AT2179" s="26" t="s">
        <v>74</v>
      </c>
      <c r="AU2179" s="26" t="s">
        <v>63</v>
      </c>
      <c r="AV2179" s="26" t="s">
        <v>63</v>
      </c>
      <c r="AW2179" s="26" t="s">
        <v>63</v>
      </c>
      <c r="AX2179" s="26" t="s">
        <v>63</v>
      </c>
      <c r="AY2179" s="26">
        <v>43.851176000000002</v>
      </c>
      <c r="AZ2179" s="26">
        <v>-101.470827999999</v>
      </c>
      <c r="BA2179" s="26" t="s">
        <v>483</v>
      </c>
      <c r="BB2179" s="26" t="s">
        <v>609</v>
      </c>
      <c r="BC2179" s="26" t="s">
        <v>708</v>
      </c>
      <c r="BD2179" s="26" t="s">
        <v>68</v>
      </c>
      <c r="BE2179" s="26"/>
      <c r="BF2179" s="26" t="s">
        <v>759</v>
      </c>
      <c r="BG2179" s="26" t="s">
        <v>68</v>
      </c>
      <c r="BH2179" s="26" t="s">
        <v>646</v>
      </c>
      <c r="BI2179" s="26">
        <v>3</v>
      </c>
      <c r="BJ2179" s="26" t="s">
        <v>217</v>
      </c>
    </row>
    <row r="2180" spans="36:62" x14ac:dyDescent="0.25">
      <c r="AJ2180" s="26">
        <v>636</v>
      </c>
      <c r="AK2180" s="26">
        <v>1908732</v>
      </c>
      <c r="AL2180" s="264">
        <v>43660.125</v>
      </c>
      <c r="AM2180" s="26" t="s">
        <v>565</v>
      </c>
      <c r="AN2180" s="26" t="s">
        <v>63</v>
      </c>
      <c r="AO2180" s="26"/>
      <c r="AP2180" s="26"/>
      <c r="AQ2180" s="26">
        <v>-1</v>
      </c>
      <c r="AR2180" s="26">
        <v>90</v>
      </c>
      <c r="AS2180" s="26" t="s">
        <v>168</v>
      </c>
      <c r="AT2180" s="26" t="s">
        <v>71</v>
      </c>
      <c r="AU2180" s="26" t="s">
        <v>63</v>
      </c>
      <c r="AV2180" s="26" t="s">
        <v>63</v>
      </c>
      <c r="AW2180" s="26" t="s">
        <v>63</v>
      </c>
      <c r="AX2180" s="26" t="s">
        <v>63</v>
      </c>
      <c r="AY2180" s="26">
        <v>43.900911999999899</v>
      </c>
      <c r="AZ2180" s="26">
        <v>-100.946534999999</v>
      </c>
      <c r="BA2180" s="26" t="s">
        <v>158</v>
      </c>
      <c r="BB2180" s="26" t="s">
        <v>611</v>
      </c>
      <c r="BC2180" s="26" t="s">
        <v>167</v>
      </c>
      <c r="BD2180" s="26" t="s">
        <v>154</v>
      </c>
      <c r="BE2180" s="26"/>
      <c r="BF2180" s="26" t="s">
        <v>99</v>
      </c>
      <c r="BG2180" s="26" t="s">
        <v>167</v>
      </c>
      <c r="BH2180" s="26" t="s">
        <v>99</v>
      </c>
      <c r="BI2180" s="26">
        <v>3</v>
      </c>
      <c r="BJ2180" s="26" t="s">
        <v>217</v>
      </c>
    </row>
    <row r="2181" spans="36:62" x14ac:dyDescent="0.25">
      <c r="AJ2181" s="26">
        <v>637</v>
      </c>
      <c r="AK2181" s="26">
        <v>1909266</v>
      </c>
      <c r="AL2181" s="264">
        <v>43631.603472222225</v>
      </c>
      <c r="AM2181" s="26" t="s">
        <v>147</v>
      </c>
      <c r="AN2181" s="26" t="s">
        <v>63</v>
      </c>
      <c r="AO2181" s="26" t="s">
        <v>156</v>
      </c>
      <c r="AP2181" s="26" t="s">
        <v>159</v>
      </c>
      <c r="AQ2181" s="26">
        <v>0</v>
      </c>
      <c r="AR2181" s="26">
        <v>90</v>
      </c>
      <c r="AS2181" s="26" t="s">
        <v>683</v>
      </c>
      <c r="AT2181" s="26" t="s">
        <v>71</v>
      </c>
      <c r="AU2181" s="26" t="s">
        <v>63</v>
      </c>
      <c r="AV2181" s="26" t="s">
        <v>63</v>
      </c>
      <c r="AW2181" s="26" t="s">
        <v>63</v>
      </c>
      <c r="AX2181" s="26" t="s">
        <v>63</v>
      </c>
      <c r="AY2181" s="26">
        <v>43.848433</v>
      </c>
      <c r="AZ2181" s="26">
        <v>-101.500388</v>
      </c>
      <c r="BA2181" s="26" t="s">
        <v>208</v>
      </c>
      <c r="BB2181" s="26" t="s">
        <v>609</v>
      </c>
      <c r="BC2181" s="26" t="s">
        <v>162</v>
      </c>
      <c r="BD2181" s="26" t="s">
        <v>68</v>
      </c>
      <c r="BE2181" s="26"/>
      <c r="BF2181" s="26" t="s">
        <v>68</v>
      </c>
      <c r="BG2181" s="26" t="s">
        <v>68</v>
      </c>
      <c r="BH2181" s="26" t="s">
        <v>146</v>
      </c>
      <c r="BI2181" s="26">
        <v>3</v>
      </c>
      <c r="BJ2181" s="26" t="s">
        <v>217</v>
      </c>
    </row>
    <row r="2182" spans="36:62" x14ac:dyDescent="0.25">
      <c r="AJ2182" s="26">
        <v>639</v>
      </c>
      <c r="AK2182" s="26">
        <v>1909268</v>
      </c>
      <c r="AL2182" s="264">
        <v>43644.904861111114</v>
      </c>
      <c r="AM2182" s="26" t="s">
        <v>147</v>
      </c>
      <c r="AN2182" s="26" t="s">
        <v>63</v>
      </c>
      <c r="AO2182" s="26"/>
      <c r="AP2182" s="26"/>
      <c r="AQ2182" s="26">
        <v>-1</v>
      </c>
      <c r="AR2182" s="26">
        <v>73</v>
      </c>
      <c r="AS2182" s="26" t="s">
        <v>168</v>
      </c>
      <c r="AT2182" s="26" t="s">
        <v>71</v>
      </c>
      <c r="AU2182" s="26" t="s">
        <v>63</v>
      </c>
      <c r="AV2182" s="26" t="s">
        <v>63</v>
      </c>
      <c r="AW2182" s="26" t="s">
        <v>63</v>
      </c>
      <c r="AX2182" s="26" t="s">
        <v>63</v>
      </c>
      <c r="AY2182" s="26">
        <v>43.398927999999898</v>
      </c>
      <c r="AZ2182" s="26">
        <v>-101.499092</v>
      </c>
      <c r="BA2182" s="26" t="s">
        <v>166</v>
      </c>
      <c r="BB2182" s="26" t="s">
        <v>165</v>
      </c>
      <c r="BC2182" s="26" t="s">
        <v>167</v>
      </c>
      <c r="BD2182" s="26" t="s">
        <v>154</v>
      </c>
      <c r="BE2182" s="26"/>
      <c r="BF2182" s="26" t="s">
        <v>99</v>
      </c>
      <c r="BG2182" s="26" t="s">
        <v>167</v>
      </c>
      <c r="BH2182" s="26" t="s">
        <v>99</v>
      </c>
      <c r="BI2182" s="26">
        <v>3</v>
      </c>
      <c r="BJ2182" s="26" t="s">
        <v>217</v>
      </c>
    </row>
    <row r="2183" spans="36:62" x14ac:dyDescent="0.25">
      <c r="AJ2183" s="26">
        <v>641</v>
      </c>
      <c r="AK2183" s="26">
        <v>1910283</v>
      </c>
      <c r="AL2183" s="264">
        <v>43630.947916666664</v>
      </c>
      <c r="AM2183" s="26" t="s">
        <v>565</v>
      </c>
      <c r="AN2183" s="26" t="s">
        <v>63</v>
      </c>
      <c r="AO2183" s="26"/>
      <c r="AP2183" s="26"/>
      <c r="AQ2183" s="26">
        <v>-1</v>
      </c>
      <c r="AR2183" s="26">
        <v>90</v>
      </c>
      <c r="AS2183" s="26" t="s">
        <v>168</v>
      </c>
      <c r="AT2183" s="26" t="s">
        <v>71</v>
      </c>
      <c r="AU2183" s="26" t="s">
        <v>63</v>
      </c>
      <c r="AV2183" s="26" t="s">
        <v>63</v>
      </c>
      <c r="AW2183" s="26" t="s">
        <v>63</v>
      </c>
      <c r="AX2183" s="26" t="s">
        <v>63</v>
      </c>
      <c r="AY2183" s="26">
        <v>43.901175000000002</v>
      </c>
      <c r="AZ2183" s="26">
        <v>-100.963718</v>
      </c>
      <c r="BA2183" s="26" t="s">
        <v>158</v>
      </c>
      <c r="BB2183" s="26" t="s">
        <v>609</v>
      </c>
      <c r="BC2183" s="26" t="s">
        <v>167</v>
      </c>
      <c r="BD2183" s="26" t="s">
        <v>154</v>
      </c>
      <c r="BE2183" s="26"/>
      <c r="BF2183" s="26" t="s">
        <v>99</v>
      </c>
      <c r="BG2183" s="26" t="s">
        <v>167</v>
      </c>
      <c r="BH2183" s="26" t="s">
        <v>99</v>
      </c>
      <c r="BI2183" s="26">
        <v>3</v>
      </c>
      <c r="BJ2183" s="26" t="s">
        <v>217</v>
      </c>
    </row>
    <row r="2184" spans="36:62" x14ac:dyDescent="0.25">
      <c r="AJ2184" s="26">
        <v>642</v>
      </c>
      <c r="AK2184" s="26">
        <v>1910284</v>
      </c>
      <c r="AL2184" s="264">
        <v>43676.920138888891</v>
      </c>
      <c r="AM2184" s="26" t="s">
        <v>565</v>
      </c>
      <c r="AN2184" s="26" t="s">
        <v>63</v>
      </c>
      <c r="AO2184" s="26"/>
      <c r="AP2184" s="26"/>
      <c r="AQ2184" s="26">
        <v>-1</v>
      </c>
      <c r="AR2184" s="26">
        <v>90</v>
      </c>
      <c r="AS2184" s="26" t="s">
        <v>168</v>
      </c>
      <c r="AT2184" s="26" t="s">
        <v>71</v>
      </c>
      <c r="AU2184" s="26" t="s">
        <v>63</v>
      </c>
      <c r="AV2184" s="26" t="s">
        <v>63</v>
      </c>
      <c r="AW2184" s="26" t="s">
        <v>63</v>
      </c>
      <c r="AX2184" s="26" t="s">
        <v>63</v>
      </c>
      <c r="AY2184" s="26">
        <v>43.886467000000003</v>
      </c>
      <c r="AZ2184" s="26">
        <v>-100.859404999999</v>
      </c>
      <c r="BA2184" s="26" t="s">
        <v>521</v>
      </c>
      <c r="BB2184" s="26" t="s">
        <v>611</v>
      </c>
      <c r="BC2184" s="26" t="s">
        <v>167</v>
      </c>
      <c r="BD2184" s="26" t="s">
        <v>154</v>
      </c>
      <c r="BE2184" s="26"/>
      <c r="BF2184" s="26" t="s">
        <v>99</v>
      </c>
      <c r="BG2184" s="26" t="s">
        <v>167</v>
      </c>
      <c r="BH2184" s="26" t="s">
        <v>99</v>
      </c>
      <c r="BI2184" s="26">
        <v>3</v>
      </c>
      <c r="BJ2184" s="26" t="s">
        <v>217</v>
      </c>
    </row>
    <row r="2185" spans="36:62" x14ac:dyDescent="0.25">
      <c r="AJ2185" s="26">
        <v>643</v>
      </c>
      <c r="AK2185" s="26">
        <v>1910674</v>
      </c>
      <c r="AL2185" s="264">
        <v>43678.638888888891</v>
      </c>
      <c r="AM2185" s="26" t="s">
        <v>147</v>
      </c>
      <c r="AN2185" s="26" t="s">
        <v>63</v>
      </c>
      <c r="AO2185" s="26" t="s">
        <v>156</v>
      </c>
      <c r="AP2185" s="26" t="s">
        <v>159</v>
      </c>
      <c r="AQ2185" s="26">
        <v>0</v>
      </c>
      <c r="AR2185" s="26">
        <v>90</v>
      </c>
      <c r="AS2185" s="26" t="s">
        <v>1501</v>
      </c>
      <c r="AT2185" s="26" t="s">
        <v>71</v>
      </c>
      <c r="AU2185" s="26" t="s">
        <v>69</v>
      </c>
      <c r="AV2185" s="26" t="s">
        <v>63</v>
      </c>
      <c r="AW2185" s="26" t="s">
        <v>63</v>
      </c>
      <c r="AX2185" s="26" t="s">
        <v>63</v>
      </c>
      <c r="AY2185" s="26">
        <v>43.849415999999898</v>
      </c>
      <c r="AZ2185" s="26">
        <v>-101.354308</v>
      </c>
      <c r="BA2185" s="26" t="s">
        <v>158</v>
      </c>
      <c r="BB2185" s="26" t="s">
        <v>609</v>
      </c>
      <c r="BC2185" s="26" t="s">
        <v>620</v>
      </c>
      <c r="BD2185" s="26" t="s">
        <v>68</v>
      </c>
      <c r="BE2185" s="26" t="s">
        <v>747</v>
      </c>
      <c r="BF2185" s="26" t="s">
        <v>675</v>
      </c>
      <c r="BG2185" s="26" t="s">
        <v>68</v>
      </c>
      <c r="BH2185" s="26" t="s">
        <v>210</v>
      </c>
      <c r="BI2185" s="26">
        <v>3</v>
      </c>
      <c r="BJ2185" s="26" t="s">
        <v>21</v>
      </c>
    </row>
    <row r="2186" spans="36:62" x14ac:dyDescent="0.25">
      <c r="AJ2186" s="26">
        <v>644</v>
      </c>
      <c r="AK2186" s="26">
        <v>1910675</v>
      </c>
      <c r="AL2186" s="264">
        <v>43680.586805555555</v>
      </c>
      <c r="AM2186" s="26" t="s">
        <v>147</v>
      </c>
      <c r="AN2186" s="26" t="s">
        <v>63</v>
      </c>
      <c r="AO2186" s="26" t="s">
        <v>894</v>
      </c>
      <c r="AP2186" s="26" t="s">
        <v>716</v>
      </c>
      <c r="AQ2186" s="26">
        <v>0</v>
      </c>
      <c r="AR2186" s="26">
        <v>44</v>
      </c>
      <c r="AS2186" s="26" t="s">
        <v>628</v>
      </c>
      <c r="AT2186" s="26" t="s">
        <v>71</v>
      </c>
      <c r="AU2186" s="26" t="s">
        <v>63</v>
      </c>
      <c r="AV2186" s="26" t="s">
        <v>63</v>
      </c>
      <c r="AW2186" s="26" t="s">
        <v>63</v>
      </c>
      <c r="AX2186" s="26" t="s">
        <v>63</v>
      </c>
      <c r="AY2186" s="26">
        <v>43.577852999999898</v>
      </c>
      <c r="AZ2186" s="26">
        <v>-101.520837</v>
      </c>
      <c r="BA2186" s="26" t="s">
        <v>531</v>
      </c>
      <c r="BB2186" s="26" t="s">
        <v>609</v>
      </c>
      <c r="BC2186" s="26" t="s">
        <v>659</v>
      </c>
      <c r="BD2186" s="26" t="s">
        <v>68</v>
      </c>
      <c r="BE2186" s="26" t="s">
        <v>161</v>
      </c>
      <c r="BF2186" s="26" t="s">
        <v>68</v>
      </c>
      <c r="BG2186" s="26" t="s">
        <v>68</v>
      </c>
      <c r="BH2186" s="26" t="s">
        <v>1173</v>
      </c>
      <c r="BI2186" s="26">
        <v>3</v>
      </c>
      <c r="BJ2186" s="26" t="s">
        <v>19</v>
      </c>
    </row>
    <row r="2187" spans="36:62" x14ac:dyDescent="0.25">
      <c r="AJ2187" s="26">
        <v>645</v>
      </c>
      <c r="AK2187" s="26">
        <v>1910676</v>
      </c>
      <c r="AL2187" s="264">
        <v>43686.583333333336</v>
      </c>
      <c r="AM2187" s="26" t="s">
        <v>147</v>
      </c>
      <c r="AN2187" s="26" t="s">
        <v>63</v>
      </c>
      <c r="AO2187" s="26" t="s">
        <v>720</v>
      </c>
      <c r="AP2187" s="26" t="s">
        <v>159</v>
      </c>
      <c r="AQ2187" s="26">
        <v>0</v>
      </c>
      <c r="AR2187" s="26">
        <v>90</v>
      </c>
      <c r="AS2187" s="26" t="s">
        <v>201</v>
      </c>
      <c r="AT2187" s="26" t="s">
        <v>216</v>
      </c>
      <c r="AU2187" s="26" t="s">
        <v>63</v>
      </c>
      <c r="AV2187" s="26" t="s">
        <v>63</v>
      </c>
      <c r="AW2187" s="26" t="s">
        <v>63</v>
      </c>
      <c r="AX2187" s="26" t="s">
        <v>63</v>
      </c>
      <c r="AY2187" s="26">
        <v>43.842730000000003</v>
      </c>
      <c r="AZ2187" s="26">
        <v>-101.29187</v>
      </c>
      <c r="BA2187" s="26" t="s">
        <v>37</v>
      </c>
      <c r="BB2187" s="26" t="s">
        <v>611</v>
      </c>
      <c r="BC2187" s="26" t="s">
        <v>667</v>
      </c>
      <c r="BD2187" s="26" t="s">
        <v>68</v>
      </c>
      <c r="BE2187" s="26"/>
      <c r="BF2187" s="26" t="s">
        <v>68</v>
      </c>
      <c r="BG2187" s="26" t="s">
        <v>68</v>
      </c>
      <c r="BH2187" s="26" t="s">
        <v>160</v>
      </c>
      <c r="BI2187" s="26">
        <v>3</v>
      </c>
      <c r="BJ2187" s="26" t="s">
        <v>21</v>
      </c>
    </row>
    <row r="2188" spans="36:62" x14ac:dyDescent="0.25">
      <c r="AJ2188" s="26">
        <v>646</v>
      </c>
      <c r="AK2188" s="26">
        <v>1910813</v>
      </c>
      <c r="AL2188" s="264">
        <v>43681.125</v>
      </c>
      <c r="AM2188" s="26" t="s">
        <v>147</v>
      </c>
      <c r="AN2188" s="26" t="s">
        <v>63</v>
      </c>
      <c r="AO2188" s="26"/>
      <c r="AP2188" s="26"/>
      <c r="AQ2188" s="26">
        <v>-1</v>
      </c>
      <c r="AR2188" s="26">
        <v>90</v>
      </c>
      <c r="AS2188" s="26" t="s">
        <v>168</v>
      </c>
      <c r="AT2188" s="26" t="s">
        <v>71</v>
      </c>
      <c r="AU2188" s="26" t="s">
        <v>63</v>
      </c>
      <c r="AV2188" s="26" t="s">
        <v>63</v>
      </c>
      <c r="AW2188" s="26" t="s">
        <v>63</v>
      </c>
      <c r="AX2188" s="26" t="s">
        <v>63</v>
      </c>
      <c r="AY2188" s="26">
        <v>43.899419000000002</v>
      </c>
      <c r="AZ2188" s="26">
        <v>-101.09550400000001</v>
      </c>
      <c r="BA2188" s="26" t="s">
        <v>158</v>
      </c>
      <c r="BB2188" s="26" t="s">
        <v>611</v>
      </c>
      <c r="BC2188" s="26" t="s">
        <v>167</v>
      </c>
      <c r="BD2188" s="26" t="s">
        <v>154</v>
      </c>
      <c r="BE2188" s="26"/>
      <c r="BF2188" s="26" t="s">
        <v>99</v>
      </c>
      <c r="BG2188" s="26" t="s">
        <v>167</v>
      </c>
      <c r="BH2188" s="26" t="s">
        <v>99</v>
      </c>
      <c r="BI2188" s="26">
        <v>3</v>
      </c>
      <c r="BJ2188" s="26" t="s">
        <v>217</v>
      </c>
    </row>
    <row r="2189" spans="36:62" x14ac:dyDescent="0.25">
      <c r="AJ2189" s="26">
        <v>647</v>
      </c>
      <c r="AK2189" s="26">
        <v>1910963</v>
      </c>
      <c r="AL2189" s="264">
        <v>43691.479861111111</v>
      </c>
      <c r="AM2189" s="26" t="s">
        <v>147</v>
      </c>
      <c r="AN2189" s="26" t="s">
        <v>63</v>
      </c>
      <c r="AO2189" s="26" t="s">
        <v>173</v>
      </c>
      <c r="AP2189" s="26" t="s">
        <v>159</v>
      </c>
      <c r="AQ2189" s="26">
        <v>0</v>
      </c>
      <c r="AR2189" s="26">
        <v>73</v>
      </c>
      <c r="AS2189" s="26" t="s">
        <v>809</v>
      </c>
      <c r="AT2189" s="26" t="s">
        <v>71</v>
      </c>
      <c r="AU2189" s="26" t="s">
        <v>63</v>
      </c>
      <c r="AV2189" s="26" t="s">
        <v>63</v>
      </c>
      <c r="AW2189" s="26" t="s">
        <v>63</v>
      </c>
      <c r="AX2189" s="26" t="s">
        <v>63</v>
      </c>
      <c r="AY2189" s="26">
        <v>43.570118999999899</v>
      </c>
      <c r="AZ2189" s="26">
        <v>-101.52088500000001</v>
      </c>
      <c r="BA2189" s="26" t="s">
        <v>505</v>
      </c>
      <c r="BB2189" s="26" t="s">
        <v>165</v>
      </c>
      <c r="BC2189" s="26" t="s">
        <v>68</v>
      </c>
      <c r="BD2189" s="26" t="s">
        <v>68</v>
      </c>
      <c r="BE2189" s="26" t="s">
        <v>808</v>
      </c>
      <c r="BF2189" s="26" t="s">
        <v>68</v>
      </c>
      <c r="BG2189" s="26" t="s">
        <v>68</v>
      </c>
      <c r="BH2189" s="26" t="s">
        <v>646</v>
      </c>
      <c r="BI2189" s="26">
        <v>3</v>
      </c>
      <c r="BJ2189" s="26" t="s">
        <v>20</v>
      </c>
    </row>
    <row r="2190" spans="36:62" x14ac:dyDescent="0.25">
      <c r="AJ2190" s="26">
        <v>648</v>
      </c>
      <c r="AK2190" s="26">
        <v>1911125</v>
      </c>
      <c r="AL2190" s="264">
        <v>43691.11041666667</v>
      </c>
      <c r="AM2190" s="26" t="s">
        <v>147</v>
      </c>
      <c r="AN2190" s="26" t="s">
        <v>63</v>
      </c>
      <c r="AO2190" s="26"/>
      <c r="AP2190" s="26"/>
      <c r="AQ2190" s="26">
        <v>-1</v>
      </c>
      <c r="AR2190" s="26">
        <v>90</v>
      </c>
      <c r="AS2190" s="26" t="s">
        <v>168</v>
      </c>
      <c r="AT2190" s="26" t="s">
        <v>71</v>
      </c>
      <c r="AU2190" s="26" t="s">
        <v>63</v>
      </c>
      <c r="AV2190" s="26" t="s">
        <v>63</v>
      </c>
      <c r="AW2190" s="26" t="s">
        <v>63</v>
      </c>
      <c r="AX2190" s="26" t="s">
        <v>63</v>
      </c>
      <c r="AY2190" s="26">
        <v>43.887402000000002</v>
      </c>
      <c r="AZ2190" s="26">
        <v>-101.129183999999</v>
      </c>
      <c r="BA2190" s="26" t="s">
        <v>166</v>
      </c>
      <c r="BB2190" s="26" t="s">
        <v>609</v>
      </c>
      <c r="BC2190" s="26" t="s">
        <v>167</v>
      </c>
      <c r="BD2190" s="26" t="s">
        <v>154</v>
      </c>
      <c r="BE2190" s="26"/>
      <c r="BF2190" s="26" t="s">
        <v>99</v>
      </c>
      <c r="BG2190" s="26" t="s">
        <v>167</v>
      </c>
      <c r="BH2190" s="26" t="s">
        <v>99</v>
      </c>
      <c r="BI2190" s="26">
        <v>3</v>
      </c>
      <c r="BJ2190" s="26" t="s">
        <v>217</v>
      </c>
    </row>
    <row r="2191" spans="36:62" x14ac:dyDescent="0.25">
      <c r="AJ2191" s="26">
        <v>649</v>
      </c>
      <c r="AK2191" s="26">
        <v>1819665</v>
      </c>
      <c r="AL2191" s="264">
        <v>43321.856249999997</v>
      </c>
      <c r="AM2191" s="26" t="s">
        <v>147</v>
      </c>
      <c r="AN2191" s="26" t="s">
        <v>63</v>
      </c>
      <c r="AO2191" s="26" t="s">
        <v>156</v>
      </c>
      <c r="AP2191" s="26" t="s">
        <v>159</v>
      </c>
      <c r="AQ2191" s="26">
        <v>0</v>
      </c>
      <c r="AR2191" s="26">
        <v>73</v>
      </c>
      <c r="AS2191" s="26" t="s">
        <v>149</v>
      </c>
      <c r="AT2191" s="26" t="s">
        <v>71</v>
      </c>
      <c r="AU2191" s="26" t="s">
        <v>63</v>
      </c>
      <c r="AV2191" s="26" t="s">
        <v>63</v>
      </c>
      <c r="AW2191" s="26" t="s">
        <v>63</v>
      </c>
      <c r="AX2191" s="26" t="s">
        <v>63</v>
      </c>
      <c r="AY2191" s="26">
        <v>43.441296999999899</v>
      </c>
      <c r="AZ2191" s="26">
        <v>-101.49402000000001</v>
      </c>
      <c r="BA2191" s="26" t="s">
        <v>185</v>
      </c>
      <c r="BB2191" s="26" t="s">
        <v>165</v>
      </c>
      <c r="BC2191" s="26" t="s">
        <v>68</v>
      </c>
      <c r="BD2191" s="26" t="s">
        <v>154</v>
      </c>
      <c r="BE2191" s="26"/>
      <c r="BF2191" s="26" t="s">
        <v>68</v>
      </c>
      <c r="BG2191" s="26" t="s">
        <v>68</v>
      </c>
      <c r="BH2191" s="26" t="s">
        <v>160</v>
      </c>
      <c r="BI2191" s="26">
        <v>3</v>
      </c>
      <c r="BJ2191" s="26" t="s">
        <v>21</v>
      </c>
    </row>
    <row r="2192" spans="36:62" x14ac:dyDescent="0.25">
      <c r="AJ2192" s="26">
        <v>651</v>
      </c>
      <c r="AK2192" s="26">
        <v>1911242</v>
      </c>
      <c r="AL2192" s="264">
        <v>43695.888888888891</v>
      </c>
      <c r="AM2192" s="26" t="s">
        <v>565</v>
      </c>
      <c r="AN2192" s="26" t="s">
        <v>63</v>
      </c>
      <c r="AO2192" s="26" t="s">
        <v>204</v>
      </c>
      <c r="AP2192" s="26" t="s">
        <v>159</v>
      </c>
      <c r="AQ2192" s="26">
        <v>0</v>
      </c>
      <c r="AR2192" s="26">
        <v>90</v>
      </c>
      <c r="AS2192" s="26" t="s">
        <v>1502</v>
      </c>
      <c r="AT2192" s="26" t="s">
        <v>71</v>
      </c>
      <c r="AU2192" s="26" t="s">
        <v>63</v>
      </c>
      <c r="AV2192" s="26" t="s">
        <v>63</v>
      </c>
      <c r="AW2192" s="26" t="s">
        <v>63</v>
      </c>
      <c r="AX2192" s="26" t="s">
        <v>63</v>
      </c>
      <c r="AY2192" s="26">
        <v>43.901183000000003</v>
      </c>
      <c r="AZ2192" s="26">
        <v>-100.977986999999</v>
      </c>
      <c r="BA2192" s="26" t="s">
        <v>37</v>
      </c>
      <c r="BB2192" s="26" t="s">
        <v>609</v>
      </c>
      <c r="BC2192" s="26" t="s">
        <v>68</v>
      </c>
      <c r="BD2192" s="26" t="s">
        <v>154</v>
      </c>
      <c r="BE2192" s="26"/>
      <c r="BF2192" s="26" t="s">
        <v>68</v>
      </c>
      <c r="BG2192" s="26" t="s">
        <v>68</v>
      </c>
      <c r="BH2192" s="26" t="s">
        <v>160</v>
      </c>
      <c r="BI2192" s="26">
        <v>3</v>
      </c>
      <c r="BJ2192" s="26" t="s">
        <v>20</v>
      </c>
    </row>
    <row r="2193" spans="36:62" x14ac:dyDescent="0.25">
      <c r="AJ2193" s="26">
        <v>652</v>
      </c>
      <c r="AK2193" s="26">
        <v>1911664</v>
      </c>
      <c r="AL2193" s="264">
        <v>43709.879166666666</v>
      </c>
      <c r="AM2193" s="26" t="s">
        <v>565</v>
      </c>
      <c r="AN2193" s="26" t="s">
        <v>63</v>
      </c>
      <c r="AO2193" s="26"/>
      <c r="AP2193" s="26"/>
      <c r="AQ2193" s="26">
        <v>-1</v>
      </c>
      <c r="AR2193" s="26">
        <v>90</v>
      </c>
      <c r="AS2193" s="26" t="s">
        <v>168</v>
      </c>
      <c r="AT2193" s="26" t="s">
        <v>71</v>
      </c>
      <c r="AU2193" s="26" t="s">
        <v>63</v>
      </c>
      <c r="AV2193" s="26" t="s">
        <v>63</v>
      </c>
      <c r="AW2193" s="26" t="s">
        <v>63</v>
      </c>
      <c r="AX2193" s="26" t="s">
        <v>63</v>
      </c>
      <c r="AY2193" s="26">
        <v>43.886738000000001</v>
      </c>
      <c r="AZ2193" s="26">
        <v>-100.75739900000001</v>
      </c>
      <c r="BA2193" s="26" t="s">
        <v>185</v>
      </c>
      <c r="BB2193" s="26" t="s">
        <v>609</v>
      </c>
      <c r="BC2193" s="26" t="s">
        <v>167</v>
      </c>
      <c r="BD2193" s="26" t="s">
        <v>154</v>
      </c>
      <c r="BE2193" s="26"/>
      <c r="BF2193" s="26" t="s">
        <v>99</v>
      </c>
      <c r="BG2193" s="26" t="s">
        <v>167</v>
      </c>
      <c r="BH2193" s="26" t="s">
        <v>99</v>
      </c>
      <c r="BI2193" s="26">
        <v>3</v>
      </c>
      <c r="BJ2193" s="26" t="s">
        <v>217</v>
      </c>
    </row>
    <row r="2194" spans="36:62" x14ac:dyDescent="0.25">
      <c r="AJ2194" s="26">
        <v>654</v>
      </c>
      <c r="AK2194" s="26">
        <v>1912319</v>
      </c>
      <c r="AL2194" s="264">
        <v>43725.125</v>
      </c>
      <c r="AM2194" s="26" t="s">
        <v>565</v>
      </c>
      <c r="AN2194" s="26" t="s">
        <v>63</v>
      </c>
      <c r="AO2194" s="26"/>
      <c r="AP2194" s="26"/>
      <c r="AQ2194" s="26">
        <v>-1</v>
      </c>
      <c r="AR2194" s="26">
        <v>90</v>
      </c>
      <c r="AS2194" s="26" t="s">
        <v>168</v>
      </c>
      <c r="AT2194" s="26" t="s">
        <v>71</v>
      </c>
      <c r="AU2194" s="26" t="s">
        <v>63</v>
      </c>
      <c r="AV2194" s="26" t="s">
        <v>63</v>
      </c>
      <c r="AW2194" s="26" t="s">
        <v>63</v>
      </c>
      <c r="AX2194" s="26" t="s">
        <v>63</v>
      </c>
      <c r="AY2194" s="26">
        <v>43.886741999999899</v>
      </c>
      <c r="AZ2194" s="26">
        <v>-100.840587999999</v>
      </c>
      <c r="BA2194" s="26" t="s">
        <v>166</v>
      </c>
      <c r="BB2194" s="26" t="s">
        <v>609</v>
      </c>
      <c r="BC2194" s="26" t="s">
        <v>167</v>
      </c>
      <c r="BD2194" s="26" t="s">
        <v>154</v>
      </c>
      <c r="BE2194" s="26"/>
      <c r="BF2194" s="26" t="s">
        <v>99</v>
      </c>
      <c r="BG2194" s="26" t="s">
        <v>167</v>
      </c>
      <c r="BH2194" s="26" t="s">
        <v>99</v>
      </c>
      <c r="BI2194" s="26">
        <v>3</v>
      </c>
      <c r="BJ2194" s="26" t="s">
        <v>217</v>
      </c>
    </row>
    <row r="2195" spans="36:62" x14ac:dyDescent="0.25">
      <c r="AJ2195" s="26">
        <v>655</v>
      </c>
      <c r="AK2195" s="26">
        <v>1912490</v>
      </c>
      <c r="AL2195" s="264">
        <v>43727.923611111109</v>
      </c>
      <c r="AM2195" s="26" t="s">
        <v>565</v>
      </c>
      <c r="AN2195" s="26" t="s">
        <v>63</v>
      </c>
      <c r="AO2195" s="26"/>
      <c r="AP2195" s="26"/>
      <c r="AQ2195" s="26">
        <v>-1</v>
      </c>
      <c r="AR2195" s="26">
        <v>90</v>
      </c>
      <c r="AS2195" s="26" t="s">
        <v>168</v>
      </c>
      <c r="AT2195" s="26" t="s">
        <v>71</v>
      </c>
      <c r="AU2195" s="26" t="s">
        <v>63</v>
      </c>
      <c r="AV2195" s="26" t="s">
        <v>63</v>
      </c>
      <c r="AW2195" s="26" t="s">
        <v>63</v>
      </c>
      <c r="AX2195" s="26" t="s">
        <v>63</v>
      </c>
      <c r="AY2195" s="26">
        <v>43.882956999999898</v>
      </c>
      <c r="AZ2195" s="26">
        <v>-100.698739</v>
      </c>
      <c r="BA2195" s="26" t="s">
        <v>166</v>
      </c>
      <c r="BB2195" s="26" t="s">
        <v>611</v>
      </c>
      <c r="BC2195" s="26" t="s">
        <v>167</v>
      </c>
      <c r="BD2195" s="26" t="s">
        <v>154</v>
      </c>
      <c r="BE2195" s="26"/>
      <c r="BF2195" s="26" t="s">
        <v>99</v>
      </c>
      <c r="BG2195" s="26" t="s">
        <v>167</v>
      </c>
      <c r="BH2195" s="26" t="s">
        <v>99</v>
      </c>
      <c r="BI2195" s="26">
        <v>3</v>
      </c>
      <c r="BJ2195" s="26" t="s">
        <v>217</v>
      </c>
    </row>
    <row r="2196" spans="36:62" x14ac:dyDescent="0.25">
      <c r="AJ2196" s="26">
        <v>656</v>
      </c>
      <c r="AK2196" s="26">
        <v>1912891</v>
      </c>
      <c r="AL2196" s="264">
        <v>43716.847222222219</v>
      </c>
      <c r="AM2196" s="26" t="s">
        <v>147</v>
      </c>
      <c r="AN2196" s="26" t="s">
        <v>63</v>
      </c>
      <c r="AO2196" s="26"/>
      <c r="AP2196" s="26"/>
      <c r="AQ2196" s="26">
        <v>-1</v>
      </c>
      <c r="AR2196" s="26">
        <v>73</v>
      </c>
      <c r="AS2196" s="26" t="s">
        <v>168</v>
      </c>
      <c r="AT2196" s="26" t="s">
        <v>71</v>
      </c>
      <c r="AU2196" s="26" t="s">
        <v>63</v>
      </c>
      <c r="AV2196" s="26" t="s">
        <v>63</v>
      </c>
      <c r="AW2196" s="26" t="s">
        <v>63</v>
      </c>
      <c r="AX2196" s="26" t="s">
        <v>63</v>
      </c>
      <c r="AY2196" s="26">
        <v>43.615602000000003</v>
      </c>
      <c r="AZ2196" s="26">
        <v>-101.50550800000001</v>
      </c>
      <c r="BA2196" s="26" t="s">
        <v>158</v>
      </c>
      <c r="BB2196" s="26" t="s">
        <v>157</v>
      </c>
      <c r="BC2196" s="26" t="s">
        <v>167</v>
      </c>
      <c r="BD2196" s="26" t="s">
        <v>154</v>
      </c>
      <c r="BE2196" s="26"/>
      <c r="BF2196" s="26" t="s">
        <v>99</v>
      </c>
      <c r="BG2196" s="26" t="s">
        <v>167</v>
      </c>
      <c r="BH2196" s="26" t="s">
        <v>99</v>
      </c>
      <c r="BI2196" s="26">
        <v>3</v>
      </c>
      <c r="BJ2196" s="26" t="s">
        <v>217</v>
      </c>
    </row>
    <row r="2197" spans="36:62" x14ac:dyDescent="0.25">
      <c r="AJ2197" s="26">
        <v>657</v>
      </c>
      <c r="AK2197" s="26">
        <v>1914030</v>
      </c>
      <c r="AL2197" s="264">
        <v>43748.476388888892</v>
      </c>
      <c r="AM2197" s="26" t="s">
        <v>147</v>
      </c>
      <c r="AN2197" s="26" t="s">
        <v>63</v>
      </c>
      <c r="AO2197" s="26" t="s">
        <v>156</v>
      </c>
      <c r="AP2197" s="26" t="s">
        <v>159</v>
      </c>
      <c r="AQ2197" s="26">
        <v>0</v>
      </c>
      <c r="AR2197" s="26">
        <v>90</v>
      </c>
      <c r="AS2197" s="26" t="s">
        <v>1503</v>
      </c>
      <c r="AT2197" s="26" t="s">
        <v>613</v>
      </c>
      <c r="AU2197" s="26" t="s">
        <v>63</v>
      </c>
      <c r="AV2197" s="26" t="s">
        <v>63</v>
      </c>
      <c r="AW2197" s="26" t="s">
        <v>63</v>
      </c>
      <c r="AX2197" s="26" t="s">
        <v>63</v>
      </c>
      <c r="AY2197" s="26">
        <v>43.847178</v>
      </c>
      <c r="AZ2197" s="26">
        <v>-101.34348</v>
      </c>
      <c r="BA2197" s="26" t="s">
        <v>208</v>
      </c>
      <c r="BB2197" s="26" t="s">
        <v>611</v>
      </c>
      <c r="BC2197" s="26" t="s">
        <v>162</v>
      </c>
      <c r="BD2197" s="26" t="s">
        <v>615</v>
      </c>
      <c r="BE2197" s="26"/>
      <c r="BF2197" s="26" t="s">
        <v>68</v>
      </c>
      <c r="BG2197" s="26" t="s">
        <v>68</v>
      </c>
      <c r="BH2197" s="26" t="s">
        <v>160</v>
      </c>
      <c r="BI2197" s="26">
        <v>3</v>
      </c>
      <c r="BJ2197" s="26" t="s">
        <v>217</v>
      </c>
    </row>
    <row r="2198" spans="36:62" x14ac:dyDescent="0.25">
      <c r="AJ2198" s="26">
        <v>658</v>
      </c>
      <c r="AK2198" s="26">
        <v>1914420</v>
      </c>
      <c r="AL2198" s="264">
        <v>43748.791666666664</v>
      </c>
      <c r="AM2198" s="26" t="s">
        <v>565</v>
      </c>
      <c r="AN2198" s="26" t="s">
        <v>63</v>
      </c>
      <c r="AO2198" s="26" t="s">
        <v>156</v>
      </c>
      <c r="AP2198" s="26" t="s">
        <v>159</v>
      </c>
      <c r="AQ2198" s="26">
        <v>0</v>
      </c>
      <c r="AR2198" s="26">
        <v>90</v>
      </c>
      <c r="AS2198" s="26" t="s">
        <v>1504</v>
      </c>
      <c r="AT2198" s="26" t="s">
        <v>654</v>
      </c>
      <c r="AU2198" s="26" t="s">
        <v>63</v>
      </c>
      <c r="AV2198" s="26" t="s">
        <v>63</v>
      </c>
      <c r="AW2198" s="26" t="s">
        <v>63</v>
      </c>
      <c r="AX2198" s="26" t="s">
        <v>63</v>
      </c>
      <c r="AY2198" s="26">
        <v>43.886575999999899</v>
      </c>
      <c r="AZ2198" s="26">
        <v>-100.777727999999</v>
      </c>
      <c r="BA2198" s="26" t="s">
        <v>158</v>
      </c>
      <c r="BB2198" s="26" t="s">
        <v>611</v>
      </c>
      <c r="BC2198" s="26" t="s">
        <v>68</v>
      </c>
      <c r="BD2198" s="26" t="s">
        <v>615</v>
      </c>
      <c r="BE2198" s="26"/>
      <c r="BF2198" s="26" t="s">
        <v>68</v>
      </c>
      <c r="BG2198" s="26" t="s">
        <v>68</v>
      </c>
      <c r="BH2198" s="26" t="s">
        <v>160</v>
      </c>
      <c r="BI2198" s="26">
        <v>3</v>
      </c>
      <c r="BJ2198" s="26" t="s">
        <v>217</v>
      </c>
    </row>
    <row r="2199" spans="36:62" x14ac:dyDescent="0.25">
      <c r="AJ2199" s="26">
        <v>659</v>
      </c>
      <c r="AK2199" s="26">
        <v>1914421</v>
      </c>
      <c r="AL2199" s="264">
        <v>43748.777777777781</v>
      </c>
      <c r="AM2199" s="26" t="s">
        <v>147</v>
      </c>
      <c r="AN2199" s="26" t="s">
        <v>63</v>
      </c>
      <c r="AO2199" s="26" t="s">
        <v>156</v>
      </c>
      <c r="AP2199" s="26" t="s">
        <v>159</v>
      </c>
      <c r="AQ2199" s="26">
        <v>0</v>
      </c>
      <c r="AR2199" s="26">
        <v>90</v>
      </c>
      <c r="AS2199" s="26" t="s">
        <v>940</v>
      </c>
      <c r="AT2199" s="26" t="s">
        <v>654</v>
      </c>
      <c r="AU2199" s="26" t="s">
        <v>63</v>
      </c>
      <c r="AV2199" s="26" t="s">
        <v>63</v>
      </c>
      <c r="AW2199" s="26" t="s">
        <v>63</v>
      </c>
      <c r="AX2199" s="26" t="s">
        <v>63</v>
      </c>
      <c r="AY2199" s="26">
        <v>43.877364</v>
      </c>
      <c r="AZ2199" s="26">
        <v>-101.148251999999</v>
      </c>
      <c r="BA2199" s="26" t="s">
        <v>208</v>
      </c>
      <c r="BB2199" s="26" t="s">
        <v>611</v>
      </c>
      <c r="BC2199" s="26" t="s">
        <v>68</v>
      </c>
      <c r="BD2199" s="26" t="s">
        <v>615</v>
      </c>
      <c r="BE2199" s="26"/>
      <c r="BF2199" s="26" t="s">
        <v>68</v>
      </c>
      <c r="BG2199" s="26" t="s">
        <v>68</v>
      </c>
      <c r="BH2199" s="26" t="s">
        <v>160</v>
      </c>
      <c r="BI2199" s="26">
        <v>3</v>
      </c>
      <c r="BJ2199" s="26" t="s">
        <v>217</v>
      </c>
    </row>
    <row r="2200" spans="36:62" x14ac:dyDescent="0.25">
      <c r="AJ2200" s="26">
        <v>660</v>
      </c>
      <c r="AK2200" s="26">
        <v>1914422</v>
      </c>
      <c r="AL2200" s="264">
        <v>43748.914583333331</v>
      </c>
      <c r="AM2200" s="26" t="s">
        <v>147</v>
      </c>
      <c r="AN2200" s="26" t="s">
        <v>63</v>
      </c>
      <c r="AO2200" s="26" t="s">
        <v>156</v>
      </c>
      <c r="AP2200" s="26" t="s">
        <v>159</v>
      </c>
      <c r="AQ2200" s="26">
        <v>0</v>
      </c>
      <c r="AR2200" s="26">
        <v>90</v>
      </c>
      <c r="AS2200" s="26" t="s">
        <v>662</v>
      </c>
      <c r="AT2200" s="26" t="s">
        <v>654</v>
      </c>
      <c r="AU2200" s="26" t="s">
        <v>63</v>
      </c>
      <c r="AV2200" s="26" t="s">
        <v>63</v>
      </c>
      <c r="AW2200" s="26" t="s">
        <v>63</v>
      </c>
      <c r="AX2200" s="26" t="s">
        <v>63</v>
      </c>
      <c r="AY2200" s="26">
        <v>43.8973119999999</v>
      </c>
      <c r="AZ2200" s="26">
        <v>-101.106117999999</v>
      </c>
      <c r="BA2200" s="26" t="s">
        <v>208</v>
      </c>
      <c r="BB2200" s="26" t="s">
        <v>611</v>
      </c>
      <c r="BC2200" s="26" t="s">
        <v>68</v>
      </c>
      <c r="BD2200" s="26" t="s">
        <v>615</v>
      </c>
      <c r="BE2200" s="26"/>
      <c r="BF2200" s="26" t="s">
        <v>68</v>
      </c>
      <c r="BG2200" s="26" t="s">
        <v>68</v>
      </c>
      <c r="BH2200" s="26" t="s">
        <v>160</v>
      </c>
      <c r="BI2200" s="26">
        <v>3</v>
      </c>
      <c r="BJ2200" s="26" t="s">
        <v>217</v>
      </c>
    </row>
    <row r="2201" spans="36:62" x14ac:dyDescent="0.25">
      <c r="AJ2201" s="26">
        <v>661</v>
      </c>
      <c r="AK2201" s="26">
        <v>1914688</v>
      </c>
      <c r="AL2201" s="264">
        <v>43749.607638888891</v>
      </c>
      <c r="AM2201" s="26" t="s">
        <v>147</v>
      </c>
      <c r="AN2201" s="26" t="s">
        <v>63</v>
      </c>
      <c r="AO2201" s="26" t="s">
        <v>156</v>
      </c>
      <c r="AP2201" s="26" t="s">
        <v>627</v>
      </c>
      <c r="AQ2201" s="26">
        <v>0</v>
      </c>
      <c r="AR2201" s="26">
        <v>90</v>
      </c>
      <c r="AS2201" s="26" t="s">
        <v>628</v>
      </c>
      <c r="AT2201" s="26" t="s">
        <v>74</v>
      </c>
      <c r="AU2201" s="26" t="s">
        <v>63</v>
      </c>
      <c r="AV2201" s="26" t="s">
        <v>63</v>
      </c>
      <c r="AW2201" s="26" t="s">
        <v>63</v>
      </c>
      <c r="AX2201" s="26" t="s">
        <v>63</v>
      </c>
      <c r="AY2201" s="26">
        <v>43.856178</v>
      </c>
      <c r="AZ2201" s="26">
        <v>-101.19708</v>
      </c>
      <c r="BA2201" s="26" t="s">
        <v>490</v>
      </c>
      <c r="BB2201" s="26" t="s">
        <v>609</v>
      </c>
      <c r="BC2201" s="26" t="s">
        <v>1505</v>
      </c>
      <c r="BD2201" s="26" t="s">
        <v>681</v>
      </c>
      <c r="BE2201" s="26"/>
      <c r="BF2201" s="26" t="s">
        <v>68</v>
      </c>
      <c r="BG2201" s="26" t="s">
        <v>68</v>
      </c>
      <c r="BH2201" s="26" t="s">
        <v>646</v>
      </c>
      <c r="BI2201" s="26">
        <v>3</v>
      </c>
      <c r="BJ2201" s="26" t="s">
        <v>217</v>
      </c>
    </row>
    <row r="2202" spans="36:62" x14ac:dyDescent="0.25">
      <c r="AJ2202" s="26">
        <v>663</v>
      </c>
      <c r="AK2202" s="26">
        <v>1914845</v>
      </c>
      <c r="AL2202" s="264">
        <v>43758.923611111109</v>
      </c>
      <c r="AM2202" s="26" t="s">
        <v>147</v>
      </c>
      <c r="AN2202" s="26" t="s">
        <v>63</v>
      </c>
      <c r="AO2202" s="26" t="s">
        <v>214</v>
      </c>
      <c r="AP2202" s="26" t="s">
        <v>648</v>
      </c>
      <c r="AQ2202" s="26">
        <v>0</v>
      </c>
      <c r="AR2202" s="26">
        <v>90</v>
      </c>
      <c r="AS2202" s="26" t="s">
        <v>628</v>
      </c>
      <c r="AT2202" s="26" t="s">
        <v>834</v>
      </c>
      <c r="AU2202" s="26" t="s">
        <v>63</v>
      </c>
      <c r="AV2202" s="26" t="s">
        <v>63</v>
      </c>
      <c r="AW2202" s="26" t="s">
        <v>63</v>
      </c>
      <c r="AX2202" s="26" t="s">
        <v>63</v>
      </c>
      <c r="AY2202" s="26">
        <v>43.845218000000003</v>
      </c>
      <c r="AZ2202" s="26">
        <v>-101.331469999999</v>
      </c>
      <c r="BA2202" s="26" t="s">
        <v>493</v>
      </c>
      <c r="BB2202" s="26" t="s">
        <v>609</v>
      </c>
      <c r="BC2202" s="26" t="s">
        <v>1051</v>
      </c>
      <c r="BD2202" s="26" t="s">
        <v>68</v>
      </c>
      <c r="BE2202" s="26" t="s">
        <v>1506</v>
      </c>
      <c r="BF2202" s="26" t="s">
        <v>68</v>
      </c>
      <c r="BG2202" s="26" t="s">
        <v>68</v>
      </c>
      <c r="BH2202" s="26" t="s">
        <v>1507</v>
      </c>
      <c r="BI2202" s="26">
        <v>3</v>
      </c>
      <c r="BJ2202" s="26" t="s">
        <v>217</v>
      </c>
    </row>
    <row r="2203" spans="36:62" x14ac:dyDescent="0.25">
      <c r="AJ2203" s="26">
        <v>664</v>
      </c>
      <c r="AK2203" s="26">
        <v>1914954</v>
      </c>
      <c r="AL2203" s="264">
        <v>43748.570833333331</v>
      </c>
      <c r="AM2203" s="26" t="s">
        <v>147</v>
      </c>
      <c r="AN2203" s="26" t="s">
        <v>63</v>
      </c>
      <c r="AO2203" s="26" t="s">
        <v>156</v>
      </c>
      <c r="AP2203" s="26" t="s">
        <v>159</v>
      </c>
      <c r="AQ2203" s="26">
        <v>0</v>
      </c>
      <c r="AR2203" s="26">
        <v>90</v>
      </c>
      <c r="AS2203" s="26" t="s">
        <v>1508</v>
      </c>
      <c r="AT2203" s="26" t="s">
        <v>654</v>
      </c>
      <c r="AU2203" s="26" t="s">
        <v>63</v>
      </c>
      <c r="AV2203" s="26" t="s">
        <v>63</v>
      </c>
      <c r="AW2203" s="26" t="s">
        <v>63</v>
      </c>
      <c r="AX2203" s="26" t="s">
        <v>63</v>
      </c>
      <c r="AY2203" s="26">
        <v>43.884048999999898</v>
      </c>
      <c r="AZ2203" s="26">
        <v>-101.13575400000001</v>
      </c>
      <c r="BA2203" s="26" t="s">
        <v>208</v>
      </c>
      <c r="BB2203" s="26" t="s">
        <v>609</v>
      </c>
      <c r="BC2203" s="26" t="s">
        <v>761</v>
      </c>
      <c r="BD2203" s="26" t="s">
        <v>615</v>
      </c>
      <c r="BE2203" s="26" t="s">
        <v>677</v>
      </c>
      <c r="BF2203" s="26" t="s">
        <v>68</v>
      </c>
      <c r="BG2203" s="26" t="s">
        <v>209</v>
      </c>
      <c r="BH2203" s="26" t="s">
        <v>160</v>
      </c>
      <c r="BI2203" s="26">
        <v>3</v>
      </c>
      <c r="BJ2203" s="26" t="s">
        <v>217</v>
      </c>
    </row>
    <row r="2204" spans="36:62" x14ac:dyDescent="0.25">
      <c r="AJ2204" s="26">
        <v>665</v>
      </c>
      <c r="AK2204" s="26">
        <v>1913946</v>
      </c>
      <c r="AL2204" s="264">
        <v>43745.322916666664</v>
      </c>
      <c r="AM2204" s="26" t="s">
        <v>565</v>
      </c>
      <c r="AN2204" s="26" t="s">
        <v>63</v>
      </c>
      <c r="AO2204" s="26"/>
      <c r="AP2204" s="26"/>
      <c r="AQ2204" s="26">
        <v>-1</v>
      </c>
      <c r="AR2204" s="26">
        <v>90</v>
      </c>
      <c r="AS2204" s="26" t="s">
        <v>168</v>
      </c>
      <c r="AT2204" s="26" t="s">
        <v>71</v>
      </c>
      <c r="AU2204" s="26" t="s">
        <v>63</v>
      </c>
      <c r="AV2204" s="26" t="s">
        <v>63</v>
      </c>
      <c r="AW2204" s="26" t="s">
        <v>63</v>
      </c>
      <c r="AX2204" s="26" t="s">
        <v>63</v>
      </c>
      <c r="AY2204" s="26">
        <v>43.8836429999999</v>
      </c>
      <c r="AZ2204" s="26">
        <v>-100.723174</v>
      </c>
      <c r="BA2204" s="26" t="s">
        <v>166</v>
      </c>
      <c r="BB2204" s="26" t="s">
        <v>611</v>
      </c>
      <c r="BC2204" s="26" t="s">
        <v>167</v>
      </c>
      <c r="BD2204" s="26" t="s">
        <v>154</v>
      </c>
      <c r="BE2204" s="26"/>
      <c r="BF2204" s="26" t="s">
        <v>99</v>
      </c>
      <c r="BG2204" s="26" t="s">
        <v>167</v>
      </c>
      <c r="BH2204" s="26" t="s">
        <v>99</v>
      </c>
      <c r="BI2204" s="26">
        <v>3</v>
      </c>
      <c r="BJ2204" s="26" t="s">
        <v>217</v>
      </c>
    </row>
    <row r="2205" spans="36:62" x14ac:dyDescent="0.25">
      <c r="AJ2205" s="26">
        <v>666</v>
      </c>
      <c r="AK2205" s="26">
        <v>1913947</v>
      </c>
      <c r="AL2205" s="264">
        <v>43751.90625</v>
      </c>
      <c r="AM2205" s="26" t="s">
        <v>565</v>
      </c>
      <c r="AN2205" s="26" t="s">
        <v>63</v>
      </c>
      <c r="AO2205" s="26"/>
      <c r="AP2205" s="26"/>
      <c r="AQ2205" s="26">
        <v>-1</v>
      </c>
      <c r="AR2205" s="26">
        <v>90</v>
      </c>
      <c r="AS2205" s="26" t="s">
        <v>168</v>
      </c>
      <c r="AT2205" s="26" t="s">
        <v>71</v>
      </c>
      <c r="AU2205" s="26" t="s">
        <v>63</v>
      </c>
      <c r="AV2205" s="26" t="s">
        <v>63</v>
      </c>
      <c r="AW2205" s="26" t="s">
        <v>63</v>
      </c>
      <c r="AX2205" s="26" t="s">
        <v>63</v>
      </c>
      <c r="AY2205" s="26">
        <v>43.883226000000001</v>
      </c>
      <c r="AZ2205" s="26">
        <v>-100.697170999999</v>
      </c>
      <c r="BA2205" s="26" t="s">
        <v>158</v>
      </c>
      <c r="BB2205" s="26" t="s">
        <v>609</v>
      </c>
      <c r="BC2205" s="26" t="s">
        <v>167</v>
      </c>
      <c r="BD2205" s="26" t="s">
        <v>154</v>
      </c>
      <c r="BE2205" s="26"/>
      <c r="BF2205" s="26" t="s">
        <v>99</v>
      </c>
      <c r="BG2205" s="26" t="s">
        <v>167</v>
      </c>
      <c r="BH2205" s="26" t="s">
        <v>99</v>
      </c>
      <c r="BI2205" s="26">
        <v>3</v>
      </c>
      <c r="BJ2205" s="26" t="s">
        <v>217</v>
      </c>
    </row>
    <row r="2206" spans="36:62" x14ac:dyDescent="0.25">
      <c r="AJ2206" s="26">
        <v>667</v>
      </c>
      <c r="AK2206" s="26">
        <v>1915349</v>
      </c>
      <c r="AL2206" s="264">
        <v>43757.697222222225</v>
      </c>
      <c r="AM2206" s="26" t="s">
        <v>565</v>
      </c>
      <c r="AN2206" s="26" t="s">
        <v>63</v>
      </c>
      <c r="AO2206" s="26"/>
      <c r="AP2206" s="26"/>
      <c r="AQ2206" s="26">
        <v>-1</v>
      </c>
      <c r="AR2206" s="26">
        <v>90</v>
      </c>
      <c r="AS2206" s="26" t="s">
        <v>168</v>
      </c>
      <c r="AT2206" s="26" t="s">
        <v>71</v>
      </c>
      <c r="AU2206" s="26" t="s">
        <v>63</v>
      </c>
      <c r="AV2206" s="26" t="s">
        <v>63</v>
      </c>
      <c r="AW2206" s="26" t="s">
        <v>63</v>
      </c>
      <c r="AX2206" s="26" t="s">
        <v>63</v>
      </c>
      <c r="AY2206" s="26">
        <v>43.886588000000003</v>
      </c>
      <c r="AZ2206" s="26">
        <v>-100.763209</v>
      </c>
      <c r="BA2206" s="26" t="s">
        <v>166</v>
      </c>
      <c r="BB2206" s="26" t="s">
        <v>611</v>
      </c>
      <c r="BC2206" s="26" t="s">
        <v>167</v>
      </c>
      <c r="BD2206" s="26" t="s">
        <v>154</v>
      </c>
      <c r="BE2206" s="26"/>
      <c r="BF2206" s="26" t="s">
        <v>99</v>
      </c>
      <c r="BG2206" s="26" t="s">
        <v>167</v>
      </c>
      <c r="BH2206" s="26" t="s">
        <v>99</v>
      </c>
      <c r="BI2206" s="26">
        <v>3</v>
      </c>
      <c r="BJ2206" s="26" t="s">
        <v>217</v>
      </c>
    </row>
    <row r="2207" spans="36:62" x14ac:dyDescent="0.25">
      <c r="AJ2207" s="26">
        <v>668</v>
      </c>
      <c r="AK2207" s="26">
        <v>1915359</v>
      </c>
      <c r="AL2207" s="264">
        <v>43765.208333333336</v>
      </c>
      <c r="AM2207" s="26" t="s">
        <v>147</v>
      </c>
      <c r="AN2207" s="26" t="s">
        <v>63</v>
      </c>
      <c r="AO2207" s="26" t="s">
        <v>156</v>
      </c>
      <c r="AP2207" s="26" t="s">
        <v>159</v>
      </c>
      <c r="AQ2207" s="26">
        <v>0</v>
      </c>
      <c r="AR2207" s="26">
        <v>90</v>
      </c>
      <c r="AS2207" s="26" t="s">
        <v>842</v>
      </c>
      <c r="AT2207" s="26" t="s">
        <v>71</v>
      </c>
      <c r="AU2207" s="26" t="s">
        <v>63</v>
      </c>
      <c r="AV2207" s="26" t="s">
        <v>63</v>
      </c>
      <c r="AW2207" s="26" t="s">
        <v>63</v>
      </c>
      <c r="AX2207" s="26" t="s">
        <v>63</v>
      </c>
      <c r="AY2207" s="26">
        <v>43.887169</v>
      </c>
      <c r="AZ2207" s="26">
        <v>-101.12903900000001</v>
      </c>
      <c r="BA2207" s="26" t="s">
        <v>208</v>
      </c>
      <c r="BB2207" s="26" t="s">
        <v>611</v>
      </c>
      <c r="BC2207" s="26" t="s">
        <v>761</v>
      </c>
      <c r="BD2207" s="26" t="s">
        <v>615</v>
      </c>
      <c r="BE2207" s="26"/>
      <c r="BF2207" s="26" t="s">
        <v>68</v>
      </c>
      <c r="BG2207" s="26" t="s">
        <v>68</v>
      </c>
      <c r="BH2207" s="26" t="s">
        <v>160</v>
      </c>
      <c r="BI2207" s="26">
        <v>3</v>
      </c>
      <c r="BJ2207" s="26" t="s">
        <v>217</v>
      </c>
    </row>
    <row r="2208" spans="36:62" x14ac:dyDescent="0.25">
      <c r="AJ2208" s="26">
        <v>669</v>
      </c>
      <c r="AK2208" s="26">
        <v>1913925</v>
      </c>
      <c r="AL2208" s="264">
        <v>43724.125</v>
      </c>
      <c r="AM2208" s="26" t="s">
        <v>487</v>
      </c>
      <c r="AN2208" s="26" t="s">
        <v>63</v>
      </c>
      <c r="AO2208" s="26"/>
      <c r="AP2208" s="26" t="s">
        <v>159</v>
      </c>
      <c r="AQ2208" s="26">
        <v>0</v>
      </c>
      <c r="AR2208" s="26">
        <v>73</v>
      </c>
      <c r="AS2208" s="26" t="s">
        <v>694</v>
      </c>
      <c r="AT2208" s="26" t="s">
        <v>71</v>
      </c>
      <c r="AU2208" s="26" t="s">
        <v>63</v>
      </c>
      <c r="AV2208" s="26" t="s">
        <v>63</v>
      </c>
      <c r="AW2208" s="26" t="s">
        <v>63</v>
      </c>
      <c r="AX2208" s="26" t="s">
        <v>63</v>
      </c>
      <c r="AY2208" s="26">
        <v>43.388845000000003</v>
      </c>
      <c r="AZ2208" s="26">
        <v>-101.502184</v>
      </c>
      <c r="BA2208" s="26" t="s">
        <v>166</v>
      </c>
      <c r="BB2208" s="26" t="s">
        <v>165</v>
      </c>
      <c r="BC2208" s="26" t="s">
        <v>636</v>
      </c>
      <c r="BD2208" s="26" t="s">
        <v>68</v>
      </c>
      <c r="BE2208" s="26"/>
      <c r="BF2208" s="26" t="s">
        <v>68</v>
      </c>
      <c r="BG2208" s="26" t="s">
        <v>68</v>
      </c>
      <c r="BH2208" s="26" t="s">
        <v>711</v>
      </c>
      <c r="BI2208" s="26">
        <v>3</v>
      </c>
      <c r="BJ2208" s="26" t="s">
        <v>21</v>
      </c>
    </row>
    <row r="2209" spans="36:62" x14ac:dyDescent="0.25">
      <c r="AJ2209" s="26">
        <v>670</v>
      </c>
      <c r="AK2209" s="26">
        <v>1914245</v>
      </c>
      <c r="AL2209" s="264">
        <v>43756.322916666664</v>
      </c>
      <c r="AM2209" s="26" t="s">
        <v>565</v>
      </c>
      <c r="AN2209" s="26" t="s">
        <v>63</v>
      </c>
      <c r="AO2209" s="26"/>
      <c r="AP2209" s="26"/>
      <c r="AQ2209" s="26">
        <v>-1</v>
      </c>
      <c r="AR2209" s="26">
        <v>90</v>
      </c>
      <c r="AS2209" s="26" t="s">
        <v>168</v>
      </c>
      <c r="AT2209" s="26" t="s">
        <v>71</v>
      </c>
      <c r="AU2209" s="26" t="s">
        <v>63</v>
      </c>
      <c r="AV2209" s="26" t="s">
        <v>63</v>
      </c>
      <c r="AW2209" s="26" t="s">
        <v>63</v>
      </c>
      <c r="AX2209" s="26" t="s">
        <v>63</v>
      </c>
      <c r="AY2209" s="26">
        <v>43.896303000000003</v>
      </c>
      <c r="AZ2209" s="26">
        <v>-100.908216999999</v>
      </c>
      <c r="BA2209" s="26" t="s">
        <v>166</v>
      </c>
      <c r="BB2209" s="26" t="s">
        <v>611</v>
      </c>
      <c r="BC2209" s="26" t="s">
        <v>167</v>
      </c>
      <c r="BD2209" s="26" t="s">
        <v>154</v>
      </c>
      <c r="BE2209" s="26"/>
      <c r="BF2209" s="26" t="s">
        <v>99</v>
      </c>
      <c r="BG2209" s="26" t="s">
        <v>167</v>
      </c>
      <c r="BH2209" s="26" t="s">
        <v>99</v>
      </c>
      <c r="BI2209" s="26">
        <v>3</v>
      </c>
      <c r="BJ2209" s="26" t="s">
        <v>217</v>
      </c>
    </row>
    <row r="2210" spans="36:62" x14ac:dyDescent="0.25">
      <c r="AJ2210" s="26">
        <v>671</v>
      </c>
      <c r="AK2210" s="26">
        <v>1915602</v>
      </c>
      <c r="AL2210" s="264">
        <v>43772.940972222219</v>
      </c>
      <c r="AM2210" s="26" t="s">
        <v>565</v>
      </c>
      <c r="AN2210" s="26" t="s">
        <v>63</v>
      </c>
      <c r="AO2210" s="26"/>
      <c r="AP2210" s="26"/>
      <c r="AQ2210" s="26">
        <v>-1</v>
      </c>
      <c r="AR2210" s="26">
        <v>90</v>
      </c>
      <c r="AS2210" s="26" t="s">
        <v>168</v>
      </c>
      <c r="AT2210" s="26" t="s">
        <v>71</v>
      </c>
      <c r="AU2210" s="26" t="s">
        <v>63</v>
      </c>
      <c r="AV2210" s="26" t="s">
        <v>63</v>
      </c>
      <c r="AW2210" s="26" t="s">
        <v>63</v>
      </c>
      <c r="AX2210" s="26" t="s">
        <v>63</v>
      </c>
      <c r="AY2210" s="26">
        <v>43.886724000000001</v>
      </c>
      <c r="AZ2210" s="26">
        <v>-100.84078700000001</v>
      </c>
      <c r="BA2210" s="26" t="s">
        <v>158</v>
      </c>
      <c r="BB2210" s="26" t="s">
        <v>609</v>
      </c>
      <c r="BC2210" s="26" t="s">
        <v>167</v>
      </c>
      <c r="BD2210" s="26" t="s">
        <v>154</v>
      </c>
      <c r="BE2210" s="26"/>
      <c r="BF2210" s="26" t="s">
        <v>99</v>
      </c>
      <c r="BG2210" s="26" t="s">
        <v>167</v>
      </c>
      <c r="BH2210" s="26" t="s">
        <v>99</v>
      </c>
      <c r="BI2210" s="26">
        <v>3</v>
      </c>
      <c r="BJ2210" s="26" t="s">
        <v>217</v>
      </c>
    </row>
    <row r="2211" spans="36:62" x14ac:dyDescent="0.25">
      <c r="AJ2211" s="26">
        <v>672</v>
      </c>
      <c r="AK2211" s="26">
        <v>1916375</v>
      </c>
      <c r="AL2211" s="264">
        <v>43779.746527777781</v>
      </c>
      <c r="AM2211" s="26" t="s">
        <v>147</v>
      </c>
      <c r="AN2211" s="26" t="s">
        <v>63</v>
      </c>
      <c r="AO2211" s="26" t="s">
        <v>156</v>
      </c>
      <c r="AP2211" s="26" t="s">
        <v>159</v>
      </c>
      <c r="AQ2211" s="26">
        <v>0</v>
      </c>
      <c r="AR2211" s="26">
        <v>90</v>
      </c>
      <c r="AS2211" s="26" t="s">
        <v>635</v>
      </c>
      <c r="AT2211" s="26" t="s">
        <v>654</v>
      </c>
      <c r="AU2211" s="26" t="s">
        <v>63</v>
      </c>
      <c r="AV2211" s="26" t="s">
        <v>63</v>
      </c>
      <c r="AW2211" s="26" t="s">
        <v>63</v>
      </c>
      <c r="AX2211" s="26" t="s">
        <v>63</v>
      </c>
      <c r="AY2211" s="26">
        <v>43.886488999999898</v>
      </c>
      <c r="AZ2211" s="26">
        <v>-101.130369</v>
      </c>
      <c r="BA2211" s="26" t="s">
        <v>166</v>
      </c>
      <c r="BB2211" s="26" t="s">
        <v>611</v>
      </c>
      <c r="BC2211" s="26" t="s">
        <v>162</v>
      </c>
      <c r="BD2211" s="26" t="s">
        <v>615</v>
      </c>
      <c r="BE2211" s="26"/>
      <c r="BF2211" s="26" t="s">
        <v>68</v>
      </c>
      <c r="BG2211" s="26" t="s">
        <v>209</v>
      </c>
      <c r="BH2211" s="26" t="s">
        <v>160</v>
      </c>
      <c r="BI2211" s="26">
        <v>3</v>
      </c>
      <c r="BJ2211" s="26" t="s">
        <v>217</v>
      </c>
    </row>
    <row r="2212" spans="36:62" x14ac:dyDescent="0.25">
      <c r="AJ2212" s="26">
        <v>673</v>
      </c>
      <c r="AK2212" s="26">
        <v>1916846</v>
      </c>
      <c r="AL2212" s="264">
        <v>43785.895833333336</v>
      </c>
      <c r="AM2212" s="26" t="s">
        <v>147</v>
      </c>
      <c r="AN2212" s="26" t="s">
        <v>63</v>
      </c>
      <c r="AO2212" s="26"/>
      <c r="AP2212" s="26"/>
      <c r="AQ2212" s="26">
        <v>-1</v>
      </c>
      <c r="AR2212" s="26">
        <v>90</v>
      </c>
      <c r="AS2212" s="26" t="s">
        <v>168</v>
      </c>
      <c r="AT2212" s="26" t="s">
        <v>71</v>
      </c>
      <c r="AU2212" s="26" t="s">
        <v>63</v>
      </c>
      <c r="AV2212" s="26" t="s">
        <v>63</v>
      </c>
      <c r="AW2212" s="26" t="s">
        <v>63</v>
      </c>
      <c r="AX2212" s="26" t="s">
        <v>63</v>
      </c>
      <c r="AY2212" s="26">
        <v>43.884175999999897</v>
      </c>
      <c r="AZ2212" s="26">
        <v>-101.13491</v>
      </c>
      <c r="BA2212" s="26" t="s">
        <v>158</v>
      </c>
      <c r="BB2212" s="26" t="s">
        <v>611</v>
      </c>
      <c r="BC2212" s="26" t="s">
        <v>167</v>
      </c>
      <c r="BD2212" s="26" t="s">
        <v>154</v>
      </c>
      <c r="BE2212" s="26"/>
      <c r="BF2212" s="26" t="s">
        <v>99</v>
      </c>
      <c r="BG2212" s="26" t="s">
        <v>167</v>
      </c>
      <c r="BH2212" s="26" t="s">
        <v>99</v>
      </c>
      <c r="BI2212" s="26">
        <v>3</v>
      </c>
      <c r="BJ2212" s="26" t="s">
        <v>217</v>
      </c>
    </row>
    <row r="2213" spans="36:62" x14ac:dyDescent="0.25">
      <c r="AJ2213" s="26">
        <v>675</v>
      </c>
      <c r="AK2213" s="26">
        <v>1917456</v>
      </c>
      <c r="AL2213" s="264">
        <v>43785.75</v>
      </c>
      <c r="AM2213" s="26" t="s">
        <v>147</v>
      </c>
      <c r="AN2213" s="26" t="s">
        <v>63</v>
      </c>
      <c r="AO2213" s="26" t="s">
        <v>156</v>
      </c>
      <c r="AP2213" s="26" t="s">
        <v>159</v>
      </c>
      <c r="AQ2213" s="26">
        <v>0</v>
      </c>
      <c r="AR2213" s="26">
        <v>90</v>
      </c>
      <c r="AS2213" s="26" t="s">
        <v>168</v>
      </c>
      <c r="AT2213" s="26" t="s">
        <v>71</v>
      </c>
      <c r="AU2213" s="26" t="s">
        <v>63</v>
      </c>
      <c r="AV2213" s="26" t="s">
        <v>63</v>
      </c>
      <c r="AW2213" s="26" t="s">
        <v>63</v>
      </c>
      <c r="AX2213" s="26" t="s">
        <v>63</v>
      </c>
      <c r="AY2213" s="26">
        <v>43.900686999999898</v>
      </c>
      <c r="AZ2213" s="26">
        <v>-101.084301999999</v>
      </c>
      <c r="BA2213" s="26" t="s">
        <v>158</v>
      </c>
      <c r="BB2213" s="26" t="s">
        <v>611</v>
      </c>
      <c r="BC2213" s="26" t="s">
        <v>68</v>
      </c>
      <c r="BD2213" s="26" t="s">
        <v>154</v>
      </c>
      <c r="BE2213" s="26"/>
      <c r="BF2213" s="26" t="s">
        <v>68</v>
      </c>
      <c r="BG2213" s="26" t="s">
        <v>68</v>
      </c>
      <c r="BH2213" s="26" t="s">
        <v>160</v>
      </c>
      <c r="BI2213" s="26">
        <v>3</v>
      </c>
      <c r="BJ2213" s="26" t="s">
        <v>21</v>
      </c>
    </row>
    <row r="2214" spans="36:62" x14ac:dyDescent="0.25">
      <c r="AJ2214" s="26">
        <v>676</v>
      </c>
      <c r="AK2214" s="26">
        <v>1917463</v>
      </c>
      <c r="AL2214" s="264">
        <v>43788.956250000003</v>
      </c>
      <c r="AM2214" s="26" t="s">
        <v>147</v>
      </c>
      <c r="AN2214" s="26" t="s">
        <v>63</v>
      </c>
      <c r="AO2214" s="26"/>
      <c r="AP2214" s="26"/>
      <c r="AQ2214" s="26">
        <v>-1</v>
      </c>
      <c r="AR2214" s="26">
        <v>90</v>
      </c>
      <c r="AS2214" s="26" t="s">
        <v>168</v>
      </c>
      <c r="AT2214" s="26" t="s">
        <v>71</v>
      </c>
      <c r="AU2214" s="26" t="s">
        <v>63</v>
      </c>
      <c r="AV2214" s="26" t="s">
        <v>63</v>
      </c>
      <c r="AW2214" s="26" t="s">
        <v>63</v>
      </c>
      <c r="AX2214" s="26" t="s">
        <v>63</v>
      </c>
      <c r="AY2214" s="26">
        <v>43.842565999999898</v>
      </c>
      <c r="AZ2214" s="26">
        <v>-101.244737</v>
      </c>
      <c r="BA2214" s="26" t="s">
        <v>166</v>
      </c>
      <c r="BB2214" s="26" t="s">
        <v>611</v>
      </c>
      <c r="BC2214" s="26" t="s">
        <v>167</v>
      </c>
      <c r="BD2214" s="26" t="s">
        <v>154</v>
      </c>
      <c r="BE2214" s="26"/>
      <c r="BF2214" s="26" t="s">
        <v>99</v>
      </c>
      <c r="BG2214" s="26" t="s">
        <v>167</v>
      </c>
      <c r="BH2214" s="26" t="s">
        <v>99</v>
      </c>
      <c r="BI2214" s="26">
        <v>3</v>
      </c>
      <c r="BJ2214" s="26" t="s">
        <v>217</v>
      </c>
    </row>
    <row r="2215" spans="36:62" x14ac:dyDescent="0.25">
      <c r="AJ2215" s="26">
        <v>677</v>
      </c>
      <c r="AK2215" s="26">
        <v>1917403</v>
      </c>
      <c r="AL2215" s="264">
        <v>43788.707638888889</v>
      </c>
      <c r="AM2215" s="26" t="s">
        <v>147</v>
      </c>
      <c r="AN2215" s="26" t="s">
        <v>63</v>
      </c>
      <c r="AO2215" s="26"/>
      <c r="AP2215" s="26"/>
      <c r="AQ2215" s="26">
        <v>-1</v>
      </c>
      <c r="AR2215" s="26">
        <v>90</v>
      </c>
      <c r="AS2215" s="26" t="s">
        <v>168</v>
      </c>
      <c r="AT2215" s="26" t="s">
        <v>71</v>
      </c>
      <c r="AU2215" s="26" t="s">
        <v>63</v>
      </c>
      <c r="AV2215" s="26" t="s">
        <v>63</v>
      </c>
      <c r="AW2215" s="26" t="s">
        <v>63</v>
      </c>
      <c r="AX2215" s="26" t="s">
        <v>63</v>
      </c>
      <c r="AY2215" s="26">
        <v>43.850904999999898</v>
      </c>
      <c r="AZ2215" s="26">
        <v>-101.47242</v>
      </c>
      <c r="BA2215" s="26" t="s">
        <v>485</v>
      </c>
      <c r="BB2215" s="26" t="s">
        <v>611</v>
      </c>
      <c r="BC2215" s="26" t="s">
        <v>167</v>
      </c>
      <c r="BD2215" s="26" t="s">
        <v>154</v>
      </c>
      <c r="BE2215" s="26"/>
      <c r="BF2215" s="26" t="s">
        <v>99</v>
      </c>
      <c r="BG2215" s="26" t="s">
        <v>167</v>
      </c>
      <c r="BH2215" s="26" t="s">
        <v>99</v>
      </c>
      <c r="BI2215" s="26">
        <v>3</v>
      </c>
      <c r="BJ2215" s="26" t="s">
        <v>217</v>
      </c>
    </row>
    <row r="2216" spans="36:62" x14ac:dyDescent="0.25">
      <c r="AJ2216" s="26">
        <v>678</v>
      </c>
      <c r="AK2216" s="26">
        <v>1917402</v>
      </c>
      <c r="AL2216" s="264">
        <v>43722.09375</v>
      </c>
      <c r="AM2216" s="26" t="s">
        <v>147</v>
      </c>
      <c r="AN2216" s="26" t="s">
        <v>63</v>
      </c>
      <c r="AO2216" s="26"/>
      <c r="AP2216" s="26"/>
      <c r="AQ2216" s="26">
        <v>-1</v>
      </c>
      <c r="AR2216" s="26">
        <v>90</v>
      </c>
      <c r="AS2216" s="26" t="s">
        <v>168</v>
      </c>
      <c r="AT2216" s="26" t="s">
        <v>71</v>
      </c>
      <c r="AU2216" s="26" t="s">
        <v>63</v>
      </c>
      <c r="AV2216" s="26" t="s">
        <v>63</v>
      </c>
      <c r="AW2216" s="26" t="s">
        <v>63</v>
      </c>
      <c r="AX2216" s="26" t="s">
        <v>63</v>
      </c>
      <c r="AY2216" s="26">
        <v>43.851537999999898</v>
      </c>
      <c r="AZ2216" s="26">
        <v>-101.387620999999</v>
      </c>
      <c r="BA2216" s="26" t="s">
        <v>166</v>
      </c>
      <c r="BB2216" s="26" t="s">
        <v>611</v>
      </c>
      <c r="BC2216" s="26" t="s">
        <v>167</v>
      </c>
      <c r="BD2216" s="26" t="s">
        <v>154</v>
      </c>
      <c r="BE2216" s="26"/>
      <c r="BF2216" s="26" t="s">
        <v>99</v>
      </c>
      <c r="BG2216" s="26" t="s">
        <v>167</v>
      </c>
      <c r="BH2216" s="26" t="s">
        <v>99</v>
      </c>
      <c r="BI2216" s="26">
        <v>3</v>
      </c>
      <c r="BJ2216" s="26" t="s">
        <v>217</v>
      </c>
    </row>
    <row r="2217" spans="36:62" x14ac:dyDescent="0.25">
      <c r="AJ2217" s="26">
        <v>679</v>
      </c>
      <c r="AK2217" s="26">
        <v>1917401</v>
      </c>
      <c r="AL2217" s="264">
        <v>43779.543055555558</v>
      </c>
      <c r="AM2217" s="26" t="s">
        <v>147</v>
      </c>
      <c r="AN2217" s="26" t="s">
        <v>63</v>
      </c>
      <c r="AO2217" s="26" t="s">
        <v>156</v>
      </c>
      <c r="AP2217" s="26" t="s">
        <v>159</v>
      </c>
      <c r="AQ2217" s="26">
        <v>0</v>
      </c>
      <c r="AR2217" s="26">
        <v>90</v>
      </c>
      <c r="AS2217" s="26" t="s">
        <v>1509</v>
      </c>
      <c r="AT2217" s="26" t="s">
        <v>663</v>
      </c>
      <c r="AU2217" s="26" t="s">
        <v>63</v>
      </c>
      <c r="AV2217" s="26" t="s">
        <v>63</v>
      </c>
      <c r="AW2217" s="26" t="s">
        <v>63</v>
      </c>
      <c r="AX2217" s="26" t="s">
        <v>63</v>
      </c>
      <c r="AY2217" s="26">
        <v>43.865082999999899</v>
      </c>
      <c r="AZ2217" s="26">
        <v>-101.17853700000001</v>
      </c>
      <c r="BA2217" s="26" t="s">
        <v>208</v>
      </c>
      <c r="BB2217" s="26" t="s">
        <v>609</v>
      </c>
      <c r="BC2217" s="26" t="s">
        <v>614</v>
      </c>
      <c r="BD2217" s="26" t="s">
        <v>615</v>
      </c>
      <c r="BE2217" s="26"/>
      <c r="BF2217" s="26" t="s">
        <v>68</v>
      </c>
      <c r="BG2217" s="26" t="s">
        <v>209</v>
      </c>
      <c r="BH2217" s="26" t="s">
        <v>146</v>
      </c>
      <c r="BI2217" s="26">
        <v>3</v>
      </c>
      <c r="BJ2217" s="26" t="s">
        <v>217</v>
      </c>
    </row>
    <row r="2218" spans="36:62" x14ac:dyDescent="0.25">
      <c r="AJ2218" s="26">
        <v>680</v>
      </c>
      <c r="AK2218" s="26">
        <v>1917397</v>
      </c>
      <c r="AL2218" s="264">
        <v>43722.677083333336</v>
      </c>
      <c r="AM2218" s="26" t="s">
        <v>147</v>
      </c>
      <c r="AN2218" s="26" t="s">
        <v>63</v>
      </c>
      <c r="AO2218" s="26"/>
      <c r="AP2218" s="26"/>
      <c r="AQ2218" s="26">
        <v>-1</v>
      </c>
      <c r="AR2218" s="26">
        <v>90</v>
      </c>
      <c r="AS2218" s="26" t="s">
        <v>168</v>
      </c>
      <c r="AT2218" s="26" t="s">
        <v>71</v>
      </c>
      <c r="AU2218" s="26" t="s">
        <v>63</v>
      </c>
      <c r="AV2218" s="26" t="s">
        <v>63</v>
      </c>
      <c r="AW2218" s="26" t="s">
        <v>63</v>
      </c>
      <c r="AX2218" s="26" t="s">
        <v>63</v>
      </c>
      <c r="AY2218" s="26">
        <v>43.894776</v>
      </c>
      <c r="AZ2218" s="26">
        <v>-101.11404400000001</v>
      </c>
      <c r="BA2218" s="26" t="s">
        <v>166</v>
      </c>
      <c r="BB2218" s="26" t="s">
        <v>611</v>
      </c>
      <c r="BC2218" s="26" t="s">
        <v>167</v>
      </c>
      <c r="BD2218" s="26" t="s">
        <v>154</v>
      </c>
      <c r="BE2218" s="26"/>
      <c r="BF2218" s="26" t="s">
        <v>99</v>
      </c>
      <c r="BG2218" s="26" t="s">
        <v>167</v>
      </c>
      <c r="BH2218" s="26" t="s">
        <v>99</v>
      </c>
      <c r="BI2218" s="26">
        <v>3</v>
      </c>
      <c r="BJ2218" s="26" t="s">
        <v>217</v>
      </c>
    </row>
    <row r="2219" spans="36:62" x14ac:dyDescent="0.25">
      <c r="AJ2219" s="26">
        <v>681</v>
      </c>
      <c r="AK2219" s="26">
        <v>1917395</v>
      </c>
      <c r="AL2219" s="264">
        <v>43724.616666666669</v>
      </c>
      <c r="AM2219" s="26" t="s">
        <v>147</v>
      </c>
      <c r="AN2219" s="26" t="s">
        <v>63</v>
      </c>
      <c r="AO2219" s="26" t="s">
        <v>156</v>
      </c>
      <c r="AP2219" s="26" t="s">
        <v>159</v>
      </c>
      <c r="AQ2219" s="26">
        <v>0</v>
      </c>
      <c r="AR2219" s="26">
        <v>73</v>
      </c>
      <c r="AS2219" s="26" t="s">
        <v>186</v>
      </c>
      <c r="AT2219" s="26" t="s">
        <v>71</v>
      </c>
      <c r="AU2219" s="26" t="s">
        <v>63</v>
      </c>
      <c r="AV2219" s="26" t="s">
        <v>63</v>
      </c>
      <c r="AW2219" s="26" t="s">
        <v>63</v>
      </c>
      <c r="AX2219" s="26" t="s">
        <v>63</v>
      </c>
      <c r="AY2219" s="26">
        <v>43.761231000000002</v>
      </c>
      <c r="AZ2219" s="26">
        <v>-101.526983</v>
      </c>
      <c r="BA2219" s="26" t="s">
        <v>166</v>
      </c>
      <c r="BB2219" s="26" t="s">
        <v>165</v>
      </c>
      <c r="BC2219" s="26" t="s">
        <v>162</v>
      </c>
      <c r="BD2219" s="26" t="s">
        <v>68</v>
      </c>
      <c r="BE2219" s="26"/>
      <c r="BF2219" s="26" t="s">
        <v>68</v>
      </c>
      <c r="BG2219" s="26" t="s">
        <v>68</v>
      </c>
      <c r="BH2219" s="26" t="s">
        <v>146</v>
      </c>
      <c r="BI2219" s="26">
        <v>3</v>
      </c>
      <c r="BJ2219" s="26" t="s">
        <v>217</v>
      </c>
    </row>
    <row r="2220" spans="36:62" x14ac:dyDescent="0.25">
      <c r="AJ2220" s="26">
        <v>684</v>
      </c>
      <c r="AK2220" s="26">
        <v>1917753</v>
      </c>
      <c r="AL2220" s="264">
        <v>43790.034722222219</v>
      </c>
      <c r="AM2220" s="26" t="s">
        <v>565</v>
      </c>
      <c r="AN2220" s="26" t="s">
        <v>63</v>
      </c>
      <c r="AO2220" s="26" t="s">
        <v>156</v>
      </c>
      <c r="AP2220" s="26" t="s">
        <v>159</v>
      </c>
      <c r="AQ2220" s="26">
        <v>0</v>
      </c>
      <c r="AR2220" s="26">
        <v>90</v>
      </c>
      <c r="AS2220" s="26" t="s">
        <v>189</v>
      </c>
      <c r="AT2220" s="26" t="s">
        <v>613</v>
      </c>
      <c r="AU2220" s="26" t="s">
        <v>63</v>
      </c>
      <c r="AV2220" s="26" t="s">
        <v>63</v>
      </c>
      <c r="AW2220" s="26" t="s">
        <v>63</v>
      </c>
      <c r="AX2220" s="26" t="s">
        <v>63</v>
      </c>
      <c r="AY2220" s="26">
        <v>43.886501000000003</v>
      </c>
      <c r="AZ2220" s="26">
        <v>-100.835008999999</v>
      </c>
      <c r="BA2220" s="26" t="s">
        <v>185</v>
      </c>
      <c r="BB2220" s="26" t="s">
        <v>611</v>
      </c>
      <c r="BC2220" s="26" t="s">
        <v>68</v>
      </c>
      <c r="BD2220" s="26" t="s">
        <v>615</v>
      </c>
      <c r="BE2220" s="26"/>
      <c r="BF2220" s="26" t="s">
        <v>68</v>
      </c>
      <c r="BG2220" s="26" t="s">
        <v>68</v>
      </c>
      <c r="BH2220" s="26" t="s">
        <v>146</v>
      </c>
      <c r="BI2220" s="26">
        <v>3</v>
      </c>
      <c r="BJ2220" s="26" t="s">
        <v>217</v>
      </c>
    </row>
    <row r="2221" spans="36:62" x14ac:dyDescent="0.25">
      <c r="AJ2221" s="26">
        <v>685</v>
      </c>
      <c r="AK2221" s="26">
        <v>1918582</v>
      </c>
      <c r="AL2221" s="264">
        <v>43679.527083333334</v>
      </c>
      <c r="AM2221" s="26" t="s">
        <v>147</v>
      </c>
      <c r="AN2221" s="26" t="s">
        <v>63</v>
      </c>
      <c r="AO2221" s="26"/>
      <c r="AP2221" s="26" t="s">
        <v>159</v>
      </c>
      <c r="AQ2221" s="26">
        <v>0</v>
      </c>
      <c r="AR2221" s="26">
        <v>90</v>
      </c>
      <c r="AS2221" s="26" t="s">
        <v>763</v>
      </c>
      <c r="AT2221" s="26" t="s">
        <v>74</v>
      </c>
      <c r="AU2221" s="26" t="s">
        <v>63</v>
      </c>
      <c r="AV2221" s="26" t="s">
        <v>63</v>
      </c>
      <c r="AW2221" s="26" t="s">
        <v>63</v>
      </c>
      <c r="AX2221" s="26" t="s">
        <v>63</v>
      </c>
      <c r="AY2221" s="26">
        <v>43.842835999999899</v>
      </c>
      <c r="AZ2221" s="26">
        <v>-101.24757700000001</v>
      </c>
      <c r="BA2221" s="26" t="s">
        <v>185</v>
      </c>
      <c r="BB2221" s="26" t="s">
        <v>609</v>
      </c>
      <c r="BC2221" s="26" t="s">
        <v>68</v>
      </c>
      <c r="BD2221" s="26" t="s">
        <v>923</v>
      </c>
      <c r="BE2221" s="26"/>
      <c r="BF2221" s="26" t="s">
        <v>68</v>
      </c>
      <c r="BG2221" s="26" t="s">
        <v>68</v>
      </c>
      <c r="BH2221" s="26" t="s">
        <v>160</v>
      </c>
      <c r="BI2221" s="26">
        <v>3</v>
      </c>
      <c r="BJ2221" s="26" t="s">
        <v>217</v>
      </c>
    </row>
    <row r="2222" spans="36:62" x14ac:dyDescent="0.25">
      <c r="AJ2222" s="26">
        <v>686</v>
      </c>
      <c r="AK2222" s="26">
        <v>1918584</v>
      </c>
      <c r="AL2222" s="264">
        <v>43800.601388888892</v>
      </c>
      <c r="AM2222" s="26" t="s">
        <v>565</v>
      </c>
      <c r="AN2222" s="26" t="s">
        <v>63</v>
      </c>
      <c r="AO2222" s="26" t="s">
        <v>156</v>
      </c>
      <c r="AP2222" s="26" t="s">
        <v>159</v>
      </c>
      <c r="AQ2222" s="26">
        <v>0</v>
      </c>
      <c r="AR2222" s="26">
        <v>90</v>
      </c>
      <c r="AS2222" s="26" t="s">
        <v>201</v>
      </c>
      <c r="AT2222" s="26" t="s">
        <v>71</v>
      </c>
      <c r="AU2222" s="26" t="s">
        <v>63</v>
      </c>
      <c r="AV2222" s="26" t="s">
        <v>63</v>
      </c>
      <c r="AW2222" s="26" t="s">
        <v>63</v>
      </c>
      <c r="AX2222" s="26" t="s">
        <v>63</v>
      </c>
      <c r="AY2222" s="26">
        <v>43.886505</v>
      </c>
      <c r="AZ2222" s="26">
        <v>-100.83257</v>
      </c>
      <c r="BA2222" s="26" t="s">
        <v>185</v>
      </c>
      <c r="BB2222" s="26" t="s">
        <v>611</v>
      </c>
      <c r="BC2222" s="26" t="s">
        <v>761</v>
      </c>
      <c r="BD2222" s="26" t="s">
        <v>615</v>
      </c>
      <c r="BE2222" s="26" t="s">
        <v>677</v>
      </c>
      <c r="BF2222" s="26" t="s">
        <v>68</v>
      </c>
      <c r="BG2222" s="26" t="s">
        <v>68</v>
      </c>
      <c r="BH2222" s="26" t="s">
        <v>160</v>
      </c>
      <c r="BI2222" s="26">
        <v>3</v>
      </c>
      <c r="BJ2222" s="26" t="s">
        <v>217</v>
      </c>
    </row>
    <row r="2223" spans="36:62" x14ac:dyDescent="0.25">
      <c r="AJ2223" s="26">
        <v>688</v>
      </c>
      <c r="AK2223" s="26">
        <v>1919148</v>
      </c>
      <c r="AL2223" s="264">
        <v>43807.817361111112</v>
      </c>
      <c r="AM2223" s="26" t="s">
        <v>147</v>
      </c>
      <c r="AN2223" s="26" t="s">
        <v>63</v>
      </c>
      <c r="AO2223" s="26" t="s">
        <v>156</v>
      </c>
      <c r="AP2223" s="26" t="s">
        <v>159</v>
      </c>
      <c r="AQ2223" s="26">
        <v>0</v>
      </c>
      <c r="AR2223" s="26">
        <v>90</v>
      </c>
      <c r="AS2223" s="26" t="s">
        <v>814</v>
      </c>
      <c r="AT2223" s="26" t="s">
        <v>613</v>
      </c>
      <c r="AU2223" s="26" t="s">
        <v>63</v>
      </c>
      <c r="AV2223" s="26" t="s">
        <v>63</v>
      </c>
      <c r="AW2223" s="26" t="s">
        <v>63</v>
      </c>
      <c r="AX2223" s="26" t="s">
        <v>63</v>
      </c>
      <c r="AY2223" s="26">
        <v>43.851812000000002</v>
      </c>
      <c r="AZ2223" s="26">
        <v>-101.40959700000001</v>
      </c>
      <c r="BA2223" s="26" t="s">
        <v>185</v>
      </c>
      <c r="BB2223" s="26" t="s">
        <v>611</v>
      </c>
      <c r="BC2223" s="26" t="s">
        <v>170</v>
      </c>
      <c r="BD2223" s="26" t="s">
        <v>68</v>
      </c>
      <c r="BE2223" s="26" t="s">
        <v>1115</v>
      </c>
      <c r="BF2223" s="26" t="s">
        <v>68</v>
      </c>
      <c r="BG2223" s="26" t="s">
        <v>68</v>
      </c>
      <c r="BH2223" s="26" t="s">
        <v>160</v>
      </c>
      <c r="BI2223" s="26">
        <v>3</v>
      </c>
      <c r="BJ2223" s="26" t="s">
        <v>217</v>
      </c>
    </row>
    <row r="2224" spans="36:62" x14ac:dyDescent="0.25">
      <c r="AJ2224" s="26">
        <v>689</v>
      </c>
      <c r="AK2224" s="26">
        <v>1919150</v>
      </c>
      <c r="AL2224" s="264">
        <v>43806.758333333331</v>
      </c>
      <c r="AM2224" s="26" t="s">
        <v>565</v>
      </c>
      <c r="AN2224" s="26" t="s">
        <v>63</v>
      </c>
      <c r="AO2224" s="26"/>
      <c r="AP2224" s="26"/>
      <c r="AQ2224" s="26">
        <v>-1</v>
      </c>
      <c r="AR2224" s="26">
        <v>90</v>
      </c>
      <c r="AS2224" s="26" t="s">
        <v>168</v>
      </c>
      <c r="AT2224" s="26" t="s">
        <v>71</v>
      </c>
      <c r="AU2224" s="26" t="s">
        <v>63</v>
      </c>
      <c r="AV2224" s="26" t="s">
        <v>63</v>
      </c>
      <c r="AW2224" s="26" t="s">
        <v>63</v>
      </c>
      <c r="AX2224" s="26" t="s">
        <v>63</v>
      </c>
      <c r="AY2224" s="26">
        <v>43.883246999999898</v>
      </c>
      <c r="AZ2224" s="26">
        <v>-100.700256999999</v>
      </c>
      <c r="BA2224" s="26" t="s">
        <v>185</v>
      </c>
      <c r="BB2224" s="26" t="s">
        <v>609</v>
      </c>
      <c r="BC2224" s="26" t="s">
        <v>167</v>
      </c>
      <c r="BD2224" s="26" t="s">
        <v>154</v>
      </c>
      <c r="BE2224" s="26"/>
      <c r="BF2224" s="26" t="s">
        <v>99</v>
      </c>
      <c r="BG2224" s="26" t="s">
        <v>167</v>
      </c>
      <c r="BH2224" s="26" t="s">
        <v>99</v>
      </c>
      <c r="BI2224" s="26">
        <v>3</v>
      </c>
      <c r="BJ2224" s="26" t="s">
        <v>217</v>
      </c>
    </row>
    <row r="2225" spans="36:62" x14ac:dyDescent="0.25">
      <c r="AJ2225" s="26">
        <v>690</v>
      </c>
      <c r="AK2225" s="26">
        <v>1919625</v>
      </c>
      <c r="AL2225" s="264">
        <v>43790.322916666664</v>
      </c>
      <c r="AM2225" s="26" t="s">
        <v>565</v>
      </c>
      <c r="AN2225" s="26" t="s">
        <v>63</v>
      </c>
      <c r="AO2225" s="26" t="s">
        <v>156</v>
      </c>
      <c r="AP2225" s="26" t="s">
        <v>627</v>
      </c>
      <c r="AQ2225" s="26">
        <v>0</v>
      </c>
      <c r="AR2225" s="26">
        <v>90</v>
      </c>
      <c r="AS2225" s="26" t="s">
        <v>1056</v>
      </c>
      <c r="AT2225" s="26" t="s">
        <v>74</v>
      </c>
      <c r="AU2225" s="26" t="s">
        <v>63</v>
      </c>
      <c r="AV2225" s="26" t="s">
        <v>63</v>
      </c>
      <c r="AW2225" s="26" t="s">
        <v>69</v>
      </c>
      <c r="AX2225" s="26" t="s">
        <v>63</v>
      </c>
      <c r="AY2225" s="26">
        <v>43.884782000000001</v>
      </c>
      <c r="AZ2225" s="26">
        <v>-100.73279700000001</v>
      </c>
      <c r="BA2225" s="26" t="s">
        <v>208</v>
      </c>
      <c r="BB2225" s="26" t="s">
        <v>609</v>
      </c>
      <c r="BC2225" s="26" t="s">
        <v>1510</v>
      </c>
      <c r="BD2225" s="26" t="s">
        <v>759</v>
      </c>
      <c r="BE2225" s="26" t="s">
        <v>1362</v>
      </c>
      <c r="BF2225" s="26" t="s">
        <v>759</v>
      </c>
      <c r="BG2225" s="26" t="s">
        <v>759</v>
      </c>
      <c r="BH2225" s="26" t="s">
        <v>728</v>
      </c>
      <c r="BI2225" s="26">
        <v>3</v>
      </c>
      <c r="BJ2225" s="26" t="s">
        <v>217</v>
      </c>
    </row>
    <row r="2226" spans="36:62" x14ac:dyDescent="0.25">
      <c r="AJ2226" s="26">
        <v>691</v>
      </c>
      <c r="AK2226" s="26">
        <v>1919623</v>
      </c>
      <c r="AL2226" s="264">
        <v>43796.785416666666</v>
      </c>
      <c r="AM2226" s="26" t="s">
        <v>565</v>
      </c>
      <c r="AN2226" s="26" t="s">
        <v>63</v>
      </c>
      <c r="AO2226" s="26"/>
      <c r="AP2226" s="26"/>
      <c r="AQ2226" s="26">
        <v>-1</v>
      </c>
      <c r="AR2226" s="26">
        <v>90</v>
      </c>
      <c r="AS2226" s="26" t="s">
        <v>168</v>
      </c>
      <c r="AT2226" s="26" t="s">
        <v>71</v>
      </c>
      <c r="AU2226" s="26" t="s">
        <v>63</v>
      </c>
      <c r="AV2226" s="26" t="s">
        <v>63</v>
      </c>
      <c r="AW2226" s="26" t="s">
        <v>63</v>
      </c>
      <c r="AX2226" s="26" t="s">
        <v>63</v>
      </c>
      <c r="AY2226" s="26">
        <v>43.883598999999897</v>
      </c>
      <c r="AZ2226" s="26">
        <v>-100.719149999999</v>
      </c>
      <c r="BA2226" s="26" t="s">
        <v>185</v>
      </c>
      <c r="BB2226" s="26" t="s">
        <v>609</v>
      </c>
      <c r="BC2226" s="26" t="s">
        <v>167</v>
      </c>
      <c r="BD2226" s="26" t="s">
        <v>154</v>
      </c>
      <c r="BE2226" s="26"/>
      <c r="BF2226" s="26" t="s">
        <v>99</v>
      </c>
      <c r="BG2226" s="26" t="s">
        <v>167</v>
      </c>
      <c r="BH2226" s="26" t="s">
        <v>99</v>
      </c>
      <c r="BI2226" s="26">
        <v>3</v>
      </c>
      <c r="BJ2226" s="26" t="s">
        <v>217</v>
      </c>
    </row>
    <row r="2227" spans="36:62" x14ac:dyDescent="0.25">
      <c r="AJ2227" s="26">
        <v>692</v>
      </c>
      <c r="AK2227" s="26">
        <v>1919759</v>
      </c>
      <c r="AL2227" s="264">
        <v>43826.947916666664</v>
      </c>
      <c r="AM2227" s="26" t="s">
        <v>565</v>
      </c>
      <c r="AN2227" s="26" t="s">
        <v>63</v>
      </c>
      <c r="AO2227" s="26" t="s">
        <v>156</v>
      </c>
      <c r="AP2227" s="26" t="s">
        <v>159</v>
      </c>
      <c r="AQ2227" s="26">
        <v>0</v>
      </c>
      <c r="AR2227" s="26">
        <v>90</v>
      </c>
      <c r="AS2227" s="26" t="s">
        <v>852</v>
      </c>
      <c r="AT2227" s="26" t="s">
        <v>613</v>
      </c>
      <c r="AU2227" s="26" t="s">
        <v>63</v>
      </c>
      <c r="AV2227" s="26" t="s">
        <v>63</v>
      </c>
      <c r="AW2227" s="26" t="s">
        <v>63</v>
      </c>
      <c r="AX2227" s="26" t="s">
        <v>63</v>
      </c>
      <c r="AY2227" s="26">
        <v>43.891834000000003</v>
      </c>
      <c r="AZ2227" s="26">
        <v>-100.896936999999</v>
      </c>
      <c r="BA2227" s="26" t="s">
        <v>166</v>
      </c>
      <c r="BB2227" s="26" t="s">
        <v>611</v>
      </c>
      <c r="BC2227" s="26" t="s">
        <v>1511</v>
      </c>
      <c r="BD2227" s="26" t="s">
        <v>615</v>
      </c>
      <c r="BE2227" s="26"/>
      <c r="BF2227" s="26" t="s">
        <v>68</v>
      </c>
      <c r="BG2227" s="26" t="s">
        <v>209</v>
      </c>
      <c r="BH2227" s="26" t="s">
        <v>160</v>
      </c>
      <c r="BI2227" s="26">
        <v>3</v>
      </c>
      <c r="BJ2227" s="26" t="s">
        <v>217</v>
      </c>
    </row>
    <row r="2228" spans="36:62" x14ac:dyDescent="0.25">
      <c r="AJ2228" s="26">
        <v>693</v>
      </c>
      <c r="AK2228" s="26">
        <v>1919760</v>
      </c>
      <c r="AL2228" s="264">
        <v>43827.069444444445</v>
      </c>
      <c r="AM2228" s="26" t="s">
        <v>565</v>
      </c>
      <c r="AN2228" s="26" t="s">
        <v>63</v>
      </c>
      <c r="AO2228" s="26" t="s">
        <v>156</v>
      </c>
      <c r="AP2228" s="26" t="s">
        <v>159</v>
      </c>
      <c r="AQ2228" s="26">
        <v>0</v>
      </c>
      <c r="AR2228" s="26">
        <v>90</v>
      </c>
      <c r="AS2228" s="26" t="s">
        <v>669</v>
      </c>
      <c r="AT2228" s="26" t="s">
        <v>613</v>
      </c>
      <c r="AU2228" s="26" t="s">
        <v>63</v>
      </c>
      <c r="AV2228" s="26" t="s">
        <v>63</v>
      </c>
      <c r="AW2228" s="26" t="s">
        <v>63</v>
      </c>
      <c r="AX2228" s="26" t="s">
        <v>63</v>
      </c>
      <c r="AY2228" s="26">
        <v>43.900903999999898</v>
      </c>
      <c r="AZ2228" s="26">
        <v>-100.921496</v>
      </c>
      <c r="BA2228" s="26" t="s">
        <v>208</v>
      </c>
      <c r="BB2228" s="26" t="s">
        <v>609</v>
      </c>
      <c r="BC2228" s="26" t="s">
        <v>211</v>
      </c>
      <c r="BD2228" s="26" t="s">
        <v>615</v>
      </c>
      <c r="BE2228" s="26"/>
      <c r="BF2228" s="26" t="s">
        <v>68</v>
      </c>
      <c r="BG2228" s="26" t="s">
        <v>68</v>
      </c>
      <c r="BH2228" s="26" t="s">
        <v>160</v>
      </c>
      <c r="BI2228" s="26">
        <v>3</v>
      </c>
      <c r="BJ2228" s="26" t="s">
        <v>217</v>
      </c>
    </row>
    <row r="2229" spans="36:62" x14ac:dyDescent="0.25">
      <c r="AJ2229" s="26">
        <v>694</v>
      </c>
      <c r="AK2229" s="26">
        <v>1919764</v>
      </c>
      <c r="AL2229" s="264">
        <v>43819.665277777778</v>
      </c>
      <c r="AM2229" s="26" t="s">
        <v>147</v>
      </c>
      <c r="AN2229" s="26" t="s">
        <v>63</v>
      </c>
      <c r="AO2229" s="26" t="s">
        <v>748</v>
      </c>
      <c r="AP2229" s="26" t="s">
        <v>159</v>
      </c>
      <c r="AQ2229" s="26">
        <v>0</v>
      </c>
      <c r="AR2229" s="26">
        <v>90</v>
      </c>
      <c r="AS2229" s="26" t="s">
        <v>1512</v>
      </c>
      <c r="AT2229" s="26" t="s">
        <v>71</v>
      </c>
      <c r="AU2229" s="26" t="s">
        <v>63</v>
      </c>
      <c r="AV2229" s="26" t="s">
        <v>69</v>
      </c>
      <c r="AW2229" s="26" t="s">
        <v>63</v>
      </c>
      <c r="AX2229" s="26" t="s">
        <v>63</v>
      </c>
      <c r="AY2229" s="26">
        <v>43.842652999999899</v>
      </c>
      <c r="AZ2229" s="26">
        <v>-101.271618</v>
      </c>
      <c r="BA2229" s="26" t="s">
        <v>158</v>
      </c>
      <c r="BB2229" s="26" t="s">
        <v>611</v>
      </c>
      <c r="BC2229" s="26" t="s">
        <v>651</v>
      </c>
      <c r="BD2229" s="26" t="s">
        <v>68</v>
      </c>
      <c r="BE2229" s="26"/>
      <c r="BF2229" s="26" t="s">
        <v>68</v>
      </c>
      <c r="BG2229" s="26" t="s">
        <v>68</v>
      </c>
      <c r="BH2229" s="26" t="s">
        <v>1513</v>
      </c>
      <c r="BI2229" s="26">
        <v>3</v>
      </c>
      <c r="BJ2229" s="26" t="s">
        <v>19</v>
      </c>
    </row>
    <row r="2230" spans="36:62" x14ac:dyDescent="0.25">
      <c r="AJ2230" s="26">
        <v>695</v>
      </c>
      <c r="AK2230" s="26">
        <v>1920301</v>
      </c>
      <c r="AL2230" s="264">
        <v>43827.638888888891</v>
      </c>
      <c r="AM2230" s="26" t="s">
        <v>565</v>
      </c>
      <c r="AN2230" s="26" t="s">
        <v>63</v>
      </c>
      <c r="AO2230" s="26" t="s">
        <v>156</v>
      </c>
      <c r="AP2230" s="26" t="s">
        <v>159</v>
      </c>
      <c r="AQ2230" s="26">
        <v>0</v>
      </c>
      <c r="AR2230" s="26">
        <v>90</v>
      </c>
      <c r="AS2230" s="26" t="s">
        <v>1514</v>
      </c>
      <c r="AT2230" s="26" t="s">
        <v>654</v>
      </c>
      <c r="AU2230" s="26" t="s">
        <v>63</v>
      </c>
      <c r="AV2230" s="26" t="s">
        <v>63</v>
      </c>
      <c r="AW2230" s="26" t="s">
        <v>63</v>
      </c>
      <c r="AX2230" s="26" t="s">
        <v>63</v>
      </c>
      <c r="AY2230" s="26">
        <v>43.901190999999898</v>
      </c>
      <c r="AZ2230" s="26">
        <v>-101.011848999999</v>
      </c>
      <c r="BA2230" s="26" t="s">
        <v>166</v>
      </c>
      <c r="BB2230" s="26" t="s">
        <v>609</v>
      </c>
      <c r="BC2230" s="26" t="s">
        <v>667</v>
      </c>
      <c r="BD2230" s="26" t="s">
        <v>615</v>
      </c>
      <c r="BE2230" s="26"/>
      <c r="BF2230" s="26" t="s">
        <v>68</v>
      </c>
      <c r="BG2230" s="26" t="s">
        <v>68</v>
      </c>
      <c r="BH2230" s="26" t="s">
        <v>160</v>
      </c>
      <c r="BI2230" s="26">
        <v>3</v>
      </c>
      <c r="BJ2230" s="26" t="s">
        <v>217</v>
      </c>
    </row>
    <row r="2231" spans="36:62" x14ac:dyDescent="0.25">
      <c r="AJ2231" s="26">
        <v>697</v>
      </c>
      <c r="AK2231" s="26">
        <v>1920004</v>
      </c>
      <c r="AL2231" s="264">
        <v>43825.29583333333</v>
      </c>
      <c r="AM2231" s="26" t="s">
        <v>147</v>
      </c>
      <c r="AN2231" s="26" t="s">
        <v>63</v>
      </c>
      <c r="AO2231" s="26" t="s">
        <v>156</v>
      </c>
      <c r="AP2231" s="26" t="s">
        <v>159</v>
      </c>
      <c r="AQ2231" s="26">
        <v>0</v>
      </c>
      <c r="AR2231" s="26">
        <v>90</v>
      </c>
      <c r="AS2231" s="26" t="s">
        <v>668</v>
      </c>
      <c r="AT2231" s="26" t="s">
        <v>74</v>
      </c>
      <c r="AU2231" s="26" t="s">
        <v>63</v>
      </c>
      <c r="AV2231" s="26" t="s">
        <v>63</v>
      </c>
      <c r="AW2231" s="26" t="s">
        <v>63</v>
      </c>
      <c r="AX2231" s="26" t="s">
        <v>63</v>
      </c>
      <c r="AY2231" s="26">
        <v>43.875785999999898</v>
      </c>
      <c r="AZ2231" s="26">
        <v>-101.15134500000001</v>
      </c>
      <c r="BA2231" s="26" t="s">
        <v>185</v>
      </c>
      <c r="BB2231" s="26" t="s">
        <v>609</v>
      </c>
      <c r="BC2231" s="26" t="s">
        <v>68</v>
      </c>
      <c r="BD2231" s="26" t="s">
        <v>615</v>
      </c>
      <c r="BE2231" s="26"/>
      <c r="BF2231" s="26" t="s">
        <v>68</v>
      </c>
      <c r="BG2231" s="26" t="s">
        <v>68</v>
      </c>
      <c r="BH2231" s="26" t="s">
        <v>146</v>
      </c>
      <c r="BI2231" s="26">
        <v>3</v>
      </c>
      <c r="BJ2231" s="26" t="s">
        <v>217</v>
      </c>
    </row>
    <row r="2232" spans="36:62" x14ac:dyDescent="0.25">
      <c r="AJ2232" s="26">
        <v>698</v>
      </c>
      <c r="AK2232" s="26">
        <v>1920396</v>
      </c>
      <c r="AL2232" s="264">
        <v>43824.809027777781</v>
      </c>
      <c r="AM2232" s="26" t="s">
        <v>147</v>
      </c>
      <c r="AN2232" s="26" t="s">
        <v>63</v>
      </c>
      <c r="AO2232" s="26" t="s">
        <v>156</v>
      </c>
      <c r="AP2232" s="26" t="s">
        <v>159</v>
      </c>
      <c r="AQ2232" s="26">
        <v>0</v>
      </c>
      <c r="AR2232" s="26">
        <v>90</v>
      </c>
      <c r="AS2232" s="26" t="s">
        <v>1325</v>
      </c>
      <c r="AT2232" s="26" t="s">
        <v>613</v>
      </c>
      <c r="AU2232" s="26" t="s">
        <v>63</v>
      </c>
      <c r="AV2232" s="26" t="s">
        <v>63</v>
      </c>
      <c r="AW2232" s="26" t="s">
        <v>63</v>
      </c>
      <c r="AX2232" s="26" t="s">
        <v>63</v>
      </c>
      <c r="AY2232" s="26">
        <v>43.9000699999999</v>
      </c>
      <c r="AZ2232" s="26">
        <v>-101.09287500000001</v>
      </c>
      <c r="BA2232" s="26" t="s">
        <v>185</v>
      </c>
      <c r="BB2232" s="26" t="s">
        <v>609</v>
      </c>
      <c r="BC2232" s="26" t="s">
        <v>614</v>
      </c>
      <c r="BD2232" s="26" t="s">
        <v>615</v>
      </c>
      <c r="BE2232" s="26"/>
      <c r="BF2232" s="26" t="s">
        <v>68</v>
      </c>
      <c r="BG2232" s="26" t="s">
        <v>68</v>
      </c>
      <c r="BH2232" s="26" t="s">
        <v>146</v>
      </c>
      <c r="BI2232" s="26">
        <v>3</v>
      </c>
      <c r="BJ2232" s="26" t="s">
        <v>217</v>
      </c>
    </row>
    <row r="2233" spans="36:62" x14ac:dyDescent="0.25">
      <c r="AJ2233" s="26">
        <v>699</v>
      </c>
      <c r="AK2233" s="26">
        <v>1920399</v>
      </c>
      <c r="AL2233" s="264">
        <v>43827.591666666667</v>
      </c>
      <c r="AM2233" s="26" t="s">
        <v>565</v>
      </c>
      <c r="AN2233" s="26" t="s">
        <v>63</v>
      </c>
      <c r="AO2233" s="26" t="s">
        <v>173</v>
      </c>
      <c r="AP2233" s="26" t="s">
        <v>159</v>
      </c>
      <c r="AQ2233" s="26">
        <v>0</v>
      </c>
      <c r="AR2233" s="26">
        <v>90</v>
      </c>
      <c r="AS2233" s="26" t="s">
        <v>188</v>
      </c>
      <c r="AT2233" s="26" t="s">
        <v>613</v>
      </c>
      <c r="AU2233" s="26" t="s">
        <v>63</v>
      </c>
      <c r="AV2233" s="26" t="s">
        <v>63</v>
      </c>
      <c r="AW2233" s="26" t="s">
        <v>63</v>
      </c>
      <c r="AX2233" s="26" t="s">
        <v>63</v>
      </c>
      <c r="AY2233" s="26">
        <v>43.886353999999898</v>
      </c>
      <c r="AZ2233" s="26">
        <v>-100.755212</v>
      </c>
      <c r="BA2233" s="26" t="s">
        <v>158</v>
      </c>
      <c r="BB2233" s="26" t="s">
        <v>611</v>
      </c>
      <c r="BC2233" s="26" t="s">
        <v>614</v>
      </c>
      <c r="BD2233" s="26" t="s">
        <v>615</v>
      </c>
      <c r="BE2233" s="26" t="s">
        <v>858</v>
      </c>
      <c r="BF2233" s="26" t="s">
        <v>68</v>
      </c>
      <c r="BG2233" s="26" t="s">
        <v>68</v>
      </c>
      <c r="BH2233" s="26" t="s">
        <v>210</v>
      </c>
      <c r="BI2233" s="26">
        <v>3</v>
      </c>
      <c r="BJ2233" s="26" t="s">
        <v>20</v>
      </c>
    </row>
    <row r="2234" spans="36:62" x14ac:dyDescent="0.25">
      <c r="AJ2234" s="26">
        <v>700</v>
      </c>
      <c r="AK2234" s="26">
        <v>1920484</v>
      </c>
      <c r="AL2234" s="264">
        <v>43826.940972222219</v>
      </c>
      <c r="AM2234" s="26" t="s">
        <v>147</v>
      </c>
      <c r="AN2234" s="26" t="s">
        <v>63</v>
      </c>
      <c r="AO2234" s="26" t="s">
        <v>156</v>
      </c>
      <c r="AP2234" s="26" t="s">
        <v>159</v>
      </c>
      <c r="AQ2234" s="26">
        <v>0</v>
      </c>
      <c r="AR2234" s="26">
        <v>90</v>
      </c>
      <c r="AS2234" s="26" t="s">
        <v>201</v>
      </c>
      <c r="AT2234" s="26" t="s">
        <v>679</v>
      </c>
      <c r="AU2234" s="26" t="s">
        <v>63</v>
      </c>
      <c r="AV2234" s="26" t="s">
        <v>63</v>
      </c>
      <c r="AW2234" s="26" t="s">
        <v>63</v>
      </c>
      <c r="AX2234" s="26" t="s">
        <v>63</v>
      </c>
      <c r="AY2234" s="26">
        <v>43.842944000000003</v>
      </c>
      <c r="AZ2234" s="26">
        <v>-101.285492</v>
      </c>
      <c r="BA2234" s="26" t="s">
        <v>158</v>
      </c>
      <c r="BB2234" s="26" t="s">
        <v>609</v>
      </c>
      <c r="BC2234" s="26" t="s">
        <v>68</v>
      </c>
      <c r="BD2234" s="26" t="s">
        <v>615</v>
      </c>
      <c r="BE2234" s="26"/>
      <c r="BF2234" s="26" t="s">
        <v>68</v>
      </c>
      <c r="BG2234" s="26" t="s">
        <v>209</v>
      </c>
      <c r="BH2234" s="26" t="s">
        <v>146</v>
      </c>
      <c r="BI2234" s="26">
        <v>3</v>
      </c>
      <c r="BJ2234" s="26" t="s">
        <v>21</v>
      </c>
    </row>
    <row r="2235" spans="36:62" x14ac:dyDescent="0.25">
      <c r="AJ2235" s="26">
        <v>701</v>
      </c>
      <c r="AK2235" s="26">
        <v>1920638</v>
      </c>
      <c r="AL2235" s="264">
        <v>43819.711805555555</v>
      </c>
      <c r="AM2235" s="26" t="s">
        <v>147</v>
      </c>
      <c r="AN2235" s="26" t="s">
        <v>63</v>
      </c>
      <c r="AO2235" s="26"/>
      <c r="AP2235" s="26"/>
      <c r="AQ2235" s="26">
        <v>-1</v>
      </c>
      <c r="AR2235" s="26">
        <v>90</v>
      </c>
      <c r="AS2235" s="26" t="s">
        <v>168</v>
      </c>
      <c r="AT2235" s="26" t="s">
        <v>71</v>
      </c>
      <c r="AU2235" s="26" t="s">
        <v>63</v>
      </c>
      <c r="AV2235" s="26" t="s">
        <v>63</v>
      </c>
      <c r="AW2235" s="26" t="s">
        <v>63</v>
      </c>
      <c r="AX2235" s="26" t="s">
        <v>63</v>
      </c>
      <c r="AY2235" s="26">
        <v>43.847271999999897</v>
      </c>
      <c r="AZ2235" s="26">
        <v>-101.342609999999</v>
      </c>
      <c r="BA2235" s="26" t="s">
        <v>185</v>
      </c>
      <c r="BB2235" s="26" t="s">
        <v>609</v>
      </c>
      <c r="BC2235" s="26" t="s">
        <v>167</v>
      </c>
      <c r="BD2235" s="26" t="s">
        <v>154</v>
      </c>
      <c r="BE2235" s="26"/>
      <c r="BF2235" s="26" t="s">
        <v>99</v>
      </c>
      <c r="BG2235" s="26" t="s">
        <v>167</v>
      </c>
      <c r="BH2235" s="26" t="s">
        <v>99</v>
      </c>
      <c r="BI2235" s="26">
        <v>3</v>
      </c>
      <c r="BJ2235" s="26" t="s">
        <v>217</v>
      </c>
    </row>
    <row r="2236" spans="36:62" x14ac:dyDescent="0.25">
      <c r="AJ2236" s="26">
        <v>702</v>
      </c>
      <c r="AK2236" s="26">
        <v>1920639</v>
      </c>
      <c r="AL2236" s="264">
        <v>43829.513888888891</v>
      </c>
      <c r="AM2236" s="26" t="s">
        <v>147</v>
      </c>
      <c r="AN2236" s="26" t="s">
        <v>63</v>
      </c>
      <c r="AO2236" s="26" t="s">
        <v>156</v>
      </c>
      <c r="AP2236" s="26" t="s">
        <v>741</v>
      </c>
      <c r="AQ2236" s="26">
        <v>0</v>
      </c>
      <c r="AR2236" s="26">
        <v>90</v>
      </c>
      <c r="AS2236" s="26" t="s">
        <v>739</v>
      </c>
      <c r="AT2236" s="26" t="s">
        <v>74</v>
      </c>
      <c r="AU2236" s="26" t="s">
        <v>63</v>
      </c>
      <c r="AV2236" s="26" t="s">
        <v>63</v>
      </c>
      <c r="AW2236" s="26" t="s">
        <v>63</v>
      </c>
      <c r="AX2236" s="26" t="s">
        <v>63</v>
      </c>
      <c r="AY2236" s="26">
        <v>43.843023000000002</v>
      </c>
      <c r="AZ2236" s="26">
        <v>-101.22556400000001</v>
      </c>
      <c r="BA2236" s="26" t="s">
        <v>208</v>
      </c>
      <c r="BB2236" s="26" t="s">
        <v>611</v>
      </c>
      <c r="BC2236" s="26" t="s">
        <v>667</v>
      </c>
      <c r="BD2236" s="26" t="s">
        <v>615</v>
      </c>
      <c r="BE2236" s="26"/>
      <c r="BF2236" s="26" t="s">
        <v>68</v>
      </c>
      <c r="BG2236" s="26" t="s">
        <v>68</v>
      </c>
      <c r="BH2236" s="26" t="s">
        <v>160</v>
      </c>
      <c r="BI2236" s="26">
        <v>3</v>
      </c>
      <c r="BJ2236" s="26" t="s">
        <v>217</v>
      </c>
    </row>
    <row r="2237" spans="36:62" x14ac:dyDescent="0.25">
      <c r="AJ2237" s="26">
        <v>703</v>
      </c>
      <c r="AK2237" s="26">
        <v>1920640</v>
      </c>
      <c r="AL2237" s="264">
        <v>43829.479166666664</v>
      </c>
      <c r="AM2237" s="26" t="s">
        <v>147</v>
      </c>
      <c r="AN2237" s="26" t="s">
        <v>63</v>
      </c>
      <c r="AO2237" s="26" t="s">
        <v>156</v>
      </c>
      <c r="AP2237" s="26" t="s">
        <v>159</v>
      </c>
      <c r="AQ2237" s="26">
        <v>0</v>
      </c>
      <c r="AR2237" s="26">
        <v>90</v>
      </c>
      <c r="AS2237" s="26" t="s">
        <v>628</v>
      </c>
      <c r="AT2237" s="26" t="s">
        <v>654</v>
      </c>
      <c r="AU2237" s="26" t="s">
        <v>63</v>
      </c>
      <c r="AV2237" s="26" t="s">
        <v>63</v>
      </c>
      <c r="AW2237" s="26" t="s">
        <v>63</v>
      </c>
      <c r="AX2237" s="26" t="s">
        <v>63</v>
      </c>
      <c r="AY2237" s="26">
        <v>43.848759000000001</v>
      </c>
      <c r="AZ2237" s="26">
        <v>-101.50023</v>
      </c>
      <c r="BA2237" s="26" t="s">
        <v>482</v>
      </c>
      <c r="BB2237" s="26" t="s">
        <v>609</v>
      </c>
      <c r="BC2237" s="26" t="s">
        <v>1515</v>
      </c>
      <c r="BD2237" s="26" t="s">
        <v>681</v>
      </c>
      <c r="BE2237" s="26"/>
      <c r="BF2237" s="26" t="s">
        <v>68</v>
      </c>
      <c r="BG2237" s="26" t="s">
        <v>771</v>
      </c>
      <c r="BH2237" s="26" t="s">
        <v>175</v>
      </c>
      <c r="BI2237" s="26">
        <v>3</v>
      </c>
      <c r="BJ2237" s="26" t="s">
        <v>21</v>
      </c>
    </row>
    <row r="2238" spans="36:62" x14ac:dyDescent="0.25">
      <c r="AJ2238" s="26">
        <v>704</v>
      </c>
      <c r="AK2238" s="26">
        <v>2000092</v>
      </c>
      <c r="AL2238" s="264">
        <v>43834.836805555555</v>
      </c>
      <c r="AM2238" s="26" t="s">
        <v>147</v>
      </c>
      <c r="AN2238" s="26" t="s">
        <v>63</v>
      </c>
      <c r="AO2238" s="26"/>
      <c r="AP2238" s="26"/>
      <c r="AQ2238" s="26">
        <v>-1</v>
      </c>
      <c r="AR2238" s="26">
        <v>90</v>
      </c>
      <c r="AS2238" s="26" t="s">
        <v>168</v>
      </c>
      <c r="AT2238" s="26" t="s">
        <v>71</v>
      </c>
      <c r="AU2238" s="26" t="s">
        <v>63</v>
      </c>
      <c r="AV2238" s="26" t="s">
        <v>63</v>
      </c>
      <c r="AW2238" s="26" t="s">
        <v>63</v>
      </c>
      <c r="AX2238" s="26" t="s">
        <v>63</v>
      </c>
      <c r="AY2238" s="26">
        <v>43.850143000000003</v>
      </c>
      <c r="AZ2238" s="26">
        <v>-101.493819999999</v>
      </c>
      <c r="BA2238" s="26" t="s">
        <v>158</v>
      </c>
      <c r="BB2238" s="26" t="s">
        <v>611</v>
      </c>
      <c r="BC2238" s="26" t="s">
        <v>167</v>
      </c>
      <c r="BD2238" s="26" t="s">
        <v>154</v>
      </c>
      <c r="BE2238" s="26"/>
      <c r="BF2238" s="26" t="s">
        <v>99</v>
      </c>
      <c r="BG2238" s="26" t="s">
        <v>167</v>
      </c>
      <c r="BH2238" s="26" t="s">
        <v>99</v>
      </c>
      <c r="BI2238" s="26">
        <v>3</v>
      </c>
      <c r="BJ2238" s="26" t="s">
        <v>217</v>
      </c>
    </row>
    <row r="2239" spans="36:62" x14ac:dyDescent="0.25">
      <c r="AJ2239" s="26">
        <v>705</v>
      </c>
      <c r="AK2239" s="26">
        <v>1920801</v>
      </c>
      <c r="AL2239" s="264">
        <v>43829.75</v>
      </c>
      <c r="AM2239" s="26" t="s">
        <v>565</v>
      </c>
      <c r="AN2239" s="26" t="s">
        <v>63</v>
      </c>
      <c r="AO2239" s="26" t="s">
        <v>156</v>
      </c>
      <c r="AP2239" s="26" t="s">
        <v>159</v>
      </c>
      <c r="AQ2239" s="26">
        <v>0</v>
      </c>
      <c r="AR2239" s="26">
        <v>90</v>
      </c>
      <c r="AS2239" s="26" t="s">
        <v>853</v>
      </c>
      <c r="AT2239" s="26" t="s">
        <v>74</v>
      </c>
      <c r="AU2239" s="26" t="s">
        <v>69</v>
      </c>
      <c r="AV2239" s="26" t="s">
        <v>63</v>
      </c>
      <c r="AW2239" s="26" t="s">
        <v>63</v>
      </c>
      <c r="AX2239" s="26" t="s">
        <v>63</v>
      </c>
      <c r="AY2239" s="26">
        <v>43.884045999999898</v>
      </c>
      <c r="AZ2239" s="26">
        <v>-100.727931999999</v>
      </c>
      <c r="BA2239" s="26" t="s">
        <v>208</v>
      </c>
      <c r="BB2239" s="26" t="s">
        <v>611</v>
      </c>
      <c r="BC2239" s="26" t="s">
        <v>620</v>
      </c>
      <c r="BD2239" s="26" t="s">
        <v>615</v>
      </c>
      <c r="BE2239" s="26"/>
      <c r="BF2239" s="26" t="s">
        <v>68</v>
      </c>
      <c r="BG2239" s="26" t="s">
        <v>68</v>
      </c>
      <c r="BH2239" s="26" t="s">
        <v>146</v>
      </c>
      <c r="BI2239" s="26">
        <v>3</v>
      </c>
      <c r="BJ2239" s="26" t="s">
        <v>217</v>
      </c>
    </row>
    <row r="2240" spans="36:62" x14ac:dyDescent="0.25">
      <c r="AJ2240" s="26">
        <v>706</v>
      </c>
      <c r="AK2240" s="26">
        <v>2001076</v>
      </c>
      <c r="AL2240" s="264">
        <v>43847.487500000003</v>
      </c>
      <c r="AM2240" s="26" t="s">
        <v>565</v>
      </c>
      <c r="AN2240" s="26" t="s">
        <v>63</v>
      </c>
      <c r="AO2240" s="26" t="s">
        <v>156</v>
      </c>
      <c r="AP2240" s="26" t="s">
        <v>716</v>
      </c>
      <c r="AQ2240" s="26">
        <v>0</v>
      </c>
      <c r="AR2240" s="26">
        <v>90</v>
      </c>
      <c r="AS2240" s="26" t="s">
        <v>722</v>
      </c>
      <c r="AT2240" s="26" t="s">
        <v>663</v>
      </c>
      <c r="AU2240" s="26" t="s">
        <v>63</v>
      </c>
      <c r="AV2240" s="26" t="s">
        <v>63</v>
      </c>
      <c r="AW2240" s="26" t="s">
        <v>63</v>
      </c>
      <c r="AX2240" s="26" t="s">
        <v>63</v>
      </c>
      <c r="AY2240" s="26">
        <v>43.888305000000003</v>
      </c>
      <c r="AZ2240" s="26">
        <v>-100.887818999999</v>
      </c>
      <c r="BA2240" s="26" t="s">
        <v>490</v>
      </c>
      <c r="BB2240" s="26" t="s">
        <v>611</v>
      </c>
      <c r="BC2240" s="26" t="s">
        <v>829</v>
      </c>
      <c r="BD2240" s="26" t="s">
        <v>615</v>
      </c>
      <c r="BE2240" s="26"/>
      <c r="BF2240" s="26" t="s">
        <v>732</v>
      </c>
      <c r="BG2240" s="26" t="s">
        <v>1105</v>
      </c>
      <c r="BH2240" s="26" t="s">
        <v>830</v>
      </c>
      <c r="BI2240" s="26">
        <v>3</v>
      </c>
      <c r="BJ2240" s="26" t="s">
        <v>217</v>
      </c>
    </row>
    <row r="2241" spans="36:62" x14ac:dyDescent="0.25">
      <c r="AJ2241" s="26">
        <v>707</v>
      </c>
      <c r="AK2241" s="26">
        <v>2001762</v>
      </c>
      <c r="AL2241" s="264">
        <v>43854.426388888889</v>
      </c>
      <c r="AM2241" s="26" t="s">
        <v>147</v>
      </c>
      <c r="AN2241" s="26" t="s">
        <v>63</v>
      </c>
      <c r="AO2241" s="26" t="s">
        <v>156</v>
      </c>
      <c r="AP2241" s="26" t="s">
        <v>765</v>
      </c>
      <c r="AQ2241" s="26">
        <v>0</v>
      </c>
      <c r="AR2241" s="26">
        <v>90</v>
      </c>
      <c r="AS2241" s="26" t="s">
        <v>628</v>
      </c>
      <c r="AT2241" s="26" t="s">
        <v>616</v>
      </c>
      <c r="AU2241" s="26" t="s">
        <v>63</v>
      </c>
      <c r="AV2241" s="26" t="s">
        <v>63</v>
      </c>
      <c r="AW2241" s="26" t="s">
        <v>63</v>
      </c>
      <c r="AX2241" s="26" t="s">
        <v>63</v>
      </c>
      <c r="AY2241" s="26">
        <v>43.847025000000002</v>
      </c>
      <c r="AZ2241" s="26">
        <v>-101.342642999999</v>
      </c>
      <c r="BA2241" s="26" t="s">
        <v>208</v>
      </c>
      <c r="BB2241" s="26" t="s">
        <v>611</v>
      </c>
      <c r="BC2241" s="26" t="s">
        <v>659</v>
      </c>
      <c r="BD2241" s="26" t="s">
        <v>68</v>
      </c>
      <c r="BE2241" s="26"/>
      <c r="BF2241" s="26" t="s">
        <v>68</v>
      </c>
      <c r="BG2241" s="26" t="s">
        <v>68</v>
      </c>
      <c r="BH2241" s="26" t="s">
        <v>991</v>
      </c>
      <c r="BI2241" s="26">
        <v>3</v>
      </c>
      <c r="BJ2241" s="26" t="s">
        <v>217</v>
      </c>
    </row>
    <row r="2242" spans="36:62" x14ac:dyDescent="0.25">
      <c r="AJ2242" s="26">
        <v>708</v>
      </c>
      <c r="AK2242" s="26">
        <v>2001764</v>
      </c>
      <c r="AL2242" s="264">
        <v>43867.770833333336</v>
      </c>
      <c r="AM2242" s="26" t="s">
        <v>147</v>
      </c>
      <c r="AN2242" s="26" t="s">
        <v>63</v>
      </c>
      <c r="AO2242" s="26" t="s">
        <v>156</v>
      </c>
      <c r="AP2242" s="26" t="s">
        <v>159</v>
      </c>
      <c r="AQ2242" s="26">
        <v>0</v>
      </c>
      <c r="AR2242" s="26">
        <v>90</v>
      </c>
      <c r="AS2242" s="26" t="s">
        <v>1516</v>
      </c>
      <c r="AT2242" s="26" t="s">
        <v>613</v>
      </c>
      <c r="AU2242" s="26" t="s">
        <v>63</v>
      </c>
      <c r="AV2242" s="26" t="s">
        <v>63</v>
      </c>
      <c r="AW2242" s="26" t="s">
        <v>63</v>
      </c>
      <c r="AX2242" s="26" t="s">
        <v>63</v>
      </c>
      <c r="AY2242" s="26">
        <v>43.8427849999999</v>
      </c>
      <c r="AZ2242" s="26">
        <v>-101.231275999999</v>
      </c>
      <c r="BA2242" s="26" t="s">
        <v>185</v>
      </c>
      <c r="BB2242" s="26" t="s">
        <v>609</v>
      </c>
      <c r="BC2242" s="26" t="s">
        <v>614</v>
      </c>
      <c r="BD2242" s="26" t="s">
        <v>615</v>
      </c>
      <c r="BE2242" s="26"/>
      <c r="BF2242" s="26" t="s">
        <v>68</v>
      </c>
      <c r="BG2242" s="26" t="s">
        <v>68</v>
      </c>
      <c r="BH2242" s="26" t="s">
        <v>160</v>
      </c>
      <c r="BI2242" s="26">
        <v>3</v>
      </c>
      <c r="BJ2242" s="26" t="s">
        <v>217</v>
      </c>
    </row>
    <row r="2243" spans="36:62" x14ac:dyDescent="0.25">
      <c r="AJ2243" s="26">
        <v>709</v>
      </c>
      <c r="AK2243" s="26">
        <v>2002025</v>
      </c>
      <c r="AL2243" s="264">
        <v>43869.246527777781</v>
      </c>
      <c r="AM2243" s="26" t="s">
        <v>565</v>
      </c>
      <c r="AN2243" s="26" t="s">
        <v>63</v>
      </c>
      <c r="AO2243" s="26"/>
      <c r="AP2243" s="26"/>
      <c r="AQ2243" s="26">
        <v>-1</v>
      </c>
      <c r="AR2243" s="26">
        <v>90</v>
      </c>
      <c r="AS2243" s="26" t="s">
        <v>168</v>
      </c>
      <c r="AT2243" s="26" t="s">
        <v>71</v>
      </c>
      <c r="AU2243" s="26" t="s">
        <v>63</v>
      </c>
      <c r="AV2243" s="26" t="s">
        <v>63</v>
      </c>
      <c r="AW2243" s="26" t="s">
        <v>63</v>
      </c>
      <c r="AX2243" s="26" t="s">
        <v>63</v>
      </c>
      <c r="AY2243" s="26">
        <v>43.901187</v>
      </c>
      <c r="AZ2243" s="26">
        <v>-100.97185</v>
      </c>
      <c r="BA2243" s="26" t="s">
        <v>166</v>
      </c>
      <c r="BB2243" s="26" t="s">
        <v>609</v>
      </c>
      <c r="BC2243" s="26" t="s">
        <v>167</v>
      </c>
      <c r="BD2243" s="26" t="s">
        <v>154</v>
      </c>
      <c r="BE2243" s="26"/>
      <c r="BF2243" s="26" t="s">
        <v>99</v>
      </c>
      <c r="BG2243" s="26" t="s">
        <v>167</v>
      </c>
      <c r="BH2243" s="26" t="s">
        <v>99</v>
      </c>
      <c r="BI2243" s="26">
        <v>3</v>
      </c>
      <c r="BJ2243" s="26" t="s">
        <v>217</v>
      </c>
    </row>
    <row r="2244" spans="36:62" x14ac:dyDescent="0.25">
      <c r="AJ2244" s="26">
        <v>711</v>
      </c>
      <c r="AK2244" s="26">
        <v>2002190</v>
      </c>
      <c r="AL2244" s="264">
        <v>43867.74722222222</v>
      </c>
      <c r="AM2244" s="26" t="s">
        <v>147</v>
      </c>
      <c r="AN2244" s="26" t="s">
        <v>63</v>
      </c>
      <c r="AO2244" s="26" t="s">
        <v>214</v>
      </c>
      <c r="AP2244" s="26" t="s">
        <v>159</v>
      </c>
      <c r="AQ2244" s="26">
        <v>0</v>
      </c>
      <c r="AR2244" s="26">
        <v>90</v>
      </c>
      <c r="AS2244" s="26" t="s">
        <v>902</v>
      </c>
      <c r="AT2244" s="26" t="s">
        <v>613</v>
      </c>
      <c r="AU2244" s="26" t="s">
        <v>63</v>
      </c>
      <c r="AV2244" s="26" t="s">
        <v>63</v>
      </c>
      <c r="AW2244" s="26" t="s">
        <v>63</v>
      </c>
      <c r="AX2244" s="26" t="s">
        <v>63</v>
      </c>
      <c r="AY2244" s="26">
        <v>43.897264</v>
      </c>
      <c r="AZ2244" s="26">
        <v>-101.106351</v>
      </c>
      <c r="BA2244" s="26" t="s">
        <v>568</v>
      </c>
      <c r="BB2244" s="26" t="s">
        <v>611</v>
      </c>
      <c r="BC2244" s="26" t="s">
        <v>678</v>
      </c>
      <c r="BD2244" s="26" t="s">
        <v>615</v>
      </c>
      <c r="BE2244" s="26" t="s">
        <v>1517</v>
      </c>
      <c r="BF2244" s="26" t="s">
        <v>68</v>
      </c>
      <c r="BG2244" s="26" t="s">
        <v>68</v>
      </c>
      <c r="BH2244" s="26" t="s">
        <v>660</v>
      </c>
      <c r="BI2244" s="26">
        <v>3</v>
      </c>
      <c r="BJ2244" s="26" t="s">
        <v>217</v>
      </c>
    </row>
    <row r="2245" spans="36:62" x14ac:dyDescent="0.25">
      <c r="AJ2245" s="26">
        <v>712</v>
      </c>
      <c r="AK2245" s="26">
        <v>2003085</v>
      </c>
      <c r="AL2245" s="264">
        <v>43873.431944444441</v>
      </c>
      <c r="AM2245" s="26" t="s">
        <v>147</v>
      </c>
      <c r="AN2245" s="26" t="s">
        <v>63</v>
      </c>
      <c r="AO2245" s="26" t="s">
        <v>156</v>
      </c>
      <c r="AP2245" s="26" t="s">
        <v>159</v>
      </c>
      <c r="AQ2245" s="26">
        <v>0</v>
      </c>
      <c r="AR2245" s="26">
        <v>90</v>
      </c>
      <c r="AS2245" s="26" t="s">
        <v>852</v>
      </c>
      <c r="AT2245" s="26" t="s">
        <v>71</v>
      </c>
      <c r="AU2245" s="26" t="s">
        <v>63</v>
      </c>
      <c r="AV2245" s="26" t="s">
        <v>63</v>
      </c>
      <c r="AW2245" s="26" t="s">
        <v>63</v>
      </c>
      <c r="AX2245" s="26" t="s">
        <v>63</v>
      </c>
      <c r="AY2245" s="26">
        <v>43.8884639999999</v>
      </c>
      <c r="AZ2245" s="26">
        <v>-101.126499999999</v>
      </c>
      <c r="BA2245" s="26" t="s">
        <v>158</v>
      </c>
      <c r="BB2245" s="26" t="s">
        <v>611</v>
      </c>
      <c r="BC2245" s="26" t="s">
        <v>614</v>
      </c>
      <c r="BD2245" s="26" t="s">
        <v>615</v>
      </c>
      <c r="BE2245" s="26" t="s">
        <v>677</v>
      </c>
      <c r="BF2245" s="26" t="s">
        <v>68</v>
      </c>
      <c r="BG2245" s="26" t="s">
        <v>68</v>
      </c>
      <c r="BH2245" s="26" t="s">
        <v>160</v>
      </c>
      <c r="BI2245" s="26">
        <v>3</v>
      </c>
      <c r="BJ2245" s="26" t="s">
        <v>217</v>
      </c>
    </row>
    <row r="2246" spans="36:62" x14ac:dyDescent="0.25">
      <c r="AJ2246" s="26">
        <v>713</v>
      </c>
      <c r="AK2246" s="26">
        <v>2003086</v>
      </c>
      <c r="AL2246" s="264">
        <v>43886.436111111114</v>
      </c>
      <c r="AM2246" s="26" t="s">
        <v>147</v>
      </c>
      <c r="AN2246" s="26" t="s">
        <v>63</v>
      </c>
      <c r="AO2246" s="26" t="s">
        <v>156</v>
      </c>
      <c r="AP2246" s="26" t="s">
        <v>159</v>
      </c>
      <c r="AQ2246" s="26">
        <v>0</v>
      </c>
      <c r="AR2246" s="26">
        <v>90</v>
      </c>
      <c r="AS2246" s="26" t="s">
        <v>628</v>
      </c>
      <c r="AT2246" s="26" t="s">
        <v>74</v>
      </c>
      <c r="AU2246" s="26" t="s">
        <v>63</v>
      </c>
      <c r="AV2246" s="26" t="s">
        <v>63</v>
      </c>
      <c r="AW2246" s="26" t="s">
        <v>63</v>
      </c>
      <c r="AX2246" s="26" t="s">
        <v>63</v>
      </c>
      <c r="AY2246" s="26">
        <v>43.8785519999999</v>
      </c>
      <c r="AZ2246" s="26">
        <v>-101.146530999999</v>
      </c>
      <c r="BA2246" s="26" t="s">
        <v>482</v>
      </c>
      <c r="BB2246" s="26" t="s">
        <v>609</v>
      </c>
      <c r="BC2246" s="26" t="s">
        <v>708</v>
      </c>
      <c r="BD2246" s="26" t="s">
        <v>615</v>
      </c>
      <c r="BE2246" s="26"/>
      <c r="BF2246" s="26" t="s">
        <v>68</v>
      </c>
      <c r="BG2246" s="26" t="s">
        <v>68</v>
      </c>
      <c r="BH2246" s="26" t="s">
        <v>646</v>
      </c>
      <c r="BI2246" s="26">
        <v>3</v>
      </c>
      <c r="BJ2246" s="26" t="s">
        <v>217</v>
      </c>
    </row>
    <row r="2247" spans="36:62" x14ac:dyDescent="0.25">
      <c r="AJ2247" s="26">
        <v>714</v>
      </c>
      <c r="AK2247" s="26">
        <v>2003392</v>
      </c>
      <c r="AL2247" s="264">
        <v>43904.613194444442</v>
      </c>
      <c r="AM2247" s="26" t="s">
        <v>565</v>
      </c>
      <c r="AN2247" s="26" t="s">
        <v>63</v>
      </c>
      <c r="AO2247" s="26" t="s">
        <v>156</v>
      </c>
      <c r="AP2247" s="26" t="s">
        <v>159</v>
      </c>
      <c r="AQ2247" s="26">
        <v>0</v>
      </c>
      <c r="AR2247" s="26">
        <v>90</v>
      </c>
      <c r="AS2247" s="26" t="s">
        <v>638</v>
      </c>
      <c r="AT2247" s="26" t="s">
        <v>71</v>
      </c>
      <c r="AU2247" s="26" t="s">
        <v>63</v>
      </c>
      <c r="AV2247" s="26" t="s">
        <v>63</v>
      </c>
      <c r="AW2247" s="26" t="s">
        <v>63</v>
      </c>
      <c r="AX2247" s="26" t="s">
        <v>63</v>
      </c>
      <c r="AY2247" s="26">
        <v>43.886494999999897</v>
      </c>
      <c r="AZ2247" s="26">
        <v>-100.839106999999</v>
      </c>
      <c r="BA2247" s="26" t="s">
        <v>166</v>
      </c>
      <c r="BB2247" s="26" t="s">
        <v>611</v>
      </c>
      <c r="BC2247" s="26" t="s">
        <v>614</v>
      </c>
      <c r="BD2247" s="26" t="s">
        <v>615</v>
      </c>
      <c r="BE2247" s="26"/>
      <c r="BF2247" s="26" t="s">
        <v>68</v>
      </c>
      <c r="BG2247" s="26" t="s">
        <v>68</v>
      </c>
      <c r="BH2247" s="26" t="s">
        <v>160</v>
      </c>
      <c r="BI2247" s="26">
        <v>3</v>
      </c>
      <c r="BJ2247" s="26" t="s">
        <v>217</v>
      </c>
    </row>
    <row r="2248" spans="36:62" x14ac:dyDescent="0.25">
      <c r="AJ2248" s="26">
        <v>715</v>
      </c>
      <c r="AK2248" s="26">
        <v>2003405</v>
      </c>
      <c r="AL2248" s="264">
        <v>43904.479166666664</v>
      </c>
      <c r="AM2248" s="26" t="s">
        <v>147</v>
      </c>
      <c r="AN2248" s="26" t="s">
        <v>63</v>
      </c>
      <c r="AO2248" s="26" t="s">
        <v>156</v>
      </c>
      <c r="AP2248" s="26" t="s">
        <v>648</v>
      </c>
      <c r="AQ2248" s="26">
        <v>0</v>
      </c>
      <c r="AR2248" s="26">
        <v>90</v>
      </c>
      <c r="AS2248" s="26" t="s">
        <v>628</v>
      </c>
      <c r="AT2248" s="26" t="s">
        <v>654</v>
      </c>
      <c r="AU2248" s="26" t="s">
        <v>63</v>
      </c>
      <c r="AV2248" s="26" t="s">
        <v>63</v>
      </c>
      <c r="AW2248" s="26" t="s">
        <v>63</v>
      </c>
      <c r="AX2248" s="26" t="s">
        <v>63</v>
      </c>
      <c r="AY2248" s="26">
        <v>43.856951000000002</v>
      </c>
      <c r="AZ2248" s="26">
        <v>-101.194884</v>
      </c>
      <c r="BA2248" s="26" t="s">
        <v>523</v>
      </c>
      <c r="BB2248" s="26" t="s">
        <v>611</v>
      </c>
      <c r="BC2248" s="26" t="s">
        <v>678</v>
      </c>
      <c r="BD2248" s="26" t="s">
        <v>615</v>
      </c>
      <c r="BE2248" s="26" t="s">
        <v>161</v>
      </c>
      <c r="BF2248" s="26" t="s">
        <v>68</v>
      </c>
      <c r="BG2248" s="26" t="s">
        <v>68</v>
      </c>
      <c r="BH2248" s="26" t="s">
        <v>646</v>
      </c>
      <c r="BI2248" s="26">
        <v>3</v>
      </c>
      <c r="BJ2248" s="26" t="s">
        <v>217</v>
      </c>
    </row>
    <row r="2249" spans="36:62" x14ac:dyDescent="0.25">
      <c r="AJ2249" s="26">
        <v>716</v>
      </c>
      <c r="AK2249" s="26">
        <v>2003487</v>
      </c>
      <c r="AL2249" s="264">
        <v>43910.319444444445</v>
      </c>
      <c r="AM2249" s="26" t="s">
        <v>565</v>
      </c>
      <c r="AN2249" s="26" t="s">
        <v>63</v>
      </c>
      <c r="AO2249" s="26" t="s">
        <v>156</v>
      </c>
      <c r="AP2249" s="26" t="s">
        <v>159</v>
      </c>
      <c r="AQ2249" s="26">
        <v>0</v>
      </c>
      <c r="AR2249" s="26">
        <v>90</v>
      </c>
      <c r="AS2249" s="26" t="s">
        <v>722</v>
      </c>
      <c r="AT2249" s="26" t="s">
        <v>71</v>
      </c>
      <c r="AU2249" s="26" t="s">
        <v>63</v>
      </c>
      <c r="AV2249" s="26" t="s">
        <v>69</v>
      </c>
      <c r="AW2249" s="26" t="s">
        <v>63</v>
      </c>
      <c r="AX2249" s="26" t="s">
        <v>63</v>
      </c>
      <c r="AY2249" s="26">
        <v>43.901187</v>
      </c>
      <c r="AZ2249" s="26">
        <v>-100.980181999999</v>
      </c>
      <c r="BA2249" s="26" t="s">
        <v>482</v>
      </c>
      <c r="BB2249" s="26" t="s">
        <v>611</v>
      </c>
      <c r="BC2249" s="26" t="s">
        <v>685</v>
      </c>
      <c r="BD2249" s="26" t="s">
        <v>68</v>
      </c>
      <c r="BE2249" s="26" t="s">
        <v>1016</v>
      </c>
      <c r="BF2249" s="26" t="s">
        <v>68</v>
      </c>
      <c r="BG2249" s="26" t="s">
        <v>68</v>
      </c>
      <c r="BH2249" s="26" t="s">
        <v>646</v>
      </c>
      <c r="BI2249" s="26">
        <v>3</v>
      </c>
      <c r="BJ2249" s="26" t="s">
        <v>21</v>
      </c>
    </row>
    <row r="2250" spans="36:62" x14ac:dyDescent="0.25">
      <c r="AJ2250" s="26">
        <v>719</v>
      </c>
      <c r="AK2250" s="26">
        <v>2003720</v>
      </c>
      <c r="AL2250" s="264">
        <v>43904.583333333336</v>
      </c>
      <c r="AM2250" s="26" t="s">
        <v>565</v>
      </c>
      <c r="AN2250" s="26" t="s">
        <v>63</v>
      </c>
      <c r="AO2250" s="26" t="s">
        <v>156</v>
      </c>
      <c r="AP2250" s="26" t="s">
        <v>706</v>
      </c>
      <c r="AQ2250" s="26">
        <v>0</v>
      </c>
      <c r="AR2250" s="26">
        <v>90</v>
      </c>
      <c r="AS2250" s="26" t="s">
        <v>638</v>
      </c>
      <c r="AT2250" s="26" t="s">
        <v>882</v>
      </c>
      <c r="AU2250" s="26" t="s">
        <v>63</v>
      </c>
      <c r="AV2250" s="26" t="s">
        <v>63</v>
      </c>
      <c r="AW2250" s="26" t="s">
        <v>63</v>
      </c>
      <c r="AX2250" s="26" t="s">
        <v>63</v>
      </c>
      <c r="AY2250" s="26">
        <v>43.886747</v>
      </c>
      <c r="AZ2250" s="26">
        <v>-100.836382</v>
      </c>
      <c r="BA2250" s="26" t="s">
        <v>158</v>
      </c>
      <c r="BB2250" s="26" t="s">
        <v>611</v>
      </c>
      <c r="BC2250" s="26" t="s">
        <v>68</v>
      </c>
      <c r="BD2250" s="26" t="s">
        <v>615</v>
      </c>
      <c r="BE2250" s="26"/>
      <c r="BF2250" s="26" t="s">
        <v>68</v>
      </c>
      <c r="BG2250" s="26" t="s">
        <v>68</v>
      </c>
      <c r="BH2250" s="26" t="s">
        <v>146</v>
      </c>
      <c r="BI2250" s="26">
        <v>3</v>
      </c>
      <c r="BJ2250" s="26" t="s">
        <v>217</v>
      </c>
    </row>
    <row r="2251" spans="36:62" x14ac:dyDescent="0.25">
      <c r="AJ2251" s="26">
        <v>722</v>
      </c>
      <c r="AK2251" s="26">
        <v>2004032</v>
      </c>
      <c r="AL2251" s="264">
        <v>43921.902777777781</v>
      </c>
      <c r="AM2251" s="26" t="s">
        <v>147</v>
      </c>
      <c r="AN2251" s="26" t="s">
        <v>63</v>
      </c>
      <c r="AO2251" s="26"/>
      <c r="AP2251" s="26"/>
      <c r="AQ2251" s="26">
        <v>-1</v>
      </c>
      <c r="AR2251" s="26">
        <v>90</v>
      </c>
      <c r="AS2251" s="26" t="s">
        <v>168</v>
      </c>
      <c r="AT2251" s="26" t="s">
        <v>71</v>
      </c>
      <c r="AU2251" s="26" t="s">
        <v>63</v>
      </c>
      <c r="AV2251" s="26" t="s">
        <v>63</v>
      </c>
      <c r="AW2251" s="26" t="s">
        <v>63</v>
      </c>
      <c r="AX2251" s="26" t="s">
        <v>63</v>
      </c>
      <c r="AY2251" s="26">
        <v>43.848953000000002</v>
      </c>
      <c r="AZ2251" s="26">
        <v>-101.211851999999</v>
      </c>
      <c r="BA2251" s="26" t="s">
        <v>166</v>
      </c>
      <c r="BB2251" s="26" t="s">
        <v>609</v>
      </c>
      <c r="BC2251" s="26" t="s">
        <v>167</v>
      </c>
      <c r="BD2251" s="26" t="s">
        <v>154</v>
      </c>
      <c r="BE2251" s="26"/>
      <c r="BF2251" s="26" t="s">
        <v>99</v>
      </c>
      <c r="BG2251" s="26" t="s">
        <v>167</v>
      </c>
      <c r="BH2251" s="26" t="s">
        <v>99</v>
      </c>
      <c r="BI2251" s="26">
        <v>3</v>
      </c>
      <c r="BJ2251" s="26" t="s">
        <v>217</v>
      </c>
    </row>
    <row r="2252" spans="36:62" x14ac:dyDescent="0.25">
      <c r="AJ2252" s="26">
        <v>723</v>
      </c>
      <c r="AK2252" s="26">
        <v>2004567</v>
      </c>
      <c r="AL2252" s="264">
        <v>43944.669444444444</v>
      </c>
      <c r="AM2252" s="26" t="s">
        <v>147</v>
      </c>
      <c r="AN2252" s="26" t="s">
        <v>63</v>
      </c>
      <c r="AO2252" s="26" t="s">
        <v>156</v>
      </c>
      <c r="AP2252" s="26" t="s">
        <v>159</v>
      </c>
      <c r="AQ2252" s="26">
        <v>0</v>
      </c>
      <c r="AR2252" s="26">
        <v>90</v>
      </c>
      <c r="AS2252" s="26" t="s">
        <v>1518</v>
      </c>
      <c r="AT2252" s="26" t="s">
        <v>730</v>
      </c>
      <c r="AU2252" s="26" t="s">
        <v>63</v>
      </c>
      <c r="AV2252" s="26" t="s">
        <v>63</v>
      </c>
      <c r="AW2252" s="26" t="s">
        <v>63</v>
      </c>
      <c r="AX2252" s="26" t="s">
        <v>63</v>
      </c>
      <c r="AY2252" s="26">
        <v>43.870539999999899</v>
      </c>
      <c r="AZ2252" s="26">
        <v>-101.162594999999</v>
      </c>
      <c r="BA2252" s="26" t="s">
        <v>208</v>
      </c>
      <c r="BB2252" s="26" t="s">
        <v>611</v>
      </c>
      <c r="BC2252" s="26" t="s">
        <v>68</v>
      </c>
      <c r="BD2252" s="26" t="s">
        <v>615</v>
      </c>
      <c r="BE2252" s="26"/>
      <c r="BF2252" s="26" t="s">
        <v>68</v>
      </c>
      <c r="BG2252" s="26" t="s">
        <v>68</v>
      </c>
      <c r="BH2252" s="26" t="s">
        <v>160</v>
      </c>
      <c r="BI2252" s="26">
        <v>3</v>
      </c>
      <c r="BJ2252" s="26" t="s">
        <v>217</v>
      </c>
    </row>
    <row r="2253" spans="36:62" x14ac:dyDescent="0.25">
      <c r="AJ2253" s="26">
        <v>724</v>
      </c>
      <c r="AK2253" s="26">
        <v>1921016</v>
      </c>
      <c r="AL2253" s="264">
        <v>43822.28125</v>
      </c>
      <c r="AM2253" s="26" t="s">
        <v>147</v>
      </c>
      <c r="AN2253" s="26" t="s">
        <v>63</v>
      </c>
      <c r="AO2253" s="26"/>
      <c r="AP2253" s="26"/>
      <c r="AQ2253" s="26">
        <v>-1</v>
      </c>
      <c r="AR2253" s="26">
        <v>73</v>
      </c>
      <c r="AS2253" s="26" t="s">
        <v>168</v>
      </c>
      <c r="AT2253" s="26" t="s">
        <v>71</v>
      </c>
      <c r="AU2253" s="26" t="s">
        <v>63</v>
      </c>
      <c r="AV2253" s="26" t="s">
        <v>63</v>
      </c>
      <c r="AW2253" s="26" t="s">
        <v>63</v>
      </c>
      <c r="AX2253" s="26" t="s">
        <v>63</v>
      </c>
      <c r="AY2253" s="26">
        <v>43.715091999999899</v>
      </c>
      <c r="AZ2253" s="26">
        <v>-101.541708</v>
      </c>
      <c r="BA2253" s="26" t="s">
        <v>208</v>
      </c>
      <c r="BB2253" s="26" t="s">
        <v>157</v>
      </c>
      <c r="BC2253" s="26" t="s">
        <v>167</v>
      </c>
      <c r="BD2253" s="26" t="s">
        <v>154</v>
      </c>
      <c r="BE2253" s="26"/>
      <c r="BF2253" s="26" t="s">
        <v>99</v>
      </c>
      <c r="BG2253" s="26" t="s">
        <v>167</v>
      </c>
      <c r="BH2253" s="26" t="s">
        <v>99</v>
      </c>
      <c r="BI2253" s="26">
        <v>3</v>
      </c>
      <c r="BJ2253" s="26" t="s">
        <v>217</v>
      </c>
    </row>
    <row r="2254" spans="36:62" x14ac:dyDescent="0.25">
      <c r="AJ2254" s="26">
        <v>725</v>
      </c>
      <c r="AK2254" s="26">
        <v>2004781</v>
      </c>
      <c r="AL2254" s="264">
        <v>43945.912499999999</v>
      </c>
      <c r="AM2254" s="26" t="s">
        <v>147</v>
      </c>
      <c r="AN2254" s="26" t="s">
        <v>63</v>
      </c>
      <c r="AO2254" s="26"/>
      <c r="AP2254" s="26"/>
      <c r="AQ2254" s="26">
        <v>-1</v>
      </c>
      <c r="AR2254" s="26">
        <v>90</v>
      </c>
      <c r="AS2254" s="26" t="s">
        <v>168</v>
      </c>
      <c r="AT2254" s="26" t="s">
        <v>71</v>
      </c>
      <c r="AU2254" s="26" t="s">
        <v>63</v>
      </c>
      <c r="AV2254" s="26" t="s">
        <v>63</v>
      </c>
      <c r="AW2254" s="26" t="s">
        <v>63</v>
      </c>
      <c r="AX2254" s="26" t="s">
        <v>63</v>
      </c>
      <c r="AY2254" s="26">
        <v>43.901169000000003</v>
      </c>
      <c r="AZ2254" s="26">
        <v>-101.07723300000001</v>
      </c>
      <c r="BA2254" s="26" t="s">
        <v>185</v>
      </c>
      <c r="BB2254" s="26" t="s">
        <v>609</v>
      </c>
      <c r="BC2254" s="26" t="s">
        <v>167</v>
      </c>
      <c r="BD2254" s="26" t="s">
        <v>154</v>
      </c>
      <c r="BE2254" s="26"/>
      <c r="BF2254" s="26" t="s">
        <v>99</v>
      </c>
      <c r="BG2254" s="26" t="s">
        <v>167</v>
      </c>
      <c r="BH2254" s="26" t="s">
        <v>99</v>
      </c>
      <c r="BI2254" s="26">
        <v>3</v>
      </c>
      <c r="BJ2254" s="26" t="s">
        <v>217</v>
      </c>
    </row>
    <row r="2255" spans="36:62" x14ac:dyDescent="0.25">
      <c r="AJ2255" s="26">
        <v>727</v>
      </c>
      <c r="AK2255" s="26">
        <v>2005600</v>
      </c>
      <c r="AL2255" s="264">
        <v>43973.21875</v>
      </c>
      <c r="AM2255" s="26" t="s">
        <v>147</v>
      </c>
      <c r="AN2255" s="26" t="s">
        <v>63</v>
      </c>
      <c r="AO2255" s="26"/>
      <c r="AP2255" s="26"/>
      <c r="AQ2255" s="26">
        <v>-1</v>
      </c>
      <c r="AR2255" s="26">
        <v>90</v>
      </c>
      <c r="AS2255" s="26" t="s">
        <v>168</v>
      </c>
      <c r="AT2255" s="26" t="s">
        <v>71</v>
      </c>
      <c r="AU2255" s="26" t="s">
        <v>63</v>
      </c>
      <c r="AV2255" s="26" t="s">
        <v>63</v>
      </c>
      <c r="AW2255" s="26" t="s">
        <v>63</v>
      </c>
      <c r="AX2255" s="26" t="s">
        <v>63</v>
      </c>
      <c r="AY2255" s="26">
        <v>43.842956999999899</v>
      </c>
      <c r="AZ2255" s="26">
        <v>-101.288186999999</v>
      </c>
      <c r="BA2255" s="26" t="s">
        <v>485</v>
      </c>
      <c r="BB2255" s="26" t="s">
        <v>609</v>
      </c>
      <c r="BC2255" s="26" t="s">
        <v>167</v>
      </c>
      <c r="BD2255" s="26" t="s">
        <v>154</v>
      </c>
      <c r="BE2255" s="26"/>
      <c r="BF2255" s="26" t="s">
        <v>99</v>
      </c>
      <c r="BG2255" s="26" t="s">
        <v>167</v>
      </c>
      <c r="BH2255" s="26" t="s">
        <v>99</v>
      </c>
      <c r="BI2255" s="26">
        <v>3</v>
      </c>
      <c r="BJ2255" s="26" t="s">
        <v>217</v>
      </c>
    </row>
    <row r="2256" spans="36:62" x14ac:dyDescent="0.25">
      <c r="AJ2256" s="26">
        <v>728</v>
      </c>
      <c r="AK2256" s="26">
        <v>2005601</v>
      </c>
      <c r="AL2256" s="264">
        <v>43970.319444444445</v>
      </c>
      <c r="AM2256" s="26" t="s">
        <v>147</v>
      </c>
      <c r="AN2256" s="26" t="s">
        <v>63</v>
      </c>
      <c r="AO2256" s="26" t="s">
        <v>156</v>
      </c>
      <c r="AP2256" s="26" t="s">
        <v>159</v>
      </c>
      <c r="AQ2256" s="26">
        <v>0</v>
      </c>
      <c r="AR2256" s="26">
        <v>90</v>
      </c>
      <c r="AS2256" s="26" t="s">
        <v>628</v>
      </c>
      <c r="AT2256" s="26" t="s">
        <v>697</v>
      </c>
      <c r="AU2256" s="26" t="s">
        <v>63</v>
      </c>
      <c r="AV2256" s="26" t="s">
        <v>63</v>
      </c>
      <c r="AW2256" s="26" t="s">
        <v>63</v>
      </c>
      <c r="AX2256" s="26" t="s">
        <v>63</v>
      </c>
      <c r="AY2256" s="26">
        <v>43.842754999999897</v>
      </c>
      <c r="AZ2256" s="26">
        <v>-101.311999</v>
      </c>
      <c r="BA2256" s="26" t="s">
        <v>490</v>
      </c>
      <c r="BB2256" s="26" t="s">
        <v>611</v>
      </c>
      <c r="BC2256" s="26" t="s">
        <v>1519</v>
      </c>
      <c r="BD2256" s="26" t="s">
        <v>68</v>
      </c>
      <c r="BE2256" s="26"/>
      <c r="BF2256" s="26" t="s">
        <v>68</v>
      </c>
      <c r="BG2256" s="26" t="s">
        <v>68</v>
      </c>
      <c r="BH2256" s="26" t="s">
        <v>646</v>
      </c>
      <c r="BI2256" s="26">
        <v>3</v>
      </c>
      <c r="BJ2256" s="26" t="s">
        <v>217</v>
      </c>
    </row>
    <row r="2257" spans="36:62" x14ac:dyDescent="0.25">
      <c r="AJ2257" s="26">
        <v>729</v>
      </c>
      <c r="AK2257" s="26">
        <v>2005603</v>
      </c>
      <c r="AL2257" s="264">
        <v>43978.1875</v>
      </c>
      <c r="AM2257" s="26" t="s">
        <v>147</v>
      </c>
      <c r="AN2257" s="26" t="s">
        <v>63</v>
      </c>
      <c r="AO2257" s="26"/>
      <c r="AP2257" s="26"/>
      <c r="AQ2257" s="26">
        <v>-1</v>
      </c>
      <c r="AR2257" s="26">
        <v>90</v>
      </c>
      <c r="AS2257" s="26" t="s">
        <v>168</v>
      </c>
      <c r="AT2257" s="26" t="s">
        <v>71</v>
      </c>
      <c r="AU2257" s="26" t="s">
        <v>63</v>
      </c>
      <c r="AV2257" s="26" t="s">
        <v>63</v>
      </c>
      <c r="AW2257" s="26" t="s">
        <v>63</v>
      </c>
      <c r="AX2257" s="26" t="s">
        <v>63</v>
      </c>
      <c r="AY2257" s="26">
        <v>43.901183000000003</v>
      </c>
      <c r="AZ2257" s="26">
        <v>-101.074347</v>
      </c>
      <c r="BA2257" s="26" t="s">
        <v>166</v>
      </c>
      <c r="BB2257" s="26" t="s">
        <v>609</v>
      </c>
      <c r="BC2257" s="26" t="s">
        <v>167</v>
      </c>
      <c r="BD2257" s="26" t="s">
        <v>154</v>
      </c>
      <c r="BE2257" s="26"/>
      <c r="BF2257" s="26" t="s">
        <v>99</v>
      </c>
      <c r="BG2257" s="26" t="s">
        <v>167</v>
      </c>
      <c r="BH2257" s="26" t="s">
        <v>99</v>
      </c>
      <c r="BI2257" s="26">
        <v>3</v>
      </c>
      <c r="BJ2257" s="26" t="s">
        <v>217</v>
      </c>
    </row>
    <row r="2258" spans="36:62" x14ac:dyDescent="0.25">
      <c r="AJ2258" s="26">
        <v>730</v>
      </c>
      <c r="AK2258" s="26">
        <v>2005604</v>
      </c>
      <c r="AL2258" s="264">
        <v>43965.895833333336</v>
      </c>
      <c r="AM2258" s="26" t="s">
        <v>147</v>
      </c>
      <c r="AN2258" s="26" t="s">
        <v>63</v>
      </c>
      <c r="AO2258" s="26"/>
      <c r="AP2258" s="26"/>
      <c r="AQ2258" s="26">
        <v>-1</v>
      </c>
      <c r="AR2258" s="26">
        <v>90</v>
      </c>
      <c r="AS2258" s="26" t="s">
        <v>168</v>
      </c>
      <c r="AT2258" s="26" t="s">
        <v>71</v>
      </c>
      <c r="AU2258" s="26" t="s">
        <v>63</v>
      </c>
      <c r="AV2258" s="26" t="s">
        <v>63</v>
      </c>
      <c r="AW2258" s="26" t="s">
        <v>63</v>
      </c>
      <c r="AX2258" s="26" t="s">
        <v>63</v>
      </c>
      <c r="AY2258" s="26">
        <v>43.842975000000003</v>
      </c>
      <c r="AZ2258" s="26">
        <v>-101.292072</v>
      </c>
      <c r="BA2258" s="26" t="s">
        <v>158</v>
      </c>
      <c r="BB2258" s="26" t="s">
        <v>609</v>
      </c>
      <c r="BC2258" s="26" t="s">
        <v>167</v>
      </c>
      <c r="BD2258" s="26" t="s">
        <v>154</v>
      </c>
      <c r="BE2258" s="26"/>
      <c r="BF2258" s="26" t="s">
        <v>99</v>
      </c>
      <c r="BG2258" s="26" t="s">
        <v>167</v>
      </c>
      <c r="BH2258" s="26" t="s">
        <v>99</v>
      </c>
      <c r="BI2258" s="26">
        <v>3</v>
      </c>
      <c r="BJ2258" s="26" t="s">
        <v>217</v>
      </c>
    </row>
    <row r="2259" spans="36:62" x14ac:dyDescent="0.25">
      <c r="AJ2259" s="26">
        <v>731</v>
      </c>
      <c r="AK2259" s="26">
        <v>2005607</v>
      </c>
      <c r="AL2259" s="264">
        <v>43972.947916666664</v>
      </c>
      <c r="AM2259" s="26" t="s">
        <v>147</v>
      </c>
      <c r="AN2259" s="26" t="s">
        <v>63</v>
      </c>
      <c r="AO2259" s="26"/>
      <c r="AP2259" s="26"/>
      <c r="AQ2259" s="26">
        <v>-1</v>
      </c>
      <c r="AR2259" s="26">
        <v>90</v>
      </c>
      <c r="AS2259" s="26" t="s">
        <v>168</v>
      </c>
      <c r="AT2259" s="26" t="s">
        <v>71</v>
      </c>
      <c r="AU2259" s="26" t="s">
        <v>63</v>
      </c>
      <c r="AV2259" s="26" t="s">
        <v>63</v>
      </c>
      <c r="AW2259" s="26" t="s">
        <v>63</v>
      </c>
      <c r="AX2259" s="26" t="s">
        <v>63</v>
      </c>
      <c r="AY2259" s="26">
        <v>43.842768999999898</v>
      </c>
      <c r="AZ2259" s="26">
        <v>-101.307717999999</v>
      </c>
      <c r="BA2259" s="26" t="s">
        <v>485</v>
      </c>
      <c r="BB2259" s="26" t="s">
        <v>611</v>
      </c>
      <c r="BC2259" s="26" t="s">
        <v>167</v>
      </c>
      <c r="BD2259" s="26" t="s">
        <v>154</v>
      </c>
      <c r="BE2259" s="26"/>
      <c r="BF2259" s="26" t="s">
        <v>99</v>
      </c>
      <c r="BG2259" s="26" t="s">
        <v>167</v>
      </c>
      <c r="BH2259" s="26" t="s">
        <v>99</v>
      </c>
      <c r="BI2259" s="26">
        <v>3</v>
      </c>
      <c r="BJ2259" s="26" t="s">
        <v>217</v>
      </c>
    </row>
    <row r="2260" spans="36:62" x14ac:dyDescent="0.25">
      <c r="AJ2260" s="26">
        <v>732</v>
      </c>
      <c r="AK2260" s="26">
        <v>2006646</v>
      </c>
      <c r="AL2260" s="264">
        <v>43994.319444444445</v>
      </c>
      <c r="AM2260" s="26" t="s">
        <v>565</v>
      </c>
      <c r="AN2260" s="26" t="s">
        <v>63</v>
      </c>
      <c r="AO2260" s="26" t="s">
        <v>156</v>
      </c>
      <c r="AP2260" s="26" t="s">
        <v>159</v>
      </c>
      <c r="AQ2260" s="26">
        <v>0</v>
      </c>
      <c r="AR2260" s="26">
        <v>90</v>
      </c>
      <c r="AS2260" s="26" t="s">
        <v>707</v>
      </c>
      <c r="AT2260" s="26" t="s">
        <v>71</v>
      </c>
      <c r="AU2260" s="26" t="s">
        <v>63</v>
      </c>
      <c r="AV2260" s="26" t="s">
        <v>63</v>
      </c>
      <c r="AW2260" s="26" t="s">
        <v>63</v>
      </c>
      <c r="AX2260" s="26" t="s">
        <v>63</v>
      </c>
      <c r="AY2260" s="26">
        <v>43.901190999999898</v>
      </c>
      <c r="AZ2260" s="26">
        <v>-101.02915400000001</v>
      </c>
      <c r="BA2260" s="26" t="s">
        <v>208</v>
      </c>
      <c r="BB2260" s="26" t="s">
        <v>609</v>
      </c>
      <c r="BC2260" s="26" t="s">
        <v>68</v>
      </c>
      <c r="BD2260" s="26" t="s">
        <v>203</v>
      </c>
      <c r="BE2260" s="26"/>
      <c r="BF2260" s="26" t="s">
        <v>68</v>
      </c>
      <c r="BG2260" s="26" t="s">
        <v>68</v>
      </c>
      <c r="BH2260" s="26" t="s">
        <v>146</v>
      </c>
      <c r="BI2260" s="26">
        <v>3</v>
      </c>
      <c r="BJ2260" s="26" t="s">
        <v>217</v>
      </c>
    </row>
    <row r="2261" spans="36:62" x14ac:dyDescent="0.25">
      <c r="AJ2261" s="26">
        <v>733</v>
      </c>
      <c r="AK2261" s="26">
        <v>2006699</v>
      </c>
      <c r="AL2261" s="264">
        <v>43952.972222222219</v>
      </c>
      <c r="AM2261" s="26" t="s">
        <v>147</v>
      </c>
      <c r="AN2261" s="26" t="s">
        <v>63</v>
      </c>
      <c r="AO2261" s="26"/>
      <c r="AP2261" s="26"/>
      <c r="AQ2261" s="26">
        <v>-1</v>
      </c>
      <c r="AR2261" s="26">
        <v>90</v>
      </c>
      <c r="AS2261" s="26" t="s">
        <v>168</v>
      </c>
      <c r="AT2261" s="26" t="s">
        <v>71</v>
      </c>
      <c r="AU2261" s="26" t="s">
        <v>63</v>
      </c>
      <c r="AV2261" s="26" t="s">
        <v>63</v>
      </c>
      <c r="AW2261" s="26" t="s">
        <v>63</v>
      </c>
      <c r="AX2261" s="26" t="s">
        <v>63</v>
      </c>
      <c r="AY2261" s="26">
        <v>43.851159000000003</v>
      </c>
      <c r="AZ2261" s="26">
        <v>-101.471947</v>
      </c>
      <c r="BA2261" s="26" t="s">
        <v>158</v>
      </c>
      <c r="BB2261" s="26" t="s">
        <v>609</v>
      </c>
      <c r="BC2261" s="26" t="s">
        <v>167</v>
      </c>
      <c r="BD2261" s="26" t="s">
        <v>154</v>
      </c>
      <c r="BE2261" s="26"/>
      <c r="BF2261" s="26" t="s">
        <v>99</v>
      </c>
      <c r="BG2261" s="26" t="s">
        <v>167</v>
      </c>
      <c r="BH2261" s="26" t="s">
        <v>99</v>
      </c>
      <c r="BI2261" s="26">
        <v>3</v>
      </c>
      <c r="BJ2261" s="26" t="s">
        <v>217</v>
      </c>
    </row>
    <row r="2262" spans="36:62" x14ac:dyDescent="0.25">
      <c r="AJ2262" s="26">
        <v>734</v>
      </c>
      <c r="AK2262" s="26">
        <v>2007140</v>
      </c>
      <c r="AL2262" s="264">
        <v>44000.945833333331</v>
      </c>
      <c r="AM2262" s="26" t="s">
        <v>565</v>
      </c>
      <c r="AN2262" s="26" t="s">
        <v>63</v>
      </c>
      <c r="AO2262" s="26"/>
      <c r="AP2262" s="26"/>
      <c r="AQ2262" s="26">
        <v>-1</v>
      </c>
      <c r="AR2262" s="26">
        <v>90</v>
      </c>
      <c r="AS2262" s="26" t="s">
        <v>168</v>
      </c>
      <c r="AT2262" s="26" t="s">
        <v>71</v>
      </c>
      <c r="AU2262" s="26" t="s">
        <v>63</v>
      </c>
      <c r="AV2262" s="26" t="s">
        <v>63</v>
      </c>
      <c r="AW2262" s="26" t="s">
        <v>63</v>
      </c>
      <c r="AX2262" s="26" t="s">
        <v>63</v>
      </c>
      <c r="AY2262" s="26">
        <v>43.886451999999899</v>
      </c>
      <c r="AZ2262" s="26">
        <v>-100.873741999999</v>
      </c>
      <c r="BA2262" s="26" t="s">
        <v>158</v>
      </c>
      <c r="BB2262" s="26" t="s">
        <v>611</v>
      </c>
      <c r="BC2262" s="26" t="s">
        <v>167</v>
      </c>
      <c r="BD2262" s="26" t="s">
        <v>154</v>
      </c>
      <c r="BE2262" s="26"/>
      <c r="BF2262" s="26" t="s">
        <v>99</v>
      </c>
      <c r="BG2262" s="26" t="s">
        <v>167</v>
      </c>
      <c r="BH2262" s="26" t="s">
        <v>99</v>
      </c>
      <c r="BI2262" s="26">
        <v>3</v>
      </c>
      <c r="BJ2262" s="26" t="s">
        <v>217</v>
      </c>
    </row>
    <row r="2263" spans="36:62" x14ac:dyDescent="0.25">
      <c r="AJ2263" s="26">
        <v>735</v>
      </c>
      <c r="AK2263" s="26">
        <v>2007142</v>
      </c>
      <c r="AL2263" s="264">
        <v>43997.770833333336</v>
      </c>
      <c r="AM2263" s="26" t="s">
        <v>565</v>
      </c>
      <c r="AN2263" s="26" t="s">
        <v>63</v>
      </c>
      <c r="AO2263" s="26" t="s">
        <v>156</v>
      </c>
      <c r="AP2263" s="26" t="s">
        <v>159</v>
      </c>
      <c r="AQ2263" s="26">
        <v>0</v>
      </c>
      <c r="AR2263" s="26">
        <v>90</v>
      </c>
      <c r="AS2263" s="26" t="s">
        <v>191</v>
      </c>
      <c r="AT2263" s="26" t="s">
        <v>71</v>
      </c>
      <c r="AU2263" s="26" t="s">
        <v>63</v>
      </c>
      <c r="AV2263" s="26" t="s">
        <v>63</v>
      </c>
      <c r="AW2263" s="26" t="s">
        <v>63</v>
      </c>
      <c r="AX2263" s="26" t="s">
        <v>63</v>
      </c>
      <c r="AY2263" s="26">
        <v>43.900911999999899</v>
      </c>
      <c r="AZ2263" s="26">
        <v>-100.934207</v>
      </c>
      <c r="BA2263" s="26" t="s">
        <v>569</v>
      </c>
      <c r="BB2263" s="26" t="s">
        <v>611</v>
      </c>
      <c r="BC2263" s="26" t="s">
        <v>68</v>
      </c>
      <c r="BD2263" s="26" t="s">
        <v>68</v>
      </c>
      <c r="BE2263" s="26"/>
      <c r="BF2263" s="26" t="s">
        <v>675</v>
      </c>
      <c r="BG2263" s="26" t="s">
        <v>68</v>
      </c>
      <c r="BH2263" s="26" t="s">
        <v>146</v>
      </c>
      <c r="BI2263" s="26">
        <v>3</v>
      </c>
      <c r="BJ2263" s="26" t="s">
        <v>217</v>
      </c>
    </row>
    <row r="2264" spans="36:62" x14ac:dyDescent="0.25">
      <c r="AJ2264" s="26">
        <v>737</v>
      </c>
      <c r="AK2264" s="26">
        <v>2007148</v>
      </c>
      <c r="AL2264" s="264">
        <v>44010.172222222223</v>
      </c>
      <c r="AM2264" s="26" t="s">
        <v>147</v>
      </c>
      <c r="AN2264" s="26" t="s">
        <v>63</v>
      </c>
      <c r="AO2264" s="26"/>
      <c r="AP2264" s="26"/>
      <c r="AQ2264" s="26">
        <v>-1</v>
      </c>
      <c r="AR2264" s="26">
        <v>90</v>
      </c>
      <c r="AS2264" s="26" t="s">
        <v>168</v>
      </c>
      <c r="AT2264" s="26" t="s">
        <v>71</v>
      </c>
      <c r="AU2264" s="26" t="s">
        <v>63</v>
      </c>
      <c r="AV2264" s="26" t="s">
        <v>63</v>
      </c>
      <c r="AW2264" s="26" t="s">
        <v>63</v>
      </c>
      <c r="AX2264" s="26" t="s">
        <v>63</v>
      </c>
      <c r="AY2264" s="26">
        <v>43.842692</v>
      </c>
      <c r="AZ2264" s="26">
        <v>-101.278317</v>
      </c>
      <c r="BA2264" s="26" t="s">
        <v>166</v>
      </c>
      <c r="BB2264" s="26" t="s">
        <v>611</v>
      </c>
      <c r="BC2264" s="26" t="s">
        <v>167</v>
      </c>
      <c r="BD2264" s="26" t="s">
        <v>154</v>
      </c>
      <c r="BE2264" s="26"/>
      <c r="BF2264" s="26" t="s">
        <v>99</v>
      </c>
      <c r="BG2264" s="26" t="s">
        <v>167</v>
      </c>
      <c r="BH2264" s="26" t="s">
        <v>99</v>
      </c>
      <c r="BI2264" s="26">
        <v>3</v>
      </c>
      <c r="BJ2264" s="26" t="s">
        <v>217</v>
      </c>
    </row>
    <row r="2265" spans="36:62" x14ac:dyDescent="0.25">
      <c r="AJ2265" s="26">
        <v>738</v>
      </c>
      <c r="AK2265" s="26">
        <v>2007149</v>
      </c>
      <c r="AL2265" s="264">
        <v>43995.724999999999</v>
      </c>
      <c r="AM2265" s="26" t="s">
        <v>147</v>
      </c>
      <c r="AN2265" s="26" t="s">
        <v>63</v>
      </c>
      <c r="AO2265" s="26" t="s">
        <v>156</v>
      </c>
      <c r="AP2265" s="26" t="s">
        <v>627</v>
      </c>
      <c r="AQ2265" s="26">
        <v>0</v>
      </c>
      <c r="AR2265" s="26">
        <v>90</v>
      </c>
      <c r="AS2265" s="26" t="s">
        <v>1095</v>
      </c>
      <c r="AT2265" s="26" t="s">
        <v>697</v>
      </c>
      <c r="AU2265" s="26" t="s">
        <v>63</v>
      </c>
      <c r="AV2265" s="26" t="s">
        <v>63</v>
      </c>
      <c r="AW2265" s="26" t="s">
        <v>63</v>
      </c>
      <c r="AX2265" s="26" t="s">
        <v>63</v>
      </c>
      <c r="AY2265" s="26">
        <v>43.850546000000001</v>
      </c>
      <c r="AZ2265" s="26">
        <v>-101.490633</v>
      </c>
      <c r="BA2265" s="26" t="s">
        <v>523</v>
      </c>
      <c r="BB2265" s="26" t="s">
        <v>611</v>
      </c>
      <c r="BC2265" s="26" t="s">
        <v>68</v>
      </c>
      <c r="BD2265" s="26" t="s">
        <v>68</v>
      </c>
      <c r="BE2265" s="26"/>
      <c r="BF2265" s="26" t="s">
        <v>68</v>
      </c>
      <c r="BG2265" s="26" t="s">
        <v>68</v>
      </c>
      <c r="BH2265" s="26" t="s">
        <v>175</v>
      </c>
      <c r="BI2265" s="26">
        <v>3</v>
      </c>
      <c r="BJ2265" s="26" t="s">
        <v>20</v>
      </c>
    </row>
    <row r="2266" spans="36:62" x14ac:dyDescent="0.25">
      <c r="AJ2266" s="26">
        <v>739</v>
      </c>
      <c r="AK2266" s="26">
        <v>2007151</v>
      </c>
      <c r="AL2266" s="264">
        <v>44010.607638888891</v>
      </c>
      <c r="AM2266" s="26" t="s">
        <v>565</v>
      </c>
      <c r="AN2266" s="26" t="s">
        <v>63</v>
      </c>
      <c r="AO2266" s="26" t="s">
        <v>192</v>
      </c>
      <c r="AP2266" s="26" t="s">
        <v>159</v>
      </c>
      <c r="AQ2266" s="26">
        <v>0</v>
      </c>
      <c r="AR2266" s="26">
        <v>90</v>
      </c>
      <c r="AS2266" s="26" t="s">
        <v>1520</v>
      </c>
      <c r="AT2266" s="26" t="s">
        <v>71</v>
      </c>
      <c r="AU2266" s="26" t="s">
        <v>63</v>
      </c>
      <c r="AV2266" s="26" t="s">
        <v>63</v>
      </c>
      <c r="AW2266" s="26" t="s">
        <v>63</v>
      </c>
      <c r="AX2266" s="26" t="s">
        <v>63</v>
      </c>
      <c r="AY2266" s="26">
        <v>43.9011929999999</v>
      </c>
      <c r="AZ2266" s="26">
        <v>-101.041400999999</v>
      </c>
      <c r="BA2266" s="26" t="s">
        <v>185</v>
      </c>
      <c r="BB2266" s="26" t="s">
        <v>811</v>
      </c>
      <c r="BC2266" s="26" t="s">
        <v>68</v>
      </c>
      <c r="BD2266" s="26" t="s">
        <v>68</v>
      </c>
      <c r="BE2266" s="26" t="s">
        <v>1178</v>
      </c>
      <c r="BF2266" s="26" t="s">
        <v>769</v>
      </c>
      <c r="BG2266" s="26" t="s">
        <v>68</v>
      </c>
      <c r="BH2266" s="26" t="s">
        <v>175</v>
      </c>
      <c r="BI2266" s="26">
        <v>3</v>
      </c>
      <c r="BJ2266" s="26" t="s">
        <v>217</v>
      </c>
    </row>
    <row r="2267" spans="36:62" x14ac:dyDescent="0.25">
      <c r="AJ2267" s="26">
        <v>740</v>
      </c>
      <c r="AK2267" s="26">
        <v>2007014</v>
      </c>
      <c r="AL2267" s="264">
        <v>44009.611111111109</v>
      </c>
      <c r="AM2267" s="26" t="s">
        <v>565</v>
      </c>
      <c r="AN2267" s="26" t="s">
        <v>63</v>
      </c>
      <c r="AO2267" s="26"/>
      <c r="AP2267" s="26"/>
      <c r="AQ2267" s="26">
        <v>-1</v>
      </c>
      <c r="AR2267" s="26">
        <v>90</v>
      </c>
      <c r="AS2267" s="26" t="s">
        <v>168</v>
      </c>
      <c r="AT2267" s="26" t="s">
        <v>71</v>
      </c>
      <c r="AU2267" s="26" t="s">
        <v>63</v>
      </c>
      <c r="AV2267" s="26" t="s">
        <v>63</v>
      </c>
      <c r="AW2267" s="26" t="s">
        <v>63</v>
      </c>
      <c r="AX2267" s="26" t="s">
        <v>63</v>
      </c>
      <c r="AY2267" s="26">
        <v>43.901172000000003</v>
      </c>
      <c r="AZ2267" s="26">
        <v>-100.959311999999</v>
      </c>
      <c r="BA2267" s="26" t="s">
        <v>158</v>
      </c>
      <c r="BB2267" s="26" t="s">
        <v>609</v>
      </c>
      <c r="BC2267" s="26" t="s">
        <v>167</v>
      </c>
      <c r="BD2267" s="26" t="s">
        <v>154</v>
      </c>
      <c r="BE2267" s="26"/>
      <c r="BF2267" s="26" t="s">
        <v>99</v>
      </c>
      <c r="BG2267" s="26" t="s">
        <v>167</v>
      </c>
      <c r="BH2267" s="26" t="s">
        <v>99</v>
      </c>
      <c r="BI2267" s="26">
        <v>3</v>
      </c>
      <c r="BJ2267" s="26" t="s">
        <v>217</v>
      </c>
    </row>
    <row r="2268" spans="36:62" x14ac:dyDescent="0.25">
      <c r="AJ2268" s="26">
        <v>741</v>
      </c>
      <c r="AK2268" s="26">
        <v>2007015</v>
      </c>
      <c r="AL2268" s="264">
        <v>44009.909722222219</v>
      </c>
      <c r="AM2268" s="26" t="s">
        <v>565</v>
      </c>
      <c r="AN2268" s="26" t="s">
        <v>63</v>
      </c>
      <c r="AO2268" s="26"/>
      <c r="AP2268" s="26"/>
      <c r="AQ2268" s="26">
        <v>-1</v>
      </c>
      <c r="AR2268" s="26">
        <v>90</v>
      </c>
      <c r="AS2268" s="26" t="s">
        <v>168</v>
      </c>
      <c r="AT2268" s="26" t="s">
        <v>71</v>
      </c>
      <c r="AU2268" s="26" t="s">
        <v>63</v>
      </c>
      <c r="AV2268" s="26" t="s">
        <v>63</v>
      </c>
      <c r="AW2268" s="26" t="s">
        <v>63</v>
      </c>
      <c r="AX2268" s="26" t="s">
        <v>63</v>
      </c>
      <c r="AY2268" s="26">
        <v>43.885742999999898</v>
      </c>
      <c r="AZ2268" s="26">
        <v>-100.743825</v>
      </c>
      <c r="BA2268" s="26" t="s">
        <v>158</v>
      </c>
      <c r="BB2268" s="26" t="s">
        <v>609</v>
      </c>
      <c r="BC2268" s="26" t="s">
        <v>167</v>
      </c>
      <c r="BD2268" s="26" t="s">
        <v>154</v>
      </c>
      <c r="BE2268" s="26"/>
      <c r="BF2268" s="26" t="s">
        <v>99</v>
      </c>
      <c r="BG2268" s="26" t="s">
        <v>167</v>
      </c>
      <c r="BH2268" s="26" t="s">
        <v>99</v>
      </c>
      <c r="BI2268" s="26">
        <v>3</v>
      </c>
      <c r="BJ2268" s="26" t="s">
        <v>217</v>
      </c>
    </row>
    <row r="2269" spans="36:62" x14ac:dyDescent="0.25">
      <c r="AJ2269" s="26">
        <v>742</v>
      </c>
      <c r="AK2269" s="26">
        <v>2007264</v>
      </c>
      <c r="AL2269" s="264">
        <v>44014.229166666664</v>
      </c>
      <c r="AM2269" s="26" t="s">
        <v>565</v>
      </c>
      <c r="AN2269" s="26" t="s">
        <v>63</v>
      </c>
      <c r="AO2269" s="26"/>
      <c r="AP2269" s="26"/>
      <c r="AQ2269" s="26">
        <v>-1</v>
      </c>
      <c r="AR2269" s="26">
        <v>90</v>
      </c>
      <c r="AS2269" s="26" t="s">
        <v>168</v>
      </c>
      <c r="AT2269" s="26" t="s">
        <v>71</v>
      </c>
      <c r="AU2269" s="26" t="s">
        <v>63</v>
      </c>
      <c r="AV2269" s="26" t="s">
        <v>63</v>
      </c>
      <c r="AW2269" s="26" t="s">
        <v>63</v>
      </c>
      <c r="AX2269" s="26" t="s">
        <v>63</v>
      </c>
      <c r="AY2269" s="26">
        <v>43.899835000000003</v>
      </c>
      <c r="AZ2269" s="26">
        <v>-100.91657600000001</v>
      </c>
      <c r="BA2269" s="26" t="s">
        <v>166</v>
      </c>
      <c r="BB2269" s="26" t="s">
        <v>609</v>
      </c>
      <c r="BC2269" s="26" t="s">
        <v>167</v>
      </c>
      <c r="BD2269" s="26" t="s">
        <v>154</v>
      </c>
      <c r="BE2269" s="26"/>
      <c r="BF2269" s="26" t="s">
        <v>99</v>
      </c>
      <c r="BG2269" s="26" t="s">
        <v>167</v>
      </c>
      <c r="BH2269" s="26" t="s">
        <v>99</v>
      </c>
      <c r="BI2269" s="26">
        <v>3</v>
      </c>
      <c r="BJ2269" s="26" t="s">
        <v>217</v>
      </c>
    </row>
    <row r="2270" spans="36:62" x14ac:dyDescent="0.25">
      <c r="AJ2270" s="26">
        <v>743</v>
      </c>
      <c r="AK2270" s="26">
        <v>2007263</v>
      </c>
      <c r="AL2270" s="264">
        <v>44014.225694444445</v>
      </c>
      <c r="AM2270" s="26" t="s">
        <v>565</v>
      </c>
      <c r="AN2270" s="26" t="s">
        <v>63</v>
      </c>
      <c r="AO2270" s="26"/>
      <c r="AP2270" s="26"/>
      <c r="AQ2270" s="26">
        <v>-1</v>
      </c>
      <c r="AR2270" s="26">
        <v>90</v>
      </c>
      <c r="AS2270" s="26" t="s">
        <v>168</v>
      </c>
      <c r="AT2270" s="26" t="s">
        <v>71</v>
      </c>
      <c r="AU2270" s="26" t="s">
        <v>63</v>
      </c>
      <c r="AV2270" s="26" t="s">
        <v>63</v>
      </c>
      <c r="AW2270" s="26" t="s">
        <v>63</v>
      </c>
      <c r="AX2270" s="26" t="s">
        <v>63</v>
      </c>
      <c r="AY2270" s="26">
        <v>43.8895529999999</v>
      </c>
      <c r="AZ2270" s="26">
        <v>-100.891234999999</v>
      </c>
      <c r="BA2270" s="26" t="s">
        <v>185</v>
      </c>
      <c r="BB2270" s="26" t="s">
        <v>611</v>
      </c>
      <c r="BC2270" s="26" t="s">
        <v>167</v>
      </c>
      <c r="BD2270" s="26" t="s">
        <v>154</v>
      </c>
      <c r="BE2270" s="26"/>
      <c r="BF2270" s="26" t="s">
        <v>99</v>
      </c>
      <c r="BG2270" s="26" t="s">
        <v>167</v>
      </c>
      <c r="BH2270" s="26" t="s">
        <v>99</v>
      </c>
      <c r="BI2270" s="26">
        <v>3</v>
      </c>
      <c r="BJ2270" s="26" t="s">
        <v>217</v>
      </c>
    </row>
    <row r="2271" spans="36:62" x14ac:dyDescent="0.25">
      <c r="AJ2271" s="26">
        <v>744</v>
      </c>
      <c r="AK2271" s="26">
        <v>2007925</v>
      </c>
      <c r="AL2271" s="264">
        <v>44015.354166666664</v>
      </c>
      <c r="AM2271" s="26" t="s">
        <v>147</v>
      </c>
      <c r="AN2271" s="26" t="s">
        <v>63</v>
      </c>
      <c r="AO2271" s="26"/>
      <c r="AP2271" s="26"/>
      <c r="AQ2271" s="26">
        <v>-1</v>
      </c>
      <c r="AR2271" s="26">
        <v>90</v>
      </c>
      <c r="AS2271" s="26" t="s">
        <v>168</v>
      </c>
      <c r="AT2271" s="26" t="s">
        <v>71</v>
      </c>
      <c r="AU2271" s="26" t="s">
        <v>63</v>
      </c>
      <c r="AV2271" s="26" t="s">
        <v>63</v>
      </c>
      <c r="AW2271" s="26" t="s">
        <v>63</v>
      </c>
      <c r="AX2271" s="26" t="s">
        <v>63</v>
      </c>
      <c r="AY2271" s="26">
        <v>43.842880000000001</v>
      </c>
      <c r="AZ2271" s="26">
        <v>-101.258622</v>
      </c>
      <c r="BA2271" s="26" t="s">
        <v>158</v>
      </c>
      <c r="BB2271" s="26" t="s">
        <v>609</v>
      </c>
      <c r="BC2271" s="26" t="s">
        <v>167</v>
      </c>
      <c r="BD2271" s="26" t="s">
        <v>154</v>
      </c>
      <c r="BE2271" s="26"/>
      <c r="BF2271" s="26" t="s">
        <v>99</v>
      </c>
      <c r="BG2271" s="26" t="s">
        <v>167</v>
      </c>
      <c r="BH2271" s="26" t="s">
        <v>99</v>
      </c>
      <c r="BI2271" s="26">
        <v>3</v>
      </c>
      <c r="BJ2271" s="26" t="s">
        <v>217</v>
      </c>
    </row>
    <row r="2272" spans="36:62" x14ac:dyDescent="0.25">
      <c r="AJ2272" s="26">
        <v>745</v>
      </c>
      <c r="AK2272" s="26">
        <v>2007927</v>
      </c>
      <c r="AL2272" s="264">
        <v>44019.791666666664</v>
      </c>
      <c r="AM2272" s="26" t="s">
        <v>147</v>
      </c>
      <c r="AN2272" s="26" t="s">
        <v>63</v>
      </c>
      <c r="AO2272" s="26" t="s">
        <v>156</v>
      </c>
      <c r="AP2272" s="26" t="s">
        <v>159</v>
      </c>
      <c r="AQ2272" s="26">
        <v>0</v>
      </c>
      <c r="AR2272" s="26">
        <v>90</v>
      </c>
      <c r="AS2272" s="26" t="s">
        <v>189</v>
      </c>
      <c r="AT2272" s="26" t="s">
        <v>730</v>
      </c>
      <c r="AU2272" s="26" t="s">
        <v>63</v>
      </c>
      <c r="AV2272" s="26" t="s">
        <v>63</v>
      </c>
      <c r="AW2272" s="26" t="s">
        <v>63</v>
      </c>
      <c r="AX2272" s="26" t="s">
        <v>63</v>
      </c>
      <c r="AY2272" s="26">
        <v>43.842726999999897</v>
      </c>
      <c r="AZ2272" s="26">
        <v>-101.290087999999</v>
      </c>
      <c r="BA2272" s="26" t="s">
        <v>208</v>
      </c>
      <c r="BB2272" s="26" t="s">
        <v>611</v>
      </c>
      <c r="BC2272" s="26" t="s">
        <v>68</v>
      </c>
      <c r="BD2272" s="26" t="s">
        <v>68</v>
      </c>
      <c r="BE2272" s="26"/>
      <c r="BF2272" s="26" t="s">
        <v>68</v>
      </c>
      <c r="BG2272" s="26" t="s">
        <v>68</v>
      </c>
      <c r="BH2272" s="26" t="s">
        <v>160</v>
      </c>
      <c r="BI2272" s="26">
        <v>3</v>
      </c>
      <c r="BJ2272" s="26" t="s">
        <v>21</v>
      </c>
    </row>
    <row r="2273" spans="36:62" x14ac:dyDescent="0.25">
      <c r="AJ2273" s="26">
        <v>746</v>
      </c>
      <c r="AK2273" s="26">
        <v>2007940</v>
      </c>
      <c r="AL2273" s="264">
        <v>44014.497916666667</v>
      </c>
      <c r="AM2273" s="26" t="s">
        <v>147</v>
      </c>
      <c r="AN2273" s="26" t="s">
        <v>63</v>
      </c>
      <c r="AO2273" s="26" t="s">
        <v>156</v>
      </c>
      <c r="AP2273" s="26" t="s">
        <v>648</v>
      </c>
      <c r="AQ2273" s="26">
        <v>0</v>
      </c>
      <c r="AR2273" s="26">
        <v>90</v>
      </c>
      <c r="AS2273" s="26" t="s">
        <v>628</v>
      </c>
      <c r="AT2273" s="26" t="s">
        <v>71</v>
      </c>
      <c r="AU2273" s="26" t="s">
        <v>63</v>
      </c>
      <c r="AV2273" s="26" t="s">
        <v>63</v>
      </c>
      <c r="AW2273" s="26" t="s">
        <v>63</v>
      </c>
      <c r="AX2273" s="26" t="s">
        <v>63</v>
      </c>
      <c r="AY2273" s="26">
        <v>43.842596999999898</v>
      </c>
      <c r="AZ2273" s="26">
        <v>-101.251553999999</v>
      </c>
      <c r="BA2273" s="26" t="s">
        <v>490</v>
      </c>
      <c r="BB2273" s="26" t="s">
        <v>611</v>
      </c>
      <c r="BC2273" s="26" t="s">
        <v>962</v>
      </c>
      <c r="BD2273" s="26" t="s">
        <v>68</v>
      </c>
      <c r="BE2273" s="26" t="s">
        <v>644</v>
      </c>
      <c r="BF2273" s="26" t="s">
        <v>68</v>
      </c>
      <c r="BG2273" s="26" t="s">
        <v>68</v>
      </c>
      <c r="BH2273" s="26" t="s">
        <v>646</v>
      </c>
      <c r="BI2273" s="26">
        <v>3</v>
      </c>
      <c r="BJ2273" s="26" t="s">
        <v>217</v>
      </c>
    </row>
    <row r="2274" spans="36:62" x14ac:dyDescent="0.25">
      <c r="AJ2274" s="26">
        <v>747</v>
      </c>
      <c r="AK2274" s="26">
        <v>2008243</v>
      </c>
      <c r="AL2274" s="264">
        <v>44020.556944444441</v>
      </c>
      <c r="AM2274" s="26" t="s">
        <v>147</v>
      </c>
      <c r="AN2274" s="26" t="s">
        <v>63</v>
      </c>
      <c r="AO2274" s="26" t="s">
        <v>156</v>
      </c>
      <c r="AP2274" s="26" t="s">
        <v>159</v>
      </c>
      <c r="AQ2274" s="26">
        <v>0</v>
      </c>
      <c r="AR2274" s="26">
        <v>90</v>
      </c>
      <c r="AS2274" s="26" t="s">
        <v>768</v>
      </c>
      <c r="AT2274" s="26" t="s">
        <v>71</v>
      </c>
      <c r="AU2274" s="26" t="s">
        <v>63</v>
      </c>
      <c r="AV2274" s="26" t="s">
        <v>63</v>
      </c>
      <c r="AW2274" s="26" t="s">
        <v>63</v>
      </c>
      <c r="AX2274" s="26" t="s">
        <v>63</v>
      </c>
      <c r="AY2274" s="26">
        <v>43.851911000000001</v>
      </c>
      <c r="AZ2274" s="26">
        <v>-101.38992500000001</v>
      </c>
      <c r="BA2274" s="26" t="s">
        <v>482</v>
      </c>
      <c r="BB2274" s="26" t="s">
        <v>609</v>
      </c>
      <c r="BC2274" s="26" t="s">
        <v>68</v>
      </c>
      <c r="BD2274" s="26" t="s">
        <v>1405</v>
      </c>
      <c r="BE2274" s="26"/>
      <c r="BF2274" s="26" t="s">
        <v>769</v>
      </c>
      <c r="BG2274" s="26" t="s">
        <v>68</v>
      </c>
      <c r="BH2274" s="26" t="s">
        <v>711</v>
      </c>
      <c r="BI2274" s="26">
        <v>3</v>
      </c>
      <c r="BJ2274" s="26" t="s">
        <v>217</v>
      </c>
    </row>
    <row r="2275" spans="36:62" x14ac:dyDescent="0.25">
      <c r="AJ2275" s="26">
        <v>748</v>
      </c>
      <c r="AK2275" s="26">
        <v>2008245</v>
      </c>
      <c r="AL2275" s="264">
        <v>44023.097916666666</v>
      </c>
      <c r="AM2275" s="26" t="s">
        <v>147</v>
      </c>
      <c r="AN2275" s="26" t="s">
        <v>63</v>
      </c>
      <c r="AO2275" s="26" t="s">
        <v>156</v>
      </c>
      <c r="AP2275" s="26" t="s">
        <v>159</v>
      </c>
      <c r="AQ2275" s="26">
        <v>0</v>
      </c>
      <c r="AR2275" s="26">
        <v>90</v>
      </c>
      <c r="AS2275" s="26" t="s">
        <v>1521</v>
      </c>
      <c r="AT2275" s="26" t="s">
        <v>71</v>
      </c>
      <c r="AU2275" s="26" t="s">
        <v>63</v>
      </c>
      <c r="AV2275" s="26" t="s">
        <v>63</v>
      </c>
      <c r="AW2275" s="26" t="s">
        <v>63</v>
      </c>
      <c r="AX2275" s="26" t="s">
        <v>63</v>
      </c>
      <c r="AY2275" s="26">
        <v>43.842765</v>
      </c>
      <c r="AZ2275" s="26">
        <v>-101.311323999999</v>
      </c>
      <c r="BA2275" s="26" t="s">
        <v>570</v>
      </c>
      <c r="BB2275" s="26" t="s">
        <v>611</v>
      </c>
      <c r="BC2275" s="26" t="s">
        <v>798</v>
      </c>
      <c r="BD2275" s="26" t="s">
        <v>68</v>
      </c>
      <c r="BE2275" s="26" t="s">
        <v>816</v>
      </c>
      <c r="BF2275" s="26" t="s">
        <v>68</v>
      </c>
      <c r="BG2275" s="26" t="s">
        <v>68</v>
      </c>
      <c r="BH2275" s="26" t="s">
        <v>1522</v>
      </c>
      <c r="BI2275" s="26">
        <v>3</v>
      </c>
      <c r="BJ2275" s="26" t="s">
        <v>217</v>
      </c>
    </row>
    <row r="2276" spans="36:62" x14ac:dyDescent="0.25">
      <c r="AJ2276" s="26">
        <v>749</v>
      </c>
      <c r="AK2276" s="26">
        <v>2008246</v>
      </c>
      <c r="AL2276" s="264">
        <v>44022.474999999999</v>
      </c>
      <c r="AM2276" s="26" t="s">
        <v>565</v>
      </c>
      <c r="AN2276" s="26" t="s">
        <v>63</v>
      </c>
      <c r="AO2276" s="26" t="s">
        <v>156</v>
      </c>
      <c r="AP2276" s="26" t="s">
        <v>159</v>
      </c>
      <c r="AQ2276" s="26">
        <v>0</v>
      </c>
      <c r="AR2276" s="26">
        <v>90</v>
      </c>
      <c r="AS2276" s="26" t="s">
        <v>787</v>
      </c>
      <c r="AT2276" s="26" t="s">
        <v>71</v>
      </c>
      <c r="AU2276" s="26" t="s">
        <v>63</v>
      </c>
      <c r="AV2276" s="26" t="s">
        <v>63</v>
      </c>
      <c r="AW2276" s="26" t="s">
        <v>63</v>
      </c>
      <c r="AX2276" s="26" t="s">
        <v>63</v>
      </c>
      <c r="AY2276" s="26">
        <v>43.901172000000003</v>
      </c>
      <c r="AZ2276" s="26">
        <v>-100.953676999999</v>
      </c>
      <c r="BA2276" s="26" t="s">
        <v>158</v>
      </c>
      <c r="BB2276" s="26" t="s">
        <v>609</v>
      </c>
      <c r="BC2276" s="26" t="s">
        <v>68</v>
      </c>
      <c r="BD2276" s="26" t="s">
        <v>68</v>
      </c>
      <c r="BE2276" s="26" t="s">
        <v>1523</v>
      </c>
      <c r="BF2276" s="26" t="s">
        <v>68</v>
      </c>
      <c r="BG2276" s="26" t="s">
        <v>68</v>
      </c>
      <c r="BH2276" s="26" t="s">
        <v>646</v>
      </c>
      <c r="BI2276" s="26">
        <v>3</v>
      </c>
      <c r="BJ2276" s="26" t="s">
        <v>217</v>
      </c>
    </row>
    <row r="2277" spans="36:62" x14ac:dyDescent="0.25">
      <c r="AJ2277" s="26">
        <v>750</v>
      </c>
      <c r="AK2277" s="26">
        <v>2008247</v>
      </c>
      <c r="AL2277" s="264">
        <v>44029.525694444441</v>
      </c>
      <c r="AM2277" s="26" t="s">
        <v>565</v>
      </c>
      <c r="AN2277" s="26" t="s">
        <v>63</v>
      </c>
      <c r="AO2277" s="26" t="s">
        <v>204</v>
      </c>
      <c r="AP2277" s="26" t="s">
        <v>159</v>
      </c>
      <c r="AQ2277" s="26">
        <v>0</v>
      </c>
      <c r="AR2277" s="26">
        <v>90</v>
      </c>
      <c r="AS2277" s="26" t="s">
        <v>188</v>
      </c>
      <c r="AT2277" s="26" t="s">
        <v>71</v>
      </c>
      <c r="AU2277" s="26" t="s">
        <v>63</v>
      </c>
      <c r="AV2277" s="26" t="s">
        <v>63</v>
      </c>
      <c r="AW2277" s="26" t="s">
        <v>63</v>
      </c>
      <c r="AX2277" s="26" t="s">
        <v>69</v>
      </c>
      <c r="AY2277" s="26">
        <v>43.891824999999898</v>
      </c>
      <c r="AZ2277" s="26">
        <v>-100.896913999999</v>
      </c>
      <c r="BA2277" s="26" t="s">
        <v>37</v>
      </c>
      <c r="BB2277" s="26" t="s">
        <v>611</v>
      </c>
      <c r="BC2277" s="26" t="s">
        <v>880</v>
      </c>
      <c r="BD2277" s="26" t="s">
        <v>68</v>
      </c>
      <c r="BE2277" s="26"/>
      <c r="BF2277" s="26" t="s">
        <v>68</v>
      </c>
      <c r="BG2277" s="26" t="s">
        <v>68</v>
      </c>
      <c r="BH2277" s="26" t="s">
        <v>160</v>
      </c>
      <c r="BI2277" s="26">
        <v>3</v>
      </c>
      <c r="BJ2277" s="26" t="s">
        <v>19</v>
      </c>
    </row>
    <row r="2278" spans="36:62" x14ac:dyDescent="0.25">
      <c r="AJ2278" s="26">
        <v>751</v>
      </c>
      <c r="AK2278" s="26">
        <v>2008248</v>
      </c>
      <c r="AL2278" s="264">
        <v>44033.706250000003</v>
      </c>
      <c r="AM2278" s="26" t="s">
        <v>565</v>
      </c>
      <c r="AN2278" s="26" t="s">
        <v>63</v>
      </c>
      <c r="AO2278" s="26" t="s">
        <v>192</v>
      </c>
      <c r="AP2278" s="26" t="s">
        <v>159</v>
      </c>
      <c r="AQ2278" s="26">
        <v>0</v>
      </c>
      <c r="AR2278" s="26">
        <v>90</v>
      </c>
      <c r="AS2278" s="26" t="s">
        <v>768</v>
      </c>
      <c r="AT2278" s="26" t="s">
        <v>71</v>
      </c>
      <c r="AU2278" s="26" t="s">
        <v>63</v>
      </c>
      <c r="AV2278" s="26" t="s">
        <v>63</v>
      </c>
      <c r="AW2278" s="26" t="s">
        <v>63</v>
      </c>
      <c r="AX2278" s="26" t="s">
        <v>63</v>
      </c>
      <c r="AY2278" s="26">
        <v>43.9009509999999</v>
      </c>
      <c r="AZ2278" s="26">
        <v>-101.021840999999</v>
      </c>
      <c r="BA2278" s="26" t="s">
        <v>509</v>
      </c>
      <c r="BB2278" s="26" t="s">
        <v>611</v>
      </c>
      <c r="BC2278" s="26" t="s">
        <v>68</v>
      </c>
      <c r="BD2278" s="26" t="s">
        <v>68</v>
      </c>
      <c r="BE2278" s="26"/>
      <c r="BF2278" s="26" t="s">
        <v>769</v>
      </c>
      <c r="BG2278" s="26" t="s">
        <v>68</v>
      </c>
      <c r="BH2278" s="26" t="s">
        <v>646</v>
      </c>
      <c r="BI2278" s="26">
        <v>3</v>
      </c>
      <c r="BJ2278" s="26" t="s">
        <v>217</v>
      </c>
    </row>
    <row r="2279" spans="36:62" x14ac:dyDescent="0.25">
      <c r="AJ2279" s="26">
        <v>752</v>
      </c>
      <c r="AK2279" s="26">
        <v>2008336</v>
      </c>
      <c r="AL2279" s="264">
        <v>44028.925000000003</v>
      </c>
      <c r="AM2279" s="26" t="s">
        <v>565</v>
      </c>
      <c r="AN2279" s="26" t="s">
        <v>63</v>
      </c>
      <c r="AO2279" s="26"/>
      <c r="AP2279" s="26"/>
      <c r="AQ2279" s="26">
        <v>-1</v>
      </c>
      <c r="AR2279" s="26">
        <v>90</v>
      </c>
      <c r="AS2279" s="26" t="s">
        <v>168</v>
      </c>
      <c r="AT2279" s="26" t="s">
        <v>71</v>
      </c>
      <c r="AU2279" s="26" t="s">
        <v>63</v>
      </c>
      <c r="AV2279" s="26" t="s">
        <v>63</v>
      </c>
      <c r="AW2279" s="26" t="s">
        <v>63</v>
      </c>
      <c r="AX2279" s="26" t="s">
        <v>63</v>
      </c>
      <c r="AY2279" s="26">
        <v>43.901197000000003</v>
      </c>
      <c r="AZ2279" s="26">
        <v>-101.053777999999</v>
      </c>
      <c r="BA2279" s="26" t="s">
        <v>485</v>
      </c>
      <c r="BB2279" s="26" t="s">
        <v>609</v>
      </c>
      <c r="BC2279" s="26" t="s">
        <v>167</v>
      </c>
      <c r="BD2279" s="26" t="s">
        <v>154</v>
      </c>
      <c r="BE2279" s="26"/>
      <c r="BF2279" s="26" t="s">
        <v>99</v>
      </c>
      <c r="BG2279" s="26" t="s">
        <v>167</v>
      </c>
      <c r="BH2279" s="26" t="s">
        <v>99</v>
      </c>
      <c r="BI2279" s="26">
        <v>3</v>
      </c>
      <c r="BJ2279" s="26" t="s">
        <v>217</v>
      </c>
    </row>
    <row r="2280" spans="36:62" x14ac:dyDescent="0.25">
      <c r="AJ2280" s="26">
        <v>753</v>
      </c>
      <c r="AK2280" s="26">
        <v>2008337</v>
      </c>
      <c r="AL2280" s="264">
        <v>44033.875</v>
      </c>
      <c r="AM2280" s="26" t="s">
        <v>147</v>
      </c>
      <c r="AN2280" s="26" t="s">
        <v>63</v>
      </c>
      <c r="AO2280" s="26" t="s">
        <v>192</v>
      </c>
      <c r="AP2280" s="26" t="s">
        <v>159</v>
      </c>
      <c r="AQ2280" s="26">
        <v>0</v>
      </c>
      <c r="AR2280" s="26">
        <v>90</v>
      </c>
      <c r="AS2280" s="26" t="s">
        <v>1524</v>
      </c>
      <c r="AT2280" s="26" t="s">
        <v>71</v>
      </c>
      <c r="AU2280" s="26" t="s">
        <v>63</v>
      </c>
      <c r="AV2280" s="26" t="s">
        <v>63</v>
      </c>
      <c r="AW2280" s="26" t="s">
        <v>63</v>
      </c>
      <c r="AX2280" s="26" t="s">
        <v>63</v>
      </c>
      <c r="AY2280" s="26">
        <v>43.842556000000002</v>
      </c>
      <c r="AZ2280" s="26">
        <v>-101.240939999999</v>
      </c>
      <c r="BA2280" s="26" t="s">
        <v>490</v>
      </c>
      <c r="BB2280" s="26" t="s">
        <v>811</v>
      </c>
      <c r="BC2280" s="26" t="s">
        <v>759</v>
      </c>
      <c r="BD2280" s="26" t="s">
        <v>1352</v>
      </c>
      <c r="BE2280" s="26"/>
      <c r="BF2280" s="26" t="s">
        <v>68</v>
      </c>
      <c r="BG2280" s="26" t="s">
        <v>68</v>
      </c>
      <c r="BH2280" s="26" t="s">
        <v>175</v>
      </c>
      <c r="BI2280" s="26">
        <v>3</v>
      </c>
      <c r="BJ2280" s="26" t="s">
        <v>217</v>
      </c>
    </row>
    <row r="2281" spans="36:62" x14ac:dyDescent="0.25">
      <c r="AJ2281" s="26">
        <v>754</v>
      </c>
      <c r="AK2281" s="26">
        <v>2008839</v>
      </c>
      <c r="AL2281" s="264">
        <v>43984.036805555559</v>
      </c>
      <c r="AM2281" s="26" t="s">
        <v>147</v>
      </c>
      <c r="AN2281" s="26" t="s">
        <v>63</v>
      </c>
      <c r="AO2281" s="26"/>
      <c r="AP2281" s="26"/>
      <c r="AQ2281" s="26">
        <v>-1</v>
      </c>
      <c r="AR2281" s="26">
        <v>73</v>
      </c>
      <c r="AS2281" s="26" t="s">
        <v>168</v>
      </c>
      <c r="AT2281" s="26" t="s">
        <v>71</v>
      </c>
      <c r="AU2281" s="26" t="s">
        <v>63</v>
      </c>
      <c r="AV2281" s="26" t="s">
        <v>63</v>
      </c>
      <c r="AW2281" s="26" t="s">
        <v>63</v>
      </c>
      <c r="AX2281" s="26" t="s">
        <v>63</v>
      </c>
      <c r="AY2281" s="26">
        <v>43.548184999999897</v>
      </c>
      <c r="AZ2281" s="26">
        <v>-101.511697999999</v>
      </c>
      <c r="BA2281" s="26" t="s">
        <v>185</v>
      </c>
      <c r="BB2281" s="26" t="s">
        <v>165</v>
      </c>
      <c r="BC2281" s="26" t="s">
        <v>167</v>
      </c>
      <c r="BD2281" s="26" t="s">
        <v>154</v>
      </c>
      <c r="BE2281" s="26"/>
      <c r="BF2281" s="26" t="s">
        <v>99</v>
      </c>
      <c r="BG2281" s="26" t="s">
        <v>167</v>
      </c>
      <c r="BH2281" s="26" t="s">
        <v>99</v>
      </c>
      <c r="BI2281" s="26">
        <v>3</v>
      </c>
      <c r="BJ2281" s="26" t="s">
        <v>217</v>
      </c>
    </row>
    <row r="2282" spans="36:62" x14ac:dyDescent="0.25">
      <c r="AJ2282" s="26">
        <v>755</v>
      </c>
      <c r="AK2282" s="26">
        <v>2009066</v>
      </c>
      <c r="AL2282" s="264">
        <v>44043.75</v>
      </c>
      <c r="AM2282" s="26" t="s">
        <v>147</v>
      </c>
      <c r="AN2282" s="26" t="s">
        <v>63</v>
      </c>
      <c r="AO2282" s="26" t="s">
        <v>204</v>
      </c>
      <c r="AP2282" s="26" t="s">
        <v>159</v>
      </c>
      <c r="AQ2282" s="26">
        <v>0</v>
      </c>
      <c r="AR2282" s="26">
        <v>90</v>
      </c>
      <c r="AS2282" s="26" t="s">
        <v>188</v>
      </c>
      <c r="AT2282" s="26" t="s">
        <v>619</v>
      </c>
      <c r="AU2282" s="26" t="s">
        <v>63</v>
      </c>
      <c r="AV2282" s="26" t="s">
        <v>63</v>
      </c>
      <c r="AW2282" s="26" t="s">
        <v>63</v>
      </c>
      <c r="AX2282" s="26" t="s">
        <v>63</v>
      </c>
      <c r="AY2282" s="26">
        <v>43.852046000000001</v>
      </c>
      <c r="AZ2282" s="26">
        <v>-101.392978999999</v>
      </c>
      <c r="BA2282" s="26" t="s">
        <v>37</v>
      </c>
      <c r="BB2282" s="26" t="s">
        <v>609</v>
      </c>
      <c r="BC2282" s="26" t="s">
        <v>68</v>
      </c>
      <c r="BD2282" s="26" t="s">
        <v>68</v>
      </c>
      <c r="BE2282" s="26"/>
      <c r="BF2282" s="26" t="s">
        <v>68</v>
      </c>
      <c r="BG2282" s="26" t="s">
        <v>209</v>
      </c>
      <c r="BH2282" s="26" t="s">
        <v>160</v>
      </c>
      <c r="BI2282" s="26">
        <v>3</v>
      </c>
      <c r="BJ2282" s="26" t="s">
        <v>20</v>
      </c>
    </row>
    <row r="2283" spans="36:62" x14ac:dyDescent="0.25">
      <c r="AJ2283" s="26">
        <v>756</v>
      </c>
      <c r="AK2283" s="26">
        <v>2009067</v>
      </c>
      <c r="AL2283" s="264">
        <v>44046.256944444445</v>
      </c>
      <c r="AM2283" s="26" t="s">
        <v>565</v>
      </c>
      <c r="AN2283" s="26" t="s">
        <v>63</v>
      </c>
      <c r="AO2283" s="26" t="s">
        <v>156</v>
      </c>
      <c r="AP2283" s="26" t="s">
        <v>159</v>
      </c>
      <c r="AQ2283" s="26">
        <v>0</v>
      </c>
      <c r="AR2283" s="26">
        <v>90</v>
      </c>
      <c r="AS2283" s="26" t="s">
        <v>628</v>
      </c>
      <c r="AT2283" s="26" t="s">
        <v>71</v>
      </c>
      <c r="AU2283" s="26" t="s">
        <v>63</v>
      </c>
      <c r="AV2283" s="26" t="s">
        <v>63</v>
      </c>
      <c r="AW2283" s="26" t="s">
        <v>63</v>
      </c>
      <c r="AX2283" s="26" t="s">
        <v>63</v>
      </c>
      <c r="AY2283" s="26">
        <v>43.886530999999898</v>
      </c>
      <c r="AZ2283" s="26">
        <v>-100.820645999999</v>
      </c>
      <c r="BA2283" s="26" t="s">
        <v>491</v>
      </c>
      <c r="BB2283" s="26" t="s">
        <v>611</v>
      </c>
      <c r="BC2283" s="26" t="s">
        <v>680</v>
      </c>
      <c r="BD2283" s="26" t="s">
        <v>68</v>
      </c>
      <c r="BE2283" s="26" t="s">
        <v>644</v>
      </c>
      <c r="BF2283" s="26" t="s">
        <v>68</v>
      </c>
      <c r="BG2283" s="26" t="s">
        <v>68</v>
      </c>
      <c r="BH2283" s="26" t="s">
        <v>646</v>
      </c>
      <c r="BI2283" s="26">
        <v>3</v>
      </c>
      <c r="BJ2283" s="26" t="s">
        <v>217</v>
      </c>
    </row>
    <row r="2284" spans="36:62" x14ac:dyDescent="0.25">
      <c r="AJ2284" s="26">
        <v>758</v>
      </c>
      <c r="AK2284" s="26">
        <v>2009180</v>
      </c>
      <c r="AL2284" s="264">
        <v>44053.478472222225</v>
      </c>
      <c r="AM2284" s="26" t="s">
        <v>147</v>
      </c>
      <c r="AN2284" s="26" t="s">
        <v>63</v>
      </c>
      <c r="AO2284" s="26" t="s">
        <v>156</v>
      </c>
      <c r="AP2284" s="26" t="s">
        <v>159</v>
      </c>
      <c r="AQ2284" s="26">
        <v>0</v>
      </c>
      <c r="AR2284" s="26">
        <v>90</v>
      </c>
      <c r="AS2284" s="26" t="s">
        <v>628</v>
      </c>
      <c r="AT2284" s="26" t="s">
        <v>71</v>
      </c>
      <c r="AU2284" s="26" t="s">
        <v>63</v>
      </c>
      <c r="AV2284" s="26" t="s">
        <v>63</v>
      </c>
      <c r="AW2284" s="26" t="s">
        <v>63</v>
      </c>
      <c r="AX2284" s="26" t="s">
        <v>63</v>
      </c>
      <c r="AY2284" s="26">
        <v>43.901192000000002</v>
      </c>
      <c r="AZ2284" s="26">
        <v>-101.069327999999</v>
      </c>
      <c r="BA2284" s="26" t="s">
        <v>493</v>
      </c>
      <c r="BB2284" s="26" t="s">
        <v>609</v>
      </c>
      <c r="BC2284" s="26" t="s">
        <v>708</v>
      </c>
      <c r="BD2284" s="26" t="s">
        <v>1352</v>
      </c>
      <c r="BE2284" s="26"/>
      <c r="BF2284" s="26" t="s">
        <v>68</v>
      </c>
      <c r="BG2284" s="26" t="s">
        <v>68</v>
      </c>
      <c r="BH2284" s="26" t="s">
        <v>175</v>
      </c>
      <c r="BI2284" s="26">
        <v>3</v>
      </c>
      <c r="BJ2284" s="26" t="s">
        <v>217</v>
      </c>
    </row>
    <row r="2285" spans="36:62" x14ac:dyDescent="0.25">
      <c r="AJ2285" s="26">
        <v>759</v>
      </c>
      <c r="AK2285" s="26">
        <v>2008734</v>
      </c>
      <c r="AL2285" s="264">
        <v>44045.166666666664</v>
      </c>
      <c r="AM2285" s="26" t="s">
        <v>565</v>
      </c>
      <c r="AN2285" s="26" t="s">
        <v>63</v>
      </c>
      <c r="AO2285" s="26"/>
      <c r="AP2285" s="26"/>
      <c r="AQ2285" s="26">
        <v>-1</v>
      </c>
      <c r="AR2285" s="26">
        <v>90</v>
      </c>
      <c r="AS2285" s="26" t="s">
        <v>168</v>
      </c>
      <c r="AT2285" s="26" t="s">
        <v>71</v>
      </c>
      <c r="AU2285" s="26" t="s">
        <v>63</v>
      </c>
      <c r="AV2285" s="26" t="s">
        <v>63</v>
      </c>
      <c r="AW2285" s="26" t="s">
        <v>63</v>
      </c>
      <c r="AX2285" s="26" t="s">
        <v>63</v>
      </c>
      <c r="AY2285" s="26">
        <v>43.894162999999899</v>
      </c>
      <c r="AZ2285" s="26">
        <v>-100.9021</v>
      </c>
      <c r="BA2285" s="26" t="s">
        <v>485</v>
      </c>
      <c r="BB2285" s="26" t="s">
        <v>609</v>
      </c>
      <c r="BC2285" s="26" t="s">
        <v>167</v>
      </c>
      <c r="BD2285" s="26" t="s">
        <v>154</v>
      </c>
      <c r="BE2285" s="26"/>
      <c r="BF2285" s="26" t="s">
        <v>99</v>
      </c>
      <c r="BG2285" s="26" t="s">
        <v>167</v>
      </c>
      <c r="BH2285" s="26" t="s">
        <v>99</v>
      </c>
      <c r="BI2285" s="26">
        <v>3</v>
      </c>
      <c r="BJ2285" s="26" t="s">
        <v>217</v>
      </c>
    </row>
    <row r="2286" spans="36:62" x14ac:dyDescent="0.25">
      <c r="AJ2286" s="26">
        <v>760</v>
      </c>
      <c r="AK2286" s="26">
        <v>2009352</v>
      </c>
      <c r="AL2286" s="264">
        <v>44055.395833333336</v>
      </c>
      <c r="AM2286" s="26" t="s">
        <v>147</v>
      </c>
      <c r="AN2286" s="26" t="s">
        <v>63</v>
      </c>
      <c r="AO2286" s="26" t="s">
        <v>204</v>
      </c>
      <c r="AP2286" s="26" t="s">
        <v>159</v>
      </c>
      <c r="AQ2286" s="26">
        <v>0</v>
      </c>
      <c r="AR2286" s="26">
        <v>90</v>
      </c>
      <c r="AS2286" s="26" t="s">
        <v>1525</v>
      </c>
      <c r="AT2286" s="26" t="s">
        <v>71</v>
      </c>
      <c r="AU2286" s="26" t="s">
        <v>63</v>
      </c>
      <c r="AV2286" s="26" t="s">
        <v>63</v>
      </c>
      <c r="AW2286" s="26" t="s">
        <v>63</v>
      </c>
      <c r="AX2286" s="26" t="s">
        <v>63</v>
      </c>
      <c r="AY2286" s="26">
        <v>43.842613999999898</v>
      </c>
      <c r="AZ2286" s="26">
        <v>-101.255154</v>
      </c>
      <c r="BA2286" s="26" t="s">
        <v>37</v>
      </c>
      <c r="BB2286" s="26" t="s">
        <v>611</v>
      </c>
      <c r="BC2286" s="26" t="s">
        <v>667</v>
      </c>
      <c r="BD2286" s="26" t="s">
        <v>68</v>
      </c>
      <c r="BE2286" s="26"/>
      <c r="BF2286" s="26" t="s">
        <v>68</v>
      </c>
      <c r="BG2286" s="26" t="s">
        <v>68</v>
      </c>
      <c r="BH2286" s="26" t="s">
        <v>160</v>
      </c>
      <c r="BI2286" s="26">
        <v>3</v>
      </c>
      <c r="BJ2286" s="26" t="s">
        <v>20</v>
      </c>
    </row>
    <row r="2287" spans="36:62" x14ac:dyDescent="0.25">
      <c r="AJ2287" s="26">
        <v>761</v>
      </c>
      <c r="AK2287" s="26">
        <v>2009354</v>
      </c>
      <c r="AL2287" s="264">
        <v>44053.461805555555</v>
      </c>
      <c r="AM2287" s="26" t="s">
        <v>147</v>
      </c>
      <c r="AN2287" s="26" t="s">
        <v>63</v>
      </c>
      <c r="AO2287" s="26" t="s">
        <v>156</v>
      </c>
      <c r="AP2287" s="26" t="s">
        <v>159</v>
      </c>
      <c r="AQ2287" s="26">
        <v>0</v>
      </c>
      <c r="AR2287" s="26">
        <v>90</v>
      </c>
      <c r="AS2287" s="26" t="s">
        <v>1526</v>
      </c>
      <c r="AT2287" s="26" t="s">
        <v>71</v>
      </c>
      <c r="AU2287" s="26" t="s">
        <v>63</v>
      </c>
      <c r="AV2287" s="26" t="s">
        <v>63</v>
      </c>
      <c r="AW2287" s="26" t="s">
        <v>63</v>
      </c>
      <c r="AX2287" s="26" t="s">
        <v>63</v>
      </c>
      <c r="AY2287" s="26">
        <v>43.848030000000001</v>
      </c>
      <c r="AZ2287" s="26">
        <v>-101.21312500000001</v>
      </c>
      <c r="BA2287" s="26" t="s">
        <v>483</v>
      </c>
      <c r="BB2287" s="26" t="s">
        <v>811</v>
      </c>
      <c r="BC2287" s="26" t="s">
        <v>68</v>
      </c>
      <c r="BD2287" s="26" t="s">
        <v>68</v>
      </c>
      <c r="BE2287" s="26" t="s">
        <v>1178</v>
      </c>
      <c r="BF2287" s="26" t="s">
        <v>769</v>
      </c>
      <c r="BG2287" s="26" t="s">
        <v>68</v>
      </c>
      <c r="BH2287" s="26" t="s">
        <v>175</v>
      </c>
      <c r="BI2287" s="26">
        <v>3</v>
      </c>
      <c r="BJ2287" s="26" t="s">
        <v>217</v>
      </c>
    </row>
    <row r="2288" spans="36:62" x14ac:dyDescent="0.25">
      <c r="AJ2288" s="26">
        <v>762</v>
      </c>
      <c r="AK2288" s="26">
        <v>2009356</v>
      </c>
      <c r="AL2288" s="264">
        <v>44055.43472222222</v>
      </c>
      <c r="AM2288" s="26" t="s">
        <v>147</v>
      </c>
      <c r="AN2288" s="26" t="s">
        <v>63</v>
      </c>
      <c r="AO2288" s="26" t="s">
        <v>156</v>
      </c>
      <c r="AP2288" s="26" t="s">
        <v>159</v>
      </c>
      <c r="AQ2288" s="26">
        <v>0</v>
      </c>
      <c r="AR2288" s="26">
        <v>73</v>
      </c>
      <c r="AS2288" s="26" t="s">
        <v>188</v>
      </c>
      <c r="AT2288" s="26" t="s">
        <v>71</v>
      </c>
      <c r="AU2288" s="26" t="s">
        <v>63</v>
      </c>
      <c r="AV2288" s="26" t="s">
        <v>63</v>
      </c>
      <c r="AW2288" s="26" t="s">
        <v>63</v>
      </c>
      <c r="AX2288" s="26" t="s">
        <v>63</v>
      </c>
      <c r="AY2288" s="26">
        <v>43.730027</v>
      </c>
      <c r="AZ2288" s="26">
        <v>-101.541077</v>
      </c>
      <c r="BA2288" s="26" t="s">
        <v>158</v>
      </c>
      <c r="BB2288" s="26" t="s">
        <v>157</v>
      </c>
      <c r="BC2288" s="26" t="s">
        <v>170</v>
      </c>
      <c r="BD2288" s="26" t="s">
        <v>68</v>
      </c>
      <c r="BE2288" s="26"/>
      <c r="BF2288" s="26" t="s">
        <v>68</v>
      </c>
      <c r="BG2288" s="26" t="s">
        <v>68</v>
      </c>
      <c r="BH2288" s="26" t="s">
        <v>160</v>
      </c>
      <c r="BI2288" s="26">
        <v>3</v>
      </c>
      <c r="BJ2288" s="26" t="s">
        <v>217</v>
      </c>
    </row>
    <row r="2289" spans="36:62" x14ac:dyDescent="0.25">
      <c r="AJ2289" s="26">
        <v>763</v>
      </c>
      <c r="AK2289" s="26">
        <v>2008745</v>
      </c>
      <c r="AL2289" s="264">
        <v>44043.525000000001</v>
      </c>
      <c r="AM2289" s="26" t="s">
        <v>147</v>
      </c>
      <c r="AN2289" s="26" t="s">
        <v>63</v>
      </c>
      <c r="AO2289" s="26" t="s">
        <v>156</v>
      </c>
      <c r="AP2289" s="26" t="s">
        <v>713</v>
      </c>
      <c r="AQ2289" s="26">
        <v>0</v>
      </c>
      <c r="AR2289" s="26">
        <v>90</v>
      </c>
      <c r="AS2289" s="26" t="s">
        <v>628</v>
      </c>
      <c r="AT2289" s="26" t="s">
        <v>71</v>
      </c>
      <c r="AU2289" s="26" t="s">
        <v>63</v>
      </c>
      <c r="AV2289" s="26" t="s">
        <v>63</v>
      </c>
      <c r="AW2289" s="26" t="s">
        <v>63</v>
      </c>
      <c r="AX2289" s="26" t="s">
        <v>63</v>
      </c>
      <c r="AY2289" s="26">
        <v>43.867562999999897</v>
      </c>
      <c r="AZ2289" s="26">
        <v>-101.171790999999</v>
      </c>
      <c r="BA2289" s="26" t="s">
        <v>158</v>
      </c>
      <c r="BB2289" s="26" t="s">
        <v>611</v>
      </c>
      <c r="BC2289" s="26" t="s">
        <v>68</v>
      </c>
      <c r="BD2289" s="26" t="s">
        <v>717</v>
      </c>
      <c r="BE2289" s="26"/>
      <c r="BF2289" s="26" t="s">
        <v>68</v>
      </c>
      <c r="BG2289" s="26" t="s">
        <v>68</v>
      </c>
      <c r="BH2289" s="26" t="s">
        <v>175</v>
      </c>
      <c r="BI2289" s="26">
        <v>3</v>
      </c>
      <c r="BJ2289" s="26" t="s">
        <v>217</v>
      </c>
    </row>
    <row r="2290" spans="36:62" x14ac:dyDescent="0.25">
      <c r="AJ2290" s="26">
        <v>764</v>
      </c>
      <c r="AK2290" s="26">
        <v>2008772</v>
      </c>
      <c r="AL2290" s="264">
        <v>43955.95208333333</v>
      </c>
      <c r="AM2290" s="26" t="s">
        <v>565</v>
      </c>
      <c r="AN2290" s="26" t="s">
        <v>63</v>
      </c>
      <c r="AO2290" s="26"/>
      <c r="AP2290" s="26"/>
      <c r="AQ2290" s="26">
        <v>-1</v>
      </c>
      <c r="AR2290" s="26">
        <v>90</v>
      </c>
      <c r="AS2290" s="26" t="s">
        <v>168</v>
      </c>
      <c r="AT2290" s="26" t="s">
        <v>74</v>
      </c>
      <c r="AU2290" s="26" t="s">
        <v>63</v>
      </c>
      <c r="AV2290" s="26" t="s">
        <v>63</v>
      </c>
      <c r="AW2290" s="26" t="s">
        <v>63</v>
      </c>
      <c r="AX2290" s="26" t="s">
        <v>63</v>
      </c>
      <c r="AY2290" s="26">
        <v>43.9009369999999</v>
      </c>
      <c r="AZ2290" s="26">
        <v>-101.001499999999</v>
      </c>
      <c r="BA2290" s="26" t="s">
        <v>158</v>
      </c>
      <c r="BB2290" s="26" t="s">
        <v>611</v>
      </c>
      <c r="BC2290" s="26" t="s">
        <v>167</v>
      </c>
      <c r="BD2290" s="26" t="s">
        <v>154</v>
      </c>
      <c r="BE2290" s="26"/>
      <c r="BF2290" s="26" t="s">
        <v>99</v>
      </c>
      <c r="BG2290" s="26" t="s">
        <v>167</v>
      </c>
      <c r="BH2290" s="26" t="s">
        <v>99</v>
      </c>
      <c r="BI2290" s="26">
        <v>3</v>
      </c>
      <c r="BJ2290" s="26" t="s">
        <v>217</v>
      </c>
    </row>
    <row r="2291" spans="36:62" x14ac:dyDescent="0.25">
      <c r="AJ2291" s="26">
        <v>765</v>
      </c>
      <c r="AK2291" s="26">
        <v>2009438</v>
      </c>
      <c r="AL2291" s="264">
        <v>44058.311111111114</v>
      </c>
      <c r="AM2291" s="26" t="s">
        <v>147</v>
      </c>
      <c r="AN2291" s="26" t="s">
        <v>63</v>
      </c>
      <c r="AO2291" s="26" t="s">
        <v>156</v>
      </c>
      <c r="AP2291" s="26" t="s">
        <v>159</v>
      </c>
      <c r="AQ2291" s="26">
        <v>0</v>
      </c>
      <c r="AR2291" s="26">
        <v>90</v>
      </c>
      <c r="AS2291" s="26" t="s">
        <v>1193</v>
      </c>
      <c r="AT2291" s="26" t="s">
        <v>71</v>
      </c>
      <c r="AU2291" s="26" t="s">
        <v>63</v>
      </c>
      <c r="AV2291" s="26" t="s">
        <v>69</v>
      </c>
      <c r="AW2291" s="26" t="s">
        <v>63</v>
      </c>
      <c r="AX2291" s="26" t="s">
        <v>63</v>
      </c>
      <c r="AY2291" s="26">
        <v>43.850703000000003</v>
      </c>
      <c r="AZ2291" s="26">
        <v>-101.371178999999</v>
      </c>
      <c r="BA2291" s="26" t="s">
        <v>185</v>
      </c>
      <c r="BB2291" s="26" t="s">
        <v>611</v>
      </c>
      <c r="BC2291" s="26" t="s">
        <v>1025</v>
      </c>
      <c r="BD2291" s="26" t="s">
        <v>68</v>
      </c>
      <c r="BE2291" s="26" t="s">
        <v>644</v>
      </c>
      <c r="BF2291" s="26" t="s">
        <v>68</v>
      </c>
      <c r="BG2291" s="26" t="s">
        <v>68</v>
      </c>
      <c r="BH2291" s="26" t="s">
        <v>160</v>
      </c>
      <c r="BI2291" s="26">
        <v>3</v>
      </c>
      <c r="BJ2291" s="26" t="s">
        <v>217</v>
      </c>
    </row>
    <row r="2292" spans="36:62" x14ac:dyDescent="0.25">
      <c r="AJ2292" s="26">
        <v>766</v>
      </c>
      <c r="AK2292" s="26">
        <v>2009447</v>
      </c>
      <c r="AL2292" s="264">
        <v>44056.609722222223</v>
      </c>
      <c r="AM2292" s="26" t="s">
        <v>565</v>
      </c>
      <c r="AN2292" s="26" t="s">
        <v>63</v>
      </c>
      <c r="AO2292" s="26" t="s">
        <v>156</v>
      </c>
      <c r="AP2292" s="26" t="s">
        <v>159</v>
      </c>
      <c r="AQ2292" s="26">
        <v>0</v>
      </c>
      <c r="AR2292" s="26">
        <v>90</v>
      </c>
      <c r="AS2292" s="26" t="s">
        <v>172</v>
      </c>
      <c r="AT2292" s="26" t="s">
        <v>71</v>
      </c>
      <c r="AU2292" s="26" t="s">
        <v>63</v>
      </c>
      <c r="AV2292" s="26" t="s">
        <v>63</v>
      </c>
      <c r="AW2292" s="26" t="s">
        <v>63</v>
      </c>
      <c r="AX2292" s="26" t="s">
        <v>63</v>
      </c>
      <c r="AY2292" s="26">
        <v>43.889588000000003</v>
      </c>
      <c r="AZ2292" s="26">
        <v>-100.891319999999</v>
      </c>
      <c r="BA2292" s="26" t="s">
        <v>185</v>
      </c>
      <c r="BB2292" s="26" t="s">
        <v>611</v>
      </c>
      <c r="BC2292" s="26" t="s">
        <v>68</v>
      </c>
      <c r="BD2292" s="26" t="s">
        <v>68</v>
      </c>
      <c r="BE2292" s="26"/>
      <c r="BF2292" s="26" t="s">
        <v>68</v>
      </c>
      <c r="BG2292" s="26" t="s">
        <v>68</v>
      </c>
      <c r="BH2292" s="26" t="s">
        <v>146</v>
      </c>
      <c r="BI2292" s="26">
        <v>3</v>
      </c>
      <c r="BJ2292" s="26" t="s">
        <v>217</v>
      </c>
    </row>
    <row r="2293" spans="36:62" x14ac:dyDescent="0.25">
      <c r="AJ2293" s="26">
        <v>767</v>
      </c>
      <c r="AK2293" s="26">
        <v>2009448</v>
      </c>
      <c r="AL2293" s="264">
        <v>44057.478472222225</v>
      </c>
      <c r="AM2293" s="26" t="s">
        <v>147</v>
      </c>
      <c r="AN2293" s="26" t="s">
        <v>63</v>
      </c>
      <c r="AO2293" s="26" t="s">
        <v>204</v>
      </c>
      <c r="AP2293" s="26" t="s">
        <v>159</v>
      </c>
      <c r="AQ2293" s="26">
        <v>0</v>
      </c>
      <c r="AR2293" s="26">
        <v>90</v>
      </c>
      <c r="AS2293" s="26" t="s">
        <v>189</v>
      </c>
      <c r="AT2293" s="26" t="s">
        <v>71</v>
      </c>
      <c r="AU2293" s="26" t="s">
        <v>63</v>
      </c>
      <c r="AV2293" s="26" t="s">
        <v>63</v>
      </c>
      <c r="AW2293" s="26" t="s">
        <v>63</v>
      </c>
      <c r="AX2293" s="26" t="s">
        <v>63</v>
      </c>
      <c r="AY2293" s="26">
        <v>43.897981000000001</v>
      </c>
      <c r="AZ2293" s="26">
        <v>-101.102952</v>
      </c>
      <c r="BA2293" s="26" t="s">
        <v>37</v>
      </c>
      <c r="BB2293" s="26" t="s">
        <v>611</v>
      </c>
      <c r="BC2293" s="26" t="s">
        <v>68</v>
      </c>
      <c r="BD2293" s="26" t="s">
        <v>68</v>
      </c>
      <c r="BE2293" s="26"/>
      <c r="BF2293" s="26" t="s">
        <v>68</v>
      </c>
      <c r="BG2293" s="26" t="s">
        <v>68</v>
      </c>
      <c r="BH2293" s="26" t="s">
        <v>160</v>
      </c>
      <c r="BI2293" s="26">
        <v>3</v>
      </c>
      <c r="BJ2293" s="26" t="s">
        <v>20</v>
      </c>
    </row>
    <row r="2294" spans="36:62" x14ac:dyDescent="0.25">
      <c r="AJ2294" s="26">
        <v>770</v>
      </c>
      <c r="AK2294" s="26">
        <v>2010049</v>
      </c>
      <c r="AL2294" s="264">
        <v>44072.833333333336</v>
      </c>
      <c r="AM2294" s="26" t="s">
        <v>147</v>
      </c>
      <c r="AN2294" s="26" t="s">
        <v>63</v>
      </c>
      <c r="AO2294" s="26"/>
      <c r="AP2294" s="26"/>
      <c r="AQ2294" s="26">
        <v>-1</v>
      </c>
      <c r="AR2294" s="26">
        <v>73</v>
      </c>
      <c r="AS2294" s="26" t="s">
        <v>168</v>
      </c>
      <c r="AT2294" s="26" t="s">
        <v>71</v>
      </c>
      <c r="AU2294" s="26" t="s">
        <v>63</v>
      </c>
      <c r="AV2294" s="26" t="s">
        <v>63</v>
      </c>
      <c r="AW2294" s="26" t="s">
        <v>63</v>
      </c>
      <c r="AX2294" s="26" t="s">
        <v>63</v>
      </c>
      <c r="AY2294" s="26">
        <v>43.741669000000002</v>
      </c>
      <c r="AZ2294" s="26">
        <v>-101.526668</v>
      </c>
      <c r="BA2294" s="26" t="s">
        <v>185</v>
      </c>
      <c r="BB2294" s="26" t="s">
        <v>165</v>
      </c>
      <c r="BC2294" s="26" t="s">
        <v>167</v>
      </c>
      <c r="BD2294" s="26" t="s">
        <v>154</v>
      </c>
      <c r="BE2294" s="26"/>
      <c r="BF2294" s="26" t="s">
        <v>99</v>
      </c>
      <c r="BG2294" s="26" t="s">
        <v>167</v>
      </c>
      <c r="BH2294" s="26" t="s">
        <v>99</v>
      </c>
      <c r="BI2294" s="26">
        <v>3</v>
      </c>
      <c r="BJ2294" s="26" t="s">
        <v>217</v>
      </c>
    </row>
    <row r="2295" spans="36:62" x14ac:dyDescent="0.25">
      <c r="AJ2295" s="26">
        <v>771</v>
      </c>
      <c r="AK2295" s="26">
        <v>2009898</v>
      </c>
      <c r="AL2295" s="264">
        <v>44064.852777777778</v>
      </c>
      <c r="AM2295" s="26" t="s">
        <v>147</v>
      </c>
      <c r="AN2295" s="26" t="s">
        <v>63</v>
      </c>
      <c r="AO2295" s="26"/>
      <c r="AP2295" s="26"/>
      <c r="AQ2295" s="26">
        <v>-1</v>
      </c>
      <c r="AR2295" s="26">
        <v>90</v>
      </c>
      <c r="AS2295" s="26" t="s">
        <v>168</v>
      </c>
      <c r="AT2295" s="26" t="s">
        <v>71</v>
      </c>
      <c r="AU2295" s="26" t="s">
        <v>63</v>
      </c>
      <c r="AV2295" s="26" t="s">
        <v>63</v>
      </c>
      <c r="AW2295" s="26" t="s">
        <v>63</v>
      </c>
      <c r="AX2295" s="26" t="s">
        <v>63</v>
      </c>
      <c r="AY2295" s="26">
        <v>43.842576999999899</v>
      </c>
      <c r="AZ2295" s="26">
        <v>-101.247325</v>
      </c>
      <c r="BA2295" s="26" t="s">
        <v>185</v>
      </c>
      <c r="BB2295" s="26" t="s">
        <v>609</v>
      </c>
      <c r="BC2295" s="26" t="s">
        <v>167</v>
      </c>
      <c r="BD2295" s="26" t="s">
        <v>154</v>
      </c>
      <c r="BE2295" s="26"/>
      <c r="BF2295" s="26" t="s">
        <v>99</v>
      </c>
      <c r="BG2295" s="26" t="s">
        <v>167</v>
      </c>
      <c r="BH2295" s="26" t="s">
        <v>99</v>
      </c>
      <c r="BI2295" s="26">
        <v>3</v>
      </c>
      <c r="BJ2295" s="26" t="s">
        <v>217</v>
      </c>
    </row>
    <row r="2296" spans="36:62" x14ac:dyDescent="0.25">
      <c r="AJ2296" s="26">
        <v>772</v>
      </c>
      <c r="AK2296" s="26">
        <v>2009897</v>
      </c>
      <c r="AL2296" s="264">
        <v>44054.786111111112</v>
      </c>
      <c r="AM2296" s="26" t="s">
        <v>147</v>
      </c>
      <c r="AN2296" s="26" t="s">
        <v>63</v>
      </c>
      <c r="AO2296" s="26" t="s">
        <v>214</v>
      </c>
      <c r="AP2296" s="26" t="s">
        <v>159</v>
      </c>
      <c r="AQ2296" s="26">
        <v>0</v>
      </c>
      <c r="AR2296" s="26">
        <v>90</v>
      </c>
      <c r="AS2296" s="26" t="s">
        <v>954</v>
      </c>
      <c r="AT2296" s="26" t="s">
        <v>71</v>
      </c>
      <c r="AU2296" s="26" t="s">
        <v>63</v>
      </c>
      <c r="AV2296" s="26" t="s">
        <v>63</v>
      </c>
      <c r="AW2296" s="26" t="s">
        <v>63</v>
      </c>
      <c r="AX2296" s="26" t="s">
        <v>63</v>
      </c>
      <c r="AY2296" s="26">
        <v>43.842843000000002</v>
      </c>
      <c r="AZ2296" s="26">
        <v>-101.252285999999</v>
      </c>
      <c r="BA2296" s="26" t="s">
        <v>158</v>
      </c>
      <c r="BB2296" s="26" t="s">
        <v>609</v>
      </c>
      <c r="BC2296" s="26" t="s">
        <v>170</v>
      </c>
      <c r="BD2296" s="26" t="s">
        <v>68</v>
      </c>
      <c r="BE2296" s="26" t="s">
        <v>1527</v>
      </c>
      <c r="BF2296" s="26" t="s">
        <v>68</v>
      </c>
      <c r="BG2296" s="26" t="s">
        <v>68</v>
      </c>
      <c r="BH2296" s="26" t="s">
        <v>1528</v>
      </c>
      <c r="BI2296" s="26">
        <v>3</v>
      </c>
      <c r="BJ2296" s="26" t="s">
        <v>20</v>
      </c>
    </row>
    <row r="2297" spans="36:62" x14ac:dyDescent="0.25">
      <c r="AJ2297" s="26">
        <v>774</v>
      </c>
      <c r="AK2297" s="26">
        <v>2010106</v>
      </c>
      <c r="AL2297" s="264">
        <v>44072.861111111109</v>
      </c>
      <c r="AM2297" s="26" t="s">
        <v>565</v>
      </c>
      <c r="AN2297" s="26" t="s">
        <v>63</v>
      </c>
      <c r="AO2297" s="26"/>
      <c r="AP2297" s="26"/>
      <c r="AQ2297" s="26">
        <v>-1</v>
      </c>
      <c r="AR2297" s="26">
        <v>90</v>
      </c>
      <c r="AS2297" s="26" t="s">
        <v>168</v>
      </c>
      <c r="AT2297" s="26" t="s">
        <v>71</v>
      </c>
      <c r="AU2297" s="26" t="s">
        <v>63</v>
      </c>
      <c r="AV2297" s="26" t="s">
        <v>63</v>
      </c>
      <c r="AW2297" s="26" t="s">
        <v>63</v>
      </c>
      <c r="AX2297" s="26" t="s">
        <v>63</v>
      </c>
      <c r="AY2297" s="26">
        <v>43.88664</v>
      </c>
      <c r="AZ2297" s="26">
        <v>-100.879687</v>
      </c>
      <c r="BA2297" s="26" t="s">
        <v>158</v>
      </c>
      <c r="BB2297" s="26" t="s">
        <v>611</v>
      </c>
      <c r="BC2297" s="26" t="s">
        <v>167</v>
      </c>
      <c r="BD2297" s="26" t="s">
        <v>154</v>
      </c>
      <c r="BE2297" s="26"/>
      <c r="BF2297" s="26" t="s">
        <v>99</v>
      </c>
      <c r="BG2297" s="26" t="s">
        <v>167</v>
      </c>
      <c r="BH2297" s="26" t="s">
        <v>99</v>
      </c>
      <c r="BI2297" s="26">
        <v>3</v>
      </c>
      <c r="BJ2297" s="26" t="s">
        <v>217</v>
      </c>
    </row>
    <row r="2298" spans="36:62" x14ac:dyDescent="0.25">
      <c r="AJ2298" s="26">
        <v>775</v>
      </c>
      <c r="AK2298" s="26">
        <v>2010492</v>
      </c>
      <c r="AL2298" s="264">
        <v>44081.552083333336</v>
      </c>
      <c r="AM2298" s="26" t="s">
        <v>147</v>
      </c>
      <c r="AN2298" s="26" t="s">
        <v>63</v>
      </c>
      <c r="AO2298" s="26" t="s">
        <v>156</v>
      </c>
      <c r="AP2298" s="26" t="s">
        <v>713</v>
      </c>
      <c r="AQ2298" s="26">
        <v>0</v>
      </c>
      <c r="AR2298" s="26">
        <v>90</v>
      </c>
      <c r="AS2298" s="26" t="s">
        <v>628</v>
      </c>
      <c r="AT2298" s="26" t="s">
        <v>71</v>
      </c>
      <c r="AU2298" s="26" t="s">
        <v>63</v>
      </c>
      <c r="AV2298" s="26" t="s">
        <v>63</v>
      </c>
      <c r="AW2298" s="26" t="s">
        <v>63</v>
      </c>
      <c r="AX2298" s="26" t="s">
        <v>63</v>
      </c>
      <c r="AY2298" s="26">
        <v>43.8427539999999</v>
      </c>
      <c r="AZ2298" s="26">
        <v>-101.312624999999</v>
      </c>
      <c r="BA2298" s="26" t="s">
        <v>483</v>
      </c>
      <c r="BB2298" s="26" t="s">
        <v>611</v>
      </c>
      <c r="BC2298" s="26" t="s">
        <v>1042</v>
      </c>
      <c r="BD2298" s="26" t="s">
        <v>68</v>
      </c>
      <c r="BE2298" s="26"/>
      <c r="BF2298" s="26" t="s">
        <v>68</v>
      </c>
      <c r="BG2298" s="26" t="s">
        <v>68</v>
      </c>
      <c r="BH2298" s="26" t="s">
        <v>646</v>
      </c>
      <c r="BI2298" s="26">
        <v>3</v>
      </c>
      <c r="BJ2298" s="26" t="s">
        <v>217</v>
      </c>
    </row>
    <row r="2299" spans="36:62" x14ac:dyDescent="0.25">
      <c r="AJ2299" s="26">
        <v>776</v>
      </c>
      <c r="AK2299" s="26">
        <v>2010493</v>
      </c>
      <c r="AL2299" s="264">
        <v>44080.602777777778</v>
      </c>
      <c r="AM2299" s="26" t="s">
        <v>565</v>
      </c>
      <c r="AN2299" s="26" t="s">
        <v>63</v>
      </c>
      <c r="AO2299" s="26" t="s">
        <v>192</v>
      </c>
      <c r="AP2299" s="26" t="s">
        <v>159</v>
      </c>
      <c r="AQ2299" s="26">
        <v>0</v>
      </c>
      <c r="AR2299" s="26">
        <v>90</v>
      </c>
      <c r="AS2299" s="26" t="s">
        <v>852</v>
      </c>
      <c r="AT2299" s="26" t="s">
        <v>71</v>
      </c>
      <c r="AU2299" s="26" t="s">
        <v>63</v>
      </c>
      <c r="AV2299" s="26" t="s">
        <v>63</v>
      </c>
      <c r="AW2299" s="26" t="s">
        <v>63</v>
      </c>
      <c r="AX2299" s="26" t="s">
        <v>63</v>
      </c>
      <c r="AY2299" s="26">
        <v>43.901195000000001</v>
      </c>
      <c r="AZ2299" s="26">
        <v>-101.060463999999</v>
      </c>
      <c r="BA2299" s="26" t="s">
        <v>158</v>
      </c>
      <c r="BB2299" s="26" t="s">
        <v>609</v>
      </c>
      <c r="BC2299" s="26" t="s">
        <v>680</v>
      </c>
      <c r="BD2299" s="26" t="s">
        <v>68</v>
      </c>
      <c r="BE2299" s="26" t="s">
        <v>644</v>
      </c>
      <c r="BF2299" s="26" t="s">
        <v>68</v>
      </c>
      <c r="BG2299" s="26" t="s">
        <v>68</v>
      </c>
      <c r="BH2299" s="26" t="s">
        <v>160</v>
      </c>
      <c r="BI2299" s="26">
        <v>3</v>
      </c>
      <c r="BJ2299" s="26" t="s">
        <v>217</v>
      </c>
    </row>
    <row r="2300" spans="36:62" x14ac:dyDescent="0.25">
      <c r="AJ2300" s="26">
        <v>777</v>
      </c>
      <c r="AK2300" s="26">
        <v>2010233</v>
      </c>
      <c r="AL2300" s="264">
        <v>44065.609722222223</v>
      </c>
      <c r="AM2300" s="26" t="s">
        <v>487</v>
      </c>
      <c r="AN2300" s="26" t="s">
        <v>63</v>
      </c>
      <c r="AO2300" s="26" t="s">
        <v>173</v>
      </c>
      <c r="AP2300" s="26" t="s">
        <v>159</v>
      </c>
      <c r="AQ2300" s="26">
        <v>0</v>
      </c>
      <c r="AR2300" s="26">
        <v>73</v>
      </c>
      <c r="AS2300" s="26" t="s">
        <v>920</v>
      </c>
      <c r="AT2300" s="26" t="s">
        <v>71</v>
      </c>
      <c r="AU2300" s="26" t="s">
        <v>63</v>
      </c>
      <c r="AV2300" s="26" t="s">
        <v>63</v>
      </c>
      <c r="AW2300" s="26" t="s">
        <v>63</v>
      </c>
      <c r="AX2300" s="26" t="s">
        <v>63</v>
      </c>
      <c r="AY2300" s="26">
        <v>43.233150000000002</v>
      </c>
      <c r="AZ2300" s="26">
        <v>-101.513819999999</v>
      </c>
      <c r="BA2300" s="26" t="s">
        <v>158</v>
      </c>
      <c r="BB2300" s="26" t="s">
        <v>157</v>
      </c>
      <c r="BC2300" s="26" t="s">
        <v>636</v>
      </c>
      <c r="BD2300" s="26" t="s">
        <v>68</v>
      </c>
      <c r="BE2300" s="26" t="s">
        <v>816</v>
      </c>
      <c r="BF2300" s="26" t="s">
        <v>68</v>
      </c>
      <c r="BG2300" s="26" t="s">
        <v>68</v>
      </c>
      <c r="BH2300" s="26" t="s">
        <v>757</v>
      </c>
      <c r="BI2300" s="26">
        <v>3</v>
      </c>
      <c r="BJ2300" s="26" t="s">
        <v>21</v>
      </c>
    </row>
    <row r="2301" spans="36:62" x14ac:dyDescent="0.25">
      <c r="AJ2301" s="26">
        <v>779</v>
      </c>
      <c r="AK2301" s="26">
        <v>2011137</v>
      </c>
      <c r="AL2301" s="264">
        <v>44037.78402777778</v>
      </c>
      <c r="AM2301" s="26" t="s">
        <v>565</v>
      </c>
      <c r="AN2301" s="26" t="s">
        <v>63</v>
      </c>
      <c r="AO2301" s="26" t="s">
        <v>655</v>
      </c>
      <c r="AP2301" s="26" t="s">
        <v>159</v>
      </c>
      <c r="AQ2301" s="26">
        <v>0</v>
      </c>
      <c r="AR2301" s="26">
        <v>90</v>
      </c>
      <c r="AS2301" s="26" t="s">
        <v>191</v>
      </c>
      <c r="AT2301" s="26" t="s">
        <v>71</v>
      </c>
      <c r="AU2301" s="26" t="s">
        <v>63</v>
      </c>
      <c r="AV2301" s="26" t="s">
        <v>63</v>
      </c>
      <c r="AW2301" s="26" t="s">
        <v>63</v>
      </c>
      <c r="AX2301" s="26" t="s">
        <v>63</v>
      </c>
      <c r="AY2301" s="26">
        <v>43.886811000000002</v>
      </c>
      <c r="AZ2301" s="26">
        <v>-100.778527999999</v>
      </c>
      <c r="BA2301" s="26" t="s">
        <v>185</v>
      </c>
      <c r="BB2301" s="26" t="s">
        <v>609</v>
      </c>
      <c r="BC2301" s="26" t="s">
        <v>732</v>
      </c>
      <c r="BD2301" s="26" t="s">
        <v>68</v>
      </c>
      <c r="BE2301" s="26"/>
      <c r="BF2301" s="26" t="s">
        <v>675</v>
      </c>
      <c r="BG2301" s="26" t="s">
        <v>68</v>
      </c>
      <c r="BH2301" s="26" t="s">
        <v>146</v>
      </c>
      <c r="BI2301" s="26">
        <v>3</v>
      </c>
      <c r="BJ2301" s="26" t="s">
        <v>217</v>
      </c>
    </row>
    <row r="2302" spans="36:62" x14ac:dyDescent="0.25">
      <c r="AJ2302" s="26">
        <v>780</v>
      </c>
      <c r="AK2302" s="26">
        <v>2011631</v>
      </c>
      <c r="AL2302" s="264">
        <v>44071.854166666664</v>
      </c>
      <c r="AM2302" s="26" t="s">
        <v>147</v>
      </c>
      <c r="AN2302" s="26" t="s">
        <v>63</v>
      </c>
      <c r="AO2302" s="26"/>
      <c r="AP2302" s="26"/>
      <c r="AQ2302" s="26">
        <v>-1</v>
      </c>
      <c r="AR2302" s="26">
        <v>90</v>
      </c>
      <c r="AS2302" s="26" t="s">
        <v>168</v>
      </c>
      <c r="AT2302" s="26" t="s">
        <v>71</v>
      </c>
      <c r="AU2302" s="26" t="s">
        <v>63</v>
      </c>
      <c r="AV2302" s="26" t="s">
        <v>63</v>
      </c>
      <c r="AW2302" s="26" t="s">
        <v>63</v>
      </c>
      <c r="AX2302" s="26" t="s">
        <v>63</v>
      </c>
      <c r="AY2302" s="26">
        <v>43.845143999999898</v>
      </c>
      <c r="AZ2302" s="26">
        <v>-101.511488</v>
      </c>
      <c r="BA2302" s="26" t="s">
        <v>158</v>
      </c>
      <c r="BB2302" s="26" t="s">
        <v>609</v>
      </c>
      <c r="BC2302" s="26" t="s">
        <v>167</v>
      </c>
      <c r="BD2302" s="26" t="s">
        <v>154</v>
      </c>
      <c r="BE2302" s="26"/>
      <c r="BF2302" s="26" t="s">
        <v>99</v>
      </c>
      <c r="BG2302" s="26" t="s">
        <v>167</v>
      </c>
      <c r="BH2302" s="26" t="s">
        <v>99</v>
      </c>
      <c r="BI2302" s="26">
        <v>3</v>
      </c>
      <c r="BJ2302" s="26" t="s">
        <v>217</v>
      </c>
    </row>
    <row r="2303" spans="36:62" x14ac:dyDescent="0.25">
      <c r="AJ2303" s="26">
        <v>782</v>
      </c>
      <c r="AK2303" s="26">
        <v>2011833</v>
      </c>
      <c r="AL2303" s="264">
        <v>44106.777777777781</v>
      </c>
      <c r="AM2303" s="26" t="s">
        <v>565</v>
      </c>
      <c r="AN2303" s="26" t="s">
        <v>63</v>
      </c>
      <c r="AO2303" s="26" t="s">
        <v>156</v>
      </c>
      <c r="AP2303" s="26" t="s">
        <v>159</v>
      </c>
      <c r="AQ2303" s="26">
        <v>0</v>
      </c>
      <c r="AR2303" s="26">
        <v>90</v>
      </c>
      <c r="AS2303" s="26" t="s">
        <v>683</v>
      </c>
      <c r="AT2303" s="26" t="s">
        <v>77</v>
      </c>
      <c r="AU2303" s="26" t="s">
        <v>63</v>
      </c>
      <c r="AV2303" s="26" t="s">
        <v>63</v>
      </c>
      <c r="AW2303" s="26" t="s">
        <v>63</v>
      </c>
      <c r="AX2303" s="26" t="s">
        <v>63</v>
      </c>
      <c r="AY2303" s="26">
        <v>43.901193999999897</v>
      </c>
      <c r="AZ2303" s="26">
        <v>-101.056388999999</v>
      </c>
      <c r="BA2303" s="26" t="s">
        <v>158</v>
      </c>
      <c r="BB2303" s="26" t="s">
        <v>609</v>
      </c>
      <c r="BC2303" s="26" t="s">
        <v>727</v>
      </c>
      <c r="BD2303" s="26" t="s">
        <v>717</v>
      </c>
      <c r="BE2303" s="26"/>
      <c r="BF2303" s="26" t="s">
        <v>68</v>
      </c>
      <c r="BG2303" s="26" t="s">
        <v>68</v>
      </c>
      <c r="BH2303" s="26" t="s">
        <v>160</v>
      </c>
      <c r="BI2303" s="26">
        <v>3</v>
      </c>
      <c r="BJ2303" s="26" t="s">
        <v>217</v>
      </c>
    </row>
    <row r="2304" spans="36:62" x14ac:dyDescent="0.25">
      <c r="AJ2304" s="26">
        <v>783</v>
      </c>
      <c r="AK2304" s="26">
        <v>2012789</v>
      </c>
      <c r="AL2304" s="264">
        <v>44106.715277777781</v>
      </c>
      <c r="AM2304" s="26" t="s">
        <v>147</v>
      </c>
      <c r="AN2304" s="26" t="s">
        <v>63</v>
      </c>
      <c r="AO2304" s="26" t="s">
        <v>156</v>
      </c>
      <c r="AP2304" s="26" t="s">
        <v>159</v>
      </c>
      <c r="AQ2304" s="26">
        <v>0</v>
      </c>
      <c r="AR2304" s="26">
        <v>90</v>
      </c>
      <c r="AS2304" s="26" t="s">
        <v>628</v>
      </c>
      <c r="AT2304" s="26" t="s">
        <v>71</v>
      </c>
      <c r="AU2304" s="26" t="s">
        <v>63</v>
      </c>
      <c r="AV2304" s="26" t="s">
        <v>63</v>
      </c>
      <c r="AW2304" s="26" t="s">
        <v>63</v>
      </c>
      <c r="AX2304" s="26" t="s">
        <v>63</v>
      </c>
      <c r="AY2304" s="26">
        <v>43.899667000000001</v>
      </c>
      <c r="AZ2304" s="26">
        <v>-101.093952</v>
      </c>
      <c r="BA2304" s="26" t="s">
        <v>483</v>
      </c>
      <c r="BB2304" s="26" t="s">
        <v>609</v>
      </c>
      <c r="BC2304" s="26" t="s">
        <v>708</v>
      </c>
      <c r="BD2304" s="26" t="s">
        <v>68</v>
      </c>
      <c r="BE2304" s="26" t="s">
        <v>617</v>
      </c>
      <c r="BF2304" s="26" t="s">
        <v>68</v>
      </c>
      <c r="BG2304" s="26" t="s">
        <v>68</v>
      </c>
      <c r="BH2304" s="26" t="s">
        <v>646</v>
      </c>
      <c r="BI2304" s="26">
        <v>3</v>
      </c>
      <c r="BJ2304" s="26" t="s">
        <v>217</v>
      </c>
    </row>
    <row r="2305" spans="36:62" x14ac:dyDescent="0.25">
      <c r="AJ2305" s="26">
        <v>784</v>
      </c>
      <c r="AK2305" s="26">
        <v>2012790</v>
      </c>
      <c r="AL2305" s="264">
        <v>44107.541666666664</v>
      </c>
      <c r="AM2305" s="26" t="s">
        <v>147</v>
      </c>
      <c r="AN2305" s="26" t="s">
        <v>63</v>
      </c>
      <c r="AO2305" s="26" t="s">
        <v>156</v>
      </c>
      <c r="AP2305" s="26" t="s">
        <v>159</v>
      </c>
      <c r="AQ2305" s="26">
        <v>0</v>
      </c>
      <c r="AR2305" s="26">
        <v>90</v>
      </c>
      <c r="AS2305" s="26" t="s">
        <v>1529</v>
      </c>
      <c r="AT2305" s="26" t="s">
        <v>71</v>
      </c>
      <c r="AU2305" s="26" t="s">
        <v>69</v>
      </c>
      <c r="AV2305" s="26" t="s">
        <v>63</v>
      </c>
      <c r="AW2305" s="26" t="s">
        <v>63</v>
      </c>
      <c r="AX2305" s="26" t="s">
        <v>63</v>
      </c>
      <c r="AY2305" s="26">
        <v>43.901162999999897</v>
      </c>
      <c r="AZ2305" s="26">
        <v>-101.078095</v>
      </c>
      <c r="BA2305" s="26" t="s">
        <v>158</v>
      </c>
      <c r="BB2305" s="26" t="s">
        <v>609</v>
      </c>
      <c r="BC2305" s="26" t="s">
        <v>735</v>
      </c>
      <c r="BD2305" s="26" t="s">
        <v>68</v>
      </c>
      <c r="BE2305" s="26"/>
      <c r="BF2305" s="26" t="s">
        <v>68</v>
      </c>
      <c r="BG2305" s="26" t="s">
        <v>68</v>
      </c>
      <c r="BH2305" s="26" t="s">
        <v>160</v>
      </c>
      <c r="BI2305" s="26">
        <v>3</v>
      </c>
      <c r="BJ2305" s="26" t="s">
        <v>217</v>
      </c>
    </row>
    <row r="2306" spans="36:62" x14ac:dyDescent="0.25">
      <c r="AJ2306" s="26">
        <v>785</v>
      </c>
      <c r="AK2306" s="26">
        <v>2012801</v>
      </c>
      <c r="AL2306" s="264">
        <v>44096.620833333334</v>
      </c>
      <c r="AM2306" s="26" t="s">
        <v>147</v>
      </c>
      <c r="AN2306" s="26" t="s">
        <v>63</v>
      </c>
      <c r="AO2306" s="26" t="s">
        <v>156</v>
      </c>
      <c r="AP2306" s="26" t="s">
        <v>159</v>
      </c>
      <c r="AQ2306" s="26">
        <v>0</v>
      </c>
      <c r="AR2306" s="26">
        <v>90</v>
      </c>
      <c r="AS2306" s="26" t="s">
        <v>201</v>
      </c>
      <c r="AT2306" s="26" t="s">
        <v>71</v>
      </c>
      <c r="AU2306" s="26" t="s">
        <v>63</v>
      </c>
      <c r="AV2306" s="26" t="s">
        <v>63</v>
      </c>
      <c r="AW2306" s="26" t="s">
        <v>63</v>
      </c>
      <c r="AX2306" s="26" t="s">
        <v>63</v>
      </c>
      <c r="AY2306" s="26">
        <v>43.888617000000004</v>
      </c>
      <c r="AZ2306" s="26">
        <v>-101.126200999999</v>
      </c>
      <c r="BA2306" s="26" t="s">
        <v>158</v>
      </c>
      <c r="BB2306" s="26" t="s">
        <v>609</v>
      </c>
      <c r="BC2306" s="26" t="s">
        <v>680</v>
      </c>
      <c r="BD2306" s="26" t="s">
        <v>68</v>
      </c>
      <c r="BE2306" s="26"/>
      <c r="BF2306" s="26" t="s">
        <v>68</v>
      </c>
      <c r="BG2306" s="26" t="s">
        <v>68</v>
      </c>
      <c r="BH2306" s="26" t="s">
        <v>146</v>
      </c>
      <c r="BI2306" s="26">
        <v>3</v>
      </c>
      <c r="BJ2306" s="26" t="s">
        <v>217</v>
      </c>
    </row>
    <row r="2307" spans="36:62" x14ac:dyDescent="0.25">
      <c r="AJ2307" s="26">
        <v>786</v>
      </c>
      <c r="AK2307" s="26">
        <v>2013037</v>
      </c>
      <c r="AL2307" s="264">
        <v>44126.509027777778</v>
      </c>
      <c r="AM2307" s="26" t="s">
        <v>147</v>
      </c>
      <c r="AN2307" s="26" t="s">
        <v>63</v>
      </c>
      <c r="AO2307" s="26" t="s">
        <v>156</v>
      </c>
      <c r="AP2307" s="26" t="s">
        <v>159</v>
      </c>
      <c r="AQ2307" s="26">
        <v>0</v>
      </c>
      <c r="AR2307" s="26">
        <v>90</v>
      </c>
      <c r="AS2307" s="26" t="s">
        <v>1530</v>
      </c>
      <c r="AT2307" s="26" t="s">
        <v>613</v>
      </c>
      <c r="AU2307" s="26" t="s">
        <v>63</v>
      </c>
      <c r="AV2307" s="26" t="s">
        <v>63</v>
      </c>
      <c r="AW2307" s="26" t="s">
        <v>63</v>
      </c>
      <c r="AX2307" s="26" t="s">
        <v>63</v>
      </c>
      <c r="AY2307" s="26">
        <v>43.842942999999899</v>
      </c>
      <c r="AZ2307" s="26">
        <v>-101.285234</v>
      </c>
      <c r="BA2307" s="26" t="s">
        <v>493</v>
      </c>
      <c r="BB2307" s="26" t="s">
        <v>811</v>
      </c>
      <c r="BC2307" s="26" t="s">
        <v>614</v>
      </c>
      <c r="BD2307" s="26" t="s">
        <v>681</v>
      </c>
      <c r="BE2307" s="26" t="s">
        <v>677</v>
      </c>
      <c r="BF2307" s="26" t="s">
        <v>68</v>
      </c>
      <c r="BG2307" s="26" t="s">
        <v>771</v>
      </c>
      <c r="BH2307" s="26" t="s">
        <v>1531</v>
      </c>
      <c r="BI2307" s="26">
        <v>3</v>
      </c>
      <c r="BJ2307" s="26" t="s">
        <v>20</v>
      </c>
    </row>
    <row r="2308" spans="36:62" x14ac:dyDescent="0.25">
      <c r="AJ2308" s="26">
        <v>787</v>
      </c>
      <c r="AK2308" s="26">
        <v>2013057</v>
      </c>
      <c r="AL2308" s="264">
        <v>44126.824999999997</v>
      </c>
      <c r="AM2308" s="26" t="s">
        <v>565</v>
      </c>
      <c r="AN2308" s="26" t="s">
        <v>63</v>
      </c>
      <c r="AO2308" s="26" t="s">
        <v>192</v>
      </c>
      <c r="AP2308" s="26" t="s">
        <v>159</v>
      </c>
      <c r="AQ2308" s="26">
        <v>0</v>
      </c>
      <c r="AR2308" s="26">
        <v>90</v>
      </c>
      <c r="AS2308" s="26" t="s">
        <v>739</v>
      </c>
      <c r="AT2308" s="26" t="s">
        <v>663</v>
      </c>
      <c r="AU2308" s="26" t="s">
        <v>63</v>
      </c>
      <c r="AV2308" s="26" t="s">
        <v>63</v>
      </c>
      <c r="AW2308" s="26" t="s">
        <v>63</v>
      </c>
      <c r="AX2308" s="26" t="s">
        <v>63</v>
      </c>
      <c r="AY2308" s="26">
        <v>43.886750999999897</v>
      </c>
      <c r="AZ2308" s="26">
        <v>-100.832913</v>
      </c>
      <c r="BA2308" s="26" t="s">
        <v>208</v>
      </c>
      <c r="BB2308" s="26" t="s">
        <v>611</v>
      </c>
      <c r="BC2308" s="26" t="s">
        <v>680</v>
      </c>
      <c r="BD2308" s="26" t="s">
        <v>615</v>
      </c>
      <c r="BE2308" s="26" t="s">
        <v>644</v>
      </c>
      <c r="BF2308" s="26" t="s">
        <v>68</v>
      </c>
      <c r="BG2308" s="26" t="s">
        <v>209</v>
      </c>
      <c r="BH2308" s="26" t="s">
        <v>146</v>
      </c>
      <c r="BI2308" s="26">
        <v>3</v>
      </c>
      <c r="BJ2308" s="26" t="s">
        <v>217</v>
      </c>
    </row>
    <row r="2309" spans="36:62" x14ac:dyDescent="0.25">
      <c r="AJ2309" s="26">
        <v>789</v>
      </c>
      <c r="AK2309" s="26">
        <v>2013329</v>
      </c>
      <c r="AL2309" s="264">
        <v>44126.712500000001</v>
      </c>
      <c r="AM2309" s="26" t="s">
        <v>565</v>
      </c>
      <c r="AN2309" s="26" t="s">
        <v>63</v>
      </c>
      <c r="AO2309" s="26" t="s">
        <v>156</v>
      </c>
      <c r="AP2309" s="26" t="s">
        <v>648</v>
      </c>
      <c r="AQ2309" s="26">
        <v>0</v>
      </c>
      <c r="AR2309" s="26">
        <v>90</v>
      </c>
      <c r="AS2309" s="26" t="s">
        <v>628</v>
      </c>
      <c r="AT2309" s="26" t="s">
        <v>74</v>
      </c>
      <c r="AU2309" s="26" t="s">
        <v>63</v>
      </c>
      <c r="AV2309" s="26" t="s">
        <v>63</v>
      </c>
      <c r="AW2309" s="26" t="s">
        <v>63</v>
      </c>
      <c r="AX2309" s="26" t="s">
        <v>63</v>
      </c>
      <c r="AY2309" s="26">
        <v>43.884842999999897</v>
      </c>
      <c r="AZ2309" s="26">
        <v>-100.733519999999</v>
      </c>
      <c r="BA2309" s="26" t="s">
        <v>482</v>
      </c>
      <c r="BB2309" s="26" t="s">
        <v>609</v>
      </c>
      <c r="BC2309" s="26" t="s">
        <v>68</v>
      </c>
      <c r="BD2309" s="26" t="s">
        <v>681</v>
      </c>
      <c r="BE2309" s="26"/>
      <c r="BF2309" s="26" t="s">
        <v>68</v>
      </c>
      <c r="BG2309" s="26" t="s">
        <v>771</v>
      </c>
      <c r="BH2309" s="26" t="s">
        <v>175</v>
      </c>
      <c r="BI2309" s="26">
        <v>3</v>
      </c>
      <c r="BJ2309" s="26" t="s">
        <v>217</v>
      </c>
    </row>
    <row r="2310" spans="36:62" x14ac:dyDescent="0.25">
      <c r="AJ2310" s="26">
        <v>790</v>
      </c>
      <c r="AK2310" s="26">
        <v>2013568</v>
      </c>
      <c r="AL2310" s="264">
        <v>44126.458333333336</v>
      </c>
      <c r="AM2310" s="26" t="s">
        <v>147</v>
      </c>
      <c r="AN2310" s="26" t="s">
        <v>63</v>
      </c>
      <c r="AO2310" s="26" t="s">
        <v>156</v>
      </c>
      <c r="AP2310" s="26" t="s">
        <v>159</v>
      </c>
      <c r="AQ2310" s="26">
        <v>0</v>
      </c>
      <c r="AR2310" s="26">
        <v>90</v>
      </c>
      <c r="AS2310" s="26" t="s">
        <v>668</v>
      </c>
      <c r="AT2310" s="26" t="s">
        <v>674</v>
      </c>
      <c r="AU2310" s="26" t="s">
        <v>63</v>
      </c>
      <c r="AV2310" s="26" t="s">
        <v>63</v>
      </c>
      <c r="AW2310" s="26" t="s">
        <v>63</v>
      </c>
      <c r="AX2310" s="26" t="s">
        <v>63</v>
      </c>
      <c r="AY2310" s="26">
        <v>43.851103000000002</v>
      </c>
      <c r="AZ2310" s="26">
        <v>-101.47582800000001</v>
      </c>
      <c r="BA2310" s="26" t="s">
        <v>166</v>
      </c>
      <c r="BB2310" s="26" t="s">
        <v>609</v>
      </c>
      <c r="BC2310" s="26" t="s">
        <v>978</v>
      </c>
      <c r="BD2310" s="26" t="s">
        <v>615</v>
      </c>
      <c r="BE2310" s="26" t="s">
        <v>621</v>
      </c>
      <c r="BF2310" s="26" t="s">
        <v>68</v>
      </c>
      <c r="BG2310" s="26" t="s">
        <v>68</v>
      </c>
      <c r="BH2310" s="26" t="s">
        <v>755</v>
      </c>
      <c r="BI2310" s="26">
        <v>3</v>
      </c>
      <c r="BJ2310" s="26" t="s">
        <v>217</v>
      </c>
    </row>
    <row r="2311" spans="36:62" x14ac:dyDescent="0.25">
      <c r="AJ2311" s="26">
        <v>791</v>
      </c>
      <c r="AK2311" s="26">
        <v>2013609</v>
      </c>
      <c r="AL2311" s="264">
        <v>44134.791666666664</v>
      </c>
      <c r="AM2311" s="26" t="s">
        <v>565</v>
      </c>
      <c r="AN2311" s="26" t="s">
        <v>63</v>
      </c>
      <c r="AO2311" s="26"/>
      <c r="AP2311" s="26"/>
      <c r="AQ2311" s="26">
        <v>-1</v>
      </c>
      <c r="AR2311" s="26">
        <v>90</v>
      </c>
      <c r="AS2311" s="26" t="s">
        <v>168</v>
      </c>
      <c r="AT2311" s="26" t="s">
        <v>71</v>
      </c>
      <c r="AU2311" s="26" t="s">
        <v>63</v>
      </c>
      <c r="AV2311" s="26" t="s">
        <v>63</v>
      </c>
      <c r="AW2311" s="26" t="s">
        <v>63</v>
      </c>
      <c r="AX2311" s="26" t="s">
        <v>63</v>
      </c>
      <c r="AY2311" s="26">
        <v>43.886792</v>
      </c>
      <c r="AZ2311" s="26">
        <v>-100.800697</v>
      </c>
      <c r="BA2311" s="26" t="s">
        <v>158</v>
      </c>
      <c r="BB2311" s="26" t="s">
        <v>609</v>
      </c>
      <c r="BC2311" s="26" t="s">
        <v>167</v>
      </c>
      <c r="BD2311" s="26" t="s">
        <v>154</v>
      </c>
      <c r="BE2311" s="26"/>
      <c r="BF2311" s="26" t="s">
        <v>99</v>
      </c>
      <c r="BG2311" s="26" t="s">
        <v>167</v>
      </c>
      <c r="BH2311" s="26" t="s">
        <v>99</v>
      </c>
      <c r="BI2311" s="26">
        <v>3</v>
      </c>
      <c r="BJ2311" s="26" t="s">
        <v>217</v>
      </c>
    </row>
    <row r="2312" spans="36:62" x14ac:dyDescent="0.25">
      <c r="AJ2312" s="26">
        <v>792</v>
      </c>
      <c r="AK2312" s="26">
        <v>2013790</v>
      </c>
      <c r="AL2312" s="264">
        <v>44136.802083333336</v>
      </c>
      <c r="AM2312" s="26" t="s">
        <v>565</v>
      </c>
      <c r="AN2312" s="26" t="s">
        <v>63</v>
      </c>
      <c r="AO2312" s="26"/>
      <c r="AP2312" s="26"/>
      <c r="AQ2312" s="26">
        <v>-1</v>
      </c>
      <c r="AR2312" s="26">
        <v>90</v>
      </c>
      <c r="AS2312" s="26" t="s">
        <v>168</v>
      </c>
      <c r="AT2312" s="26" t="s">
        <v>71</v>
      </c>
      <c r="AU2312" s="26" t="s">
        <v>63</v>
      </c>
      <c r="AV2312" s="26" t="s">
        <v>63</v>
      </c>
      <c r="AW2312" s="26" t="s">
        <v>63</v>
      </c>
      <c r="AX2312" s="26" t="s">
        <v>63</v>
      </c>
      <c r="AY2312" s="26">
        <v>43.900937999999897</v>
      </c>
      <c r="AZ2312" s="26">
        <v>-100.978123999999</v>
      </c>
      <c r="BA2312" s="26" t="s">
        <v>166</v>
      </c>
      <c r="BB2312" s="26" t="s">
        <v>611</v>
      </c>
      <c r="BC2312" s="26" t="s">
        <v>167</v>
      </c>
      <c r="BD2312" s="26" t="s">
        <v>154</v>
      </c>
      <c r="BE2312" s="26"/>
      <c r="BF2312" s="26" t="s">
        <v>99</v>
      </c>
      <c r="BG2312" s="26" t="s">
        <v>167</v>
      </c>
      <c r="BH2312" s="26" t="s">
        <v>99</v>
      </c>
      <c r="BI2312" s="26">
        <v>3</v>
      </c>
      <c r="BJ2312" s="26" t="s">
        <v>217</v>
      </c>
    </row>
    <row r="2313" spans="36:62" x14ac:dyDescent="0.25">
      <c r="AJ2313" s="26">
        <v>793</v>
      </c>
      <c r="AK2313" s="26">
        <v>2013546</v>
      </c>
      <c r="AL2313" s="264">
        <v>44125.350694444445</v>
      </c>
      <c r="AM2313" s="26" t="s">
        <v>565</v>
      </c>
      <c r="AN2313" s="26" t="s">
        <v>63</v>
      </c>
      <c r="AO2313" s="26" t="s">
        <v>156</v>
      </c>
      <c r="AP2313" s="26" t="s">
        <v>648</v>
      </c>
      <c r="AQ2313" s="26">
        <v>0</v>
      </c>
      <c r="AR2313" s="26">
        <v>90</v>
      </c>
      <c r="AS2313" s="26" t="s">
        <v>722</v>
      </c>
      <c r="AT2313" s="26" t="s">
        <v>639</v>
      </c>
      <c r="AU2313" s="26" t="s">
        <v>63</v>
      </c>
      <c r="AV2313" s="26" t="s">
        <v>63</v>
      </c>
      <c r="AW2313" s="26" t="s">
        <v>63</v>
      </c>
      <c r="AX2313" s="26" t="s">
        <v>63</v>
      </c>
      <c r="AY2313" s="26">
        <v>43.900911999999899</v>
      </c>
      <c r="AZ2313" s="26">
        <v>-100.934595</v>
      </c>
      <c r="BA2313" s="26" t="s">
        <v>502</v>
      </c>
      <c r="BB2313" s="26" t="s">
        <v>611</v>
      </c>
      <c r="BC2313" s="26" t="s">
        <v>614</v>
      </c>
      <c r="BD2313" s="26" t="s">
        <v>615</v>
      </c>
      <c r="BE2313" s="26" t="s">
        <v>677</v>
      </c>
      <c r="BF2313" s="26" t="s">
        <v>68</v>
      </c>
      <c r="BG2313" s="26" t="s">
        <v>68</v>
      </c>
      <c r="BH2313" s="26" t="s">
        <v>728</v>
      </c>
      <c r="BI2313" s="26">
        <v>3</v>
      </c>
      <c r="BJ2313" s="26" t="s">
        <v>217</v>
      </c>
    </row>
    <row r="2314" spans="36:62" x14ac:dyDescent="0.25">
      <c r="AJ2314" s="26">
        <v>794</v>
      </c>
      <c r="AK2314" s="26">
        <v>2014149</v>
      </c>
      <c r="AL2314" s="264">
        <v>44129.677083333336</v>
      </c>
      <c r="AM2314" s="26" t="s">
        <v>565</v>
      </c>
      <c r="AN2314" s="26" t="s">
        <v>63</v>
      </c>
      <c r="AO2314" s="26" t="s">
        <v>156</v>
      </c>
      <c r="AP2314" s="26" t="s">
        <v>159</v>
      </c>
      <c r="AQ2314" s="26">
        <v>0</v>
      </c>
      <c r="AR2314" s="26">
        <v>90</v>
      </c>
      <c r="AS2314" s="26" t="s">
        <v>201</v>
      </c>
      <c r="AT2314" s="26" t="s">
        <v>74</v>
      </c>
      <c r="AU2314" s="26" t="s">
        <v>63</v>
      </c>
      <c r="AV2314" s="26" t="s">
        <v>63</v>
      </c>
      <c r="AW2314" s="26" t="s">
        <v>63</v>
      </c>
      <c r="AX2314" s="26" t="s">
        <v>63</v>
      </c>
      <c r="AY2314" s="26">
        <v>43.883930999999897</v>
      </c>
      <c r="AZ2314" s="26">
        <v>-100.722956999999</v>
      </c>
      <c r="BA2314" s="26" t="s">
        <v>158</v>
      </c>
      <c r="BB2314" s="26" t="s">
        <v>609</v>
      </c>
      <c r="BC2314" s="26" t="s">
        <v>614</v>
      </c>
      <c r="BD2314" s="26" t="s">
        <v>615</v>
      </c>
      <c r="BE2314" s="26"/>
      <c r="BF2314" s="26" t="s">
        <v>675</v>
      </c>
      <c r="BG2314" s="26" t="s">
        <v>68</v>
      </c>
      <c r="BH2314" s="26" t="s">
        <v>146</v>
      </c>
      <c r="BI2314" s="26">
        <v>3</v>
      </c>
      <c r="BJ2314" s="26" t="s">
        <v>21</v>
      </c>
    </row>
    <row r="2315" spans="36:62" x14ac:dyDescent="0.25">
      <c r="AJ2315" s="26">
        <v>795</v>
      </c>
      <c r="AK2315" s="26">
        <v>2014147</v>
      </c>
      <c r="AL2315" s="264">
        <v>44126.635416666664</v>
      </c>
      <c r="AM2315" s="26" t="s">
        <v>565</v>
      </c>
      <c r="AN2315" s="26" t="s">
        <v>63</v>
      </c>
      <c r="AO2315" s="26" t="s">
        <v>156</v>
      </c>
      <c r="AP2315" s="26" t="s">
        <v>159</v>
      </c>
      <c r="AQ2315" s="26">
        <v>0</v>
      </c>
      <c r="AR2315" s="26">
        <v>90</v>
      </c>
      <c r="AS2315" s="26" t="s">
        <v>853</v>
      </c>
      <c r="AT2315" s="26" t="s">
        <v>1310</v>
      </c>
      <c r="AU2315" s="26" t="s">
        <v>63</v>
      </c>
      <c r="AV2315" s="26" t="s">
        <v>63</v>
      </c>
      <c r="AW2315" s="26" t="s">
        <v>63</v>
      </c>
      <c r="AX2315" s="26" t="s">
        <v>63</v>
      </c>
      <c r="AY2315" s="26">
        <v>43.886822000000002</v>
      </c>
      <c r="AZ2315" s="26">
        <v>-100.771292</v>
      </c>
      <c r="BA2315" s="26" t="s">
        <v>208</v>
      </c>
      <c r="BB2315" s="26" t="s">
        <v>609</v>
      </c>
      <c r="BC2315" s="26" t="s">
        <v>68</v>
      </c>
      <c r="BD2315" s="26" t="s">
        <v>615</v>
      </c>
      <c r="BE2315" s="26"/>
      <c r="BF2315" s="26" t="s">
        <v>68</v>
      </c>
      <c r="BG2315" s="26" t="s">
        <v>209</v>
      </c>
      <c r="BH2315" s="26" t="s">
        <v>146</v>
      </c>
      <c r="BI2315" s="26">
        <v>3</v>
      </c>
      <c r="BJ2315" s="26" t="s">
        <v>217</v>
      </c>
    </row>
    <row r="2316" spans="36:62" x14ac:dyDescent="0.25">
      <c r="AJ2316" s="26">
        <v>796</v>
      </c>
      <c r="AK2316" s="26">
        <v>2013252</v>
      </c>
      <c r="AL2316" s="264">
        <v>44128.504166666666</v>
      </c>
      <c r="AM2316" s="26" t="s">
        <v>147</v>
      </c>
      <c r="AN2316" s="26" t="s">
        <v>63</v>
      </c>
      <c r="AO2316" s="26" t="s">
        <v>156</v>
      </c>
      <c r="AP2316" s="26" t="s">
        <v>159</v>
      </c>
      <c r="AQ2316" s="26">
        <v>0</v>
      </c>
      <c r="AR2316" s="26">
        <v>90</v>
      </c>
      <c r="AS2316" s="26" t="s">
        <v>1532</v>
      </c>
      <c r="AT2316" s="26" t="s">
        <v>613</v>
      </c>
      <c r="AU2316" s="26" t="s">
        <v>63</v>
      </c>
      <c r="AV2316" s="26" t="s">
        <v>63</v>
      </c>
      <c r="AW2316" s="26" t="s">
        <v>63</v>
      </c>
      <c r="AX2316" s="26" t="s">
        <v>63</v>
      </c>
      <c r="AY2316" s="26">
        <v>43.878546</v>
      </c>
      <c r="AZ2316" s="26">
        <v>-101.145933999999</v>
      </c>
      <c r="BA2316" s="26" t="s">
        <v>486</v>
      </c>
      <c r="BB2316" s="26" t="s">
        <v>811</v>
      </c>
      <c r="BC2316" s="26" t="s">
        <v>68</v>
      </c>
      <c r="BD2316" s="26" t="s">
        <v>1533</v>
      </c>
      <c r="BE2316" s="26"/>
      <c r="BF2316" s="26" t="s">
        <v>769</v>
      </c>
      <c r="BG2316" s="26" t="s">
        <v>209</v>
      </c>
      <c r="BH2316" s="26" t="s">
        <v>175</v>
      </c>
      <c r="BI2316" s="26">
        <v>3</v>
      </c>
      <c r="BJ2316" s="26" t="s">
        <v>217</v>
      </c>
    </row>
    <row r="2317" spans="36:62" x14ac:dyDescent="0.25">
      <c r="AJ2317" s="26">
        <v>797</v>
      </c>
      <c r="AK2317" s="26">
        <v>2014753</v>
      </c>
      <c r="AL2317" s="264">
        <v>44147.791666666664</v>
      </c>
      <c r="AM2317" s="26" t="s">
        <v>565</v>
      </c>
      <c r="AN2317" s="26" t="s">
        <v>63</v>
      </c>
      <c r="AO2317" s="26"/>
      <c r="AP2317" s="26"/>
      <c r="AQ2317" s="26">
        <v>-1</v>
      </c>
      <c r="AR2317" s="26">
        <v>90</v>
      </c>
      <c r="AS2317" s="26" t="s">
        <v>168</v>
      </c>
      <c r="AT2317" s="26" t="s">
        <v>71</v>
      </c>
      <c r="AU2317" s="26" t="s">
        <v>63</v>
      </c>
      <c r="AV2317" s="26" t="s">
        <v>63</v>
      </c>
      <c r="AW2317" s="26" t="s">
        <v>63</v>
      </c>
      <c r="AX2317" s="26" t="s">
        <v>63</v>
      </c>
      <c r="AY2317" s="26">
        <v>43.886315000000003</v>
      </c>
      <c r="AZ2317" s="26">
        <v>-100.75050400000001</v>
      </c>
      <c r="BA2317" s="26" t="s">
        <v>511</v>
      </c>
      <c r="BB2317" s="26" t="s">
        <v>609</v>
      </c>
      <c r="BC2317" s="26" t="s">
        <v>167</v>
      </c>
      <c r="BD2317" s="26" t="s">
        <v>154</v>
      </c>
      <c r="BE2317" s="26"/>
      <c r="BF2317" s="26" t="s">
        <v>99</v>
      </c>
      <c r="BG2317" s="26" t="s">
        <v>167</v>
      </c>
      <c r="BH2317" s="26" t="s">
        <v>99</v>
      </c>
      <c r="BI2317" s="26">
        <v>3</v>
      </c>
      <c r="BJ2317" s="26" t="s">
        <v>217</v>
      </c>
    </row>
    <row r="2318" spans="36:62" x14ac:dyDescent="0.25">
      <c r="AJ2318" s="26">
        <v>798</v>
      </c>
      <c r="AK2318" s="26">
        <v>2014825</v>
      </c>
      <c r="AL2318" s="264">
        <v>44153.715277777781</v>
      </c>
      <c r="AM2318" s="26" t="s">
        <v>565</v>
      </c>
      <c r="AN2318" s="26" t="s">
        <v>63</v>
      </c>
      <c r="AO2318" s="26"/>
      <c r="AP2318" s="26"/>
      <c r="AQ2318" s="26">
        <v>-1</v>
      </c>
      <c r="AR2318" s="26">
        <v>90</v>
      </c>
      <c r="AS2318" s="26" t="s">
        <v>168</v>
      </c>
      <c r="AT2318" s="26" t="s">
        <v>71</v>
      </c>
      <c r="AU2318" s="26" t="s">
        <v>63</v>
      </c>
      <c r="AV2318" s="26" t="s">
        <v>63</v>
      </c>
      <c r="AW2318" s="26" t="s">
        <v>63</v>
      </c>
      <c r="AX2318" s="26" t="s">
        <v>63</v>
      </c>
      <c r="AY2318" s="26">
        <v>43.886442000000002</v>
      </c>
      <c r="AZ2318" s="26">
        <v>-100.875028</v>
      </c>
      <c r="BA2318" s="26" t="s">
        <v>208</v>
      </c>
      <c r="BB2318" s="26" t="s">
        <v>611</v>
      </c>
      <c r="BC2318" s="26" t="s">
        <v>167</v>
      </c>
      <c r="BD2318" s="26" t="s">
        <v>154</v>
      </c>
      <c r="BE2318" s="26"/>
      <c r="BF2318" s="26" t="s">
        <v>99</v>
      </c>
      <c r="BG2318" s="26" t="s">
        <v>167</v>
      </c>
      <c r="BH2318" s="26" t="s">
        <v>99</v>
      </c>
      <c r="BI2318" s="26">
        <v>3</v>
      </c>
      <c r="BJ2318" s="26" t="s">
        <v>217</v>
      </c>
    </row>
    <row r="2319" spans="36:62" x14ac:dyDescent="0.25">
      <c r="AJ2319" s="26">
        <v>799</v>
      </c>
      <c r="AK2319" s="26">
        <v>2014826</v>
      </c>
      <c r="AL2319" s="264">
        <v>44153.886805555558</v>
      </c>
      <c r="AM2319" s="26" t="s">
        <v>147</v>
      </c>
      <c r="AN2319" s="26" t="s">
        <v>63</v>
      </c>
      <c r="AO2319" s="26"/>
      <c r="AP2319" s="26"/>
      <c r="AQ2319" s="26">
        <v>-1</v>
      </c>
      <c r="AR2319" s="26">
        <v>90</v>
      </c>
      <c r="AS2319" s="26" t="s">
        <v>168</v>
      </c>
      <c r="AT2319" s="26" t="s">
        <v>71</v>
      </c>
      <c r="AU2319" s="26" t="s">
        <v>63</v>
      </c>
      <c r="AV2319" s="26" t="s">
        <v>63</v>
      </c>
      <c r="AW2319" s="26" t="s">
        <v>63</v>
      </c>
      <c r="AX2319" s="26" t="s">
        <v>63</v>
      </c>
      <c r="AY2319" s="26">
        <v>43.851745000000001</v>
      </c>
      <c r="AZ2319" s="26">
        <v>-101.414348</v>
      </c>
      <c r="BA2319" s="26" t="s">
        <v>185</v>
      </c>
      <c r="BB2319" s="26" t="s">
        <v>611</v>
      </c>
      <c r="BC2319" s="26" t="s">
        <v>167</v>
      </c>
      <c r="BD2319" s="26" t="s">
        <v>154</v>
      </c>
      <c r="BE2319" s="26"/>
      <c r="BF2319" s="26" t="s">
        <v>99</v>
      </c>
      <c r="BG2319" s="26" t="s">
        <v>167</v>
      </c>
      <c r="BH2319" s="26" t="s">
        <v>99</v>
      </c>
      <c r="BI2319" s="26">
        <v>3</v>
      </c>
      <c r="BJ2319" s="26" t="s">
        <v>217</v>
      </c>
    </row>
    <row r="2320" spans="36:62" x14ac:dyDescent="0.25">
      <c r="AJ2320" s="26">
        <v>800</v>
      </c>
      <c r="AK2320" s="26">
        <v>2015027</v>
      </c>
      <c r="AL2320" s="264">
        <v>44146.944444444445</v>
      </c>
      <c r="AM2320" s="26" t="s">
        <v>565</v>
      </c>
      <c r="AN2320" s="26" t="s">
        <v>63</v>
      </c>
      <c r="AO2320" s="26"/>
      <c r="AP2320" s="26"/>
      <c r="AQ2320" s="26">
        <v>-1</v>
      </c>
      <c r="AR2320" s="26">
        <v>90</v>
      </c>
      <c r="AS2320" s="26" t="s">
        <v>168</v>
      </c>
      <c r="AT2320" s="26" t="s">
        <v>71</v>
      </c>
      <c r="AU2320" s="26" t="s">
        <v>63</v>
      </c>
      <c r="AV2320" s="26" t="s">
        <v>63</v>
      </c>
      <c r="AW2320" s="26" t="s">
        <v>63</v>
      </c>
      <c r="AX2320" s="26" t="s">
        <v>63</v>
      </c>
      <c r="AY2320" s="26">
        <v>43.9011929999999</v>
      </c>
      <c r="AZ2320" s="26">
        <v>-101.041264999999</v>
      </c>
      <c r="BA2320" s="26" t="s">
        <v>185</v>
      </c>
      <c r="BB2320" s="26" t="s">
        <v>609</v>
      </c>
      <c r="BC2320" s="26" t="s">
        <v>167</v>
      </c>
      <c r="BD2320" s="26" t="s">
        <v>154</v>
      </c>
      <c r="BE2320" s="26"/>
      <c r="BF2320" s="26" t="s">
        <v>99</v>
      </c>
      <c r="BG2320" s="26" t="s">
        <v>167</v>
      </c>
      <c r="BH2320" s="26" t="s">
        <v>99</v>
      </c>
      <c r="BI2320" s="26">
        <v>3</v>
      </c>
      <c r="BJ2320" s="26" t="s">
        <v>217</v>
      </c>
    </row>
    <row r="2321" spans="36:62" x14ac:dyDescent="0.25">
      <c r="AJ2321" s="26">
        <v>801</v>
      </c>
      <c r="AK2321" s="26">
        <v>2015091</v>
      </c>
      <c r="AL2321" s="264">
        <v>44154.902777777781</v>
      </c>
      <c r="AM2321" s="26" t="s">
        <v>147</v>
      </c>
      <c r="AN2321" s="26" t="s">
        <v>63</v>
      </c>
      <c r="AO2321" s="26"/>
      <c r="AP2321" s="26"/>
      <c r="AQ2321" s="26">
        <v>-1</v>
      </c>
      <c r="AR2321" s="26">
        <v>90</v>
      </c>
      <c r="AS2321" s="26" t="s">
        <v>168</v>
      </c>
      <c r="AT2321" s="26" t="s">
        <v>71</v>
      </c>
      <c r="AU2321" s="26" t="s">
        <v>63</v>
      </c>
      <c r="AV2321" s="26" t="s">
        <v>63</v>
      </c>
      <c r="AW2321" s="26" t="s">
        <v>63</v>
      </c>
      <c r="AX2321" s="26" t="s">
        <v>63</v>
      </c>
      <c r="AY2321" s="26">
        <v>43.851742000000002</v>
      </c>
      <c r="AZ2321" s="26">
        <v>-101.432839999999</v>
      </c>
      <c r="BA2321" s="26" t="s">
        <v>185</v>
      </c>
      <c r="BB2321" s="26" t="s">
        <v>609</v>
      </c>
      <c r="BC2321" s="26" t="s">
        <v>167</v>
      </c>
      <c r="BD2321" s="26" t="s">
        <v>154</v>
      </c>
      <c r="BE2321" s="26"/>
      <c r="BF2321" s="26" t="s">
        <v>99</v>
      </c>
      <c r="BG2321" s="26" t="s">
        <v>167</v>
      </c>
      <c r="BH2321" s="26" t="s">
        <v>99</v>
      </c>
      <c r="BI2321" s="26">
        <v>3</v>
      </c>
      <c r="BJ2321" s="26" t="s">
        <v>217</v>
      </c>
    </row>
    <row r="2322" spans="36:62" x14ac:dyDescent="0.25">
      <c r="AJ2322" s="26">
        <v>803</v>
      </c>
      <c r="AK2322" s="26">
        <v>2015132</v>
      </c>
      <c r="AL2322" s="264">
        <v>44126.586111111108</v>
      </c>
      <c r="AM2322" s="26" t="s">
        <v>147</v>
      </c>
      <c r="AN2322" s="26" t="s">
        <v>63</v>
      </c>
      <c r="AO2322" s="26" t="s">
        <v>156</v>
      </c>
      <c r="AP2322" s="26" t="s">
        <v>159</v>
      </c>
      <c r="AQ2322" s="26">
        <v>0</v>
      </c>
      <c r="AR2322" s="26">
        <v>90</v>
      </c>
      <c r="AS2322" s="26" t="s">
        <v>739</v>
      </c>
      <c r="AT2322" s="26" t="s">
        <v>613</v>
      </c>
      <c r="AU2322" s="26" t="s">
        <v>63</v>
      </c>
      <c r="AV2322" s="26" t="s">
        <v>63</v>
      </c>
      <c r="AW2322" s="26" t="s">
        <v>63</v>
      </c>
      <c r="AX2322" s="26" t="s">
        <v>63</v>
      </c>
      <c r="AY2322" s="26">
        <v>43.900941000000003</v>
      </c>
      <c r="AZ2322" s="26">
        <v>-101.069789999999</v>
      </c>
      <c r="BA2322" s="26" t="s">
        <v>185</v>
      </c>
      <c r="BB2322" s="26" t="s">
        <v>611</v>
      </c>
      <c r="BC2322" s="26" t="s">
        <v>680</v>
      </c>
      <c r="BD2322" s="26" t="s">
        <v>615</v>
      </c>
      <c r="BE2322" s="26"/>
      <c r="BF2322" s="26" t="s">
        <v>68</v>
      </c>
      <c r="BG2322" s="26" t="s">
        <v>68</v>
      </c>
      <c r="BH2322" s="26" t="s">
        <v>160</v>
      </c>
      <c r="BI2322" s="26">
        <v>3</v>
      </c>
      <c r="BJ2322" s="26" t="s">
        <v>217</v>
      </c>
    </row>
    <row r="2323" spans="36:62" x14ac:dyDescent="0.25">
      <c r="AJ2323" s="26">
        <v>804</v>
      </c>
      <c r="AK2323" s="26">
        <v>2015457</v>
      </c>
      <c r="AL2323" s="264">
        <v>44161.759027777778</v>
      </c>
      <c r="AM2323" s="26" t="s">
        <v>565</v>
      </c>
      <c r="AN2323" s="26" t="s">
        <v>63</v>
      </c>
      <c r="AO2323" s="26"/>
      <c r="AP2323" s="26"/>
      <c r="AQ2323" s="26">
        <v>-1</v>
      </c>
      <c r="AR2323" s="26">
        <v>90</v>
      </c>
      <c r="AS2323" s="26" t="s">
        <v>168</v>
      </c>
      <c r="AT2323" s="26" t="s">
        <v>71</v>
      </c>
      <c r="AU2323" s="26" t="s">
        <v>63</v>
      </c>
      <c r="AV2323" s="26" t="s">
        <v>63</v>
      </c>
      <c r="AW2323" s="26" t="s">
        <v>63</v>
      </c>
      <c r="AX2323" s="26" t="s">
        <v>63</v>
      </c>
      <c r="AY2323" s="26">
        <v>43.888466999999899</v>
      </c>
      <c r="AZ2323" s="26">
        <v>-100.887512999999</v>
      </c>
      <c r="BA2323" s="26" t="s">
        <v>158</v>
      </c>
      <c r="BB2323" s="26" t="s">
        <v>609</v>
      </c>
      <c r="BC2323" s="26" t="s">
        <v>167</v>
      </c>
      <c r="BD2323" s="26" t="s">
        <v>154</v>
      </c>
      <c r="BE2323" s="26"/>
      <c r="BF2323" s="26" t="s">
        <v>99</v>
      </c>
      <c r="BG2323" s="26" t="s">
        <v>167</v>
      </c>
      <c r="BH2323" s="26" t="s">
        <v>99</v>
      </c>
      <c r="BI2323" s="26">
        <v>3</v>
      </c>
      <c r="BJ2323" s="26" t="s">
        <v>217</v>
      </c>
    </row>
    <row r="2324" spans="36:62" x14ac:dyDescent="0.25">
      <c r="AJ2324" s="26">
        <v>805</v>
      </c>
      <c r="AK2324" s="26">
        <v>2015458</v>
      </c>
      <c r="AL2324" s="264">
        <v>44164.09375</v>
      </c>
      <c r="AM2324" s="26" t="s">
        <v>147</v>
      </c>
      <c r="AN2324" s="26" t="s">
        <v>63</v>
      </c>
      <c r="AO2324" s="26"/>
      <c r="AP2324" s="26"/>
      <c r="AQ2324" s="26">
        <v>-1</v>
      </c>
      <c r="AR2324" s="26">
        <v>90</v>
      </c>
      <c r="AS2324" s="26" t="s">
        <v>168</v>
      </c>
      <c r="AT2324" s="26" t="s">
        <v>71</v>
      </c>
      <c r="AU2324" s="26" t="s">
        <v>63</v>
      </c>
      <c r="AV2324" s="26" t="s">
        <v>63</v>
      </c>
      <c r="AW2324" s="26" t="s">
        <v>63</v>
      </c>
      <c r="AX2324" s="26" t="s">
        <v>63</v>
      </c>
      <c r="AY2324" s="26">
        <v>43.842559000000001</v>
      </c>
      <c r="AZ2324" s="26">
        <v>-101.242923</v>
      </c>
      <c r="BA2324" s="26" t="s">
        <v>166</v>
      </c>
      <c r="BB2324" s="26" t="s">
        <v>611</v>
      </c>
      <c r="BC2324" s="26" t="s">
        <v>167</v>
      </c>
      <c r="BD2324" s="26" t="s">
        <v>154</v>
      </c>
      <c r="BE2324" s="26"/>
      <c r="BF2324" s="26" t="s">
        <v>99</v>
      </c>
      <c r="BG2324" s="26" t="s">
        <v>167</v>
      </c>
      <c r="BH2324" s="26" t="s">
        <v>99</v>
      </c>
      <c r="BI2324" s="26">
        <v>3</v>
      </c>
      <c r="BJ2324" s="26" t="s">
        <v>217</v>
      </c>
    </row>
    <row r="2325" spans="36:62" x14ac:dyDescent="0.25">
      <c r="AJ2325" s="26">
        <v>806</v>
      </c>
      <c r="AK2325" s="26">
        <v>2015598</v>
      </c>
      <c r="AL2325" s="264">
        <v>44155.865277777775</v>
      </c>
      <c r="AM2325" s="26" t="s">
        <v>147</v>
      </c>
      <c r="AN2325" s="26" t="s">
        <v>63</v>
      </c>
      <c r="AO2325" s="26"/>
      <c r="AP2325" s="26"/>
      <c r="AQ2325" s="26">
        <v>-1</v>
      </c>
      <c r="AR2325" s="26">
        <v>90</v>
      </c>
      <c r="AS2325" s="26" t="s">
        <v>168</v>
      </c>
      <c r="AT2325" s="26" t="s">
        <v>71</v>
      </c>
      <c r="AU2325" s="26" t="s">
        <v>63</v>
      </c>
      <c r="AV2325" s="26" t="s">
        <v>63</v>
      </c>
      <c r="AW2325" s="26" t="s">
        <v>63</v>
      </c>
      <c r="AX2325" s="26" t="s">
        <v>63</v>
      </c>
      <c r="AY2325" s="26">
        <v>43.851911000000001</v>
      </c>
      <c r="AZ2325" s="26">
        <v>-101.38992500000001</v>
      </c>
      <c r="BA2325" s="26" t="s">
        <v>185</v>
      </c>
      <c r="BB2325" s="26" t="s">
        <v>609</v>
      </c>
      <c r="BC2325" s="26" t="s">
        <v>167</v>
      </c>
      <c r="BD2325" s="26" t="s">
        <v>154</v>
      </c>
      <c r="BE2325" s="26"/>
      <c r="BF2325" s="26" t="s">
        <v>99</v>
      </c>
      <c r="BG2325" s="26" t="s">
        <v>167</v>
      </c>
      <c r="BH2325" s="26" t="s">
        <v>99</v>
      </c>
      <c r="BI2325" s="26">
        <v>3</v>
      </c>
      <c r="BJ2325" s="26" t="s">
        <v>217</v>
      </c>
    </row>
    <row r="2326" spans="36:62" x14ac:dyDescent="0.25">
      <c r="AJ2326" s="26">
        <v>808</v>
      </c>
      <c r="AK2326" s="26">
        <v>2015599</v>
      </c>
      <c r="AL2326" s="264">
        <v>44160.833333333336</v>
      </c>
      <c r="AM2326" s="26" t="s">
        <v>147</v>
      </c>
      <c r="AN2326" s="26" t="s">
        <v>63</v>
      </c>
      <c r="AO2326" s="26"/>
      <c r="AP2326" s="26"/>
      <c r="AQ2326" s="26">
        <v>-1</v>
      </c>
      <c r="AR2326" s="26">
        <v>73</v>
      </c>
      <c r="AS2326" s="26" t="s">
        <v>168</v>
      </c>
      <c r="AT2326" s="26" t="s">
        <v>71</v>
      </c>
      <c r="AU2326" s="26" t="s">
        <v>63</v>
      </c>
      <c r="AV2326" s="26" t="s">
        <v>63</v>
      </c>
      <c r="AW2326" s="26" t="s">
        <v>63</v>
      </c>
      <c r="AX2326" s="26" t="s">
        <v>63</v>
      </c>
      <c r="AY2326" s="26">
        <v>43.734051000000001</v>
      </c>
      <c r="AZ2326" s="26">
        <v>-101.536742</v>
      </c>
      <c r="BA2326" s="26" t="s">
        <v>158</v>
      </c>
      <c r="BB2326" s="26" t="s">
        <v>157</v>
      </c>
      <c r="BC2326" s="26" t="s">
        <v>167</v>
      </c>
      <c r="BD2326" s="26" t="s">
        <v>154</v>
      </c>
      <c r="BE2326" s="26"/>
      <c r="BF2326" s="26" t="s">
        <v>99</v>
      </c>
      <c r="BG2326" s="26" t="s">
        <v>167</v>
      </c>
      <c r="BH2326" s="26" t="s">
        <v>99</v>
      </c>
      <c r="BI2326" s="26">
        <v>3</v>
      </c>
      <c r="BJ2326" s="26" t="s">
        <v>217</v>
      </c>
    </row>
    <row r="2327" spans="36:62" x14ac:dyDescent="0.25">
      <c r="AJ2327" s="26">
        <v>810</v>
      </c>
      <c r="AK2327" s="26">
        <v>2015601</v>
      </c>
      <c r="AL2327" s="264">
        <v>44164.918749999997</v>
      </c>
      <c r="AM2327" s="26" t="s">
        <v>147</v>
      </c>
      <c r="AN2327" s="26" t="s">
        <v>63</v>
      </c>
      <c r="AO2327" s="26"/>
      <c r="AP2327" s="26"/>
      <c r="AQ2327" s="26">
        <v>-1</v>
      </c>
      <c r="AR2327" s="26">
        <v>90</v>
      </c>
      <c r="AS2327" s="26" t="s">
        <v>168</v>
      </c>
      <c r="AT2327" s="26" t="s">
        <v>71</v>
      </c>
      <c r="AU2327" s="26" t="s">
        <v>63</v>
      </c>
      <c r="AV2327" s="26" t="s">
        <v>63</v>
      </c>
      <c r="AW2327" s="26" t="s">
        <v>63</v>
      </c>
      <c r="AX2327" s="26" t="s">
        <v>63</v>
      </c>
      <c r="AY2327" s="26">
        <v>43.846072999999897</v>
      </c>
      <c r="AZ2327" s="26">
        <v>-101.337469999999</v>
      </c>
      <c r="BA2327" s="26" t="s">
        <v>208</v>
      </c>
      <c r="BB2327" s="26" t="s">
        <v>609</v>
      </c>
      <c r="BC2327" s="26" t="s">
        <v>167</v>
      </c>
      <c r="BD2327" s="26" t="s">
        <v>154</v>
      </c>
      <c r="BE2327" s="26"/>
      <c r="BF2327" s="26" t="s">
        <v>99</v>
      </c>
      <c r="BG2327" s="26" t="s">
        <v>167</v>
      </c>
      <c r="BH2327" s="26" t="s">
        <v>99</v>
      </c>
      <c r="BI2327" s="26">
        <v>3</v>
      </c>
      <c r="BJ2327" s="26" t="s">
        <v>217</v>
      </c>
    </row>
    <row r="2328" spans="36:62" x14ac:dyDescent="0.25">
      <c r="AJ2328" s="26">
        <v>811</v>
      </c>
      <c r="AK2328" s="26">
        <v>2016201</v>
      </c>
      <c r="AL2328" s="264">
        <v>44163.981944444444</v>
      </c>
      <c r="AM2328" s="26" t="s">
        <v>147</v>
      </c>
      <c r="AN2328" s="26" t="s">
        <v>63</v>
      </c>
      <c r="AO2328" s="26" t="s">
        <v>192</v>
      </c>
      <c r="AP2328" s="26" t="s">
        <v>627</v>
      </c>
      <c r="AQ2328" s="26">
        <v>0</v>
      </c>
      <c r="AR2328" s="26">
        <v>90</v>
      </c>
      <c r="AS2328" s="26" t="s">
        <v>628</v>
      </c>
      <c r="AT2328" s="26" t="s">
        <v>71</v>
      </c>
      <c r="AU2328" s="26" t="s">
        <v>63</v>
      </c>
      <c r="AV2328" s="26" t="s">
        <v>63</v>
      </c>
      <c r="AW2328" s="26" t="s">
        <v>63</v>
      </c>
      <c r="AX2328" s="26" t="s">
        <v>63</v>
      </c>
      <c r="AY2328" s="26">
        <v>43.861459000000004</v>
      </c>
      <c r="AZ2328" s="26">
        <v>-101.186306</v>
      </c>
      <c r="BA2328" s="26" t="s">
        <v>208</v>
      </c>
      <c r="BB2328" s="26" t="s">
        <v>609</v>
      </c>
      <c r="BC2328" s="26" t="s">
        <v>680</v>
      </c>
      <c r="BD2328" s="26" t="s">
        <v>68</v>
      </c>
      <c r="BE2328" s="26" t="s">
        <v>644</v>
      </c>
      <c r="BF2328" s="26" t="s">
        <v>68</v>
      </c>
      <c r="BG2328" s="26" t="s">
        <v>68</v>
      </c>
      <c r="BH2328" s="26" t="s">
        <v>646</v>
      </c>
      <c r="BI2328" s="26">
        <v>3</v>
      </c>
      <c r="BJ2328" s="26" t="s">
        <v>217</v>
      </c>
    </row>
    <row r="2329" spans="36:62" x14ac:dyDescent="0.25">
      <c r="AJ2329" s="26">
        <v>812</v>
      </c>
      <c r="AK2329" s="26">
        <v>2016560</v>
      </c>
      <c r="AL2329" s="264">
        <v>44125.413194444445</v>
      </c>
      <c r="AM2329" s="26" t="s">
        <v>147</v>
      </c>
      <c r="AN2329" s="26" t="s">
        <v>63</v>
      </c>
      <c r="AO2329" s="26" t="s">
        <v>156</v>
      </c>
      <c r="AP2329" s="26" t="s">
        <v>159</v>
      </c>
      <c r="AQ2329" s="26">
        <v>0</v>
      </c>
      <c r="AR2329" s="26">
        <v>90</v>
      </c>
      <c r="AS2329" s="26" t="s">
        <v>1534</v>
      </c>
      <c r="AT2329" s="26" t="s">
        <v>613</v>
      </c>
      <c r="AU2329" s="26" t="s">
        <v>63</v>
      </c>
      <c r="AV2329" s="26" t="s">
        <v>63</v>
      </c>
      <c r="AW2329" s="26" t="s">
        <v>63</v>
      </c>
      <c r="AX2329" s="26" t="s">
        <v>63</v>
      </c>
      <c r="AY2329" s="26">
        <v>43.894815999999899</v>
      </c>
      <c r="AZ2329" s="26">
        <v>-101.113957999999</v>
      </c>
      <c r="BA2329" s="26" t="s">
        <v>158</v>
      </c>
      <c r="BB2329" s="26" t="s">
        <v>611</v>
      </c>
      <c r="BC2329" s="26" t="s">
        <v>939</v>
      </c>
      <c r="BD2329" s="26" t="s">
        <v>615</v>
      </c>
      <c r="BE2329" s="26"/>
      <c r="BF2329" s="26" t="s">
        <v>68</v>
      </c>
      <c r="BG2329" s="26" t="s">
        <v>209</v>
      </c>
      <c r="BH2329" s="26" t="s">
        <v>146</v>
      </c>
      <c r="BI2329" s="26">
        <v>3</v>
      </c>
      <c r="BJ2329" s="26" t="s">
        <v>217</v>
      </c>
    </row>
    <row r="2330" spans="36:62" x14ac:dyDescent="0.25">
      <c r="AJ2330" s="26">
        <v>813</v>
      </c>
      <c r="AK2330" s="26">
        <v>2016856</v>
      </c>
      <c r="AL2330" s="264">
        <v>44177.500694444447</v>
      </c>
      <c r="AM2330" s="26" t="s">
        <v>147</v>
      </c>
      <c r="AN2330" s="26" t="s">
        <v>63</v>
      </c>
      <c r="AO2330" s="26" t="s">
        <v>1299</v>
      </c>
      <c r="AP2330" s="26" t="s">
        <v>159</v>
      </c>
      <c r="AQ2330" s="26">
        <v>0</v>
      </c>
      <c r="AR2330" s="26">
        <v>90</v>
      </c>
      <c r="AS2330" s="26" t="s">
        <v>814</v>
      </c>
      <c r="AT2330" s="26" t="s">
        <v>1535</v>
      </c>
      <c r="AU2330" s="26" t="s">
        <v>63</v>
      </c>
      <c r="AV2330" s="26" t="s">
        <v>63</v>
      </c>
      <c r="AW2330" s="26" t="s">
        <v>63</v>
      </c>
      <c r="AX2330" s="26" t="s">
        <v>63</v>
      </c>
      <c r="AY2330" s="26">
        <v>43.878455000000002</v>
      </c>
      <c r="AZ2330" s="26">
        <v>-101.146720999999</v>
      </c>
      <c r="BA2330" s="26" t="s">
        <v>208</v>
      </c>
      <c r="BB2330" s="26" t="s">
        <v>611</v>
      </c>
      <c r="BC2330" s="26" t="s">
        <v>680</v>
      </c>
      <c r="BD2330" s="26" t="s">
        <v>68</v>
      </c>
      <c r="BE2330" s="26" t="s">
        <v>161</v>
      </c>
      <c r="BF2330" s="26" t="s">
        <v>709</v>
      </c>
      <c r="BG2330" s="26" t="s">
        <v>68</v>
      </c>
      <c r="BH2330" s="26" t="s">
        <v>210</v>
      </c>
      <c r="BI2330" s="26">
        <v>3</v>
      </c>
      <c r="BJ2330" s="26" t="s">
        <v>19</v>
      </c>
    </row>
    <row r="2331" spans="36:62" x14ac:dyDescent="0.25">
      <c r="AJ2331" s="26">
        <v>814</v>
      </c>
      <c r="AK2331" s="26">
        <v>2016927</v>
      </c>
      <c r="AL2331" s="264">
        <v>44187.035416666666</v>
      </c>
      <c r="AM2331" s="26" t="s">
        <v>147</v>
      </c>
      <c r="AN2331" s="26" t="s">
        <v>63</v>
      </c>
      <c r="AO2331" s="26" t="s">
        <v>156</v>
      </c>
      <c r="AP2331" s="26" t="s">
        <v>159</v>
      </c>
      <c r="AQ2331" s="26">
        <v>0</v>
      </c>
      <c r="AR2331" s="26">
        <v>90</v>
      </c>
      <c r="AS2331" s="26" t="s">
        <v>853</v>
      </c>
      <c r="AT2331" s="26" t="s">
        <v>613</v>
      </c>
      <c r="AU2331" s="26" t="s">
        <v>63</v>
      </c>
      <c r="AV2331" s="26" t="s">
        <v>63</v>
      </c>
      <c r="AW2331" s="26" t="s">
        <v>63</v>
      </c>
      <c r="AX2331" s="26" t="s">
        <v>63</v>
      </c>
      <c r="AY2331" s="26">
        <v>43.8836569999999</v>
      </c>
      <c r="AZ2331" s="26">
        <v>-101.136521999999</v>
      </c>
      <c r="BA2331" s="26" t="s">
        <v>208</v>
      </c>
      <c r="BB2331" s="26" t="s">
        <v>609</v>
      </c>
      <c r="BC2331" s="26" t="s">
        <v>614</v>
      </c>
      <c r="BD2331" s="26" t="s">
        <v>615</v>
      </c>
      <c r="BE2331" s="26"/>
      <c r="BF2331" s="26" t="s">
        <v>68</v>
      </c>
      <c r="BG2331" s="26" t="s">
        <v>209</v>
      </c>
      <c r="BH2331" s="26" t="s">
        <v>146</v>
      </c>
      <c r="BI2331" s="26">
        <v>3</v>
      </c>
      <c r="BJ2331" s="26" t="s">
        <v>217</v>
      </c>
    </row>
    <row r="2332" spans="36:62" x14ac:dyDescent="0.25">
      <c r="AJ2332" s="26">
        <v>815</v>
      </c>
      <c r="AK2332" s="26">
        <v>2017034</v>
      </c>
      <c r="AL2332" s="264">
        <v>44188.458333333336</v>
      </c>
      <c r="AM2332" s="26" t="s">
        <v>147</v>
      </c>
      <c r="AN2332" s="26" t="s">
        <v>63</v>
      </c>
      <c r="AO2332" s="26" t="s">
        <v>156</v>
      </c>
      <c r="AP2332" s="26" t="s">
        <v>159</v>
      </c>
      <c r="AQ2332" s="26">
        <v>0</v>
      </c>
      <c r="AR2332" s="26">
        <v>90</v>
      </c>
      <c r="AS2332" s="26" t="s">
        <v>201</v>
      </c>
      <c r="AT2332" s="26" t="s">
        <v>74</v>
      </c>
      <c r="AU2332" s="26" t="s">
        <v>69</v>
      </c>
      <c r="AV2332" s="26" t="s">
        <v>63</v>
      </c>
      <c r="AW2332" s="26" t="s">
        <v>63</v>
      </c>
      <c r="AX2332" s="26" t="s">
        <v>63</v>
      </c>
      <c r="AY2332" s="26">
        <v>43.842658</v>
      </c>
      <c r="AZ2332" s="26">
        <v>-101.272542999999</v>
      </c>
      <c r="BA2332" s="26" t="s">
        <v>498</v>
      </c>
      <c r="BB2332" s="26" t="s">
        <v>611</v>
      </c>
      <c r="BC2332" s="26" t="s">
        <v>751</v>
      </c>
      <c r="BD2332" s="26" t="s">
        <v>615</v>
      </c>
      <c r="BE2332" s="26"/>
      <c r="BF2332" s="26" t="s">
        <v>68</v>
      </c>
      <c r="BG2332" s="26" t="s">
        <v>68</v>
      </c>
      <c r="BH2332" s="26" t="s">
        <v>160</v>
      </c>
      <c r="BI2332" s="26">
        <v>3</v>
      </c>
      <c r="BJ2332" s="26" t="s">
        <v>217</v>
      </c>
    </row>
    <row r="2333" spans="36:62" x14ac:dyDescent="0.25">
      <c r="AJ2333" s="26">
        <v>816</v>
      </c>
      <c r="AK2333" s="26">
        <v>2017035</v>
      </c>
      <c r="AL2333" s="264">
        <v>44189.295138888891</v>
      </c>
      <c r="AM2333" s="26" t="s">
        <v>147</v>
      </c>
      <c r="AN2333" s="26" t="s">
        <v>63</v>
      </c>
      <c r="AO2333" s="26" t="s">
        <v>156</v>
      </c>
      <c r="AP2333" s="26" t="s">
        <v>159</v>
      </c>
      <c r="AQ2333" s="26">
        <v>0</v>
      </c>
      <c r="AR2333" s="26">
        <v>90</v>
      </c>
      <c r="AS2333" s="26" t="s">
        <v>1536</v>
      </c>
      <c r="AT2333" s="26" t="s">
        <v>71</v>
      </c>
      <c r="AU2333" s="26" t="s">
        <v>63</v>
      </c>
      <c r="AV2333" s="26" t="s">
        <v>63</v>
      </c>
      <c r="AW2333" s="26" t="s">
        <v>63</v>
      </c>
      <c r="AX2333" s="26" t="s">
        <v>63</v>
      </c>
      <c r="AY2333" s="26">
        <v>43.8499079999999</v>
      </c>
      <c r="AZ2333" s="26">
        <v>-101.209283999999</v>
      </c>
      <c r="BA2333" s="26" t="s">
        <v>185</v>
      </c>
      <c r="BB2333" s="26" t="s">
        <v>611</v>
      </c>
      <c r="BC2333" s="26" t="s">
        <v>614</v>
      </c>
      <c r="BD2333" s="26" t="s">
        <v>615</v>
      </c>
      <c r="BE2333" s="26"/>
      <c r="BF2333" s="26" t="s">
        <v>68</v>
      </c>
      <c r="BG2333" s="26" t="s">
        <v>68</v>
      </c>
      <c r="BH2333" s="26" t="s">
        <v>160</v>
      </c>
      <c r="BI2333" s="26">
        <v>3</v>
      </c>
      <c r="BJ2333" s="26" t="s">
        <v>217</v>
      </c>
    </row>
    <row r="2334" spans="36:62" x14ac:dyDescent="0.25">
      <c r="AJ2334" s="26">
        <v>817</v>
      </c>
      <c r="AK2334" s="26">
        <v>2017058</v>
      </c>
      <c r="AL2334" s="264">
        <v>44188.503472222219</v>
      </c>
      <c r="AM2334" s="26" t="s">
        <v>147</v>
      </c>
      <c r="AN2334" s="26" t="s">
        <v>63</v>
      </c>
      <c r="AO2334" s="26" t="s">
        <v>156</v>
      </c>
      <c r="AP2334" s="26" t="s">
        <v>159</v>
      </c>
      <c r="AQ2334" s="26">
        <v>0</v>
      </c>
      <c r="AR2334" s="26">
        <v>90</v>
      </c>
      <c r="AS2334" s="26" t="s">
        <v>1537</v>
      </c>
      <c r="AT2334" s="26" t="s">
        <v>658</v>
      </c>
      <c r="AU2334" s="26" t="s">
        <v>63</v>
      </c>
      <c r="AV2334" s="26" t="s">
        <v>63</v>
      </c>
      <c r="AW2334" s="26" t="s">
        <v>63</v>
      </c>
      <c r="AX2334" s="26" t="s">
        <v>63</v>
      </c>
      <c r="AY2334" s="26">
        <v>43.842654000000003</v>
      </c>
      <c r="AZ2334" s="26">
        <v>-101.271569</v>
      </c>
      <c r="BA2334" s="26" t="s">
        <v>208</v>
      </c>
      <c r="BB2334" s="26" t="s">
        <v>611</v>
      </c>
      <c r="BC2334" s="26" t="s">
        <v>667</v>
      </c>
      <c r="BD2334" s="26" t="s">
        <v>615</v>
      </c>
      <c r="BE2334" s="26"/>
      <c r="BF2334" s="26" t="s">
        <v>68</v>
      </c>
      <c r="BG2334" s="26" t="s">
        <v>68</v>
      </c>
      <c r="BH2334" s="26" t="s">
        <v>160</v>
      </c>
      <c r="BI2334" s="26">
        <v>3</v>
      </c>
      <c r="BJ2334" s="26" t="s">
        <v>217</v>
      </c>
    </row>
    <row r="2335" spans="36:62" x14ac:dyDescent="0.25">
      <c r="AJ2335" s="26">
        <v>818</v>
      </c>
      <c r="AK2335" s="26">
        <v>2017059</v>
      </c>
      <c r="AL2335" s="264">
        <v>44188.329861111109</v>
      </c>
      <c r="AM2335" s="26" t="s">
        <v>147</v>
      </c>
      <c r="AN2335" s="26" t="s">
        <v>63</v>
      </c>
      <c r="AO2335" s="26" t="s">
        <v>156</v>
      </c>
      <c r="AP2335" s="26" t="s">
        <v>159</v>
      </c>
      <c r="AQ2335" s="26">
        <v>0</v>
      </c>
      <c r="AR2335" s="26">
        <v>90</v>
      </c>
      <c r="AS2335" s="26" t="s">
        <v>739</v>
      </c>
      <c r="AT2335" s="26" t="s">
        <v>658</v>
      </c>
      <c r="AU2335" s="26" t="s">
        <v>63</v>
      </c>
      <c r="AV2335" s="26" t="s">
        <v>63</v>
      </c>
      <c r="AW2335" s="26" t="s">
        <v>63</v>
      </c>
      <c r="AX2335" s="26" t="s">
        <v>63</v>
      </c>
      <c r="AY2335" s="26">
        <v>43.846214000000003</v>
      </c>
      <c r="AZ2335" s="26">
        <v>-101.508150999999</v>
      </c>
      <c r="BA2335" s="26" t="s">
        <v>208</v>
      </c>
      <c r="BB2335" s="26" t="s">
        <v>611</v>
      </c>
      <c r="BC2335" s="26" t="s">
        <v>667</v>
      </c>
      <c r="BD2335" s="26" t="s">
        <v>615</v>
      </c>
      <c r="BE2335" s="26"/>
      <c r="BF2335" s="26" t="s">
        <v>68</v>
      </c>
      <c r="BG2335" s="26" t="s">
        <v>68</v>
      </c>
      <c r="BH2335" s="26" t="s">
        <v>160</v>
      </c>
      <c r="BI2335" s="26">
        <v>3</v>
      </c>
      <c r="BJ2335" s="26" t="s">
        <v>217</v>
      </c>
    </row>
    <row r="2336" spans="36:62" x14ac:dyDescent="0.25">
      <c r="AJ2336" s="26">
        <v>819</v>
      </c>
      <c r="AK2336" s="26">
        <v>2017060</v>
      </c>
      <c r="AL2336" s="264">
        <v>44188.452777777777</v>
      </c>
      <c r="AM2336" s="26" t="s">
        <v>147</v>
      </c>
      <c r="AN2336" s="26" t="s">
        <v>63</v>
      </c>
      <c r="AO2336" s="26" t="s">
        <v>156</v>
      </c>
      <c r="AP2336" s="26" t="s">
        <v>159</v>
      </c>
      <c r="AQ2336" s="26">
        <v>0</v>
      </c>
      <c r="AR2336" s="26">
        <v>90</v>
      </c>
      <c r="AS2336" s="26" t="s">
        <v>803</v>
      </c>
      <c r="AT2336" s="26" t="s">
        <v>658</v>
      </c>
      <c r="AU2336" s="26" t="s">
        <v>63</v>
      </c>
      <c r="AV2336" s="26" t="s">
        <v>63</v>
      </c>
      <c r="AW2336" s="26" t="s">
        <v>63</v>
      </c>
      <c r="AX2336" s="26" t="s">
        <v>63</v>
      </c>
      <c r="AY2336" s="26">
        <v>43.842708000000002</v>
      </c>
      <c r="AZ2336" s="26">
        <v>-101.281767</v>
      </c>
      <c r="BA2336" s="26" t="s">
        <v>185</v>
      </c>
      <c r="BB2336" s="26" t="s">
        <v>611</v>
      </c>
      <c r="BC2336" s="26" t="s">
        <v>667</v>
      </c>
      <c r="BD2336" s="26" t="s">
        <v>615</v>
      </c>
      <c r="BE2336" s="26"/>
      <c r="BF2336" s="26" t="s">
        <v>68</v>
      </c>
      <c r="BG2336" s="26" t="s">
        <v>68</v>
      </c>
      <c r="BH2336" s="26" t="s">
        <v>160</v>
      </c>
      <c r="BI2336" s="26">
        <v>3</v>
      </c>
      <c r="BJ2336" s="26" t="s">
        <v>217</v>
      </c>
    </row>
    <row r="2337" spans="36:62" x14ac:dyDescent="0.25">
      <c r="AJ2337" s="26">
        <v>820</v>
      </c>
      <c r="AK2337" s="26">
        <v>2017061</v>
      </c>
      <c r="AL2337" s="264">
        <v>44188.635416666664</v>
      </c>
      <c r="AM2337" s="26" t="s">
        <v>147</v>
      </c>
      <c r="AN2337" s="26" t="s">
        <v>63</v>
      </c>
      <c r="AO2337" s="26" t="s">
        <v>156</v>
      </c>
      <c r="AP2337" s="26" t="s">
        <v>159</v>
      </c>
      <c r="AQ2337" s="26">
        <v>0</v>
      </c>
      <c r="AR2337" s="26">
        <v>90</v>
      </c>
      <c r="AS2337" s="26" t="s">
        <v>853</v>
      </c>
      <c r="AT2337" s="26" t="s">
        <v>71</v>
      </c>
      <c r="AU2337" s="26" t="s">
        <v>63</v>
      </c>
      <c r="AV2337" s="26" t="s">
        <v>63</v>
      </c>
      <c r="AW2337" s="26" t="s">
        <v>63</v>
      </c>
      <c r="AX2337" s="26" t="s">
        <v>63</v>
      </c>
      <c r="AY2337" s="26">
        <v>43.8511969999999</v>
      </c>
      <c r="AZ2337" s="26">
        <v>-101.469398999999</v>
      </c>
      <c r="BA2337" s="26" t="s">
        <v>185</v>
      </c>
      <c r="BB2337" s="26" t="s">
        <v>609</v>
      </c>
      <c r="BC2337" s="26" t="s">
        <v>667</v>
      </c>
      <c r="BD2337" s="26" t="s">
        <v>615</v>
      </c>
      <c r="BE2337" s="26"/>
      <c r="BF2337" s="26" t="s">
        <v>68</v>
      </c>
      <c r="BG2337" s="26" t="s">
        <v>68</v>
      </c>
      <c r="BH2337" s="26" t="s">
        <v>160</v>
      </c>
      <c r="BI2337" s="26">
        <v>3</v>
      </c>
      <c r="BJ2337" s="26" t="s">
        <v>217</v>
      </c>
    </row>
    <row r="2338" spans="36:62" x14ac:dyDescent="0.25">
      <c r="AJ2338" s="26">
        <v>821</v>
      </c>
      <c r="AK2338" s="26">
        <v>2017062</v>
      </c>
      <c r="AL2338" s="264">
        <v>44189.013194444444</v>
      </c>
      <c r="AM2338" s="26" t="s">
        <v>147</v>
      </c>
      <c r="AN2338" s="26" t="s">
        <v>63</v>
      </c>
      <c r="AO2338" s="26" t="s">
        <v>156</v>
      </c>
      <c r="AP2338" s="26" t="s">
        <v>159</v>
      </c>
      <c r="AQ2338" s="26">
        <v>0</v>
      </c>
      <c r="AR2338" s="26">
        <v>90</v>
      </c>
      <c r="AS2338" s="26" t="s">
        <v>188</v>
      </c>
      <c r="AT2338" s="26" t="s">
        <v>71</v>
      </c>
      <c r="AU2338" s="26" t="s">
        <v>63</v>
      </c>
      <c r="AV2338" s="26" t="s">
        <v>63</v>
      </c>
      <c r="AW2338" s="26" t="s">
        <v>63</v>
      </c>
      <c r="AX2338" s="26" t="s">
        <v>63</v>
      </c>
      <c r="AY2338" s="26">
        <v>43.845236999999898</v>
      </c>
      <c r="AZ2338" s="26">
        <v>-101.218817999999</v>
      </c>
      <c r="BA2338" s="26" t="s">
        <v>158</v>
      </c>
      <c r="BB2338" s="26" t="s">
        <v>611</v>
      </c>
      <c r="BC2338" s="26" t="s">
        <v>667</v>
      </c>
      <c r="BD2338" s="26" t="s">
        <v>615</v>
      </c>
      <c r="BE2338" s="26"/>
      <c r="BF2338" s="26" t="s">
        <v>68</v>
      </c>
      <c r="BG2338" s="26" t="s">
        <v>68</v>
      </c>
      <c r="BH2338" s="26" t="s">
        <v>160</v>
      </c>
      <c r="BI2338" s="26">
        <v>3</v>
      </c>
      <c r="BJ2338" s="26" t="s">
        <v>217</v>
      </c>
    </row>
    <row r="2339" spans="36:62" x14ac:dyDescent="0.25">
      <c r="AJ2339" s="26">
        <v>822</v>
      </c>
      <c r="AK2339" s="26">
        <v>2017231</v>
      </c>
      <c r="AL2339" s="264">
        <v>44149.017361111109</v>
      </c>
      <c r="AM2339" s="26" t="s">
        <v>147</v>
      </c>
      <c r="AN2339" s="26" t="s">
        <v>63</v>
      </c>
      <c r="AO2339" s="26" t="s">
        <v>156</v>
      </c>
      <c r="AP2339" s="26" t="s">
        <v>159</v>
      </c>
      <c r="AQ2339" s="26">
        <v>0</v>
      </c>
      <c r="AR2339" s="26">
        <v>90</v>
      </c>
      <c r="AS2339" s="26" t="s">
        <v>1538</v>
      </c>
      <c r="AT2339" s="26" t="s">
        <v>71</v>
      </c>
      <c r="AU2339" s="26" t="s">
        <v>63</v>
      </c>
      <c r="AV2339" s="26" t="s">
        <v>63</v>
      </c>
      <c r="AW2339" s="26" t="s">
        <v>63</v>
      </c>
      <c r="AX2339" s="26" t="s">
        <v>63</v>
      </c>
      <c r="AY2339" s="26">
        <v>43.842843000000002</v>
      </c>
      <c r="AZ2339" s="26">
        <v>-101.25195600000001</v>
      </c>
      <c r="BA2339" s="26" t="s">
        <v>208</v>
      </c>
      <c r="BB2339" s="26" t="s">
        <v>609</v>
      </c>
      <c r="BC2339" s="26" t="s">
        <v>629</v>
      </c>
      <c r="BD2339" s="26" t="s">
        <v>717</v>
      </c>
      <c r="BE2339" s="26" t="s">
        <v>774</v>
      </c>
      <c r="BF2339" s="26" t="s">
        <v>68</v>
      </c>
      <c r="BG2339" s="26" t="s">
        <v>68</v>
      </c>
      <c r="BH2339" s="26" t="s">
        <v>146</v>
      </c>
      <c r="BI2339" s="26">
        <v>3</v>
      </c>
      <c r="BJ2339" s="26" t="s">
        <v>217</v>
      </c>
    </row>
    <row r="2340" spans="36:62" x14ac:dyDescent="0.25">
      <c r="AJ2340" s="26">
        <v>825</v>
      </c>
      <c r="AK2340" s="26">
        <v>2017236</v>
      </c>
      <c r="AL2340" s="264">
        <v>44029.53125</v>
      </c>
      <c r="AM2340" s="26" t="s">
        <v>565</v>
      </c>
      <c r="AN2340" s="26" t="s">
        <v>63</v>
      </c>
      <c r="AO2340" s="26" t="s">
        <v>156</v>
      </c>
      <c r="AP2340" s="26" t="s">
        <v>159</v>
      </c>
      <c r="AQ2340" s="26">
        <v>0</v>
      </c>
      <c r="AR2340" s="26">
        <v>90</v>
      </c>
      <c r="AS2340" s="26" t="s">
        <v>707</v>
      </c>
      <c r="AT2340" s="26" t="s">
        <v>71</v>
      </c>
      <c r="AU2340" s="26" t="s">
        <v>63</v>
      </c>
      <c r="AV2340" s="26" t="s">
        <v>63</v>
      </c>
      <c r="AW2340" s="26" t="s">
        <v>63</v>
      </c>
      <c r="AX2340" s="26" t="s">
        <v>63</v>
      </c>
      <c r="AY2340" s="26">
        <v>43.885525999999899</v>
      </c>
      <c r="AZ2340" s="26">
        <v>-100.744957999999</v>
      </c>
      <c r="BA2340" s="26" t="s">
        <v>166</v>
      </c>
      <c r="BB2340" s="26" t="s">
        <v>611</v>
      </c>
      <c r="BC2340" s="26" t="s">
        <v>68</v>
      </c>
      <c r="BD2340" s="26" t="s">
        <v>68</v>
      </c>
      <c r="BE2340" s="26"/>
      <c r="BF2340" s="26" t="s">
        <v>68</v>
      </c>
      <c r="BG2340" s="26" t="s">
        <v>68</v>
      </c>
      <c r="BH2340" s="26" t="s">
        <v>146</v>
      </c>
      <c r="BI2340" s="26">
        <v>3</v>
      </c>
      <c r="BJ2340" s="26" t="s">
        <v>217</v>
      </c>
    </row>
    <row r="2341" spans="36:62" x14ac:dyDescent="0.25">
      <c r="AJ2341" s="26">
        <v>826</v>
      </c>
      <c r="AK2341" s="26">
        <v>2017237</v>
      </c>
      <c r="AL2341" s="264">
        <v>44128.76666666667</v>
      </c>
      <c r="AM2341" s="26" t="s">
        <v>565</v>
      </c>
      <c r="AN2341" s="26" t="s">
        <v>63</v>
      </c>
      <c r="AO2341" s="26"/>
      <c r="AP2341" s="26"/>
      <c r="AQ2341" s="26">
        <v>-1</v>
      </c>
      <c r="AR2341" s="26">
        <v>90</v>
      </c>
      <c r="AS2341" s="26" t="s">
        <v>168</v>
      </c>
      <c r="AT2341" s="26" t="s">
        <v>613</v>
      </c>
      <c r="AU2341" s="26" t="s">
        <v>63</v>
      </c>
      <c r="AV2341" s="26" t="s">
        <v>63</v>
      </c>
      <c r="AW2341" s="26" t="s">
        <v>63</v>
      </c>
      <c r="AX2341" s="26" t="s">
        <v>63</v>
      </c>
      <c r="AY2341" s="26">
        <v>43.893070000000002</v>
      </c>
      <c r="AZ2341" s="26">
        <v>-100.900043999999</v>
      </c>
      <c r="BA2341" s="26" t="s">
        <v>158</v>
      </c>
      <c r="BB2341" s="26" t="s">
        <v>611</v>
      </c>
      <c r="BC2341" s="26" t="s">
        <v>167</v>
      </c>
      <c r="BD2341" s="26" t="s">
        <v>154</v>
      </c>
      <c r="BE2341" s="26"/>
      <c r="BF2341" s="26" t="s">
        <v>99</v>
      </c>
      <c r="BG2341" s="26" t="s">
        <v>167</v>
      </c>
      <c r="BH2341" s="26" t="s">
        <v>99</v>
      </c>
      <c r="BI2341" s="26">
        <v>3</v>
      </c>
      <c r="BJ2341" s="26" t="s">
        <v>217</v>
      </c>
    </row>
    <row r="2342" spans="36:62" x14ac:dyDescent="0.25">
      <c r="AJ2342" s="26">
        <v>828</v>
      </c>
      <c r="AK2342" s="26">
        <v>1921147</v>
      </c>
      <c r="AL2342" s="264">
        <v>43525.701388888891</v>
      </c>
      <c r="AM2342" s="26" t="s">
        <v>565</v>
      </c>
      <c r="AN2342" s="26" t="s">
        <v>63</v>
      </c>
      <c r="AO2342" s="26" t="s">
        <v>156</v>
      </c>
      <c r="AP2342" s="26" t="s">
        <v>159</v>
      </c>
      <c r="AQ2342" s="26">
        <v>0</v>
      </c>
      <c r="AR2342" s="26">
        <v>90</v>
      </c>
      <c r="AS2342" s="26" t="s">
        <v>206</v>
      </c>
      <c r="AT2342" s="26" t="s">
        <v>74</v>
      </c>
      <c r="AU2342" s="26" t="s">
        <v>63</v>
      </c>
      <c r="AV2342" s="26" t="s">
        <v>63</v>
      </c>
      <c r="AW2342" s="26" t="s">
        <v>63</v>
      </c>
      <c r="AX2342" s="26" t="s">
        <v>63</v>
      </c>
      <c r="AY2342" s="26">
        <v>43.886895000000003</v>
      </c>
      <c r="AZ2342" s="26">
        <v>-100.87986600000001</v>
      </c>
      <c r="BA2342" s="26" t="s">
        <v>166</v>
      </c>
      <c r="BB2342" s="26" t="s">
        <v>609</v>
      </c>
      <c r="BC2342" s="26" t="s">
        <v>162</v>
      </c>
      <c r="BD2342" s="26" t="s">
        <v>615</v>
      </c>
      <c r="BE2342" s="26"/>
      <c r="BF2342" s="26" t="s">
        <v>68</v>
      </c>
      <c r="BG2342" s="26" t="s">
        <v>68</v>
      </c>
      <c r="BH2342" s="26" t="s">
        <v>146</v>
      </c>
      <c r="BI2342" s="26">
        <v>3</v>
      </c>
      <c r="BJ2342" s="26" t="s">
        <v>217</v>
      </c>
    </row>
    <row r="2343" spans="36:62" x14ac:dyDescent="0.25">
      <c r="AJ2343" s="26">
        <v>829</v>
      </c>
      <c r="AK2343" s="26">
        <v>2017645</v>
      </c>
      <c r="AL2343" s="264">
        <v>43943.910416666666</v>
      </c>
      <c r="AM2343" s="26" t="s">
        <v>565</v>
      </c>
      <c r="AN2343" s="26" t="s">
        <v>63</v>
      </c>
      <c r="AO2343" s="26" t="s">
        <v>156</v>
      </c>
      <c r="AP2343" s="26" t="s">
        <v>159</v>
      </c>
      <c r="AQ2343" s="26">
        <v>0</v>
      </c>
      <c r="AR2343" s="26">
        <v>90</v>
      </c>
      <c r="AS2343" s="26" t="s">
        <v>707</v>
      </c>
      <c r="AT2343" s="26" t="s">
        <v>71</v>
      </c>
      <c r="AU2343" s="26" t="s">
        <v>63</v>
      </c>
      <c r="AV2343" s="26" t="s">
        <v>63</v>
      </c>
      <c r="AW2343" s="26" t="s">
        <v>63</v>
      </c>
      <c r="AX2343" s="26" t="s">
        <v>63</v>
      </c>
      <c r="AY2343" s="26">
        <v>43.886716999999898</v>
      </c>
      <c r="AZ2343" s="26">
        <v>-100.859576</v>
      </c>
      <c r="BA2343" s="26" t="s">
        <v>166</v>
      </c>
      <c r="BB2343" s="26" t="s">
        <v>609</v>
      </c>
      <c r="BC2343" s="26" t="s">
        <v>732</v>
      </c>
      <c r="BD2343" s="26" t="s">
        <v>203</v>
      </c>
      <c r="BE2343" s="26"/>
      <c r="BF2343" s="26" t="s">
        <v>68</v>
      </c>
      <c r="BG2343" s="26" t="s">
        <v>68</v>
      </c>
      <c r="BH2343" s="26" t="s">
        <v>146</v>
      </c>
      <c r="BI2343" s="26">
        <v>3</v>
      </c>
      <c r="BJ2343" s="26" t="s">
        <v>217</v>
      </c>
    </row>
    <row r="2344" spans="36:62" x14ac:dyDescent="0.25">
      <c r="AJ2344" s="26">
        <v>830</v>
      </c>
      <c r="AK2344" s="26">
        <v>2100574</v>
      </c>
      <c r="AL2344" s="264">
        <v>44214.708333333336</v>
      </c>
      <c r="AM2344" s="26" t="s">
        <v>147</v>
      </c>
      <c r="AN2344" s="26" t="s">
        <v>63</v>
      </c>
      <c r="AO2344" s="26"/>
      <c r="AP2344" s="26"/>
      <c r="AQ2344" s="26">
        <v>-1</v>
      </c>
      <c r="AR2344" s="26">
        <v>73</v>
      </c>
      <c r="AS2344" s="26" t="s">
        <v>168</v>
      </c>
      <c r="AT2344" s="26" t="s">
        <v>71</v>
      </c>
      <c r="AU2344" s="26" t="s">
        <v>63</v>
      </c>
      <c r="AV2344" s="26" t="s">
        <v>63</v>
      </c>
      <c r="AW2344" s="26" t="s">
        <v>63</v>
      </c>
      <c r="AX2344" s="26" t="s">
        <v>63</v>
      </c>
      <c r="AY2344" s="26">
        <v>43.753982999999899</v>
      </c>
      <c r="AZ2344" s="26">
        <v>-101.524173</v>
      </c>
      <c r="BA2344" s="26" t="s">
        <v>158</v>
      </c>
      <c r="BB2344" s="26" t="s">
        <v>165</v>
      </c>
      <c r="BC2344" s="26" t="s">
        <v>167</v>
      </c>
      <c r="BD2344" s="26" t="s">
        <v>154</v>
      </c>
      <c r="BE2344" s="26"/>
      <c r="BF2344" s="26" t="s">
        <v>99</v>
      </c>
      <c r="BG2344" s="26" t="s">
        <v>167</v>
      </c>
      <c r="BH2344" s="26" t="s">
        <v>99</v>
      </c>
      <c r="BI2344" s="26">
        <v>3</v>
      </c>
      <c r="BJ2344" s="26" t="s">
        <v>217</v>
      </c>
    </row>
    <row r="2345" spans="36:62" x14ac:dyDescent="0.25">
      <c r="AJ2345" s="26">
        <v>831</v>
      </c>
      <c r="AK2345" s="26">
        <v>2100575</v>
      </c>
      <c r="AL2345" s="264">
        <v>44210.534722222219</v>
      </c>
      <c r="AM2345" s="26" t="s">
        <v>147</v>
      </c>
      <c r="AN2345" s="26" t="s">
        <v>63</v>
      </c>
      <c r="AO2345" s="26" t="s">
        <v>156</v>
      </c>
      <c r="AP2345" s="26" t="s">
        <v>159</v>
      </c>
      <c r="AQ2345" s="26">
        <v>0</v>
      </c>
      <c r="AR2345" s="26">
        <v>90</v>
      </c>
      <c r="AS2345" s="26" t="s">
        <v>189</v>
      </c>
      <c r="AT2345" s="26" t="s">
        <v>619</v>
      </c>
      <c r="AU2345" s="26" t="s">
        <v>63</v>
      </c>
      <c r="AV2345" s="26" t="s">
        <v>63</v>
      </c>
      <c r="AW2345" s="26" t="s">
        <v>63</v>
      </c>
      <c r="AX2345" s="26" t="s">
        <v>63</v>
      </c>
      <c r="AY2345" s="26">
        <v>43.887818000000003</v>
      </c>
      <c r="AZ2345" s="26">
        <v>-101.12836900000001</v>
      </c>
      <c r="BA2345" s="26" t="s">
        <v>185</v>
      </c>
      <c r="BB2345" s="26" t="s">
        <v>609</v>
      </c>
      <c r="BC2345" s="26" t="s">
        <v>667</v>
      </c>
      <c r="BD2345" s="26" t="s">
        <v>68</v>
      </c>
      <c r="BE2345" s="26"/>
      <c r="BF2345" s="26" t="s">
        <v>68</v>
      </c>
      <c r="BG2345" s="26" t="s">
        <v>68</v>
      </c>
      <c r="BH2345" s="26" t="s">
        <v>160</v>
      </c>
      <c r="BI2345" s="26">
        <v>3</v>
      </c>
      <c r="BJ2345" s="26" t="s">
        <v>217</v>
      </c>
    </row>
    <row r="2346" spans="36:62" x14ac:dyDescent="0.25">
      <c r="AJ2346" s="26">
        <v>832</v>
      </c>
      <c r="AK2346" s="26">
        <v>2100580</v>
      </c>
      <c r="AL2346" s="264">
        <v>44210.588194444441</v>
      </c>
      <c r="AM2346" s="26" t="s">
        <v>147</v>
      </c>
      <c r="AN2346" s="26" t="s">
        <v>63</v>
      </c>
      <c r="AO2346" s="26" t="s">
        <v>192</v>
      </c>
      <c r="AP2346" s="26" t="s">
        <v>159</v>
      </c>
      <c r="AQ2346" s="26">
        <v>0</v>
      </c>
      <c r="AR2346" s="26">
        <v>90</v>
      </c>
      <c r="AS2346" s="26" t="s">
        <v>188</v>
      </c>
      <c r="AT2346" s="26" t="s">
        <v>619</v>
      </c>
      <c r="AU2346" s="26" t="s">
        <v>63</v>
      </c>
      <c r="AV2346" s="26" t="s">
        <v>63</v>
      </c>
      <c r="AW2346" s="26" t="s">
        <v>63</v>
      </c>
      <c r="AX2346" s="26" t="s">
        <v>63</v>
      </c>
      <c r="AY2346" s="26">
        <v>43.899819999999899</v>
      </c>
      <c r="AZ2346" s="26">
        <v>-101.092838</v>
      </c>
      <c r="BA2346" s="26" t="s">
        <v>208</v>
      </c>
      <c r="BB2346" s="26" t="s">
        <v>609</v>
      </c>
      <c r="BC2346" s="26" t="s">
        <v>68</v>
      </c>
      <c r="BD2346" s="26" t="s">
        <v>68</v>
      </c>
      <c r="BE2346" s="26"/>
      <c r="BF2346" s="26" t="s">
        <v>68</v>
      </c>
      <c r="BG2346" s="26" t="s">
        <v>68</v>
      </c>
      <c r="BH2346" s="26" t="s">
        <v>146</v>
      </c>
      <c r="BI2346" s="26">
        <v>3</v>
      </c>
      <c r="BJ2346" s="26" t="s">
        <v>20</v>
      </c>
    </row>
    <row r="2347" spans="36:62" x14ac:dyDescent="0.25">
      <c r="AJ2347" s="26">
        <v>833</v>
      </c>
      <c r="AK2347" s="26">
        <v>2100581</v>
      </c>
      <c r="AL2347" s="264">
        <v>44210.759027777778</v>
      </c>
      <c r="AM2347" s="26" t="s">
        <v>147</v>
      </c>
      <c r="AN2347" s="26" t="s">
        <v>63</v>
      </c>
      <c r="AO2347" s="26" t="s">
        <v>192</v>
      </c>
      <c r="AP2347" s="26" t="s">
        <v>159</v>
      </c>
      <c r="AQ2347" s="26">
        <v>0</v>
      </c>
      <c r="AR2347" s="26">
        <v>90</v>
      </c>
      <c r="AS2347" s="26" t="s">
        <v>189</v>
      </c>
      <c r="AT2347" s="26" t="s">
        <v>619</v>
      </c>
      <c r="AU2347" s="26" t="s">
        <v>63</v>
      </c>
      <c r="AV2347" s="26" t="s">
        <v>63</v>
      </c>
      <c r="AW2347" s="26" t="s">
        <v>63</v>
      </c>
      <c r="AX2347" s="26" t="s">
        <v>63</v>
      </c>
      <c r="AY2347" s="26">
        <v>43.867652999999898</v>
      </c>
      <c r="AZ2347" s="26">
        <v>-101.171536</v>
      </c>
      <c r="BA2347" s="26" t="s">
        <v>185</v>
      </c>
      <c r="BB2347" s="26" t="s">
        <v>609</v>
      </c>
      <c r="BC2347" s="26" t="s">
        <v>68</v>
      </c>
      <c r="BD2347" s="26" t="s">
        <v>68</v>
      </c>
      <c r="BE2347" s="26"/>
      <c r="BF2347" s="26" t="s">
        <v>68</v>
      </c>
      <c r="BG2347" s="26" t="s">
        <v>68</v>
      </c>
      <c r="BH2347" s="26" t="s">
        <v>146</v>
      </c>
      <c r="BI2347" s="26">
        <v>3</v>
      </c>
      <c r="BJ2347" s="26" t="s">
        <v>217</v>
      </c>
    </row>
    <row r="2348" spans="36:62" x14ac:dyDescent="0.25">
      <c r="AJ2348" s="26">
        <v>834</v>
      </c>
      <c r="AK2348" s="26">
        <v>2100583</v>
      </c>
      <c r="AL2348" s="264">
        <v>44210.667361111111</v>
      </c>
      <c r="AM2348" s="26" t="s">
        <v>147</v>
      </c>
      <c r="AN2348" s="26" t="s">
        <v>63</v>
      </c>
      <c r="AO2348" s="26" t="s">
        <v>192</v>
      </c>
      <c r="AP2348" s="26" t="s">
        <v>159</v>
      </c>
      <c r="AQ2348" s="26">
        <v>0</v>
      </c>
      <c r="AR2348" s="26">
        <v>90</v>
      </c>
      <c r="AS2348" s="26" t="s">
        <v>189</v>
      </c>
      <c r="AT2348" s="26" t="s">
        <v>619</v>
      </c>
      <c r="AU2348" s="26" t="s">
        <v>63</v>
      </c>
      <c r="AV2348" s="26" t="s">
        <v>63</v>
      </c>
      <c r="AW2348" s="26" t="s">
        <v>63</v>
      </c>
      <c r="AX2348" s="26" t="s">
        <v>63</v>
      </c>
      <c r="AY2348" s="26">
        <v>43.899427000000003</v>
      </c>
      <c r="AZ2348" s="26">
        <v>-101.095457999999</v>
      </c>
      <c r="BA2348" s="26" t="s">
        <v>185</v>
      </c>
      <c r="BB2348" s="26" t="s">
        <v>611</v>
      </c>
      <c r="BC2348" s="26" t="s">
        <v>68</v>
      </c>
      <c r="BD2348" s="26" t="s">
        <v>68</v>
      </c>
      <c r="BE2348" s="26"/>
      <c r="BF2348" s="26" t="s">
        <v>68</v>
      </c>
      <c r="BG2348" s="26" t="s">
        <v>68</v>
      </c>
      <c r="BH2348" s="26" t="s">
        <v>146</v>
      </c>
      <c r="BI2348" s="26">
        <v>3</v>
      </c>
      <c r="BJ2348" s="26" t="s">
        <v>217</v>
      </c>
    </row>
    <row r="2349" spans="36:62" x14ac:dyDescent="0.25">
      <c r="AJ2349" s="26">
        <v>835</v>
      </c>
      <c r="AK2349" s="26">
        <v>2100585</v>
      </c>
      <c r="AL2349" s="264">
        <v>44214.477777777778</v>
      </c>
      <c r="AM2349" s="26" t="s">
        <v>147</v>
      </c>
      <c r="AN2349" s="26" t="s">
        <v>63</v>
      </c>
      <c r="AO2349" s="26" t="s">
        <v>192</v>
      </c>
      <c r="AP2349" s="26" t="s">
        <v>706</v>
      </c>
      <c r="AQ2349" s="26">
        <v>0</v>
      </c>
      <c r="AR2349" s="26">
        <v>90</v>
      </c>
      <c r="AS2349" s="26" t="s">
        <v>635</v>
      </c>
      <c r="AT2349" s="26" t="s">
        <v>639</v>
      </c>
      <c r="AU2349" s="26" t="s">
        <v>63</v>
      </c>
      <c r="AV2349" s="26" t="s">
        <v>63</v>
      </c>
      <c r="AW2349" s="26" t="s">
        <v>63</v>
      </c>
      <c r="AX2349" s="26" t="s">
        <v>63</v>
      </c>
      <c r="AY2349" s="26">
        <v>43.899366999999899</v>
      </c>
      <c r="AZ2349" s="26">
        <v>-101.095799999999</v>
      </c>
      <c r="BA2349" s="26" t="s">
        <v>166</v>
      </c>
      <c r="BB2349" s="26" t="s">
        <v>611</v>
      </c>
      <c r="BC2349" s="26" t="s">
        <v>614</v>
      </c>
      <c r="BD2349" s="26" t="s">
        <v>615</v>
      </c>
      <c r="BE2349" s="26"/>
      <c r="BF2349" s="26" t="s">
        <v>68</v>
      </c>
      <c r="BG2349" s="26" t="s">
        <v>68</v>
      </c>
      <c r="BH2349" s="26" t="s">
        <v>146</v>
      </c>
      <c r="BI2349" s="26">
        <v>3</v>
      </c>
      <c r="BJ2349" s="26" t="s">
        <v>217</v>
      </c>
    </row>
    <row r="2350" spans="36:62" x14ac:dyDescent="0.25">
      <c r="AJ2350" s="26">
        <v>836</v>
      </c>
      <c r="AK2350" s="26">
        <v>2018102</v>
      </c>
      <c r="AL2350" s="264">
        <v>44196.379166666666</v>
      </c>
      <c r="AM2350" s="26" t="s">
        <v>147</v>
      </c>
      <c r="AN2350" s="26" t="s">
        <v>63</v>
      </c>
      <c r="AO2350" s="26" t="s">
        <v>960</v>
      </c>
      <c r="AP2350" s="26" t="s">
        <v>961</v>
      </c>
      <c r="AQ2350" s="26">
        <v>0</v>
      </c>
      <c r="AR2350" s="26">
        <v>73</v>
      </c>
      <c r="AS2350" s="26" t="s">
        <v>722</v>
      </c>
      <c r="AT2350" s="26" t="s">
        <v>71</v>
      </c>
      <c r="AU2350" s="26" t="s">
        <v>63</v>
      </c>
      <c r="AV2350" s="26" t="s">
        <v>63</v>
      </c>
      <c r="AW2350" s="26" t="s">
        <v>63</v>
      </c>
      <c r="AX2350" s="26" t="s">
        <v>63</v>
      </c>
      <c r="AY2350" s="26">
        <v>43.564518</v>
      </c>
      <c r="AZ2350" s="26">
        <v>-101.520887999999</v>
      </c>
      <c r="BA2350" s="26" t="s">
        <v>486</v>
      </c>
      <c r="BB2350" s="26" t="s">
        <v>165</v>
      </c>
      <c r="BC2350" s="26" t="s">
        <v>926</v>
      </c>
      <c r="BD2350" s="26" t="s">
        <v>68</v>
      </c>
      <c r="BE2350" s="26" t="s">
        <v>959</v>
      </c>
      <c r="BF2350" s="26" t="s">
        <v>68</v>
      </c>
      <c r="BG2350" s="26" t="s">
        <v>68</v>
      </c>
      <c r="BH2350" s="26" t="s">
        <v>175</v>
      </c>
      <c r="BI2350" s="26">
        <v>3</v>
      </c>
      <c r="BJ2350" s="26" t="s">
        <v>217</v>
      </c>
    </row>
    <row r="2351" spans="36:62" x14ac:dyDescent="0.25">
      <c r="AJ2351" s="26">
        <v>837</v>
      </c>
      <c r="AK2351" s="26">
        <v>2100723</v>
      </c>
      <c r="AL2351" s="264">
        <v>44219.804166666669</v>
      </c>
      <c r="AM2351" s="26" t="s">
        <v>565</v>
      </c>
      <c r="AN2351" s="26" t="s">
        <v>63</v>
      </c>
      <c r="AO2351" s="26"/>
      <c r="AP2351" s="26"/>
      <c r="AQ2351" s="26">
        <v>-1</v>
      </c>
      <c r="AR2351" s="26">
        <v>90</v>
      </c>
      <c r="AS2351" s="26" t="s">
        <v>168</v>
      </c>
      <c r="AT2351" s="26" t="s">
        <v>74</v>
      </c>
      <c r="AU2351" s="26" t="s">
        <v>63</v>
      </c>
      <c r="AV2351" s="26" t="s">
        <v>63</v>
      </c>
      <c r="AW2351" s="26" t="s">
        <v>63</v>
      </c>
      <c r="AX2351" s="26" t="s">
        <v>63</v>
      </c>
      <c r="AY2351" s="26">
        <v>43.899189999999898</v>
      </c>
      <c r="AZ2351" s="26">
        <v>-100.915527999999</v>
      </c>
      <c r="BA2351" s="26" t="s">
        <v>158</v>
      </c>
      <c r="BB2351" s="26" t="s">
        <v>611</v>
      </c>
      <c r="BC2351" s="26" t="s">
        <v>167</v>
      </c>
      <c r="BD2351" s="26" t="s">
        <v>154</v>
      </c>
      <c r="BE2351" s="26"/>
      <c r="BF2351" s="26" t="s">
        <v>99</v>
      </c>
      <c r="BG2351" s="26" t="s">
        <v>167</v>
      </c>
      <c r="BH2351" s="26" t="s">
        <v>99</v>
      </c>
      <c r="BI2351" s="26">
        <v>3</v>
      </c>
      <c r="BJ2351" s="26" t="s">
        <v>217</v>
      </c>
    </row>
    <row r="2352" spans="36:62" x14ac:dyDescent="0.25">
      <c r="AJ2352" s="26">
        <v>838</v>
      </c>
      <c r="AK2352" s="26">
        <v>1921228</v>
      </c>
      <c r="AL2352" s="264">
        <v>43513.472222222219</v>
      </c>
      <c r="AM2352" s="26" t="s">
        <v>565</v>
      </c>
      <c r="AN2352" s="26" t="s">
        <v>63</v>
      </c>
      <c r="AO2352" s="26" t="s">
        <v>655</v>
      </c>
      <c r="AP2352" s="26" t="s">
        <v>159</v>
      </c>
      <c r="AQ2352" s="26">
        <v>0</v>
      </c>
      <c r="AR2352" s="26">
        <v>90</v>
      </c>
      <c r="AS2352" s="26" t="s">
        <v>933</v>
      </c>
      <c r="AT2352" s="26" t="s">
        <v>674</v>
      </c>
      <c r="AU2352" s="26" t="s">
        <v>69</v>
      </c>
      <c r="AV2352" s="26" t="s">
        <v>63</v>
      </c>
      <c r="AW2352" s="26" t="s">
        <v>63</v>
      </c>
      <c r="AX2352" s="26" t="s">
        <v>63</v>
      </c>
      <c r="AY2352" s="26">
        <v>43.898879000000001</v>
      </c>
      <c r="AZ2352" s="26">
        <v>-100.91472400000001</v>
      </c>
      <c r="BA2352" s="26" t="s">
        <v>546</v>
      </c>
      <c r="BB2352" s="26" t="s">
        <v>611</v>
      </c>
      <c r="BC2352" s="26" t="s">
        <v>620</v>
      </c>
      <c r="BD2352" s="26" t="s">
        <v>615</v>
      </c>
      <c r="BE2352" s="26"/>
      <c r="BF2352" s="26" t="s">
        <v>732</v>
      </c>
      <c r="BG2352" s="26" t="s">
        <v>771</v>
      </c>
      <c r="BH2352" s="26" t="s">
        <v>175</v>
      </c>
      <c r="BI2352" s="26">
        <v>3</v>
      </c>
      <c r="BJ2352" s="26" t="s">
        <v>217</v>
      </c>
    </row>
    <row r="2353" spans="36:62" x14ac:dyDescent="0.25">
      <c r="AJ2353" s="26">
        <v>839</v>
      </c>
      <c r="AK2353" s="26">
        <v>1921231</v>
      </c>
      <c r="AL2353" s="264">
        <v>43601.204861111109</v>
      </c>
      <c r="AM2353" s="26" t="s">
        <v>565</v>
      </c>
      <c r="AN2353" s="26" t="s">
        <v>63</v>
      </c>
      <c r="AO2353" s="26"/>
      <c r="AP2353" s="26"/>
      <c r="AQ2353" s="26">
        <v>-1</v>
      </c>
      <c r="AR2353" s="26">
        <v>90</v>
      </c>
      <c r="AS2353" s="26" t="s">
        <v>168</v>
      </c>
      <c r="AT2353" s="26" t="s">
        <v>71</v>
      </c>
      <c r="AU2353" s="26" t="s">
        <v>63</v>
      </c>
      <c r="AV2353" s="26" t="s">
        <v>63</v>
      </c>
      <c r="AW2353" s="26" t="s">
        <v>63</v>
      </c>
      <c r="AX2353" s="26" t="s">
        <v>63</v>
      </c>
      <c r="AY2353" s="26">
        <v>43.900931</v>
      </c>
      <c r="AZ2353" s="26">
        <v>-100.953999999999</v>
      </c>
      <c r="BA2353" s="26" t="s">
        <v>158</v>
      </c>
      <c r="BB2353" s="26" t="s">
        <v>611</v>
      </c>
      <c r="BC2353" s="26" t="s">
        <v>167</v>
      </c>
      <c r="BD2353" s="26" t="s">
        <v>154</v>
      </c>
      <c r="BE2353" s="26"/>
      <c r="BF2353" s="26" t="s">
        <v>99</v>
      </c>
      <c r="BG2353" s="26" t="s">
        <v>167</v>
      </c>
      <c r="BH2353" s="26" t="s">
        <v>99</v>
      </c>
      <c r="BI2353" s="26">
        <v>3</v>
      </c>
      <c r="BJ2353" s="26" t="s">
        <v>217</v>
      </c>
    </row>
    <row r="2354" spans="36:62" x14ac:dyDescent="0.25">
      <c r="AJ2354" s="26">
        <v>840</v>
      </c>
      <c r="AK2354" s="26">
        <v>1921234</v>
      </c>
      <c r="AL2354" s="264">
        <v>43792.106249999997</v>
      </c>
      <c r="AM2354" s="26" t="s">
        <v>565</v>
      </c>
      <c r="AN2354" s="26" t="s">
        <v>63</v>
      </c>
      <c r="AO2354" s="26"/>
      <c r="AP2354" s="26"/>
      <c r="AQ2354" s="26">
        <v>-1</v>
      </c>
      <c r="AR2354" s="26">
        <v>90</v>
      </c>
      <c r="AS2354" s="26" t="s">
        <v>168</v>
      </c>
      <c r="AT2354" s="26" t="s">
        <v>71</v>
      </c>
      <c r="AU2354" s="26" t="s">
        <v>63</v>
      </c>
      <c r="AV2354" s="26" t="s">
        <v>63</v>
      </c>
      <c r="AW2354" s="26" t="s">
        <v>63</v>
      </c>
      <c r="AX2354" s="26" t="s">
        <v>63</v>
      </c>
      <c r="AY2354" s="26">
        <v>43.886550999999898</v>
      </c>
      <c r="AZ2354" s="26">
        <v>-100.798546</v>
      </c>
      <c r="BA2354" s="26" t="s">
        <v>158</v>
      </c>
      <c r="BB2354" s="26" t="s">
        <v>611</v>
      </c>
      <c r="BC2354" s="26" t="s">
        <v>167</v>
      </c>
      <c r="BD2354" s="26" t="s">
        <v>154</v>
      </c>
      <c r="BE2354" s="26"/>
      <c r="BF2354" s="26" t="s">
        <v>99</v>
      </c>
      <c r="BG2354" s="26" t="s">
        <v>167</v>
      </c>
      <c r="BH2354" s="26" t="s">
        <v>99</v>
      </c>
      <c r="BI2354" s="26">
        <v>3</v>
      </c>
      <c r="BJ2354" s="26" t="s">
        <v>217</v>
      </c>
    </row>
    <row r="2355" spans="36:62" x14ac:dyDescent="0.25">
      <c r="AJ2355" s="26">
        <v>841</v>
      </c>
      <c r="AK2355" s="26">
        <v>2018154</v>
      </c>
      <c r="AL2355" s="264">
        <v>44186.959722222222</v>
      </c>
      <c r="AM2355" s="26" t="s">
        <v>565</v>
      </c>
      <c r="AN2355" s="26" t="s">
        <v>63</v>
      </c>
      <c r="AO2355" s="26"/>
      <c r="AP2355" s="26"/>
      <c r="AQ2355" s="26">
        <v>-1</v>
      </c>
      <c r="AR2355" s="26">
        <v>90</v>
      </c>
      <c r="AS2355" s="26" t="s">
        <v>168</v>
      </c>
      <c r="AT2355" s="26" t="s">
        <v>71</v>
      </c>
      <c r="AU2355" s="26" t="s">
        <v>63</v>
      </c>
      <c r="AV2355" s="26" t="s">
        <v>63</v>
      </c>
      <c r="AW2355" s="26" t="s">
        <v>63</v>
      </c>
      <c r="AX2355" s="26" t="s">
        <v>63</v>
      </c>
      <c r="AY2355" s="26">
        <v>43.886479000000001</v>
      </c>
      <c r="AZ2355" s="26">
        <v>-100.84476600000001</v>
      </c>
      <c r="BA2355" s="26" t="s">
        <v>185</v>
      </c>
      <c r="BB2355" s="26" t="s">
        <v>611</v>
      </c>
      <c r="BC2355" s="26" t="s">
        <v>167</v>
      </c>
      <c r="BD2355" s="26" t="s">
        <v>154</v>
      </c>
      <c r="BE2355" s="26"/>
      <c r="BF2355" s="26" t="s">
        <v>99</v>
      </c>
      <c r="BG2355" s="26" t="s">
        <v>167</v>
      </c>
      <c r="BH2355" s="26" t="s">
        <v>99</v>
      </c>
      <c r="BI2355" s="26">
        <v>3</v>
      </c>
      <c r="BJ2355" s="26" t="s">
        <v>217</v>
      </c>
    </row>
    <row r="2356" spans="36:62" x14ac:dyDescent="0.25">
      <c r="AJ2356" s="26">
        <v>842</v>
      </c>
      <c r="AK2356" s="26">
        <v>2018155</v>
      </c>
      <c r="AL2356" s="264">
        <v>44194.338194444441</v>
      </c>
      <c r="AM2356" s="26" t="s">
        <v>565</v>
      </c>
      <c r="AN2356" s="26" t="s">
        <v>63</v>
      </c>
      <c r="AO2356" s="26"/>
      <c r="AP2356" s="26"/>
      <c r="AQ2356" s="26">
        <v>-1</v>
      </c>
      <c r="AR2356" s="26">
        <v>90</v>
      </c>
      <c r="AS2356" s="26" t="s">
        <v>168</v>
      </c>
      <c r="AT2356" s="26" t="s">
        <v>679</v>
      </c>
      <c r="AU2356" s="26" t="s">
        <v>63</v>
      </c>
      <c r="AV2356" s="26" t="s">
        <v>63</v>
      </c>
      <c r="AW2356" s="26" t="s">
        <v>63</v>
      </c>
      <c r="AX2356" s="26" t="s">
        <v>63</v>
      </c>
      <c r="AY2356" s="26">
        <v>43.900939999999899</v>
      </c>
      <c r="AZ2356" s="26">
        <v>-100.994838</v>
      </c>
      <c r="BA2356" s="26" t="s">
        <v>185</v>
      </c>
      <c r="BB2356" s="26" t="s">
        <v>611</v>
      </c>
      <c r="BC2356" s="26" t="s">
        <v>167</v>
      </c>
      <c r="BD2356" s="26" t="s">
        <v>154</v>
      </c>
      <c r="BE2356" s="26"/>
      <c r="BF2356" s="26" t="s">
        <v>99</v>
      </c>
      <c r="BG2356" s="26" t="s">
        <v>167</v>
      </c>
      <c r="BH2356" s="26" t="s">
        <v>99</v>
      </c>
      <c r="BI2356" s="26">
        <v>3</v>
      </c>
      <c r="BJ2356" s="26" t="s">
        <v>217</v>
      </c>
    </row>
    <row r="2357" spans="36:62" x14ac:dyDescent="0.25">
      <c r="AJ2357" s="26">
        <v>843</v>
      </c>
      <c r="AK2357" s="26">
        <v>2100403</v>
      </c>
      <c r="AL2357" s="264">
        <v>44210.55</v>
      </c>
      <c r="AM2357" s="26" t="s">
        <v>147</v>
      </c>
      <c r="AN2357" s="26" t="s">
        <v>63</v>
      </c>
      <c r="AO2357" s="26" t="s">
        <v>156</v>
      </c>
      <c r="AP2357" s="26" t="s">
        <v>159</v>
      </c>
      <c r="AQ2357" s="26">
        <v>0</v>
      </c>
      <c r="AR2357" s="26">
        <v>90</v>
      </c>
      <c r="AS2357" s="26" t="s">
        <v>206</v>
      </c>
      <c r="AT2357" s="26" t="s">
        <v>619</v>
      </c>
      <c r="AU2357" s="26" t="s">
        <v>63</v>
      </c>
      <c r="AV2357" s="26" t="s">
        <v>63</v>
      </c>
      <c r="AW2357" s="26" t="s">
        <v>63</v>
      </c>
      <c r="AX2357" s="26" t="s">
        <v>63</v>
      </c>
      <c r="AY2357" s="26">
        <v>43.901189000000002</v>
      </c>
      <c r="AZ2357" s="26">
        <v>-101.071180999999</v>
      </c>
      <c r="BA2357" s="26" t="s">
        <v>208</v>
      </c>
      <c r="BB2357" s="26" t="s">
        <v>609</v>
      </c>
      <c r="BC2357" s="26" t="s">
        <v>68</v>
      </c>
      <c r="BD2357" s="26" t="s">
        <v>68</v>
      </c>
      <c r="BE2357" s="26"/>
      <c r="BF2357" s="26" t="s">
        <v>68</v>
      </c>
      <c r="BG2357" s="26" t="s">
        <v>68</v>
      </c>
      <c r="BH2357" s="26" t="s">
        <v>160</v>
      </c>
      <c r="BI2357" s="26">
        <v>3</v>
      </c>
      <c r="BJ2357" s="26" t="s">
        <v>217</v>
      </c>
    </row>
    <row r="2358" spans="36:62" x14ac:dyDescent="0.25">
      <c r="AJ2358" s="26">
        <v>844</v>
      </c>
      <c r="AK2358" s="26">
        <v>2018208</v>
      </c>
      <c r="AL2358" s="264">
        <v>44154.336805555555</v>
      </c>
      <c r="AM2358" s="26" t="s">
        <v>147</v>
      </c>
      <c r="AN2358" s="26" t="s">
        <v>63</v>
      </c>
      <c r="AO2358" s="26" t="s">
        <v>173</v>
      </c>
      <c r="AP2358" s="26" t="s">
        <v>627</v>
      </c>
      <c r="AQ2358" s="26">
        <v>0</v>
      </c>
      <c r="AR2358" s="26">
        <v>90</v>
      </c>
      <c r="AS2358" s="26" t="s">
        <v>628</v>
      </c>
      <c r="AT2358" s="26" t="s">
        <v>74</v>
      </c>
      <c r="AU2358" s="26" t="s">
        <v>63</v>
      </c>
      <c r="AV2358" s="26" t="s">
        <v>63</v>
      </c>
      <c r="AW2358" s="26" t="s">
        <v>63</v>
      </c>
      <c r="AX2358" s="26" t="s">
        <v>63</v>
      </c>
      <c r="AY2358" s="26">
        <v>43.900942999999899</v>
      </c>
      <c r="AZ2358" s="26">
        <v>-101.065566</v>
      </c>
      <c r="BA2358" s="26" t="s">
        <v>158</v>
      </c>
      <c r="BB2358" s="26" t="s">
        <v>611</v>
      </c>
      <c r="BC2358" s="26" t="s">
        <v>759</v>
      </c>
      <c r="BD2358" s="26" t="s">
        <v>1539</v>
      </c>
      <c r="BE2358" s="26"/>
      <c r="BF2358" s="26" t="s">
        <v>759</v>
      </c>
      <c r="BG2358" s="26" t="s">
        <v>759</v>
      </c>
      <c r="BH2358" s="26" t="s">
        <v>175</v>
      </c>
      <c r="BI2358" s="26">
        <v>3</v>
      </c>
      <c r="BJ2358" s="26" t="s">
        <v>20</v>
      </c>
    </row>
    <row r="2359" spans="36:62" x14ac:dyDescent="0.25">
      <c r="AJ2359" s="26">
        <v>845</v>
      </c>
      <c r="AK2359" s="26">
        <v>2101199</v>
      </c>
      <c r="AL2359" s="264">
        <v>44226.333333333336</v>
      </c>
      <c r="AM2359" s="26" t="s">
        <v>147</v>
      </c>
      <c r="AN2359" s="26" t="s">
        <v>63</v>
      </c>
      <c r="AO2359" s="26" t="s">
        <v>156</v>
      </c>
      <c r="AP2359" s="26" t="s">
        <v>706</v>
      </c>
      <c r="AQ2359" s="26">
        <v>0</v>
      </c>
      <c r="AR2359" s="26">
        <v>90</v>
      </c>
      <c r="AS2359" s="26" t="s">
        <v>201</v>
      </c>
      <c r="AT2359" s="26" t="s">
        <v>854</v>
      </c>
      <c r="AU2359" s="26" t="s">
        <v>63</v>
      </c>
      <c r="AV2359" s="26" t="s">
        <v>63</v>
      </c>
      <c r="AW2359" s="26" t="s">
        <v>63</v>
      </c>
      <c r="AX2359" s="26" t="s">
        <v>63</v>
      </c>
      <c r="AY2359" s="26">
        <v>43.851849999999899</v>
      </c>
      <c r="AZ2359" s="26">
        <v>-101.406851</v>
      </c>
      <c r="BA2359" s="26" t="s">
        <v>185</v>
      </c>
      <c r="BB2359" s="26" t="s">
        <v>611</v>
      </c>
      <c r="BC2359" s="26" t="s">
        <v>667</v>
      </c>
      <c r="BD2359" s="26" t="s">
        <v>615</v>
      </c>
      <c r="BE2359" s="26"/>
      <c r="BF2359" s="26" t="s">
        <v>68</v>
      </c>
      <c r="BG2359" s="26" t="s">
        <v>68</v>
      </c>
      <c r="BH2359" s="26" t="s">
        <v>160</v>
      </c>
      <c r="BI2359" s="26">
        <v>3</v>
      </c>
      <c r="BJ2359" s="26" t="s">
        <v>217</v>
      </c>
    </row>
    <row r="2360" spans="36:62" x14ac:dyDescent="0.25">
      <c r="AJ2360" s="26">
        <v>846</v>
      </c>
      <c r="AK2360" s="26">
        <v>2101351</v>
      </c>
      <c r="AL2360" s="264">
        <v>44226.541666666664</v>
      </c>
      <c r="AM2360" s="26" t="s">
        <v>565</v>
      </c>
      <c r="AN2360" s="26" t="s">
        <v>63</v>
      </c>
      <c r="AO2360" s="26" t="s">
        <v>156</v>
      </c>
      <c r="AP2360" s="26" t="s">
        <v>159</v>
      </c>
      <c r="AQ2360" s="26">
        <v>0</v>
      </c>
      <c r="AR2360" s="26">
        <v>90</v>
      </c>
      <c r="AS2360" s="26" t="s">
        <v>188</v>
      </c>
      <c r="AT2360" s="26" t="s">
        <v>663</v>
      </c>
      <c r="AU2360" s="26" t="s">
        <v>63</v>
      </c>
      <c r="AV2360" s="26" t="s">
        <v>63</v>
      </c>
      <c r="AW2360" s="26" t="s">
        <v>63</v>
      </c>
      <c r="AX2360" s="26" t="s">
        <v>63</v>
      </c>
      <c r="AY2360" s="26">
        <v>43.900911000000001</v>
      </c>
      <c r="AZ2360" s="26">
        <v>-100.941637999999</v>
      </c>
      <c r="BA2360" s="26" t="s">
        <v>498</v>
      </c>
      <c r="BB2360" s="26" t="s">
        <v>611</v>
      </c>
      <c r="BC2360" s="26" t="s">
        <v>614</v>
      </c>
      <c r="BD2360" s="26" t="s">
        <v>615</v>
      </c>
      <c r="BE2360" s="26"/>
      <c r="BF2360" s="26" t="s">
        <v>68</v>
      </c>
      <c r="BG2360" s="26" t="s">
        <v>68</v>
      </c>
      <c r="BH2360" s="26" t="s">
        <v>160</v>
      </c>
      <c r="BI2360" s="26">
        <v>3</v>
      </c>
      <c r="BJ2360" s="26" t="s">
        <v>217</v>
      </c>
    </row>
    <row r="2361" spans="36:62" x14ac:dyDescent="0.25">
      <c r="AJ2361" s="26">
        <v>847</v>
      </c>
      <c r="AK2361" s="26">
        <v>2101352</v>
      </c>
      <c r="AL2361" s="264">
        <v>44226.541666666664</v>
      </c>
      <c r="AM2361" s="26" t="s">
        <v>565</v>
      </c>
      <c r="AN2361" s="26" t="s">
        <v>69</v>
      </c>
      <c r="AO2361" s="26" t="s">
        <v>214</v>
      </c>
      <c r="AP2361" s="26" t="s">
        <v>159</v>
      </c>
      <c r="AQ2361" s="26">
        <v>0</v>
      </c>
      <c r="AR2361" s="26">
        <v>90</v>
      </c>
      <c r="AS2361" s="26" t="s">
        <v>1540</v>
      </c>
      <c r="AT2361" s="26" t="s">
        <v>663</v>
      </c>
      <c r="AU2361" s="26" t="s">
        <v>63</v>
      </c>
      <c r="AV2361" s="26" t="s">
        <v>63</v>
      </c>
      <c r="AW2361" s="26" t="s">
        <v>63</v>
      </c>
      <c r="AX2361" s="26" t="s">
        <v>63</v>
      </c>
      <c r="AY2361" s="26">
        <v>43.900931</v>
      </c>
      <c r="AZ2361" s="26">
        <v>-100.962846999999</v>
      </c>
      <c r="BA2361" s="26" t="s">
        <v>544</v>
      </c>
      <c r="BB2361" s="26" t="s">
        <v>972</v>
      </c>
      <c r="BC2361" s="26" t="s">
        <v>827</v>
      </c>
      <c r="BD2361" s="26" t="s">
        <v>180</v>
      </c>
      <c r="BE2361" s="26"/>
      <c r="BF2361" s="26" t="s">
        <v>829</v>
      </c>
      <c r="BG2361" s="26" t="s">
        <v>829</v>
      </c>
      <c r="BH2361" s="26" t="s">
        <v>175</v>
      </c>
      <c r="BI2361" s="26">
        <v>3</v>
      </c>
      <c r="BJ2361" s="26" t="s">
        <v>21</v>
      </c>
    </row>
    <row r="2362" spans="36:62" x14ac:dyDescent="0.25">
      <c r="AJ2362" s="26">
        <v>848</v>
      </c>
      <c r="AK2362" s="26">
        <v>2101354</v>
      </c>
      <c r="AL2362" s="264">
        <v>44231.345833333333</v>
      </c>
      <c r="AM2362" s="26" t="s">
        <v>565</v>
      </c>
      <c r="AN2362" s="26" t="s">
        <v>63</v>
      </c>
      <c r="AO2362" s="26" t="s">
        <v>156</v>
      </c>
      <c r="AP2362" s="26" t="s">
        <v>159</v>
      </c>
      <c r="AQ2362" s="26">
        <v>0</v>
      </c>
      <c r="AR2362" s="26">
        <v>90</v>
      </c>
      <c r="AS2362" s="26" t="s">
        <v>188</v>
      </c>
      <c r="AT2362" s="26" t="s">
        <v>613</v>
      </c>
      <c r="AU2362" s="26" t="s">
        <v>63</v>
      </c>
      <c r="AV2362" s="26" t="s">
        <v>63</v>
      </c>
      <c r="AW2362" s="26" t="s">
        <v>63</v>
      </c>
      <c r="AX2362" s="26" t="s">
        <v>63</v>
      </c>
      <c r="AY2362" s="26">
        <v>43.886457999999898</v>
      </c>
      <c r="AZ2362" s="26">
        <v>-100.86565400000001</v>
      </c>
      <c r="BA2362" s="26" t="s">
        <v>185</v>
      </c>
      <c r="BB2362" s="26" t="s">
        <v>611</v>
      </c>
      <c r="BC2362" s="26" t="s">
        <v>614</v>
      </c>
      <c r="BD2362" s="26" t="s">
        <v>615</v>
      </c>
      <c r="BE2362" s="26"/>
      <c r="BF2362" s="26" t="s">
        <v>68</v>
      </c>
      <c r="BG2362" s="26" t="s">
        <v>68</v>
      </c>
      <c r="BH2362" s="26" t="s">
        <v>146</v>
      </c>
      <c r="BI2362" s="26">
        <v>3</v>
      </c>
      <c r="BJ2362" s="26" t="s">
        <v>21</v>
      </c>
    </row>
    <row r="2363" spans="36:62" x14ac:dyDescent="0.25">
      <c r="AJ2363" s="26">
        <v>849</v>
      </c>
      <c r="AK2363" s="26">
        <v>2100964</v>
      </c>
      <c r="AL2363" s="264">
        <v>44223.756944444445</v>
      </c>
      <c r="AM2363" s="26" t="s">
        <v>565</v>
      </c>
      <c r="AN2363" s="26" t="s">
        <v>63</v>
      </c>
      <c r="AO2363" s="26"/>
      <c r="AP2363" s="26"/>
      <c r="AQ2363" s="26">
        <v>-1</v>
      </c>
      <c r="AR2363" s="26">
        <v>90</v>
      </c>
      <c r="AS2363" s="26" t="s">
        <v>168</v>
      </c>
      <c r="AT2363" s="26" t="s">
        <v>71</v>
      </c>
      <c r="AU2363" s="26" t="s">
        <v>63</v>
      </c>
      <c r="AV2363" s="26" t="s">
        <v>63</v>
      </c>
      <c r="AW2363" s="26" t="s">
        <v>63</v>
      </c>
      <c r="AX2363" s="26" t="s">
        <v>63</v>
      </c>
      <c r="AY2363" s="26">
        <v>43.886792</v>
      </c>
      <c r="AZ2363" s="26">
        <v>-100.797287999999</v>
      </c>
      <c r="BA2363" s="26" t="s">
        <v>158</v>
      </c>
      <c r="BB2363" s="26" t="s">
        <v>609</v>
      </c>
      <c r="BC2363" s="26" t="s">
        <v>167</v>
      </c>
      <c r="BD2363" s="26" t="s">
        <v>154</v>
      </c>
      <c r="BE2363" s="26"/>
      <c r="BF2363" s="26" t="s">
        <v>99</v>
      </c>
      <c r="BG2363" s="26" t="s">
        <v>167</v>
      </c>
      <c r="BH2363" s="26" t="s">
        <v>99</v>
      </c>
      <c r="BI2363" s="26">
        <v>3</v>
      </c>
      <c r="BJ2363" s="26" t="s">
        <v>217</v>
      </c>
    </row>
    <row r="2364" spans="36:62" x14ac:dyDescent="0.25">
      <c r="AJ2364" s="26">
        <v>851</v>
      </c>
      <c r="AK2364" s="26">
        <v>2101648</v>
      </c>
      <c r="AL2364" s="264">
        <v>44212.354166666664</v>
      </c>
      <c r="AM2364" s="26" t="s">
        <v>147</v>
      </c>
      <c r="AN2364" s="26" t="s">
        <v>63</v>
      </c>
      <c r="AO2364" s="26"/>
      <c r="AP2364" s="26"/>
      <c r="AQ2364" s="26">
        <v>-1</v>
      </c>
      <c r="AR2364" s="26">
        <v>90</v>
      </c>
      <c r="AS2364" s="26" t="s">
        <v>168</v>
      </c>
      <c r="AT2364" s="26" t="s">
        <v>71</v>
      </c>
      <c r="AU2364" s="26" t="s">
        <v>63</v>
      </c>
      <c r="AV2364" s="26" t="s">
        <v>63</v>
      </c>
      <c r="AW2364" s="26" t="s">
        <v>63</v>
      </c>
      <c r="AX2364" s="26" t="s">
        <v>63</v>
      </c>
      <c r="AY2364" s="26">
        <v>43.847302999999897</v>
      </c>
      <c r="AZ2364" s="26">
        <v>-101.34277</v>
      </c>
      <c r="BA2364" s="26" t="s">
        <v>185</v>
      </c>
      <c r="BB2364" s="26" t="s">
        <v>609</v>
      </c>
      <c r="BC2364" s="26" t="s">
        <v>167</v>
      </c>
      <c r="BD2364" s="26" t="s">
        <v>154</v>
      </c>
      <c r="BE2364" s="26"/>
      <c r="BF2364" s="26" t="s">
        <v>99</v>
      </c>
      <c r="BG2364" s="26" t="s">
        <v>167</v>
      </c>
      <c r="BH2364" s="26" t="s">
        <v>99</v>
      </c>
      <c r="BI2364" s="26">
        <v>3</v>
      </c>
      <c r="BJ2364" s="26" t="s">
        <v>217</v>
      </c>
    </row>
    <row r="2365" spans="36:62" x14ac:dyDescent="0.25">
      <c r="AJ2365" s="26">
        <v>854</v>
      </c>
      <c r="AK2365" s="26">
        <v>2102044</v>
      </c>
      <c r="AL2365" s="264">
        <v>44244.760416666664</v>
      </c>
      <c r="AM2365" s="26" t="s">
        <v>147</v>
      </c>
      <c r="AN2365" s="26" t="s">
        <v>63</v>
      </c>
      <c r="AO2365" s="26"/>
      <c r="AP2365" s="26"/>
      <c r="AQ2365" s="26">
        <v>-1</v>
      </c>
      <c r="AR2365" s="26">
        <v>90</v>
      </c>
      <c r="AS2365" s="26" t="s">
        <v>168</v>
      </c>
      <c r="AT2365" s="26" t="s">
        <v>71</v>
      </c>
      <c r="AU2365" s="26" t="s">
        <v>63</v>
      </c>
      <c r="AV2365" s="26" t="s">
        <v>63</v>
      </c>
      <c r="AW2365" s="26" t="s">
        <v>63</v>
      </c>
      <c r="AX2365" s="26" t="s">
        <v>63</v>
      </c>
      <c r="AY2365" s="26">
        <v>43.901164000000001</v>
      </c>
      <c r="AZ2365" s="26">
        <v>-101.077996999999</v>
      </c>
      <c r="BA2365" s="26" t="s">
        <v>185</v>
      </c>
      <c r="BB2365" s="26" t="s">
        <v>609</v>
      </c>
      <c r="BC2365" s="26" t="s">
        <v>167</v>
      </c>
      <c r="BD2365" s="26" t="s">
        <v>154</v>
      </c>
      <c r="BE2365" s="26"/>
      <c r="BF2365" s="26" t="s">
        <v>99</v>
      </c>
      <c r="BG2365" s="26" t="s">
        <v>167</v>
      </c>
      <c r="BH2365" s="26" t="s">
        <v>99</v>
      </c>
      <c r="BI2365" s="26">
        <v>3</v>
      </c>
      <c r="BJ2365" s="26" t="s">
        <v>217</v>
      </c>
    </row>
    <row r="2366" spans="36:62" x14ac:dyDescent="0.25">
      <c r="AJ2366" s="26">
        <v>857</v>
      </c>
      <c r="AK2366" s="26">
        <v>2102046</v>
      </c>
      <c r="AL2366" s="264">
        <v>44232.791666666664</v>
      </c>
      <c r="AM2366" s="26" t="s">
        <v>147</v>
      </c>
      <c r="AN2366" s="26" t="s">
        <v>63</v>
      </c>
      <c r="AO2366" s="26"/>
      <c r="AP2366" s="26"/>
      <c r="AQ2366" s="26">
        <v>-1</v>
      </c>
      <c r="AR2366" s="26">
        <v>90</v>
      </c>
      <c r="AS2366" s="26" t="s">
        <v>168</v>
      </c>
      <c r="AT2366" s="26" t="s">
        <v>71</v>
      </c>
      <c r="AU2366" s="26" t="s">
        <v>63</v>
      </c>
      <c r="AV2366" s="26" t="s">
        <v>63</v>
      </c>
      <c r="AW2366" s="26" t="s">
        <v>63</v>
      </c>
      <c r="AX2366" s="26" t="s">
        <v>63</v>
      </c>
      <c r="AY2366" s="26">
        <v>43.8512419999999</v>
      </c>
      <c r="AZ2366" s="26">
        <v>-101.466455999999</v>
      </c>
      <c r="BA2366" s="26" t="s">
        <v>207</v>
      </c>
      <c r="BB2366" s="26" t="s">
        <v>609</v>
      </c>
      <c r="BC2366" s="26" t="s">
        <v>167</v>
      </c>
      <c r="BD2366" s="26" t="s">
        <v>154</v>
      </c>
      <c r="BE2366" s="26"/>
      <c r="BF2366" s="26" t="s">
        <v>99</v>
      </c>
      <c r="BG2366" s="26" t="s">
        <v>167</v>
      </c>
      <c r="BH2366" s="26" t="s">
        <v>99</v>
      </c>
      <c r="BI2366" s="26">
        <v>3</v>
      </c>
      <c r="BJ2366" s="26" t="s">
        <v>217</v>
      </c>
    </row>
    <row r="2367" spans="36:62" x14ac:dyDescent="0.25">
      <c r="AJ2367" s="26">
        <v>859</v>
      </c>
      <c r="AK2367" s="26">
        <v>2103267</v>
      </c>
      <c r="AL2367" s="264">
        <v>44266.202777777777</v>
      </c>
      <c r="AM2367" s="26" t="s">
        <v>565</v>
      </c>
      <c r="AN2367" s="26" t="s">
        <v>63</v>
      </c>
      <c r="AO2367" s="26" t="s">
        <v>156</v>
      </c>
      <c r="AP2367" s="26" t="s">
        <v>159</v>
      </c>
      <c r="AQ2367" s="26">
        <v>0</v>
      </c>
      <c r="AR2367" s="26">
        <v>90</v>
      </c>
      <c r="AS2367" s="26" t="s">
        <v>188</v>
      </c>
      <c r="AT2367" s="26" t="s">
        <v>74</v>
      </c>
      <c r="AU2367" s="26" t="s">
        <v>63</v>
      </c>
      <c r="AV2367" s="26" t="s">
        <v>63</v>
      </c>
      <c r="AW2367" s="26" t="s">
        <v>63</v>
      </c>
      <c r="AX2367" s="26" t="s">
        <v>63</v>
      </c>
      <c r="AY2367" s="26">
        <v>43.886502</v>
      </c>
      <c r="AZ2367" s="26">
        <v>-100.758268999999</v>
      </c>
      <c r="BA2367" s="26" t="s">
        <v>208</v>
      </c>
      <c r="BB2367" s="26" t="s">
        <v>611</v>
      </c>
      <c r="BC2367" s="26" t="s">
        <v>68</v>
      </c>
      <c r="BD2367" s="26" t="s">
        <v>615</v>
      </c>
      <c r="BE2367" s="26"/>
      <c r="BF2367" s="26" t="s">
        <v>68</v>
      </c>
      <c r="BG2367" s="26" t="s">
        <v>68</v>
      </c>
      <c r="BH2367" s="26" t="s">
        <v>160</v>
      </c>
      <c r="BI2367" s="26">
        <v>3</v>
      </c>
      <c r="BJ2367" s="26" t="s">
        <v>21</v>
      </c>
    </row>
    <row r="2368" spans="36:62" x14ac:dyDescent="0.25">
      <c r="AJ2368" s="26">
        <v>862</v>
      </c>
      <c r="AK2368" s="26">
        <v>2103489</v>
      </c>
      <c r="AL2368" s="264">
        <v>44269.709027777775</v>
      </c>
      <c r="AM2368" s="26" t="s">
        <v>147</v>
      </c>
      <c r="AN2368" s="26" t="s">
        <v>63</v>
      </c>
      <c r="AO2368" s="26" t="s">
        <v>156</v>
      </c>
      <c r="AP2368" s="26" t="s">
        <v>159</v>
      </c>
      <c r="AQ2368" s="26">
        <v>0</v>
      </c>
      <c r="AR2368" s="26">
        <v>90</v>
      </c>
      <c r="AS2368" s="26" t="s">
        <v>662</v>
      </c>
      <c r="AT2368" s="26" t="s">
        <v>639</v>
      </c>
      <c r="AU2368" s="26" t="s">
        <v>63</v>
      </c>
      <c r="AV2368" s="26" t="s">
        <v>63</v>
      </c>
      <c r="AW2368" s="26" t="s">
        <v>63</v>
      </c>
      <c r="AX2368" s="26" t="s">
        <v>63</v>
      </c>
      <c r="AY2368" s="26">
        <v>43.850966</v>
      </c>
      <c r="AZ2368" s="26">
        <v>-101.46831400000001</v>
      </c>
      <c r="BA2368" s="26" t="s">
        <v>208</v>
      </c>
      <c r="BB2368" s="26" t="s">
        <v>611</v>
      </c>
      <c r="BC2368" s="26" t="s">
        <v>68</v>
      </c>
      <c r="BD2368" s="26" t="s">
        <v>615</v>
      </c>
      <c r="BE2368" s="26"/>
      <c r="BF2368" s="26" t="s">
        <v>68</v>
      </c>
      <c r="BG2368" s="26" t="s">
        <v>209</v>
      </c>
      <c r="BH2368" s="26" t="s">
        <v>146</v>
      </c>
      <c r="BI2368" s="26">
        <v>3</v>
      </c>
      <c r="BJ2368" s="26" t="s">
        <v>217</v>
      </c>
    </row>
    <row r="2369" spans="36:62" x14ac:dyDescent="0.25">
      <c r="AJ2369" s="26">
        <v>863</v>
      </c>
      <c r="AK2369" s="26">
        <v>2102773</v>
      </c>
      <c r="AL2369" s="264">
        <v>44240.350694444445</v>
      </c>
      <c r="AM2369" s="26" t="s">
        <v>147</v>
      </c>
      <c r="AN2369" s="26" t="s">
        <v>63</v>
      </c>
      <c r="AO2369" s="26" t="s">
        <v>156</v>
      </c>
      <c r="AP2369" s="26" t="s">
        <v>686</v>
      </c>
      <c r="AQ2369" s="26">
        <v>0</v>
      </c>
      <c r="AR2369" s="26">
        <v>73</v>
      </c>
      <c r="AS2369" s="26" t="s">
        <v>645</v>
      </c>
      <c r="AT2369" s="26" t="s">
        <v>71</v>
      </c>
      <c r="AU2369" s="26" t="s">
        <v>63</v>
      </c>
      <c r="AV2369" s="26" t="s">
        <v>63</v>
      </c>
      <c r="AW2369" s="26" t="s">
        <v>63</v>
      </c>
      <c r="AX2369" s="26" t="s">
        <v>63</v>
      </c>
      <c r="AY2369" s="26">
        <v>43.839578000000003</v>
      </c>
      <c r="AZ2369" s="26">
        <v>-101.523515</v>
      </c>
      <c r="BA2369" s="26" t="s">
        <v>486</v>
      </c>
      <c r="BB2369" s="26" t="s">
        <v>690</v>
      </c>
      <c r="BC2369" s="26" t="s">
        <v>614</v>
      </c>
      <c r="BD2369" s="26" t="s">
        <v>615</v>
      </c>
      <c r="BE2369" s="26" t="s">
        <v>677</v>
      </c>
      <c r="BF2369" s="26" t="s">
        <v>68</v>
      </c>
      <c r="BG2369" s="26" t="s">
        <v>68</v>
      </c>
      <c r="BH2369" s="26" t="s">
        <v>175</v>
      </c>
      <c r="BI2369" s="26">
        <v>3</v>
      </c>
      <c r="BJ2369" s="26" t="s">
        <v>217</v>
      </c>
    </row>
    <row r="2370" spans="36:62" x14ac:dyDescent="0.25">
      <c r="AJ2370" s="26">
        <v>864</v>
      </c>
      <c r="AK2370" s="26">
        <v>2018362</v>
      </c>
      <c r="AL2370" s="264">
        <v>44009.25</v>
      </c>
      <c r="AM2370" s="26" t="s">
        <v>565</v>
      </c>
      <c r="AN2370" s="26" t="s">
        <v>63</v>
      </c>
      <c r="AO2370" s="26"/>
      <c r="AP2370" s="26"/>
      <c r="AQ2370" s="26">
        <v>-1</v>
      </c>
      <c r="AR2370" s="26">
        <v>90</v>
      </c>
      <c r="AS2370" s="26" t="s">
        <v>168</v>
      </c>
      <c r="AT2370" s="26" t="s">
        <v>71</v>
      </c>
      <c r="AU2370" s="26" t="s">
        <v>63</v>
      </c>
      <c r="AV2370" s="26" t="s">
        <v>63</v>
      </c>
      <c r="AW2370" s="26" t="s">
        <v>63</v>
      </c>
      <c r="AX2370" s="26" t="s">
        <v>63</v>
      </c>
      <c r="AY2370" s="26">
        <v>43.8868119999999</v>
      </c>
      <c r="AZ2370" s="26">
        <v>-100.78658900000001</v>
      </c>
      <c r="BA2370" s="26" t="s">
        <v>166</v>
      </c>
      <c r="BB2370" s="26" t="s">
        <v>609</v>
      </c>
      <c r="BC2370" s="26" t="s">
        <v>167</v>
      </c>
      <c r="BD2370" s="26" t="s">
        <v>154</v>
      </c>
      <c r="BE2370" s="26"/>
      <c r="BF2370" s="26" t="s">
        <v>99</v>
      </c>
      <c r="BG2370" s="26" t="s">
        <v>167</v>
      </c>
      <c r="BH2370" s="26" t="s">
        <v>99</v>
      </c>
      <c r="BI2370" s="26">
        <v>3</v>
      </c>
      <c r="BJ2370" s="26" t="s">
        <v>217</v>
      </c>
    </row>
    <row r="2371" spans="36:62" x14ac:dyDescent="0.25">
      <c r="AJ2371" s="26">
        <v>866</v>
      </c>
      <c r="AK2371" s="26">
        <v>2103175</v>
      </c>
      <c r="AL2371" s="264">
        <v>44261.253472222219</v>
      </c>
      <c r="AM2371" s="26" t="s">
        <v>147</v>
      </c>
      <c r="AN2371" s="26" t="s">
        <v>63</v>
      </c>
      <c r="AO2371" s="26"/>
      <c r="AP2371" s="26"/>
      <c r="AQ2371" s="26">
        <v>-1</v>
      </c>
      <c r="AR2371" s="26">
        <v>90</v>
      </c>
      <c r="AS2371" s="26" t="s">
        <v>168</v>
      </c>
      <c r="AT2371" s="26" t="s">
        <v>71</v>
      </c>
      <c r="AU2371" s="26" t="s">
        <v>63</v>
      </c>
      <c r="AV2371" s="26" t="s">
        <v>63</v>
      </c>
      <c r="AW2371" s="26" t="s">
        <v>63</v>
      </c>
      <c r="AX2371" s="26" t="s">
        <v>63</v>
      </c>
      <c r="AY2371" s="26">
        <v>43.856062000000001</v>
      </c>
      <c r="AZ2371" s="26">
        <v>-101.197318999999</v>
      </c>
      <c r="BA2371" s="26" t="s">
        <v>498</v>
      </c>
      <c r="BB2371" s="26" t="s">
        <v>609</v>
      </c>
      <c r="BC2371" s="26" t="s">
        <v>167</v>
      </c>
      <c r="BD2371" s="26" t="s">
        <v>154</v>
      </c>
      <c r="BE2371" s="26"/>
      <c r="BF2371" s="26" t="s">
        <v>99</v>
      </c>
      <c r="BG2371" s="26" t="s">
        <v>167</v>
      </c>
      <c r="BH2371" s="26" t="s">
        <v>99</v>
      </c>
      <c r="BI2371" s="26">
        <v>3</v>
      </c>
      <c r="BJ2371" s="26" t="s">
        <v>217</v>
      </c>
    </row>
    <row r="2372" spans="36:62" x14ac:dyDescent="0.25">
      <c r="AJ2372" s="26">
        <v>867</v>
      </c>
      <c r="AK2372" s="26">
        <v>2103192</v>
      </c>
      <c r="AL2372" s="264">
        <v>44266.322916666664</v>
      </c>
      <c r="AM2372" s="26" t="s">
        <v>147</v>
      </c>
      <c r="AN2372" s="26" t="s">
        <v>63</v>
      </c>
      <c r="AO2372" s="26" t="s">
        <v>156</v>
      </c>
      <c r="AP2372" s="26" t="s">
        <v>159</v>
      </c>
      <c r="AQ2372" s="26">
        <v>0</v>
      </c>
      <c r="AR2372" s="26">
        <v>90</v>
      </c>
      <c r="AS2372" s="26" t="s">
        <v>1541</v>
      </c>
      <c r="AT2372" s="26" t="s">
        <v>74</v>
      </c>
      <c r="AU2372" s="26" t="s">
        <v>63</v>
      </c>
      <c r="AV2372" s="26" t="s">
        <v>63</v>
      </c>
      <c r="AW2372" s="26" t="s">
        <v>63</v>
      </c>
      <c r="AX2372" s="26" t="s">
        <v>63</v>
      </c>
      <c r="AY2372" s="26">
        <v>43.900933000000002</v>
      </c>
      <c r="AZ2372" s="26">
        <v>-101.074333999999</v>
      </c>
      <c r="BA2372" s="26" t="s">
        <v>158</v>
      </c>
      <c r="BB2372" s="26" t="s">
        <v>611</v>
      </c>
      <c r="BC2372" s="26" t="s">
        <v>667</v>
      </c>
      <c r="BD2372" s="26" t="s">
        <v>615</v>
      </c>
      <c r="BE2372" s="26"/>
      <c r="BF2372" s="26" t="s">
        <v>68</v>
      </c>
      <c r="BG2372" s="26" t="s">
        <v>68</v>
      </c>
      <c r="BH2372" s="26" t="s">
        <v>160</v>
      </c>
      <c r="BI2372" s="26">
        <v>3</v>
      </c>
      <c r="BJ2372" s="26" t="s">
        <v>217</v>
      </c>
    </row>
    <row r="2373" spans="36:62" x14ac:dyDescent="0.25">
      <c r="AJ2373" s="26">
        <v>868</v>
      </c>
      <c r="AK2373" s="26">
        <v>2104298</v>
      </c>
      <c r="AL2373" s="264">
        <v>44284.568749999999</v>
      </c>
      <c r="AM2373" s="26" t="s">
        <v>565</v>
      </c>
      <c r="AN2373" s="26" t="s">
        <v>63</v>
      </c>
      <c r="AO2373" s="26" t="s">
        <v>156</v>
      </c>
      <c r="AP2373" s="26" t="s">
        <v>716</v>
      </c>
      <c r="AQ2373" s="26">
        <v>0</v>
      </c>
      <c r="AR2373" s="26">
        <v>90</v>
      </c>
      <c r="AS2373" s="26" t="s">
        <v>628</v>
      </c>
      <c r="AT2373" s="26" t="s">
        <v>616</v>
      </c>
      <c r="AU2373" s="26" t="s">
        <v>63</v>
      </c>
      <c r="AV2373" s="26" t="s">
        <v>63</v>
      </c>
      <c r="AW2373" s="26" t="s">
        <v>63</v>
      </c>
      <c r="AX2373" s="26" t="s">
        <v>63</v>
      </c>
      <c r="AY2373" s="26">
        <v>43.886769000000001</v>
      </c>
      <c r="AZ2373" s="26">
        <v>-100.818489999999</v>
      </c>
      <c r="BA2373" s="26" t="s">
        <v>571</v>
      </c>
      <c r="BB2373" s="26" t="s">
        <v>609</v>
      </c>
      <c r="BC2373" s="26" t="s">
        <v>667</v>
      </c>
      <c r="BD2373" s="26" t="s">
        <v>68</v>
      </c>
      <c r="BE2373" s="26"/>
      <c r="BF2373" s="26" t="s">
        <v>68</v>
      </c>
      <c r="BG2373" s="26" t="s">
        <v>1542</v>
      </c>
      <c r="BH2373" s="26" t="s">
        <v>1043</v>
      </c>
      <c r="BI2373" s="26">
        <v>3</v>
      </c>
      <c r="BJ2373" s="26" t="s">
        <v>217</v>
      </c>
    </row>
    <row r="2374" spans="36:62" x14ac:dyDescent="0.25">
      <c r="AJ2374" s="26">
        <v>869</v>
      </c>
      <c r="AK2374" s="26">
        <v>2103562</v>
      </c>
      <c r="AL2374" s="264">
        <v>44265.383333333331</v>
      </c>
      <c r="AM2374" s="26" t="s">
        <v>147</v>
      </c>
      <c r="AN2374" s="26" t="s">
        <v>63</v>
      </c>
      <c r="AO2374" s="26" t="s">
        <v>156</v>
      </c>
      <c r="AP2374" s="26" t="s">
        <v>159</v>
      </c>
      <c r="AQ2374" s="26">
        <v>0</v>
      </c>
      <c r="AR2374" s="26">
        <v>90</v>
      </c>
      <c r="AS2374" s="26" t="s">
        <v>1543</v>
      </c>
      <c r="AT2374" s="26" t="s">
        <v>613</v>
      </c>
      <c r="AU2374" s="26" t="s">
        <v>63</v>
      </c>
      <c r="AV2374" s="26" t="s">
        <v>63</v>
      </c>
      <c r="AW2374" s="26" t="s">
        <v>63</v>
      </c>
      <c r="AX2374" s="26" t="s">
        <v>63</v>
      </c>
      <c r="AY2374" s="26">
        <v>43.850915999999899</v>
      </c>
      <c r="AZ2374" s="26">
        <v>-101.471706999999</v>
      </c>
      <c r="BA2374" s="26" t="s">
        <v>208</v>
      </c>
      <c r="BB2374" s="26" t="s">
        <v>611</v>
      </c>
      <c r="BC2374" s="26" t="s">
        <v>667</v>
      </c>
      <c r="BD2374" s="26" t="s">
        <v>615</v>
      </c>
      <c r="BE2374" s="26"/>
      <c r="BF2374" s="26" t="s">
        <v>68</v>
      </c>
      <c r="BG2374" s="26" t="s">
        <v>68</v>
      </c>
      <c r="BH2374" s="26" t="s">
        <v>160</v>
      </c>
      <c r="BI2374" s="26">
        <v>3</v>
      </c>
      <c r="BJ2374" s="26" t="s">
        <v>217</v>
      </c>
    </row>
    <row r="2375" spans="36:62" x14ac:dyDescent="0.25">
      <c r="AJ2375" s="26">
        <v>870</v>
      </c>
      <c r="AK2375" s="26">
        <v>2103571</v>
      </c>
      <c r="AL2375" s="264">
        <v>44270.492361111108</v>
      </c>
      <c r="AM2375" s="26" t="s">
        <v>147</v>
      </c>
      <c r="AN2375" s="26" t="s">
        <v>63</v>
      </c>
      <c r="AO2375" s="26" t="s">
        <v>156</v>
      </c>
      <c r="AP2375" s="26" t="s">
        <v>1545</v>
      </c>
      <c r="AQ2375" s="26">
        <v>0</v>
      </c>
      <c r="AR2375" s="26">
        <v>90</v>
      </c>
      <c r="AS2375" s="26" t="s">
        <v>963</v>
      </c>
      <c r="AT2375" s="26" t="s">
        <v>613</v>
      </c>
      <c r="AU2375" s="26" t="s">
        <v>63</v>
      </c>
      <c r="AV2375" s="26" t="s">
        <v>63</v>
      </c>
      <c r="AW2375" s="26" t="s">
        <v>63</v>
      </c>
      <c r="AX2375" s="26" t="s">
        <v>63</v>
      </c>
      <c r="AY2375" s="26">
        <v>43.854821000000001</v>
      </c>
      <c r="AZ2375" s="26">
        <v>-101.19987500000001</v>
      </c>
      <c r="BA2375" s="26" t="s">
        <v>490</v>
      </c>
      <c r="BB2375" s="26" t="s">
        <v>964</v>
      </c>
      <c r="BC2375" s="26" t="s">
        <v>1546</v>
      </c>
      <c r="BD2375" s="26" t="s">
        <v>828</v>
      </c>
      <c r="BE2375" s="26" t="s">
        <v>1544</v>
      </c>
      <c r="BF2375" s="26" t="s">
        <v>829</v>
      </c>
      <c r="BG2375" s="26" t="s">
        <v>829</v>
      </c>
      <c r="BH2375" s="26" t="s">
        <v>965</v>
      </c>
      <c r="BI2375" s="26">
        <v>3</v>
      </c>
      <c r="BJ2375" s="26" t="s">
        <v>217</v>
      </c>
    </row>
    <row r="2376" spans="36:62" x14ac:dyDescent="0.25">
      <c r="AJ2376" s="26">
        <v>871</v>
      </c>
      <c r="AK2376" s="26">
        <v>2103835</v>
      </c>
      <c r="AL2376" s="264">
        <v>44277.248611111114</v>
      </c>
      <c r="AM2376" s="26" t="s">
        <v>147</v>
      </c>
      <c r="AN2376" s="26" t="s">
        <v>63</v>
      </c>
      <c r="AO2376" s="26"/>
      <c r="AP2376" s="26"/>
      <c r="AQ2376" s="26">
        <v>-1</v>
      </c>
      <c r="AR2376" s="26">
        <v>90</v>
      </c>
      <c r="AS2376" s="26" t="s">
        <v>168</v>
      </c>
      <c r="AT2376" s="26" t="s">
        <v>74</v>
      </c>
      <c r="AU2376" s="26" t="s">
        <v>63</v>
      </c>
      <c r="AV2376" s="26" t="s">
        <v>63</v>
      </c>
      <c r="AW2376" s="26" t="s">
        <v>63</v>
      </c>
      <c r="AX2376" s="26" t="s">
        <v>63</v>
      </c>
      <c r="AY2376" s="26">
        <v>43.850783999999898</v>
      </c>
      <c r="AZ2376" s="26">
        <v>-101.372817999999</v>
      </c>
      <c r="BA2376" s="26" t="s">
        <v>166</v>
      </c>
      <c r="BB2376" s="26" t="s">
        <v>611</v>
      </c>
      <c r="BC2376" s="26" t="s">
        <v>167</v>
      </c>
      <c r="BD2376" s="26" t="s">
        <v>154</v>
      </c>
      <c r="BE2376" s="26"/>
      <c r="BF2376" s="26" t="s">
        <v>99</v>
      </c>
      <c r="BG2376" s="26" t="s">
        <v>167</v>
      </c>
      <c r="BH2376" s="26" t="s">
        <v>99</v>
      </c>
      <c r="BI2376" s="26">
        <v>3</v>
      </c>
      <c r="BJ2376" s="26" t="s">
        <v>217</v>
      </c>
    </row>
    <row r="2377" spans="36:62" x14ac:dyDescent="0.25">
      <c r="AJ2377" s="26">
        <v>872</v>
      </c>
      <c r="AK2377" s="26">
        <v>2104103</v>
      </c>
      <c r="AL2377" s="264">
        <v>44284.831944444442</v>
      </c>
      <c r="AM2377" s="26" t="s">
        <v>147</v>
      </c>
      <c r="AN2377" s="26" t="s">
        <v>63</v>
      </c>
      <c r="AO2377" s="26" t="s">
        <v>156</v>
      </c>
      <c r="AP2377" s="26" t="s">
        <v>159</v>
      </c>
      <c r="AQ2377" s="26">
        <v>0</v>
      </c>
      <c r="AR2377" s="26">
        <v>90</v>
      </c>
      <c r="AS2377" s="26" t="s">
        <v>189</v>
      </c>
      <c r="AT2377" s="26" t="s">
        <v>697</v>
      </c>
      <c r="AU2377" s="26" t="s">
        <v>63</v>
      </c>
      <c r="AV2377" s="26" t="s">
        <v>63</v>
      </c>
      <c r="AW2377" s="26" t="s">
        <v>63</v>
      </c>
      <c r="AX2377" s="26" t="s">
        <v>63</v>
      </c>
      <c r="AY2377" s="26">
        <v>43.894928</v>
      </c>
      <c r="AZ2377" s="26">
        <v>-101.114380999999</v>
      </c>
      <c r="BA2377" s="26" t="s">
        <v>494</v>
      </c>
      <c r="BB2377" s="26" t="s">
        <v>611</v>
      </c>
      <c r="BC2377" s="26" t="s">
        <v>667</v>
      </c>
      <c r="BD2377" s="26" t="s">
        <v>68</v>
      </c>
      <c r="BE2377" s="26"/>
      <c r="BF2377" s="26" t="s">
        <v>68</v>
      </c>
      <c r="BG2377" s="26" t="s">
        <v>68</v>
      </c>
      <c r="BH2377" s="26" t="s">
        <v>146</v>
      </c>
      <c r="BI2377" s="26">
        <v>3</v>
      </c>
      <c r="BJ2377" s="26" t="s">
        <v>20</v>
      </c>
    </row>
    <row r="2378" spans="36:62" x14ac:dyDescent="0.25">
      <c r="AJ2378" s="26">
        <v>873</v>
      </c>
      <c r="AK2378" s="26">
        <v>2104521</v>
      </c>
      <c r="AL2378" s="264">
        <v>44284.645833333336</v>
      </c>
      <c r="AM2378" s="26" t="s">
        <v>565</v>
      </c>
      <c r="AN2378" s="26" t="s">
        <v>63</v>
      </c>
      <c r="AO2378" s="26" t="s">
        <v>156</v>
      </c>
      <c r="AP2378" s="26" t="s">
        <v>824</v>
      </c>
      <c r="AQ2378" s="26">
        <v>0</v>
      </c>
      <c r="AR2378" s="26">
        <v>90</v>
      </c>
      <c r="AS2378" s="26" t="s">
        <v>963</v>
      </c>
      <c r="AT2378" s="26" t="s">
        <v>1547</v>
      </c>
      <c r="AU2378" s="26" t="s">
        <v>63</v>
      </c>
      <c r="AV2378" s="26" t="s">
        <v>63</v>
      </c>
      <c r="AW2378" s="26" t="s">
        <v>63</v>
      </c>
      <c r="AX2378" s="26" t="s">
        <v>63</v>
      </c>
      <c r="AY2378" s="26">
        <v>43.886499999999899</v>
      </c>
      <c r="AZ2378" s="26">
        <v>-100.835453</v>
      </c>
      <c r="BA2378" s="26" t="s">
        <v>483</v>
      </c>
      <c r="BB2378" s="26" t="s">
        <v>964</v>
      </c>
      <c r="BC2378" s="26" t="s">
        <v>1304</v>
      </c>
      <c r="BD2378" s="26" t="s">
        <v>829</v>
      </c>
      <c r="BE2378" s="26"/>
      <c r="BF2378" s="26" t="s">
        <v>829</v>
      </c>
      <c r="BG2378" s="26" t="s">
        <v>1548</v>
      </c>
      <c r="BH2378" s="26" t="s">
        <v>795</v>
      </c>
      <c r="BI2378" s="26">
        <v>3</v>
      </c>
      <c r="BJ2378" s="26" t="s">
        <v>217</v>
      </c>
    </row>
    <row r="2379" spans="36:62" x14ac:dyDescent="0.25">
      <c r="AJ2379" s="26">
        <v>874</v>
      </c>
      <c r="AK2379" s="26">
        <v>2106185</v>
      </c>
      <c r="AL2379" s="264">
        <v>44338.638888888891</v>
      </c>
      <c r="AM2379" s="26" t="s">
        <v>565</v>
      </c>
      <c r="AN2379" s="26" t="s">
        <v>63</v>
      </c>
      <c r="AO2379" s="26" t="s">
        <v>156</v>
      </c>
      <c r="AP2379" s="26" t="s">
        <v>159</v>
      </c>
      <c r="AQ2379" s="26">
        <v>0</v>
      </c>
      <c r="AR2379" s="26">
        <v>90</v>
      </c>
      <c r="AS2379" s="26" t="s">
        <v>172</v>
      </c>
      <c r="AT2379" s="26" t="s">
        <v>74</v>
      </c>
      <c r="AU2379" s="26" t="s">
        <v>63</v>
      </c>
      <c r="AV2379" s="26" t="s">
        <v>63</v>
      </c>
      <c r="AW2379" s="26" t="s">
        <v>63</v>
      </c>
      <c r="AX2379" s="26" t="s">
        <v>63</v>
      </c>
      <c r="AY2379" s="26">
        <v>43.900945</v>
      </c>
      <c r="AZ2379" s="26">
        <v>-101.05022200000001</v>
      </c>
      <c r="BA2379" s="26" t="s">
        <v>185</v>
      </c>
      <c r="BB2379" s="26" t="s">
        <v>611</v>
      </c>
      <c r="BC2379" s="26" t="s">
        <v>68</v>
      </c>
      <c r="BD2379" s="26" t="s">
        <v>68</v>
      </c>
      <c r="BE2379" s="26"/>
      <c r="BF2379" s="26" t="s">
        <v>62</v>
      </c>
      <c r="BG2379" s="26" t="s">
        <v>68</v>
      </c>
      <c r="BH2379" s="26" t="s">
        <v>160</v>
      </c>
      <c r="BI2379" s="26">
        <v>3</v>
      </c>
      <c r="BJ2379" s="26" t="s">
        <v>217</v>
      </c>
    </row>
    <row r="2380" spans="36:62" x14ac:dyDescent="0.25">
      <c r="AJ2380" s="26">
        <v>875</v>
      </c>
      <c r="AK2380" s="26">
        <v>2106476</v>
      </c>
      <c r="AL2380" s="264">
        <v>44314.902777777781</v>
      </c>
      <c r="AM2380" s="26" t="s">
        <v>565</v>
      </c>
      <c r="AN2380" s="26" t="s">
        <v>63</v>
      </c>
      <c r="AO2380" s="26"/>
      <c r="AP2380" s="26"/>
      <c r="AQ2380" s="26">
        <v>-1</v>
      </c>
      <c r="AR2380" s="26">
        <v>90</v>
      </c>
      <c r="AS2380" s="26" t="s">
        <v>168</v>
      </c>
      <c r="AT2380" s="26" t="s">
        <v>71</v>
      </c>
      <c r="AU2380" s="26" t="s">
        <v>63</v>
      </c>
      <c r="AV2380" s="26" t="s">
        <v>63</v>
      </c>
      <c r="AW2380" s="26" t="s">
        <v>63</v>
      </c>
      <c r="AX2380" s="26" t="s">
        <v>63</v>
      </c>
      <c r="AY2380" s="26">
        <v>43.8868399999999</v>
      </c>
      <c r="AZ2380" s="26">
        <v>-100.87926</v>
      </c>
      <c r="BA2380" s="26" t="s">
        <v>158</v>
      </c>
      <c r="BB2380" s="26" t="s">
        <v>609</v>
      </c>
      <c r="BC2380" s="26" t="s">
        <v>167</v>
      </c>
      <c r="BD2380" s="26" t="s">
        <v>154</v>
      </c>
      <c r="BE2380" s="26"/>
      <c r="BF2380" s="26" t="s">
        <v>99</v>
      </c>
      <c r="BG2380" s="26" t="s">
        <v>167</v>
      </c>
      <c r="BH2380" s="26" t="s">
        <v>99</v>
      </c>
      <c r="BI2380" s="26">
        <v>3</v>
      </c>
      <c r="BJ2380" s="26" t="s">
        <v>217</v>
      </c>
    </row>
    <row r="2381" spans="36:62" x14ac:dyDescent="0.25">
      <c r="AJ2381" s="26">
        <v>876</v>
      </c>
      <c r="AK2381" s="26">
        <v>2106891</v>
      </c>
      <c r="AL2381" s="264">
        <v>44348.986111111109</v>
      </c>
      <c r="AM2381" s="26" t="s">
        <v>565</v>
      </c>
      <c r="AN2381" s="26" t="s">
        <v>63</v>
      </c>
      <c r="AO2381" s="26"/>
      <c r="AP2381" s="26"/>
      <c r="AQ2381" s="26">
        <v>-1</v>
      </c>
      <c r="AR2381" s="26">
        <v>90</v>
      </c>
      <c r="AS2381" s="26" t="s">
        <v>168</v>
      </c>
      <c r="AT2381" s="26" t="s">
        <v>71</v>
      </c>
      <c r="AU2381" s="26" t="s">
        <v>63</v>
      </c>
      <c r="AV2381" s="26" t="s">
        <v>63</v>
      </c>
      <c r="AW2381" s="26" t="s">
        <v>63</v>
      </c>
      <c r="AX2381" s="26" t="s">
        <v>63</v>
      </c>
      <c r="AY2381" s="26">
        <v>43.886769999999899</v>
      </c>
      <c r="AZ2381" s="26">
        <v>-100.819339999999</v>
      </c>
      <c r="BA2381" s="26" t="s">
        <v>158</v>
      </c>
      <c r="BB2381" s="26" t="s">
        <v>609</v>
      </c>
      <c r="BC2381" s="26" t="s">
        <v>167</v>
      </c>
      <c r="BD2381" s="26" t="s">
        <v>154</v>
      </c>
      <c r="BE2381" s="26"/>
      <c r="BF2381" s="26" t="s">
        <v>99</v>
      </c>
      <c r="BG2381" s="26" t="s">
        <v>167</v>
      </c>
      <c r="BH2381" s="26" t="s">
        <v>99</v>
      </c>
      <c r="BI2381" s="26">
        <v>3</v>
      </c>
      <c r="BJ2381" s="26" t="s">
        <v>217</v>
      </c>
    </row>
    <row r="2382" spans="36:62" x14ac:dyDescent="0.25">
      <c r="AJ2382" s="26">
        <v>878</v>
      </c>
      <c r="AK2382" s="26">
        <v>2106266</v>
      </c>
      <c r="AL2382" s="264">
        <v>44334.34375</v>
      </c>
      <c r="AM2382" s="26" t="s">
        <v>487</v>
      </c>
      <c r="AN2382" s="26" t="s">
        <v>63</v>
      </c>
      <c r="AO2382" s="26"/>
      <c r="AP2382" s="26"/>
      <c r="AQ2382" s="26">
        <v>-1</v>
      </c>
      <c r="AR2382" s="26">
        <v>73</v>
      </c>
      <c r="AS2382" s="26" t="s">
        <v>168</v>
      </c>
      <c r="AT2382" s="26" t="s">
        <v>71</v>
      </c>
      <c r="AU2382" s="26" t="s">
        <v>63</v>
      </c>
      <c r="AV2382" s="26" t="s">
        <v>63</v>
      </c>
      <c r="AW2382" s="26" t="s">
        <v>63</v>
      </c>
      <c r="AX2382" s="26" t="s">
        <v>63</v>
      </c>
      <c r="AY2382" s="26">
        <v>43.388005</v>
      </c>
      <c r="AZ2382" s="26">
        <v>-101.503243999999</v>
      </c>
      <c r="BA2382" s="26" t="s">
        <v>185</v>
      </c>
      <c r="BB2382" s="26" t="s">
        <v>165</v>
      </c>
      <c r="BC2382" s="26" t="s">
        <v>167</v>
      </c>
      <c r="BD2382" s="26" t="s">
        <v>154</v>
      </c>
      <c r="BE2382" s="26"/>
      <c r="BF2382" s="26" t="s">
        <v>99</v>
      </c>
      <c r="BG2382" s="26" t="s">
        <v>167</v>
      </c>
      <c r="BH2382" s="26" t="s">
        <v>99</v>
      </c>
      <c r="BI2382" s="26">
        <v>3</v>
      </c>
      <c r="BJ2382" s="26" t="s">
        <v>217</v>
      </c>
    </row>
    <row r="2383" spans="36:62" x14ac:dyDescent="0.25">
      <c r="AJ2383" s="26">
        <v>880</v>
      </c>
      <c r="AK2383" s="26">
        <v>2106734</v>
      </c>
      <c r="AL2383" s="264">
        <v>44345.588888888888</v>
      </c>
      <c r="AM2383" s="26" t="s">
        <v>147</v>
      </c>
      <c r="AN2383" s="26" t="s">
        <v>63</v>
      </c>
      <c r="AO2383" s="26" t="s">
        <v>156</v>
      </c>
      <c r="AP2383" s="26" t="s">
        <v>159</v>
      </c>
      <c r="AQ2383" s="26">
        <v>0</v>
      </c>
      <c r="AR2383" s="26">
        <v>90</v>
      </c>
      <c r="AS2383" s="26" t="s">
        <v>933</v>
      </c>
      <c r="AT2383" s="26" t="s">
        <v>74</v>
      </c>
      <c r="AU2383" s="26" t="s">
        <v>63</v>
      </c>
      <c r="AV2383" s="26" t="s">
        <v>63</v>
      </c>
      <c r="AW2383" s="26" t="s">
        <v>69</v>
      </c>
      <c r="AX2383" s="26" t="s">
        <v>63</v>
      </c>
      <c r="AY2383" s="26">
        <v>43.901183000000003</v>
      </c>
      <c r="AZ2383" s="26">
        <v>-101.074399</v>
      </c>
      <c r="BA2383" s="26" t="s">
        <v>483</v>
      </c>
      <c r="BB2383" s="26" t="s">
        <v>609</v>
      </c>
      <c r="BC2383" s="26" t="s">
        <v>1549</v>
      </c>
      <c r="BD2383" s="26" t="s">
        <v>68</v>
      </c>
      <c r="BE2383" s="26" t="s">
        <v>705</v>
      </c>
      <c r="BF2383" s="26" t="s">
        <v>68</v>
      </c>
      <c r="BG2383" s="26" t="s">
        <v>68</v>
      </c>
      <c r="BH2383" s="26" t="s">
        <v>646</v>
      </c>
      <c r="BI2383" s="26">
        <v>3</v>
      </c>
      <c r="BJ2383" s="26" t="s">
        <v>21</v>
      </c>
    </row>
    <row r="2384" spans="36:62" x14ac:dyDescent="0.25">
      <c r="AJ2384" s="26">
        <v>881</v>
      </c>
      <c r="AK2384" s="26">
        <v>2106955</v>
      </c>
      <c r="AL2384" s="264">
        <v>44346.615277777775</v>
      </c>
      <c r="AM2384" s="26" t="s">
        <v>147</v>
      </c>
      <c r="AN2384" s="26" t="s">
        <v>63</v>
      </c>
      <c r="AO2384" s="26" t="s">
        <v>156</v>
      </c>
      <c r="AP2384" s="26" t="s">
        <v>159</v>
      </c>
      <c r="AQ2384" s="26">
        <v>0</v>
      </c>
      <c r="AR2384" s="26">
        <v>73</v>
      </c>
      <c r="AS2384" s="26" t="s">
        <v>1022</v>
      </c>
      <c r="AT2384" s="26" t="s">
        <v>71</v>
      </c>
      <c r="AU2384" s="26" t="s">
        <v>69</v>
      </c>
      <c r="AV2384" s="26" t="s">
        <v>63</v>
      </c>
      <c r="AW2384" s="26" t="s">
        <v>63</v>
      </c>
      <c r="AX2384" s="26" t="s">
        <v>63</v>
      </c>
      <c r="AY2384" s="26">
        <v>43.668241000000002</v>
      </c>
      <c r="AZ2384" s="26">
        <v>-101.517786</v>
      </c>
      <c r="BA2384" s="26" t="s">
        <v>158</v>
      </c>
      <c r="BB2384" s="26" t="s">
        <v>165</v>
      </c>
      <c r="BC2384" s="26" t="s">
        <v>1023</v>
      </c>
      <c r="BD2384" s="26" t="s">
        <v>68</v>
      </c>
      <c r="BE2384" s="26" t="s">
        <v>195</v>
      </c>
      <c r="BF2384" s="26" t="s">
        <v>68</v>
      </c>
      <c r="BG2384" s="26" t="s">
        <v>68</v>
      </c>
      <c r="BH2384" s="26" t="s">
        <v>845</v>
      </c>
      <c r="BI2384" s="26">
        <v>3</v>
      </c>
      <c r="BJ2384" s="26" t="s">
        <v>21</v>
      </c>
    </row>
    <row r="2385" spans="36:62" x14ac:dyDescent="0.25">
      <c r="AJ2385" s="26">
        <v>883</v>
      </c>
      <c r="AK2385" s="26">
        <v>2108389</v>
      </c>
      <c r="AL2385" s="264">
        <v>44373.049305555556</v>
      </c>
      <c r="AM2385" s="26" t="s">
        <v>147</v>
      </c>
      <c r="AN2385" s="26" t="s">
        <v>63</v>
      </c>
      <c r="AO2385" s="26"/>
      <c r="AP2385" s="26"/>
      <c r="AQ2385" s="26">
        <v>-1</v>
      </c>
      <c r="AR2385" s="26">
        <v>90</v>
      </c>
      <c r="AS2385" s="26" t="s">
        <v>168</v>
      </c>
      <c r="AT2385" s="26" t="s">
        <v>74</v>
      </c>
      <c r="AU2385" s="26" t="s">
        <v>63</v>
      </c>
      <c r="AV2385" s="26" t="s">
        <v>63</v>
      </c>
      <c r="AW2385" s="26" t="s">
        <v>63</v>
      </c>
      <c r="AX2385" s="26" t="s">
        <v>63</v>
      </c>
      <c r="AY2385" s="26">
        <v>43.850929999999899</v>
      </c>
      <c r="AZ2385" s="26">
        <v>-101.47075100000001</v>
      </c>
      <c r="BA2385" s="26" t="s">
        <v>166</v>
      </c>
      <c r="BB2385" s="26" t="s">
        <v>611</v>
      </c>
      <c r="BC2385" s="26" t="s">
        <v>167</v>
      </c>
      <c r="BD2385" s="26" t="s">
        <v>154</v>
      </c>
      <c r="BE2385" s="26"/>
      <c r="BF2385" s="26" t="s">
        <v>99</v>
      </c>
      <c r="BG2385" s="26" t="s">
        <v>167</v>
      </c>
      <c r="BH2385" s="26" t="s">
        <v>99</v>
      </c>
      <c r="BI2385" s="26">
        <v>3</v>
      </c>
      <c r="BJ2385" s="26" t="s">
        <v>217</v>
      </c>
    </row>
    <row r="2386" spans="36:62" x14ac:dyDescent="0.25">
      <c r="AJ2386" s="26">
        <v>884</v>
      </c>
      <c r="AK2386" s="26">
        <v>2108899</v>
      </c>
      <c r="AL2386" s="264">
        <v>44373.285416666666</v>
      </c>
      <c r="AM2386" s="26" t="s">
        <v>147</v>
      </c>
      <c r="AN2386" s="26" t="s">
        <v>63</v>
      </c>
      <c r="AO2386" s="26"/>
      <c r="AP2386" s="26"/>
      <c r="AQ2386" s="26">
        <v>-1</v>
      </c>
      <c r="AR2386" s="26">
        <v>90</v>
      </c>
      <c r="AS2386" s="26" t="s">
        <v>168</v>
      </c>
      <c r="AT2386" s="26" t="s">
        <v>71</v>
      </c>
      <c r="AU2386" s="26" t="s">
        <v>63</v>
      </c>
      <c r="AV2386" s="26" t="s">
        <v>63</v>
      </c>
      <c r="AW2386" s="26" t="s">
        <v>63</v>
      </c>
      <c r="AX2386" s="26" t="s">
        <v>63</v>
      </c>
      <c r="AY2386" s="26">
        <v>43.851776000000001</v>
      </c>
      <c r="AZ2386" s="26">
        <v>-101.412177</v>
      </c>
      <c r="BA2386" s="26" t="s">
        <v>158</v>
      </c>
      <c r="BB2386" s="26" t="s">
        <v>611</v>
      </c>
      <c r="BC2386" s="26" t="s">
        <v>167</v>
      </c>
      <c r="BD2386" s="26" t="s">
        <v>154</v>
      </c>
      <c r="BE2386" s="26"/>
      <c r="BF2386" s="26" t="s">
        <v>99</v>
      </c>
      <c r="BG2386" s="26" t="s">
        <v>167</v>
      </c>
      <c r="BH2386" s="26" t="s">
        <v>99</v>
      </c>
      <c r="BI2386" s="26">
        <v>3</v>
      </c>
      <c r="BJ2386" s="26" t="s">
        <v>217</v>
      </c>
    </row>
    <row r="2387" spans="36:62" x14ac:dyDescent="0.25">
      <c r="AJ2387" s="26">
        <v>885</v>
      </c>
      <c r="AK2387" s="26">
        <v>2108900</v>
      </c>
      <c r="AL2387" s="264">
        <v>44373.445833333331</v>
      </c>
      <c r="AM2387" s="26" t="s">
        <v>147</v>
      </c>
      <c r="AN2387" s="26" t="s">
        <v>63</v>
      </c>
      <c r="AO2387" s="26"/>
      <c r="AP2387" s="26"/>
      <c r="AQ2387" s="26">
        <v>-1</v>
      </c>
      <c r="AR2387" s="26">
        <v>90</v>
      </c>
      <c r="AS2387" s="26" t="s">
        <v>168</v>
      </c>
      <c r="AT2387" s="26" t="s">
        <v>71</v>
      </c>
      <c r="AU2387" s="26" t="s">
        <v>63</v>
      </c>
      <c r="AV2387" s="26" t="s">
        <v>63</v>
      </c>
      <c r="AW2387" s="26" t="s">
        <v>63</v>
      </c>
      <c r="AX2387" s="26" t="s">
        <v>63</v>
      </c>
      <c r="AY2387" s="26">
        <v>43.850884000000001</v>
      </c>
      <c r="AZ2387" s="26">
        <v>-101.473877</v>
      </c>
      <c r="BA2387" s="26" t="s">
        <v>166</v>
      </c>
      <c r="BB2387" s="26" t="s">
        <v>611</v>
      </c>
      <c r="BC2387" s="26" t="s">
        <v>167</v>
      </c>
      <c r="BD2387" s="26" t="s">
        <v>154</v>
      </c>
      <c r="BE2387" s="26"/>
      <c r="BF2387" s="26" t="s">
        <v>99</v>
      </c>
      <c r="BG2387" s="26" t="s">
        <v>167</v>
      </c>
      <c r="BH2387" s="26" t="s">
        <v>99</v>
      </c>
      <c r="BI2387" s="26">
        <v>3</v>
      </c>
      <c r="BJ2387" s="26" t="s">
        <v>217</v>
      </c>
    </row>
    <row r="2388" spans="36:62" x14ac:dyDescent="0.25">
      <c r="AJ2388" s="26">
        <v>886</v>
      </c>
      <c r="AK2388" s="26">
        <v>2107551</v>
      </c>
      <c r="AL2388" s="264">
        <v>44353.231249999997</v>
      </c>
      <c r="AM2388" s="26" t="s">
        <v>565</v>
      </c>
      <c r="AN2388" s="26" t="s">
        <v>63</v>
      </c>
      <c r="AO2388" s="26"/>
      <c r="AP2388" s="26"/>
      <c r="AQ2388" s="26">
        <v>-1</v>
      </c>
      <c r="AR2388" s="26">
        <v>90</v>
      </c>
      <c r="AS2388" s="26" t="s">
        <v>168</v>
      </c>
      <c r="AT2388" s="26" t="s">
        <v>71</v>
      </c>
      <c r="AU2388" s="26" t="s">
        <v>63</v>
      </c>
      <c r="AV2388" s="26" t="s">
        <v>63</v>
      </c>
      <c r="AW2388" s="26" t="s">
        <v>63</v>
      </c>
      <c r="AX2388" s="26" t="s">
        <v>63</v>
      </c>
      <c r="AY2388" s="26">
        <v>43.886848000000001</v>
      </c>
      <c r="AZ2388" s="26">
        <v>-100.879347999999</v>
      </c>
      <c r="BA2388" s="26" t="s">
        <v>485</v>
      </c>
      <c r="BB2388" s="26" t="s">
        <v>609</v>
      </c>
      <c r="BC2388" s="26" t="s">
        <v>167</v>
      </c>
      <c r="BD2388" s="26" t="s">
        <v>154</v>
      </c>
      <c r="BE2388" s="26"/>
      <c r="BF2388" s="26" t="s">
        <v>99</v>
      </c>
      <c r="BG2388" s="26" t="s">
        <v>167</v>
      </c>
      <c r="BH2388" s="26" t="s">
        <v>99</v>
      </c>
      <c r="BI2388" s="26">
        <v>3</v>
      </c>
      <c r="BJ2388" s="26" t="s">
        <v>217</v>
      </c>
    </row>
    <row r="2389" spans="36:62" x14ac:dyDescent="0.25">
      <c r="AJ2389" s="26">
        <v>887</v>
      </c>
      <c r="AK2389" s="26">
        <v>2108895</v>
      </c>
      <c r="AL2389" s="264">
        <v>44348.868055555555</v>
      </c>
      <c r="AM2389" s="26" t="s">
        <v>565</v>
      </c>
      <c r="AN2389" s="26" t="s">
        <v>63</v>
      </c>
      <c r="AO2389" s="26"/>
      <c r="AP2389" s="26"/>
      <c r="AQ2389" s="26">
        <v>-1</v>
      </c>
      <c r="AR2389" s="26">
        <v>90</v>
      </c>
      <c r="AS2389" s="26" t="s">
        <v>168</v>
      </c>
      <c r="AT2389" s="26" t="s">
        <v>71</v>
      </c>
      <c r="AU2389" s="26" t="s">
        <v>63</v>
      </c>
      <c r="AV2389" s="26" t="s">
        <v>63</v>
      </c>
      <c r="AW2389" s="26" t="s">
        <v>63</v>
      </c>
      <c r="AX2389" s="26" t="s">
        <v>63</v>
      </c>
      <c r="AY2389" s="26">
        <v>43.885120000000001</v>
      </c>
      <c r="AZ2389" s="26">
        <v>-100.736739999999</v>
      </c>
      <c r="BA2389" s="26" t="s">
        <v>158</v>
      </c>
      <c r="BB2389" s="26" t="s">
        <v>609</v>
      </c>
      <c r="BC2389" s="26" t="s">
        <v>167</v>
      </c>
      <c r="BD2389" s="26" t="s">
        <v>154</v>
      </c>
      <c r="BE2389" s="26"/>
      <c r="BF2389" s="26" t="s">
        <v>99</v>
      </c>
      <c r="BG2389" s="26" t="s">
        <v>167</v>
      </c>
      <c r="BH2389" s="26" t="s">
        <v>99</v>
      </c>
      <c r="BI2389" s="26">
        <v>3</v>
      </c>
      <c r="BJ2389" s="26" t="s">
        <v>217</v>
      </c>
    </row>
    <row r="2390" spans="36:62" x14ac:dyDescent="0.25">
      <c r="AJ2390" s="26">
        <v>888</v>
      </c>
      <c r="AK2390" s="26">
        <v>2108906</v>
      </c>
      <c r="AL2390" s="264">
        <v>44387.183333333334</v>
      </c>
      <c r="AM2390" s="26" t="s">
        <v>565</v>
      </c>
      <c r="AN2390" s="26" t="s">
        <v>63</v>
      </c>
      <c r="AO2390" s="26"/>
      <c r="AP2390" s="26"/>
      <c r="AQ2390" s="26">
        <v>-1</v>
      </c>
      <c r="AR2390" s="26">
        <v>90</v>
      </c>
      <c r="AS2390" s="26" t="s">
        <v>168</v>
      </c>
      <c r="AT2390" s="26" t="s">
        <v>704</v>
      </c>
      <c r="AU2390" s="26" t="s">
        <v>63</v>
      </c>
      <c r="AV2390" s="26" t="s">
        <v>63</v>
      </c>
      <c r="AW2390" s="26" t="s">
        <v>63</v>
      </c>
      <c r="AX2390" s="26" t="s">
        <v>63</v>
      </c>
      <c r="AY2390" s="26">
        <v>43.900970999999899</v>
      </c>
      <c r="AZ2390" s="26">
        <v>-100.921995999999</v>
      </c>
      <c r="BA2390" s="26" t="s">
        <v>158</v>
      </c>
      <c r="BB2390" s="26" t="s">
        <v>609</v>
      </c>
      <c r="BC2390" s="26" t="s">
        <v>167</v>
      </c>
      <c r="BD2390" s="26" t="s">
        <v>154</v>
      </c>
      <c r="BE2390" s="26"/>
      <c r="BF2390" s="26" t="s">
        <v>99</v>
      </c>
      <c r="BG2390" s="26" t="s">
        <v>167</v>
      </c>
      <c r="BH2390" s="26" t="s">
        <v>99</v>
      </c>
      <c r="BI2390" s="26">
        <v>3</v>
      </c>
      <c r="BJ2390" s="26" t="s">
        <v>217</v>
      </c>
    </row>
    <row r="2391" spans="36:62" x14ac:dyDescent="0.25">
      <c r="AJ2391" s="26">
        <v>889</v>
      </c>
      <c r="AK2391" s="26">
        <v>2109378</v>
      </c>
      <c r="AL2391" s="264">
        <v>44364.229166666664</v>
      </c>
      <c r="AM2391" s="26" t="s">
        <v>565</v>
      </c>
      <c r="AN2391" s="26" t="s">
        <v>63</v>
      </c>
      <c r="AO2391" s="26"/>
      <c r="AP2391" s="26"/>
      <c r="AQ2391" s="26">
        <v>-1</v>
      </c>
      <c r="AR2391" s="26">
        <v>90</v>
      </c>
      <c r="AS2391" s="26" t="s">
        <v>168</v>
      </c>
      <c r="AT2391" s="26" t="s">
        <v>71</v>
      </c>
      <c r="AU2391" s="26" t="s">
        <v>63</v>
      </c>
      <c r="AV2391" s="26" t="s">
        <v>63</v>
      </c>
      <c r="AW2391" s="26" t="s">
        <v>63</v>
      </c>
      <c r="AX2391" s="26" t="s">
        <v>63</v>
      </c>
      <c r="AY2391" s="26">
        <v>43.883766000000001</v>
      </c>
      <c r="AZ2391" s="26">
        <v>-100.72466</v>
      </c>
      <c r="BA2391" s="26" t="s">
        <v>158</v>
      </c>
      <c r="BB2391" s="26" t="s">
        <v>611</v>
      </c>
      <c r="BC2391" s="26" t="s">
        <v>167</v>
      </c>
      <c r="BD2391" s="26" t="s">
        <v>154</v>
      </c>
      <c r="BE2391" s="26"/>
      <c r="BF2391" s="26" t="s">
        <v>99</v>
      </c>
      <c r="BG2391" s="26" t="s">
        <v>167</v>
      </c>
      <c r="BH2391" s="26" t="s">
        <v>99</v>
      </c>
      <c r="BI2391" s="26">
        <v>3</v>
      </c>
      <c r="BJ2391" s="26" t="s">
        <v>217</v>
      </c>
    </row>
    <row r="2392" spans="36:62" x14ac:dyDescent="0.25">
      <c r="AJ2392" s="26">
        <v>890</v>
      </c>
      <c r="AK2392" s="26">
        <v>2107749</v>
      </c>
      <c r="AL2392" s="264">
        <v>44367.476388888892</v>
      </c>
      <c r="AM2392" s="26" t="s">
        <v>147</v>
      </c>
      <c r="AN2392" s="26" t="s">
        <v>63</v>
      </c>
      <c r="AO2392" s="26" t="s">
        <v>156</v>
      </c>
      <c r="AP2392" s="26" t="s">
        <v>159</v>
      </c>
      <c r="AQ2392" s="26">
        <v>0</v>
      </c>
      <c r="AR2392" s="26">
        <v>90</v>
      </c>
      <c r="AS2392" s="26" t="s">
        <v>933</v>
      </c>
      <c r="AT2392" s="26" t="s">
        <v>71</v>
      </c>
      <c r="AU2392" s="26" t="s">
        <v>63</v>
      </c>
      <c r="AV2392" s="26" t="s">
        <v>63</v>
      </c>
      <c r="AW2392" s="26" t="s">
        <v>63</v>
      </c>
      <c r="AX2392" s="26" t="s">
        <v>63</v>
      </c>
      <c r="AY2392" s="26">
        <v>43.887132000000001</v>
      </c>
      <c r="AZ2392" s="26">
        <v>-101.129711999999</v>
      </c>
      <c r="BA2392" s="26" t="s">
        <v>483</v>
      </c>
      <c r="BB2392" s="26" t="s">
        <v>609</v>
      </c>
      <c r="BC2392" s="26" t="s">
        <v>68</v>
      </c>
      <c r="BD2392" s="26" t="s">
        <v>68</v>
      </c>
      <c r="BE2392" s="26"/>
      <c r="BF2392" s="26" t="s">
        <v>68</v>
      </c>
      <c r="BG2392" s="26" t="s">
        <v>68</v>
      </c>
      <c r="BH2392" s="26" t="s">
        <v>175</v>
      </c>
      <c r="BI2392" s="26">
        <v>3</v>
      </c>
      <c r="BJ2392" s="26" t="s">
        <v>217</v>
      </c>
    </row>
    <row r="2393" spans="36:62" x14ac:dyDescent="0.25">
      <c r="AJ2393" s="26">
        <v>891</v>
      </c>
      <c r="AK2393" s="26">
        <v>2107867</v>
      </c>
      <c r="AL2393" s="264">
        <v>44350.263194444444</v>
      </c>
      <c r="AM2393" s="26" t="s">
        <v>147</v>
      </c>
      <c r="AN2393" s="26" t="s">
        <v>63</v>
      </c>
      <c r="AO2393" s="26" t="s">
        <v>173</v>
      </c>
      <c r="AP2393" s="26" t="s">
        <v>159</v>
      </c>
      <c r="AQ2393" s="26">
        <v>0</v>
      </c>
      <c r="AR2393" s="26">
        <v>73</v>
      </c>
      <c r="AS2393" s="26" t="s">
        <v>1028</v>
      </c>
      <c r="AT2393" s="26" t="s">
        <v>71</v>
      </c>
      <c r="AU2393" s="26" t="s">
        <v>63</v>
      </c>
      <c r="AV2393" s="26" t="s">
        <v>63</v>
      </c>
      <c r="AW2393" s="26" t="s">
        <v>63</v>
      </c>
      <c r="AX2393" s="26" t="s">
        <v>63</v>
      </c>
      <c r="AY2393" s="26">
        <v>43.679665</v>
      </c>
      <c r="AZ2393" s="26">
        <v>-101.541550999999</v>
      </c>
      <c r="BA2393" s="26" t="s">
        <v>166</v>
      </c>
      <c r="BB2393" s="26" t="s">
        <v>165</v>
      </c>
      <c r="BC2393" s="26" t="s">
        <v>170</v>
      </c>
      <c r="BD2393" s="26" t="s">
        <v>68</v>
      </c>
      <c r="BE2393" s="26"/>
      <c r="BF2393" s="26" t="s">
        <v>534</v>
      </c>
      <c r="BG2393" s="26" t="s">
        <v>68</v>
      </c>
      <c r="BH2393" s="26" t="s">
        <v>146</v>
      </c>
      <c r="BI2393" s="26">
        <v>3</v>
      </c>
      <c r="BJ2393" s="26" t="s">
        <v>19</v>
      </c>
    </row>
    <row r="2394" spans="36:62" x14ac:dyDescent="0.25">
      <c r="AJ2394" s="26">
        <v>892</v>
      </c>
      <c r="AK2394" s="26">
        <v>2108897</v>
      </c>
      <c r="AL2394" s="264">
        <v>44367.443749999999</v>
      </c>
      <c r="AM2394" s="26" t="s">
        <v>147</v>
      </c>
      <c r="AN2394" s="26" t="s">
        <v>63</v>
      </c>
      <c r="AO2394" s="26" t="s">
        <v>156</v>
      </c>
      <c r="AP2394" s="26" t="s">
        <v>159</v>
      </c>
      <c r="AQ2394" s="26">
        <v>0</v>
      </c>
      <c r="AR2394" s="26">
        <v>90</v>
      </c>
      <c r="AS2394" s="26" t="s">
        <v>201</v>
      </c>
      <c r="AT2394" s="26" t="s">
        <v>71</v>
      </c>
      <c r="AU2394" s="26" t="s">
        <v>63</v>
      </c>
      <c r="AV2394" s="26" t="s">
        <v>63</v>
      </c>
      <c r="AW2394" s="26" t="s">
        <v>63</v>
      </c>
      <c r="AX2394" s="26" t="s">
        <v>63</v>
      </c>
      <c r="AY2394" s="26">
        <v>43.876818</v>
      </c>
      <c r="AZ2394" s="26">
        <v>-101.149916</v>
      </c>
      <c r="BA2394" s="26" t="s">
        <v>158</v>
      </c>
      <c r="BB2394" s="26" t="s">
        <v>611</v>
      </c>
      <c r="BC2394" s="26" t="s">
        <v>680</v>
      </c>
      <c r="BD2394" s="26" t="s">
        <v>68</v>
      </c>
      <c r="BE2394" s="26"/>
      <c r="BF2394" s="26" t="s">
        <v>68</v>
      </c>
      <c r="BG2394" s="26" t="s">
        <v>68</v>
      </c>
      <c r="BH2394" s="26" t="s">
        <v>146</v>
      </c>
      <c r="BI2394" s="26">
        <v>3</v>
      </c>
      <c r="BJ2394" s="26" t="s">
        <v>217</v>
      </c>
    </row>
    <row r="2395" spans="36:62" x14ac:dyDescent="0.25">
      <c r="AJ2395" s="26">
        <v>893</v>
      </c>
      <c r="AK2395" s="26">
        <v>2108902</v>
      </c>
      <c r="AL2395" s="264">
        <v>44378.628472222219</v>
      </c>
      <c r="AM2395" s="26" t="s">
        <v>147</v>
      </c>
      <c r="AN2395" s="26" t="s">
        <v>63</v>
      </c>
      <c r="AO2395" s="26" t="s">
        <v>156</v>
      </c>
      <c r="AP2395" s="26" t="s">
        <v>159</v>
      </c>
      <c r="AQ2395" s="26">
        <v>0</v>
      </c>
      <c r="AR2395" s="26">
        <v>90</v>
      </c>
      <c r="AS2395" s="26" t="s">
        <v>1550</v>
      </c>
      <c r="AT2395" s="26" t="s">
        <v>71</v>
      </c>
      <c r="AU2395" s="26" t="s">
        <v>63</v>
      </c>
      <c r="AV2395" s="26" t="s">
        <v>63</v>
      </c>
      <c r="AW2395" s="26" t="s">
        <v>63</v>
      </c>
      <c r="AX2395" s="26" t="s">
        <v>63</v>
      </c>
      <c r="AY2395" s="26">
        <v>43.847636999999899</v>
      </c>
      <c r="AZ2395" s="26">
        <v>-101.34598800000001</v>
      </c>
      <c r="BA2395" s="26" t="s">
        <v>502</v>
      </c>
      <c r="BB2395" s="26" t="s">
        <v>611</v>
      </c>
      <c r="BC2395" s="26" t="s">
        <v>759</v>
      </c>
      <c r="BD2395" s="26" t="s">
        <v>759</v>
      </c>
      <c r="BE2395" s="26"/>
      <c r="BF2395" s="26" t="s">
        <v>759</v>
      </c>
      <c r="BG2395" s="26" t="s">
        <v>759</v>
      </c>
      <c r="BH2395" s="26" t="s">
        <v>175</v>
      </c>
      <c r="BI2395" s="26">
        <v>3</v>
      </c>
      <c r="BJ2395" s="26" t="s">
        <v>217</v>
      </c>
    </row>
    <row r="2396" spans="36:62" x14ac:dyDescent="0.25">
      <c r="AJ2396" s="26">
        <v>894</v>
      </c>
      <c r="AK2396" s="26">
        <v>2109175</v>
      </c>
      <c r="AL2396" s="264">
        <v>44390.989583333336</v>
      </c>
      <c r="AM2396" s="26" t="s">
        <v>565</v>
      </c>
      <c r="AN2396" s="26" t="s">
        <v>63</v>
      </c>
      <c r="AO2396" s="26" t="s">
        <v>204</v>
      </c>
      <c r="AP2396" s="26" t="s">
        <v>159</v>
      </c>
      <c r="AQ2396" s="26">
        <v>0</v>
      </c>
      <c r="AR2396" s="26">
        <v>90</v>
      </c>
      <c r="AS2396" s="26" t="s">
        <v>887</v>
      </c>
      <c r="AT2396" s="26" t="s">
        <v>704</v>
      </c>
      <c r="AU2396" s="26" t="s">
        <v>63</v>
      </c>
      <c r="AV2396" s="26" t="s">
        <v>63</v>
      </c>
      <c r="AW2396" s="26" t="s">
        <v>63</v>
      </c>
      <c r="AX2396" s="26" t="s">
        <v>63</v>
      </c>
      <c r="AY2396" s="26">
        <v>43.901161000000002</v>
      </c>
      <c r="AZ2396" s="26">
        <v>-100.94236600000001</v>
      </c>
      <c r="BA2396" s="26" t="s">
        <v>37</v>
      </c>
      <c r="BB2396" s="26" t="s">
        <v>609</v>
      </c>
      <c r="BC2396" s="26" t="s">
        <v>68</v>
      </c>
      <c r="BD2396" s="26" t="s">
        <v>615</v>
      </c>
      <c r="BE2396" s="26"/>
      <c r="BF2396" s="26" t="s">
        <v>68</v>
      </c>
      <c r="BG2396" s="26" t="s">
        <v>209</v>
      </c>
      <c r="BH2396" s="26" t="s">
        <v>160</v>
      </c>
      <c r="BI2396" s="26">
        <v>3</v>
      </c>
      <c r="BJ2396" s="26" t="s">
        <v>20</v>
      </c>
    </row>
    <row r="2397" spans="36:62" x14ac:dyDescent="0.25">
      <c r="AJ2397" s="26">
        <v>895</v>
      </c>
      <c r="AK2397" s="26">
        <v>2111007</v>
      </c>
      <c r="AL2397" s="264">
        <v>44421.520833333336</v>
      </c>
      <c r="AM2397" s="26" t="s">
        <v>147</v>
      </c>
      <c r="AN2397" s="26" t="s">
        <v>63</v>
      </c>
      <c r="AO2397" s="26" t="s">
        <v>156</v>
      </c>
      <c r="AP2397" s="26" t="s">
        <v>713</v>
      </c>
      <c r="AQ2397" s="26">
        <v>0</v>
      </c>
      <c r="AR2397" s="26">
        <v>90</v>
      </c>
      <c r="AS2397" s="26" t="s">
        <v>628</v>
      </c>
      <c r="AT2397" s="26" t="s">
        <v>71</v>
      </c>
      <c r="AU2397" s="26" t="s">
        <v>63</v>
      </c>
      <c r="AV2397" s="26" t="s">
        <v>63</v>
      </c>
      <c r="AW2397" s="26" t="s">
        <v>63</v>
      </c>
      <c r="AX2397" s="26" t="s">
        <v>63</v>
      </c>
      <c r="AY2397" s="26">
        <v>43.842731000000001</v>
      </c>
      <c r="AZ2397" s="26">
        <v>-101.288962999999</v>
      </c>
      <c r="BA2397" s="26" t="s">
        <v>503</v>
      </c>
      <c r="BB2397" s="26" t="s">
        <v>611</v>
      </c>
      <c r="BC2397" s="26" t="s">
        <v>708</v>
      </c>
      <c r="BD2397" s="26" t="s">
        <v>68</v>
      </c>
      <c r="BE2397" s="26"/>
      <c r="BF2397" s="26" t="s">
        <v>68</v>
      </c>
      <c r="BG2397" s="26" t="s">
        <v>68</v>
      </c>
      <c r="BH2397" s="26" t="s">
        <v>646</v>
      </c>
      <c r="BI2397" s="26">
        <v>3</v>
      </c>
      <c r="BJ2397" s="26" t="s">
        <v>217</v>
      </c>
    </row>
    <row r="2398" spans="36:62" x14ac:dyDescent="0.25">
      <c r="AJ2398" s="26">
        <v>896</v>
      </c>
      <c r="AK2398" s="26">
        <v>2110625</v>
      </c>
      <c r="AL2398" s="264">
        <v>44419.844444444447</v>
      </c>
      <c r="AM2398" s="26" t="s">
        <v>147</v>
      </c>
      <c r="AN2398" s="26" t="s">
        <v>63</v>
      </c>
      <c r="AO2398" s="26"/>
      <c r="AP2398" s="26"/>
      <c r="AQ2398" s="26">
        <v>-1</v>
      </c>
      <c r="AR2398" s="26">
        <v>90</v>
      </c>
      <c r="AS2398" s="26" t="s">
        <v>168</v>
      </c>
      <c r="AT2398" s="26" t="s">
        <v>1535</v>
      </c>
      <c r="AU2398" s="26" t="s">
        <v>63</v>
      </c>
      <c r="AV2398" s="26" t="s">
        <v>63</v>
      </c>
      <c r="AW2398" s="26" t="s">
        <v>63</v>
      </c>
      <c r="AX2398" s="26" t="s">
        <v>63</v>
      </c>
      <c r="AY2398" s="26">
        <v>43.845441999999899</v>
      </c>
      <c r="AZ2398" s="26">
        <v>-101.332679999999</v>
      </c>
      <c r="BA2398" s="26" t="s">
        <v>166</v>
      </c>
      <c r="BB2398" s="26" t="s">
        <v>609</v>
      </c>
      <c r="BC2398" s="26" t="s">
        <v>167</v>
      </c>
      <c r="BD2398" s="26" t="s">
        <v>154</v>
      </c>
      <c r="BE2398" s="26"/>
      <c r="BF2398" s="26" t="s">
        <v>99</v>
      </c>
      <c r="BG2398" s="26" t="s">
        <v>167</v>
      </c>
      <c r="BH2398" s="26" t="s">
        <v>99</v>
      </c>
      <c r="BI2398" s="26">
        <v>3</v>
      </c>
      <c r="BJ2398" s="26" t="s">
        <v>217</v>
      </c>
    </row>
    <row r="2399" spans="36:62" x14ac:dyDescent="0.25">
      <c r="AJ2399" s="26">
        <v>897</v>
      </c>
      <c r="AK2399" s="26">
        <v>2110834</v>
      </c>
      <c r="AL2399" s="264">
        <v>44423.270833333336</v>
      </c>
      <c r="AM2399" s="26" t="s">
        <v>147</v>
      </c>
      <c r="AN2399" s="26" t="s">
        <v>63</v>
      </c>
      <c r="AO2399" s="26"/>
      <c r="AP2399" s="26"/>
      <c r="AQ2399" s="26">
        <v>-1</v>
      </c>
      <c r="AR2399" s="26">
        <v>73</v>
      </c>
      <c r="AS2399" s="26" t="s">
        <v>168</v>
      </c>
      <c r="AT2399" s="26" t="s">
        <v>71</v>
      </c>
      <c r="AU2399" s="26" t="s">
        <v>63</v>
      </c>
      <c r="AV2399" s="26" t="s">
        <v>63</v>
      </c>
      <c r="AW2399" s="26" t="s">
        <v>63</v>
      </c>
      <c r="AX2399" s="26" t="s">
        <v>63</v>
      </c>
      <c r="AY2399" s="26">
        <v>43.746532000000002</v>
      </c>
      <c r="AZ2399" s="26">
        <v>-101.525509999999</v>
      </c>
      <c r="BA2399" s="26" t="s">
        <v>166</v>
      </c>
      <c r="BB2399" s="26" t="s">
        <v>157</v>
      </c>
      <c r="BC2399" s="26" t="s">
        <v>167</v>
      </c>
      <c r="BD2399" s="26" t="s">
        <v>154</v>
      </c>
      <c r="BE2399" s="26"/>
      <c r="BF2399" s="26" t="s">
        <v>99</v>
      </c>
      <c r="BG2399" s="26" t="s">
        <v>167</v>
      </c>
      <c r="BH2399" s="26" t="s">
        <v>99</v>
      </c>
      <c r="BI2399" s="26">
        <v>3</v>
      </c>
      <c r="BJ2399" s="26" t="s">
        <v>217</v>
      </c>
    </row>
    <row r="2400" spans="36:62" x14ac:dyDescent="0.25">
      <c r="AJ2400" s="26">
        <v>898</v>
      </c>
      <c r="AK2400" s="26">
        <v>2110194</v>
      </c>
      <c r="AL2400" s="264">
        <v>44408.843055555553</v>
      </c>
      <c r="AM2400" s="26" t="s">
        <v>565</v>
      </c>
      <c r="AN2400" s="26" t="s">
        <v>63</v>
      </c>
      <c r="AO2400" s="26"/>
      <c r="AP2400" s="26"/>
      <c r="AQ2400" s="26">
        <v>-1</v>
      </c>
      <c r="AR2400" s="26">
        <v>90</v>
      </c>
      <c r="AS2400" s="26" t="s">
        <v>168</v>
      </c>
      <c r="AT2400" s="26" t="s">
        <v>71</v>
      </c>
      <c r="AU2400" s="26" t="s">
        <v>63</v>
      </c>
      <c r="AV2400" s="26" t="s">
        <v>63</v>
      </c>
      <c r="AW2400" s="26" t="s">
        <v>63</v>
      </c>
      <c r="AX2400" s="26" t="s">
        <v>63</v>
      </c>
      <c r="AY2400" s="26">
        <v>43.886467000000003</v>
      </c>
      <c r="AZ2400" s="26">
        <v>-100.859677</v>
      </c>
      <c r="BA2400" s="26" t="s">
        <v>485</v>
      </c>
      <c r="BB2400" s="26" t="s">
        <v>611</v>
      </c>
      <c r="BC2400" s="26" t="s">
        <v>167</v>
      </c>
      <c r="BD2400" s="26" t="s">
        <v>154</v>
      </c>
      <c r="BE2400" s="26"/>
      <c r="BF2400" s="26" t="s">
        <v>99</v>
      </c>
      <c r="BG2400" s="26" t="s">
        <v>167</v>
      </c>
      <c r="BH2400" s="26" t="s">
        <v>99</v>
      </c>
      <c r="BI2400" s="26">
        <v>3</v>
      </c>
      <c r="BJ2400" s="26" t="s">
        <v>217</v>
      </c>
    </row>
    <row r="2401" spans="36:62" x14ac:dyDescent="0.25">
      <c r="AJ2401" s="26">
        <v>899</v>
      </c>
      <c r="AK2401" s="26">
        <v>2111603</v>
      </c>
      <c r="AL2401" s="264">
        <v>44443.261111111111</v>
      </c>
      <c r="AM2401" s="26" t="s">
        <v>565</v>
      </c>
      <c r="AN2401" s="26" t="s">
        <v>63</v>
      </c>
      <c r="AO2401" s="26"/>
      <c r="AP2401" s="26"/>
      <c r="AQ2401" s="26">
        <v>-1</v>
      </c>
      <c r="AR2401" s="26">
        <v>90</v>
      </c>
      <c r="AS2401" s="26" t="s">
        <v>168</v>
      </c>
      <c r="AT2401" s="26" t="s">
        <v>616</v>
      </c>
      <c r="AU2401" s="26" t="s">
        <v>63</v>
      </c>
      <c r="AV2401" s="26" t="s">
        <v>63</v>
      </c>
      <c r="AW2401" s="26" t="s">
        <v>63</v>
      </c>
      <c r="AX2401" s="26" t="s">
        <v>63</v>
      </c>
      <c r="AY2401" s="26">
        <v>43.9009369999999</v>
      </c>
      <c r="AZ2401" s="26">
        <v>-101.0133</v>
      </c>
      <c r="BA2401" s="26" t="s">
        <v>158</v>
      </c>
      <c r="BB2401" s="26" t="s">
        <v>611</v>
      </c>
      <c r="BC2401" s="26" t="s">
        <v>167</v>
      </c>
      <c r="BD2401" s="26" t="s">
        <v>154</v>
      </c>
      <c r="BE2401" s="26"/>
      <c r="BF2401" s="26" t="s">
        <v>99</v>
      </c>
      <c r="BG2401" s="26" t="s">
        <v>167</v>
      </c>
      <c r="BH2401" s="26" t="s">
        <v>99</v>
      </c>
      <c r="BI2401" s="26">
        <v>3</v>
      </c>
      <c r="BJ2401" s="26" t="s">
        <v>217</v>
      </c>
    </row>
    <row r="2402" spans="36:62" x14ac:dyDescent="0.25">
      <c r="AJ2402" s="26">
        <v>900</v>
      </c>
      <c r="AK2402" s="26">
        <v>2111988</v>
      </c>
      <c r="AL2402" s="264">
        <v>44446.354166666664</v>
      </c>
      <c r="AM2402" s="26" t="s">
        <v>147</v>
      </c>
      <c r="AN2402" s="26" t="s">
        <v>63</v>
      </c>
      <c r="AO2402" s="26"/>
      <c r="AP2402" s="26"/>
      <c r="AQ2402" s="26">
        <v>-1</v>
      </c>
      <c r="AR2402" s="26">
        <v>90</v>
      </c>
      <c r="AS2402" s="26" t="s">
        <v>168</v>
      </c>
      <c r="AT2402" s="26" t="s">
        <v>71</v>
      </c>
      <c r="AU2402" s="26" t="s">
        <v>63</v>
      </c>
      <c r="AV2402" s="26" t="s">
        <v>63</v>
      </c>
      <c r="AW2402" s="26" t="s">
        <v>63</v>
      </c>
      <c r="AX2402" s="26" t="s">
        <v>63</v>
      </c>
      <c r="AY2402" s="26">
        <v>43.865327999999899</v>
      </c>
      <c r="AZ2402" s="26">
        <v>-101.177926999999</v>
      </c>
      <c r="BA2402" s="26" t="s">
        <v>158</v>
      </c>
      <c r="BB2402" s="26" t="s">
        <v>611</v>
      </c>
      <c r="BC2402" s="26" t="s">
        <v>167</v>
      </c>
      <c r="BD2402" s="26" t="s">
        <v>154</v>
      </c>
      <c r="BE2402" s="26"/>
      <c r="BF2402" s="26" t="s">
        <v>99</v>
      </c>
      <c r="BG2402" s="26" t="s">
        <v>167</v>
      </c>
      <c r="BH2402" s="26" t="s">
        <v>99</v>
      </c>
      <c r="BI2402" s="26">
        <v>3</v>
      </c>
      <c r="BJ2402" s="26" t="s">
        <v>217</v>
      </c>
    </row>
    <row r="2403" spans="36:62" x14ac:dyDescent="0.25">
      <c r="AJ2403" s="26">
        <v>901</v>
      </c>
      <c r="AK2403" s="26">
        <v>2111597</v>
      </c>
      <c r="AL2403" s="264">
        <v>44435.609027777777</v>
      </c>
      <c r="AM2403" s="26" t="s">
        <v>565</v>
      </c>
      <c r="AN2403" s="26" t="s">
        <v>63</v>
      </c>
      <c r="AO2403" s="26" t="s">
        <v>156</v>
      </c>
      <c r="AP2403" s="26" t="s">
        <v>159</v>
      </c>
      <c r="AQ2403" s="26">
        <v>0</v>
      </c>
      <c r="AR2403" s="26">
        <v>90</v>
      </c>
      <c r="AS2403" s="26" t="s">
        <v>721</v>
      </c>
      <c r="AT2403" s="26" t="s">
        <v>71</v>
      </c>
      <c r="AU2403" s="26" t="s">
        <v>63</v>
      </c>
      <c r="AV2403" s="26" t="s">
        <v>63</v>
      </c>
      <c r="AW2403" s="26" t="s">
        <v>63</v>
      </c>
      <c r="AX2403" s="26" t="s">
        <v>63</v>
      </c>
      <c r="AY2403" s="26">
        <v>43.8865529999999</v>
      </c>
      <c r="AZ2403" s="26">
        <v>-100.793510999999</v>
      </c>
      <c r="BA2403" s="26" t="s">
        <v>208</v>
      </c>
      <c r="BB2403" s="26" t="s">
        <v>609</v>
      </c>
      <c r="BC2403" s="26" t="s">
        <v>680</v>
      </c>
      <c r="BD2403" s="26" t="s">
        <v>68</v>
      </c>
      <c r="BE2403" s="26"/>
      <c r="BF2403" s="26" t="s">
        <v>675</v>
      </c>
      <c r="BG2403" s="26" t="s">
        <v>68</v>
      </c>
      <c r="BH2403" s="26" t="s">
        <v>146</v>
      </c>
      <c r="BI2403" s="26">
        <v>3</v>
      </c>
      <c r="BJ2403" s="26" t="s">
        <v>217</v>
      </c>
    </row>
    <row r="2404" spans="36:62" x14ac:dyDescent="0.25">
      <c r="AJ2404" s="26">
        <v>903</v>
      </c>
      <c r="AK2404" s="26">
        <v>2110549</v>
      </c>
      <c r="AL2404" s="264">
        <v>44415.603472222225</v>
      </c>
      <c r="AM2404" s="26" t="s">
        <v>147</v>
      </c>
      <c r="AN2404" s="26" t="s">
        <v>63</v>
      </c>
      <c r="AO2404" s="26" t="s">
        <v>156</v>
      </c>
      <c r="AP2404" s="26" t="s">
        <v>159</v>
      </c>
      <c r="AQ2404" s="26">
        <v>0</v>
      </c>
      <c r="AR2404" s="26">
        <v>90</v>
      </c>
      <c r="AS2404" s="26" t="s">
        <v>1551</v>
      </c>
      <c r="AT2404" s="26" t="s">
        <v>71</v>
      </c>
      <c r="AU2404" s="26" t="s">
        <v>63</v>
      </c>
      <c r="AV2404" s="26" t="s">
        <v>63</v>
      </c>
      <c r="AW2404" s="26" t="s">
        <v>63</v>
      </c>
      <c r="AX2404" s="26" t="s">
        <v>63</v>
      </c>
      <c r="AY2404" s="26">
        <v>43.851723999999898</v>
      </c>
      <c r="AZ2404" s="26">
        <v>-101.415846999999</v>
      </c>
      <c r="BA2404" s="26" t="s">
        <v>158</v>
      </c>
      <c r="BB2404" s="26" t="s">
        <v>811</v>
      </c>
      <c r="BC2404" s="26" t="s">
        <v>68</v>
      </c>
      <c r="BD2404" s="26" t="s">
        <v>68</v>
      </c>
      <c r="BE2404" s="26"/>
      <c r="BF2404" s="26" t="s">
        <v>1020</v>
      </c>
      <c r="BG2404" s="26" t="s">
        <v>68</v>
      </c>
      <c r="BH2404" s="26" t="s">
        <v>175</v>
      </c>
      <c r="BI2404" s="26">
        <v>3</v>
      </c>
      <c r="BJ2404" s="26" t="s">
        <v>217</v>
      </c>
    </row>
    <row r="2405" spans="36:62" x14ac:dyDescent="0.25">
      <c r="AJ2405" s="26">
        <v>904</v>
      </c>
      <c r="AK2405" s="26">
        <v>2110626</v>
      </c>
      <c r="AL2405" s="264">
        <v>44418.84097222222</v>
      </c>
      <c r="AM2405" s="26" t="s">
        <v>565</v>
      </c>
      <c r="AN2405" s="26" t="s">
        <v>63</v>
      </c>
      <c r="AO2405" s="26" t="s">
        <v>156</v>
      </c>
      <c r="AP2405" s="26" t="s">
        <v>159</v>
      </c>
      <c r="AQ2405" s="26">
        <v>0</v>
      </c>
      <c r="AR2405" s="26">
        <v>90</v>
      </c>
      <c r="AS2405" s="26" t="s">
        <v>938</v>
      </c>
      <c r="AT2405" s="26" t="s">
        <v>71</v>
      </c>
      <c r="AU2405" s="26" t="s">
        <v>63</v>
      </c>
      <c r="AV2405" s="26" t="s">
        <v>63</v>
      </c>
      <c r="AW2405" s="26" t="s">
        <v>63</v>
      </c>
      <c r="AX2405" s="26" t="s">
        <v>63</v>
      </c>
      <c r="AY2405" s="26">
        <v>43.900939000000001</v>
      </c>
      <c r="AZ2405" s="26">
        <v>-100.995265</v>
      </c>
      <c r="BA2405" s="26" t="s">
        <v>485</v>
      </c>
      <c r="BB2405" s="26" t="s">
        <v>611</v>
      </c>
      <c r="BC2405" s="26" t="s">
        <v>680</v>
      </c>
      <c r="BD2405" s="26" t="s">
        <v>68</v>
      </c>
      <c r="BE2405" s="26"/>
      <c r="BF2405" s="26" t="s">
        <v>698</v>
      </c>
      <c r="BG2405" s="26" t="s">
        <v>68</v>
      </c>
      <c r="BH2405" s="26" t="s">
        <v>160</v>
      </c>
      <c r="BI2405" s="26">
        <v>3</v>
      </c>
      <c r="BJ2405" s="26" t="s">
        <v>217</v>
      </c>
    </row>
    <row r="2406" spans="36:62" x14ac:dyDescent="0.25">
      <c r="AJ2406" s="26">
        <v>905</v>
      </c>
      <c r="AK2406" s="26">
        <v>2110628</v>
      </c>
      <c r="AL2406" s="264">
        <v>44421.292361111111</v>
      </c>
      <c r="AM2406" s="26" t="s">
        <v>147</v>
      </c>
      <c r="AN2406" s="26" t="s">
        <v>63</v>
      </c>
      <c r="AO2406" s="26" t="s">
        <v>204</v>
      </c>
      <c r="AP2406" s="26" t="s">
        <v>159</v>
      </c>
      <c r="AQ2406" s="26">
        <v>0</v>
      </c>
      <c r="AR2406" s="26">
        <v>90</v>
      </c>
      <c r="AS2406" s="26" t="s">
        <v>1552</v>
      </c>
      <c r="AT2406" s="26" t="s">
        <v>71</v>
      </c>
      <c r="AU2406" s="26" t="s">
        <v>63</v>
      </c>
      <c r="AV2406" s="26" t="s">
        <v>69</v>
      </c>
      <c r="AW2406" s="26" t="s">
        <v>63</v>
      </c>
      <c r="AX2406" s="26" t="s">
        <v>63</v>
      </c>
      <c r="AY2406" s="26">
        <v>43.8426329999999</v>
      </c>
      <c r="AZ2406" s="26">
        <v>-101.259367999999</v>
      </c>
      <c r="BA2406" s="26" t="s">
        <v>37</v>
      </c>
      <c r="BB2406" s="26" t="s">
        <v>611</v>
      </c>
      <c r="BC2406" s="26" t="s">
        <v>1025</v>
      </c>
      <c r="BD2406" s="26" t="s">
        <v>68</v>
      </c>
      <c r="BE2406" s="26" t="s">
        <v>644</v>
      </c>
      <c r="BF2406" s="26" t="s">
        <v>68</v>
      </c>
      <c r="BG2406" s="26" t="s">
        <v>68</v>
      </c>
      <c r="BH2406" s="26" t="s">
        <v>757</v>
      </c>
      <c r="BI2406" s="26">
        <v>3</v>
      </c>
      <c r="BJ2406" s="26" t="s">
        <v>19</v>
      </c>
    </row>
    <row r="2407" spans="36:62" x14ac:dyDescent="0.25">
      <c r="AJ2407" s="26">
        <v>906</v>
      </c>
      <c r="AK2407" s="26">
        <v>2110629</v>
      </c>
      <c r="AL2407" s="264">
        <v>44422.895833333336</v>
      </c>
      <c r="AM2407" s="26" t="s">
        <v>147</v>
      </c>
      <c r="AN2407" s="26" t="s">
        <v>63</v>
      </c>
      <c r="AO2407" s="26" t="s">
        <v>156</v>
      </c>
      <c r="AP2407" s="26" t="s">
        <v>159</v>
      </c>
      <c r="AQ2407" s="26">
        <v>0</v>
      </c>
      <c r="AR2407" s="26">
        <v>90</v>
      </c>
      <c r="AS2407" s="26" t="s">
        <v>1553</v>
      </c>
      <c r="AT2407" s="26" t="s">
        <v>71</v>
      </c>
      <c r="AU2407" s="26" t="s">
        <v>63</v>
      </c>
      <c r="AV2407" s="26" t="s">
        <v>63</v>
      </c>
      <c r="AW2407" s="26" t="s">
        <v>63</v>
      </c>
      <c r="AX2407" s="26" t="s">
        <v>63</v>
      </c>
      <c r="AY2407" s="26">
        <v>43.851225999999897</v>
      </c>
      <c r="AZ2407" s="26">
        <v>-101.450531999999</v>
      </c>
      <c r="BA2407" s="26" t="s">
        <v>560</v>
      </c>
      <c r="BB2407" s="26" t="s">
        <v>611</v>
      </c>
      <c r="BC2407" s="26" t="s">
        <v>1109</v>
      </c>
      <c r="BD2407" s="26" t="s">
        <v>759</v>
      </c>
      <c r="BE2407" s="26"/>
      <c r="BF2407" s="26" t="s">
        <v>759</v>
      </c>
      <c r="BG2407" s="26" t="s">
        <v>1110</v>
      </c>
      <c r="BH2407" s="26" t="s">
        <v>1455</v>
      </c>
      <c r="BI2407" s="26">
        <v>3</v>
      </c>
      <c r="BJ2407" s="26" t="s">
        <v>21</v>
      </c>
    </row>
    <row r="2408" spans="36:62" x14ac:dyDescent="0.25">
      <c r="AJ2408" s="26">
        <v>907</v>
      </c>
      <c r="AK2408" s="26">
        <v>2113178</v>
      </c>
      <c r="AL2408" s="264">
        <v>44455.63958333333</v>
      </c>
      <c r="AM2408" s="26" t="s">
        <v>565</v>
      </c>
      <c r="AN2408" s="26" t="s">
        <v>63</v>
      </c>
      <c r="AO2408" s="26" t="s">
        <v>156</v>
      </c>
      <c r="AP2408" s="26" t="s">
        <v>159</v>
      </c>
      <c r="AQ2408" s="26">
        <v>0</v>
      </c>
      <c r="AR2408" s="26">
        <v>90</v>
      </c>
      <c r="AS2408" s="26" t="s">
        <v>1555</v>
      </c>
      <c r="AT2408" s="26" t="s">
        <v>71</v>
      </c>
      <c r="AU2408" s="26" t="s">
        <v>63</v>
      </c>
      <c r="AV2408" s="26" t="s">
        <v>63</v>
      </c>
      <c r="AW2408" s="26" t="s">
        <v>63</v>
      </c>
      <c r="AX2408" s="26" t="s">
        <v>63</v>
      </c>
      <c r="AY2408" s="26">
        <v>43.886571000000004</v>
      </c>
      <c r="AZ2408" s="26">
        <v>-100.770775</v>
      </c>
      <c r="BA2408" s="26" t="s">
        <v>493</v>
      </c>
      <c r="BB2408" s="26" t="s">
        <v>811</v>
      </c>
      <c r="BC2408" s="26" t="s">
        <v>1556</v>
      </c>
      <c r="BD2408" s="26" t="s">
        <v>68</v>
      </c>
      <c r="BE2408" s="26" t="s">
        <v>1554</v>
      </c>
      <c r="BF2408" s="26" t="s">
        <v>68</v>
      </c>
      <c r="BG2408" s="26" t="s">
        <v>68</v>
      </c>
      <c r="BH2408" s="26" t="s">
        <v>1531</v>
      </c>
      <c r="BI2408" s="26">
        <v>3</v>
      </c>
      <c r="BJ2408" s="26" t="s">
        <v>18</v>
      </c>
    </row>
    <row r="2409" spans="36:62" x14ac:dyDescent="0.25">
      <c r="AJ2409" s="26">
        <v>908</v>
      </c>
      <c r="AK2409" s="26">
        <v>2113106</v>
      </c>
      <c r="AL2409" s="264">
        <v>44455.6875</v>
      </c>
      <c r="AM2409" s="26" t="s">
        <v>565</v>
      </c>
      <c r="AN2409" s="26" t="s">
        <v>63</v>
      </c>
      <c r="AO2409" s="26" t="s">
        <v>156</v>
      </c>
      <c r="AP2409" s="26" t="s">
        <v>159</v>
      </c>
      <c r="AQ2409" s="26">
        <v>0</v>
      </c>
      <c r="AR2409" s="26">
        <v>90</v>
      </c>
      <c r="AS2409" s="26" t="s">
        <v>628</v>
      </c>
      <c r="AT2409" s="26" t="s">
        <v>71</v>
      </c>
      <c r="AU2409" s="26" t="s">
        <v>63</v>
      </c>
      <c r="AV2409" s="26" t="s">
        <v>63</v>
      </c>
      <c r="AW2409" s="26" t="s">
        <v>63</v>
      </c>
      <c r="AX2409" s="26" t="s">
        <v>63</v>
      </c>
      <c r="AY2409" s="26">
        <v>43.886572999999899</v>
      </c>
      <c r="AZ2409" s="26">
        <v>-100.780073</v>
      </c>
      <c r="BA2409" s="26" t="s">
        <v>493</v>
      </c>
      <c r="BB2409" s="26" t="s">
        <v>611</v>
      </c>
      <c r="BC2409" s="26" t="s">
        <v>68</v>
      </c>
      <c r="BD2409" s="26" t="s">
        <v>68</v>
      </c>
      <c r="BE2409" s="26"/>
      <c r="BF2409" s="26" t="s">
        <v>68</v>
      </c>
      <c r="BG2409" s="26" t="s">
        <v>68</v>
      </c>
      <c r="BH2409" s="26" t="s">
        <v>646</v>
      </c>
      <c r="BI2409" s="26">
        <v>3</v>
      </c>
      <c r="BJ2409" s="26" t="s">
        <v>217</v>
      </c>
    </row>
    <row r="2410" spans="36:62" x14ac:dyDescent="0.25">
      <c r="AJ2410" s="26">
        <v>909</v>
      </c>
      <c r="AK2410" s="26">
        <v>2111008</v>
      </c>
      <c r="AL2410" s="264">
        <v>44421.520833333336</v>
      </c>
      <c r="AM2410" s="26" t="s">
        <v>147</v>
      </c>
      <c r="AN2410" s="26" t="s">
        <v>63</v>
      </c>
      <c r="AO2410" s="26" t="s">
        <v>894</v>
      </c>
      <c r="AP2410" s="26" t="s">
        <v>713</v>
      </c>
      <c r="AQ2410" s="26">
        <v>0</v>
      </c>
      <c r="AR2410" s="26">
        <v>90</v>
      </c>
      <c r="AS2410" s="26" t="s">
        <v>628</v>
      </c>
      <c r="AT2410" s="26" t="s">
        <v>71</v>
      </c>
      <c r="AU2410" s="26" t="s">
        <v>63</v>
      </c>
      <c r="AV2410" s="26" t="s">
        <v>63</v>
      </c>
      <c r="AW2410" s="26" t="s">
        <v>63</v>
      </c>
      <c r="AX2410" s="26" t="s">
        <v>63</v>
      </c>
      <c r="AY2410" s="26">
        <v>43.842728999999899</v>
      </c>
      <c r="AZ2410" s="26">
        <v>-101.291573999999</v>
      </c>
      <c r="BA2410" s="26" t="s">
        <v>572</v>
      </c>
      <c r="BB2410" s="26" t="s">
        <v>611</v>
      </c>
      <c r="BC2410" s="26" t="s">
        <v>708</v>
      </c>
      <c r="BD2410" s="26" t="s">
        <v>68</v>
      </c>
      <c r="BE2410" s="26"/>
      <c r="BF2410" s="26" t="s">
        <v>68</v>
      </c>
      <c r="BG2410" s="26" t="s">
        <v>68</v>
      </c>
      <c r="BH2410" s="26" t="s">
        <v>728</v>
      </c>
      <c r="BI2410" s="26">
        <v>3</v>
      </c>
      <c r="BJ2410" s="26" t="s">
        <v>217</v>
      </c>
    </row>
    <row r="2411" spans="36:62" x14ac:dyDescent="0.25">
      <c r="AJ2411" s="26">
        <v>910</v>
      </c>
      <c r="AK2411" s="26">
        <v>2111019</v>
      </c>
      <c r="AL2411" s="264">
        <v>44422.472916666666</v>
      </c>
      <c r="AM2411" s="26" t="s">
        <v>147</v>
      </c>
      <c r="AN2411" s="26" t="s">
        <v>63</v>
      </c>
      <c r="AO2411" s="26" t="s">
        <v>204</v>
      </c>
      <c r="AP2411" s="26" t="s">
        <v>159</v>
      </c>
      <c r="AQ2411" s="26">
        <v>0</v>
      </c>
      <c r="AR2411" s="26">
        <v>90</v>
      </c>
      <c r="AS2411" s="26" t="s">
        <v>188</v>
      </c>
      <c r="AT2411" s="26" t="s">
        <v>71</v>
      </c>
      <c r="AU2411" s="26" t="s">
        <v>63</v>
      </c>
      <c r="AV2411" s="26" t="s">
        <v>63</v>
      </c>
      <c r="AW2411" s="26" t="s">
        <v>63</v>
      </c>
      <c r="AX2411" s="26" t="s">
        <v>63</v>
      </c>
      <c r="AY2411" s="26">
        <v>43.842669999999899</v>
      </c>
      <c r="AZ2411" s="26">
        <v>-101.27393600000001</v>
      </c>
      <c r="BA2411" s="26" t="s">
        <v>37</v>
      </c>
      <c r="BB2411" s="26" t="s">
        <v>611</v>
      </c>
      <c r="BC2411" s="26" t="s">
        <v>68</v>
      </c>
      <c r="BD2411" s="26" t="s">
        <v>68</v>
      </c>
      <c r="BE2411" s="26"/>
      <c r="BF2411" s="26" t="s">
        <v>68</v>
      </c>
      <c r="BG2411" s="26" t="s">
        <v>68</v>
      </c>
      <c r="BH2411" s="26" t="s">
        <v>160</v>
      </c>
      <c r="BI2411" s="26">
        <v>3</v>
      </c>
      <c r="BJ2411" s="26" t="s">
        <v>217</v>
      </c>
    </row>
    <row r="2412" spans="36:62" x14ac:dyDescent="0.25">
      <c r="AJ2412" s="26">
        <v>912</v>
      </c>
      <c r="AK2412" s="26">
        <v>2112663</v>
      </c>
      <c r="AL2412" s="264">
        <v>44440.791666666664</v>
      </c>
      <c r="AM2412" s="26" t="s">
        <v>487</v>
      </c>
      <c r="AN2412" s="26" t="s">
        <v>63</v>
      </c>
      <c r="AO2412" s="26" t="s">
        <v>748</v>
      </c>
      <c r="AP2412" s="26" t="s">
        <v>159</v>
      </c>
      <c r="AQ2412" s="26">
        <v>0</v>
      </c>
      <c r="AR2412" s="26">
        <v>73</v>
      </c>
      <c r="AS2412" s="26" t="s">
        <v>201</v>
      </c>
      <c r="AT2412" s="26" t="s">
        <v>71</v>
      </c>
      <c r="AU2412" s="26" t="s">
        <v>63</v>
      </c>
      <c r="AV2412" s="26" t="s">
        <v>63</v>
      </c>
      <c r="AW2412" s="26" t="s">
        <v>63</v>
      </c>
      <c r="AX2412" s="26" t="s">
        <v>63</v>
      </c>
      <c r="AY2412" s="26">
        <v>43.380575</v>
      </c>
      <c r="AZ2412" s="26">
        <v>-101.509891999999</v>
      </c>
      <c r="BA2412" s="26" t="s">
        <v>166</v>
      </c>
      <c r="BB2412" s="26" t="s">
        <v>157</v>
      </c>
      <c r="BC2412" s="26" t="s">
        <v>624</v>
      </c>
      <c r="BD2412" s="26" t="s">
        <v>68</v>
      </c>
      <c r="BE2412" s="26" t="s">
        <v>1059</v>
      </c>
      <c r="BF2412" s="26" t="s">
        <v>68</v>
      </c>
      <c r="BG2412" s="26" t="s">
        <v>68</v>
      </c>
      <c r="BH2412" s="26" t="s">
        <v>1060</v>
      </c>
      <c r="BI2412" s="26">
        <v>3</v>
      </c>
      <c r="BJ2412" s="26" t="s">
        <v>21</v>
      </c>
    </row>
    <row r="2413" spans="36:62" x14ac:dyDescent="0.25">
      <c r="AJ2413" s="26">
        <v>913</v>
      </c>
      <c r="AK2413" s="26">
        <v>2112664</v>
      </c>
      <c r="AL2413" s="264">
        <v>44448.652777777781</v>
      </c>
      <c r="AM2413" s="26" t="s">
        <v>147</v>
      </c>
      <c r="AN2413" s="26" t="s">
        <v>63</v>
      </c>
      <c r="AO2413" s="26" t="s">
        <v>156</v>
      </c>
      <c r="AP2413" s="26" t="s">
        <v>159</v>
      </c>
      <c r="AQ2413" s="26">
        <v>0</v>
      </c>
      <c r="AR2413" s="26">
        <v>90</v>
      </c>
      <c r="AS2413" s="26" t="s">
        <v>696</v>
      </c>
      <c r="AT2413" s="26" t="s">
        <v>71</v>
      </c>
      <c r="AU2413" s="26" t="s">
        <v>63</v>
      </c>
      <c r="AV2413" s="26" t="s">
        <v>63</v>
      </c>
      <c r="AW2413" s="26" t="s">
        <v>63</v>
      </c>
      <c r="AX2413" s="26" t="s">
        <v>63</v>
      </c>
      <c r="AY2413" s="26">
        <v>43.861643999999899</v>
      </c>
      <c r="AZ2413" s="26">
        <v>-101.185299</v>
      </c>
      <c r="BA2413" s="26" t="s">
        <v>511</v>
      </c>
      <c r="BB2413" s="26" t="s">
        <v>611</v>
      </c>
      <c r="BC2413" s="26" t="s">
        <v>68</v>
      </c>
      <c r="BD2413" s="26" t="s">
        <v>68</v>
      </c>
      <c r="BE2413" s="26"/>
      <c r="BF2413" s="26" t="s">
        <v>675</v>
      </c>
      <c r="BG2413" s="26" t="s">
        <v>68</v>
      </c>
      <c r="BH2413" s="26" t="s">
        <v>146</v>
      </c>
      <c r="BI2413" s="26">
        <v>3</v>
      </c>
      <c r="BJ2413" s="26" t="s">
        <v>217</v>
      </c>
    </row>
    <row r="2414" spans="36:62" x14ac:dyDescent="0.25">
      <c r="AJ2414" s="26">
        <v>914</v>
      </c>
      <c r="AK2414" s="26">
        <v>2112927</v>
      </c>
      <c r="AL2414" s="264">
        <v>44444.734722222223</v>
      </c>
      <c r="AM2414" s="26" t="s">
        <v>565</v>
      </c>
      <c r="AN2414" s="26" t="s">
        <v>63</v>
      </c>
      <c r="AO2414" s="26" t="s">
        <v>156</v>
      </c>
      <c r="AP2414" s="26" t="s">
        <v>1557</v>
      </c>
      <c r="AQ2414" s="26">
        <v>0</v>
      </c>
      <c r="AR2414" s="26">
        <v>90</v>
      </c>
      <c r="AS2414" s="26" t="s">
        <v>188</v>
      </c>
      <c r="AT2414" s="26" t="s">
        <v>71</v>
      </c>
      <c r="AU2414" s="26" t="s">
        <v>69</v>
      </c>
      <c r="AV2414" s="26" t="s">
        <v>69</v>
      </c>
      <c r="AW2414" s="26" t="s">
        <v>63</v>
      </c>
      <c r="AX2414" s="26" t="s">
        <v>63</v>
      </c>
      <c r="AY2414" s="26">
        <v>43.886487000000002</v>
      </c>
      <c r="AZ2414" s="26">
        <v>-100.752655</v>
      </c>
      <c r="BA2414" s="26" t="s">
        <v>158</v>
      </c>
      <c r="BB2414" s="26" t="s">
        <v>611</v>
      </c>
      <c r="BC2414" s="26" t="s">
        <v>1087</v>
      </c>
      <c r="BD2414" s="26" t="s">
        <v>68</v>
      </c>
      <c r="BE2414" s="26"/>
      <c r="BF2414" s="26" t="s">
        <v>68</v>
      </c>
      <c r="BG2414" s="26" t="s">
        <v>68</v>
      </c>
      <c r="BH2414" s="26" t="s">
        <v>160</v>
      </c>
      <c r="BI2414" s="26">
        <v>3</v>
      </c>
      <c r="BJ2414" s="26" t="s">
        <v>20</v>
      </c>
    </row>
    <row r="2415" spans="36:62" x14ac:dyDescent="0.25">
      <c r="AJ2415" s="26">
        <v>915</v>
      </c>
      <c r="AK2415" s="26">
        <v>2112932</v>
      </c>
      <c r="AL2415" s="264">
        <v>44457.213194444441</v>
      </c>
      <c r="AM2415" s="26" t="s">
        <v>147</v>
      </c>
      <c r="AN2415" s="26" t="s">
        <v>63</v>
      </c>
      <c r="AO2415" s="26" t="s">
        <v>214</v>
      </c>
      <c r="AP2415" s="26" t="s">
        <v>159</v>
      </c>
      <c r="AQ2415" s="26">
        <v>0</v>
      </c>
      <c r="AR2415" s="26">
        <v>90</v>
      </c>
      <c r="AS2415" s="26" t="s">
        <v>188</v>
      </c>
      <c r="AT2415" s="26" t="s">
        <v>71</v>
      </c>
      <c r="AU2415" s="26" t="s">
        <v>63</v>
      </c>
      <c r="AV2415" s="26" t="s">
        <v>69</v>
      </c>
      <c r="AW2415" s="26" t="s">
        <v>63</v>
      </c>
      <c r="AX2415" s="26" t="s">
        <v>63</v>
      </c>
      <c r="AY2415" s="26">
        <v>43.851708000000002</v>
      </c>
      <c r="AZ2415" s="26">
        <v>-101.38583800000001</v>
      </c>
      <c r="BA2415" s="26" t="s">
        <v>185</v>
      </c>
      <c r="BB2415" s="26" t="s">
        <v>609</v>
      </c>
      <c r="BC2415" s="26" t="s">
        <v>1025</v>
      </c>
      <c r="BD2415" s="26" t="s">
        <v>68</v>
      </c>
      <c r="BE2415" s="26" t="s">
        <v>1055</v>
      </c>
      <c r="BF2415" s="26" t="s">
        <v>68</v>
      </c>
      <c r="BG2415" s="26" t="s">
        <v>68</v>
      </c>
      <c r="BH2415" s="26" t="s">
        <v>210</v>
      </c>
      <c r="BI2415" s="26">
        <v>3</v>
      </c>
      <c r="BJ2415" s="26" t="s">
        <v>19</v>
      </c>
    </row>
    <row r="2416" spans="36:62" x14ac:dyDescent="0.25">
      <c r="AJ2416" s="26">
        <v>916</v>
      </c>
      <c r="AK2416" s="26">
        <v>2112908</v>
      </c>
      <c r="AL2416" s="264">
        <v>44464.3125</v>
      </c>
      <c r="AM2416" s="26" t="s">
        <v>147</v>
      </c>
      <c r="AN2416" s="26" t="s">
        <v>63</v>
      </c>
      <c r="AO2416" s="26" t="s">
        <v>156</v>
      </c>
      <c r="AP2416" s="26" t="s">
        <v>159</v>
      </c>
      <c r="AQ2416" s="26">
        <v>0</v>
      </c>
      <c r="AR2416" s="26">
        <v>90</v>
      </c>
      <c r="AS2416" s="26" t="s">
        <v>778</v>
      </c>
      <c r="AT2416" s="26" t="s">
        <v>71</v>
      </c>
      <c r="AU2416" s="26" t="s">
        <v>63</v>
      </c>
      <c r="AV2416" s="26" t="s">
        <v>63</v>
      </c>
      <c r="AW2416" s="26" t="s">
        <v>63</v>
      </c>
      <c r="AX2416" s="26" t="s">
        <v>63</v>
      </c>
      <c r="AY2416" s="26">
        <v>43.842571999999898</v>
      </c>
      <c r="AZ2416" s="26">
        <v>-101.246251</v>
      </c>
      <c r="BA2416" s="26" t="s">
        <v>491</v>
      </c>
      <c r="BB2416" s="26" t="s">
        <v>611</v>
      </c>
      <c r="BC2416" s="26" t="s">
        <v>727</v>
      </c>
      <c r="BD2416" s="26" t="s">
        <v>68</v>
      </c>
      <c r="BE2416" s="26" t="s">
        <v>644</v>
      </c>
      <c r="BF2416" s="26" t="s">
        <v>68</v>
      </c>
      <c r="BG2416" s="26" t="s">
        <v>68</v>
      </c>
      <c r="BH2416" s="26" t="s">
        <v>146</v>
      </c>
      <c r="BI2416" s="26">
        <v>3</v>
      </c>
      <c r="BJ2416" s="26" t="s">
        <v>217</v>
      </c>
    </row>
    <row r="2417" spans="36:62" x14ac:dyDescent="0.25">
      <c r="AJ2417" s="26">
        <v>917</v>
      </c>
      <c r="AK2417" s="26">
        <v>2117154</v>
      </c>
      <c r="AL2417" s="264">
        <v>44511.548611111109</v>
      </c>
      <c r="AM2417" s="26" t="s">
        <v>147</v>
      </c>
      <c r="AN2417" s="26" t="s">
        <v>63</v>
      </c>
      <c r="AO2417" s="26" t="s">
        <v>156</v>
      </c>
      <c r="AP2417" s="26" t="s">
        <v>159</v>
      </c>
      <c r="AQ2417" s="26">
        <v>0</v>
      </c>
      <c r="AR2417" s="26">
        <v>90</v>
      </c>
      <c r="AS2417" s="26" t="s">
        <v>189</v>
      </c>
      <c r="AT2417" s="26" t="s">
        <v>619</v>
      </c>
      <c r="AU2417" s="26" t="s">
        <v>63</v>
      </c>
      <c r="AV2417" s="26" t="s">
        <v>63</v>
      </c>
      <c r="AW2417" s="26" t="s">
        <v>63</v>
      </c>
      <c r="AX2417" s="26" t="s">
        <v>63</v>
      </c>
      <c r="AY2417" s="26">
        <v>43.900982999999897</v>
      </c>
      <c r="AZ2417" s="26">
        <v>-101.083512999999</v>
      </c>
      <c r="BA2417" s="26" t="s">
        <v>491</v>
      </c>
      <c r="BB2417" s="26" t="s">
        <v>609</v>
      </c>
      <c r="BC2417" s="26" t="s">
        <v>68</v>
      </c>
      <c r="BD2417" s="26" t="s">
        <v>68</v>
      </c>
      <c r="BE2417" s="26"/>
      <c r="BF2417" s="26" t="s">
        <v>68</v>
      </c>
      <c r="BG2417" s="26" t="s">
        <v>68</v>
      </c>
      <c r="BH2417" s="26" t="s">
        <v>146</v>
      </c>
      <c r="BI2417" s="26">
        <v>3</v>
      </c>
      <c r="BJ2417" s="26" t="s">
        <v>217</v>
      </c>
    </row>
    <row r="2418" spans="36:62" x14ac:dyDescent="0.25">
      <c r="AJ2418" s="26">
        <v>918</v>
      </c>
      <c r="AK2418" s="26">
        <v>2117159</v>
      </c>
      <c r="AL2418" s="264">
        <v>44511.517361111109</v>
      </c>
      <c r="AM2418" s="26" t="s">
        <v>147</v>
      </c>
      <c r="AN2418" s="26" t="s">
        <v>63</v>
      </c>
      <c r="AO2418" s="26" t="s">
        <v>156</v>
      </c>
      <c r="AP2418" s="26" t="s">
        <v>159</v>
      </c>
      <c r="AQ2418" s="26">
        <v>0</v>
      </c>
      <c r="AR2418" s="26">
        <v>90</v>
      </c>
      <c r="AS2418" s="26" t="s">
        <v>206</v>
      </c>
      <c r="AT2418" s="26" t="s">
        <v>619</v>
      </c>
      <c r="AU2418" s="26" t="s">
        <v>63</v>
      </c>
      <c r="AV2418" s="26" t="s">
        <v>63</v>
      </c>
      <c r="AW2418" s="26" t="s">
        <v>63</v>
      </c>
      <c r="AX2418" s="26" t="s">
        <v>63</v>
      </c>
      <c r="AY2418" s="26">
        <v>43.880386000000001</v>
      </c>
      <c r="AZ2418" s="26">
        <v>-101.142933999999</v>
      </c>
      <c r="BA2418" s="26" t="s">
        <v>208</v>
      </c>
      <c r="BB2418" s="26" t="s">
        <v>609</v>
      </c>
      <c r="BC2418" s="26" t="s">
        <v>68</v>
      </c>
      <c r="BD2418" s="26" t="s">
        <v>68</v>
      </c>
      <c r="BE2418" s="26"/>
      <c r="BF2418" s="26" t="s">
        <v>68</v>
      </c>
      <c r="BG2418" s="26" t="s">
        <v>68</v>
      </c>
      <c r="BH2418" s="26" t="s">
        <v>711</v>
      </c>
      <c r="BI2418" s="26">
        <v>3</v>
      </c>
      <c r="BJ2418" s="26" t="s">
        <v>21</v>
      </c>
    </row>
    <row r="2419" spans="36:62" x14ac:dyDescent="0.25">
      <c r="AJ2419" s="26">
        <v>920</v>
      </c>
      <c r="AK2419" s="26">
        <v>2114414</v>
      </c>
      <c r="AL2419" s="264">
        <v>44420.298611111109</v>
      </c>
      <c r="AM2419" s="26" t="s">
        <v>565</v>
      </c>
      <c r="AN2419" s="26" t="s">
        <v>63</v>
      </c>
      <c r="AO2419" s="26" t="s">
        <v>204</v>
      </c>
      <c r="AP2419" s="26" t="s">
        <v>159</v>
      </c>
      <c r="AQ2419" s="26">
        <v>0</v>
      </c>
      <c r="AR2419" s="26">
        <v>90</v>
      </c>
      <c r="AS2419" s="26" t="s">
        <v>1558</v>
      </c>
      <c r="AT2419" s="26" t="s">
        <v>71</v>
      </c>
      <c r="AU2419" s="26" t="s">
        <v>63</v>
      </c>
      <c r="AV2419" s="26" t="s">
        <v>63</v>
      </c>
      <c r="AW2419" s="26" t="s">
        <v>63</v>
      </c>
      <c r="AX2419" s="26" t="s">
        <v>63</v>
      </c>
      <c r="AY2419" s="26">
        <v>43.886440999999898</v>
      </c>
      <c r="AZ2419" s="26">
        <v>-100.875191999999</v>
      </c>
      <c r="BA2419" s="26" t="s">
        <v>37</v>
      </c>
      <c r="BB2419" s="26" t="s">
        <v>611</v>
      </c>
      <c r="BC2419" s="26" t="s">
        <v>68</v>
      </c>
      <c r="BD2419" s="26" t="s">
        <v>154</v>
      </c>
      <c r="BE2419" s="26"/>
      <c r="BF2419" s="26" t="s">
        <v>68</v>
      </c>
      <c r="BG2419" s="26" t="s">
        <v>68</v>
      </c>
      <c r="BH2419" s="26" t="s">
        <v>146</v>
      </c>
      <c r="BI2419" s="26">
        <v>3</v>
      </c>
      <c r="BJ2419" s="26" t="s">
        <v>20</v>
      </c>
    </row>
    <row r="2420" spans="36:62" x14ac:dyDescent="0.25">
      <c r="AJ2420" s="26">
        <v>921</v>
      </c>
      <c r="AK2420" s="26">
        <v>2116513</v>
      </c>
      <c r="AL2420" s="264">
        <v>44515.027083333334</v>
      </c>
      <c r="AM2420" s="26" t="s">
        <v>487</v>
      </c>
      <c r="AN2420" s="26" t="s">
        <v>63</v>
      </c>
      <c r="AO2420" s="26"/>
      <c r="AP2420" s="26"/>
      <c r="AQ2420" s="26">
        <v>-1</v>
      </c>
      <c r="AR2420" s="26">
        <v>73</v>
      </c>
      <c r="AS2420" s="26" t="s">
        <v>168</v>
      </c>
      <c r="AT2420" s="26" t="s">
        <v>71</v>
      </c>
      <c r="AU2420" s="26" t="s">
        <v>63</v>
      </c>
      <c r="AV2420" s="26" t="s">
        <v>63</v>
      </c>
      <c r="AW2420" s="26" t="s">
        <v>63</v>
      </c>
      <c r="AX2420" s="26" t="s">
        <v>63</v>
      </c>
      <c r="AY2420" s="26">
        <v>43.273625000000003</v>
      </c>
      <c r="AZ2420" s="26">
        <v>-101.513784999999</v>
      </c>
      <c r="BA2420" s="26" t="s">
        <v>166</v>
      </c>
      <c r="BB2420" s="26" t="s">
        <v>165</v>
      </c>
      <c r="BC2420" s="26" t="s">
        <v>167</v>
      </c>
      <c r="BD2420" s="26" t="s">
        <v>154</v>
      </c>
      <c r="BE2420" s="26"/>
      <c r="BF2420" s="26" t="s">
        <v>99</v>
      </c>
      <c r="BG2420" s="26" t="s">
        <v>167</v>
      </c>
      <c r="BH2420" s="26" t="s">
        <v>99</v>
      </c>
      <c r="BI2420" s="26">
        <v>3</v>
      </c>
      <c r="BJ2420" s="26" t="s">
        <v>217</v>
      </c>
    </row>
    <row r="2421" spans="36:62" x14ac:dyDescent="0.25">
      <c r="AJ2421" s="26">
        <v>922</v>
      </c>
      <c r="AK2421" s="26">
        <v>2114830</v>
      </c>
      <c r="AL2421" s="264">
        <v>44466.913194444445</v>
      </c>
      <c r="AM2421" s="26" t="s">
        <v>147</v>
      </c>
      <c r="AN2421" s="26" t="s">
        <v>63</v>
      </c>
      <c r="AO2421" s="26"/>
      <c r="AP2421" s="26"/>
      <c r="AQ2421" s="26">
        <v>-1</v>
      </c>
      <c r="AR2421" s="26">
        <v>73</v>
      </c>
      <c r="AS2421" s="26" t="s">
        <v>168</v>
      </c>
      <c r="AT2421" s="26" t="s">
        <v>71</v>
      </c>
      <c r="AU2421" s="26" t="s">
        <v>63</v>
      </c>
      <c r="AV2421" s="26" t="s">
        <v>63</v>
      </c>
      <c r="AW2421" s="26" t="s">
        <v>63</v>
      </c>
      <c r="AX2421" s="26" t="s">
        <v>63</v>
      </c>
      <c r="AY2421" s="26">
        <v>43.660955999999899</v>
      </c>
      <c r="AZ2421" s="26">
        <v>-101.511617999999</v>
      </c>
      <c r="BA2421" s="26" t="s">
        <v>158</v>
      </c>
      <c r="BB2421" s="26" t="s">
        <v>157</v>
      </c>
      <c r="BC2421" s="26" t="s">
        <v>167</v>
      </c>
      <c r="BD2421" s="26" t="s">
        <v>154</v>
      </c>
      <c r="BE2421" s="26"/>
      <c r="BF2421" s="26" t="s">
        <v>99</v>
      </c>
      <c r="BG2421" s="26" t="s">
        <v>167</v>
      </c>
      <c r="BH2421" s="26" t="s">
        <v>99</v>
      </c>
      <c r="BI2421" s="26">
        <v>3</v>
      </c>
      <c r="BJ2421" s="26" t="s">
        <v>217</v>
      </c>
    </row>
    <row r="2422" spans="36:62" x14ac:dyDescent="0.25">
      <c r="AJ2422" s="26">
        <v>924</v>
      </c>
      <c r="AK2422" s="26">
        <v>2118255</v>
      </c>
      <c r="AL2422" s="264">
        <v>44542.218055555553</v>
      </c>
      <c r="AM2422" s="26" t="s">
        <v>147</v>
      </c>
      <c r="AN2422" s="26" t="s">
        <v>63</v>
      </c>
      <c r="AO2422" s="26"/>
      <c r="AP2422" s="26"/>
      <c r="AQ2422" s="26">
        <v>-1</v>
      </c>
      <c r="AR2422" s="26">
        <v>90</v>
      </c>
      <c r="AS2422" s="26" t="s">
        <v>168</v>
      </c>
      <c r="AT2422" s="26" t="s">
        <v>74</v>
      </c>
      <c r="AU2422" s="26" t="s">
        <v>63</v>
      </c>
      <c r="AV2422" s="26" t="s">
        <v>63</v>
      </c>
      <c r="AW2422" s="26" t="s">
        <v>63</v>
      </c>
      <c r="AX2422" s="26" t="s">
        <v>63</v>
      </c>
      <c r="AY2422" s="26">
        <v>43.844335999999899</v>
      </c>
      <c r="AZ2422" s="26">
        <v>-101.514016999999</v>
      </c>
      <c r="BA2422" s="26" t="s">
        <v>158</v>
      </c>
      <c r="BB2422" s="26" t="s">
        <v>609</v>
      </c>
      <c r="BC2422" s="26" t="s">
        <v>167</v>
      </c>
      <c r="BD2422" s="26" t="s">
        <v>154</v>
      </c>
      <c r="BE2422" s="26"/>
      <c r="BF2422" s="26" t="s">
        <v>99</v>
      </c>
      <c r="BG2422" s="26" t="s">
        <v>167</v>
      </c>
      <c r="BH2422" s="26" t="s">
        <v>99</v>
      </c>
      <c r="BI2422" s="26">
        <v>3</v>
      </c>
      <c r="BJ2422" s="26" t="s">
        <v>217</v>
      </c>
    </row>
    <row r="2423" spans="36:62" x14ac:dyDescent="0.25">
      <c r="AJ2423" s="26">
        <v>925</v>
      </c>
      <c r="AK2423" s="26">
        <v>2118827</v>
      </c>
      <c r="AL2423" s="264">
        <v>44539.865277777775</v>
      </c>
      <c r="AM2423" s="26" t="s">
        <v>147</v>
      </c>
      <c r="AN2423" s="26" t="s">
        <v>63</v>
      </c>
      <c r="AO2423" s="26"/>
      <c r="AP2423" s="26"/>
      <c r="AQ2423" s="26">
        <v>-1</v>
      </c>
      <c r="AR2423" s="26">
        <v>73</v>
      </c>
      <c r="AS2423" s="26" t="s">
        <v>168</v>
      </c>
      <c r="AT2423" s="26" t="s">
        <v>74</v>
      </c>
      <c r="AU2423" s="26" t="s">
        <v>63</v>
      </c>
      <c r="AV2423" s="26" t="s">
        <v>63</v>
      </c>
      <c r="AW2423" s="26" t="s">
        <v>63</v>
      </c>
      <c r="AX2423" s="26" t="s">
        <v>63</v>
      </c>
      <c r="AY2423" s="26">
        <v>43.486552000000003</v>
      </c>
      <c r="AZ2423" s="26">
        <v>-101.501023</v>
      </c>
      <c r="BA2423" s="26" t="s">
        <v>185</v>
      </c>
      <c r="BB2423" s="26" t="s">
        <v>165</v>
      </c>
      <c r="BC2423" s="26" t="s">
        <v>167</v>
      </c>
      <c r="BD2423" s="26" t="s">
        <v>154</v>
      </c>
      <c r="BE2423" s="26"/>
      <c r="BF2423" s="26" t="s">
        <v>99</v>
      </c>
      <c r="BG2423" s="26" t="s">
        <v>167</v>
      </c>
      <c r="BH2423" s="26" t="s">
        <v>99</v>
      </c>
      <c r="BI2423" s="26">
        <v>3</v>
      </c>
      <c r="BJ2423" s="26" t="s">
        <v>217</v>
      </c>
    </row>
    <row r="2424" spans="36:62" x14ac:dyDescent="0.25">
      <c r="AJ2424" s="26">
        <v>926</v>
      </c>
      <c r="AK2424" s="26">
        <v>2115796</v>
      </c>
      <c r="AL2424" s="264">
        <v>44506.045138888891</v>
      </c>
      <c r="AM2424" s="26" t="s">
        <v>565</v>
      </c>
      <c r="AN2424" s="26" t="s">
        <v>63</v>
      </c>
      <c r="AO2424" s="26"/>
      <c r="AP2424" s="26"/>
      <c r="AQ2424" s="26">
        <v>-1</v>
      </c>
      <c r="AR2424" s="26">
        <v>90</v>
      </c>
      <c r="AS2424" s="26" t="s">
        <v>168</v>
      </c>
      <c r="AT2424" s="26" t="s">
        <v>71</v>
      </c>
      <c r="AU2424" s="26" t="s">
        <v>63</v>
      </c>
      <c r="AV2424" s="26" t="s">
        <v>63</v>
      </c>
      <c r="AW2424" s="26" t="s">
        <v>63</v>
      </c>
      <c r="AX2424" s="26" t="s">
        <v>63</v>
      </c>
      <c r="AY2424" s="26">
        <v>43.901159999999898</v>
      </c>
      <c r="AZ2424" s="26">
        <v>-100.934792</v>
      </c>
      <c r="BA2424" s="26" t="s">
        <v>185</v>
      </c>
      <c r="BB2424" s="26" t="s">
        <v>609</v>
      </c>
      <c r="BC2424" s="26" t="s">
        <v>167</v>
      </c>
      <c r="BD2424" s="26" t="s">
        <v>154</v>
      </c>
      <c r="BE2424" s="26"/>
      <c r="BF2424" s="26" t="s">
        <v>99</v>
      </c>
      <c r="BG2424" s="26" t="s">
        <v>167</v>
      </c>
      <c r="BH2424" s="26" t="s">
        <v>99</v>
      </c>
      <c r="BI2424" s="26">
        <v>3</v>
      </c>
      <c r="BJ2424" s="26" t="s">
        <v>217</v>
      </c>
    </row>
    <row r="2425" spans="36:62" x14ac:dyDescent="0.25">
      <c r="AJ2425" s="26">
        <v>927</v>
      </c>
      <c r="AK2425" s="26">
        <v>2115797</v>
      </c>
      <c r="AL2425" s="264">
        <v>44507.993055555555</v>
      </c>
      <c r="AM2425" s="26" t="s">
        <v>565</v>
      </c>
      <c r="AN2425" s="26" t="s">
        <v>63</v>
      </c>
      <c r="AO2425" s="26"/>
      <c r="AP2425" s="26"/>
      <c r="AQ2425" s="26">
        <v>-1</v>
      </c>
      <c r="AR2425" s="26">
        <v>90</v>
      </c>
      <c r="AS2425" s="26" t="s">
        <v>168</v>
      </c>
      <c r="AT2425" s="26" t="s">
        <v>71</v>
      </c>
      <c r="AU2425" s="26" t="s">
        <v>63</v>
      </c>
      <c r="AV2425" s="26" t="s">
        <v>63</v>
      </c>
      <c r="AW2425" s="26" t="s">
        <v>63</v>
      </c>
      <c r="AX2425" s="26" t="s">
        <v>63</v>
      </c>
      <c r="AY2425" s="26">
        <v>43.901176999999898</v>
      </c>
      <c r="AZ2425" s="26">
        <v>-100.965732</v>
      </c>
      <c r="BA2425" s="26" t="s">
        <v>485</v>
      </c>
      <c r="BB2425" s="26" t="s">
        <v>609</v>
      </c>
      <c r="BC2425" s="26" t="s">
        <v>167</v>
      </c>
      <c r="BD2425" s="26" t="s">
        <v>154</v>
      </c>
      <c r="BE2425" s="26"/>
      <c r="BF2425" s="26" t="s">
        <v>99</v>
      </c>
      <c r="BG2425" s="26" t="s">
        <v>167</v>
      </c>
      <c r="BH2425" s="26" t="s">
        <v>99</v>
      </c>
      <c r="BI2425" s="26">
        <v>3</v>
      </c>
      <c r="BJ2425" s="26" t="s">
        <v>217</v>
      </c>
    </row>
    <row r="2426" spans="36:62" x14ac:dyDescent="0.25">
      <c r="AJ2426" s="26">
        <v>928</v>
      </c>
      <c r="AK2426" s="26">
        <v>2117137</v>
      </c>
      <c r="AL2426" s="264">
        <v>44520.938194444447</v>
      </c>
      <c r="AM2426" s="26" t="s">
        <v>565</v>
      </c>
      <c r="AN2426" s="26" t="s">
        <v>63</v>
      </c>
      <c r="AO2426" s="26"/>
      <c r="AP2426" s="26"/>
      <c r="AQ2426" s="26">
        <v>-1</v>
      </c>
      <c r="AR2426" s="26">
        <v>90</v>
      </c>
      <c r="AS2426" s="26" t="s">
        <v>168</v>
      </c>
      <c r="AT2426" s="26" t="s">
        <v>71</v>
      </c>
      <c r="AU2426" s="26" t="s">
        <v>63</v>
      </c>
      <c r="AV2426" s="26" t="s">
        <v>63</v>
      </c>
      <c r="AW2426" s="26" t="s">
        <v>63</v>
      </c>
      <c r="AX2426" s="26" t="s">
        <v>63</v>
      </c>
      <c r="AY2426" s="26">
        <v>43.898923000000003</v>
      </c>
      <c r="AZ2426" s="26">
        <v>-100.914838</v>
      </c>
      <c r="BA2426" s="26" t="s">
        <v>158</v>
      </c>
      <c r="BB2426" s="26" t="s">
        <v>611</v>
      </c>
      <c r="BC2426" s="26" t="s">
        <v>167</v>
      </c>
      <c r="BD2426" s="26" t="s">
        <v>154</v>
      </c>
      <c r="BE2426" s="26"/>
      <c r="BF2426" s="26" t="s">
        <v>99</v>
      </c>
      <c r="BG2426" s="26" t="s">
        <v>167</v>
      </c>
      <c r="BH2426" s="26" t="s">
        <v>99</v>
      </c>
      <c r="BI2426" s="26">
        <v>3</v>
      </c>
      <c r="BJ2426" s="26" t="s">
        <v>217</v>
      </c>
    </row>
    <row r="2427" spans="36:62" x14ac:dyDescent="0.25">
      <c r="AJ2427" s="26">
        <v>929</v>
      </c>
      <c r="AK2427" s="26">
        <v>2119454</v>
      </c>
      <c r="AL2427" s="264">
        <v>44556.666666666664</v>
      </c>
      <c r="AM2427" s="26" t="s">
        <v>565</v>
      </c>
      <c r="AN2427" s="26" t="s">
        <v>63</v>
      </c>
      <c r="AO2427" s="26" t="s">
        <v>156</v>
      </c>
      <c r="AP2427" s="26" t="s">
        <v>648</v>
      </c>
      <c r="AQ2427" s="26">
        <v>0</v>
      </c>
      <c r="AR2427" s="26">
        <v>90</v>
      </c>
      <c r="AS2427" s="26" t="s">
        <v>689</v>
      </c>
      <c r="AT2427" s="26" t="s">
        <v>663</v>
      </c>
      <c r="AU2427" s="26" t="s">
        <v>63</v>
      </c>
      <c r="AV2427" s="26" t="s">
        <v>63</v>
      </c>
      <c r="AW2427" s="26" t="s">
        <v>63</v>
      </c>
      <c r="AX2427" s="26" t="s">
        <v>63</v>
      </c>
      <c r="AY2427" s="26">
        <v>43.886836000000002</v>
      </c>
      <c r="AZ2427" s="26">
        <v>-100.765861</v>
      </c>
      <c r="BA2427" s="26" t="s">
        <v>483</v>
      </c>
      <c r="BB2427" s="26" t="s">
        <v>609</v>
      </c>
      <c r="BC2427" s="26" t="s">
        <v>1519</v>
      </c>
      <c r="BD2427" s="26" t="s">
        <v>615</v>
      </c>
      <c r="BE2427" s="26"/>
      <c r="BF2427" s="26" t="s">
        <v>68</v>
      </c>
      <c r="BG2427" s="26" t="s">
        <v>68</v>
      </c>
      <c r="BH2427" s="26" t="s">
        <v>646</v>
      </c>
      <c r="BI2427" s="26">
        <v>3</v>
      </c>
      <c r="BJ2427" s="26" t="s">
        <v>217</v>
      </c>
    </row>
    <row r="2428" spans="36:62" x14ac:dyDescent="0.25">
      <c r="AJ2428" s="26">
        <v>930</v>
      </c>
      <c r="AK2428" s="26">
        <v>2119777</v>
      </c>
      <c r="AL2428" s="264">
        <v>44560.75277777778</v>
      </c>
      <c r="AM2428" s="26" t="s">
        <v>147</v>
      </c>
      <c r="AN2428" s="26" t="s">
        <v>63</v>
      </c>
      <c r="AO2428" s="26" t="s">
        <v>156</v>
      </c>
      <c r="AP2428" s="26" t="s">
        <v>159</v>
      </c>
      <c r="AQ2428" s="26">
        <v>0</v>
      </c>
      <c r="AR2428" s="26">
        <v>90</v>
      </c>
      <c r="AS2428" s="26" t="s">
        <v>628</v>
      </c>
      <c r="AT2428" s="26" t="s">
        <v>71</v>
      </c>
      <c r="AU2428" s="26" t="s">
        <v>63</v>
      </c>
      <c r="AV2428" s="26" t="s">
        <v>63</v>
      </c>
      <c r="AW2428" s="26" t="s">
        <v>63</v>
      </c>
      <c r="AX2428" s="26" t="s">
        <v>63</v>
      </c>
      <c r="AY2428" s="26">
        <v>43.850669000000003</v>
      </c>
      <c r="AZ2428" s="26">
        <v>-101.208349999999</v>
      </c>
      <c r="BA2428" s="26" t="s">
        <v>499</v>
      </c>
      <c r="BB2428" s="26" t="s">
        <v>609</v>
      </c>
      <c r="BC2428" s="26" t="s">
        <v>1042</v>
      </c>
      <c r="BD2428" s="26" t="s">
        <v>68</v>
      </c>
      <c r="BE2428" s="26"/>
      <c r="BF2428" s="26" t="s">
        <v>68</v>
      </c>
      <c r="BG2428" s="26" t="s">
        <v>68</v>
      </c>
      <c r="BH2428" s="26" t="s">
        <v>646</v>
      </c>
      <c r="BI2428" s="26">
        <v>3</v>
      </c>
      <c r="BJ2428" s="26" t="s">
        <v>21</v>
      </c>
    </row>
    <row r="2429" spans="36:62" x14ac:dyDescent="0.25">
      <c r="AJ2429" s="26">
        <v>931</v>
      </c>
      <c r="AK2429" s="26">
        <v>2116360</v>
      </c>
      <c r="AL2429" s="264">
        <v>44508.9375</v>
      </c>
      <c r="AM2429" s="26" t="s">
        <v>147</v>
      </c>
      <c r="AN2429" s="26" t="s">
        <v>63</v>
      </c>
      <c r="AO2429" s="26" t="s">
        <v>173</v>
      </c>
      <c r="AP2429" s="26" t="s">
        <v>159</v>
      </c>
      <c r="AQ2429" s="26">
        <v>0</v>
      </c>
      <c r="AR2429" s="26">
        <v>73</v>
      </c>
      <c r="AS2429" s="26" t="s">
        <v>896</v>
      </c>
      <c r="AT2429" s="26" t="s">
        <v>74</v>
      </c>
      <c r="AU2429" s="26" t="s">
        <v>63</v>
      </c>
      <c r="AV2429" s="26" t="s">
        <v>63</v>
      </c>
      <c r="AW2429" s="26" t="s">
        <v>63</v>
      </c>
      <c r="AX2429" s="26" t="s">
        <v>63</v>
      </c>
      <c r="AY2429" s="26">
        <v>43.490856999999899</v>
      </c>
      <c r="AZ2429" s="26">
        <v>-101.501014999999</v>
      </c>
      <c r="BA2429" s="26" t="s">
        <v>185</v>
      </c>
      <c r="BB2429" s="26" t="s">
        <v>609</v>
      </c>
      <c r="BC2429" s="26" t="s">
        <v>162</v>
      </c>
      <c r="BD2429" s="26" t="s">
        <v>68</v>
      </c>
      <c r="BE2429" s="26" t="s">
        <v>1072</v>
      </c>
      <c r="BF2429" s="26" t="s">
        <v>68</v>
      </c>
      <c r="BG2429" s="26" t="s">
        <v>68</v>
      </c>
      <c r="BH2429" s="26" t="s">
        <v>146</v>
      </c>
      <c r="BI2429" s="26">
        <v>3</v>
      </c>
      <c r="BJ2429" s="26" t="s">
        <v>217</v>
      </c>
    </row>
    <row r="2430" spans="36:62" x14ac:dyDescent="0.25">
      <c r="AJ2430" s="26">
        <v>932</v>
      </c>
      <c r="AK2430" s="26">
        <v>2117113</v>
      </c>
      <c r="AL2430" s="264">
        <v>44511.470138888886</v>
      </c>
      <c r="AM2430" s="26" t="s">
        <v>147</v>
      </c>
      <c r="AN2430" s="26" t="s">
        <v>63</v>
      </c>
      <c r="AO2430" s="26" t="s">
        <v>156</v>
      </c>
      <c r="AP2430" s="26" t="s">
        <v>159</v>
      </c>
      <c r="AQ2430" s="26">
        <v>0</v>
      </c>
      <c r="AR2430" s="26">
        <v>90</v>
      </c>
      <c r="AS2430" s="26" t="s">
        <v>189</v>
      </c>
      <c r="AT2430" s="26" t="s">
        <v>619</v>
      </c>
      <c r="AU2430" s="26" t="s">
        <v>63</v>
      </c>
      <c r="AV2430" s="26" t="s">
        <v>63</v>
      </c>
      <c r="AW2430" s="26" t="s">
        <v>63</v>
      </c>
      <c r="AX2430" s="26" t="s">
        <v>63</v>
      </c>
      <c r="AY2430" s="26">
        <v>43.895097</v>
      </c>
      <c r="AZ2430" s="26">
        <v>-101.114031999999</v>
      </c>
      <c r="BA2430" s="26" t="s">
        <v>491</v>
      </c>
      <c r="BB2430" s="26" t="s">
        <v>609</v>
      </c>
      <c r="BC2430" s="26" t="s">
        <v>68</v>
      </c>
      <c r="BD2430" s="26" t="s">
        <v>68</v>
      </c>
      <c r="BE2430" s="26"/>
      <c r="BF2430" s="26" t="s">
        <v>68</v>
      </c>
      <c r="BG2430" s="26" t="s">
        <v>68</v>
      </c>
      <c r="BH2430" s="26" t="s">
        <v>160</v>
      </c>
      <c r="BI2430" s="26">
        <v>3</v>
      </c>
      <c r="BJ2430" s="26" t="s">
        <v>20</v>
      </c>
    </row>
    <row r="2431" spans="36:62" x14ac:dyDescent="0.25">
      <c r="AJ2431" s="26">
        <v>933</v>
      </c>
      <c r="AK2431" s="26">
        <v>2117158</v>
      </c>
      <c r="AL2431" s="264">
        <v>44511.463194444441</v>
      </c>
      <c r="AM2431" s="26" t="s">
        <v>147</v>
      </c>
      <c r="AN2431" s="26" t="s">
        <v>63</v>
      </c>
      <c r="AO2431" s="26" t="s">
        <v>156</v>
      </c>
      <c r="AP2431" s="26" t="s">
        <v>159</v>
      </c>
      <c r="AQ2431" s="26">
        <v>0</v>
      </c>
      <c r="AR2431" s="26">
        <v>90</v>
      </c>
      <c r="AS2431" s="26" t="s">
        <v>1559</v>
      </c>
      <c r="AT2431" s="26" t="s">
        <v>619</v>
      </c>
      <c r="AU2431" s="26" t="s">
        <v>63</v>
      </c>
      <c r="AV2431" s="26" t="s">
        <v>63</v>
      </c>
      <c r="AW2431" s="26" t="s">
        <v>63</v>
      </c>
      <c r="AX2431" s="26" t="s">
        <v>63</v>
      </c>
      <c r="AY2431" s="26">
        <v>43.888337</v>
      </c>
      <c r="AZ2431" s="26">
        <v>-101.126750999999</v>
      </c>
      <c r="BA2431" s="26" t="s">
        <v>185</v>
      </c>
      <c r="BB2431" s="26" t="s">
        <v>611</v>
      </c>
      <c r="BC2431" s="26" t="s">
        <v>68</v>
      </c>
      <c r="BD2431" s="26" t="s">
        <v>68</v>
      </c>
      <c r="BE2431" s="26"/>
      <c r="BF2431" s="26" t="s">
        <v>68</v>
      </c>
      <c r="BG2431" s="26" t="s">
        <v>68</v>
      </c>
      <c r="BH2431" s="26" t="s">
        <v>146</v>
      </c>
      <c r="BI2431" s="26">
        <v>3</v>
      </c>
      <c r="BJ2431" s="26" t="s">
        <v>217</v>
      </c>
    </row>
    <row r="2432" spans="36:62" x14ac:dyDescent="0.25">
      <c r="AJ2432" s="26">
        <v>934</v>
      </c>
      <c r="AK2432" s="26">
        <v>2117160</v>
      </c>
      <c r="AL2432" s="264">
        <v>44511.548611111109</v>
      </c>
      <c r="AM2432" s="26" t="s">
        <v>147</v>
      </c>
      <c r="AN2432" s="26" t="s">
        <v>63</v>
      </c>
      <c r="AO2432" s="26" t="s">
        <v>156</v>
      </c>
      <c r="AP2432" s="26" t="s">
        <v>159</v>
      </c>
      <c r="AQ2432" s="26">
        <v>0</v>
      </c>
      <c r="AR2432" s="26">
        <v>90</v>
      </c>
      <c r="AS2432" s="26" t="s">
        <v>201</v>
      </c>
      <c r="AT2432" s="26" t="s">
        <v>619</v>
      </c>
      <c r="AU2432" s="26" t="s">
        <v>63</v>
      </c>
      <c r="AV2432" s="26" t="s">
        <v>63</v>
      </c>
      <c r="AW2432" s="26" t="s">
        <v>63</v>
      </c>
      <c r="AX2432" s="26" t="s">
        <v>63</v>
      </c>
      <c r="AY2432" s="26">
        <v>43.847929999999899</v>
      </c>
      <c r="AZ2432" s="26">
        <v>-101.213329999999</v>
      </c>
      <c r="BA2432" s="26" t="s">
        <v>208</v>
      </c>
      <c r="BB2432" s="26" t="s">
        <v>611</v>
      </c>
      <c r="BC2432" s="26" t="s">
        <v>68</v>
      </c>
      <c r="BD2432" s="26" t="s">
        <v>68</v>
      </c>
      <c r="BE2432" s="26"/>
      <c r="BF2432" s="26" t="s">
        <v>68</v>
      </c>
      <c r="BG2432" s="26" t="s">
        <v>68</v>
      </c>
      <c r="BH2432" s="26" t="s">
        <v>146</v>
      </c>
      <c r="BI2432" s="26">
        <v>3</v>
      </c>
      <c r="BJ2432" s="26" t="s">
        <v>217</v>
      </c>
    </row>
    <row r="2433" spans="36:62" x14ac:dyDescent="0.25">
      <c r="AJ2433" s="26">
        <v>935</v>
      </c>
      <c r="AK2433" s="26">
        <v>2117161</v>
      </c>
      <c r="AL2433" s="264">
        <v>44513.632638888892</v>
      </c>
      <c r="AM2433" s="26" t="s">
        <v>147</v>
      </c>
      <c r="AN2433" s="26" t="s">
        <v>63</v>
      </c>
      <c r="AO2433" s="26" t="s">
        <v>156</v>
      </c>
      <c r="AP2433" s="26" t="s">
        <v>159</v>
      </c>
      <c r="AQ2433" s="26">
        <v>0</v>
      </c>
      <c r="AR2433" s="26">
        <v>90</v>
      </c>
      <c r="AS2433" s="26" t="s">
        <v>1560</v>
      </c>
      <c r="AT2433" s="26" t="s">
        <v>216</v>
      </c>
      <c r="AU2433" s="26" t="s">
        <v>63</v>
      </c>
      <c r="AV2433" s="26" t="s">
        <v>63</v>
      </c>
      <c r="AW2433" s="26" t="s">
        <v>63</v>
      </c>
      <c r="AX2433" s="26" t="s">
        <v>63</v>
      </c>
      <c r="AY2433" s="26">
        <v>43.856020999999899</v>
      </c>
      <c r="AZ2433" s="26">
        <v>-101.196809</v>
      </c>
      <c r="BA2433" s="26" t="s">
        <v>185</v>
      </c>
      <c r="BB2433" s="26" t="s">
        <v>611</v>
      </c>
      <c r="BC2433" s="26" t="s">
        <v>68</v>
      </c>
      <c r="BD2433" s="26" t="s">
        <v>68</v>
      </c>
      <c r="BE2433" s="26"/>
      <c r="BF2433" s="26" t="s">
        <v>68</v>
      </c>
      <c r="BG2433" s="26" t="s">
        <v>68</v>
      </c>
      <c r="BH2433" s="26" t="s">
        <v>146</v>
      </c>
      <c r="BI2433" s="26">
        <v>3</v>
      </c>
      <c r="BJ2433" s="26" t="s">
        <v>21</v>
      </c>
    </row>
    <row r="2434" spans="36:62" x14ac:dyDescent="0.25">
      <c r="AJ2434" s="26">
        <v>936</v>
      </c>
      <c r="AK2434" s="26">
        <v>2200684</v>
      </c>
      <c r="AL2434" s="264">
        <v>44582.291666666664</v>
      </c>
      <c r="AM2434" s="26" t="s">
        <v>147</v>
      </c>
      <c r="AN2434" s="26" t="s">
        <v>63</v>
      </c>
      <c r="AO2434" s="26" t="s">
        <v>156</v>
      </c>
      <c r="AP2434" s="26" t="s">
        <v>159</v>
      </c>
      <c r="AQ2434" s="26">
        <v>0</v>
      </c>
      <c r="AR2434" s="26">
        <v>90</v>
      </c>
      <c r="AS2434" s="26" t="s">
        <v>1150</v>
      </c>
      <c r="AT2434" s="26" t="s">
        <v>77</v>
      </c>
      <c r="AU2434" s="26" t="s">
        <v>63</v>
      </c>
      <c r="AV2434" s="26" t="s">
        <v>63</v>
      </c>
      <c r="AW2434" s="26" t="s">
        <v>63</v>
      </c>
      <c r="AX2434" s="26" t="s">
        <v>63</v>
      </c>
      <c r="AY2434" s="26">
        <v>43.843021999999898</v>
      </c>
      <c r="AZ2434" s="26">
        <v>-101.313293999999</v>
      </c>
      <c r="BA2434" s="26" t="s">
        <v>208</v>
      </c>
      <c r="BB2434" s="26" t="s">
        <v>609</v>
      </c>
      <c r="BC2434" s="26" t="s">
        <v>680</v>
      </c>
      <c r="BD2434" s="26" t="s">
        <v>615</v>
      </c>
      <c r="BE2434" s="26"/>
      <c r="BF2434" s="26" t="s">
        <v>68</v>
      </c>
      <c r="BG2434" s="26" t="s">
        <v>68</v>
      </c>
      <c r="BH2434" s="26" t="s">
        <v>146</v>
      </c>
      <c r="BI2434" s="26">
        <v>3</v>
      </c>
      <c r="BJ2434" s="26" t="s">
        <v>217</v>
      </c>
    </row>
    <row r="2435" spans="36:62" x14ac:dyDescent="0.25">
      <c r="AJ2435" s="26">
        <v>937</v>
      </c>
      <c r="AK2435" s="26">
        <v>2119455</v>
      </c>
      <c r="AL2435" s="264">
        <v>44556.693055555559</v>
      </c>
      <c r="AM2435" s="26" t="s">
        <v>565</v>
      </c>
      <c r="AN2435" s="26" t="s">
        <v>63</v>
      </c>
      <c r="AO2435" s="26" t="s">
        <v>156</v>
      </c>
      <c r="AP2435" s="26" t="s">
        <v>159</v>
      </c>
      <c r="AQ2435" s="26">
        <v>0</v>
      </c>
      <c r="AR2435" s="26">
        <v>90</v>
      </c>
      <c r="AS2435" s="26" t="s">
        <v>638</v>
      </c>
      <c r="AT2435" s="26" t="s">
        <v>663</v>
      </c>
      <c r="AU2435" s="26" t="s">
        <v>63</v>
      </c>
      <c r="AV2435" s="26" t="s">
        <v>63</v>
      </c>
      <c r="AW2435" s="26" t="s">
        <v>63</v>
      </c>
      <c r="AX2435" s="26" t="s">
        <v>63</v>
      </c>
      <c r="AY2435" s="26">
        <v>43.886474999999898</v>
      </c>
      <c r="AZ2435" s="26">
        <v>-100.845440999999</v>
      </c>
      <c r="BA2435" s="26" t="s">
        <v>158</v>
      </c>
      <c r="BB2435" s="26" t="s">
        <v>611</v>
      </c>
      <c r="BC2435" s="26" t="s">
        <v>667</v>
      </c>
      <c r="BD2435" s="26" t="s">
        <v>615</v>
      </c>
      <c r="BE2435" s="26"/>
      <c r="BF2435" s="26" t="s">
        <v>68</v>
      </c>
      <c r="BG2435" s="26" t="s">
        <v>68</v>
      </c>
      <c r="BH2435" s="26" t="s">
        <v>160</v>
      </c>
      <c r="BI2435" s="26">
        <v>3</v>
      </c>
      <c r="BJ2435" s="26" t="s">
        <v>217</v>
      </c>
    </row>
    <row r="2436" spans="36:62" x14ac:dyDescent="0.25">
      <c r="AJ2436" s="26">
        <v>938</v>
      </c>
      <c r="AK2436" s="26">
        <v>2201120</v>
      </c>
      <c r="AL2436" s="264">
        <v>44570.931944444441</v>
      </c>
      <c r="AM2436" s="26" t="s">
        <v>147</v>
      </c>
      <c r="AN2436" s="26" t="s">
        <v>63</v>
      </c>
      <c r="AO2436" s="26"/>
      <c r="AP2436" s="26"/>
      <c r="AQ2436" s="26">
        <v>-1</v>
      </c>
      <c r="AR2436" s="26">
        <v>90</v>
      </c>
      <c r="AS2436" s="26" t="s">
        <v>168</v>
      </c>
      <c r="AT2436" s="26" t="s">
        <v>71</v>
      </c>
      <c r="AU2436" s="26" t="s">
        <v>63</v>
      </c>
      <c r="AV2436" s="26" t="s">
        <v>63</v>
      </c>
      <c r="AW2436" s="26" t="s">
        <v>63</v>
      </c>
      <c r="AX2436" s="26" t="s">
        <v>63</v>
      </c>
      <c r="AY2436" s="26">
        <v>43.898952000000001</v>
      </c>
      <c r="AZ2436" s="26">
        <v>-101.099513999999</v>
      </c>
      <c r="BA2436" s="26" t="s">
        <v>208</v>
      </c>
      <c r="BB2436" s="26" t="s">
        <v>609</v>
      </c>
      <c r="BC2436" s="26" t="s">
        <v>167</v>
      </c>
      <c r="BD2436" s="26" t="s">
        <v>154</v>
      </c>
      <c r="BE2436" s="26"/>
      <c r="BF2436" s="26" t="s">
        <v>99</v>
      </c>
      <c r="BG2436" s="26" t="s">
        <v>167</v>
      </c>
      <c r="BH2436" s="26" t="s">
        <v>99</v>
      </c>
      <c r="BI2436" s="26">
        <v>3</v>
      </c>
      <c r="BJ2436" s="26" t="s">
        <v>217</v>
      </c>
    </row>
    <row r="2437" spans="36:62" x14ac:dyDescent="0.25">
      <c r="AJ2437" s="26">
        <v>939</v>
      </c>
      <c r="AK2437" s="26">
        <v>2118908</v>
      </c>
      <c r="AL2437" s="264">
        <v>44545.569444444445</v>
      </c>
      <c r="AM2437" s="26" t="s">
        <v>147</v>
      </c>
      <c r="AN2437" s="26" t="s">
        <v>63</v>
      </c>
      <c r="AO2437" s="26" t="s">
        <v>156</v>
      </c>
      <c r="AP2437" s="26" t="s">
        <v>159</v>
      </c>
      <c r="AQ2437" s="26">
        <v>0</v>
      </c>
      <c r="AR2437" s="26">
        <v>90</v>
      </c>
      <c r="AS2437" s="26" t="s">
        <v>739</v>
      </c>
      <c r="AT2437" s="26" t="s">
        <v>619</v>
      </c>
      <c r="AU2437" s="26" t="s">
        <v>63</v>
      </c>
      <c r="AV2437" s="26" t="s">
        <v>63</v>
      </c>
      <c r="AW2437" s="26" t="s">
        <v>63</v>
      </c>
      <c r="AX2437" s="26" t="s">
        <v>63</v>
      </c>
      <c r="AY2437" s="26">
        <v>43.843167000000001</v>
      </c>
      <c r="AZ2437" s="26">
        <v>-101.517673</v>
      </c>
      <c r="BA2437" s="26" t="s">
        <v>185</v>
      </c>
      <c r="BB2437" s="26" t="s">
        <v>609</v>
      </c>
      <c r="BC2437" s="26" t="s">
        <v>667</v>
      </c>
      <c r="BD2437" s="26" t="s">
        <v>68</v>
      </c>
      <c r="BE2437" s="26"/>
      <c r="BF2437" s="26" t="s">
        <v>68</v>
      </c>
      <c r="BG2437" s="26" t="s">
        <v>68</v>
      </c>
      <c r="BH2437" s="26" t="s">
        <v>160</v>
      </c>
      <c r="BI2437" s="26">
        <v>3</v>
      </c>
      <c r="BJ2437" s="26" t="s">
        <v>217</v>
      </c>
    </row>
    <row r="2438" spans="36:62" x14ac:dyDescent="0.25">
      <c r="AJ2438" s="26">
        <v>940</v>
      </c>
      <c r="AK2438" s="26">
        <v>2119658</v>
      </c>
      <c r="AL2438" s="264">
        <v>44556.563888888886</v>
      </c>
      <c r="AM2438" s="26" t="s">
        <v>565</v>
      </c>
      <c r="AN2438" s="26" t="s">
        <v>63</v>
      </c>
      <c r="AO2438" s="26" t="s">
        <v>156</v>
      </c>
      <c r="AP2438" s="26" t="s">
        <v>159</v>
      </c>
      <c r="AQ2438" s="26">
        <v>0</v>
      </c>
      <c r="AR2438" s="26">
        <v>90</v>
      </c>
      <c r="AS2438" s="26" t="s">
        <v>814</v>
      </c>
      <c r="AT2438" s="26" t="s">
        <v>854</v>
      </c>
      <c r="AU2438" s="26" t="s">
        <v>63</v>
      </c>
      <c r="AV2438" s="26" t="s">
        <v>63</v>
      </c>
      <c r="AW2438" s="26" t="s">
        <v>63</v>
      </c>
      <c r="AX2438" s="26" t="s">
        <v>63</v>
      </c>
      <c r="AY2438" s="26">
        <v>43.901159</v>
      </c>
      <c r="AZ2438" s="26">
        <v>-100.933093999999</v>
      </c>
      <c r="BA2438" s="26" t="s">
        <v>185</v>
      </c>
      <c r="BB2438" s="26" t="s">
        <v>611</v>
      </c>
      <c r="BC2438" s="26" t="s">
        <v>761</v>
      </c>
      <c r="BD2438" s="26" t="s">
        <v>615</v>
      </c>
      <c r="BE2438" s="26"/>
      <c r="BF2438" s="26" t="s">
        <v>68</v>
      </c>
      <c r="BG2438" s="26" t="s">
        <v>209</v>
      </c>
      <c r="BH2438" s="26" t="s">
        <v>146</v>
      </c>
      <c r="BI2438" s="26">
        <v>3</v>
      </c>
      <c r="BJ2438" s="26" t="s">
        <v>21</v>
      </c>
    </row>
    <row r="2439" spans="36:62" x14ac:dyDescent="0.25">
      <c r="AJ2439" s="26">
        <v>941</v>
      </c>
      <c r="AK2439" s="26">
        <v>2119987</v>
      </c>
      <c r="AL2439" s="264">
        <v>44511.470833333333</v>
      </c>
      <c r="AM2439" s="26" t="s">
        <v>487</v>
      </c>
      <c r="AN2439" s="26" t="s">
        <v>63</v>
      </c>
      <c r="AO2439" s="26" t="s">
        <v>173</v>
      </c>
      <c r="AP2439" s="26" t="s">
        <v>159</v>
      </c>
      <c r="AQ2439" s="26">
        <v>0</v>
      </c>
      <c r="AR2439" s="26">
        <v>73</v>
      </c>
      <c r="AS2439" s="26" t="s">
        <v>840</v>
      </c>
      <c r="AT2439" s="26" t="s">
        <v>619</v>
      </c>
      <c r="AU2439" s="26" t="s">
        <v>63</v>
      </c>
      <c r="AV2439" s="26" t="s">
        <v>63</v>
      </c>
      <c r="AW2439" s="26" t="s">
        <v>63</v>
      </c>
      <c r="AX2439" s="26" t="s">
        <v>63</v>
      </c>
      <c r="AY2439" s="26">
        <v>43.361117999999898</v>
      </c>
      <c r="AZ2439" s="26">
        <v>-101.519109</v>
      </c>
      <c r="BA2439" s="26" t="s">
        <v>158</v>
      </c>
      <c r="BB2439" s="26" t="s">
        <v>157</v>
      </c>
      <c r="BC2439" s="26" t="s">
        <v>68</v>
      </c>
      <c r="BD2439" s="26" t="s">
        <v>68</v>
      </c>
      <c r="BE2439" s="26"/>
      <c r="BF2439" s="26" t="s">
        <v>68</v>
      </c>
      <c r="BG2439" s="26" t="s">
        <v>68</v>
      </c>
      <c r="BH2439" s="26" t="s">
        <v>146</v>
      </c>
      <c r="BI2439" s="26">
        <v>3</v>
      </c>
      <c r="BJ2439" s="26" t="s">
        <v>217</v>
      </c>
    </row>
    <row r="2440" spans="36:62" x14ac:dyDescent="0.25">
      <c r="AJ2440" s="26">
        <v>944</v>
      </c>
      <c r="AK2440" s="26">
        <v>2200681</v>
      </c>
      <c r="AL2440" s="264">
        <v>44582.68472222222</v>
      </c>
      <c r="AM2440" s="26" t="s">
        <v>147</v>
      </c>
      <c r="AN2440" s="26" t="s">
        <v>63</v>
      </c>
      <c r="AO2440" s="26"/>
      <c r="AP2440" s="26" t="s">
        <v>159</v>
      </c>
      <c r="AQ2440" s="26">
        <v>0</v>
      </c>
      <c r="AR2440" s="26">
        <v>90</v>
      </c>
      <c r="AS2440" s="26" t="s">
        <v>197</v>
      </c>
      <c r="AT2440" s="26" t="s">
        <v>74</v>
      </c>
      <c r="AU2440" s="26" t="s">
        <v>63</v>
      </c>
      <c r="AV2440" s="26" t="s">
        <v>63</v>
      </c>
      <c r="AW2440" s="26" t="s">
        <v>63</v>
      </c>
      <c r="AX2440" s="26" t="s">
        <v>63</v>
      </c>
      <c r="AY2440" s="26">
        <v>43.842730000000003</v>
      </c>
      <c r="AZ2440" s="26">
        <v>-101.291983</v>
      </c>
      <c r="BA2440" s="26" t="s">
        <v>208</v>
      </c>
      <c r="BB2440" s="26" t="s">
        <v>611</v>
      </c>
      <c r="BC2440" s="26" t="s">
        <v>162</v>
      </c>
      <c r="BD2440" s="26" t="s">
        <v>68</v>
      </c>
      <c r="BE2440" s="26"/>
      <c r="BF2440" s="26" t="s">
        <v>68</v>
      </c>
      <c r="BG2440" s="26" t="s">
        <v>68</v>
      </c>
      <c r="BH2440" s="26" t="s">
        <v>146</v>
      </c>
      <c r="BI2440" s="26">
        <v>3</v>
      </c>
      <c r="BJ2440" s="26" t="s">
        <v>19</v>
      </c>
    </row>
    <row r="2441" spans="36:62" x14ac:dyDescent="0.25">
      <c r="AJ2441" s="26">
        <v>945</v>
      </c>
      <c r="AK2441" s="26">
        <v>2120036</v>
      </c>
      <c r="AL2441" s="264">
        <v>44549.752083333333</v>
      </c>
      <c r="AM2441" s="26" t="s">
        <v>147</v>
      </c>
      <c r="AN2441" s="26" t="s">
        <v>63</v>
      </c>
      <c r="AO2441" s="26" t="s">
        <v>156</v>
      </c>
      <c r="AP2441" s="26" t="s">
        <v>159</v>
      </c>
      <c r="AQ2441" s="26">
        <v>-1</v>
      </c>
      <c r="AR2441" s="26">
        <v>90</v>
      </c>
      <c r="AS2441" s="26" t="s">
        <v>168</v>
      </c>
      <c r="AT2441" s="26" t="s">
        <v>71</v>
      </c>
      <c r="AU2441" s="26" t="s">
        <v>63</v>
      </c>
      <c r="AV2441" s="26" t="s">
        <v>63</v>
      </c>
      <c r="AW2441" s="26" t="s">
        <v>63</v>
      </c>
      <c r="AX2441" s="26" t="s">
        <v>63</v>
      </c>
      <c r="AY2441" s="26">
        <v>43.856577000000001</v>
      </c>
      <c r="AZ2441" s="26">
        <v>-101.196263999999</v>
      </c>
      <c r="BA2441" s="26" t="s">
        <v>208</v>
      </c>
      <c r="BB2441" s="26" t="s">
        <v>609</v>
      </c>
      <c r="BC2441" s="26" t="s">
        <v>68</v>
      </c>
      <c r="BD2441" s="26" t="s">
        <v>68</v>
      </c>
      <c r="BE2441" s="26"/>
      <c r="BF2441" s="26" t="s">
        <v>68</v>
      </c>
      <c r="BG2441" s="26" t="s">
        <v>68</v>
      </c>
      <c r="BH2441" s="26" t="s">
        <v>146</v>
      </c>
      <c r="BI2441" s="26">
        <v>3</v>
      </c>
      <c r="BJ2441" s="26" t="s">
        <v>217</v>
      </c>
    </row>
    <row r="2442" spans="36:62" x14ac:dyDescent="0.25">
      <c r="AJ2442" s="26">
        <v>946</v>
      </c>
      <c r="AK2442" s="26">
        <v>2120035</v>
      </c>
      <c r="AL2442" s="264">
        <v>44549.752083333333</v>
      </c>
      <c r="AM2442" s="26" t="s">
        <v>147</v>
      </c>
      <c r="AN2442" s="26" t="s">
        <v>63</v>
      </c>
      <c r="AO2442" s="26" t="s">
        <v>156</v>
      </c>
      <c r="AP2442" s="26" t="s">
        <v>159</v>
      </c>
      <c r="AQ2442" s="26">
        <v>-1</v>
      </c>
      <c r="AR2442" s="26">
        <v>90</v>
      </c>
      <c r="AS2442" s="26" t="s">
        <v>168</v>
      </c>
      <c r="AT2442" s="26" t="s">
        <v>71</v>
      </c>
      <c r="AU2442" s="26" t="s">
        <v>63</v>
      </c>
      <c r="AV2442" s="26" t="s">
        <v>63</v>
      </c>
      <c r="AW2442" s="26" t="s">
        <v>63</v>
      </c>
      <c r="AX2442" s="26" t="s">
        <v>63</v>
      </c>
      <c r="AY2442" s="26">
        <v>43.855705</v>
      </c>
      <c r="AZ2442" s="26">
        <v>-101.198053999999</v>
      </c>
      <c r="BA2442" s="26" t="s">
        <v>166</v>
      </c>
      <c r="BB2442" s="26" t="s">
        <v>609</v>
      </c>
      <c r="BC2442" s="26" t="s">
        <v>68</v>
      </c>
      <c r="BD2442" s="26" t="s">
        <v>154</v>
      </c>
      <c r="BE2442" s="26"/>
      <c r="BF2442" s="26" t="s">
        <v>68</v>
      </c>
      <c r="BG2442" s="26" t="s">
        <v>68</v>
      </c>
      <c r="BH2442" s="26" t="s">
        <v>146</v>
      </c>
      <c r="BI2442" s="26">
        <v>3</v>
      </c>
      <c r="BJ2442" s="26" t="s">
        <v>217</v>
      </c>
    </row>
    <row r="2443" spans="36:62" x14ac:dyDescent="0.25">
      <c r="AJ2443" s="26">
        <v>949</v>
      </c>
      <c r="AK2443" s="26">
        <v>2200198</v>
      </c>
      <c r="AL2443" s="264">
        <v>44569.875</v>
      </c>
      <c r="AM2443" s="26" t="s">
        <v>147</v>
      </c>
      <c r="AN2443" s="26" t="s">
        <v>63</v>
      </c>
      <c r="AO2443" s="26"/>
      <c r="AP2443" s="26"/>
      <c r="AQ2443" s="26">
        <v>-1</v>
      </c>
      <c r="AR2443" s="26">
        <v>90</v>
      </c>
      <c r="AS2443" s="26" t="s">
        <v>168</v>
      </c>
      <c r="AT2443" s="26" t="s">
        <v>71</v>
      </c>
      <c r="AU2443" s="26" t="s">
        <v>63</v>
      </c>
      <c r="AV2443" s="26" t="s">
        <v>63</v>
      </c>
      <c r="AW2443" s="26" t="s">
        <v>63</v>
      </c>
      <c r="AX2443" s="26" t="s">
        <v>63</v>
      </c>
      <c r="AY2443" s="26">
        <v>43.900942999999899</v>
      </c>
      <c r="AZ2443" s="26">
        <v>-101.065504</v>
      </c>
      <c r="BA2443" s="26" t="s">
        <v>185</v>
      </c>
      <c r="BB2443" s="26" t="s">
        <v>611</v>
      </c>
      <c r="BC2443" s="26" t="s">
        <v>167</v>
      </c>
      <c r="BD2443" s="26" t="s">
        <v>167</v>
      </c>
      <c r="BE2443" s="26"/>
      <c r="BF2443" s="26" t="s">
        <v>99</v>
      </c>
      <c r="BG2443" s="26" t="s">
        <v>167</v>
      </c>
      <c r="BH2443" s="26" t="s">
        <v>99</v>
      </c>
      <c r="BI2443" s="26">
        <v>3</v>
      </c>
      <c r="BJ2443" s="26" t="s">
        <v>217</v>
      </c>
    </row>
    <row r="2444" spans="36:62" x14ac:dyDescent="0.25">
      <c r="AJ2444" s="26">
        <v>950</v>
      </c>
      <c r="AK2444" s="26">
        <v>2200680</v>
      </c>
      <c r="AL2444" s="264">
        <v>44582.361111111109</v>
      </c>
      <c r="AM2444" s="26" t="s">
        <v>147</v>
      </c>
      <c r="AN2444" s="26" t="s">
        <v>63</v>
      </c>
      <c r="AO2444" s="26" t="s">
        <v>156</v>
      </c>
      <c r="AP2444" s="26" t="s">
        <v>159</v>
      </c>
      <c r="AQ2444" s="26">
        <v>0</v>
      </c>
      <c r="AR2444" s="26">
        <v>90</v>
      </c>
      <c r="AS2444" s="26" t="s">
        <v>835</v>
      </c>
      <c r="AT2444" s="26" t="s">
        <v>663</v>
      </c>
      <c r="AU2444" s="26" t="s">
        <v>63</v>
      </c>
      <c r="AV2444" s="26" t="s">
        <v>63</v>
      </c>
      <c r="AW2444" s="26" t="s">
        <v>63</v>
      </c>
      <c r="AX2444" s="26" t="s">
        <v>63</v>
      </c>
      <c r="AY2444" s="26">
        <v>43.851151000000002</v>
      </c>
      <c r="AZ2444" s="26">
        <v>-101.472443999999</v>
      </c>
      <c r="BA2444" s="26" t="s">
        <v>208</v>
      </c>
      <c r="BB2444" s="26" t="s">
        <v>609</v>
      </c>
      <c r="BC2444" s="26" t="s">
        <v>667</v>
      </c>
      <c r="BD2444" s="26" t="s">
        <v>615</v>
      </c>
      <c r="BE2444" s="26"/>
      <c r="BF2444" s="26" t="s">
        <v>68</v>
      </c>
      <c r="BG2444" s="26" t="s">
        <v>68</v>
      </c>
      <c r="BH2444" s="26" t="s">
        <v>160</v>
      </c>
      <c r="BI2444" s="26">
        <v>3</v>
      </c>
      <c r="BJ2444" s="26" t="s">
        <v>217</v>
      </c>
    </row>
    <row r="2445" spans="36:62" x14ac:dyDescent="0.25">
      <c r="AJ2445" s="26">
        <v>953</v>
      </c>
      <c r="AK2445" s="26">
        <v>2204276</v>
      </c>
      <c r="AL2445" s="264">
        <v>44658.456944444442</v>
      </c>
      <c r="AM2445" s="26" t="s">
        <v>147</v>
      </c>
      <c r="AN2445" s="26" t="s">
        <v>63</v>
      </c>
      <c r="AO2445" s="26" t="s">
        <v>192</v>
      </c>
      <c r="AP2445" s="26" t="s">
        <v>159</v>
      </c>
      <c r="AQ2445" s="26">
        <v>0</v>
      </c>
      <c r="AR2445" s="26">
        <v>90</v>
      </c>
      <c r="AS2445" s="26" t="s">
        <v>189</v>
      </c>
      <c r="AT2445" s="26" t="s">
        <v>619</v>
      </c>
      <c r="AU2445" s="26" t="s">
        <v>63</v>
      </c>
      <c r="AV2445" s="26" t="s">
        <v>63</v>
      </c>
      <c r="AW2445" s="26" t="s">
        <v>63</v>
      </c>
      <c r="AX2445" s="26" t="s">
        <v>63</v>
      </c>
      <c r="AY2445" s="26">
        <v>43.842812000000002</v>
      </c>
      <c r="AZ2445" s="26">
        <v>-101.517921</v>
      </c>
      <c r="BA2445" s="26" t="s">
        <v>208</v>
      </c>
      <c r="BB2445" s="26" t="s">
        <v>611</v>
      </c>
      <c r="BC2445" s="26" t="s">
        <v>68</v>
      </c>
      <c r="BD2445" s="26" t="s">
        <v>68</v>
      </c>
      <c r="BE2445" s="26"/>
      <c r="BF2445" s="26" t="s">
        <v>68</v>
      </c>
      <c r="BG2445" s="26" t="s">
        <v>68</v>
      </c>
      <c r="BH2445" s="26" t="s">
        <v>160</v>
      </c>
      <c r="BI2445" s="26">
        <v>3</v>
      </c>
      <c r="BJ2445" s="26" t="s">
        <v>21</v>
      </c>
    </row>
    <row r="2446" spans="36:62" x14ac:dyDescent="0.25">
      <c r="AJ2446" s="26">
        <v>955</v>
      </c>
      <c r="AK2446" s="26">
        <v>2204193</v>
      </c>
      <c r="AL2446" s="264">
        <v>44663.249305555553</v>
      </c>
      <c r="AM2446" s="26" t="s">
        <v>147</v>
      </c>
      <c r="AN2446" s="26" t="s">
        <v>63</v>
      </c>
      <c r="AO2446" s="26"/>
      <c r="AP2446" s="26"/>
      <c r="AQ2446" s="26">
        <v>-1</v>
      </c>
      <c r="AR2446" s="26">
        <v>90</v>
      </c>
      <c r="AS2446" s="26" t="s">
        <v>168</v>
      </c>
      <c r="AT2446" s="26" t="s">
        <v>74</v>
      </c>
      <c r="AU2446" s="26" t="s">
        <v>63</v>
      </c>
      <c r="AV2446" s="26" t="s">
        <v>63</v>
      </c>
      <c r="AW2446" s="26" t="s">
        <v>63</v>
      </c>
      <c r="AX2446" s="26" t="s">
        <v>63</v>
      </c>
      <c r="AY2446" s="26">
        <v>43.884663000000003</v>
      </c>
      <c r="AZ2446" s="26">
        <v>-101.134551</v>
      </c>
      <c r="BA2446" s="26" t="s">
        <v>158</v>
      </c>
      <c r="BB2446" s="26" t="s">
        <v>609</v>
      </c>
      <c r="BC2446" s="26" t="s">
        <v>167</v>
      </c>
      <c r="BD2446" s="26" t="s">
        <v>154</v>
      </c>
      <c r="BE2446" s="26"/>
      <c r="BF2446" s="26" t="s">
        <v>99</v>
      </c>
      <c r="BG2446" s="26" t="s">
        <v>167</v>
      </c>
      <c r="BH2446" s="26" t="s">
        <v>99</v>
      </c>
      <c r="BI2446" s="26">
        <v>3</v>
      </c>
      <c r="BJ2446" s="26" t="s">
        <v>217</v>
      </c>
    </row>
    <row r="2447" spans="36:62" x14ac:dyDescent="0.25">
      <c r="AJ2447" s="26">
        <v>956</v>
      </c>
      <c r="AK2447" s="26">
        <v>2203654</v>
      </c>
      <c r="AL2447" s="264">
        <v>44649.423611111109</v>
      </c>
      <c r="AM2447" s="26" t="s">
        <v>147</v>
      </c>
      <c r="AN2447" s="26" t="s">
        <v>63</v>
      </c>
      <c r="AO2447" s="26"/>
      <c r="AP2447" s="26"/>
      <c r="AQ2447" s="26">
        <v>-1</v>
      </c>
      <c r="AR2447" s="26">
        <v>73</v>
      </c>
      <c r="AS2447" s="26" t="s">
        <v>168</v>
      </c>
      <c r="AT2447" s="26" t="s">
        <v>71</v>
      </c>
      <c r="AU2447" s="26" t="s">
        <v>63</v>
      </c>
      <c r="AV2447" s="26" t="s">
        <v>63</v>
      </c>
      <c r="AW2447" s="26" t="s">
        <v>63</v>
      </c>
      <c r="AX2447" s="26" t="s">
        <v>63</v>
      </c>
      <c r="AY2447" s="26">
        <v>43.423009</v>
      </c>
      <c r="AZ2447" s="26">
        <v>-101.494733999999</v>
      </c>
      <c r="BA2447" s="26" t="s">
        <v>494</v>
      </c>
      <c r="BB2447" s="26" t="s">
        <v>165</v>
      </c>
      <c r="BC2447" s="26" t="s">
        <v>167</v>
      </c>
      <c r="BD2447" s="26" t="s">
        <v>154</v>
      </c>
      <c r="BE2447" s="26"/>
      <c r="BF2447" s="26" t="s">
        <v>99</v>
      </c>
      <c r="BG2447" s="26" t="s">
        <v>167</v>
      </c>
      <c r="BH2447" s="26" t="s">
        <v>99</v>
      </c>
      <c r="BI2447" s="26">
        <v>3</v>
      </c>
      <c r="BJ2447" s="26" t="s">
        <v>217</v>
      </c>
    </row>
    <row r="2448" spans="36:62" x14ac:dyDescent="0.25">
      <c r="AJ2448" s="26">
        <v>957</v>
      </c>
      <c r="AK2448" s="26">
        <v>2205931</v>
      </c>
      <c r="AL2448" s="264">
        <v>44703.46875</v>
      </c>
      <c r="AM2448" s="26" t="s">
        <v>147</v>
      </c>
      <c r="AN2448" s="26" t="s">
        <v>63</v>
      </c>
      <c r="AO2448" s="26"/>
      <c r="AP2448" s="26"/>
      <c r="AQ2448" s="26">
        <v>-1</v>
      </c>
      <c r="AR2448" s="26">
        <v>90</v>
      </c>
      <c r="AS2448" s="26" t="s">
        <v>168</v>
      </c>
      <c r="AT2448" s="26" t="s">
        <v>71</v>
      </c>
      <c r="AU2448" s="26" t="s">
        <v>63</v>
      </c>
      <c r="AV2448" s="26" t="s">
        <v>63</v>
      </c>
      <c r="AW2448" s="26" t="s">
        <v>63</v>
      </c>
      <c r="AX2448" s="26" t="s">
        <v>63</v>
      </c>
      <c r="AY2448" s="26">
        <v>43.8511969999999</v>
      </c>
      <c r="AZ2448" s="26">
        <v>-101.380925</v>
      </c>
      <c r="BA2448" s="26" t="s">
        <v>166</v>
      </c>
      <c r="BB2448" s="26" t="s">
        <v>611</v>
      </c>
      <c r="BC2448" s="26" t="s">
        <v>167</v>
      </c>
      <c r="BD2448" s="26" t="s">
        <v>154</v>
      </c>
      <c r="BE2448" s="26"/>
      <c r="BF2448" s="26" t="s">
        <v>99</v>
      </c>
      <c r="BG2448" s="26" t="s">
        <v>167</v>
      </c>
      <c r="BH2448" s="26" t="s">
        <v>99</v>
      </c>
      <c r="BI2448" s="26">
        <v>3</v>
      </c>
      <c r="BJ2448" s="26" t="s">
        <v>217</v>
      </c>
    </row>
    <row r="2449" spans="36:62" x14ac:dyDescent="0.25">
      <c r="AJ2449" s="26">
        <v>958</v>
      </c>
      <c r="AK2449" s="26">
        <v>2201876</v>
      </c>
      <c r="AL2449" s="264">
        <v>44609.590277777781</v>
      </c>
      <c r="AM2449" s="26" t="s">
        <v>565</v>
      </c>
      <c r="AN2449" s="26" t="s">
        <v>63</v>
      </c>
      <c r="AO2449" s="26" t="s">
        <v>156</v>
      </c>
      <c r="AP2449" s="26" t="s">
        <v>159</v>
      </c>
      <c r="AQ2449" s="26">
        <v>0</v>
      </c>
      <c r="AR2449" s="26">
        <v>90</v>
      </c>
      <c r="AS2449" s="26" t="s">
        <v>707</v>
      </c>
      <c r="AT2449" s="26" t="s">
        <v>71</v>
      </c>
      <c r="AU2449" s="26" t="s">
        <v>63</v>
      </c>
      <c r="AV2449" s="26" t="s">
        <v>63</v>
      </c>
      <c r="AW2449" s="26" t="s">
        <v>63</v>
      </c>
      <c r="AX2449" s="26" t="s">
        <v>63</v>
      </c>
      <c r="AY2449" s="26">
        <v>43.887177999999899</v>
      </c>
      <c r="AZ2449" s="26">
        <v>-100.883410999999</v>
      </c>
      <c r="BA2449" s="26" t="s">
        <v>166</v>
      </c>
      <c r="BB2449" s="26" t="s">
        <v>611</v>
      </c>
      <c r="BC2449" s="26" t="s">
        <v>68</v>
      </c>
      <c r="BD2449" s="26" t="s">
        <v>68</v>
      </c>
      <c r="BE2449" s="26"/>
      <c r="BF2449" s="26" t="s">
        <v>68</v>
      </c>
      <c r="BG2449" s="26" t="s">
        <v>68</v>
      </c>
      <c r="BH2449" s="26" t="s">
        <v>146</v>
      </c>
      <c r="BI2449" s="26">
        <v>3</v>
      </c>
      <c r="BJ2449" s="26" t="s">
        <v>217</v>
      </c>
    </row>
    <row r="2450" spans="36:62" x14ac:dyDescent="0.25">
      <c r="AJ2450" s="26">
        <v>959</v>
      </c>
      <c r="AK2450" s="26">
        <v>2203422</v>
      </c>
      <c r="AL2450" s="264">
        <v>44646.922222222223</v>
      </c>
      <c r="AM2450" s="26" t="s">
        <v>487</v>
      </c>
      <c r="AN2450" s="26" t="s">
        <v>63</v>
      </c>
      <c r="AO2450" s="26" t="s">
        <v>156</v>
      </c>
      <c r="AP2450" s="26" t="s">
        <v>159</v>
      </c>
      <c r="AQ2450" s="26">
        <v>0</v>
      </c>
      <c r="AR2450" s="26">
        <v>73</v>
      </c>
      <c r="AS2450" s="26" t="s">
        <v>149</v>
      </c>
      <c r="AT2450" s="26" t="s">
        <v>71</v>
      </c>
      <c r="AU2450" s="26" t="s">
        <v>63</v>
      </c>
      <c r="AV2450" s="26" t="s">
        <v>63</v>
      </c>
      <c r="AW2450" s="26" t="s">
        <v>63</v>
      </c>
      <c r="AX2450" s="26" t="s">
        <v>63</v>
      </c>
      <c r="AY2450" s="26">
        <v>43.287644</v>
      </c>
      <c r="AZ2450" s="26">
        <v>-101.513778</v>
      </c>
      <c r="BA2450" s="26" t="s">
        <v>485</v>
      </c>
      <c r="BB2450" s="26" t="s">
        <v>165</v>
      </c>
      <c r="BC2450" s="26" t="s">
        <v>68</v>
      </c>
      <c r="BD2450" s="26" t="s">
        <v>154</v>
      </c>
      <c r="BE2450" s="26"/>
      <c r="BF2450" s="26" t="s">
        <v>68</v>
      </c>
      <c r="BG2450" s="26" t="s">
        <v>68</v>
      </c>
      <c r="BH2450" s="26" t="s">
        <v>146</v>
      </c>
      <c r="BI2450" s="26">
        <v>3</v>
      </c>
      <c r="BJ2450" s="26" t="s">
        <v>217</v>
      </c>
    </row>
    <row r="2451" spans="36:62" x14ac:dyDescent="0.25">
      <c r="AJ2451" s="26">
        <v>960</v>
      </c>
      <c r="AK2451" s="26">
        <v>2206284</v>
      </c>
      <c r="AL2451" s="264">
        <v>44707.871527777781</v>
      </c>
      <c r="AM2451" s="26" t="s">
        <v>147</v>
      </c>
      <c r="AN2451" s="26" t="s">
        <v>63</v>
      </c>
      <c r="AO2451" s="26"/>
      <c r="AP2451" s="26"/>
      <c r="AQ2451" s="26">
        <v>-1</v>
      </c>
      <c r="AR2451" s="26">
        <v>90</v>
      </c>
      <c r="AS2451" s="26" t="s">
        <v>168</v>
      </c>
      <c r="AT2451" s="26" t="s">
        <v>71</v>
      </c>
      <c r="AU2451" s="26" t="s">
        <v>63</v>
      </c>
      <c r="AV2451" s="26" t="s">
        <v>63</v>
      </c>
      <c r="AW2451" s="26" t="s">
        <v>63</v>
      </c>
      <c r="AX2451" s="26" t="s">
        <v>63</v>
      </c>
      <c r="AY2451" s="26">
        <v>43.842962999999898</v>
      </c>
      <c r="AZ2451" s="26">
        <v>-101.289528</v>
      </c>
      <c r="BA2451" s="26" t="s">
        <v>485</v>
      </c>
      <c r="BB2451" s="26" t="s">
        <v>609</v>
      </c>
      <c r="BC2451" s="26" t="s">
        <v>167</v>
      </c>
      <c r="BD2451" s="26" t="s">
        <v>154</v>
      </c>
      <c r="BE2451" s="26"/>
      <c r="BF2451" s="26" t="s">
        <v>99</v>
      </c>
      <c r="BG2451" s="26" t="s">
        <v>167</v>
      </c>
      <c r="BH2451" s="26" t="s">
        <v>99</v>
      </c>
      <c r="BI2451" s="26">
        <v>3</v>
      </c>
      <c r="BJ2451" s="26" t="s">
        <v>217</v>
      </c>
    </row>
    <row r="2452" spans="36:62" x14ac:dyDescent="0.25">
      <c r="AJ2452" s="26">
        <v>961</v>
      </c>
      <c r="AK2452" s="26">
        <v>2204315</v>
      </c>
      <c r="AL2452" s="264">
        <v>44664.395833333336</v>
      </c>
      <c r="AM2452" s="26" t="s">
        <v>147</v>
      </c>
      <c r="AN2452" s="26" t="s">
        <v>63</v>
      </c>
      <c r="AO2452" s="26" t="s">
        <v>156</v>
      </c>
      <c r="AP2452" s="26" t="s">
        <v>159</v>
      </c>
      <c r="AQ2452" s="26">
        <v>0</v>
      </c>
      <c r="AR2452" s="26">
        <v>90</v>
      </c>
      <c r="AS2452" s="26" t="s">
        <v>1561</v>
      </c>
      <c r="AT2452" s="26" t="s">
        <v>619</v>
      </c>
      <c r="AU2452" s="26" t="s">
        <v>63</v>
      </c>
      <c r="AV2452" s="26" t="s">
        <v>63</v>
      </c>
      <c r="AW2452" s="26" t="s">
        <v>63</v>
      </c>
      <c r="AX2452" s="26" t="s">
        <v>63</v>
      </c>
      <c r="AY2452" s="26">
        <v>43.851649000000002</v>
      </c>
      <c r="AZ2452" s="26">
        <v>-101.421126999999</v>
      </c>
      <c r="BA2452" s="26" t="s">
        <v>494</v>
      </c>
      <c r="BB2452" s="26" t="s">
        <v>611</v>
      </c>
      <c r="BC2452" s="26" t="s">
        <v>68</v>
      </c>
      <c r="BD2452" s="26" t="s">
        <v>68</v>
      </c>
      <c r="BE2452" s="26"/>
      <c r="BF2452" s="26" t="s">
        <v>215</v>
      </c>
      <c r="BG2452" s="26" t="s">
        <v>68</v>
      </c>
      <c r="BH2452" s="26" t="s">
        <v>160</v>
      </c>
      <c r="BI2452" s="26">
        <v>3</v>
      </c>
      <c r="BJ2452" s="26" t="s">
        <v>217</v>
      </c>
    </row>
    <row r="2453" spans="36:62" x14ac:dyDescent="0.25">
      <c r="AJ2453" s="26">
        <v>962</v>
      </c>
      <c r="AK2453" s="26">
        <v>2206360</v>
      </c>
      <c r="AL2453" s="264">
        <v>44710.224999999999</v>
      </c>
      <c r="AM2453" s="26" t="s">
        <v>147</v>
      </c>
      <c r="AN2453" s="26" t="s">
        <v>63</v>
      </c>
      <c r="AO2453" s="26"/>
      <c r="AP2453" s="26"/>
      <c r="AQ2453" s="26">
        <v>-1</v>
      </c>
      <c r="AR2453" s="26">
        <v>90</v>
      </c>
      <c r="AS2453" s="26" t="s">
        <v>168</v>
      </c>
      <c r="AT2453" s="26" t="s">
        <v>71</v>
      </c>
      <c r="AU2453" s="26" t="s">
        <v>63</v>
      </c>
      <c r="AV2453" s="26" t="s">
        <v>63</v>
      </c>
      <c r="AW2453" s="26" t="s">
        <v>63</v>
      </c>
      <c r="AX2453" s="26" t="s">
        <v>63</v>
      </c>
      <c r="AY2453" s="26">
        <v>43.851509</v>
      </c>
      <c r="AZ2453" s="26">
        <v>-101.430920999999</v>
      </c>
      <c r="BA2453" s="26" t="s">
        <v>158</v>
      </c>
      <c r="BB2453" s="26" t="s">
        <v>611</v>
      </c>
      <c r="BC2453" s="26" t="s">
        <v>167</v>
      </c>
      <c r="BD2453" s="26" t="s">
        <v>154</v>
      </c>
      <c r="BE2453" s="26"/>
      <c r="BF2453" s="26" t="s">
        <v>99</v>
      </c>
      <c r="BG2453" s="26" t="s">
        <v>167</v>
      </c>
      <c r="BH2453" s="26" t="s">
        <v>99</v>
      </c>
      <c r="BI2453" s="26">
        <v>3</v>
      </c>
      <c r="BJ2453" s="26" t="s">
        <v>217</v>
      </c>
    </row>
    <row r="2454" spans="36:62" x14ac:dyDescent="0.25">
      <c r="AJ2454" s="26">
        <v>966</v>
      </c>
      <c r="AK2454" s="26">
        <v>2202552</v>
      </c>
      <c r="AL2454" s="264">
        <v>44625.481249999997</v>
      </c>
      <c r="AM2454" s="26" t="s">
        <v>565</v>
      </c>
      <c r="AN2454" s="26" t="s">
        <v>63</v>
      </c>
      <c r="AO2454" s="26" t="s">
        <v>156</v>
      </c>
      <c r="AP2454" s="26" t="s">
        <v>159</v>
      </c>
      <c r="AQ2454" s="26">
        <v>0</v>
      </c>
      <c r="AR2454" s="26">
        <v>90</v>
      </c>
      <c r="AS2454" s="26" t="s">
        <v>1562</v>
      </c>
      <c r="AT2454" s="26" t="s">
        <v>663</v>
      </c>
      <c r="AU2454" s="26" t="s">
        <v>63</v>
      </c>
      <c r="AV2454" s="26" t="s">
        <v>63</v>
      </c>
      <c r="AW2454" s="26" t="s">
        <v>63</v>
      </c>
      <c r="AX2454" s="26" t="s">
        <v>63</v>
      </c>
      <c r="AY2454" s="26">
        <v>43.883260999999898</v>
      </c>
      <c r="AZ2454" s="26">
        <v>-100.702922999999</v>
      </c>
      <c r="BA2454" s="26" t="s">
        <v>166</v>
      </c>
      <c r="BB2454" s="26" t="s">
        <v>609</v>
      </c>
      <c r="BC2454" s="26" t="s">
        <v>614</v>
      </c>
      <c r="BD2454" s="26" t="s">
        <v>615</v>
      </c>
      <c r="BE2454" s="26"/>
      <c r="BF2454" s="26" t="s">
        <v>68</v>
      </c>
      <c r="BG2454" s="26" t="s">
        <v>68</v>
      </c>
      <c r="BH2454" s="26" t="s">
        <v>160</v>
      </c>
      <c r="BI2454" s="26">
        <v>3</v>
      </c>
      <c r="BJ2454" s="26" t="s">
        <v>217</v>
      </c>
    </row>
    <row r="2455" spans="36:62" x14ac:dyDescent="0.25">
      <c r="AJ2455" s="26">
        <v>968</v>
      </c>
      <c r="AK2455" s="26">
        <v>2202686</v>
      </c>
      <c r="AL2455" s="264">
        <v>44625.375</v>
      </c>
      <c r="AM2455" s="26" t="s">
        <v>565</v>
      </c>
      <c r="AN2455" s="26" t="s">
        <v>63</v>
      </c>
      <c r="AO2455" s="26" t="s">
        <v>156</v>
      </c>
      <c r="AP2455" s="26" t="s">
        <v>159</v>
      </c>
      <c r="AQ2455" s="26">
        <v>0</v>
      </c>
      <c r="AR2455" s="26">
        <v>90</v>
      </c>
      <c r="AS2455" s="26" t="s">
        <v>662</v>
      </c>
      <c r="AT2455" s="26" t="s">
        <v>663</v>
      </c>
      <c r="AU2455" s="26" t="s">
        <v>63</v>
      </c>
      <c r="AV2455" s="26" t="s">
        <v>63</v>
      </c>
      <c r="AW2455" s="26" t="s">
        <v>63</v>
      </c>
      <c r="AX2455" s="26" t="s">
        <v>63</v>
      </c>
      <c r="AY2455" s="26">
        <v>43.901198000000001</v>
      </c>
      <c r="AZ2455" s="26">
        <v>-101.051850999999</v>
      </c>
      <c r="BA2455" s="26" t="s">
        <v>208</v>
      </c>
      <c r="BB2455" s="26" t="s">
        <v>609</v>
      </c>
      <c r="BC2455" s="26" t="s">
        <v>667</v>
      </c>
      <c r="BD2455" s="26" t="s">
        <v>615</v>
      </c>
      <c r="BE2455" s="26"/>
      <c r="BF2455" s="26" t="s">
        <v>68</v>
      </c>
      <c r="BG2455" s="26" t="s">
        <v>68</v>
      </c>
      <c r="BH2455" s="26" t="s">
        <v>160</v>
      </c>
      <c r="BI2455" s="26">
        <v>3</v>
      </c>
      <c r="BJ2455" s="26" t="s">
        <v>217</v>
      </c>
    </row>
    <row r="2456" spans="36:62" x14ac:dyDescent="0.25">
      <c r="AJ2456" s="26">
        <v>969</v>
      </c>
      <c r="AK2456" s="26">
        <v>2203555</v>
      </c>
      <c r="AL2456" s="264">
        <v>44649.672222222223</v>
      </c>
      <c r="AM2456" s="26" t="s">
        <v>147</v>
      </c>
      <c r="AN2456" s="26" t="s">
        <v>63</v>
      </c>
      <c r="AO2456" s="26" t="s">
        <v>156</v>
      </c>
      <c r="AP2456" s="26" t="s">
        <v>159</v>
      </c>
      <c r="AQ2456" s="26">
        <v>0</v>
      </c>
      <c r="AR2456" s="26">
        <v>90</v>
      </c>
      <c r="AS2456" s="26" t="s">
        <v>189</v>
      </c>
      <c r="AT2456" s="26" t="s">
        <v>619</v>
      </c>
      <c r="AU2456" s="26" t="s">
        <v>63</v>
      </c>
      <c r="AV2456" s="26" t="s">
        <v>63</v>
      </c>
      <c r="AW2456" s="26" t="s">
        <v>63</v>
      </c>
      <c r="AX2456" s="26" t="s">
        <v>63</v>
      </c>
      <c r="AY2456" s="26">
        <v>43.85145</v>
      </c>
      <c r="AZ2456" s="26">
        <v>-101.380955999999</v>
      </c>
      <c r="BA2456" s="26" t="s">
        <v>185</v>
      </c>
      <c r="BB2456" s="26" t="s">
        <v>609</v>
      </c>
      <c r="BC2456" s="26" t="s">
        <v>68</v>
      </c>
      <c r="BD2456" s="26" t="s">
        <v>68</v>
      </c>
      <c r="BE2456" s="26"/>
      <c r="BF2456" s="26" t="s">
        <v>68</v>
      </c>
      <c r="BG2456" s="26" t="s">
        <v>68</v>
      </c>
      <c r="BH2456" s="26" t="s">
        <v>160</v>
      </c>
      <c r="BI2456" s="26">
        <v>3</v>
      </c>
      <c r="BJ2456" s="26" t="s">
        <v>217</v>
      </c>
    </row>
    <row r="2457" spans="36:62" x14ac:dyDescent="0.25">
      <c r="AJ2457" s="26">
        <v>970</v>
      </c>
      <c r="AK2457" s="26">
        <v>2203637</v>
      </c>
      <c r="AL2457" s="264">
        <v>44650.168055555558</v>
      </c>
      <c r="AM2457" s="26" t="s">
        <v>565</v>
      </c>
      <c r="AN2457" s="26" t="s">
        <v>63</v>
      </c>
      <c r="AO2457" s="26" t="s">
        <v>156</v>
      </c>
      <c r="AP2457" s="26" t="s">
        <v>944</v>
      </c>
      <c r="AQ2457" s="26">
        <v>0</v>
      </c>
      <c r="AR2457" s="26">
        <v>90</v>
      </c>
      <c r="AS2457" s="26" t="s">
        <v>739</v>
      </c>
      <c r="AT2457" s="26" t="s">
        <v>74</v>
      </c>
      <c r="AU2457" s="26" t="s">
        <v>63</v>
      </c>
      <c r="AV2457" s="26" t="s">
        <v>63</v>
      </c>
      <c r="AW2457" s="26" t="s">
        <v>63</v>
      </c>
      <c r="AX2457" s="26" t="s">
        <v>63</v>
      </c>
      <c r="AY2457" s="26">
        <v>43.883276000000002</v>
      </c>
      <c r="AZ2457" s="26">
        <v>-100.718755999999</v>
      </c>
      <c r="BA2457" s="26" t="s">
        <v>208</v>
      </c>
      <c r="BB2457" s="26" t="s">
        <v>611</v>
      </c>
      <c r="BC2457" s="26" t="s">
        <v>162</v>
      </c>
      <c r="BD2457" s="26" t="s">
        <v>615</v>
      </c>
      <c r="BE2457" s="26"/>
      <c r="BF2457" s="26" t="s">
        <v>68</v>
      </c>
      <c r="BG2457" s="26" t="s">
        <v>209</v>
      </c>
      <c r="BH2457" s="26" t="s">
        <v>146</v>
      </c>
      <c r="BI2457" s="26">
        <v>3</v>
      </c>
      <c r="BJ2457" s="26" t="s">
        <v>217</v>
      </c>
    </row>
    <row r="2458" spans="36:62" x14ac:dyDescent="0.25">
      <c r="AJ2458" s="26">
        <v>972</v>
      </c>
      <c r="AK2458" s="26">
        <v>2203962</v>
      </c>
      <c r="AL2458" s="264">
        <v>44651.898611111108</v>
      </c>
      <c r="AM2458" s="26" t="s">
        <v>147</v>
      </c>
      <c r="AN2458" s="26" t="s">
        <v>63</v>
      </c>
      <c r="AO2458" s="26" t="s">
        <v>156</v>
      </c>
      <c r="AP2458" s="26" t="s">
        <v>856</v>
      </c>
      <c r="AQ2458" s="26">
        <v>0</v>
      </c>
      <c r="AR2458" s="26">
        <v>90</v>
      </c>
      <c r="AS2458" s="26" t="s">
        <v>689</v>
      </c>
      <c r="AT2458" s="26" t="s">
        <v>74</v>
      </c>
      <c r="AU2458" s="26" t="s">
        <v>63</v>
      </c>
      <c r="AV2458" s="26" t="s">
        <v>63</v>
      </c>
      <c r="AW2458" s="26" t="s">
        <v>63</v>
      </c>
      <c r="AX2458" s="26" t="s">
        <v>63</v>
      </c>
      <c r="AY2458" s="26">
        <v>43.859608999999899</v>
      </c>
      <c r="AZ2458" s="26">
        <v>-101.189459999999</v>
      </c>
      <c r="BA2458" s="26" t="s">
        <v>530</v>
      </c>
      <c r="BB2458" s="26" t="s">
        <v>611</v>
      </c>
      <c r="BC2458" s="26" t="s">
        <v>629</v>
      </c>
      <c r="BD2458" s="26" t="s">
        <v>68</v>
      </c>
      <c r="BE2458" s="26"/>
      <c r="BF2458" s="26" t="s">
        <v>68</v>
      </c>
      <c r="BG2458" s="26" t="s">
        <v>68</v>
      </c>
      <c r="BH2458" s="26" t="s">
        <v>646</v>
      </c>
      <c r="BI2458" s="26">
        <v>3</v>
      </c>
      <c r="BJ2458" s="26" t="s">
        <v>217</v>
      </c>
    </row>
    <row r="2459" spans="36:62" x14ac:dyDescent="0.25">
      <c r="AJ2459" s="26">
        <v>973</v>
      </c>
      <c r="AK2459" s="26">
        <v>2205681</v>
      </c>
      <c r="AL2459" s="264">
        <v>44610.470833333333</v>
      </c>
      <c r="AM2459" s="26" t="s">
        <v>565</v>
      </c>
      <c r="AN2459" s="26" t="s">
        <v>63</v>
      </c>
      <c r="AO2459" s="26" t="s">
        <v>156</v>
      </c>
      <c r="AP2459" s="26" t="s">
        <v>159</v>
      </c>
      <c r="AQ2459" s="26">
        <v>0</v>
      </c>
      <c r="AR2459" s="26">
        <v>90</v>
      </c>
      <c r="AS2459" s="26" t="s">
        <v>1563</v>
      </c>
      <c r="AT2459" s="26" t="s">
        <v>216</v>
      </c>
      <c r="AU2459" s="26" t="s">
        <v>63</v>
      </c>
      <c r="AV2459" s="26" t="s">
        <v>63</v>
      </c>
      <c r="AW2459" s="26" t="s">
        <v>63</v>
      </c>
      <c r="AX2459" s="26" t="s">
        <v>63</v>
      </c>
      <c r="AY2459" s="26">
        <v>43.886533999999898</v>
      </c>
      <c r="AZ2459" s="26">
        <v>-100.812568999999</v>
      </c>
      <c r="BA2459" s="26" t="s">
        <v>208</v>
      </c>
      <c r="BB2459" s="26" t="s">
        <v>611</v>
      </c>
      <c r="BC2459" s="26" t="s">
        <v>68</v>
      </c>
      <c r="BD2459" s="26" t="s">
        <v>68</v>
      </c>
      <c r="BE2459" s="26"/>
      <c r="BF2459" s="26" t="s">
        <v>891</v>
      </c>
      <c r="BG2459" s="26" t="s">
        <v>68</v>
      </c>
      <c r="BH2459" s="26" t="s">
        <v>146</v>
      </c>
      <c r="BI2459" s="26">
        <v>3</v>
      </c>
      <c r="BJ2459" s="26" t="s">
        <v>217</v>
      </c>
    </row>
    <row r="2460" spans="36:62" x14ac:dyDescent="0.25">
      <c r="AJ2460" s="26">
        <v>974</v>
      </c>
      <c r="AK2460" s="26">
        <v>2204314</v>
      </c>
      <c r="AL2460" s="264">
        <v>44658.736111111109</v>
      </c>
      <c r="AM2460" s="26" t="s">
        <v>147</v>
      </c>
      <c r="AN2460" s="26" t="s">
        <v>63</v>
      </c>
      <c r="AO2460" s="26" t="s">
        <v>156</v>
      </c>
      <c r="AP2460" s="26" t="s">
        <v>159</v>
      </c>
      <c r="AQ2460" s="26">
        <v>0</v>
      </c>
      <c r="AR2460" s="26">
        <v>90</v>
      </c>
      <c r="AS2460" s="26" t="s">
        <v>189</v>
      </c>
      <c r="AT2460" s="26" t="s">
        <v>619</v>
      </c>
      <c r="AU2460" s="26" t="s">
        <v>63</v>
      </c>
      <c r="AV2460" s="26" t="s">
        <v>63</v>
      </c>
      <c r="AW2460" s="26" t="s">
        <v>63</v>
      </c>
      <c r="AX2460" s="26" t="s">
        <v>63</v>
      </c>
      <c r="AY2460" s="26">
        <v>43.895166000000003</v>
      </c>
      <c r="AZ2460" s="26">
        <v>-101.113174999999</v>
      </c>
      <c r="BA2460" s="26" t="s">
        <v>185</v>
      </c>
      <c r="BB2460" s="26" t="s">
        <v>611</v>
      </c>
      <c r="BC2460" s="26" t="s">
        <v>667</v>
      </c>
      <c r="BD2460" s="26" t="s">
        <v>68</v>
      </c>
      <c r="BE2460" s="26"/>
      <c r="BF2460" s="26" t="s">
        <v>68</v>
      </c>
      <c r="BG2460" s="26" t="s">
        <v>68</v>
      </c>
      <c r="BH2460" s="26" t="s">
        <v>160</v>
      </c>
      <c r="BI2460" s="26">
        <v>3</v>
      </c>
      <c r="BJ2460" s="26" t="s">
        <v>217</v>
      </c>
    </row>
    <row r="2461" spans="36:62" x14ac:dyDescent="0.25">
      <c r="AJ2461" s="26">
        <v>975</v>
      </c>
      <c r="AK2461" s="26">
        <v>2204737</v>
      </c>
      <c r="AL2461" s="264">
        <v>44664.638194444444</v>
      </c>
      <c r="AM2461" s="26" t="s">
        <v>147</v>
      </c>
      <c r="AN2461" s="26" t="s">
        <v>63</v>
      </c>
      <c r="AO2461" s="26" t="s">
        <v>156</v>
      </c>
      <c r="AP2461" s="26" t="s">
        <v>159</v>
      </c>
      <c r="AQ2461" s="26">
        <v>0</v>
      </c>
      <c r="AR2461" s="26">
        <v>90</v>
      </c>
      <c r="AS2461" s="26" t="s">
        <v>814</v>
      </c>
      <c r="AT2461" s="26" t="s">
        <v>619</v>
      </c>
      <c r="AU2461" s="26" t="s">
        <v>63</v>
      </c>
      <c r="AV2461" s="26" t="s">
        <v>63</v>
      </c>
      <c r="AW2461" s="26" t="s">
        <v>63</v>
      </c>
      <c r="AX2461" s="26" t="s">
        <v>63</v>
      </c>
      <c r="AY2461" s="26">
        <v>43.888733000000002</v>
      </c>
      <c r="AZ2461" s="26">
        <v>-101.126575</v>
      </c>
      <c r="BA2461" s="26" t="s">
        <v>494</v>
      </c>
      <c r="BB2461" s="26" t="s">
        <v>609</v>
      </c>
      <c r="BC2461" s="26" t="s">
        <v>680</v>
      </c>
      <c r="BD2461" s="26" t="s">
        <v>68</v>
      </c>
      <c r="BE2461" s="26"/>
      <c r="BF2461" s="26" t="s">
        <v>68</v>
      </c>
      <c r="BG2461" s="26" t="s">
        <v>68</v>
      </c>
      <c r="BH2461" s="26" t="s">
        <v>146</v>
      </c>
      <c r="BI2461" s="26">
        <v>3</v>
      </c>
      <c r="BJ2461" s="26" t="s">
        <v>217</v>
      </c>
    </row>
    <row r="2462" spans="36:62" x14ac:dyDescent="0.25">
      <c r="AJ2462" s="26">
        <v>976</v>
      </c>
      <c r="AK2462" s="26">
        <v>2205209</v>
      </c>
      <c r="AL2462" s="264">
        <v>44675.554166666669</v>
      </c>
      <c r="AM2462" s="26" t="s">
        <v>147</v>
      </c>
      <c r="AN2462" s="26" t="s">
        <v>63</v>
      </c>
      <c r="AO2462" s="26" t="s">
        <v>156</v>
      </c>
      <c r="AP2462" s="26" t="s">
        <v>159</v>
      </c>
      <c r="AQ2462" s="26">
        <v>0</v>
      </c>
      <c r="AR2462" s="26">
        <v>90</v>
      </c>
      <c r="AS2462" s="26" t="s">
        <v>189</v>
      </c>
      <c r="AT2462" s="26" t="s">
        <v>619</v>
      </c>
      <c r="AU2462" s="26" t="s">
        <v>63</v>
      </c>
      <c r="AV2462" s="26" t="s">
        <v>63</v>
      </c>
      <c r="AW2462" s="26" t="s">
        <v>63</v>
      </c>
      <c r="AX2462" s="26" t="s">
        <v>63</v>
      </c>
      <c r="AY2462" s="26">
        <v>43.894969000000003</v>
      </c>
      <c r="AZ2462" s="26">
        <v>-101.114296999999</v>
      </c>
      <c r="BA2462" s="26" t="s">
        <v>185</v>
      </c>
      <c r="BB2462" s="26" t="s">
        <v>609</v>
      </c>
      <c r="BC2462" s="26" t="s">
        <v>614</v>
      </c>
      <c r="BD2462" s="26" t="s">
        <v>68</v>
      </c>
      <c r="BE2462" s="26"/>
      <c r="BF2462" s="26" t="s">
        <v>68</v>
      </c>
      <c r="BG2462" s="26" t="s">
        <v>68</v>
      </c>
      <c r="BH2462" s="26" t="s">
        <v>210</v>
      </c>
      <c r="BI2462" s="26">
        <v>3</v>
      </c>
      <c r="BJ2462" s="26" t="s">
        <v>21</v>
      </c>
    </row>
    <row r="2463" spans="36:62" x14ac:dyDescent="0.25">
      <c r="AJ2463" s="26">
        <v>977</v>
      </c>
      <c r="AK2463" s="26">
        <v>2207269</v>
      </c>
      <c r="AL2463" s="264">
        <v>44729</v>
      </c>
      <c r="AM2463" s="26" t="s">
        <v>487</v>
      </c>
      <c r="AN2463" s="26" t="s">
        <v>63</v>
      </c>
      <c r="AO2463" s="26" t="s">
        <v>156</v>
      </c>
      <c r="AP2463" s="26" t="s">
        <v>159</v>
      </c>
      <c r="AQ2463" s="26">
        <v>0</v>
      </c>
      <c r="AR2463" s="26">
        <v>73</v>
      </c>
      <c r="AS2463" s="26" t="s">
        <v>149</v>
      </c>
      <c r="AT2463" s="26" t="s">
        <v>71</v>
      </c>
      <c r="AU2463" s="26" t="s">
        <v>63</v>
      </c>
      <c r="AV2463" s="26" t="s">
        <v>63</v>
      </c>
      <c r="AW2463" s="26" t="s">
        <v>63</v>
      </c>
      <c r="AX2463" s="26" t="s">
        <v>63</v>
      </c>
      <c r="AY2463" s="26">
        <v>43.345579999999899</v>
      </c>
      <c r="AZ2463" s="26">
        <v>-101.518647</v>
      </c>
      <c r="BA2463" s="26" t="s">
        <v>185</v>
      </c>
      <c r="BB2463" s="26" t="s">
        <v>165</v>
      </c>
      <c r="BC2463" s="26" t="s">
        <v>68</v>
      </c>
      <c r="BD2463" s="26" t="s">
        <v>154</v>
      </c>
      <c r="BE2463" s="26"/>
      <c r="BF2463" s="26" t="s">
        <v>68</v>
      </c>
      <c r="BG2463" s="26" t="s">
        <v>68</v>
      </c>
      <c r="BH2463" s="26" t="s">
        <v>146</v>
      </c>
      <c r="BI2463" s="26">
        <v>3</v>
      </c>
      <c r="BJ2463" s="26" t="s">
        <v>217</v>
      </c>
    </row>
    <row r="2464" spans="36:62" x14ac:dyDescent="0.25">
      <c r="AJ2464" s="26">
        <v>978</v>
      </c>
      <c r="AK2464" s="26">
        <v>2206903</v>
      </c>
      <c r="AL2464" s="264">
        <v>44723.231249999997</v>
      </c>
      <c r="AM2464" s="26" t="s">
        <v>147</v>
      </c>
      <c r="AN2464" s="26" t="s">
        <v>63</v>
      </c>
      <c r="AO2464" s="26"/>
      <c r="AP2464" s="26"/>
      <c r="AQ2464" s="26">
        <v>-1</v>
      </c>
      <c r="AR2464" s="26">
        <v>90</v>
      </c>
      <c r="AS2464" s="26" t="s">
        <v>168</v>
      </c>
      <c r="AT2464" s="26" t="s">
        <v>74</v>
      </c>
      <c r="AU2464" s="26" t="s">
        <v>63</v>
      </c>
      <c r="AV2464" s="26" t="s">
        <v>63</v>
      </c>
      <c r="AW2464" s="26" t="s">
        <v>63</v>
      </c>
      <c r="AX2464" s="26" t="s">
        <v>63</v>
      </c>
      <c r="AY2464" s="26">
        <v>43.8641369999999</v>
      </c>
      <c r="AZ2464" s="26">
        <v>-101.180734999999</v>
      </c>
      <c r="BA2464" s="26" t="s">
        <v>166</v>
      </c>
      <c r="BB2464" s="26" t="s">
        <v>609</v>
      </c>
      <c r="BC2464" s="26" t="s">
        <v>167</v>
      </c>
      <c r="BD2464" s="26" t="s">
        <v>154</v>
      </c>
      <c r="BE2464" s="26"/>
      <c r="BF2464" s="26" t="s">
        <v>99</v>
      </c>
      <c r="BG2464" s="26" t="s">
        <v>167</v>
      </c>
      <c r="BH2464" s="26" t="s">
        <v>99</v>
      </c>
      <c r="BI2464" s="26">
        <v>3</v>
      </c>
      <c r="BJ2464" s="26" t="s">
        <v>217</v>
      </c>
    </row>
    <row r="2465" spans="36:62" x14ac:dyDescent="0.25">
      <c r="AJ2465" s="26">
        <v>979</v>
      </c>
      <c r="AK2465" s="26">
        <v>2207178</v>
      </c>
      <c r="AL2465" s="264">
        <v>44728.878472222219</v>
      </c>
      <c r="AM2465" s="26" t="s">
        <v>147</v>
      </c>
      <c r="AN2465" s="26" t="s">
        <v>63</v>
      </c>
      <c r="AO2465" s="26"/>
      <c r="AP2465" s="26"/>
      <c r="AQ2465" s="26">
        <v>-1</v>
      </c>
      <c r="AR2465" s="26">
        <v>90</v>
      </c>
      <c r="AS2465" s="26" t="s">
        <v>168</v>
      </c>
      <c r="AT2465" s="26" t="s">
        <v>74</v>
      </c>
      <c r="AU2465" s="26" t="s">
        <v>63</v>
      </c>
      <c r="AV2465" s="26" t="s">
        <v>63</v>
      </c>
      <c r="AW2465" s="26" t="s">
        <v>63</v>
      </c>
      <c r="AX2465" s="26" t="s">
        <v>63</v>
      </c>
      <c r="AY2465" s="26">
        <v>43.842559000000001</v>
      </c>
      <c r="AZ2465" s="26">
        <v>-101.242486999999</v>
      </c>
      <c r="BA2465" s="26" t="s">
        <v>166</v>
      </c>
      <c r="BB2465" s="26" t="s">
        <v>611</v>
      </c>
      <c r="BC2465" s="26" t="s">
        <v>167</v>
      </c>
      <c r="BD2465" s="26" t="s">
        <v>154</v>
      </c>
      <c r="BE2465" s="26"/>
      <c r="BF2465" s="26" t="s">
        <v>99</v>
      </c>
      <c r="BG2465" s="26" t="s">
        <v>167</v>
      </c>
      <c r="BH2465" s="26" t="s">
        <v>99</v>
      </c>
      <c r="BI2465" s="26">
        <v>3</v>
      </c>
      <c r="BJ2465" s="26" t="s">
        <v>217</v>
      </c>
    </row>
    <row r="2466" spans="36:62" x14ac:dyDescent="0.25">
      <c r="AJ2466" s="26">
        <v>980</v>
      </c>
      <c r="AK2466" s="26">
        <v>2208157</v>
      </c>
      <c r="AL2466" s="264">
        <v>44750.236111111109</v>
      </c>
      <c r="AM2466" s="26" t="s">
        <v>147</v>
      </c>
      <c r="AN2466" s="26" t="s">
        <v>63</v>
      </c>
      <c r="AO2466" s="26"/>
      <c r="AP2466" s="26"/>
      <c r="AQ2466" s="26">
        <v>-1</v>
      </c>
      <c r="AR2466" s="26">
        <v>90</v>
      </c>
      <c r="AS2466" s="26" t="s">
        <v>168</v>
      </c>
      <c r="AT2466" s="26" t="s">
        <v>71</v>
      </c>
      <c r="AU2466" s="26" t="s">
        <v>63</v>
      </c>
      <c r="AV2466" s="26" t="s">
        <v>63</v>
      </c>
      <c r="AW2466" s="26" t="s">
        <v>63</v>
      </c>
      <c r="AX2466" s="26" t="s">
        <v>63</v>
      </c>
      <c r="AY2466" s="26">
        <v>43.84543</v>
      </c>
      <c r="AZ2466" s="26">
        <v>-101.332617999999</v>
      </c>
      <c r="BA2466" s="26" t="s">
        <v>166</v>
      </c>
      <c r="BB2466" s="26" t="s">
        <v>609</v>
      </c>
      <c r="BC2466" s="26" t="s">
        <v>167</v>
      </c>
      <c r="BD2466" s="26" t="s">
        <v>154</v>
      </c>
      <c r="BE2466" s="26"/>
      <c r="BF2466" s="26" t="s">
        <v>99</v>
      </c>
      <c r="BG2466" s="26" t="s">
        <v>167</v>
      </c>
      <c r="BH2466" s="26" t="s">
        <v>99</v>
      </c>
      <c r="BI2466" s="26">
        <v>3</v>
      </c>
      <c r="BJ2466" s="26" t="s">
        <v>217</v>
      </c>
    </row>
    <row r="2467" spans="36:62" x14ac:dyDescent="0.25">
      <c r="AJ2467" s="26">
        <v>981</v>
      </c>
      <c r="AK2467" s="26">
        <v>2206292</v>
      </c>
      <c r="AL2467" s="264">
        <v>44704.525000000001</v>
      </c>
      <c r="AM2467" s="26" t="s">
        <v>147</v>
      </c>
      <c r="AN2467" s="26" t="s">
        <v>63</v>
      </c>
      <c r="AO2467" s="26" t="s">
        <v>192</v>
      </c>
      <c r="AP2467" s="26" t="s">
        <v>159</v>
      </c>
      <c r="AQ2467" s="26">
        <v>0</v>
      </c>
      <c r="AR2467" s="26">
        <v>90</v>
      </c>
      <c r="AS2467" s="26" t="s">
        <v>201</v>
      </c>
      <c r="AT2467" s="26" t="s">
        <v>77</v>
      </c>
      <c r="AU2467" s="26" t="s">
        <v>63</v>
      </c>
      <c r="AV2467" s="26" t="s">
        <v>63</v>
      </c>
      <c r="AW2467" s="26" t="s">
        <v>63</v>
      </c>
      <c r="AX2467" s="26" t="s">
        <v>63</v>
      </c>
      <c r="AY2467" s="26">
        <v>43.850530999999897</v>
      </c>
      <c r="AZ2467" s="26">
        <v>-101.492925</v>
      </c>
      <c r="BA2467" s="26" t="s">
        <v>166</v>
      </c>
      <c r="BB2467" s="26" t="s">
        <v>609</v>
      </c>
      <c r="BC2467" s="26" t="s">
        <v>680</v>
      </c>
      <c r="BD2467" s="26" t="s">
        <v>615</v>
      </c>
      <c r="BE2467" s="26" t="s">
        <v>1166</v>
      </c>
      <c r="BF2467" s="26" t="s">
        <v>68</v>
      </c>
      <c r="BG2467" s="26" t="s">
        <v>68</v>
      </c>
      <c r="BH2467" s="26" t="s">
        <v>1332</v>
      </c>
      <c r="BI2467" s="26">
        <v>3</v>
      </c>
      <c r="BJ2467" s="26" t="s">
        <v>21</v>
      </c>
    </row>
    <row r="2468" spans="36:62" x14ac:dyDescent="0.25">
      <c r="AJ2468" s="26">
        <v>982</v>
      </c>
      <c r="AK2468" s="26">
        <v>2208629</v>
      </c>
      <c r="AL2468" s="264">
        <v>44749.927083333336</v>
      </c>
      <c r="AM2468" s="26" t="s">
        <v>147</v>
      </c>
      <c r="AN2468" s="26" t="s">
        <v>63</v>
      </c>
      <c r="AO2468" s="26" t="s">
        <v>156</v>
      </c>
      <c r="AP2468" s="26" t="s">
        <v>159</v>
      </c>
      <c r="AQ2468" s="26">
        <v>0</v>
      </c>
      <c r="AR2468" s="26">
        <v>90</v>
      </c>
      <c r="AS2468" s="26" t="s">
        <v>168</v>
      </c>
      <c r="AT2468" s="26" t="s">
        <v>71</v>
      </c>
      <c r="AU2468" s="26" t="s">
        <v>63</v>
      </c>
      <c r="AV2468" s="26" t="s">
        <v>63</v>
      </c>
      <c r="AW2468" s="26" t="s">
        <v>63</v>
      </c>
      <c r="AX2468" s="26" t="s">
        <v>63</v>
      </c>
      <c r="AY2468" s="26">
        <v>43.848137999999899</v>
      </c>
      <c r="AZ2468" s="26">
        <v>-101.212902999999</v>
      </c>
      <c r="BA2468" s="26" t="s">
        <v>158</v>
      </c>
      <c r="BB2468" s="26" t="s">
        <v>611</v>
      </c>
      <c r="BC2468" s="26" t="s">
        <v>68</v>
      </c>
      <c r="BD2468" s="26" t="s">
        <v>154</v>
      </c>
      <c r="BE2468" s="26"/>
      <c r="BF2468" s="26" t="s">
        <v>68</v>
      </c>
      <c r="BG2468" s="26" t="s">
        <v>68</v>
      </c>
      <c r="BH2468" s="26" t="s">
        <v>1068</v>
      </c>
      <c r="BI2468" s="26">
        <v>3</v>
      </c>
      <c r="BJ2468" s="26" t="s">
        <v>20</v>
      </c>
    </row>
    <row r="2469" spans="36:62" x14ac:dyDescent="0.25">
      <c r="AJ2469" s="26">
        <v>983</v>
      </c>
      <c r="AK2469" s="26">
        <v>2207276</v>
      </c>
      <c r="AL2469" s="264">
        <v>44723.725694444445</v>
      </c>
      <c r="AM2469" s="26" t="s">
        <v>147</v>
      </c>
      <c r="AN2469" s="26" t="s">
        <v>63</v>
      </c>
      <c r="AO2469" s="26" t="s">
        <v>204</v>
      </c>
      <c r="AP2469" s="26" t="s">
        <v>159</v>
      </c>
      <c r="AQ2469" s="26">
        <v>0</v>
      </c>
      <c r="AR2469" s="26">
        <v>90</v>
      </c>
      <c r="AS2469" s="26" t="s">
        <v>907</v>
      </c>
      <c r="AT2469" s="26" t="s">
        <v>71</v>
      </c>
      <c r="AU2469" s="26" t="s">
        <v>63</v>
      </c>
      <c r="AV2469" s="26" t="s">
        <v>63</v>
      </c>
      <c r="AW2469" s="26" t="s">
        <v>63</v>
      </c>
      <c r="AX2469" s="26" t="s">
        <v>63</v>
      </c>
      <c r="AY2469" s="26">
        <v>43.846893999999899</v>
      </c>
      <c r="AZ2469" s="26">
        <v>-101.340558</v>
      </c>
      <c r="BA2469" s="26" t="s">
        <v>37</v>
      </c>
      <c r="BB2469" s="26" t="s">
        <v>609</v>
      </c>
      <c r="BC2469" s="26" t="s">
        <v>68</v>
      </c>
      <c r="BD2469" s="26" t="s">
        <v>68</v>
      </c>
      <c r="BE2469" s="26"/>
      <c r="BF2469" s="26" t="s">
        <v>698</v>
      </c>
      <c r="BG2469" s="26" t="s">
        <v>68</v>
      </c>
      <c r="BH2469" s="26" t="s">
        <v>146</v>
      </c>
      <c r="BI2469" s="26">
        <v>3</v>
      </c>
      <c r="BJ2469" s="26" t="s">
        <v>19</v>
      </c>
    </row>
    <row r="2470" spans="36:62" x14ac:dyDescent="0.25">
      <c r="AJ2470" s="26">
        <v>984</v>
      </c>
      <c r="AK2470" s="26">
        <v>2207351</v>
      </c>
      <c r="AL2470" s="264">
        <v>44724.857638888891</v>
      </c>
      <c r="AM2470" s="26" t="s">
        <v>147</v>
      </c>
      <c r="AN2470" s="26" t="s">
        <v>63</v>
      </c>
      <c r="AO2470" s="26" t="s">
        <v>156</v>
      </c>
      <c r="AP2470" s="26" t="s">
        <v>159</v>
      </c>
      <c r="AQ2470" s="26">
        <v>0</v>
      </c>
      <c r="AR2470" s="26">
        <v>90</v>
      </c>
      <c r="AS2470" s="26" t="s">
        <v>189</v>
      </c>
      <c r="AT2470" s="26" t="s">
        <v>730</v>
      </c>
      <c r="AU2470" s="26" t="s">
        <v>63</v>
      </c>
      <c r="AV2470" s="26" t="s">
        <v>63</v>
      </c>
      <c r="AW2470" s="26" t="s">
        <v>63</v>
      </c>
      <c r="AX2470" s="26" t="s">
        <v>63</v>
      </c>
      <c r="AY2470" s="26">
        <v>43.849260999999899</v>
      </c>
      <c r="AZ2470" s="26">
        <v>-101.353403</v>
      </c>
      <c r="BA2470" s="26" t="s">
        <v>158</v>
      </c>
      <c r="BB2470" s="26" t="s">
        <v>609</v>
      </c>
      <c r="BC2470" s="26" t="s">
        <v>68</v>
      </c>
      <c r="BD2470" s="26" t="s">
        <v>68</v>
      </c>
      <c r="BE2470" s="26"/>
      <c r="BF2470" s="26" t="s">
        <v>68</v>
      </c>
      <c r="BG2470" s="26" t="s">
        <v>209</v>
      </c>
      <c r="BH2470" s="26" t="s">
        <v>146</v>
      </c>
      <c r="BI2470" s="26">
        <v>3</v>
      </c>
      <c r="BJ2470" s="26" t="s">
        <v>217</v>
      </c>
    </row>
    <row r="2471" spans="36:62" x14ac:dyDescent="0.25">
      <c r="AJ2471" s="26">
        <v>985</v>
      </c>
      <c r="AK2471" s="26">
        <v>2206606</v>
      </c>
      <c r="AL2471" s="264">
        <v>44716.368055555555</v>
      </c>
      <c r="AM2471" s="26" t="s">
        <v>147</v>
      </c>
      <c r="AN2471" s="26" t="s">
        <v>63</v>
      </c>
      <c r="AO2471" s="26" t="s">
        <v>204</v>
      </c>
      <c r="AP2471" s="26" t="s">
        <v>159</v>
      </c>
      <c r="AQ2471" s="26">
        <v>0</v>
      </c>
      <c r="AR2471" s="26">
        <v>90</v>
      </c>
      <c r="AS2471" s="26" t="s">
        <v>213</v>
      </c>
      <c r="AT2471" s="26" t="s">
        <v>74</v>
      </c>
      <c r="AU2471" s="26" t="s">
        <v>63</v>
      </c>
      <c r="AV2471" s="26" t="s">
        <v>63</v>
      </c>
      <c r="AW2471" s="26" t="s">
        <v>63</v>
      </c>
      <c r="AX2471" s="26" t="s">
        <v>63</v>
      </c>
      <c r="AY2471" s="26">
        <v>43.8512729999999</v>
      </c>
      <c r="AZ2471" s="26">
        <v>-101.447299</v>
      </c>
      <c r="BA2471" s="26" t="s">
        <v>37</v>
      </c>
      <c r="BB2471" s="26" t="s">
        <v>611</v>
      </c>
      <c r="BC2471" s="26" t="s">
        <v>667</v>
      </c>
      <c r="BD2471" s="26" t="s">
        <v>68</v>
      </c>
      <c r="BE2471" s="26"/>
      <c r="BF2471" s="26" t="s">
        <v>1000</v>
      </c>
      <c r="BG2471" s="26" t="s">
        <v>68</v>
      </c>
      <c r="BH2471" s="26" t="s">
        <v>160</v>
      </c>
      <c r="BI2471" s="26">
        <v>3</v>
      </c>
      <c r="BJ2471" s="26" t="s">
        <v>21</v>
      </c>
    </row>
    <row r="2472" spans="36:62" x14ac:dyDescent="0.25">
      <c r="AJ2472" s="26">
        <v>986</v>
      </c>
      <c r="AK2472" s="26">
        <v>2208135</v>
      </c>
      <c r="AL2472" s="264">
        <v>44742.548611111109</v>
      </c>
      <c r="AM2472" s="26" t="s">
        <v>147</v>
      </c>
      <c r="AN2472" s="26" t="s">
        <v>63</v>
      </c>
      <c r="AO2472" s="26" t="s">
        <v>156</v>
      </c>
      <c r="AP2472" s="26" t="s">
        <v>627</v>
      </c>
      <c r="AQ2472" s="26">
        <v>0</v>
      </c>
      <c r="AR2472" s="26">
        <v>90</v>
      </c>
      <c r="AS2472" s="26" t="s">
        <v>689</v>
      </c>
      <c r="AT2472" s="26" t="s">
        <v>71</v>
      </c>
      <c r="AU2472" s="26" t="s">
        <v>63</v>
      </c>
      <c r="AV2472" s="26" t="s">
        <v>63</v>
      </c>
      <c r="AW2472" s="26" t="s">
        <v>63</v>
      </c>
      <c r="AX2472" s="26" t="s">
        <v>63</v>
      </c>
      <c r="AY2472" s="26">
        <v>43.842942999999899</v>
      </c>
      <c r="AZ2472" s="26">
        <v>-101.285234</v>
      </c>
      <c r="BA2472" s="26" t="s">
        <v>547</v>
      </c>
      <c r="BB2472" s="26" t="s">
        <v>609</v>
      </c>
      <c r="BC2472" s="26" t="s">
        <v>984</v>
      </c>
      <c r="BD2472" s="26" t="s">
        <v>68</v>
      </c>
      <c r="BE2472" s="26"/>
      <c r="BF2472" s="26" t="s">
        <v>68</v>
      </c>
      <c r="BG2472" s="26" t="s">
        <v>68</v>
      </c>
      <c r="BH2472" s="26" t="s">
        <v>646</v>
      </c>
      <c r="BI2472" s="26">
        <v>3</v>
      </c>
      <c r="BJ2472" s="26" t="s">
        <v>217</v>
      </c>
    </row>
    <row r="2473" spans="36:62" x14ac:dyDescent="0.25">
      <c r="AJ2473" s="26">
        <v>987</v>
      </c>
      <c r="AK2473" s="26">
        <v>2207937</v>
      </c>
      <c r="AL2473" s="264">
        <v>44734.979166666664</v>
      </c>
      <c r="AM2473" s="26" t="s">
        <v>147</v>
      </c>
      <c r="AN2473" s="26" t="s">
        <v>63</v>
      </c>
      <c r="AO2473" s="26" t="s">
        <v>156</v>
      </c>
      <c r="AP2473" s="26" t="s">
        <v>1557</v>
      </c>
      <c r="AQ2473" s="26">
        <v>0</v>
      </c>
      <c r="AR2473" s="26">
        <v>90</v>
      </c>
      <c r="AS2473" s="26" t="s">
        <v>188</v>
      </c>
      <c r="AT2473" s="26" t="s">
        <v>71</v>
      </c>
      <c r="AU2473" s="26" t="s">
        <v>63</v>
      </c>
      <c r="AV2473" s="26" t="s">
        <v>63</v>
      </c>
      <c r="AW2473" s="26" t="s">
        <v>63</v>
      </c>
      <c r="AX2473" s="26" t="s">
        <v>63</v>
      </c>
      <c r="AY2473" s="26">
        <v>43.843041999999897</v>
      </c>
      <c r="AZ2473" s="26">
        <v>-101.315358</v>
      </c>
      <c r="BA2473" s="26" t="s">
        <v>158</v>
      </c>
      <c r="BB2473" s="26" t="s">
        <v>611</v>
      </c>
      <c r="BC2473" s="26" t="s">
        <v>162</v>
      </c>
      <c r="BD2473" s="26" t="s">
        <v>68</v>
      </c>
      <c r="BE2473" s="26"/>
      <c r="BF2473" s="26" t="s">
        <v>68</v>
      </c>
      <c r="BG2473" s="26" t="s">
        <v>68</v>
      </c>
      <c r="BH2473" s="26" t="s">
        <v>146</v>
      </c>
      <c r="BI2473" s="26">
        <v>3</v>
      </c>
      <c r="BJ2473" s="26" t="s">
        <v>20</v>
      </c>
    </row>
    <row r="2474" spans="36:62" x14ac:dyDescent="0.25">
      <c r="AJ2474" s="26">
        <v>988</v>
      </c>
      <c r="AK2474" s="26">
        <v>2207503</v>
      </c>
      <c r="AL2474" s="264">
        <v>44728.448611111111</v>
      </c>
      <c r="AM2474" s="26" t="s">
        <v>565</v>
      </c>
      <c r="AN2474" s="26" t="s">
        <v>63</v>
      </c>
      <c r="AO2474" s="26" t="s">
        <v>156</v>
      </c>
      <c r="AP2474" s="26" t="s">
        <v>159</v>
      </c>
      <c r="AQ2474" s="26">
        <v>0</v>
      </c>
      <c r="AR2474" s="26">
        <v>90</v>
      </c>
      <c r="AS2474" s="26" t="s">
        <v>628</v>
      </c>
      <c r="AT2474" s="26" t="s">
        <v>71</v>
      </c>
      <c r="AU2474" s="26" t="s">
        <v>63</v>
      </c>
      <c r="AV2474" s="26" t="s">
        <v>63</v>
      </c>
      <c r="AW2474" s="26" t="s">
        <v>63</v>
      </c>
      <c r="AX2474" s="26" t="s">
        <v>63</v>
      </c>
      <c r="AY2474" s="26">
        <v>43.883274999999898</v>
      </c>
      <c r="AZ2474" s="26">
        <v>-100.718740999999</v>
      </c>
      <c r="BA2474" s="26" t="s">
        <v>529</v>
      </c>
      <c r="BB2474" s="26" t="s">
        <v>1129</v>
      </c>
      <c r="BC2474" s="26" t="s">
        <v>1109</v>
      </c>
      <c r="BD2474" s="26" t="s">
        <v>759</v>
      </c>
      <c r="BE2474" s="26"/>
      <c r="BF2474" s="26" t="s">
        <v>759</v>
      </c>
      <c r="BG2474" s="26" t="s">
        <v>1110</v>
      </c>
      <c r="BH2474" s="26" t="s">
        <v>711</v>
      </c>
      <c r="BI2474" s="26">
        <v>3</v>
      </c>
      <c r="BJ2474" s="26" t="s">
        <v>217</v>
      </c>
    </row>
    <row r="2475" spans="36:62" x14ac:dyDescent="0.25">
      <c r="AJ2475" s="26">
        <v>989</v>
      </c>
      <c r="AK2475" s="26">
        <v>2209685</v>
      </c>
      <c r="AL2475" s="264">
        <v>44778.628472222219</v>
      </c>
      <c r="AM2475" s="26" t="s">
        <v>147</v>
      </c>
      <c r="AN2475" s="26" t="s">
        <v>63</v>
      </c>
      <c r="AO2475" s="26" t="s">
        <v>204</v>
      </c>
      <c r="AP2475" s="26" t="s">
        <v>159</v>
      </c>
      <c r="AQ2475" s="26">
        <v>0</v>
      </c>
      <c r="AR2475" s="26">
        <v>90</v>
      </c>
      <c r="AS2475" s="26" t="s">
        <v>188</v>
      </c>
      <c r="AT2475" s="26" t="s">
        <v>71</v>
      </c>
      <c r="AU2475" s="26" t="s">
        <v>63</v>
      </c>
      <c r="AV2475" s="26" t="s">
        <v>63</v>
      </c>
      <c r="AW2475" s="26" t="s">
        <v>63</v>
      </c>
      <c r="AX2475" s="26" t="s">
        <v>63</v>
      </c>
      <c r="AY2475" s="26">
        <v>43.850727999999897</v>
      </c>
      <c r="AZ2475" s="26">
        <v>-101.366789999999</v>
      </c>
      <c r="BA2475" s="26" t="s">
        <v>37</v>
      </c>
      <c r="BB2475" s="26" t="s">
        <v>609</v>
      </c>
      <c r="BC2475" s="26" t="s">
        <v>680</v>
      </c>
      <c r="BD2475" s="26" t="s">
        <v>68</v>
      </c>
      <c r="BE2475" s="26"/>
      <c r="BF2475" s="26" t="s">
        <v>68</v>
      </c>
      <c r="BG2475" s="26" t="s">
        <v>68</v>
      </c>
      <c r="BH2475" s="26" t="s">
        <v>160</v>
      </c>
      <c r="BI2475" s="26">
        <v>3</v>
      </c>
      <c r="BJ2475" s="26" t="s">
        <v>20</v>
      </c>
    </row>
    <row r="2476" spans="36:62" x14ac:dyDescent="0.25">
      <c r="AJ2476" s="26">
        <v>991</v>
      </c>
      <c r="AK2476" s="26">
        <v>2210042</v>
      </c>
      <c r="AL2476" s="264">
        <v>44775.666666666664</v>
      </c>
      <c r="AM2476" s="26" t="s">
        <v>487</v>
      </c>
      <c r="AN2476" s="26" t="s">
        <v>63</v>
      </c>
      <c r="AO2476" s="26"/>
      <c r="AP2476" s="26"/>
      <c r="AQ2476" s="26">
        <v>-1</v>
      </c>
      <c r="AR2476" s="26">
        <v>73</v>
      </c>
      <c r="AS2476" s="26" t="s">
        <v>168</v>
      </c>
      <c r="AT2476" s="26" t="s">
        <v>74</v>
      </c>
      <c r="AU2476" s="26" t="s">
        <v>63</v>
      </c>
      <c r="AV2476" s="26" t="s">
        <v>63</v>
      </c>
      <c r="AW2476" s="26" t="s">
        <v>63</v>
      </c>
      <c r="AX2476" s="26" t="s">
        <v>63</v>
      </c>
      <c r="AY2476" s="26">
        <v>43.373317</v>
      </c>
      <c r="AZ2476" s="26">
        <v>-101.513963</v>
      </c>
      <c r="BA2476" s="26" t="s">
        <v>158</v>
      </c>
      <c r="BB2476" s="26" t="s">
        <v>157</v>
      </c>
      <c r="BC2476" s="26" t="s">
        <v>167</v>
      </c>
      <c r="BD2476" s="26" t="s">
        <v>154</v>
      </c>
      <c r="BE2476" s="26"/>
      <c r="BF2476" s="26" t="s">
        <v>99</v>
      </c>
      <c r="BG2476" s="26" t="s">
        <v>167</v>
      </c>
      <c r="BH2476" s="26" t="s">
        <v>99</v>
      </c>
      <c r="BI2476" s="26">
        <v>3</v>
      </c>
      <c r="BJ2476" s="26" t="s">
        <v>217</v>
      </c>
    </row>
    <row r="2477" spans="36:62" x14ac:dyDescent="0.25">
      <c r="AJ2477" s="26">
        <v>992</v>
      </c>
      <c r="AK2477" s="26">
        <v>2208689</v>
      </c>
      <c r="AL2477" s="264">
        <v>44759.461805555555</v>
      </c>
      <c r="AM2477" s="26" t="s">
        <v>147</v>
      </c>
      <c r="AN2477" s="26" t="s">
        <v>63</v>
      </c>
      <c r="AO2477" s="26"/>
      <c r="AP2477" s="26"/>
      <c r="AQ2477" s="26">
        <v>-1</v>
      </c>
      <c r="AR2477" s="26">
        <v>90</v>
      </c>
      <c r="AS2477" s="26" t="s">
        <v>168</v>
      </c>
      <c r="AT2477" s="26" t="s">
        <v>71</v>
      </c>
      <c r="AU2477" s="26" t="s">
        <v>63</v>
      </c>
      <c r="AV2477" s="26" t="s">
        <v>63</v>
      </c>
      <c r="AW2477" s="26" t="s">
        <v>63</v>
      </c>
      <c r="AX2477" s="26" t="s">
        <v>63</v>
      </c>
      <c r="AY2477" s="26">
        <v>43.843429</v>
      </c>
      <c r="AZ2477" s="26">
        <v>-101.515987999999</v>
      </c>
      <c r="BA2477" s="26" t="s">
        <v>166</v>
      </c>
      <c r="BB2477" s="26" t="s">
        <v>611</v>
      </c>
      <c r="BC2477" s="26" t="s">
        <v>167</v>
      </c>
      <c r="BD2477" s="26" t="s">
        <v>154</v>
      </c>
      <c r="BE2477" s="26"/>
      <c r="BF2477" s="26" t="s">
        <v>99</v>
      </c>
      <c r="BG2477" s="26" t="s">
        <v>167</v>
      </c>
      <c r="BH2477" s="26" t="s">
        <v>99</v>
      </c>
      <c r="BI2477" s="26">
        <v>3</v>
      </c>
      <c r="BJ2477" s="26" t="s">
        <v>217</v>
      </c>
    </row>
    <row r="2478" spans="36:62" x14ac:dyDescent="0.25">
      <c r="AJ2478" s="26">
        <v>993</v>
      </c>
      <c r="AK2478" s="26">
        <v>2211056</v>
      </c>
      <c r="AL2478" s="264">
        <v>44755.884722222225</v>
      </c>
      <c r="AM2478" s="26" t="s">
        <v>147</v>
      </c>
      <c r="AN2478" s="26" t="s">
        <v>63</v>
      </c>
      <c r="AO2478" s="26"/>
      <c r="AP2478" s="26"/>
      <c r="AQ2478" s="26">
        <v>-1</v>
      </c>
      <c r="AR2478" s="26">
        <v>73</v>
      </c>
      <c r="AS2478" s="26" t="s">
        <v>168</v>
      </c>
      <c r="AT2478" s="26" t="s">
        <v>71</v>
      </c>
      <c r="AU2478" s="26" t="s">
        <v>63</v>
      </c>
      <c r="AV2478" s="26" t="s">
        <v>63</v>
      </c>
      <c r="AW2478" s="26" t="s">
        <v>63</v>
      </c>
      <c r="AX2478" s="26" t="s">
        <v>63</v>
      </c>
      <c r="AY2478" s="26">
        <v>43.743492000000003</v>
      </c>
      <c r="AZ2478" s="26">
        <v>-101.52571</v>
      </c>
      <c r="BA2478" s="26" t="s">
        <v>166</v>
      </c>
      <c r="BB2478" s="26" t="s">
        <v>157</v>
      </c>
      <c r="BC2478" s="26" t="s">
        <v>167</v>
      </c>
      <c r="BD2478" s="26" t="s">
        <v>154</v>
      </c>
      <c r="BE2478" s="26"/>
      <c r="BF2478" s="26" t="s">
        <v>99</v>
      </c>
      <c r="BG2478" s="26" t="s">
        <v>167</v>
      </c>
      <c r="BH2478" s="26" t="s">
        <v>99</v>
      </c>
      <c r="BI2478" s="26">
        <v>3</v>
      </c>
      <c r="BJ2478" s="26" t="s">
        <v>217</v>
      </c>
    </row>
    <row r="2479" spans="36:62" x14ac:dyDescent="0.25">
      <c r="AJ2479" s="26">
        <v>995</v>
      </c>
      <c r="AK2479" s="26">
        <v>2210798</v>
      </c>
      <c r="AL2479" s="264">
        <v>44798.724999999999</v>
      </c>
      <c r="AM2479" s="26" t="s">
        <v>147</v>
      </c>
      <c r="AN2479" s="26" t="s">
        <v>63</v>
      </c>
      <c r="AO2479" s="26" t="s">
        <v>204</v>
      </c>
      <c r="AP2479" s="26" t="s">
        <v>741</v>
      </c>
      <c r="AQ2479" s="26">
        <v>0</v>
      </c>
      <c r="AR2479" s="26">
        <v>90</v>
      </c>
      <c r="AS2479" s="26" t="s">
        <v>1028</v>
      </c>
      <c r="AT2479" s="26" t="s">
        <v>71</v>
      </c>
      <c r="AU2479" s="26" t="s">
        <v>63</v>
      </c>
      <c r="AV2479" s="26" t="s">
        <v>63</v>
      </c>
      <c r="AW2479" s="26" t="s">
        <v>63</v>
      </c>
      <c r="AX2479" s="26" t="s">
        <v>63</v>
      </c>
      <c r="AY2479" s="26">
        <v>43.849466999999898</v>
      </c>
      <c r="AZ2479" s="26">
        <v>-101.356193</v>
      </c>
      <c r="BA2479" s="26" t="s">
        <v>37</v>
      </c>
      <c r="BB2479" s="26" t="s">
        <v>611</v>
      </c>
      <c r="BC2479" s="26" t="s">
        <v>170</v>
      </c>
      <c r="BD2479" s="26" t="s">
        <v>68</v>
      </c>
      <c r="BE2479" s="26"/>
      <c r="BF2479" s="26" t="s">
        <v>68</v>
      </c>
      <c r="BG2479" s="26" t="s">
        <v>68</v>
      </c>
      <c r="BH2479" s="26" t="s">
        <v>160</v>
      </c>
      <c r="BI2479" s="26">
        <v>3</v>
      </c>
      <c r="BJ2479" s="26" t="s">
        <v>20</v>
      </c>
    </row>
    <row r="2480" spans="36:62" x14ac:dyDescent="0.25">
      <c r="AJ2480" s="26">
        <v>997</v>
      </c>
      <c r="AK2480" s="26">
        <v>2212191</v>
      </c>
      <c r="AL2480" s="264">
        <v>44791.260416666664</v>
      </c>
      <c r="AM2480" s="26" t="s">
        <v>565</v>
      </c>
      <c r="AN2480" s="26" t="s">
        <v>63</v>
      </c>
      <c r="AO2480" s="26"/>
      <c r="AP2480" s="26"/>
      <c r="AQ2480" s="26">
        <v>-1</v>
      </c>
      <c r="AR2480" s="26">
        <v>90</v>
      </c>
      <c r="AS2480" s="26" t="s">
        <v>168</v>
      </c>
      <c r="AT2480" s="26" t="s">
        <v>71</v>
      </c>
      <c r="AU2480" s="26" t="s">
        <v>63</v>
      </c>
      <c r="AV2480" s="26" t="s">
        <v>63</v>
      </c>
      <c r="AW2480" s="26" t="s">
        <v>63</v>
      </c>
      <c r="AX2480" s="26" t="s">
        <v>63</v>
      </c>
      <c r="AY2480" s="26">
        <v>43.901172000000003</v>
      </c>
      <c r="AZ2480" s="26">
        <v>-100.952378999999</v>
      </c>
      <c r="BA2480" s="26" t="s">
        <v>158</v>
      </c>
      <c r="BB2480" s="26" t="s">
        <v>609</v>
      </c>
      <c r="BC2480" s="26" t="s">
        <v>167</v>
      </c>
      <c r="BD2480" s="26" t="s">
        <v>154</v>
      </c>
      <c r="BE2480" s="26"/>
      <c r="BF2480" s="26" t="s">
        <v>99</v>
      </c>
      <c r="BG2480" s="26" t="s">
        <v>167</v>
      </c>
      <c r="BH2480" s="26" t="s">
        <v>99</v>
      </c>
      <c r="BI2480" s="26">
        <v>3</v>
      </c>
      <c r="BJ2480" s="26" t="s">
        <v>217</v>
      </c>
    </row>
    <row r="2481" spans="36:62" x14ac:dyDescent="0.25">
      <c r="AJ2481" s="26">
        <v>998</v>
      </c>
      <c r="AK2481" s="26">
        <v>2212173</v>
      </c>
      <c r="AL2481" s="264">
        <v>44625.34652777778</v>
      </c>
      <c r="AM2481" s="26" t="s">
        <v>565</v>
      </c>
      <c r="AN2481" s="26" t="s">
        <v>63</v>
      </c>
      <c r="AO2481" s="26" t="s">
        <v>156</v>
      </c>
      <c r="AP2481" s="26" t="s">
        <v>944</v>
      </c>
      <c r="AQ2481" s="26">
        <v>0</v>
      </c>
      <c r="AR2481" s="26">
        <v>90</v>
      </c>
      <c r="AS2481" s="26" t="s">
        <v>188</v>
      </c>
      <c r="AT2481" s="26" t="s">
        <v>74</v>
      </c>
      <c r="AU2481" s="26" t="s">
        <v>63</v>
      </c>
      <c r="AV2481" s="26" t="s">
        <v>63</v>
      </c>
      <c r="AW2481" s="26" t="s">
        <v>63</v>
      </c>
      <c r="AX2481" s="26" t="s">
        <v>63</v>
      </c>
      <c r="AY2481" s="26">
        <v>43.901190999999898</v>
      </c>
      <c r="AZ2481" s="26">
        <v>-101.034229999999</v>
      </c>
      <c r="BA2481" s="26" t="s">
        <v>158</v>
      </c>
      <c r="BB2481" s="26" t="s">
        <v>609</v>
      </c>
      <c r="BC2481" s="26" t="s">
        <v>162</v>
      </c>
      <c r="BD2481" s="26" t="s">
        <v>615</v>
      </c>
      <c r="BE2481" s="26"/>
      <c r="BF2481" s="26" t="s">
        <v>950</v>
      </c>
      <c r="BG2481" s="26" t="s">
        <v>209</v>
      </c>
      <c r="BH2481" s="26" t="s">
        <v>146</v>
      </c>
      <c r="BI2481" s="26">
        <v>3</v>
      </c>
      <c r="BJ2481" s="26" t="s">
        <v>21</v>
      </c>
    </row>
    <row r="2482" spans="36:62" x14ac:dyDescent="0.25">
      <c r="AJ2482" s="26">
        <v>999</v>
      </c>
      <c r="AK2482" s="26">
        <v>2212174</v>
      </c>
      <c r="AL2482" s="264">
        <v>44735.918749999997</v>
      </c>
      <c r="AM2482" s="26" t="s">
        <v>565</v>
      </c>
      <c r="AN2482" s="26" t="s">
        <v>63</v>
      </c>
      <c r="AO2482" s="26"/>
      <c r="AP2482" s="26"/>
      <c r="AQ2482" s="26">
        <v>-1</v>
      </c>
      <c r="AR2482" s="26">
        <v>90</v>
      </c>
      <c r="AS2482" s="26" t="s">
        <v>168</v>
      </c>
      <c r="AT2482" s="26" t="s">
        <v>71</v>
      </c>
      <c r="AU2482" s="26" t="s">
        <v>63</v>
      </c>
      <c r="AV2482" s="26" t="s">
        <v>63</v>
      </c>
      <c r="AW2482" s="26" t="s">
        <v>63</v>
      </c>
      <c r="AX2482" s="26" t="s">
        <v>63</v>
      </c>
      <c r="AY2482" s="26">
        <v>43.8852809999999</v>
      </c>
      <c r="AZ2482" s="26">
        <v>-100.738607</v>
      </c>
      <c r="BA2482" s="26" t="s">
        <v>185</v>
      </c>
      <c r="BB2482" s="26" t="s">
        <v>609</v>
      </c>
      <c r="BC2482" s="26" t="s">
        <v>167</v>
      </c>
      <c r="BD2482" s="26" t="s">
        <v>154</v>
      </c>
      <c r="BE2482" s="26"/>
      <c r="BF2482" s="26" t="s">
        <v>99</v>
      </c>
      <c r="BG2482" s="26" t="s">
        <v>167</v>
      </c>
      <c r="BH2482" s="26" t="s">
        <v>99</v>
      </c>
      <c r="BI2482" s="26">
        <v>3</v>
      </c>
      <c r="BJ2482" s="26" t="s">
        <v>217</v>
      </c>
    </row>
    <row r="2483" spans="36:62" x14ac:dyDescent="0.25">
      <c r="AJ2483" s="26">
        <v>1000</v>
      </c>
      <c r="AK2483" s="26">
        <v>2212192</v>
      </c>
      <c r="AL2483" s="264">
        <v>44807.118055555555</v>
      </c>
      <c r="AM2483" s="26" t="s">
        <v>565</v>
      </c>
      <c r="AN2483" s="26" t="s">
        <v>63</v>
      </c>
      <c r="AO2483" s="26"/>
      <c r="AP2483" s="26"/>
      <c r="AQ2483" s="26">
        <v>-1</v>
      </c>
      <c r="AR2483" s="26">
        <v>90</v>
      </c>
      <c r="AS2483" s="26" t="s">
        <v>168</v>
      </c>
      <c r="AT2483" s="26" t="s">
        <v>71</v>
      </c>
      <c r="AU2483" s="26" t="s">
        <v>63</v>
      </c>
      <c r="AV2483" s="26" t="s">
        <v>63</v>
      </c>
      <c r="AW2483" s="26" t="s">
        <v>63</v>
      </c>
      <c r="AX2483" s="26" t="s">
        <v>63</v>
      </c>
      <c r="AY2483" s="26">
        <v>43.9009509999999</v>
      </c>
      <c r="AZ2483" s="26">
        <v>-101.026656</v>
      </c>
      <c r="BA2483" s="26" t="s">
        <v>208</v>
      </c>
      <c r="BB2483" s="26" t="s">
        <v>611</v>
      </c>
      <c r="BC2483" s="26" t="s">
        <v>167</v>
      </c>
      <c r="BD2483" s="26" t="s">
        <v>154</v>
      </c>
      <c r="BE2483" s="26"/>
      <c r="BF2483" s="26" t="s">
        <v>99</v>
      </c>
      <c r="BG2483" s="26" t="s">
        <v>167</v>
      </c>
      <c r="BH2483" s="26" t="s">
        <v>99</v>
      </c>
      <c r="BI2483" s="26">
        <v>3</v>
      </c>
      <c r="BJ2483" s="26" t="s">
        <v>217</v>
      </c>
    </row>
    <row r="2484" spans="36:62" x14ac:dyDescent="0.25">
      <c r="AJ2484" s="26">
        <v>1002</v>
      </c>
      <c r="AK2484" s="26">
        <v>2212177</v>
      </c>
      <c r="AL2484" s="264">
        <v>44605.8125</v>
      </c>
      <c r="AM2484" s="26" t="s">
        <v>565</v>
      </c>
      <c r="AN2484" s="26" t="s">
        <v>63</v>
      </c>
      <c r="AO2484" s="26" t="s">
        <v>156</v>
      </c>
      <c r="AP2484" s="26" t="s">
        <v>159</v>
      </c>
      <c r="AQ2484" s="26">
        <v>0</v>
      </c>
      <c r="AR2484" s="26">
        <v>90</v>
      </c>
      <c r="AS2484" s="26" t="s">
        <v>1564</v>
      </c>
      <c r="AT2484" s="26" t="s">
        <v>71</v>
      </c>
      <c r="AU2484" s="26" t="s">
        <v>63</v>
      </c>
      <c r="AV2484" s="26" t="s">
        <v>63</v>
      </c>
      <c r="AW2484" s="26" t="s">
        <v>63</v>
      </c>
      <c r="AX2484" s="26" t="s">
        <v>63</v>
      </c>
      <c r="AY2484" s="26">
        <v>43.883263999999897</v>
      </c>
      <c r="AZ2484" s="26">
        <v>-100.704885</v>
      </c>
      <c r="BA2484" s="26" t="s">
        <v>185</v>
      </c>
      <c r="BB2484" s="26" t="s">
        <v>609</v>
      </c>
      <c r="BC2484" s="26" t="s">
        <v>68</v>
      </c>
      <c r="BD2484" s="26" t="s">
        <v>68</v>
      </c>
      <c r="BE2484" s="26"/>
      <c r="BF2484" s="26" t="s">
        <v>215</v>
      </c>
      <c r="BG2484" s="26" t="s">
        <v>68</v>
      </c>
      <c r="BH2484" s="26" t="s">
        <v>146</v>
      </c>
      <c r="BI2484" s="26">
        <v>3</v>
      </c>
      <c r="BJ2484" s="26" t="s">
        <v>217</v>
      </c>
    </row>
    <row r="2485" spans="36:62" x14ac:dyDescent="0.25">
      <c r="AJ2485" s="26">
        <v>1003</v>
      </c>
      <c r="AK2485" s="26">
        <v>2212274</v>
      </c>
      <c r="AL2485" s="264">
        <v>44669.152777777781</v>
      </c>
      <c r="AM2485" s="26" t="s">
        <v>565</v>
      </c>
      <c r="AN2485" s="26" t="s">
        <v>63</v>
      </c>
      <c r="AO2485" s="26" t="s">
        <v>156</v>
      </c>
      <c r="AP2485" s="26" t="s">
        <v>159</v>
      </c>
      <c r="AQ2485" s="26">
        <v>0</v>
      </c>
      <c r="AR2485" s="26">
        <v>90</v>
      </c>
      <c r="AS2485" s="26" t="s">
        <v>638</v>
      </c>
      <c r="AT2485" s="26" t="s">
        <v>71</v>
      </c>
      <c r="AU2485" s="26" t="s">
        <v>63</v>
      </c>
      <c r="AV2485" s="26" t="s">
        <v>63</v>
      </c>
      <c r="AW2485" s="26" t="s">
        <v>63</v>
      </c>
      <c r="AX2485" s="26" t="s">
        <v>63</v>
      </c>
      <c r="AY2485" s="26">
        <v>43.883223999999899</v>
      </c>
      <c r="AZ2485" s="26">
        <v>-100.69747700000001</v>
      </c>
      <c r="BA2485" s="26" t="s">
        <v>166</v>
      </c>
      <c r="BB2485" s="26" t="s">
        <v>609</v>
      </c>
      <c r="BC2485" s="26" t="s">
        <v>68</v>
      </c>
      <c r="BD2485" s="26" t="s">
        <v>68</v>
      </c>
      <c r="BE2485" s="26"/>
      <c r="BF2485" s="26" t="s">
        <v>68</v>
      </c>
      <c r="BG2485" s="26" t="s">
        <v>68</v>
      </c>
      <c r="BH2485" s="26" t="s">
        <v>146</v>
      </c>
      <c r="BI2485" s="26">
        <v>3</v>
      </c>
      <c r="BJ2485" s="26" t="s">
        <v>217</v>
      </c>
    </row>
    <row r="2486" spans="36:62" x14ac:dyDescent="0.25">
      <c r="AJ2486" s="26">
        <v>1004</v>
      </c>
      <c r="AK2486" s="26">
        <v>2212117</v>
      </c>
      <c r="AL2486" s="264">
        <v>44828.1875</v>
      </c>
      <c r="AM2486" s="26" t="s">
        <v>147</v>
      </c>
      <c r="AN2486" s="26" t="s">
        <v>63</v>
      </c>
      <c r="AO2486" s="26"/>
      <c r="AP2486" s="26"/>
      <c r="AQ2486" s="26">
        <v>-1</v>
      </c>
      <c r="AR2486" s="26">
        <v>90</v>
      </c>
      <c r="AS2486" s="26" t="s">
        <v>168</v>
      </c>
      <c r="AT2486" s="26" t="s">
        <v>71</v>
      </c>
      <c r="AU2486" s="26" t="s">
        <v>63</v>
      </c>
      <c r="AV2486" s="26" t="s">
        <v>63</v>
      </c>
      <c r="AW2486" s="26" t="s">
        <v>63</v>
      </c>
      <c r="AX2486" s="26" t="s">
        <v>63</v>
      </c>
      <c r="AY2486" s="26">
        <v>43.896127999999898</v>
      </c>
      <c r="AZ2486" s="26">
        <v>-101.110641</v>
      </c>
      <c r="BA2486" s="26" t="s">
        <v>185</v>
      </c>
      <c r="BB2486" s="26" t="s">
        <v>611</v>
      </c>
      <c r="BC2486" s="26" t="s">
        <v>167</v>
      </c>
      <c r="BD2486" s="26" t="s">
        <v>154</v>
      </c>
      <c r="BE2486" s="26"/>
      <c r="BF2486" s="26" t="s">
        <v>99</v>
      </c>
      <c r="BG2486" s="26" t="s">
        <v>167</v>
      </c>
      <c r="BH2486" s="26" t="s">
        <v>99</v>
      </c>
      <c r="BI2486" s="26">
        <v>3</v>
      </c>
      <c r="BJ2486" s="26" t="s">
        <v>217</v>
      </c>
    </row>
    <row r="2487" spans="36:62" x14ac:dyDescent="0.25">
      <c r="AJ2487" s="26">
        <v>1005</v>
      </c>
      <c r="AK2487" s="26">
        <v>2212104</v>
      </c>
      <c r="AL2487" s="264">
        <v>44817.819444444445</v>
      </c>
      <c r="AM2487" s="26" t="s">
        <v>147</v>
      </c>
      <c r="AN2487" s="26" t="s">
        <v>63</v>
      </c>
      <c r="AO2487" s="26"/>
      <c r="AP2487" s="26"/>
      <c r="AQ2487" s="26">
        <v>-1</v>
      </c>
      <c r="AR2487" s="26">
        <v>73</v>
      </c>
      <c r="AS2487" s="26" t="s">
        <v>168</v>
      </c>
      <c r="AT2487" s="26" t="s">
        <v>74</v>
      </c>
      <c r="AU2487" s="26" t="s">
        <v>63</v>
      </c>
      <c r="AV2487" s="26" t="s">
        <v>63</v>
      </c>
      <c r="AW2487" s="26" t="s">
        <v>63</v>
      </c>
      <c r="AX2487" s="26" t="s">
        <v>63</v>
      </c>
      <c r="AY2487" s="26">
        <v>43.754130000000004</v>
      </c>
      <c r="AZ2487" s="26">
        <v>-101.524151</v>
      </c>
      <c r="BA2487" s="26" t="s">
        <v>166</v>
      </c>
      <c r="BB2487" s="26" t="s">
        <v>157</v>
      </c>
      <c r="BC2487" s="26" t="s">
        <v>167</v>
      </c>
      <c r="BD2487" s="26" t="s">
        <v>154</v>
      </c>
      <c r="BE2487" s="26"/>
      <c r="BF2487" s="26" t="s">
        <v>99</v>
      </c>
      <c r="BG2487" s="26" t="s">
        <v>167</v>
      </c>
      <c r="BH2487" s="26" t="s">
        <v>99</v>
      </c>
      <c r="BI2487" s="26">
        <v>3</v>
      </c>
      <c r="BJ2487" s="26" t="s">
        <v>217</v>
      </c>
    </row>
    <row r="2488" spans="36:62" x14ac:dyDescent="0.25">
      <c r="AJ2488" s="26">
        <v>1006</v>
      </c>
      <c r="AK2488" s="26">
        <v>2212084</v>
      </c>
      <c r="AL2488" s="264">
        <v>44814.852083333331</v>
      </c>
      <c r="AM2488" s="26" t="s">
        <v>147</v>
      </c>
      <c r="AN2488" s="26" t="s">
        <v>63</v>
      </c>
      <c r="AO2488" s="26"/>
      <c r="AP2488" s="26"/>
      <c r="AQ2488" s="26">
        <v>-1</v>
      </c>
      <c r="AR2488" s="26">
        <v>90</v>
      </c>
      <c r="AS2488" s="26" t="s">
        <v>168</v>
      </c>
      <c r="AT2488" s="26" t="s">
        <v>71</v>
      </c>
      <c r="AU2488" s="26" t="s">
        <v>63</v>
      </c>
      <c r="AV2488" s="26" t="s">
        <v>63</v>
      </c>
      <c r="AW2488" s="26" t="s">
        <v>63</v>
      </c>
      <c r="AX2488" s="26" t="s">
        <v>63</v>
      </c>
      <c r="AY2488" s="26">
        <v>43.844786999999897</v>
      </c>
      <c r="AZ2488" s="26">
        <v>-101.511734</v>
      </c>
      <c r="BA2488" s="26" t="s">
        <v>485</v>
      </c>
      <c r="BB2488" s="26" t="s">
        <v>611</v>
      </c>
      <c r="BC2488" s="26" t="s">
        <v>167</v>
      </c>
      <c r="BD2488" s="26" t="s">
        <v>154</v>
      </c>
      <c r="BE2488" s="26"/>
      <c r="BF2488" s="26" t="s">
        <v>99</v>
      </c>
      <c r="BG2488" s="26" t="s">
        <v>167</v>
      </c>
      <c r="BH2488" s="26" t="s">
        <v>99</v>
      </c>
      <c r="BI2488" s="26">
        <v>3</v>
      </c>
      <c r="BJ2488" s="26" t="s">
        <v>217</v>
      </c>
    </row>
    <row r="2489" spans="36:62" x14ac:dyDescent="0.25">
      <c r="AJ2489" s="26">
        <v>1007</v>
      </c>
      <c r="AK2489" s="26">
        <v>2212083</v>
      </c>
      <c r="AL2489" s="264">
        <v>44814.038888888892</v>
      </c>
      <c r="AM2489" s="26" t="s">
        <v>147</v>
      </c>
      <c r="AN2489" s="26" t="s">
        <v>63</v>
      </c>
      <c r="AO2489" s="26"/>
      <c r="AP2489" s="26"/>
      <c r="AQ2489" s="26">
        <v>-1</v>
      </c>
      <c r="AR2489" s="26">
        <v>90</v>
      </c>
      <c r="AS2489" s="26" t="s">
        <v>168</v>
      </c>
      <c r="AT2489" s="26" t="s">
        <v>71</v>
      </c>
      <c r="AU2489" s="26" t="s">
        <v>63</v>
      </c>
      <c r="AV2489" s="26" t="s">
        <v>63</v>
      </c>
      <c r="AW2489" s="26" t="s">
        <v>63</v>
      </c>
      <c r="AX2489" s="26" t="s">
        <v>63</v>
      </c>
      <c r="AY2489" s="26">
        <v>43.850563000000001</v>
      </c>
      <c r="AZ2489" s="26">
        <v>-101.490442999999</v>
      </c>
      <c r="BA2489" s="26" t="s">
        <v>158</v>
      </c>
      <c r="BB2489" s="26" t="s">
        <v>611</v>
      </c>
      <c r="BC2489" s="26" t="s">
        <v>167</v>
      </c>
      <c r="BD2489" s="26" t="s">
        <v>154</v>
      </c>
      <c r="BE2489" s="26"/>
      <c r="BF2489" s="26" t="s">
        <v>99</v>
      </c>
      <c r="BG2489" s="26" t="s">
        <v>167</v>
      </c>
      <c r="BH2489" s="26" t="s">
        <v>99</v>
      </c>
      <c r="BI2489" s="26">
        <v>3</v>
      </c>
      <c r="BJ2489" s="26" t="s">
        <v>217</v>
      </c>
    </row>
    <row r="2490" spans="36:62" x14ac:dyDescent="0.25">
      <c r="AJ2490" s="26">
        <v>1008</v>
      </c>
      <c r="AK2490" s="26">
        <v>2211684</v>
      </c>
      <c r="AL2490" s="264">
        <v>44814.868055555555</v>
      </c>
      <c r="AM2490" s="26" t="s">
        <v>147</v>
      </c>
      <c r="AN2490" s="26" t="s">
        <v>63</v>
      </c>
      <c r="AO2490" s="26"/>
      <c r="AP2490" s="26"/>
      <c r="AQ2490" s="26">
        <v>-1</v>
      </c>
      <c r="AR2490" s="26">
        <v>73</v>
      </c>
      <c r="AS2490" s="26" t="s">
        <v>168</v>
      </c>
      <c r="AT2490" s="26" t="s">
        <v>71</v>
      </c>
      <c r="AU2490" s="26" t="s">
        <v>63</v>
      </c>
      <c r="AV2490" s="26" t="s">
        <v>63</v>
      </c>
      <c r="AW2490" s="26" t="s">
        <v>63</v>
      </c>
      <c r="AX2490" s="26" t="s">
        <v>63</v>
      </c>
      <c r="AY2490" s="26">
        <v>43.732643000000003</v>
      </c>
      <c r="AZ2490" s="26">
        <v>-101.538943</v>
      </c>
      <c r="BA2490" s="26" t="s">
        <v>166</v>
      </c>
      <c r="BB2490" s="26" t="s">
        <v>165</v>
      </c>
      <c r="BC2490" s="26" t="s">
        <v>167</v>
      </c>
      <c r="BD2490" s="26" t="s">
        <v>154</v>
      </c>
      <c r="BE2490" s="26"/>
      <c r="BF2490" s="26" t="s">
        <v>99</v>
      </c>
      <c r="BG2490" s="26" t="s">
        <v>167</v>
      </c>
      <c r="BH2490" s="26" t="s">
        <v>99</v>
      </c>
      <c r="BI2490" s="26">
        <v>3</v>
      </c>
      <c r="BJ2490" s="26" t="s">
        <v>217</v>
      </c>
    </row>
    <row r="2491" spans="36:62" x14ac:dyDescent="0.25">
      <c r="AJ2491" s="26">
        <v>1009</v>
      </c>
      <c r="AK2491" s="26">
        <v>2211247</v>
      </c>
      <c r="AL2491" s="264">
        <v>44807.882638888892</v>
      </c>
      <c r="AM2491" s="26" t="s">
        <v>147</v>
      </c>
      <c r="AN2491" s="26" t="s">
        <v>63</v>
      </c>
      <c r="AO2491" s="26"/>
      <c r="AP2491" s="26"/>
      <c r="AQ2491" s="26">
        <v>-1</v>
      </c>
      <c r="AR2491" s="26">
        <v>90</v>
      </c>
      <c r="AS2491" s="26" t="s">
        <v>168</v>
      </c>
      <c r="AT2491" s="26" t="s">
        <v>71</v>
      </c>
      <c r="AU2491" s="26" t="s">
        <v>63</v>
      </c>
      <c r="AV2491" s="26" t="s">
        <v>63</v>
      </c>
      <c r="AW2491" s="26" t="s">
        <v>63</v>
      </c>
      <c r="AX2491" s="26" t="s">
        <v>63</v>
      </c>
      <c r="AY2491" s="26">
        <v>43.842545000000001</v>
      </c>
      <c r="AZ2491" s="26">
        <v>-101.237442999999</v>
      </c>
      <c r="BA2491" s="26" t="s">
        <v>158</v>
      </c>
      <c r="BB2491" s="26" t="s">
        <v>611</v>
      </c>
      <c r="BC2491" s="26" t="s">
        <v>167</v>
      </c>
      <c r="BD2491" s="26" t="s">
        <v>154</v>
      </c>
      <c r="BE2491" s="26"/>
      <c r="BF2491" s="26" t="s">
        <v>99</v>
      </c>
      <c r="BG2491" s="26" t="s">
        <v>167</v>
      </c>
      <c r="BH2491" s="26" t="s">
        <v>99</v>
      </c>
      <c r="BI2491" s="26">
        <v>3</v>
      </c>
      <c r="BJ2491" s="26" t="s">
        <v>217</v>
      </c>
    </row>
    <row r="2492" spans="36:62" x14ac:dyDescent="0.25">
      <c r="AJ2492" s="26">
        <v>1012</v>
      </c>
      <c r="AK2492" s="26">
        <v>2213471</v>
      </c>
      <c r="AL2492" s="264">
        <v>44826.694444444445</v>
      </c>
      <c r="AM2492" s="26" t="s">
        <v>147</v>
      </c>
      <c r="AN2492" s="26" t="s">
        <v>63</v>
      </c>
      <c r="AO2492" s="26" t="s">
        <v>214</v>
      </c>
      <c r="AP2492" s="26" t="s">
        <v>159</v>
      </c>
      <c r="AQ2492" s="26">
        <v>0</v>
      </c>
      <c r="AR2492" s="26">
        <v>73</v>
      </c>
      <c r="AS2492" s="26" t="s">
        <v>212</v>
      </c>
      <c r="AT2492" s="26" t="s">
        <v>216</v>
      </c>
      <c r="AU2492" s="26" t="s">
        <v>63</v>
      </c>
      <c r="AV2492" s="26" t="s">
        <v>63</v>
      </c>
      <c r="AW2492" s="26" t="s">
        <v>63</v>
      </c>
      <c r="AX2492" s="26" t="s">
        <v>63</v>
      </c>
      <c r="AY2492" s="26">
        <v>43.746473000000002</v>
      </c>
      <c r="AZ2492" s="26">
        <v>-101.525509999999</v>
      </c>
      <c r="BA2492" s="26" t="s">
        <v>185</v>
      </c>
      <c r="BB2492" s="26" t="s">
        <v>157</v>
      </c>
      <c r="BC2492" s="26" t="s">
        <v>211</v>
      </c>
      <c r="BD2492" s="26" t="s">
        <v>68</v>
      </c>
      <c r="BE2492" s="26"/>
      <c r="BF2492" s="26" t="s">
        <v>215</v>
      </c>
      <c r="BG2492" s="26" t="s">
        <v>68</v>
      </c>
      <c r="BH2492" s="26" t="s">
        <v>210</v>
      </c>
      <c r="BI2492" s="26">
        <v>3</v>
      </c>
      <c r="BJ2492" s="26" t="s">
        <v>18</v>
      </c>
    </row>
    <row r="2493" spans="36:62" x14ac:dyDescent="0.25">
      <c r="AJ2493" s="26">
        <v>1013</v>
      </c>
      <c r="AK2493" s="26">
        <v>2213522</v>
      </c>
      <c r="AL2493" s="264">
        <v>44835.097222222219</v>
      </c>
      <c r="AM2493" s="26" t="s">
        <v>147</v>
      </c>
      <c r="AN2493" s="26" t="s">
        <v>63</v>
      </c>
      <c r="AO2493" s="26"/>
      <c r="AP2493" s="26"/>
      <c r="AQ2493" s="26">
        <v>-1</v>
      </c>
      <c r="AR2493" s="26">
        <v>90</v>
      </c>
      <c r="AS2493" s="26" t="s">
        <v>168</v>
      </c>
      <c r="AT2493" s="26" t="s">
        <v>71</v>
      </c>
      <c r="AU2493" s="26" t="s">
        <v>63</v>
      </c>
      <c r="AV2493" s="26" t="s">
        <v>63</v>
      </c>
      <c r="AW2493" s="26" t="s">
        <v>63</v>
      </c>
      <c r="AX2493" s="26" t="s">
        <v>63</v>
      </c>
      <c r="AY2493" s="26">
        <v>43.896608000000001</v>
      </c>
      <c r="AZ2493" s="26">
        <v>-101.10908000000001</v>
      </c>
      <c r="BA2493" s="26" t="s">
        <v>208</v>
      </c>
      <c r="BB2493" s="26" t="s">
        <v>611</v>
      </c>
      <c r="BC2493" s="26" t="s">
        <v>167</v>
      </c>
      <c r="BD2493" s="26" t="s">
        <v>154</v>
      </c>
      <c r="BE2493" s="26"/>
      <c r="BF2493" s="26" t="s">
        <v>99</v>
      </c>
      <c r="BG2493" s="26" t="s">
        <v>167</v>
      </c>
      <c r="BH2493" s="26" t="s">
        <v>99</v>
      </c>
      <c r="BI2493" s="26">
        <v>3</v>
      </c>
      <c r="BJ2493" s="26" t="s">
        <v>217</v>
      </c>
    </row>
    <row r="2494" spans="36:62" x14ac:dyDescent="0.25">
      <c r="AJ2494" s="26">
        <v>1014</v>
      </c>
      <c r="AK2494" s="26">
        <v>2214641</v>
      </c>
      <c r="AL2494" s="264">
        <v>44854.430555555555</v>
      </c>
      <c r="AM2494" s="26" t="s">
        <v>147</v>
      </c>
      <c r="AN2494" s="26" t="s">
        <v>63</v>
      </c>
      <c r="AO2494" s="26" t="s">
        <v>156</v>
      </c>
      <c r="AP2494" s="26" t="s">
        <v>159</v>
      </c>
      <c r="AQ2494" s="26">
        <v>0</v>
      </c>
      <c r="AR2494" s="26">
        <v>90</v>
      </c>
      <c r="AS2494" s="26" t="s">
        <v>191</v>
      </c>
      <c r="AT2494" s="26" t="s">
        <v>71</v>
      </c>
      <c r="AU2494" s="26" t="s">
        <v>63</v>
      </c>
      <c r="AV2494" s="26" t="s">
        <v>63</v>
      </c>
      <c r="AW2494" s="26" t="s">
        <v>63</v>
      </c>
      <c r="AX2494" s="26" t="s">
        <v>63</v>
      </c>
      <c r="AY2494" s="26">
        <v>43.851688000000003</v>
      </c>
      <c r="AZ2494" s="26">
        <v>-101.418370999999</v>
      </c>
      <c r="BA2494" s="26" t="s">
        <v>208</v>
      </c>
      <c r="BB2494" s="26" t="s">
        <v>611</v>
      </c>
      <c r="BC2494" s="26" t="s">
        <v>759</v>
      </c>
      <c r="BD2494" s="26" t="s">
        <v>68</v>
      </c>
      <c r="BE2494" s="26"/>
      <c r="BF2494" s="26" t="s">
        <v>709</v>
      </c>
      <c r="BG2494" s="26" t="s">
        <v>68</v>
      </c>
      <c r="BH2494" s="26" t="s">
        <v>146</v>
      </c>
      <c r="BI2494" s="26">
        <v>3</v>
      </c>
      <c r="BJ2494" s="26" t="s">
        <v>217</v>
      </c>
    </row>
    <row r="2495" spans="36:62" x14ac:dyDescent="0.25">
      <c r="AJ2495" s="26">
        <v>1015</v>
      </c>
      <c r="AK2495" s="26">
        <v>2213986</v>
      </c>
      <c r="AL2495" s="264">
        <v>44852.909722222219</v>
      </c>
      <c r="AM2495" s="26" t="s">
        <v>147</v>
      </c>
      <c r="AN2495" s="26" t="s">
        <v>63</v>
      </c>
      <c r="AO2495" s="26"/>
      <c r="AP2495" s="26"/>
      <c r="AQ2495" s="26">
        <v>-1</v>
      </c>
      <c r="AR2495" s="26">
        <v>90</v>
      </c>
      <c r="AS2495" s="26" t="s">
        <v>168</v>
      </c>
      <c r="AT2495" s="26" t="s">
        <v>71</v>
      </c>
      <c r="AU2495" s="26" t="s">
        <v>63</v>
      </c>
      <c r="AV2495" s="26" t="s">
        <v>63</v>
      </c>
      <c r="AW2495" s="26" t="s">
        <v>63</v>
      </c>
      <c r="AX2495" s="26" t="s">
        <v>63</v>
      </c>
      <c r="AY2495" s="26">
        <v>43.842905000000002</v>
      </c>
      <c r="AZ2495" s="26">
        <v>-101.31797</v>
      </c>
      <c r="BA2495" s="26" t="s">
        <v>158</v>
      </c>
      <c r="BB2495" s="26" t="s">
        <v>611</v>
      </c>
      <c r="BC2495" s="26" t="s">
        <v>167</v>
      </c>
      <c r="BD2495" s="26" t="s">
        <v>154</v>
      </c>
      <c r="BE2495" s="26"/>
      <c r="BF2495" s="26" t="s">
        <v>99</v>
      </c>
      <c r="BG2495" s="26" t="s">
        <v>167</v>
      </c>
      <c r="BH2495" s="26" t="s">
        <v>99</v>
      </c>
      <c r="BI2495" s="26">
        <v>3</v>
      </c>
      <c r="BJ2495" s="26" t="s">
        <v>217</v>
      </c>
    </row>
    <row r="2496" spans="36:62" x14ac:dyDescent="0.25">
      <c r="AJ2496" s="26">
        <v>1016</v>
      </c>
      <c r="AK2496" s="26">
        <v>2214311</v>
      </c>
      <c r="AL2496" s="264">
        <v>44790.568055555559</v>
      </c>
      <c r="AM2496" s="26" t="s">
        <v>147</v>
      </c>
      <c r="AN2496" s="26" t="s">
        <v>63</v>
      </c>
      <c r="AO2496" s="26" t="s">
        <v>173</v>
      </c>
      <c r="AP2496" s="26" t="s">
        <v>686</v>
      </c>
      <c r="AQ2496" s="26">
        <v>0</v>
      </c>
      <c r="AR2496" s="26">
        <v>73</v>
      </c>
      <c r="AS2496" s="26" t="s">
        <v>628</v>
      </c>
      <c r="AT2496" s="26" t="s">
        <v>71</v>
      </c>
      <c r="AU2496" s="26" t="s">
        <v>63</v>
      </c>
      <c r="AV2496" s="26" t="s">
        <v>63</v>
      </c>
      <c r="AW2496" s="26" t="s">
        <v>63</v>
      </c>
      <c r="AX2496" s="26" t="s">
        <v>63</v>
      </c>
      <c r="AY2496" s="26">
        <v>43.476343</v>
      </c>
      <c r="AZ2496" s="26">
        <v>-101.498959999999</v>
      </c>
      <c r="BA2496" s="26" t="s">
        <v>536</v>
      </c>
      <c r="BB2496" s="26" t="s">
        <v>672</v>
      </c>
      <c r="BC2496" s="26" t="s">
        <v>659</v>
      </c>
      <c r="BD2496" s="26" t="s">
        <v>68</v>
      </c>
      <c r="BE2496" s="26"/>
      <c r="BF2496" s="26" t="s">
        <v>68</v>
      </c>
      <c r="BG2496" s="26" t="s">
        <v>68</v>
      </c>
      <c r="BH2496" s="26" t="s">
        <v>175</v>
      </c>
      <c r="BI2496" s="26">
        <v>3</v>
      </c>
      <c r="BJ2496" s="26" t="s">
        <v>217</v>
      </c>
    </row>
    <row r="2497" spans="36:62" x14ac:dyDescent="0.25">
      <c r="AJ2497" s="26">
        <v>1018</v>
      </c>
      <c r="AK2497" s="26">
        <v>2215327</v>
      </c>
      <c r="AL2497" s="264">
        <v>44844.544444444444</v>
      </c>
      <c r="AM2497" s="26" t="s">
        <v>565</v>
      </c>
      <c r="AN2497" s="26" t="s">
        <v>63</v>
      </c>
      <c r="AO2497" s="26" t="s">
        <v>156</v>
      </c>
      <c r="AP2497" s="26" t="s">
        <v>159</v>
      </c>
      <c r="AQ2497" s="26">
        <v>0</v>
      </c>
      <c r="AR2497" s="26">
        <v>90</v>
      </c>
      <c r="AS2497" s="26" t="s">
        <v>191</v>
      </c>
      <c r="AT2497" s="26" t="s">
        <v>71</v>
      </c>
      <c r="AU2497" s="26" t="s">
        <v>63</v>
      </c>
      <c r="AV2497" s="26" t="s">
        <v>63</v>
      </c>
      <c r="AW2497" s="26" t="s">
        <v>63</v>
      </c>
      <c r="AX2497" s="26" t="s">
        <v>63</v>
      </c>
      <c r="AY2497" s="26">
        <v>43.900948999999898</v>
      </c>
      <c r="AZ2497" s="26">
        <v>-101.034244</v>
      </c>
      <c r="BA2497" s="26" t="s">
        <v>494</v>
      </c>
      <c r="BB2497" s="26" t="s">
        <v>611</v>
      </c>
      <c r="BC2497" s="26" t="s">
        <v>68</v>
      </c>
      <c r="BD2497" s="26" t="s">
        <v>68</v>
      </c>
      <c r="BE2497" s="26"/>
      <c r="BF2497" s="26" t="s">
        <v>68</v>
      </c>
      <c r="BG2497" s="26" t="s">
        <v>68</v>
      </c>
      <c r="BH2497" s="26" t="s">
        <v>146</v>
      </c>
      <c r="BI2497" s="26">
        <v>3</v>
      </c>
      <c r="BJ2497" s="26" t="s">
        <v>217</v>
      </c>
    </row>
    <row r="2498" spans="36:62" x14ac:dyDescent="0.25">
      <c r="AJ2498" s="26">
        <v>1019</v>
      </c>
      <c r="AK2498" s="26">
        <v>2215518</v>
      </c>
      <c r="AL2498" s="264">
        <v>44866.78125</v>
      </c>
      <c r="AM2498" s="26" t="s">
        <v>565</v>
      </c>
      <c r="AN2498" s="26" t="s">
        <v>63</v>
      </c>
      <c r="AO2498" s="26" t="s">
        <v>156</v>
      </c>
      <c r="AP2498" s="26" t="s">
        <v>159</v>
      </c>
      <c r="AQ2498" s="26">
        <v>0</v>
      </c>
      <c r="AR2498" s="26">
        <v>90</v>
      </c>
      <c r="AS2498" s="26" t="s">
        <v>1440</v>
      </c>
      <c r="AT2498" s="26" t="s">
        <v>74</v>
      </c>
      <c r="AU2498" s="26" t="s">
        <v>63</v>
      </c>
      <c r="AV2498" s="26" t="s">
        <v>63</v>
      </c>
      <c r="AW2498" s="26" t="s">
        <v>63</v>
      </c>
      <c r="AX2498" s="26" t="s">
        <v>63</v>
      </c>
      <c r="AY2498" s="26">
        <v>43.886740000000003</v>
      </c>
      <c r="AZ2498" s="26">
        <v>-100.83829900000001</v>
      </c>
      <c r="BA2498" s="26" t="s">
        <v>208</v>
      </c>
      <c r="BB2498" s="26" t="s">
        <v>609</v>
      </c>
      <c r="BC2498" s="26" t="s">
        <v>680</v>
      </c>
      <c r="BD2498" s="26" t="s">
        <v>68</v>
      </c>
      <c r="BE2498" s="26"/>
      <c r="BF2498" s="26" t="s">
        <v>68</v>
      </c>
      <c r="BG2498" s="26" t="s">
        <v>68</v>
      </c>
      <c r="BH2498" s="26" t="s">
        <v>160</v>
      </c>
      <c r="BI2498" s="26">
        <v>3</v>
      </c>
      <c r="BJ2498" s="26" t="s">
        <v>19</v>
      </c>
    </row>
    <row r="2499" spans="36:62" x14ac:dyDescent="0.25">
      <c r="AJ2499" s="26">
        <v>1022</v>
      </c>
      <c r="AK2499" s="26">
        <v>2214772</v>
      </c>
      <c r="AL2499" s="264">
        <v>44867.463888888888</v>
      </c>
      <c r="AM2499" s="26" t="s">
        <v>565</v>
      </c>
      <c r="AN2499" s="26" t="s">
        <v>63</v>
      </c>
      <c r="AO2499" s="26"/>
      <c r="AP2499" s="26"/>
      <c r="AQ2499" s="26">
        <v>-1</v>
      </c>
      <c r="AR2499" s="26">
        <v>90</v>
      </c>
      <c r="AS2499" s="26" t="s">
        <v>168</v>
      </c>
      <c r="AT2499" s="26" t="s">
        <v>71</v>
      </c>
      <c r="AU2499" s="26" t="s">
        <v>63</v>
      </c>
      <c r="AV2499" s="26" t="s">
        <v>63</v>
      </c>
      <c r="AW2499" s="26" t="s">
        <v>63</v>
      </c>
      <c r="AX2499" s="26" t="s">
        <v>63</v>
      </c>
      <c r="AY2499" s="26">
        <v>43.900910000000003</v>
      </c>
      <c r="AZ2499" s="26">
        <v>-100.928077999999</v>
      </c>
      <c r="BA2499" s="26" t="s">
        <v>185</v>
      </c>
      <c r="BB2499" s="26" t="s">
        <v>611</v>
      </c>
      <c r="BC2499" s="26" t="s">
        <v>167</v>
      </c>
      <c r="BD2499" s="26" t="s">
        <v>154</v>
      </c>
      <c r="BE2499" s="26"/>
      <c r="BF2499" s="26" t="s">
        <v>99</v>
      </c>
      <c r="BG2499" s="26" t="s">
        <v>167</v>
      </c>
      <c r="BH2499" s="26" t="s">
        <v>99</v>
      </c>
      <c r="BI2499" s="26">
        <v>3</v>
      </c>
      <c r="BJ2499" s="26" t="s">
        <v>217</v>
      </c>
    </row>
    <row r="2500" spans="36:62" x14ac:dyDescent="0.25">
      <c r="AJ2500" s="26">
        <v>1023</v>
      </c>
      <c r="AK2500" s="26">
        <v>2215174</v>
      </c>
      <c r="AL2500" s="264">
        <v>44875.354166666664</v>
      </c>
      <c r="AM2500" s="26" t="s">
        <v>147</v>
      </c>
      <c r="AN2500" s="26" t="s">
        <v>63</v>
      </c>
      <c r="AO2500" s="26" t="s">
        <v>156</v>
      </c>
      <c r="AP2500" s="26" t="s">
        <v>159</v>
      </c>
      <c r="AQ2500" s="26">
        <v>0</v>
      </c>
      <c r="AR2500" s="26">
        <v>90</v>
      </c>
      <c r="AS2500" s="26" t="s">
        <v>662</v>
      </c>
      <c r="AT2500" s="26" t="s">
        <v>663</v>
      </c>
      <c r="AU2500" s="26" t="s">
        <v>63</v>
      </c>
      <c r="AV2500" s="26" t="s">
        <v>63</v>
      </c>
      <c r="AW2500" s="26" t="s">
        <v>63</v>
      </c>
      <c r="AX2500" s="26" t="s">
        <v>63</v>
      </c>
      <c r="AY2500" s="26">
        <v>43.877817</v>
      </c>
      <c r="AZ2500" s="26">
        <v>-101.147362</v>
      </c>
      <c r="BA2500" s="26" t="s">
        <v>208</v>
      </c>
      <c r="BB2500" s="26" t="s">
        <v>611</v>
      </c>
      <c r="BC2500" s="26" t="s">
        <v>68</v>
      </c>
      <c r="BD2500" s="26" t="s">
        <v>615</v>
      </c>
      <c r="BE2500" s="26"/>
      <c r="BF2500" s="26" t="s">
        <v>68</v>
      </c>
      <c r="BG2500" s="26" t="s">
        <v>209</v>
      </c>
      <c r="BH2500" s="26" t="s">
        <v>146</v>
      </c>
      <c r="BI2500" s="26">
        <v>3</v>
      </c>
      <c r="BJ2500" s="26" t="s">
        <v>217</v>
      </c>
    </row>
    <row r="2501" spans="36:62" x14ac:dyDescent="0.25">
      <c r="AJ2501" s="26">
        <v>1024</v>
      </c>
      <c r="AK2501" s="26">
        <v>2215881</v>
      </c>
      <c r="AL2501" s="264">
        <v>44875.4</v>
      </c>
      <c r="AM2501" s="26" t="s">
        <v>147</v>
      </c>
      <c r="AN2501" s="26" t="s">
        <v>63</v>
      </c>
      <c r="AO2501" s="26" t="s">
        <v>156</v>
      </c>
      <c r="AP2501" s="26" t="s">
        <v>159</v>
      </c>
      <c r="AQ2501" s="26">
        <v>0</v>
      </c>
      <c r="AR2501" s="26">
        <v>90</v>
      </c>
      <c r="AS2501" s="26" t="s">
        <v>662</v>
      </c>
      <c r="AT2501" s="26" t="s">
        <v>663</v>
      </c>
      <c r="AU2501" s="26" t="s">
        <v>63</v>
      </c>
      <c r="AV2501" s="26" t="s">
        <v>63</v>
      </c>
      <c r="AW2501" s="26" t="s">
        <v>63</v>
      </c>
      <c r="AX2501" s="26" t="s">
        <v>63</v>
      </c>
      <c r="AY2501" s="26">
        <v>43.878856999999996</v>
      </c>
      <c r="AZ2501" s="26">
        <v>-101.145927</v>
      </c>
      <c r="BA2501" s="26" t="s">
        <v>208</v>
      </c>
      <c r="BB2501" s="26" t="s">
        <v>609</v>
      </c>
      <c r="BC2501" s="26" t="s">
        <v>68</v>
      </c>
      <c r="BD2501" s="26" t="s">
        <v>615</v>
      </c>
      <c r="BE2501" s="26"/>
      <c r="BF2501" s="26" t="s">
        <v>68</v>
      </c>
      <c r="BG2501" s="26" t="s">
        <v>209</v>
      </c>
      <c r="BH2501" s="26" t="s">
        <v>146</v>
      </c>
      <c r="BI2501" s="26">
        <v>3</v>
      </c>
      <c r="BJ2501" s="26" t="s">
        <v>217</v>
      </c>
    </row>
    <row r="2502" spans="36:62" x14ac:dyDescent="0.25">
      <c r="AJ2502" s="26">
        <v>1025</v>
      </c>
      <c r="AK2502" s="26">
        <v>2215959</v>
      </c>
      <c r="AL2502" s="264">
        <v>44875.39166666667</v>
      </c>
      <c r="AM2502" s="26" t="s">
        <v>147</v>
      </c>
      <c r="AN2502" s="26" t="s">
        <v>63</v>
      </c>
      <c r="AO2502" s="26" t="s">
        <v>156</v>
      </c>
      <c r="AP2502" s="26" t="s">
        <v>159</v>
      </c>
      <c r="AQ2502" s="26">
        <v>0</v>
      </c>
      <c r="AR2502" s="26">
        <v>90</v>
      </c>
      <c r="AS2502" s="26" t="s">
        <v>853</v>
      </c>
      <c r="AT2502" s="26" t="s">
        <v>74</v>
      </c>
      <c r="AU2502" s="26" t="s">
        <v>63</v>
      </c>
      <c r="AV2502" s="26" t="s">
        <v>63</v>
      </c>
      <c r="AW2502" s="26" t="s">
        <v>63</v>
      </c>
      <c r="AX2502" s="26" t="s">
        <v>63</v>
      </c>
      <c r="AY2502" s="26">
        <v>43.851225999999897</v>
      </c>
      <c r="AZ2502" s="26">
        <v>-101.450503999999</v>
      </c>
      <c r="BA2502" s="26" t="s">
        <v>208</v>
      </c>
      <c r="BB2502" s="26" t="s">
        <v>611</v>
      </c>
      <c r="BC2502" s="26" t="s">
        <v>614</v>
      </c>
      <c r="BD2502" s="26" t="s">
        <v>615</v>
      </c>
      <c r="BE2502" s="26"/>
      <c r="BF2502" s="26" t="s">
        <v>68</v>
      </c>
      <c r="BG2502" s="26" t="s">
        <v>209</v>
      </c>
      <c r="BH2502" s="26" t="s">
        <v>160</v>
      </c>
      <c r="BI2502" s="26">
        <v>3</v>
      </c>
      <c r="BJ2502" s="26" t="s">
        <v>217</v>
      </c>
    </row>
    <row r="2503" spans="36:62" x14ac:dyDescent="0.25">
      <c r="AJ2503" s="26">
        <v>1026</v>
      </c>
      <c r="AK2503" s="26">
        <v>2216292</v>
      </c>
      <c r="AL2503" s="264">
        <v>44875.645833333336</v>
      </c>
      <c r="AM2503" s="26" t="s">
        <v>147</v>
      </c>
      <c r="AN2503" s="26" t="s">
        <v>63</v>
      </c>
      <c r="AO2503" s="26" t="s">
        <v>192</v>
      </c>
      <c r="AP2503" s="26" t="s">
        <v>824</v>
      </c>
      <c r="AQ2503" s="26">
        <v>0</v>
      </c>
      <c r="AR2503" s="26">
        <v>90</v>
      </c>
      <c r="AS2503" s="26" t="s">
        <v>963</v>
      </c>
      <c r="AT2503" s="26" t="s">
        <v>71</v>
      </c>
      <c r="AU2503" s="26" t="s">
        <v>63</v>
      </c>
      <c r="AV2503" s="26" t="s">
        <v>63</v>
      </c>
      <c r="AW2503" s="26" t="s">
        <v>63</v>
      </c>
      <c r="AX2503" s="26" t="s">
        <v>63</v>
      </c>
      <c r="AY2503" s="26">
        <v>43.852189000000003</v>
      </c>
      <c r="AZ2503" s="26">
        <v>-101.399834999999</v>
      </c>
      <c r="BA2503" s="26" t="s">
        <v>490</v>
      </c>
      <c r="BB2503" s="26" t="s">
        <v>826</v>
      </c>
      <c r="BC2503" s="26" t="s">
        <v>829</v>
      </c>
      <c r="BD2503" s="26" t="s">
        <v>828</v>
      </c>
      <c r="BE2503" s="26"/>
      <c r="BF2503" s="26" t="s">
        <v>829</v>
      </c>
      <c r="BG2503" s="26" t="s">
        <v>1565</v>
      </c>
      <c r="BH2503" s="26" t="s">
        <v>965</v>
      </c>
      <c r="BI2503" s="26">
        <v>3</v>
      </c>
      <c r="BJ2503" s="26" t="s">
        <v>217</v>
      </c>
    </row>
    <row r="2504" spans="36:62" x14ac:dyDescent="0.25">
      <c r="AJ2504" s="26">
        <v>1027</v>
      </c>
      <c r="AK2504" s="26">
        <v>2218287</v>
      </c>
      <c r="AL2504" s="264">
        <v>44907.869444444441</v>
      </c>
      <c r="AM2504" s="26" t="s">
        <v>147</v>
      </c>
      <c r="AN2504" s="26" t="s">
        <v>63</v>
      </c>
      <c r="AO2504" s="26" t="s">
        <v>156</v>
      </c>
      <c r="AP2504" s="26" t="s">
        <v>159</v>
      </c>
      <c r="AQ2504" s="26">
        <v>0</v>
      </c>
      <c r="AR2504" s="26">
        <v>90</v>
      </c>
      <c r="AS2504" s="26" t="s">
        <v>853</v>
      </c>
      <c r="AT2504" s="26" t="s">
        <v>663</v>
      </c>
      <c r="AU2504" s="26" t="s">
        <v>63</v>
      </c>
      <c r="AV2504" s="26" t="s">
        <v>63</v>
      </c>
      <c r="AW2504" s="26" t="s">
        <v>63</v>
      </c>
      <c r="AX2504" s="26" t="s">
        <v>63</v>
      </c>
      <c r="AY2504" s="26">
        <v>43.851489000000001</v>
      </c>
      <c r="AZ2504" s="26">
        <v>-101.449917999999</v>
      </c>
      <c r="BA2504" s="26" t="s">
        <v>208</v>
      </c>
      <c r="BB2504" s="26" t="s">
        <v>609</v>
      </c>
      <c r="BC2504" s="26" t="s">
        <v>667</v>
      </c>
      <c r="BD2504" s="26" t="s">
        <v>615</v>
      </c>
      <c r="BE2504" s="26"/>
      <c r="BF2504" s="26" t="s">
        <v>68</v>
      </c>
      <c r="BG2504" s="26" t="s">
        <v>68</v>
      </c>
      <c r="BH2504" s="26" t="s">
        <v>146</v>
      </c>
      <c r="BI2504" s="26">
        <v>3</v>
      </c>
      <c r="BJ2504" s="26" t="s">
        <v>217</v>
      </c>
    </row>
    <row r="2505" spans="36:62" x14ac:dyDescent="0.25">
      <c r="AJ2505" s="26">
        <v>1030</v>
      </c>
      <c r="AK2505" s="26">
        <v>2215418</v>
      </c>
      <c r="AL2505" s="264">
        <v>44871.739583333336</v>
      </c>
      <c r="AM2505" s="26" t="s">
        <v>147</v>
      </c>
      <c r="AN2505" s="26" t="s">
        <v>63</v>
      </c>
      <c r="AO2505" s="26"/>
      <c r="AP2505" s="26"/>
      <c r="AQ2505" s="26">
        <v>-1</v>
      </c>
      <c r="AR2505" s="26">
        <v>90</v>
      </c>
      <c r="AS2505" s="26" t="s">
        <v>168</v>
      </c>
      <c r="AT2505" s="26" t="s">
        <v>71</v>
      </c>
      <c r="AU2505" s="26" t="s">
        <v>63</v>
      </c>
      <c r="AV2505" s="26" t="s">
        <v>63</v>
      </c>
      <c r="AW2505" s="26" t="s">
        <v>63</v>
      </c>
      <c r="AX2505" s="26" t="s">
        <v>63</v>
      </c>
      <c r="AY2505" s="26">
        <v>43.843499000000001</v>
      </c>
      <c r="AZ2505" s="26">
        <v>-101.516632</v>
      </c>
      <c r="BA2505" s="26" t="s">
        <v>166</v>
      </c>
      <c r="BB2505" s="26" t="s">
        <v>609</v>
      </c>
      <c r="BC2505" s="26" t="s">
        <v>167</v>
      </c>
      <c r="BD2505" s="26" t="s">
        <v>154</v>
      </c>
      <c r="BE2505" s="26"/>
      <c r="BF2505" s="26" t="s">
        <v>99</v>
      </c>
      <c r="BG2505" s="26" t="s">
        <v>167</v>
      </c>
      <c r="BH2505" s="26" t="s">
        <v>99</v>
      </c>
      <c r="BI2505" s="26">
        <v>3</v>
      </c>
      <c r="BJ2505" s="26" t="s">
        <v>217</v>
      </c>
    </row>
    <row r="2506" spans="36:62" x14ac:dyDescent="0.25">
      <c r="AJ2506" s="26">
        <v>1031</v>
      </c>
      <c r="AK2506" s="26">
        <v>2215584</v>
      </c>
      <c r="AL2506" s="264">
        <v>44881.68472222222</v>
      </c>
      <c r="AM2506" s="26" t="s">
        <v>147</v>
      </c>
      <c r="AN2506" s="26" t="s">
        <v>63</v>
      </c>
      <c r="AO2506" s="26"/>
      <c r="AP2506" s="26"/>
      <c r="AQ2506" s="26">
        <v>-1</v>
      </c>
      <c r="AR2506" s="26">
        <v>90</v>
      </c>
      <c r="AS2506" s="26" t="s">
        <v>168</v>
      </c>
      <c r="AT2506" s="26" t="s">
        <v>71</v>
      </c>
      <c r="AU2506" s="26" t="s">
        <v>63</v>
      </c>
      <c r="AV2506" s="26" t="s">
        <v>63</v>
      </c>
      <c r="AW2506" s="26" t="s">
        <v>63</v>
      </c>
      <c r="AX2506" s="26" t="s">
        <v>63</v>
      </c>
      <c r="AY2506" s="26">
        <v>43.900005</v>
      </c>
      <c r="AZ2506" s="26">
        <v>-101.09333700000001</v>
      </c>
      <c r="BA2506" s="26" t="s">
        <v>185</v>
      </c>
      <c r="BB2506" s="26" t="s">
        <v>609</v>
      </c>
      <c r="BC2506" s="26" t="s">
        <v>167</v>
      </c>
      <c r="BD2506" s="26" t="s">
        <v>154</v>
      </c>
      <c r="BE2506" s="26"/>
      <c r="BF2506" s="26" t="s">
        <v>99</v>
      </c>
      <c r="BG2506" s="26" t="s">
        <v>167</v>
      </c>
      <c r="BH2506" s="26" t="s">
        <v>99</v>
      </c>
      <c r="BI2506" s="26">
        <v>3</v>
      </c>
      <c r="BJ2506" s="26" t="s">
        <v>217</v>
      </c>
    </row>
    <row r="2507" spans="36:62" x14ac:dyDescent="0.25">
      <c r="AJ2507" s="26">
        <v>1032</v>
      </c>
      <c r="AK2507" s="26">
        <v>1811410</v>
      </c>
      <c r="AL2507" s="264">
        <v>43360.708333333336</v>
      </c>
      <c r="AM2507" s="26" t="s">
        <v>147</v>
      </c>
      <c r="AN2507" s="26" t="s">
        <v>63</v>
      </c>
      <c r="AO2507" s="26" t="s">
        <v>156</v>
      </c>
      <c r="AP2507" s="26" t="s">
        <v>159</v>
      </c>
      <c r="AQ2507" s="26">
        <v>0</v>
      </c>
      <c r="AR2507" s="26">
        <v>73</v>
      </c>
      <c r="AS2507" s="26" t="s">
        <v>163</v>
      </c>
      <c r="AT2507" s="26" t="s">
        <v>71</v>
      </c>
      <c r="AU2507" s="26" t="s">
        <v>63</v>
      </c>
      <c r="AV2507" s="26" t="s">
        <v>63</v>
      </c>
      <c r="AW2507" s="26" t="s">
        <v>63</v>
      </c>
      <c r="AX2507" s="26" t="s">
        <v>63</v>
      </c>
      <c r="AY2507" s="26">
        <v>43.812880999999898</v>
      </c>
      <c r="AZ2507" s="26">
        <v>-101.522373999999</v>
      </c>
      <c r="BA2507" s="26" t="s">
        <v>166</v>
      </c>
      <c r="BB2507" s="26" t="s">
        <v>165</v>
      </c>
      <c r="BC2507" s="26" t="s">
        <v>162</v>
      </c>
      <c r="BD2507" s="26" t="s">
        <v>68</v>
      </c>
      <c r="BE2507" s="26" t="s">
        <v>161</v>
      </c>
      <c r="BF2507" s="26" t="s">
        <v>68</v>
      </c>
      <c r="BG2507" s="26" t="s">
        <v>68</v>
      </c>
      <c r="BH2507" s="26" t="s">
        <v>160</v>
      </c>
      <c r="BI2507" s="26">
        <v>3</v>
      </c>
      <c r="BJ2507" s="26" t="s">
        <v>217</v>
      </c>
    </row>
    <row r="2508" spans="36:62" x14ac:dyDescent="0.25">
      <c r="AJ2508" s="26">
        <v>1033</v>
      </c>
      <c r="AK2508" s="26">
        <v>1904377</v>
      </c>
      <c r="AL2508" s="264">
        <v>43585.75</v>
      </c>
      <c r="AM2508" s="26" t="s">
        <v>147</v>
      </c>
      <c r="AN2508" s="26" t="s">
        <v>63</v>
      </c>
      <c r="AO2508" s="26" t="s">
        <v>156</v>
      </c>
      <c r="AP2508" s="26" t="s">
        <v>159</v>
      </c>
      <c r="AQ2508" s="26">
        <v>0</v>
      </c>
      <c r="AR2508" s="26">
        <v>73</v>
      </c>
      <c r="AS2508" s="26" t="s">
        <v>628</v>
      </c>
      <c r="AT2508" s="26" t="s">
        <v>74</v>
      </c>
      <c r="AU2508" s="26" t="s">
        <v>63</v>
      </c>
      <c r="AV2508" s="26" t="s">
        <v>63</v>
      </c>
      <c r="AW2508" s="26" t="s">
        <v>63</v>
      </c>
      <c r="AX2508" s="26" t="s">
        <v>63</v>
      </c>
      <c r="AY2508" s="26">
        <v>43.835864000000001</v>
      </c>
      <c r="AZ2508" s="26">
        <v>-101.522458999999</v>
      </c>
      <c r="BA2508" s="26" t="s">
        <v>166</v>
      </c>
      <c r="BB2508" s="26" t="s">
        <v>690</v>
      </c>
      <c r="BC2508" s="26" t="s">
        <v>659</v>
      </c>
      <c r="BD2508" s="26" t="s">
        <v>68</v>
      </c>
      <c r="BE2508" s="26" t="s">
        <v>782</v>
      </c>
      <c r="BF2508" s="26" t="s">
        <v>68</v>
      </c>
      <c r="BG2508" s="26" t="s">
        <v>68</v>
      </c>
      <c r="BH2508" s="26" t="s">
        <v>175</v>
      </c>
      <c r="BI2508" s="26">
        <v>3</v>
      </c>
      <c r="BJ2508" s="26" t="s">
        <v>217</v>
      </c>
    </row>
    <row r="2509" spans="36:62" x14ac:dyDescent="0.25">
      <c r="AJ2509" s="26">
        <v>1034</v>
      </c>
      <c r="AK2509" s="26">
        <v>1911402</v>
      </c>
      <c r="AL2509" s="264">
        <v>43696.885416666664</v>
      </c>
      <c r="AM2509" s="26" t="s">
        <v>147</v>
      </c>
      <c r="AN2509" s="26" t="s">
        <v>69</v>
      </c>
      <c r="AO2509" s="26" t="s">
        <v>173</v>
      </c>
      <c r="AP2509" s="26" t="s">
        <v>159</v>
      </c>
      <c r="AQ2509" s="26">
        <v>0</v>
      </c>
      <c r="AR2509" s="26">
        <v>73</v>
      </c>
      <c r="AS2509" s="26" t="s">
        <v>177</v>
      </c>
      <c r="AT2509" s="26" t="s">
        <v>71</v>
      </c>
      <c r="AU2509" s="26" t="s">
        <v>63</v>
      </c>
      <c r="AV2509" s="26" t="s">
        <v>63</v>
      </c>
      <c r="AW2509" s="26" t="s">
        <v>63</v>
      </c>
      <c r="AX2509" s="26" t="s">
        <v>63</v>
      </c>
      <c r="AY2509" s="26">
        <v>43.781187000000003</v>
      </c>
      <c r="AZ2509" s="26">
        <v>-101.530067</v>
      </c>
      <c r="BA2509" s="26" t="s">
        <v>183</v>
      </c>
      <c r="BB2509" s="26" t="s">
        <v>181</v>
      </c>
      <c r="BC2509" s="26" t="s">
        <v>176</v>
      </c>
      <c r="BD2509" s="26" t="s">
        <v>180</v>
      </c>
      <c r="BE2509" s="26"/>
      <c r="BF2509" s="26" t="s">
        <v>182</v>
      </c>
      <c r="BG2509" s="26" t="s">
        <v>182</v>
      </c>
      <c r="BH2509" s="26" t="s">
        <v>175</v>
      </c>
      <c r="BI2509" s="26">
        <v>3</v>
      </c>
      <c r="BJ2509" s="26" t="s">
        <v>21</v>
      </c>
    </row>
    <row r="2510" spans="36:62" x14ac:dyDescent="0.25">
      <c r="AJ2510" s="26">
        <v>1035</v>
      </c>
      <c r="AK2510" s="26">
        <v>1917398</v>
      </c>
      <c r="AL2510" s="264">
        <v>43750.958333333336</v>
      </c>
      <c r="AM2510" s="26" t="s">
        <v>147</v>
      </c>
      <c r="AN2510" s="26" t="s">
        <v>63</v>
      </c>
      <c r="AO2510" s="26" t="s">
        <v>156</v>
      </c>
      <c r="AP2510" s="26" t="s">
        <v>159</v>
      </c>
      <c r="AQ2510" s="26">
        <v>0</v>
      </c>
      <c r="AR2510" s="26">
        <v>73</v>
      </c>
      <c r="AS2510" s="26" t="s">
        <v>184</v>
      </c>
      <c r="AT2510" s="26" t="s">
        <v>71</v>
      </c>
      <c r="AU2510" s="26" t="s">
        <v>63</v>
      </c>
      <c r="AV2510" s="26" t="s">
        <v>63</v>
      </c>
      <c r="AW2510" s="26" t="s">
        <v>63</v>
      </c>
      <c r="AX2510" s="26" t="s">
        <v>63</v>
      </c>
      <c r="AY2510" s="26">
        <v>43.797232999999899</v>
      </c>
      <c r="AZ2510" s="26">
        <v>-101.53300900000001</v>
      </c>
      <c r="BA2510" s="26" t="s">
        <v>185</v>
      </c>
      <c r="BB2510" s="26" t="s">
        <v>157</v>
      </c>
      <c r="BC2510" s="26" t="s">
        <v>162</v>
      </c>
      <c r="BD2510" s="26" t="s">
        <v>154</v>
      </c>
      <c r="BE2510" s="26"/>
      <c r="BF2510" s="26" t="s">
        <v>68</v>
      </c>
      <c r="BG2510" s="26" t="s">
        <v>68</v>
      </c>
      <c r="BH2510" s="26" t="s">
        <v>160</v>
      </c>
      <c r="BI2510" s="26">
        <v>3</v>
      </c>
      <c r="BJ2510" s="26" t="s">
        <v>217</v>
      </c>
    </row>
    <row r="2511" spans="36:62" x14ac:dyDescent="0.25">
      <c r="AJ2511" s="26">
        <v>1036</v>
      </c>
      <c r="AK2511" s="26">
        <v>1917395</v>
      </c>
      <c r="AL2511" s="264">
        <v>43724.616666666669</v>
      </c>
      <c r="AM2511" s="26" t="s">
        <v>147</v>
      </c>
      <c r="AN2511" s="26" t="s">
        <v>63</v>
      </c>
      <c r="AO2511" s="26" t="s">
        <v>156</v>
      </c>
      <c r="AP2511" s="26" t="s">
        <v>159</v>
      </c>
      <c r="AQ2511" s="26">
        <v>0</v>
      </c>
      <c r="AR2511" s="26">
        <v>73</v>
      </c>
      <c r="AS2511" s="26" t="s">
        <v>186</v>
      </c>
      <c r="AT2511" s="26" t="s">
        <v>71</v>
      </c>
      <c r="AU2511" s="26" t="s">
        <v>63</v>
      </c>
      <c r="AV2511" s="26" t="s">
        <v>63</v>
      </c>
      <c r="AW2511" s="26" t="s">
        <v>63</v>
      </c>
      <c r="AX2511" s="26" t="s">
        <v>63</v>
      </c>
      <c r="AY2511" s="26">
        <v>43.761231000000002</v>
      </c>
      <c r="AZ2511" s="26">
        <v>-101.526983</v>
      </c>
      <c r="BA2511" s="26" t="s">
        <v>166</v>
      </c>
      <c r="BB2511" s="26" t="s">
        <v>165</v>
      </c>
      <c r="BC2511" s="26" t="s">
        <v>162</v>
      </c>
      <c r="BD2511" s="26" t="s">
        <v>68</v>
      </c>
      <c r="BE2511" s="26"/>
      <c r="BF2511" s="26" t="s">
        <v>68</v>
      </c>
      <c r="BG2511" s="26" t="s">
        <v>68</v>
      </c>
      <c r="BH2511" s="26" t="s">
        <v>146</v>
      </c>
      <c r="BI2511" s="26">
        <v>3</v>
      </c>
      <c r="BJ2511" s="26" t="s">
        <v>217</v>
      </c>
    </row>
    <row r="2512" spans="36:62" x14ac:dyDescent="0.25">
      <c r="AJ2512" s="26">
        <v>1037</v>
      </c>
      <c r="AK2512" s="26">
        <v>2009453</v>
      </c>
      <c r="AL2512" s="264">
        <v>44056.884722222225</v>
      </c>
      <c r="AM2512" s="26" t="s">
        <v>147</v>
      </c>
      <c r="AN2512" s="26" t="s">
        <v>63</v>
      </c>
      <c r="AO2512" s="26" t="s">
        <v>192</v>
      </c>
      <c r="AP2512" s="26" t="s">
        <v>159</v>
      </c>
      <c r="AQ2512" s="26">
        <v>0</v>
      </c>
      <c r="AR2512" s="26">
        <v>73</v>
      </c>
      <c r="AS2512" s="26" t="s">
        <v>191</v>
      </c>
      <c r="AT2512" s="26" t="s">
        <v>71</v>
      </c>
      <c r="AU2512" s="26" t="s">
        <v>63</v>
      </c>
      <c r="AV2512" s="26" t="s">
        <v>63</v>
      </c>
      <c r="AW2512" s="26" t="s">
        <v>63</v>
      </c>
      <c r="AX2512" s="26" t="s">
        <v>63</v>
      </c>
      <c r="AY2512" s="26">
        <v>43.819743000000003</v>
      </c>
      <c r="AZ2512" s="26">
        <v>-101.522385999999</v>
      </c>
      <c r="BA2512" s="26" t="s">
        <v>166</v>
      </c>
      <c r="BB2512" s="26" t="s">
        <v>165</v>
      </c>
      <c r="BC2512" s="26" t="s">
        <v>68</v>
      </c>
      <c r="BD2512" s="26" t="s">
        <v>68</v>
      </c>
      <c r="BE2512" s="26" t="s">
        <v>190</v>
      </c>
      <c r="BF2512" s="26" t="s">
        <v>193</v>
      </c>
      <c r="BG2512" s="26" t="s">
        <v>68</v>
      </c>
      <c r="BH2512" s="26" t="s">
        <v>160</v>
      </c>
      <c r="BI2512" s="26">
        <v>3</v>
      </c>
      <c r="BJ2512" s="26" t="s">
        <v>217</v>
      </c>
    </row>
    <row r="2513" spans="36:62" x14ac:dyDescent="0.25">
      <c r="AJ2513" s="26">
        <v>1038</v>
      </c>
      <c r="AK2513" s="26">
        <v>2014192</v>
      </c>
      <c r="AL2513" s="264">
        <v>44137.676388888889</v>
      </c>
      <c r="AM2513" s="26" t="s">
        <v>147</v>
      </c>
      <c r="AN2513" s="26" t="s">
        <v>63</v>
      </c>
      <c r="AO2513" s="26"/>
      <c r="AP2513" s="26"/>
      <c r="AQ2513" s="26">
        <v>-1</v>
      </c>
      <c r="AR2513" s="26">
        <v>73</v>
      </c>
      <c r="AS2513" s="26" t="s">
        <v>168</v>
      </c>
      <c r="AT2513" s="26" t="s">
        <v>71</v>
      </c>
      <c r="AU2513" s="26" t="s">
        <v>63</v>
      </c>
      <c r="AV2513" s="26" t="s">
        <v>63</v>
      </c>
      <c r="AW2513" s="26" t="s">
        <v>63</v>
      </c>
      <c r="AX2513" s="26" t="s">
        <v>63</v>
      </c>
      <c r="AY2513" s="26">
        <v>43.803899999999899</v>
      </c>
      <c r="AZ2513" s="26">
        <v>-101.527366</v>
      </c>
      <c r="BA2513" s="26" t="s">
        <v>158</v>
      </c>
      <c r="BB2513" s="26" t="s">
        <v>165</v>
      </c>
      <c r="BC2513" s="26" t="s">
        <v>167</v>
      </c>
      <c r="BD2513" s="26" t="s">
        <v>154</v>
      </c>
      <c r="BE2513" s="26"/>
      <c r="BF2513" s="26" t="s">
        <v>99</v>
      </c>
      <c r="BG2513" s="26" t="s">
        <v>167</v>
      </c>
      <c r="BH2513" s="26" t="s">
        <v>99</v>
      </c>
      <c r="BI2513" s="26">
        <v>3</v>
      </c>
      <c r="BJ2513" s="26" t="s">
        <v>217</v>
      </c>
    </row>
    <row r="2514" spans="36:62" x14ac:dyDescent="0.25">
      <c r="AJ2514" s="26">
        <v>1039</v>
      </c>
      <c r="AK2514" s="26">
        <v>2104342</v>
      </c>
      <c r="AL2514" s="264">
        <v>44281.041666666664</v>
      </c>
      <c r="AM2514" s="26" t="s">
        <v>147</v>
      </c>
      <c r="AN2514" s="26" t="s">
        <v>63</v>
      </c>
      <c r="AO2514" s="26" t="s">
        <v>156</v>
      </c>
      <c r="AP2514" s="26" t="s">
        <v>159</v>
      </c>
      <c r="AQ2514" s="26">
        <v>0</v>
      </c>
      <c r="AR2514" s="26">
        <v>73</v>
      </c>
      <c r="AS2514" s="26" t="s">
        <v>197</v>
      </c>
      <c r="AT2514" s="26" t="s">
        <v>74</v>
      </c>
      <c r="AU2514" s="26" t="s">
        <v>69</v>
      </c>
      <c r="AV2514" s="26" t="s">
        <v>63</v>
      </c>
      <c r="AW2514" s="26" t="s">
        <v>63</v>
      </c>
      <c r="AX2514" s="26" t="s">
        <v>63</v>
      </c>
      <c r="AY2514" s="26">
        <v>43.796765999999899</v>
      </c>
      <c r="AZ2514" s="26">
        <v>-101.533117</v>
      </c>
      <c r="BA2514" s="26" t="s">
        <v>166</v>
      </c>
      <c r="BB2514" s="26" t="s">
        <v>165</v>
      </c>
      <c r="BC2514" s="26" t="s">
        <v>196</v>
      </c>
      <c r="BD2514" s="26" t="s">
        <v>68</v>
      </c>
      <c r="BE2514" s="26" t="s">
        <v>195</v>
      </c>
      <c r="BF2514" s="26" t="s">
        <v>68</v>
      </c>
      <c r="BG2514" s="26" t="s">
        <v>68</v>
      </c>
      <c r="BH2514" s="26" t="s">
        <v>194</v>
      </c>
      <c r="BI2514" s="26">
        <v>3</v>
      </c>
      <c r="BJ2514" s="26" t="s">
        <v>20</v>
      </c>
    </row>
    <row r="2515" spans="36:62" x14ac:dyDescent="0.25">
      <c r="AJ2515" s="26">
        <v>1040</v>
      </c>
      <c r="AK2515" s="26">
        <v>2105425</v>
      </c>
      <c r="AL2515" s="264">
        <v>44303.159722222219</v>
      </c>
      <c r="AM2515" s="26" t="s">
        <v>147</v>
      </c>
      <c r="AN2515" s="26" t="s">
        <v>63</v>
      </c>
      <c r="AO2515" s="26" t="s">
        <v>156</v>
      </c>
      <c r="AP2515" s="26" t="s">
        <v>159</v>
      </c>
      <c r="AQ2515" s="26">
        <v>0</v>
      </c>
      <c r="AR2515" s="26">
        <v>73</v>
      </c>
      <c r="AS2515" s="26" t="s">
        <v>201</v>
      </c>
      <c r="AT2515" s="26" t="s">
        <v>71</v>
      </c>
      <c r="AU2515" s="26" t="s">
        <v>63</v>
      </c>
      <c r="AV2515" s="26" t="s">
        <v>63</v>
      </c>
      <c r="AW2515" s="26" t="s">
        <v>63</v>
      </c>
      <c r="AX2515" s="26" t="s">
        <v>63</v>
      </c>
      <c r="AY2515" s="26">
        <v>43.787804999999899</v>
      </c>
      <c r="AZ2515" s="26">
        <v>-101.531683999999</v>
      </c>
      <c r="BA2515" s="26" t="s">
        <v>158</v>
      </c>
      <c r="BB2515" s="26" t="s">
        <v>165</v>
      </c>
      <c r="BC2515" s="26" t="s">
        <v>162</v>
      </c>
      <c r="BD2515" s="26" t="s">
        <v>68</v>
      </c>
      <c r="BE2515" s="26" t="s">
        <v>200</v>
      </c>
      <c r="BF2515" s="26" t="s">
        <v>68</v>
      </c>
      <c r="BG2515" s="26" t="s">
        <v>68</v>
      </c>
      <c r="BH2515" s="26" t="s">
        <v>199</v>
      </c>
      <c r="BI2515" s="26">
        <v>3</v>
      </c>
      <c r="BJ2515" s="26" t="s">
        <v>20</v>
      </c>
    </row>
    <row r="2516" spans="36:62" x14ac:dyDescent="0.25">
      <c r="AJ2516" s="26">
        <v>1041</v>
      </c>
      <c r="AK2516" s="26">
        <v>2110195</v>
      </c>
      <c r="AL2516" s="264">
        <v>44412.73333333333</v>
      </c>
      <c r="AM2516" s="26" t="s">
        <v>147</v>
      </c>
      <c r="AN2516" s="26" t="s">
        <v>63</v>
      </c>
      <c r="AO2516" s="26" t="s">
        <v>204</v>
      </c>
      <c r="AP2516" s="26" t="s">
        <v>159</v>
      </c>
      <c r="AQ2516" s="26">
        <v>0</v>
      </c>
      <c r="AR2516" s="26">
        <v>73</v>
      </c>
      <c r="AS2516" s="26" t="s">
        <v>189</v>
      </c>
      <c r="AT2516" s="26" t="s">
        <v>71</v>
      </c>
      <c r="AU2516" s="26" t="s">
        <v>63</v>
      </c>
      <c r="AV2516" s="26" t="s">
        <v>63</v>
      </c>
      <c r="AW2516" s="26" t="s">
        <v>63</v>
      </c>
      <c r="AX2516" s="26" t="s">
        <v>63</v>
      </c>
      <c r="AY2516" s="26">
        <v>43.8232959999999</v>
      </c>
      <c r="AZ2516" s="26">
        <v>-101.522409999999</v>
      </c>
      <c r="BA2516" s="26" t="s">
        <v>37</v>
      </c>
      <c r="BB2516" s="26" t="s">
        <v>157</v>
      </c>
      <c r="BC2516" s="26" t="s">
        <v>68</v>
      </c>
      <c r="BD2516" s="26" t="s">
        <v>203</v>
      </c>
      <c r="BE2516" s="26" t="s">
        <v>202</v>
      </c>
      <c r="BF2516" s="26" t="s">
        <v>68</v>
      </c>
      <c r="BG2516" s="26" t="s">
        <v>68</v>
      </c>
      <c r="BH2516" s="26" t="s">
        <v>160</v>
      </c>
      <c r="BI2516" s="26">
        <v>3</v>
      </c>
      <c r="BJ2516" s="26" t="s">
        <v>20</v>
      </c>
    </row>
    <row r="2517" spans="36:62" x14ac:dyDescent="0.25">
      <c r="AJ2517" s="26">
        <v>1043</v>
      </c>
      <c r="AK2517" s="26">
        <v>2112911</v>
      </c>
      <c r="AL2517" s="264">
        <v>44460.726388888892</v>
      </c>
      <c r="AM2517" s="26" t="s">
        <v>147</v>
      </c>
      <c r="AN2517" s="26" t="s">
        <v>63</v>
      </c>
      <c r="AO2517" s="26" t="s">
        <v>173</v>
      </c>
      <c r="AP2517" s="26" t="s">
        <v>159</v>
      </c>
      <c r="AQ2517" s="26">
        <v>0</v>
      </c>
      <c r="AR2517" s="26">
        <v>73</v>
      </c>
      <c r="AS2517" s="26" t="s">
        <v>206</v>
      </c>
      <c r="AT2517" s="26" t="s">
        <v>71</v>
      </c>
      <c r="AU2517" s="26" t="s">
        <v>63</v>
      </c>
      <c r="AV2517" s="26" t="s">
        <v>63</v>
      </c>
      <c r="AW2517" s="26" t="s">
        <v>63</v>
      </c>
      <c r="AX2517" s="26" t="s">
        <v>63</v>
      </c>
      <c r="AY2517" s="26">
        <v>43.771394000000001</v>
      </c>
      <c r="AZ2517" s="26">
        <v>-101.52751000000001</v>
      </c>
      <c r="BA2517" s="26" t="s">
        <v>207</v>
      </c>
      <c r="BB2517" s="26" t="s">
        <v>157</v>
      </c>
      <c r="BC2517" s="26" t="s">
        <v>170</v>
      </c>
      <c r="BD2517" s="26" t="s">
        <v>68</v>
      </c>
      <c r="BE2517" s="26" t="s">
        <v>205</v>
      </c>
      <c r="BF2517" s="26" t="s">
        <v>68</v>
      </c>
      <c r="BG2517" s="26" t="s">
        <v>68</v>
      </c>
      <c r="BH2517" s="26" t="s">
        <v>160</v>
      </c>
      <c r="BI2517" s="26">
        <v>3</v>
      </c>
      <c r="BJ2517" s="26" t="s">
        <v>19</v>
      </c>
    </row>
    <row r="2518" spans="36:62" x14ac:dyDescent="0.25">
      <c r="AJ2518" s="26">
        <v>1044</v>
      </c>
      <c r="AK2518" s="26">
        <v>2116514</v>
      </c>
      <c r="AL2518" s="264">
        <v>44511.481249999997</v>
      </c>
      <c r="AM2518" s="26" t="s">
        <v>147</v>
      </c>
      <c r="AN2518" s="26" t="s">
        <v>63</v>
      </c>
      <c r="AO2518" s="26" t="s">
        <v>156</v>
      </c>
      <c r="AP2518" s="26" t="s">
        <v>159</v>
      </c>
      <c r="AQ2518" s="26">
        <v>0</v>
      </c>
      <c r="AR2518" s="26">
        <v>73</v>
      </c>
      <c r="AS2518" s="26" t="s">
        <v>201</v>
      </c>
      <c r="AT2518" s="26" t="s">
        <v>71</v>
      </c>
      <c r="AU2518" s="26" t="s">
        <v>63</v>
      </c>
      <c r="AV2518" s="26" t="s">
        <v>63</v>
      </c>
      <c r="AW2518" s="26" t="s">
        <v>63</v>
      </c>
      <c r="AX2518" s="26" t="s">
        <v>63</v>
      </c>
      <c r="AY2518" s="26">
        <v>43.807099999999899</v>
      </c>
      <c r="AZ2518" s="26">
        <v>-101.524163999999</v>
      </c>
      <c r="BA2518" s="26" t="s">
        <v>208</v>
      </c>
      <c r="BB2518" s="26" t="s">
        <v>157</v>
      </c>
      <c r="BC2518" s="26" t="s">
        <v>68</v>
      </c>
      <c r="BD2518" s="26" t="s">
        <v>68</v>
      </c>
      <c r="BE2518" s="26"/>
      <c r="BF2518" s="26" t="s">
        <v>68</v>
      </c>
      <c r="BG2518" s="26" t="s">
        <v>68</v>
      </c>
      <c r="BH2518" s="26" t="s">
        <v>146</v>
      </c>
      <c r="BI2518" s="26">
        <v>3</v>
      </c>
      <c r="BJ2518" s="26" t="s">
        <v>217</v>
      </c>
    </row>
    <row r="2519" spans="36:62" x14ac:dyDescent="0.25">
      <c r="AJ2519" s="26">
        <v>1045</v>
      </c>
      <c r="AK2519" s="26">
        <v>2207350</v>
      </c>
      <c r="AL2519" s="264">
        <v>44732.71875</v>
      </c>
      <c r="AM2519" s="26" t="s">
        <v>147</v>
      </c>
      <c r="AN2519" s="26" t="s">
        <v>63</v>
      </c>
      <c r="AO2519" s="26" t="s">
        <v>156</v>
      </c>
      <c r="AP2519" s="26" t="s">
        <v>159</v>
      </c>
      <c r="AQ2519" s="26">
        <v>0</v>
      </c>
      <c r="AR2519" s="26">
        <v>73</v>
      </c>
      <c r="AS2519" s="26" t="s">
        <v>189</v>
      </c>
      <c r="AT2519" s="26" t="s">
        <v>77</v>
      </c>
      <c r="AU2519" s="26" t="s">
        <v>63</v>
      </c>
      <c r="AV2519" s="26" t="s">
        <v>63</v>
      </c>
      <c r="AW2519" s="26" t="s">
        <v>63</v>
      </c>
      <c r="AX2519" s="26" t="s">
        <v>63</v>
      </c>
      <c r="AY2519" s="26">
        <v>43.778695999999897</v>
      </c>
      <c r="AZ2519" s="26">
        <v>-101.529433999999</v>
      </c>
      <c r="BA2519" s="26" t="s">
        <v>185</v>
      </c>
      <c r="BB2519" s="26" t="s">
        <v>157</v>
      </c>
      <c r="BC2519" s="26" t="s">
        <v>68</v>
      </c>
      <c r="BD2519" s="26" t="s">
        <v>68</v>
      </c>
      <c r="BE2519" s="26"/>
      <c r="BF2519" s="26" t="s">
        <v>68</v>
      </c>
      <c r="BG2519" s="26" t="s">
        <v>209</v>
      </c>
      <c r="BH2519" s="26" t="s">
        <v>146</v>
      </c>
      <c r="BI2519" s="26">
        <v>3</v>
      </c>
      <c r="BJ2519" s="26" t="s">
        <v>217</v>
      </c>
    </row>
    <row r="2520" spans="36:62" x14ac:dyDescent="0.25">
      <c r="AJ2520" s="26">
        <v>1046</v>
      </c>
      <c r="AK2520" s="26">
        <v>2214312</v>
      </c>
      <c r="AL2520" s="264">
        <v>44861.833333333336</v>
      </c>
      <c r="AM2520" s="26" t="s">
        <v>147</v>
      </c>
      <c r="AN2520" s="26" t="s">
        <v>63</v>
      </c>
      <c r="AO2520" s="26"/>
      <c r="AP2520" s="26"/>
      <c r="AQ2520" s="26">
        <v>-1</v>
      </c>
      <c r="AR2520" s="26">
        <v>73</v>
      </c>
      <c r="AS2520" s="26" t="s">
        <v>168</v>
      </c>
      <c r="AT2520" s="26" t="s">
        <v>71</v>
      </c>
      <c r="AU2520" s="26" t="s">
        <v>63</v>
      </c>
      <c r="AV2520" s="26" t="s">
        <v>63</v>
      </c>
      <c r="AW2520" s="26" t="s">
        <v>63</v>
      </c>
      <c r="AX2520" s="26" t="s">
        <v>63</v>
      </c>
      <c r="AY2520" s="26">
        <v>43.781537999999898</v>
      </c>
      <c r="AZ2520" s="26">
        <v>-101.530162</v>
      </c>
      <c r="BA2520" s="26" t="s">
        <v>185</v>
      </c>
      <c r="BB2520" s="26" t="s">
        <v>157</v>
      </c>
      <c r="BC2520" s="26" t="s">
        <v>167</v>
      </c>
      <c r="BD2520" s="26" t="s">
        <v>167</v>
      </c>
      <c r="BE2520" s="26"/>
      <c r="BF2520" s="26" t="s">
        <v>99</v>
      </c>
      <c r="BG2520" s="26" t="s">
        <v>167</v>
      </c>
      <c r="BH2520" s="26" t="s">
        <v>99</v>
      </c>
      <c r="BI2520" s="26">
        <v>3</v>
      </c>
      <c r="BJ2520" s="26" t="s">
        <v>217</v>
      </c>
    </row>
    <row r="2521" spans="36:62" x14ac:dyDescent="0.25">
      <c r="AJ2521" s="26">
        <v>198</v>
      </c>
      <c r="AK2521" s="26">
        <v>1800528</v>
      </c>
      <c r="AL2521" s="264">
        <v>43104.90902777778</v>
      </c>
      <c r="AM2521" s="26" t="s">
        <v>573</v>
      </c>
      <c r="AN2521" s="26" t="s">
        <v>63</v>
      </c>
      <c r="AO2521" s="26" t="s">
        <v>156</v>
      </c>
      <c r="AP2521" s="26" t="s">
        <v>159</v>
      </c>
      <c r="AQ2521" s="26">
        <v>0</v>
      </c>
      <c r="AR2521" s="26">
        <v>83</v>
      </c>
      <c r="AS2521" s="26" t="s">
        <v>1567</v>
      </c>
      <c r="AT2521" s="26" t="s">
        <v>613</v>
      </c>
      <c r="AU2521" s="26" t="s">
        <v>63</v>
      </c>
      <c r="AV2521" s="26" t="s">
        <v>63</v>
      </c>
      <c r="AW2521" s="26" t="s">
        <v>63</v>
      </c>
      <c r="AX2521" s="26" t="s">
        <v>63</v>
      </c>
      <c r="AY2521" s="26">
        <v>43.576597999999898</v>
      </c>
      <c r="AZ2521" s="26">
        <v>-100.750040999999</v>
      </c>
      <c r="BA2521" s="26" t="s">
        <v>158</v>
      </c>
      <c r="BB2521" s="26" t="s">
        <v>157</v>
      </c>
      <c r="BC2521" s="26" t="s">
        <v>170</v>
      </c>
      <c r="BD2521" s="26" t="s">
        <v>68</v>
      </c>
      <c r="BE2521" s="26" t="s">
        <v>1566</v>
      </c>
      <c r="BF2521" s="26" t="s">
        <v>675</v>
      </c>
      <c r="BG2521" s="26" t="s">
        <v>68</v>
      </c>
      <c r="BH2521" s="26" t="s">
        <v>160</v>
      </c>
      <c r="BI2521" s="26">
        <v>4</v>
      </c>
      <c r="BJ2521" s="26" t="s">
        <v>217</v>
      </c>
    </row>
    <row r="2522" spans="36:62" x14ac:dyDescent="0.25">
      <c r="AJ2522" s="26">
        <v>200</v>
      </c>
      <c r="AK2522" s="26">
        <v>1803506</v>
      </c>
      <c r="AL2522" s="264">
        <v>43175.704861111109</v>
      </c>
      <c r="AM2522" s="26" t="s">
        <v>565</v>
      </c>
      <c r="AN2522" s="26" t="s">
        <v>63</v>
      </c>
      <c r="AO2522" s="26" t="s">
        <v>156</v>
      </c>
      <c r="AP2522" s="26" t="s">
        <v>159</v>
      </c>
      <c r="AQ2522" s="26">
        <v>0</v>
      </c>
      <c r="AR2522" s="26">
        <v>83</v>
      </c>
      <c r="AS2522" s="26" t="s">
        <v>201</v>
      </c>
      <c r="AT2522" s="26" t="s">
        <v>613</v>
      </c>
      <c r="AU2522" s="26" t="s">
        <v>63</v>
      </c>
      <c r="AV2522" s="26" t="s">
        <v>63</v>
      </c>
      <c r="AW2522" s="26" t="s">
        <v>63</v>
      </c>
      <c r="AX2522" s="26" t="s">
        <v>63</v>
      </c>
      <c r="AY2522" s="26">
        <v>43.773758999999899</v>
      </c>
      <c r="AZ2522" s="26">
        <v>-100.678055999999</v>
      </c>
      <c r="BA2522" s="26" t="s">
        <v>208</v>
      </c>
      <c r="BB2522" s="26" t="s">
        <v>165</v>
      </c>
      <c r="BC2522" s="26" t="s">
        <v>68</v>
      </c>
      <c r="BD2522" s="26" t="s">
        <v>615</v>
      </c>
      <c r="BE2522" s="26"/>
      <c r="BF2522" s="26" t="s">
        <v>68</v>
      </c>
      <c r="BG2522" s="26" t="s">
        <v>209</v>
      </c>
      <c r="BH2522" s="26" t="s">
        <v>160</v>
      </c>
      <c r="BI2522" s="26">
        <v>4</v>
      </c>
      <c r="BJ2522" s="26" t="s">
        <v>217</v>
      </c>
    </row>
    <row r="2523" spans="36:62" x14ac:dyDescent="0.25">
      <c r="AJ2523" s="26">
        <v>201</v>
      </c>
      <c r="AK2523" s="26">
        <v>1803639</v>
      </c>
      <c r="AL2523" s="264">
        <v>43176.625694444447</v>
      </c>
      <c r="AM2523" s="26" t="s">
        <v>573</v>
      </c>
      <c r="AN2523" s="26" t="s">
        <v>63</v>
      </c>
      <c r="AO2523" s="26" t="s">
        <v>156</v>
      </c>
      <c r="AP2523" s="26" t="s">
        <v>706</v>
      </c>
      <c r="AQ2523" s="26">
        <v>0</v>
      </c>
      <c r="AR2523" s="26">
        <v>83</v>
      </c>
      <c r="AS2523" s="26" t="s">
        <v>1568</v>
      </c>
      <c r="AT2523" s="26" t="s">
        <v>71</v>
      </c>
      <c r="AU2523" s="26" t="s">
        <v>63</v>
      </c>
      <c r="AV2523" s="26" t="s">
        <v>63</v>
      </c>
      <c r="AW2523" s="26" t="s">
        <v>63</v>
      </c>
      <c r="AX2523" s="26" t="s">
        <v>63</v>
      </c>
      <c r="AY2523" s="26">
        <v>43.693437000000003</v>
      </c>
      <c r="AZ2523" s="26">
        <v>-100.706999999999</v>
      </c>
      <c r="BA2523" s="26" t="s">
        <v>482</v>
      </c>
      <c r="BB2523" s="26" t="s">
        <v>157</v>
      </c>
      <c r="BC2523" s="26" t="s">
        <v>1569</v>
      </c>
      <c r="BD2523" s="26" t="s">
        <v>68</v>
      </c>
      <c r="BE2523" s="26"/>
      <c r="BF2523" s="26" t="s">
        <v>68</v>
      </c>
      <c r="BG2523" s="26" t="s">
        <v>68</v>
      </c>
      <c r="BH2523" s="26" t="s">
        <v>646</v>
      </c>
      <c r="BI2523" s="26">
        <v>4</v>
      </c>
      <c r="BJ2523" s="26" t="s">
        <v>217</v>
      </c>
    </row>
    <row r="2524" spans="36:62" x14ac:dyDescent="0.25">
      <c r="AJ2524" s="26">
        <v>203</v>
      </c>
      <c r="AK2524" s="26">
        <v>1805249</v>
      </c>
      <c r="AL2524" s="264">
        <v>43228.572916666664</v>
      </c>
      <c r="AM2524" s="26" t="s">
        <v>565</v>
      </c>
      <c r="AN2524" s="26" t="s">
        <v>63</v>
      </c>
      <c r="AO2524" s="26" t="s">
        <v>156</v>
      </c>
      <c r="AP2524" s="26" t="s">
        <v>159</v>
      </c>
      <c r="AQ2524" s="26">
        <v>0</v>
      </c>
      <c r="AR2524" s="26">
        <v>83</v>
      </c>
      <c r="AS2524" s="26" t="s">
        <v>201</v>
      </c>
      <c r="AT2524" s="26" t="s">
        <v>216</v>
      </c>
      <c r="AU2524" s="26" t="s">
        <v>63</v>
      </c>
      <c r="AV2524" s="26" t="s">
        <v>63</v>
      </c>
      <c r="AW2524" s="26" t="s">
        <v>63</v>
      </c>
      <c r="AX2524" s="26" t="s">
        <v>63</v>
      </c>
      <c r="AY2524" s="26">
        <v>43.771732</v>
      </c>
      <c r="AZ2524" s="26">
        <v>-100.678601</v>
      </c>
      <c r="BA2524" s="26" t="s">
        <v>158</v>
      </c>
      <c r="BB2524" s="26" t="s">
        <v>165</v>
      </c>
      <c r="BC2524" s="26" t="s">
        <v>68</v>
      </c>
      <c r="BD2524" s="26" t="s">
        <v>68</v>
      </c>
      <c r="BE2524" s="26"/>
      <c r="BF2524" s="26" t="s">
        <v>68</v>
      </c>
      <c r="BG2524" s="26" t="s">
        <v>68</v>
      </c>
      <c r="BH2524" s="26" t="s">
        <v>146</v>
      </c>
      <c r="BI2524" s="26">
        <v>4</v>
      </c>
      <c r="BJ2524" s="26" t="s">
        <v>217</v>
      </c>
    </row>
    <row r="2525" spans="36:62" x14ac:dyDescent="0.25">
      <c r="AJ2525" s="26">
        <v>205</v>
      </c>
      <c r="AK2525" s="26">
        <v>1805995</v>
      </c>
      <c r="AL2525" s="264">
        <v>43241.868055555555</v>
      </c>
      <c r="AM2525" s="26" t="s">
        <v>565</v>
      </c>
      <c r="AN2525" s="26" t="s">
        <v>63</v>
      </c>
      <c r="AO2525" s="26"/>
      <c r="AP2525" s="26"/>
      <c r="AQ2525" s="26">
        <v>-1</v>
      </c>
      <c r="AR2525" s="26">
        <v>83</v>
      </c>
      <c r="AS2525" s="26" t="s">
        <v>168</v>
      </c>
      <c r="AT2525" s="26" t="s">
        <v>71</v>
      </c>
      <c r="AU2525" s="26" t="s">
        <v>63</v>
      </c>
      <c r="AV2525" s="26" t="s">
        <v>63</v>
      </c>
      <c r="AW2525" s="26" t="s">
        <v>63</v>
      </c>
      <c r="AX2525" s="26" t="s">
        <v>63</v>
      </c>
      <c r="AY2525" s="26">
        <v>43.840001999999899</v>
      </c>
      <c r="AZ2525" s="26">
        <v>-100.705872999999</v>
      </c>
      <c r="BA2525" s="26" t="s">
        <v>158</v>
      </c>
      <c r="BB2525" s="26" t="s">
        <v>165</v>
      </c>
      <c r="BC2525" s="26" t="s">
        <v>167</v>
      </c>
      <c r="BD2525" s="26" t="s">
        <v>154</v>
      </c>
      <c r="BE2525" s="26"/>
      <c r="BF2525" s="26" t="s">
        <v>99</v>
      </c>
      <c r="BG2525" s="26" t="s">
        <v>167</v>
      </c>
      <c r="BH2525" s="26" t="s">
        <v>99</v>
      </c>
      <c r="BI2525" s="26">
        <v>4</v>
      </c>
      <c r="BJ2525" s="26" t="s">
        <v>217</v>
      </c>
    </row>
    <row r="2526" spans="36:62" x14ac:dyDescent="0.25">
      <c r="AJ2526" s="26">
        <v>206</v>
      </c>
      <c r="AK2526" s="26">
        <v>1806248</v>
      </c>
      <c r="AL2526" s="264">
        <v>43254.041666666664</v>
      </c>
      <c r="AM2526" s="26" t="s">
        <v>487</v>
      </c>
      <c r="AN2526" s="26" t="s">
        <v>63</v>
      </c>
      <c r="AO2526" s="26" t="s">
        <v>214</v>
      </c>
      <c r="AP2526" s="26" t="s">
        <v>159</v>
      </c>
      <c r="AQ2526" s="26">
        <v>0</v>
      </c>
      <c r="AR2526" s="26">
        <v>18</v>
      </c>
      <c r="AS2526" s="26" t="s">
        <v>1022</v>
      </c>
      <c r="AT2526" s="26" t="s">
        <v>71</v>
      </c>
      <c r="AU2526" s="26" t="s">
        <v>69</v>
      </c>
      <c r="AV2526" s="26" t="s">
        <v>63</v>
      </c>
      <c r="AW2526" s="26" t="s">
        <v>63</v>
      </c>
      <c r="AX2526" s="26" t="s">
        <v>63</v>
      </c>
      <c r="AY2526" s="26">
        <v>43.2111629999999</v>
      </c>
      <c r="AZ2526" s="26">
        <v>-101.24737</v>
      </c>
      <c r="BA2526" s="26" t="s">
        <v>208</v>
      </c>
      <c r="BB2526" s="26" t="s">
        <v>611</v>
      </c>
      <c r="BC2526" s="26" t="s">
        <v>735</v>
      </c>
      <c r="BD2526" s="26" t="s">
        <v>1570</v>
      </c>
      <c r="BE2526" s="26"/>
      <c r="BF2526" s="26" t="s">
        <v>68</v>
      </c>
      <c r="BG2526" s="26" t="s">
        <v>68</v>
      </c>
      <c r="BH2526" s="26" t="s">
        <v>210</v>
      </c>
      <c r="BI2526" s="26">
        <v>4</v>
      </c>
      <c r="BJ2526" s="26" t="s">
        <v>21</v>
      </c>
    </row>
    <row r="2527" spans="36:62" x14ac:dyDescent="0.25">
      <c r="AJ2527" s="26">
        <v>207</v>
      </c>
      <c r="AK2527" s="26">
        <v>1806632</v>
      </c>
      <c r="AL2527" s="264">
        <v>43265.246527777781</v>
      </c>
      <c r="AM2527" s="26" t="s">
        <v>565</v>
      </c>
      <c r="AN2527" s="26" t="s">
        <v>63</v>
      </c>
      <c r="AO2527" s="26"/>
      <c r="AP2527" s="26"/>
      <c r="AQ2527" s="26">
        <v>-1</v>
      </c>
      <c r="AR2527" s="26">
        <v>90</v>
      </c>
      <c r="AS2527" s="26" t="s">
        <v>168</v>
      </c>
      <c r="AT2527" s="26" t="s">
        <v>71</v>
      </c>
      <c r="AU2527" s="26" t="s">
        <v>63</v>
      </c>
      <c r="AV2527" s="26" t="s">
        <v>63</v>
      </c>
      <c r="AW2527" s="26" t="s">
        <v>63</v>
      </c>
      <c r="AX2527" s="26" t="s">
        <v>63</v>
      </c>
      <c r="AY2527" s="26">
        <v>43.883263999999897</v>
      </c>
      <c r="AZ2527" s="26">
        <v>-100.70447</v>
      </c>
      <c r="BA2527" s="26" t="s">
        <v>166</v>
      </c>
      <c r="BB2527" s="26" t="s">
        <v>609</v>
      </c>
      <c r="BC2527" s="26" t="s">
        <v>167</v>
      </c>
      <c r="BD2527" s="26" t="s">
        <v>154</v>
      </c>
      <c r="BE2527" s="26"/>
      <c r="BF2527" s="26" t="s">
        <v>99</v>
      </c>
      <c r="BG2527" s="26" t="s">
        <v>167</v>
      </c>
      <c r="BH2527" s="26" t="s">
        <v>99</v>
      </c>
      <c r="BI2527" s="26">
        <v>4</v>
      </c>
      <c r="BJ2527" s="26" t="s">
        <v>217</v>
      </c>
    </row>
    <row r="2528" spans="36:62" x14ac:dyDescent="0.25">
      <c r="AJ2528" s="26">
        <v>208</v>
      </c>
      <c r="AK2528" s="26">
        <v>1807985</v>
      </c>
      <c r="AL2528" s="264">
        <v>43291.936111111114</v>
      </c>
      <c r="AM2528" s="26" t="s">
        <v>565</v>
      </c>
      <c r="AN2528" s="26" t="s">
        <v>63</v>
      </c>
      <c r="AO2528" s="26" t="s">
        <v>156</v>
      </c>
      <c r="AP2528" s="26" t="s">
        <v>159</v>
      </c>
      <c r="AQ2528" s="26">
        <v>0</v>
      </c>
      <c r="AR2528" s="26">
        <v>83</v>
      </c>
      <c r="AS2528" s="26" t="s">
        <v>149</v>
      </c>
      <c r="AT2528" s="26" t="s">
        <v>71</v>
      </c>
      <c r="AU2528" s="26" t="s">
        <v>63</v>
      </c>
      <c r="AV2528" s="26" t="s">
        <v>63</v>
      </c>
      <c r="AW2528" s="26" t="s">
        <v>63</v>
      </c>
      <c r="AX2528" s="26" t="s">
        <v>63</v>
      </c>
      <c r="AY2528" s="26">
        <v>43.758460999999897</v>
      </c>
      <c r="AZ2528" s="26">
        <v>-100.682079999999</v>
      </c>
      <c r="BA2528" s="26" t="s">
        <v>208</v>
      </c>
      <c r="BB2528" s="26" t="s">
        <v>165</v>
      </c>
      <c r="BC2528" s="26" t="s">
        <v>68</v>
      </c>
      <c r="BD2528" s="26" t="s">
        <v>154</v>
      </c>
      <c r="BE2528" s="26"/>
      <c r="BF2528" s="26" t="s">
        <v>68</v>
      </c>
      <c r="BG2528" s="26" t="s">
        <v>68</v>
      </c>
      <c r="BH2528" s="26" t="s">
        <v>160</v>
      </c>
      <c r="BI2528" s="26">
        <v>4</v>
      </c>
      <c r="BJ2528" s="26" t="s">
        <v>217</v>
      </c>
    </row>
    <row r="2529" spans="36:62" x14ac:dyDescent="0.25">
      <c r="AJ2529" s="26">
        <v>209</v>
      </c>
      <c r="AK2529" s="26">
        <v>1807507</v>
      </c>
      <c r="AL2529" s="264">
        <v>43281.462500000001</v>
      </c>
      <c r="AM2529" s="26" t="s">
        <v>487</v>
      </c>
      <c r="AN2529" s="26" t="s">
        <v>63</v>
      </c>
      <c r="AO2529" s="26" t="s">
        <v>173</v>
      </c>
      <c r="AP2529" s="26" t="s">
        <v>159</v>
      </c>
      <c r="AQ2529" s="26">
        <v>0</v>
      </c>
      <c r="AR2529" s="26">
        <v>18</v>
      </c>
      <c r="AS2529" s="26" t="s">
        <v>1571</v>
      </c>
      <c r="AT2529" s="26" t="s">
        <v>71</v>
      </c>
      <c r="AU2529" s="26" t="s">
        <v>63</v>
      </c>
      <c r="AV2529" s="26" t="s">
        <v>63</v>
      </c>
      <c r="AW2529" s="26" t="s">
        <v>63</v>
      </c>
      <c r="AX2529" s="26" t="s">
        <v>63</v>
      </c>
      <c r="AY2529" s="26">
        <v>43.215018000000001</v>
      </c>
      <c r="AZ2529" s="26">
        <v>-101.346819999999</v>
      </c>
      <c r="BA2529" s="26" t="s">
        <v>494</v>
      </c>
      <c r="BB2529" s="26" t="s">
        <v>609</v>
      </c>
      <c r="BC2529" s="26" t="s">
        <v>68</v>
      </c>
      <c r="BD2529" s="26" t="s">
        <v>68</v>
      </c>
      <c r="BE2529" s="26"/>
      <c r="BF2529" s="26" t="s">
        <v>68</v>
      </c>
      <c r="BG2529" s="26" t="s">
        <v>68</v>
      </c>
      <c r="BH2529" s="26" t="s">
        <v>711</v>
      </c>
      <c r="BI2529" s="26">
        <v>4</v>
      </c>
      <c r="BJ2529" s="26" t="s">
        <v>18</v>
      </c>
    </row>
    <row r="2530" spans="36:62" x14ac:dyDescent="0.25">
      <c r="AJ2530" s="26">
        <v>210</v>
      </c>
      <c r="AK2530" s="26">
        <v>1808368</v>
      </c>
      <c r="AL2530" s="264">
        <v>43301.872916666667</v>
      </c>
      <c r="AM2530" s="26" t="s">
        <v>487</v>
      </c>
      <c r="AN2530" s="26" t="s">
        <v>63</v>
      </c>
      <c r="AO2530" s="26"/>
      <c r="AP2530" s="26" t="s">
        <v>159</v>
      </c>
      <c r="AQ2530" s="26">
        <v>0</v>
      </c>
      <c r="AR2530" s="26">
        <v>18</v>
      </c>
      <c r="AS2530" s="26" t="s">
        <v>168</v>
      </c>
      <c r="AT2530" s="26" t="s">
        <v>71</v>
      </c>
      <c r="AU2530" s="26" t="s">
        <v>63</v>
      </c>
      <c r="AV2530" s="26" t="s">
        <v>63</v>
      </c>
      <c r="AW2530" s="26" t="s">
        <v>63</v>
      </c>
      <c r="AX2530" s="26" t="s">
        <v>63</v>
      </c>
      <c r="AY2530" s="26">
        <v>43.215238999999897</v>
      </c>
      <c r="AZ2530" s="26">
        <v>-101.529905999999</v>
      </c>
      <c r="BA2530" s="26" t="s">
        <v>166</v>
      </c>
      <c r="BB2530" s="26" t="s">
        <v>609</v>
      </c>
      <c r="BC2530" s="26" t="s">
        <v>68</v>
      </c>
      <c r="BD2530" s="26" t="s">
        <v>154</v>
      </c>
      <c r="BE2530" s="26"/>
      <c r="BF2530" s="26" t="s">
        <v>68</v>
      </c>
      <c r="BG2530" s="26" t="s">
        <v>68</v>
      </c>
      <c r="BH2530" s="26" t="s">
        <v>146</v>
      </c>
      <c r="BI2530" s="26">
        <v>4</v>
      </c>
      <c r="BJ2530" s="26" t="s">
        <v>21</v>
      </c>
    </row>
    <row r="2531" spans="36:62" x14ac:dyDescent="0.25">
      <c r="AJ2531" s="26">
        <v>212</v>
      </c>
      <c r="AK2531" s="26">
        <v>1808502</v>
      </c>
      <c r="AL2531" s="264">
        <v>43298.685416666667</v>
      </c>
      <c r="AM2531" s="26" t="s">
        <v>487</v>
      </c>
      <c r="AN2531" s="26" t="s">
        <v>63</v>
      </c>
      <c r="AO2531" s="26" t="s">
        <v>156</v>
      </c>
      <c r="AP2531" s="26" t="s">
        <v>159</v>
      </c>
      <c r="AQ2531" s="26">
        <v>0</v>
      </c>
      <c r="AR2531" s="26">
        <v>18</v>
      </c>
      <c r="AS2531" s="26" t="s">
        <v>1572</v>
      </c>
      <c r="AT2531" s="26" t="s">
        <v>71</v>
      </c>
      <c r="AU2531" s="26" t="s">
        <v>63</v>
      </c>
      <c r="AV2531" s="26" t="s">
        <v>63</v>
      </c>
      <c r="AW2531" s="26" t="s">
        <v>63</v>
      </c>
      <c r="AX2531" s="26" t="s">
        <v>63</v>
      </c>
      <c r="AY2531" s="26">
        <v>43.215089999999897</v>
      </c>
      <c r="AZ2531" s="26">
        <v>-101.372804</v>
      </c>
      <c r="BA2531" s="26" t="s">
        <v>208</v>
      </c>
      <c r="BB2531" s="26" t="s">
        <v>611</v>
      </c>
      <c r="BC2531" s="26" t="s">
        <v>68</v>
      </c>
      <c r="BD2531" s="26" t="s">
        <v>68</v>
      </c>
      <c r="BE2531" s="26"/>
      <c r="BF2531" s="26" t="s">
        <v>68</v>
      </c>
      <c r="BG2531" s="26" t="s">
        <v>68</v>
      </c>
      <c r="BH2531" s="26" t="s">
        <v>146</v>
      </c>
      <c r="BI2531" s="26">
        <v>4</v>
      </c>
      <c r="BJ2531" s="26" t="s">
        <v>217</v>
      </c>
    </row>
    <row r="2532" spans="36:62" x14ac:dyDescent="0.25">
      <c r="AJ2532" s="26">
        <v>213</v>
      </c>
      <c r="AK2532" s="26">
        <v>1808914</v>
      </c>
      <c r="AL2532" s="264">
        <v>43309.74722222222</v>
      </c>
      <c r="AM2532" s="26" t="s">
        <v>573</v>
      </c>
      <c r="AN2532" s="26" t="s">
        <v>63</v>
      </c>
      <c r="AO2532" s="26" t="s">
        <v>156</v>
      </c>
      <c r="AP2532" s="26" t="s">
        <v>1557</v>
      </c>
      <c r="AQ2532" s="26">
        <v>0</v>
      </c>
      <c r="AR2532" s="26">
        <v>83</v>
      </c>
      <c r="AS2532" s="26" t="s">
        <v>1573</v>
      </c>
      <c r="AT2532" s="26" t="s">
        <v>71</v>
      </c>
      <c r="AU2532" s="26" t="s">
        <v>63</v>
      </c>
      <c r="AV2532" s="26" t="s">
        <v>63</v>
      </c>
      <c r="AW2532" s="26" t="s">
        <v>63</v>
      </c>
      <c r="AX2532" s="26" t="s">
        <v>69</v>
      </c>
      <c r="AY2532" s="26">
        <v>43.5220109999999</v>
      </c>
      <c r="AZ2532" s="26">
        <v>-100.730093999999</v>
      </c>
      <c r="BA2532" s="26" t="s">
        <v>185</v>
      </c>
      <c r="BB2532" s="26" t="s">
        <v>157</v>
      </c>
      <c r="BC2532" s="26" t="s">
        <v>1162</v>
      </c>
      <c r="BD2532" s="26" t="s">
        <v>68</v>
      </c>
      <c r="BE2532" s="26" t="s">
        <v>202</v>
      </c>
      <c r="BF2532" s="26" t="s">
        <v>68</v>
      </c>
      <c r="BG2532" s="26" t="s">
        <v>68</v>
      </c>
      <c r="BH2532" s="26" t="s">
        <v>160</v>
      </c>
      <c r="BI2532" s="26">
        <v>4</v>
      </c>
      <c r="BJ2532" s="26" t="s">
        <v>217</v>
      </c>
    </row>
    <row r="2533" spans="36:62" x14ac:dyDescent="0.25">
      <c r="AJ2533" s="26">
        <v>214</v>
      </c>
      <c r="AK2533" s="26">
        <v>1809020</v>
      </c>
      <c r="AL2533" s="264">
        <v>43313.833333333336</v>
      </c>
      <c r="AM2533" s="26" t="s">
        <v>573</v>
      </c>
      <c r="AN2533" s="26" t="s">
        <v>63</v>
      </c>
      <c r="AO2533" s="26" t="s">
        <v>156</v>
      </c>
      <c r="AP2533" s="26" t="s">
        <v>716</v>
      </c>
      <c r="AQ2533" s="26">
        <v>0</v>
      </c>
      <c r="AR2533" s="26">
        <v>83</v>
      </c>
      <c r="AS2533" s="26" t="s">
        <v>628</v>
      </c>
      <c r="AT2533" s="26" t="s">
        <v>71</v>
      </c>
      <c r="AU2533" s="26" t="s">
        <v>63</v>
      </c>
      <c r="AV2533" s="26" t="s">
        <v>63</v>
      </c>
      <c r="AW2533" s="26" t="s">
        <v>63</v>
      </c>
      <c r="AX2533" s="26" t="s">
        <v>63</v>
      </c>
      <c r="AY2533" s="26">
        <v>43.578864000000003</v>
      </c>
      <c r="AZ2533" s="26">
        <v>-100.750061</v>
      </c>
      <c r="BA2533" s="26" t="s">
        <v>185</v>
      </c>
      <c r="BB2533" s="26" t="s">
        <v>165</v>
      </c>
      <c r="BC2533" s="26" t="s">
        <v>659</v>
      </c>
      <c r="BD2533" s="26" t="s">
        <v>68</v>
      </c>
      <c r="BE2533" s="26" t="s">
        <v>705</v>
      </c>
      <c r="BF2533" s="26" t="s">
        <v>68</v>
      </c>
      <c r="BG2533" s="26" t="s">
        <v>68</v>
      </c>
      <c r="BH2533" s="26" t="s">
        <v>646</v>
      </c>
      <c r="BI2533" s="26">
        <v>4</v>
      </c>
      <c r="BJ2533" s="26" t="s">
        <v>217</v>
      </c>
    </row>
    <row r="2534" spans="36:62" x14ac:dyDescent="0.25">
      <c r="AJ2534" s="26">
        <v>216</v>
      </c>
      <c r="AK2534" s="26">
        <v>1810775</v>
      </c>
      <c r="AL2534" s="264">
        <v>43349.833333333336</v>
      </c>
      <c r="AM2534" s="26" t="s">
        <v>565</v>
      </c>
      <c r="AN2534" s="26" t="s">
        <v>63</v>
      </c>
      <c r="AO2534" s="26" t="s">
        <v>156</v>
      </c>
      <c r="AP2534" s="26" t="s">
        <v>159</v>
      </c>
      <c r="AQ2534" s="26">
        <v>0</v>
      </c>
      <c r="AR2534" s="26">
        <v>83</v>
      </c>
      <c r="AS2534" s="26" t="s">
        <v>197</v>
      </c>
      <c r="AT2534" s="26" t="s">
        <v>71</v>
      </c>
      <c r="AU2534" s="26" t="s">
        <v>69</v>
      </c>
      <c r="AV2534" s="26" t="s">
        <v>63</v>
      </c>
      <c r="AW2534" s="26" t="s">
        <v>63</v>
      </c>
      <c r="AX2534" s="26" t="s">
        <v>63</v>
      </c>
      <c r="AY2534" s="26">
        <v>43.821086999999899</v>
      </c>
      <c r="AZ2534" s="26">
        <v>-100.700418999999</v>
      </c>
      <c r="BA2534" s="26" t="s">
        <v>208</v>
      </c>
      <c r="BB2534" s="26" t="s">
        <v>165</v>
      </c>
      <c r="BC2534" s="26" t="s">
        <v>735</v>
      </c>
      <c r="BD2534" s="26" t="s">
        <v>68</v>
      </c>
      <c r="BE2534" s="26" t="s">
        <v>161</v>
      </c>
      <c r="BF2534" s="26" t="s">
        <v>68</v>
      </c>
      <c r="BG2534" s="26" t="s">
        <v>68</v>
      </c>
      <c r="BH2534" s="26" t="s">
        <v>160</v>
      </c>
      <c r="BI2534" s="26">
        <v>4</v>
      </c>
      <c r="BJ2534" s="26" t="s">
        <v>217</v>
      </c>
    </row>
    <row r="2535" spans="36:62" x14ac:dyDescent="0.25">
      <c r="AJ2535" s="26">
        <v>217</v>
      </c>
      <c r="AK2535" s="26">
        <v>1812476</v>
      </c>
      <c r="AL2535" s="264">
        <v>43380.527777777781</v>
      </c>
      <c r="AM2535" s="26" t="s">
        <v>565</v>
      </c>
      <c r="AN2535" s="26" t="s">
        <v>63</v>
      </c>
      <c r="AO2535" s="26"/>
      <c r="AP2535" s="26"/>
      <c r="AQ2535" s="26">
        <v>-1</v>
      </c>
      <c r="AR2535" s="26">
        <v>83</v>
      </c>
      <c r="AS2535" s="26" t="s">
        <v>168</v>
      </c>
      <c r="AT2535" s="26" t="s">
        <v>71</v>
      </c>
      <c r="AU2535" s="26" t="s">
        <v>63</v>
      </c>
      <c r="AV2535" s="26" t="s">
        <v>63</v>
      </c>
      <c r="AW2535" s="26" t="s">
        <v>63</v>
      </c>
      <c r="AX2535" s="26" t="s">
        <v>63</v>
      </c>
      <c r="AY2535" s="26">
        <v>43.732615000000003</v>
      </c>
      <c r="AZ2535" s="26">
        <v>-100.682134</v>
      </c>
      <c r="BA2535" s="26" t="s">
        <v>158</v>
      </c>
      <c r="BB2535" s="26" t="s">
        <v>165</v>
      </c>
      <c r="BC2535" s="26" t="s">
        <v>167</v>
      </c>
      <c r="BD2535" s="26" t="s">
        <v>154</v>
      </c>
      <c r="BE2535" s="26"/>
      <c r="BF2535" s="26" t="s">
        <v>99</v>
      </c>
      <c r="BG2535" s="26" t="s">
        <v>167</v>
      </c>
      <c r="BH2535" s="26" t="s">
        <v>99</v>
      </c>
      <c r="BI2535" s="26">
        <v>4</v>
      </c>
      <c r="BJ2535" s="26" t="s">
        <v>217</v>
      </c>
    </row>
    <row r="2536" spans="36:62" x14ac:dyDescent="0.25">
      <c r="AJ2536" s="26">
        <v>218</v>
      </c>
      <c r="AK2536" s="26">
        <v>1812712</v>
      </c>
      <c r="AL2536" s="264">
        <v>43387.805555555555</v>
      </c>
      <c r="AM2536" s="26" t="s">
        <v>487</v>
      </c>
      <c r="AN2536" s="26" t="s">
        <v>63</v>
      </c>
      <c r="AO2536" s="26" t="s">
        <v>156</v>
      </c>
      <c r="AP2536" s="26" t="s">
        <v>159</v>
      </c>
      <c r="AQ2536" s="26">
        <v>0</v>
      </c>
      <c r="AR2536" s="26">
        <v>18</v>
      </c>
      <c r="AS2536" s="26" t="s">
        <v>149</v>
      </c>
      <c r="AT2536" s="26" t="s">
        <v>71</v>
      </c>
      <c r="AU2536" s="26" t="s">
        <v>63</v>
      </c>
      <c r="AV2536" s="26" t="s">
        <v>63</v>
      </c>
      <c r="AW2536" s="26" t="s">
        <v>63</v>
      </c>
      <c r="AX2536" s="26" t="s">
        <v>63</v>
      </c>
      <c r="AY2536" s="26">
        <v>43.215024</v>
      </c>
      <c r="AZ2536" s="26">
        <v>-101.348680999999</v>
      </c>
      <c r="BA2536" s="26" t="s">
        <v>208</v>
      </c>
      <c r="BB2536" s="26" t="s">
        <v>611</v>
      </c>
      <c r="BC2536" s="26" t="s">
        <v>68</v>
      </c>
      <c r="BD2536" s="26" t="s">
        <v>154</v>
      </c>
      <c r="BE2536" s="26"/>
      <c r="BF2536" s="26" t="s">
        <v>68</v>
      </c>
      <c r="BG2536" s="26" t="s">
        <v>68</v>
      </c>
      <c r="BH2536" s="26" t="s">
        <v>146</v>
      </c>
      <c r="BI2536" s="26">
        <v>4</v>
      </c>
      <c r="BJ2536" s="26" t="s">
        <v>217</v>
      </c>
    </row>
    <row r="2537" spans="36:62" x14ac:dyDescent="0.25">
      <c r="AJ2537" s="26">
        <v>219</v>
      </c>
      <c r="AK2537" s="26">
        <v>1814721</v>
      </c>
      <c r="AL2537" s="264">
        <v>43408.041666666664</v>
      </c>
      <c r="AM2537" s="26" t="s">
        <v>565</v>
      </c>
      <c r="AN2537" s="26" t="s">
        <v>63</v>
      </c>
      <c r="AO2537" s="26"/>
      <c r="AP2537" s="26"/>
      <c r="AQ2537" s="26">
        <v>-1</v>
      </c>
      <c r="AR2537" s="26">
        <v>90</v>
      </c>
      <c r="AS2537" s="26" t="s">
        <v>168</v>
      </c>
      <c r="AT2537" s="26" t="s">
        <v>71</v>
      </c>
      <c r="AU2537" s="26" t="s">
        <v>63</v>
      </c>
      <c r="AV2537" s="26" t="s">
        <v>63</v>
      </c>
      <c r="AW2537" s="26" t="s">
        <v>63</v>
      </c>
      <c r="AX2537" s="26" t="s">
        <v>63</v>
      </c>
      <c r="AY2537" s="26">
        <v>43.88326</v>
      </c>
      <c r="AZ2537" s="26">
        <v>-100.70242</v>
      </c>
      <c r="BA2537" s="26" t="s">
        <v>158</v>
      </c>
      <c r="BB2537" s="26" t="s">
        <v>609</v>
      </c>
      <c r="BC2537" s="26" t="s">
        <v>167</v>
      </c>
      <c r="BD2537" s="26" t="s">
        <v>154</v>
      </c>
      <c r="BE2537" s="26"/>
      <c r="BF2537" s="26" t="s">
        <v>99</v>
      </c>
      <c r="BG2537" s="26" t="s">
        <v>167</v>
      </c>
      <c r="BH2537" s="26" t="s">
        <v>99</v>
      </c>
      <c r="BI2537" s="26">
        <v>4</v>
      </c>
      <c r="BJ2537" s="26" t="s">
        <v>217</v>
      </c>
    </row>
    <row r="2538" spans="36:62" x14ac:dyDescent="0.25">
      <c r="AJ2538" s="26">
        <v>220</v>
      </c>
      <c r="AK2538" s="26">
        <v>1815389</v>
      </c>
      <c r="AL2538" s="264">
        <v>43425.802083333336</v>
      </c>
      <c r="AM2538" s="26" t="s">
        <v>573</v>
      </c>
      <c r="AN2538" s="26" t="s">
        <v>63</v>
      </c>
      <c r="AO2538" s="26"/>
      <c r="AP2538" s="26"/>
      <c r="AQ2538" s="26">
        <v>-1</v>
      </c>
      <c r="AR2538" s="26">
        <v>83</v>
      </c>
      <c r="AS2538" s="26" t="s">
        <v>168</v>
      </c>
      <c r="AT2538" s="26" t="s">
        <v>71</v>
      </c>
      <c r="AU2538" s="26" t="s">
        <v>63</v>
      </c>
      <c r="AV2538" s="26" t="s">
        <v>63</v>
      </c>
      <c r="AW2538" s="26" t="s">
        <v>63</v>
      </c>
      <c r="AX2538" s="26" t="s">
        <v>63</v>
      </c>
      <c r="AY2538" s="26">
        <v>43.5490169999999</v>
      </c>
      <c r="AZ2538" s="26">
        <v>-100.74468400000001</v>
      </c>
      <c r="BA2538" s="26" t="s">
        <v>185</v>
      </c>
      <c r="BB2538" s="26" t="s">
        <v>165</v>
      </c>
      <c r="BC2538" s="26" t="s">
        <v>167</v>
      </c>
      <c r="BD2538" s="26" t="s">
        <v>154</v>
      </c>
      <c r="BE2538" s="26"/>
      <c r="BF2538" s="26" t="s">
        <v>99</v>
      </c>
      <c r="BG2538" s="26" t="s">
        <v>167</v>
      </c>
      <c r="BH2538" s="26" t="s">
        <v>99</v>
      </c>
      <c r="BI2538" s="26">
        <v>4</v>
      </c>
      <c r="BJ2538" s="26" t="s">
        <v>217</v>
      </c>
    </row>
    <row r="2539" spans="36:62" x14ac:dyDescent="0.25">
      <c r="AJ2539" s="26">
        <v>221</v>
      </c>
      <c r="AK2539" s="26">
        <v>1816641</v>
      </c>
      <c r="AL2539" s="264">
        <v>43453.958333333336</v>
      </c>
      <c r="AM2539" s="26" t="s">
        <v>565</v>
      </c>
      <c r="AN2539" s="26" t="s">
        <v>63</v>
      </c>
      <c r="AO2539" s="26"/>
      <c r="AP2539" s="26"/>
      <c r="AQ2539" s="26">
        <v>-1</v>
      </c>
      <c r="AR2539" s="26">
        <v>83</v>
      </c>
      <c r="AS2539" s="26" t="s">
        <v>168</v>
      </c>
      <c r="AT2539" s="26" t="s">
        <v>71</v>
      </c>
      <c r="AU2539" s="26" t="s">
        <v>63</v>
      </c>
      <c r="AV2539" s="26" t="s">
        <v>63</v>
      </c>
      <c r="AW2539" s="26" t="s">
        <v>63</v>
      </c>
      <c r="AX2539" s="26" t="s">
        <v>63</v>
      </c>
      <c r="AY2539" s="26">
        <v>43.7469439999999</v>
      </c>
      <c r="AZ2539" s="26">
        <v>-100.682939</v>
      </c>
      <c r="BA2539" s="26" t="s">
        <v>485</v>
      </c>
      <c r="BB2539" s="26" t="s">
        <v>165</v>
      </c>
      <c r="BC2539" s="26" t="s">
        <v>167</v>
      </c>
      <c r="BD2539" s="26" t="s">
        <v>154</v>
      </c>
      <c r="BE2539" s="26"/>
      <c r="BF2539" s="26" t="s">
        <v>99</v>
      </c>
      <c r="BG2539" s="26" t="s">
        <v>167</v>
      </c>
      <c r="BH2539" s="26" t="s">
        <v>99</v>
      </c>
      <c r="BI2539" s="26">
        <v>4</v>
      </c>
      <c r="BJ2539" s="26" t="s">
        <v>217</v>
      </c>
    </row>
    <row r="2540" spans="36:62" x14ac:dyDescent="0.25">
      <c r="AJ2540" s="26">
        <v>222</v>
      </c>
      <c r="AK2540" s="26">
        <v>1817069</v>
      </c>
      <c r="AL2540" s="264">
        <v>43461.440972222219</v>
      </c>
      <c r="AM2540" s="26" t="s">
        <v>565</v>
      </c>
      <c r="AN2540" s="26" t="s">
        <v>63</v>
      </c>
      <c r="AO2540" s="26" t="s">
        <v>156</v>
      </c>
      <c r="AP2540" s="26" t="s">
        <v>648</v>
      </c>
      <c r="AQ2540" s="26">
        <v>0</v>
      </c>
      <c r="AR2540" s="26">
        <v>90</v>
      </c>
      <c r="AS2540" s="26" t="s">
        <v>628</v>
      </c>
      <c r="AT2540" s="26" t="s">
        <v>71</v>
      </c>
      <c r="AU2540" s="26" t="s">
        <v>63</v>
      </c>
      <c r="AV2540" s="26" t="s">
        <v>63</v>
      </c>
      <c r="AW2540" s="26" t="s">
        <v>63</v>
      </c>
      <c r="AX2540" s="26" t="s">
        <v>63</v>
      </c>
      <c r="AY2540" s="26">
        <v>43.883229</v>
      </c>
      <c r="AZ2540" s="26">
        <v>-100.692998</v>
      </c>
      <c r="BA2540" s="26" t="s">
        <v>490</v>
      </c>
      <c r="BB2540" s="26" t="s">
        <v>609</v>
      </c>
      <c r="BC2540" s="26" t="s">
        <v>1316</v>
      </c>
      <c r="BD2540" s="26" t="s">
        <v>681</v>
      </c>
      <c r="BE2540" s="26"/>
      <c r="BF2540" s="26" t="s">
        <v>68</v>
      </c>
      <c r="BG2540" s="26" t="s">
        <v>68</v>
      </c>
      <c r="BH2540" s="26" t="s">
        <v>646</v>
      </c>
      <c r="BI2540" s="26">
        <v>4</v>
      </c>
      <c r="BJ2540" s="26" t="s">
        <v>217</v>
      </c>
    </row>
    <row r="2541" spans="36:62" x14ac:dyDescent="0.25">
      <c r="AJ2541" s="26">
        <v>225</v>
      </c>
      <c r="AK2541" s="26">
        <v>1817827</v>
      </c>
      <c r="AL2541" s="264">
        <v>43433.239583333336</v>
      </c>
      <c r="AM2541" s="26" t="s">
        <v>565</v>
      </c>
      <c r="AN2541" s="26" t="s">
        <v>63</v>
      </c>
      <c r="AO2541" s="26"/>
      <c r="AP2541" s="26"/>
      <c r="AQ2541" s="26">
        <v>-1</v>
      </c>
      <c r="AR2541" s="26">
        <v>83</v>
      </c>
      <c r="AS2541" s="26" t="s">
        <v>168</v>
      </c>
      <c r="AT2541" s="26" t="s">
        <v>71</v>
      </c>
      <c r="AU2541" s="26" t="s">
        <v>63</v>
      </c>
      <c r="AV2541" s="26" t="s">
        <v>63</v>
      </c>
      <c r="AW2541" s="26" t="s">
        <v>63</v>
      </c>
      <c r="AX2541" s="26" t="s">
        <v>63</v>
      </c>
      <c r="AY2541" s="26">
        <v>43.802076</v>
      </c>
      <c r="AZ2541" s="26">
        <v>-100.689290999999</v>
      </c>
      <c r="BA2541" s="26" t="s">
        <v>494</v>
      </c>
      <c r="BB2541" s="26" t="s">
        <v>165</v>
      </c>
      <c r="BC2541" s="26" t="s">
        <v>167</v>
      </c>
      <c r="BD2541" s="26" t="s">
        <v>154</v>
      </c>
      <c r="BE2541" s="26"/>
      <c r="BF2541" s="26" t="s">
        <v>99</v>
      </c>
      <c r="BG2541" s="26" t="s">
        <v>167</v>
      </c>
      <c r="BH2541" s="26" t="s">
        <v>99</v>
      </c>
      <c r="BI2541" s="26">
        <v>4</v>
      </c>
      <c r="BJ2541" s="26" t="s">
        <v>217</v>
      </c>
    </row>
    <row r="2542" spans="36:62" x14ac:dyDescent="0.25">
      <c r="AJ2542" s="26">
        <v>227</v>
      </c>
      <c r="AK2542" s="26">
        <v>1900450</v>
      </c>
      <c r="AL2542" s="264">
        <v>43481.680555555555</v>
      </c>
      <c r="AM2542" s="26" t="s">
        <v>487</v>
      </c>
      <c r="AN2542" s="26" t="s">
        <v>63</v>
      </c>
      <c r="AO2542" s="26" t="s">
        <v>156</v>
      </c>
      <c r="AP2542" s="26" t="s">
        <v>159</v>
      </c>
      <c r="AQ2542" s="26">
        <v>0</v>
      </c>
      <c r="AR2542" s="26">
        <v>18</v>
      </c>
      <c r="AS2542" s="26" t="s">
        <v>634</v>
      </c>
      <c r="AT2542" s="26" t="s">
        <v>639</v>
      </c>
      <c r="AU2542" s="26" t="s">
        <v>63</v>
      </c>
      <c r="AV2542" s="26" t="s">
        <v>63</v>
      </c>
      <c r="AW2542" s="26" t="s">
        <v>63</v>
      </c>
      <c r="AX2542" s="26" t="s">
        <v>63</v>
      </c>
      <c r="AY2542" s="26">
        <v>43.215229999999899</v>
      </c>
      <c r="AZ2542" s="26">
        <v>-101.512542999999</v>
      </c>
      <c r="BA2542" s="26" t="s">
        <v>166</v>
      </c>
      <c r="BB2542" s="26" t="s">
        <v>611</v>
      </c>
      <c r="BC2542" s="26" t="s">
        <v>614</v>
      </c>
      <c r="BD2542" s="26" t="s">
        <v>615</v>
      </c>
      <c r="BE2542" s="26"/>
      <c r="BF2542" s="26" t="s">
        <v>68</v>
      </c>
      <c r="BG2542" s="26" t="s">
        <v>68</v>
      </c>
      <c r="BH2542" s="26" t="s">
        <v>146</v>
      </c>
      <c r="BI2542" s="26">
        <v>4</v>
      </c>
      <c r="BJ2542" s="26" t="s">
        <v>217</v>
      </c>
    </row>
    <row r="2543" spans="36:62" x14ac:dyDescent="0.25">
      <c r="AJ2543" s="26">
        <v>229</v>
      </c>
      <c r="AK2543" s="26">
        <v>1818352</v>
      </c>
      <c r="AL2543" s="264">
        <v>43138.873611111114</v>
      </c>
      <c r="AM2543" s="26" t="s">
        <v>573</v>
      </c>
      <c r="AN2543" s="26" t="s">
        <v>63</v>
      </c>
      <c r="AO2543" s="26" t="s">
        <v>173</v>
      </c>
      <c r="AP2543" s="26" t="s">
        <v>159</v>
      </c>
      <c r="AQ2543" s="26">
        <v>0</v>
      </c>
      <c r="AR2543" s="26">
        <v>83</v>
      </c>
      <c r="AS2543" s="26" t="s">
        <v>149</v>
      </c>
      <c r="AT2543" s="26" t="s">
        <v>71</v>
      </c>
      <c r="AU2543" s="26" t="s">
        <v>63</v>
      </c>
      <c r="AV2543" s="26" t="s">
        <v>63</v>
      </c>
      <c r="AW2543" s="26" t="s">
        <v>63</v>
      </c>
      <c r="AX2543" s="26" t="s">
        <v>63</v>
      </c>
      <c r="AY2543" s="26">
        <v>43.5060229999999</v>
      </c>
      <c r="AZ2543" s="26">
        <v>-100.731066999999</v>
      </c>
      <c r="BA2543" s="26" t="s">
        <v>185</v>
      </c>
      <c r="BB2543" s="26" t="s">
        <v>157</v>
      </c>
      <c r="BC2543" s="26" t="s">
        <v>68</v>
      </c>
      <c r="BD2543" s="26" t="s">
        <v>154</v>
      </c>
      <c r="BE2543" s="26"/>
      <c r="BF2543" s="26" t="s">
        <v>68</v>
      </c>
      <c r="BG2543" s="26" t="s">
        <v>68</v>
      </c>
      <c r="BH2543" s="26" t="s">
        <v>757</v>
      </c>
      <c r="BI2543" s="26">
        <v>4</v>
      </c>
      <c r="BJ2543" s="26" t="s">
        <v>20</v>
      </c>
    </row>
    <row r="2544" spans="36:62" x14ac:dyDescent="0.25">
      <c r="AJ2544" s="26">
        <v>230</v>
      </c>
      <c r="AK2544" s="26">
        <v>1818354</v>
      </c>
      <c r="AL2544" s="264">
        <v>43368.333333333336</v>
      </c>
      <c r="AM2544" s="26" t="s">
        <v>573</v>
      </c>
      <c r="AN2544" s="26" t="s">
        <v>63</v>
      </c>
      <c r="AO2544" s="26"/>
      <c r="AP2544" s="26"/>
      <c r="AQ2544" s="26">
        <v>-1</v>
      </c>
      <c r="AR2544" s="26">
        <v>83</v>
      </c>
      <c r="AS2544" s="26" t="s">
        <v>168</v>
      </c>
      <c r="AT2544" s="26" t="s">
        <v>77</v>
      </c>
      <c r="AU2544" s="26" t="s">
        <v>63</v>
      </c>
      <c r="AV2544" s="26" t="s">
        <v>63</v>
      </c>
      <c r="AW2544" s="26" t="s">
        <v>63</v>
      </c>
      <c r="AX2544" s="26" t="s">
        <v>63</v>
      </c>
      <c r="AY2544" s="26">
        <v>43.695070000000001</v>
      </c>
      <c r="AZ2544" s="26">
        <v>-100.705511</v>
      </c>
      <c r="BA2544" s="26" t="s">
        <v>185</v>
      </c>
      <c r="BB2544" s="26" t="s">
        <v>165</v>
      </c>
      <c r="BC2544" s="26" t="s">
        <v>167</v>
      </c>
      <c r="BD2544" s="26" t="s">
        <v>154</v>
      </c>
      <c r="BE2544" s="26"/>
      <c r="BF2544" s="26" t="s">
        <v>99</v>
      </c>
      <c r="BG2544" s="26" t="s">
        <v>167</v>
      </c>
      <c r="BH2544" s="26" t="s">
        <v>99</v>
      </c>
      <c r="BI2544" s="26">
        <v>4</v>
      </c>
      <c r="BJ2544" s="26" t="s">
        <v>217</v>
      </c>
    </row>
    <row r="2545" spans="36:62" x14ac:dyDescent="0.25">
      <c r="AJ2545" s="26">
        <v>231</v>
      </c>
      <c r="AK2545" s="26">
        <v>1818356</v>
      </c>
      <c r="AL2545" s="264">
        <v>43451.305555555555</v>
      </c>
      <c r="AM2545" s="26" t="s">
        <v>573</v>
      </c>
      <c r="AN2545" s="26" t="s">
        <v>63</v>
      </c>
      <c r="AO2545" s="26"/>
      <c r="AP2545" s="26"/>
      <c r="AQ2545" s="26">
        <v>-1</v>
      </c>
      <c r="AR2545" s="26">
        <v>83</v>
      </c>
      <c r="AS2545" s="26" t="s">
        <v>168</v>
      </c>
      <c r="AT2545" s="26" t="s">
        <v>71</v>
      </c>
      <c r="AU2545" s="26" t="s">
        <v>63</v>
      </c>
      <c r="AV2545" s="26" t="s">
        <v>63</v>
      </c>
      <c r="AW2545" s="26" t="s">
        <v>63</v>
      </c>
      <c r="AX2545" s="26" t="s">
        <v>63</v>
      </c>
      <c r="AY2545" s="26">
        <v>43.560831</v>
      </c>
      <c r="AZ2545" s="26">
        <v>-100.749942</v>
      </c>
      <c r="BA2545" s="26" t="s">
        <v>166</v>
      </c>
      <c r="BB2545" s="26" t="s">
        <v>165</v>
      </c>
      <c r="BC2545" s="26" t="s">
        <v>167</v>
      </c>
      <c r="BD2545" s="26" t="s">
        <v>154</v>
      </c>
      <c r="BE2545" s="26"/>
      <c r="BF2545" s="26" t="s">
        <v>99</v>
      </c>
      <c r="BG2545" s="26" t="s">
        <v>167</v>
      </c>
      <c r="BH2545" s="26" t="s">
        <v>99</v>
      </c>
      <c r="BI2545" s="26">
        <v>4</v>
      </c>
      <c r="BJ2545" s="26" t="s">
        <v>217</v>
      </c>
    </row>
    <row r="2546" spans="36:62" x14ac:dyDescent="0.25">
      <c r="AJ2546" s="26">
        <v>232</v>
      </c>
      <c r="AK2546" s="26">
        <v>1818358</v>
      </c>
      <c r="AL2546" s="264">
        <v>43437.949305555558</v>
      </c>
      <c r="AM2546" s="26" t="s">
        <v>573</v>
      </c>
      <c r="AN2546" s="26" t="s">
        <v>63</v>
      </c>
      <c r="AO2546" s="26"/>
      <c r="AP2546" s="26"/>
      <c r="AQ2546" s="26">
        <v>-1</v>
      </c>
      <c r="AR2546" s="26">
        <v>83</v>
      </c>
      <c r="AS2546" s="26" t="s">
        <v>168</v>
      </c>
      <c r="AT2546" s="26" t="s">
        <v>1535</v>
      </c>
      <c r="AU2546" s="26" t="s">
        <v>63</v>
      </c>
      <c r="AV2546" s="26" t="s">
        <v>63</v>
      </c>
      <c r="AW2546" s="26" t="s">
        <v>63</v>
      </c>
      <c r="AX2546" s="26" t="s">
        <v>63</v>
      </c>
      <c r="AY2546" s="26">
        <v>43.575857999999897</v>
      </c>
      <c r="AZ2546" s="26">
        <v>-100.750027</v>
      </c>
      <c r="BA2546" s="26" t="s">
        <v>158</v>
      </c>
      <c r="BB2546" s="26" t="s">
        <v>165</v>
      </c>
      <c r="BC2546" s="26" t="s">
        <v>167</v>
      </c>
      <c r="BD2546" s="26" t="s">
        <v>154</v>
      </c>
      <c r="BE2546" s="26"/>
      <c r="BF2546" s="26" t="s">
        <v>99</v>
      </c>
      <c r="BG2546" s="26" t="s">
        <v>167</v>
      </c>
      <c r="BH2546" s="26" t="s">
        <v>99</v>
      </c>
      <c r="BI2546" s="26">
        <v>4</v>
      </c>
      <c r="BJ2546" s="26" t="s">
        <v>217</v>
      </c>
    </row>
    <row r="2547" spans="36:62" x14ac:dyDescent="0.25">
      <c r="AJ2547" s="26">
        <v>234</v>
      </c>
      <c r="AK2547" s="26">
        <v>1818362</v>
      </c>
      <c r="AL2547" s="264">
        <v>43427.802083333336</v>
      </c>
      <c r="AM2547" s="26" t="s">
        <v>573</v>
      </c>
      <c r="AN2547" s="26" t="s">
        <v>63</v>
      </c>
      <c r="AO2547" s="26"/>
      <c r="AP2547" s="26"/>
      <c r="AQ2547" s="26">
        <v>-1</v>
      </c>
      <c r="AR2547" s="26">
        <v>83</v>
      </c>
      <c r="AS2547" s="26" t="s">
        <v>168</v>
      </c>
      <c r="AT2547" s="26" t="s">
        <v>71</v>
      </c>
      <c r="AU2547" s="26" t="s">
        <v>63</v>
      </c>
      <c r="AV2547" s="26" t="s">
        <v>63</v>
      </c>
      <c r="AW2547" s="26" t="s">
        <v>63</v>
      </c>
      <c r="AX2547" s="26" t="s">
        <v>63</v>
      </c>
      <c r="AY2547" s="26">
        <v>43.477764999999899</v>
      </c>
      <c r="AZ2547" s="26">
        <v>-100.740183</v>
      </c>
      <c r="BA2547" s="26" t="s">
        <v>166</v>
      </c>
      <c r="BB2547" s="26" t="s">
        <v>157</v>
      </c>
      <c r="BC2547" s="26" t="s">
        <v>167</v>
      </c>
      <c r="BD2547" s="26" t="s">
        <v>154</v>
      </c>
      <c r="BE2547" s="26"/>
      <c r="BF2547" s="26" t="s">
        <v>99</v>
      </c>
      <c r="BG2547" s="26" t="s">
        <v>167</v>
      </c>
      <c r="BH2547" s="26" t="s">
        <v>99</v>
      </c>
      <c r="BI2547" s="26">
        <v>4</v>
      </c>
      <c r="BJ2547" s="26" t="s">
        <v>217</v>
      </c>
    </row>
    <row r="2548" spans="36:62" x14ac:dyDescent="0.25">
      <c r="AJ2548" s="26">
        <v>235</v>
      </c>
      <c r="AK2548" s="26">
        <v>1818364</v>
      </c>
      <c r="AL2548" s="264">
        <v>43131.176388888889</v>
      </c>
      <c r="AM2548" s="26" t="s">
        <v>573</v>
      </c>
      <c r="AN2548" s="26" t="s">
        <v>63</v>
      </c>
      <c r="AO2548" s="26"/>
      <c r="AP2548" s="26"/>
      <c r="AQ2548" s="26">
        <v>-1</v>
      </c>
      <c r="AR2548" s="26">
        <v>83</v>
      </c>
      <c r="AS2548" s="26" t="s">
        <v>168</v>
      </c>
      <c r="AT2548" s="26" t="s">
        <v>74</v>
      </c>
      <c r="AU2548" s="26" t="s">
        <v>63</v>
      </c>
      <c r="AV2548" s="26" t="s">
        <v>63</v>
      </c>
      <c r="AW2548" s="26" t="s">
        <v>63</v>
      </c>
      <c r="AX2548" s="26" t="s">
        <v>63</v>
      </c>
      <c r="AY2548" s="26">
        <v>43.512093999999898</v>
      </c>
      <c r="AZ2548" s="26">
        <v>-100.730101</v>
      </c>
      <c r="BA2548" s="26" t="s">
        <v>166</v>
      </c>
      <c r="BB2548" s="26" t="s">
        <v>157</v>
      </c>
      <c r="BC2548" s="26" t="s">
        <v>167</v>
      </c>
      <c r="BD2548" s="26" t="s">
        <v>154</v>
      </c>
      <c r="BE2548" s="26"/>
      <c r="BF2548" s="26" t="s">
        <v>99</v>
      </c>
      <c r="BG2548" s="26" t="s">
        <v>167</v>
      </c>
      <c r="BH2548" s="26" t="s">
        <v>99</v>
      </c>
      <c r="BI2548" s="26">
        <v>4</v>
      </c>
      <c r="BJ2548" s="26" t="s">
        <v>217</v>
      </c>
    </row>
    <row r="2549" spans="36:62" x14ac:dyDescent="0.25">
      <c r="AJ2549" s="26">
        <v>236</v>
      </c>
      <c r="AK2549" s="26">
        <v>1818366</v>
      </c>
      <c r="AL2549" s="264">
        <v>43464.061805555553</v>
      </c>
      <c r="AM2549" s="26" t="s">
        <v>573</v>
      </c>
      <c r="AN2549" s="26" t="s">
        <v>63</v>
      </c>
      <c r="AO2549" s="26"/>
      <c r="AP2549" s="26"/>
      <c r="AQ2549" s="26">
        <v>-1</v>
      </c>
      <c r="AR2549" s="26">
        <v>83</v>
      </c>
      <c r="AS2549" s="26" t="s">
        <v>168</v>
      </c>
      <c r="AT2549" s="26" t="s">
        <v>71</v>
      </c>
      <c r="AU2549" s="26" t="s">
        <v>63</v>
      </c>
      <c r="AV2549" s="26" t="s">
        <v>63</v>
      </c>
      <c r="AW2549" s="26" t="s">
        <v>63</v>
      </c>
      <c r="AX2549" s="26" t="s">
        <v>63</v>
      </c>
      <c r="AY2549" s="26">
        <v>43.577164000000003</v>
      </c>
      <c r="AZ2549" s="26">
        <v>-100.750051999999</v>
      </c>
      <c r="BA2549" s="26" t="s">
        <v>166</v>
      </c>
      <c r="BB2549" s="26" t="s">
        <v>165</v>
      </c>
      <c r="BC2549" s="26" t="s">
        <v>167</v>
      </c>
      <c r="BD2549" s="26" t="s">
        <v>154</v>
      </c>
      <c r="BE2549" s="26"/>
      <c r="BF2549" s="26" t="s">
        <v>99</v>
      </c>
      <c r="BG2549" s="26" t="s">
        <v>167</v>
      </c>
      <c r="BH2549" s="26" t="s">
        <v>99</v>
      </c>
      <c r="BI2549" s="26">
        <v>4</v>
      </c>
      <c r="BJ2549" s="26" t="s">
        <v>217</v>
      </c>
    </row>
    <row r="2550" spans="36:62" x14ac:dyDescent="0.25">
      <c r="AJ2550" s="26">
        <v>237</v>
      </c>
      <c r="AK2550" s="26">
        <v>1818367</v>
      </c>
      <c r="AL2550" s="264">
        <v>43102.763194444444</v>
      </c>
      <c r="AM2550" s="26" t="s">
        <v>573</v>
      </c>
      <c r="AN2550" s="26" t="s">
        <v>63</v>
      </c>
      <c r="AO2550" s="26"/>
      <c r="AP2550" s="26"/>
      <c r="AQ2550" s="26">
        <v>-1</v>
      </c>
      <c r="AR2550" s="26">
        <v>83</v>
      </c>
      <c r="AS2550" s="26" t="s">
        <v>168</v>
      </c>
      <c r="AT2550" s="26" t="s">
        <v>71</v>
      </c>
      <c r="AU2550" s="26" t="s">
        <v>63</v>
      </c>
      <c r="AV2550" s="26" t="s">
        <v>63</v>
      </c>
      <c r="AW2550" s="26" t="s">
        <v>63</v>
      </c>
      <c r="AX2550" s="26" t="s">
        <v>63</v>
      </c>
      <c r="AY2550" s="26">
        <v>43.517147000000001</v>
      </c>
      <c r="AZ2550" s="26">
        <v>-100.730097999999</v>
      </c>
      <c r="BA2550" s="26" t="s">
        <v>166</v>
      </c>
      <c r="BB2550" s="26" t="s">
        <v>157</v>
      </c>
      <c r="BC2550" s="26" t="s">
        <v>167</v>
      </c>
      <c r="BD2550" s="26" t="s">
        <v>154</v>
      </c>
      <c r="BE2550" s="26"/>
      <c r="BF2550" s="26" t="s">
        <v>99</v>
      </c>
      <c r="BG2550" s="26" t="s">
        <v>167</v>
      </c>
      <c r="BH2550" s="26" t="s">
        <v>99</v>
      </c>
      <c r="BI2550" s="26">
        <v>4</v>
      </c>
      <c r="BJ2550" s="26" t="s">
        <v>217</v>
      </c>
    </row>
    <row r="2551" spans="36:62" x14ac:dyDescent="0.25">
      <c r="AJ2551" s="26">
        <v>238</v>
      </c>
      <c r="AK2551" s="26">
        <v>1901999</v>
      </c>
      <c r="AL2551" s="264">
        <v>43474.357638888891</v>
      </c>
      <c r="AM2551" s="26" t="s">
        <v>573</v>
      </c>
      <c r="AN2551" s="26" t="s">
        <v>63</v>
      </c>
      <c r="AO2551" s="26" t="s">
        <v>192</v>
      </c>
      <c r="AP2551" s="26" t="s">
        <v>159</v>
      </c>
      <c r="AQ2551" s="26">
        <v>0</v>
      </c>
      <c r="AR2551" s="26">
        <v>83</v>
      </c>
      <c r="AS2551" s="26" t="s">
        <v>168</v>
      </c>
      <c r="AT2551" s="26" t="s">
        <v>71</v>
      </c>
      <c r="AU2551" s="26" t="s">
        <v>63</v>
      </c>
      <c r="AV2551" s="26" t="s">
        <v>63</v>
      </c>
      <c r="AW2551" s="26" t="s">
        <v>63</v>
      </c>
      <c r="AX2551" s="26" t="s">
        <v>63</v>
      </c>
      <c r="AY2551" s="26">
        <v>43.590893999999899</v>
      </c>
      <c r="AZ2551" s="26">
        <v>-100.751870999999</v>
      </c>
      <c r="BA2551" s="26" t="s">
        <v>166</v>
      </c>
      <c r="BB2551" s="26" t="s">
        <v>157</v>
      </c>
      <c r="BC2551" s="26" t="s">
        <v>68</v>
      </c>
      <c r="BD2551" s="26" t="s">
        <v>154</v>
      </c>
      <c r="BE2551" s="26"/>
      <c r="BF2551" s="26" t="s">
        <v>68</v>
      </c>
      <c r="BG2551" s="26" t="s">
        <v>68</v>
      </c>
      <c r="BH2551" s="26" t="s">
        <v>146</v>
      </c>
      <c r="BI2551" s="26">
        <v>4</v>
      </c>
      <c r="BJ2551" s="26" t="s">
        <v>19</v>
      </c>
    </row>
    <row r="2552" spans="36:62" x14ac:dyDescent="0.25">
      <c r="AJ2552" s="26">
        <v>239</v>
      </c>
      <c r="AK2552" s="26">
        <v>1902000</v>
      </c>
      <c r="AL2552" s="264">
        <v>43476.357638888891</v>
      </c>
      <c r="AM2552" s="26" t="s">
        <v>573</v>
      </c>
      <c r="AN2552" s="26" t="s">
        <v>63</v>
      </c>
      <c r="AO2552" s="26" t="s">
        <v>192</v>
      </c>
      <c r="AP2552" s="26" t="s">
        <v>159</v>
      </c>
      <c r="AQ2552" s="26">
        <v>0</v>
      </c>
      <c r="AR2552" s="26">
        <v>83</v>
      </c>
      <c r="AS2552" s="26" t="s">
        <v>168</v>
      </c>
      <c r="AT2552" s="26" t="s">
        <v>71</v>
      </c>
      <c r="AU2552" s="26" t="s">
        <v>63</v>
      </c>
      <c r="AV2552" s="26" t="s">
        <v>63</v>
      </c>
      <c r="AW2552" s="26" t="s">
        <v>63</v>
      </c>
      <c r="AX2552" s="26" t="s">
        <v>63</v>
      </c>
      <c r="AY2552" s="26">
        <v>43.559859000000003</v>
      </c>
      <c r="AZ2552" s="26">
        <v>-100.74982300000001</v>
      </c>
      <c r="BA2552" s="26" t="s">
        <v>185</v>
      </c>
      <c r="BB2552" s="26" t="s">
        <v>157</v>
      </c>
      <c r="BC2552" s="26" t="s">
        <v>68</v>
      </c>
      <c r="BD2552" s="26" t="s">
        <v>154</v>
      </c>
      <c r="BE2552" s="26"/>
      <c r="BF2552" s="26" t="s">
        <v>68</v>
      </c>
      <c r="BG2552" s="26" t="s">
        <v>68</v>
      </c>
      <c r="BH2552" s="26" t="s">
        <v>146</v>
      </c>
      <c r="BI2552" s="26">
        <v>4</v>
      </c>
      <c r="BJ2552" s="26" t="s">
        <v>217</v>
      </c>
    </row>
    <row r="2553" spans="36:62" x14ac:dyDescent="0.25">
      <c r="AJ2553" s="26">
        <v>241</v>
      </c>
      <c r="AK2553" s="26">
        <v>1907140</v>
      </c>
      <c r="AL2553" s="264">
        <v>43629.904166666667</v>
      </c>
      <c r="AM2553" s="26" t="s">
        <v>573</v>
      </c>
      <c r="AN2553" s="26" t="s">
        <v>63</v>
      </c>
      <c r="AO2553" s="26"/>
      <c r="AP2553" s="26"/>
      <c r="AQ2553" s="26">
        <v>-1</v>
      </c>
      <c r="AR2553" s="26">
        <v>83</v>
      </c>
      <c r="AS2553" s="26" t="s">
        <v>168</v>
      </c>
      <c r="AT2553" s="26" t="s">
        <v>71</v>
      </c>
      <c r="AU2553" s="26" t="s">
        <v>63</v>
      </c>
      <c r="AV2553" s="26" t="s">
        <v>63</v>
      </c>
      <c r="AW2553" s="26" t="s">
        <v>63</v>
      </c>
      <c r="AX2553" s="26" t="s">
        <v>63</v>
      </c>
      <c r="AY2553" s="26">
        <v>43.6302039999999</v>
      </c>
      <c r="AZ2553" s="26">
        <v>-100.744398</v>
      </c>
      <c r="BA2553" s="26" t="s">
        <v>158</v>
      </c>
      <c r="BB2553" s="26" t="s">
        <v>165</v>
      </c>
      <c r="BC2553" s="26" t="s">
        <v>167</v>
      </c>
      <c r="BD2553" s="26" t="s">
        <v>154</v>
      </c>
      <c r="BE2553" s="26"/>
      <c r="BF2553" s="26" t="s">
        <v>99</v>
      </c>
      <c r="BG2553" s="26" t="s">
        <v>167</v>
      </c>
      <c r="BH2553" s="26" t="s">
        <v>99</v>
      </c>
      <c r="BI2553" s="26">
        <v>4</v>
      </c>
      <c r="BJ2553" s="26" t="s">
        <v>217</v>
      </c>
    </row>
    <row r="2554" spans="36:62" x14ac:dyDescent="0.25">
      <c r="AJ2554" s="26">
        <v>242</v>
      </c>
      <c r="AK2554" s="26">
        <v>1908179</v>
      </c>
      <c r="AL2554" s="264">
        <v>43646.682638888888</v>
      </c>
      <c r="AM2554" s="26" t="s">
        <v>565</v>
      </c>
      <c r="AN2554" s="26" t="s">
        <v>63</v>
      </c>
      <c r="AO2554" s="26" t="s">
        <v>156</v>
      </c>
      <c r="AP2554" s="26" t="s">
        <v>159</v>
      </c>
      <c r="AQ2554" s="26">
        <v>0</v>
      </c>
      <c r="AR2554" s="26">
        <v>83</v>
      </c>
      <c r="AS2554" s="26" t="s">
        <v>1022</v>
      </c>
      <c r="AT2554" s="26" t="s">
        <v>71</v>
      </c>
      <c r="AU2554" s="26" t="s">
        <v>63</v>
      </c>
      <c r="AV2554" s="26" t="s">
        <v>63</v>
      </c>
      <c r="AW2554" s="26" t="s">
        <v>63</v>
      </c>
      <c r="AX2554" s="26" t="s">
        <v>63</v>
      </c>
      <c r="AY2554" s="26">
        <v>43.744808999999897</v>
      </c>
      <c r="AZ2554" s="26">
        <v>-100.683058</v>
      </c>
      <c r="BA2554" s="26" t="s">
        <v>158</v>
      </c>
      <c r="BB2554" s="26" t="s">
        <v>157</v>
      </c>
      <c r="BC2554" s="26" t="s">
        <v>162</v>
      </c>
      <c r="BD2554" s="26" t="s">
        <v>792</v>
      </c>
      <c r="BE2554" s="26"/>
      <c r="BF2554" s="26" t="s">
        <v>68</v>
      </c>
      <c r="BG2554" s="26" t="s">
        <v>68</v>
      </c>
      <c r="BH2554" s="26" t="s">
        <v>160</v>
      </c>
      <c r="BI2554" s="26">
        <v>4</v>
      </c>
      <c r="BJ2554" s="26" t="s">
        <v>20</v>
      </c>
    </row>
    <row r="2555" spans="36:62" x14ac:dyDescent="0.25">
      <c r="AJ2555" s="26">
        <v>243</v>
      </c>
      <c r="AK2555" s="26">
        <v>1911824</v>
      </c>
      <c r="AL2555" s="264">
        <v>43704.634027777778</v>
      </c>
      <c r="AM2555" s="26" t="s">
        <v>573</v>
      </c>
      <c r="AN2555" s="26" t="s">
        <v>63</v>
      </c>
      <c r="AO2555" s="26" t="s">
        <v>156</v>
      </c>
      <c r="AP2555" s="26" t="s">
        <v>159</v>
      </c>
      <c r="AQ2555" s="26">
        <v>0</v>
      </c>
      <c r="AR2555" s="26">
        <v>83</v>
      </c>
      <c r="AS2555" s="26" t="s">
        <v>1575</v>
      </c>
      <c r="AT2555" s="26" t="s">
        <v>71</v>
      </c>
      <c r="AU2555" s="26" t="s">
        <v>63</v>
      </c>
      <c r="AV2555" s="26" t="s">
        <v>63</v>
      </c>
      <c r="AW2555" s="26" t="s">
        <v>63</v>
      </c>
      <c r="AX2555" s="26" t="s">
        <v>63</v>
      </c>
      <c r="AY2555" s="26">
        <v>43.476813999999898</v>
      </c>
      <c r="AZ2555" s="26">
        <v>-100.740278</v>
      </c>
      <c r="BA2555" s="26" t="s">
        <v>490</v>
      </c>
      <c r="BB2555" s="26" t="s">
        <v>1164</v>
      </c>
      <c r="BC2555" s="26" t="s">
        <v>1201</v>
      </c>
      <c r="BD2555" s="26" t="s">
        <v>68</v>
      </c>
      <c r="BE2555" s="26" t="s">
        <v>1574</v>
      </c>
      <c r="BF2555" s="26" t="s">
        <v>68</v>
      </c>
      <c r="BG2555" s="26" t="s">
        <v>68</v>
      </c>
      <c r="BH2555" s="26" t="s">
        <v>1576</v>
      </c>
      <c r="BI2555" s="26">
        <v>4</v>
      </c>
      <c r="BJ2555" s="26" t="s">
        <v>19</v>
      </c>
    </row>
    <row r="2556" spans="36:62" x14ac:dyDescent="0.25">
      <c r="AJ2556" s="26">
        <v>244</v>
      </c>
      <c r="AK2556" s="26">
        <v>1912490</v>
      </c>
      <c r="AL2556" s="264">
        <v>43727.923611111109</v>
      </c>
      <c r="AM2556" s="26" t="s">
        <v>565</v>
      </c>
      <c r="AN2556" s="26" t="s">
        <v>63</v>
      </c>
      <c r="AO2556" s="26"/>
      <c r="AP2556" s="26"/>
      <c r="AQ2556" s="26">
        <v>-1</v>
      </c>
      <c r="AR2556" s="26">
        <v>90</v>
      </c>
      <c r="AS2556" s="26" t="s">
        <v>168</v>
      </c>
      <c r="AT2556" s="26" t="s">
        <v>71</v>
      </c>
      <c r="AU2556" s="26" t="s">
        <v>63</v>
      </c>
      <c r="AV2556" s="26" t="s">
        <v>63</v>
      </c>
      <c r="AW2556" s="26" t="s">
        <v>63</v>
      </c>
      <c r="AX2556" s="26" t="s">
        <v>63</v>
      </c>
      <c r="AY2556" s="26">
        <v>43.882956999999898</v>
      </c>
      <c r="AZ2556" s="26">
        <v>-100.698739</v>
      </c>
      <c r="BA2556" s="26" t="s">
        <v>166</v>
      </c>
      <c r="BB2556" s="26" t="s">
        <v>611</v>
      </c>
      <c r="BC2556" s="26" t="s">
        <v>167</v>
      </c>
      <c r="BD2556" s="26" t="s">
        <v>154</v>
      </c>
      <c r="BE2556" s="26"/>
      <c r="BF2556" s="26" t="s">
        <v>99</v>
      </c>
      <c r="BG2556" s="26" t="s">
        <v>167</v>
      </c>
      <c r="BH2556" s="26" t="s">
        <v>99</v>
      </c>
      <c r="BI2556" s="26">
        <v>4</v>
      </c>
      <c r="BJ2556" s="26" t="s">
        <v>217</v>
      </c>
    </row>
    <row r="2557" spans="36:62" x14ac:dyDescent="0.25">
      <c r="AJ2557" s="26">
        <v>245</v>
      </c>
      <c r="AK2557" s="26">
        <v>1912621</v>
      </c>
      <c r="AL2557" s="264">
        <v>43731.247916666667</v>
      </c>
      <c r="AM2557" s="26" t="s">
        <v>487</v>
      </c>
      <c r="AN2557" s="26" t="s">
        <v>63</v>
      </c>
      <c r="AO2557" s="26"/>
      <c r="AP2557" s="26"/>
      <c r="AQ2557" s="26">
        <v>-1</v>
      </c>
      <c r="AR2557" s="26">
        <v>18</v>
      </c>
      <c r="AS2557" s="26" t="s">
        <v>168</v>
      </c>
      <c r="AT2557" s="26" t="s">
        <v>71</v>
      </c>
      <c r="AU2557" s="26" t="s">
        <v>63</v>
      </c>
      <c r="AV2557" s="26" t="s">
        <v>63</v>
      </c>
      <c r="AW2557" s="26" t="s">
        <v>63</v>
      </c>
      <c r="AX2557" s="26" t="s">
        <v>63</v>
      </c>
      <c r="AY2557" s="26">
        <v>43.215038999999898</v>
      </c>
      <c r="AZ2557" s="26">
        <v>-101.352851999999</v>
      </c>
      <c r="BA2557" s="26" t="s">
        <v>158</v>
      </c>
      <c r="BB2557" s="26" t="s">
        <v>611</v>
      </c>
      <c r="BC2557" s="26" t="s">
        <v>167</v>
      </c>
      <c r="BD2557" s="26" t="s">
        <v>154</v>
      </c>
      <c r="BE2557" s="26"/>
      <c r="BF2557" s="26" t="s">
        <v>99</v>
      </c>
      <c r="BG2557" s="26" t="s">
        <v>167</v>
      </c>
      <c r="BH2557" s="26" t="s">
        <v>99</v>
      </c>
      <c r="BI2557" s="26">
        <v>4</v>
      </c>
      <c r="BJ2557" s="26" t="s">
        <v>217</v>
      </c>
    </row>
    <row r="2558" spans="36:62" x14ac:dyDescent="0.25">
      <c r="AJ2558" s="26">
        <v>246</v>
      </c>
      <c r="AK2558" s="26">
        <v>1912820</v>
      </c>
      <c r="AL2558" s="264">
        <v>43673.636111111111</v>
      </c>
      <c r="AM2558" s="26" t="s">
        <v>565</v>
      </c>
      <c r="AN2558" s="26" t="s">
        <v>63</v>
      </c>
      <c r="AO2558" s="26" t="s">
        <v>156</v>
      </c>
      <c r="AP2558" s="26" t="s">
        <v>159</v>
      </c>
      <c r="AQ2558" s="26">
        <v>0</v>
      </c>
      <c r="AR2558" s="26">
        <v>83</v>
      </c>
      <c r="AS2558" s="26" t="s">
        <v>852</v>
      </c>
      <c r="AT2558" s="26" t="s">
        <v>71</v>
      </c>
      <c r="AU2558" s="26" t="s">
        <v>63</v>
      </c>
      <c r="AV2558" s="26" t="s">
        <v>63</v>
      </c>
      <c r="AW2558" s="26" t="s">
        <v>63</v>
      </c>
      <c r="AX2558" s="26" t="s">
        <v>63</v>
      </c>
      <c r="AY2558" s="26">
        <v>43.761389999999899</v>
      </c>
      <c r="AZ2558" s="26">
        <v>-100.681826999999</v>
      </c>
      <c r="BA2558" s="26" t="s">
        <v>185</v>
      </c>
      <c r="BB2558" s="26" t="s">
        <v>157</v>
      </c>
      <c r="BC2558" s="26" t="s">
        <v>162</v>
      </c>
      <c r="BD2558" s="26" t="s">
        <v>68</v>
      </c>
      <c r="BE2558" s="26"/>
      <c r="BF2558" s="26" t="s">
        <v>68</v>
      </c>
      <c r="BG2558" s="26" t="s">
        <v>68</v>
      </c>
      <c r="BH2558" s="26" t="s">
        <v>146</v>
      </c>
      <c r="BI2558" s="26">
        <v>4</v>
      </c>
      <c r="BJ2558" s="26" t="s">
        <v>217</v>
      </c>
    </row>
    <row r="2559" spans="36:62" x14ac:dyDescent="0.25">
      <c r="AJ2559" s="26">
        <v>247</v>
      </c>
      <c r="AK2559" s="26">
        <v>1914689</v>
      </c>
      <c r="AL2559" s="264">
        <v>43749.666666666664</v>
      </c>
      <c r="AM2559" s="26" t="s">
        <v>565</v>
      </c>
      <c r="AN2559" s="26" t="s">
        <v>63</v>
      </c>
      <c r="AO2559" s="26" t="s">
        <v>156</v>
      </c>
      <c r="AP2559" s="26" t="s">
        <v>159</v>
      </c>
      <c r="AQ2559" s="26">
        <v>0</v>
      </c>
      <c r="AR2559" s="26">
        <v>83</v>
      </c>
      <c r="AS2559" s="26" t="s">
        <v>1577</v>
      </c>
      <c r="AT2559" s="26" t="s">
        <v>74</v>
      </c>
      <c r="AU2559" s="26" t="s">
        <v>63</v>
      </c>
      <c r="AV2559" s="26" t="s">
        <v>63</v>
      </c>
      <c r="AW2559" s="26" t="s">
        <v>63</v>
      </c>
      <c r="AX2559" s="26" t="s">
        <v>63</v>
      </c>
      <c r="AY2559" s="26">
        <v>43.813702999999897</v>
      </c>
      <c r="AZ2559" s="26">
        <v>-100.69347</v>
      </c>
      <c r="BA2559" s="26" t="s">
        <v>521</v>
      </c>
      <c r="BB2559" s="26" t="s">
        <v>165</v>
      </c>
      <c r="BC2559" s="26" t="s">
        <v>211</v>
      </c>
      <c r="BD2559" s="26" t="s">
        <v>615</v>
      </c>
      <c r="BE2559" s="26"/>
      <c r="BF2559" s="26" t="s">
        <v>68</v>
      </c>
      <c r="BG2559" s="26" t="s">
        <v>68</v>
      </c>
      <c r="BH2559" s="26" t="s">
        <v>160</v>
      </c>
      <c r="BI2559" s="26">
        <v>4</v>
      </c>
      <c r="BJ2559" s="26" t="s">
        <v>217</v>
      </c>
    </row>
    <row r="2560" spans="36:62" x14ac:dyDescent="0.25">
      <c r="AJ2560" s="26">
        <v>248</v>
      </c>
      <c r="AK2560" s="26">
        <v>1914780</v>
      </c>
      <c r="AL2560" s="264">
        <v>43759.458333333336</v>
      </c>
      <c r="AM2560" s="26" t="s">
        <v>574</v>
      </c>
      <c r="AN2560" s="26" t="s">
        <v>63</v>
      </c>
      <c r="AO2560" s="26" t="s">
        <v>156</v>
      </c>
      <c r="AP2560" s="26" t="s">
        <v>159</v>
      </c>
      <c r="AQ2560" s="26">
        <v>0</v>
      </c>
      <c r="AR2560" s="26">
        <v>18</v>
      </c>
      <c r="AS2560" s="26" t="s">
        <v>618</v>
      </c>
      <c r="AT2560" s="26" t="s">
        <v>654</v>
      </c>
      <c r="AU2560" s="26" t="s">
        <v>63</v>
      </c>
      <c r="AV2560" s="26" t="s">
        <v>63</v>
      </c>
      <c r="AW2560" s="26" t="s">
        <v>63</v>
      </c>
      <c r="AX2560" s="26" t="s">
        <v>63</v>
      </c>
      <c r="AY2560" s="26">
        <v>43.227671000000001</v>
      </c>
      <c r="AZ2560" s="26">
        <v>-101.21131200000001</v>
      </c>
      <c r="BA2560" s="26" t="s">
        <v>158</v>
      </c>
      <c r="BB2560" s="26" t="s">
        <v>611</v>
      </c>
      <c r="BC2560" s="26" t="s">
        <v>614</v>
      </c>
      <c r="BD2560" s="26" t="s">
        <v>615</v>
      </c>
      <c r="BE2560" s="26"/>
      <c r="BF2560" s="26" t="s">
        <v>68</v>
      </c>
      <c r="BG2560" s="26" t="s">
        <v>68</v>
      </c>
      <c r="BH2560" s="26" t="s">
        <v>146</v>
      </c>
      <c r="BI2560" s="26">
        <v>4</v>
      </c>
      <c r="BJ2560" s="26" t="s">
        <v>217</v>
      </c>
    </row>
    <row r="2561" spans="36:62" x14ac:dyDescent="0.25">
      <c r="AJ2561" s="26">
        <v>250</v>
      </c>
      <c r="AK2561" s="26">
        <v>1913926</v>
      </c>
      <c r="AL2561" s="264">
        <v>43735.79791666667</v>
      </c>
      <c r="AM2561" s="26" t="s">
        <v>487</v>
      </c>
      <c r="AN2561" s="26" t="s">
        <v>63</v>
      </c>
      <c r="AO2561" s="26"/>
      <c r="AP2561" s="26"/>
      <c r="AQ2561" s="26">
        <v>-1</v>
      </c>
      <c r="AR2561" s="26">
        <v>18</v>
      </c>
      <c r="AS2561" s="26" t="s">
        <v>168</v>
      </c>
      <c r="AT2561" s="26" t="s">
        <v>71</v>
      </c>
      <c r="AU2561" s="26" t="s">
        <v>63</v>
      </c>
      <c r="AV2561" s="26" t="s">
        <v>63</v>
      </c>
      <c r="AW2561" s="26" t="s">
        <v>63</v>
      </c>
      <c r="AX2561" s="26" t="s">
        <v>63</v>
      </c>
      <c r="AY2561" s="26">
        <v>43.214925999999899</v>
      </c>
      <c r="AZ2561" s="26">
        <v>-101.303974999999</v>
      </c>
      <c r="BA2561" s="26" t="s">
        <v>185</v>
      </c>
      <c r="BB2561" s="26" t="s">
        <v>611</v>
      </c>
      <c r="BC2561" s="26" t="s">
        <v>167</v>
      </c>
      <c r="BD2561" s="26" t="s">
        <v>154</v>
      </c>
      <c r="BE2561" s="26"/>
      <c r="BF2561" s="26" t="s">
        <v>99</v>
      </c>
      <c r="BG2561" s="26" t="s">
        <v>167</v>
      </c>
      <c r="BH2561" s="26" t="s">
        <v>99</v>
      </c>
      <c r="BI2561" s="26">
        <v>4</v>
      </c>
      <c r="BJ2561" s="26" t="s">
        <v>217</v>
      </c>
    </row>
    <row r="2562" spans="36:62" x14ac:dyDescent="0.25">
      <c r="AJ2562" s="26">
        <v>252</v>
      </c>
      <c r="AK2562" s="26">
        <v>1913947</v>
      </c>
      <c r="AL2562" s="264">
        <v>43751.90625</v>
      </c>
      <c r="AM2562" s="26" t="s">
        <v>565</v>
      </c>
      <c r="AN2562" s="26" t="s">
        <v>63</v>
      </c>
      <c r="AO2562" s="26"/>
      <c r="AP2562" s="26"/>
      <c r="AQ2562" s="26">
        <v>-1</v>
      </c>
      <c r="AR2562" s="26">
        <v>90</v>
      </c>
      <c r="AS2562" s="26" t="s">
        <v>168</v>
      </c>
      <c r="AT2562" s="26" t="s">
        <v>71</v>
      </c>
      <c r="AU2562" s="26" t="s">
        <v>63</v>
      </c>
      <c r="AV2562" s="26" t="s">
        <v>63</v>
      </c>
      <c r="AW2562" s="26" t="s">
        <v>63</v>
      </c>
      <c r="AX2562" s="26" t="s">
        <v>63</v>
      </c>
      <c r="AY2562" s="26">
        <v>43.883226000000001</v>
      </c>
      <c r="AZ2562" s="26">
        <v>-100.697170999999</v>
      </c>
      <c r="BA2562" s="26" t="s">
        <v>158</v>
      </c>
      <c r="BB2562" s="26" t="s">
        <v>609</v>
      </c>
      <c r="BC2562" s="26" t="s">
        <v>167</v>
      </c>
      <c r="BD2562" s="26" t="s">
        <v>154</v>
      </c>
      <c r="BE2562" s="26"/>
      <c r="BF2562" s="26" t="s">
        <v>99</v>
      </c>
      <c r="BG2562" s="26" t="s">
        <v>167</v>
      </c>
      <c r="BH2562" s="26" t="s">
        <v>99</v>
      </c>
      <c r="BI2562" s="26">
        <v>4</v>
      </c>
      <c r="BJ2562" s="26" t="s">
        <v>217</v>
      </c>
    </row>
    <row r="2563" spans="36:62" x14ac:dyDescent="0.25">
      <c r="AJ2563" s="26">
        <v>253</v>
      </c>
      <c r="AK2563" s="26">
        <v>1917642</v>
      </c>
      <c r="AL2563" s="264">
        <v>43788.333333333336</v>
      </c>
      <c r="AM2563" s="26" t="s">
        <v>487</v>
      </c>
      <c r="AN2563" s="26" t="s">
        <v>63</v>
      </c>
      <c r="AO2563" s="26"/>
      <c r="AP2563" s="26"/>
      <c r="AQ2563" s="26">
        <v>-1</v>
      </c>
      <c r="AR2563" s="26">
        <v>18</v>
      </c>
      <c r="AS2563" s="26" t="s">
        <v>168</v>
      </c>
      <c r="AT2563" s="26" t="s">
        <v>71</v>
      </c>
      <c r="AU2563" s="26" t="s">
        <v>63</v>
      </c>
      <c r="AV2563" s="26" t="s">
        <v>63</v>
      </c>
      <c r="AW2563" s="26" t="s">
        <v>63</v>
      </c>
      <c r="AX2563" s="26" t="s">
        <v>63</v>
      </c>
      <c r="AY2563" s="26">
        <v>43.215240000000001</v>
      </c>
      <c r="AZ2563" s="26">
        <v>-101.532133</v>
      </c>
      <c r="BA2563" s="26" t="s">
        <v>507</v>
      </c>
      <c r="BB2563" s="26" t="s">
        <v>611</v>
      </c>
      <c r="BC2563" s="26" t="s">
        <v>167</v>
      </c>
      <c r="BD2563" s="26" t="s">
        <v>154</v>
      </c>
      <c r="BE2563" s="26"/>
      <c r="BF2563" s="26" t="s">
        <v>99</v>
      </c>
      <c r="BG2563" s="26" t="s">
        <v>167</v>
      </c>
      <c r="BH2563" s="26" t="s">
        <v>99</v>
      </c>
      <c r="BI2563" s="26">
        <v>4</v>
      </c>
      <c r="BJ2563" s="26" t="s">
        <v>217</v>
      </c>
    </row>
    <row r="2564" spans="36:62" x14ac:dyDescent="0.25">
      <c r="AJ2564" s="26">
        <v>254</v>
      </c>
      <c r="AK2564" s="26">
        <v>1919150</v>
      </c>
      <c r="AL2564" s="264">
        <v>43806.758333333331</v>
      </c>
      <c r="AM2564" s="26" t="s">
        <v>565</v>
      </c>
      <c r="AN2564" s="26" t="s">
        <v>63</v>
      </c>
      <c r="AO2564" s="26"/>
      <c r="AP2564" s="26"/>
      <c r="AQ2564" s="26">
        <v>-1</v>
      </c>
      <c r="AR2564" s="26">
        <v>90</v>
      </c>
      <c r="AS2564" s="26" t="s">
        <v>168</v>
      </c>
      <c r="AT2564" s="26" t="s">
        <v>71</v>
      </c>
      <c r="AU2564" s="26" t="s">
        <v>63</v>
      </c>
      <c r="AV2564" s="26" t="s">
        <v>63</v>
      </c>
      <c r="AW2564" s="26" t="s">
        <v>63</v>
      </c>
      <c r="AX2564" s="26" t="s">
        <v>63</v>
      </c>
      <c r="AY2564" s="26">
        <v>43.883246999999898</v>
      </c>
      <c r="AZ2564" s="26">
        <v>-100.700256999999</v>
      </c>
      <c r="BA2564" s="26" t="s">
        <v>185</v>
      </c>
      <c r="BB2564" s="26" t="s">
        <v>609</v>
      </c>
      <c r="BC2564" s="26" t="s">
        <v>167</v>
      </c>
      <c r="BD2564" s="26" t="s">
        <v>154</v>
      </c>
      <c r="BE2564" s="26"/>
      <c r="BF2564" s="26" t="s">
        <v>99</v>
      </c>
      <c r="BG2564" s="26" t="s">
        <v>167</v>
      </c>
      <c r="BH2564" s="26" t="s">
        <v>99</v>
      </c>
      <c r="BI2564" s="26">
        <v>4</v>
      </c>
      <c r="BJ2564" s="26" t="s">
        <v>217</v>
      </c>
    </row>
    <row r="2565" spans="36:62" x14ac:dyDescent="0.25">
      <c r="AJ2565" s="26">
        <v>256</v>
      </c>
      <c r="AK2565" s="26">
        <v>1919999</v>
      </c>
      <c r="AL2565" s="264">
        <v>43812.961805555555</v>
      </c>
      <c r="AM2565" s="26" t="s">
        <v>487</v>
      </c>
      <c r="AN2565" s="26" t="s">
        <v>63</v>
      </c>
      <c r="AO2565" s="26"/>
      <c r="AP2565" s="26"/>
      <c r="AQ2565" s="26">
        <v>-1</v>
      </c>
      <c r="AR2565" s="26">
        <v>18</v>
      </c>
      <c r="AS2565" s="26" t="s">
        <v>168</v>
      </c>
      <c r="AT2565" s="26" t="s">
        <v>71</v>
      </c>
      <c r="AU2565" s="26" t="s">
        <v>63</v>
      </c>
      <c r="AV2565" s="26" t="s">
        <v>63</v>
      </c>
      <c r="AW2565" s="26" t="s">
        <v>63</v>
      </c>
      <c r="AX2565" s="26" t="s">
        <v>63</v>
      </c>
      <c r="AY2565" s="26">
        <v>43.2152379999999</v>
      </c>
      <c r="AZ2565" s="26">
        <v>-101.52777500000001</v>
      </c>
      <c r="BA2565" s="26" t="s">
        <v>507</v>
      </c>
      <c r="BB2565" s="26" t="s">
        <v>611</v>
      </c>
      <c r="BC2565" s="26" t="s">
        <v>167</v>
      </c>
      <c r="BD2565" s="26" t="s">
        <v>154</v>
      </c>
      <c r="BE2565" s="26"/>
      <c r="BF2565" s="26" t="s">
        <v>99</v>
      </c>
      <c r="BG2565" s="26" t="s">
        <v>167</v>
      </c>
      <c r="BH2565" s="26" t="s">
        <v>99</v>
      </c>
      <c r="BI2565" s="26">
        <v>4</v>
      </c>
      <c r="BJ2565" s="26" t="s">
        <v>217</v>
      </c>
    </row>
    <row r="2566" spans="36:62" x14ac:dyDescent="0.25">
      <c r="AJ2566" s="26">
        <v>257</v>
      </c>
      <c r="AK2566" s="26">
        <v>2000055</v>
      </c>
      <c r="AL2566" s="264">
        <v>43831.422222222223</v>
      </c>
      <c r="AM2566" s="26" t="s">
        <v>487</v>
      </c>
      <c r="AN2566" s="26" t="s">
        <v>63</v>
      </c>
      <c r="AO2566" s="26" t="s">
        <v>173</v>
      </c>
      <c r="AP2566" s="26" t="s">
        <v>159</v>
      </c>
      <c r="AQ2566" s="26">
        <v>0</v>
      </c>
      <c r="AR2566" s="26">
        <v>18</v>
      </c>
      <c r="AS2566" s="26" t="s">
        <v>1579</v>
      </c>
      <c r="AT2566" s="26" t="s">
        <v>71</v>
      </c>
      <c r="AU2566" s="26" t="s">
        <v>63</v>
      </c>
      <c r="AV2566" s="26" t="s">
        <v>63</v>
      </c>
      <c r="AW2566" s="26" t="s">
        <v>69</v>
      </c>
      <c r="AX2566" s="26" t="s">
        <v>63</v>
      </c>
      <c r="AY2566" s="26">
        <v>43.215055999999898</v>
      </c>
      <c r="AZ2566" s="26">
        <v>-101.357859</v>
      </c>
      <c r="BA2566" s="26" t="s">
        <v>166</v>
      </c>
      <c r="BB2566" s="26" t="s">
        <v>609</v>
      </c>
      <c r="BC2566" s="26" t="s">
        <v>942</v>
      </c>
      <c r="BD2566" s="26" t="s">
        <v>68</v>
      </c>
      <c r="BE2566" s="26" t="s">
        <v>1578</v>
      </c>
      <c r="BF2566" s="26" t="s">
        <v>675</v>
      </c>
      <c r="BG2566" s="26" t="s">
        <v>68</v>
      </c>
      <c r="BH2566" s="26" t="s">
        <v>1580</v>
      </c>
      <c r="BI2566" s="26">
        <v>4</v>
      </c>
      <c r="BJ2566" s="26" t="s">
        <v>20</v>
      </c>
    </row>
    <row r="2567" spans="36:62" x14ac:dyDescent="0.25">
      <c r="AJ2567" s="26">
        <v>258</v>
      </c>
      <c r="AK2567" s="26">
        <v>2000132</v>
      </c>
      <c r="AL2567" s="264">
        <v>43836.3125</v>
      </c>
      <c r="AM2567" s="26" t="s">
        <v>574</v>
      </c>
      <c r="AN2567" s="26" t="s">
        <v>63</v>
      </c>
      <c r="AO2567" s="26"/>
      <c r="AP2567" s="26"/>
      <c r="AQ2567" s="26">
        <v>-1</v>
      </c>
      <c r="AR2567" s="26">
        <v>18</v>
      </c>
      <c r="AS2567" s="26" t="s">
        <v>168</v>
      </c>
      <c r="AT2567" s="26" t="s">
        <v>71</v>
      </c>
      <c r="AU2567" s="26" t="s">
        <v>63</v>
      </c>
      <c r="AV2567" s="26" t="s">
        <v>63</v>
      </c>
      <c r="AW2567" s="26" t="s">
        <v>63</v>
      </c>
      <c r="AX2567" s="26" t="s">
        <v>63</v>
      </c>
      <c r="AY2567" s="26">
        <v>43.222408999999899</v>
      </c>
      <c r="AZ2567" s="26">
        <v>-101.186312999999</v>
      </c>
      <c r="BA2567" s="26" t="s">
        <v>158</v>
      </c>
      <c r="BB2567" s="26" t="s">
        <v>609</v>
      </c>
      <c r="BC2567" s="26" t="s">
        <v>167</v>
      </c>
      <c r="BD2567" s="26" t="s">
        <v>154</v>
      </c>
      <c r="BE2567" s="26"/>
      <c r="BF2567" s="26" t="s">
        <v>99</v>
      </c>
      <c r="BG2567" s="26" t="s">
        <v>167</v>
      </c>
      <c r="BH2567" s="26" t="s">
        <v>99</v>
      </c>
      <c r="BI2567" s="26">
        <v>4</v>
      </c>
      <c r="BJ2567" s="26" t="s">
        <v>217</v>
      </c>
    </row>
    <row r="2568" spans="36:62" x14ac:dyDescent="0.25">
      <c r="AJ2568" s="26">
        <v>261</v>
      </c>
      <c r="AK2568" s="26">
        <v>2007680</v>
      </c>
      <c r="AL2568" s="264">
        <v>44008.154166666667</v>
      </c>
      <c r="AM2568" s="26" t="s">
        <v>487</v>
      </c>
      <c r="AN2568" s="26" t="s">
        <v>63</v>
      </c>
      <c r="AO2568" s="26"/>
      <c r="AP2568" s="26"/>
      <c r="AQ2568" s="26">
        <v>-1</v>
      </c>
      <c r="AR2568" s="26">
        <v>18</v>
      </c>
      <c r="AS2568" s="26" t="s">
        <v>168</v>
      </c>
      <c r="AT2568" s="26" t="s">
        <v>71</v>
      </c>
      <c r="AU2568" s="26" t="s">
        <v>63</v>
      </c>
      <c r="AV2568" s="26" t="s">
        <v>63</v>
      </c>
      <c r="AW2568" s="26" t="s">
        <v>63</v>
      </c>
      <c r="AX2568" s="26" t="s">
        <v>63</v>
      </c>
      <c r="AY2568" s="26">
        <v>43.215057000000002</v>
      </c>
      <c r="AZ2568" s="26">
        <v>-101.358142</v>
      </c>
      <c r="BA2568" s="26" t="s">
        <v>185</v>
      </c>
      <c r="BB2568" s="26" t="s">
        <v>611</v>
      </c>
      <c r="BC2568" s="26" t="s">
        <v>167</v>
      </c>
      <c r="BD2568" s="26" t="s">
        <v>154</v>
      </c>
      <c r="BE2568" s="26"/>
      <c r="BF2568" s="26" t="s">
        <v>99</v>
      </c>
      <c r="BG2568" s="26" t="s">
        <v>167</v>
      </c>
      <c r="BH2568" s="26" t="s">
        <v>99</v>
      </c>
      <c r="BI2568" s="26">
        <v>4</v>
      </c>
      <c r="BJ2568" s="26" t="s">
        <v>217</v>
      </c>
    </row>
    <row r="2569" spans="36:62" x14ac:dyDescent="0.25">
      <c r="AJ2569" s="26">
        <v>262</v>
      </c>
      <c r="AK2569" s="26">
        <v>1921085</v>
      </c>
      <c r="AL2569" s="264">
        <v>43811.42291666667</v>
      </c>
      <c r="AM2569" s="26" t="s">
        <v>573</v>
      </c>
      <c r="AN2569" s="26" t="s">
        <v>63</v>
      </c>
      <c r="AO2569" s="26" t="s">
        <v>1299</v>
      </c>
      <c r="AP2569" s="26" t="s">
        <v>159</v>
      </c>
      <c r="AQ2569" s="26">
        <v>0</v>
      </c>
      <c r="AR2569" s="26">
        <v>83</v>
      </c>
      <c r="AS2569" s="26" t="s">
        <v>628</v>
      </c>
      <c r="AT2569" s="26" t="s">
        <v>71</v>
      </c>
      <c r="AU2569" s="26" t="s">
        <v>63</v>
      </c>
      <c r="AV2569" s="26" t="s">
        <v>63</v>
      </c>
      <c r="AW2569" s="26" t="s">
        <v>63</v>
      </c>
      <c r="AX2569" s="26" t="s">
        <v>63</v>
      </c>
      <c r="AY2569" s="26">
        <v>43.573988</v>
      </c>
      <c r="AZ2569" s="26">
        <v>-100.750005</v>
      </c>
      <c r="BA2569" s="26" t="s">
        <v>486</v>
      </c>
      <c r="BB2569" s="26" t="s">
        <v>672</v>
      </c>
      <c r="BC2569" s="26" t="s">
        <v>1581</v>
      </c>
      <c r="BD2569" s="26" t="s">
        <v>68</v>
      </c>
      <c r="BE2569" s="26"/>
      <c r="BF2569" s="26" t="s">
        <v>68</v>
      </c>
      <c r="BG2569" s="26" t="s">
        <v>68</v>
      </c>
      <c r="BH2569" s="26" t="s">
        <v>175</v>
      </c>
      <c r="BI2569" s="26">
        <v>4</v>
      </c>
      <c r="BJ2569" s="26" t="s">
        <v>20</v>
      </c>
    </row>
    <row r="2570" spans="36:62" x14ac:dyDescent="0.25">
      <c r="AJ2570" s="26">
        <v>263</v>
      </c>
      <c r="AK2570" s="26">
        <v>2009061</v>
      </c>
      <c r="AL2570" s="264">
        <v>44045.8125</v>
      </c>
      <c r="AM2570" s="26" t="s">
        <v>565</v>
      </c>
      <c r="AN2570" s="26" t="s">
        <v>63</v>
      </c>
      <c r="AO2570" s="26" t="s">
        <v>156</v>
      </c>
      <c r="AP2570" s="26" t="s">
        <v>159</v>
      </c>
      <c r="AQ2570" s="26">
        <v>0</v>
      </c>
      <c r="AR2570" s="26">
        <v>83</v>
      </c>
      <c r="AS2570" s="26" t="s">
        <v>1582</v>
      </c>
      <c r="AT2570" s="26" t="s">
        <v>71</v>
      </c>
      <c r="AU2570" s="26" t="s">
        <v>63</v>
      </c>
      <c r="AV2570" s="26" t="s">
        <v>63</v>
      </c>
      <c r="AW2570" s="26" t="s">
        <v>63</v>
      </c>
      <c r="AX2570" s="26" t="s">
        <v>63</v>
      </c>
      <c r="AY2570" s="26">
        <v>43.720663000000002</v>
      </c>
      <c r="AZ2570" s="26">
        <v>-100.681432999999</v>
      </c>
      <c r="BA2570" s="26" t="s">
        <v>208</v>
      </c>
      <c r="BB2570" s="26" t="s">
        <v>157</v>
      </c>
      <c r="BC2570" s="26" t="s">
        <v>162</v>
      </c>
      <c r="BD2570" s="26" t="s">
        <v>68</v>
      </c>
      <c r="BE2570" s="26" t="s">
        <v>161</v>
      </c>
      <c r="BF2570" s="26" t="s">
        <v>68</v>
      </c>
      <c r="BG2570" s="26" t="s">
        <v>68</v>
      </c>
      <c r="BH2570" s="26" t="s">
        <v>160</v>
      </c>
      <c r="BI2570" s="26">
        <v>4</v>
      </c>
      <c r="BJ2570" s="26" t="s">
        <v>217</v>
      </c>
    </row>
    <row r="2571" spans="36:62" x14ac:dyDescent="0.25">
      <c r="AJ2571" s="26">
        <v>264</v>
      </c>
      <c r="AK2571" s="26">
        <v>2008547</v>
      </c>
      <c r="AL2571" s="264">
        <v>43838.316666666666</v>
      </c>
      <c r="AM2571" s="26" t="s">
        <v>573</v>
      </c>
      <c r="AN2571" s="26" t="s">
        <v>63</v>
      </c>
      <c r="AO2571" s="26"/>
      <c r="AP2571" s="26"/>
      <c r="AQ2571" s="26">
        <v>-1</v>
      </c>
      <c r="AR2571" s="26">
        <v>83</v>
      </c>
      <c r="AS2571" s="26" t="s">
        <v>168</v>
      </c>
      <c r="AT2571" s="26" t="s">
        <v>71</v>
      </c>
      <c r="AU2571" s="26" t="s">
        <v>63</v>
      </c>
      <c r="AV2571" s="26" t="s">
        <v>63</v>
      </c>
      <c r="AW2571" s="26" t="s">
        <v>63</v>
      </c>
      <c r="AX2571" s="26" t="s">
        <v>63</v>
      </c>
      <c r="AY2571" s="26">
        <v>43.4934569999999</v>
      </c>
      <c r="AZ2571" s="26">
        <v>-100.738349999999</v>
      </c>
      <c r="BA2571" s="26" t="s">
        <v>158</v>
      </c>
      <c r="BB2571" s="26" t="s">
        <v>157</v>
      </c>
      <c r="BC2571" s="26" t="s">
        <v>167</v>
      </c>
      <c r="BD2571" s="26" t="s">
        <v>154</v>
      </c>
      <c r="BE2571" s="26"/>
      <c r="BF2571" s="26" t="s">
        <v>99</v>
      </c>
      <c r="BG2571" s="26" t="s">
        <v>167</v>
      </c>
      <c r="BH2571" s="26" t="s">
        <v>99</v>
      </c>
      <c r="BI2571" s="26">
        <v>4</v>
      </c>
      <c r="BJ2571" s="26" t="s">
        <v>217</v>
      </c>
    </row>
    <row r="2572" spans="36:62" x14ac:dyDescent="0.25">
      <c r="AJ2572" s="26">
        <v>266</v>
      </c>
      <c r="AK2572" s="26">
        <v>2008775</v>
      </c>
      <c r="AL2572" s="264">
        <v>43950.895138888889</v>
      </c>
      <c r="AM2572" s="26" t="s">
        <v>573</v>
      </c>
      <c r="AN2572" s="26" t="s">
        <v>63</v>
      </c>
      <c r="AO2572" s="26"/>
      <c r="AP2572" s="26"/>
      <c r="AQ2572" s="26">
        <v>-1</v>
      </c>
      <c r="AR2572" s="26">
        <v>83</v>
      </c>
      <c r="AS2572" s="26" t="s">
        <v>168</v>
      </c>
      <c r="AT2572" s="26" t="s">
        <v>71</v>
      </c>
      <c r="AU2572" s="26" t="s">
        <v>63</v>
      </c>
      <c r="AV2572" s="26" t="s">
        <v>63</v>
      </c>
      <c r="AW2572" s="26" t="s">
        <v>63</v>
      </c>
      <c r="AX2572" s="26" t="s">
        <v>63</v>
      </c>
      <c r="AY2572" s="26">
        <v>43.552053000000001</v>
      </c>
      <c r="AZ2572" s="26">
        <v>-100.74670500000001</v>
      </c>
      <c r="BA2572" s="26" t="s">
        <v>166</v>
      </c>
      <c r="BB2572" s="26" t="s">
        <v>157</v>
      </c>
      <c r="BC2572" s="26" t="s">
        <v>167</v>
      </c>
      <c r="BD2572" s="26" t="s">
        <v>154</v>
      </c>
      <c r="BE2572" s="26"/>
      <c r="BF2572" s="26" t="s">
        <v>99</v>
      </c>
      <c r="BG2572" s="26" t="s">
        <v>167</v>
      </c>
      <c r="BH2572" s="26" t="s">
        <v>99</v>
      </c>
      <c r="BI2572" s="26">
        <v>4</v>
      </c>
      <c r="BJ2572" s="26" t="s">
        <v>217</v>
      </c>
    </row>
    <row r="2573" spans="36:62" x14ac:dyDescent="0.25">
      <c r="AJ2573" s="26">
        <v>267</v>
      </c>
      <c r="AK2573" s="26">
        <v>2011018</v>
      </c>
      <c r="AL2573" s="264">
        <v>44087.760416666664</v>
      </c>
      <c r="AM2573" s="26" t="s">
        <v>573</v>
      </c>
      <c r="AN2573" s="26" t="s">
        <v>63</v>
      </c>
      <c r="AO2573" s="26"/>
      <c r="AP2573" s="26"/>
      <c r="AQ2573" s="26">
        <v>-1</v>
      </c>
      <c r="AR2573" s="26">
        <v>83</v>
      </c>
      <c r="AS2573" s="26" t="s">
        <v>168</v>
      </c>
      <c r="AT2573" s="26" t="s">
        <v>71</v>
      </c>
      <c r="AU2573" s="26" t="s">
        <v>63</v>
      </c>
      <c r="AV2573" s="26" t="s">
        <v>63</v>
      </c>
      <c r="AW2573" s="26" t="s">
        <v>63</v>
      </c>
      <c r="AX2573" s="26" t="s">
        <v>63</v>
      </c>
      <c r="AY2573" s="26">
        <v>43.707447000000002</v>
      </c>
      <c r="AZ2573" s="26">
        <v>-100.688266999999</v>
      </c>
      <c r="BA2573" s="26" t="s">
        <v>166</v>
      </c>
      <c r="BB2573" s="26" t="s">
        <v>165</v>
      </c>
      <c r="BC2573" s="26" t="s">
        <v>167</v>
      </c>
      <c r="BD2573" s="26" t="s">
        <v>154</v>
      </c>
      <c r="BE2573" s="26"/>
      <c r="BF2573" s="26" t="s">
        <v>99</v>
      </c>
      <c r="BG2573" s="26" t="s">
        <v>167</v>
      </c>
      <c r="BH2573" s="26" t="s">
        <v>99</v>
      </c>
      <c r="BI2573" s="26">
        <v>4</v>
      </c>
      <c r="BJ2573" s="26" t="s">
        <v>217</v>
      </c>
    </row>
    <row r="2574" spans="36:62" x14ac:dyDescent="0.25">
      <c r="AJ2574" s="26">
        <v>268</v>
      </c>
      <c r="AK2574" s="26">
        <v>2011019</v>
      </c>
      <c r="AL2574" s="264">
        <v>44087.791666666664</v>
      </c>
      <c r="AM2574" s="26" t="s">
        <v>573</v>
      </c>
      <c r="AN2574" s="26" t="s">
        <v>63</v>
      </c>
      <c r="AO2574" s="26"/>
      <c r="AP2574" s="26"/>
      <c r="AQ2574" s="26">
        <v>-1</v>
      </c>
      <c r="AR2574" s="26">
        <v>83</v>
      </c>
      <c r="AS2574" s="26" t="s">
        <v>168</v>
      </c>
      <c r="AT2574" s="26" t="s">
        <v>71</v>
      </c>
      <c r="AU2574" s="26" t="s">
        <v>63</v>
      </c>
      <c r="AV2574" s="26" t="s">
        <v>63</v>
      </c>
      <c r="AW2574" s="26" t="s">
        <v>63</v>
      </c>
      <c r="AX2574" s="26" t="s">
        <v>63</v>
      </c>
      <c r="AY2574" s="26">
        <v>43.658991</v>
      </c>
      <c r="AZ2574" s="26">
        <v>-100.720883</v>
      </c>
      <c r="BA2574" s="26" t="s">
        <v>166</v>
      </c>
      <c r="BB2574" s="26" t="s">
        <v>157</v>
      </c>
      <c r="BC2574" s="26" t="s">
        <v>167</v>
      </c>
      <c r="BD2574" s="26" t="s">
        <v>154</v>
      </c>
      <c r="BE2574" s="26"/>
      <c r="BF2574" s="26" t="s">
        <v>99</v>
      </c>
      <c r="BG2574" s="26" t="s">
        <v>167</v>
      </c>
      <c r="BH2574" s="26" t="s">
        <v>99</v>
      </c>
      <c r="BI2574" s="26">
        <v>4</v>
      </c>
      <c r="BJ2574" s="26" t="s">
        <v>217</v>
      </c>
    </row>
    <row r="2575" spans="36:62" x14ac:dyDescent="0.25">
      <c r="AJ2575" s="26">
        <v>269</v>
      </c>
      <c r="AK2575" s="26">
        <v>2011140</v>
      </c>
      <c r="AL2575" s="264">
        <v>44075.456250000003</v>
      </c>
      <c r="AM2575" s="26" t="s">
        <v>565</v>
      </c>
      <c r="AN2575" s="26" t="s">
        <v>63</v>
      </c>
      <c r="AO2575" s="26" t="s">
        <v>156</v>
      </c>
      <c r="AP2575" s="26" t="s">
        <v>159</v>
      </c>
      <c r="AQ2575" s="26">
        <v>0</v>
      </c>
      <c r="AR2575" s="26">
        <v>83</v>
      </c>
      <c r="AS2575" s="26" t="s">
        <v>1583</v>
      </c>
      <c r="AT2575" s="26" t="s">
        <v>71</v>
      </c>
      <c r="AU2575" s="26" t="s">
        <v>63</v>
      </c>
      <c r="AV2575" s="26" t="s">
        <v>63</v>
      </c>
      <c r="AW2575" s="26" t="s">
        <v>63</v>
      </c>
      <c r="AX2575" s="26" t="s">
        <v>63</v>
      </c>
      <c r="AY2575" s="26">
        <v>43.759270000000001</v>
      </c>
      <c r="AZ2575" s="26">
        <v>-100.682001999999</v>
      </c>
      <c r="BA2575" s="26" t="s">
        <v>485</v>
      </c>
      <c r="BB2575" s="26" t="s">
        <v>165</v>
      </c>
      <c r="BC2575" s="26" t="s">
        <v>68</v>
      </c>
      <c r="BD2575" s="26" t="s">
        <v>68</v>
      </c>
      <c r="BE2575" s="26"/>
      <c r="BF2575" s="26" t="s">
        <v>675</v>
      </c>
      <c r="BG2575" s="26" t="s">
        <v>68</v>
      </c>
      <c r="BH2575" s="26" t="s">
        <v>160</v>
      </c>
      <c r="BI2575" s="26">
        <v>4</v>
      </c>
      <c r="BJ2575" s="26" t="s">
        <v>217</v>
      </c>
    </row>
    <row r="2576" spans="36:62" x14ac:dyDescent="0.25">
      <c r="AJ2576" s="26">
        <v>272</v>
      </c>
      <c r="AK2576" s="26">
        <v>2016857</v>
      </c>
      <c r="AL2576" s="264">
        <v>44168.845138888886</v>
      </c>
      <c r="AM2576" s="26" t="s">
        <v>565</v>
      </c>
      <c r="AN2576" s="26" t="s">
        <v>63</v>
      </c>
      <c r="AO2576" s="26"/>
      <c r="AP2576" s="26"/>
      <c r="AQ2576" s="26">
        <v>-1</v>
      </c>
      <c r="AR2576" s="26">
        <v>83</v>
      </c>
      <c r="AS2576" s="26" t="s">
        <v>168</v>
      </c>
      <c r="AT2576" s="26" t="s">
        <v>71</v>
      </c>
      <c r="AU2576" s="26" t="s">
        <v>63</v>
      </c>
      <c r="AV2576" s="26" t="s">
        <v>63</v>
      </c>
      <c r="AW2576" s="26" t="s">
        <v>63</v>
      </c>
      <c r="AX2576" s="26" t="s">
        <v>63</v>
      </c>
      <c r="AY2576" s="26">
        <v>43.813046</v>
      </c>
      <c r="AZ2576" s="26">
        <v>-100.69341900000001</v>
      </c>
      <c r="BA2576" s="26" t="s">
        <v>158</v>
      </c>
      <c r="BB2576" s="26" t="s">
        <v>157</v>
      </c>
      <c r="BC2576" s="26" t="s">
        <v>167</v>
      </c>
      <c r="BD2576" s="26" t="s">
        <v>154</v>
      </c>
      <c r="BE2576" s="26"/>
      <c r="BF2576" s="26" t="s">
        <v>99</v>
      </c>
      <c r="BG2576" s="26" t="s">
        <v>167</v>
      </c>
      <c r="BH2576" s="26" t="s">
        <v>99</v>
      </c>
      <c r="BI2576" s="26">
        <v>4</v>
      </c>
      <c r="BJ2576" s="26" t="s">
        <v>217</v>
      </c>
    </row>
    <row r="2577" spans="36:62" x14ac:dyDescent="0.25">
      <c r="AJ2577" s="26">
        <v>273</v>
      </c>
      <c r="AK2577" s="26">
        <v>2017233</v>
      </c>
      <c r="AL2577" s="264">
        <v>44159.802083333336</v>
      </c>
      <c r="AM2577" s="26" t="s">
        <v>573</v>
      </c>
      <c r="AN2577" s="26" t="s">
        <v>63</v>
      </c>
      <c r="AO2577" s="26"/>
      <c r="AP2577" s="26"/>
      <c r="AQ2577" s="26">
        <v>-1</v>
      </c>
      <c r="AR2577" s="26">
        <v>83</v>
      </c>
      <c r="AS2577" s="26" t="s">
        <v>168</v>
      </c>
      <c r="AT2577" s="26" t="s">
        <v>71</v>
      </c>
      <c r="AU2577" s="26" t="s">
        <v>63</v>
      </c>
      <c r="AV2577" s="26" t="s">
        <v>63</v>
      </c>
      <c r="AW2577" s="26" t="s">
        <v>63</v>
      </c>
      <c r="AX2577" s="26" t="s">
        <v>63</v>
      </c>
      <c r="AY2577" s="26">
        <v>43.712386000000002</v>
      </c>
      <c r="AZ2577" s="26">
        <v>-100.685379999999</v>
      </c>
      <c r="BA2577" s="26" t="s">
        <v>185</v>
      </c>
      <c r="BB2577" s="26" t="s">
        <v>157</v>
      </c>
      <c r="BC2577" s="26" t="s">
        <v>167</v>
      </c>
      <c r="BD2577" s="26" t="s">
        <v>154</v>
      </c>
      <c r="BE2577" s="26"/>
      <c r="BF2577" s="26" t="s">
        <v>99</v>
      </c>
      <c r="BG2577" s="26" t="s">
        <v>167</v>
      </c>
      <c r="BH2577" s="26" t="s">
        <v>99</v>
      </c>
      <c r="BI2577" s="26">
        <v>4</v>
      </c>
      <c r="BJ2577" s="26" t="s">
        <v>217</v>
      </c>
    </row>
    <row r="2578" spans="36:62" x14ac:dyDescent="0.25">
      <c r="AJ2578" s="26">
        <v>276</v>
      </c>
      <c r="AK2578" s="26">
        <v>2017260</v>
      </c>
      <c r="AL2578" s="264">
        <v>44062.186111111114</v>
      </c>
      <c r="AM2578" s="26" t="s">
        <v>573</v>
      </c>
      <c r="AN2578" s="26" t="s">
        <v>63</v>
      </c>
      <c r="AO2578" s="26"/>
      <c r="AP2578" s="26"/>
      <c r="AQ2578" s="26">
        <v>-1</v>
      </c>
      <c r="AR2578" s="26">
        <v>83</v>
      </c>
      <c r="AS2578" s="26" t="s">
        <v>168</v>
      </c>
      <c r="AT2578" s="26" t="s">
        <v>71</v>
      </c>
      <c r="AU2578" s="26" t="s">
        <v>63</v>
      </c>
      <c r="AV2578" s="26" t="s">
        <v>63</v>
      </c>
      <c r="AW2578" s="26" t="s">
        <v>63</v>
      </c>
      <c r="AX2578" s="26" t="s">
        <v>63</v>
      </c>
      <c r="AY2578" s="26">
        <v>43.431142999999899</v>
      </c>
      <c r="AZ2578" s="26">
        <v>-100.740324</v>
      </c>
      <c r="BA2578" s="26" t="s">
        <v>208</v>
      </c>
      <c r="BB2578" s="26" t="s">
        <v>157</v>
      </c>
      <c r="BC2578" s="26" t="s">
        <v>167</v>
      </c>
      <c r="BD2578" s="26" t="s">
        <v>154</v>
      </c>
      <c r="BE2578" s="26"/>
      <c r="BF2578" s="26" t="s">
        <v>99</v>
      </c>
      <c r="BG2578" s="26" t="s">
        <v>167</v>
      </c>
      <c r="BH2578" s="26" t="s">
        <v>99</v>
      </c>
      <c r="BI2578" s="26">
        <v>4</v>
      </c>
      <c r="BJ2578" s="26" t="s">
        <v>217</v>
      </c>
    </row>
    <row r="2579" spans="36:62" x14ac:dyDescent="0.25">
      <c r="AJ2579" s="26">
        <v>277</v>
      </c>
      <c r="AK2579" s="26">
        <v>2017261</v>
      </c>
      <c r="AL2579" s="264">
        <v>44071.890277777777</v>
      </c>
      <c r="AM2579" s="26" t="s">
        <v>573</v>
      </c>
      <c r="AN2579" s="26" t="s">
        <v>63</v>
      </c>
      <c r="AO2579" s="26"/>
      <c r="AP2579" s="26"/>
      <c r="AQ2579" s="26">
        <v>-1</v>
      </c>
      <c r="AR2579" s="26">
        <v>83</v>
      </c>
      <c r="AS2579" s="26" t="s">
        <v>168</v>
      </c>
      <c r="AT2579" s="26" t="s">
        <v>71</v>
      </c>
      <c r="AU2579" s="26" t="s">
        <v>63</v>
      </c>
      <c r="AV2579" s="26" t="s">
        <v>63</v>
      </c>
      <c r="AW2579" s="26" t="s">
        <v>63</v>
      </c>
      <c r="AX2579" s="26" t="s">
        <v>63</v>
      </c>
      <c r="AY2579" s="26">
        <v>43.5269499999999</v>
      </c>
      <c r="AZ2579" s="26">
        <v>-100.730887999999</v>
      </c>
      <c r="BA2579" s="26" t="s">
        <v>208</v>
      </c>
      <c r="BB2579" s="26" t="s">
        <v>157</v>
      </c>
      <c r="BC2579" s="26" t="s">
        <v>167</v>
      </c>
      <c r="BD2579" s="26" t="s">
        <v>154</v>
      </c>
      <c r="BE2579" s="26"/>
      <c r="BF2579" s="26" t="s">
        <v>99</v>
      </c>
      <c r="BG2579" s="26" t="s">
        <v>167</v>
      </c>
      <c r="BH2579" s="26" t="s">
        <v>99</v>
      </c>
      <c r="BI2579" s="26">
        <v>4</v>
      </c>
      <c r="BJ2579" s="26" t="s">
        <v>217</v>
      </c>
    </row>
    <row r="2580" spans="36:62" x14ac:dyDescent="0.25">
      <c r="AJ2580" s="26">
        <v>278</v>
      </c>
      <c r="AK2580" s="26">
        <v>2017263</v>
      </c>
      <c r="AL2580" s="264">
        <v>44074.977083333331</v>
      </c>
      <c r="AM2580" s="26" t="s">
        <v>573</v>
      </c>
      <c r="AN2580" s="26" t="s">
        <v>63</v>
      </c>
      <c r="AO2580" s="26"/>
      <c r="AP2580" s="26"/>
      <c r="AQ2580" s="26">
        <v>-1</v>
      </c>
      <c r="AR2580" s="26">
        <v>83</v>
      </c>
      <c r="AS2580" s="26" t="s">
        <v>168</v>
      </c>
      <c r="AT2580" s="26" t="s">
        <v>71</v>
      </c>
      <c r="AU2580" s="26" t="s">
        <v>63</v>
      </c>
      <c r="AV2580" s="26" t="s">
        <v>63</v>
      </c>
      <c r="AW2580" s="26" t="s">
        <v>63</v>
      </c>
      <c r="AX2580" s="26" t="s">
        <v>63</v>
      </c>
      <c r="AY2580" s="26">
        <v>43.516370000000002</v>
      </c>
      <c r="AZ2580" s="26">
        <v>-100.730097999999</v>
      </c>
      <c r="BA2580" s="26" t="s">
        <v>158</v>
      </c>
      <c r="BB2580" s="26" t="s">
        <v>157</v>
      </c>
      <c r="BC2580" s="26" t="s">
        <v>167</v>
      </c>
      <c r="BD2580" s="26" t="s">
        <v>154</v>
      </c>
      <c r="BE2580" s="26"/>
      <c r="BF2580" s="26" t="s">
        <v>99</v>
      </c>
      <c r="BG2580" s="26" t="s">
        <v>167</v>
      </c>
      <c r="BH2580" s="26" t="s">
        <v>99</v>
      </c>
      <c r="BI2580" s="26">
        <v>4</v>
      </c>
      <c r="BJ2580" s="26" t="s">
        <v>217</v>
      </c>
    </row>
    <row r="2581" spans="36:62" x14ac:dyDescent="0.25">
      <c r="AJ2581" s="26">
        <v>279</v>
      </c>
      <c r="AK2581" s="26">
        <v>2017264</v>
      </c>
      <c r="AL2581" s="264">
        <v>44133.793055555558</v>
      </c>
      <c r="AM2581" s="26" t="s">
        <v>573</v>
      </c>
      <c r="AN2581" s="26" t="s">
        <v>63</v>
      </c>
      <c r="AO2581" s="26"/>
      <c r="AP2581" s="26"/>
      <c r="AQ2581" s="26">
        <v>-1</v>
      </c>
      <c r="AR2581" s="26">
        <v>83</v>
      </c>
      <c r="AS2581" s="26" t="s">
        <v>168</v>
      </c>
      <c r="AT2581" s="26" t="s">
        <v>71</v>
      </c>
      <c r="AU2581" s="26" t="s">
        <v>63</v>
      </c>
      <c r="AV2581" s="26" t="s">
        <v>63</v>
      </c>
      <c r="AW2581" s="26" t="s">
        <v>63</v>
      </c>
      <c r="AX2581" s="26" t="s">
        <v>63</v>
      </c>
      <c r="AY2581" s="26">
        <v>43.5047929999999</v>
      </c>
      <c r="AZ2581" s="26">
        <v>-100.731650999999</v>
      </c>
      <c r="BA2581" s="26" t="s">
        <v>158</v>
      </c>
      <c r="BB2581" s="26" t="s">
        <v>157</v>
      </c>
      <c r="BC2581" s="26" t="s">
        <v>167</v>
      </c>
      <c r="BD2581" s="26" t="s">
        <v>154</v>
      </c>
      <c r="BE2581" s="26"/>
      <c r="BF2581" s="26" t="s">
        <v>99</v>
      </c>
      <c r="BG2581" s="26" t="s">
        <v>167</v>
      </c>
      <c r="BH2581" s="26" t="s">
        <v>99</v>
      </c>
      <c r="BI2581" s="26">
        <v>4</v>
      </c>
      <c r="BJ2581" s="26" t="s">
        <v>217</v>
      </c>
    </row>
    <row r="2582" spans="36:62" x14ac:dyDescent="0.25">
      <c r="AJ2582" s="26">
        <v>280</v>
      </c>
      <c r="AK2582" s="26">
        <v>2017644</v>
      </c>
      <c r="AL2582" s="264">
        <v>43887.063194444447</v>
      </c>
      <c r="AM2582" s="26" t="s">
        <v>573</v>
      </c>
      <c r="AN2582" s="26" t="s">
        <v>63</v>
      </c>
      <c r="AO2582" s="26" t="s">
        <v>655</v>
      </c>
      <c r="AP2582" s="26" t="s">
        <v>159</v>
      </c>
      <c r="AQ2582" s="26">
        <v>0</v>
      </c>
      <c r="AR2582" s="26">
        <v>83</v>
      </c>
      <c r="AS2582" s="26" t="s">
        <v>191</v>
      </c>
      <c r="AT2582" s="26" t="s">
        <v>71</v>
      </c>
      <c r="AU2582" s="26" t="s">
        <v>63</v>
      </c>
      <c r="AV2582" s="26" t="s">
        <v>63</v>
      </c>
      <c r="AW2582" s="26" t="s">
        <v>63</v>
      </c>
      <c r="AX2582" s="26" t="s">
        <v>63</v>
      </c>
      <c r="AY2582" s="26">
        <v>43.712369000000002</v>
      </c>
      <c r="AZ2582" s="26">
        <v>-100.685389999999</v>
      </c>
      <c r="BA2582" s="26" t="s">
        <v>208</v>
      </c>
      <c r="BB2582" s="26" t="s">
        <v>157</v>
      </c>
      <c r="BC2582" s="26" t="s">
        <v>68</v>
      </c>
      <c r="BD2582" s="26" t="s">
        <v>68</v>
      </c>
      <c r="BE2582" s="26"/>
      <c r="BF2582" s="26" t="s">
        <v>675</v>
      </c>
      <c r="BG2582" s="26" t="s">
        <v>62</v>
      </c>
      <c r="BH2582" s="26" t="s">
        <v>146</v>
      </c>
      <c r="BI2582" s="26">
        <v>4</v>
      </c>
      <c r="BJ2582" s="26" t="s">
        <v>217</v>
      </c>
    </row>
    <row r="2583" spans="36:62" x14ac:dyDescent="0.25">
      <c r="AJ2583" s="26">
        <v>281</v>
      </c>
      <c r="AK2583" s="26">
        <v>2018153</v>
      </c>
      <c r="AL2583" s="264">
        <v>44162.769444444442</v>
      </c>
      <c r="AM2583" s="26" t="s">
        <v>565</v>
      </c>
      <c r="AN2583" s="26" t="s">
        <v>63</v>
      </c>
      <c r="AO2583" s="26"/>
      <c r="AP2583" s="26"/>
      <c r="AQ2583" s="26">
        <v>-1</v>
      </c>
      <c r="AR2583" s="26">
        <v>83</v>
      </c>
      <c r="AS2583" s="26" t="s">
        <v>168</v>
      </c>
      <c r="AT2583" s="26" t="s">
        <v>71</v>
      </c>
      <c r="AU2583" s="26" t="s">
        <v>63</v>
      </c>
      <c r="AV2583" s="26" t="s">
        <v>63</v>
      </c>
      <c r="AW2583" s="26" t="s">
        <v>63</v>
      </c>
      <c r="AX2583" s="26" t="s">
        <v>63</v>
      </c>
      <c r="AY2583" s="26">
        <v>43.7612969999999</v>
      </c>
      <c r="AZ2583" s="26">
        <v>-100.681837</v>
      </c>
      <c r="BA2583" s="26" t="s">
        <v>166</v>
      </c>
      <c r="BB2583" s="26" t="s">
        <v>157</v>
      </c>
      <c r="BC2583" s="26" t="s">
        <v>167</v>
      </c>
      <c r="BD2583" s="26" t="s">
        <v>154</v>
      </c>
      <c r="BE2583" s="26"/>
      <c r="BF2583" s="26" t="s">
        <v>99</v>
      </c>
      <c r="BG2583" s="26" t="s">
        <v>167</v>
      </c>
      <c r="BH2583" s="26" t="s">
        <v>99</v>
      </c>
      <c r="BI2583" s="26">
        <v>4</v>
      </c>
      <c r="BJ2583" s="26" t="s">
        <v>217</v>
      </c>
    </row>
    <row r="2584" spans="36:62" x14ac:dyDescent="0.25">
      <c r="AJ2584" s="26">
        <v>282</v>
      </c>
      <c r="AK2584" s="26">
        <v>2102837</v>
      </c>
      <c r="AL2584" s="264">
        <v>44234.569444444445</v>
      </c>
      <c r="AM2584" s="26" t="s">
        <v>487</v>
      </c>
      <c r="AN2584" s="26" t="s">
        <v>63</v>
      </c>
      <c r="AO2584" s="26" t="s">
        <v>214</v>
      </c>
      <c r="AP2584" s="26" t="s">
        <v>982</v>
      </c>
      <c r="AQ2584" s="26">
        <v>0</v>
      </c>
      <c r="AR2584" s="26">
        <v>18</v>
      </c>
      <c r="AS2584" s="26" t="s">
        <v>983</v>
      </c>
      <c r="AT2584" s="26" t="s">
        <v>74</v>
      </c>
      <c r="AU2584" s="26" t="s">
        <v>63</v>
      </c>
      <c r="AV2584" s="26" t="s">
        <v>63</v>
      </c>
      <c r="AW2584" s="26" t="s">
        <v>63</v>
      </c>
      <c r="AX2584" s="26" t="s">
        <v>63</v>
      </c>
      <c r="AY2584" s="26">
        <v>43.215232</v>
      </c>
      <c r="AZ2584" s="26">
        <v>-101.513834</v>
      </c>
      <c r="BA2584" s="26" t="s">
        <v>501</v>
      </c>
      <c r="BB2584" s="26" t="s">
        <v>611</v>
      </c>
      <c r="BC2584" s="26" t="s">
        <v>984</v>
      </c>
      <c r="BD2584" s="26" t="s">
        <v>68</v>
      </c>
      <c r="BE2584" s="26" t="s">
        <v>981</v>
      </c>
      <c r="BF2584" s="26" t="s">
        <v>68</v>
      </c>
      <c r="BG2584" s="26" t="s">
        <v>68</v>
      </c>
      <c r="BH2584" s="26" t="s">
        <v>688</v>
      </c>
      <c r="BI2584" s="26">
        <v>4</v>
      </c>
      <c r="BJ2584" s="26" t="s">
        <v>20</v>
      </c>
    </row>
    <row r="2585" spans="36:62" x14ac:dyDescent="0.25">
      <c r="AJ2585" s="26">
        <v>284</v>
      </c>
      <c r="AK2585" s="26">
        <v>2103661</v>
      </c>
      <c r="AL2585" s="264">
        <v>44266.295138888891</v>
      </c>
      <c r="AM2585" s="26" t="s">
        <v>565</v>
      </c>
      <c r="AN2585" s="26" t="s">
        <v>63</v>
      </c>
      <c r="AO2585" s="26" t="s">
        <v>156</v>
      </c>
      <c r="AP2585" s="26" t="s">
        <v>726</v>
      </c>
      <c r="AQ2585" s="26">
        <v>0</v>
      </c>
      <c r="AR2585" s="26">
        <v>83</v>
      </c>
      <c r="AS2585" s="26" t="s">
        <v>628</v>
      </c>
      <c r="AT2585" s="26" t="s">
        <v>71</v>
      </c>
      <c r="AU2585" s="26" t="s">
        <v>63</v>
      </c>
      <c r="AV2585" s="26" t="s">
        <v>63</v>
      </c>
      <c r="AW2585" s="26" t="s">
        <v>63</v>
      </c>
      <c r="AX2585" s="26" t="s">
        <v>63</v>
      </c>
      <c r="AY2585" s="26">
        <v>43.882072000000001</v>
      </c>
      <c r="AZ2585" s="26">
        <v>-100.705848</v>
      </c>
      <c r="BA2585" s="26" t="s">
        <v>185</v>
      </c>
      <c r="BB2585" s="26" t="s">
        <v>690</v>
      </c>
      <c r="BC2585" s="26" t="s">
        <v>1297</v>
      </c>
      <c r="BD2585" s="26" t="s">
        <v>615</v>
      </c>
      <c r="BE2585" s="26" t="s">
        <v>1584</v>
      </c>
      <c r="BF2585" s="26" t="s">
        <v>68</v>
      </c>
      <c r="BG2585" s="26" t="s">
        <v>759</v>
      </c>
      <c r="BH2585" s="26" t="s">
        <v>175</v>
      </c>
      <c r="BI2585" s="26">
        <v>4</v>
      </c>
      <c r="BJ2585" s="26" t="s">
        <v>217</v>
      </c>
    </row>
    <row r="2586" spans="36:62" x14ac:dyDescent="0.25">
      <c r="AJ2586" s="26">
        <v>285</v>
      </c>
      <c r="AK2586" s="26">
        <v>2105910</v>
      </c>
      <c r="AL2586" s="264">
        <v>44330.801388888889</v>
      </c>
      <c r="AM2586" s="26" t="s">
        <v>565</v>
      </c>
      <c r="AN2586" s="26" t="s">
        <v>63</v>
      </c>
      <c r="AO2586" s="26"/>
      <c r="AP2586" s="26"/>
      <c r="AQ2586" s="26">
        <v>-1</v>
      </c>
      <c r="AR2586" s="26">
        <v>83</v>
      </c>
      <c r="AS2586" s="26" t="s">
        <v>168</v>
      </c>
      <c r="AT2586" s="26" t="s">
        <v>74</v>
      </c>
      <c r="AU2586" s="26" t="s">
        <v>63</v>
      </c>
      <c r="AV2586" s="26" t="s">
        <v>63</v>
      </c>
      <c r="AW2586" s="26" t="s">
        <v>63</v>
      </c>
      <c r="AX2586" s="26" t="s">
        <v>63</v>
      </c>
      <c r="AY2586" s="26">
        <v>43.847051999999898</v>
      </c>
      <c r="AZ2586" s="26">
        <v>-100.705866</v>
      </c>
      <c r="BA2586" s="26" t="s">
        <v>185</v>
      </c>
      <c r="BB2586" s="26" t="s">
        <v>157</v>
      </c>
      <c r="BC2586" s="26" t="s">
        <v>167</v>
      </c>
      <c r="BD2586" s="26" t="s">
        <v>154</v>
      </c>
      <c r="BE2586" s="26"/>
      <c r="BF2586" s="26" t="s">
        <v>99</v>
      </c>
      <c r="BG2586" s="26" t="s">
        <v>167</v>
      </c>
      <c r="BH2586" s="26" t="s">
        <v>99</v>
      </c>
      <c r="BI2586" s="26">
        <v>4</v>
      </c>
      <c r="BJ2586" s="26" t="s">
        <v>217</v>
      </c>
    </row>
    <row r="2587" spans="36:62" x14ac:dyDescent="0.25">
      <c r="AJ2587" s="26">
        <v>286</v>
      </c>
      <c r="AK2587" s="26">
        <v>2106267</v>
      </c>
      <c r="AL2587" s="264">
        <v>44333.439583333333</v>
      </c>
      <c r="AM2587" s="26" t="s">
        <v>487</v>
      </c>
      <c r="AN2587" s="26" t="s">
        <v>63</v>
      </c>
      <c r="AO2587" s="26" t="s">
        <v>156</v>
      </c>
      <c r="AP2587" s="26" t="s">
        <v>765</v>
      </c>
      <c r="AQ2587" s="26">
        <v>0</v>
      </c>
      <c r="AR2587" s="26">
        <v>18</v>
      </c>
      <c r="AS2587" s="26" t="s">
        <v>628</v>
      </c>
      <c r="AT2587" s="26" t="s">
        <v>71</v>
      </c>
      <c r="AU2587" s="26" t="s">
        <v>63</v>
      </c>
      <c r="AV2587" s="26" t="s">
        <v>63</v>
      </c>
      <c r="AW2587" s="26" t="s">
        <v>63</v>
      </c>
      <c r="AX2587" s="26" t="s">
        <v>63</v>
      </c>
      <c r="AY2587" s="26">
        <v>43.215221</v>
      </c>
      <c r="AZ2587" s="26">
        <v>-101.507953999999</v>
      </c>
      <c r="BA2587" s="26" t="s">
        <v>486</v>
      </c>
      <c r="BB2587" s="26" t="s">
        <v>609</v>
      </c>
      <c r="BC2587" s="26" t="s">
        <v>1286</v>
      </c>
      <c r="BD2587" s="26" t="s">
        <v>717</v>
      </c>
      <c r="BE2587" s="26" t="s">
        <v>1251</v>
      </c>
      <c r="BF2587" s="26" t="s">
        <v>68</v>
      </c>
      <c r="BG2587" s="26" t="s">
        <v>68</v>
      </c>
      <c r="BH2587" s="26" t="s">
        <v>1585</v>
      </c>
      <c r="BI2587" s="26">
        <v>4</v>
      </c>
      <c r="BJ2587" s="26" t="s">
        <v>217</v>
      </c>
    </row>
    <row r="2588" spans="36:62" x14ac:dyDescent="0.25">
      <c r="AJ2588" s="26">
        <v>288</v>
      </c>
      <c r="AK2588" s="26">
        <v>1819860</v>
      </c>
      <c r="AL2588" s="264">
        <v>43310.652777777781</v>
      </c>
      <c r="AM2588" s="26" t="s">
        <v>565</v>
      </c>
      <c r="AN2588" s="26" t="s">
        <v>63</v>
      </c>
      <c r="AO2588" s="26" t="s">
        <v>214</v>
      </c>
      <c r="AP2588" s="26" t="s">
        <v>159</v>
      </c>
      <c r="AQ2588" s="26">
        <v>0</v>
      </c>
      <c r="AR2588" s="26">
        <v>83</v>
      </c>
      <c r="AS2588" s="26" t="s">
        <v>971</v>
      </c>
      <c r="AT2588" s="26" t="s">
        <v>74</v>
      </c>
      <c r="AU2588" s="26" t="s">
        <v>63</v>
      </c>
      <c r="AV2588" s="26" t="s">
        <v>63</v>
      </c>
      <c r="AW2588" s="26" t="s">
        <v>63</v>
      </c>
      <c r="AX2588" s="26" t="s">
        <v>63</v>
      </c>
      <c r="AY2588" s="26">
        <v>43.779957000000003</v>
      </c>
      <c r="AZ2588" s="26">
        <v>-100.677166</v>
      </c>
      <c r="BA2588" s="26" t="s">
        <v>166</v>
      </c>
      <c r="BB2588" s="26" t="s">
        <v>1164</v>
      </c>
      <c r="BC2588" s="26" t="s">
        <v>967</v>
      </c>
      <c r="BD2588" s="26" t="s">
        <v>68</v>
      </c>
      <c r="BE2588" s="26" t="s">
        <v>1388</v>
      </c>
      <c r="BF2588" s="26" t="s">
        <v>68</v>
      </c>
      <c r="BG2588" s="26" t="s">
        <v>68</v>
      </c>
      <c r="BH2588" s="26" t="s">
        <v>1229</v>
      </c>
      <c r="BI2588" s="26">
        <v>4</v>
      </c>
      <c r="BJ2588" s="26" t="s">
        <v>19</v>
      </c>
    </row>
    <row r="2589" spans="36:62" x14ac:dyDescent="0.25">
      <c r="AJ2589" s="26">
        <v>289</v>
      </c>
      <c r="AK2589" s="26">
        <v>2112083</v>
      </c>
      <c r="AL2589" s="264">
        <v>44435.847222222219</v>
      </c>
      <c r="AM2589" s="26" t="s">
        <v>487</v>
      </c>
      <c r="AN2589" s="26" t="s">
        <v>63</v>
      </c>
      <c r="AO2589" s="26"/>
      <c r="AP2589" s="26"/>
      <c r="AQ2589" s="26">
        <v>-1</v>
      </c>
      <c r="AR2589" s="26">
        <v>18</v>
      </c>
      <c r="AS2589" s="26" t="s">
        <v>168</v>
      </c>
      <c r="AT2589" s="26" t="s">
        <v>71</v>
      </c>
      <c r="AU2589" s="26" t="s">
        <v>63</v>
      </c>
      <c r="AV2589" s="26" t="s">
        <v>63</v>
      </c>
      <c r="AW2589" s="26" t="s">
        <v>63</v>
      </c>
      <c r="AX2589" s="26" t="s">
        <v>63</v>
      </c>
      <c r="AY2589" s="26">
        <v>43.214951999999897</v>
      </c>
      <c r="AZ2589" s="26">
        <v>-101.322275</v>
      </c>
      <c r="BA2589" s="26" t="s">
        <v>158</v>
      </c>
      <c r="BB2589" s="26" t="s">
        <v>609</v>
      </c>
      <c r="BC2589" s="26" t="s">
        <v>167</v>
      </c>
      <c r="BD2589" s="26" t="s">
        <v>154</v>
      </c>
      <c r="BE2589" s="26"/>
      <c r="BF2589" s="26" t="s">
        <v>99</v>
      </c>
      <c r="BG2589" s="26" t="s">
        <v>167</v>
      </c>
      <c r="BH2589" s="26" t="s">
        <v>99</v>
      </c>
      <c r="BI2589" s="26">
        <v>4</v>
      </c>
      <c r="BJ2589" s="26" t="s">
        <v>217</v>
      </c>
    </row>
    <row r="2590" spans="36:62" x14ac:dyDescent="0.25">
      <c r="AJ2590" s="26">
        <v>290</v>
      </c>
      <c r="AK2590" s="26">
        <v>2112085</v>
      </c>
      <c r="AL2590" s="264">
        <v>44442.836805555555</v>
      </c>
      <c r="AM2590" s="26" t="s">
        <v>487</v>
      </c>
      <c r="AN2590" s="26" t="s">
        <v>63</v>
      </c>
      <c r="AO2590" s="26" t="s">
        <v>156</v>
      </c>
      <c r="AP2590" s="26" t="s">
        <v>159</v>
      </c>
      <c r="AQ2590" s="26">
        <v>0</v>
      </c>
      <c r="AR2590" s="26">
        <v>18</v>
      </c>
      <c r="AS2590" s="26" t="s">
        <v>149</v>
      </c>
      <c r="AT2590" s="26" t="s">
        <v>71</v>
      </c>
      <c r="AU2590" s="26" t="s">
        <v>63</v>
      </c>
      <c r="AV2590" s="26" t="s">
        <v>63</v>
      </c>
      <c r="AW2590" s="26" t="s">
        <v>63</v>
      </c>
      <c r="AX2590" s="26" t="s">
        <v>63</v>
      </c>
      <c r="AY2590" s="26">
        <v>43.213968999999899</v>
      </c>
      <c r="AZ2590" s="26">
        <v>-101.227954999999</v>
      </c>
      <c r="BA2590" s="26" t="s">
        <v>485</v>
      </c>
      <c r="BB2590" s="26" t="s">
        <v>609</v>
      </c>
      <c r="BC2590" s="26" t="s">
        <v>68</v>
      </c>
      <c r="BD2590" s="26" t="s">
        <v>154</v>
      </c>
      <c r="BE2590" s="26"/>
      <c r="BF2590" s="26" t="s">
        <v>68</v>
      </c>
      <c r="BG2590" s="26" t="s">
        <v>68</v>
      </c>
      <c r="BH2590" s="26" t="s">
        <v>146</v>
      </c>
      <c r="BI2590" s="26">
        <v>4</v>
      </c>
      <c r="BJ2590" s="26" t="s">
        <v>217</v>
      </c>
    </row>
    <row r="2591" spans="36:62" x14ac:dyDescent="0.25">
      <c r="AJ2591" s="26">
        <v>291</v>
      </c>
      <c r="AK2591" s="26">
        <v>2114054</v>
      </c>
      <c r="AL2591" s="264">
        <v>44455.845833333333</v>
      </c>
      <c r="AM2591" s="26" t="s">
        <v>573</v>
      </c>
      <c r="AN2591" s="26" t="s">
        <v>63</v>
      </c>
      <c r="AO2591" s="26" t="s">
        <v>173</v>
      </c>
      <c r="AP2591" s="26" t="s">
        <v>159</v>
      </c>
      <c r="AQ2591" s="26">
        <v>0</v>
      </c>
      <c r="AR2591" s="26">
        <v>83</v>
      </c>
      <c r="AS2591" s="26" t="s">
        <v>188</v>
      </c>
      <c r="AT2591" s="26" t="s">
        <v>74</v>
      </c>
      <c r="AU2591" s="26" t="s">
        <v>63</v>
      </c>
      <c r="AV2591" s="26" t="s">
        <v>63</v>
      </c>
      <c r="AW2591" s="26" t="s">
        <v>63</v>
      </c>
      <c r="AX2591" s="26" t="s">
        <v>63</v>
      </c>
      <c r="AY2591" s="26">
        <v>43.591641000000003</v>
      </c>
      <c r="AZ2591" s="26">
        <v>-100.752011999999</v>
      </c>
      <c r="BA2591" s="26" t="s">
        <v>158</v>
      </c>
      <c r="BB2591" s="26" t="s">
        <v>157</v>
      </c>
      <c r="BC2591" s="26" t="s">
        <v>614</v>
      </c>
      <c r="BD2591" s="26" t="s">
        <v>615</v>
      </c>
      <c r="BE2591" s="26"/>
      <c r="BF2591" s="26" t="s">
        <v>68</v>
      </c>
      <c r="BG2591" s="26" t="s">
        <v>68</v>
      </c>
      <c r="BH2591" s="26" t="s">
        <v>146</v>
      </c>
      <c r="BI2591" s="26">
        <v>4</v>
      </c>
      <c r="BJ2591" s="26" t="s">
        <v>19</v>
      </c>
    </row>
    <row r="2592" spans="36:62" x14ac:dyDescent="0.25">
      <c r="AJ2592" s="26">
        <v>292</v>
      </c>
      <c r="AK2592" s="26">
        <v>2119360</v>
      </c>
      <c r="AL2592" s="264">
        <v>44556.552083333336</v>
      </c>
      <c r="AM2592" s="26" t="s">
        <v>565</v>
      </c>
      <c r="AN2592" s="26" t="s">
        <v>63</v>
      </c>
      <c r="AO2592" s="26" t="s">
        <v>156</v>
      </c>
      <c r="AP2592" s="26" t="s">
        <v>686</v>
      </c>
      <c r="AQ2592" s="26">
        <v>0</v>
      </c>
      <c r="AR2592" s="26">
        <v>83</v>
      </c>
      <c r="AS2592" s="26" t="s">
        <v>628</v>
      </c>
      <c r="AT2592" s="26" t="s">
        <v>74</v>
      </c>
      <c r="AU2592" s="26" t="s">
        <v>63</v>
      </c>
      <c r="AV2592" s="26" t="s">
        <v>63</v>
      </c>
      <c r="AW2592" s="26" t="s">
        <v>63</v>
      </c>
      <c r="AX2592" s="26" t="s">
        <v>63</v>
      </c>
      <c r="AY2592" s="26">
        <v>43.884160000000001</v>
      </c>
      <c r="AZ2592" s="26">
        <v>-100.705859</v>
      </c>
      <c r="BA2592" s="26" t="s">
        <v>185</v>
      </c>
      <c r="BB2592" s="26" t="s">
        <v>1141</v>
      </c>
      <c r="BC2592" s="26" t="s">
        <v>614</v>
      </c>
      <c r="BD2592" s="26" t="s">
        <v>615</v>
      </c>
      <c r="BE2592" s="26" t="s">
        <v>1151</v>
      </c>
      <c r="BF2592" s="26" t="s">
        <v>68</v>
      </c>
      <c r="BG2592" s="26" t="s">
        <v>68</v>
      </c>
      <c r="BH2592" s="26" t="s">
        <v>175</v>
      </c>
      <c r="BI2592" s="26">
        <v>4</v>
      </c>
      <c r="BJ2592" s="26" t="s">
        <v>217</v>
      </c>
    </row>
    <row r="2593" spans="36:62" x14ac:dyDescent="0.25">
      <c r="AJ2593" s="26">
        <v>293</v>
      </c>
      <c r="AK2593" s="26">
        <v>2117081</v>
      </c>
      <c r="AL2593" s="264">
        <v>44519.78125</v>
      </c>
      <c r="AM2593" s="26" t="s">
        <v>565</v>
      </c>
      <c r="AN2593" s="26" t="s">
        <v>63</v>
      </c>
      <c r="AO2593" s="26"/>
      <c r="AP2593" s="26"/>
      <c r="AQ2593" s="26">
        <v>-1</v>
      </c>
      <c r="AR2593" s="26">
        <v>83</v>
      </c>
      <c r="AS2593" s="26" t="s">
        <v>168</v>
      </c>
      <c r="AT2593" s="26" t="s">
        <v>71</v>
      </c>
      <c r="AU2593" s="26" t="s">
        <v>63</v>
      </c>
      <c r="AV2593" s="26" t="s">
        <v>63</v>
      </c>
      <c r="AW2593" s="26" t="s">
        <v>63</v>
      </c>
      <c r="AX2593" s="26" t="s">
        <v>63</v>
      </c>
      <c r="AY2593" s="26">
        <v>43.802236999999899</v>
      </c>
      <c r="AZ2593" s="26">
        <v>-100.689395</v>
      </c>
      <c r="BA2593" s="26" t="s">
        <v>185</v>
      </c>
      <c r="BB2593" s="26" t="s">
        <v>165</v>
      </c>
      <c r="BC2593" s="26" t="s">
        <v>167</v>
      </c>
      <c r="BD2593" s="26" t="s">
        <v>154</v>
      </c>
      <c r="BE2593" s="26"/>
      <c r="BF2593" s="26" t="s">
        <v>99</v>
      </c>
      <c r="BG2593" s="26" t="s">
        <v>167</v>
      </c>
      <c r="BH2593" s="26" t="s">
        <v>99</v>
      </c>
      <c r="BI2593" s="26">
        <v>4</v>
      </c>
      <c r="BJ2593" s="26" t="s">
        <v>217</v>
      </c>
    </row>
    <row r="2594" spans="36:62" x14ac:dyDescent="0.25">
      <c r="AJ2594" s="26">
        <v>294</v>
      </c>
      <c r="AK2594" s="26">
        <v>2117212</v>
      </c>
      <c r="AL2594" s="264">
        <v>44525.708333333336</v>
      </c>
      <c r="AM2594" s="26" t="s">
        <v>573</v>
      </c>
      <c r="AN2594" s="26" t="s">
        <v>63</v>
      </c>
      <c r="AO2594" s="26"/>
      <c r="AP2594" s="26"/>
      <c r="AQ2594" s="26">
        <v>-1</v>
      </c>
      <c r="AR2594" s="26">
        <v>83</v>
      </c>
      <c r="AS2594" s="26" t="s">
        <v>168</v>
      </c>
      <c r="AT2594" s="26" t="s">
        <v>71</v>
      </c>
      <c r="AU2594" s="26" t="s">
        <v>63</v>
      </c>
      <c r="AV2594" s="26" t="s">
        <v>63</v>
      </c>
      <c r="AW2594" s="26" t="s">
        <v>63</v>
      </c>
      <c r="AX2594" s="26" t="s">
        <v>63</v>
      </c>
      <c r="AY2594" s="26">
        <v>43.670453000000002</v>
      </c>
      <c r="AZ2594" s="26">
        <v>-100.71355200000001</v>
      </c>
      <c r="BA2594" s="26" t="s">
        <v>185</v>
      </c>
      <c r="BB2594" s="26" t="s">
        <v>157</v>
      </c>
      <c r="BC2594" s="26" t="s">
        <v>167</v>
      </c>
      <c r="BD2594" s="26" t="s">
        <v>154</v>
      </c>
      <c r="BE2594" s="26"/>
      <c r="BF2594" s="26" t="s">
        <v>99</v>
      </c>
      <c r="BG2594" s="26" t="s">
        <v>167</v>
      </c>
      <c r="BH2594" s="26" t="s">
        <v>99</v>
      </c>
      <c r="BI2594" s="26">
        <v>4</v>
      </c>
      <c r="BJ2594" s="26" t="s">
        <v>217</v>
      </c>
    </row>
    <row r="2595" spans="36:62" x14ac:dyDescent="0.25">
      <c r="AJ2595" s="26">
        <v>295</v>
      </c>
      <c r="AK2595" s="26">
        <v>2117213</v>
      </c>
      <c r="AL2595" s="264">
        <v>44525.875</v>
      </c>
      <c r="AM2595" s="26" t="s">
        <v>573</v>
      </c>
      <c r="AN2595" s="26" t="s">
        <v>63</v>
      </c>
      <c r="AO2595" s="26"/>
      <c r="AP2595" s="26"/>
      <c r="AQ2595" s="26">
        <v>-1</v>
      </c>
      <c r="AR2595" s="26">
        <v>83</v>
      </c>
      <c r="AS2595" s="26" t="s">
        <v>168</v>
      </c>
      <c r="AT2595" s="26" t="s">
        <v>71</v>
      </c>
      <c r="AU2595" s="26" t="s">
        <v>63</v>
      </c>
      <c r="AV2595" s="26" t="s">
        <v>63</v>
      </c>
      <c r="AW2595" s="26" t="s">
        <v>63</v>
      </c>
      <c r="AX2595" s="26" t="s">
        <v>63</v>
      </c>
      <c r="AY2595" s="26">
        <v>43.679276000000002</v>
      </c>
      <c r="AZ2595" s="26">
        <v>-100.712115999999</v>
      </c>
      <c r="BA2595" s="26" t="s">
        <v>185</v>
      </c>
      <c r="BB2595" s="26" t="s">
        <v>157</v>
      </c>
      <c r="BC2595" s="26" t="s">
        <v>167</v>
      </c>
      <c r="BD2595" s="26" t="s">
        <v>154</v>
      </c>
      <c r="BE2595" s="26"/>
      <c r="BF2595" s="26" t="s">
        <v>99</v>
      </c>
      <c r="BG2595" s="26" t="s">
        <v>167</v>
      </c>
      <c r="BH2595" s="26" t="s">
        <v>99</v>
      </c>
      <c r="BI2595" s="26">
        <v>4</v>
      </c>
      <c r="BJ2595" s="26" t="s">
        <v>217</v>
      </c>
    </row>
    <row r="2596" spans="36:62" x14ac:dyDescent="0.25">
      <c r="AJ2596" s="26">
        <v>296</v>
      </c>
      <c r="AK2596" s="26">
        <v>2117214</v>
      </c>
      <c r="AL2596" s="264">
        <v>44527.791666666664</v>
      </c>
      <c r="AM2596" s="26" t="s">
        <v>573</v>
      </c>
      <c r="AN2596" s="26" t="s">
        <v>63</v>
      </c>
      <c r="AO2596" s="26"/>
      <c r="AP2596" s="26"/>
      <c r="AQ2596" s="26">
        <v>-1</v>
      </c>
      <c r="AR2596" s="26">
        <v>83</v>
      </c>
      <c r="AS2596" s="26" t="s">
        <v>168</v>
      </c>
      <c r="AT2596" s="26" t="s">
        <v>71</v>
      </c>
      <c r="AU2596" s="26" t="s">
        <v>63</v>
      </c>
      <c r="AV2596" s="26" t="s">
        <v>63</v>
      </c>
      <c r="AW2596" s="26" t="s">
        <v>63</v>
      </c>
      <c r="AX2596" s="26" t="s">
        <v>63</v>
      </c>
      <c r="AY2596" s="26">
        <v>43.646430000000002</v>
      </c>
      <c r="AZ2596" s="26">
        <v>-100.734662</v>
      </c>
      <c r="BA2596" s="26" t="s">
        <v>158</v>
      </c>
      <c r="BB2596" s="26" t="s">
        <v>157</v>
      </c>
      <c r="BC2596" s="26" t="s">
        <v>167</v>
      </c>
      <c r="BD2596" s="26" t="s">
        <v>154</v>
      </c>
      <c r="BE2596" s="26"/>
      <c r="BF2596" s="26" t="s">
        <v>99</v>
      </c>
      <c r="BG2596" s="26" t="s">
        <v>167</v>
      </c>
      <c r="BH2596" s="26" t="s">
        <v>99</v>
      </c>
      <c r="BI2596" s="26">
        <v>4</v>
      </c>
      <c r="BJ2596" s="26" t="s">
        <v>217</v>
      </c>
    </row>
    <row r="2597" spans="36:62" x14ac:dyDescent="0.25">
      <c r="AJ2597" s="26">
        <v>297</v>
      </c>
      <c r="AK2597" s="26">
        <v>2119656</v>
      </c>
      <c r="AL2597" s="264">
        <v>44556.513194444444</v>
      </c>
      <c r="AM2597" s="26" t="s">
        <v>565</v>
      </c>
      <c r="AN2597" s="26" t="s">
        <v>63</v>
      </c>
      <c r="AO2597" s="26" t="s">
        <v>156</v>
      </c>
      <c r="AP2597" s="26" t="s">
        <v>1189</v>
      </c>
      <c r="AQ2597" s="26">
        <v>0</v>
      </c>
      <c r="AR2597" s="26">
        <v>83</v>
      </c>
      <c r="AS2597" s="26" t="s">
        <v>1160</v>
      </c>
      <c r="AT2597" s="26" t="s">
        <v>854</v>
      </c>
      <c r="AU2597" s="26" t="s">
        <v>63</v>
      </c>
      <c r="AV2597" s="26" t="s">
        <v>63</v>
      </c>
      <c r="AW2597" s="26" t="s">
        <v>63</v>
      </c>
      <c r="AX2597" s="26" t="s">
        <v>63</v>
      </c>
      <c r="AY2597" s="26">
        <v>43.884160000000001</v>
      </c>
      <c r="AZ2597" s="26">
        <v>-100.705859</v>
      </c>
      <c r="BA2597" s="26" t="s">
        <v>485</v>
      </c>
      <c r="BB2597" s="26" t="s">
        <v>609</v>
      </c>
      <c r="BC2597" s="26" t="s">
        <v>761</v>
      </c>
      <c r="BD2597" s="26" t="s">
        <v>615</v>
      </c>
      <c r="BE2597" s="26"/>
      <c r="BF2597" s="26" t="s">
        <v>68</v>
      </c>
      <c r="BG2597" s="26" t="s">
        <v>209</v>
      </c>
      <c r="BH2597" s="26" t="s">
        <v>146</v>
      </c>
      <c r="BI2597" s="26">
        <v>4</v>
      </c>
      <c r="BJ2597" s="26" t="s">
        <v>217</v>
      </c>
    </row>
    <row r="2598" spans="36:62" x14ac:dyDescent="0.25">
      <c r="AJ2598" s="26">
        <v>298</v>
      </c>
      <c r="AK2598" s="26">
        <v>2119657</v>
      </c>
      <c r="AL2598" s="264">
        <v>44556.541666666664</v>
      </c>
      <c r="AM2598" s="26" t="s">
        <v>565</v>
      </c>
      <c r="AN2598" s="26" t="s">
        <v>63</v>
      </c>
      <c r="AO2598" s="26" t="s">
        <v>156</v>
      </c>
      <c r="AP2598" s="26" t="s">
        <v>1586</v>
      </c>
      <c r="AQ2598" s="26">
        <v>0</v>
      </c>
      <c r="AR2598" s="26">
        <v>83</v>
      </c>
      <c r="AS2598" s="26" t="s">
        <v>1587</v>
      </c>
      <c r="AT2598" s="26" t="s">
        <v>854</v>
      </c>
      <c r="AU2598" s="26" t="s">
        <v>63</v>
      </c>
      <c r="AV2598" s="26" t="s">
        <v>63</v>
      </c>
      <c r="AW2598" s="26" t="s">
        <v>63</v>
      </c>
      <c r="AX2598" s="26" t="s">
        <v>63</v>
      </c>
      <c r="AY2598" s="26">
        <v>43.884160000000001</v>
      </c>
      <c r="AZ2598" s="26">
        <v>-100.705859</v>
      </c>
      <c r="BA2598" s="26" t="s">
        <v>483</v>
      </c>
      <c r="BB2598" s="26" t="s">
        <v>826</v>
      </c>
      <c r="BC2598" s="26" t="s">
        <v>1588</v>
      </c>
      <c r="BD2598" s="26" t="s">
        <v>828</v>
      </c>
      <c r="BE2598" s="26" t="s">
        <v>677</v>
      </c>
      <c r="BF2598" s="26" t="s">
        <v>829</v>
      </c>
      <c r="BG2598" s="26" t="s">
        <v>1589</v>
      </c>
      <c r="BH2598" s="26" t="s">
        <v>830</v>
      </c>
      <c r="BI2598" s="26">
        <v>4</v>
      </c>
      <c r="BJ2598" s="26" t="s">
        <v>217</v>
      </c>
    </row>
    <row r="2599" spans="36:62" x14ac:dyDescent="0.25">
      <c r="AJ2599" s="26">
        <v>299</v>
      </c>
      <c r="AK2599" s="26">
        <v>2119778</v>
      </c>
      <c r="AL2599" s="264">
        <v>44555.743055555555</v>
      </c>
      <c r="AM2599" s="26" t="s">
        <v>565</v>
      </c>
      <c r="AN2599" s="26" t="s">
        <v>63</v>
      </c>
      <c r="AO2599" s="26" t="s">
        <v>156</v>
      </c>
      <c r="AP2599" s="26" t="s">
        <v>961</v>
      </c>
      <c r="AQ2599" s="26">
        <v>0</v>
      </c>
      <c r="AR2599" s="26">
        <v>83</v>
      </c>
      <c r="AS2599" s="26" t="s">
        <v>628</v>
      </c>
      <c r="AT2599" s="26" t="s">
        <v>71</v>
      </c>
      <c r="AU2599" s="26" t="s">
        <v>63</v>
      </c>
      <c r="AV2599" s="26" t="s">
        <v>63</v>
      </c>
      <c r="AW2599" s="26" t="s">
        <v>63</v>
      </c>
      <c r="AX2599" s="26" t="s">
        <v>63</v>
      </c>
      <c r="AY2599" s="26">
        <v>43.878504</v>
      </c>
      <c r="AZ2599" s="26">
        <v>-100.705842</v>
      </c>
      <c r="BA2599" s="26" t="s">
        <v>490</v>
      </c>
      <c r="BB2599" s="26" t="s">
        <v>672</v>
      </c>
      <c r="BC2599" s="26" t="s">
        <v>659</v>
      </c>
      <c r="BD2599" s="26" t="s">
        <v>68</v>
      </c>
      <c r="BE2599" s="26" t="s">
        <v>745</v>
      </c>
      <c r="BF2599" s="26" t="s">
        <v>68</v>
      </c>
      <c r="BG2599" s="26" t="s">
        <v>68</v>
      </c>
      <c r="BH2599" s="26" t="s">
        <v>646</v>
      </c>
      <c r="BI2599" s="26">
        <v>4</v>
      </c>
      <c r="BJ2599" s="26" t="s">
        <v>217</v>
      </c>
    </row>
    <row r="2600" spans="36:62" x14ac:dyDescent="0.25">
      <c r="AJ2600" s="26">
        <v>300</v>
      </c>
      <c r="AK2600" s="26">
        <v>2200477</v>
      </c>
      <c r="AL2600" s="264">
        <v>44571.427777777775</v>
      </c>
      <c r="AM2600" s="26" t="s">
        <v>565</v>
      </c>
      <c r="AN2600" s="26" t="s">
        <v>63</v>
      </c>
      <c r="AO2600" s="26"/>
      <c r="AP2600" s="26"/>
      <c r="AQ2600" s="26">
        <v>-1</v>
      </c>
      <c r="AR2600" s="26">
        <v>83</v>
      </c>
      <c r="AS2600" s="26" t="s">
        <v>168</v>
      </c>
      <c r="AT2600" s="26" t="s">
        <v>71</v>
      </c>
      <c r="AU2600" s="26" t="s">
        <v>63</v>
      </c>
      <c r="AV2600" s="26" t="s">
        <v>63</v>
      </c>
      <c r="AW2600" s="26" t="s">
        <v>63</v>
      </c>
      <c r="AX2600" s="26" t="s">
        <v>63</v>
      </c>
      <c r="AY2600" s="26">
        <v>43.718252</v>
      </c>
      <c r="AZ2600" s="26">
        <v>-100.682035999999</v>
      </c>
      <c r="BA2600" s="26" t="s">
        <v>166</v>
      </c>
      <c r="BB2600" s="26" t="s">
        <v>157</v>
      </c>
      <c r="BC2600" s="26" t="s">
        <v>167</v>
      </c>
      <c r="BD2600" s="26" t="s">
        <v>154</v>
      </c>
      <c r="BE2600" s="26"/>
      <c r="BF2600" s="26" t="s">
        <v>99</v>
      </c>
      <c r="BG2600" s="26" t="s">
        <v>167</v>
      </c>
      <c r="BH2600" s="26" t="s">
        <v>99</v>
      </c>
      <c r="BI2600" s="26">
        <v>4</v>
      </c>
      <c r="BJ2600" s="26" t="s">
        <v>217</v>
      </c>
    </row>
    <row r="2601" spans="36:62" x14ac:dyDescent="0.25">
      <c r="AJ2601" s="26">
        <v>303</v>
      </c>
      <c r="AK2601" s="26">
        <v>2202552</v>
      </c>
      <c r="AL2601" s="264">
        <v>44625.481249999997</v>
      </c>
      <c r="AM2601" s="26" t="s">
        <v>565</v>
      </c>
      <c r="AN2601" s="26" t="s">
        <v>63</v>
      </c>
      <c r="AO2601" s="26" t="s">
        <v>156</v>
      </c>
      <c r="AP2601" s="26" t="s">
        <v>159</v>
      </c>
      <c r="AQ2601" s="26">
        <v>0</v>
      </c>
      <c r="AR2601" s="26">
        <v>90</v>
      </c>
      <c r="AS2601" s="26" t="s">
        <v>1562</v>
      </c>
      <c r="AT2601" s="26" t="s">
        <v>663</v>
      </c>
      <c r="AU2601" s="26" t="s">
        <v>63</v>
      </c>
      <c r="AV2601" s="26" t="s">
        <v>63</v>
      </c>
      <c r="AW2601" s="26" t="s">
        <v>63</v>
      </c>
      <c r="AX2601" s="26" t="s">
        <v>63</v>
      </c>
      <c r="AY2601" s="26">
        <v>43.883260999999898</v>
      </c>
      <c r="AZ2601" s="26">
        <v>-100.702922999999</v>
      </c>
      <c r="BA2601" s="26" t="s">
        <v>166</v>
      </c>
      <c r="BB2601" s="26" t="s">
        <v>609</v>
      </c>
      <c r="BC2601" s="26" t="s">
        <v>614</v>
      </c>
      <c r="BD2601" s="26" t="s">
        <v>615</v>
      </c>
      <c r="BE2601" s="26"/>
      <c r="BF2601" s="26" t="s">
        <v>68</v>
      </c>
      <c r="BG2601" s="26" t="s">
        <v>68</v>
      </c>
      <c r="BH2601" s="26" t="s">
        <v>160</v>
      </c>
      <c r="BI2601" s="26">
        <v>4</v>
      </c>
      <c r="BJ2601" s="26" t="s">
        <v>217</v>
      </c>
    </row>
    <row r="2602" spans="36:62" x14ac:dyDescent="0.25">
      <c r="AJ2602" s="26">
        <v>304</v>
      </c>
      <c r="AK2602" s="26">
        <v>2204619</v>
      </c>
      <c r="AL2602" s="264">
        <v>44629.232638888891</v>
      </c>
      <c r="AM2602" s="26" t="s">
        <v>487</v>
      </c>
      <c r="AN2602" s="26" t="s">
        <v>63</v>
      </c>
      <c r="AO2602" s="26" t="s">
        <v>156</v>
      </c>
      <c r="AP2602" s="26" t="s">
        <v>159</v>
      </c>
      <c r="AQ2602" s="26">
        <v>0</v>
      </c>
      <c r="AR2602" s="26">
        <v>18</v>
      </c>
      <c r="AS2602" s="26" t="s">
        <v>852</v>
      </c>
      <c r="AT2602" s="26" t="s">
        <v>613</v>
      </c>
      <c r="AU2602" s="26" t="s">
        <v>63</v>
      </c>
      <c r="AV2602" s="26" t="s">
        <v>63</v>
      </c>
      <c r="AW2602" s="26" t="s">
        <v>63</v>
      </c>
      <c r="AX2602" s="26" t="s">
        <v>63</v>
      </c>
      <c r="AY2602" s="26">
        <v>43.21519</v>
      </c>
      <c r="AZ2602" s="26">
        <v>-101.474947999999</v>
      </c>
      <c r="BA2602" s="26" t="s">
        <v>158</v>
      </c>
      <c r="BB2602" s="26" t="s">
        <v>609</v>
      </c>
      <c r="BC2602" s="26" t="s">
        <v>68</v>
      </c>
      <c r="BD2602" s="26" t="s">
        <v>615</v>
      </c>
      <c r="BE2602" s="26"/>
      <c r="BF2602" s="26" t="s">
        <v>68</v>
      </c>
      <c r="BG2602" s="26" t="s">
        <v>68</v>
      </c>
      <c r="BH2602" s="26" t="s">
        <v>146</v>
      </c>
      <c r="BI2602" s="26">
        <v>4</v>
      </c>
      <c r="BJ2602" s="26" t="s">
        <v>217</v>
      </c>
    </row>
    <row r="2603" spans="36:62" x14ac:dyDescent="0.25">
      <c r="AJ2603" s="26">
        <v>308</v>
      </c>
      <c r="AK2603" s="26">
        <v>2209886</v>
      </c>
      <c r="AL2603" s="264">
        <v>44778.524305555555</v>
      </c>
      <c r="AM2603" s="26" t="s">
        <v>565</v>
      </c>
      <c r="AN2603" s="26" t="s">
        <v>63</v>
      </c>
      <c r="AO2603" s="26" t="s">
        <v>720</v>
      </c>
      <c r="AP2603" s="26" t="s">
        <v>159</v>
      </c>
      <c r="AQ2603" s="26">
        <v>-1</v>
      </c>
      <c r="AR2603" s="26">
        <v>83</v>
      </c>
      <c r="AS2603" s="26" t="s">
        <v>184</v>
      </c>
      <c r="AT2603" s="26" t="s">
        <v>71</v>
      </c>
      <c r="AU2603" s="26" t="s">
        <v>63</v>
      </c>
      <c r="AV2603" s="26" t="s">
        <v>63</v>
      </c>
      <c r="AW2603" s="26" t="s">
        <v>63</v>
      </c>
      <c r="AX2603" s="26" t="s">
        <v>63</v>
      </c>
      <c r="AY2603" s="26">
        <v>43.816440999999898</v>
      </c>
      <c r="AZ2603" s="26">
        <v>-100.694845999999</v>
      </c>
      <c r="BA2603" s="26" t="s">
        <v>37</v>
      </c>
      <c r="BB2603" s="26" t="s">
        <v>157</v>
      </c>
      <c r="BC2603" s="26" t="s">
        <v>162</v>
      </c>
      <c r="BD2603" s="26" t="s">
        <v>68</v>
      </c>
      <c r="BE2603" s="26"/>
      <c r="BF2603" s="26" t="s">
        <v>68</v>
      </c>
      <c r="BG2603" s="26" t="s">
        <v>68</v>
      </c>
      <c r="BH2603" s="26" t="s">
        <v>757</v>
      </c>
      <c r="BI2603" s="26">
        <v>4</v>
      </c>
      <c r="BJ2603" s="26" t="s">
        <v>19</v>
      </c>
    </row>
    <row r="2604" spans="36:62" x14ac:dyDescent="0.25">
      <c r="AJ2604" s="26">
        <v>309</v>
      </c>
      <c r="AK2604" s="26">
        <v>2208298</v>
      </c>
      <c r="AL2604" s="264">
        <v>44747.801388888889</v>
      </c>
      <c r="AM2604" s="26" t="s">
        <v>487</v>
      </c>
      <c r="AN2604" s="26" t="s">
        <v>63</v>
      </c>
      <c r="AO2604" s="26" t="s">
        <v>156</v>
      </c>
      <c r="AP2604" s="26" t="s">
        <v>159</v>
      </c>
      <c r="AQ2604" s="26">
        <v>0</v>
      </c>
      <c r="AR2604" s="26">
        <v>18</v>
      </c>
      <c r="AS2604" s="26" t="s">
        <v>920</v>
      </c>
      <c r="AT2604" s="26" t="s">
        <v>74</v>
      </c>
      <c r="AU2604" s="26" t="s">
        <v>63</v>
      </c>
      <c r="AV2604" s="26" t="s">
        <v>63</v>
      </c>
      <c r="AW2604" s="26" t="s">
        <v>69</v>
      </c>
      <c r="AX2604" s="26" t="s">
        <v>63</v>
      </c>
      <c r="AY2604" s="26">
        <v>43.214959999999898</v>
      </c>
      <c r="AZ2604" s="26">
        <v>-101.332549999999</v>
      </c>
      <c r="BA2604" s="26" t="s">
        <v>185</v>
      </c>
      <c r="BB2604" s="26" t="s">
        <v>609</v>
      </c>
      <c r="BC2604" s="26" t="s">
        <v>922</v>
      </c>
      <c r="BD2604" s="26" t="s">
        <v>68</v>
      </c>
      <c r="BE2604" s="26" t="s">
        <v>747</v>
      </c>
      <c r="BF2604" s="26" t="s">
        <v>68</v>
      </c>
      <c r="BG2604" s="26" t="s">
        <v>68</v>
      </c>
      <c r="BH2604" s="26" t="s">
        <v>210</v>
      </c>
      <c r="BI2604" s="26">
        <v>4</v>
      </c>
      <c r="BJ2604" s="26" t="s">
        <v>21</v>
      </c>
    </row>
    <row r="2605" spans="36:62" x14ac:dyDescent="0.25">
      <c r="AJ2605" s="26">
        <v>310</v>
      </c>
      <c r="AK2605" s="26">
        <v>2209932</v>
      </c>
      <c r="AL2605" s="264">
        <v>44784.572916666664</v>
      </c>
      <c r="AM2605" s="26" t="s">
        <v>565</v>
      </c>
      <c r="AN2605" s="26" t="s">
        <v>63</v>
      </c>
      <c r="AO2605" s="26" t="s">
        <v>204</v>
      </c>
      <c r="AP2605" s="26" t="s">
        <v>944</v>
      </c>
      <c r="AQ2605" s="26">
        <v>0</v>
      </c>
      <c r="AR2605" s="26">
        <v>83</v>
      </c>
      <c r="AS2605" s="26" t="s">
        <v>189</v>
      </c>
      <c r="AT2605" s="26" t="s">
        <v>71</v>
      </c>
      <c r="AU2605" s="26" t="s">
        <v>63</v>
      </c>
      <c r="AV2605" s="26" t="s">
        <v>63</v>
      </c>
      <c r="AW2605" s="26" t="s">
        <v>63</v>
      </c>
      <c r="AX2605" s="26" t="s">
        <v>63</v>
      </c>
      <c r="AY2605" s="26">
        <v>43.882072000000001</v>
      </c>
      <c r="AZ2605" s="26">
        <v>-100.705848</v>
      </c>
      <c r="BA2605" s="26" t="s">
        <v>37</v>
      </c>
      <c r="BB2605" s="26" t="s">
        <v>611</v>
      </c>
      <c r="BC2605" s="26" t="s">
        <v>68</v>
      </c>
      <c r="BD2605" s="26" t="s">
        <v>615</v>
      </c>
      <c r="BE2605" s="26"/>
      <c r="BF2605" s="26" t="s">
        <v>68</v>
      </c>
      <c r="BG2605" s="26" t="s">
        <v>68</v>
      </c>
      <c r="BH2605" s="26" t="s">
        <v>146</v>
      </c>
      <c r="BI2605" s="26">
        <v>4</v>
      </c>
      <c r="BJ2605" s="26" t="s">
        <v>217</v>
      </c>
    </row>
    <row r="2606" spans="36:62" x14ac:dyDescent="0.25">
      <c r="AJ2606" s="26">
        <v>311</v>
      </c>
      <c r="AK2606" s="26">
        <v>2210678</v>
      </c>
      <c r="AL2606" s="264">
        <v>44791.861111111109</v>
      </c>
      <c r="AM2606" s="26" t="s">
        <v>565</v>
      </c>
      <c r="AN2606" s="26" t="s">
        <v>63</v>
      </c>
      <c r="AO2606" s="26"/>
      <c r="AP2606" s="26"/>
      <c r="AQ2606" s="26">
        <v>-1</v>
      </c>
      <c r="AR2606" s="26">
        <v>83</v>
      </c>
      <c r="AS2606" s="26" t="s">
        <v>168</v>
      </c>
      <c r="AT2606" s="26" t="s">
        <v>71</v>
      </c>
      <c r="AU2606" s="26" t="s">
        <v>63</v>
      </c>
      <c r="AV2606" s="26" t="s">
        <v>63</v>
      </c>
      <c r="AW2606" s="26" t="s">
        <v>63</v>
      </c>
      <c r="AX2606" s="26" t="s">
        <v>63</v>
      </c>
      <c r="AY2606" s="26">
        <v>43.746203999999899</v>
      </c>
      <c r="AZ2606" s="26">
        <v>-100.683052</v>
      </c>
      <c r="BA2606" s="26" t="s">
        <v>158</v>
      </c>
      <c r="BB2606" s="26" t="s">
        <v>157</v>
      </c>
      <c r="BC2606" s="26" t="s">
        <v>167</v>
      </c>
      <c r="BD2606" s="26" t="s">
        <v>154</v>
      </c>
      <c r="BE2606" s="26"/>
      <c r="BF2606" s="26" t="s">
        <v>99</v>
      </c>
      <c r="BG2606" s="26" t="s">
        <v>167</v>
      </c>
      <c r="BH2606" s="26" t="s">
        <v>99</v>
      </c>
      <c r="BI2606" s="26">
        <v>4</v>
      </c>
      <c r="BJ2606" s="26" t="s">
        <v>217</v>
      </c>
    </row>
    <row r="2607" spans="36:62" x14ac:dyDescent="0.25">
      <c r="AJ2607" s="26">
        <v>312</v>
      </c>
      <c r="AK2607" s="26">
        <v>2212177</v>
      </c>
      <c r="AL2607" s="264">
        <v>44605.8125</v>
      </c>
      <c r="AM2607" s="26" t="s">
        <v>565</v>
      </c>
      <c r="AN2607" s="26" t="s">
        <v>63</v>
      </c>
      <c r="AO2607" s="26" t="s">
        <v>156</v>
      </c>
      <c r="AP2607" s="26" t="s">
        <v>159</v>
      </c>
      <c r="AQ2607" s="26">
        <v>0</v>
      </c>
      <c r="AR2607" s="26">
        <v>90</v>
      </c>
      <c r="AS2607" s="26" t="s">
        <v>1564</v>
      </c>
      <c r="AT2607" s="26" t="s">
        <v>71</v>
      </c>
      <c r="AU2607" s="26" t="s">
        <v>63</v>
      </c>
      <c r="AV2607" s="26" t="s">
        <v>63</v>
      </c>
      <c r="AW2607" s="26" t="s">
        <v>63</v>
      </c>
      <c r="AX2607" s="26" t="s">
        <v>63</v>
      </c>
      <c r="AY2607" s="26">
        <v>43.883263999999897</v>
      </c>
      <c r="AZ2607" s="26">
        <v>-100.704885</v>
      </c>
      <c r="BA2607" s="26" t="s">
        <v>185</v>
      </c>
      <c r="BB2607" s="26" t="s">
        <v>609</v>
      </c>
      <c r="BC2607" s="26" t="s">
        <v>68</v>
      </c>
      <c r="BD2607" s="26" t="s">
        <v>68</v>
      </c>
      <c r="BE2607" s="26"/>
      <c r="BF2607" s="26" t="s">
        <v>215</v>
      </c>
      <c r="BG2607" s="26" t="s">
        <v>68</v>
      </c>
      <c r="BH2607" s="26" t="s">
        <v>146</v>
      </c>
      <c r="BI2607" s="26">
        <v>4</v>
      </c>
      <c r="BJ2607" s="26" t="s">
        <v>217</v>
      </c>
    </row>
    <row r="2608" spans="36:62" x14ac:dyDescent="0.25">
      <c r="AJ2608" s="26">
        <v>313</v>
      </c>
      <c r="AK2608" s="26">
        <v>2212274</v>
      </c>
      <c r="AL2608" s="264">
        <v>44669.152777777781</v>
      </c>
      <c r="AM2608" s="26" t="s">
        <v>565</v>
      </c>
      <c r="AN2608" s="26" t="s">
        <v>63</v>
      </c>
      <c r="AO2608" s="26" t="s">
        <v>156</v>
      </c>
      <c r="AP2608" s="26" t="s">
        <v>159</v>
      </c>
      <c r="AQ2608" s="26">
        <v>0</v>
      </c>
      <c r="AR2608" s="26">
        <v>90</v>
      </c>
      <c r="AS2608" s="26" t="s">
        <v>638</v>
      </c>
      <c r="AT2608" s="26" t="s">
        <v>71</v>
      </c>
      <c r="AU2608" s="26" t="s">
        <v>63</v>
      </c>
      <c r="AV2608" s="26" t="s">
        <v>63</v>
      </c>
      <c r="AW2608" s="26" t="s">
        <v>63</v>
      </c>
      <c r="AX2608" s="26" t="s">
        <v>63</v>
      </c>
      <c r="AY2608" s="26">
        <v>43.883223999999899</v>
      </c>
      <c r="AZ2608" s="26">
        <v>-100.69747700000001</v>
      </c>
      <c r="BA2608" s="26" t="s">
        <v>166</v>
      </c>
      <c r="BB2608" s="26" t="s">
        <v>609</v>
      </c>
      <c r="BC2608" s="26" t="s">
        <v>68</v>
      </c>
      <c r="BD2608" s="26" t="s">
        <v>68</v>
      </c>
      <c r="BE2608" s="26"/>
      <c r="BF2608" s="26" t="s">
        <v>68</v>
      </c>
      <c r="BG2608" s="26" t="s">
        <v>68</v>
      </c>
      <c r="BH2608" s="26" t="s">
        <v>146</v>
      </c>
      <c r="BI2608" s="26">
        <v>4</v>
      </c>
      <c r="BJ2608" s="26" t="s">
        <v>217</v>
      </c>
    </row>
    <row r="2609" spans="36:62" x14ac:dyDescent="0.25">
      <c r="AJ2609" s="26">
        <v>314</v>
      </c>
      <c r="AK2609" s="26">
        <v>2213937</v>
      </c>
      <c r="AL2609" s="264">
        <v>44837.291666666664</v>
      </c>
      <c r="AM2609" s="26" t="s">
        <v>565</v>
      </c>
      <c r="AN2609" s="26" t="s">
        <v>63</v>
      </c>
      <c r="AO2609" s="26"/>
      <c r="AP2609" s="26"/>
      <c r="AQ2609" s="26">
        <v>-1</v>
      </c>
      <c r="AR2609" s="26">
        <v>83</v>
      </c>
      <c r="AS2609" s="26" t="s">
        <v>168</v>
      </c>
      <c r="AT2609" s="26" t="s">
        <v>71</v>
      </c>
      <c r="AU2609" s="26" t="s">
        <v>63</v>
      </c>
      <c r="AV2609" s="26" t="s">
        <v>63</v>
      </c>
      <c r="AW2609" s="26" t="s">
        <v>63</v>
      </c>
      <c r="AX2609" s="26" t="s">
        <v>63</v>
      </c>
      <c r="AY2609" s="26">
        <v>43.732495999999898</v>
      </c>
      <c r="AZ2609" s="26">
        <v>-100.682119999999</v>
      </c>
      <c r="BA2609" s="26" t="s">
        <v>166</v>
      </c>
      <c r="BB2609" s="26" t="s">
        <v>165</v>
      </c>
      <c r="BC2609" s="26" t="s">
        <v>167</v>
      </c>
      <c r="BD2609" s="26" t="s">
        <v>154</v>
      </c>
      <c r="BE2609" s="26"/>
      <c r="BF2609" s="26" t="s">
        <v>99</v>
      </c>
      <c r="BG2609" s="26" t="s">
        <v>167</v>
      </c>
      <c r="BH2609" s="26" t="s">
        <v>99</v>
      </c>
      <c r="BI2609" s="26">
        <v>4</v>
      </c>
      <c r="BJ2609" s="26" t="s">
        <v>217</v>
      </c>
    </row>
    <row r="2610" spans="36:62" x14ac:dyDescent="0.25">
      <c r="AJ2610" s="26">
        <v>315</v>
      </c>
      <c r="AK2610" s="26">
        <v>2216915</v>
      </c>
      <c r="AL2610" s="264">
        <v>44888.743055555555</v>
      </c>
      <c r="AM2610" s="26" t="s">
        <v>565</v>
      </c>
      <c r="AN2610" s="26" t="s">
        <v>63</v>
      </c>
      <c r="AO2610" s="26" t="s">
        <v>156</v>
      </c>
      <c r="AP2610" s="26" t="s">
        <v>726</v>
      </c>
      <c r="AQ2610" s="26">
        <v>0</v>
      </c>
      <c r="AR2610" s="26">
        <v>83</v>
      </c>
      <c r="AS2610" s="26" t="s">
        <v>628</v>
      </c>
      <c r="AT2610" s="26" t="s">
        <v>71</v>
      </c>
      <c r="AU2610" s="26" t="s">
        <v>63</v>
      </c>
      <c r="AV2610" s="26" t="s">
        <v>63</v>
      </c>
      <c r="AW2610" s="26" t="s">
        <v>63</v>
      </c>
      <c r="AX2610" s="26" t="s">
        <v>63</v>
      </c>
      <c r="AY2610" s="26">
        <v>43.88214</v>
      </c>
      <c r="AZ2610" s="26">
        <v>-100.705844999999</v>
      </c>
      <c r="BA2610" s="26" t="s">
        <v>166</v>
      </c>
      <c r="BB2610" s="26" t="s">
        <v>672</v>
      </c>
      <c r="BC2610" s="26" t="s">
        <v>659</v>
      </c>
      <c r="BD2610" s="26" t="s">
        <v>68</v>
      </c>
      <c r="BE2610" s="26" t="s">
        <v>1477</v>
      </c>
      <c r="BF2610" s="26" t="s">
        <v>68</v>
      </c>
      <c r="BG2610" s="26" t="s">
        <v>68</v>
      </c>
      <c r="BH2610" s="26" t="s">
        <v>1531</v>
      </c>
      <c r="BI2610" s="26">
        <v>4</v>
      </c>
      <c r="BJ2610" s="26" t="s">
        <v>20</v>
      </c>
    </row>
    <row r="2611" spans="36:62" x14ac:dyDescent="0.25">
      <c r="AJ2611" s="26">
        <v>316</v>
      </c>
      <c r="AK2611" s="26">
        <v>2215699</v>
      </c>
      <c r="AL2611" s="264">
        <v>44869.989583333336</v>
      </c>
      <c r="AM2611" s="26" t="s">
        <v>487</v>
      </c>
      <c r="AN2611" s="26" t="s">
        <v>63</v>
      </c>
      <c r="AO2611" s="26"/>
      <c r="AP2611" s="26"/>
      <c r="AQ2611" s="26">
        <v>-1</v>
      </c>
      <c r="AR2611" s="26">
        <v>18</v>
      </c>
      <c r="AS2611" s="26" t="s">
        <v>168</v>
      </c>
      <c r="AT2611" s="26" t="s">
        <v>71</v>
      </c>
      <c r="AU2611" s="26" t="s">
        <v>63</v>
      </c>
      <c r="AV2611" s="26" t="s">
        <v>63</v>
      </c>
      <c r="AW2611" s="26" t="s">
        <v>63</v>
      </c>
      <c r="AX2611" s="26" t="s">
        <v>63</v>
      </c>
      <c r="AY2611" s="26">
        <v>43.215069</v>
      </c>
      <c r="AZ2611" s="26">
        <v>-101.363401999999</v>
      </c>
      <c r="BA2611" s="26" t="s">
        <v>185</v>
      </c>
      <c r="BB2611" s="26" t="s">
        <v>609</v>
      </c>
      <c r="BC2611" s="26" t="s">
        <v>167</v>
      </c>
      <c r="BD2611" s="26" t="s">
        <v>154</v>
      </c>
      <c r="BE2611" s="26"/>
      <c r="BF2611" s="26" t="s">
        <v>99</v>
      </c>
      <c r="BG2611" s="26" t="s">
        <v>167</v>
      </c>
      <c r="BH2611" s="26" t="s">
        <v>99</v>
      </c>
      <c r="BI2611" s="26">
        <v>4</v>
      </c>
      <c r="BJ2611" s="26" t="s">
        <v>217</v>
      </c>
    </row>
    <row r="2612" spans="36:62" x14ac:dyDescent="0.25">
      <c r="AJ2612" s="26">
        <v>175</v>
      </c>
      <c r="AK2612" s="26">
        <v>1802374</v>
      </c>
      <c r="AL2612" s="264">
        <v>43145.868750000001</v>
      </c>
      <c r="AM2612" s="26" t="s">
        <v>147</v>
      </c>
      <c r="AN2612" s="26" t="s">
        <v>63</v>
      </c>
      <c r="AO2612" s="26"/>
      <c r="AP2612" s="26"/>
      <c r="AQ2612" s="26">
        <v>-1</v>
      </c>
      <c r="AR2612" s="26">
        <v>90</v>
      </c>
      <c r="AS2612" s="26" t="s">
        <v>168</v>
      </c>
      <c r="AT2612" s="26" t="s">
        <v>71</v>
      </c>
      <c r="AU2612" s="26" t="s">
        <v>63</v>
      </c>
      <c r="AV2612" s="26" t="s">
        <v>63</v>
      </c>
      <c r="AW2612" s="26" t="s">
        <v>63</v>
      </c>
      <c r="AX2612" s="26" t="s">
        <v>63</v>
      </c>
      <c r="AY2612" s="26">
        <v>43.840175000000002</v>
      </c>
      <c r="AZ2612" s="26">
        <v>-101.526949999999</v>
      </c>
      <c r="BA2612" s="26" t="s">
        <v>485</v>
      </c>
      <c r="BB2612" s="26" t="s">
        <v>609</v>
      </c>
      <c r="BC2612" s="26" t="s">
        <v>167</v>
      </c>
      <c r="BD2612" s="26" t="s">
        <v>154</v>
      </c>
      <c r="BE2612" s="26"/>
      <c r="BF2612" s="26" t="s">
        <v>99</v>
      </c>
      <c r="BG2612" s="26" t="s">
        <v>167</v>
      </c>
      <c r="BH2612" s="26" t="s">
        <v>99</v>
      </c>
      <c r="BI2612" s="26">
        <v>5</v>
      </c>
      <c r="BJ2612" s="26" t="s">
        <v>217</v>
      </c>
    </row>
    <row r="2613" spans="36:62" x14ac:dyDescent="0.25">
      <c r="AJ2613" s="26">
        <v>176</v>
      </c>
      <c r="AK2613" s="26">
        <v>1802924</v>
      </c>
      <c r="AL2613" s="264">
        <v>43162.739583333336</v>
      </c>
      <c r="AM2613" s="26" t="s">
        <v>487</v>
      </c>
      <c r="AN2613" s="26" t="s">
        <v>63</v>
      </c>
      <c r="AO2613" s="26"/>
      <c r="AP2613" s="26"/>
      <c r="AQ2613" s="26">
        <v>-1</v>
      </c>
      <c r="AR2613" s="26">
        <v>73</v>
      </c>
      <c r="AS2613" s="26" t="s">
        <v>168</v>
      </c>
      <c r="AT2613" s="26" t="s">
        <v>71</v>
      </c>
      <c r="AU2613" s="26" t="s">
        <v>63</v>
      </c>
      <c r="AV2613" s="26" t="s">
        <v>63</v>
      </c>
      <c r="AW2613" s="26" t="s">
        <v>63</v>
      </c>
      <c r="AX2613" s="26" t="s">
        <v>63</v>
      </c>
      <c r="AY2613" s="26">
        <v>43.249433000000003</v>
      </c>
      <c r="AZ2613" s="26">
        <v>-101.513813999999</v>
      </c>
      <c r="BA2613" s="26" t="s">
        <v>166</v>
      </c>
      <c r="BB2613" s="26" t="s">
        <v>157</v>
      </c>
      <c r="BC2613" s="26" t="s">
        <v>167</v>
      </c>
      <c r="BD2613" s="26" t="s">
        <v>154</v>
      </c>
      <c r="BE2613" s="26"/>
      <c r="BF2613" s="26" t="s">
        <v>99</v>
      </c>
      <c r="BG2613" s="26" t="s">
        <v>167</v>
      </c>
      <c r="BH2613" s="26" t="s">
        <v>99</v>
      </c>
      <c r="BI2613" s="26">
        <v>5</v>
      </c>
      <c r="BJ2613" s="26" t="s">
        <v>217</v>
      </c>
    </row>
    <row r="2614" spans="36:62" x14ac:dyDescent="0.25">
      <c r="AJ2614" s="26">
        <v>177</v>
      </c>
      <c r="AK2614" s="26">
        <v>1803217</v>
      </c>
      <c r="AL2614" s="264">
        <v>43160.07916666667</v>
      </c>
      <c r="AM2614" s="26" t="s">
        <v>147</v>
      </c>
      <c r="AN2614" s="26" t="s">
        <v>63</v>
      </c>
      <c r="AO2614" s="26" t="s">
        <v>156</v>
      </c>
      <c r="AP2614" s="26" t="s">
        <v>159</v>
      </c>
      <c r="AQ2614" s="26">
        <v>0</v>
      </c>
      <c r="AR2614" s="26">
        <v>73</v>
      </c>
      <c r="AS2614" s="26" t="s">
        <v>149</v>
      </c>
      <c r="AT2614" s="26" t="s">
        <v>71</v>
      </c>
      <c r="AU2614" s="26" t="s">
        <v>63</v>
      </c>
      <c r="AV2614" s="26" t="s">
        <v>63</v>
      </c>
      <c r="AW2614" s="26" t="s">
        <v>63</v>
      </c>
      <c r="AX2614" s="26" t="s">
        <v>63</v>
      </c>
      <c r="AY2614" s="26">
        <v>43.736482000000002</v>
      </c>
      <c r="AZ2614" s="26">
        <v>-101.532471</v>
      </c>
      <c r="BA2614" s="26" t="s">
        <v>158</v>
      </c>
      <c r="BB2614" s="26" t="s">
        <v>157</v>
      </c>
      <c r="BC2614" s="26" t="s">
        <v>68</v>
      </c>
      <c r="BD2614" s="26" t="s">
        <v>154</v>
      </c>
      <c r="BE2614" s="26"/>
      <c r="BF2614" s="26" t="s">
        <v>68</v>
      </c>
      <c r="BG2614" s="26" t="s">
        <v>62</v>
      </c>
      <c r="BH2614" s="26" t="s">
        <v>146</v>
      </c>
      <c r="BI2614" s="26">
        <v>5</v>
      </c>
      <c r="BJ2614" s="26" t="s">
        <v>21</v>
      </c>
    </row>
    <row r="2615" spans="36:62" x14ac:dyDescent="0.25">
      <c r="AJ2615" s="26">
        <v>178</v>
      </c>
      <c r="AK2615" s="26">
        <v>1803758</v>
      </c>
      <c r="AL2615" s="264">
        <v>43179.645833333336</v>
      </c>
      <c r="AM2615" s="26" t="s">
        <v>487</v>
      </c>
      <c r="AN2615" s="26" t="s">
        <v>63</v>
      </c>
      <c r="AO2615" s="26" t="s">
        <v>156</v>
      </c>
      <c r="AP2615" s="26" t="s">
        <v>159</v>
      </c>
      <c r="AQ2615" s="26">
        <v>0</v>
      </c>
      <c r="AR2615" s="26">
        <v>18</v>
      </c>
      <c r="AS2615" s="26" t="s">
        <v>628</v>
      </c>
      <c r="AT2615" s="26" t="s">
        <v>71</v>
      </c>
      <c r="AU2615" s="26" t="s">
        <v>63</v>
      </c>
      <c r="AV2615" s="26" t="s">
        <v>63</v>
      </c>
      <c r="AW2615" s="26" t="s">
        <v>63</v>
      </c>
      <c r="AX2615" s="26" t="s">
        <v>63</v>
      </c>
      <c r="AY2615" s="26">
        <v>43.172170000000001</v>
      </c>
      <c r="AZ2615" s="26">
        <v>-101.734391</v>
      </c>
      <c r="BA2615" s="26" t="s">
        <v>486</v>
      </c>
      <c r="BB2615" s="26" t="s">
        <v>672</v>
      </c>
      <c r="BC2615" s="26" t="s">
        <v>659</v>
      </c>
      <c r="BD2615" s="26" t="s">
        <v>68</v>
      </c>
      <c r="BE2615" s="26"/>
      <c r="BF2615" s="26" t="s">
        <v>68</v>
      </c>
      <c r="BG2615" s="26" t="s">
        <v>68</v>
      </c>
      <c r="BH2615" s="26" t="s">
        <v>175</v>
      </c>
      <c r="BI2615" s="26">
        <v>5</v>
      </c>
      <c r="BJ2615" s="26" t="s">
        <v>217</v>
      </c>
    </row>
    <row r="2616" spans="36:62" x14ac:dyDescent="0.25">
      <c r="AJ2616" s="26">
        <v>179</v>
      </c>
      <c r="AK2616" s="26">
        <v>1803843</v>
      </c>
      <c r="AL2616" s="264">
        <v>43186.873611111114</v>
      </c>
      <c r="AM2616" s="26" t="s">
        <v>147</v>
      </c>
      <c r="AN2616" s="26" t="s">
        <v>63</v>
      </c>
      <c r="AO2616" s="26"/>
      <c r="AP2616" s="26"/>
      <c r="AQ2616" s="26">
        <v>-1</v>
      </c>
      <c r="AR2616" s="26">
        <v>73</v>
      </c>
      <c r="AS2616" s="26" t="s">
        <v>168</v>
      </c>
      <c r="AT2616" s="26" t="s">
        <v>71</v>
      </c>
      <c r="AU2616" s="26" t="s">
        <v>63</v>
      </c>
      <c r="AV2616" s="26" t="s">
        <v>63</v>
      </c>
      <c r="AW2616" s="26" t="s">
        <v>63</v>
      </c>
      <c r="AX2616" s="26" t="s">
        <v>63</v>
      </c>
      <c r="AY2616" s="26">
        <v>43.583858999999897</v>
      </c>
      <c r="AZ2616" s="26">
        <v>-101.520989999999</v>
      </c>
      <c r="BA2616" s="26" t="s">
        <v>166</v>
      </c>
      <c r="BB2616" s="26" t="s">
        <v>165</v>
      </c>
      <c r="BC2616" s="26" t="s">
        <v>167</v>
      </c>
      <c r="BD2616" s="26" t="s">
        <v>154</v>
      </c>
      <c r="BE2616" s="26"/>
      <c r="BF2616" s="26" t="s">
        <v>99</v>
      </c>
      <c r="BG2616" s="26" t="s">
        <v>167</v>
      </c>
      <c r="BH2616" s="26" t="s">
        <v>99</v>
      </c>
      <c r="BI2616" s="26">
        <v>5</v>
      </c>
      <c r="BJ2616" s="26" t="s">
        <v>217</v>
      </c>
    </row>
    <row r="2617" spans="36:62" x14ac:dyDescent="0.25">
      <c r="AJ2617" s="26">
        <v>180</v>
      </c>
      <c r="AK2617" s="26">
        <v>1804418</v>
      </c>
      <c r="AL2617" s="264">
        <v>43189.371527777781</v>
      </c>
      <c r="AM2617" s="26" t="s">
        <v>487</v>
      </c>
      <c r="AN2617" s="26" t="s">
        <v>63</v>
      </c>
      <c r="AO2617" s="26" t="s">
        <v>214</v>
      </c>
      <c r="AP2617" s="26" t="s">
        <v>686</v>
      </c>
      <c r="AQ2617" s="26">
        <v>0</v>
      </c>
      <c r="AR2617" s="26">
        <v>73</v>
      </c>
      <c r="AS2617" s="26" t="s">
        <v>628</v>
      </c>
      <c r="AT2617" s="26" t="s">
        <v>71</v>
      </c>
      <c r="AU2617" s="26" t="s">
        <v>63</v>
      </c>
      <c r="AV2617" s="26" t="s">
        <v>63</v>
      </c>
      <c r="AW2617" s="26" t="s">
        <v>63</v>
      </c>
      <c r="AX2617" s="26" t="s">
        <v>63</v>
      </c>
      <c r="AY2617" s="26">
        <v>43.225296</v>
      </c>
      <c r="AZ2617" s="26">
        <v>-101.513835</v>
      </c>
      <c r="BA2617" s="26" t="s">
        <v>490</v>
      </c>
      <c r="BB2617" s="26" t="s">
        <v>165</v>
      </c>
      <c r="BC2617" s="26" t="s">
        <v>687</v>
      </c>
      <c r="BD2617" s="26" t="s">
        <v>68</v>
      </c>
      <c r="BE2617" s="26"/>
      <c r="BF2617" s="26" t="s">
        <v>68</v>
      </c>
      <c r="BG2617" s="26" t="s">
        <v>68</v>
      </c>
      <c r="BH2617" s="26" t="s">
        <v>688</v>
      </c>
      <c r="BI2617" s="26">
        <v>5</v>
      </c>
      <c r="BJ2617" s="26" t="s">
        <v>18</v>
      </c>
    </row>
    <row r="2618" spans="36:62" x14ac:dyDescent="0.25">
      <c r="AJ2618" s="26">
        <v>181</v>
      </c>
      <c r="AK2618" s="26">
        <v>1804958</v>
      </c>
      <c r="AL2618" s="264">
        <v>43175.59375</v>
      </c>
      <c r="AM2618" s="26" t="s">
        <v>147</v>
      </c>
      <c r="AN2618" s="26" t="s">
        <v>63</v>
      </c>
      <c r="AO2618" s="26" t="s">
        <v>156</v>
      </c>
      <c r="AP2618" s="26" t="s">
        <v>686</v>
      </c>
      <c r="AQ2618" s="26">
        <v>0</v>
      </c>
      <c r="AR2618" s="26">
        <v>73</v>
      </c>
      <c r="AS2618" s="26" t="s">
        <v>689</v>
      </c>
      <c r="AT2618" s="26" t="s">
        <v>613</v>
      </c>
      <c r="AU2618" s="26" t="s">
        <v>63</v>
      </c>
      <c r="AV2618" s="26" t="s">
        <v>63</v>
      </c>
      <c r="AW2618" s="26" t="s">
        <v>63</v>
      </c>
      <c r="AX2618" s="26" t="s">
        <v>63</v>
      </c>
      <c r="AY2618" s="26">
        <v>43.839559000000001</v>
      </c>
      <c r="AZ2618" s="26">
        <v>-101.523501999999</v>
      </c>
      <c r="BA2618" s="26" t="s">
        <v>486</v>
      </c>
      <c r="BB2618" s="26" t="s">
        <v>690</v>
      </c>
      <c r="BC2618" s="26" t="s">
        <v>691</v>
      </c>
      <c r="BD2618" s="26" t="s">
        <v>615</v>
      </c>
      <c r="BE2618" s="26"/>
      <c r="BF2618" s="26" t="s">
        <v>68</v>
      </c>
      <c r="BG2618" s="26" t="s">
        <v>209</v>
      </c>
      <c r="BH2618" s="26" t="s">
        <v>175</v>
      </c>
      <c r="BI2618" s="26">
        <v>5</v>
      </c>
      <c r="BJ2618" s="26" t="s">
        <v>217</v>
      </c>
    </row>
    <row r="2619" spans="36:62" x14ac:dyDescent="0.25">
      <c r="AJ2619" s="26">
        <v>182</v>
      </c>
      <c r="AK2619" s="26">
        <v>1805276</v>
      </c>
      <c r="AL2619" s="264">
        <v>43223.741666666669</v>
      </c>
      <c r="AM2619" s="26" t="s">
        <v>147</v>
      </c>
      <c r="AN2619" s="26" t="s">
        <v>63</v>
      </c>
      <c r="AO2619" s="26" t="s">
        <v>156</v>
      </c>
      <c r="AP2619" s="26" t="s">
        <v>159</v>
      </c>
      <c r="AQ2619" s="26">
        <v>0</v>
      </c>
      <c r="AR2619" s="26">
        <v>90</v>
      </c>
      <c r="AS2619" s="26" t="s">
        <v>638</v>
      </c>
      <c r="AT2619" s="26" t="s">
        <v>71</v>
      </c>
      <c r="AU2619" s="26" t="s">
        <v>63</v>
      </c>
      <c r="AV2619" s="26" t="s">
        <v>69</v>
      </c>
      <c r="AW2619" s="26" t="s">
        <v>63</v>
      </c>
      <c r="AX2619" s="26" t="s">
        <v>63</v>
      </c>
      <c r="AY2619" s="26">
        <v>43.839939999999899</v>
      </c>
      <c r="AZ2619" s="26">
        <v>-101.526820999999</v>
      </c>
      <c r="BA2619" s="26" t="s">
        <v>158</v>
      </c>
      <c r="BB2619" s="26" t="s">
        <v>611</v>
      </c>
      <c r="BC2619" s="26" t="s">
        <v>651</v>
      </c>
      <c r="BD2619" s="26" t="s">
        <v>68</v>
      </c>
      <c r="BE2619" s="26"/>
      <c r="BF2619" s="26" t="s">
        <v>68</v>
      </c>
      <c r="BG2619" s="26" t="s">
        <v>68</v>
      </c>
      <c r="BH2619" s="26" t="s">
        <v>160</v>
      </c>
      <c r="BI2619" s="26">
        <v>5</v>
      </c>
      <c r="BJ2619" s="26" t="s">
        <v>217</v>
      </c>
    </row>
    <row r="2620" spans="36:62" x14ac:dyDescent="0.25">
      <c r="AJ2620" s="26">
        <v>185</v>
      </c>
      <c r="AK2620" s="26">
        <v>1808034</v>
      </c>
      <c r="AL2620" s="264">
        <v>43294.423611111109</v>
      </c>
      <c r="AM2620" s="26" t="s">
        <v>147</v>
      </c>
      <c r="AN2620" s="26" t="s">
        <v>63</v>
      </c>
      <c r="AO2620" s="26"/>
      <c r="AP2620" s="26"/>
      <c r="AQ2620" s="26">
        <v>-1</v>
      </c>
      <c r="AR2620" s="26">
        <v>90</v>
      </c>
      <c r="AS2620" s="26" t="s">
        <v>168</v>
      </c>
      <c r="AT2620" s="26" t="s">
        <v>71</v>
      </c>
      <c r="AU2620" s="26" t="s">
        <v>63</v>
      </c>
      <c r="AV2620" s="26" t="s">
        <v>63</v>
      </c>
      <c r="AW2620" s="26" t="s">
        <v>63</v>
      </c>
      <c r="AX2620" s="26" t="s">
        <v>63</v>
      </c>
      <c r="AY2620" s="26">
        <v>43.837049999999898</v>
      </c>
      <c r="AZ2620" s="26">
        <v>-101.53582900000001</v>
      </c>
      <c r="BA2620" s="26" t="s">
        <v>158</v>
      </c>
      <c r="BB2620" s="26" t="s">
        <v>611</v>
      </c>
      <c r="BC2620" s="26" t="s">
        <v>167</v>
      </c>
      <c r="BD2620" s="26" t="s">
        <v>154</v>
      </c>
      <c r="BE2620" s="26"/>
      <c r="BF2620" s="26" t="s">
        <v>99</v>
      </c>
      <c r="BG2620" s="26" t="s">
        <v>167</v>
      </c>
      <c r="BH2620" s="26" t="s">
        <v>99</v>
      </c>
      <c r="BI2620" s="26">
        <v>5</v>
      </c>
      <c r="BJ2620" s="26" t="s">
        <v>217</v>
      </c>
    </row>
    <row r="2621" spans="36:62" x14ac:dyDescent="0.25">
      <c r="AJ2621" s="26">
        <v>186</v>
      </c>
      <c r="AK2621" s="26">
        <v>1808368</v>
      </c>
      <c r="AL2621" s="264">
        <v>43301.872916666667</v>
      </c>
      <c r="AM2621" s="26" t="s">
        <v>487</v>
      </c>
      <c r="AN2621" s="26" t="s">
        <v>63</v>
      </c>
      <c r="AO2621" s="26"/>
      <c r="AP2621" s="26" t="s">
        <v>159</v>
      </c>
      <c r="AQ2621" s="26">
        <v>0</v>
      </c>
      <c r="AR2621" s="26">
        <v>18</v>
      </c>
      <c r="AS2621" s="26" t="s">
        <v>168</v>
      </c>
      <c r="AT2621" s="26" t="s">
        <v>71</v>
      </c>
      <c r="AU2621" s="26" t="s">
        <v>63</v>
      </c>
      <c r="AV2621" s="26" t="s">
        <v>63</v>
      </c>
      <c r="AW2621" s="26" t="s">
        <v>63</v>
      </c>
      <c r="AX2621" s="26" t="s">
        <v>63</v>
      </c>
      <c r="AY2621" s="26">
        <v>43.215238999999897</v>
      </c>
      <c r="AZ2621" s="26">
        <v>-101.529905999999</v>
      </c>
      <c r="BA2621" s="26" t="s">
        <v>166</v>
      </c>
      <c r="BB2621" s="26" t="s">
        <v>609</v>
      </c>
      <c r="BC2621" s="26" t="s">
        <v>68</v>
      </c>
      <c r="BD2621" s="26" t="s">
        <v>154</v>
      </c>
      <c r="BE2621" s="26"/>
      <c r="BF2621" s="26" t="s">
        <v>68</v>
      </c>
      <c r="BG2621" s="26" t="s">
        <v>68</v>
      </c>
      <c r="BH2621" s="26" t="s">
        <v>146</v>
      </c>
      <c r="BI2621" s="26">
        <v>5</v>
      </c>
      <c r="BJ2621" s="26" t="s">
        <v>21</v>
      </c>
    </row>
    <row r="2622" spans="36:62" x14ac:dyDescent="0.25">
      <c r="AJ2622" s="26">
        <v>187</v>
      </c>
      <c r="AK2622" s="26">
        <v>1808869</v>
      </c>
      <c r="AL2622" s="264">
        <v>43310.1875</v>
      </c>
      <c r="AM2622" s="26" t="s">
        <v>487</v>
      </c>
      <c r="AN2622" s="26" t="s">
        <v>63</v>
      </c>
      <c r="AO2622" s="26" t="s">
        <v>156</v>
      </c>
      <c r="AP2622" s="26" t="s">
        <v>159</v>
      </c>
      <c r="AQ2622" s="26">
        <v>0</v>
      </c>
      <c r="AR2622" s="26">
        <v>18</v>
      </c>
      <c r="AS2622" s="26" t="s">
        <v>724</v>
      </c>
      <c r="AT2622" s="26" t="s">
        <v>610</v>
      </c>
      <c r="AU2622" s="26" t="s">
        <v>63</v>
      </c>
      <c r="AV2622" s="26" t="s">
        <v>63</v>
      </c>
      <c r="AW2622" s="26" t="s">
        <v>63</v>
      </c>
      <c r="AX2622" s="26" t="s">
        <v>63</v>
      </c>
      <c r="AY2622" s="26">
        <v>43.215246999999898</v>
      </c>
      <c r="AZ2622" s="26">
        <v>-101.577325999999</v>
      </c>
      <c r="BA2622" s="26" t="s">
        <v>185</v>
      </c>
      <c r="BB2622" s="26" t="s">
        <v>609</v>
      </c>
      <c r="BC2622" s="26" t="s">
        <v>667</v>
      </c>
      <c r="BD2622" s="26" t="s">
        <v>154</v>
      </c>
      <c r="BE2622" s="26"/>
      <c r="BF2622" s="26" t="s">
        <v>68</v>
      </c>
      <c r="BG2622" s="26" t="s">
        <v>68</v>
      </c>
      <c r="BH2622" s="26" t="s">
        <v>146</v>
      </c>
      <c r="BI2622" s="26">
        <v>5</v>
      </c>
      <c r="BJ2622" s="26" t="s">
        <v>217</v>
      </c>
    </row>
    <row r="2623" spans="36:62" x14ac:dyDescent="0.25">
      <c r="AJ2623" s="26">
        <v>188</v>
      </c>
      <c r="AK2623" s="26">
        <v>1809331</v>
      </c>
      <c r="AL2623" s="264">
        <v>43308.399305555555</v>
      </c>
      <c r="AM2623" s="26" t="s">
        <v>147</v>
      </c>
      <c r="AN2623" s="26" t="s">
        <v>63</v>
      </c>
      <c r="AO2623" s="26"/>
      <c r="AP2623" s="26"/>
      <c r="AQ2623" s="26">
        <v>-1</v>
      </c>
      <c r="AR2623" s="26">
        <v>90</v>
      </c>
      <c r="AS2623" s="26" t="s">
        <v>168</v>
      </c>
      <c r="AT2623" s="26" t="s">
        <v>71</v>
      </c>
      <c r="AU2623" s="26" t="s">
        <v>63</v>
      </c>
      <c r="AV2623" s="26" t="s">
        <v>63</v>
      </c>
      <c r="AW2623" s="26" t="s">
        <v>63</v>
      </c>
      <c r="AX2623" s="26" t="s">
        <v>63</v>
      </c>
      <c r="AY2623" s="26">
        <v>43.835959000000003</v>
      </c>
      <c r="AZ2623" s="26">
        <v>-101.644695999999</v>
      </c>
      <c r="BA2623" s="26" t="s">
        <v>185</v>
      </c>
      <c r="BB2623" s="26" t="s">
        <v>611</v>
      </c>
      <c r="BC2623" s="26" t="s">
        <v>167</v>
      </c>
      <c r="BD2623" s="26" t="s">
        <v>154</v>
      </c>
      <c r="BE2623" s="26"/>
      <c r="BF2623" s="26" t="s">
        <v>99</v>
      </c>
      <c r="BG2623" s="26" t="s">
        <v>167</v>
      </c>
      <c r="BH2623" s="26" t="s">
        <v>99</v>
      </c>
      <c r="BI2623" s="26">
        <v>5</v>
      </c>
      <c r="BJ2623" s="26" t="s">
        <v>217</v>
      </c>
    </row>
    <row r="2624" spans="36:62" x14ac:dyDescent="0.25">
      <c r="AJ2624" s="26">
        <v>193</v>
      </c>
      <c r="AK2624" s="26">
        <v>1809942</v>
      </c>
      <c r="AL2624" s="264">
        <v>43331.473611111112</v>
      </c>
      <c r="AM2624" s="26" t="s">
        <v>147</v>
      </c>
      <c r="AN2624" s="26" t="s">
        <v>63</v>
      </c>
      <c r="AO2624" s="26" t="s">
        <v>156</v>
      </c>
      <c r="AP2624" s="26" t="s">
        <v>159</v>
      </c>
      <c r="AQ2624" s="26">
        <v>0</v>
      </c>
      <c r="AR2624" s="26">
        <v>90</v>
      </c>
      <c r="AS2624" s="26" t="s">
        <v>628</v>
      </c>
      <c r="AT2624" s="26" t="s">
        <v>77</v>
      </c>
      <c r="AU2624" s="26" t="s">
        <v>63</v>
      </c>
      <c r="AV2624" s="26" t="s">
        <v>63</v>
      </c>
      <c r="AW2624" s="26" t="s">
        <v>63</v>
      </c>
      <c r="AX2624" s="26" t="s">
        <v>63</v>
      </c>
      <c r="AY2624" s="26">
        <v>43.835977</v>
      </c>
      <c r="AZ2624" s="26">
        <v>-101.627438999999</v>
      </c>
      <c r="BA2624" s="26" t="s">
        <v>497</v>
      </c>
      <c r="BB2624" s="26" t="s">
        <v>611</v>
      </c>
      <c r="BC2624" s="26" t="s">
        <v>680</v>
      </c>
      <c r="BD2624" s="26" t="s">
        <v>68</v>
      </c>
      <c r="BE2624" s="26"/>
      <c r="BF2624" s="26" t="s">
        <v>68</v>
      </c>
      <c r="BG2624" s="26" t="s">
        <v>68</v>
      </c>
      <c r="BH2624" s="26" t="s">
        <v>728</v>
      </c>
      <c r="BI2624" s="26">
        <v>5</v>
      </c>
      <c r="BJ2624" s="26" t="s">
        <v>217</v>
      </c>
    </row>
    <row r="2625" spans="36:62" x14ac:dyDescent="0.25">
      <c r="AJ2625" s="26">
        <v>195</v>
      </c>
      <c r="AK2625" s="26">
        <v>1810415</v>
      </c>
      <c r="AL2625" s="264">
        <v>43337.097222222219</v>
      </c>
      <c r="AM2625" s="26" t="s">
        <v>147</v>
      </c>
      <c r="AN2625" s="26" t="s">
        <v>63</v>
      </c>
      <c r="AO2625" s="26" t="s">
        <v>156</v>
      </c>
      <c r="AP2625" s="26" t="s">
        <v>159</v>
      </c>
      <c r="AQ2625" s="26">
        <v>0</v>
      </c>
      <c r="AR2625" s="26">
        <v>90</v>
      </c>
      <c r="AS2625" s="26" t="s">
        <v>149</v>
      </c>
      <c r="AT2625" s="26" t="s">
        <v>71</v>
      </c>
      <c r="AU2625" s="26" t="s">
        <v>63</v>
      </c>
      <c r="AV2625" s="26" t="s">
        <v>63</v>
      </c>
      <c r="AW2625" s="26" t="s">
        <v>63</v>
      </c>
      <c r="AX2625" s="26" t="s">
        <v>63</v>
      </c>
      <c r="AY2625" s="26">
        <v>43.836236999999898</v>
      </c>
      <c r="AZ2625" s="26">
        <v>-101.67874500000001</v>
      </c>
      <c r="BA2625" s="26" t="s">
        <v>208</v>
      </c>
      <c r="BB2625" s="26" t="s">
        <v>609</v>
      </c>
      <c r="BC2625" s="26" t="s">
        <v>68</v>
      </c>
      <c r="BD2625" s="26" t="s">
        <v>154</v>
      </c>
      <c r="BE2625" s="26"/>
      <c r="BF2625" s="26" t="s">
        <v>68</v>
      </c>
      <c r="BG2625" s="26" t="s">
        <v>68</v>
      </c>
      <c r="BH2625" s="26" t="s">
        <v>160</v>
      </c>
      <c r="BI2625" s="26">
        <v>5</v>
      </c>
      <c r="BJ2625" s="26" t="s">
        <v>217</v>
      </c>
    </row>
    <row r="2626" spans="36:62" x14ac:dyDescent="0.25">
      <c r="AJ2626" s="26">
        <v>196</v>
      </c>
      <c r="AK2626" s="26">
        <v>1810424</v>
      </c>
      <c r="AL2626" s="264">
        <v>43337.1</v>
      </c>
      <c r="AM2626" s="26" t="s">
        <v>147</v>
      </c>
      <c r="AN2626" s="26" t="s">
        <v>63</v>
      </c>
      <c r="AO2626" s="26" t="s">
        <v>156</v>
      </c>
      <c r="AP2626" s="26" t="s">
        <v>159</v>
      </c>
      <c r="AQ2626" s="26">
        <v>0</v>
      </c>
      <c r="AR2626" s="26">
        <v>90</v>
      </c>
      <c r="AS2626" s="26" t="s">
        <v>149</v>
      </c>
      <c r="AT2626" s="26" t="s">
        <v>71</v>
      </c>
      <c r="AU2626" s="26" t="s">
        <v>63</v>
      </c>
      <c r="AV2626" s="26" t="s">
        <v>63</v>
      </c>
      <c r="AW2626" s="26" t="s">
        <v>63</v>
      </c>
      <c r="AX2626" s="26" t="s">
        <v>63</v>
      </c>
      <c r="AY2626" s="26">
        <v>43.836258999999899</v>
      </c>
      <c r="AZ2626" s="26">
        <v>-101.67069600000001</v>
      </c>
      <c r="BA2626" s="26" t="s">
        <v>185</v>
      </c>
      <c r="BB2626" s="26" t="s">
        <v>609</v>
      </c>
      <c r="BC2626" s="26" t="s">
        <v>68</v>
      </c>
      <c r="BD2626" s="26" t="s">
        <v>154</v>
      </c>
      <c r="BE2626" s="26"/>
      <c r="BF2626" s="26" t="s">
        <v>68</v>
      </c>
      <c r="BG2626" s="26" t="s">
        <v>68</v>
      </c>
      <c r="BH2626" s="26" t="s">
        <v>160</v>
      </c>
      <c r="BI2626" s="26">
        <v>5</v>
      </c>
      <c r="BJ2626" s="26" t="s">
        <v>217</v>
      </c>
    </row>
    <row r="2627" spans="36:62" x14ac:dyDescent="0.25">
      <c r="AJ2627" s="26">
        <v>197</v>
      </c>
      <c r="AK2627" s="26">
        <v>1810444</v>
      </c>
      <c r="AL2627" s="264">
        <v>43337.097222222219</v>
      </c>
      <c r="AM2627" s="26" t="s">
        <v>147</v>
      </c>
      <c r="AN2627" s="26" t="s">
        <v>63</v>
      </c>
      <c r="AO2627" s="26" t="s">
        <v>156</v>
      </c>
      <c r="AP2627" s="26" t="s">
        <v>159</v>
      </c>
      <c r="AQ2627" s="26">
        <v>0</v>
      </c>
      <c r="AR2627" s="26">
        <v>90</v>
      </c>
      <c r="AS2627" s="26" t="s">
        <v>149</v>
      </c>
      <c r="AT2627" s="26" t="s">
        <v>71</v>
      </c>
      <c r="AU2627" s="26" t="s">
        <v>63</v>
      </c>
      <c r="AV2627" s="26" t="s">
        <v>63</v>
      </c>
      <c r="AW2627" s="26" t="s">
        <v>63</v>
      </c>
      <c r="AX2627" s="26" t="s">
        <v>63</v>
      </c>
      <c r="AY2627" s="26">
        <v>43.836258999999899</v>
      </c>
      <c r="AZ2627" s="26">
        <v>-101.669364</v>
      </c>
      <c r="BA2627" s="26" t="s">
        <v>208</v>
      </c>
      <c r="BB2627" s="26" t="s">
        <v>609</v>
      </c>
      <c r="BC2627" s="26" t="s">
        <v>68</v>
      </c>
      <c r="BD2627" s="26" t="s">
        <v>154</v>
      </c>
      <c r="BE2627" s="26"/>
      <c r="BF2627" s="26" t="s">
        <v>68</v>
      </c>
      <c r="BG2627" s="26" t="s">
        <v>68</v>
      </c>
      <c r="BH2627" s="26" t="s">
        <v>160</v>
      </c>
      <c r="BI2627" s="26">
        <v>5</v>
      </c>
      <c r="BJ2627" s="26" t="s">
        <v>217</v>
      </c>
    </row>
    <row r="2628" spans="36:62" x14ac:dyDescent="0.25">
      <c r="AJ2628" s="26">
        <v>198</v>
      </c>
      <c r="AK2628" s="26">
        <v>1810450</v>
      </c>
      <c r="AL2628" s="264">
        <v>43337.100694444445</v>
      </c>
      <c r="AM2628" s="26" t="s">
        <v>147</v>
      </c>
      <c r="AN2628" s="26" t="s">
        <v>63</v>
      </c>
      <c r="AO2628" s="26" t="s">
        <v>156</v>
      </c>
      <c r="AP2628" s="26" t="s">
        <v>159</v>
      </c>
      <c r="AQ2628" s="26">
        <v>0</v>
      </c>
      <c r="AR2628" s="26">
        <v>90</v>
      </c>
      <c r="AS2628" s="26" t="s">
        <v>149</v>
      </c>
      <c r="AT2628" s="26" t="s">
        <v>71</v>
      </c>
      <c r="AU2628" s="26" t="s">
        <v>63</v>
      </c>
      <c r="AV2628" s="26" t="s">
        <v>63</v>
      </c>
      <c r="AW2628" s="26" t="s">
        <v>63</v>
      </c>
      <c r="AX2628" s="26" t="s">
        <v>63</v>
      </c>
      <c r="AY2628" s="26">
        <v>43.835965000000002</v>
      </c>
      <c r="AZ2628" s="26">
        <v>-101.668323</v>
      </c>
      <c r="BA2628" s="26" t="s">
        <v>158</v>
      </c>
      <c r="BB2628" s="26" t="s">
        <v>611</v>
      </c>
      <c r="BC2628" s="26" t="s">
        <v>68</v>
      </c>
      <c r="BD2628" s="26" t="s">
        <v>154</v>
      </c>
      <c r="BE2628" s="26"/>
      <c r="BF2628" s="26" t="s">
        <v>68</v>
      </c>
      <c r="BG2628" s="26" t="s">
        <v>68</v>
      </c>
      <c r="BH2628" s="26" t="s">
        <v>160</v>
      </c>
      <c r="BI2628" s="26">
        <v>5</v>
      </c>
      <c r="BJ2628" s="26" t="s">
        <v>20</v>
      </c>
    </row>
    <row r="2629" spans="36:62" x14ac:dyDescent="0.25">
      <c r="AJ2629" s="26">
        <v>199</v>
      </c>
      <c r="AK2629" s="26">
        <v>1811410</v>
      </c>
      <c r="AL2629" s="264">
        <v>43360.708333333336</v>
      </c>
      <c r="AM2629" s="26" t="s">
        <v>147</v>
      </c>
      <c r="AN2629" s="26" t="s">
        <v>63</v>
      </c>
      <c r="AO2629" s="26" t="s">
        <v>156</v>
      </c>
      <c r="AP2629" s="26" t="s">
        <v>159</v>
      </c>
      <c r="AQ2629" s="26">
        <v>0</v>
      </c>
      <c r="AR2629" s="26">
        <v>73</v>
      </c>
      <c r="AS2629" s="26" t="s">
        <v>163</v>
      </c>
      <c r="AT2629" s="26" t="s">
        <v>71</v>
      </c>
      <c r="AU2629" s="26" t="s">
        <v>63</v>
      </c>
      <c r="AV2629" s="26" t="s">
        <v>63</v>
      </c>
      <c r="AW2629" s="26" t="s">
        <v>63</v>
      </c>
      <c r="AX2629" s="26" t="s">
        <v>63</v>
      </c>
      <c r="AY2629" s="26">
        <v>43.812880999999898</v>
      </c>
      <c r="AZ2629" s="26">
        <v>-101.522373999999</v>
      </c>
      <c r="BA2629" s="26" t="s">
        <v>166</v>
      </c>
      <c r="BB2629" s="26" t="s">
        <v>165</v>
      </c>
      <c r="BC2629" s="26" t="s">
        <v>162</v>
      </c>
      <c r="BD2629" s="26" t="s">
        <v>68</v>
      </c>
      <c r="BE2629" s="26" t="s">
        <v>161</v>
      </c>
      <c r="BF2629" s="26" t="s">
        <v>68</v>
      </c>
      <c r="BG2629" s="26" t="s">
        <v>68</v>
      </c>
      <c r="BH2629" s="26" t="s">
        <v>160</v>
      </c>
      <c r="BI2629" s="26">
        <v>5</v>
      </c>
      <c r="BJ2629" s="26" t="s">
        <v>217</v>
      </c>
    </row>
    <row r="2630" spans="36:62" x14ac:dyDescent="0.25">
      <c r="AJ2630" s="26">
        <v>200</v>
      </c>
      <c r="AK2630" s="26">
        <v>1814952</v>
      </c>
      <c r="AL2630" s="264">
        <v>43418.791666666664</v>
      </c>
      <c r="AM2630" s="26" t="s">
        <v>147</v>
      </c>
      <c r="AN2630" s="26" t="s">
        <v>63</v>
      </c>
      <c r="AO2630" s="26" t="s">
        <v>156</v>
      </c>
      <c r="AP2630" s="26" t="s">
        <v>706</v>
      </c>
      <c r="AQ2630" s="26">
        <v>0</v>
      </c>
      <c r="AR2630" s="26">
        <v>90</v>
      </c>
      <c r="AS2630" s="26" t="s">
        <v>742</v>
      </c>
      <c r="AT2630" s="26" t="s">
        <v>71</v>
      </c>
      <c r="AU2630" s="26" t="s">
        <v>63</v>
      </c>
      <c r="AV2630" s="26" t="s">
        <v>63</v>
      </c>
      <c r="AW2630" s="26" t="s">
        <v>63</v>
      </c>
      <c r="AX2630" s="26" t="s">
        <v>63</v>
      </c>
      <c r="AY2630" s="26">
        <v>43.835984000000003</v>
      </c>
      <c r="AZ2630" s="26">
        <v>-101.605408999999</v>
      </c>
      <c r="BA2630" s="26" t="s">
        <v>208</v>
      </c>
      <c r="BB2630" s="26" t="s">
        <v>611</v>
      </c>
      <c r="BC2630" s="26" t="s">
        <v>170</v>
      </c>
      <c r="BD2630" s="26" t="s">
        <v>68</v>
      </c>
      <c r="BE2630" s="26" t="s">
        <v>644</v>
      </c>
      <c r="BF2630" s="26" t="s">
        <v>68</v>
      </c>
      <c r="BG2630" s="26" t="s">
        <v>68</v>
      </c>
      <c r="BH2630" s="26" t="s">
        <v>160</v>
      </c>
      <c r="BI2630" s="26">
        <v>5</v>
      </c>
      <c r="BJ2630" s="26" t="s">
        <v>217</v>
      </c>
    </row>
    <row r="2631" spans="36:62" x14ac:dyDescent="0.25">
      <c r="AJ2631" s="26">
        <v>202</v>
      </c>
      <c r="AK2631" s="26">
        <v>1814717</v>
      </c>
      <c r="AL2631" s="264">
        <v>43418.781944444447</v>
      </c>
      <c r="AM2631" s="26" t="s">
        <v>487</v>
      </c>
      <c r="AN2631" s="26" t="s">
        <v>63</v>
      </c>
      <c r="AO2631" s="26"/>
      <c r="AP2631" s="26"/>
      <c r="AQ2631" s="26">
        <v>-1</v>
      </c>
      <c r="AR2631" s="26">
        <v>18</v>
      </c>
      <c r="AS2631" s="26" t="s">
        <v>168</v>
      </c>
      <c r="AT2631" s="26" t="s">
        <v>71</v>
      </c>
      <c r="AU2631" s="26" t="s">
        <v>63</v>
      </c>
      <c r="AV2631" s="26" t="s">
        <v>63</v>
      </c>
      <c r="AW2631" s="26" t="s">
        <v>63</v>
      </c>
      <c r="AX2631" s="26" t="s">
        <v>63</v>
      </c>
      <c r="AY2631" s="26">
        <v>43.202236999999897</v>
      </c>
      <c r="AZ2631" s="26">
        <v>-101.63045200000001</v>
      </c>
      <c r="BA2631" s="26" t="s">
        <v>158</v>
      </c>
      <c r="BB2631" s="26" t="s">
        <v>609</v>
      </c>
      <c r="BC2631" s="26" t="s">
        <v>167</v>
      </c>
      <c r="BD2631" s="26" t="s">
        <v>154</v>
      </c>
      <c r="BE2631" s="26"/>
      <c r="BF2631" s="26" t="s">
        <v>99</v>
      </c>
      <c r="BG2631" s="26" t="s">
        <v>167</v>
      </c>
      <c r="BH2631" s="26" t="s">
        <v>99</v>
      </c>
      <c r="BI2631" s="26">
        <v>5</v>
      </c>
      <c r="BJ2631" s="26" t="s">
        <v>217</v>
      </c>
    </row>
    <row r="2632" spans="36:62" x14ac:dyDescent="0.25">
      <c r="AJ2632" s="26">
        <v>203</v>
      </c>
      <c r="AK2632" s="26">
        <v>1815290</v>
      </c>
      <c r="AL2632" s="264">
        <v>43430.302083333336</v>
      </c>
      <c r="AM2632" s="26" t="s">
        <v>487</v>
      </c>
      <c r="AN2632" s="26" t="s">
        <v>63</v>
      </c>
      <c r="AO2632" s="26"/>
      <c r="AP2632" s="26"/>
      <c r="AQ2632" s="26">
        <v>-1</v>
      </c>
      <c r="AR2632" s="26">
        <v>18</v>
      </c>
      <c r="AS2632" s="26" t="s">
        <v>168</v>
      </c>
      <c r="AT2632" s="26" t="s">
        <v>610</v>
      </c>
      <c r="AU2632" s="26" t="s">
        <v>63</v>
      </c>
      <c r="AV2632" s="26" t="s">
        <v>63</v>
      </c>
      <c r="AW2632" s="26" t="s">
        <v>63</v>
      </c>
      <c r="AX2632" s="26" t="s">
        <v>63</v>
      </c>
      <c r="AY2632" s="26">
        <v>43.171878</v>
      </c>
      <c r="AZ2632" s="26">
        <v>-101.697256999999</v>
      </c>
      <c r="BA2632" s="26" t="s">
        <v>185</v>
      </c>
      <c r="BB2632" s="26" t="s">
        <v>609</v>
      </c>
      <c r="BC2632" s="26" t="s">
        <v>167</v>
      </c>
      <c r="BD2632" s="26" t="s">
        <v>154</v>
      </c>
      <c r="BE2632" s="26"/>
      <c r="BF2632" s="26" t="s">
        <v>99</v>
      </c>
      <c r="BG2632" s="26" t="s">
        <v>167</v>
      </c>
      <c r="BH2632" s="26" t="s">
        <v>99</v>
      </c>
      <c r="BI2632" s="26">
        <v>5</v>
      </c>
      <c r="BJ2632" s="26" t="s">
        <v>217</v>
      </c>
    </row>
    <row r="2633" spans="36:62" x14ac:dyDescent="0.25">
      <c r="AJ2633" s="26">
        <v>204</v>
      </c>
      <c r="AK2633" s="26">
        <v>1816110</v>
      </c>
      <c r="AL2633" s="264">
        <v>43436.788194444445</v>
      </c>
      <c r="AM2633" s="26" t="s">
        <v>147</v>
      </c>
      <c r="AN2633" s="26" t="s">
        <v>63</v>
      </c>
      <c r="AO2633" s="26"/>
      <c r="AP2633" s="26"/>
      <c r="AQ2633" s="26">
        <v>-1</v>
      </c>
      <c r="AR2633" s="26">
        <v>73</v>
      </c>
      <c r="AS2633" s="26" t="s">
        <v>168</v>
      </c>
      <c r="AT2633" s="26" t="s">
        <v>74</v>
      </c>
      <c r="AU2633" s="26" t="s">
        <v>63</v>
      </c>
      <c r="AV2633" s="26" t="s">
        <v>63</v>
      </c>
      <c r="AW2633" s="26" t="s">
        <v>63</v>
      </c>
      <c r="AX2633" s="26" t="s">
        <v>63</v>
      </c>
      <c r="AY2633" s="26">
        <v>43.750695</v>
      </c>
      <c r="AZ2633" s="26">
        <v>-101.525074</v>
      </c>
      <c r="BA2633" s="26" t="s">
        <v>158</v>
      </c>
      <c r="BB2633" s="26" t="s">
        <v>157</v>
      </c>
      <c r="BC2633" s="26" t="s">
        <v>167</v>
      </c>
      <c r="BD2633" s="26" t="s">
        <v>154</v>
      </c>
      <c r="BE2633" s="26"/>
      <c r="BF2633" s="26" t="s">
        <v>99</v>
      </c>
      <c r="BG2633" s="26" t="s">
        <v>167</v>
      </c>
      <c r="BH2633" s="26" t="s">
        <v>99</v>
      </c>
      <c r="BI2633" s="26">
        <v>5</v>
      </c>
      <c r="BJ2633" s="26" t="s">
        <v>217</v>
      </c>
    </row>
    <row r="2634" spans="36:62" x14ac:dyDescent="0.25">
      <c r="AJ2634" s="26">
        <v>206</v>
      </c>
      <c r="AK2634" s="26">
        <v>1816158</v>
      </c>
      <c r="AL2634" s="264">
        <v>43245.899305555555</v>
      </c>
      <c r="AM2634" s="26" t="s">
        <v>147</v>
      </c>
      <c r="AN2634" s="26" t="s">
        <v>63</v>
      </c>
      <c r="AO2634" s="26"/>
      <c r="AP2634" s="26"/>
      <c r="AQ2634" s="26">
        <v>-1</v>
      </c>
      <c r="AR2634" s="26">
        <v>73</v>
      </c>
      <c r="AS2634" s="26" t="s">
        <v>168</v>
      </c>
      <c r="AT2634" s="26" t="s">
        <v>71</v>
      </c>
      <c r="AU2634" s="26" t="s">
        <v>63</v>
      </c>
      <c r="AV2634" s="26" t="s">
        <v>63</v>
      </c>
      <c r="AW2634" s="26" t="s">
        <v>63</v>
      </c>
      <c r="AX2634" s="26" t="s">
        <v>63</v>
      </c>
      <c r="AY2634" s="26">
        <v>43.540965</v>
      </c>
      <c r="AZ2634" s="26">
        <v>-101.50564300000001</v>
      </c>
      <c r="BA2634" s="26" t="s">
        <v>166</v>
      </c>
      <c r="BB2634" s="26" t="s">
        <v>157</v>
      </c>
      <c r="BC2634" s="26" t="s">
        <v>167</v>
      </c>
      <c r="BD2634" s="26" t="s">
        <v>154</v>
      </c>
      <c r="BE2634" s="26"/>
      <c r="BF2634" s="26" t="s">
        <v>99</v>
      </c>
      <c r="BG2634" s="26" t="s">
        <v>167</v>
      </c>
      <c r="BH2634" s="26" t="s">
        <v>99</v>
      </c>
      <c r="BI2634" s="26">
        <v>5</v>
      </c>
      <c r="BJ2634" s="26" t="s">
        <v>217</v>
      </c>
    </row>
    <row r="2635" spans="36:62" x14ac:dyDescent="0.25">
      <c r="AJ2635" s="26">
        <v>207</v>
      </c>
      <c r="AK2635" s="26">
        <v>1816161</v>
      </c>
      <c r="AL2635" s="264">
        <v>43435.878472222219</v>
      </c>
      <c r="AM2635" s="26" t="s">
        <v>147</v>
      </c>
      <c r="AN2635" s="26" t="s">
        <v>63</v>
      </c>
      <c r="AO2635" s="26" t="s">
        <v>156</v>
      </c>
      <c r="AP2635" s="26" t="s">
        <v>159</v>
      </c>
      <c r="AQ2635" s="26">
        <v>0</v>
      </c>
      <c r="AR2635" s="26">
        <v>90</v>
      </c>
      <c r="AS2635" s="26" t="s">
        <v>758</v>
      </c>
      <c r="AT2635" s="26" t="s">
        <v>613</v>
      </c>
      <c r="AU2635" s="26" t="s">
        <v>63</v>
      </c>
      <c r="AV2635" s="26" t="s">
        <v>63</v>
      </c>
      <c r="AW2635" s="26" t="s">
        <v>63</v>
      </c>
      <c r="AX2635" s="26" t="s">
        <v>63</v>
      </c>
      <c r="AY2635" s="26">
        <v>43.836261999999898</v>
      </c>
      <c r="AZ2635" s="26">
        <v>-101.636927999999</v>
      </c>
      <c r="BA2635" s="26" t="s">
        <v>482</v>
      </c>
      <c r="BB2635" s="26" t="s">
        <v>609</v>
      </c>
      <c r="BC2635" s="26" t="s">
        <v>759</v>
      </c>
      <c r="BD2635" s="26" t="s">
        <v>615</v>
      </c>
      <c r="BE2635" s="26"/>
      <c r="BF2635" s="26" t="s">
        <v>760</v>
      </c>
      <c r="BG2635" s="26" t="s">
        <v>209</v>
      </c>
      <c r="BH2635" s="26" t="s">
        <v>175</v>
      </c>
      <c r="BI2635" s="26">
        <v>5</v>
      </c>
      <c r="BJ2635" s="26" t="s">
        <v>21</v>
      </c>
    </row>
    <row r="2636" spans="36:62" x14ac:dyDescent="0.25">
      <c r="AJ2636" s="26">
        <v>208</v>
      </c>
      <c r="AK2636" s="26">
        <v>1900082</v>
      </c>
      <c r="AL2636" s="264">
        <v>43471.727777777778</v>
      </c>
      <c r="AM2636" s="26" t="s">
        <v>487</v>
      </c>
      <c r="AN2636" s="26" t="s">
        <v>63</v>
      </c>
      <c r="AO2636" s="26" t="s">
        <v>156</v>
      </c>
      <c r="AP2636" s="26" t="s">
        <v>713</v>
      </c>
      <c r="AQ2636" s="26">
        <v>0</v>
      </c>
      <c r="AR2636" s="26">
        <v>73</v>
      </c>
      <c r="AS2636" s="26" t="s">
        <v>628</v>
      </c>
      <c r="AT2636" s="26" t="s">
        <v>71</v>
      </c>
      <c r="AU2636" s="26" t="s">
        <v>63</v>
      </c>
      <c r="AV2636" s="26" t="s">
        <v>63</v>
      </c>
      <c r="AW2636" s="26" t="s">
        <v>63</v>
      </c>
      <c r="AX2636" s="26" t="s">
        <v>63</v>
      </c>
      <c r="AY2636" s="26">
        <v>43.288027</v>
      </c>
      <c r="AZ2636" s="26">
        <v>-101.513780999999</v>
      </c>
      <c r="BA2636" s="26" t="s">
        <v>158</v>
      </c>
      <c r="BB2636" s="26" t="s">
        <v>157</v>
      </c>
      <c r="BC2636" s="26" t="s">
        <v>708</v>
      </c>
      <c r="BD2636" s="26" t="s">
        <v>154</v>
      </c>
      <c r="BE2636" s="26"/>
      <c r="BF2636" s="26" t="s">
        <v>68</v>
      </c>
      <c r="BG2636" s="26" t="s">
        <v>68</v>
      </c>
      <c r="BH2636" s="26" t="s">
        <v>175</v>
      </c>
      <c r="BI2636" s="26">
        <v>5</v>
      </c>
      <c r="BJ2636" s="26" t="s">
        <v>20</v>
      </c>
    </row>
    <row r="2637" spans="36:62" x14ac:dyDescent="0.25">
      <c r="AJ2637" s="26">
        <v>209</v>
      </c>
      <c r="AK2637" s="26">
        <v>1900478</v>
      </c>
      <c r="AL2637" s="264">
        <v>43480.736111111109</v>
      </c>
      <c r="AM2637" s="26" t="s">
        <v>147</v>
      </c>
      <c r="AN2637" s="26" t="s">
        <v>63</v>
      </c>
      <c r="AO2637" s="26"/>
      <c r="AP2637" s="26"/>
      <c r="AQ2637" s="26">
        <v>-1</v>
      </c>
      <c r="AR2637" s="26">
        <v>73</v>
      </c>
      <c r="AS2637" s="26" t="s">
        <v>168</v>
      </c>
      <c r="AT2637" s="26" t="s">
        <v>71</v>
      </c>
      <c r="AU2637" s="26" t="s">
        <v>63</v>
      </c>
      <c r="AV2637" s="26" t="s">
        <v>63</v>
      </c>
      <c r="AW2637" s="26" t="s">
        <v>63</v>
      </c>
      <c r="AX2637" s="26" t="s">
        <v>63</v>
      </c>
      <c r="AY2637" s="26">
        <v>43.671061000000002</v>
      </c>
      <c r="AZ2637" s="26">
        <v>-101.522982999999</v>
      </c>
      <c r="BA2637" s="26" t="s">
        <v>185</v>
      </c>
      <c r="BB2637" s="26" t="s">
        <v>157</v>
      </c>
      <c r="BC2637" s="26" t="s">
        <v>167</v>
      </c>
      <c r="BD2637" s="26" t="s">
        <v>154</v>
      </c>
      <c r="BE2637" s="26"/>
      <c r="BF2637" s="26" t="s">
        <v>99</v>
      </c>
      <c r="BG2637" s="26" t="s">
        <v>167</v>
      </c>
      <c r="BH2637" s="26" t="s">
        <v>99</v>
      </c>
      <c r="BI2637" s="26">
        <v>5</v>
      </c>
      <c r="BJ2637" s="26" t="s">
        <v>217</v>
      </c>
    </row>
    <row r="2638" spans="36:62" x14ac:dyDescent="0.25">
      <c r="AJ2638" s="26">
        <v>210</v>
      </c>
      <c r="AK2638" s="26">
        <v>1900485</v>
      </c>
      <c r="AL2638" s="264">
        <v>43483.322916666664</v>
      </c>
      <c r="AM2638" s="26" t="s">
        <v>147</v>
      </c>
      <c r="AN2638" s="26" t="s">
        <v>63</v>
      </c>
      <c r="AO2638" s="26" t="s">
        <v>156</v>
      </c>
      <c r="AP2638" s="26" t="s">
        <v>159</v>
      </c>
      <c r="AQ2638" s="26">
        <v>0</v>
      </c>
      <c r="AR2638" s="26">
        <v>90</v>
      </c>
      <c r="AS2638" s="26" t="s">
        <v>770</v>
      </c>
      <c r="AT2638" s="26" t="s">
        <v>654</v>
      </c>
      <c r="AU2638" s="26" t="s">
        <v>63</v>
      </c>
      <c r="AV2638" s="26" t="s">
        <v>63</v>
      </c>
      <c r="AW2638" s="26" t="s">
        <v>63</v>
      </c>
      <c r="AX2638" s="26" t="s">
        <v>63</v>
      </c>
      <c r="AY2638" s="26">
        <v>43.835948000000002</v>
      </c>
      <c r="AZ2638" s="26">
        <v>-101.65455900000001</v>
      </c>
      <c r="BA2638" s="26" t="s">
        <v>166</v>
      </c>
      <c r="BB2638" s="26" t="s">
        <v>611</v>
      </c>
      <c r="BC2638" s="26" t="s">
        <v>614</v>
      </c>
      <c r="BD2638" s="26" t="s">
        <v>615</v>
      </c>
      <c r="BE2638" s="26"/>
      <c r="BF2638" s="26" t="s">
        <v>68</v>
      </c>
      <c r="BG2638" s="26" t="s">
        <v>68</v>
      </c>
      <c r="BH2638" s="26" t="s">
        <v>160</v>
      </c>
      <c r="BI2638" s="26">
        <v>5</v>
      </c>
      <c r="BJ2638" s="26" t="s">
        <v>217</v>
      </c>
    </row>
    <row r="2639" spans="36:62" x14ac:dyDescent="0.25">
      <c r="AJ2639" s="26">
        <v>211</v>
      </c>
      <c r="AK2639" s="26">
        <v>1900450</v>
      </c>
      <c r="AL2639" s="264">
        <v>43481.680555555555</v>
      </c>
      <c r="AM2639" s="26" t="s">
        <v>487</v>
      </c>
      <c r="AN2639" s="26" t="s">
        <v>63</v>
      </c>
      <c r="AO2639" s="26" t="s">
        <v>156</v>
      </c>
      <c r="AP2639" s="26" t="s">
        <v>159</v>
      </c>
      <c r="AQ2639" s="26">
        <v>0</v>
      </c>
      <c r="AR2639" s="26">
        <v>18</v>
      </c>
      <c r="AS2639" s="26" t="s">
        <v>634</v>
      </c>
      <c r="AT2639" s="26" t="s">
        <v>639</v>
      </c>
      <c r="AU2639" s="26" t="s">
        <v>63</v>
      </c>
      <c r="AV2639" s="26" t="s">
        <v>63</v>
      </c>
      <c r="AW2639" s="26" t="s">
        <v>63</v>
      </c>
      <c r="AX2639" s="26" t="s">
        <v>63</v>
      </c>
      <c r="AY2639" s="26">
        <v>43.215229999999899</v>
      </c>
      <c r="AZ2639" s="26">
        <v>-101.512542999999</v>
      </c>
      <c r="BA2639" s="26" t="s">
        <v>166</v>
      </c>
      <c r="BB2639" s="26" t="s">
        <v>611</v>
      </c>
      <c r="BC2639" s="26" t="s">
        <v>614</v>
      </c>
      <c r="BD2639" s="26" t="s">
        <v>615</v>
      </c>
      <c r="BE2639" s="26"/>
      <c r="BF2639" s="26" t="s">
        <v>68</v>
      </c>
      <c r="BG2639" s="26" t="s">
        <v>68</v>
      </c>
      <c r="BH2639" s="26" t="s">
        <v>146</v>
      </c>
      <c r="BI2639" s="26">
        <v>5</v>
      </c>
      <c r="BJ2639" s="26" t="s">
        <v>217</v>
      </c>
    </row>
    <row r="2640" spans="36:62" x14ac:dyDescent="0.25">
      <c r="AJ2640" s="26">
        <v>213</v>
      </c>
      <c r="AK2640" s="26">
        <v>1817930</v>
      </c>
      <c r="AL2640" s="264">
        <v>43462.916666666664</v>
      </c>
      <c r="AM2640" s="26" t="s">
        <v>147</v>
      </c>
      <c r="AN2640" s="26" t="s">
        <v>63</v>
      </c>
      <c r="AO2640" s="26"/>
      <c r="AP2640" s="26"/>
      <c r="AQ2640" s="26">
        <v>-1</v>
      </c>
      <c r="AR2640" s="26">
        <v>90</v>
      </c>
      <c r="AS2640" s="26" t="s">
        <v>168</v>
      </c>
      <c r="AT2640" s="26" t="s">
        <v>71</v>
      </c>
      <c r="AU2640" s="26" t="s">
        <v>63</v>
      </c>
      <c r="AV2640" s="26" t="s">
        <v>63</v>
      </c>
      <c r="AW2640" s="26" t="s">
        <v>63</v>
      </c>
      <c r="AX2640" s="26" t="s">
        <v>63</v>
      </c>
      <c r="AY2640" s="26">
        <v>43.844954999999899</v>
      </c>
      <c r="AZ2640" s="26">
        <v>-101.511205</v>
      </c>
      <c r="BA2640" s="26" t="s">
        <v>158</v>
      </c>
      <c r="BB2640" s="26" t="s">
        <v>611</v>
      </c>
      <c r="BC2640" s="26" t="s">
        <v>167</v>
      </c>
      <c r="BD2640" s="26" t="s">
        <v>154</v>
      </c>
      <c r="BE2640" s="26"/>
      <c r="BF2640" s="26" t="s">
        <v>99</v>
      </c>
      <c r="BG2640" s="26" t="s">
        <v>167</v>
      </c>
      <c r="BH2640" s="26" t="s">
        <v>99</v>
      </c>
      <c r="BI2640" s="26">
        <v>5</v>
      </c>
      <c r="BJ2640" s="26" t="s">
        <v>217</v>
      </c>
    </row>
    <row r="2641" spans="36:62" x14ac:dyDescent="0.25">
      <c r="AJ2641" s="26">
        <v>215</v>
      </c>
      <c r="AK2641" s="26">
        <v>1901857</v>
      </c>
      <c r="AL2641" s="264">
        <v>43517.406944444447</v>
      </c>
      <c r="AM2641" s="26" t="s">
        <v>147</v>
      </c>
      <c r="AN2641" s="26" t="s">
        <v>63</v>
      </c>
      <c r="AO2641" s="26"/>
      <c r="AP2641" s="26"/>
      <c r="AQ2641" s="26">
        <v>-1</v>
      </c>
      <c r="AR2641" s="26">
        <v>90</v>
      </c>
      <c r="AS2641" s="26" t="s">
        <v>168</v>
      </c>
      <c r="AT2641" s="26" t="s">
        <v>613</v>
      </c>
      <c r="AU2641" s="26" t="s">
        <v>63</v>
      </c>
      <c r="AV2641" s="26" t="s">
        <v>63</v>
      </c>
      <c r="AW2641" s="26" t="s">
        <v>63</v>
      </c>
      <c r="AX2641" s="26" t="s">
        <v>63</v>
      </c>
      <c r="AY2641" s="26">
        <v>43.839136000000003</v>
      </c>
      <c r="AZ2641" s="26">
        <v>-101.53019</v>
      </c>
      <c r="BA2641" s="26" t="s">
        <v>491</v>
      </c>
      <c r="BB2641" s="26" t="s">
        <v>609</v>
      </c>
      <c r="BC2641" s="26" t="s">
        <v>167</v>
      </c>
      <c r="BD2641" s="26" t="s">
        <v>154</v>
      </c>
      <c r="BE2641" s="26"/>
      <c r="BF2641" s="26" t="s">
        <v>99</v>
      </c>
      <c r="BG2641" s="26" t="s">
        <v>167</v>
      </c>
      <c r="BH2641" s="26" t="s">
        <v>99</v>
      </c>
      <c r="BI2641" s="26">
        <v>5</v>
      </c>
      <c r="BJ2641" s="26" t="s">
        <v>217</v>
      </c>
    </row>
    <row r="2642" spans="36:62" x14ac:dyDescent="0.25">
      <c r="AJ2642" s="26">
        <v>216</v>
      </c>
      <c r="AK2642" s="26">
        <v>1901858</v>
      </c>
      <c r="AL2642" s="264">
        <v>43514.546527777777</v>
      </c>
      <c r="AM2642" s="26" t="s">
        <v>147</v>
      </c>
      <c r="AN2642" s="26" t="s">
        <v>63</v>
      </c>
      <c r="AO2642" s="26"/>
      <c r="AP2642" s="26"/>
      <c r="AQ2642" s="26">
        <v>-1</v>
      </c>
      <c r="AR2642" s="26">
        <v>90</v>
      </c>
      <c r="AS2642" s="26" t="s">
        <v>168</v>
      </c>
      <c r="AT2642" s="26" t="s">
        <v>71</v>
      </c>
      <c r="AU2642" s="26" t="s">
        <v>63</v>
      </c>
      <c r="AV2642" s="26" t="s">
        <v>63</v>
      </c>
      <c r="AW2642" s="26" t="s">
        <v>63</v>
      </c>
      <c r="AX2642" s="26" t="s">
        <v>63</v>
      </c>
      <c r="AY2642" s="26">
        <v>43.8373729999999</v>
      </c>
      <c r="AZ2642" s="26">
        <v>-101.534825999999</v>
      </c>
      <c r="BA2642" s="26" t="s">
        <v>166</v>
      </c>
      <c r="BB2642" s="26" t="s">
        <v>611</v>
      </c>
      <c r="BC2642" s="26" t="s">
        <v>167</v>
      </c>
      <c r="BD2642" s="26" t="s">
        <v>154</v>
      </c>
      <c r="BE2642" s="26"/>
      <c r="BF2642" s="26" t="s">
        <v>99</v>
      </c>
      <c r="BG2642" s="26" t="s">
        <v>167</v>
      </c>
      <c r="BH2642" s="26" t="s">
        <v>99</v>
      </c>
      <c r="BI2642" s="26">
        <v>5</v>
      </c>
      <c r="BJ2642" s="26" t="s">
        <v>217</v>
      </c>
    </row>
    <row r="2643" spans="36:62" x14ac:dyDescent="0.25">
      <c r="AJ2643" s="26">
        <v>217</v>
      </c>
      <c r="AK2643" s="26">
        <v>1818635</v>
      </c>
      <c r="AL2643" s="264">
        <v>43450.087500000001</v>
      </c>
      <c r="AM2643" s="26" t="s">
        <v>147</v>
      </c>
      <c r="AN2643" s="26" t="s">
        <v>63</v>
      </c>
      <c r="AO2643" s="26" t="s">
        <v>173</v>
      </c>
      <c r="AP2643" s="26" t="s">
        <v>159</v>
      </c>
      <c r="AQ2643" s="26">
        <v>0</v>
      </c>
      <c r="AR2643" s="26">
        <v>73</v>
      </c>
      <c r="AS2643" s="26" t="s">
        <v>171</v>
      </c>
      <c r="AT2643" s="26" t="s">
        <v>74</v>
      </c>
      <c r="AU2643" s="26" t="s">
        <v>63</v>
      </c>
      <c r="AV2643" s="26" t="s">
        <v>63</v>
      </c>
      <c r="AW2643" s="26" t="s">
        <v>63</v>
      </c>
      <c r="AX2643" s="26" t="s">
        <v>63</v>
      </c>
      <c r="AY2643" s="26">
        <v>43.743786999999898</v>
      </c>
      <c r="AZ2643" s="26">
        <v>-101.525632999999</v>
      </c>
      <c r="BA2643" s="26" t="s">
        <v>166</v>
      </c>
      <c r="BB2643" s="26" t="s">
        <v>157</v>
      </c>
      <c r="BC2643" s="26" t="s">
        <v>170</v>
      </c>
      <c r="BD2643" s="26" t="s">
        <v>68</v>
      </c>
      <c r="BE2643" s="26"/>
      <c r="BF2643" s="26" t="s">
        <v>68</v>
      </c>
      <c r="BG2643" s="26" t="s">
        <v>68</v>
      </c>
      <c r="BH2643" s="26" t="s">
        <v>146</v>
      </c>
      <c r="BI2643" s="26">
        <v>5</v>
      </c>
      <c r="BJ2643" s="26" t="s">
        <v>18</v>
      </c>
    </row>
    <row r="2644" spans="36:62" x14ac:dyDescent="0.25">
      <c r="AJ2644" s="26">
        <v>218</v>
      </c>
      <c r="AK2644" s="26">
        <v>1903046</v>
      </c>
      <c r="AL2644" s="264">
        <v>43503.706250000003</v>
      </c>
      <c r="AM2644" s="26" t="s">
        <v>147</v>
      </c>
      <c r="AN2644" s="26" t="s">
        <v>63</v>
      </c>
      <c r="AO2644" s="26"/>
      <c r="AP2644" s="26"/>
      <c r="AQ2644" s="26">
        <v>-1</v>
      </c>
      <c r="AR2644" s="26">
        <v>90</v>
      </c>
      <c r="AS2644" s="26" t="s">
        <v>168</v>
      </c>
      <c r="AT2644" s="26" t="s">
        <v>71</v>
      </c>
      <c r="AU2644" s="26" t="s">
        <v>63</v>
      </c>
      <c r="AV2644" s="26" t="s">
        <v>63</v>
      </c>
      <c r="AW2644" s="26" t="s">
        <v>63</v>
      </c>
      <c r="AX2644" s="26" t="s">
        <v>63</v>
      </c>
      <c r="AY2644" s="26">
        <v>43.839286000000001</v>
      </c>
      <c r="AZ2644" s="26">
        <v>-101.529742999999</v>
      </c>
      <c r="BA2644" s="26" t="s">
        <v>158</v>
      </c>
      <c r="BB2644" s="26" t="s">
        <v>609</v>
      </c>
      <c r="BC2644" s="26" t="s">
        <v>167</v>
      </c>
      <c r="BD2644" s="26" t="s">
        <v>154</v>
      </c>
      <c r="BE2644" s="26"/>
      <c r="BF2644" s="26" t="s">
        <v>99</v>
      </c>
      <c r="BG2644" s="26" t="s">
        <v>167</v>
      </c>
      <c r="BH2644" s="26" t="s">
        <v>99</v>
      </c>
      <c r="BI2644" s="26">
        <v>5</v>
      </c>
      <c r="BJ2644" s="26" t="s">
        <v>217</v>
      </c>
    </row>
    <row r="2645" spans="36:62" x14ac:dyDescent="0.25">
      <c r="AJ2645" s="26">
        <v>220</v>
      </c>
      <c r="AK2645" s="26">
        <v>1818810</v>
      </c>
      <c r="AL2645" s="264">
        <v>43238.895833333336</v>
      </c>
      <c r="AM2645" s="26" t="s">
        <v>147</v>
      </c>
      <c r="AN2645" s="26" t="s">
        <v>63</v>
      </c>
      <c r="AO2645" s="26"/>
      <c r="AP2645" s="26"/>
      <c r="AQ2645" s="26">
        <v>-1</v>
      </c>
      <c r="AR2645" s="26">
        <v>90</v>
      </c>
      <c r="AS2645" s="26" t="s">
        <v>168</v>
      </c>
      <c r="AT2645" s="26" t="s">
        <v>74</v>
      </c>
      <c r="AU2645" s="26" t="s">
        <v>63</v>
      </c>
      <c r="AV2645" s="26" t="s">
        <v>63</v>
      </c>
      <c r="AW2645" s="26" t="s">
        <v>63</v>
      </c>
      <c r="AX2645" s="26" t="s">
        <v>63</v>
      </c>
      <c r="AY2645" s="26">
        <v>43.836267999999897</v>
      </c>
      <c r="AZ2645" s="26">
        <v>-101.66294000000001</v>
      </c>
      <c r="BA2645" s="26" t="s">
        <v>166</v>
      </c>
      <c r="BB2645" s="26" t="s">
        <v>609</v>
      </c>
      <c r="BC2645" s="26" t="s">
        <v>167</v>
      </c>
      <c r="BD2645" s="26" t="s">
        <v>154</v>
      </c>
      <c r="BE2645" s="26"/>
      <c r="BF2645" s="26" t="s">
        <v>99</v>
      </c>
      <c r="BG2645" s="26" t="s">
        <v>167</v>
      </c>
      <c r="BH2645" s="26" t="s">
        <v>99</v>
      </c>
      <c r="BI2645" s="26">
        <v>5</v>
      </c>
      <c r="BJ2645" s="26" t="s">
        <v>217</v>
      </c>
    </row>
    <row r="2646" spans="36:62" x14ac:dyDescent="0.25">
      <c r="AJ2646" s="26">
        <v>221</v>
      </c>
      <c r="AK2646" s="26">
        <v>1904377</v>
      </c>
      <c r="AL2646" s="264">
        <v>43585.75</v>
      </c>
      <c r="AM2646" s="26" t="s">
        <v>147</v>
      </c>
      <c r="AN2646" s="26" t="s">
        <v>63</v>
      </c>
      <c r="AO2646" s="26" t="s">
        <v>156</v>
      </c>
      <c r="AP2646" s="26" t="s">
        <v>159</v>
      </c>
      <c r="AQ2646" s="26">
        <v>0</v>
      </c>
      <c r="AR2646" s="26">
        <v>73</v>
      </c>
      <c r="AS2646" s="26" t="s">
        <v>628</v>
      </c>
      <c r="AT2646" s="26" t="s">
        <v>74</v>
      </c>
      <c r="AU2646" s="26" t="s">
        <v>63</v>
      </c>
      <c r="AV2646" s="26" t="s">
        <v>63</v>
      </c>
      <c r="AW2646" s="26" t="s">
        <v>63</v>
      </c>
      <c r="AX2646" s="26" t="s">
        <v>63</v>
      </c>
      <c r="AY2646" s="26">
        <v>43.835864000000001</v>
      </c>
      <c r="AZ2646" s="26">
        <v>-101.522458999999</v>
      </c>
      <c r="BA2646" s="26" t="s">
        <v>166</v>
      </c>
      <c r="BB2646" s="26" t="s">
        <v>690</v>
      </c>
      <c r="BC2646" s="26" t="s">
        <v>659</v>
      </c>
      <c r="BD2646" s="26" t="s">
        <v>68</v>
      </c>
      <c r="BE2646" s="26" t="s">
        <v>782</v>
      </c>
      <c r="BF2646" s="26" t="s">
        <v>68</v>
      </c>
      <c r="BG2646" s="26" t="s">
        <v>68</v>
      </c>
      <c r="BH2646" s="26" t="s">
        <v>175</v>
      </c>
      <c r="BI2646" s="26">
        <v>5</v>
      </c>
      <c r="BJ2646" s="26" t="s">
        <v>217</v>
      </c>
    </row>
    <row r="2647" spans="36:62" x14ac:dyDescent="0.25">
      <c r="AJ2647" s="26">
        <v>222</v>
      </c>
      <c r="AK2647" s="26">
        <v>1905753</v>
      </c>
      <c r="AL2647" s="264">
        <v>43602.736111111109</v>
      </c>
      <c r="AM2647" s="26" t="s">
        <v>147</v>
      </c>
      <c r="AN2647" s="26" t="s">
        <v>63</v>
      </c>
      <c r="AO2647" s="26" t="s">
        <v>156</v>
      </c>
      <c r="AP2647" s="26" t="s">
        <v>159</v>
      </c>
      <c r="AQ2647" s="26">
        <v>0</v>
      </c>
      <c r="AR2647" s="26">
        <v>90</v>
      </c>
      <c r="AS2647" s="26" t="s">
        <v>638</v>
      </c>
      <c r="AT2647" s="26" t="s">
        <v>704</v>
      </c>
      <c r="AU2647" s="26" t="s">
        <v>63</v>
      </c>
      <c r="AV2647" s="26" t="s">
        <v>63</v>
      </c>
      <c r="AW2647" s="26" t="s">
        <v>63</v>
      </c>
      <c r="AX2647" s="26" t="s">
        <v>63</v>
      </c>
      <c r="AY2647" s="26">
        <v>43.836278</v>
      </c>
      <c r="AZ2647" s="26">
        <v>-101.55195000000001</v>
      </c>
      <c r="BA2647" s="26" t="s">
        <v>158</v>
      </c>
      <c r="BB2647" s="26" t="s">
        <v>609</v>
      </c>
      <c r="BC2647" s="26" t="s">
        <v>614</v>
      </c>
      <c r="BD2647" s="26" t="s">
        <v>615</v>
      </c>
      <c r="BE2647" s="26"/>
      <c r="BF2647" s="26" t="s">
        <v>68</v>
      </c>
      <c r="BG2647" s="26" t="s">
        <v>68</v>
      </c>
      <c r="BH2647" s="26" t="s">
        <v>160</v>
      </c>
      <c r="BI2647" s="26">
        <v>5</v>
      </c>
      <c r="BJ2647" s="26" t="s">
        <v>217</v>
      </c>
    </row>
    <row r="2648" spans="36:62" x14ac:dyDescent="0.25">
      <c r="AJ2648" s="26">
        <v>223</v>
      </c>
      <c r="AK2648" s="26">
        <v>1905444</v>
      </c>
      <c r="AL2648" s="264">
        <v>43607.439583333333</v>
      </c>
      <c r="AM2648" s="26" t="s">
        <v>147</v>
      </c>
      <c r="AN2648" s="26" t="s">
        <v>63</v>
      </c>
      <c r="AO2648" s="26"/>
      <c r="AP2648" s="26"/>
      <c r="AQ2648" s="26">
        <v>-1</v>
      </c>
      <c r="AR2648" s="26">
        <v>73</v>
      </c>
      <c r="AS2648" s="26" t="s">
        <v>168</v>
      </c>
      <c r="AT2648" s="26" t="s">
        <v>664</v>
      </c>
      <c r="AU2648" s="26" t="s">
        <v>63</v>
      </c>
      <c r="AV2648" s="26" t="s">
        <v>63</v>
      </c>
      <c r="AW2648" s="26" t="s">
        <v>63</v>
      </c>
      <c r="AX2648" s="26" t="s">
        <v>63</v>
      </c>
      <c r="AY2648" s="26">
        <v>43.461450999999897</v>
      </c>
      <c r="AZ2648" s="26">
        <v>-101.494900999999</v>
      </c>
      <c r="BA2648" s="26" t="s">
        <v>158</v>
      </c>
      <c r="BB2648" s="26" t="s">
        <v>157</v>
      </c>
      <c r="BC2648" s="26" t="s">
        <v>167</v>
      </c>
      <c r="BD2648" s="26" t="s">
        <v>154</v>
      </c>
      <c r="BE2648" s="26"/>
      <c r="BF2648" s="26" t="s">
        <v>99</v>
      </c>
      <c r="BG2648" s="26" t="s">
        <v>167</v>
      </c>
      <c r="BH2648" s="26" t="s">
        <v>99</v>
      </c>
      <c r="BI2648" s="26">
        <v>5</v>
      </c>
      <c r="BJ2648" s="26" t="s">
        <v>217</v>
      </c>
    </row>
    <row r="2649" spans="36:62" x14ac:dyDescent="0.25">
      <c r="AJ2649" s="26">
        <v>224</v>
      </c>
      <c r="AK2649" s="26">
        <v>1909257</v>
      </c>
      <c r="AL2649" s="264">
        <v>43663.631249999999</v>
      </c>
      <c r="AM2649" s="26" t="s">
        <v>147</v>
      </c>
      <c r="AN2649" s="26" t="s">
        <v>63</v>
      </c>
      <c r="AO2649" s="26" t="s">
        <v>156</v>
      </c>
      <c r="AP2649" s="26" t="s">
        <v>159</v>
      </c>
      <c r="AQ2649" s="26">
        <v>0</v>
      </c>
      <c r="AR2649" s="26">
        <v>90</v>
      </c>
      <c r="AS2649" s="26" t="s">
        <v>764</v>
      </c>
      <c r="AT2649" s="26" t="s">
        <v>71</v>
      </c>
      <c r="AU2649" s="26" t="s">
        <v>63</v>
      </c>
      <c r="AV2649" s="26" t="s">
        <v>69</v>
      </c>
      <c r="AW2649" s="26" t="s">
        <v>63</v>
      </c>
      <c r="AX2649" s="26" t="s">
        <v>63</v>
      </c>
      <c r="AY2649" s="26">
        <v>43.835968999999899</v>
      </c>
      <c r="AZ2649" s="26">
        <v>-101.664061</v>
      </c>
      <c r="BA2649" s="26" t="s">
        <v>185</v>
      </c>
      <c r="BB2649" s="26" t="s">
        <v>611</v>
      </c>
      <c r="BC2649" s="26" t="s">
        <v>651</v>
      </c>
      <c r="BD2649" s="26" t="s">
        <v>68</v>
      </c>
      <c r="BE2649" s="26" t="s">
        <v>161</v>
      </c>
      <c r="BF2649" s="26" t="s">
        <v>68</v>
      </c>
      <c r="BG2649" s="26" t="s">
        <v>68</v>
      </c>
      <c r="BH2649" s="26" t="s">
        <v>160</v>
      </c>
      <c r="BI2649" s="26">
        <v>5</v>
      </c>
      <c r="BJ2649" s="26" t="s">
        <v>217</v>
      </c>
    </row>
    <row r="2650" spans="36:62" x14ac:dyDescent="0.25">
      <c r="AJ2650" s="26">
        <v>225</v>
      </c>
      <c r="AK2650" s="26">
        <v>1909268</v>
      </c>
      <c r="AL2650" s="264">
        <v>43644.904861111114</v>
      </c>
      <c r="AM2650" s="26" t="s">
        <v>147</v>
      </c>
      <c r="AN2650" s="26" t="s">
        <v>63</v>
      </c>
      <c r="AO2650" s="26"/>
      <c r="AP2650" s="26"/>
      <c r="AQ2650" s="26">
        <v>-1</v>
      </c>
      <c r="AR2650" s="26">
        <v>73</v>
      </c>
      <c r="AS2650" s="26" t="s">
        <v>168</v>
      </c>
      <c r="AT2650" s="26" t="s">
        <v>71</v>
      </c>
      <c r="AU2650" s="26" t="s">
        <v>63</v>
      </c>
      <c r="AV2650" s="26" t="s">
        <v>63</v>
      </c>
      <c r="AW2650" s="26" t="s">
        <v>63</v>
      </c>
      <c r="AX2650" s="26" t="s">
        <v>63</v>
      </c>
      <c r="AY2650" s="26">
        <v>43.398927999999898</v>
      </c>
      <c r="AZ2650" s="26">
        <v>-101.499092</v>
      </c>
      <c r="BA2650" s="26" t="s">
        <v>166</v>
      </c>
      <c r="BB2650" s="26" t="s">
        <v>165</v>
      </c>
      <c r="BC2650" s="26" t="s">
        <v>167</v>
      </c>
      <c r="BD2650" s="26" t="s">
        <v>154</v>
      </c>
      <c r="BE2650" s="26"/>
      <c r="BF2650" s="26" t="s">
        <v>99</v>
      </c>
      <c r="BG2650" s="26" t="s">
        <v>167</v>
      </c>
      <c r="BH2650" s="26" t="s">
        <v>99</v>
      </c>
      <c r="BI2650" s="26">
        <v>5</v>
      </c>
      <c r="BJ2650" s="26" t="s">
        <v>217</v>
      </c>
    </row>
    <row r="2651" spans="36:62" x14ac:dyDescent="0.25">
      <c r="AJ2651" s="26">
        <v>227</v>
      </c>
      <c r="AK2651" s="26">
        <v>1910360</v>
      </c>
      <c r="AL2651" s="264">
        <v>43685.489583333336</v>
      </c>
      <c r="AM2651" s="26" t="s">
        <v>147</v>
      </c>
      <c r="AN2651" s="26" t="s">
        <v>63</v>
      </c>
      <c r="AO2651" s="26" t="s">
        <v>156</v>
      </c>
      <c r="AP2651" s="26" t="s">
        <v>159</v>
      </c>
      <c r="AQ2651" s="26">
        <v>0</v>
      </c>
      <c r="AR2651" s="26">
        <v>90</v>
      </c>
      <c r="AS2651" s="26" t="s">
        <v>802</v>
      </c>
      <c r="AT2651" s="26" t="s">
        <v>71</v>
      </c>
      <c r="AU2651" s="26" t="s">
        <v>63</v>
      </c>
      <c r="AV2651" s="26" t="s">
        <v>63</v>
      </c>
      <c r="AW2651" s="26" t="s">
        <v>63</v>
      </c>
      <c r="AX2651" s="26" t="s">
        <v>63</v>
      </c>
      <c r="AY2651" s="26">
        <v>43.83596</v>
      </c>
      <c r="AZ2651" s="26">
        <v>-101.662273999999</v>
      </c>
      <c r="BA2651" s="26" t="s">
        <v>158</v>
      </c>
      <c r="BB2651" s="26" t="s">
        <v>611</v>
      </c>
      <c r="BC2651" s="26" t="s">
        <v>667</v>
      </c>
      <c r="BD2651" s="26" t="s">
        <v>68</v>
      </c>
      <c r="BE2651" s="26"/>
      <c r="BF2651" s="26" t="s">
        <v>68</v>
      </c>
      <c r="BG2651" s="26" t="s">
        <v>68</v>
      </c>
      <c r="BH2651" s="26" t="s">
        <v>160</v>
      </c>
      <c r="BI2651" s="26">
        <v>5</v>
      </c>
      <c r="BJ2651" s="26" t="s">
        <v>217</v>
      </c>
    </row>
    <row r="2652" spans="36:62" x14ac:dyDescent="0.25">
      <c r="AJ2652" s="26">
        <v>228</v>
      </c>
      <c r="AK2652" s="26">
        <v>1910814</v>
      </c>
      <c r="AL2652" s="264">
        <v>43686.356944444444</v>
      </c>
      <c r="AM2652" s="26" t="s">
        <v>147</v>
      </c>
      <c r="AN2652" s="26" t="s">
        <v>63</v>
      </c>
      <c r="AO2652" s="26" t="s">
        <v>156</v>
      </c>
      <c r="AP2652" s="26" t="s">
        <v>159</v>
      </c>
      <c r="AQ2652" s="26">
        <v>0</v>
      </c>
      <c r="AR2652" s="26">
        <v>90</v>
      </c>
      <c r="AS2652" s="26" t="s">
        <v>806</v>
      </c>
      <c r="AT2652" s="26" t="s">
        <v>71</v>
      </c>
      <c r="AU2652" s="26" t="s">
        <v>63</v>
      </c>
      <c r="AV2652" s="26" t="s">
        <v>63</v>
      </c>
      <c r="AW2652" s="26" t="s">
        <v>63</v>
      </c>
      <c r="AX2652" s="26" t="s">
        <v>63</v>
      </c>
      <c r="AY2652" s="26">
        <v>43.835971000000001</v>
      </c>
      <c r="AZ2652" s="26">
        <v>-101.64104500000001</v>
      </c>
      <c r="BA2652" s="26" t="s">
        <v>185</v>
      </c>
      <c r="BB2652" s="26" t="s">
        <v>611</v>
      </c>
      <c r="BC2652" s="26" t="s">
        <v>680</v>
      </c>
      <c r="BD2652" s="26" t="s">
        <v>68</v>
      </c>
      <c r="BE2652" s="26"/>
      <c r="BF2652" s="26" t="s">
        <v>68</v>
      </c>
      <c r="BG2652" s="26" t="s">
        <v>68</v>
      </c>
      <c r="BH2652" s="26" t="s">
        <v>210</v>
      </c>
      <c r="BI2652" s="26">
        <v>5</v>
      </c>
      <c r="BJ2652" s="26" t="s">
        <v>20</v>
      </c>
    </row>
    <row r="2653" spans="36:62" x14ac:dyDescent="0.25">
      <c r="AJ2653" s="26">
        <v>229</v>
      </c>
      <c r="AK2653" s="26">
        <v>1910963</v>
      </c>
      <c r="AL2653" s="264">
        <v>43691.479861111111</v>
      </c>
      <c r="AM2653" s="26" t="s">
        <v>147</v>
      </c>
      <c r="AN2653" s="26" t="s">
        <v>63</v>
      </c>
      <c r="AO2653" s="26" t="s">
        <v>173</v>
      </c>
      <c r="AP2653" s="26" t="s">
        <v>159</v>
      </c>
      <c r="AQ2653" s="26">
        <v>0</v>
      </c>
      <c r="AR2653" s="26">
        <v>73</v>
      </c>
      <c r="AS2653" s="26" t="s">
        <v>809</v>
      </c>
      <c r="AT2653" s="26" t="s">
        <v>71</v>
      </c>
      <c r="AU2653" s="26" t="s">
        <v>63</v>
      </c>
      <c r="AV2653" s="26" t="s">
        <v>63</v>
      </c>
      <c r="AW2653" s="26" t="s">
        <v>63</v>
      </c>
      <c r="AX2653" s="26" t="s">
        <v>63</v>
      </c>
      <c r="AY2653" s="26">
        <v>43.570118999999899</v>
      </c>
      <c r="AZ2653" s="26">
        <v>-101.52088500000001</v>
      </c>
      <c r="BA2653" s="26" t="s">
        <v>505</v>
      </c>
      <c r="BB2653" s="26" t="s">
        <v>165</v>
      </c>
      <c r="BC2653" s="26" t="s">
        <v>68</v>
      </c>
      <c r="BD2653" s="26" t="s">
        <v>68</v>
      </c>
      <c r="BE2653" s="26" t="s">
        <v>808</v>
      </c>
      <c r="BF2653" s="26" t="s">
        <v>68</v>
      </c>
      <c r="BG2653" s="26" t="s">
        <v>68</v>
      </c>
      <c r="BH2653" s="26" t="s">
        <v>646</v>
      </c>
      <c r="BI2653" s="26">
        <v>5</v>
      </c>
      <c r="BJ2653" s="26" t="s">
        <v>20</v>
      </c>
    </row>
    <row r="2654" spans="36:62" x14ac:dyDescent="0.25">
      <c r="AJ2654" s="26">
        <v>230</v>
      </c>
      <c r="AK2654" s="26">
        <v>1819665</v>
      </c>
      <c r="AL2654" s="264">
        <v>43321.856249999997</v>
      </c>
      <c r="AM2654" s="26" t="s">
        <v>147</v>
      </c>
      <c r="AN2654" s="26" t="s">
        <v>63</v>
      </c>
      <c r="AO2654" s="26" t="s">
        <v>156</v>
      </c>
      <c r="AP2654" s="26" t="s">
        <v>159</v>
      </c>
      <c r="AQ2654" s="26">
        <v>0</v>
      </c>
      <c r="AR2654" s="26">
        <v>73</v>
      </c>
      <c r="AS2654" s="26" t="s">
        <v>149</v>
      </c>
      <c r="AT2654" s="26" t="s">
        <v>71</v>
      </c>
      <c r="AU2654" s="26" t="s">
        <v>63</v>
      </c>
      <c r="AV2654" s="26" t="s">
        <v>63</v>
      </c>
      <c r="AW2654" s="26" t="s">
        <v>63</v>
      </c>
      <c r="AX2654" s="26" t="s">
        <v>63</v>
      </c>
      <c r="AY2654" s="26">
        <v>43.441296999999899</v>
      </c>
      <c r="AZ2654" s="26">
        <v>-101.49402000000001</v>
      </c>
      <c r="BA2654" s="26" t="s">
        <v>185</v>
      </c>
      <c r="BB2654" s="26" t="s">
        <v>165</v>
      </c>
      <c r="BC2654" s="26" t="s">
        <v>68</v>
      </c>
      <c r="BD2654" s="26" t="s">
        <v>154</v>
      </c>
      <c r="BE2654" s="26"/>
      <c r="BF2654" s="26" t="s">
        <v>68</v>
      </c>
      <c r="BG2654" s="26" t="s">
        <v>68</v>
      </c>
      <c r="BH2654" s="26" t="s">
        <v>160</v>
      </c>
      <c r="BI2654" s="26">
        <v>5</v>
      </c>
      <c r="BJ2654" s="26" t="s">
        <v>21</v>
      </c>
    </row>
    <row r="2655" spans="36:62" x14ac:dyDescent="0.25">
      <c r="AJ2655" s="26">
        <v>232</v>
      </c>
      <c r="AK2655" s="26">
        <v>1911402</v>
      </c>
      <c r="AL2655" s="264">
        <v>43696.885416666664</v>
      </c>
      <c r="AM2655" s="26" t="s">
        <v>147</v>
      </c>
      <c r="AN2655" s="26" t="s">
        <v>69</v>
      </c>
      <c r="AO2655" s="26" t="s">
        <v>173</v>
      </c>
      <c r="AP2655" s="26" t="s">
        <v>159</v>
      </c>
      <c r="AQ2655" s="26">
        <v>0</v>
      </c>
      <c r="AR2655" s="26">
        <v>73</v>
      </c>
      <c r="AS2655" s="26" t="s">
        <v>177</v>
      </c>
      <c r="AT2655" s="26" t="s">
        <v>71</v>
      </c>
      <c r="AU2655" s="26" t="s">
        <v>63</v>
      </c>
      <c r="AV2655" s="26" t="s">
        <v>63</v>
      </c>
      <c r="AW2655" s="26" t="s">
        <v>63</v>
      </c>
      <c r="AX2655" s="26" t="s">
        <v>63</v>
      </c>
      <c r="AY2655" s="26">
        <v>43.781187000000003</v>
      </c>
      <c r="AZ2655" s="26">
        <v>-101.530067</v>
      </c>
      <c r="BA2655" s="26" t="s">
        <v>183</v>
      </c>
      <c r="BB2655" s="26" t="s">
        <v>181</v>
      </c>
      <c r="BC2655" s="26" t="s">
        <v>176</v>
      </c>
      <c r="BD2655" s="26" t="s">
        <v>180</v>
      </c>
      <c r="BE2655" s="26"/>
      <c r="BF2655" s="26" t="s">
        <v>182</v>
      </c>
      <c r="BG2655" s="26" t="s">
        <v>182</v>
      </c>
      <c r="BH2655" s="26" t="s">
        <v>175</v>
      </c>
      <c r="BI2655" s="26">
        <v>5</v>
      </c>
      <c r="BJ2655" s="26" t="s">
        <v>21</v>
      </c>
    </row>
    <row r="2656" spans="36:62" x14ac:dyDescent="0.25">
      <c r="AJ2656" s="26">
        <v>234</v>
      </c>
      <c r="AK2656" s="26">
        <v>1911989</v>
      </c>
      <c r="AL2656" s="264">
        <v>43713.840277777781</v>
      </c>
      <c r="AM2656" s="26" t="s">
        <v>147</v>
      </c>
      <c r="AN2656" s="26" t="s">
        <v>63</v>
      </c>
      <c r="AO2656" s="26"/>
      <c r="AP2656" s="26"/>
      <c r="AQ2656" s="26">
        <v>-1</v>
      </c>
      <c r="AR2656" s="26">
        <v>90</v>
      </c>
      <c r="AS2656" s="26" t="s">
        <v>168</v>
      </c>
      <c r="AT2656" s="26" t="s">
        <v>71</v>
      </c>
      <c r="AU2656" s="26" t="s">
        <v>63</v>
      </c>
      <c r="AV2656" s="26" t="s">
        <v>63</v>
      </c>
      <c r="AW2656" s="26" t="s">
        <v>63</v>
      </c>
      <c r="AX2656" s="26" t="s">
        <v>63</v>
      </c>
      <c r="AY2656" s="26">
        <v>43.835991999999898</v>
      </c>
      <c r="AZ2656" s="26">
        <v>-101.590326</v>
      </c>
      <c r="BA2656" s="26" t="s">
        <v>185</v>
      </c>
      <c r="BB2656" s="26" t="s">
        <v>611</v>
      </c>
      <c r="BC2656" s="26" t="s">
        <v>167</v>
      </c>
      <c r="BD2656" s="26" t="s">
        <v>154</v>
      </c>
      <c r="BE2656" s="26"/>
      <c r="BF2656" s="26" t="s">
        <v>99</v>
      </c>
      <c r="BG2656" s="26" t="s">
        <v>167</v>
      </c>
      <c r="BH2656" s="26" t="s">
        <v>99</v>
      </c>
      <c r="BI2656" s="26">
        <v>5</v>
      </c>
      <c r="BJ2656" s="26" t="s">
        <v>217</v>
      </c>
    </row>
    <row r="2657" spans="36:62" x14ac:dyDescent="0.25">
      <c r="AJ2657" s="26">
        <v>237</v>
      </c>
      <c r="AK2657" s="26">
        <v>1912891</v>
      </c>
      <c r="AL2657" s="264">
        <v>43716.847222222219</v>
      </c>
      <c r="AM2657" s="26" t="s">
        <v>147</v>
      </c>
      <c r="AN2657" s="26" t="s">
        <v>63</v>
      </c>
      <c r="AO2657" s="26"/>
      <c r="AP2657" s="26"/>
      <c r="AQ2657" s="26">
        <v>-1</v>
      </c>
      <c r="AR2657" s="26">
        <v>73</v>
      </c>
      <c r="AS2657" s="26" t="s">
        <v>168</v>
      </c>
      <c r="AT2657" s="26" t="s">
        <v>71</v>
      </c>
      <c r="AU2657" s="26" t="s">
        <v>63</v>
      </c>
      <c r="AV2657" s="26" t="s">
        <v>63</v>
      </c>
      <c r="AW2657" s="26" t="s">
        <v>63</v>
      </c>
      <c r="AX2657" s="26" t="s">
        <v>63</v>
      </c>
      <c r="AY2657" s="26">
        <v>43.615602000000003</v>
      </c>
      <c r="AZ2657" s="26">
        <v>-101.50550800000001</v>
      </c>
      <c r="BA2657" s="26" t="s">
        <v>158</v>
      </c>
      <c r="BB2657" s="26" t="s">
        <v>157</v>
      </c>
      <c r="BC2657" s="26" t="s">
        <v>167</v>
      </c>
      <c r="BD2657" s="26" t="s">
        <v>154</v>
      </c>
      <c r="BE2657" s="26"/>
      <c r="BF2657" s="26" t="s">
        <v>99</v>
      </c>
      <c r="BG2657" s="26" t="s">
        <v>167</v>
      </c>
      <c r="BH2657" s="26" t="s">
        <v>99</v>
      </c>
      <c r="BI2657" s="26">
        <v>5</v>
      </c>
      <c r="BJ2657" s="26" t="s">
        <v>217</v>
      </c>
    </row>
    <row r="2658" spans="36:62" x14ac:dyDescent="0.25">
      <c r="AJ2658" s="26">
        <v>239</v>
      </c>
      <c r="AK2658" s="26">
        <v>1913925</v>
      </c>
      <c r="AL2658" s="264">
        <v>43724.125</v>
      </c>
      <c r="AM2658" s="26" t="s">
        <v>487</v>
      </c>
      <c r="AN2658" s="26" t="s">
        <v>63</v>
      </c>
      <c r="AO2658" s="26"/>
      <c r="AP2658" s="26" t="s">
        <v>159</v>
      </c>
      <c r="AQ2658" s="26">
        <v>0</v>
      </c>
      <c r="AR2658" s="26">
        <v>73</v>
      </c>
      <c r="AS2658" s="26" t="s">
        <v>694</v>
      </c>
      <c r="AT2658" s="26" t="s">
        <v>71</v>
      </c>
      <c r="AU2658" s="26" t="s">
        <v>63</v>
      </c>
      <c r="AV2658" s="26" t="s">
        <v>63</v>
      </c>
      <c r="AW2658" s="26" t="s">
        <v>63</v>
      </c>
      <c r="AX2658" s="26" t="s">
        <v>63</v>
      </c>
      <c r="AY2658" s="26">
        <v>43.388845000000003</v>
      </c>
      <c r="AZ2658" s="26">
        <v>-101.502184</v>
      </c>
      <c r="BA2658" s="26" t="s">
        <v>166</v>
      </c>
      <c r="BB2658" s="26" t="s">
        <v>165</v>
      </c>
      <c r="BC2658" s="26" t="s">
        <v>636</v>
      </c>
      <c r="BD2658" s="26" t="s">
        <v>68</v>
      </c>
      <c r="BE2658" s="26"/>
      <c r="BF2658" s="26" t="s">
        <v>68</v>
      </c>
      <c r="BG2658" s="26" t="s">
        <v>68</v>
      </c>
      <c r="BH2658" s="26" t="s">
        <v>711</v>
      </c>
      <c r="BI2658" s="26">
        <v>5</v>
      </c>
      <c r="BJ2658" s="26" t="s">
        <v>21</v>
      </c>
    </row>
    <row r="2659" spans="36:62" x14ac:dyDescent="0.25">
      <c r="AJ2659" s="26">
        <v>241</v>
      </c>
      <c r="AK2659" s="26">
        <v>1917398</v>
      </c>
      <c r="AL2659" s="264">
        <v>43750.958333333336</v>
      </c>
      <c r="AM2659" s="26" t="s">
        <v>147</v>
      </c>
      <c r="AN2659" s="26" t="s">
        <v>63</v>
      </c>
      <c r="AO2659" s="26" t="s">
        <v>156</v>
      </c>
      <c r="AP2659" s="26" t="s">
        <v>159</v>
      </c>
      <c r="AQ2659" s="26">
        <v>0</v>
      </c>
      <c r="AR2659" s="26">
        <v>73</v>
      </c>
      <c r="AS2659" s="26" t="s">
        <v>184</v>
      </c>
      <c r="AT2659" s="26" t="s">
        <v>71</v>
      </c>
      <c r="AU2659" s="26" t="s">
        <v>63</v>
      </c>
      <c r="AV2659" s="26" t="s">
        <v>63</v>
      </c>
      <c r="AW2659" s="26" t="s">
        <v>63</v>
      </c>
      <c r="AX2659" s="26" t="s">
        <v>63</v>
      </c>
      <c r="AY2659" s="26">
        <v>43.797232999999899</v>
      </c>
      <c r="AZ2659" s="26">
        <v>-101.53300900000001</v>
      </c>
      <c r="BA2659" s="26" t="s">
        <v>185</v>
      </c>
      <c r="BB2659" s="26" t="s">
        <v>157</v>
      </c>
      <c r="BC2659" s="26" t="s">
        <v>162</v>
      </c>
      <c r="BD2659" s="26" t="s">
        <v>154</v>
      </c>
      <c r="BE2659" s="26"/>
      <c r="BF2659" s="26" t="s">
        <v>68</v>
      </c>
      <c r="BG2659" s="26" t="s">
        <v>68</v>
      </c>
      <c r="BH2659" s="26" t="s">
        <v>160</v>
      </c>
      <c r="BI2659" s="26">
        <v>5</v>
      </c>
      <c r="BJ2659" s="26" t="s">
        <v>217</v>
      </c>
    </row>
    <row r="2660" spans="36:62" x14ac:dyDescent="0.25">
      <c r="AJ2660" s="26">
        <v>242</v>
      </c>
      <c r="AK2660" s="26">
        <v>1917395</v>
      </c>
      <c r="AL2660" s="264">
        <v>43724.616666666669</v>
      </c>
      <c r="AM2660" s="26" t="s">
        <v>147</v>
      </c>
      <c r="AN2660" s="26" t="s">
        <v>63</v>
      </c>
      <c r="AO2660" s="26" t="s">
        <v>156</v>
      </c>
      <c r="AP2660" s="26" t="s">
        <v>159</v>
      </c>
      <c r="AQ2660" s="26">
        <v>0</v>
      </c>
      <c r="AR2660" s="26">
        <v>73</v>
      </c>
      <c r="AS2660" s="26" t="s">
        <v>186</v>
      </c>
      <c r="AT2660" s="26" t="s">
        <v>71</v>
      </c>
      <c r="AU2660" s="26" t="s">
        <v>63</v>
      </c>
      <c r="AV2660" s="26" t="s">
        <v>63</v>
      </c>
      <c r="AW2660" s="26" t="s">
        <v>63</v>
      </c>
      <c r="AX2660" s="26" t="s">
        <v>63</v>
      </c>
      <c r="AY2660" s="26">
        <v>43.761231000000002</v>
      </c>
      <c r="AZ2660" s="26">
        <v>-101.526983</v>
      </c>
      <c r="BA2660" s="26" t="s">
        <v>166</v>
      </c>
      <c r="BB2660" s="26" t="s">
        <v>165</v>
      </c>
      <c r="BC2660" s="26" t="s">
        <v>162</v>
      </c>
      <c r="BD2660" s="26" t="s">
        <v>68</v>
      </c>
      <c r="BE2660" s="26"/>
      <c r="BF2660" s="26" t="s">
        <v>68</v>
      </c>
      <c r="BG2660" s="26" t="s">
        <v>68</v>
      </c>
      <c r="BH2660" s="26" t="s">
        <v>146</v>
      </c>
      <c r="BI2660" s="26">
        <v>5</v>
      </c>
      <c r="BJ2660" s="26" t="s">
        <v>217</v>
      </c>
    </row>
    <row r="2661" spans="36:62" x14ac:dyDescent="0.25">
      <c r="AJ2661" s="26">
        <v>243</v>
      </c>
      <c r="AK2661" s="26">
        <v>1917642</v>
      </c>
      <c r="AL2661" s="264">
        <v>43788.333333333336</v>
      </c>
      <c r="AM2661" s="26" t="s">
        <v>487</v>
      </c>
      <c r="AN2661" s="26" t="s">
        <v>63</v>
      </c>
      <c r="AO2661" s="26"/>
      <c r="AP2661" s="26"/>
      <c r="AQ2661" s="26">
        <v>-1</v>
      </c>
      <c r="AR2661" s="26">
        <v>18</v>
      </c>
      <c r="AS2661" s="26" t="s">
        <v>168</v>
      </c>
      <c r="AT2661" s="26" t="s">
        <v>71</v>
      </c>
      <c r="AU2661" s="26" t="s">
        <v>63</v>
      </c>
      <c r="AV2661" s="26" t="s">
        <v>63</v>
      </c>
      <c r="AW2661" s="26" t="s">
        <v>63</v>
      </c>
      <c r="AX2661" s="26" t="s">
        <v>63</v>
      </c>
      <c r="AY2661" s="26">
        <v>43.215240000000001</v>
      </c>
      <c r="AZ2661" s="26">
        <v>-101.532133</v>
      </c>
      <c r="BA2661" s="26" t="s">
        <v>507</v>
      </c>
      <c r="BB2661" s="26" t="s">
        <v>611</v>
      </c>
      <c r="BC2661" s="26" t="s">
        <v>167</v>
      </c>
      <c r="BD2661" s="26" t="s">
        <v>154</v>
      </c>
      <c r="BE2661" s="26"/>
      <c r="BF2661" s="26" t="s">
        <v>99</v>
      </c>
      <c r="BG2661" s="26" t="s">
        <v>167</v>
      </c>
      <c r="BH2661" s="26" t="s">
        <v>99</v>
      </c>
      <c r="BI2661" s="26">
        <v>5</v>
      </c>
      <c r="BJ2661" s="26" t="s">
        <v>217</v>
      </c>
    </row>
    <row r="2662" spans="36:62" x14ac:dyDescent="0.25">
      <c r="AJ2662" s="26">
        <v>244</v>
      </c>
      <c r="AK2662" s="26">
        <v>1918564</v>
      </c>
      <c r="AL2662" s="264">
        <v>43795.704861111109</v>
      </c>
      <c r="AM2662" s="26" t="s">
        <v>147</v>
      </c>
      <c r="AN2662" s="26" t="s">
        <v>63</v>
      </c>
      <c r="AO2662" s="26" t="s">
        <v>156</v>
      </c>
      <c r="AP2662" s="26" t="s">
        <v>159</v>
      </c>
      <c r="AQ2662" s="26">
        <v>0</v>
      </c>
      <c r="AR2662" s="26">
        <v>90</v>
      </c>
      <c r="AS2662" s="26" t="s">
        <v>855</v>
      </c>
      <c r="AT2662" s="26" t="s">
        <v>613</v>
      </c>
      <c r="AU2662" s="26" t="s">
        <v>63</v>
      </c>
      <c r="AV2662" s="26" t="s">
        <v>63</v>
      </c>
      <c r="AW2662" s="26" t="s">
        <v>63</v>
      </c>
      <c r="AX2662" s="26" t="s">
        <v>63</v>
      </c>
      <c r="AY2662" s="26">
        <v>43.835985999999899</v>
      </c>
      <c r="AZ2662" s="26">
        <v>-101.600588999999</v>
      </c>
      <c r="BA2662" s="26" t="s">
        <v>498</v>
      </c>
      <c r="BB2662" s="26" t="s">
        <v>611</v>
      </c>
      <c r="BC2662" s="26" t="s">
        <v>614</v>
      </c>
      <c r="BD2662" s="26" t="s">
        <v>615</v>
      </c>
      <c r="BE2662" s="26"/>
      <c r="BF2662" s="26" t="s">
        <v>68</v>
      </c>
      <c r="BG2662" s="26" t="s">
        <v>68</v>
      </c>
      <c r="BH2662" s="26" t="s">
        <v>160</v>
      </c>
      <c r="BI2662" s="26">
        <v>5</v>
      </c>
      <c r="BJ2662" s="26" t="s">
        <v>217</v>
      </c>
    </row>
    <row r="2663" spans="36:62" x14ac:dyDescent="0.25">
      <c r="AJ2663" s="26">
        <v>246</v>
      </c>
      <c r="AK2663" s="26">
        <v>1919999</v>
      </c>
      <c r="AL2663" s="264">
        <v>43812.961805555555</v>
      </c>
      <c r="AM2663" s="26" t="s">
        <v>487</v>
      </c>
      <c r="AN2663" s="26" t="s">
        <v>63</v>
      </c>
      <c r="AO2663" s="26"/>
      <c r="AP2663" s="26"/>
      <c r="AQ2663" s="26">
        <v>-1</v>
      </c>
      <c r="AR2663" s="26">
        <v>18</v>
      </c>
      <c r="AS2663" s="26" t="s">
        <v>168</v>
      </c>
      <c r="AT2663" s="26" t="s">
        <v>71</v>
      </c>
      <c r="AU2663" s="26" t="s">
        <v>63</v>
      </c>
      <c r="AV2663" s="26" t="s">
        <v>63</v>
      </c>
      <c r="AW2663" s="26" t="s">
        <v>63</v>
      </c>
      <c r="AX2663" s="26" t="s">
        <v>63</v>
      </c>
      <c r="AY2663" s="26">
        <v>43.2152379999999</v>
      </c>
      <c r="AZ2663" s="26">
        <v>-101.52777500000001</v>
      </c>
      <c r="BA2663" s="26" t="s">
        <v>507</v>
      </c>
      <c r="BB2663" s="26" t="s">
        <v>611</v>
      </c>
      <c r="BC2663" s="26" t="s">
        <v>167</v>
      </c>
      <c r="BD2663" s="26" t="s">
        <v>154</v>
      </c>
      <c r="BE2663" s="26"/>
      <c r="BF2663" s="26" t="s">
        <v>99</v>
      </c>
      <c r="BG2663" s="26" t="s">
        <v>167</v>
      </c>
      <c r="BH2663" s="26" t="s">
        <v>99</v>
      </c>
      <c r="BI2663" s="26">
        <v>5</v>
      </c>
      <c r="BJ2663" s="26" t="s">
        <v>217</v>
      </c>
    </row>
    <row r="2664" spans="36:62" x14ac:dyDescent="0.25">
      <c r="AJ2664" s="26">
        <v>247</v>
      </c>
      <c r="AK2664" s="26">
        <v>1920003</v>
      </c>
      <c r="AL2664" s="264">
        <v>43823.291666666664</v>
      </c>
      <c r="AM2664" s="26" t="s">
        <v>147</v>
      </c>
      <c r="AN2664" s="26" t="s">
        <v>63</v>
      </c>
      <c r="AO2664" s="26"/>
      <c r="AP2664" s="26"/>
      <c r="AQ2664" s="26">
        <v>-1</v>
      </c>
      <c r="AR2664" s="26">
        <v>90</v>
      </c>
      <c r="AS2664" s="26" t="s">
        <v>168</v>
      </c>
      <c r="AT2664" s="26" t="s">
        <v>74</v>
      </c>
      <c r="AU2664" s="26" t="s">
        <v>63</v>
      </c>
      <c r="AV2664" s="26" t="s">
        <v>63</v>
      </c>
      <c r="AW2664" s="26" t="s">
        <v>63</v>
      </c>
      <c r="AX2664" s="26" t="s">
        <v>63</v>
      </c>
      <c r="AY2664" s="26">
        <v>43.8362669999999</v>
      </c>
      <c r="AZ2664" s="26">
        <v>-101.649382</v>
      </c>
      <c r="BA2664" s="26" t="s">
        <v>166</v>
      </c>
      <c r="BB2664" s="26" t="s">
        <v>609</v>
      </c>
      <c r="BC2664" s="26" t="s">
        <v>167</v>
      </c>
      <c r="BD2664" s="26" t="s">
        <v>154</v>
      </c>
      <c r="BE2664" s="26"/>
      <c r="BF2664" s="26" t="s">
        <v>99</v>
      </c>
      <c r="BG2664" s="26" t="s">
        <v>167</v>
      </c>
      <c r="BH2664" s="26" t="s">
        <v>99</v>
      </c>
      <c r="BI2664" s="26">
        <v>5</v>
      </c>
      <c r="BJ2664" s="26" t="s">
        <v>217</v>
      </c>
    </row>
    <row r="2665" spans="36:62" x14ac:dyDescent="0.25">
      <c r="AJ2665" s="26">
        <v>249</v>
      </c>
      <c r="AK2665" s="26">
        <v>1920551</v>
      </c>
      <c r="AL2665" s="264">
        <v>43823.964583333334</v>
      </c>
      <c r="AM2665" s="26" t="s">
        <v>487</v>
      </c>
      <c r="AN2665" s="26" t="s">
        <v>63</v>
      </c>
      <c r="AO2665" s="26" t="s">
        <v>156</v>
      </c>
      <c r="AP2665" s="26" t="s">
        <v>716</v>
      </c>
      <c r="AQ2665" s="26">
        <v>0</v>
      </c>
      <c r="AR2665" s="26">
        <v>18</v>
      </c>
      <c r="AS2665" s="26" t="s">
        <v>689</v>
      </c>
      <c r="AT2665" s="26" t="s">
        <v>71</v>
      </c>
      <c r="AU2665" s="26" t="s">
        <v>63</v>
      </c>
      <c r="AV2665" s="26" t="s">
        <v>69</v>
      </c>
      <c r="AW2665" s="26" t="s">
        <v>63</v>
      </c>
      <c r="AX2665" s="26" t="s">
        <v>63</v>
      </c>
      <c r="AY2665" s="26">
        <v>43.172074000000002</v>
      </c>
      <c r="AZ2665" s="26">
        <v>-101.722623999999</v>
      </c>
      <c r="BA2665" s="26" t="s">
        <v>508</v>
      </c>
      <c r="BB2665" s="26" t="s">
        <v>811</v>
      </c>
      <c r="BC2665" s="26" t="s">
        <v>863</v>
      </c>
      <c r="BD2665" s="26" t="s">
        <v>68</v>
      </c>
      <c r="BE2665" s="26"/>
      <c r="BF2665" s="26" t="s">
        <v>68</v>
      </c>
      <c r="BG2665" s="26" t="s">
        <v>68</v>
      </c>
      <c r="BH2665" s="26" t="s">
        <v>175</v>
      </c>
      <c r="BI2665" s="26">
        <v>5</v>
      </c>
      <c r="BJ2665" s="26" t="s">
        <v>21</v>
      </c>
    </row>
    <row r="2666" spans="36:62" x14ac:dyDescent="0.25">
      <c r="AJ2666" s="26">
        <v>250</v>
      </c>
      <c r="AK2666" s="26">
        <v>1920552</v>
      </c>
      <c r="AL2666" s="264">
        <v>43779.152777777781</v>
      </c>
      <c r="AM2666" s="26" t="s">
        <v>487</v>
      </c>
      <c r="AN2666" s="26" t="s">
        <v>63</v>
      </c>
      <c r="AO2666" s="26" t="s">
        <v>156</v>
      </c>
      <c r="AP2666" s="26" t="s">
        <v>159</v>
      </c>
      <c r="AQ2666" s="26">
        <v>0</v>
      </c>
      <c r="AR2666" s="26">
        <v>18</v>
      </c>
      <c r="AS2666" s="26" t="s">
        <v>864</v>
      </c>
      <c r="AT2666" s="26" t="s">
        <v>71</v>
      </c>
      <c r="AU2666" s="26" t="s">
        <v>63</v>
      </c>
      <c r="AV2666" s="26" t="s">
        <v>63</v>
      </c>
      <c r="AW2666" s="26" t="s">
        <v>63</v>
      </c>
      <c r="AX2666" s="26" t="s">
        <v>63</v>
      </c>
      <c r="AY2666" s="26">
        <v>43.215240000000001</v>
      </c>
      <c r="AZ2666" s="26">
        <v>-101.550106999999</v>
      </c>
      <c r="BA2666" s="26" t="s">
        <v>490</v>
      </c>
      <c r="BB2666" s="26" t="s">
        <v>811</v>
      </c>
      <c r="BC2666" s="26" t="s">
        <v>667</v>
      </c>
      <c r="BD2666" s="26" t="s">
        <v>154</v>
      </c>
      <c r="BE2666" s="26"/>
      <c r="BF2666" s="26" t="s">
        <v>68</v>
      </c>
      <c r="BG2666" s="26" t="s">
        <v>68</v>
      </c>
      <c r="BH2666" s="26" t="s">
        <v>728</v>
      </c>
      <c r="BI2666" s="26">
        <v>5</v>
      </c>
      <c r="BJ2666" s="26" t="s">
        <v>217</v>
      </c>
    </row>
    <row r="2667" spans="36:62" x14ac:dyDescent="0.25">
      <c r="AJ2667" s="26">
        <v>251</v>
      </c>
      <c r="AK2667" s="26">
        <v>1920738</v>
      </c>
      <c r="AL2667" s="264">
        <v>43720.625</v>
      </c>
      <c r="AM2667" s="26" t="s">
        <v>487</v>
      </c>
      <c r="AN2667" s="26" t="s">
        <v>63</v>
      </c>
      <c r="AO2667" s="26" t="s">
        <v>156</v>
      </c>
      <c r="AP2667" s="26" t="s">
        <v>159</v>
      </c>
      <c r="AQ2667" s="26">
        <v>0</v>
      </c>
      <c r="AR2667" s="26">
        <v>18</v>
      </c>
      <c r="AS2667" s="26" t="s">
        <v>868</v>
      </c>
      <c r="AT2667" s="26" t="s">
        <v>71</v>
      </c>
      <c r="AU2667" s="26" t="s">
        <v>63</v>
      </c>
      <c r="AV2667" s="26" t="s">
        <v>69</v>
      </c>
      <c r="AW2667" s="26" t="s">
        <v>63</v>
      </c>
      <c r="AX2667" s="26" t="s">
        <v>63</v>
      </c>
      <c r="AY2667" s="26">
        <v>43.215228000000003</v>
      </c>
      <c r="AZ2667" s="26">
        <v>-101.55350900000001</v>
      </c>
      <c r="BA2667" s="26" t="s">
        <v>158</v>
      </c>
      <c r="BB2667" s="26" t="s">
        <v>611</v>
      </c>
      <c r="BC2667" s="26" t="s">
        <v>869</v>
      </c>
      <c r="BD2667" s="26" t="s">
        <v>68</v>
      </c>
      <c r="BE2667" s="26"/>
      <c r="BF2667" s="26" t="s">
        <v>68</v>
      </c>
      <c r="BG2667" s="26" t="s">
        <v>68</v>
      </c>
      <c r="BH2667" s="26" t="s">
        <v>870</v>
      </c>
      <c r="BI2667" s="26">
        <v>5</v>
      </c>
      <c r="BJ2667" s="26" t="s">
        <v>19</v>
      </c>
    </row>
    <row r="2668" spans="36:62" x14ac:dyDescent="0.25">
      <c r="AJ2668" s="26">
        <v>252</v>
      </c>
      <c r="AK2668" s="26">
        <v>2001350</v>
      </c>
      <c r="AL2668" s="264">
        <v>43853.3125</v>
      </c>
      <c r="AM2668" s="26" t="s">
        <v>487</v>
      </c>
      <c r="AN2668" s="26" t="s">
        <v>63</v>
      </c>
      <c r="AO2668" s="26"/>
      <c r="AP2668" s="26"/>
      <c r="AQ2668" s="26">
        <v>-1</v>
      </c>
      <c r="AR2668" s="26">
        <v>18</v>
      </c>
      <c r="AS2668" s="26" t="s">
        <v>168</v>
      </c>
      <c r="AT2668" s="26" t="s">
        <v>71</v>
      </c>
      <c r="AU2668" s="26" t="s">
        <v>63</v>
      </c>
      <c r="AV2668" s="26" t="s">
        <v>63</v>
      </c>
      <c r="AW2668" s="26" t="s">
        <v>63</v>
      </c>
      <c r="AX2668" s="26" t="s">
        <v>63</v>
      </c>
      <c r="AY2668" s="26">
        <v>43.171880000000002</v>
      </c>
      <c r="AZ2668" s="26">
        <v>-101.697675</v>
      </c>
      <c r="BA2668" s="26" t="s">
        <v>507</v>
      </c>
      <c r="BB2668" s="26" t="s">
        <v>609</v>
      </c>
      <c r="BC2668" s="26" t="s">
        <v>167</v>
      </c>
      <c r="BD2668" s="26" t="s">
        <v>154</v>
      </c>
      <c r="BE2668" s="26"/>
      <c r="BF2668" s="26" t="s">
        <v>99</v>
      </c>
      <c r="BG2668" s="26" t="s">
        <v>167</v>
      </c>
      <c r="BH2668" s="26" t="s">
        <v>99</v>
      </c>
      <c r="BI2668" s="26">
        <v>5</v>
      </c>
      <c r="BJ2668" s="26" t="s">
        <v>217</v>
      </c>
    </row>
    <row r="2669" spans="36:62" x14ac:dyDescent="0.25">
      <c r="AJ2669" s="26">
        <v>253</v>
      </c>
      <c r="AK2669" s="26">
        <v>1920961</v>
      </c>
      <c r="AL2669" s="264">
        <v>43812.708333333336</v>
      </c>
      <c r="AM2669" s="26" t="s">
        <v>487</v>
      </c>
      <c r="AN2669" s="26" t="s">
        <v>63</v>
      </c>
      <c r="AO2669" s="26" t="s">
        <v>156</v>
      </c>
      <c r="AP2669" s="26" t="s">
        <v>726</v>
      </c>
      <c r="AQ2669" s="26">
        <v>0</v>
      </c>
      <c r="AR2669" s="26">
        <v>18</v>
      </c>
      <c r="AS2669" s="26" t="s">
        <v>628</v>
      </c>
      <c r="AT2669" s="26" t="s">
        <v>71</v>
      </c>
      <c r="AU2669" s="26" t="s">
        <v>63</v>
      </c>
      <c r="AV2669" s="26" t="s">
        <v>63</v>
      </c>
      <c r="AW2669" s="26" t="s">
        <v>63</v>
      </c>
      <c r="AX2669" s="26" t="s">
        <v>63</v>
      </c>
      <c r="AY2669" s="26">
        <v>43.172131999999898</v>
      </c>
      <c r="AZ2669" s="26">
        <v>-101.728747999999</v>
      </c>
      <c r="BA2669" s="26" t="s">
        <v>483</v>
      </c>
      <c r="BB2669" s="26" t="s">
        <v>811</v>
      </c>
      <c r="BC2669" s="26" t="s">
        <v>659</v>
      </c>
      <c r="BD2669" s="26" t="s">
        <v>68</v>
      </c>
      <c r="BE2669" s="26"/>
      <c r="BF2669" s="26" t="s">
        <v>68</v>
      </c>
      <c r="BG2669" s="26" t="s">
        <v>68</v>
      </c>
      <c r="BH2669" s="26" t="s">
        <v>175</v>
      </c>
      <c r="BI2669" s="26">
        <v>5</v>
      </c>
      <c r="BJ2669" s="26" t="s">
        <v>21</v>
      </c>
    </row>
    <row r="2670" spans="36:62" x14ac:dyDescent="0.25">
      <c r="AJ2670" s="26">
        <v>257</v>
      </c>
      <c r="AK2670" s="26">
        <v>1921016</v>
      </c>
      <c r="AL2670" s="264">
        <v>43822.28125</v>
      </c>
      <c r="AM2670" s="26" t="s">
        <v>147</v>
      </c>
      <c r="AN2670" s="26" t="s">
        <v>63</v>
      </c>
      <c r="AO2670" s="26"/>
      <c r="AP2670" s="26"/>
      <c r="AQ2670" s="26">
        <v>-1</v>
      </c>
      <c r="AR2670" s="26">
        <v>73</v>
      </c>
      <c r="AS2670" s="26" t="s">
        <v>168</v>
      </c>
      <c r="AT2670" s="26" t="s">
        <v>71</v>
      </c>
      <c r="AU2670" s="26" t="s">
        <v>63</v>
      </c>
      <c r="AV2670" s="26" t="s">
        <v>63</v>
      </c>
      <c r="AW2670" s="26" t="s">
        <v>63</v>
      </c>
      <c r="AX2670" s="26" t="s">
        <v>63</v>
      </c>
      <c r="AY2670" s="26">
        <v>43.715091999999899</v>
      </c>
      <c r="AZ2670" s="26">
        <v>-101.541708</v>
      </c>
      <c r="BA2670" s="26" t="s">
        <v>208</v>
      </c>
      <c r="BB2670" s="26" t="s">
        <v>157</v>
      </c>
      <c r="BC2670" s="26" t="s">
        <v>167</v>
      </c>
      <c r="BD2670" s="26" t="s">
        <v>154</v>
      </c>
      <c r="BE2670" s="26"/>
      <c r="BF2670" s="26" t="s">
        <v>99</v>
      </c>
      <c r="BG2670" s="26" t="s">
        <v>167</v>
      </c>
      <c r="BH2670" s="26" t="s">
        <v>99</v>
      </c>
      <c r="BI2670" s="26">
        <v>5</v>
      </c>
      <c r="BJ2670" s="26" t="s">
        <v>217</v>
      </c>
    </row>
    <row r="2671" spans="36:62" x14ac:dyDescent="0.25">
      <c r="AJ2671" s="26">
        <v>258</v>
      </c>
      <c r="AK2671" s="26">
        <v>2006295</v>
      </c>
      <c r="AL2671" s="264">
        <v>43974.855555555558</v>
      </c>
      <c r="AM2671" s="26" t="s">
        <v>147</v>
      </c>
      <c r="AN2671" s="26" t="s">
        <v>63</v>
      </c>
      <c r="AO2671" s="26" t="s">
        <v>156</v>
      </c>
      <c r="AP2671" s="26" t="s">
        <v>159</v>
      </c>
      <c r="AQ2671" s="26">
        <v>0</v>
      </c>
      <c r="AR2671" s="26">
        <v>90</v>
      </c>
      <c r="AS2671" s="26" t="s">
        <v>886</v>
      </c>
      <c r="AT2671" s="26" t="s">
        <v>854</v>
      </c>
      <c r="AU2671" s="26" t="s">
        <v>63</v>
      </c>
      <c r="AV2671" s="26" t="s">
        <v>63</v>
      </c>
      <c r="AW2671" s="26" t="s">
        <v>63</v>
      </c>
      <c r="AX2671" s="26" t="s">
        <v>63</v>
      </c>
      <c r="AY2671" s="26">
        <v>43.8359939999999</v>
      </c>
      <c r="AZ2671" s="26">
        <v>-101.586065</v>
      </c>
      <c r="BA2671" s="26" t="s">
        <v>185</v>
      </c>
      <c r="BB2671" s="26" t="s">
        <v>611</v>
      </c>
      <c r="BC2671" s="26" t="s">
        <v>667</v>
      </c>
      <c r="BD2671" s="26" t="s">
        <v>615</v>
      </c>
      <c r="BE2671" s="26"/>
      <c r="BF2671" s="26" t="s">
        <v>68</v>
      </c>
      <c r="BG2671" s="26" t="s">
        <v>68</v>
      </c>
      <c r="BH2671" s="26" t="s">
        <v>160</v>
      </c>
      <c r="BI2671" s="26">
        <v>5</v>
      </c>
      <c r="BJ2671" s="26" t="s">
        <v>217</v>
      </c>
    </row>
    <row r="2672" spans="36:62" x14ac:dyDescent="0.25">
      <c r="AJ2672" s="26">
        <v>259</v>
      </c>
      <c r="AK2672" s="26">
        <v>2007221</v>
      </c>
      <c r="AL2672" s="264">
        <v>44006.59097222222</v>
      </c>
      <c r="AM2672" s="26" t="s">
        <v>147</v>
      </c>
      <c r="AN2672" s="26" t="s">
        <v>63</v>
      </c>
      <c r="AO2672" s="26" t="s">
        <v>156</v>
      </c>
      <c r="AP2672" s="26" t="s">
        <v>627</v>
      </c>
      <c r="AQ2672" s="26">
        <v>0</v>
      </c>
      <c r="AR2672" s="26">
        <v>90</v>
      </c>
      <c r="AS2672" s="26" t="s">
        <v>628</v>
      </c>
      <c r="AT2672" s="26" t="s">
        <v>71</v>
      </c>
      <c r="AU2672" s="26" t="s">
        <v>63</v>
      </c>
      <c r="AV2672" s="26" t="s">
        <v>63</v>
      </c>
      <c r="AW2672" s="26" t="s">
        <v>63</v>
      </c>
      <c r="AX2672" s="26" t="s">
        <v>63</v>
      </c>
      <c r="AY2672" s="26">
        <v>43.836269999999899</v>
      </c>
      <c r="AZ2672" s="26">
        <v>-101.587439</v>
      </c>
      <c r="BA2672" s="26" t="s">
        <v>493</v>
      </c>
      <c r="BB2672" s="26" t="s">
        <v>609</v>
      </c>
      <c r="BC2672" s="26" t="s">
        <v>680</v>
      </c>
      <c r="BD2672" s="26" t="s">
        <v>68</v>
      </c>
      <c r="BE2672" s="26" t="s">
        <v>889</v>
      </c>
      <c r="BF2672" s="26" t="s">
        <v>68</v>
      </c>
      <c r="BG2672" s="26" t="s">
        <v>68</v>
      </c>
      <c r="BH2672" s="26" t="s">
        <v>646</v>
      </c>
      <c r="BI2672" s="26">
        <v>5</v>
      </c>
      <c r="BJ2672" s="26" t="s">
        <v>217</v>
      </c>
    </row>
    <row r="2673" spans="36:62" x14ac:dyDescent="0.25">
      <c r="AJ2673" s="26">
        <v>261</v>
      </c>
      <c r="AK2673" s="26">
        <v>2007941</v>
      </c>
      <c r="AL2673" s="264">
        <v>43998.573611111111</v>
      </c>
      <c r="AM2673" s="26" t="s">
        <v>147</v>
      </c>
      <c r="AN2673" s="26" t="s">
        <v>63</v>
      </c>
      <c r="AO2673" s="26" t="s">
        <v>192</v>
      </c>
      <c r="AP2673" s="26" t="s">
        <v>159</v>
      </c>
      <c r="AQ2673" s="26">
        <v>0</v>
      </c>
      <c r="AR2673" s="26">
        <v>90</v>
      </c>
      <c r="AS2673" s="26" t="s">
        <v>896</v>
      </c>
      <c r="AT2673" s="26" t="s">
        <v>71</v>
      </c>
      <c r="AU2673" s="26" t="s">
        <v>63</v>
      </c>
      <c r="AV2673" s="26" t="s">
        <v>63</v>
      </c>
      <c r="AW2673" s="26" t="s">
        <v>63</v>
      </c>
      <c r="AX2673" s="26" t="s">
        <v>69</v>
      </c>
      <c r="AY2673" s="26">
        <v>43.835985000000001</v>
      </c>
      <c r="AZ2673" s="26">
        <v>-101.565186999999</v>
      </c>
      <c r="BA2673" s="26" t="s">
        <v>158</v>
      </c>
      <c r="BB2673" s="26" t="s">
        <v>611</v>
      </c>
      <c r="BC2673" s="26" t="s">
        <v>880</v>
      </c>
      <c r="BD2673" s="26" t="s">
        <v>68</v>
      </c>
      <c r="BE2673" s="26"/>
      <c r="BF2673" s="26" t="s">
        <v>68</v>
      </c>
      <c r="BG2673" s="26" t="s">
        <v>68</v>
      </c>
      <c r="BH2673" s="26" t="s">
        <v>146</v>
      </c>
      <c r="BI2673" s="26">
        <v>5</v>
      </c>
      <c r="BJ2673" s="26" t="s">
        <v>217</v>
      </c>
    </row>
    <row r="2674" spans="36:62" x14ac:dyDescent="0.25">
      <c r="AJ2674" s="26">
        <v>262</v>
      </c>
      <c r="AK2674" s="26">
        <v>2008839</v>
      </c>
      <c r="AL2674" s="264">
        <v>43984.036805555559</v>
      </c>
      <c r="AM2674" s="26" t="s">
        <v>147</v>
      </c>
      <c r="AN2674" s="26" t="s">
        <v>63</v>
      </c>
      <c r="AO2674" s="26"/>
      <c r="AP2674" s="26"/>
      <c r="AQ2674" s="26">
        <v>-1</v>
      </c>
      <c r="AR2674" s="26">
        <v>73</v>
      </c>
      <c r="AS2674" s="26" t="s">
        <v>168</v>
      </c>
      <c r="AT2674" s="26" t="s">
        <v>71</v>
      </c>
      <c r="AU2674" s="26" t="s">
        <v>63</v>
      </c>
      <c r="AV2674" s="26" t="s">
        <v>63</v>
      </c>
      <c r="AW2674" s="26" t="s">
        <v>63</v>
      </c>
      <c r="AX2674" s="26" t="s">
        <v>63</v>
      </c>
      <c r="AY2674" s="26">
        <v>43.548184999999897</v>
      </c>
      <c r="AZ2674" s="26">
        <v>-101.511697999999</v>
      </c>
      <c r="BA2674" s="26" t="s">
        <v>185</v>
      </c>
      <c r="BB2674" s="26" t="s">
        <v>165</v>
      </c>
      <c r="BC2674" s="26" t="s">
        <v>167</v>
      </c>
      <c r="BD2674" s="26" t="s">
        <v>154</v>
      </c>
      <c r="BE2674" s="26"/>
      <c r="BF2674" s="26" t="s">
        <v>99</v>
      </c>
      <c r="BG2674" s="26" t="s">
        <v>167</v>
      </c>
      <c r="BH2674" s="26" t="s">
        <v>99</v>
      </c>
      <c r="BI2674" s="26">
        <v>5</v>
      </c>
      <c r="BJ2674" s="26" t="s">
        <v>217</v>
      </c>
    </row>
    <row r="2675" spans="36:62" x14ac:dyDescent="0.25">
      <c r="AJ2675" s="26">
        <v>263</v>
      </c>
      <c r="AK2675" s="26">
        <v>2009171</v>
      </c>
      <c r="AL2675" s="264">
        <v>44049.864583333336</v>
      </c>
      <c r="AM2675" s="26" t="s">
        <v>147</v>
      </c>
      <c r="AN2675" s="26" t="s">
        <v>63</v>
      </c>
      <c r="AO2675" s="26" t="s">
        <v>173</v>
      </c>
      <c r="AP2675" s="26" t="s">
        <v>159</v>
      </c>
      <c r="AQ2675" s="26">
        <v>0</v>
      </c>
      <c r="AR2675" s="26">
        <v>90</v>
      </c>
      <c r="AS2675" s="26" t="s">
        <v>789</v>
      </c>
      <c r="AT2675" s="26" t="s">
        <v>71</v>
      </c>
      <c r="AU2675" s="26" t="s">
        <v>63</v>
      </c>
      <c r="AV2675" s="26" t="s">
        <v>63</v>
      </c>
      <c r="AW2675" s="26" t="s">
        <v>63</v>
      </c>
      <c r="AX2675" s="26" t="s">
        <v>63</v>
      </c>
      <c r="AY2675" s="26">
        <v>43.836277000000003</v>
      </c>
      <c r="AZ2675" s="26">
        <v>-101.549510999999</v>
      </c>
      <c r="BA2675" s="26" t="s">
        <v>37</v>
      </c>
      <c r="BB2675" s="26" t="s">
        <v>609</v>
      </c>
      <c r="BC2675" s="26" t="s">
        <v>667</v>
      </c>
      <c r="BD2675" s="26" t="s">
        <v>68</v>
      </c>
      <c r="BE2675" s="26"/>
      <c r="BF2675" s="26" t="s">
        <v>675</v>
      </c>
      <c r="BG2675" s="26" t="s">
        <v>68</v>
      </c>
      <c r="BH2675" s="26" t="s">
        <v>160</v>
      </c>
      <c r="BI2675" s="26">
        <v>5</v>
      </c>
      <c r="BJ2675" s="26" t="s">
        <v>217</v>
      </c>
    </row>
    <row r="2676" spans="36:62" x14ac:dyDescent="0.25">
      <c r="AJ2676" s="26">
        <v>264</v>
      </c>
      <c r="AK2676" s="26">
        <v>2009356</v>
      </c>
      <c r="AL2676" s="264">
        <v>44055.43472222222</v>
      </c>
      <c r="AM2676" s="26" t="s">
        <v>147</v>
      </c>
      <c r="AN2676" s="26" t="s">
        <v>63</v>
      </c>
      <c r="AO2676" s="26" t="s">
        <v>156</v>
      </c>
      <c r="AP2676" s="26" t="s">
        <v>159</v>
      </c>
      <c r="AQ2676" s="26">
        <v>0</v>
      </c>
      <c r="AR2676" s="26">
        <v>73</v>
      </c>
      <c r="AS2676" s="26" t="s">
        <v>188</v>
      </c>
      <c r="AT2676" s="26" t="s">
        <v>71</v>
      </c>
      <c r="AU2676" s="26" t="s">
        <v>63</v>
      </c>
      <c r="AV2676" s="26" t="s">
        <v>63</v>
      </c>
      <c r="AW2676" s="26" t="s">
        <v>63</v>
      </c>
      <c r="AX2676" s="26" t="s">
        <v>63</v>
      </c>
      <c r="AY2676" s="26">
        <v>43.730027</v>
      </c>
      <c r="AZ2676" s="26">
        <v>-101.541077</v>
      </c>
      <c r="BA2676" s="26" t="s">
        <v>158</v>
      </c>
      <c r="BB2676" s="26" t="s">
        <v>157</v>
      </c>
      <c r="BC2676" s="26" t="s">
        <v>170</v>
      </c>
      <c r="BD2676" s="26" t="s">
        <v>68</v>
      </c>
      <c r="BE2676" s="26"/>
      <c r="BF2676" s="26" t="s">
        <v>68</v>
      </c>
      <c r="BG2676" s="26" t="s">
        <v>68</v>
      </c>
      <c r="BH2676" s="26" t="s">
        <v>160</v>
      </c>
      <c r="BI2676" s="26">
        <v>5</v>
      </c>
      <c r="BJ2676" s="26" t="s">
        <v>217</v>
      </c>
    </row>
    <row r="2677" spans="36:62" x14ac:dyDescent="0.25">
      <c r="AJ2677" s="26">
        <v>265</v>
      </c>
      <c r="AK2677" s="26">
        <v>2009453</v>
      </c>
      <c r="AL2677" s="264">
        <v>44056.884722222225</v>
      </c>
      <c r="AM2677" s="26" t="s">
        <v>147</v>
      </c>
      <c r="AN2677" s="26" t="s">
        <v>63</v>
      </c>
      <c r="AO2677" s="26" t="s">
        <v>192</v>
      </c>
      <c r="AP2677" s="26" t="s">
        <v>159</v>
      </c>
      <c r="AQ2677" s="26">
        <v>0</v>
      </c>
      <c r="AR2677" s="26">
        <v>73</v>
      </c>
      <c r="AS2677" s="26" t="s">
        <v>191</v>
      </c>
      <c r="AT2677" s="26" t="s">
        <v>71</v>
      </c>
      <c r="AU2677" s="26" t="s">
        <v>63</v>
      </c>
      <c r="AV2677" s="26" t="s">
        <v>63</v>
      </c>
      <c r="AW2677" s="26" t="s">
        <v>63</v>
      </c>
      <c r="AX2677" s="26" t="s">
        <v>63</v>
      </c>
      <c r="AY2677" s="26">
        <v>43.819743000000003</v>
      </c>
      <c r="AZ2677" s="26">
        <v>-101.522385999999</v>
      </c>
      <c r="BA2677" s="26" t="s">
        <v>166</v>
      </c>
      <c r="BB2677" s="26" t="s">
        <v>165</v>
      </c>
      <c r="BC2677" s="26" t="s">
        <v>68</v>
      </c>
      <c r="BD2677" s="26" t="s">
        <v>68</v>
      </c>
      <c r="BE2677" s="26" t="s">
        <v>190</v>
      </c>
      <c r="BF2677" s="26" t="s">
        <v>193</v>
      </c>
      <c r="BG2677" s="26" t="s">
        <v>68</v>
      </c>
      <c r="BH2677" s="26" t="s">
        <v>160</v>
      </c>
      <c r="BI2677" s="26">
        <v>5</v>
      </c>
      <c r="BJ2677" s="26" t="s">
        <v>217</v>
      </c>
    </row>
    <row r="2678" spans="36:62" x14ac:dyDescent="0.25">
      <c r="AJ2678" s="26">
        <v>266</v>
      </c>
      <c r="AK2678" s="26">
        <v>2010049</v>
      </c>
      <c r="AL2678" s="264">
        <v>44072.833333333336</v>
      </c>
      <c r="AM2678" s="26" t="s">
        <v>147</v>
      </c>
      <c r="AN2678" s="26" t="s">
        <v>63</v>
      </c>
      <c r="AO2678" s="26"/>
      <c r="AP2678" s="26"/>
      <c r="AQ2678" s="26">
        <v>-1</v>
      </c>
      <c r="AR2678" s="26">
        <v>73</v>
      </c>
      <c r="AS2678" s="26" t="s">
        <v>168</v>
      </c>
      <c r="AT2678" s="26" t="s">
        <v>71</v>
      </c>
      <c r="AU2678" s="26" t="s">
        <v>63</v>
      </c>
      <c r="AV2678" s="26" t="s">
        <v>63</v>
      </c>
      <c r="AW2678" s="26" t="s">
        <v>63</v>
      </c>
      <c r="AX2678" s="26" t="s">
        <v>63</v>
      </c>
      <c r="AY2678" s="26">
        <v>43.741669000000002</v>
      </c>
      <c r="AZ2678" s="26">
        <v>-101.526668</v>
      </c>
      <c r="BA2678" s="26" t="s">
        <v>185</v>
      </c>
      <c r="BB2678" s="26" t="s">
        <v>165</v>
      </c>
      <c r="BC2678" s="26" t="s">
        <v>167</v>
      </c>
      <c r="BD2678" s="26" t="s">
        <v>154</v>
      </c>
      <c r="BE2678" s="26"/>
      <c r="BF2678" s="26" t="s">
        <v>99</v>
      </c>
      <c r="BG2678" s="26" t="s">
        <v>167</v>
      </c>
      <c r="BH2678" s="26" t="s">
        <v>99</v>
      </c>
      <c r="BI2678" s="26">
        <v>5</v>
      </c>
      <c r="BJ2678" s="26" t="s">
        <v>217</v>
      </c>
    </row>
    <row r="2679" spans="36:62" x14ac:dyDescent="0.25">
      <c r="AJ2679" s="26">
        <v>267</v>
      </c>
      <c r="AK2679" s="26">
        <v>2010233</v>
      </c>
      <c r="AL2679" s="264">
        <v>44065.609722222223</v>
      </c>
      <c r="AM2679" s="26" t="s">
        <v>487</v>
      </c>
      <c r="AN2679" s="26" t="s">
        <v>63</v>
      </c>
      <c r="AO2679" s="26" t="s">
        <v>173</v>
      </c>
      <c r="AP2679" s="26" t="s">
        <v>159</v>
      </c>
      <c r="AQ2679" s="26">
        <v>0</v>
      </c>
      <c r="AR2679" s="26">
        <v>73</v>
      </c>
      <c r="AS2679" s="26" t="s">
        <v>920</v>
      </c>
      <c r="AT2679" s="26" t="s">
        <v>71</v>
      </c>
      <c r="AU2679" s="26" t="s">
        <v>63</v>
      </c>
      <c r="AV2679" s="26" t="s">
        <v>63</v>
      </c>
      <c r="AW2679" s="26" t="s">
        <v>63</v>
      </c>
      <c r="AX2679" s="26" t="s">
        <v>63</v>
      </c>
      <c r="AY2679" s="26">
        <v>43.233150000000002</v>
      </c>
      <c r="AZ2679" s="26">
        <v>-101.513819999999</v>
      </c>
      <c r="BA2679" s="26" t="s">
        <v>158</v>
      </c>
      <c r="BB2679" s="26" t="s">
        <v>157</v>
      </c>
      <c r="BC2679" s="26" t="s">
        <v>636</v>
      </c>
      <c r="BD2679" s="26" t="s">
        <v>68</v>
      </c>
      <c r="BE2679" s="26" t="s">
        <v>816</v>
      </c>
      <c r="BF2679" s="26" t="s">
        <v>68</v>
      </c>
      <c r="BG2679" s="26" t="s">
        <v>68</v>
      </c>
      <c r="BH2679" s="26" t="s">
        <v>757</v>
      </c>
      <c r="BI2679" s="26">
        <v>5</v>
      </c>
      <c r="BJ2679" s="26" t="s">
        <v>21</v>
      </c>
    </row>
    <row r="2680" spans="36:62" x14ac:dyDescent="0.25">
      <c r="AJ2680" s="26">
        <v>268</v>
      </c>
      <c r="AK2680" s="26">
        <v>2011629</v>
      </c>
      <c r="AL2680" s="264">
        <v>44043.934027777781</v>
      </c>
      <c r="AM2680" s="26" t="s">
        <v>147</v>
      </c>
      <c r="AN2680" s="26" t="s">
        <v>63</v>
      </c>
      <c r="AO2680" s="26"/>
      <c r="AP2680" s="26"/>
      <c r="AQ2680" s="26">
        <v>-1</v>
      </c>
      <c r="AR2680" s="26">
        <v>90</v>
      </c>
      <c r="AS2680" s="26" t="s">
        <v>168</v>
      </c>
      <c r="AT2680" s="26" t="s">
        <v>71</v>
      </c>
      <c r="AU2680" s="26" t="s">
        <v>63</v>
      </c>
      <c r="AV2680" s="26" t="s">
        <v>63</v>
      </c>
      <c r="AW2680" s="26" t="s">
        <v>63</v>
      </c>
      <c r="AX2680" s="26" t="s">
        <v>63</v>
      </c>
      <c r="AY2680" s="26">
        <v>43.836269999999899</v>
      </c>
      <c r="AZ2680" s="26">
        <v>-101.58716200000001</v>
      </c>
      <c r="BA2680" s="26" t="s">
        <v>166</v>
      </c>
      <c r="BB2680" s="26" t="s">
        <v>609</v>
      </c>
      <c r="BC2680" s="26" t="s">
        <v>167</v>
      </c>
      <c r="BD2680" s="26" t="s">
        <v>154</v>
      </c>
      <c r="BE2680" s="26"/>
      <c r="BF2680" s="26" t="s">
        <v>99</v>
      </c>
      <c r="BG2680" s="26" t="s">
        <v>167</v>
      </c>
      <c r="BH2680" s="26" t="s">
        <v>99</v>
      </c>
      <c r="BI2680" s="26">
        <v>5</v>
      </c>
      <c r="BJ2680" s="26" t="s">
        <v>217</v>
      </c>
    </row>
    <row r="2681" spans="36:62" x14ac:dyDescent="0.25">
      <c r="AJ2681" s="26">
        <v>269</v>
      </c>
      <c r="AK2681" s="26">
        <v>2011631</v>
      </c>
      <c r="AL2681" s="264">
        <v>44071.854166666664</v>
      </c>
      <c r="AM2681" s="26" t="s">
        <v>147</v>
      </c>
      <c r="AN2681" s="26" t="s">
        <v>63</v>
      </c>
      <c r="AO2681" s="26"/>
      <c r="AP2681" s="26"/>
      <c r="AQ2681" s="26">
        <v>-1</v>
      </c>
      <c r="AR2681" s="26">
        <v>90</v>
      </c>
      <c r="AS2681" s="26" t="s">
        <v>168</v>
      </c>
      <c r="AT2681" s="26" t="s">
        <v>71</v>
      </c>
      <c r="AU2681" s="26" t="s">
        <v>63</v>
      </c>
      <c r="AV2681" s="26" t="s">
        <v>63</v>
      </c>
      <c r="AW2681" s="26" t="s">
        <v>63</v>
      </c>
      <c r="AX2681" s="26" t="s">
        <v>63</v>
      </c>
      <c r="AY2681" s="26">
        <v>43.845143999999898</v>
      </c>
      <c r="AZ2681" s="26">
        <v>-101.511488</v>
      </c>
      <c r="BA2681" s="26" t="s">
        <v>158</v>
      </c>
      <c r="BB2681" s="26" t="s">
        <v>609</v>
      </c>
      <c r="BC2681" s="26" t="s">
        <v>167</v>
      </c>
      <c r="BD2681" s="26" t="s">
        <v>154</v>
      </c>
      <c r="BE2681" s="26"/>
      <c r="BF2681" s="26" t="s">
        <v>99</v>
      </c>
      <c r="BG2681" s="26" t="s">
        <v>167</v>
      </c>
      <c r="BH2681" s="26" t="s">
        <v>99</v>
      </c>
      <c r="BI2681" s="26">
        <v>5</v>
      </c>
      <c r="BJ2681" s="26" t="s">
        <v>217</v>
      </c>
    </row>
    <row r="2682" spans="36:62" x14ac:dyDescent="0.25">
      <c r="AJ2682" s="26">
        <v>270</v>
      </c>
      <c r="AK2682" s="26">
        <v>2013030</v>
      </c>
      <c r="AL2682" s="264">
        <v>44125.430555555555</v>
      </c>
      <c r="AM2682" s="26" t="s">
        <v>147</v>
      </c>
      <c r="AN2682" s="26" t="s">
        <v>63</v>
      </c>
      <c r="AO2682" s="26" t="s">
        <v>156</v>
      </c>
      <c r="AP2682" s="26" t="s">
        <v>159</v>
      </c>
      <c r="AQ2682" s="26">
        <v>0</v>
      </c>
      <c r="AR2682" s="26">
        <v>90</v>
      </c>
      <c r="AS2682" s="26" t="s">
        <v>618</v>
      </c>
      <c r="AT2682" s="26" t="s">
        <v>674</v>
      </c>
      <c r="AU2682" s="26" t="s">
        <v>63</v>
      </c>
      <c r="AV2682" s="26" t="s">
        <v>63</v>
      </c>
      <c r="AW2682" s="26" t="s">
        <v>63</v>
      </c>
      <c r="AX2682" s="26" t="s">
        <v>63</v>
      </c>
      <c r="AY2682" s="26">
        <v>43.835985000000001</v>
      </c>
      <c r="AZ2682" s="26">
        <v>-101.55871</v>
      </c>
      <c r="BA2682" s="26" t="s">
        <v>158</v>
      </c>
      <c r="BB2682" s="26" t="s">
        <v>611</v>
      </c>
      <c r="BC2682" s="26" t="s">
        <v>211</v>
      </c>
      <c r="BD2682" s="26" t="s">
        <v>615</v>
      </c>
      <c r="BE2682" s="26"/>
      <c r="BF2682" s="26" t="s">
        <v>68</v>
      </c>
      <c r="BG2682" s="26" t="s">
        <v>68</v>
      </c>
      <c r="BH2682" s="26" t="s">
        <v>160</v>
      </c>
      <c r="BI2682" s="26">
        <v>5</v>
      </c>
      <c r="BJ2682" s="26" t="s">
        <v>217</v>
      </c>
    </row>
    <row r="2683" spans="36:62" x14ac:dyDescent="0.25">
      <c r="AJ2683" s="26">
        <v>271</v>
      </c>
      <c r="AK2683" s="26">
        <v>2014192</v>
      </c>
      <c r="AL2683" s="264">
        <v>44137.676388888889</v>
      </c>
      <c r="AM2683" s="26" t="s">
        <v>147</v>
      </c>
      <c r="AN2683" s="26" t="s">
        <v>63</v>
      </c>
      <c r="AO2683" s="26"/>
      <c r="AP2683" s="26"/>
      <c r="AQ2683" s="26">
        <v>-1</v>
      </c>
      <c r="AR2683" s="26">
        <v>73</v>
      </c>
      <c r="AS2683" s="26" t="s">
        <v>168</v>
      </c>
      <c r="AT2683" s="26" t="s">
        <v>71</v>
      </c>
      <c r="AU2683" s="26" t="s">
        <v>63</v>
      </c>
      <c r="AV2683" s="26" t="s">
        <v>63</v>
      </c>
      <c r="AW2683" s="26" t="s">
        <v>63</v>
      </c>
      <c r="AX2683" s="26" t="s">
        <v>63</v>
      </c>
      <c r="AY2683" s="26">
        <v>43.803899999999899</v>
      </c>
      <c r="AZ2683" s="26">
        <v>-101.527366</v>
      </c>
      <c r="BA2683" s="26" t="s">
        <v>158</v>
      </c>
      <c r="BB2683" s="26" t="s">
        <v>165</v>
      </c>
      <c r="BC2683" s="26" t="s">
        <v>167</v>
      </c>
      <c r="BD2683" s="26" t="s">
        <v>154</v>
      </c>
      <c r="BE2683" s="26"/>
      <c r="BF2683" s="26" t="s">
        <v>99</v>
      </c>
      <c r="BG2683" s="26" t="s">
        <v>167</v>
      </c>
      <c r="BH2683" s="26" t="s">
        <v>99</v>
      </c>
      <c r="BI2683" s="26">
        <v>5</v>
      </c>
      <c r="BJ2683" s="26" t="s">
        <v>217</v>
      </c>
    </row>
    <row r="2684" spans="36:62" x14ac:dyDescent="0.25">
      <c r="AJ2684" s="26">
        <v>272</v>
      </c>
      <c r="AK2684" s="26">
        <v>2014664</v>
      </c>
      <c r="AL2684" s="264">
        <v>44151.928472222222</v>
      </c>
      <c r="AM2684" s="26" t="s">
        <v>147</v>
      </c>
      <c r="AN2684" s="26" t="s">
        <v>63</v>
      </c>
      <c r="AO2684" s="26"/>
      <c r="AP2684" s="26"/>
      <c r="AQ2684" s="26">
        <v>-1</v>
      </c>
      <c r="AR2684" s="26">
        <v>90</v>
      </c>
      <c r="AS2684" s="26" t="s">
        <v>168</v>
      </c>
      <c r="AT2684" s="26" t="s">
        <v>71</v>
      </c>
      <c r="AU2684" s="26" t="s">
        <v>63</v>
      </c>
      <c r="AV2684" s="26" t="s">
        <v>63</v>
      </c>
      <c r="AW2684" s="26" t="s">
        <v>63</v>
      </c>
      <c r="AX2684" s="26" t="s">
        <v>63</v>
      </c>
      <c r="AY2684" s="26">
        <v>43.8388279999999</v>
      </c>
      <c r="AZ2684" s="26">
        <v>-101.531154999999</v>
      </c>
      <c r="BA2684" s="26" t="s">
        <v>491</v>
      </c>
      <c r="BB2684" s="26" t="s">
        <v>609</v>
      </c>
      <c r="BC2684" s="26" t="s">
        <v>167</v>
      </c>
      <c r="BD2684" s="26" t="s">
        <v>154</v>
      </c>
      <c r="BE2684" s="26"/>
      <c r="BF2684" s="26" t="s">
        <v>99</v>
      </c>
      <c r="BG2684" s="26" t="s">
        <v>167</v>
      </c>
      <c r="BH2684" s="26" t="s">
        <v>99</v>
      </c>
      <c r="BI2684" s="26">
        <v>5</v>
      </c>
      <c r="BJ2684" s="26" t="s">
        <v>217</v>
      </c>
    </row>
    <row r="2685" spans="36:62" x14ac:dyDescent="0.25">
      <c r="AJ2685" s="26">
        <v>273</v>
      </c>
      <c r="AK2685" s="26">
        <v>2015597</v>
      </c>
      <c r="AL2685" s="264">
        <v>44155.786805555559</v>
      </c>
      <c r="AM2685" s="26" t="s">
        <v>147</v>
      </c>
      <c r="AN2685" s="26" t="s">
        <v>63</v>
      </c>
      <c r="AO2685" s="26"/>
      <c r="AP2685" s="26"/>
      <c r="AQ2685" s="26">
        <v>-1</v>
      </c>
      <c r="AR2685" s="26">
        <v>90</v>
      </c>
      <c r="AS2685" s="26" t="s">
        <v>168</v>
      </c>
      <c r="AT2685" s="26" t="s">
        <v>71</v>
      </c>
      <c r="AU2685" s="26" t="s">
        <v>63</v>
      </c>
      <c r="AV2685" s="26" t="s">
        <v>63</v>
      </c>
      <c r="AW2685" s="26" t="s">
        <v>63</v>
      </c>
      <c r="AX2685" s="26" t="s">
        <v>63</v>
      </c>
      <c r="AY2685" s="26">
        <v>43.839505000000003</v>
      </c>
      <c r="AZ2685" s="26">
        <v>-101.52905800000001</v>
      </c>
      <c r="BA2685" s="26" t="s">
        <v>494</v>
      </c>
      <c r="BB2685" s="26" t="s">
        <v>611</v>
      </c>
      <c r="BC2685" s="26" t="s">
        <v>167</v>
      </c>
      <c r="BD2685" s="26" t="s">
        <v>154</v>
      </c>
      <c r="BE2685" s="26"/>
      <c r="BF2685" s="26" t="s">
        <v>99</v>
      </c>
      <c r="BG2685" s="26" t="s">
        <v>167</v>
      </c>
      <c r="BH2685" s="26" t="s">
        <v>99</v>
      </c>
      <c r="BI2685" s="26">
        <v>5</v>
      </c>
      <c r="BJ2685" s="26" t="s">
        <v>217</v>
      </c>
    </row>
    <row r="2686" spans="36:62" x14ac:dyDescent="0.25">
      <c r="AJ2686" s="26">
        <v>274</v>
      </c>
      <c r="AK2686" s="26">
        <v>2015599</v>
      </c>
      <c r="AL2686" s="264">
        <v>44160.833333333336</v>
      </c>
      <c r="AM2686" s="26" t="s">
        <v>147</v>
      </c>
      <c r="AN2686" s="26" t="s">
        <v>63</v>
      </c>
      <c r="AO2686" s="26"/>
      <c r="AP2686" s="26"/>
      <c r="AQ2686" s="26">
        <v>-1</v>
      </c>
      <c r="AR2686" s="26">
        <v>73</v>
      </c>
      <c r="AS2686" s="26" t="s">
        <v>168</v>
      </c>
      <c r="AT2686" s="26" t="s">
        <v>71</v>
      </c>
      <c r="AU2686" s="26" t="s">
        <v>63</v>
      </c>
      <c r="AV2686" s="26" t="s">
        <v>63</v>
      </c>
      <c r="AW2686" s="26" t="s">
        <v>63</v>
      </c>
      <c r="AX2686" s="26" t="s">
        <v>63</v>
      </c>
      <c r="AY2686" s="26">
        <v>43.734051000000001</v>
      </c>
      <c r="AZ2686" s="26">
        <v>-101.536742</v>
      </c>
      <c r="BA2686" s="26" t="s">
        <v>158</v>
      </c>
      <c r="BB2686" s="26" t="s">
        <v>157</v>
      </c>
      <c r="BC2686" s="26" t="s">
        <v>167</v>
      </c>
      <c r="BD2686" s="26" t="s">
        <v>154</v>
      </c>
      <c r="BE2686" s="26"/>
      <c r="BF2686" s="26" t="s">
        <v>99</v>
      </c>
      <c r="BG2686" s="26" t="s">
        <v>167</v>
      </c>
      <c r="BH2686" s="26" t="s">
        <v>99</v>
      </c>
      <c r="BI2686" s="26">
        <v>5</v>
      </c>
      <c r="BJ2686" s="26" t="s">
        <v>217</v>
      </c>
    </row>
    <row r="2687" spans="36:62" x14ac:dyDescent="0.25">
      <c r="AJ2687" s="26">
        <v>275</v>
      </c>
      <c r="AK2687" s="26">
        <v>2015600</v>
      </c>
      <c r="AL2687" s="264">
        <v>44163.255555555559</v>
      </c>
      <c r="AM2687" s="26" t="s">
        <v>147</v>
      </c>
      <c r="AN2687" s="26" t="s">
        <v>63</v>
      </c>
      <c r="AO2687" s="26"/>
      <c r="AP2687" s="26"/>
      <c r="AQ2687" s="26">
        <v>-1</v>
      </c>
      <c r="AR2687" s="26">
        <v>90</v>
      </c>
      <c r="AS2687" s="26" t="s">
        <v>168</v>
      </c>
      <c r="AT2687" s="26" t="s">
        <v>71</v>
      </c>
      <c r="AU2687" s="26" t="s">
        <v>63</v>
      </c>
      <c r="AV2687" s="26" t="s">
        <v>63</v>
      </c>
      <c r="AW2687" s="26" t="s">
        <v>63</v>
      </c>
      <c r="AX2687" s="26" t="s">
        <v>63</v>
      </c>
      <c r="AY2687" s="26">
        <v>43.836641</v>
      </c>
      <c r="AZ2687" s="26">
        <v>-101.537460999999</v>
      </c>
      <c r="BA2687" s="26" t="s">
        <v>158</v>
      </c>
      <c r="BB2687" s="26" t="s">
        <v>609</v>
      </c>
      <c r="BC2687" s="26" t="s">
        <v>167</v>
      </c>
      <c r="BD2687" s="26" t="s">
        <v>154</v>
      </c>
      <c r="BE2687" s="26"/>
      <c r="BF2687" s="26" t="s">
        <v>99</v>
      </c>
      <c r="BG2687" s="26" t="s">
        <v>167</v>
      </c>
      <c r="BH2687" s="26" t="s">
        <v>99</v>
      </c>
      <c r="BI2687" s="26">
        <v>5</v>
      </c>
      <c r="BJ2687" s="26" t="s">
        <v>217</v>
      </c>
    </row>
    <row r="2688" spans="36:62" x14ac:dyDescent="0.25">
      <c r="AJ2688" s="26">
        <v>277</v>
      </c>
      <c r="AK2688" s="26">
        <v>2016926</v>
      </c>
      <c r="AL2688" s="264">
        <v>44188.518055555556</v>
      </c>
      <c r="AM2688" s="26" t="s">
        <v>147</v>
      </c>
      <c r="AN2688" s="26" t="s">
        <v>63</v>
      </c>
      <c r="AO2688" s="26" t="s">
        <v>156</v>
      </c>
      <c r="AP2688" s="26" t="s">
        <v>159</v>
      </c>
      <c r="AQ2688" s="26">
        <v>0</v>
      </c>
      <c r="AR2688" s="26">
        <v>90</v>
      </c>
      <c r="AS2688" s="26" t="s">
        <v>853</v>
      </c>
      <c r="AT2688" s="26" t="s">
        <v>679</v>
      </c>
      <c r="AU2688" s="26" t="s">
        <v>63</v>
      </c>
      <c r="AV2688" s="26" t="s">
        <v>63</v>
      </c>
      <c r="AW2688" s="26" t="s">
        <v>63</v>
      </c>
      <c r="AX2688" s="26" t="s">
        <v>63</v>
      </c>
      <c r="AY2688" s="26">
        <v>43.835984000000003</v>
      </c>
      <c r="AZ2688" s="26">
        <v>-101.60471800000001</v>
      </c>
      <c r="BA2688" s="26" t="s">
        <v>208</v>
      </c>
      <c r="BB2688" s="26" t="s">
        <v>611</v>
      </c>
      <c r="BC2688" s="26" t="s">
        <v>614</v>
      </c>
      <c r="BD2688" s="26" t="s">
        <v>615</v>
      </c>
      <c r="BE2688" s="26"/>
      <c r="BF2688" s="26" t="s">
        <v>68</v>
      </c>
      <c r="BG2688" s="26" t="s">
        <v>209</v>
      </c>
      <c r="BH2688" s="26" t="s">
        <v>146</v>
      </c>
      <c r="BI2688" s="26">
        <v>5</v>
      </c>
      <c r="BJ2688" s="26" t="s">
        <v>217</v>
      </c>
    </row>
    <row r="2689" spans="36:62" x14ac:dyDescent="0.25">
      <c r="AJ2689" s="26">
        <v>278</v>
      </c>
      <c r="AK2689" s="26">
        <v>2017059</v>
      </c>
      <c r="AL2689" s="264">
        <v>44188.329861111109</v>
      </c>
      <c r="AM2689" s="26" t="s">
        <v>147</v>
      </c>
      <c r="AN2689" s="26" t="s">
        <v>63</v>
      </c>
      <c r="AO2689" s="26" t="s">
        <v>156</v>
      </c>
      <c r="AP2689" s="26" t="s">
        <v>159</v>
      </c>
      <c r="AQ2689" s="26">
        <v>0</v>
      </c>
      <c r="AR2689" s="26">
        <v>90</v>
      </c>
      <c r="AS2689" s="26" t="s">
        <v>739</v>
      </c>
      <c r="AT2689" s="26" t="s">
        <v>658</v>
      </c>
      <c r="AU2689" s="26" t="s">
        <v>63</v>
      </c>
      <c r="AV2689" s="26" t="s">
        <v>63</v>
      </c>
      <c r="AW2689" s="26" t="s">
        <v>63</v>
      </c>
      <c r="AX2689" s="26" t="s">
        <v>63</v>
      </c>
      <c r="AY2689" s="26">
        <v>43.846214000000003</v>
      </c>
      <c r="AZ2689" s="26">
        <v>-101.508150999999</v>
      </c>
      <c r="BA2689" s="26" t="s">
        <v>208</v>
      </c>
      <c r="BB2689" s="26" t="s">
        <v>611</v>
      </c>
      <c r="BC2689" s="26" t="s">
        <v>667</v>
      </c>
      <c r="BD2689" s="26" t="s">
        <v>615</v>
      </c>
      <c r="BE2689" s="26"/>
      <c r="BF2689" s="26" t="s">
        <v>68</v>
      </c>
      <c r="BG2689" s="26" t="s">
        <v>68</v>
      </c>
      <c r="BH2689" s="26" t="s">
        <v>160</v>
      </c>
      <c r="BI2689" s="26">
        <v>5</v>
      </c>
      <c r="BJ2689" s="26" t="s">
        <v>217</v>
      </c>
    </row>
    <row r="2690" spans="36:62" x14ac:dyDescent="0.25">
      <c r="AJ2690" s="26">
        <v>279</v>
      </c>
      <c r="AK2690" s="26">
        <v>2100368</v>
      </c>
      <c r="AL2690" s="264">
        <v>44205.311805555553</v>
      </c>
      <c r="AM2690" s="26" t="s">
        <v>147</v>
      </c>
      <c r="AN2690" s="26" t="s">
        <v>63</v>
      </c>
      <c r="AO2690" s="26" t="s">
        <v>214</v>
      </c>
      <c r="AP2690" s="26" t="s">
        <v>159</v>
      </c>
      <c r="AQ2690" s="26">
        <v>0</v>
      </c>
      <c r="AR2690" s="26">
        <v>90</v>
      </c>
      <c r="AS2690" s="26" t="s">
        <v>188</v>
      </c>
      <c r="AT2690" s="26" t="s">
        <v>854</v>
      </c>
      <c r="AU2690" s="26" t="s">
        <v>69</v>
      </c>
      <c r="AV2690" s="26" t="s">
        <v>63</v>
      </c>
      <c r="AW2690" s="26" t="s">
        <v>63</v>
      </c>
      <c r="AX2690" s="26" t="s">
        <v>63</v>
      </c>
      <c r="AY2690" s="26">
        <v>43.836275999999899</v>
      </c>
      <c r="AZ2690" s="26">
        <v>-101.623559999999</v>
      </c>
      <c r="BA2690" s="26" t="s">
        <v>208</v>
      </c>
      <c r="BB2690" s="26" t="s">
        <v>609</v>
      </c>
      <c r="BC2690" s="26" t="s">
        <v>735</v>
      </c>
      <c r="BD2690" s="26" t="s">
        <v>615</v>
      </c>
      <c r="BE2690" s="26"/>
      <c r="BF2690" s="26" t="s">
        <v>68</v>
      </c>
      <c r="BG2690" s="26" t="s">
        <v>68</v>
      </c>
      <c r="BH2690" s="26" t="s">
        <v>210</v>
      </c>
      <c r="BI2690" s="26">
        <v>5</v>
      </c>
      <c r="BJ2690" s="26" t="s">
        <v>21</v>
      </c>
    </row>
    <row r="2691" spans="36:62" x14ac:dyDescent="0.25">
      <c r="AJ2691" s="26">
        <v>280</v>
      </c>
      <c r="AK2691" s="26">
        <v>2100574</v>
      </c>
      <c r="AL2691" s="264">
        <v>44214.708333333336</v>
      </c>
      <c r="AM2691" s="26" t="s">
        <v>147</v>
      </c>
      <c r="AN2691" s="26" t="s">
        <v>63</v>
      </c>
      <c r="AO2691" s="26"/>
      <c r="AP2691" s="26"/>
      <c r="AQ2691" s="26">
        <v>-1</v>
      </c>
      <c r="AR2691" s="26">
        <v>73</v>
      </c>
      <c r="AS2691" s="26" t="s">
        <v>168</v>
      </c>
      <c r="AT2691" s="26" t="s">
        <v>71</v>
      </c>
      <c r="AU2691" s="26" t="s">
        <v>63</v>
      </c>
      <c r="AV2691" s="26" t="s">
        <v>63</v>
      </c>
      <c r="AW2691" s="26" t="s">
        <v>63</v>
      </c>
      <c r="AX2691" s="26" t="s">
        <v>63</v>
      </c>
      <c r="AY2691" s="26">
        <v>43.753982999999899</v>
      </c>
      <c r="AZ2691" s="26">
        <v>-101.524173</v>
      </c>
      <c r="BA2691" s="26" t="s">
        <v>158</v>
      </c>
      <c r="BB2691" s="26" t="s">
        <v>165</v>
      </c>
      <c r="BC2691" s="26" t="s">
        <v>167</v>
      </c>
      <c r="BD2691" s="26" t="s">
        <v>154</v>
      </c>
      <c r="BE2691" s="26"/>
      <c r="BF2691" s="26" t="s">
        <v>99</v>
      </c>
      <c r="BG2691" s="26" t="s">
        <v>167</v>
      </c>
      <c r="BH2691" s="26" t="s">
        <v>99</v>
      </c>
      <c r="BI2691" s="26">
        <v>5</v>
      </c>
      <c r="BJ2691" s="26" t="s">
        <v>217</v>
      </c>
    </row>
    <row r="2692" spans="36:62" x14ac:dyDescent="0.25">
      <c r="AJ2692" s="26">
        <v>282</v>
      </c>
      <c r="AK2692" s="26">
        <v>2018102</v>
      </c>
      <c r="AL2692" s="264">
        <v>44196.379166666666</v>
      </c>
      <c r="AM2692" s="26" t="s">
        <v>147</v>
      </c>
      <c r="AN2692" s="26" t="s">
        <v>63</v>
      </c>
      <c r="AO2692" s="26" t="s">
        <v>960</v>
      </c>
      <c r="AP2692" s="26" t="s">
        <v>961</v>
      </c>
      <c r="AQ2692" s="26">
        <v>0</v>
      </c>
      <c r="AR2692" s="26">
        <v>73</v>
      </c>
      <c r="AS2692" s="26" t="s">
        <v>722</v>
      </c>
      <c r="AT2692" s="26" t="s">
        <v>71</v>
      </c>
      <c r="AU2692" s="26" t="s">
        <v>63</v>
      </c>
      <c r="AV2692" s="26" t="s">
        <v>63</v>
      </c>
      <c r="AW2692" s="26" t="s">
        <v>63</v>
      </c>
      <c r="AX2692" s="26" t="s">
        <v>63</v>
      </c>
      <c r="AY2692" s="26">
        <v>43.564518</v>
      </c>
      <c r="AZ2692" s="26">
        <v>-101.520887999999</v>
      </c>
      <c r="BA2692" s="26" t="s">
        <v>486</v>
      </c>
      <c r="BB2692" s="26" t="s">
        <v>165</v>
      </c>
      <c r="BC2692" s="26" t="s">
        <v>926</v>
      </c>
      <c r="BD2692" s="26" t="s">
        <v>68</v>
      </c>
      <c r="BE2692" s="26" t="s">
        <v>959</v>
      </c>
      <c r="BF2692" s="26" t="s">
        <v>68</v>
      </c>
      <c r="BG2692" s="26" t="s">
        <v>68</v>
      </c>
      <c r="BH2692" s="26" t="s">
        <v>175</v>
      </c>
      <c r="BI2692" s="26">
        <v>5</v>
      </c>
      <c r="BJ2692" s="26" t="s">
        <v>217</v>
      </c>
    </row>
    <row r="2693" spans="36:62" x14ac:dyDescent="0.25">
      <c r="AJ2693" s="26">
        <v>284</v>
      </c>
      <c r="AK2693" s="26">
        <v>2101817</v>
      </c>
      <c r="AL2693" s="264">
        <v>44239.84652777778</v>
      </c>
      <c r="AM2693" s="26" t="s">
        <v>147</v>
      </c>
      <c r="AN2693" s="26" t="s">
        <v>63</v>
      </c>
      <c r="AO2693" s="26"/>
      <c r="AP2693" s="26"/>
      <c r="AQ2693" s="26">
        <v>-1</v>
      </c>
      <c r="AR2693" s="26">
        <v>90</v>
      </c>
      <c r="AS2693" s="26" t="s">
        <v>168</v>
      </c>
      <c r="AT2693" s="26" t="s">
        <v>74</v>
      </c>
      <c r="AU2693" s="26" t="s">
        <v>63</v>
      </c>
      <c r="AV2693" s="26" t="s">
        <v>63</v>
      </c>
      <c r="AW2693" s="26" t="s">
        <v>63</v>
      </c>
      <c r="AX2693" s="26" t="s">
        <v>63</v>
      </c>
      <c r="AY2693" s="26">
        <v>43.839505000000003</v>
      </c>
      <c r="AZ2693" s="26">
        <v>-101.52905800000001</v>
      </c>
      <c r="BA2693" s="26" t="s">
        <v>158</v>
      </c>
      <c r="BB2693" s="26" t="s">
        <v>609</v>
      </c>
      <c r="BC2693" s="26" t="s">
        <v>167</v>
      </c>
      <c r="BD2693" s="26" t="s">
        <v>154</v>
      </c>
      <c r="BE2693" s="26"/>
      <c r="BF2693" s="26" t="s">
        <v>99</v>
      </c>
      <c r="BG2693" s="26" t="s">
        <v>167</v>
      </c>
      <c r="BH2693" s="26" t="s">
        <v>99</v>
      </c>
      <c r="BI2693" s="26">
        <v>5</v>
      </c>
      <c r="BJ2693" s="26" t="s">
        <v>217</v>
      </c>
    </row>
    <row r="2694" spans="36:62" x14ac:dyDescent="0.25">
      <c r="AJ2694" s="26">
        <v>285</v>
      </c>
      <c r="AK2694" s="26">
        <v>2101819</v>
      </c>
      <c r="AL2694" s="264">
        <v>44241.648611111108</v>
      </c>
      <c r="AM2694" s="26" t="s">
        <v>147</v>
      </c>
      <c r="AN2694" s="26" t="s">
        <v>63</v>
      </c>
      <c r="AO2694" s="26" t="s">
        <v>156</v>
      </c>
      <c r="AP2694" s="26" t="s">
        <v>159</v>
      </c>
      <c r="AQ2694" s="26">
        <v>0</v>
      </c>
      <c r="AR2694" s="26">
        <v>90</v>
      </c>
      <c r="AS2694" s="26" t="s">
        <v>630</v>
      </c>
      <c r="AT2694" s="26" t="s">
        <v>74</v>
      </c>
      <c r="AU2694" s="26" t="s">
        <v>63</v>
      </c>
      <c r="AV2694" s="26" t="s">
        <v>63</v>
      </c>
      <c r="AW2694" s="26" t="s">
        <v>63</v>
      </c>
      <c r="AX2694" s="26" t="s">
        <v>63</v>
      </c>
      <c r="AY2694" s="26">
        <v>43.838926000000001</v>
      </c>
      <c r="AZ2694" s="26">
        <v>-101.529999</v>
      </c>
      <c r="BA2694" s="26" t="s">
        <v>158</v>
      </c>
      <c r="BB2694" s="26" t="s">
        <v>611</v>
      </c>
      <c r="BC2694" s="26" t="s">
        <v>68</v>
      </c>
      <c r="BD2694" s="26" t="s">
        <v>615</v>
      </c>
      <c r="BE2694" s="26"/>
      <c r="BF2694" s="26" t="s">
        <v>698</v>
      </c>
      <c r="BG2694" s="26" t="s">
        <v>68</v>
      </c>
      <c r="BH2694" s="26" t="s">
        <v>146</v>
      </c>
      <c r="BI2694" s="26">
        <v>5</v>
      </c>
      <c r="BJ2694" s="26" t="s">
        <v>217</v>
      </c>
    </row>
    <row r="2695" spans="36:62" x14ac:dyDescent="0.25">
      <c r="AJ2695" s="26">
        <v>286</v>
      </c>
      <c r="AK2695" s="26">
        <v>2102300</v>
      </c>
      <c r="AL2695" s="264">
        <v>44244.847222222219</v>
      </c>
      <c r="AM2695" s="26" t="s">
        <v>147</v>
      </c>
      <c r="AN2695" s="26" t="s">
        <v>63</v>
      </c>
      <c r="AO2695" s="26" t="s">
        <v>156</v>
      </c>
      <c r="AP2695" s="26" t="s">
        <v>159</v>
      </c>
      <c r="AQ2695" s="26">
        <v>0</v>
      </c>
      <c r="AR2695" s="26">
        <v>90</v>
      </c>
      <c r="AS2695" s="26" t="s">
        <v>707</v>
      </c>
      <c r="AT2695" s="26" t="s">
        <v>71</v>
      </c>
      <c r="AU2695" s="26" t="s">
        <v>63</v>
      </c>
      <c r="AV2695" s="26" t="s">
        <v>63</v>
      </c>
      <c r="AW2695" s="26" t="s">
        <v>63</v>
      </c>
      <c r="AX2695" s="26" t="s">
        <v>63</v>
      </c>
      <c r="AY2695" s="26">
        <v>43.8390249999999</v>
      </c>
      <c r="AZ2695" s="26">
        <v>-101.530546999999</v>
      </c>
      <c r="BA2695" s="26" t="s">
        <v>166</v>
      </c>
      <c r="BB2695" s="26" t="s">
        <v>609</v>
      </c>
      <c r="BC2695" s="26" t="s">
        <v>68</v>
      </c>
      <c r="BD2695" s="26" t="s">
        <v>154</v>
      </c>
      <c r="BE2695" s="26"/>
      <c r="BF2695" s="26" t="s">
        <v>68</v>
      </c>
      <c r="BG2695" s="26" t="s">
        <v>68</v>
      </c>
      <c r="BH2695" s="26" t="s">
        <v>160</v>
      </c>
      <c r="BI2695" s="26">
        <v>5</v>
      </c>
      <c r="BJ2695" s="26" t="s">
        <v>217</v>
      </c>
    </row>
    <row r="2696" spans="36:62" x14ac:dyDescent="0.25">
      <c r="AJ2696" s="26">
        <v>288</v>
      </c>
      <c r="AK2696" s="26">
        <v>2102837</v>
      </c>
      <c r="AL2696" s="264">
        <v>44234.569444444445</v>
      </c>
      <c r="AM2696" s="26" t="s">
        <v>487</v>
      </c>
      <c r="AN2696" s="26" t="s">
        <v>63</v>
      </c>
      <c r="AO2696" s="26" t="s">
        <v>214</v>
      </c>
      <c r="AP2696" s="26" t="s">
        <v>982</v>
      </c>
      <c r="AQ2696" s="26">
        <v>0</v>
      </c>
      <c r="AR2696" s="26">
        <v>18</v>
      </c>
      <c r="AS2696" s="26" t="s">
        <v>983</v>
      </c>
      <c r="AT2696" s="26" t="s">
        <v>74</v>
      </c>
      <c r="AU2696" s="26" t="s">
        <v>63</v>
      </c>
      <c r="AV2696" s="26" t="s">
        <v>63</v>
      </c>
      <c r="AW2696" s="26" t="s">
        <v>63</v>
      </c>
      <c r="AX2696" s="26" t="s">
        <v>63</v>
      </c>
      <c r="AY2696" s="26">
        <v>43.215232</v>
      </c>
      <c r="AZ2696" s="26">
        <v>-101.513834</v>
      </c>
      <c r="BA2696" s="26" t="s">
        <v>501</v>
      </c>
      <c r="BB2696" s="26" t="s">
        <v>611</v>
      </c>
      <c r="BC2696" s="26" t="s">
        <v>984</v>
      </c>
      <c r="BD2696" s="26" t="s">
        <v>68</v>
      </c>
      <c r="BE2696" s="26" t="s">
        <v>981</v>
      </c>
      <c r="BF2696" s="26" t="s">
        <v>68</v>
      </c>
      <c r="BG2696" s="26" t="s">
        <v>68</v>
      </c>
      <c r="BH2696" s="26" t="s">
        <v>688</v>
      </c>
      <c r="BI2696" s="26">
        <v>5</v>
      </c>
      <c r="BJ2696" s="26" t="s">
        <v>20</v>
      </c>
    </row>
    <row r="2697" spans="36:62" x14ac:dyDescent="0.25">
      <c r="AJ2697" s="26">
        <v>289</v>
      </c>
      <c r="AK2697" s="26">
        <v>2103488</v>
      </c>
      <c r="AL2697" s="264">
        <v>44269.565972222219</v>
      </c>
      <c r="AM2697" s="26" t="s">
        <v>147</v>
      </c>
      <c r="AN2697" s="26" t="s">
        <v>63</v>
      </c>
      <c r="AO2697" s="26" t="s">
        <v>156</v>
      </c>
      <c r="AP2697" s="26" t="s">
        <v>159</v>
      </c>
      <c r="AQ2697" s="26">
        <v>0</v>
      </c>
      <c r="AR2697" s="26">
        <v>90</v>
      </c>
      <c r="AS2697" s="26" t="s">
        <v>742</v>
      </c>
      <c r="AT2697" s="26" t="s">
        <v>639</v>
      </c>
      <c r="AU2697" s="26" t="s">
        <v>63</v>
      </c>
      <c r="AV2697" s="26" t="s">
        <v>63</v>
      </c>
      <c r="AW2697" s="26" t="s">
        <v>63</v>
      </c>
      <c r="AX2697" s="26" t="s">
        <v>63</v>
      </c>
      <c r="AY2697" s="26">
        <v>43.837046000000001</v>
      </c>
      <c r="AZ2697" s="26">
        <v>-101.536940999999</v>
      </c>
      <c r="BA2697" s="26" t="s">
        <v>158</v>
      </c>
      <c r="BB2697" s="26" t="s">
        <v>611</v>
      </c>
      <c r="BC2697" s="26" t="s">
        <v>68</v>
      </c>
      <c r="BD2697" s="26" t="s">
        <v>615</v>
      </c>
      <c r="BE2697" s="26"/>
      <c r="BF2697" s="26" t="s">
        <v>68</v>
      </c>
      <c r="BG2697" s="26" t="s">
        <v>209</v>
      </c>
      <c r="BH2697" s="26" t="s">
        <v>146</v>
      </c>
      <c r="BI2697" s="26">
        <v>5</v>
      </c>
      <c r="BJ2697" s="26" t="s">
        <v>21</v>
      </c>
    </row>
    <row r="2698" spans="36:62" x14ac:dyDescent="0.25">
      <c r="AJ2698" s="26">
        <v>290</v>
      </c>
      <c r="AK2698" s="26">
        <v>2102773</v>
      </c>
      <c r="AL2698" s="264">
        <v>44240.350694444445</v>
      </c>
      <c r="AM2698" s="26" t="s">
        <v>147</v>
      </c>
      <c r="AN2698" s="26" t="s">
        <v>63</v>
      </c>
      <c r="AO2698" s="26" t="s">
        <v>156</v>
      </c>
      <c r="AP2698" s="26" t="s">
        <v>686</v>
      </c>
      <c r="AQ2698" s="26">
        <v>0</v>
      </c>
      <c r="AR2698" s="26">
        <v>73</v>
      </c>
      <c r="AS2698" s="26" t="s">
        <v>645</v>
      </c>
      <c r="AT2698" s="26" t="s">
        <v>71</v>
      </c>
      <c r="AU2698" s="26" t="s">
        <v>63</v>
      </c>
      <c r="AV2698" s="26" t="s">
        <v>63</v>
      </c>
      <c r="AW2698" s="26" t="s">
        <v>63</v>
      </c>
      <c r="AX2698" s="26" t="s">
        <v>63</v>
      </c>
      <c r="AY2698" s="26">
        <v>43.839578000000003</v>
      </c>
      <c r="AZ2698" s="26">
        <v>-101.523515</v>
      </c>
      <c r="BA2698" s="26" t="s">
        <v>486</v>
      </c>
      <c r="BB2698" s="26" t="s">
        <v>690</v>
      </c>
      <c r="BC2698" s="26" t="s">
        <v>614</v>
      </c>
      <c r="BD2698" s="26" t="s">
        <v>615</v>
      </c>
      <c r="BE2698" s="26" t="s">
        <v>677</v>
      </c>
      <c r="BF2698" s="26" t="s">
        <v>68</v>
      </c>
      <c r="BG2698" s="26" t="s">
        <v>68</v>
      </c>
      <c r="BH2698" s="26" t="s">
        <v>175</v>
      </c>
      <c r="BI2698" s="26">
        <v>5</v>
      </c>
      <c r="BJ2698" s="26" t="s">
        <v>217</v>
      </c>
    </row>
    <row r="2699" spans="36:62" x14ac:dyDescent="0.25">
      <c r="AJ2699" s="26">
        <v>291</v>
      </c>
      <c r="AK2699" s="26">
        <v>2103569</v>
      </c>
      <c r="AL2699" s="264">
        <v>44255.604166666664</v>
      </c>
      <c r="AM2699" s="26" t="s">
        <v>147</v>
      </c>
      <c r="AN2699" s="26" t="s">
        <v>63</v>
      </c>
      <c r="AO2699" s="26" t="s">
        <v>156</v>
      </c>
      <c r="AP2699" s="26" t="s">
        <v>159</v>
      </c>
      <c r="AQ2699" s="26">
        <v>0</v>
      </c>
      <c r="AR2699" s="26">
        <v>90</v>
      </c>
      <c r="AS2699" s="26" t="s">
        <v>859</v>
      </c>
      <c r="AT2699" s="26" t="s">
        <v>71</v>
      </c>
      <c r="AU2699" s="26" t="s">
        <v>63</v>
      </c>
      <c r="AV2699" s="26" t="s">
        <v>63</v>
      </c>
      <c r="AW2699" s="26" t="s">
        <v>63</v>
      </c>
      <c r="AX2699" s="26" t="s">
        <v>63</v>
      </c>
      <c r="AY2699" s="26">
        <v>43.8359939999999</v>
      </c>
      <c r="AZ2699" s="26">
        <v>-101.547450999999</v>
      </c>
      <c r="BA2699" s="26" t="s">
        <v>158</v>
      </c>
      <c r="BB2699" s="26" t="s">
        <v>611</v>
      </c>
      <c r="BC2699" s="26" t="s">
        <v>162</v>
      </c>
      <c r="BD2699" s="26" t="s">
        <v>615</v>
      </c>
      <c r="BE2699" s="26"/>
      <c r="BF2699" s="26" t="s">
        <v>68</v>
      </c>
      <c r="BG2699" s="26" t="s">
        <v>68</v>
      </c>
      <c r="BH2699" s="26" t="s">
        <v>146</v>
      </c>
      <c r="BI2699" s="26">
        <v>5</v>
      </c>
      <c r="BJ2699" s="26" t="s">
        <v>217</v>
      </c>
    </row>
    <row r="2700" spans="36:62" x14ac:dyDescent="0.25">
      <c r="AJ2700" s="26">
        <v>292</v>
      </c>
      <c r="AK2700" s="26">
        <v>2104299</v>
      </c>
      <c r="AL2700" s="264">
        <v>44287.877083333333</v>
      </c>
      <c r="AM2700" s="26" t="s">
        <v>147</v>
      </c>
      <c r="AN2700" s="26" t="s">
        <v>63</v>
      </c>
      <c r="AO2700" s="26"/>
      <c r="AP2700" s="26"/>
      <c r="AQ2700" s="26">
        <v>-1</v>
      </c>
      <c r="AR2700" s="26">
        <v>90</v>
      </c>
      <c r="AS2700" s="26" t="s">
        <v>168</v>
      </c>
      <c r="AT2700" s="26" t="s">
        <v>71</v>
      </c>
      <c r="AU2700" s="26" t="s">
        <v>63</v>
      </c>
      <c r="AV2700" s="26" t="s">
        <v>63</v>
      </c>
      <c r="AW2700" s="26" t="s">
        <v>63</v>
      </c>
      <c r="AX2700" s="26" t="s">
        <v>63</v>
      </c>
      <c r="AY2700" s="26">
        <v>43.836272000000001</v>
      </c>
      <c r="AZ2700" s="26">
        <v>-101.546610999999</v>
      </c>
      <c r="BA2700" s="26" t="s">
        <v>498</v>
      </c>
      <c r="BB2700" s="26" t="s">
        <v>609</v>
      </c>
      <c r="BC2700" s="26" t="s">
        <v>167</v>
      </c>
      <c r="BD2700" s="26" t="s">
        <v>154</v>
      </c>
      <c r="BE2700" s="26"/>
      <c r="BF2700" s="26" t="s">
        <v>99</v>
      </c>
      <c r="BG2700" s="26" t="s">
        <v>167</v>
      </c>
      <c r="BH2700" s="26" t="s">
        <v>99</v>
      </c>
      <c r="BI2700" s="26">
        <v>5</v>
      </c>
      <c r="BJ2700" s="26" t="s">
        <v>217</v>
      </c>
    </row>
    <row r="2701" spans="36:62" x14ac:dyDescent="0.25">
      <c r="AJ2701" s="26">
        <v>293</v>
      </c>
      <c r="AK2701" s="26">
        <v>2104342</v>
      </c>
      <c r="AL2701" s="264">
        <v>44281.041666666664</v>
      </c>
      <c r="AM2701" s="26" t="s">
        <v>147</v>
      </c>
      <c r="AN2701" s="26" t="s">
        <v>63</v>
      </c>
      <c r="AO2701" s="26" t="s">
        <v>156</v>
      </c>
      <c r="AP2701" s="26" t="s">
        <v>159</v>
      </c>
      <c r="AQ2701" s="26">
        <v>0</v>
      </c>
      <c r="AR2701" s="26">
        <v>73</v>
      </c>
      <c r="AS2701" s="26" t="s">
        <v>197</v>
      </c>
      <c r="AT2701" s="26" t="s">
        <v>74</v>
      </c>
      <c r="AU2701" s="26" t="s">
        <v>69</v>
      </c>
      <c r="AV2701" s="26" t="s">
        <v>63</v>
      </c>
      <c r="AW2701" s="26" t="s">
        <v>63</v>
      </c>
      <c r="AX2701" s="26" t="s">
        <v>63</v>
      </c>
      <c r="AY2701" s="26">
        <v>43.796765999999899</v>
      </c>
      <c r="AZ2701" s="26">
        <v>-101.533117</v>
      </c>
      <c r="BA2701" s="26" t="s">
        <v>166</v>
      </c>
      <c r="BB2701" s="26" t="s">
        <v>165</v>
      </c>
      <c r="BC2701" s="26" t="s">
        <v>196</v>
      </c>
      <c r="BD2701" s="26" t="s">
        <v>68</v>
      </c>
      <c r="BE2701" s="26" t="s">
        <v>195</v>
      </c>
      <c r="BF2701" s="26" t="s">
        <v>68</v>
      </c>
      <c r="BG2701" s="26" t="s">
        <v>68</v>
      </c>
      <c r="BH2701" s="26" t="s">
        <v>194</v>
      </c>
      <c r="BI2701" s="26">
        <v>5</v>
      </c>
      <c r="BJ2701" s="26" t="s">
        <v>20</v>
      </c>
    </row>
    <row r="2702" spans="36:62" x14ac:dyDescent="0.25">
      <c r="AJ2702" s="26">
        <v>294</v>
      </c>
      <c r="AK2702" s="26">
        <v>2105425</v>
      </c>
      <c r="AL2702" s="264">
        <v>44303.159722222219</v>
      </c>
      <c r="AM2702" s="26" t="s">
        <v>147</v>
      </c>
      <c r="AN2702" s="26" t="s">
        <v>63</v>
      </c>
      <c r="AO2702" s="26" t="s">
        <v>156</v>
      </c>
      <c r="AP2702" s="26" t="s">
        <v>159</v>
      </c>
      <c r="AQ2702" s="26">
        <v>0</v>
      </c>
      <c r="AR2702" s="26">
        <v>73</v>
      </c>
      <c r="AS2702" s="26" t="s">
        <v>201</v>
      </c>
      <c r="AT2702" s="26" t="s">
        <v>71</v>
      </c>
      <c r="AU2702" s="26" t="s">
        <v>63</v>
      </c>
      <c r="AV2702" s="26" t="s">
        <v>63</v>
      </c>
      <c r="AW2702" s="26" t="s">
        <v>63</v>
      </c>
      <c r="AX2702" s="26" t="s">
        <v>63</v>
      </c>
      <c r="AY2702" s="26">
        <v>43.787804999999899</v>
      </c>
      <c r="AZ2702" s="26">
        <v>-101.531683999999</v>
      </c>
      <c r="BA2702" s="26" t="s">
        <v>158</v>
      </c>
      <c r="BB2702" s="26" t="s">
        <v>165</v>
      </c>
      <c r="BC2702" s="26" t="s">
        <v>162</v>
      </c>
      <c r="BD2702" s="26" t="s">
        <v>68</v>
      </c>
      <c r="BE2702" s="26" t="s">
        <v>200</v>
      </c>
      <c r="BF2702" s="26" t="s">
        <v>68</v>
      </c>
      <c r="BG2702" s="26" t="s">
        <v>68</v>
      </c>
      <c r="BH2702" s="26" t="s">
        <v>199</v>
      </c>
      <c r="BI2702" s="26">
        <v>5</v>
      </c>
      <c r="BJ2702" s="26" t="s">
        <v>20</v>
      </c>
    </row>
    <row r="2703" spans="36:62" x14ac:dyDescent="0.25">
      <c r="AJ2703" s="26">
        <v>295</v>
      </c>
      <c r="AK2703" s="26">
        <v>2105426</v>
      </c>
      <c r="AL2703" s="264">
        <v>44305.347222222219</v>
      </c>
      <c r="AM2703" s="26" t="s">
        <v>147</v>
      </c>
      <c r="AN2703" s="26" t="s">
        <v>63</v>
      </c>
      <c r="AO2703" s="26" t="s">
        <v>156</v>
      </c>
      <c r="AP2703" s="26" t="s">
        <v>159</v>
      </c>
      <c r="AQ2703" s="26">
        <v>0</v>
      </c>
      <c r="AR2703" s="26">
        <v>90</v>
      </c>
      <c r="AS2703" s="26" t="s">
        <v>737</v>
      </c>
      <c r="AT2703" s="26" t="s">
        <v>613</v>
      </c>
      <c r="AU2703" s="26" t="s">
        <v>63</v>
      </c>
      <c r="AV2703" s="26" t="s">
        <v>63</v>
      </c>
      <c r="AW2703" s="26" t="s">
        <v>63</v>
      </c>
      <c r="AX2703" s="26" t="s">
        <v>63</v>
      </c>
      <c r="AY2703" s="26">
        <v>43.83596</v>
      </c>
      <c r="AZ2703" s="26">
        <v>-101.66187600000001</v>
      </c>
      <c r="BA2703" s="26" t="s">
        <v>158</v>
      </c>
      <c r="BB2703" s="26" t="s">
        <v>611</v>
      </c>
      <c r="BC2703" s="26" t="s">
        <v>667</v>
      </c>
      <c r="BD2703" s="26" t="s">
        <v>615</v>
      </c>
      <c r="BE2703" s="26"/>
      <c r="BF2703" s="26" t="s">
        <v>68</v>
      </c>
      <c r="BG2703" s="26" t="s">
        <v>68</v>
      </c>
      <c r="BH2703" s="26" t="s">
        <v>160</v>
      </c>
      <c r="BI2703" s="26">
        <v>5</v>
      </c>
      <c r="BJ2703" s="26" t="s">
        <v>217</v>
      </c>
    </row>
    <row r="2704" spans="36:62" x14ac:dyDescent="0.25">
      <c r="AJ2704" s="26">
        <v>296</v>
      </c>
      <c r="AK2704" s="26">
        <v>2105722</v>
      </c>
      <c r="AL2704" s="264">
        <v>44322.672222222223</v>
      </c>
      <c r="AM2704" s="26" t="s">
        <v>487</v>
      </c>
      <c r="AN2704" s="26" t="s">
        <v>63</v>
      </c>
      <c r="AO2704" s="26" t="s">
        <v>156</v>
      </c>
      <c r="AP2704" s="26" t="s">
        <v>726</v>
      </c>
      <c r="AQ2704" s="26">
        <v>0</v>
      </c>
      <c r="AR2704" s="26">
        <v>18</v>
      </c>
      <c r="AS2704" s="26" t="s">
        <v>628</v>
      </c>
      <c r="AT2704" s="26" t="s">
        <v>71</v>
      </c>
      <c r="AU2704" s="26" t="s">
        <v>63</v>
      </c>
      <c r="AV2704" s="26" t="s">
        <v>63</v>
      </c>
      <c r="AW2704" s="26" t="s">
        <v>63</v>
      </c>
      <c r="AX2704" s="26" t="s">
        <v>63</v>
      </c>
      <c r="AY2704" s="26">
        <v>43.171930000000003</v>
      </c>
      <c r="AZ2704" s="26">
        <v>-101.705372999999</v>
      </c>
      <c r="BA2704" s="26" t="s">
        <v>158</v>
      </c>
      <c r="BB2704" s="26" t="s">
        <v>1018</v>
      </c>
      <c r="BC2704" s="26" t="s">
        <v>659</v>
      </c>
      <c r="BD2704" s="26" t="s">
        <v>68</v>
      </c>
      <c r="BE2704" s="26"/>
      <c r="BF2704" s="26" t="s">
        <v>68</v>
      </c>
      <c r="BG2704" s="26" t="s">
        <v>68</v>
      </c>
      <c r="BH2704" s="26" t="s">
        <v>175</v>
      </c>
      <c r="BI2704" s="26">
        <v>5</v>
      </c>
      <c r="BJ2704" s="26" t="s">
        <v>217</v>
      </c>
    </row>
    <row r="2705" spans="36:62" x14ac:dyDescent="0.25">
      <c r="AJ2705" s="26">
        <v>297</v>
      </c>
      <c r="AK2705" s="26">
        <v>2105724</v>
      </c>
      <c r="AL2705" s="264">
        <v>44306.570138888892</v>
      </c>
      <c r="AM2705" s="26" t="s">
        <v>147</v>
      </c>
      <c r="AN2705" s="26" t="s">
        <v>63</v>
      </c>
      <c r="AO2705" s="26" t="s">
        <v>156</v>
      </c>
      <c r="AP2705" s="26" t="s">
        <v>159</v>
      </c>
      <c r="AQ2705" s="26">
        <v>0</v>
      </c>
      <c r="AR2705" s="26">
        <v>90</v>
      </c>
      <c r="AS2705" s="26" t="s">
        <v>787</v>
      </c>
      <c r="AT2705" s="26" t="s">
        <v>71</v>
      </c>
      <c r="AU2705" s="26" t="s">
        <v>63</v>
      </c>
      <c r="AV2705" s="26" t="s">
        <v>63</v>
      </c>
      <c r="AW2705" s="26" t="s">
        <v>63</v>
      </c>
      <c r="AX2705" s="26" t="s">
        <v>63</v>
      </c>
      <c r="AY2705" s="26">
        <v>43.837437000000001</v>
      </c>
      <c r="AZ2705" s="26">
        <v>-101.534627</v>
      </c>
      <c r="BA2705" s="26" t="s">
        <v>482</v>
      </c>
      <c r="BB2705" s="26" t="s">
        <v>611</v>
      </c>
      <c r="BC2705" s="26" t="s">
        <v>68</v>
      </c>
      <c r="BD2705" s="26" t="s">
        <v>68</v>
      </c>
      <c r="BE2705" s="26"/>
      <c r="BF2705" s="26" t="s">
        <v>1020</v>
      </c>
      <c r="BG2705" s="26" t="s">
        <v>68</v>
      </c>
      <c r="BH2705" s="26" t="s">
        <v>175</v>
      </c>
      <c r="BI2705" s="26">
        <v>5</v>
      </c>
      <c r="BJ2705" s="26" t="s">
        <v>217</v>
      </c>
    </row>
    <row r="2706" spans="36:62" x14ac:dyDescent="0.25">
      <c r="AJ2706" s="26">
        <v>298</v>
      </c>
      <c r="AK2706" s="26">
        <v>2106266</v>
      </c>
      <c r="AL2706" s="264">
        <v>44334.34375</v>
      </c>
      <c r="AM2706" s="26" t="s">
        <v>487</v>
      </c>
      <c r="AN2706" s="26" t="s">
        <v>63</v>
      </c>
      <c r="AO2706" s="26"/>
      <c r="AP2706" s="26"/>
      <c r="AQ2706" s="26">
        <v>-1</v>
      </c>
      <c r="AR2706" s="26">
        <v>73</v>
      </c>
      <c r="AS2706" s="26" t="s">
        <v>168</v>
      </c>
      <c r="AT2706" s="26" t="s">
        <v>71</v>
      </c>
      <c r="AU2706" s="26" t="s">
        <v>63</v>
      </c>
      <c r="AV2706" s="26" t="s">
        <v>63</v>
      </c>
      <c r="AW2706" s="26" t="s">
        <v>63</v>
      </c>
      <c r="AX2706" s="26" t="s">
        <v>63</v>
      </c>
      <c r="AY2706" s="26">
        <v>43.388005</v>
      </c>
      <c r="AZ2706" s="26">
        <v>-101.503243999999</v>
      </c>
      <c r="BA2706" s="26" t="s">
        <v>185</v>
      </c>
      <c r="BB2706" s="26" t="s">
        <v>165</v>
      </c>
      <c r="BC2706" s="26" t="s">
        <v>167</v>
      </c>
      <c r="BD2706" s="26" t="s">
        <v>154</v>
      </c>
      <c r="BE2706" s="26"/>
      <c r="BF2706" s="26" t="s">
        <v>99</v>
      </c>
      <c r="BG2706" s="26" t="s">
        <v>167</v>
      </c>
      <c r="BH2706" s="26" t="s">
        <v>99</v>
      </c>
      <c r="BI2706" s="26">
        <v>5</v>
      </c>
      <c r="BJ2706" s="26" t="s">
        <v>217</v>
      </c>
    </row>
    <row r="2707" spans="36:62" x14ac:dyDescent="0.25">
      <c r="AJ2707" s="26">
        <v>299</v>
      </c>
      <c r="AK2707" s="26">
        <v>2106267</v>
      </c>
      <c r="AL2707" s="264">
        <v>44333.439583333333</v>
      </c>
      <c r="AM2707" s="26" t="s">
        <v>487</v>
      </c>
      <c r="AN2707" s="26" t="s">
        <v>63</v>
      </c>
      <c r="AO2707" s="26" t="s">
        <v>156</v>
      </c>
      <c r="AP2707" s="26" t="s">
        <v>765</v>
      </c>
      <c r="AQ2707" s="26">
        <v>0</v>
      </c>
      <c r="AR2707" s="26">
        <v>18</v>
      </c>
      <c r="AS2707" s="26" t="s">
        <v>628</v>
      </c>
      <c r="AT2707" s="26" t="s">
        <v>71</v>
      </c>
      <c r="AU2707" s="26" t="s">
        <v>63</v>
      </c>
      <c r="AV2707" s="26" t="s">
        <v>63</v>
      </c>
      <c r="AW2707" s="26" t="s">
        <v>63</v>
      </c>
      <c r="AX2707" s="26" t="s">
        <v>63</v>
      </c>
      <c r="AY2707" s="26">
        <v>43.215221</v>
      </c>
      <c r="AZ2707" s="26">
        <v>-101.507953999999</v>
      </c>
      <c r="BA2707" s="26" t="s">
        <v>486</v>
      </c>
      <c r="BB2707" s="26" t="s">
        <v>609</v>
      </c>
      <c r="BC2707" s="26" t="s">
        <v>1286</v>
      </c>
      <c r="BD2707" s="26" t="s">
        <v>717</v>
      </c>
      <c r="BE2707" s="26" t="s">
        <v>1251</v>
      </c>
      <c r="BF2707" s="26" t="s">
        <v>68</v>
      </c>
      <c r="BG2707" s="26" t="s">
        <v>68</v>
      </c>
      <c r="BH2707" s="26" t="s">
        <v>1585</v>
      </c>
      <c r="BI2707" s="26">
        <v>5</v>
      </c>
      <c r="BJ2707" s="26" t="s">
        <v>217</v>
      </c>
    </row>
    <row r="2708" spans="36:62" x14ac:dyDescent="0.25">
      <c r="AJ2708" s="26">
        <v>300</v>
      </c>
      <c r="AK2708" s="26">
        <v>2106955</v>
      </c>
      <c r="AL2708" s="264">
        <v>44346.615277777775</v>
      </c>
      <c r="AM2708" s="26" t="s">
        <v>147</v>
      </c>
      <c r="AN2708" s="26" t="s">
        <v>63</v>
      </c>
      <c r="AO2708" s="26" t="s">
        <v>156</v>
      </c>
      <c r="AP2708" s="26" t="s">
        <v>159</v>
      </c>
      <c r="AQ2708" s="26">
        <v>0</v>
      </c>
      <c r="AR2708" s="26">
        <v>73</v>
      </c>
      <c r="AS2708" s="26" t="s">
        <v>1022</v>
      </c>
      <c r="AT2708" s="26" t="s">
        <v>71</v>
      </c>
      <c r="AU2708" s="26" t="s">
        <v>69</v>
      </c>
      <c r="AV2708" s="26" t="s">
        <v>63</v>
      </c>
      <c r="AW2708" s="26" t="s">
        <v>63</v>
      </c>
      <c r="AX2708" s="26" t="s">
        <v>63</v>
      </c>
      <c r="AY2708" s="26">
        <v>43.668241000000002</v>
      </c>
      <c r="AZ2708" s="26">
        <v>-101.517786</v>
      </c>
      <c r="BA2708" s="26" t="s">
        <v>158</v>
      </c>
      <c r="BB2708" s="26" t="s">
        <v>165</v>
      </c>
      <c r="BC2708" s="26" t="s">
        <v>1023</v>
      </c>
      <c r="BD2708" s="26" t="s">
        <v>68</v>
      </c>
      <c r="BE2708" s="26" t="s">
        <v>195</v>
      </c>
      <c r="BF2708" s="26" t="s">
        <v>68</v>
      </c>
      <c r="BG2708" s="26" t="s">
        <v>68</v>
      </c>
      <c r="BH2708" s="26" t="s">
        <v>845</v>
      </c>
      <c r="BI2708" s="26">
        <v>5</v>
      </c>
      <c r="BJ2708" s="26" t="s">
        <v>21</v>
      </c>
    </row>
    <row r="2709" spans="36:62" x14ac:dyDescent="0.25">
      <c r="AJ2709" s="26">
        <v>301</v>
      </c>
      <c r="AK2709" s="26">
        <v>2107069</v>
      </c>
      <c r="AL2709" s="264">
        <v>44353.895833333336</v>
      </c>
      <c r="AM2709" s="26" t="s">
        <v>487</v>
      </c>
      <c r="AN2709" s="26" t="s">
        <v>63</v>
      </c>
      <c r="AO2709" s="26"/>
      <c r="AP2709" s="26"/>
      <c r="AQ2709" s="26">
        <v>-1</v>
      </c>
      <c r="AR2709" s="26">
        <v>18</v>
      </c>
      <c r="AS2709" s="26" t="s">
        <v>168</v>
      </c>
      <c r="AT2709" s="26" t="s">
        <v>71</v>
      </c>
      <c r="AU2709" s="26" t="s">
        <v>63</v>
      </c>
      <c r="AV2709" s="26" t="s">
        <v>63</v>
      </c>
      <c r="AW2709" s="26" t="s">
        <v>63</v>
      </c>
      <c r="AX2709" s="26" t="s">
        <v>63</v>
      </c>
      <c r="AY2709" s="26">
        <v>43.215240000000001</v>
      </c>
      <c r="AZ2709" s="26">
        <v>-101.543978999999</v>
      </c>
      <c r="BA2709" s="26" t="s">
        <v>62</v>
      </c>
      <c r="BB2709" s="26" t="s">
        <v>611</v>
      </c>
      <c r="BC2709" s="26" t="s">
        <v>167</v>
      </c>
      <c r="BD2709" s="26" t="s">
        <v>154</v>
      </c>
      <c r="BE2709" s="26"/>
      <c r="BF2709" s="26" t="s">
        <v>99</v>
      </c>
      <c r="BG2709" s="26" t="s">
        <v>167</v>
      </c>
      <c r="BH2709" s="26" t="s">
        <v>99</v>
      </c>
      <c r="BI2709" s="26">
        <v>5</v>
      </c>
      <c r="BJ2709" s="26" t="s">
        <v>217</v>
      </c>
    </row>
    <row r="2710" spans="36:62" x14ac:dyDescent="0.25">
      <c r="AJ2710" s="26">
        <v>302</v>
      </c>
      <c r="AK2710" s="26">
        <v>2106681</v>
      </c>
      <c r="AL2710" s="264">
        <v>44347.0625</v>
      </c>
      <c r="AM2710" s="26" t="s">
        <v>147</v>
      </c>
      <c r="AN2710" s="26" t="s">
        <v>63</v>
      </c>
      <c r="AO2710" s="26" t="s">
        <v>173</v>
      </c>
      <c r="AP2710" s="26" t="s">
        <v>159</v>
      </c>
      <c r="AQ2710" s="26">
        <v>0</v>
      </c>
      <c r="AR2710" s="26">
        <v>90</v>
      </c>
      <c r="AS2710" s="26" t="s">
        <v>1024</v>
      </c>
      <c r="AT2710" s="26" t="s">
        <v>71</v>
      </c>
      <c r="AU2710" s="26" t="s">
        <v>63</v>
      </c>
      <c r="AV2710" s="26" t="s">
        <v>69</v>
      </c>
      <c r="AW2710" s="26" t="s">
        <v>63</v>
      </c>
      <c r="AX2710" s="26" t="s">
        <v>63</v>
      </c>
      <c r="AY2710" s="26">
        <v>43.835985999999899</v>
      </c>
      <c r="AZ2710" s="26">
        <v>-101.601207</v>
      </c>
      <c r="BA2710" s="26" t="s">
        <v>494</v>
      </c>
      <c r="BB2710" s="26" t="s">
        <v>611</v>
      </c>
      <c r="BC2710" s="26" t="s">
        <v>1025</v>
      </c>
      <c r="BD2710" s="26" t="s">
        <v>68</v>
      </c>
      <c r="BE2710" s="26" t="s">
        <v>808</v>
      </c>
      <c r="BF2710" s="26" t="s">
        <v>68</v>
      </c>
      <c r="BG2710" s="26" t="s">
        <v>68</v>
      </c>
      <c r="BH2710" s="26" t="s">
        <v>146</v>
      </c>
      <c r="BI2710" s="26">
        <v>5</v>
      </c>
      <c r="BJ2710" s="26" t="s">
        <v>20</v>
      </c>
    </row>
    <row r="2711" spans="36:62" x14ac:dyDescent="0.25">
      <c r="AJ2711" s="26">
        <v>303</v>
      </c>
      <c r="AK2711" s="26">
        <v>2106713</v>
      </c>
      <c r="AL2711" s="264">
        <v>44338.9375</v>
      </c>
      <c r="AM2711" s="26" t="s">
        <v>147</v>
      </c>
      <c r="AN2711" s="26" t="s">
        <v>63</v>
      </c>
      <c r="AO2711" s="26"/>
      <c r="AP2711" s="26"/>
      <c r="AQ2711" s="26">
        <v>-1</v>
      </c>
      <c r="AR2711" s="26">
        <v>90</v>
      </c>
      <c r="AS2711" s="26" t="s">
        <v>168</v>
      </c>
      <c r="AT2711" s="26"/>
      <c r="AU2711" s="26" t="s">
        <v>63</v>
      </c>
      <c r="AV2711" s="26" t="s">
        <v>63</v>
      </c>
      <c r="AW2711" s="26" t="s">
        <v>63</v>
      </c>
      <c r="AX2711" s="26" t="s">
        <v>63</v>
      </c>
      <c r="AY2711" s="26">
        <v>43.837791000000003</v>
      </c>
      <c r="AZ2711" s="26">
        <v>-101.533528</v>
      </c>
      <c r="BA2711" s="26" t="s">
        <v>166</v>
      </c>
      <c r="BB2711" s="26" t="s">
        <v>611</v>
      </c>
      <c r="BC2711" s="26" t="s">
        <v>167</v>
      </c>
      <c r="BD2711" s="26" t="s">
        <v>154</v>
      </c>
      <c r="BE2711" s="26"/>
      <c r="BF2711" s="26" t="s">
        <v>99</v>
      </c>
      <c r="BG2711" s="26" t="s">
        <v>167</v>
      </c>
      <c r="BH2711" s="26" t="s">
        <v>99</v>
      </c>
      <c r="BI2711" s="26">
        <v>5</v>
      </c>
      <c r="BJ2711" s="26" t="s">
        <v>217</v>
      </c>
    </row>
    <row r="2712" spans="36:62" x14ac:dyDescent="0.25">
      <c r="AJ2712" s="26">
        <v>304</v>
      </c>
      <c r="AK2712" s="26">
        <v>2106954</v>
      </c>
      <c r="AL2712" s="264">
        <v>44352.425694444442</v>
      </c>
      <c r="AM2712" s="26" t="s">
        <v>147</v>
      </c>
      <c r="AN2712" s="26" t="s">
        <v>63</v>
      </c>
      <c r="AO2712" s="26" t="s">
        <v>156</v>
      </c>
      <c r="AP2712" s="26" t="s">
        <v>627</v>
      </c>
      <c r="AQ2712" s="26">
        <v>0</v>
      </c>
      <c r="AR2712" s="26">
        <v>90</v>
      </c>
      <c r="AS2712" s="26" t="s">
        <v>628</v>
      </c>
      <c r="AT2712" s="26" t="s">
        <v>71</v>
      </c>
      <c r="AU2712" s="26" t="s">
        <v>63</v>
      </c>
      <c r="AV2712" s="26" t="s">
        <v>63</v>
      </c>
      <c r="AW2712" s="26" t="s">
        <v>63</v>
      </c>
      <c r="AX2712" s="26" t="s">
        <v>63</v>
      </c>
      <c r="AY2712" s="26">
        <v>43.835984000000003</v>
      </c>
      <c r="AZ2712" s="26">
        <v>-101.5776</v>
      </c>
      <c r="BA2712" s="26" t="s">
        <v>482</v>
      </c>
      <c r="BB2712" s="26" t="s">
        <v>611</v>
      </c>
      <c r="BC2712" s="26" t="s">
        <v>708</v>
      </c>
      <c r="BD2712" s="26" t="s">
        <v>68</v>
      </c>
      <c r="BE2712" s="26"/>
      <c r="BF2712" s="26" t="s">
        <v>68</v>
      </c>
      <c r="BG2712" s="26" t="s">
        <v>68</v>
      </c>
      <c r="BH2712" s="26" t="s">
        <v>646</v>
      </c>
      <c r="BI2712" s="26">
        <v>5</v>
      </c>
      <c r="BJ2712" s="26" t="s">
        <v>217</v>
      </c>
    </row>
    <row r="2713" spans="36:62" x14ac:dyDescent="0.25">
      <c r="AJ2713" s="26">
        <v>305</v>
      </c>
      <c r="AK2713" s="26">
        <v>2109711</v>
      </c>
      <c r="AL2713" s="264">
        <v>44378.777777777781</v>
      </c>
      <c r="AM2713" s="26" t="s">
        <v>487</v>
      </c>
      <c r="AN2713" s="26" t="s">
        <v>63</v>
      </c>
      <c r="AO2713" s="26"/>
      <c r="AP2713" s="26"/>
      <c r="AQ2713" s="26">
        <v>-1</v>
      </c>
      <c r="AR2713" s="26">
        <v>18</v>
      </c>
      <c r="AS2713" s="26" t="s">
        <v>168</v>
      </c>
      <c r="AT2713" s="26" t="s">
        <v>71</v>
      </c>
      <c r="AU2713" s="26" t="s">
        <v>63</v>
      </c>
      <c r="AV2713" s="26" t="s">
        <v>63</v>
      </c>
      <c r="AW2713" s="26" t="s">
        <v>63</v>
      </c>
      <c r="AX2713" s="26" t="s">
        <v>63</v>
      </c>
      <c r="AY2713" s="26">
        <v>43.215240000000001</v>
      </c>
      <c r="AZ2713" s="26">
        <v>-101.548261999999</v>
      </c>
      <c r="BA2713" s="26" t="s">
        <v>158</v>
      </c>
      <c r="BB2713" s="26" t="s">
        <v>609</v>
      </c>
      <c r="BC2713" s="26" t="s">
        <v>167</v>
      </c>
      <c r="BD2713" s="26" t="s">
        <v>154</v>
      </c>
      <c r="BE2713" s="26"/>
      <c r="BF2713" s="26" t="s">
        <v>99</v>
      </c>
      <c r="BG2713" s="26" t="s">
        <v>167</v>
      </c>
      <c r="BH2713" s="26" t="s">
        <v>99</v>
      </c>
      <c r="BI2713" s="26">
        <v>5</v>
      </c>
      <c r="BJ2713" s="26" t="s">
        <v>217</v>
      </c>
    </row>
    <row r="2714" spans="36:62" x14ac:dyDescent="0.25">
      <c r="AJ2714" s="26">
        <v>306</v>
      </c>
      <c r="AK2714" s="26">
        <v>2109344</v>
      </c>
      <c r="AL2714" s="264">
        <v>44389.496527777781</v>
      </c>
      <c r="AM2714" s="26" t="s">
        <v>487</v>
      </c>
      <c r="AN2714" s="26" t="s">
        <v>63</v>
      </c>
      <c r="AO2714" s="26"/>
      <c r="AP2714" s="26" t="s">
        <v>713</v>
      </c>
      <c r="AQ2714" s="26">
        <v>0</v>
      </c>
      <c r="AR2714" s="26">
        <v>18</v>
      </c>
      <c r="AS2714" s="26" t="s">
        <v>628</v>
      </c>
      <c r="AT2714" s="26" t="s">
        <v>71</v>
      </c>
      <c r="AU2714" s="26" t="s">
        <v>63</v>
      </c>
      <c r="AV2714" s="26" t="s">
        <v>63</v>
      </c>
      <c r="AW2714" s="26" t="s">
        <v>63</v>
      </c>
      <c r="AX2714" s="26" t="s">
        <v>63</v>
      </c>
      <c r="AY2714" s="26">
        <v>43.172037000000003</v>
      </c>
      <c r="AZ2714" s="26">
        <v>-101.71855100000001</v>
      </c>
      <c r="BA2714" s="26" t="s">
        <v>490</v>
      </c>
      <c r="BB2714" s="26" t="s">
        <v>609</v>
      </c>
      <c r="BC2714" s="26" t="s">
        <v>659</v>
      </c>
      <c r="BD2714" s="26" t="s">
        <v>68</v>
      </c>
      <c r="BE2714" s="26"/>
      <c r="BF2714" s="26" t="s">
        <v>68</v>
      </c>
      <c r="BG2714" s="26" t="s">
        <v>68</v>
      </c>
      <c r="BH2714" s="26" t="s">
        <v>175</v>
      </c>
      <c r="BI2714" s="26">
        <v>5</v>
      </c>
      <c r="BJ2714" s="26" t="s">
        <v>21</v>
      </c>
    </row>
    <row r="2715" spans="36:62" x14ac:dyDescent="0.25">
      <c r="AJ2715" s="26">
        <v>307</v>
      </c>
      <c r="AK2715" s="26">
        <v>2107867</v>
      </c>
      <c r="AL2715" s="264">
        <v>44350.263194444444</v>
      </c>
      <c r="AM2715" s="26" t="s">
        <v>147</v>
      </c>
      <c r="AN2715" s="26" t="s">
        <v>63</v>
      </c>
      <c r="AO2715" s="26" t="s">
        <v>173</v>
      </c>
      <c r="AP2715" s="26" t="s">
        <v>159</v>
      </c>
      <c r="AQ2715" s="26">
        <v>0</v>
      </c>
      <c r="AR2715" s="26">
        <v>73</v>
      </c>
      <c r="AS2715" s="26" t="s">
        <v>1028</v>
      </c>
      <c r="AT2715" s="26" t="s">
        <v>71</v>
      </c>
      <c r="AU2715" s="26" t="s">
        <v>63</v>
      </c>
      <c r="AV2715" s="26" t="s">
        <v>63</v>
      </c>
      <c r="AW2715" s="26" t="s">
        <v>63</v>
      </c>
      <c r="AX2715" s="26" t="s">
        <v>63</v>
      </c>
      <c r="AY2715" s="26">
        <v>43.679665</v>
      </c>
      <c r="AZ2715" s="26">
        <v>-101.541550999999</v>
      </c>
      <c r="BA2715" s="26" t="s">
        <v>166</v>
      </c>
      <c r="BB2715" s="26" t="s">
        <v>165</v>
      </c>
      <c r="BC2715" s="26" t="s">
        <v>170</v>
      </c>
      <c r="BD2715" s="26" t="s">
        <v>68</v>
      </c>
      <c r="BE2715" s="26"/>
      <c r="BF2715" s="26" t="s">
        <v>534</v>
      </c>
      <c r="BG2715" s="26" t="s">
        <v>68</v>
      </c>
      <c r="BH2715" s="26" t="s">
        <v>146</v>
      </c>
      <c r="BI2715" s="26">
        <v>5</v>
      </c>
      <c r="BJ2715" s="26" t="s">
        <v>19</v>
      </c>
    </row>
    <row r="2716" spans="36:62" x14ac:dyDescent="0.25">
      <c r="AJ2716" s="26">
        <v>308</v>
      </c>
      <c r="AK2716" s="26">
        <v>2110197</v>
      </c>
      <c r="AL2716" s="264">
        <v>44402.947916666664</v>
      </c>
      <c r="AM2716" s="26" t="s">
        <v>147</v>
      </c>
      <c r="AN2716" s="26" t="s">
        <v>63</v>
      </c>
      <c r="AO2716" s="26"/>
      <c r="AP2716" s="26"/>
      <c r="AQ2716" s="26">
        <v>-1</v>
      </c>
      <c r="AR2716" s="26">
        <v>90</v>
      </c>
      <c r="AS2716" s="26" t="s">
        <v>168</v>
      </c>
      <c r="AT2716" s="26" t="s">
        <v>71</v>
      </c>
      <c r="AU2716" s="26" t="s">
        <v>63</v>
      </c>
      <c r="AV2716" s="26" t="s">
        <v>63</v>
      </c>
      <c r="AW2716" s="26" t="s">
        <v>63</v>
      </c>
      <c r="AX2716" s="26" t="s">
        <v>63</v>
      </c>
      <c r="AY2716" s="26">
        <v>43.836266000000002</v>
      </c>
      <c r="AZ2716" s="26">
        <v>-101.646815</v>
      </c>
      <c r="BA2716" s="26" t="s">
        <v>185</v>
      </c>
      <c r="BB2716" s="26" t="s">
        <v>609</v>
      </c>
      <c r="BC2716" s="26" t="s">
        <v>167</v>
      </c>
      <c r="BD2716" s="26" t="s">
        <v>154</v>
      </c>
      <c r="BE2716" s="26"/>
      <c r="BF2716" s="26" t="s">
        <v>99</v>
      </c>
      <c r="BG2716" s="26" t="s">
        <v>167</v>
      </c>
      <c r="BH2716" s="26" t="s">
        <v>99</v>
      </c>
      <c r="BI2716" s="26">
        <v>5</v>
      </c>
      <c r="BJ2716" s="26" t="s">
        <v>217</v>
      </c>
    </row>
    <row r="2717" spans="36:62" x14ac:dyDescent="0.25">
      <c r="AJ2717" s="26">
        <v>309</v>
      </c>
      <c r="AK2717" s="26">
        <v>2110834</v>
      </c>
      <c r="AL2717" s="264">
        <v>44423.270833333336</v>
      </c>
      <c r="AM2717" s="26" t="s">
        <v>147</v>
      </c>
      <c r="AN2717" s="26" t="s">
        <v>63</v>
      </c>
      <c r="AO2717" s="26"/>
      <c r="AP2717" s="26"/>
      <c r="AQ2717" s="26">
        <v>-1</v>
      </c>
      <c r="AR2717" s="26">
        <v>73</v>
      </c>
      <c r="AS2717" s="26" t="s">
        <v>168</v>
      </c>
      <c r="AT2717" s="26" t="s">
        <v>71</v>
      </c>
      <c r="AU2717" s="26" t="s">
        <v>63</v>
      </c>
      <c r="AV2717" s="26" t="s">
        <v>63</v>
      </c>
      <c r="AW2717" s="26" t="s">
        <v>63</v>
      </c>
      <c r="AX2717" s="26" t="s">
        <v>63</v>
      </c>
      <c r="AY2717" s="26">
        <v>43.746532000000002</v>
      </c>
      <c r="AZ2717" s="26">
        <v>-101.525509999999</v>
      </c>
      <c r="BA2717" s="26" t="s">
        <v>166</v>
      </c>
      <c r="BB2717" s="26" t="s">
        <v>157</v>
      </c>
      <c r="BC2717" s="26" t="s">
        <v>167</v>
      </c>
      <c r="BD2717" s="26" t="s">
        <v>154</v>
      </c>
      <c r="BE2717" s="26"/>
      <c r="BF2717" s="26" t="s">
        <v>99</v>
      </c>
      <c r="BG2717" s="26" t="s">
        <v>167</v>
      </c>
      <c r="BH2717" s="26" t="s">
        <v>99</v>
      </c>
      <c r="BI2717" s="26">
        <v>5</v>
      </c>
      <c r="BJ2717" s="26" t="s">
        <v>217</v>
      </c>
    </row>
    <row r="2718" spans="36:62" x14ac:dyDescent="0.25">
      <c r="AJ2718" s="26">
        <v>310</v>
      </c>
      <c r="AK2718" s="26">
        <v>2112084</v>
      </c>
      <c r="AL2718" s="264">
        <v>44433.166666666664</v>
      </c>
      <c r="AM2718" s="26" t="s">
        <v>487</v>
      </c>
      <c r="AN2718" s="26" t="s">
        <v>63</v>
      </c>
      <c r="AO2718" s="26"/>
      <c r="AP2718" s="26"/>
      <c r="AQ2718" s="26">
        <v>-1</v>
      </c>
      <c r="AR2718" s="26">
        <v>18</v>
      </c>
      <c r="AS2718" s="26" t="s">
        <v>168</v>
      </c>
      <c r="AT2718" s="26" t="s">
        <v>71</v>
      </c>
      <c r="AU2718" s="26" t="s">
        <v>63</v>
      </c>
      <c r="AV2718" s="26" t="s">
        <v>63</v>
      </c>
      <c r="AW2718" s="26" t="s">
        <v>63</v>
      </c>
      <c r="AX2718" s="26" t="s">
        <v>63</v>
      </c>
      <c r="AY2718" s="26">
        <v>43.215246999999898</v>
      </c>
      <c r="AZ2718" s="26">
        <v>-101.580524999999</v>
      </c>
      <c r="BA2718" s="26" t="s">
        <v>491</v>
      </c>
      <c r="BB2718" s="26" t="s">
        <v>611</v>
      </c>
      <c r="BC2718" s="26" t="s">
        <v>167</v>
      </c>
      <c r="BD2718" s="26" t="s">
        <v>154</v>
      </c>
      <c r="BE2718" s="26"/>
      <c r="BF2718" s="26" t="s">
        <v>99</v>
      </c>
      <c r="BG2718" s="26" t="s">
        <v>167</v>
      </c>
      <c r="BH2718" s="26" t="s">
        <v>99</v>
      </c>
      <c r="BI2718" s="26">
        <v>5</v>
      </c>
      <c r="BJ2718" s="26" t="s">
        <v>217</v>
      </c>
    </row>
    <row r="2719" spans="36:62" x14ac:dyDescent="0.25">
      <c r="AJ2719" s="26">
        <v>311</v>
      </c>
      <c r="AK2719" s="26">
        <v>2110195</v>
      </c>
      <c r="AL2719" s="264">
        <v>44412.73333333333</v>
      </c>
      <c r="AM2719" s="26" t="s">
        <v>147</v>
      </c>
      <c r="AN2719" s="26" t="s">
        <v>63</v>
      </c>
      <c r="AO2719" s="26" t="s">
        <v>204</v>
      </c>
      <c r="AP2719" s="26" t="s">
        <v>159</v>
      </c>
      <c r="AQ2719" s="26">
        <v>0</v>
      </c>
      <c r="AR2719" s="26">
        <v>73</v>
      </c>
      <c r="AS2719" s="26" t="s">
        <v>189</v>
      </c>
      <c r="AT2719" s="26" t="s">
        <v>71</v>
      </c>
      <c r="AU2719" s="26" t="s">
        <v>63</v>
      </c>
      <c r="AV2719" s="26" t="s">
        <v>63</v>
      </c>
      <c r="AW2719" s="26" t="s">
        <v>63</v>
      </c>
      <c r="AX2719" s="26" t="s">
        <v>63</v>
      </c>
      <c r="AY2719" s="26">
        <v>43.8232959999999</v>
      </c>
      <c r="AZ2719" s="26">
        <v>-101.522409999999</v>
      </c>
      <c r="BA2719" s="26" t="s">
        <v>37</v>
      </c>
      <c r="BB2719" s="26" t="s">
        <v>157</v>
      </c>
      <c r="BC2719" s="26" t="s">
        <v>68</v>
      </c>
      <c r="BD2719" s="26" t="s">
        <v>203</v>
      </c>
      <c r="BE2719" s="26" t="s">
        <v>202</v>
      </c>
      <c r="BF2719" s="26" t="s">
        <v>68</v>
      </c>
      <c r="BG2719" s="26" t="s">
        <v>68</v>
      </c>
      <c r="BH2719" s="26" t="s">
        <v>160</v>
      </c>
      <c r="BI2719" s="26">
        <v>5</v>
      </c>
      <c r="BJ2719" s="26" t="s">
        <v>20</v>
      </c>
    </row>
    <row r="2720" spans="36:62" x14ac:dyDescent="0.25">
      <c r="AJ2720" s="26">
        <v>312</v>
      </c>
      <c r="AK2720" s="26">
        <v>2110485</v>
      </c>
      <c r="AL2720" s="264">
        <v>44414.588888888888</v>
      </c>
      <c r="AM2720" s="26" t="s">
        <v>147</v>
      </c>
      <c r="AN2720" s="26" t="s">
        <v>63</v>
      </c>
      <c r="AO2720" s="26" t="s">
        <v>720</v>
      </c>
      <c r="AP2720" s="26" t="s">
        <v>837</v>
      </c>
      <c r="AQ2720" s="26">
        <v>0</v>
      </c>
      <c r="AR2720" s="26">
        <v>90</v>
      </c>
      <c r="AS2720" s="26" t="s">
        <v>189</v>
      </c>
      <c r="AT2720" s="26" t="s">
        <v>71</v>
      </c>
      <c r="AU2720" s="26" t="s">
        <v>63</v>
      </c>
      <c r="AV2720" s="26" t="s">
        <v>63</v>
      </c>
      <c r="AW2720" s="26" t="s">
        <v>63</v>
      </c>
      <c r="AX2720" s="26" t="s">
        <v>63</v>
      </c>
      <c r="AY2720" s="26">
        <v>43.836261</v>
      </c>
      <c r="AZ2720" s="26">
        <v>-101.65831300000001</v>
      </c>
      <c r="BA2720" s="26" t="s">
        <v>37</v>
      </c>
      <c r="BB2720" s="26" t="s">
        <v>609</v>
      </c>
      <c r="BC2720" s="26" t="s">
        <v>708</v>
      </c>
      <c r="BD2720" s="26" t="s">
        <v>68</v>
      </c>
      <c r="BE2720" s="26" t="s">
        <v>719</v>
      </c>
      <c r="BF2720" s="26" t="s">
        <v>68</v>
      </c>
      <c r="BG2720" s="26" t="s">
        <v>68</v>
      </c>
      <c r="BH2720" s="26" t="s">
        <v>160</v>
      </c>
      <c r="BI2720" s="26">
        <v>5</v>
      </c>
      <c r="BJ2720" s="26" t="s">
        <v>21</v>
      </c>
    </row>
    <row r="2721" spans="36:62" x14ac:dyDescent="0.25">
      <c r="AJ2721" s="26">
        <v>313</v>
      </c>
      <c r="AK2721" s="26">
        <v>2111849</v>
      </c>
      <c r="AL2721" s="264">
        <v>44379.895833333336</v>
      </c>
      <c r="AM2721" s="26" t="s">
        <v>147</v>
      </c>
      <c r="AN2721" s="26" t="s">
        <v>63</v>
      </c>
      <c r="AO2721" s="26" t="s">
        <v>156</v>
      </c>
      <c r="AP2721" s="26" t="s">
        <v>159</v>
      </c>
      <c r="AQ2721" s="26">
        <v>0</v>
      </c>
      <c r="AR2721" s="26">
        <v>90</v>
      </c>
      <c r="AS2721" s="26" t="s">
        <v>168</v>
      </c>
      <c r="AT2721" s="26" t="s">
        <v>71</v>
      </c>
      <c r="AU2721" s="26" t="s">
        <v>63</v>
      </c>
      <c r="AV2721" s="26" t="s">
        <v>63</v>
      </c>
      <c r="AW2721" s="26" t="s">
        <v>63</v>
      </c>
      <c r="AX2721" s="26" t="s">
        <v>63</v>
      </c>
      <c r="AY2721" s="26">
        <v>43.835985000000001</v>
      </c>
      <c r="AZ2721" s="26">
        <v>-101.559944999999</v>
      </c>
      <c r="BA2721" s="26" t="s">
        <v>158</v>
      </c>
      <c r="BB2721" s="26" t="s">
        <v>611</v>
      </c>
      <c r="BC2721" s="26" t="s">
        <v>68</v>
      </c>
      <c r="BD2721" s="26" t="s">
        <v>154</v>
      </c>
      <c r="BE2721" s="26"/>
      <c r="BF2721" s="26" t="s">
        <v>68</v>
      </c>
      <c r="BG2721" s="26" t="s">
        <v>68</v>
      </c>
      <c r="BH2721" s="26" t="s">
        <v>146</v>
      </c>
      <c r="BI2721" s="26">
        <v>5</v>
      </c>
      <c r="BJ2721" s="26" t="s">
        <v>217</v>
      </c>
    </row>
    <row r="2722" spans="36:62" x14ac:dyDescent="0.25">
      <c r="AJ2722" s="26">
        <v>315</v>
      </c>
      <c r="AK2722" s="26">
        <v>2112663</v>
      </c>
      <c r="AL2722" s="264">
        <v>44440.791666666664</v>
      </c>
      <c r="AM2722" s="26" t="s">
        <v>487</v>
      </c>
      <c r="AN2722" s="26" t="s">
        <v>63</v>
      </c>
      <c r="AO2722" s="26" t="s">
        <v>748</v>
      </c>
      <c r="AP2722" s="26" t="s">
        <v>159</v>
      </c>
      <c r="AQ2722" s="26">
        <v>0</v>
      </c>
      <c r="AR2722" s="26">
        <v>73</v>
      </c>
      <c r="AS2722" s="26" t="s">
        <v>201</v>
      </c>
      <c r="AT2722" s="26" t="s">
        <v>71</v>
      </c>
      <c r="AU2722" s="26" t="s">
        <v>63</v>
      </c>
      <c r="AV2722" s="26" t="s">
        <v>63</v>
      </c>
      <c r="AW2722" s="26" t="s">
        <v>63</v>
      </c>
      <c r="AX2722" s="26" t="s">
        <v>63</v>
      </c>
      <c r="AY2722" s="26">
        <v>43.380575</v>
      </c>
      <c r="AZ2722" s="26">
        <v>-101.509891999999</v>
      </c>
      <c r="BA2722" s="26" t="s">
        <v>166</v>
      </c>
      <c r="BB2722" s="26" t="s">
        <v>157</v>
      </c>
      <c r="BC2722" s="26" t="s">
        <v>624</v>
      </c>
      <c r="BD2722" s="26" t="s">
        <v>68</v>
      </c>
      <c r="BE2722" s="26" t="s">
        <v>1059</v>
      </c>
      <c r="BF2722" s="26" t="s">
        <v>68</v>
      </c>
      <c r="BG2722" s="26" t="s">
        <v>68</v>
      </c>
      <c r="BH2722" s="26" t="s">
        <v>1060</v>
      </c>
      <c r="BI2722" s="26">
        <v>5</v>
      </c>
      <c r="BJ2722" s="26" t="s">
        <v>21</v>
      </c>
    </row>
    <row r="2723" spans="36:62" x14ac:dyDescent="0.25">
      <c r="AJ2723" s="26">
        <v>316</v>
      </c>
      <c r="AK2723" s="26">
        <v>2112911</v>
      </c>
      <c r="AL2723" s="264">
        <v>44460.726388888892</v>
      </c>
      <c r="AM2723" s="26" t="s">
        <v>147</v>
      </c>
      <c r="AN2723" s="26" t="s">
        <v>63</v>
      </c>
      <c r="AO2723" s="26" t="s">
        <v>173</v>
      </c>
      <c r="AP2723" s="26" t="s">
        <v>159</v>
      </c>
      <c r="AQ2723" s="26">
        <v>0</v>
      </c>
      <c r="AR2723" s="26">
        <v>73</v>
      </c>
      <c r="AS2723" s="26" t="s">
        <v>206</v>
      </c>
      <c r="AT2723" s="26" t="s">
        <v>71</v>
      </c>
      <c r="AU2723" s="26" t="s">
        <v>63</v>
      </c>
      <c r="AV2723" s="26" t="s">
        <v>63</v>
      </c>
      <c r="AW2723" s="26" t="s">
        <v>63</v>
      </c>
      <c r="AX2723" s="26" t="s">
        <v>63</v>
      </c>
      <c r="AY2723" s="26">
        <v>43.771394000000001</v>
      </c>
      <c r="AZ2723" s="26">
        <v>-101.52751000000001</v>
      </c>
      <c r="BA2723" s="26" t="s">
        <v>207</v>
      </c>
      <c r="BB2723" s="26" t="s">
        <v>157</v>
      </c>
      <c r="BC2723" s="26" t="s">
        <v>170</v>
      </c>
      <c r="BD2723" s="26" t="s">
        <v>68</v>
      </c>
      <c r="BE2723" s="26" t="s">
        <v>205</v>
      </c>
      <c r="BF2723" s="26" t="s">
        <v>68</v>
      </c>
      <c r="BG2723" s="26" t="s">
        <v>68</v>
      </c>
      <c r="BH2723" s="26" t="s">
        <v>160</v>
      </c>
      <c r="BI2723" s="26">
        <v>5</v>
      </c>
      <c r="BJ2723" s="26" t="s">
        <v>19</v>
      </c>
    </row>
    <row r="2724" spans="36:62" x14ac:dyDescent="0.25">
      <c r="AJ2724" s="26">
        <v>317</v>
      </c>
      <c r="AK2724" s="26">
        <v>2116514</v>
      </c>
      <c r="AL2724" s="264">
        <v>44511.481249999997</v>
      </c>
      <c r="AM2724" s="26" t="s">
        <v>147</v>
      </c>
      <c r="AN2724" s="26" t="s">
        <v>63</v>
      </c>
      <c r="AO2724" s="26" t="s">
        <v>156</v>
      </c>
      <c r="AP2724" s="26" t="s">
        <v>159</v>
      </c>
      <c r="AQ2724" s="26">
        <v>0</v>
      </c>
      <c r="AR2724" s="26">
        <v>73</v>
      </c>
      <c r="AS2724" s="26" t="s">
        <v>201</v>
      </c>
      <c r="AT2724" s="26" t="s">
        <v>71</v>
      </c>
      <c r="AU2724" s="26" t="s">
        <v>63</v>
      </c>
      <c r="AV2724" s="26" t="s">
        <v>63</v>
      </c>
      <c r="AW2724" s="26" t="s">
        <v>63</v>
      </c>
      <c r="AX2724" s="26" t="s">
        <v>63</v>
      </c>
      <c r="AY2724" s="26">
        <v>43.807099999999899</v>
      </c>
      <c r="AZ2724" s="26">
        <v>-101.524163999999</v>
      </c>
      <c r="BA2724" s="26" t="s">
        <v>208</v>
      </c>
      <c r="BB2724" s="26" t="s">
        <v>157</v>
      </c>
      <c r="BC2724" s="26" t="s">
        <v>68</v>
      </c>
      <c r="BD2724" s="26" t="s">
        <v>68</v>
      </c>
      <c r="BE2724" s="26"/>
      <c r="BF2724" s="26" t="s">
        <v>68</v>
      </c>
      <c r="BG2724" s="26" t="s">
        <v>68</v>
      </c>
      <c r="BH2724" s="26" t="s">
        <v>146</v>
      </c>
      <c r="BI2724" s="26">
        <v>5</v>
      </c>
      <c r="BJ2724" s="26" t="s">
        <v>217</v>
      </c>
    </row>
    <row r="2725" spans="36:62" x14ac:dyDescent="0.25">
      <c r="AJ2725" s="26">
        <v>318</v>
      </c>
      <c r="AK2725" s="26">
        <v>2115828</v>
      </c>
      <c r="AL2725" s="264">
        <v>44469.731249999997</v>
      </c>
      <c r="AM2725" s="26" t="s">
        <v>487</v>
      </c>
      <c r="AN2725" s="26" t="s">
        <v>63</v>
      </c>
      <c r="AO2725" s="26"/>
      <c r="AP2725" s="26"/>
      <c r="AQ2725" s="26">
        <v>-1</v>
      </c>
      <c r="AR2725" s="26">
        <v>18</v>
      </c>
      <c r="AS2725" s="26" t="s">
        <v>168</v>
      </c>
      <c r="AT2725" s="26" t="s">
        <v>71</v>
      </c>
      <c r="AU2725" s="26" t="s">
        <v>63</v>
      </c>
      <c r="AV2725" s="26" t="s">
        <v>63</v>
      </c>
      <c r="AW2725" s="26" t="s">
        <v>63</v>
      </c>
      <c r="AX2725" s="26" t="s">
        <v>63</v>
      </c>
      <c r="AY2725" s="26">
        <v>43.171838000000001</v>
      </c>
      <c r="AZ2725" s="26">
        <v>-101.689415999999</v>
      </c>
      <c r="BA2725" s="26" t="s">
        <v>158</v>
      </c>
      <c r="BB2725" s="26" t="s">
        <v>609</v>
      </c>
      <c r="BC2725" s="26" t="s">
        <v>167</v>
      </c>
      <c r="BD2725" s="26" t="s">
        <v>154</v>
      </c>
      <c r="BE2725" s="26"/>
      <c r="BF2725" s="26" t="s">
        <v>99</v>
      </c>
      <c r="BG2725" s="26" t="s">
        <v>167</v>
      </c>
      <c r="BH2725" s="26" t="s">
        <v>99</v>
      </c>
      <c r="BI2725" s="26">
        <v>5</v>
      </c>
      <c r="BJ2725" s="26" t="s">
        <v>217</v>
      </c>
    </row>
    <row r="2726" spans="36:62" x14ac:dyDescent="0.25">
      <c r="AJ2726" s="26">
        <v>319</v>
      </c>
      <c r="AK2726" s="26">
        <v>2115829</v>
      </c>
      <c r="AL2726" s="264">
        <v>44506.706944444442</v>
      </c>
      <c r="AM2726" s="26" t="s">
        <v>487</v>
      </c>
      <c r="AN2726" s="26" t="s">
        <v>63</v>
      </c>
      <c r="AO2726" s="26"/>
      <c r="AP2726" s="26"/>
      <c r="AQ2726" s="26">
        <v>-1</v>
      </c>
      <c r="AR2726" s="26">
        <v>18</v>
      </c>
      <c r="AS2726" s="26" t="s">
        <v>168</v>
      </c>
      <c r="AT2726" s="26" t="s">
        <v>71</v>
      </c>
      <c r="AU2726" s="26" t="s">
        <v>63</v>
      </c>
      <c r="AV2726" s="26" t="s">
        <v>63</v>
      </c>
      <c r="AW2726" s="26" t="s">
        <v>63</v>
      </c>
      <c r="AX2726" s="26" t="s">
        <v>63</v>
      </c>
      <c r="AY2726" s="26">
        <v>43.171802</v>
      </c>
      <c r="AZ2726" s="26">
        <v>-101.68330400000001</v>
      </c>
      <c r="BA2726" s="26" t="s">
        <v>185</v>
      </c>
      <c r="BB2726" s="26" t="s">
        <v>609</v>
      </c>
      <c r="BC2726" s="26" t="s">
        <v>167</v>
      </c>
      <c r="BD2726" s="26" t="s">
        <v>154</v>
      </c>
      <c r="BE2726" s="26"/>
      <c r="BF2726" s="26" t="s">
        <v>99</v>
      </c>
      <c r="BG2726" s="26" t="s">
        <v>167</v>
      </c>
      <c r="BH2726" s="26" t="s">
        <v>99</v>
      </c>
      <c r="BI2726" s="26">
        <v>5</v>
      </c>
      <c r="BJ2726" s="26" t="s">
        <v>217</v>
      </c>
    </row>
    <row r="2727" spans="36:62" x14ac:dyDescent="0.25">
      <c r="AJ2727" s="26">
        <v>320</v>
      </c>
      <c r="AK2727" s="26">
        <v>2115830</v>
      </c>
      <c r="AL2727" s="264">
        <v>44490.208333333336</v>
      </c>
      <c r="AM2727" s="26" t="s">
        <v>487</v>
      </c>
      <c r="AN2727" s="26" t="s">
        <v>63</v>
      </c>
      <c r="AO2727" s="26"/>
      <c r="AP2727" s="26"/>
      <c r="AQ2727" s="26">
        <v>-1</v>
      </c>
      <c r="AR2727" s="26">
        <v>18</v>
      </c>
      <c r="AS2727" s="26" t="s">
        <v>168</v>
      </c>
      <c r="AT2727" s="26" t="s">
        <v>71</v>
      </c>
      <c r="AU2727" s="26" t="s">
        <v>63</v>
      </c>
      <c r="AV2727" s="26" t="s">
        <v>63</v>
      </c>
      <c r="AW2727" s="26" t="s">
        <v>63</v>
      </c>
      <c r="AX2727" s="26" t="s">
        <v>63</v>
      </c>
      <c r="AY2727" s="26">
        <v>43.215245000000003</v>
      </c>
      <c r="AZ2727" s="26">
        <v>-101.571320999999</v>
      </c>
      <c r="BA2727" s="26" t="s">
        <v>158</v>
      </c>
      <c r="BB2727" s="26" t="s">
        <v>611</v>
      </c>
      <c r="BC2727" s="26" t="s">
        <v>167</v>
      </c>
      <c r="BD2727" s="26" t="s">
        <v>154</v>
      </c>
      <c r="BE2727" s="26"/>
      <c r="BF2727" s="26" t="s">
        <v>99</v>
      </c>
      <c r="BG2727" s="26" t="s">
        <v>167</v>
      </c>
      <c r="BH2727" s="26" t="s">
        <v>99</v>
      </c>
      <c r="BI2727" s="26">
        <v>5</v>
      </c>
      <c r="BJ2727" s="26" t="s">
        <v>217</v>
      </c>
    </row>
    <row r="2728" spans="36:62" x14ac:dyDescent="0.25">
      <c r="AJ2728" s="26">
        <v>321</v>
      </c>
      <c r="AK2728" s="26">
        <v>2116329</v>
      </c>
      <c r="AL2728" s="264">
        <v>44512.208333333336</v>
      </c>
      <c r="AM2728" s="26" t="s">
        <v>487</v>
      </c>
      <c r="AN2728" s="26" t="s">
        <v>63</v>
      </c>
      <c r="AO2728" s="26"/>
      <c r="AP2728" s="26"/>
      <c r="AQ2728" s="26">
        <v>-1</v>
      </c>
      <c r="AR2728" s="26">
        <v>18</v>
      </c>
      <c r="AS2728" s="26" t="s">
        <v>168</v>
      </c>
      <c r="AT2728" s="26" t="s">
        <v>71</v>
      </c>
      <c r="AU2728" s="26" t="s">
        <v>63</v>
      </c>
      <c r="AV2728" s="26" t="s">
        <v>63</v>
      </c>
      <c r="AW2728" s="26" t="s">
        <v>63</v>
      </c>
      <c r="AX2728" s="26" t="s">
        <v>63</v>
      </c>
      <c r="AY2728" s="26">
        <v>43.171872999999898</v>
      </c>
      <c r="AZ2728" s="26">
        <v>-101.696084999999</v>
      </c>
      <c r="BA2728" s="26" t="s">
        <v>158</v>
      </c>
      <c r="BB2728" s="26" t="s">
        <v>611</v>
      </c>
      <c r="BC2728" s="26" t="s">
        <v>167</v>
      </c>
      <c r="BD2728" s="26" t="s">
        <v>154</v>
      </c>
      <c r="BE2728" s="26"/>
      <c r="BF2728" s="26" t="s">
        <v>99</v>
      </c>
      <c r="BG2728" s="26" t="s">
        <v>167</v>
      </c>
      <c r="BH2728" s="26" t="s">
        <v>99</v>
      </c>
      <c r="BI2728" s="26">
        <v>5</v>
      </c>
      <c r="BJ2728" s="26" t="s">
        <v>217</v>
      </c>
    </row>
    <row r="2729" spans="36:62" x14ac:dyDescent="0.25">
      <c r="AJ2729" s="26">
        <v>322</v>
      </c>
      <c r="AK2729" s="26">
        <v>2116513</v>
      </c>
      <c r="AL2729" s="264">
        <v>44515.027083333334</v>
      </c>
      <c r="AM2729" s="26" t="s">
        <v>487</v>
      </c>
      <c r="AN2729" s="26" t="s">
        <v>63</v>
      </c>
      <c r="AO2729" s="26"/>
      <c r="AP2729" s="26"/>
      <c r="AQ2729" s="26">
        <v>-1</v>
      </c>
      <c r="AR2729" s="26">
        <v>73</v>
      </c>
      <c r="AS2729" s="26" t="s">
        <v>168</v>
      </c>
      <c r="AT2729" s="26" t="s">
        <v>71</v>
      </c>
      <c r="AU2729" s="26" t="s">
        <v>63</v>
      </c>
      <c r="AV2729" s="26" t="s">
        <v>63</v>
      </c>
      <c r="AW2729" s="26" t="s">
        <v>63</v>
      </c>
      <c r="AX2729" s="26" t="s">
        <v>63</v>
      </c>
      <c r="AY2729" s="26">
        <v>43.273625000000003</v>
      </c>
      <c r="AZ2729" s="26">
        <v>-101.513784999999</v>
      </c>
      <c r="BA2729" s="26" t="s">
        <v>166</v>
      </c>
      <c r="BB2729" s="26" t="s">
        <v>165</v>
      </c>
      <c r="BC2729" s="26" t="s">
        <v>167</v>
      </c>
      <c r="BD2729" s="26" t="s">
        <v>154</v>
      </c>
      <c r="BE2729" s="26"/>
      <c r="BF2729" s="26" t="s">
        <v>99</v>
      </c>
      <c r="BG2729" s="26" t="s">
        <v>167</v>
      </c>
      <c r="BH2729" s="26" t="s">
        <v>99</v>
      </c>
      <c r="BI2729" s="26">
        <v>5</v>
      </c>
      <c r="BJ2729" s="26" t="s">
        <v>217</v>
      </c>
    </row>
    <row r="2730" spans="36:62" x14ac:dyDescent="0.25">
      <c r="AJ2730" s="26">
        <v>323</v>
      </c>
      <c r="AK2730" s="26">
        <v>2117877</v>
      </c>
      <c r="AL2730" s="264">
        <v>44527.729166666664</v>
      </c>
      <c r="AM2730" s="26" t="s">
        <v>487</v>
      </c>
      <c r="AN2730" s="26" t="s">
        <v>63</v>
      </c>
      <c r="AO2730" s="26"/>
      <c r="AP2730" s="26"/>
      <c r="AQ2730" s="26">
        <v>-1</v>
      </c>
      <c r="AR2730" s="26">
        <v>18</v>
      </c>
      <c r="AS2730" s="26" t="s">
        <v>168</v>
      </c>
      <c r="AT2730" s="26" t="s">
        <v>71</v>
      </c>
      <c r="AU2730" s="26" t="s">
        <v>63</v>
      </c>
      <c r="AV2730" s="26" t="s">
        <v>63</v>
      </c>
      <c r="AW2730" s="26" t="s">
        <v>63</v>
      </c>
      <c r="AX2730" s="26" t="s">
        <v>63</v>
      </c>
      <c r="AY2730" s="26">
        <v>43.215240000000001</v>
      </c>
      <c r="AZ2730" s="26">
        <v>-101.553495999999</v>
      </c>
      <c r="BA2730" s="26" t="s">
        <v>158</v>
      </c>
      <c r="BB2730" s="26" t="s">
        <v>611</v>
      </c>
      <c r="BC2730" s="26" t="s">
        <v>167</v>
      </c>
      <c r="BD2730" s="26" t="s">
        <v>154</v>
      </c>
      <c r="BE2730" s="26"/>
      <c r="BF2730" s="26" t="s">
        <v>99</v>
      </c>
      <c r="BG2730" s="26" t="s">
        <v>167</v>
      </c>
      <c r="BH2730" s="26" t="s">
        <v>99</v>
      </c>
      <c r="BI2730" s="26">
        <v>5</v>
      </c>
      <c r="BJ2730" s="26" t="s">
        <v>217</v>
      </c>
    </row>
    <row r="2731" spans="36:62" x14ac:dyDescent="0.25">
      <c r="AJ2731" s="26">
        <v>324</v>
      </c>
      <c r="AK2731" s="26">
        <v>2114830</v>
      </c>
      <c r="AL2731" s="264">
        <v>44466.913194444445</v>
      </c>
      <c r="AM2731" s="26" t="s">
        <v>147</v>
      </c>
      <c r="AN2731" s="26" t="s">
        <v>63</v>
      </c>
      <c r="AO2731" s="26"/>
      <c r="AP2731" s="26"/>
      <c r="AQ2731" s="26">
        <v>-1</v>
      </c>
      <c r="AR2731" s="26">
        <v>73</v>
      </c>
      <c r="AS2731" s="26" t="s">
        <v>168</v>
      </c>
      <c r="AT2731" s="26" t="s">
        <v>71</v>
      </c>
      <c r="AU2731" s="26" t="s">
        <v>63</v>
      </c>
      <c r="AV2731" s="26" t="s">
        <v>63</v>
      </c>
      <c r="AW2731" s="26" t="s">
        <v>63</v>
      </c>
      <c r="AX2731" s="26" t="s">
        <v>63</v>
      </c>
      <c r="AY2731" s="26">
        <v>43.660955999999899</v>
      </c>
      <c r="AZ2731" s="26">
        <v>-101.511617999999</v>
      </c>
      <c r="BA2731" s="26" t="s">
        <v>158</v>
      </c>
      <c r="BB2731" s="26" t="s">
        <v>157</v>
      </c>
      <c r="BC2731" s="26" t="s">
        <v>167</v>
      </c>
      <c r="BD2731" s="26" t="s">
        <v>154</v>
      </c>
      <c r="BE2731" s="26"/>
      <c r="BF2731" s="26" t="s">
        <v>99</v>
      </c>
      <c r="BG2731" s="26" t="s">
        <v>167</v>
      </c>
      <c r="BH2731" s="26" t="s">
        <v>99</v>
      </c>
      <c r="BI2731" s="26">
        <v>5</v>
      </c>
      <c r="BJ2731" s="26" t="s">
        <v>217</v>
      </c>
    </row>
    <row r="2732" spans="36:62" x14ac:dyDescent="0.25">
      <c r="AJ2732" s="26">
        <v>325</v>
      </c>
      <c r="AK2732" s="26">
        <v>2117311</v>
      </c>
      <c r="AL2732" s="264">
        <v>44521.236111111109</v>
      </c>
      <c r="AM2732" s="26" t="s">
        <v>147</v>
      </c>
      <c r="AN2732" s="26" t="s">
        <v>63</v>
      </c>
      <c r="AO2732" s="26"/>
      <c r="AP2732" s="26"/>
      <c r="AQ2732" s="26">
        <v>-1</v>
      </c>
      <c r="AR2732" s="26">
        <v>90</v>
      </c>
      <c r="AS2732" s="26" t="s">
        <v>168</v>
      </c>
      <c r="AT2732" s="26" t="s">
        <v>71</v>
      </c>
      <c r="AU2732" s="26" t="s">
        <v>63</v>
      </c>
      <c r="AV2732" s="26" t="s">
        <v>63</v>
      </c>
      <c r="AW2732" s="26" t="s">
        <v>63</v>
      </c>
      <c r="AX2732" s="26" t="s">
        <v>63</v>
      </c>
      <c r="AY2732" s="26">
        <v>43.836269999999899</v>
      </c>
      <c r="AZ2732" s="26">
        <v>-101.588032999999</v>
      </c>
      <c r="BA2732" s="26" t="s">
        <v>158</v>
      </c>
      <c r="BB2732" s="26" t="s">
        <v>609</v>
      </c>
      <c r="BC2732" s="26" t="s">
        <v>167</v>
      </c>
      <c r="BD2732" s="26" t="s">
        <v>154</v>
      </c>
      <c r="BE2732" s="26"/>
      <c r="BF2732" s="26" t="s">
        <v>99</v>
      </c>
      <c r="BG2732" s="26" t="s">
        <v>167</v>
      </c>
      <c r="BH2732" s="26" t="s">
        <v>99</v>
      </c>
      <c r="BI2732" s="26">
        <v>5</v>
      </c>
      <c r="BJ2732" s="26" t="s">
        <v>217</v>
      </c>
    </row>
    <row r="2733" spans="36:62" x14ac:dyDescent="0.25">
      <c r="AJ2733" s="26">
        <v>326</v>
      </c>
      <c r="AK2733" s="26">
        <v>2118255</v>
      </c>
      <c r="AL2733" s="264">
        <v>44542.218055555553</v>
      </c>
      <c r="AM2733" s="26" t="s">
        <v>147</v>
      </c>
      <c r="AN2733" s="26" t="s">
        <v>63</v>
      </c>
      <c r="AO2733" s="26"/>
      <c r="AP2733" s="26"/>
      <c r="AQ2733" s="26">
        <v>-1</v>
      </c>
      <c r="AR2733" s="26">
        <v>90</v>
      </c>
      <c r="AS2733" s="26" t="s">
        <v>168</v>
      </c>
      <c r="AT2733" s="26" t="s">
        <v>74</v>
      </c>
      <c r="AU2733" s="26" t="s">
        <v>63</v>
      </c>
      <c r="AV2733" s="26" t="s">
        <v>63</v>
      </c>
      <c r="AW2733" s="26" t="s">
        <v>63</v>
      </c>
      <c r="AX2733" s="26" t="s">
        <v>63</v>
      </c>
      <c r="AY2733" s="26">
        <v>43.844335999999899</v>
      </c>
      <c r="AZ2733" s="26">
        <v>-101.514016999999</v>
      </c>
      <c r="BA2733" s="26" t="s">
        <v>158</v>
      </c>
      <c r="BB2733" s="26" t="s">
        <v>609</v>
      </c>
      <c r="BC2733" s="26" t="s">
        <v>167</v>
      </c>
      <c r="BD2733" s="26" t="s">
        <v>154</v>
      </c>
      <c r="BE2733" s="26"/>
      <c r="BF2733" s="26" t="s">
        <v>99</v>
      </c>
      <c r="BG2733" s="26" t="s">
        <v>167</v>
      </c>
      <c r="BH2733" s="26" t="s">
        <v>99</v>
      </c>
      <c r="BI2733" s="26">
        <v>5</v>
      </c>
      <c r="BJ2733" s="26" t="s">
        <v>217</v>
      </c>
    </row>
    <row r="2734" spans="36:62" x14ac:dyDescent="0.25">
      <c r="AJ2734" s="26">
        <v>327</v>
      </c>
      <c r="AK2734" s="26">
        <v>2118827</v>
      </c>
      <c r="AL2734" s="264">
        <v>44539.865277777775</v>
      </c>
      <c r="AM2734" s="26" t="s">
        <v>147</v>
      </c>
      <c r="AN2734" s="26" t="s">
        <v>63</v>
      </c>
      <c r="AO2734" s="26"/>
      <c r="AP2734" s="26"/>
      <c r="AQ2734" s="26">
        <v>-1</v>
      </c>
      <c r="AR2734" s="26">
        <v>73</v>
      </c>
      <c r="AS2734" s="26" t="s">
        <v>168</v>
      </c>
      <c r="AT2734" s="26" t="s">
        <v>74</v>
      </c>
      <c r="AU2734" s="26" t="s">
        <v>63</v>
      </c>
      <c r="AV2734" s="26" t="s">
        <v>63</v>
      </c>
      <c r="AW2734" s="26" t="s">
        <v>63</v>
      </c>
      <c r="AX2734" s="26" t="s">
        <v>63</v>
      </c>
      <c r="AY2734" s="26">
        <v>43.486552000000003</v>
      </c>
      <c r="AZ2734" s="26">
        <v>-101.501023</v>
      </c>
      <c r="BA2734" s="26" t="s">
        <v>185</v>
      </c>
      <c r="BB2734" s="26" t="s">
        <v>165</v>
      </c>
      <c r="BC2734" s="26" t="s">
        <v>167</v>
      </c>
      <c r="BD2734" s="26" t="s">
        <v>154</v>
      </c>
      <c r="BE2734" s="26"/>
      <c r="BF2734" s="26" t="s">
        <v>99</v>
      </c>
      <c r="BG2734" s="26" t="s">
        <v>167</v>
      </c>
      <c r="BH2734" s="26" t="s">
        <v>99</v>
      </c>
      <c r="BI2734" s="26">
        <v>5</v>
      </c>
      <c r="BJ2734" s="26" t="s">
        <v>217</v>
      </c>
    </row>
    <row r="2735" spans="36:62" x14ac:dyDescent="0.25">
      <c r="AJ2735" s="26">
        <v>328</v>
      </c>
      <c r="AK2735" s="26">
        <v>2116360</v>
      </c>
      <c r="AL2735" s="264">
        <v>44508.9375</v>
      </c>
      <c r="AM2735" s="26" t="s">
        <v>147</v>
      </c>
      <c r="AN2735" s="26" t="s">
        <v>63</v>
      </c>
      <c r="AO2735" s="26" t="s">
        <v>173</v>
      </c>
      <c r="AP2735" s="26" t="s">
        <v>159</v>
      </c>
      <c r="AQ2735" s="26">
        <v>0</v>
      </c>
      <c r="AR2735" s="26">
        <v>73</v>
      </c>
      <c r="AS2735" s="26" t="s">
        <v>896</v>
      </c>
      <c r="AT2735" s="26" t="s">
        <v>74</v>
      </c>
      <c r="AU2735" s="26" t="s">
        <v>63</v>
      </c>
      <c r="AV2735" s="26" t="s">
        <v>63</v>
      </c>
      <c r="AW2735" s="26" t="s">
        <v>63</v>
      </c>
      <c r="AX2735" s="26" t="s">
        <v>63</v>
      </c>
      <c r="AY2735" s="26">
        <v>43.490856999999899</v>
      </c>
      <c r="AZ2735" s="26">
        <v>-101.501014999999</v>
      </c>
      <c r="BA2735" s="26" t="s">
        <v>185</v>
      </c>
      <c r="BB2735" s="26" t="s">
        <v>609</v>
      </c>
      <c r="BC2735" s="26" t="s">
        <v>162</v>
      </c>
      <c r="BD2735" s="26" t="s">
        <v>68</v>
      </c>
      <c r="BE2735" s="26" t="s">
        <v>1072</v>
      </c>
      <c r="BF2735" s="26" t="s">
        <v>68</v>
      </c>
      <c r="BG2735" s="26" t="s">
        <v>68</v>
      </c>
      <c r="BH2735" s="26" t="s">
        <v>146</v>
      </c>
      <c r="BI2735" s="26">
        <v>5</v>
      </c>
      <c r="BJ2735" s="26" t="s">
        <v>217</v>
      </c>
    </row>
    <row r="2736" spans="36:62" x14ac:dyDescent="0.25">
      <c r="AJ2736" s="26">
        <v>329</v>
      </c>
      <c r="AK2736" s="26">
        <v>2116756</v>
      </c>
      <c r="AL2736" s="264">
        <v>44511.638888888891</v>
      </c>
      <c r="AM2736" s="26" t="s">
        <v>487</v>
      </c>
      <c r="AN2736" s="26" t="s">
        <v>63</v>
      </c>
      <c r="AO2736" s="26" t="s">
        <v>156</v>
      </c>
      <c r="AP2736" s="26" t="s">
        <v>159</v>
      </c>
      <c r="AQ2736" s="26">
        <v>0</v>
      </c>
      <c r="AR2736" s="26">
        <v>18</v>
      </c>
      <c r="AS2736" s="26" t="s">
        <v>189</v>
      </c>
      <c r="AT2736" s="26" t="s">
        <v>619</v>
      </c>
      <c r="AU2736" s="26" t="s">
        <v>63</v>
      </c>
      <c r="AV2736" s="26" t="s">
        <v>63</v>
      </c>
      <c r="AW2736" s="26" t="s">
        <v>63</v>
      </c>
      <c r="AX2736" s="26" t="s">
        <v>63</v>
      </c>
      <c r="AY2736" s="26">
        <v>43.179684000000002</v>
      </c>
      <c r="AZ2736" s="26">
        <v>-101.667084</v>
      </c>
      <c r="BA2736" s="26" t="s">
        <v>208</v>
      </c>
      <c r="BB2736" s="26" t="s">
        <v>611</v>
      </c>
      <c r="BC2736" s="26" t="s">
        <v>68</v>
      </c>
      <c r="BD2736" s="26" t="s">
        <v>68</v>
      </c>
      <c r="BE2736" s="26"/>
      <c r="BF2736" s="26" t="s">
        <v>68</v>
      </c>
      <c r="BG2736" s="26" t="s">
        <v>68</v>
      </c>
      <c r="BH2736" s="26" t="s">
        <v>146</v>
      </c>
      <c r="BI2736" s="26">
        <v>5</v>
      </c>
      <c r="BJ2736" s="26" t="s">
        <v>217</v>
      </c>
    </row>
    <row r="2737" spans="36:62" x14ac:dyDescent="0.25">
      <c r="AJ2737" s="26">
        <v>330</v>
      </c>
      <c r="AK2737" s="26">
        <v>2201200</v>
      </c>
      <c r="AL2737" s="264">
        <v>44587.736111111109</v>
      </c>
      <c r="AM2737" s="26" t="s">
        <v>487</v>
      </c>
      <c r="AN2737" s="26" t="s">
        <v>63</v>
      </c>
      <c r="AO2737" s="26"/>
      <c r="AP2737" s="26"/>
      <c r="AQ2737" s="26">
        <v>-1</v>
      </c>
      <c r="AR2737" s="26">
        <v>18</v>
      </c>
      <c r="AS2737" s="26" t="s">
        <v>168</v>
      </c>
      <c r="AT2737" s="26" t="s">
        <v>71</v>
      </c>
      <c r="AU2737" s="26" t="s">
        <v>63</v>
      </c>
      <c r="AV2737" s="26" t="s">
        <v>63</v>
      </c>
      <c r="AW2737" s="26" t="s">
        <v>63</v>
      </c>
      <c r="AX2737" s="26" t="s">
        <v>63</v>
      </c>
      <c r="AY2737" s="26">
        <v>43.215246</v>
      </c>
      <c r="AZ2737" s="26">
        <v>-101.586343999999</v>
      </c>
      <c r="BA2737" s="26" t="s">
        <v>158</v>
      </c>
      <c r="BB2737" s="26" t="s">
        <v>609</v>
      </c>
      <c r="BC2737" s="26" t="s">
        <v>167</v>
      </c>
      <c r="BD2737" s="26" t="s">
        <v>154</v>
      </c>
      <c r="BE2737" s="26"/>
      <c r="BF2737" s="26" t="s">
        <v>99</v>
      </c>
      <c r="BG2737" s="26" t="s">
        <v>167</v>
      </c>
      <c r="BH2737" s="26" t="s">
        <v>99</v>
      </c>
      <c r="BI2737" s="26">
        <v>5</v>
      </c>
      <c r="BJ2737" s="26" t="s">
        <v>217</v>
      </c>
    </row>
    <row r="2738" spans="36:62" x14ac:dyDescent="0.25">
      <c r="AJ2738" s="26">
        <v>332</v>
      </c>
      <c r="AK2738" s="26">
        <v>2118908</v>
      </c>
      <c r="AL2738" s="264">
        <v>44545.569444444445</v>
      </c>
      <c r="AM2738" s="26" t="s">
        <v>147</v>
      </c>
      <c r="AN2738" s="26" t="s">
        <v>63</v>
      </c>
      <c r="AO2738" s="26" t="s">
        <v>156</v>
      </c>
      <c r="AP2738" s="26" t="s">
        <v>159</v>
      </c>
      <c r="AQ2738" s="26">
        <v>0</v>
      </c>
      <c r="AR2738" s="26">
        <v>90</v>
      </c>
      <c r="AS2738" s="26" t="s">
        <v>739</v>
      </c>
      <c r="AT2738" s="26" t="s">
        <v>619</v>
      </c>
      <c r="AU2738" s="26" t="s">
        <v>63</v>
      </c>
      <c r="AV2738" s="26" t="s">
        <v>63</v>
      </c>
      <c r="AW2738" s="26" t="s">
        <v>63</v>
      </c>
      <c r="AX2738" s="26" t="s">
        <v>63</v>
      </c>
      <c r="AY2738" s="26">
        <v>43.843167000000001</v>
      </c>
      <c r="AZ2738" s="26">
        <v>-101.517673</v>
      </c>
      <c r="BA2738" s="26" t="s">
        <v>185</v>
      </c>
      <c r="BB2738" s="26" t="s">
        <v>609</v>
      </c>
      <c r="BC2738" s="26" t="s">
        <v>667</v>
      </c>
      <c r="BD2738" s="26" t="s">
        <v>68</v>
      </c>
      <c r="BE2738" s="26"/>
      <c r="BF2738" s="26" t="s">
        <v>68</v>
      </c>
      <c r="BG2738" s="26" t="s">
        <v>68</v>
      </c>
      <c r="BH2738" s="26" t="s">
        <v>160</v>
      </c>
      <c r="BI2738" s="26">
        <v>5</v>
      </c>
      <c r="BJ2738" s="26" t="s">
        <v>217</v>
      </c>
    </row>
    <row r="2739" spans="36:62" x14ac:dyDescent="0.25">
      <c r="AJ2739" s="26">
        <v>333</v>
      </c>
      <c r="AK2739" s="26">
        <v>2119987</v>
      </c>
      <c r="AL2739" s="264">
        <v>44511.470833333333</v>
      </c>
      <c r="AM2739" s="26" t="s">
        <v>487</v>
      </c>
      <c r="AN2739" s="26" t="s">
        <v>63</v>
      </c>
      <c r="AO2739" s="26" t="s">
        <v>173</v>
      </c>
      <c r="AP2739" s="26" t="s">
        <v>159</v>
      </c>
      <c r="AQ2739" s="26">
        <v>0</v>
      </c>
      <c r="AR2739" s="26">
        <v>73</v>
      </c>
      <c r="AS2739" s="26" t="s">
        <v>840</v>
      </c>
      <c r="AT2739" s="26" t="s">
        <v>619</v>
      </c>
      <c r="AU2739" s="26" t="s">
        <v>63</v>
      </c>
      <c r="AV2739" s="26" t="s">
        <v>63</v>
      </c>
      <c r="AW2739" s="26" t="s">
        <v>63</v>
      </c>
      <c r="AX2739" s="26" t="s">
        <v>63</v>
      </c>
      <c r="AY2739" s="26">
        <v>43.361117999999898</v>
      </c>
      <c r="AZ2739" s="26">
        <v>-101.519109</v>
      </c>
      <c r="BA2739" s="26" t="s">
        <v>158</v>
      </c>
      <c r="BB2739" s="26" t="s">
        <v>157</v>
      </c>
      <c r="BC2739" s="26" t="s">
        <v>68</v>
      </c>
      <c r="BD2739" s="26" t="s">
        <v>68</v>
      </c>
      <c r="BE2739" s="26"/>
      <c r="BF2739" s="26" t="s">
        <v>68</v>
      </c>
      <c r="BG2739" s="26" t="s">
        <v>68</v>
      </c>
      <c r="BH2739" s="26" t="s">
        <v>146</v>
      </c>
      <c r="BI2739" s="26">
        <v>5</v>
      </c>
      <c r="BJ2739" s="26" t="s">
        <v>217</v>
      </c>
    </row>
    <row r="2740" spans="36:62" x14ac:dyDescent="0.25">
      <c r="AJ2740" s="26">
        <v>336</v>
      </c>
      <c r="AK2740" s="26">
        <v>2204276</v>
      </c>
      <c r="AL2740" s="264">
        <v>44658.456944444442</v>
      </c>
      <c r="AM2740" s="26" t="s">
        <v>147</v>
      </c>
      <c r="AN2740" s="26" t="s">
        <v>63</v>
      </c>
      <c r="AO2740" s="26" t="s">
        <v>192</v>
      </c>
      <c r="AP2740" s="26" t="s">
        <v>159</v>
      </c>
      <c r="AQ2740" s="26">
        <v>0</v>
      </c>
      <c r="AR2740" s="26">
        <v>90</v>
      </c>
      <c r="AS2740" s="26" t="s">
        <v>189</v>
      </c>
      <c r="AT2740" s="26" t="s">
        <v>619</v>
      </c>
      <c r="AU2740" s="26" t="s">
        <v>63</v>
      </c>
      <c r="AV2740" s="26" t="s">
        <v>63</v>
      </c>
      <c r="AW2740" s="26" t="s">
        <v>63</v>
      </c>
      <c r="AX2740" s="26" t="s">
        <v>63</v>
      </c>
      <c r="AY2740" s="26">
        <v>43.842812000000002</v>
      </c>
      <c r="AZ2740" s="26">
        <v>-101.517921</v>
      </c>
      <c r="BA2740" s="26" t="s">
        <v>208</v>
      </c>
      <c r="BB2740" s="26" t="s">
        <v>611</v>
      </c>
      <c r="BC2740" s="26" t="s">
        <v>68</v>
      </c>
      <c r="BD2740" s="26" t="s">
        <v>68</v>
      </c>
      <c r="BE2740" s="26"/>
      <c r="BF2740" s="26" t="s">
        <v>68</v>
      </c>
      <c r="BG2740" s="26" t="s">
        <v>68</v>
      </c>
      <c r="BH2740" s="26" t="s">
        <v>160</v>
      </c>
      <c r="BI2740" s="26">
        <v>5</v>
      </c>
      <c r="BJ2740" s="26" t="s">
        <v>21</v>
      </c>
    </row>
    <row r="2741" spans="36:62" x14ac:dyDescent="0.25">
      <c r="AJ2741" s="26">
        <v>337</v>
      </c>
      <c r="AK2741" s="26">
        <v>2203552</v>
      </c>
      <c r="AL2741" s="264">
        <v>44639.430555555555</v>
      </c>
      <c r="AM2741" s="26" t="s">
        <v>147</v>
      </c>
      <c r="AN2741" s="26" t="s">
        <v>63</v>
      </c>
      <c r="AO2741" s="26" t="s">
        <v>156</v>
      </c>
      <c r="AP2741" s="26" t="s">
        <v>159</v>
      </c>
      <c r="AQ2741" s="26">
        <v>0</v>
      </c>
      <c r="AR2741" s="26">
        <v>90</v>
      </c>
      <c r="AS2741" s="26" t="s">
        <v>1100</v>
      </c>
      <c r="AT2741" s="26" t="s">
        <v>71</v>
      </c>
      <c r="AU2741" s="26" t="s">
        <v>69</v>
      </c>
      <c r="AV2741" s="26" t="s">
        <v>63</v>
      </c>
      <c r="AW2741" s="26" t="s">
        <v>69</v>
      </c>
      <c r="AX2741" s="26" t="s">
        <v>63</v>
      </c>
      <c r="AY2741" s="26">
        <v>43.835980999999897</v>
      </c>
      <c r="AZ2741" s="26">
        <v>-101.583483</v>
      </c>
      <c r="BA2741" s="26" t="s">
        <v>158</v>
      </c>
      <c r="BB2741" s="26" t="s">
        <v>611</v>
      </c>
      <c r="BC2741" s="26" t="s">
        <v>1101</v>
      </c>
      <c r="BD2741" s="26" t="s">
        <v>68</v>
      </c>
      <c r="BE2741" s="26"/>
      <c r="BF2741" s="26" t="s">
        <v>68</v>
      </c>
      <c r="BG2741" s="26" t="s">
        <v>68</v>
      </c>
      <c r="BH2741" s="26" t="s">
        <v>160</v>
      </c>
      <c r="BI2741" s="26">
        <v>5</v>
      </c>
      <c r="BJ2741" s="26" t="s">
        <v>217</v>
      </c>
    </row>
    <row r="2742" spans="36:62" x14ac:dyDescent="0.25">
      <c r="AJ2742" s="26">
        <v>338</v>
      </c>
      <c r="AK2742" s="26">
        <v>2203554</v>
      </c>
      <c r="AL2742" s="264">
        <v>44610.022916666669</v>
      </c>
      <c r="AM2742" s="26" t="s">
        <v>147</v>
      </c>
      <c r="AN2742" s="26" t="s">
        <v>63</v>
      </c>
      <c r="AO2742" s="26" t="s">
        <v>156</v>
      </c>
      <c r="AP2742" s="26" t="s">
        <v>159</v>
      </c>
      <c r="AQ2742" s="26">
        <v>0</v>
      </c>
      <c r="AR2742" s="26">
        <v>90</v>
      </c>
      <c r="AS2742" s="26" t="s">
        <v>634</v>
      </c>
      <c r="AT2742" s="26" t="s">
        <v>71</v>
      </c>
      <c r="AU2742" s="26" t="s">
        <v>63</v>
      </c>
      <c r="AV2742" s="26" t="s">
        <v>63</v>
      </c>
      <c r="AW2742" s="26" t="s">
        <v>63</v>
      </c>
      <c r="AX2742" s="26" t="s">
        <v>63</v>
      </c>
      <c r="AY2742" s="26">
        <v>43.838779000000002</v>
      </c>
      <c r="AZ2742" s="26">
        <v>-101.530456</v>
      </c>
      <c r="BA2742" s="26" t="s">
        <v>158</v>
      </c>
      <c r="BB2742" s="26" t="s">
        <v>611</v>
      </c>
      <c r="BC2742" s="26" t="s">
        <v>680</v>
      </c>
      <c r="BD2742" s="26" t="s">
        <v>68</v>
      </c>
      <c r="BE2742" s="26" t="s">
        <v>816</v>
      </c>
      <c r="BF2742" s="26" t="s">
        <v>68</v>
      </c>
      <c r="BG2742" s="26" t="s">
        <v>68</v>
      </c>
      <c r="BH2742" s="26" t="s">
        <v>1102</v>
      </c>
      <c r="BI2742" s="26">
        <v>5</v>
      </c>
      <c r="BJ2742" s="26" t="s">
        <v>217</v>
      </c>
    </row>
    <row r="2743" spans="36:62" x14ac:dyDescent="0.25">
      <c r="AJ2743" s="26">
        <v>339</v>
      </c>
      <c r="AK2743" s="26">
        <v>2203654</v>
      </c>
      <c r="AL2743" s="264">
        <v>44649.423611111109</v>
      </c>
      <c r="AM2743" s="26" t="s">
        <v>147</v>
      </c>
      <c r="AN2743" s="26" t="s">
        <v>63</v>
      </c>
      <c r="AO2743" s="26"/>
      <c r="AP2743" s="26"/>
      <c r="AQ2743" s="26">
        <v>-1</v>
      </c>
      <c r="AR2743" s="26">
        <v>73</v>
      </c>
      <c r="AS2743" s="26" t="s">
        <v>168</v>
      </c>
      <c r="AT2743" s="26" t="s">
        <v>71</v>
      </c>
      <c r="AU2743" s="26" t="s">
        <v>63</v>
      </c>
      <c r="AV2743" s="26" t="s">
        <v>63</v>
      </c>
      <c r="AW2743" s="26" t="s">
        <v>63</v>
      </c>
      <c r="AX2743" s="26" t="s">
        <v>63</v>
      </c>
      <c r="AY2743" s="26">
        <v>43.423009</v>
      </c>
      <c r="AZ2743" s="26">
        <v>-101.494733999999</v>
      </c>
      <c r="BA2743" s="26" t="s">
        <v>494</v>
      </c>
      <c r="BB2743" s="26" t="s">
        <v>165</v>
      </c>
      <c r="BC2743" s="26" t="s">
        <v>167</v>
      </c>
      <c r="BD2743" s="26" t="s">
        <v>154</v>
      </c>
      <c r="BE2743" s="26"/>
      <c r="BF2743" s="26" t="s">
        <v>99</v>
      </c>
      <c r="BG2743" s="26" t="s">
        <v>167</v>
      </c>
      <c r="BH2743" s="26" t="s">
        <v>99</v>
      </c>
      <c r="BI2743" s="26">
        <v>5</v>
      </c>
      <c r="BJ2743" s="26" t="s">
        <v>217</v>
      </c>
    </row>
    <row r="2744" spans="36:62" x14ac:dyDescent="0.25">
      <c r="AJ2744" s="26">
        <v>340</v>
      </c>
      <c r="AK2744" s="26">
        <v>2203422</v>
      </c>
      <c r="AL2744" s="264">
        <v>44646.922222222223</v>
      </c>
      <c r="AM2744" s="26" t="s">
        <v>487</v>
      </c>
      <c r="AN2744" s="26" t="s">
        <v>63</v>
      </c>
      <c r="AO2744" s="26" t="s">
        <v>156</v>
      </c>
      <c r="AP2744" s="26" t="s">
        <v>159</v>
      </c>
      <c r="AQ2744" s="26">
        <v>0</v>
      </c>
      <c r="AR2744" s="26">
        <v>73</v>
      </c>
      <c r="AS2744" s="26" t="s">
        <v>149</v>
      </c>
      <c r="AT2744" s="26" t="s">
        <v>71</v>
      </c>
      <c r="AU2744" s="26" t="s">
        <v>63</v>
      </c>
      <c r="AV2744" s="26" t="s">
        <v>63</v>
      </c>
      <c r="AW2744" s="26" t="s">
        <v>63</v>
      </c>
      <c r="AX2744" s="26" t="s">
        <v>63</v>
      </c>
      <c r="AY2744" s="26">
        <v>43.287644</v>
      </c>
      <c r="AZ2744" s="26">
        <v>-101.513778</v>
      </c>
      <c r="BA2744" s="26" t="s">
        <v>485</v>
      </c>
      <c r="BB2744" s="26" t="s">
        <v>165</v>
      </c>
      <c r="BC2744" s="26" t="s">
        <v>68</v>
      </c>
      <c r="BD2744" s="26" t="s">
        <v>154</v>
      </c>
      <c r="BE2744" s="26"/>
      <c r="BF2744" s="26" t="s">
        <v>68</v>
      </c>
      <c r="BG2744" s="26" t="s">
        <v>68</v>
      </c>
      <c r="BH2744" s="26" t="s">
        <v>146</v>
      </c>
      <c r="BI2744" s="26">
        <v>5</v>
      </c>
      <c r="BJ2744" s="26" t="s">
        <v>217</v>
      </c>
    </row>
    <row r="2745" spans="36:62" x14ac:dyDescent="0.25">
      <c r="AJ2745" s="26">
        <v>341</v>
      </c>
      <c r="AK2745" s="26">
        <v>2202224</v>
      </c>
      <c r="AL2745" s="264">
        <v>44610.759722222225</v>
      </c>
      <c r="AM2745" s="26" t="s">
        <v>147</v>
      </c>
      <c r="AN2745" s="26" t="s">
        <v>63</v>
      </c>
      <c r="AO2745" s="26" t="s">
        <v>156</v>
      </c>
      <c r="AP2745" s="26" t="s">
        <v>159</v>
      </c>
      <c r="AQ2745" s="26">
        <v>0</v>
      </c>
      <c r="AR2745" s="26">
        <v>90</v>
      </c>
      <c r="AS2745" s="26" t="s">
        <v>628</v>
      </c>
      <c r="AT2745" s="26" t="s">
        <v>71</v>
      </c>
      <c r="AU2745" s="26" t="s">
        <v>63</v>
      </c>
      <c r="AV2745" s="26" t="s">
        <v>63</v>
      </c>
      <c r="AW2745" s="26" t="s">
        <v>63</v>
      </c>
      <c r="AX2745" s="26" t="s">
        <v>63</v>
      </c>
      <c r="AY2745" s="26">
        <v>43.839894999999899</v>
      </c>
      <c r="AZ2745" s="26">
        <v>-101.527832</v>
      </c>
      <c r="BA2745" s="26" t="s">
        <v>529</v>
      </c>
      <c r="BB2745" s="26" t="s">
        <v>609</v>
      </c>
      <c r="BC2745" s="26" t="s">
        <v>1109</v>
      </c>
      <c r="BD2745" s="26" t="s">
        <v>759</v>
      </c>
      <c r="BE2745" s="26"/>
      <c r="BF2745" s="26" t="s">
        <v>759</v>
      </c>
      <c r="BG2745" s="26" t="s">
        <v>1110</v>
      </c>
      <c r="BH2745" s="26" t="s">
        <v>1111</v>
      </c>
      <c r="BI2745" s="26">
        <v>5</v>
      </c>
      <c r="BJ2745" s="26" t="s">
        <v>217</v>
      </c>
    </row>
    <row r="2746" spans="36:62" x14ac:dyDescent="0.25">
      <c r="AJ2746" s="26">
        <v>342</v>
      </c>
      <c r="AK2746" s="26">
        <v>2202763</v>
      </c>
      <c r="AL2746" s="264">
        <v>44625.401388888888</v>
      </c>
      <c r="AM2746" s="26" t="s">
        <v>147</v>
      </c>
      <c r="AN2746" s="26" t="s">
        <v>63</v>
      </c>
      <c r="AO2746" s="26" t="s">
        <v>156</v>
      </c>
      <c r="AP2746" s="26" t="s">
        <v>159</v>
      </c>
      <c r="AQ2746" s="26">
        <v>0</v>
      </c>
      <c r="AR2746" s="26">
        <v>90</v>
      </c>
      <c r="AS2746" s="26" t="s">
        <v>188</v>
      </c>
      <c r="AT2746" s="26" t="s">
        <v>663</v>
      </c>
      <c r="AU2746" s="26" t="s">
        <v>63</v>
      </c>
      <c r="AV2746" s="26" t="s">
        <v>63</v>
      </c>
      <c r="AW2746" s="26" t="s">
        <v>63</v>
      </c>
      <c r="AX2746" s="26" t="s">
        <v>63</v>
      </c>
      <c r="AY2746" s="26">
        <v>43.836381000000003</v>
      </c>
      <c r="AZ2746" s="26">
        <v>-101.540863999999</v>
      </c>
      <c r="BA2746" s="26" t="s">
        <v>158</v>
      </c>
      <c r="BB2746" s="26" t="s">
        <v>609</v>
      </c>
      <c r="BC2746" s="26" t="s">
        <v>68</v>
      </c>
      <c r="BD2746" s="26" t="s">
        <v>615</v>
      </c>
      <c r="BE2746" s="26"/>
      <c r="BF2746" s="26" t="s">
        <v>68</v>
      </c>
      <c r="BG2746" s="26" t="s">
        <v>209</v>
      </c>
      <c r="BH2746" s="26" t="s">
        <v>146</v>
      </c>
      <c r="BI2746" s="26">
        <v>5</v>
      </c>
      <c r="BJ2746" s="26" t="s">
        <v>21</v>
      </c>
    </row>
    <row r="2747" spans="36:62" x14ac:dyDescent="0.25">
      <c r="AJ2747" s="26">
        <v>344</v>
      </c>
      <c r="AK2747" s="26">
        <v>2204738</v>
      </c>
      <c r="AL2747" s="264">
        <v>44670.787499999999</v>
      </c>
      <c r="AM2747" s="26" t="s">
        <v>147</v>
      </c>
      <c r="AN2747" s="26" t="s">
        <v>63</v>
      </c>
      <c r="AO2747" s="26" t="s">
        <v>156</v>
      </c>
      <c r="AP2747" s="26" t="s">
        <v>159</v>
      </c>
      <c r="AQ2747" s="26">
        <v>0</v>
      </c>
      <c r="AR2747" s="26">
        <v>73</v>
      </c>
      <c r="AS2747" s="26" t="s">
        <v>172</v>
      </c>
      <c r="AT2747" s="26" t="s">
        <v>71</v>
      </c>
      <c r="AU2747" s="26" t="s">
        <v>63</v>
      </c>
      <c r="AV2747" s="26" t="s">
        <v>63</v>
      </c>
      <c r="AW2747" s="26" t="s">
        <v>63</v>
      </c>
      <c r="AX2747" s="26" t="s">
        <v>63</v>
      </c>
      <c r="AY2747" s="26">
        <v>43.836711000000001</v>
      </c>
      <c r="AZ2747" s="26">
        <v>-101.661236</v>
      </c>
      <c r="BA2747" s="26" t="s">
        <v>521</v>
      </c>
      <c r="BB2747" s="26" t="s">
        <v>157</v>
      </c>
      <c r="BC2747" s="26" t="s">
        <v>68</v>
      </c>
      <c r="BD2747" s="26" t="s">
        <v>68</v>
      </c>
      <c r="BE2747" s="26"/>
      <c r="BF2747" s="26" t="s">
        <v>68</v>
      </c>
      <c r="BG2747" s="26" t="s">
        <v>68</v>
      </c>
      <c r="BH2747" s="26" t="s">
        <v>146</v>
      </c>
      <c r="BI2747" s="26">
        <v>5</v>
      </c>
      <c r="BJ2747" s="26" t="s">
        <v>217</v>
      </c>
    </row>
    <row r="2748" spans="36:62" x14ac:dyDescent="0.25">
      <c r="AJ2748" s="26">
        <v>345</v>
      </c>
      <c r="AK2748" s="26">
        <v>2207269</v>
      </c>
      <c r="AL2748" s="264">
        <v>44729</v>
      </c>
      <c r="AM2748" s="26" t="s">
        <v>487</v>
      </c>
      <c r="AN2748" s="26" t="s">
        <v>63</v>
      </c>
      <c r="AO2748" s="26" t="s">
        <v>156</v>
      </c>
      <c r="AP2748" s="26" t="s">
        <v>159</v>
      </c>
      <c r="AQ2748" s="26">
        <v>0</v>
      </c>
      <c r="AR2748" s="26">
        <v>73</v>
      </c>
      <c r="AS2748" s="26" t="s">
        <v>149</v>
      </c>
      <c r="AT2748" s="26" t="s">
        <v>71</v>
      </c>
      <c r="AU2748" s="26" t="s">
        <v>63</v>
      </c>
      <c r="AV2748" s="26" t="s">
        <v>63</v>
      </c>
      <c r="AW2748" s="26" t="s">
        <v>63</v>
      </c>
      <c r="AX2748" s="26" t="s">
        <v>63</v>
      </c>
      <c r="AY2748" s="26">
        <v>43.345579999999899</v>
      </c>
      <c r="AZ2748" s="26">
        <v>-101.518647</v>
      </c>
      <c r="BA2748" s="26" t="s">
        <v>185</v>
      </c>
      <c r="BB2748" s="26" t="s">
        <v>165</v>
      </c>
      <c r="BC2748" s="26" t="s">
        <v>68</v>
      </c>
      <c r="BD2748" s="26" t="s">
        <v>154</v>
      </c>
      <c r="BE2748" s="26"/>
      <c r="BF2748" s="26" t="s">
        <v>68</v>
      </c>
      <c r="BG2748" s="26" t="s">
        <v>68</v>
      </c>
      <c r="BH2748" s="26" t="s">
        <v>146</v>
      </c>
      <c r="BI2748" s="26">
        <v>5</v>
      </c>
      <c r="BJ2748" s="26" t="s">
        <v>217</v>
      </c>
    </row>
    <row r="2749" spans="36:62" x14ac:dyDescent="0.25">
      <c r="AJ2749" s="26">
        <v>346</v>
      </c>
      <c r="AK2749" s="26">
        <v>2207114</v>
      </c>
      <c r="AL2749" s="264">
        <v>44731.291666666664</v>
      </c>
      <c r="AM2749" s="26" t="s">
        <v>147</v>
      </c>
      <c r="AN2749" s="26" t="s">
        <v>63</v>
      </c>
      <c r="AO2749" s="26"/>
      <c r="AP2749" s="26"/>
      <c r="AQ2749" s="26">
        <v>-1</v>
      </c>
      <c r="AR2749" s="26">
        <v>90</v>
      </c>
      <c r="AS2749" s="26" t="s">
        <v>168</v>
      </c>
      <c r="AT2749" s="26" t="s">
        <v>71</v>
      </c>
      <c r="AU2749" s="26" t="s">
        <v>63</v>
      </c>
      <c r="AV2749" s="26" t="s">
        <v>63</v>
      </c>
      <c r="AW2749" s="26" t="s">
        <v>63</v>
      </c>
      <c r="AX2749" s="26" t="s">
        <v>63</v>
      </c>
      <c r="AY2749" s="26">
        <v>43.835945000000002</v>
      </c>
      <c r="AZ2749" s="26">
        <v>-101.655327</v>
      </c>
      <c r="BA2749" s="26" t="s">
        <v>166</v>
      </c>
      <c r="BB2749" s="26" t="s">
        <v>611</v>
      </c>
      <c r="BC2749" s="26" t="s">
        <v>167</v>
      </c>
      <c r="BD2749" s="26" t="s">
        <v>154</v>
      </c>
      <c r="BE2749" s="26"/>
      <c r="BF2749" s="26" t="s">
        <v>99</v>
      </c>
      <c r="BG2749" s="26" t="s">
        <v>167</v>
      </c>
      <c r="BH2749" s="26" t="s">
        <v>99</v>
      </c>
      <c r="BI2749" s="26">
        <v>5</v>
      </c>
      <c r="BJ2749" s="26" t="s">
        <v>217</v>
      </c>
    </row>
    <row r="2750" spans="36:62" x14ac:dyDescent="0.25">
      <c r="AJ2750" s="26">
        <v>347</v>
      </c>
      <c r="AK2750" s="26">
        <v>2207904</v>
      </c>
      <c r="AL2750" s="264">
        <v>44742.718055555553</v>
      </c>
      <c r="AM2750" s="26" t="s">
        <v>147</v>
      </c>
      <c r="AN2750" s="26" t="s">
        <v>63</v>
      </c>
      <c r="AO2750" s="26" t="s">
        <v>156</v>
      </c>
      <c r="AP2750" s="26" t="s">
        <v>159</v>
      </c>
      <c r="AQ2750" s="26">
        <v>0</v>
      </c>
      <c r="AR2750" s="26">
        <v>90</v>
      </c>
      <c r="AS2750" s="26" t="s">
        <v>668</v>
      </c>
      <c r="AT2750" s="26" t="s">
        <v>71</v>
      </c>
      <c r="AU2750" s="26" t="s">
        <v>63</v>
      </c>
      <c r="AV2750" s="26" t="s">
        <v>63</v>
      </c>
      <c r="AW2750" s="26" t="s">
        <v>63</v>
      </c>
      <c r="AX2750" s="26" t="s">
        <v>63</v>
      </c>
      <c r="AY2750" s="26">
        <v>43.835957000000001</v>
      </c>
      <c r="AZ2750" s="26">
        <v>-101.647891</v>
      </c>
      <c r="BA2750" s="26" t="s">
        <v>158</v>
      </c>
      <c r="BB2750" s="26" t="s">
        <v>611</v>
      </c>
      <c r="BC2750" s="26" t="s">
        <v>170</v>
      </c>
      <c r="BD2750" s="26" t="s">
        <v>68</v>
      </c>
      <c r="BE2750" s="26"/>
      <c r="BF2750" s="26" t="s">
        <v>68</v>
      </c>
      <c r="BG2750" s="26" t="s">
        <v>68</v>
      </c>
      <c r="BH2750" s="26" t="s">
        <v>160</v>
      </c>
      <c r="BI2750" s="26">
        <v>5</v>
      </c>
      <c r="BJ2750" s="26" t="s">
        <v>21</v>
      </c>
    </row>
    <row r="2751" spans="36:62" x14ac:dyDescent="0.25">
      <c r="AJ2751" s="26">
        <v>348</v>
      </c>
      <c r="AK2751" s="26">
        <v>2206605</v>
      </c>
      <c r="AL2751" s="264">
        <v>44716.222222222219</v>
      </c>
      <c r="AM2751" s="26" t="s">
        <v>147</v>
      </c>
      <c r="AN2751" s="26" t="s">
        <v>63</v>
      </c>
      <c r="AO2751" s="26" t="s">
        <v>156</v>
      </c>
      <c r="AP2751" s="26" t="s">
        <v>159</v>
      </c>
      <c r="AQ2751" s="26">
        <v>0</v>
      </c>
      <c r="AR2751" s="26">
        <v>90</v>
      </c>
      <c r="AS2751" s="26" t="s">
        <v>742</v>
      </c>
      <c r="AT2751" s="26" t="s">
        <v>1120</v>
      </c>
      <c r="AU2751" s="26" t="s">
        <v>63</v>
      </c>
      <c r="AV2751" s="26" t="s">
        <v>69</v>
      </c>
      <c r="AW2751" s="26" t="s">
        <v>63</v>
      </c>
      <c r="AX2751" s="26" t="s">
        <v>63</v>
      </c>
      <c r="AY2751" s="26">
        <v>43.83596</v>
      </c>
      <c r="AZ2751" s="26">
        <v>-101.66651</v>
      </c>
      <c r="BA2751" s="26" t="s">
        <v>185</v>
      </c>
      <c r="BB2751" s="26" t="s">
        <v>611</v>
      </c>
      <c r="BC2751" s="26" t="s">
        <v>651</v>
      </c>
      <c r="BD2751" s="26" t="s">
        <v>68</v>
      </c>
      <c r="BE2751" s="26"/>
      <c r="BF2751" s="26" t="s">
        <v>68</v>
      </c>
      <c r="BG2751" s="26" t="s">
        <v>68</v>
      </c>
      <c r="BH2751" s="26" t="s">
        <v>892</v>
      </c>
      <c r="BI2751" s="26">
        <v>5</v>
      </c>
      <c r="BJ2751" s="26" t="s">
        <v>19</v>
      </c>
    </row>
    <row r="2752" spans="36:62" x14ac:dyDescent="0.25">
      <c r="AJ2752" s="26">
        <v>349</v>
      </c>
      <c r="AK2752" s="26">
        <v>2207350</v>
      </c>
      <c r="AL2752" s="264">
        <v>44732.71875</v>
      </c>
      <c r="AM2752" s="26" t="s">
        <v>147</v>
      </c>
      <c r="AN2752" s="26" t="s">
        <v>63</v>
      </c>
      <c r="AO2752" s="26" t="s">
        <v>156</v>
      </c>
      <c r="AP2752" s="26" t="s">
        <v>159</v>
      </c>
      <c r="AQ2752" s="26">
        <v>0</v>
      </c>
      <c r="AR2752" s="26">
        <v>73</v>
      </c>
      <c r="AS2752" s="26" t="s">
        <v>189</v>
      </c>
      <c r="AT2752" s="26" t="s">
        <v>77</v>
      </c>
      <c r="AU2752" s="26" t="s">
        <v>63</v>
      </c>
      <c r="AV2752" s="26" t="s">
        <v>63</v>
      </c>
      <c r="AW2752" s="26" t="s">
        <v>63</v>
      </c>
      <c r="AX2752" s="26" t="s">
        <v>63</v>
      </c>
      <c r="AY2752" s="26">
        <v>43.778695999999897</v>
      </c>
      <c r="AZ2752" s="26">
        <v>-101.529433999999</v>
      </c>
      <c r="BA2752" s="26" t="s">
        <v>185</v>
      </c>
      <c r="BB2752" s="26" t="s">
        <v>157</v>
      </c>
      <c r="BC2752" s="26" t="s">
        <v>68</v>
      </c>
      <c r="BD2752" s="26" t="s">
        <v>68</v>
      </c>
      <c r="BE2752" s="26"/>
      <c r="BF2752" s="26" t="s">
        <v>68</v>
      </c>
      <c r="BG2752" s="26" t="s">
        <v>209</v>
      </c>
      <c r="BH2752" s="26" t="s">
        <v>146</v>
      </c>
      <c r="BI2752" s="26">
        <v>5</v>
      </c>
      <c r="BJ2752" s="26" t="s">
        <v>217</v>
      </c>
    </row>
    <row r="2753" spans="36:62" x14ac:dyDescent="0.25">
      <c r="AJ2753" s="26">
        <v>350</v>
      </c>
      <c r="AK2753" s="26">
        <v>2210042</v>
      </c>
      <c r="AL2753" s="264">
        <v>44775.666666666664</v>
      </c>
      <c r="AM2753" s="26" t="s">
        <v>487</v>
      </c>
      <c r="AN2753" s="26" t="s">
        <v>63</v>
      </c>
      <c r="AO2753" s="26"/>
      <c r="AP2753" s="26"/>
      <c r="AQ2753" s="26">
        <v>-1</v>
      </c>
      <c r="AR2753" s="26">
        <v>73</v>
      </c>
      <c r="AS2753" s="26" t="s">
        <v>168</v>
      </c>
      <c r="AT2753" s="26" t="s">
        <v>74</v>
      </c>
      <c r="AU2753" s="26" t="s">
        <v>63</v>
      </c>
      <c r="AV2753" s="26" t="s">
        <v>63</v>
      </c>
      <c r="AW2753" s="26" t="s">
        <v>63</v>
      </c>
      <c r="AX2753" s="26" t="s">
        <v>63</v>
      </c>
      <c r="AY2753" s="26">
        <v>43.373317</v>
      </c>
      <c r="AZ2753" s="26">
        <v>-101.513963</v>
      </c>
      <c r="BA2753" s="26" t="s">
        <v>158</v>
      </c>
      <c r="BB2753" s="26" t="s">
        <v>157</v>
      </c>
      <c r="BC2753" s="26" t="s">
        <v>167</v>
      </c>
      <c r="BD2753" s="26" t="s">
        <v>154</v>
      </c>
      <c r="BE2753" s="26"/>
      <c r="BF2753" s="26" t="s">
        <v>99</v>
      </c>
      <c r="BG2753" s="26" t="s">
        <v>167</v>
      </c>
      <c r="BH2753" s="26" t="s">
        <v>99</v>
      </c>
      <c r="BI2753" s="26">
        <v>5</v>
      </c>
      <c r="BJ2753" s="26" t="s">
        <v>217</v>
      </c>
    </row>
    <row r="2754" spans="36:62" x14ac:dyDescent="0.25">
      <c r="AJ2754" s="26">
        <v>351</v>
      </c>
      <c r="AK2754" s="26">
        <v>2208689</v>
      </c>
      <c r="AL2754" s="264">
        <v>44759.461805555555</v>
      </c>
      <c r="AM2754" s="26" t="s">
        <v>147</v>
      </c>
      <c r="AN2754" s="26" t="s">
        <v>63</v>
      </c>
      <c r="AO2754" s="26"/>
      <c r="AP2754" s="26"/>
      <c r="AQ2754" s="26">
        <v>-1</v>
      </c>
      <c r="AR2754" s="26">
        <v>90</v>
      </c>
      <c r="AS2754" s="26" t="s">
        <v>168</v>
      </c>
      <c r="AT2754" s="26" t="s">
        <v>71</v>
      </c>
      <c r="AU2754" s="26" t="s">
        <v>63</v>
      </c>
      <c r="AV2754" s="26" t="s">
        <v>63</v>
      </c>
      <c r="AW2754" s="26" t="s">
        <v>63</v>
      </c>
      <c r="AX2754" s="26" t="s">
        <v>63</v>
      </c>
      <c r="AY2754" s="26">
        <v>43.843429</v>
      </c>
      <c r="AZ2754" s="26">
        <v>-101.515987999999</v>
      </c>
      <c r="BA2754" s="26" t="s">
        <v>166</v>
      </c>
      <c r="BB2754" s="26" t="s">
        <v>611</v>
      </c>
      <c r="BC2754" s="26" t="s">
        <v>167</v>
      </c>
      <c r="BD2754" s="26" t="s">
        <v>154</v>
      </c>
      <c r="BE2754" s="26"/>
      <c r="BF2754" s="26" t="s">
        <v>99</v>
      </c>
      <c r="BG2754" s="26" t="s">
        <v>167</v>
      </c>
      <c r="BH2754" s="26" t="s">
        <v>99</v>
      </c>
      <c r="BI2754" s="26">
        <v>5</v>
      </c>
      <c r="BJ2754" s="26" t="s">
        <v>217</v>
      </c>
    </row>
    <row r="2755" spans="36:62" x14ac:dyDescent="0.25">
      <c r="AJ2755" s="26">
        <v>352</v>
      </c>
      <c r="AK2755" s="26">
        <v>2211056</v>
      </c>
      <c r="AL2755" s="264">
        <v>44755.884722222225</v>
      </c>
      <c r="AM2755" s="26" t="s">
        <v>147</v>
      </c>
      <c r="AN2755" s="26" t="s">
        <v>63</v>
      </c>
      <c r="AO2755" s="26"/>
      <c r="AP2755" s="26"/>
      <c r="AQ2755" s="26">
        <v>-1</v>
      </c>
      <c r="AR2755" s="26">
        <v>73</v>
      </c>
      <c r="AS2755" s="26" t="s">
        <v>168</v>
      </c>
      <c r="AT2755" s="26" t="s">
        <v>71</v>
      </c>
      <c r="AU2755" s="26" t="s">
        <v>63</v>
      </c>
      <c r="AV2755" s="26" t="s">
        <v>63</v>
      </c>
      <c r="AW2755" s="26" t="s">
        <v>63</v>
      </c>
      <c r="AX2755" s="26" t="s">
        <v>63</v>
      </c>
      <c r="AY2755" s="26">
        <v>43.743492000000003</v>
      </c>
      <c r="AZ2755" s="26">
        <v>-101.52571</v>
      </c>
      <c r="BA2755" s="26" t="s">
        <v>166</v>
      </c>
      <c r="BB2755" s="26" t="s">
        <v>157</v>
      </c>
      <c r="BC2755" s="26" t="s">
        <v>167</v>
      </c>
      <c r="BD2755" s="26" t="s">
        <v>154</v>
      </c>
      <c r="BE2755" s="26"/>
      <c r="BF2755" s="26" t="s">
        <v>99</v>
      </c>
      <c r="BG2755" s="26" t="s">
        <v>167</v>
      </c>
      <c r="BH2755" s="26" t="s">
        <v>99</v>
      </c>
      <c r="BI2755" s="26">
        <v>5</v>
      </c>
      <c r="BJ2755" s="26" t="s">
        <v>217</v>
      </c>
    </row>
    <row r="2756" spans="36:62" x14ac:dyDescent="0.25">
      <c r="AJ2756" s="26">
        <v>353</v>
      </c>
      <c r="AK2756" s="26">
        <v>2212104</v>
      </c>
      <c r="AL2756" s="264">
        <v>44817.819444444445</v>
      </c>
      <c r="AM2756" s="26" t="s">
        <v>147</v>
      </c>
      <c r="AN2756" s="26" t="s">
        <v>63</v>
      </c>
      <c r="AO2756" s="26"/>
      <c r="AP2756" s="26"/>
      <c r="AQ2756" s="26">
        <v>-1</v>
      </c>
      <c r="AR2756" s="26">
        <v>73</v>
      </c>
      <c r="AS2756" s="26" t="s">
        <v>168</v>
      </c>
      <c r="AT2756" s="26" t="s">
        <v>74</v>
      </c>
      <c r="AU2756" s="26" t="s">
        <v>63</v>
      </c>
      <c r="AV2756" s="26" t="s">
        <v>63</v>
      </c>
      <c r="AW2756" s="26" t="s">
        <v>63</v>
      </c>
      <c r="AX2756" s="26" t="s">
        <v>63</v>
      </c>
      <c r="AY2756" s="26">
        <v>43.754130000000004</v>
      </c>
      <c r="AZ2756" s="26">
        <v>-101.524151</v>
      </c>
      <c r="BA2756" s="26" t="s">
        <v>166</v>
      </c>
      <c r="BB2756" s="26" t="s">
        <v>157</v>
      </c>
      <c r="BC2756" s="26" t="s">
        <v>167</v>
      </c>
      <c r="BD2756" s="26" t="s">
        <v>154</v>
      </c>
      <c r="BE2756" s="26"/>
      <c r="BF2756" s="26" t="s">
        <v>99</v>
      </c>
      <c r="BG2756" s="26" t="s">
        <v>167</v>
      </c>
      <c r="BH2756" s="26" t="s">
        <v>99</v>
      </c>
      <c r="BI2756" s="26">
        <v>5</v>
      </c>
      <c r="BJ2756" s="26" t="s">
        <v>217</v>
      </c>
    </row>
    <row r="2757" spans="36:62" x14ac:dyDescent="0.25">
      <c r="AJ2757" s="26">
        <v>354</v>
      </c>
      <c r="AK2757" s="26">
        <v>2212084</v>
      </c>
      <c r="AL2757" s="264">
        <v>44814.852083333331</v>
      </c>
      <c r="AM2757" s="26" t="s">
        <v>147</v>
      </c>
      <c r="AN2757" s="26" t="s">
        <v>63</v>
      </c>
      <c r="AO2757" s="26"/>
      <c r="AP2757" s="26"/>
      <c r="AQ2757" s="26">
        <v>-1</v>
      </c>
      <c r="AR2757" s="26">
        <v>90</v>
      </c>
      <c r="AS2757" s="26" t="s">
        <v>168</v>
      </c>
      <c r="AT2757" s="26" t="s">
        <v>71</v>
      </c>
      <c r="AU2757" s="26" t="s">
        <v>63</v>
      </c>
      <c r="AV2757" s="26" t="s">
        <v>63</v>
      </c>
      <c r="AW2757" s="26" t="s">
        <v>63</v>
      </c>
      <c r="AX2757" s="26" t="s">
        <v>63</v>
      </c>
      <c r="AY2757" s="26">
        <v>43.844786999999897</v>
      </c>
      <c r="AZ2757" s="26">
        <v>-101.511734</v>
      </c>
      <c r="BA2757" s="26" t="s">
        <v>485</v>
      </c>
      <c r="BB2757" s="26" t="s">
        <v>611</v>
      </c>
      <c r="BC2757" s="26" t="s">
        <v>167</v>
      </c>
      <c r="BD2757" s="26" t="s">
        <v>154</v>
      </c>
      <c r="BE2757" s="26"/>
      <c r="BF2757" s="26" t="s">
        <v>99</v>
      </c>
      <c r="BG2757" s="26" t="s">
        <v>167</v>
      </c>
      <c r="BH2757" s="26" t="s">
        <v>99</v>
      </c>
      <c r="BI2757" s="26">
        <v>5</v>
      </c>
      <c r="BJ2757" s="26" t="s">
        <v>217</v>
      </c>
    </row>
    <row r="2758" spans="36:62" x14ac:dyDescent="0.25">
      <c r="AJ2758" s="26">
        <v>355</v>
      </c>
      <c r="AK2758" s="26">
        <v>2211684</v>
      </c>
      <c r="AL2758" s="264">
        <v>44814.868055555555</v>
      </c>
      <c r="AM2758" s="26" t="s">
        <v>147</v>
      </c>
      <c r="AN2758" s="26" t="s">
        <v>63</v>
      </c>
      <c r="AO2758" s="26"/>
      <c r="AP2758" s="26"/>
      <c r="AQ2758" s="26">
        <v>-1</v>
      </c>
      <c r="AR2758" s="26">
        <v>73</v>
      </c>
      <c r="AS2758" s="26" t="s">
        <v>168</v>
      </c>
      <c r="AT2758" s="26" t="s">
        <v>71</v>
      </c>
      <c r="AU2758" s="26" t="s">
        <v>63</v>
      </c>
      <c r="AV2758" s="26" t="s">
        <v>63</v>
      </c>
      <c r="AW2758" s="26" t="s">
        <v>63</v>
      </c>
      <c r="AX2758" s="26" t="s">
        <v>63</v>
      </c>
      <c r="AY2758" s="26">
        <v>43.732643000000003</v>
      </c>
      <c r="AZ2758" s="26">
        <v>-101.538943</v>
      </c>
      <c r="BA2758" s="26" t="s">
        <v>166</v>
      </c>
      <c r="BB2758" s="26" t="s">
        <v>165</v>
      </c>
      <c r="BC2758" s="26" t="s">
        <v>167</v>
      </c>
      <c r="BD2758" s="26" t="s">
        <v>154</v>
      </c>
      <c r="BE2758" s="26"/>
      <c r="BF2758" s="26" t="s">
        <v>99</v>
      </c>
      <c r="BG2758" s="26" t="s">
        <v>167</v>
      </c>
      <c r="BH2758" s="26" t="s">
        <v>99</v>
      </c>
      <c r="BI2758" s="26">
        <v>5</v>
      </c>
      <c r="BJ2758" s="26" t="s">
        <v>217</v>
      </c>
    </row>
    <row r="2759" spans="36:62" x14ac:dyDescent="0.25">
      <c r="AJ2759" s="26">
        <v>357</v>
      </c>
      <c r="AK2759" s="26">
        <v>2213471</v>
      </c>
      <c r="AL2759" s="264">
        <v>44826.694444444445</v>
      </c>
      <c r="AM2759" s="26" t="s">
        <v>147</v>
      </c>
      <c r="AN2759" s="26" t="s">
        <v>63</v>
      </c>
      <c r="AO2759" s="26" t="s">
        <v>214</v>
      </c>
      <c r="AP2759" s="26" t="s">
        <v>159</v>
      </c>
      <c r="AQ2759" s="26">
        <v>0</v>
      </c>
      <c r="AR2759" s="26">
        <v>73</v>
      </c>
      <c r="AS2759" s="26" t="s">
        <v>212</v>
      </c>
      <c r="AT2759" s="26" t="s">
        <v>216</v>
      </c>
      <c r="AU2759" s="26" t="s">
        <v>63</v>
      </c>
      <c r="AV2759" s="26" t="s">
        <v>63</v>
      </c>
      <c r="AW2759" s="26" t="s">
        <v>63</v>
      </c>
      <c r="AX2759" s="26" t="s">
        <v>63</v>
      </c>
      <c r="AY2759" s="26">
        <v>43.746473000000002</v>
      </c>
      <c r="AZ2759" s="26">
        <v>-101.525509999999</v>
      </c>
      <c r="BA2759" s="26" t="s">
        <v>185</v>
      </c>
      <c r="BB2759" s="26" t="s">
        <v>157</v>
      </c>
      <c r="BC2759" s="26" t="s">
        <v>211</v>
      </c>
      <c r="BD2759" s="26" t="s">
        <v>68</v>
      </c>
      <c r="BE2759" s="26"/>
      <c r="BF2759" s="26" t="s">
        <v>215</v>
      </c>
      <c r="BG2759" s="26" t="s">
        <v>68</v>
      </c>
      <c r="BH2759" s="26" t="s">
        <v>210</v>
      </c>
      <c r="BI2759" s="26">
        <v>5</v>
      </c>
      <c r="BJ2759" s="26" t="s">
        <v>18</v>
      </c>
    </row>
    <row r="2760" spans="36:62" x14ac:dyDescent="0.25">
      <c r="AJ2760" s="26">
        <v>358</v>
      </c>
      <c r="AK2760" s="26">
        <v>2211683</v>
      </c>
      <c r="AL2760" s="264">
        <v>44813.443749999999</v>
      </c>
      <c r="AM2760" s="26" t="s">
        <v>147</v>
      </c>
      <c r="AN2760" s="26" t="s">
        <v>63</v>
      </c>
      <c r="AO2760" s="26" t="s">
        <v>156</v>
      </c>
      <c r="AP2760" s="26" t="s">
        <v>159</v>
      </c>
      <c r="AQ2760" s="26">
        <v>0</v>
      </c>
      <c r="AR2760" s="26">
        <v>90</v>
      </c>
      <c r="AS2760" s="26" t="s">
        <v>1140</v>
      </c>
      <c r="AT2760" s="26" t="s">
        <v>74</v>
      </c>
      <c r="AU2760" s="26" t="s">
        <v>63</v>
      </c>
      <c r="AV2760" s="26" t="s">
        <v>69</v>
      </c>
      <c r="AW2760" s="26" t="s">
        <v>63</v>
      </c>
      <c r="AX2760" s="26" t="s">
        <v>63</v>
      </c>
      <c r="AY2760" s="26">
        <v>43.8362669999999</v>
      </c>
      <c r="AZ2760" s="26">
        <v>-101.648872999999</v>
      </c>
      <c r="BA2760" s="26" t="s">
        <v>533</v>
      </c>
      <c r="BB2760" s="26" t="s">
        <v>1141</v>
      </c>
      <c r="BC2760" s="26" t="s">
        <v>685</v>
      </c>
      <c r="BD2760" s="26" t="s">
        <v>68</v>
      </c>
      <c r="BE2760" s="26"/>
      <c r="BF2760" s="26" t="s">
        <v>68</v>
      </c>
      <c r="BG2760" s="26" t="s">
        <v>68</v>
      </c>
      <c r="BH2760" s="26" t="s">
        <v>175</v>
      </c>
      <c r="BI2760" s="26">
        <v>5</v>
      </c>
      <c r="BJ2760" s="26" t="s">
        <v>20</v>
      </c>
    </row>
    <row r="2761" spans="36:62" x14ac:dyDescent="0.25">
      <c r="AJ2761" s="26">
        <v>359</v>
      </c>
      <c r="AK2761" s="26">
        <v>2213525</v>
      </c>
      <c r="AL2761" s="264">
        <v>44846.319444444445</v>
      </c>
      <c r="AM2761" s="26" t="s">
        <v>147</v>
      </c>
      <c r="AN2761" s="26" t="s">
        <v>63</v>
      </c>
      <c r="AO2761" s="26"/>
      <c r="AP2761" s="26"/>
      <c r="AQ2761" s="26">
        <v>-1</v>
      </c>
      <c r="AR2761" s="26">
        <v>90</v>
      </c>
      <c r="AS2761" s="26" t="s">
        <v>168</v>
      </c>
      <c r="AT2761" s="26" t="s">
        <v>71</v>
      </c>
      <c r="AU2761" s="26" t="s">
        <v>63</v>
      </c>
      <c r="AV2761" s="26" t="s">
        <v>63</v>
      </c>
      <c r="AW2761" s="26" t="s">
        <v>63</v>
      </c>
      <c r="AX2761" s="26" t="s">
        <v>63</v>
      </c>
      <c r="AY2761" s="26">
        <v>43.836281</v>
      </c>
      <c r="AZ2761" s="26">
        <v>-101.560241</v>
      </c>
      <c r="BA2761" s="26" t="s">
        <v>166</v>
      </c>
      <c r="BB2761" s="26" t="s">
        <v>609</v>
      </c>
      <c r="BC2761" s="26" t="s">
        <v>167</v>
      </c>
      <c r="BD2761" s="26" t="s">
        <v>154</v>
      </c>
      <c r="BE2761" s="26"/>
      <c r="BF2761" s="26" t="s">
        <v>99</v>
      </c>
      <c r="BG2761" s="26" t="s">
        <v>167</v>
      </c>
      <c r="BH2761" s="26" t="s">
        <v>99</v>
      </c>
      <c r="BI2761" s="26">
        <v>5</v>
      </c>
      <c r="BJ2761" s="26" t="s">
        <v>217</v>
      </c>
    </row>
    <row r="2762" spans="36:62" x14ac:dyDescent="0.25">
      <c r="AJ2762" s="26">
        <v>360</v>
      </c>
      <c r="AK2762" s="26">
        <v>2214312</v>
      </c>
      <c r="AL2762" s="264">
        <v>44861.833333333336</v>
      </c>
      <c r="AM2762" s="26" t="s">
        <v>147</v>
      </c>
      <c r="AN2762" s="26" t="s">
        <v>63</v>
      </c>
      <c r="AO2762" s="26"/>
      <c r="AP2762" s="26"/>
      <c r="AQ2762" s="26">
        <v>-1</v>
      </c>
      <c r="AR2762" s="26">
        <v>73</v>
      </c>
      <c r="AS2762" s="26" t="s">
        <v>168</v>
      </c>
      <c r="AT2762" s="26" t="s">
        <v>71</v>
      </c>
      <c r="AU2762" s="26" t="s">
        <v>63</v>
      </c>
      <c r="AV2762" s="26" t="s">
        <v>63</v>
      </c>
      <c r="AW2762" s="26" t="s">
        <v>63</v>
      </c>
      <c r="AX2762" s="26" t="s">
        <v>63</v>
      </c>
      <c r="AY2762" s="26">
        <v>43.781537999999898</v>
      </c>
      <c r="AZ2762" s="26">
        <v>-101.530162</v>
      </c>
      <c r="BA2762" s="26" t="s">
        <v>185</v>
      </c>
      <c r="BB2762" s="26" t="s">
        <v>157</v>
      </c>
      <c r="BC2762" s="26" t="s">
        <v>167</v>
      </c>
      <c r="BD2762" s="26" t="s">
        <v>167</v>
      </c>
      <c r="BE2762" s="26"/>
      <c r="BF2762" s="26" t="s">
        <v>99</v>
      </c>
      <c r="BG2762" s="26" t="s">
        <v>167</v>
      </c>
      <c r="BH2762" s="26" t="s">
        <v>99</v>
      </c>
      <c r="BI2762" s="26">
        <v>5</v>
      </c>
      <c r="BJ2762" s="26" t="s">
        <v>217</v>
      </c>
    </row>
    <row r="2763" spans="36:62" x14ac:dyDescent="0.25">
      <c r="AJ2763" s="26">
        <v>361</v>
      </c>
      <c r="AK2763" s="26">
        <v>2214311</v>
      </c>
      <c r="AL2763" s="264">
        <v>44790.568055555559</v>
      </c>
      <c r="AM2763" s="26" t="s">
        <v>147</v>
      </c>
      <c r="AN2763" s="26" t="s">
        <v>63</v>
      </c>
      <c r="AO2763" s="26" t="s">
        <v>173</v>
      </c>
      <c r="AP2763" s="26" t="s">
        <v>686</v>
      </c>
      <c r="AQ2763" s="26">
        <v>0</v>
      </c>
      <c r="AR2763" s="26">
        <v>73</v>
      </c>
      <c r="AS2763" s="26" t="s">
        <v>628</v>
      </c>
      <c r="AT2763" s="26" t="s">
        <v>71</v>
      </c>
      <c r="AU2763" s="26" t="s">
        <v>63</v>
      </c>
      <c r="AV2763" s="26" t="s">
        <v>63</v>
      </c>
      <c r="AW2763" s="26" t="s">
        <v>63</v>
      </c>
      <c r="AX2763" s="26" t="s">
        <v>63</v>
      </c>
      <c r="AY2763" s="26">
        <v>43.476343</v>
      </c>
      <c r="AZ2763" s="26">
        <v>-101.498959999999</v>
      </c>
      <c r="BA2763" s="26" t="s">
        <v>536</v>
      </c>
      <c r="BB2763" s="26" t="s">
        <v>672</v>
      </c>
      <c r="BC2763" s="26" t="s">
        <v>659</v>
      </c>
      <c r="BD2763" s="26" t="s">
        <v>68</v>
      </c>
      <c r="BE2763" s="26"/>
      <c r="BF2763" s="26" t="s">
        <v>68</v>
      </c>
      <c r="BG2763" s="26" t="s">
        <v>68</v>
      </c>
      <c r="BH2763" s="26" t="s">
        <v>175</v>
      </c>
      <c r="BI2763" s="26">
        <v>5</v>
      </c>
      <c r="BJ2763" s="26" t="s">
        <v>217</v>
      </c>
    </row>
    <row r="2764" spans="36:62" x14ac:dyDescent="0.25">
      <c r="AJ2764" s="26">
        <v>363</v>
      </c>
      <c r="AK2764" s="26">
        <v>2217832</v>
      </c>
      <c r="AL2764" s="264">
        <v>44904.944444444445</v>
      </c>
      <c r="AM2764" s="26" t="s">
        <v>147</v>
      </c>
      <c r="AN2764" s="26" t="s">
        <v>63</v>
      </c>
      <c r="AO2764" s="26" t="s">
        <v>173</v>
      </c>
      <c r="AP2764" s="26" t="s">
        <v>159</v>
      </c>
      <c r="AQ2764" s="26">
        <v>0</v>
      </c>
      <c r="AR2764" s="26">
        <v>90</v>
      </c>
      <c r="AS2764" s="26" t="s">
        <v>1153</v>
      </c>
      <c r="AT2764" s="26" t="s">
        <v>71</v>
      </c>
      <c r="AU2764" s="26" t="s">
        <v>63</v>
      </c>
      <c r="AV2764" s="26" t="s">
        <v>63</v>
      </c>
      <c r="AW2764" s="26" t="s">
        <v>63</v>
      </c>
      <c r="AX2764" s="26" t="s">
        <v>63</v>
      </c>
      <c r="AY2764" s="26">
        <v>43.836868000000003</v>
      </c>
      <c r="AZ2764" s="26">
        <v>-101.537735999999</v>
      </c>
      <c r="BA2764" s="26" t="s">
        <v>208</v>
      </c>
      <c r="BB2764" s="26" t="s">
        <v>609</v>
      </c>
      <c r="BC2764" s="26" t="s">
        <v>170</v>
      </c>
      <c r="BD2764" s="26" t="s">
        <v>68</v>
      </c>
      <c r="BE2764" s="26" t="s">
        <v>1152</v>
      </c>
      <c r="BF2764" s="26" t="s">
        <v>68</v>
      </c>
      <c r="BG2764" s="26" t="s">
        <v>68</v>
      </c>
      <c r="BH2764" s="26" t="s">
        <v>160</v>
      </c>
      <c r="BI2764" s="26">
        <v>5</v>
      </c>
      <c r="BJ2764" s="26" t="s">
        <v>19</v>
      </c>
    </row>
    <row r="2765" spans="36:62" x14ac:dyDescent="0.25">
      <c r="AJ2765" s="26">
        <v>364</v>
      </c>
      <c r="AK2765" s="26">
        <v>2215417</v>
      </c>
      <c r="AL2765" s="264">
        <v>44871.760416666664</v>
      </c>
      <c r="AM2765" s="26" t="s">
        <v>147</v>
      </c>
      <c r="AN2765" s="26" t="s">
        <v>63</v>
      </c>
      <c r="AO2765" s="26"/>
      <c r="AP2765" s="26"/>
      <c r="AQ2765" s="26">
        <v>-1</v>
      </c>
      <c r="AR2765" s="26">
        <v>90</v>
      </c>
      <c r="AS2765" s="26" t="s">
        <v>168</v>
      </c>
      <c r="AT2765" s="26" t="s">
        <v>71</v>
      </c>
      <c r="AU2765" s="26" t="s">
        <v>63</v>
      </c>
      <c r="AV2765" s="26" t="s">
        <v>63</v>
      </c>
      <c r="AW2765" s="26" t="s">
        <v>63</v>
      </c>
      <c r="AX2765" s="26" t="s">
        <v>63</v>
      </c>
      <c r="AY2765" s="26">
        <v>43.838543999999899</v>
      </c>
      <c r="AZ2765" s="26">
        <v>-101.532027999999</v>
      </c>
      <c r="BA2765" s="26" t="s">
        <v>485</v>
      </c>
      <c r="BB2765" s="26" t="s">
        <v>609</v>
      </c>
      <c r="BC2765" s="26" t="s">
        <v>167</v>
      </c>
      <c r="BD2765" s="26" t="s">
        <v>154</v>
      </c>
      <c r="BE2765" s="26"/>
      <c r="BF2765" s="26" t="s">
        <v>99</v>
      </c>
      <c r="BG2765" s="26" t="s">
        <v>167</v>
      </c>
      <c r="BH2765" s="26" t="s">
        <v>99</v>
      </c>
      <c r="BI2765" s="26">
        <v>5</v>
      </c>
      <c r="BJ2765" s="26" t="s">
        <v>217</v>
      </c>
    </row>
    <row r="2766" spans="36:62" x14ac:dyDescent="0.25">
      <c r="AJ2766" s="26">
        <v>365</v>
      </c>
      <c r="AK2766" s="26">
        <v>2215418</v>
      </c>
      <c r="AL2766" s="264">
        <v>44871.739583333336</v>
      </c>
      <c r="AM2766" s="26" t="s">
        <v>147</v>
      </c>
      <c r="AN2766" s="26" t="s">
        <v>63</v>
      </c>
      <c r="AO2766" s="26"/>
      <c r="AP2766" s="26"/>
      <c r="AQ2766" s="26">
        <v>-1</v>
      </c>
      <c r="AR2766" s="26">
        <v>90</v>
      </c>
      <c r="AS2766" s="26" t="s">
        <v>168</v>
      </c>
      <c r="AT2766" s="26" t="s">
        <v>71</v>
      </c>
      <c r="AU2766" s="26" t="s">
        <v>63</v>
      </c>
      <c r="AV2766" s="26" t="s">
        <v>63</v>
      </c>
      <c r="AW2766" s="26" t="s">
        <v>63</v>
      </c>
      <c r="AX2766" s="26" t="s">
        <v>63</v>
      </c>
      <c r="AY2766" s="26">
        <v>43.843499000000001</v>
      </c>
      <c r="AZ2766" s="26">
        <v>-101.516632</v>
      </c>
      <c r="BA2766" s="26" t="s">
        <v>166</v>
      </c>
      <c r="BB2766" s="26" t="s">
        <v>609</v>
      </c>
      <c r="BC2766" s="26" t="s">
        <v>167</v>
      </c>
      <c r="BD2766" s="26" t="s">
        <v>154</v>
      </c>
      <c r="BE2766" s="26"/>
      <c r="BF2766" s="26" t="s">
        <v>99</v>
      </c>
      <c r="BG2766" s="26" t="s">
        <v>167</v>
      </c>
      <c r="BH2766" s="26" t="s">
        <v>99</v>
      </c>
      <c r="BI2766" s="26">
        <v>5</v>
      </c>
      <c r="BJ2766" s="26" t="s">
        <v>217</v>
      </c>
    </row>
    <row r="2767" spans="36:62" x14ac:dyDescent="0.25">
      <c r="AJ2767" s="26">
        <v>644</v>
      </c>
      <c r="AK2767" s="26">
        <v>1800158</v>
      </c>
      <c r="AL2767" s="264">
        <v>43103.761111111111</v>
      </c>
      <c r="AM2767" s="26" t="s">
        <v>147</v>
      </c>
      <c r="AN2767" s="26" t="s">
        <v>63</v>
      </c>
      <c r="AO2767" s="26"/>
      <c r="AP2767" s="26"/>
      <c r="AQ2767" s="26">
        <v>-1</v>
      </c>
      <c r="AR2767" s="26">
        <v>90</v>
      </c>
      <c r="AS2767" s="26" t="s">
        <v>168</v>
      </c>
      <c r="AT2767" s="26" t="s">
        <v>71</v>
      </c>
      <c r="AU2767" s="26" t="s">
        <v>63</v>
      </c>
      <c r="AV2767" s="26" t="s">
        <v>63</v>
      </c>
      <c r="AW2767" s="26" t="s">
        <v>63</v>
      </c>
      <c r="AX2767" s="26" t="s">
        <v>63</v>
      </c>
      <c r="AY2767" s="26">
        <v>43.842886999999898</v>
      </c>
      <c r="AZ2767" s="26">
        <v>-101.26083800000001</v>
      </c>
      <c r="BA2767" s="26" t="s">
        <v>185</v>
      </c>
      <c r="BB2767" s="26" t="s">
        <v>609</v>
      </c>
      <c r="BC2767" s="26" t="s">
        <v>167</v>
      </c>
      <c r="BD2767" s="26" t="s">
        <v>154</v>
      </c>
      <c r="BE2767" s="26"/>
      <c r="BF2767" s="26" t="s">
        <v>99</v>
      </c>
      <c r="BG2767" s="26" t="s">
        <v>167</v>
      </c>
      <c r="BH2767" s="26" t="s">
        <v>99</v>
      </c>
      <c r="BI2767" s="26">
        <v>6</v>
      </c>
      <c r="BJ2767" s="26" t="s">
        <v>217</v>
      </c>
    </row>
    <row r="2768" spans="36:62" x14ac:dyDescent="0.25">
      <c r="AJ2768" s="26">
        <v>646</v>
      </c>
      <c r="AK2768" s="26">
        <v>1800528</v>
      </c>
      <c r="AL2768" s="264">
        <v>43104.90902777778</v>
      </c>
      <c r="AM2768" s="26" t="s">
        <v>573</v>
      </c>
      <c r="AN2768" s="26" t="s">
        <v>63</v>
      </c>
      <c r="AO2768" s="26" t="s">
        <v>156</v>
      </c>
      <c r="AP2768" s="26" t="s">
        <v>159</v>
      </c>
      <c r="AQ2768" s="26">
        <v>0</v>
      </c>
      <c r="AR2768" s="26">
        <v>83</v>
      </c>
      <c r="AS2768" s="26" t="s">
        <v>1567</v>
      </c>
      <c r="AT2768" s="26" t="s">
        <v>613</v>
      </c>
      <c r="AU2768" s="26" t="s">
        <v>63</v>
      </c>
      <c r="AV2768" s="26" t="s">
        <v>63</v>
      </c>
      <c r="AW2768" s="26" t="s">
        <v>63</v>
      </c>
      <c r="AX2768" s="26" t="s">
        <v>63</v>
      </c>
      <c r="AY2768" s="26">
        <v>43.576597999999898</v>
      </c>
      <c r="AZ2768" s="26">
        <v>-100.750040999999</v>
      </c>
      <c r="BA2768" s="26" t="s">
        <v>158</v>
      </c>
      <c r="BB2768" s="26" t="s">
        <v>157</v>
      </c>
      <c r="BC2768" s="26" t="s">
        <v>170</v>
      </c>
      <c r="BD2768" s="26" t="s">
        <v>68</v>
      </c>
      <c r="BE2768" s="26" t="s">
        <v>1566</v>
      </c>
      <c r="BF2768" s="26" t="s">
        <v>675</v>
      </c>
      <c r="BG2768" s="26" t="s">
        <v>68</v>
      </c>
      <c r="BH2768" s="26" t="s">
        <v>160</v>
      </c>
      <c r="BI2768" s="26">
        <v>6</v>
      </c>
      <c r="BJ2768" s="26" t="s">
        <v>217</v>
      </c>
    </row>
    <row r="2769" spans="36:62" x14ac:dyDescent="0.25">
      <c r="AJ2769" s="26">
        <v>647</v>
      </c>
      <c r="AK2769" s="26">
        <v>1800550</v>
      </c>
      <c r="AL2769" s="264">
        <v>43114.54583333333</v>
      </c>
      <c r="AM2769" s="26" t="s">
        <v>565</v>
      </c>
      <c r="AN2769" s="26" t="s">
        <v>63</v>
      </c>
      <c r="AO2769" s="26" t="s">
        <v>156</v>
      </c>
      <c r="AP2769" s="26" t="s">
        <v>159</v>
      </c>
      <c r="AQ2769" s="26">
        <v>0</v>
      </c>
      <c r="AR2769" s="26">
        <v>90</v>
      </c>
      <c r="AS2769" s="26" t="s">
        <v>739</v>
      </c>
      <c r="AT2769" s="26" t="s">
        <v>639</v>
      </c>
      <c r="AU2769" s="26" t="s">
        <v>69</v>
      </c>
      <c r="AV2769" s="26" t="s">
        <v>63</v>
      </c>
      <c r="AW2769" s="26" t="s">
        <v>63</v>
      </c>
      <c r="AX2769" s="26" t="s">
        <v>63</v>
      </c>
      <c r="AY2769" s="26">
        <v>43.886477999999897</v>
      </c>
      <c r="AZ2769" s="26">
        <v>-100.84492</v>
      </c>
      <c r="BA2769" s="26" t="s">
        <v>208</v>
      </c>
      <c r="BB2769" s="26" t="s">
        <v>611</v>
      </c>
      <c r="BC2769" s="26" t="s">
        <v>620</v>
      </c>
      <c r="BD2769" s="26" t="s">
        <v>615</v>
      </c>
      <c r="BE2769" s="26"/>
      <c r="BF2769" s="26" t="s">
        <v>68</v>
      </c>
      <c r="BG2769" s="26" t="s">
        <v>68</v>
      </c>
      <c r="BH2769" s="26" t="s">
        <v>160</v>
      </c>
      <c r="BI2769" s="26">
        <v>6</v>
      </c>
      <c r="BJ2769" s="26" t="s">
        <v>217</v>
      </c>
    </row>
    <row r="2770" spans="36:62" x14ac:dyDescent="0.25">
      <c r="AJ2770" s="26">
        <v>648</v>
      </c>
      <c r="AK2770" s="26">
        <v>1800708</v>
      </c>
      <c r="AL2770" s="264">
        <v>43114.638888888891</v>
      </c>
      <c r="AM2770" s="26" t="s">
        <v>565</v>
      </c>
      <c r="AN2770" s="26" t="s">
        <v>63</v>
      </c>
      <c r="AO2770" s="26" t="s">
        <v>156</v>
      </c>
      <c r="AP2770" s="26" t="s">
        <v>159</v>
      </c>
      <c r="AQ2770" s="26">
        <v>0</v>
      </c>
      <c r="AR2770" s="26">
        <v>90</v>
      </c>
      <c r="AS2770" s="26" t="s">
        <v>739</v>
      </c>
      <c r="AT2770" s="26" t="s">
        <v>74</v>
      </c>
      <c r="AU2770" s="26" t="s">
        <v>63</v>
      </c>
      <c r="AV2770" s="26" t="s">
        <v>63</v>
      </c>
      <c r="AW2770" s="26" t="s">
        <v>63</v>
      </c>
      <c r="AX2770" s="26" t="s">
        <v>63</v>
      </c>
      <c r="AY2770" s="26">
        <v>43.886803</v>
      </c>
      <c r="AZ2770" s="26">
        <v>-100.793380999999</v>
      </c>
      <c r="BA2770" s="26" t="s">
        <v>208</v>
      </c>
      <c r="BB2770" s="26" t="s">
        <v>609</v>
      </c>
      <c r="BC2770" s="26" t="s">
        <v>614</v>
      </c>
      <c r="BD2770" s="26" t="s">
        <v>615</v>
      </c>
      <c r="BE2770" s="26"/>
      <c r="BF2770" s="26" t="s">
        <v>68</v>
      </c>
      <c r="BG2770" s="26" t="s">
        <v>68</v>
      </c>
      <c r="BH2770" s="26" t="s">
        <v>146</v>
      </c>
      <c r="BI2770" s="26">
        <v>6</v>
      </c>
      <c r="BJ2770" s="26" t="s">
        <v>217</v>
      </c>
    </row>
    <row r="2771" spans="36:62" x14ac:dyDescent="0.25">
      <c r="AJ2771" s="26">
        <v>650</v>
      </c>
      <c r="AK2771" s="26">
        <v>1801276</v>
      </c>
      <c r="AL2771" s="264">
        <v>43129.875</v>
      </c>
      <c r="AM2771" s="26" t="s">
        <v>147</v>
      </c>
      <c r="AN2771" s="26" t="s">
        <v>63</v>
      </c>
      <c r="AO2771" s="26"/>
      <c r="AP2771" s="26"/>
      <c r="AQ2771" s="26">
        <v>-1</v>
      </c>
      <c r="AR2771" s="26">
        <v>90</v>
      </c>
      <c r="AS2771" s="26" t="s">
        <v>168</v>
      </c>
      <c r="AT2771" s="26" t="s">
        <v>71</v>
      </c>
      <c r="AU2771" s="26" t="s">
        <v>63</v>
      </c>
      <c r="AV2771" s="26" t="s">
        <v>63</v>
      </c>
      <c r="AW2771" s="26" t="s">
        <v>63</v>
      </c>
      <c r="AX2771" s="26" t="s">
        <v>63</v>
      </c>
      <c r="AY2771" s="26">
        <v>43.842686999999898</v>
      </c>
      <c r="AZ2771" s="26">
        <v>-101.277231999999</v>
      </c>
      <c r="BA2771" s="26" t="s">
        <v>185</v>
      </c>
      <c r="BB2771" s="26" t="s">
        <v>611</v>
      </c>
      <c r="BC2771" s="26" t="s">
        <v>167</v>
      </c>
      <c r="BD2771" s="26" t="s">
        <v>154</v>
      </c>
      <c r="BE2771" s="26"/>
      <c r="BF2771" s="26" t="s">
        <v>99</v>
      </c>
      <c r="BG2771" s="26" t="s">
        <v>167</v>
      </c>
      <c r="BH2771" s="26" t="s">
        <v>99</v>
      </c>
      <c r="BI2771" s="26">
        <v>6</v>
      </c>
      <c r="BJ2771" s="26" t="s">
        <v>217</v>
      </c>
    </row>
    <row r="2772" spans="36:62" x14ac:dyDescent="0.25">
      <c r="AJ2772" s="26">
        <v>651</v>
      </c>
      <c r="AK2772" s="26">
        <v>1801703</v>
      </c>
      <c r="AL2772" s="264">
        <v>43124.125</v>
      </c>
      <c r="AM2772" s="26" t="s">
        <v>147</v>
      </c>
      <c r="AN2772" s="26" t="s">
        <v>63</v>
      </c>
      <c r="AO2772" s="26"/>
      <c r="AP2772" s="26"/>
      <c r="AQ2772" s="26">
        <v>-1</v>
      </c>
      <c r="AR2772" s="26">
        <v>90</v>
      </c>
      <c r="AS2772" s="26" t="s">
        <v>168</v>
      </c>
      <c r="AT2772" s="26" t="s">
        <v>71</v>
      </c>
      <c r="AU2772" s="26" t="s">
        <v>63</v>
      </c>
      <c r="AV2772" s="26" t="s">
        <v>63</v>
      </c>
      <c r="AW2772" s="26" t="s">
        <v>63</v>
      </c>
      <c r="AX2772" s="26" t="s">
        <v>63</v>
      </c>
      <c r="AY2772" s="26">
        <v>43.842604000000001</v>
      </c>
      <c r="AZ2772" s="26">
        <v>-101.253046999999</v>
      </c>
      <c r="BA2772" s="26" t="s">
        <v>158</v>
      </c>
      <c r="BB2772" s="26" t="s">
        <v>611</v>
      </c>
      <c r="BC2772" s="26" t="s">
        <v>167</v>
      </c>
      <c r="BD2772" s="26" t="s">
        <v>154</v>
      </c>
      <c r="BE2772" s="26"/>
      <c r="BF2772" s="26" t="s">
        <v>99</v>
      </c>
      <c r="BG2772" s="26" t="s">
        <v>167</v>
      </c>
      <c r="BH2772" s="26" t="s">
        <v>99</v>
      </c>
      <c r="BI2772" s="26">
        <v>6</v>
      </c>
      <c r="BJ2772" s="26" t="s">
        <v>217</v>
      </c>
    </row>
    <row r="2773" spans="36:62" x14ac:dyDescent="0.25">
      <c r="AJ2773" s="26">
        <v>652</v>
      </c>
      <c r="AK2773" s="26">
        <v>1801704</v>
      </c>
      <c r="AL2773" s="264">
        <v>43130.318055555559</v>
      </c>
      <c r="AM2773" s="26" t="s">
        <v>147</v>
      </c>
      <c r="AN2773" s="26" t="s">
        <v>63</v>
      </c>
      <c r="AO2773" s="26" t="s">
        <v>156</v>
      </c>
      <c r="AP2773" s="26" t="s">
        <v>159</v>
      </c>
      <c r="AQ2773" s="26">
        <v>0</v>
      </c>
      <c r="AR2773" s="26">
        <v>90</v>
      </c>
      <c r="AS2773" s="26" t="s">
        <v>764</v>
      </c>
      <c r="AT2773" s="26" t="s">
        <v>664</v>
      </c>
      <c r="AU2773" s="26" t="s">
        <v>63</v>
      </c>
      <c r="AV2773" s="26" t="s">
        <v>63</v>
      </c>
      <c r="AW2773" s="26" t="s">
        <v>63</v>
      </c>
      <c r="AX2773" s="26" t="s">
        <v>63</v>
      </c>
      <c r="AY2773" s="26">
        <v>43.900942999999899</v>
      </c>
      <c r="AZ2773" s="26">
        <v>-101.06589700000001</v>
      </c>
      <c r="BA2773" s="26" t="s">
        <v>166</v>
      </c>
      <c r="BB2773" s="26" t="s">
        <v>611</v>
      </c>
      <c r="BC2773" s="26" t="s">
        <v>614</v>
      </c>
      <c r="BD2773" s="26" t="s">
        <v>615</v>
      </c>
      <c r="BE2773" s="26"/>
      <c r="BF2773" s="26" t="s">
        <v>68</v>
      </c>
      <c r="BG2773" s="26" t="s">
        <v>68</v>
      </c>
      <c r="BH2773" s="26" t="s">
        <v>160</v>
      </c>
      <c r="BI2773" s="26">
        <v>6</v>
      </c>
      <c r="BJ2773" s="26" t="s">
        <v>217</v>
      </c>
    </row>
    <row r="2774" spans="36:62" x14ac:dyDescent="0.25">
      <c r="AJ2774" s="26">
        <v>653</v>
      </c>
      <c r="AK2774" s="26">
        <v>1802242</v>
      </c>
      <c r="AL2774" s="264">
        <v>43139.491666666669</v>
      </c>
      <c r="AM2774" s="26" t="s">
        <v>565</v>
      </c>
      <c r="AN2774" s="26" t="s">
        <v>63</v>
      </c>
      <c r="AO2774" s="26" t="s">
        <v>156</v>
      </c>
      <c r="AP2774" s="26" t="s">
        <v>159</v>
      </c>
      <c r="AQ2774" s="26">
        <v>0</v>
      </c>
      <c r="AR2774" s="26">
        <v>90</v>
      </c>
      <c r="AS2774" s="26" t="s">
        <v>886</v>
      </c>
      <c r="AT2774" s="26" t="s">
        <v>654</v>
      </c>
      <c r="AU2774" s="26" t="s">
        <v>63</v>
      </c>
      <c r="AV2774" s="26" t="s">
        <v>63</v>
      </c>
      <c r="AW2774" s="26" t="s">
        <v>63</v>
      </c>
      <c r="AX2774" s="26" t="s">
        <v>63</v>
      </c>
      <c r="AY2774" s="26">
        <v>43.901162999999897</v>
      </c>
      <c r="AZ2774" s="26">
        <v>-100.929742</v>
      </c>
      <c r="BA2774" s="26" t="s">
        <v>208</v>
      </c>
      <c r="BB2774" s="26" t="s">
        <v>609</v>
      </c>
      <c r="BC2774" s="26" t="s">
        <v>162</v>
      </c>
      <c r="BD2774" s="26" t="s">
        <v>68</v>
      </c>
      <c r="BE2774" s="26"/>
      <c r="BF2774" s="26" t="s">
        <v>68</v>
      </c>
      <c r="BG2774" s="26" t="s">
        <v>209</v>
      </c>
      <c r="BH2774" s="26" t="s">
        <v>160</v>
      </c>
      <c r="BI2774" s="26">
        <v>6</v>
      </c>
      <c r="BJ2774" s="26" t="s">
        <v>21</v>
      </c>
    </row>
    <row r="2775" spans="36:62" x14ac:dyDescent="0.25">
      <c r="AJ2775" s="26">
        <v>654</v>
      </c>
      <c r="AK2775" s="26">
        <v>1802356</v>
      </c>
      <c r="AL2775" s="264">
        <v>43146.463888888888</v>
      </c>
      <c r="AM2775" s="26" t="s">
        <v>147</v>
      </c>
      <c r="AN2775" s="26" t="s">
        <v>63</v>
      </c>
      <c r="AO2775" s="26" t="s">
        <v>156</v>
      </c>
      <c r="AP2775" s="26" t="s">
        <v>159</v>
      </c>
      <c r="AQ2775" s="26">
        <v>0</v>
      </c>
      <c r="AR2775" s="26">
        <v>90</v>
      </c>
      <c r="AS2775" s="26" t="s">
        <v>201</v>
      </c>
      <c r="AT2775" s="26" t="s">
        <v>613</v>
      </c>
      <c r="AU2775" s="26" t="s">
        <v>63</v>
      </c>
      <c r="AV2775" s="26" t="s">
        <v>63</v>
      </c>
      <c r="AW2775" s="26" t="s">
        <v>63</v>
      </c>
      <c r="AX2775" s="26" t="s">
        <v>63</v>
      </c>
      <c r="AY2775" s="26">
        <v>43.844281000000002</v>
      </c>
      <c r="AZ2775" s="26">
        <v>-101.221028</v>
      </c>
      <c r="BA2775" s="26" t="s">
        <v>166</v>
      </c>
      <c r="BB2775" s="26" t="s">
        <v>611</v>
      </c>
      <c r="BC2775" s="26" t="s">
        <v>211</v>
      </c>
      <c r="BD2775" s="26" t="s">
        <v>615</v>
      </c>
      <c r="BE2775" s="26" t="s">
        <v>617</v>
      </c>
      <c r="BF2775" s="26" t="s">
        <v>68</v>
      </c>
      <c r="BG2775" s="26" t="s">
        <v>68</v>
      </c>
      <c r="BH2775" s="26" t="s">
        <v>160</v>
      </c>
      <c r="BI2775" s="26">
        <v>6</v>
      </c>
      <c r="BJ2775" s="26" t="s">
        <v>20</v>
      </c>
    </row>
    <row r="2776" spans="36:62" x14ac:dyDescent="0.25">
      <c r="AJ2776" s="26">
        <v>655</v>
      </c>
      <c r="AK2776" s="26">
        <v>1802374</v>
      </c>
      <c r="AL2776" s="264">
        <v>43145.868750000001</v>
      </c>
      <c r="AM2776" s="26" t="s">
        <v>147</v>
      </c>
      <c r="AN2776" s="26" t="s">
        <v>63</v>
      </c>
      <c r="AO2776" s="26"/>
      <c r="AP2776" s="26"/>
      <c r="AQ2776" s="26">
        <v>-1</v>
      </c>
      <c r="AR2776" s="26">
        <v>90</v>
      </c>
      <c r="AS2776" s="26" t="s">
        <v>168</v>
      </c>
      <c r="AT2776" s="26" t="s">
        <v>71</v>
      </c>
      <c r="AU2776" s="26" t="s">
        <v>63</v>
      </c>
      <c r="AV2776" s="26" t="s">
        <v>63</v>
      </c>
      <c r="AW2776" s="26" t="s">
        <v>63</v>
      </c>
      <c r="AX2776" s="26" t="s">
        <v>63</v>
      </c>
      <c r="AY2776" s="26">
        <v>43.840175000000002</v>
      </c>
      <c r="AZ2776" s="26">
        <v>-101.526949999999</v>
      </c>
      <c r="BA2776" s="26" t="s">
        <v>485</v>
      </c>
      <c r="BB2776" s="26" t="s">
        <v>609</v>
      </c>
      <c r="BC2776" s="26" t="s">
        <v>167</v>
      </c>
      <c r="BD2776" s="26" t="s">
        <v>154</v>
      </c>
      <c r="BE2776" s="26"/>
      <c r="BF2776" s="26" t="s">
        <v>99</v>
      </c>
      <c r="BG2776" s="26" t="s">
        <v>167</v>
      </c>
      <c r="BH2776" s="26" t="s">
        <v>99</v>
      </c>
      <c r="BI2776" s="26">
        <v>6</v>
      </c>
      <c r="BJ2776" s="26" t="s">
        <v>217</v>
      </c>
    </row>
    <row r="2777" spans="36:62" x14ac:dyDescent="0.25">
      <c r="AJ2777" s="26">
        <v>656</v>
      </c>
      <c r="AK2777" s="26">
        <v>1802617</v>
      </c>
      <c r="AL2777" s="264">
        <v>43146.506944444445</v>
      </c>
      <c r="AM2777" s="26" t="s">
        <v>147</v>
      </c>
      <c r="AN2777" s="26" t="s">
        <v>63</v>
      </c>
      <c r="AO2777" s="26" t="s">
        <v>156</v>
      </c>
      <c r="AP2777" s="26" t="s">
        <v>648</v>
      </c>
      <c r="AQ2777" s="26">
        <v>0</v>
      </c>
      <c r="AR2777" s="26">
        <v>90</v>
      </c>
      <c r="AS2777" s="26" t="s">
        <v>1171</v>
      </c>
      <c r="AT2777" s="26" t="s">
        <v>613</v>
      </c>
      <c r="AU2777" s="26" t="s">
        <v>63</v>
      </c>
      <c r="AV2777" s="26" t="s">
        <v>63</v>
      </c>
      <c r="AW2777" s="26" t="s">
        <v>63</v>
      </c>
      <c r="AX2777" s="26" t="s">
        <v>63</v>
      </c>
      <c r="AY2777" s="26">
        <v>43.848677000000002</v>
      </c>
      <c r="AZ2777" s="26">
        <v>-101.350238</v>
      </c>
      <c r="BA2777" s="26" t="s">
        <v>493</v>
      </c>
      <c r="BB2777" s="26" t="s">
        <v>609</v>
      </c>
      <c r="BC2777" s="26" t="s">
        <v>678</v>
      </c>
      <c r="BD2777" s="26" t="s">
        <v>615</v>
      </c>
      <c r="BE2777" s="26" t="s">
        <v>1007</v>
      </c>
      <c r="BF2777" s="26" t="s">
        <v>68</v>
      </c>
      <c r="BG2777" s="26" t="s">
        <v>68</v>
      </c>
      <c r="BH2777" s="26" t="s">
        <v>175</v>
      </c>
      <c r="BI2777" s="26">
        <v>6</v>
      </c>
      <c r="BJ2777" s="26" t="s">
        <v>21</v>
      </c>
    </row>
    <row r="2778" spans="36:62" x14ac:dyDescent="0.25">
      <c r="AJ2778" s="26">
        <v>657</v>
      </c>
      <c r="AK2778" s="26">
        <v>1802729</v>
      </c>
      <c r="AL2778" s="264">
        <v>43155.592361111114</v>
      </c>
      <c r="AM2778" s="26" t="s">
        <v>147</v>
      </c>
      <c r="AN2778" s="26" t="s">
        <v>63</v>
      </c>
      <c r="AO2778" s="26" t="s">
        <v>156</v>
      </c>
      <c r="AP2778" s="26" t="s">
        <v>159</v>
      </c>
      <c r="AQ2778" s="26">
        <v>0</v>
      </c>
      <c r="AR2778" s="26">
        <v>90</v>
      </c>
      <c r="AS2778" s="26" t="s">
        <v>739</v>
      </c>
      <c r="AT2778" s="26" t="s">
        <v>613</v>
      </c>
      <c r="AU2778" s="26" t="s">
        <v>63</v>
      </c>
      <c r="AV2778" s="26" t="s">
        <v>63</v>
      </c>
      <c r="AW2778" s="26" t="s">
        <v>63</v>
      </c>
      <c r="AX2778" s="26" t="s">
        <v>63</v>
      </c>
      <c r="AY2778" s="26">
        <v>43.8853089999999</v>
      </c>
      <c r="AZ2778" s="26">
        <v>-101.133285</v>
      </c>
      <c r="BA2778" s="26" t="s">
        <v>158</v>
      </c>
      <c r="BB2778" s="26" t="s">
        <v>609</v>
      </c>
      <c r="BC2778" s="26" t="s">
        <v>614</v>
      </c>
      <c r="BD2778" s="26" t="s">
        <v>615</v>
      </c>
      <c r="BE2778" s="26"/>
      <c r="BF2778" s="26" t="s">
        <v>68</v>
      </c>
      <c r="BG2778" s="26" t="s">
        <v>68</v>
      </c>
      <c r="BH2778" s="26" t="s">
        <v>160</v>
      </c>
      <c r="BI2778" s="26">
        <v>6</v>
      </c>
      <c r="BJ2778" s="26" t="s">
        <v>217</v>
      </c>
    </row>
    <row r="2779" spans="36:62" x14ac:dyDescent="0.25">
      <c r="AJ2779" s="26">
        <v>658</v>
      </c>
      <c r="AK2779" s="26">
        <v>1803084</v>
      </c>
      <c r="AL2779" s="264">
        <v>43155.6875</v>
      </c>
      <c r="AM2779" s="26" t="s">
        <v>147</v>
      </c>
      <c r="AN2779" s="26" t="s">
        <v>63</v>
      </c>
      <c r="AO2779" s="26" t="s">
        <v>156</v>
      </c>
      <c r="AP2779" s="26" t="s">
        <v>627</v>
      </c>
      <c r="AQ2779" s="26">
        <v>0</v>
      </c>
      <c r="AR2779" s="26">
        <v>90</v>
      </c>
      <c r="AS2779" s="26" t="s">
        <v>1263</v>
      </c>
      <c r="AT2779" s="26" t="s">
        <v>679</v>
      </c>
      <c r="AU2779" s="26" t="s">
        <v>63</v>
      </c>
      <c r="AV2779" s="26" t="s">
        <v>63</v>
      </c>
      <c r="AW2779" s="26" t="s">
        <v>63</v>
      </c>
      <c r="AX2779" s="26" t="s">
        <v>63</v>
      </c>
      <c r="AY2779" s="26">
        <v>43.8637459999999</v>
      </c>
      <c r="AZ2779" s="26">
        <v>-101.180944999999</v>
      </c>
      <c r="BA2779" s="26" t="s">
        <v>493</v>
      </c>
      <c r="BB2779" s="26" t="s">
        <v>611</v>
      </c>
      <c r="BC2779" s="26" t="s">
        <v>1316</v>
      </c>
      <c r="BD2779" s="26" t="s">
        <v>615</v>
      </c>
      <c r="BE2779" s="26"/>
      <c r="BF2779" s="26" t="s">
        <v>68</v>
      </c>
      <c r="BG2779" s="26" t="s">
        <v>68</v>
      </c>
      <c r="BH2779" s="26" t="s">
        <v>646</v>
      </c>
      <c r="BI2779" s="26">
        <v>6</v>
      </c>
      <c r="BJ2779" s="26" t="s">
        <v>217</v>
      </c>
    </row>
    <row r="2780" spans="36:62" x14ac:dyDescent="0.25">
      <c r="AJ2780" s="26">
        <v>659</v>
      </c>
      <c r="AK2780" s="26">
        <v>1802963</v>
      </c>
      <c r="AL2780" s="264">
        <v>43149.586805555555</v>
      </c>
      <c r="AM2780" s="26" t="s">
        <v>565</v>
      </c>
      <c r="AN2780" s="26" t="s">
        <v>63</v>
      </c>
      <c r="AO2780" s="26" t="s">
        <v>156</v>
      </c>
      <c r="AP2780" s="26" t="s">
        <v>159</v>
      </c>
      <c r="AQ2780" s="26">
        <v>0</v>
      </c>
      <c r="AR2780" s="26">
        <v>90</v>
      </c>
      <c r="AS2780" s="26" t="s">
        <v>853</v>
      </c>
      <c r="AT2780" s="26" t="s">
        <v>882</v>
      </c>
      <c r="AU2780" s="26" t="s">
        <v>63</v>
      </c>
      <c r="AV2780" s="26" t="s">
        <v>63</v>
      </c>
      <c r="AW2780" s="26" t="s">
        <v>63</v>
      </c>
      <c r="AX2780" s="26" t="s">
        <v>63</v>
      </c>
      <c r="AY2780" s="26">
        <v>43.886757000000003</v>
      </c>
      <c r="AZ2780" s="26">
        <v>-100.829252999999</v>
      </c>
      <c r="BA2780" s="26" t="s">
        <v>185</v>
      </c>
      <c r="BB2780" s="26" t="s">
        <v>609</v>
      </c>
      <c r="BC2780" s="26" t="s">
        <v>68</v>
      </c>
      <c r="BD2780" s="26" t="s">
        <v>615</v>
      </c>
      <c r="BE2780" s="26"/>
      <c r="BF2780" s="26" t="s">
        <v>68</v>
      </c>
      <c r="BG2780" s="26" t="s">
        <v>209</v>
      </c>
      <c r="BH2780" s="26" t="s">
        <v>146</v>
      </c>
      <c r="BI2780" s="26">
        <v>6</v>
      </c>
      <c r="BJ2780" s="26" t="s">
        <v>217</v>
      </c>
    </row>
    <row r="2781" spans="36:62" x14ac:dyDescent="0.25">
      <c r="AJ2781" s="26">
        <v>661</v>
      </c>
      <c r="AK2781" s="26">
        <v>1803401</v>
      </c>
      <c r="AL2781" s="264">
        <v>43172.9375</v>
      </c>
      <c r="AM2781" s="26" t="s">
        <v>147</v>
      </c>
      <c r="AN2781" s="26" t="s">
        <v>63</v>
      </c>
      <c r="AO2781" s="26"/>
      <c r="AP2781" s="26"/>
      <c r="AQ2781" s="26">
        <v>-1</v>
      </c>
      <c r="AR2781" s="26">
        <v>90</v>
      </c>
      <c r="AS2781" s="26" t="s">
        <v>168</v>
      </c>
      <c r="AT2781" s="26" t="s">
        <v>71</v>
      </c>
      <c r="AU2781" s="26" t="s">
        <v>63</v>
      </c>
      <c r="AV2781" s="26" t="s">
        <v>63</v>
      </c>
      <c r="AW2781" s="26" t="s">
        <v>63</v>
      </c>
      <c r="AX2781" s="26" t="s">
        <v>63</v>
      </c>
      <c r="AY2781" s="26">
        <v>43.847240999999897</v>
      </c>
      <c r="AZ2781" s="26">
        <v>-101.342440999999</v>
      </c>
      <c r="BA2781" s="26" t="s">
        <v>185</v>
      </c>
      <c r="BB2781" s="26" t="s">
        <v>609</v>
      </c>
      <c r="BC2781" s="26" t="s">
        <v>167</v>
      </c>
      <c r="BD2781" s="26" t="s">
        <v>154</v>
      </c>
      <c r="BE2781" s="26"/>
      <c r="BF2781" s="26" t="s">
        <v>99</v>
      </c>
      <c r="BG2781" s="26" t="s">
        <v>167</v>
      </c>
      <c r="BH2781" s="26" t="s">
        <v>99</v>
      </c>
      <c r="BI2781" s="26">
        <v>6</v>
      </c>
      <c r="BJ2781" s="26" t="s">
        <v>217</v>
      </c>
    </row>
    <row r="2782" spans="36:62" x14ac:dyDescent="0.25">
      <c r="AJ2782" s="26">
        <v>662</v>
      </c>
      <c r="AK2782" s="26">
        <v>1803504</v>
      </c>
      <c r="AL2782" s="264">
        <v>43170.168055555558</v>
      </c>
      <c r="AM2782" s="26" t="s">
        <v>147</v>
      </c>
      <c r="AN2782" s="26" t="s">
        <v>63</v>
      </c>
      <c r="AO2782" s="26" t="s">
        <v>173</v>
      </c>
      <c r="AP2782" s="26" t="s">
        <v>159</v>
      </c>
      <c r="AQ2782" s="26">
        <v>0</v>
      </c>
      <c r="AR2782" s="26">
        <v>90</v>
      </c>
      <c r="AS2782" s="26" t="s">
        <v>638</v>
      </c>
      <c r="AT2782" s="26" t="s">
        <v>71</v>
      </c>
      <c r="AU2782" s="26" t="s">
        <v>63</v>
      </c>
      <c r="AV2782" s="26" t="s">
        <v>63</v>
      </c>
      <c r="AW2782" s="26" t="s">
        <v>63</v>
      </c>
      <c r="AX2782" s="26" t="s">
        <v>63</v>
      </c>
      <c r="AY2782" s="26">
        <v>43.851894000000001</v>
      </c>
      <c r="AZ2782" s="26">
        <v>-101.422454</v>
      </c>
      <c r="BA2782" s="26" t="s">
        <v>166</v>
      </c>
      <c r="BB2782" s="26" t="s">
        <v>609</v>
      </c>
      <c r="BC2782" s="26" t="s">
        <v>798</v>
      </c>
      <c r="BD2782" s="26" t="s">
        <v>68</v>
      </c>
      <c r="BE2782" s="26" t="s">
        <v>1489</v>
      </c>
      <c r="BF2782" s="26" t="s">
        <v>68</v>
      </c>
      <c r="BG2782" s="26" t="s">
        <v>68</v>
      </c>
      <c r="BH2782" s="26" t="s">
        <v>1332</v>
      </c>
      <c r="BI2782" s="26">
        <v>6</v>
      </c>
      <c r="BJ2782" s="26" t="s">
        <v>217</v>
      </c>
    </row>
    <row r="2783" spans="36:62" x14ac:dyDescent="0.25">
      <c r="AJ2783" s="26">
        <v>663</v>
      </c>
      <c r="AK2783" s="26">
        <v>1803506</v>
      </c>
      <c r="AL2783" s="264">
        <v>43175.704861111109</v>
      </c>
      <c r="AM2783" s="26" t="s">
        <v>565</v>
      </c>
      <c r="AN2783" s="26" t="s">
        <v>63</v>
      </c>
      <c r="AO2783" s="26" t="s">
        <v>156</v>
      </c>
      <c r="AP2783" s="26" t="s">
        <v>159</v>
      </c>
      <c r="AQ2783" s="26">
        <v>0</v>
      </c>
      <c r="AR2783" s="26">
        <v>83</v>
      </c>
      <c r="AS2783" s="26" t="s">
        <v>201</v>
      </c>
      <c r="AT2783" s="26" t="s">
        <v>613</v>
      </c>
      <c r="AU2783" s="26" t="s">
        <v>63</v>
      </c>
      <c r="AV2783" s="26" t="s">
        <v>63</v>
      </c>
      <c r="AW2783" s="26" t="s">
        <v>63</v>
      </c>
      <c r="AX2783" s="26" t="s">
        <v>63</v>
      </c>
      <c r="AY2783" s="26">
        <v>43.773758999999899</v>
      </c>
      <c r="AZ2783" s="26">
        <v>-100.678055999999</v>
      </c>
      <c r="BA2783" s="26" t="s">
        <v>208</v>
      </c>
      <c r="BB2783" s="26" t="s">
        <v>165</v>
      </c>
      <c r="BC2783" s="26" t="s">
        <v>68</v>
      </c>
      <c r="BD2783" s="26" t="s">
        <v>615</v>
      </c>
      <c r="BE2783" s="26"/>
      <c r="BF2783" s="26" t="s">
        <v>68</v>
      </c>
      <c r="BG2783" s="26" t="s">
        <v>209</v>
      </c>
      <c r="BH2783" s="26" t="s">
        <v>160</v>
      </c>
      <c r="BI2783" s="26">
        <v>6</v>
      </c>
      <c r="BJ2783" s="26" t="s">
        <v>217</v>
      </c>
    </row>
    <row r="2784" spans="36:62" x14ac:dyDescent="0.25">
      <c r="AJ2784" s="26">
        <v>664</v>
      </c>
      <c r="AK2784" s="26">
        <v>1803527</v>
      </c>
      <c r="AL2784" s="264">
        <v>43175.958333333336</v>
      </c>
      <c r="AM2784" s="26" t="s">
        <v>565</v>
      </c>
      <c r="AN2784" s="26" t="s">
        <v>63</v>
      </c>
      <c r="AO2784" s="26" t="s">
        <v>156</v>
      </c>
      <c r="AP2784" s="26" t="s">
        <v>159</v>
      </c>
      <c r="AQ2784" s="26">
        <v>0</v>
      </c>
      <c r="AR2784" s="26">
        <v>90</v>
      </c>
      <c r="AS2784" s="26" t="s">
        <v>635</v>
      </c>
      <c r="AT2784" s="26" t="s">
        <v>613</v>
      </c>
      <c r="AU2784" s="26" t="s">
        <v>63</v>
      </c>
      <c r="AV2784" s="26" t="s">
        <v>63</v>
      </c>
      <c r="AW2784" s="26" t="s">
        <v>63</v>
      </c>
      <c r="AX2784" s="26" t="s">
        <v>63</v>
      </c>
      <c r="AY2784" s="26">
        <v>43.886572999999899</v>
      </c>
      <c r="AZ2784" s="26">
        <v>-100.769820999999</v>
      </c>
      <c r="BA2784" s="26" t="s">
        <v>185</v>
      </c>
      <c r="BB2784" s="26" t="s">
        <v>611</v>
      </c>
      <c r="BC2784" s="26" t="s">
        <v>614</v>
      </c>
      <c r="BD2784" s="26" t="s">
        <v>615</v>
      </c>
      <c r="BE2784" s="26"/>
      <c r="BF2784" s="26" t="s">
        <v>68</v>
      </c>
      <c r="BG2784" s="26" t="s">
        <v>68</v>
      </c>
      <c r="BH2784" s="26" t="s">
        <v>160</v>
      </c>
      <c r="BI2784" s="26">
        <v>6</v>
      </c>
      <c r="BJ2784" s="26" t="s">
        <v>217</v>
      </c>
    </row>
    <row r="2785" spans="36:62" x14ac:dyDescent="0.25">
      <c r="AJ2785" s="26">
        <v>665</v>
      </c>
      <c r="AK2785" s="26">
        <v>1803639</v>
      </c>
      <c r="AL2785" s="264">
        <v>43176.625694444447</v>
      </c>
      <c r="AM2785" s="26" t="s">
        <v>573</v>
      </c>
      <c r="AN2785" s="26" t="s">
        <v>63</v>
      </c>
      <c r="AO2785" s="26" t="s">
        <v>156</v>
      </c>
      <c r="AP2785" s="26" t="s">
        <v>706</v>
      </c>
      <c r="AQ2785" s="26">
        <v>0</v>
      </c>
      <c r="AR2785" s="26">
        <v>83</v>
      </c>
      <c r="AS2785" s="26" t="s">
        <v>1568</v>
      </c>
      <c r="AT2785" s="26" t="s">
        <v>71</v>
      </c>
      <c r="AU2785" s="26" t="s">
        <v>63</v>
      </c>
      <c r="AV2785" s="26" t="s">
        <v>63</v>
      </c>
      <c r="AW2785" s="26" t="s">
        <v>63</v>
      </c>
      <c r="AX2785" s="26" t="s">
        <v>63</v>
      </c>
      <c r="AY2785" s="26">
        <v>43.693437000000003</v>
      </c>
      <c r="AZ2785" s="26">
        <v>-100.706999999999</v>
      </c>
      <c r="BA2785" s="26" t="s">
        <v>482</v>
      </c>
      <c r="BB2785" s="26" t="s">
        <v>157</v>
      </c>
      <c r="BC2785" s="26" t="s">
        <v>1569</v>
      </c>
      <c r="BD2785" s="26" t="s">
        <v>68</v>
      </c>
      <c r="BE2785" s="26"/>
      <c r="BF2785" s="26" t="s">
        <v>68</v>
      </c>
      <c r="BG2785" s="26" t="s">
        <v>68</v>
      </c>
      <c r="BH2785" s="26" t="s">
        <v>646</v>
      </c>
      <c r="BI2785" s="26">
        <v>6</v>
      </c>
      <c r="BJ2785" s="26" t="s">
        <v>217</v>
      </c>
    </row>
    <row r="2786" spans="36:62" x14ac:dyDescent="0.25">
      <c r="AJ2786" s="26">
        <v>666</v>
      </c>
      <c r="AK2786" s="26">
        <v>1803711</v>
      </c>
      <c r="AL2786" s="264">
        <v>43183.895833333336</v>
      </c>
      <c r="AM2786" s="26" t="s">
        <v>565</v>
      </c>
      <c r="AN2786" s="26" t="s">
        <v>63</v>
      </c>
      <c r="AO2786" s="26"/>
      <c r="AP2786" s="26"/>
      <c r="AQ2786" s="26">
        <v>-1</v>
      </c>
      <c r="AR2786" s="26">
        <v>90</v>
      </c>
      <c r="AS2786" s="26" t="s">
        <v>168</v>
      </c>
      <c r="AT2786" s="26" t="s">
        <v>74</v>
      </c>
      <c r="AU2786" s="26" t="s">
        <v>63</v>
      </c>
      <c r="AV2786" s="26" t="s">
        <v>63</v>
      </c>
      <c r="AW2786" s="26" t="s">
        <v>63</v>
      </c>
      <c r="AX2786" s="26" t="s">
        <v>63</v>
      </c>
      <c r="AY2786" s="26">
        <v>43.886477999999897</v>
      </c>
      <c r="AZ2786" s="26">
        <v>-100.75768600000001</v>
      </c>
      <c r="BA2786" s="26" t="s">
        <v>495</v>
      </c>
      <c r="BB2786" s="26" t="s">
        <v>611</v>
      </c>
      <c r="BC2786" s="26" t="s">
        <v>167</v>
      </c>
      <c r="BD2786" s="26" t="s">
        <v>154</v>
      </c>
      <c r="BE2786" s="26"/>
      <c r="BF2786" s="26" t="s">
        <v>99</v>
      </c>
      <c r="BG2786" s="26" t="s">
        <v>167</v>
      </c>
      <c r="BH2786" s="26" t="s">
        <v>99</v>
      </c>
      <c r="BI2786" s="26">
        <v>6</v>
      </c>
      <c r="BJ2786" s="26" t="s">
        <v>217</v>
      </c>
    </row>
    <row r="2787" spans="36:62" x14ac:dyDescent="0.25">
      <c r="AJ2787" s="26">
        <v>667</v>
      </c>
      <c r="AK2787" s="26">
        <v>1804009</v>
      </c>
      <c r="AL2787" s="264">
        <v>43193.40625</v>
      </c>
      <c r="AM2787" s="26" t="s">
        <v>565</v>
      </c>
      <c r="AN2787" s="26" t="s">
        <v>63</v>
      </c>
      <c r="AO2787" s="26" t="s">
        <v>156</v>
      </c>
      <c r="AP2787" s="26" t="s">
        <v>159</v>
      </c>
      <c r="AQ2787" s="26">
        <v>0</v>
      </c>
      <c r="AR2787" s="26">
        <v>90</v>
      </c>
      <c r="AS2787" s="26" t="s">
        <v>931</v>
      </c>
      <c r="AT2787" s="26" t="s">
        <v>654</v>
      </c>
      <c r="AU2787" s="26" t="s">
        <v>63</v>
      </c>
      <c r="AV2787" s="26" t="s">
        <v>63</v>
      </c>
      <c r="AW2787" s="26" t="s">
        <v>63</v>
      </c>
      <c r="AX2787" s="26" t="s">
        <v>63</v>
      </c>
      <c r="AY2787" s="26">
        <v>43.887593000000003</v>
      </c>
      <c r="AZ2787" s="26">
        <v>-100.884275</v>
      </c>
      <c r="BA2787" s="26" t="s">
        <v>185</v>
      </c>
      <c r="BB2787" s="26" t="s">
        <v>609</v>
      </c>
      <c r="BC2787" s="26" t="s">
        <v>667</v>
      </c>
      <c r="BD2787" s="26" t="s">
        <v>615</v>
      </c>
      <c r="BE2787" s="26"/>
      <c r="BF2787" s="26" t="s">
        <v>68</v>
      </c>
      <c r="BG2787" s="26" t="s">
        <v>68</v>
      </c>
      <c r="BH2787" s="26" t="s">
        <v>160</v>
      </c>
      <c r="BI2787" s="26">
        <v>6</v>
      </c>
      <c r="BJ2787" s="26" t="s">
        <v>217</v>
      </c>
    </row>
    <row r="2788" spans="36:62" x14ac:dyDescent="0.25">
      <c r="AJ2788" s="26">
        <v>668</v>
      </c>
      <c r="AK2788" s="26">
        <v>1804010</v>
      </c>
      <c r="AL2788" s="264">
        <v>43188.447916666664</v>
      </c>
      <c r="AM2788" s="26" t="s">
        <v>147</v>
      </c>
      <c r="AN2788" s="26" t="s">
        <v>63</v>
      </c>
      <c r="AO2788" s="26"/>
      <c r="AP2788" s="26"/>
      <c r="AQ2788" s="26">
        <v>-1</v>
      </c>
      <c r="AR2788" s="26">
        <v>90</v>
      </c>
      <c r="AS2788" s="26" t="s">
        <v>168</v>
      </c>
      <c r="AT2788" s="26" t="s">
        <v>674</v>
      </c>
      <c r="AU2788" s="26" t="s">
        <v>63</v>
      </c>
      <c r="AV2788" s="26" t="s">
        <v>63</v>
      </c>
      <c r="AW2788" s="26" t="s">
        <v>63</v>
      </c>
      <c r="AX2788" s="26" t="s">
        <v>63</v>
      </c>
      <c r="AY2788" s="26">
        <v>43.8486499999999</v>
      </c>
      <c r="AZ2788" s="26">
        <v>-101.350122999999</v>
      </c>
      <c r="BA2788" s="26" t="s">
        <v>158</v>
      </c>
      <c r="BB2788" s="26" t="s">
        <v>609</v>
      </c>
      <c r="BC2788" s="26" t="s">
        <v>167</v>
      </c>
      <c r="BD2788" s="26" t="s">
        <v>154</v>
      </c>
      <c r="BE2788" s="26"/>
      <c r="BF2788" s="26" t="s">
        <v>99</v>
      </c>
      <c r="BG2788" s="26" t="s">
        <v>167</v>
      </c>
      <c r="BH2788" s="26" t="s">
        <v>99</v>
      </c>
      <c r="BI2788" s="26">
        <v>6</v>
      </c>
      <c r="BJ2788" s="26" t="s">
        <v>217</v>
      </c>
    </row>
    <row r="2789" spans="36:62" x14ac:dyDescent="0.25">
      <c r="AJ2789" s="26">
        <v>671</v>
      </c>
      <c r="AK2789" s="26">
        <v>1805276</v>
      </c>
      <c r="AL2789" s="264">
        <v>43223.741666666669</v>
      </c>
      <c r="AM2789" s="26" t="s">
        <v>147</v>
      </c>
      <c r="AN2789" s="26" t="s">
        <v>63</v>
      </c>
      <c r="AO2789" s="26" t="s">
        <v>156</v>
      </c>
      <c r="AP2789" s="26" t="s">
        <v>159</v>
      </c>
      <c r="AQ2789" s="26">
        <v>0</v>
      </c>
      <c r="AR2789" s="26">
        <v>90</v>
      </c>
      <c r="AS2789" s="26" t="s">
        <v>638</v>
      </c>
      <c r="AT2789" s="26" t="s">
        <v>71</v>
      </c>
      <c r="AU2789" s="26" t="s">
        <v>63</v>
      </c>
      <c r="AV2789" s="26" t="s">
        <v>69</v>
      </c>
      <c r="AW2789" s="26" t="s">
        <v>63</v>
      </c>
      <c r="AX2789" s="26" t="s">
        <v>63</v>
      </c>
      <c r="AY2789" s="26">
        <v>43.839939999999899</v>
      </c>
      <c r="AZ2789" s="26">
        <v>-101.526820999999</v>
      </c>
      <c r="BA2789" s="26" t="s">
        <v>158</v>
      </c>
      <c r="BB2789" s="26" t="s">
        <v>611</v>
      </c>
      <c r="BC2789" s="26" t="s">
        <v>651</v>
      </c>
      <c r="BD2789" s="26" t="s">
        <v>68</v>
      </c>
      <c r="BE2789" s="26"/>
      <c r="BF2789" s="26" t="s">
        <v>68</v>
      </c>
      <c r="BG2789" s="26" t="s">
        <v>68</v>
      </c>
      <c r="BH2789" s="26" t="s">
        <v>160</v>
      </c>
      <c r="BI2789" s="26">
        <v>6</v>
      </c>
      <c r="BJ2789" s="26" t="s">
        <v>217</v>
      </c>
    </row>
    <row r="2790" spans="36:62" x14ac:dyDescent="0.25">
      <c r="AJ2790" s="26">
        <v>672</v>
      </c>
      <c r="AK2790" s="26">
        <v>1805249</v>
      </c>
      <c r="AL2790" s="264">
        <v>43228.572916666664</v>
      </c>
      <c r="AM2790" s="26" t="s">
        <v>565</v>
      </c>
      <c r="AN2790" s="26" t="s">
        <v>63</v>
      </c>
      <c r="AO2790" s="26" t="s">
        <v>156</v>
      </c>
      <c r="AP2790" s="26" t="s">
        <v>159</v>
      </c>
      <c r="AQ2790" s="26">
        <v>0</v>
      </c>
      <c r="AR2790" s="26">
        <v>83</v>
      </c>
      <c r="AS2790" s="26" t="s">
        <v>201</v>
      </c>
      <c r="AT2790" s="26" t="s">
        <v>216</v>
      </c>
      <c r="AU2790" s="26" t="s">
        <v>63</v>
      </c>
      <c r="AV2790" s="26" t="s">
        <v>63</v>
      </c>
      <c r="AW2790" s="26" t="s">
        <v>63</v>
      </c>
      <c r="AX2790" s="26" t="s">
        <v>63</v>
      </c>
      <c r="AY2790" s="26">
        <v>43.771732</v>
      </c>
      <c r="AZ2790" s="26">
        <v>-100.678601</v>
      </c>
      <c r="BA2790" s="26" t="s">
        <v>158</v>
      </c>
      <c r="BB2790" s="26" t="s">
        <v>165</v>
      </c>
      <c r="BC2790" s="26" t="s">
        <v>68</v>
      </c>
      <c r="BD2790" s="26" t="s">
        <v>68</v>
      </c>
      <c r="BE2790" s="26"/>
      <c r="BF2790" s="26" t="s">
        <v>68</v>
      </c>
      <c r="BG2790" s="26" t="s">
        <v>68</v>
      </c>
      <c r="BH2790" s="26" t="s">
        <v>146</v>
      </c>
      <c r="BI2790" s="26">
        <v>6</v>
      </c>
      <c r="BJ2790" s="26" t="s">
        <v>217</v>
      </c>
    </row>
    <row r="2791" spans="36:62" x14ac:dyDescent="0.25">
      <c r="AJ2791" s="26">
        <v>673</v>
      </c>
      <c r="AK2791" s="26">
        <v>1805368</v>
      </c>
      <c r="AL2791" s="264">
        <v>43227.875</v>
      </c>
      <c r="AM2791" s="26" t="s">
        <v>565</v>
      </c>
      <c r="AN2791" s="26" t="s">
        <v>63</v>
      </c>
      <c r="AO2791" s="26" t="s">
        <v>173</v>
      </c>
      <c r="AP2791" s="26" t="s">
        <v>159</v>
      </c>
      <c r="AQ2791" s="26">
        <v>0</v>
      </c>
      <c r="AR2791" s="26">
        <v>90</v>
      </c>
      <c r="AS2791" s="26" t="s">
        <v>1147</v>
      </c>
      <c r="AT2791" s="26" t="s">
        <v>77</v>
      </c>
      <c r="AU2791" s="26" t="s">
        <v>63</v>
      </c>
      <c r="AV2791" s="26" t="s">
        <v>63</v>
      </c>
      <c r="AW2791" s="26" t="s">
        <v>63</v>
      </c>
      <c r="AX2791" s="26" t="s">
        <v>63</v>
      </c>
      <c r="AY2791" s="26">
        <v>43.883541000000001</v>
      </c>
      <c r="AZ2791" s="26">
        <v>-100.71837600000001</v>
      </c>
      <c r="BA2791" s="26" t="s">
        <v>166</v>
      </c>
      <c r="BB2791" s="26" t="s">
        <v>609</v>
      </c>
      <c r="BC2791" s="26" t="s">
        <v>68</v>
      </c>
      <c r="BD2791" s="26" t="s">
        <v>615</v>
      </c>
      <c r="BE2791" s="26"/>
      <c r="BF2791" s="26" t="s">
        <v>68</v>
      </c>
      <c r="BG2791" s="26" t="s">
        <v>68</v>
      </c>
      <c r="BH2791" s="26" t="s">
        <v>146</v>
      </c>
      <c r="BI2791" s="26">
        <v>6</v>
      </c>
      <c r="BJ2791" s="26" t="s">
        <v>217</v>
      </c>
    </row>
    <row r="2792" spans="36:62" x14ac:dyDescent="0.25">
      <c r="AJ2792" s="26">
        <v>674</v>
      </c>
      <c r="AK2792" s="26">
        <v>1805640</v>
      </c>
      <c r="AL2792" s="264">
        <v>43237.884027777778</v>
      </c>
      <c r="AM2792" s="26" t="s">
        <v>147</v>
      </c>
      <c r="AN2792" s="26" t="s">
        <v>63</v>
      </c>
      <c r="AO2792" s="26" t="s">
        <v>156</v>
      </c>
      <c r="AP2792" s="26" t="s">
        <v>159</v>
      </c>
      <c r="AQ2792" s="26">
        <v>0</v>
      </c>
      <c r="AR2792" s="26">
        <v>90</v>
      </c>
      <c r="AS2792" s="26" t="s">
        <v>653</v>
      </c>
      <c r="AT2792" s="26" t="s">
        <v>730</v>
      </c>
      <c r="AU2792" s="26" t="s">
        <v>63</v>
      </c>
      <c r="AV2792" s="26" t="s">
        <v>63</v>
      </c>
      <c r="AW2792" s="26" t="s">
        <v>63</v>
      </c>
      <c r="AX2792" s="26" t="s">
        <v>63</v>
      </c>
      <c r="AY2792" s="26">
        <v>43.900942999999899</v>
      </c>
      <c r="AZ2792" s="26">
        <v>-101.065596999999</v>
      </c>
      <c r="BA2792" s="26" t="s">
        <v>504</v>
      </c>
      <c r="BB2792" s="26" t="s">
        <v>611</v>
      </c>
      <c r="BC2792" s="26" t="s">
        <v>667</v>
      </c>
      <c r="BD2792" s="26" t="s">
        <v>68</v>
      </c>
      <c r="BE2792" s="26"/>
      <c r="BF2792" s="26" t="s">
        <v>68</v>
      </c>
      <c r="BG2792" s="26" t="s">
        <v>68</v>
      </c>
      <c r="BH2792" s="26" t="s">
        <v>160</v>
      </c>
      <c r="BI2792" s="26">
        <v>6</v>
      </c>
      <c r="BJ2792" s="26" t="s">
        <v>217</v>
      </c>
    </row>
    <row r="2793" spans="36:62" x14ac:dyDescent="0.25">
      <c r="AJ2793" s="26">
        <v>676</v>
      </c>
      <c r="AK2793" s="26">
        <v>1805827</v>
      </c>
      <c r="AL2793" s="264">
        <v>43249.621527777781</v>
      </c>
      <c r="AM2793" s="26" t="s">
        <v>565</v>
      </c>
      <c r="AN2793" s="26" t="s">
        <v>63</v>
      </c>
      <c r="AO2793" s="26" t="s">
        <v>156</v>
      </c>
      <c r="AP2793" s="26" t="s">
        <v>159</v>
      </c>
      <c r="AQ2793" s="26">
        <v>0</v>
      </c>
      <c r="AR2793" s="26">
        <v>90</v>
      </c>
      <c r="AS2793" s="26" t="s">
        <v>628</v>
      </c>
      <c r="AT2793" s="26" t="s">
        <v>71</v>
      </c>
      <c r="AU2793" s="26" t="s">
        <v>63</v>
      </c>
      <c r="AV2793" s="26" t="s">
        <v>63</v>
      </c>
      <c r="AW2793" s="26" t="s">
        <v>63</v>
      </c>
      <c r="AX2793" s="26" t="s">
        <v>63</v>
      </c>
      <c r="AY2793" s="26">
        <v>43.901183000000003</v>
      </c>
      <c r="AZ2793" s="26">
        <v>-101.020533999999</v>
      </c>
      <c r="BA2793" s="26" t="s">
        <v>166</v>
      </c>
      <c r="BB2793" s="26" t="s">
        <v>609</v>
      </c>
      <c r="BC2793" s="26" t="s">
        <v>629</v>
      </c>
      <c r="BD2793" s="26" t="s">
        <v>68</v>
      </c>
      <c r="BE2793" s="26" t="s">
        <v>644</v>
      </c>
      <c r="BF2793" s="26" t="s">
        <v>68</v>
      </c>
      <c r="BG2793" s="26" t="s">
        <v>68</v>
      </c>
      <c r="BH2793" s="26" t="s">
        <v>175</v>
      </c>
      <c r="BI2793" s="26">
        <v>6</v>
      </c>
      <c r="BJ2793" s="26" t="s">
        <v>217</v>
      </c>
    </row>
    <row r="2794" spans="36:62" x14ac:dyDescent="0.25">
      <c r="AJ2794" s="26">
        <v>677</v>
      </c>
      <c r="AK2794" s="26">
        <v>1805995</v>
      </c>
      <c r="AL2794" s="264">
        <v>43241.868055555555</v>
      </c>
      <c r="AM2794" s="26" t="s">
        <v>565</v>
      </c>
      <c r="AN2794" s="26" t="s">
        <v>63</v>
      </c>
      <c r="AO2794" s="26"/>
      <c r="AP2794" s="26"/>
      <c r="AQ2794" s="26">
        <v>-1</v>
      </c>
      <c r="AR2794" s="26">
        <v>83</v>
      </c>
      <c r="AS2794" s="26" t="s">
        <v>168</v>
      </c>
      <c r="AT2794" s="26" t="s">
        <v>71</v>
      </c>
      <c r="AU2794" s="26" t="s">
        <v>63</v>
      </c>
      <c r="AV2794" s="26" t="s">
        <v>63</v>
      </c>
      <c r="AW2794" s="26" t="s">
        <v>63</v>
      </c>
      <c r="AX2794" s="26" t="s">
        <v>63</v>
      </c>
      <c r="AY2794" s="26">
        <v>43.840001999999899</v>
      </c>
      <c r="AZ2794" s="26">
        <v>-100.705872999999</v>
      </c>
      <c r="BA2794" s="26" t="s">
        <v>158</v>
      </c>
      <c r="BB2794" s="26" t="s">
        <v>165</v>
      </c>
      <c r="BC2794" s="26" t="s">
        <v>167</v>
      </c>
      <c r="BD2794" s="26" t="s">
        <v>154</v>
      </c>
      <c r="BE2794" s="26"/>
      <c r="BF2794" s="26" t="s">
        <v>99</v>
      </c>
      <c r="BG2794" s="26" t="s">
        <v>167</v>
      </c>
      <c r="BH2794" s="26" t="s">
        <v>99</v>
      </c>
      <c r="BI2794" s="26">
        <v>6</v>
      </c>
      <c r="BJ2794" s="26" t="s">
        <v>217</v>
      </c>
    </row>
    <row r="2795" spans="36:62" x14ac:dyDescent="0.25">
      <c r="AJ2795" s="26">
        <v>678</v>
      </c>
      <c r="AK2795" s="26">
        <v>1806248</v>
      </c>
      <c r="AL2795" s="264">
        <v>43254.041666666664</v>
      </c>
      <c r="AM2795" s="26" t="s">
        <v>487</v>
      </c>
      <c r="AN2795" s="26" t="s">
        <v>63</v>
      </c>
      <c r="AO2795" s="26" t="s">
        <v>214</v>
      </c>
      <c r="AP2795" s="26" t="s">
        <v>159</v>
      </c>
      <c r="AQ2795" s="26">
        <v>0</v>
      </c>
      <c r="AR2795" s="26">
        <v>18</v>
      </c>
      <c r="AS2795" s="26" t="s">
        <v>1022</v>
      </c>
      <c r="AT2795" s="26" t="s">
        <v>71</v>
      </c>
      <c r="AU2795" s="26" t="s">
        <v>69</v>
      </c>
      <c r="AV2795" s="26" t="s">
        <v>63</v>
      </c>
      <c r="AW2795" s="26" t="s">
        <v>63</v>
      </c>
      <c r="AX2795" s="26" t="s">
        <v>63</v>
      </c>
      <c r="AY2795" s="26">
        <v>43.2111629999999</v>
      </c>
      <c r="AZ2795" s="26">
        <v>-101.24737</v>
      </c>
      <c r="BA2795" s="26" t="s">
        <v>208</v>
      </c>
      <c r="BB2795" s="26" t="s">
        <v>611</v>
      </c>
      <c r="BC2795" s="26" t="s">
        <v>735</v>
      </c>
      <c r="BD2795" s="26" t="s">
        <v>1570</v>
      </c>
      <c r="BE2795" s="26"/>
      <c r="BF2795" s="26" t="s">
        <v>68</v>
      </c>
      <c r="BG2795" s="26" t="s">
        <v>68</v>
      </c>
      <c r="BH2795" s="26" t="s">
        <v>210</v>
      </c>
      <c r="BI2795" s="26">
        <v>6</v>
      </c>
      <c r="BJ2795" s="26" t="s">
        <v>21</v>
      </c>
    </row>
    <row r="2796" spans="36:62" x14ac:dyDescent="0.25">
      <c r="AJ2796" s="26">
        <v>679</v>
      </c>
      <c r="AK2796" s="26">
        <v>1806740</v>
      </c>
      <c r="AL2796" s="264">
        <v>43267.538888888892</v>
      </c>
      <c r="AM2796" s="26" t="s">
        <v>565</v>
      </c>
      <c r="AN2796" s="26" t="s">
        <v>63</v>
      </c>
      <c r="AO2796" s="26"/>
      <c r="AP2796" s="26"/>
      <c r="AQ2796" s="26">
        <v>-1</v>
      </c>
      <c r="AR2796" s="26">
        <v>90</v>
      </c>
      <c r="AS2796" s="26" t="s">
        <v>168</v>
      </c>
      <c r="AT2796" s="26" t="s">
        <v>74</v>
      </c>
      <c r="AU2796" s="26" t="s">
        <v>63</v>
      </c>
      <c r="AV2796" s="26" t="s">
        <v>63</v>
      </c>
      <c r="AW2796" s="26" t="s">
        <v>63</v>
      </c>
      <c r="AX2796" s="26" t="s">
        <v>63</v>
      </c>
      <c r="AY2796" s="26">
        <v>43.900903999999898</v>
      </c>
      <c r="AZ2796" s="26">
        <v>-100.926332</v>
      </c>
      <c r="BA2796" s="26" t="s">
        <v>158</v>
      </c>
      <c r="BB2796" s="26" t="s">
        <v>611</v>
      </c>
      <c r="BC2796" s="26" t="s">
        <v>167</v>
      </c>
      <c r="BD2796" s="26" t="s">
        <v>154</v>
      </c>
      <c r="BE2796" s="26"/>
      <c r="BF2796" s="26" t="s">
        <v>99</v>
      </c>
      <c r="BG2796" s="26" t="s">
        <v>167</v>
      </c>
      <c r="BH2796" s="26" t="s">
        <v>99</v>
      </c>
      <c r="BI2796" s="26">
        <v>6</v>
      </c>
      <c r="BJ2796" s="26" t="s">
        <v>217</v>
      </c>
    </row>
    <row r="2797" spans="36:62" x14ac:dyDescent="0.25">
      <c r="AJ2797" s="26">
        <v>680</v>
      </c>
      <c r="AK2797" s="26">
        <v>1806852</v>
      </c>
      <c r="AL2797" s="264">
        <v>43266.465277777781</v>
      </c>
      <c r="AM2797" s="26" t="s">
        <v>565</v>
      </c>
      <c r="AN2797" s="26" t="s">
        <v>63</v>
      </c>
      <c r="AO2797" s="26"/>
      <c r="AP2797" s="26"/>
      <c r="AQ2797" s="26">
        <v>-1</v>
      </c>
      <c r="AR2797" s="26">
        <v>90</v>
      </c>
      <c r="AS2797" s="26" t="s">
        <v>168</v>
      </c>
      <c r="AT2797" s="26" t="s">
        <v>71</v>
      </c>
      <c r="AU2797" s="26" t="s">
        <v>63</v>
      </c>
      <c r="AV2797" s="26" t="s">
        <v>63</v>
      </c>
      <c r="AW2797" s="26" t="s">
        <v>63</v>
      </c>
      <c r="AX2797" s="26" t="s">
        <v>63</v>
      </c>
      <c r="AY2797" s="26">
        <v>43.8858719999999</v>
      </c>
      <c r="AZ2797" s="26">
        <v>-100.745333</v>
      </c>
      <c r="BA2797" s="26" t="s">
        <v>185</v>
      </c>
      <c r="BB2797" s="26" t="s">
        <v>609</v>
      </c>
      <c r="BC2797" s="26" t="s">
        <v>167</v>
      </c>
      <c r="BD2797" s="26" t="s">
        <v>154</v>
      </c>
      <c r="BE2797" s="26"/>
      <c r="BF2797" s="26" t="s">
        <v>99</v>
      </c>
      <c r="BG2797" s="26" t="s">
        <v>167</v>
      </c>
      <c r="BH2797" s="26" t="s">
        <v>99</v>
      </c>
      <c r="BI2797" s="26">
        <v>6</v>
      </c>
      <c r="BJ2797" s="26" t="s">
        <v>217</v>
      </c>
    </row>
    <row r="2798" spans="36:62" x14ac:dyDescent="0.25">
      <c r="AJ2798" s="26">
        <v>681</v>
      </c>
      <c r="AK2798" s="26">
        <v>1806631</v>
      </c>
      <c r="AL2798" s="264">
        <v>43265.121527777781</v>
      </c>
      <c r="AM2798" s="26" t="s">
        <v>565</v>
      </c>
      <c r="AN2798" s="26" t="s">
        <v>63</v>
      </c>
      <c r="AO2798" s="26"/>
      <c r="AP2798" s="26"/>
      <c r="AQ2798" s="26">
        <v>-1</v>
      </c>
      <c r="AR2798" s="26">
        <v>90</v>
      </c>
      <c r="AS2798" s="26" t="s">
        <v>168</v>
      </c>
      <c r="AT2798" s="26" t="s">
        <v>71</v>
      </c>
      <c r="AU2798" s="26" t="s">
        <v>63</v>
      </c>
      <c r="AV2798" s="26" t="s">
        <v>63</v>
      </c>
      <c r="AW2798" s="26" t="s">
        <v>63</v>
      </c>
      <c r="AX2798" s="26" t="s">
        <v>63</v>
      </c>
      <c r="AY2798" s="26">
        <v>43.886549000000002</v>
      </c>
      <c r="AZ2798" s="26">
        <v>-100.799751</v>
      </c>
      <c r="BA2798" s="26" t="s">
        <v>158</v>
      </c>
      <c r="BB2798" s="26" t="s">
        <v>611</v>
      </c>
      <c r="BC2798" s="26" t="s">
        <v>167</v>
      </c>
      <c r="BD2798" s="26" t="s">
        <v>154</v>
      </c>
      <c r="BE2798" s="26"/>
      <c r="BF2798" s="26" t="s">
        <v>99</v>
      </c>
      <c r="BG2798" s="26" t="s">
        <v>167</v>
      </c>
      <c r="BH2798" s="26" t="s">
        <v>99</v>
      </c>
      <c r="BI2798" s="26">
        <v>6</v>
      </c>
      <c r="BJ2798" s="26" t="s">
        <v>217</v>
      </c>
    </row>
    <row r="2799" spans="36:62" x14ac:dyDescent="0.25">
      <c r="AJ2799" s="26">
        <v>682</v>
      </c>
      <c r="AK2799" s="26">
        <v>1806632</v>
      </c>
      <c r="AL2799" s="264">
        <v>43265.246527777781</v>
      </c>
      <c r="AM2799" s="26" t="s">
        <v>565</v>
      </c>
      <c r="AN2799" s="26" t="s">
        <v>63</v>
      </c>
      <c r="AO2799" s="26"/>
      <c r="AP2799" s="26"/>
      <c r="AQ2799" s="26">
        <v>-1</v>
      </c>
      <c r="AR2799" s="26">
        <v>90</v>
      </c>
      <c r="AS2799" s="26" t="s">
        <v>168</v>
      </c>
      <c r="AT2799" s="26" t="s">
        <v>71</v>
      </c>
      <c r="AU2799" s="26" t="s">
        <v>63</v>
      </c>
      <c r="AV2799" s="26" t="s">
        <v>63</v>
      </c>
      <c r="AW2799" s="26" t="s">
        <v>63</v>
      </c>
      <c r="AX2799" s="26" t="s">
        <v>63</v>
      </c>
      <c r="AY2799" s="26">
        <v>43.883263999999897</v>
      </c>
      <c r="AZ2799" s="26">
        <v>-100.70447</v>
      </c>
      <c r="BA2799" s="26" t="s">
        <v>166</v>
      </c>
      <c r="BB2799" s="26" t="s">
        <v>609</v>
      </c>
      <c r="BC2799" s="26" t="s">
        <v>167</v>
      </c>
      <c r="BD2799" s="26" t="s">
        <v>154</v>
      </c>
      <c r="BE2799" s="26"/>
      <c r="BF2799" s="26" t="s">
        <v>99</v>
      </c>
      <c r="BG2799" s="26" t="s">
        <v>167</v>
      </c>
      <c r="BH2799" s="26" t="s">
        <v>99</v>
      </c>
      <c r="BI2799" s="26">
        <v>6</v>
      </c>
      <c r="BJ2799" s="26" t="s">
        <v>217</v>
      </c>
    </row>
    <row r="2800" spans="36:62" x14ac:dyDescent="0.25">
      <c r="AJ2800" s="26">
        <v>683</v>
      </c>
      <c r="AK2800" s="26">
        <v>1806987</v>
      </c>
      <c r="AL2800" s="264">
        <v>43262.581250000003</v>
      </c>
      <c r="AM2800" s="26" t="s">
        <v>147</v>
      </c>
      <c r="AN2800" s="26" t="s">
        <v>63</v>
      </c>
      <c r="AO2800" s="26" t="s">
        <v>156</v>
      </c>
      <c r="AP2800" s="26" t="s">
        <v>159</v>
      </c>
      <c r="AQ2800" s="26">
        <v>0</v>
      </c>
      <c r="AR2800" s="26">
        <v>90</v>
      </c>
      <c r="AS2800" s="26" t="s">
        <v>201</v>
      </c>
      <c r="AT2800" s="26" t="s">
        <v>71</v>
      </c>
      <c r="AU2800" s="26" t="s">
        <v>63</v>
      </c>
      <c r="AV2800" s="26" t="s">
        <v>63</v>
      </c>
      <c r="AW2800" s="26" t="s">
        <v>63</v>
      </c>
      <c r="AX2800" s="26" t="s">
        <v>63</v>
      </c>
      <c r="AY2800" s="26">
        <v>43.8519399999999</v>
      </c>
      <c r="AZ2800" s="26">
        <v>-101.399168</v>
      </c>
      <c r="BA2800" s="26" t="s">
        <v>166</v>
      </c>
      <c r="BB2800" s="26" t="s">
        <v>609</v>
      </c>
      <c r="BC2800" s="26" t="s">
        <v>624</v>
      </c>
      <c r="BD2800" s="26" t="s">
        <v>68</v>
      </c>
      <c r="BE2800" s="26" t="s">
        <v>1490</v>
      </c>
      <c r="BF2800" s="26" t="s">
        <v>68</v>
      </c>
      <c r="BG2800" s="26" t="s">
        <v>68</v>
      </c>
      <c r="BH2800" s="26" t="s">
        <v>199</v>
      </c>
      <c r="BI2800" s="26">
        <v>6</v>
      </c>
      <c r="BJ2800" s="26" t="s">
        <v>20</v>
      </c>
    </row>
    <row r="2801" spans="36:62" x14ac:dyDescent="0.25">
      <c r="AJ2801" s="26">
        <v>684</v>
      </c>
      <c r="AK2801" s="26">
        <v>1807219</v>
      </c>
      <c r="AL2801" s="264">
        <v>43273.080555555556</v>
      </c>
      <c r="AM2801" s="26" t="s">
        <v>565</v>
      </c>
      <c r="AN2801" s="26" t="s">
        <v>63</v>
      </c>
      <c r="AO2801" s="26"/>
      <c r="AP2801" s="26"/>
      <c r="AQ2801" s="26">
        <v>-1</v>
      </c>
      <c r="AR2801" s="26">
        <v>90</v>
      </c>
      <c r="AS2801" s="26" t="s">
        <v>168</v>
      </c>
      <c r="AT2801" s="26" t="s">
        <v>71</v>
      </c>
      <c r="AU2801" s="26" t="s">
        <v>63</v>
      </c>
      <c r="AV2801" s="26" t="s">
        <v>63</v>
      </c>
      <c r="AW2801" s="26" t="s">
        <v>63</v>
      </c>
      <c r="AX2801" s="26" t="s">
        <v>63</v>
      </c>
      <c r="AY2801" s="26">
        <v>43.8867189999999</v>
      </c>
      <c r="AZ2801" s="26">
        <v>-100.859421999999</v>
      </c>
      <c r="BA2801" s="26" t="s">
        <v>166</v>
      </c>
      <c r="BB2801" s="26" t="s">
        <v>609</v>
      </c>
      <c r="BC2801" s="26" t="s">
        <v>167</v>
      </c>
      <c r="BD2801" s="26" t="s">
        <v>154</v>
      </c>
      <c r="BE2801" s="26"/>
      <c r="BF2801" s="26" t="s">
        <v>99</v>
      </c>
      <c r="BG2801" s="26" t="s">
        <v>167</v>
      </c>
      <c r="BH2801" s="26" t="s">
        <v>99</v>
      </c>
      <c r="BI2801" s="26">
        <v>6</v>
      </c>
      <c r="BJ2801" s="26" t="s">
        <v>217</v>
      </c>
    </row>
    <row r="2802" spans="36:62" x14ac:dyDescent="0.25">
      <c r="AJ2802" s="26">
        <v>686</v>
      </c>
      <c r="AK2802" s="26">
        <v>1807424</v>
      </c>
      <c r="AL2802" s="264">
        <v>43281.173611111109</v>
      </c>
      <c r="AM2802" s="26" t="s">
        <v>147</v>
      </c>
      <c r="AN2802" s="26" t="s">
        <v>63</v>
      </c>
      <c r="AO2802" s="26" t="s">
        <v>214</v>
      </c>
      <c r="AP2802" s="26" t="s">
        <v>159</v>
      </c>
      <c r="AQ2802" s="26">
        <v>0</v>
      </c>
      <c r="AR2802" s="26">
        <v>90</v>
      </c>
      <c r="AS2802" s="26" t="s">
        <v>1491</v>
      </c>
      <c r="AT2802" s="26" t="s">
        <v>74</v>
      </c>
      <c r="AU2802" s="26" t="s">
        <v>69</v>
      </c>
      <c r="AV2802" s="26" t="s">
        <v>63</v>
      </c>
      <c r="AW2802" s="26" t="s">
        <v>63</v>
      </c>
      <c r="AX2802" s="26" t="s">
        <v>63</v>
      </c>
      <c r="AY2802" s="26">
        <v>43.851123000000001</v>
      </c>
      <c r="AZ2802" s="26">
        <v>-101.474299999999</v>
      </c>
      <c r="BA2802" s="26" t="s">
        <v>208</v>
      </c>
      <c r="BB2802" s="26" t="s">
        <v>609</v>
      </c>
      <c r="BC2802" s="26" t="s">
        <v>751</v>
      </c>
      <c r="BD2802" s="26" t="s">
        <v>68</v>
      </c>
      <c r="BE2802" s="26"/>
      <c r="BF2802" s="26" t="s">
        <v>68</v>
      </c>
      <c r="BG2802" s="26" t="s">
        <v>68</v>
      </c>
      <c r="BH2802" s="26" t="s">
        <v>210</v>
      </c>
      <c r="BI2802" s="26">
        <v>6</v>
      </c>
      <c r="BJ2802" s="26" t="s">
        <v>19</v>
      </c>
    </row>
    <row r="2803" spans="36:62" x14ac:dyDescent="0.25">
      <c r="AJ2803" s="26">
        <v>687</v>
      </c>
      <c r="AK2803" s="26">
        <v>1807985</v>
      </c>
      <c r="AL2803" s="264">
        <v>43291.936111111114</v>
      </c>
      <c r="AM2803" s="26" t="s">
        <v>565</v>
      </c>
      <c r="AN2803" s="26" t="s">
        <v>63</v>
      </c>
      <c r="AO2803" s="26" t="s">
        <v>156</v>
      </c>
      <c r="AP2803" s="26" t="s">
        <v>159</v>
      </c>
      <c r="AQ2803" s="26">
        <v>0</v>
      </c>
      <c r="AR2803" s="26">
        <v>83</v>
      </c>
      <c r="AS2803" s="26" t="s">
        <v>149</v>
      </c>
      <c r="AT2803" s="26" t="s">
        <v>71</v>
      </c>
      <c r="AU2803" s="26" t="s">
        <v>63</v>
      </c>
      <c r="AV2803" s="26" t="s">
        <v>63</v>
      </c>
      <c r="AW2803" s="26" t="s">
        <v>63</v>
      </c>
      <c r="AX2803" s="26" t="s">
        <v>63</v>
      </c>
      <c r="AY2803" s="26">
        <v>43.758460999999897</v>
      </c>
      <c r="AZ2803" s="26">
        <v>-100.682079999999</v>
      </c>
      <c r="BA2803" s="26" t="s">
        <v>208</v>
      </c>
      <c r="BB2803" s="26" t="s">
        <v>165</v>
      </c>
      <c r="BC2803" s="26" t="s">
        <v>68</v>
      </c>
      <c r="BD2803" s="26" t="s">
        <v>154</v>
      </c>
      <c r="BE2803" s="26"/>
      <c r="BF2803" s="26" t="s">
        <v>68</v>
      </c>
      <c r="BG2803" s="26" t="s">
        <v>68</v>
      </c>
      <c r="BH2803" s="26" t="s">
        <v>160</v>
      </c>
      <c r="BI2803" s="26">
        <v>6</v>
      </c>
      <c r="BJ2803" s="26" t="s">
        <v>217</v>
      </c>
    </row>
    <row r="2804" spans="36:62" x14ac:dyDescent="0.25">
      <c r="AJ2804" s="26">
        <v>688</v>
      </c>
      <c r="AK2804" s="26">
        <v>1808034</v>
      </c>
      <c r="AL2804" s="264">
        <v>43294.423611111109</v>
      </c>
      <c r="AM2804" s="26" t="s">
        <v>147</v>
      </c>
      <c r="AN2804" s="26" t="s">
        <v>63</v>
      </c>
      <c r="AO2804" s="26"/>
      <c r="AP2804" s="26"/>
      <c r="AQ2804" s="26">
        <v>-1</v>
      </c>
      <c r="AR2804" s="26">
        <v>90</v>
      </c>
      <c r="AS2804" s="26" t="s">
        <v>168</v>
      </c>
      <c r="AT2804" s="26" t="s">
        <v>71</v>
      </c>
      <c r="AU2804" s="26" t="s">
        <v>63</v>
      </c>
      <c r="AV2804" s="26" t="s">
        <v>63</v>
      </c>
      <c r="AW2804" s="26" t="s">
        <v>63</v>
      </c>
      <c r="AX2804" s="26" t="s">
        <v>63</v>
      </c>
      <c r="AY2804" s="26">
        <v>43.837049999999898</v>
      </c>
      <c r="AZ2804" s="26">
        <v>-101.53582900000001</v>
      </c>
      <c r="BA2804" s="26" t="s">
        <v>158</v>
      </c>
      <c r="BB2804" s="26" t="s">
        <v>611</v>
      </c>
      <c r="BC2804" s="26" t="s">
        <v>167</v>
      </c>
      <c r="BD2804" s="26" t="s">
        <v>154</v>
      </c>
      <c r="BE2804" s="26"/>
      <c r="BF2804" s="26" t="s">
        <v>99</v>
      </c>
      <c r="BG2804" s="26" t="s">
        <v>167</v>
      </c>
      <c r="BH2804" s="26" t="s">
        <v>99</v>
      </c>
      <c r="BI2804" s="26">
        <v>6</v>
      </c>
      <c r="BJ2804" s="26" t="s">
        <v>217</v>
      </c>
    </row>
    <row r="2805" spans="36:62" x14ac:dyDescent="0.25">
      <c r="AJ2805" s="26">
        <v>689</v>
      </c>
      <c r="AK2805" s="26">
        <v>1808177</v>
      </c>
      <c r="AL2805" s="264">
        <v>43297.388888888891</v>
      </c>
      <c r="AM2805" s="26" t="s">
        <v>147</v>
      </c>
      <c r="AN2805" s="26" t="s">
        <v>63</v>
      </c>
      <c r="AO2805" s="26" t="s">
        <v>204</v>
      </c>
      <c r="AP2805" s="26" t="s">
        <v>159</v>
      </c>
      <c r="AQ2805" s="26">
        <v>0</v>
      </c>
      <c r="AR2805" s="26">
        <v>90</v>
      </c>
      <c r="AS2805" s="26" t="s">
        <v>189</v>
      </c>
      <c r="AT2805" s="26" t="s">
        <v>71</v>
      </c>
      <c r="AU2805" s="26" t="s">
        <v>63</v>
      </c>
      <c r="AV2805" s="26" t="s">
        <v>63</v>
      </c>
      <c r="AW2805" s="26" t="s">
        <v>63</v>
      </c>
      <c r="AX2805" s="26" t="s">
        <v>63</v>
      </c>
      <c r="AY2805" s="26">
        <v>43.900770000000001</v>
      </c>
      <c r="AZ2805" s="26">
        <v>-101.082881</v>
      </c>
      <c r="BA2805" s="26" t="s">
        <v>37</v>
      </c>
      <c r="BB2805" s="26" t="s">
        <v>611</v>
      </c>
      <c r="BC2805" s="26" t="s">
        <v>667</v>
      </c>
      <c r="BD2805" s="26" t="s">
        <v>68</v>
      </c>
      <c r="BE2805" s="26"/>
      <c r="BF2805" s="26" t="s">
        <v>68</v>
      </c>
      <c r="BG2805" s="26" t="s">
        <v>68</v>
      </c>
      <c r="BH2805" s="26" t="s">
        <v>210</v>
      </c>
      <c r="BI2805" s="26">
        <v>6</v>
      </c>
      <c r="BJ2805" s="26" t="s">
        <v>20</v>
      </c>
    </row>
    <row r="2806" spans="36:62" x14ac:dyDescent="0.25">
      <c r="AJ2806" s="26">
        <v>690</v>
      </c>
      <c r="AK2806" s="26">
        <v>1808179</v>
      </c>
      <c r="AL2806" s="264">
        <v>43291.768750000003</v>
      </c>
      <c r="AM2806" s="26" t="s">
        <v>565</v>
      </c>
      <c r="AN2806" s="26" t="s">
        <v>63</v>
      </c>
      <c r="AO2806" s="26" t="s">
        <v>156</v>
      </c>
      <c r="AP2806" s="26" t="s">
        <v>159</v>
      </c>
      <c r="AQ2806" s="26">
        <v>0</v>
      </c>
      <c r="AR2806" s="26">
        <v>90</v>
      </c>
      <c r="AS2806" s="26" t="s">
        <v>1113</v>
      </c>
      <c r="AT2806" s="26" t="s">
        <v>71</v>
      </c>
      <c r="AU2806" s="26" t="s">
        <v>63</v>
      </c>
      <c r="AV2806" s="26" t="s">
        <v>63</v>
      </c>
      <c r="AW2806" s="26" t="s">
        <v>63</v>
      </c>
      <c r="AX2806" s="26" t="s">
        <v>63</v>
      </c>
      <c r="AY2806" s="26">
        <v>43.886536999999898</v>
      </c>
      <c r="AZ2806" s="26">
        <v>-100.753429999999</v>
      </c>
      <c r="BA2806" s="26" t="s">
        <v>166</v>
      </c>
      <c r="BB2806" s="26" t="s">
        <v>609</v>
      </c>
      <c r="BC2806" s="26" t="s">
        <v>68</v>
      </c>
      <c r="BD2806" s="26" t="s">
        <v>68</v>
      </c>
      <c r="BE2806" s="26"/>
      <c r="BF2806" s="26" t="s">
        <v>675</v>
      </c>
      <c r="BG2806" s="26" t="s">
        <v>68</v>
      </c>
      <c r="BH2806" s="26" t="s">
        <v>210</v>
      </c>
      <c r="BI2806" s="26">
        <v>6</v>
      </c>
      <c r="BJ2806" s="26" t="s">
        <v>20</v>
      </c>
    </row>
    <row r="2807" spans="36:62" x14ac:dyDescent="0.25">
      <c r="AJ2807" s="26">
        <v>691</v>
      </c>
      <c r="AK2807" s="26">
        <v>1807902</v>
      </c>
      <c r="AL2807" s="264">
        <v>43265.15625</v>
      </c>
      <c r="AM2807" s="26" t="s">
        <v>565</v>
      </c>
      <c r="AN2807" s="26" t="s">
        <v>63</v>
      </c>
      <c r="AO2807" s="26" t="s">
        <v>156</v>
      </c>
      <c r="AP2807" s="26" t="s">
        <v>159</v>
      </c>
      <c r="AQ2807" s="26">
        <v>0</v>
      </c>
      <c r="AR2807" s="26">
        <v>90</v>
      </c>
      <c r="AS2807" s="26" t="s">
        <v>1049</v>
      </c>
      <c r="AT2807" s="26" t="s">
        <v>71</v>
      </c>
      <c r="AU2807" s="26" t="s">
        <v>63</v>
      </c>
      <c r="AV2807" s="26" t="s">
        <v>63</v>
      </c>
      <c r="AW2807" s="26" t="s">
        <v>63</v>
      </c>
      <c r="AX2807" s="26" t="s">
        <v>63</v>
      </c>
      <c r="AY2807" s="26">
        <v>43.886552000000002</v>
      </c>
      <c r="AZ2807" s="26">
        <v>-100.79812200000001</v>
      </c>
      <c r="BA2807" s="26" t="s">
        <v>208</v>
      </c>
      <c r="BB2807" s="26" t="s">
        <v>611</v>
      </c>
      <c r="BC2807" s="26" t="s">
        <v>68</v>
      </c>
      <c r="BD2807" s="26" t="s">
        <v>68</v>
      </c>
      <c r="BE2807" s="26"/>
      <c r="BF2807" s="26" t="s">
        <v>68</v>
      </c>
      <c r="BG2807" s="26" t="s">
        <v>68</v>
      </c>
      <c r="BH2807" s="26" t="s">
        <v>146</v>
      </c>
      <c r="BI2807" s="26">
        <v>6</v>
      </c>
      <c r="BJ2807" s="26" t="s">
        <v>217</v>
      </c>
    </row>
    <row r="2808" spans="36:62" x14ac:dyDescent="0.25">
      <c r="AJ2808" s="26">
        <v>692</v>
      </c>
      <c r="AK2808" s="26">
        <v>1808244</v>
      </c>
      <c r="AL2808" s="264">
        <v>43298.870138888888</v>
      </c>
      <c r="AM2808" s="26" t="s">
        <v>565</v>
      </c>
      <c r="AN2808" s="26" t="s">
        <v>63</v>
      </c>
      <c r="AO2808" s="26"/>
      <c r="AP2808" s="26"/>
      <c r="AQ2808" s="26">
        <v>-1</v>
      </c>
      <c r="AR2808" s="26">
        <v>90</v>
      </c>
      <c r="AS2808" s="26" t="s">
        <v>168</v>
      </c>
      <c r="AT2808" s="26" t="s">
        <v>71</v>
      </c>
      <c r="AU2808" s="26" t="s">
        <v>63</v>
      </c>
      <c r="AV2808" s="26" t="s">
        <v>63</v>
      </c>
      <c r="AW2808" s="26" t="s">
        <v>63</v>
      </c>
      <c r="AX2808" s="26" t="s">
        <v>63</v>
      </c>
      <c r="AY2808" s="26">
        <v>43.886811000000002</v>
      </c>
      <c r="AZ2808" s="26">
        <v>-100.780557</v>
      </c>
      <c r="BA2808" s="26" t="s">
        <v>185</v>
      </c>
      <c r="BB2808" s="26" t="s">
        <v>609</v>
      </c>
      <c r="BC2808" s="26" t="s">
        <v>167</v>
      </c>
      <c r="BD2808" s="26" t="s">
        <v>154</v>
      </c>
      <c r="BE2808" s="26"/>
      <c r="BF2808" s="26" t="s">
        <v>99</v>
      </c>
      <c r="BG2808" s="26" t="s">
        <v>167</v>
      </c>
      <c r="BH2808" s="26" t="s">
        <v>99</v>
      </c>
      <c r="BI2808" s="26">
        <v>6</v>
      </c>
      <c r="BJ2808" s="26" t="s">
        <v>217</v>
      </c>
    </row>
    <row r="2809" spans="36:62" x14ac:dyDescent="0.25">
      <c r="AJ2809" s="26">
        <v>693</v>
      </c>
      <c r="AK2809" s="26">
        <v>1807507</v>
      </c>
      <c r="AL2809" s="264">
        <v>43281.462500000001</v>
      </c>
      <c r="AM2809" s="26" t="s">
        <v>487</v>
      </c>
      <c r="AN2809" s="26" t="s">
        <v>63</v>
      </c>
      <c r="AO2809" s="26" t="s">
        <v>173</v>
      </c>
      <c r="AP2809" s="26" t="s">
        <v>159</v>
      </c>
      <c r="AQ2809" s="26">
        <v>0</v>
      </c>
      <c r="AR2809" s="26">
        <v>18</v>
      </c>
      <c r="AS2809" s="26" t="s">
        <v>1571</v>
      </c>
      <c r="AT2809" s="26" t="s">
        <v>71</v>
      </c>
      <c r="AU2809" s="26" t="s">
        <v>63</v>
      </c>
      <c r="AV2809" s="26" t="s">
        <v>63</v>
      </c>
      <c r="AW2809" s="26" t="s">
        <v>63</v>
      </c>
      <c r="AX2809" s="26" t="s">
        <v>63</v>
      </c>
      <c r="AY2809" s="26">
        <v>43.215018000000001</v>
      </c>
      <c r="AZ2809" s="26">
        <v>-101.346819999999</v>
      </c>
      <c r="BA2809" s="26" t="s">
        <v>494</v>
      </c>
      <c r="BB2809" s="26" t="s">
        <v>609</v>
      </c>
      <c r="BC2809" s="26" t="s">
        <v>68</v>
      </c>
      <c r="BD2809" s="26" t="s">
        <v>68</v>
      </c>
      <c r="BE2809" s="26"/>
      <c r="BF2809" s="26" t="s">
        <v>68</v>
      </c>
      <c r="BG2809" s="26" t="s">
        <v>68</v>
      </c>
      <c r="BH2809" s="26" t="s">
        <v>711</v>
      </c>
      <c r="BI2809" s="26">
        <v>6</v>
      </c>
      <c r="BJ2809" s="26" t="s">
        <v>18</v>
      </c>
    </row>
    <row r="2810" spans="36:62" x14ac:dyDescent="0.25">
      <c r="AJ2810" s="26">
        <v>694</v>
      </c>
      <c r="AK2810" s="26">
        <v>1808277</v>
      </c>
      <c r="AL2810" s="264">
        <v>43296.202777777777</v>
      </c>
      <c r="AM2810" s="26" t="s">
        <v>565</v>
      </c>
      <c r="AN2810" s="26" t="s">
        <v>63</v>
      </c>
      <c r="AO2810" s="26"/>
      <c r="AP2810" s="26"/>
      <c r="AQ2810" s="26">
        <v>-1</v>
      </c>
      <c r="AR2810" s="26">
        <v>90</v>
      </c>
      <c r="AS2810" s="26" t="s">
        <v>168</v>
      </c>
      <c r="AT2810" s="26" t="s">
        <v>71</v>
      </c>
      <c r="AU2810" s="26" t="s">
        <v>63</v>
      </c>
      <c r="AV2810" s="26" t="s">
        <v>63</v>
      </c>
      <c r="AW2810" s="26" t="s">
        <v>63</v>
      </c>
      <c r="AX2810" s="26" t="s">
        <v>63</v>
      </c>
      <c r="AY2810" s="26">
        <v>43.886705999999897</v>
      </c>
      <c r="AZ2810" s="26">
        <v>-100.869354</v>
      </c>
      <c r="BA2810" s="26" t="s">
        <v>208</v>
      </c>
      <c r="BB2810" s="26" t="s">
        <v>609</v>
      </c>
      <c r="BC2810" s="26" t="s">
        <v>167</v>
      </c>
      <c r="BD2810" s="26" t="s">
        <v>154</v>
      </c>
      <c r="BE2810" s="26"/>
      <c r="BF2810" s="26" t="s">
        <v>99</v>
      </c>
      <c r="BG2810" s="26" t="s">
        <v>167</v>
      </c>
      <c r="BH2810" s="26" t="s">
        <v>99</v>
      </c>
      <c r="BI2810" s="26">
        <v>6</v>
      </c>
      <c r="BJ2810" s="26" t="s">
        <v>217</v>
      </c>
    </row>
    <row r="2811" spans="36:62" x14ac:dyDescent="0.25">
      <c r="AJ2811" s="26">
        <v>695</v>
      </c>
      <c r="AK2811" s="26">
        <v>1808408</v>
      </c>
      <c r="AL2811" s="264">
        <v>43297.003472222219</v>
      </c>
      <c r="AM2811" s="26" t="s">
        <v>565</v>
      </c>
      <c r="AN2811" s="26" t="s">
        <v>63</v>
      </c>
      <c r="AO2811" s="26" t="s">
        <v>156</v>
      </c>
      <c r="AP2811" s="26" t="s">
        <v>159</v>
      </c>
      <c r="AQ2811" s="26">
        <v>0</v>
      </c>
      <c r="AR2811" s="26">
        <v>90</v>
      </c>
      <c r="AS2811" s="26" t="s">
        <v>149</v>
      </c>
      <c r="AT2811" s="26" t="s">
        <v>71</v>
      </c>
      <c r="AU2811" s="26" t="s">
        <v>63</v>
      </c>
      <c r="AV2811" s="26" t="s">
        <v>63</v>
      </c>
      <c r="AW2811" s="26" t="s">
        <v>63</v>
      </c>
      <c r="AX2811" s="26" t="s">
        <v>63</v>
      </c>
      <c r="AY2811" s="26">
        <v>43.900939000000001</v>
      </c>
      <c r="AZ2811" s="26">
        <v>-101.056748999999</v>
      </c>
      <c r="BA2811" s="26" t="s">
        <v>158</v>
      </c>
      <c r="BB2811" s="26" t="s">
        <v>611</v>
      </c>
      <c r="BC2811" s="26" t="s">
        <v>68</v>
      </c>
      <c r="BD2811" s="26" t="s">
        <v>154</v>
      </c>
      <c r="BE2811" s="26"/>
      <c r="BF2811" s="26" t="s">
        <v>68</v>
      </c>
      <c r="BG2811" s="26" t="s">
        <v>68</v>
      </c>
      <c r="BH2811" s="26" t="s">
        <v>160</v>
      </c>
      <c r="BI2811" s="26">
        <v>6</v>
      </c>
      <c r="BJ2811" s="26" t="s">
        <v>217</v>
      </c>
    </row>
    <row r="2812" spans="36:62" x14ac:dyDescent="0.25">
      <c r="AJ2812" s="26">
        <v>696</v>
      </c>
      <c r="AK2812" s="26">
        <v>1808515</v>
      </c>
      <c r="AL2812" s="264">
        <v>43303.743055555555</v>
      </c>
      <c r="AM2812" s="26" t="s">
        <v>565</v>
      </c>
      <c r="AN2812" s="26" t="s">
        <v>63</v>
      </c>
      <c r="AO2812" s="26" t="s">
        <v>156</v>
      </c>
      <c r="AP2812" s="26" t="s">
        <v>159</v>
      </c>
      <c r="AQ2812" s="26">
        <v>0</v>
      </c>
      <c r="AR2812" s="26">
        <v>90</v>
      </c>
      <c r="AS2812" s="26" t="s">
        <v>189</v>
      </c>
      <c r="AT2812" s="26" t="s">
        <v>730</v>
      </c>
      <c r="AU2812" s="26" t="s">
        <v>63</v>
      </c>
      <c r="AV2812" s="26" t="s">
        <v>63</v>
      </c>
      <c r="AW2812" s="26" t="s">
        <v>63</v>
      </c>
      <c r="AX2812" s="26" t="s">
        <v>63</v>
      </c>
      <c r="AY2812" s="26">
        <v>43.901091999999899</v>
      </c>
      <c r="AZ2812" s="26">
        <v>-100.923615999999</v>
      </c>
      <c r="BA2812" s="26" t="s">
        <v>185</v>
      </c>
      <c r="BB2812" s="26" t="s">
        <v>609</v>
      </c>
      <c r="BC2812" s="26" t="s">
        <v>68</v>
      </c>
      <c r="BD2812" s="26" t="s">
        <v>68</v>
      </c>
      <c r="BE2812" s="26"/>
      <c r="BF2812" s="26" t="s">
        <v>68</v>
      </c>
      <c r="BG2812" s="26" t="s">
        <v>68</v>
      </c>
      <c r="BH2812" s="26" t="s">
        <v>160</v>
      </c>
      <c r="BI2812" s="26">
        <v>6</v>
      </c>
      <c r="BJ2812" s="26" t="s">
        <v>217</v>
      </c>
    </row>
    <row r="2813" spans="36:62" x14ac:dyDescent="0.25">
      <c r="AJ2813" s="26">
        <v>697</v>
      </c>
      <c r="AK2813" s="26">
        <v>1808380</v>
      </c>
      <c r="AL2813" s="264">
        <v>43295.944444444445</v>
      </c>
      <c r="AM2813" s="26" t="s">
        <v>565</v>
      </c>
      <c r="AN2813" s="26" t="s">
        <v>63</v>
      </c>
      <c r="AO2813" s="26"/>
      <c r="AP2813" s="26"/>
      <c r="AQ2813" s="26">
        <v>-1</v>
      </c>
      <c r="AR2813" s="26">
        <v>90</v>
      </c>
      <c r="AS2813" s="26" t="s">
        <v>168</v>
      </c>
      <c r="AT2813" s="26" t="s">
        <v>71</v>
      </c>
      <c r="AU2813" s="26" t="s">
        <v>63</v>
      </c>
      <c r="AV2813" s="26" t="s">
        <v>63</v>
      </c>
      <c r="AW2813" s="26" t="s">
        <v>63</v>
      </c>
      <c r="AX2813" s="26" t="s">
        <v>63</v>
      </c>
      <c r="AY2813" s="26">
        <v>43.883319999999898</v>
      </c>
      <c r="AZ2813" s="26">
        <v>-100.71932200000001</v>
      </c>
      <c r="BA2813" s="26" t="s">
        <v>185</v>
      </c>
      <c r="BB2813" s="26" t="s">
        <v>611</v>
      </c>
      <c r="BC2813" s="26" t="s">
        <v>167</v>
      </c>
      <c r="BD2813" s="26" t="s">
        <v>154</v>
      </c>
      <c r="BE2813" s="26"/>
      <c r="BF2813" s="26" t="s">
        <v>99</v>
      </c>
      <c r="BG2813" s="26" t="s">
        <v>167</v>
      </c>
      <c r="BH2813" s="26" t="s">
        <v>99</v>
      </c>
      <c r="BI2813" s="26">
        <v>6</v>
      </c>
      <c r="BJ2813" s="26" t="s">
        <v>217</v>
      </c>
    </row>
    <row r="2814" spans="36:62" x14ac:dyDescent="0.25">
      <c r="AJ2814" s="26">
        <v>698</v>
      </c>
      <c r="AK2814" s="26">
        <v>1808502</v>
      </c>
      <c r="AL2814" s="264">
        <v>43298.685416666667</v>
      </c>
      <c r="AM2814" s="26" t="s">
        <v>487</v>
      </c>
      <c r="AN2814" s="26" t="s">
        <v>63</v>
      </c>
      <c r="AO2814" s="26" t="s">
        <v>156</v>
      </c>
      <c r="AP2814" s="26" t="s">
        <v>159</v>
      </c>
      <c r="AQ2814" s="26">
        <v>0</v>
      </c>
      <c r="AR2814" s="26">
        <v>18</v>
      </c>
      <c r="AS2814" s="26" t="s">
        <v>1572</v>
      </c>
      <c r="AT2814" s="26" t="s">
        <v>71</v>
      </c>
      <c r="AU2814" s="26" t="s">
        <v>63</v>
      </c>
      <c r="AV2814" s="26" t="s">
        <v>63</v>
      </c>
      <c r="AW2814" s="26" t="s">
        <v>63</v>
      </c>
      <c r="AX2814" s="26" t="s">
        <v>63</v>
      </c>
      <c r="AY2814" s="26">
        <v>43.215089999999897</v>
      </c>
      <c r="AZ2814" s="26">
        <v>-101.372804</v>
      </c>
      <c r="BA2814" s="26" t="s">
        <v>208</v>
      </c>
      <c r="BB2814" s="26" t="s">
        <v>611</v>
      </c>
      <c r="BC2814" s="26" t="s">
        <v>68</v>
      </c>
      <c r="BD2814" s="26" t="s">
        <v>68</v>
      </c>
      <c r="BE2814" s="26"/>
      <c r="BF2814" s="26" t="s">
        <v>68</v>
      </c>
      <c r="BG2814" s="26" t="s">
        <v>68</v>
      </c>
      <c r="BH2814" s="26" t="s">
        <v>146</v>
      </c>
      <c r="BI2814" s="26">
        <v>6</v>
      </c>
      <c r="BJ2814" s="26" t="s">
        <v>217</v>
      </c>
    </row>
    <row r="2815" spans="36:62" x14ac:dyDescent="0.25">
      <c r="AJ2815" s="26">
        <v>699</v>
      </c>
      <c r="AK2815" s="26">
        <v>1808826</v>
      </c>
      <c r="AL2815" s="264">
        <v>43303.770138888889</v>
      </c>
      <c r="AM2815" s="26" t="s">
        <v>565</v>
      </c>
      <c r="AN2815" s="26" t="s">
        <v>63</v>
      </c>
      <c r="AO2815" s="26" t="s">
        <v>214</v>
      </c>
      <c r="AP2815" s="26" t="s">
        <v>159</v>
      </c>
      <c r="AQ2815" s="26">
        <v>0</v>
      </c>
      <c r="AR2815" s="26">
        <v>90</v>
      </c>
      <c r="AS2815" s="26" t="s">
        <v>1492</v>
      </c>
      <c r="AT2815" s="26" t="s">
        <v>730</v>
      </c>
      <c r="AU2815" s="26" t="s">
        <v>63</v>
      </c>
      <c r="AV2815" s="26" t="s">
        <v>63</v>
      </c>
      <c r="AW2815" s="26" t="s">
        <v>63</v>
      </c>
      <c r="AX2815" s="26" t="s">
        <v>63</v>
      </c>
      <c r="AY2815" s="26">
        <v>43.900931999999898</v>
      </c>
      <c r="AZ2815" s="26">
        <v>-100.95381500000001</v>
      </c>
      <c r="BA2815" s="26" t="s">
        <v>208</v>
      </c>
      <c r="BB2815" s="26" t="s">
        <v>611</v>
      </c>
      <c r="BC2815" s="26" t="s">
        <v>68</v>
      </c>
      <c r="BD2815" s="26" t="s">
        <v>68</v>
      </c>
      <c r="BE2815" s="26"/>
      <c r="BF2815" s="26" t="s">
        <v>68</v>
      </c>
      <c r="BG2815" s="26" t="s">
        <v>209</v>
      </c>
      <c r="BH2815" s="26" t="s">
        <v>210</v>
      </c>
      <c r="BI2815" s="26">
        <v>6</v>
      </c>
      <c r="BJ2815" s="26" t="s">
        <v>20</v>
      </c>
    </row>
    <row r="2816" spans="36:62" x14ac:dyDescent="0.25">
      <c r="AJ2816" s="26">
        <v>700</v>
      </c>
      <c r="AK2816" s="26">
        <v>1808914</v>
      </c>
      <c r="AL2816" s="264">
        <v>43309.74722222222</v>
      </c>
      <c r="AM2816" s="26" t="s">
        <v>573</v>
      </c>
      <c r="AN2816" s="26" t="s">
        <v>63</v>
      </c>
      <c r="AO2816" s="26" t="s">
        <v>156</v>
      </c>
      <c r="AP2816" s="26" t="s">
        <v>1557</v>
      </c>
      <c r="AQ2816" s="26">
        <v>0</v>
      </c>
      <c r="AR2816" s="26">
        <v>83</v>
      </c>
      <c r="AS2816" s="26" t="s">
        <v>1573</v>
      </c>
      <c r="AT2816" s="26" t="s">
        <v>71</v>
      </c>
      <c r="AU2816" s="26" t="s">
        <v>63</v>
      </c>
      <c r="AV2816" s="26" t="s">
        <v>63</v>
      </c>
      <c r="AW2816" s="26" t="s">
        <v>63</v>
      </c>
      <c r="AX2816" s="26" t="s">
        <v>69</v>
      </c>
      <c r="AY2816" s="26">
        <v>43.5220109999999</v>
      </c>
      <c r="AZ2816" s="26">
        <v>-100.730093999999</v>
      </c>
      <c r="BA2816" s="26" t="s">
        <v>185</v>
      </c>
      <c r="BB2816" s="26" t="s">
        <v>157</v>
      </c>
      <c r="BC2816" s="26" t="s">
        <v>1162</v>
      </c>
      <c r="BD2816" s="26" t="s">
        <v>68</v>
      </c>
      <c r="BE2816" s="26" t="s">
        <v>202</v>
      </c>
      <c r="BF2816" s="26" t="s">
        <v>68</v>
      </c>
      <c r="BG2816" s="26" t="s">
        <v>68</v>
      </c>
      <c r="BH2816" s="26" t="s">
        <v>160</v>
      </c>
      <c r="BI2816" s="26">
        <v>6</v>
      </c>
      <c r="BJ2816" s="26" t="s">
        <v>217</v>
      </c>
    </row>
    <row r="2817" spans="36:62" x14ac:dyDescent="0.25">
      <c r="AJ2817" s="26">
        <v>701</v>
      </c>
      <c r="AK2817" s="26">
        <v>1808984</v>
      </c>
      <c r="AL2817" s="264">
        <v>43310.784722222219</v>
      </c>
      <c r="AM2817" s="26" t="s">
        <v>147</v>
      </c>
      <c r="AN2817" s="26" t="s">
        <v>63</v>
      </c>
      <c r="AO2817" s="26" t="s">
        <v>156</v>
      </c>
      <c r="AP2817" s="26" t="s">
        <v>648</v>
      </c>
      <c r="AQ2817" s="26">
        <v>0</v>
      </c>
      <c r="AR2817" s="26">
        <v>90</v>
      </c>
      <c r="AS2817" s="26" t="s">
        <v>628</v>
      </c>
      <c r="AT2817" s="26" t="s">
        <v>704</v>
      </c>
      <c r="AU2817" s="26" t="s">
        <v>63</v>
      </c>
      <c r="AV2817" s="26" t="s">
        <v>63</v>
      </c>
      <c r="AW2817" s="26" t="s">
        <v>63</v>
      </c>
      <c r="AX2817" s="26" t="s">
        <v>63</v>
      </c>
      <c r="AY2817" s="26">
        <v>43.842643000000002</v>
      </c>
      <c r="AZ2817" s="26">
        <v>-101.261804999999</v>
      </c>
      <c r="BA2817" s="26" t="s">
        <v>523</v>
      </c>
      <c r="BB2817" s="26" t="s">
        <v>611</v>
      </c>
      <c r="BC2817" s="26" t="s">
        <v>678</v>
      </c>
      <c r="BD2817" s="26" t="s">
        <v>681</v>
      </c>
      <c r="BE2817" s="26" t="s">
        <v>677</v>
      </c>
      <c r="BF2817" s="26" t="s">
        <v>68</v>
      </c>
      <c r="BG2817" s="26" t="s">
        <v>68</v>
      </c>
      <c r="BH2817" s="26" t="s">
        <v>733</v>
      </c>
      <c r="BI2817" s="26">
        <v>6</v>
      </c>
      <c r="BJ2817" s="26" t="s">
        <v>217</v>
      </c>
    </row>
    <row r="2818" spans="36:62" x14ac:dyDescent="0.25">
      <c r="AJ2818" s="26">
        <v>702</v>
      </c>
      <c r="AK2818" s="26">
        <v>1809019</v>
      </c>
      <c r="AL2818" s="264">
        <v>43313.715277777781</v>
      </c>
      <c r="AM2818" s="26" t="s">
        <v>565</v>
      </c>
      <c r="AN2818" s="26" t="s">
        <v>63</v>
      </c>
      <c r="AO2818" s="26" t="s">
        <v>173</v>
      </c>
      <c r="AP2818" s="26" t="s">
        <v>824</v>
      </c>
      <c r="AQ2818" s="26">
        <v>0</v>
      </c>
      <c r="AR2818" s="26">
        <v>90</v>
      </c>
      <c r="AS2818" s="26" t="s">
        <v>1494</v>
      </c>
      <c r="AT2818" s="26" t="s">
        <v>71</v>
      </c>
      <c r="AU2818" s="26" t="s">
        <v>63</v>
      </c>
      <c r="AV2818" s="26" t="s">
        <v>63</v>
      </c>
      <c r="AW2818" s="26" t="s">
        <v>63</v>
      </c>
      <c r="AX2818" s="26" t="s">
        <v>63</v>
      </c>
      <c r="AY2818" s="26">
        <v>43.886775999999898</v>
      </c>
      <c r="AZ2818" s="26">
        <v>-100.814753999999</v>
      </c>
      <c r="BA2818" s="26" t="s">
        <v>486</v>
      </c>
      <c r="BB2818" s="26" t="s">
        <v>826</v>
      </c>
      <c r="BC2818" s="26" t="s">
        <v>1108</v>
      </c>
      <c r="BD2818" s="26" t="s">
        <v>829</v>
      </c>
      <c r="BE2818" s="26" t="s">
        <v>1493</v>
      </c>
      <c r="BF2818" s="26" t="s">
        <v>829</v>
      </c>
      <c r="BG2818" s="26" t="s">
        <v>829</v>
      </c>
      <c r="BH2818" s="26" t="s">
        <v>795</v>
      </c>
      <c r="BI2818" s="26">
        <v>6</v>
      </c>
      <c r="BJ2818" s="26" t="s">
        <v>20</v>
      </c>
    </row>
    <row r="2819" spans="36:62" x14ac:dyDescent="0.25">
      <c r="AJ2819" s="26">
        <v>703</v>
      </c>
      <c r="AK2819" s="26">
        <v>1809020</v>
      </c>
      <c r="AL2819" s="264">
        <v>43313.833333333336</v>
      </c>
      <c r="AM2819" s="26" t="s">
        <v>573</v>
      </c>
      <c r="AN2819" s="26" t="s">
        <v>63</v>
      </c>
      <c r="AO2819" s="26" t="s">
        <v>156</v>
      </c>
      <c r="AP2819" s="26" t="s">
        <v>716</v>
      </c>
      <c r="AQ2819" s="26">
        <v>0</v>
      </c>
      <c r="AR2819" s="26">
        <v>83</v>
      </c>
      <c r="AS2819" s="26" t="s">
        <v>628</v>
      </c>
      <c r="AT2819" s="26" t="s">
        <v>71</v>
      </c>
      <c r="AU2819" s="26" t="s">
        <v>63</v>
      </c>
      <c r="AV2819" s="26" t="s">
        <v>63</v>
      </c>
      <c r="AW2819" s="26" t="s">
        <v>63</v>
      </c>
      <c r="AX2819" s="26" t="s">
        <v>63</v>
      </c>
      <c r="AY2819" s="26">
        <v>43.578864000000003</v>
      </c>
      <c r="AZ2819" s="26">
        <v>-100.750061</v>
      </c>
      <c r="BA2819" s="26" t="s">
        <v>185</v>
      </c>
      <c r="BB2819" s="26" t="s">
        <v>165</v>
      </c>
      <c r="BC2819" s="26" t="s">
        <v>659</v>
      </c>
      <c r="BD2819" s="26" t="s">
        <v>68</v>
      </c>
      <c r="BE2819" s="26" t="s">
        <v>705</v>
      </c>
      <c r="BF2819" s="26" t="s">
        <v>68</v>
      </c>
      <c r="BG2819" s="26" t="s">
        <v>68</v>
      </c>
      <c r="BH2819" s="26" t="s">
        <v>646</v>
      </c>
      <c r="BI2819" s="26">
        <v>6</v>
      </c>
      <c r="BJ2819" s="26" t="s">
        <v>217</v>
      </c>
    </row>
    <row r="2820" spans="36:62" x14ac:dyDescent="0.25">
      <c r="AJ2820" s="26">
        <v>704</v>
      </c>
      <c r="AK2820" s="26">
        <v>1809331</v>
      </c>
      <c r="AL2820" s="264">
        <v>43308.399305555555</v>
      </c>
      <c r="AM2820" s="26" t="s">
        <v>147</v>
      </c>
      <c r="AN2820" s="26" t="s">
        <v>63</v>
      </c>
      <c r="AO2820" s="26"/>
      <c r="AP2820" s="26"/>
      <c r="AQ2820" s="26">
        <v>-1</v>
      </c>
      <c r="AR2820" s="26">
        <v>90</v>
      </c>
      <c r="AS2820" s="26" t="s">
        <v>168</v>
      </c>
      <c r="AT2820" s="26" t="s">
        <v>71</v>
      </c>
      <c r="AU2820" s="26" t="s">
        <v>63</v>
      </c>
      <c r="AV2820" s="26" t="s">
        <v>63</v>
      </c>
      <c r="AW2820" s="26" t="s">
        <v>63</v>
      </c>
      <c r="AX2820" s="26" t="s">
        <v>63</v>
      </c>
      <c r="AY2820" s="26">
        <v>43.835959000000003</v>
      </c>
      <c r="AZ2820" s="26">
        <v>-101.644695999999</v>
      </c>
      <c r="BA2820" s="26" t="s">
        <v>185</v>
      </c>
      <c r="BB2820" s="26" t="s">
        <v>611</v>
      </c>
      <c r="BC2820" s="26" t="s">
        <v>167</v>
      </c>
      <c r="BD2820" s="26" t="s">
        <v>154</v>
      </c>
      <c r="BE2820" s="26"/>
      <c r="BF2820" s="26" t="s">
        <v>99</v>
      </c>
      <c r="BG2820" s="26" t="s">
        <v>167</v>
      </c>
      <c r="BH2820" s="26" t="s">
        <v>99</v>
      </c>
      <c r="BI2820" s="26">
        <v>6</v>
      </c>
      <c r="BJ2820" s="26" t="s">
        <v>217</v>
      </c>
    </row>
    <row r="2821" spans="36:62" x14ac:dyDescent="0.25">
      <c r="AJ2821" s="26">
        <v>705</v>
      </c>
      <c r="AK2821" s="26">
        <v>1809333</v>
      </c>
      <c r="AL2821" s="264">
        <v>43318.661111111112</v>
      </c>
      <c r="AM2821" s="26" t="s">
        <v>147</v>
      </c>
      <c r="AN2821" s="26" t="s">
        <v>63</v>
      </c>
      <c r="AO2821" s="26" t="s">
        <v>156</v>
      </c>
      <c r="AP2821" s="26" t="s">
        <v>159</v>
      </c>
      <c r="AQ2821" s="26">
        <v>0</v>
      </c>
      <c r="AR2821" s="26">
        <v>90</v>
      </c>
      <c r="AS2821" s="26" t="s">
        <v>622</v>
      </c>
      <c r="AT2821" s="26" t="s">
        <v>71</v>
      </c>
      <c r="AU2821" s="26" t="s">
        <v>63</v>
      </c>
      <c r="AV2821" s="26" t="s">
        <v>63</v>
      </c>
      <c r="AW2821" s="26" t="s">
        <v>63</v>
      </c>
      <c r="AX2821" s="26" t="s">
        <v>63</v>
      </c>
      <c r="AY2821" s="26">
        <v>43.897126999999898</v>
      </c>
      <c r="AZ2821" s="26">
        <v>-101.107004</v>
      </c>
      <c r="BA2821" s="26" t="s">
        <v>185</v>
      </c>
      <c r="BB2821" s="26" t="s">
        <v>611</v>
      </c>
      <c r="BC2821" s="26" t="s">
        <v>68</v>
      </c>
      <c r="BD2821" s="26" t="s">
        <v>68</v>
      </c>
      <c r="BE2821" s="26"/>
      <c r="BF2821" s="26" t="s">
        <v>68</v>
      </c>
      <c r="BG2821" s="26" t="s">
        <v>68</v>
      </c>
      <c r="BH2821" s="26" t="s">
        <v>160</v>
      </c>
      <c r="BI2821" s="26">
        <v>6</v>
      </c>
      <c r="BJ2821" s="26" t="s">
        <v>217</v>
      </c>
    </row>
    <row r="2822" spans="36:62" x14ac:dyDescent="0.25">
      <c r="AJ2822" s="26">
        <v>706</v>
      </c>
      <c r="AK2822" s="26">
        <v>1809697</v>
      </c>
      <c r="AL2822" s="264">
        <v>43322.541666666664</v>
      </c>
      <c r="AM2822" s="26" t="s">
        <v>147</v>
      </c>
      <c r="AN2822" s="26" t="s">
        <v>63</v>
      </c>
      <c r="AO2822" s="26" t="s">
        <v>720</v>
      </c>
      <c r="AP2822" s="26" t="s">
        <v>159</v>
      </c>
      <c r="AQ2822" s="26">
        <v>0</v>
      </c>
      <c r="AR2822" s="26">
        <v>90</v>
      </c>
      <c r="AS2822" s="26" t="s">
        <v>809</v>
      </c>
      <c r="AT2822" s="26" t="s">
        <v>71</v>
      </c>
      <c r="AU2822" s="26" t="s">
        <v>69</v>
      </c>
      <c r="AV2822" s="26" t="s">
        <v>69</v>
      </c>
      <c r="AW2822" s="26" t="s">
        <v>63</v>
      </c>
      <c r="AX2822" s="26" t="s">
        <v>63</v>
      </c>
      <c r="AY2822" s="26">
        <v>43.851835999999899</v>
      </c>
      <c r="AZ2822" s="26">
        <v>-101.393970999999</v>
      </c>
      <c r="BA2822" s="26" t="s">
        <v>37</v>
      </c>
      <c r="BB2822" s="26" t="s">
        <v>611</v>
      </c>
      <c r="BC2822" s="26" t="s">
        <v>1495</v>
      </c>
      <c r="BD2822" s="26" t="s">
        <v>68</v>
      </c>
      <c r="BE2822" s="26" t="s">
        <v>705</v>
      </c>
      <c r="BF2822" s="26" t="s">
        <v>68</v>
      </c>
      <c r="BG2822" s="26" t="s">
        <v>68</v>
      </c>
      <c r="BH2822" s="26" t="s">
        <v>660</v>
      </c>
      <c r="BI2822" s="26">
        <v>6</v>
      </c>
      <c r="BJ2822" s="26" t="s">
        <v>19</v>
      </c>
    </row>
    <row r="2823" spans="36:62" x14ac:dyDescent="0.25">
      <c r="AJ2823" s="26">
        <v>707</v>
      </c>
      <c r="AK2823" s="26">
        <v>1809874</v>
      </c>
      <c r="AL2823" s="264">
        <v>43330.302083333336</v>
      </c>
      <c r="AM2823" s="26" t="s">
        <v>565</v>
      </c>
      <c r="AN2823" s="26" t="s">
        <v>63</v>
      </c>
      <c r="AO2823" s="26" t="s">
        <v>156</v>
      </c>
      <c r="AP2823" s="26" t="s">
        <v>159</v>
      </c>
      <c r="AQ2823" s="26">
        <v>0</v>
      </c>
      <c r="AR2823" s="26">
        <v>90</v>
      </c>
      <c r="AS2823" s="26" t="s">
        <v>628</v>
      </c>
      <c r="AT2823" s="26" t="s">
        <v>71</v>
      </c>
      <c r="AU2823" s="26" t="s">
        <v>63</v>
      </c>
      <c r="AV2823" s="26" t="s">
        <v>63</v>
      </c>
      <c r="AW2823" s="26" t="s">
        <v>63</v>
      </c>
      <c r="AX2823" s="26" t="s">
        <v>63</v>
      </c>
      <c r="AY2823" s="26">
        <v>43.901184000000001</v>
      </c>
      <c r="AZ2823" s="26">
        <v>-100.996831</v>
      </c>
      <c r="BA2823" s="26" t="s">
        <v>483</v>
      </c>
      <c r="BB2823" s="26" t="s">
        <v>609</v>
      </c>
      <c r="BC2823" s="26" t="s">
        <v>708</v>
      </c>
      <c r="BD2823" s="26" t="s">
        <v>68</v>
      </c>
      <c r="BE2823" s="26" t="s">
        <v>705</v>
      </c>
      <c r="BF2823" s="26" t="s">
        <v>68</v>
      </c>
      <c r="BG2823" s="26" t="s">
        <v>68</v>
      </c>
      <c r="BH2823" s="26" t="s">
        <v>646</v>
      </c>
      <c r="BI2823" s="26">
        <v>6</v>
      </c>
      <c r="BJ2823" s="26" t="s">
        <v>217</v>
      </c>
    </row>
    <row r="2824" spans="36:62" x14ac:dyDescent="0.25">
      <c r="AJ2824" s="26">
        <v>708</v>
      </c>
      <c r="AK2824" s="26">
        <v>1809875</v>
      </c>
      <c r="AL2824" s="264">
        <v>43327.506944444445</v>
      </c>
      <c r="AM2824" s="26" t="s">
        <v>147</v>
      </c>
      <c r="AN2824" s="26" t="s">
        <v>63</v>
      </c>
      <c r="AO2824" s="26" t="s">
        <v>204</v>
      </c>
      <c r="AP2824" s="26" t="s">
        <v>159</v>
      </c>
      <c r="AQ2824" s="26">
        <v>0</v>
      </c>
      <c r="AR2824" s="26">
        <v>90</v>
      </c>
      <c r="AS2824" s="26" t="s">
        <v>188</v>
      </c>
      <c r="AT2824" s="26" t="s">
        <v>71</v>
      </c>
      <c r="AU2824" s="26" t="s">
        <v>63</v>
      </c>
      <c r="AV2824" s="26" t="s">
        <v>63</v>
      </c>
      <c r="AW2824" s="26" t="s">
        <v>63</v>
      </c>
      <c r="AX2824" s="26" t="s">
        <v>63</v>
      </c>
      <c r="AY2824" s="26">
        <v>43.850898000000001</v>
      </c>
      <c r="AZ2824" s="26">
        <v>-101.472892999999</v>
      </c>
      <c r="BA2824" s="26" t="s">
        <v>37</v>
      </c>
      <c r="BB2824" s="26" t="s">
        <v>609</v>
      </c>
      <c r="BC2824" s="26" t="s">
        <v>162</v>
      </c>
      <c r="BD2824" s="26" t="s">
        <v>68</v>
      </c>
      <c r="BE2824" s="26"/>
      <c r="BF2824" s="26" t="s">
        <v>68</v>
      </c>
      <c r="BG2824" s="26" t="s">
        <v>68</v>
      </c>
      <c r="BH2824" s="26" t="s">
        <v>160</v>
      </c>
      <c r="BI2824" s="26">
        <v>6</v>
      </c>
      <c r="BJ2824" s="26" t="s">
        <v>217</v>
      </c>
    </row>
    <row r="2825" spans="36:62" x14ac:dyDescent="0.25">
      <c r="AJ2825" s="26">
        <v>709</v>
      </c>
      <c r="AK2825" s="26">
        <v>1809833</v>
      </c>
      <c r="AL2825" s="264">
        <v>43331.586805555555</v>
      </c>
      <c r="AM2825" s="26" t="s">
        <v>565</v>
      </c>
      <c r="AN2825" s="26" t="s">
        <v>63</v>
      </c>
      <c r="AO2825" s="26" t="s">
        <v>156</v>
      </c>
      <c r="AP2825" s="26" t="s">
        <v>159</v>
      </c>
      <c r="AQ2825" s="26">
        <v>0</v>
      </c>
      <c r="AR2825" s="26">
        <v>90</v>
      </c>
      <c r="AS2825" s="26" t="s">
        <v>618</v>
      </c>
      <c r="AT2825" s="26" t="s">
        <v>704</v>
      </c>
      <c r="AU2825" s="26" t="s">
        <v>63</v>
      </c>
      <c r="AV2825" s="26" t="s">
        <v>63</v>
      </c>
      <c r="AW2825" s="26" t="s">
        <v>63</v>
      </c>
      <c r="AX2825" s="26" t="s">
        <v>63</v>
      </c>
      <c r="AY2825" s="26">
        <v>43.883018</v>
      </c>
      <c r="AZ2825" s="26">
        <v>-100.713937999999</v>
      </c>
      <c r="BA2825" s="26" t="s">
        <v>158</v>
      </c>
      <c r="BB2825" s="26" t="s">
        <v>611</v>
      </c>
      <c r="BC2825" s="26" t="s">
        <v>68</v>
      </c>
      <c r="BD2825" s="26" t="s">
        <v>615</v>
      </c>
      <c r="BE2825" s="26"/>
      <c r="BF2825" s="26" t="s">
        <v>68</v>
      </c>
      <c r="BG2825" s="26" t="s">
        <v>209</v>
      </c>
      <c r="BH2825" s="26" t="s">
        <v>146</v>
      </c>
      <c r="BI2825" s="26">
        <v>6</v>
      </c>
      <c r="BJ2825" s="26" t="s">
        <v>217</v>
      </c>
    </row>
    <row r="2826" spans="36:62" x14ac:dyDescent="0.25">
      <c r="AJ2826" s="26">
        <v>710</v>
      </c>
      <c r="AK2826" s="26">
        <v>1809942</v>
      </c>
      <c r="AL2826" s="264">
        <v>43331.473611111112</v>
      </c>
      <c r="AM2826" s="26" t="s">
        <v>147</v>
      </c>
      <c r="AN2826" s="26" t="s">
        <v>63</v>
      </c>
      <c r="AO2826" s="26" t="s">
        <v>156</v>
      </c>
      <c r="AP2826" s="26" t="s">
        <v>159</v>
      </c>
      <c r="AQ2826" s="26">
        <v>0</v>
      </c>
      <c r="AR2826" s="26">
        <v>90</v>
      </c>
      <c r="AS2826" s="26" t="s">
        <v>628</v>
      </c>
      <c r="AT2826" s="26" t="s">
        <v>77</v>
      </c>
      <c r="AU2826" s="26" t="s">
        <v>63</v>
      </c>
      <c r="AV2826" s="26" t="s">
        <v>63</v>
      </c>
      <c r="AW2826" s="26" t="s">
        <v>63</v>
      </c>
      <c r="AX2826" s="26" t="s">
        <v>63</v>
      </c>
      <c r="AY2826" s="26">
        <v>43.835977</v>
      </c>
      <c r="AZ2826" s="26">
        <v>-101.627438999999</v>
      </c>
      <c r="BA2826" s="26" t="s">
        <v>497</v>
      </c>
      <c r="BB2826" s="26" t="s">
        <v>611</v>
      </c>
      <c r="BC2826" s="26" t="s">
        <v>680</v>
      </c>
      <c r="BD2826" s="26" t="s">
        <v>68</v>
      </c>
      <c r="BE2826" s="26"/>
      <c r="BF2826" s="26" t="s">
        <v>68</v>
      </c>
      <c r="BG2826" s="26" t="s">
        <v>68</v>
      </c>
      <c r="BH2826" s="26" t="s">
        <v>728</v>
      </c>
      <c r="BI2826" s="26">
        <v>6</v>
      </c>
      <c r="BJ2826" s="26" t="s">
        <v>217</v>
      </c>
    </row>
    <row r="2827" spans="36:62" x14ac:dyDescent="0.25">
      <c r="AJ2827" s="26">
        <v>711</v>
      </c>
      <c r="AK2827" s="26">
        <v>1810415</v>
      </c>
      <c r="AL2827" s="264">
        <v>43337.097222222219</v>
      </c>
      <c r="AM2827" s="26" t="s">
        <v>147</v>
      </c>
      <c r="AN2827" s="26" t="s">
        <v>63</v>
      </c>
      <c r="AO2827" s="26" t="s">
        <v>156</v>
      </c>
      <c r="AP2827" s="26" t="s">
        <v>159</v>
      </c>
      <c r="AQ2827" s="26">
        <v>0</v>
      </c>
      <c r="AR2827" s="26">
        <v>90</v>
      </c>
      <c r="AS2827" s="26" t="s">
        <v>149</v>
      </c>
      <c r="AT2827" s="26" t="s">
        <v>71</v>
      </c>
      <c r="AU2827" s="26" t="s">
        <v>63</v>
      </c>
      <c r="AV2827" s="26" t="s">
        <v>63</v>
      </c>
      <c r="AW2827" s="26" t="s">
        <v>63</v>
      </c>
      <c r="AX2827" s="26" t="s">
        <v>63</v>
      </c>
      <c r="AY2827" s="26">
        <v>43.836236999999898</v>
      </c>
      <c r="AZ2827" s="26">
        <v>-101.67874500000001</v>
      </c>
      <c r="BA2827" s="26" t="s">
        <v>208</v>
      </c>
      <c r="BB2827" s="26" t="s">
        <v>609</v>
      </c>
      <c r="BC2827" s="26" t="s">
        <v>68</v>
      </c>
      <c r="BD2827" s="26" t="s">
        <v>154</v>
      </c>
      <c r="BE2827" s="26"/>
      <c r="BF2827" s="26" t="s">
        <v>68</v>
      </c>
      <c r="BG2827" s="26" t="s">
        <v>68</v>
      </c>
      <c r="BH2827" s="26" t="s">
        <v>160</v>
      </c>
      <c r="BI2827" s="26">
        <v>6</v>
      </c>
      <c r="BJ2827" s="26" t="s">
        <v>217</v>
      </c>
    </row>
    <row r="2828" spans="36:62" x14ac:dyDescent="0.25">
      <c r="AJ2828" s="26">
        <v>712</v>
      </c>
      <c r="AK2828" s="26">
        <v>1810424</v>
      </c>
      <c r="AL2828" s="264">
        <v>43337.1</v>
      </c>
      <c r="AM2828" s="26" t="s">
        <v>147</v>
      </c>
      <c r="AN2828" s="26" t="s">
        <v>63</v>
      </c>
      <c r="AO2828" s="26" t="s">
        <v>156</v>
      </c>
      <c r="AP2828" s="26" t="s">
        <v>159</v>
      </c>
      <c r="AQ2828" s="26">
        <v>0</v>
      </c>
      <c r="AR2828" s="26">
        <v>90</v>
      </c>
      <c r="AS2828" s="26" t="s">
        <v>149</v>
      </c>
      <c r="AT2828" s="26" t="s">
        <v>71</v>
      </c>
      <c r="AU2828" s="26" t="s">
        <v>63</v>
      </c>
      <c r="AV2828" s="26" t="s">
        <v>63</v>
      </c>
      <c r="AW2828" s="26" t="s">
        <v>63</v>
      </c>
      <c r="AX2828" s="26" t="s">
        <v>63</v>
      </c>
      <c r="AY2828" s="26">
        <v>43.836258999999899</v>
      </c>
      <c r="AZ2828" s="26">
        <v>-101.67069600000001</v>
      </c>
      <c r="BA2828" s="26" t="s">
        <v>185</v>
      </c>
      <c r="BB2828" s="26" t="s">
        <v>609</v>
      </c>
      <c r="BC2828" s="26" t="s">
        <v>68</v>
      </c>
      <c r="BD2828" s="26" t="s">
        <v>154</v>
      </c>
      <c r="BE2828" s="26"/>
      <c r="BF2828" s="26" t="s">
        <v>68</v>
      </c>
      <c r="BG2828" s="26" t="s">
        <v>68</v>
      </c>
      <c r="BH2828" s="26" t="s">
        <v>160</v>
      </c>
      <c r="BI2828" s="26">
        <v>6</v>
      </c>
      <c r="BJ2828" s="26" t="s">
        <v>217</v>
      </c>
    </row>
    <row r="2829" spans="36:62" x14ac:dyDescent="0.25">
      <c r="AJ2829" s="26">
        <v>713</v>
      </c>
      <c r="AK2829" s="26">
        <v>1810444</v>
      </c>
      <c r="AL2829" s="264">
        <v>43337.097222222219</v>
      </c>
      <c r="AM2829" s="26" t="s">
        <v>147</v>
      </c>
      <c r="AN2829" s="26" t="s">
        <v>63</v>
      </c>
      <c r="AO2829" s="26" t="s">
        <v>156</v>
      </c>
      <c r="AP2829" s="26" t="s">
        <v>159</v>
      </c>
      <c r="AQ2829" s="26">
        <v>0</v>
      </c>
      <c r="AR2829" s="26">
        <v>90</v>
      </c>
      <c r="AS2829" s="26" t="s">
        <v>149</v>
      </c>
      <c r="AT2829" s="26" t="s">
        <v>71</v>
      </c>
      <c r="AU2829" s="26" t="s">
        <v>63</v>
      </c>
      <c r="AV2829" s="26" t="s">
        <v>63</v>
      </c>
      <c r="AW2829" s="26" t="s">
        <v>63</v>
      </c>
      <c r="AX2829" s="26" t="s">
        <v>63</v>
      </c>
      <c r="AY2829" s="26">
        <v>43.836258999999899</v>
      </c>
      <c r="AZ2829" s="26">
        <v>-101.669364</v>
      </c>
      <c r="BA2829" s="26" t="s">
        <v>208</v>
      </c>
      <c r="BB2829" s="26" t="s">
        <v>609</v>
      </c>
      <c r="BC2829" s="26" t="s">
        <v>68</v>
      </c>
      <c r="BD2829" s="26" t="s">
        <v>154</v>
      </c>
      <c r="BE2829" s="26"/>
      <c r="BF2829" s="26" t="s">
        <v>68</v>
      </c>
      <c r="BG2829" s="26" t="s">
        <v>68</v>
      </c>
      <c r="BH2829" s="26" t="s">
        <v>160</v>
      </c>
      <c r="BI2829" s="26">
        <v>6</v>
      </c>
      <c r="BJ2829" s="26" t="s">
        <v>217</v>
      </c>
    </row>
    <row r="2830" spans="36:62" x14ac:dyDescent="0.25">
      <c r="AJ2830" s="26">
        <v>714</v>
      </c>
      <c r="AK2830" s="26">
        <v>1810450</v>
      </c>
      <c r="AL2830" s="264">
        <v>43337.100694444445</v>
      </c>
      <c r="AM2830" s="26" t="s">
        <v>147</v>
      </c>
      <c r="AN2830" s="26" t="s">
        <v>63</v>
      </c>
      <c r="AO2830" s="26" t="s">
        <v>156</v>
      </c>
      <c r="AP2830" s="26" t="s">
        <v>159</v>
      </c>
      <c r="AQ2830" s="26">
        <v>0</v>
      </c>
      <c r="AR2830" s="26">
        <v>90</v>
      </c>
      <c r="AS2830" s="26" t="s">
        <v>149</v>
      </c>
      <c r="AT2830" s="26" t="s">
        <v>71</v>
      </c>
      <c r="AU2830" s="26" t="s">
        <v>63</v>
      </c>
      <c r="AV2830" s="26" t="s">
        <v>63</v>
      </c>
      <c r="AW2830" s="26" t="s">
        <v>63</v>
      </c>
      <c r="AX2830" s="26" t="s">
        <v>63</v>
      </c>
      <c r="AY2830" s="26">
        <v>43.835965000000002</v>
      </c>
      <c r="AZ2830" s="26">
        <v>-101.668323</v>
      </c>
      <c r="BA2830" s="26" t="s">
        <v>158</v>
      </c>
      <c r="BB2830" s="26" t="s">
        <v>611</v>
      </c>
      <c r="BC2830" s="26" t="s">
        <v>68</v>
      </c>
      <c r="BD2830" s="26" t="s">
        <v>154</v>
      </c>
      <c r="BE2830" s="26"/>
      <c r="BF2830" s="26" t="s">
        <v>68</v>
      </c>
      <c r="BG2830" s="26" t="s">
        <v>68</v>
      </c>
      <c r="BH2830" s="26" t="s">
        <v>160</v>
      </c>
      <c r="BI2830" s="26">
        <v>6</v>
      </c>
      <c r="BJ2830" s="26" t="s">
        <v>20</v>
      </c>
    </row>
    <row r="2831" spans="36:62" x14ac:dyDescent="0.25">
      <c r="AJ2831" s="26">
        <v>715</v>
      </c>
      <c r="AK2831" s="26">
        <v>1810775</v>
      </c>
      <c r="AL2831" s="264">
        <v>43349.833333333336</v>
      </c>
      <c r="AM2831" s="26" t="s">
        <v>565</v>
      </c>
      <c r="AN2831" s="26" t="s">
        <v>63</v>
      </c>
      <c r="AO2831" s="26" t="s">
        <v>156</v>
      </c>
      <c r="AP2831" s="26" t="s">
        <v>159</v>
      </c>
      <c r="AQ2831" s="26">
        <v>0</v>
      </c>
      <c r="AR2831" s="26">
        <v>83</v>
      </c>
      <c r="AS2831" s="26" t="s">
        <v>197</v>
      </c>
      <c r="AT2831" s="26" t="s">
        <v>71</v>
      </c>
      <c r="AU2831" s="26" t="s">
        <v>69</v>
      </c>
      <c r="AV2831" s="26" t="s">
        <v>63</v>
      </c>
      <c r="AW2831" s="26" t="s">
        <v>63</v>
      </c>
      <c r="AX2831" s="26" t="s">
        <v>63</v>
      </c>
      <c r="AY2831" s="26">
        <v>43.821086999999899</v>
      </c>
      <c r="AZ2831" s="26">
        <v>-100.700418999999</v>
      </c>
      <c r="BA2831" s="26" t="s">
        <v>208</v>
      </c>
      <c r="BB2831" s="26" t="s">
        <v>165</v>
      </c>
      <c r="BC2831" s="26" t="s">
        <v>735</v>
      </c>
      <c r="BD2831" s="26" t="s">
        <v>68</v>
      </c>
      <c r="BE2831" s="26" t="s">
        <v>161</v>
      </c>
      <c r="BF2831" s="26" t="s">
        <v>68</v>
      </c>
      <c r="BG2831" s="26" t="s">
        <v>68</v>
      </c>
      <c r="BH2831" s="26" t="s">
        <v>160</v>
      </c>
      <c r="BI2831" s="26">
        <v>6</v>
      </c>
      <c r="BJ2831" s="26" t="s">
        <v>217</v>
      </c>
    </row>
    <row r="2832" spans="36:62" x14ac:dyDescent="0.25">
      <c r="AJ2832" s="26">
        <v>716</v>
      </c>
      <c r="AK2832" s="26">
        <v>1810827</v>
      </c>
      <c r="AL2832" s="264">
        <v>43353.1875</v>
      </c>
      <c r="AM2832" s="26" t="s">
        <v>147</v>
      </c>
      <c r="AN2832" s="26" t="s">
        <v>63</v>
      </c>
      <c r="AO2832" s="26" t="s">
        <v>156</v>
      </c>
      <c r="AP2832" s="26" t="s">
        <v>159</v>
      </c>
      <c r="AQ2832" s="26">
        <v>0</v>
      </c>
      <c r="AR2832" s="26">
        <v>90</v>
      </c>
      <c r="AS2832" s="26" t="s">
        <v>683</v>
      </c>
      <c r="AT2832" s="26" t="s">
        <v>71</v>
      </c>
      <c r="AU2832" s="26" t="s">
        <v>63</v>
      </c>
      <c r="AV2832" s="26" t="s">
        <v>63</v>
      </c>
      <c r="AW2832" s="26" t="s">
        <v>63</v>
      </c>
      <c r="AX2832" s="26" t="s">
        <v>63</v>
      </c>
      <c r="AY2832" s="26">
        <v>43.850887999999898</v>
      </c>
      <c r="AZ2832" s="26">
        <v>-101.473598999999</v>
      </c>
      <c r="BA2832" s="26" t="s">
        <v>208</v>
      </c>
      <c r="BB2832" s="26" t="s">
        <v>609</v>
      </c>
      <c r="BC2832" s="26" t="s">
        <v>680</v>
      </c>
      <c r="BD2832" s="26" t="s">
        <v>68</v>
      </c>
      <c r="BE2832" s="26" t="s">
        <v>161</v>
      </c>
      <c r="BF2832" s="26" t="s">
        <v>68</v>
      </c>
      <c r="BG2832" s="26" t="s">
        <v>68</v>
      </c>
      <c r="BH2832" s="26" t="s">
        <v>160</v>
      </c>
      <c r="BI2832" s="26">
        <v>6</v>
      </c>
      <c r="BJ2832" s="26" t="s">
        <v>217</v>
      </c>
    </row>
    <row r="2833" spans="36:62" x14ac:dyDescent="0.25">
      <c r="AJ2833" s="26">
        <v>717</v>
      </c>
      <c r="AK2833" s="26">
        <v>1811096</v>
      </c>
      <c r="AL2833" s="264">
        <v>43356.975694444445</v>
      </c>
      <c r="AM2833" s="26" t="s">
        <v>565</v>
      </c>
      <c r="AN2833" s="26" t="s">
        <v>63</v>
      </c>
      <c r="AO2833" s="26"/>
      <c r="AP2833" s="26"/>
      <c r="AQ2833" s="26">
        <v>-1</v>
      </c>
      <c r="AR2833" s="26">
        <v>90</v>
      </c>
      <c r="AS2833" s="26" t="s">
        <v>168</v>
      </c>
      <c r="AT2833" s="26" t="s">
        <v>71</v>
      </c>
      <c r="AU2833" s="26" t="s">
        <v>63</v>
      </c>
      <c r="AV2833" s="26" t="s">
        <v>63</v>
      </c>
      <c r="AW2833" s="26" t="s">
        <v>63</v>
      </c>
      <c r="AX2833" s="26" t="s">
        <v>63</v>
      </c>
      <c r="AY2833" s="26">
        <v>43.901190999999898</v>
      </c>
      <c r="AZ2833" s="26">
        <v>-101.013925999999</v>
      </c>
      <c r="BA2833" s="26" t="s">
        <v>166</v>
      </c>
      <c r="BB2833" s="26" t="s">
        <v>609</v>
      </c>
      <c r="BC2833" s="26" t="s">
        <v>167</v>
      </c>
      <c r="BD2833" s="26" t="s">
        <v>154</v>
      </c>
      <c r="BE2833" s="26"/>
      <c r="BF2833" s="26" t="s">
        <v>99</v>
      </c>
      <c r="BG2833" s="26" t="s">
        <v>167</v>
      </c>
      <c r="BH2833" s="26" t="s">
        <v>99</v>
      </c>
      <c r="BI2833" s="26">
        <v>6</v>
      </c>
      <c r="BJ2833" s="26" t="s">
        <v>217</v>
      </c>
    </row>
    <row r="2834" spans="36:62" x14ac:dyDescent="0.25">
      <c r="AJ2834" s="26">
        <v>719</v>
      </c>
      <c r="AK2834" s="26">
        <v>1812080</v>
      </c>
      <c r="AL2834" s="264">
        <v>43373.784722222219</v>
      </c>
      <c r="AM2834" s="26" t="s">
        <v>147</v>
      </c>
      <c r="AN2834" s="26" t="s">
        <v>63</v>
      </c>
      <c r="AO2834" s="26"/>
      <c r="AP2834" s="26"/>
      <c r="AQ2834" s="26">
        <v>-1</v>
      </c>
      <c r="AR2834" s="26">
        <v>90</v>
      </c>
      <c r="AS2834" s="26" t="s">
        <v>168</v>
      </c>
      <c r="AT2834" s="26" t="s">
        <v>71</v>
      </c>
      <c r="AU2834" s="26" t="s">
        <v>63</v>
      </c>
      <c r="AV2834" s="26" t="s">
        <v>63</v>
      </c>
      <c r="AW2834" s="26" t="s">
        <v>63</v>
      </c>
      <c r="AX2834" s="26" t="s">
        <v>63</v>
      </c>
      <c r="AY2834" s="26">
        <v>43.865946999999899</v>
      </c>
      <c r="AZ2834" s="26">
        <v>-101.176334999999</v>
      </c>
      <c r="BA2834" s="26" t="s">
        <v>185</v>
      </c>
      <c r="BB2834" s="26" t="s">
        <v>609</v>
      </c>
      <c r="BC2834" s="26" t="s">
        <v>167</v>
      </c>
      <c r="BD2834" s="26" t="s">
        <v>154</v>
      </c>
      <c r="BE2834" s="26"/>
      <c r="BF2834" s="26" t="s">
        <v>99</v>
      </c>
      <c r="BG2834" s="26" t="s">
        <v>167</v>
      </c>
      <c r="BH2834" s="26" t="s">
        <v>99</v>
      </c>
      <c r="BI2834" s="26">
        <v>6</v>
      </c>
      <c r="BJ2834" s="26" t="s">
        <v>217</v>
      </c>
    </row>
    <row r="2835" spans="36:62" x14ac:dyDescent="0.25">
      <c r="AJ2835" s="26">
        <v>720</v>
      </c>
      <c r="AK2835" s="26">
        <v>1812083</v>
      </c>
      <c r="AL2835" s="264">
        <v>43375.566666666666</v>
      </c>
      <c r="AM2835" s="26" t="s">
        <v>147</v>
      </c>
      <c r="AN2835" s="26" t="s">
        <v>63</v>
      </c>
      <c r="AO2835" s="26" t="s">
        <v>156</v>
      </c>
      <c r="AP2835" s="26" t="s">
        <v>159</v>
      </c>
      <c r="AQ2835" s="26">
        <v>0</v>
      </c>
      <c r="AR2835" s="26">
        <v>90</v>
      </c>
      <c r="AS2835" s="26" t="s">
        <v>1496</v>
      </c>
      <c r="AT2835" s="26" t="s">
        <v>71</v>
      </c>
      <c r="AU2835" s="26" t="s">
        <v>63</v>
      </c>
      <c r="AV2835" s="26" t="s">
        <v>63</v>
      </c>
      <c r="AW2835" s="26" t="s">
        <v>63</v>
      </c>
      <c r="AX2835" s="26" t="s">
        <v>63</v>
      </c>
      <c r="AY2835" s="26">
        <v>43.842891000000002</v>
      </c>
      <c r="AZ2835" s="26">
        <v>-101.261808</v>
      </c>
      <c r="BA2835" s="26" t="s">
        <v>158</v>
      </c>
      <c r="BB2835" s="26" t="s">
        <v>609</v>
      </c>
      <c r="BC2835" s="26" t="s">
        <v>170</v>
      </c>
      <c r="BD2835" s="26" t="s">
        <v>717</v>
      </c>
      <c r="BE2835" s="26"/>
      <c r="BF2835" s="26" t="s">
        <v>68</v>
      </c>
      <c r="BG2835" s="26" t="s">
        <v>68</v>
      </c>
      <c r="BH2835" s="26" t="s">
        <v>160</v>
      </c>
      <c r="BI2835" s="26">
        <v>6</v>
      </c>
      <c r="BJ2835" s="26" t="s">
        <v>217</v>
      </c>
    </row>
    <row r="2836" spans="36:62" x14ac:dyDescent="0.25">
      <c r="AJ2836" s="26">
        <v>721</v>
      </c>
      <c r="AK2836" s="26">
        <v>1812206</v>
      </c>
      <c r="AL2836" s="264">
        <v>43374.989583333336</v>
      </c>
      <c r="AM2836" s="26" t="s">
        <v>147</v>
      </c>
      <c r="AN2836" s="26" t="s">
        <v>63</v>
      </c>
      <c r="AO2836" s="26" t="s">
        <v>156</v>
      </c>
      <c r="AP2836" s="26" t="s">
        <v>159</v>
      </c>
      <c r="AQ2836" s="26">
        <v>0</v>
      </c>
      <c r="AR2836" s="26">
        <v>90</v>
      </c>
      <c r="AS2836" s="26" t="s">
        <v>172</v>
      </c>
      <c r="AT2836" s="26" t="s">
        <v>74</v>
      </c>
      <c r="AU2836" s="26" t="s">
        <v>63</v>
      </c>
      <c r="AV2836" s="26" t="s">
        <v>63</v>
      </c>
      <c r="AW2836" s="26" t="s">
        <v>63</v>
      </c>
      <c r="AX2836" s="26" t="s">
        <v>63</v>
      </c>
      <c r="AY2836" s="26">
        <v>43.883198</v>
      </c>
      <c r="AZ2836" s="26">
        <v>-101.136819</v>
      </c>
      <c r="BA2836" s="26" t="s">
        <v>208</v>
      </c>
      <c r="BB2836" s="26" t="s">
        <v>611</v>
      </c>
      <c r="BC2836" s="26" t="s">
        <v>68</v>
      </c>
      <c r="BD2836" s="26" t="s">
        <v>68</v>
      </c>
      <c r="BE2836" s="26"/>
      <c r="BF2836" s="26" t="s">
        <v>675</v>
      </c>
      <c r="BG2836" s="26" t="s">
        <v>68</v>
      </c>
      <c r="BH2836" s="26" t="s">
        <v>160</v>
      </c>
      <c r="BI2836" s="26">
        <v>6</v>
      </c>
      <c r="BJ2836" s="26" t="s">
        <v>217</v>
      </c>
    </row>
    <row r="2837" spans="36:62" x14ac:dyDescent="0.25">
      <c r="AJ2837" s="26">
        <v>722</v>
      </c>
      <c r="AK2837" s="26">
        <v>1812207</v>
      </c>
      <c r="AL2837" s="264">
        <v>43376.459722222222</v>
      </c>
      <c r="AM2837" s="26" t="s">
        <v>147</v>
      </c>
      <c r="AN2837" s="26" t="s">
        <v>63</v>
      </c>
      <c r="AO2837" s="26" t="s">
        <v>156</v>
      </c>
      <c r="AP2837" s="26" t="s">
        <v>159</v>
      </c>
      <c r="AQ2837" s="26">
        <v>0</v>
      </c>
      <c r="AR2837" s="26">
        <v>90</v>
      </c>
      <c r="AS2837" s="26" t="s">
        <v>206</v>
      </c>
      <c r="AT2837" s="26" t="s">
        <v>216</v>
      </c>
      <c r="AU2837" s="26" t="s">
        <v>63</v>
      </c>
      <c r="AV2837" s="26" t="s">
        <v>63</v>
      </c>
      <c r="AW2837" s="26" t="s">
        <v>63</v>
      </c>
      <c r="AX2837" s="26" t="s">
        <v>63</v>
      </c>
      <c r="AY2837" s="26">
        <v>43.895262000000002</v>
      </c>
      <c r="AZ2837" s="26">
        <v>-101.113642999999</v>
      </c>
      <c r="BA2837" s="26" t="s">
        <v>158</v>
      </c>
      <c r="BB2837" s="26" t="s">
        <v>609</v>
      </c>
      <c r="BC2837" s="26" t="s">
        <v>667</v>
      </c>
      <c r="BD2837" s="26" t="s">
        <v>68</v>
      </c>
      <c r="BE2837" s="26"/>
      <c r="BF2837" s="26" t="s">
        <v>68</v>
      </c>
      <c r="BG2837" s="26" t="s">
        <v>68</v>
      </c>
      <c r="BH2837" s="26" t="s">
        <v>160</v>
      </c>
      <c r="BI2837" s="26">
        <v>6</v>
      </c>
      <c r="BJ2837" s="26" t="s">
        <v>21</v>
      </c>
    </row>
    <row r="2838" spans="36:62" x14ac:dyDescent="0.25">
      <c r="AJ2838" s="26">
        <v>723</v>
      </c>
      <c r="AK2838" s="26">
        <v>1812387</v>
      </c>
      <c r="AL2838" s="264">
        <v>43376.552777777775</v>
      </c>
      <c r="AM2838" s="26" t="s">
        <v>147</v>
      </c>
      <c r="AN2838" s="26" t="s">
        <v>63</v>
      </c>
      <c r="AO2838" s="26" t="s">
        <v>156</v>
      </c>
      <c r="AP2838" s="26" t="s">
        <v>159</v>
      </c>
      <c r="AQ2838" s="26">
        <v>0</v>
      </c>
      <c r="AR2838" s="26">
        <v>90</v>
      </c>
      <c r="AS2838" s="26" t="s">
        <v>189</v>
      </c>
      <c r="AT2838" s="26" t="s">
        <v>619</v>
      </c>
      <c r="AU2838" s="26" t="s">
        <v>63</v>
      </c>
      <c r="AV2838" s="26" t="s">
        <v>63</v>
      </c>
      <c r="AW2838" s="26" t="s">
        <v>63</v>
      </c>
      <c r="AX2838" s="26" t="s">
        <v>63</v>
      </c>
      <c r="AY2838" s="26">
        <v>43.842551999999898</v>
      </c>
      <c r="AZ2838" s="26">
        <v>-101.239587999999</v>
      </c>
      <c r="BA2838" s="26" t="s">
        <v>208</v>
      </c>
      <c r="BB2838" s="26" t="s">
        <v>611</v>
      </c>
      <c r="BC2838" s="26" t="s">
        <v>614</v>
      </c>
      <c r="BD2838" s="26" t="s">
        <v>68</v>
      </c>
      <c r="BE2838" s="26"/>
      <c r="BF2838" s="26" t="s">
        <v>68</v>
      </c>
      <c r="BG2838" s="26" t="s">
        <v>68</v>
      </c>
      <c r="BH2838" s="26" t="s">
        <v>146</v>
      </c>
      <c r="BI2838" s="26">
        <v>6</v>
      </c>
      <c r="BJ2838" s="26" t="s">
        <v>217</v>
      </c>
    </row>
    <row r="2839" spans="36:62" x14ac:dyDescent="0.25">
      <c r="AJ2839" s="26">
        <v>724</v>
      </c>
      <c r="AK2839" s="26">
        <v>1812475</v>
      </c>
      <c r="AL2839" s="264">
        <v>43371.96875</v>
      </c>
      <c r="AM2839" s="26" t="s">
        <v>147</v>
      </c>
      <c r="AN2839" s="26" t="s">
        <v>63</v>
      </c>
      <c r="AO2839" s="26"/>
      <c r="AP2839" s="26"/>
      <c r="AQ2839" s="26">
        <v>-1</v>
      </c>
      <c r="AR2839" s="26">
        <v>90</v>
      </c>
      <c r="AS2839" s="26" t="s">
        <v>168</v>
      </c>
      <c r="AT2839" s="26" t="s">
        <v>71</v>
      </c>
      <c r="AU2839" s="26" t="s">
        <v>63</v>
      </c>
      <c r="AV2839" s="26" t="s">
        <v>63</v>
      </c>
      <c r="AW2839" s="26" t="s">
        <v>63</v>
      </c>
      <c r="AX2839" s="26" t="s">
        <v>63</v>
      </c>
      <c r="AY2839" s="26">
        <v>43.865428000000001</v>
      </c>
      <c r="AZ2839" s="26">
        <v>-101.177678</v>
      </c>
      <c r="BA2839" s="26" t="s">
        <v>166</v>
      </c>
      <c r="BB2839" s="26" t="s">
        <v>609</v>
      </c>
      <c r="BC2839" s="26" t="s">
        <v>167</v>
      </c>
      <c r="BD2839" s="26" t="s">
        <v>154</v>
      </c>
      <c r="BE2839" s="26"/>
      <c r="BF2839" s="26" t="s">
        <v>99</v>
      </c>
      <c r="BG2839" s="26" t="s">
        <v>167</v>
      </c>
      <c r="BH2839" s="26" t="s">
        <v>99</v>
      </c>
      <c r="BI2839" s="26">
        <v>6</v>
      </c>
      <c r="BJ2839" s="26" t="s">
        <v>217</v>
      </c>
    </row>
    <row r="2840" spans="36:62" x14ac:dyDescent="0.25">
      <c r="AJ2840" s="26">
        <v>725</v>
      </c>
      <c r="AK2840" s="26">
        <v>1812476</v>
      </c>
      <c r="AL2840" s="264">
        <v>43380.527777777781</v>
      </c>
      <c r="AM2840" s="26" t="s">
        <v>565</v>
      </c>
      <c r="AN2840" s="26" t="s">
        <v>63</v>
      </c>
      <c r="AO2840" s="26"/>
      <c r="AP2840" s="26"/>
      <c r="AQ2840" s="26">
        <v>-1</v>
      </c>
      <c r="AR2840" s="26">
        <v>83</v>
      </c>
      <c r="AS2840" s="26" t="s">
        <v>168</v>
      </c>
      <c r="AT2840" s="26" t="s">
        <v>71</v>
      </c>
      <c r="AU2840" s="26" t="s">
        <v>63</v>
      </c>
      <c r="AV2840" s="26" t="s">
        <v>63</v>
      </c>
      <c r="AW2840" s="26" t="s">
        <v>63</v>
      </c>
      <c r="AX2840" s="26" t="s">
        <v>63</v>
      </c>
      <c r="AY2840" s="26">
        <v>43.732615000000003</v>
      </c>
      <c r="AZ2840" s="26">
        <v>-100.682134</v>
      </c>
      <c r="BA2840" s="26" t="s">
        <v>158</v>
      </c>
      <c r="BB2840" s="26" t="s">
        <v>165</v>
      </c>
      <c r="BC2840" s="26" t="s">
        <v>167</v>
      </c>
      <c r="BD2840" s="26" t="s">
        <v>154</v>
      </c>
      <c r="BE2840" s="26"/>
      <c r="BF2840" s="26" t="s">
        <v>99</v>
      </c>
      <c r="BG2840" s="26" t="s">
        <v>167</v>
      </c>
      <c r="BH2840" s="26" t="s">
        <v>99</v>
      </c>
      <c r="BI2840" s="26">
        <v>6</v>
      </c>
      <c r="BJ2840" s="26" t="s">
        <v>217</v>
      </c>
    </row>
    <row r="2841" spans="36:62" x14ac:dyDescent="0.25">
      <c r="AJ2841" s="26">
        <v>726</v>
      </c>
      <c r="AK2841" s="26">
        <v>1812479</v>
      </c>
      <c r="AL2841" s="264">
        <v>43383.262499999997</v>
      </c>
      <c r="AM2841" s="26" t="s">
        <v>147</v>
      </c>
      <c r="AN2841" s="26" t="s">
        <v>63</v>
      </c>
      <c r="AO2841" s="26" t="s">
        <v>156</v>
      </c>
      <c r="AP2841" s="26" t="s">
        <v>159</v>
      </c>
      <c r="AQ2841" s="26">
        <v>0</v>
      </c>
      <c r="AR2841" s="26">
        <v>90</v>
      </c>
      <c r="AS2841" s="26" t="s">
        <v>188</v>
      </c>
      <c r="AT2841" s="26" t="s">
        <v>654</v>
      </c>
      <c r="AU2841" s="26" t="s">
        <v>63</v>
      </c>
      <c r="AV2841" s="26" t="s">
        <v>63</v>
      </c>
      <c r="AW2841" s="26" t="s">
        <v>63</v>
      </c>
      <c r="AX2841" s="26" t="s">
        <v>63</v>
      </c>
      <c r="AY2841" s="26">
        <v>43.901181999999899</v>
      </c>
      <c r="AZ2841" s="26">
        <v>-101.07491400000001</v>
      </c>
      <c r="BA2841" s="26" t="s">
        <v>208</v>
      </c>
      <c r="BB2841" s="26" t="s">
        <v>609</v>
      </c>
      <c r="BC2841" s="26" t="s">
        <v>614</v>
      </c>
      <c r="BD2841" s="26" t="s">
        <v>615</v>
      </c>
      <c r="BE2841" s="26"/>
      <c r="BF2841" s="26" t="s">
        <v>68</v>
      </c>
      <c r="BG2841" s="26" t="s">
        <v>68</v>
      </c>
      <c r="BH2841" s="26" t="s">
        <v>210</v>
      </c>
      <c r="BI2841" s="26">
        <v>6</v>
      </c>
      <c r="BJ2841" s="26" t="s">
        <v>20</v>
      </c>
    </row>
    <row r="2842" spans="36:62" x14ac:dyDescent="0.25">
      <c r="AJ2842" s="26">
        <v>727</v>
      </c>
      <c r="AK2842" s="26">
        <v>1812428</v>
      </c>
      <c r="AL2842" s="264">
        <v>43370.947916666664</v>
      </c>
      <c r="AM2842" s="26" t="s">
        <v>565</v>
      </c>
      <c r="AN2842" s="26" t="s">
        <v>63</v>
      </c>
      <c r="AO2842" s="26"/>
      <c r="AP2842" s="26"/>
      <c r="AQ2842" s="26">
        <v>-1</v>
      </c>
      <c r="AR2842" s="26">
        <v>90</v>
      </c>
      <c r="AS2842" s="26" t="s">
        <v>168</v>
      </c>
      <c r="AT2842" s="26" t="s">
        <v>74</v>
      </c>
      <c r="AU2842" s="26" t="s">
        <v>63</v>
      </c>
      <c r="AV2842" s="26" t="s">
        <v>63</v>
      </c>
      <c r="AW2842" s="26" t="s">
        <v>63</v>
      </c>
      <c r="AX2842" s="26" t="s">
        <v>63</v>
      </c>
      <c r="AY2842" s="26">
        <v>43.900944000000003</v>
      </c>
      <c r="AZ2842" s="26">
        <v>-101.017347</v>
      </c>
      <c r="BA2842" s="26" t="s">
        <v>166</v>
      </c>
      <c r="BB2842" s="26" t="s">
        <v>611</v>
      </c>
      <c r="BC2842" s="26" t="s">
        <v>167</v>
      </c>
      <c r="BD2842" s="26" t="s">
        <v>154</v>
      </c>
      <c r="BE2842" s="26"/>
      <c r="BF2842" s="26" t="s">
        <v>99</v>
      </c>
      <c r="BG2842" s="26" t="s">
        <v>167</v>
      </c>
      <c r="BH2842" s="26" t="s">
        <v>99</v>
      </c>
      <c r="BI2842" s="26">
        <v>6</v>
      </c>
      <c r="BJ2842" s="26" t="s">
        <v>217</v>
      </c>
    </row>
    <row r="2843" spans="36:62" x14ac:dyDescent="0.25">
      <c r="AJ2843" s="26">
        <v>728</v>
      </c>
      <c r="AK2843" s="26">
        <v>1812429</v>
      </c>
      <c r="AL2843" s="264">
        <v>43385.881944444445</v>
      </c>
      <c r="AM2843" s="26" t="s">
        <v>565</v>
      </c>
      <c r="AN2843" s="26" t="s">
        <v>63</v>
      </c>
      <c r="AO2843" s="26"/>
      <c r="AP2843" s="26"/>
      <c r="AQ2843" s="26">
        <v>-1</v>
      </c>
      <c r="AR2843" s="26">
        <v>90</v>
      </c>
      <c r="AS2843" s="26" t="s">
        <v>168</v>
      </c>
      <c r="AT2843" s="26" t="s">
        <v>71</v>
      </c>
      <c r="AU2843" s="26" t="s">
        <v>63</v>
      </c>
      <c r="AV2843" s="26" t="s">
        <v>63</v>
      </c>
      <c r="AW2843" s="26" t="s">
        <v>63</v>
      </c>
      <c r="AX2843" s="26" t="s">
        <v>63</v>
      </c>
      <c r="AY2843" s="26">
        <v>43.901176999999898</v>
      </c>
      <c r="AZ2843" s="26">
        <v>-101.008555999999</v>
      </c>
      <c r="BA2843" s="26" t="s">
        <v>166</v>
      </c>
      <c r="BB2843" s="26" t="s">
        <v>609</v>
      </c>
      <c r="BC2843" s="26" t="s">
        <v>167</v>
      </c>
      <c r="BD2843" s="26" t="s">
        <v>154</v>
      </c>
      <c r="BE2843" s="26"/>
      <c r="BF2843" s="26" t="s">
        <v>99</v>
      </c>
      <c r="BG2843" s="26" t="s">
        <v>167</v>
      </c>
      <c r="BH2843" s="26" t="s">
        <v>99</v>
      </c>
      <c r="BI2843" s="26">
        <v>6</v>
      </c>
      <c r="BJ2843" s="26" t="s">
        <v>217</v>
      </c>
    </row>
    <row r="2844" spans="36:62" x14ac:dyDescent="0.25">
      <c r="AJ2844" s="26">
        <v>729</v>
      </c>
      <c r="AK2844" s="26">
        <v>1812712</v>
      </c>
      <c r="AL2844" s="264">
        <v>43387.805555555555</v>
      </c>
      <c r="AM2844" s="26" t="s">
        <v>487</v>
      </c>
      <c r="AN2844" s="26" t="s">
        <v>63</v>
      </c>
      <c r="AO2844" s="26" t="s">
        <v>156</v>
      </c>
      <c r="AP2844" s="26" t="s">
        <v>159</v>
      </c>
      <c r="AQ2844" s="26">
        <v>0</v>
      </c>
      <c r="AR2844" s="26">
        <v>18</v>
      </c>
      <c r="AS2844" s="26" t="s">
        <v>149</v>
      </c>
      <c r="AT2844" s="26" t="s">
        <v>71</v>
      </c>
      <c r="AU2844" s="26" t="s">
        <v>63</v>
      </c>
      <c r="AV2844" s="26" t="s">
        <v>63</v>
      </c>
      <c r="AW2844" s="26" t="s">
        <v>63</v>
      </c>
      <c r="AX2844" s="26" t="s">
        <v>63</v>
      </c>
      <c r="AY2844" s="26">
        <v>43.215024</v>
      </c>
      <c r="AZ2844" s="26">
        <v>-101.348680999999</v>
      </c>
      <c r="BA2844" s="26" t="s">
        <v>208</v>
      </c>
      <c r="BB2844" s="26" t="s">
        <v>611</v>
      </c>
      <c r="BC2844" s="26" t="s">
        <v>68</v>
      </c>
      <c r="BD2844" s="26" t="s">
        <v>154</v>
      </c>
      <c r="BE2844" s="26"/>
      <c r="BF2844" s="26" t="s">
        <v>68</v>
      </c>
      <c r="BG2844" s="26" t="s">
        <v>68</v>
      </c>
      <c r="BH2844" s="26" t="s">
        <v>146</v>
      </c>
      <c r="BI2844" s="26">
        <v>6</v>
      </c>
      <c r="BJ2844" s="26" t="s">
        <v>217</v>
      </c>
    </row>
    <row r="2845" spans="36:62" x14ac:dyDescent="0.25">
      <c r="AJ2845" s="26">
        <v>730</v>
      </c>
      <c r="AK2845" s="26">
        <v>1812942</v>
      </c>
      <c r="AL2845" s="264">
        <v>43392.006944444445</v>
      </c>
      <c r="AM2845" s="26" t="s">
        <v>147</v>
      </c>
      <c r="AN2845" s="26" t="s">
        <v>63</v>
      </c>
      <c r="AO2845" s="26"/>
      <c r="AP2845" s="26"/>
      <c r="AQ2845" s="26">
        <v>-1</v>
      </c>
      <c r="AR2845" s="26">
        <v>90</v>
      </c>
      <c r="AS2845" s="26" t="s">
        <v>168</v>
      </c>
      <c r="AT2845" s="26" t="s">
        <v>71</v>
      </c>
      <c r="AU2845" s="26" t="s">
        <v>63</v>
      </c>
      <c r="AV2845" s="26" t="s">
        <v>63</v>
      </c>
      <c r="AW2845" s="26" t="s">
        <v>63</v>
      </c>
      <c r="AX2845" s="26" t="s">
        <v>63</v>
      </c>
      <c r="AY2845" s="26">
        <v>43.844555</v>
      </c>
      <c r="AZ2845" s="26">
        <v>-101.32786400000001</v>
      </c>
      <c r="BA2845" s="26" t="s">
        <v>185</v>
      </c>
      <c r="BB2845" s="26" t="s">
        <v>609</v>
      </c>
      <c r="BC2845" s="26" t="s">
        <v>167</v>
      </c>
      <c r="BD2845" s="26" t="s">
        <v>154</v>
      </c>
      <c r="BE2845" s="26"/>
      <c r="BF2845" s="26" t="s">
        <v>99</v>
      </c>
      <c r="BG2845" s="26" t="s">
        <v>167</v>
      </c>
      <c r="BH2845" s="26" t="s">
        <v>99</v>
      </c>
      <c r="BI2845" s="26">
        <v>6</v>
      </c>
      <c r="BJ2845" s="26" t="s">
        <v>217</v>
      </c>
    </row>
    <row r="2846" spans="36:62" x14ac:dyDescent="0.25">
      <c r="AJ2846" s="26">
        <v>731</v>
      </c>
      <c r="AK2846" s="26">
        <v>1813357</v>
      </c>
      <c r="AL2846" s="264">
        <v>43398.9</v>
      </c>
      <c r="AM2846" s="26" t="s">
        <v>147</v>
      </c>
      <c r="AN2846" s="26" t="s">
        <v>63</v>
      </c>
      <c r="AO2846" s="26"/>
      <c r="AP2846" s="26"/>
      <c r="AQ2846" s="26">
        <v>-1</v>
      </c>
      <c r="AR2846" s="26">
        <v>90</v>
      </c>
      <c r="AS2846" s="26" t="s">
        <v>168</v>
      </c>
      <c r="AT2846" s="26" t="s">
        <v>71</v>
      </c>
      <c r="AU2846" s="26" t="s">
        <v>63</v>
      </c>
      <c r="AV2846" s="26" t="s">
        <v>63</v>
      </c>
      <c r="AW2846" s="26" t="s">
        <v>63</v>
      </c>
      <c r="AX2846" s="26" t="s">
        <v>63</v>
      </c>
      <c r="AY2846" s="26">
        <v>43.896014000000001</v>
      </c>
      <c r="AZ2846" s="26">
        <v>-101.110986999999</v>
      </c>
      <c r="BA2846" s="26" t="s">
        <v>158</v>
      </c>
      <c r="BB2846" s="26" t="s">
        <v>611</v>
      </c>
      <c r="BC2846" s="26" t="s">
        <v>167</v>
      </c>
      <c r="BD2846" s="26" t="s">
        <v>154</v>
      </c>
      <c r="BE2846" s="26"/>
      <c r="BF2846" s="26" t="s">
        <v>99</v>
      </c>
      <c r="BG2846" s="26" t="s">
        <v>167</v>
      </c>
      <c r="BH2846" s="26" t="s">
        <v>99</v>
      </c>
      <c r="BI2846" s="26">
        <v>6</v>
      </c>
      <c r="BJ2846" s="26" t="s">
        <v>217</v>
      </c>
    </row>
    <row r="2847" spans="36:62" x14ac:dyDescent="0.25">
      <c r="AJ2847" s="26">
        <v>732</v>
      </c>
      <c r="AK2847" s="26">
        <v>1813719</v>
      </c>
      <c r="AL2847" s="264">
        <v>43405.958333333336</v>
      </c>
      <c r="AM2847" s="26" t="s">
        <v>565</v>
      </c>
      <c r="AN2847" s="26" t="s">
        <v>63</v>
      </c>
      <c r="AO2847" s="26"/>
      <c r="AP2847" s="26"/>
      <c r="AQ2847" s="26">
        <v>-1</v>
      </c>
      <c r="AR2847" s="26">
        <v>90</v>
      </c>
      <c r="AS2847" s="26" t="s">
        <v>168</v>
      </c>
      <c r="AT2847" s="26" t="s">
        <v>74</v>
      </c>
      <c r="AU2847" s="26" t="s">
        <v>63</v>
      </c>
      <c r="AV2847" s="26" t="s">
        <v>63</v>
      </c>
      <c r="AW2847" s="26" t="s">
        <v>63</v>
      </c>
      <c r="AX2847" s="26" t="s">
        <v>63</v>
      </c>
      <c r="AY2847" s="26">
        <v>43.886698000000003</v>
      </c>
      <c r="AZ2847" s="26">
        <v>-100.872032</v>
      </c>
      <c r="BA2847" s="26" t="s">
        <v>166</v>
      </c>
      <c r="BB2847" s="26" t="s">
        <v>609</v>
      </c>
      <c r="BC2847" s="26" t="s">
        <v>167</v>
      </c>
      <c r="BD2847" s="26" t="s">
        <v>154</v>
      </c>
      <c r="BE2847" s="26"/>
      <c r="BF2847" s="26" t="s">
        <v>99</v>
      </c>
      <c r="BG2847" s="26" t="s">
        <v>167</v>
      </c>
      <c r="BH2847" s="26" t="s">
        <v>99</v>
      </c>
      <c r="BI2847" s="26">
        <v>6</v>
      </c>
      <c r="BJ2847" s="26" t="s">
        <v>217</v>
      </c>
    </row>
    <row r="2848" spans="36:62" x14ac:dyDescent="0.25">
      <c r="AJ2848" s="26">
        <v>733</v>
      </c>
      <c r="AK2848" s="26">
        <v>1814072</v>
      </c>
      <c r="AL2848" s="264">
        <v>43403.293055555558</v>
      </c>
      <c r="AM2848" s="26" t="s">
        <v>147</v>
      </c>
      <c r="AN2848" s="26" t="s">
        <v>63</v>
      </c>
      <c r="AO2848" s="26"/>
      <c r="AP2848" s="26"/>
      <c r="AQ2848" s="26">
        <v>-1</v>
      </c>
      <c r="AR2848" s="26">
        <v>90</v>
      </c>
      <c r="AS2848" s="26" t="s">
        <v>168</v>
      </c>
      <c r="AT2848" s="26" t="s">
        <v>74</v>
      </c>
      <c r="AU2848" s="26" t="s">
        <v>63</v>
      </c>
      <c r="AV2848" s="26" t="s">
        <v>63</v>
      </c>
      <c r="AW2848" s="26" t="s">
        <v>63</v>
      </c>
      <c r="AX2848" s="26" t="s">
        <v>63</v>
      </c>
      <c r="AY2848" s="26">
        <v>43.896228999999899</v>
      </c>
      <c r="AZ2848" s="26">
        <v>-101.111136999999</v>
      </c>
      <c r="BA2848" s="26" t="s">
        <v>208</v>
      </c>
      <c r="BB2848" s="26" t="s">
        <v>609</v>
      </c>
      <c r="BC2848" s="26" t="s">
        <v>167</v>
      </c>
      <c r="BD2848" s="26" t="s">
        <v>154</v>
      </c>
      <c r="BE2848" s="26"/>
      <c r="BF2848" s="26" t="s">
        <v>99</v>
      </c>
      <c r="BG2848" s="26" t="s">
        <v>167</v>
      </c>
      <c r="BH2848" s="26" t="s">
        <v>99</v>
      </c>
      <c r="BI2848" s="26">
        <v>6</v>
      </c>
      <c r="BJ2848" s="26" t="s">
        <v>217</v>
      </c>
    </row>
    <row r="2849" spans="36:62" x14ac:dyDescent="0.25">
      <c r="AJ2849" s="26">
        <v>734</v>
      </c>
      <c r="AK2849" s="26">
        <v>1814434</v>
      </c>
      <c r="AL2849" s="264">
        <v>43415.851388888892</v>
      </c>
      <c r="AM2849" s="26" t="s">
        <v>565</v>
      </c>
      <c r="AN2849" s="26" t="s">
        <v>63</v>
      </c>
      <c r="AO2849" s="26"/>
      <c r="AP2849" s="26"/>
      <c r="AQ2849" s="26">
        <v>-1</v>
      </c>
      <c r="AR2849" s="26">
        <v>90</v>
      </c>
      <c r="AS2849" s="26" t="s">
        <v>168</v>
      </c>
      <c r="AT2849" s="26" t="s">
        <v>71</v>
      </c>
      <c r="AU2849" s="26" t="s">
        <v>63</v>
      </c>
      <c r="AV2849" s="26" t="s">
        <v>63</v>
      </c>
      <c r="AW2849" s="26" t="s">
        <v>63</v>
      </c>
      <c r="AX2849" s="26" t="s">
        <v>63</v>
      </c>
      <c r="AY2849" s="26">
        <v>43.886552000000002</v>
      </c>
      <c r="AZ2849" s="26">
        <v>-100.795445</v>
      </c>
      <c r="BA2849" s="26" t="s">
        <v>185</v>
      </c>
      <c r="BB2849" s="26" t="s">
        <v>611</v>
      </c>
      <c r="BC2849" s="26" t="s">
        <v>167</v>
      </c>
      <c r="BD2849" s="26" t="s">
        <v>154</v>
      </c>
      <c r="BE2849" s="26"/>
      <c r="BF2849" s="26" t="s">
        <v>99</v>
      </c>
      <c r="BG2849" s="26" t="s">
        <v>167</v>
      </c>
      <c r="BH2849" s="26" t="s">
        <v>99</v>
      </c>
      <c r="BI2849" s="26">
        <v>6</v>
      </c>
      <c r="BJ2849" s="26" t="s">
        <v>217</v>
      </c>
    </row>
    <row r="2850" spans="36:62" x14ac:dyDescent="0.25">
      <c r="AJ2850" s="26">
        <v>735</v>
      </c>
      <c r="AK2850" s="26">
        <v>1814952</v>
      </c>
      <c r="AL2850" s="264">
        <v>43418.791666666664</v>
      </c>
      <c r="AM2850" s="26" t="s">
        <v>147</v>
      </c>
      <c r="AN2850" s="26" t="s">
        <v>63</v>
      </c>
      <c r="AO2850" s="26" t="s">
        <v>156</v>
      </c>
      <c r="AP2850" s="26" t="s">
        <v>706</v>
      </c>
      <c r="AQ2850" s="26">
        <v>0</v>
      </c>
      <c r="AR2850" s="26">
        <v>90</v>
      </c>
      <c r="AS2850" s="26" t="s">
        <v>742</v>
      </c>
      <c r="AT2850" s="26" t="s">
        <v>71</v>
      </c>
      <c r="AU2850" s="26" t="s">
        <v>63</v>
      </c>
      <c r="AV2850" s="26" t="s">
        <v>63</v>
      </c>
      <c r="AW2850" s="26" t="s">
        <v>63</v>
      </c>
      <c r="AX2850" s="26" t="s">
        <v>63</v>
      </c>
      <c r="AY2850" s="26">
        <v>43.835984000000003</v>
      </c>
      <c r="AZ2850" s="26">
        <v>-101.605408999999</v>
      </c>
      <c r="BA2850" s="26" t="s">
        <v>208</v>
      </c>
      <c r="BB2850" s="26" t="s">
        <v>611</v>
      </c>
      <c r="BC2850" s="26" t="s">
        <v>170</v>
      </c>
      <c r="BD2850" s="26" t="s">
        <v>68</v>
      </c>
      <c r="BE2850" s="26" t="s">
        <v>644</v>
      </c>
      <c r="BF2850" s="26" t="s">
        <v>68</v>
      </c>
      <c r="BG2850" s="26" t="s">
        <v>68</v>
      </c>
      <c r="BH2850" s="26" t="s">
        <v>160</v>
      </c>
      <c r="BI2850" s="26">
        <v>6</v>
      </c>
      <c r="BJ2850" s="26" t="s">
        <v>217</v>
      </c>
    </row>
    <row r="2851" spans="36:62" x14ac:dyDescent="0.25">
      <c r="AJ2851" s="26">
        <v>736</v>
      </c>
      <c r="AK2851" s="26">
        <v>1814721</v>
      </c>
      <c r="AL2851" s="264">
        <v>43408.041666666664</v>
      </c>
      <c r="AM2851" s="26" t="s">
        <v>565</v>
      </c>
      <c r="AN2851" s="26" t="s">
        <v>63</v>
      </c>
      <c r="AO2851" s="26"/>
      <c r="AP2851" s="26"/>
      <c r="AQ2851" s="26">
        <v>-1</v>
      </c>
      <c r="AR2851" s="26">
        <v>90</v>
      </c>
      <c r="AS2851" s="26" t="s">
        <v>168</v>
      </c>
      <c r="AT2851" s="26" t="s">
        <v>71</v>
      </c>
      <c r="AU2851" s="26" t="s">
        <v>63</v>
      </c>
      <c r="AV2851" s="26" t="s">
        <v>63</v>
      </c>
      <c r="AW2851" s="26" t="s">
        <v>63</v>
      </c>
      <c r="AX2851" s="26" t="s">
        <v>63</v>
      </c>
      <c r="AY2851" s="26">
        <v>43.88326</v>
      </c>
      <c r="AZ2851" s="26">
        <v>-100.70242</v>
      </c>
      <c r="BA2851" s="26" t="s">
        <v>158</v>
      </c>
      <c r="BB2851" s="26" t="s">
        <v>609</v>
      </c>
      <c r="BC2851" s="26" t="s">
        <v>167</v>
      </c>
      <c r="BD2851" s="26" t="s">
        <v>154</v>
      </c>
      <c r="BE2851" s="26"/>
      <c r="BF2851" s="26" t="s">
        <v>99</v>
      </c>
      <c r="BG2851" s="26" t="s">
        <v>167</v>
      </c>
      <c r="BH2851" s="26" t="s">
        <v>99</v>
      </c>
      <c r="BI2851" s="26">
        <v>6</v>
      </c>
      <c r="BJ2851" s="26" t="s">
        <v>217</v>
      </c>
    </row>
    <row r="2852" spans="36:62" x14ac:dyDescent="0.25">
      <c r="AJ2852" s="26">
        <v>737</v>
      </c>
      <c r="AK2852" s="26">
        <v>1815389</v>
      </c>
      <c r="AL2852" s="264">
        <v>43425.802083333336</v>
      </c>
      <c r="AM2852" s="26" t="s">
        <v>573</v>
      </c>
      <c r="AN2852" s="26" t="s">
        <v>63</v>
      </c>
      <c r="AO2852" s="26"/>
      <c r="AP2852" s="26"/>
      <c r="AQ2852" s="26">
        <v>-1</v>
      </c>
      <c r="AR2852" s="26">
        <v>83</v>
      </c>
      <c r="AS2852" s="26" t="s">
        <v>168</v>
      </c>
      <c r="AT2852" s="26" t="s">
        <v>71</v>
      </c>
      <c r="AU2852" s="26" t="s">
        <v>63</v>
      </c>
      <c r="AV2852" s="26" t="s">
        <v>63</v>
      </c>
      <c r="AW2852" s="26" t="s">
        <v>63</v>
      </c>
      <c r="AX2852" s="26" t="s">
        <v>63</v>
      </c>
      <c r="AY2852" s="26">
        <v>43.5490169999999</v>
      </c>
      <c r="AZ2852" s="26">
        <v>-100.74468400000001</v>
      </c>
      <c r="BA2852" s="26" t="s">
        <v>185</v>
      </c>
      <c r="BB2852" s="26" t="s">
        <v>165</v>
      </c>
      <c r="BC2852" s="26" t="s">
        <v>167</v>
      </c>
      <c r="BD2852" s="26" t="s">
        <v>154</v>
      </c>
      <c r="BE2852" s="26"/>
      <c r="BF2852" s="26" t="s">
        <v>99</v>
      </c>
      <c r="BG2852" s="26" t="s">
        <v>167</v>
      </c>
      <c r="BH2852" s="26" t="s">
        <v>99</v>
      </c>
      <c r="BI2852" s="26">
        <v>6</v>
      </c>
      <c r="BJ2852" s="26" t="s">
        <v>217</v>
      </c>
    </row>
    <row r="2853" spans="36:62" x14ac:dyDescent="0.25">
      <c r="AJ2853" s="26">
        <v>738</v>
      </c>
      <c r="AK2853" s="26">
        <v>1815391</v>
      </c>
      <c r="AL2853" s="264">
        <v>43427.563888888886</v>
      </c>
      <c r="AM2853" s="26" t="s">
        <v>147</v>
      </c>
      <c r="AN2853" s="26" t="s">
        <v>63</v>
      </c>
      <c r="AO2853" s="26"/>
      <c r="AP2853" s="26"/>
      <c r="AQ2853" s="26">
        <v>-1</v>
      </c>
      <c r="AR2853" s="26">
        <v>90</v>
      </c>
      <c r="AS2853" s="26" t="s">
        <v>168</v>
      </c>
      <c r="AT2853" s="26" t="s">
        <v>71</v>
      </c>
      <c r="AU2853" s="26" t="s">
        <v>63</v>
      </c>
      <c r="AV2853" s="26" t="s">
        <v>63</v>
      </c>
      <c r="AW2853" s="26" t="s">
        <v>63</v>
      </c>
      <c r="AX2853" s="26" t="s">
        <v>63</v>
      </c>
      <c r="AY2853" s="26">
        <v>43.886527999999899</v>
      </c>
      <c r="AZ2853" s="26">
        <v>-101.130894999999</v>
      </c>
      <c r="BA2853" s="26" t="s">
        <v>158</v>
      </c>
      <c r="BB2853" s="26" t="s">
        <v>609</v>
      </c>
      <c r="BC2853" s="26" t="s">
        <v>167</v>
      </c>
      <c r="BD2853" s="26" t="s">
        <v>154</v>
      </c>
      <c r="BE2853" s="26"/>
      <c r="BF2853" s="26" t="s">
        <v>99</v>
      </c>
      <c r="BG2853" s="26" t="s">
        <v>167</v>
      </c>
      <c r="BH2853" s="26" t="s">
        <v>99</v>
      </c>
      <c r="BI2853" s="26">
        <v>6</v>
      </c>
      <c r="BJ2853" s="26" t="s">
        <v>217</v>
      </c>
    </row>
    <row r="2854" spans="36:62" x14ac:dyDescent="0.25">
      <c r="AJ2854" s="26">
        <v>739</v>
      </c>
      <c r="AK2854" s="26">
        <v>1815720</v>
      </c>
      <c r="AL2854" s="264">
        <v>43435.81527777778</v>
      </c>
      <c r="AM2854" s="26" t="s">
        <v>147</v>
      </c>
      <c r="AN2854" s="26" t="s">
        <v>63</v>
      </c>
      <c r="AO2854" s="26" t="s">
        <v>156</v>
      </c>
      <c r="AP2854" s="26" t="s">
        <v>159</v>
      </c>
      <c r="AQ2854" s="26">
        <v>0</v>
      </c>
      <c r="AR2854" s="26">
        <v>90</v>
      </c>
      <c r="AS2854" s="26" t="s">
        <v>635</v>
      </c>
      <c r="AT2854" s="26" t="s">
        <v>639</v>
      </c>
      <c r="AU2854" s="26" t="s">
        <v>63</v>
      </c>
      <c r="AV2854" s="26" t="s">
        <v>63</v>
      </c>
      <c r="AW2854" s="26" t="s">
        <v>63</v>
      </c>
      <c r="AX2854" s="26" t="s">
        <v>63</v>
      </c>
      <c r="AY2854" s="26">
        <v>43.862445000000001</v>
      </c>
      <c r="AZ2854" s="26">
        <v>-101.183685999999</v>
      </c>
      <c r="BA2854" s="26" t="s">
        <v>166</v>
      </c>
      <c r="BB2854" s="26" t="s">
        <v>611</v>
      </c>
      <c r="BC2854" s="26" t="s">
        <v>667</v>
      </c>
      <c r="BD2854" s="26" t="s">
        <v>615</v>
      </c>
      <c r="BE2854" s="26"/>
      <c r="BF2854" s="26" t="s">
        <v>68</v>
      </c>
      <c r="BG2854" s="26" t="s">
        <v>68</v>
      </c>
      <c r="BH2854" s="26" t="s">
        <v>160</v>
      </c>
      <c r="BI2854" s="26">
        <v>6</v>
      </c>
      <c r="BJ2854" s="26" t="s">
        <v>217</v>
      </c>
    </row>
    <row r="2855" spans="36:62" x14ac:dyDescent="0.25">
      <c r="AJ2855" s="26">
        <v>740</v>
      </c>
      <c r="AK2855" s="26">
        <v>1816035</v>
      </c>
      <c r="AL2855" s="264">
        <v>43435.395833333336</v>
      </c>
      <c r="AM2855" s="26" t="s">
        <v>565</v>
      </c>
      <c r="AN2855" s="26" t="s">
        <v>63</v>
      </c>
      <c r="AO2855" s="26" t="s">
        <v>156</v>
      </c>
      <c r="AP2855" s="26" t="s">
        <v>159</v>
      </c>
      <c r="AQ2855" s="26">
        <v>0</v>
      </c>
      <c r="AR2855" s="26">
        <v>90</v>
      </c>
      <c r="AS2855" s="26" t="s">
        <v>770</v>
      </c>
      <c r="AT2855" s="26" t="s">
        <v>610</v>
      </c>
      <c r="AU2855" s="26" t="s">
        <v>69</v>
      </c>
      <c r="AV2855" s="26" t="s">
        <v>63</v>
      </c>
      <c r="AW2855" s="26" t="s">
        <v>63</v>
      </c>
      <c r="AX2855" s="26" t="s">
        <v>63</v>
      </c>
      <c r="AY2855" s="26">
        <v>43.886691999999897</v>
      </c>
      <c r="AZ2855" s="26">
        <v>-100.87393400000001</v>
      </c>
      <c r="BA2855" s="26" t="s">
        <v>158</v>
      </c>
      <c r="BB2855" s="26" t="s">
        <v>609</v>
      </c>
      <c r="BC2855" s="26" t="s">
        <v>620</v>
      </c>
      <c r="BD2855" s="26" t="s">
        <v>615</v>
      </c>
      <c r="BE2855" s="26"/>
      <c r="BF2855" s="26" t="s">
        <v>68</v>
      </c>
      <c r="BG2855" s="26" t="s">
        <v>209</v>
      </c>
      <c r="BH2855" s="26" t="s">
        <v>146</v>
      </c>
      <c r="BI2855" s="26">
        <v>6</v>
      </c>
      <c r="BJ2855" s="26" t="s">
        <v>217</v>
      </c>
    </row>
    <row r="2856" spans="36:62" x14ac:dyDescent="0.25">
      <c r="AJ2856" s="26">
        <v>741</v>
      </c>
      <c r="AK2856" s="26">
        <v>1816120</v>
      </c>
      <c r="AL2856" s="264">
        <v>43435.844444444447</v>
      </c>
      <c r="AM2856" s="26" t="s">
        <v>565</v>
      </c>
      <c r="AN2856" s="26" t="s">
        <v>63</v>
      </c>
      <c r="AO2856" s="26" t="s">
        <v>156</v>
      </c>
      <c r="AP2856" s="26" t="s">
        <v>159</v>
      </c>
      <c r="AQ2856" s="26">
        <v>0</v>
      </c>
      <c r="AR2856" s="26">
        <v>90</v>
      </c>
      <c r="AS2856" s="26" t="s">
        <v>662</v>
      </c>
      <c r="AT2856" s="26" t="s">
        <v>663</v>
      </c>
      <c r="AU2856" s="26" t="s">
        <v>63</v>
      </c>
      <c r="AV2856" s="26" t="s">
        <v>63</v>
      </c>
      <c r="AW2856" s="26" t="s">
        <v>63</v>
      </c>
      <c r="AX2856" s="26" t="s">
        <v>63</v>
      </c>
      <c r="AY2856" s="26">
        <v>43.886521000000002</v>
      </c>
      <c r="AZ2856" s="26">
        <v>-100.827376999999</v>
      </c>
      <c r="BA2856" s="26" t="s">
        <v>208</v>
      </c>
      <c r="BB2856" s="26" t="s">
        <v>611</v>
      </c>
      <c r="BC2856" s="26" t="s">
        <v>667</v>
      </c>
      <c r="BD2856" s="26" t="s">
        <v>615</v>
      </c>
      <c r="BE2856" s="26"/>
      <c r="BF2856" s="26" t="s">
        <v>68</v>
      </c>
      <c r="BG2856" s="26" t="s">
        <v>68</v>
      </c>
      <c r="BH2856" s="26" t="s">
        <v>160</v>
      </c>
      <c r="BI2856" s="26">
        <v>6</v>
      </c>
      <c r="BJ2856" s="26" t="s">
        <v>217</v>
      </c>
    </row>
    <row r="2857" spans="36:62" x14ac:dyDescent="0.25">
      <c r="AJ2857" s="26">
        <v>742</v>
      </c>
      <c r="AK2857" s="26">
        <v>1816161</v>
      </c>
      <c r="AL2857" s="264">
        <v>43435.878472222219</v>
      </c>
      <c r="AM2857" s="26" t="s">
        <v>147</v>
      </c>
      <c r="AN2857" s="26" t="s">
        <v>63</v>
      </c>
      <c r="AO2857" s="26" t="s">
        <v>156</v>
      </c>
      <c r="AP2857" s="26" t="s">
        <v>159</v>
      </c>
      <c r="AQ2857" s="26">
        <v>0</v>
      </c>
      <c r="AR2857" s="26">
        <v>90</v>
      </c>
      <c r="AS2857" s="26" t="s">
        <v>758</v>
      </c>
      <c r="AT2857" s="26" t="s">
        <v>613</v>
      </c>
      <c r="AU2857" s="26" t="s">
        <v>63</v>
      </c>
      <c r="AV2857" s="26" t="s">
        <v>63</v>
      </c>
      <c r="AW2857" s="26" t="s">
        <v>63</v>
      </c>
      <c r="AX2857" s="26" t="s">
        <v>63</v>
      </c>
      <c r="AY2857" s="26">
        <v>43.836261999999898</v>
      </c>
      <c r="AZ2857" s="26">
        <v>-101.636927999999</v>
      </c>
      <c r="BA2857" s="26" t="s">
        <v>482</v>
      </c>
      <c r="BB2857" s="26" t="s">
        <v>609</v>
      </c>
      <c r="BC2857" s="26" t="s">
        <v>759</v>
      </c>
      <c r="BD2857" s="26" t="s">
        <v>615</v>
      </c>
      <c r="BE2857" s="26"/>
      <c r="BF2857" s="26" t="s">
        <v>760</v>
      </c>
      <c r="BG2857" s="26" t="s">
        <v>209</v>
      </c>
      <c r="BH2857" s="26" t="s">
        <v>175</v>
      </c>
      <c r="BI2857" s="26">
        <v>6</v>
      </c>
      <c r="BJ2857" s="26" t="s">
        <v>21</v>
      </c>
    </row>
    <row r="2858" spans="36:62" x14ac:dyDescent="0.25">
      <c r="AJ2858" s="26">
        <v>743</v>
      </c>
      <c r="AK2858" s="26">
        <v>1816775</v>
      </c>
      <c r="AL2858" s="264">
        <v>43458.048611111109</v>
      </c>
      <c r="AM2858" s="26" t="s">
        <v>147</v>
      </c>
      <c r="AN2858" s="26" t="s">
        <v>63</v>
      </c>
      <c r="AO2858" s="26"/>
      <c r="AP2858" s="26"/>
      <c r="AQ2858" s="26">
        <v>-1</v>
      </c>
      <c r="AR2858" s="26">
        <v>90</v>
      </c>
      <c r="AS2858" s="26" t="s">
        <v>168</v>
      </c>
      <c r="AT2858" s="26" t="s">
        <v>71</v>
      </c>
      <c r="AU2858" s="26" t="s">
        <v>63</v>
      </c>
      <c r="AV2858" s="26" t="s">
        <v>63</v>
      </c>
      <c r="AW2858" s="26" t="s">
        <v>63</v>
      </c>
      <c r="AX2858" s="26" t="s">
        <v>63</v>
      </c>
      <c r="AY2858" s="26">
        <v>43.886885999999897</v>
      </c>
      <c r="AZ2858" s="26">
        <v>-101.130194</v>
      </c>
      <c r="BA2858" s="26" t="s">
        <v>166</v>
      </c>
      <c r="BB2858" s="26" t="s">
        <v>609</v>
      </c>
      <c r="BC2858" s="26" t="s">
        <v>167</v>
      </c>
      <c r="BD2858" s="26" t="s">
        <v>154</v>
      </c>
      <c r="BE2858" s="26"/>
      <c r="BF2858" s="26" t="s">
        <v>99</v>
      </c>
      <c r="BG2858" s="26" t="s">
        <v>167</v>
      </c>
      <c r="BH2858" s="26" t="s">
        <v>99</v>
      </c>
      <c r="BI2858" s="26">
        <v>6</v>
      </c>
      <c r="BJ2858" s="26" t="s">
        <v>217</v>
      </c>
    </row>
    <row r="2859" spans="36:62" x14ac:dyDescent="0.25">
      <c r="AJ2859" s="26">
        <v>744</v>
      </c>
      <c r="AK2859" s="26">
        <v>1816641</v>
      </c>
      <c r="AL2859" s="264">
        <v>43453.958333333336</v>
      </c>
      <c r="AM2859" s="26" t="s">
        <v>565</v>
      </c>
      <c r="AN2859" s="26" t="s">
        <v>63</v>
      </c>
      <c r="AO2859" s="26"/>
      <c r="AP2859" s="26"/>
      <c r="AQ2859" s="26">
        <v>-1</v>
      </c>
      <c r="AR2859" s="26">
        <v>83</v>
      </c>
      <c r="AS2859" s="26" t="s">
        <v>168</v>
      </c>
      <c r="AT2859" s="26" t="s">
        <v>71</v>
      </c>
      <c r="AU2859" s="26" t="s">
        <v>63</v>
      </c>
      <c r="AV2859" s="26" t="s">
        <v>63</v>
      </c>
      <c r="AW2859" s="26" t="s">
        <v>63</v>
      </c>
      <c r="AX2859" s="26" t="s">
        <v>63</v>
      </c>
      <c r="AY2859" s="26">
        <v>43.7469439999999</v>
      </c>
      <c r="AZ2859" s="26">
        <v>-100.682939</v>
      </c>
      <c r="BA2859" s="26" t="s">
        <v>485</v>
      </c>
      <c r="BB2859" s="26" t="s">
        <v>165</v>
      </c>
      <c r="BC2859" s="26" t="s">
        <v>167</v>
      </c>
      <c r="BD2859" s="26" t="s">
        <v>154</v>
      </c>
      <c r="BE2859" s="26"/>
      <c r="BF2859" s="26" t="s">
        <v>99</v>
      </c>
      <c r="BG2859" s="26" t="s">
        <v>167</v>
      </c>
      <c r="BH2859" s="26" t="s">
        <v>99</v>
      </c>
      <c r="BI2859" s="26">
        <v>6</v>
      </c>
      <c r="BJ2859" s="26" t="s">
        <v>217</v>
      </c>
    </row>
    <row r="2860" spans="36:62" x14ac:dyDescent="0.25">
      <c r="AJ2860" s="26">
        <v>745</v>
      </c>
      <c r="AK2860" s="26">
        <v>1817069</v>
      </c>
      <c r="AL2860" s="264">
        <v>43461.440972222219</v>
      </c>
      <c r="AM2860" s="26" t="s">
        <v>565</v>
      </c>
      <c r="AN2860" s="26" t="s">
        <v>63</v>
      </c>
      <c r="AO2860" s="26" t="s">
        <v>156</v>
      </c>
      <c r="AP2860" s="26" t="s">
        <v>648</v>
      </c>
      <c r="AQ2860" s="26">
        <v>0</v>
      </c>
      <c r="AR2860" s="26">
        <v>90</v>
      </c>
      <c r="AS2860" s="26" t="s">
        <v>628</v>
      </c>
      <c r="AT2860" s="26" t="s">
        <v>71</v>
      </c>
      <c r="AU2860" s="26" t="s">
        <v>63</v>
      </c>
      <c r="AV2860" s="26" t="s">
        <v>63</v>
      </c>
      <c r="AW2860" s="26" t="s">
        <v>63</v>
      </c>
      <c r="AX2860" s="26" t="s">
        <v>63</v>
      </c>
      <c r="AY2860" s="26">
        <v>43.883229</v>
      </c>
      <c r="AZ2860" s="26">
        <v>-100.692998</v>
      </c>
      <c r="BA2860" s="26" t="s">
        <v>490</v>
      </c>
      <c r="BB2860" s="26" t="s">
        <v>609</v>
      </c>
      <c r="BC2860" s="26" t="s">
        <v>1316</v>
      </c>
      <c r="BD2860" s="26" t="s">
        <v>681</v>
      </c>
      <c r="BE2860" s="26"/>
      <c r="BF2860" s="26" t="s">
        <v>68</v>
      </c>
      <c r="BG2860" s="26" t="s">
        <v>68</v>
      </c>
      <c r="BH2860" s="26" t="s">
        <v>646</v>
      </c>
      <c r="BI2860" s="26">
        <v>6</v>
      </c>
      <c r="BJ2860" s="26" t="s">
        <v>217</v>
      </c>
    </row>
    <row r="2861" spans="36:62" x14ac:dyDescent="0.25">
      <c r="AJ2861" s="26">
        <v>746</v>
      </c>
      <c r="AK2861" s="26">
        <v>1817823</v>
      </c>
      <c r="AL2861" s="264">
        <v>43254.568055555559</v>
      </c>
      <c r="AM2861" s="26" t="s">
        <v>565</v>
      </c>
      <c r="AN2861" s="26" t="s">
        <v>63</v>
      </c>
      <c r="AO2861" s="26"/>
      <c r="AP2861" s="26"/>
      <c r="AQ2861" s="26">
        <v>-1</v>
      </c>
      <c r="AR2861" s="26">
        <v>90</v>
      </c>
      <c r="AS2861" s="26" t="s">
        <v>168</v>
      </c>
      <c r="AT2861" s="26" t="s">
        <v>71</v>
      </c>
      <c r="AU2861" s="26" t="s">
        <v>63</v>
      </c>
      <c r="AV2861" s="26" t="s">
        <v>63</v>
      </c>
      <c r="AW2861" s="26" t="s">
        <v>63</v>
      </c>
      <c r="AX2861" s="26" t="s">
        <v>63</v>
      </c>
      <c r="AY2861" s="26">
        <v>43.883141000000002</v>
      </c>
      <c r="AZ2861" s="26">
        <v>-100.716835</v>
      </c>
      <c r="BA2861" s="26" t="s">
        <v>166</v>
      </c>
      <c r="BB2861" s="26" t="s">
        <v>611</v>
      </c>
      <c r="BC2861" s="26" t="s">
        <v>167</v>
      </c>
      <c r="BD2861" s="26" t="s">
        <v>154</v>
      </c>
      <c r="BE2861" s="26"/>
      <c r="BF2861" s="26" t="s">
        <v>99</v>
      </c>
      <c r="BG2861" s="26" t="s">
        <v>167</v>
      </c>
      <c r="BH2861" s="26" t="s">
        <v>99</v>
      </c>
      <c r="BI2861" s="26">
        <v>6</v>
      </c>
      <c r="BJ2861" s="26" t="s">
        <v>217</v>
      </c>
    </row>
    <row r="2862" spans="36:62" x14ac:dyDescent="0.25">
      <c r="AJ2862" s="26">
        <v>747</v>
      </c>
      <c r="AK2862" s="26">
        <v>1817824</v>
      </c>
      <c r="AL2862" s="264">
        <v>43254.087500000001</v>
      </c>
      <c r="AM2862" s="26" t="s">
        <v>565</v>
      </c>
      <c r="AN2862" s="26" t="s">
        <v>63</v>
      </c>
      <c r="AO2862" s="26"/>
      <c r="AP2862" s="26"/>
      <c r="AQ2862" s="26">
        <v>-1</v>
      </c>
      <c r="AR2862" s="26">
        <v>90</v>
      </c>
      <c r="AS2862" s="26" t="s">
        <v>168</v>
      </c>
      <c r="AT2862" s="26" t="s">
        <v>71</v>
      </c>
      <c r="AU2862" s="26" t="s">
        <v>63</v>
      </c>
      <c r="AV2862" s="26" t="s">
        <v>63</v>
      </c>
      <c r="AW2862" s="26" t="s">
        <v>63</v>
      </c>
      <c r="AX2862" s="26" t="s">
        <v>63</v>
      </c>
      <c r="AY2862" s="26">
        <v>43.883141000000002</v>
      </c>
      <c r="AZ2862" s="26">
        <v>-100.716835</v>
      </c>
      <c r="BA2862" s="26" t="s">
        <v>166</v>
      </c>
      <c r="BB2862" s="26" t="s">
        <v>611</v>
      </c>
      <c r="BC2862" s="26" t="s">
        <v>167</v>
      </c>
      <c r="BD2862" s="26" t="s">
        <v>154</v>
      </c>
      <c r="BE2862" s="26"/>
      <c r="BF2862" s="26" t="s">
        <v>99</v>
      </c>
      <c r="BG2862" s="26" t="s">
        <v>167</v>
      </c>
      <c r="BH2862" s="26" t="s">
        <v>99</v>
      </c>
      <c r="BI2862" s="26">
        <v>6</v>
      </c>
      <c r="BJ2862" s="26" t="s">
        <v>217</v>
      </c>
    </row>
    <row r="2863" spans="36:62" x14ac:dyDescent="0.25">
      <c r="AJ2863" s="26">
        <v>748</v>
      </c>
      <c r="AK2863" s="26">
        <v>1817827</v>
      </c>
      <c r="AL2863" s="264">
        <v>43433.239583333336</v>
      </c>
      <c r="AM2863" s="26" t="s">
        <v>565</v>
      </c>
      <c r="AN2863" s="26" t="s">
        <v>63</v>
      </c>
      <c r="AO2863" s="26"/>
      <c r="AP2863" s="26"/>
      <c r="AQ2863" s="26">
        <v>-1</v>
      </c>
      <c r="AR2863" s="26">
        <v>83</v>
      </c>
      <c r="AS2863" s="26" t="s">
        <v>168</v>
      </c>
      <c r="AT2863" s="26" t="s">
        <v>71</v>
      </c>
      <c r="AU2863" s="26" t="s">
        <v>63</v>
      </c>
      <c r="AV2863" s="26" t="s">
        <v>63</v>
      </c>
      <c r="AW2863" s="26" t="s">
        <v>63</v>
      </c>
      <c r="AX2863" s="26" t="s">
        <v>63</v>
      </c>
      <c r="AY2863" s="26">
        <v>43.802076</v>
      </c>
      <c r="AZ2863" s="26">
        <v>-100.689290999999</v>
      </c>
      <c r="BA2863" s="26" t="s">
        <v>494</v>
      </c>
      <c r="BB2863" s="26" t="s">
        <v>165</v>
      </c>
      <c r="BC2863" s="26" t="s">
        <v>167</v>
      </c>
      <c r="BD2863" s="26" t="s">
        <v>154</v>
      </c>
      <c r="BE2863" s="26"/>
      <c r="BF2863" s="26" t="s">
        <v>99</v>
      </c>
      <c r="BG2863" s="26" t="s">
        <v>167</v>
      </c>
      <c r="BH2863" s="26" t="s">
        <v>99</v>
      </c>
      <c r="BI2863" s="26">
        <v>6</v>
      </c>
      <c r="BJ2863" s="26" t="s">
        <v>217</v>
      </c>
    </row>
    <row r="2864" spans="36:62" x14ac:dyDescent="0.25">
      <c r="AJ2864" s="26">
        <v>749</v>
      </c>
      <c r="AK2864" s="26">
        <v>1900193</v>
      </c>
      <c r="AL2864" s="264">
        <v>43476.795138888891</v>
      </c>
      <c r="AM2864" s="26" t="s">
        <v>565</v>
      </c>
      <c r="AN2864" s="26" t="s">
        <v>63</v>
      </c>
      <c r="AO2864" s="26"/>
      <c r="AP2864" s="26"/>
      <c r="AQ2864" s="26">
        <v>-1</v>
      </c>
      <c r="AR2864" s="26">
        <v>90</v>
      </c>
      <c r="AS2864" s="26" t="s">
        <v>168</v>
      </c>
      <c r="AT2864" s="26" t="s">
        <v>74</v>
      </c>
      <c r="AU2864" s="26" t="s">
        <v>63</v>
      </c>
      <c r="AV2864" s="26" t="s">
        <v>63</v>
      </c>
      <c r="AW2864" s="26" t="s">
        <v>63</v>
      </c>
      <c r="AX2864" s="26" t="s">
        <v>63</v>
      </c>
      <c r="AY2864" s="26">
        <v>43.886757000000003</v>
      </c>
      <c r="AZ2864" s="26">
        <v>-100.829545999999</v>
      </c>
      <c r="BA2864" s="26" t="s">
        <v>158</v>
      </c>
      <c r="BB2864" s="26" t="s">
        <v>609</v>
      </c>
      <c r="BC2864" s="26" t="s">
        <v>167</v>
      </c>
      <c r="BD2864" s="26" t="s">
        <v>154</v>
      </c>
      <c r="BE2864" s="26"/>
      <c r="BF2864" s="26" t="s">
        <v>99</v>
      </c>
      <c r="BG2864" s="26" t="s">
        <v>167</v>
      </c>
      <c r="BH2864" s="26" t="s">
        <v>99</v>
      </c>
      <c r="BI2864" s="26">
        <v>6</v>
      </c>
      <c r="BJ2864" s="26" t="s">
        <v>217</v>
      </c>
    </row>
    <row r="2865" spans="36:62" x14ac:dyDescent="0.25">
      <c r="AJ2865" s="26">
        <v>751</v>
      </c>
      <c r="AK2865" s="26">
        <v>1900485</v>
      </c>
      <c r="AL2865" s="264">
        <v>43483.322916666664</v>
      </c>
      <c r="AM2865" s="26" t="s">
        <v>147</v>
      </c>
      <c r="AN2865" s="26" t="s">
        <v>63</v>
      </c>
      <c r="AO2865" s="26" t="s">
        <v>156</v>
      </c>
      <c r="AP2865" s="26" t="s">
        <v>159</v>
      </c>
      <c r="AQ2865" s="26">
        <v>0</v>
      </c>
      <c r="AR2865" s="26">
        <v>90</v>
      </c>
      <c r="AS2865" s="26" t="s">
        <v>770</v>
      </c>
      <c r="AT2865" s="26" t="s">
        <v>654</v>
      </c>
      <c r="AU2865" s="26" t="s">
        <v>63</v>
      </c>
      <c r="AV2865" s="26" t="s">
        <v>63</v>
      </c>
      <c r="AW2865" s="26" t="s">
        <v>63</v>
      </c>
      <c r="AX2865" s="26" t="s">
        <v>63</v>
      </c>
      <c r="AY2865" s="26">
        <v>43.835948000000002</v>
      </c>
      <c r="AZ2865" s="26">
        <v>-101.65455900000001</v>
      </c>
      <c r="BA2865" s="26" t="s">
        <v>166</v>
      </c>
      <c r="BB2865" s="26" t="s">
        <v>611</v>
      </c>
      <c r="BC2865" s="26" t="s">
        <v>614</v>
      </c>
      <c r="BD2865" s="26" t="s">
        <v>615</v>
      </c>
      <c r="BE2865" s="26"/>
      <c r="BF2865" s="26" t="s">
        <v>68</v>
      </c>
      <c r="BG2865" s="26" t="s">
        <v>68</v>
      </c>
      <c r="BH2865" s="26" t="s">
        <v>160</v>
      </c>
      <c r="BI2865" s="26">
        <v>6</v>
      </c>
      <c r="BJ2865" s="26" t="s">
        <v>217</v>
      </c>
    </row>
    <row r="2866" spans="36:62" x14ac:dyDescent="0.25">
      <c r="AJ2866" s="26">
        <v>752</v>
      </c>
      <c r="AK2866" s="26">
        <v>1900450</v>
      </c>
      <c r="AL2866" s="264">
        <v>43481.680555555555</v>
      </c>
      <c r="AM2866" s="26" t="s">
        <v>487</v>
      </c>
      <c r="AN2866" s="26" t="s">
        <v>63</v>
      </c>
      <c r="AO2866" s="26" t="s">
        <v>156</v>
      </c>
      <c r="AP2866" s="26" t="s">
        <v>159</v>
      </c>
      <c r="AQ2866" s="26">
        <v>0</v>
      </c>
      <c r="AR2866" s="26">
        <v>18</v>
      </c>
      <c r="AS2866" s="26" t="s">
        <v>634</v>
      </c>
      <c r="AT2866" s="26" t="s">
        <v>639</v>
      </c>
      <c r="AU2866" s="26" t="s">
        <v>63</v>
      </c>
      <c r="AV2866" s="26" t="s">
        <v>63</v>
      </c>
      <c r="AW2866" s="26" t="s">
        <v>63</v>
      </c>
      <c r="AX2866" s="26" t="s">
        <v>63</v>
      </c>
      <c r="AY2866" s="26">
        <v>43.215229999999899</v>
      </c>
      <c r="AZ2866" s="26">
        <v>-101.512542999999</v>
      </c>
      <c r="BA2866" s="26" t="s">
        <v>166</v>
      </c>
      <c r="BB2866" s="26" t="s">
        <v>611</v>
      </c>
      <c r="BC2866" s="26" t="s">
        <v>614</v>
      </c>
      <c r="BD2866" s="26" t="s">
        <v>615</v>
      </c>
      <c r="BE2866" s="26"/>
      <c r="BF2866" s="26" t="s">
        <v>68</v>
      </c>
      <c r="BG2866" s="26" t="s">
        <v>68</v>
      </c>
      <c r="BH2866" s="26" t="s">
        <v>146</v>
      </c>
      <c r="BI2866" s="26">
        <v>6</v>
      </c>
      <c r="BJ2866" s="26" t="s">
        <v>217</v>
      </c>
    </row>
    <row r="2867" spans="36:62" x14ac:dyDescent="0.25">
      <c r="AJ2867" s="26">
        <v>753</v>
      </c>
      <c r="AK2867" s="26">
        <v>1900499</v>
      </c>
      <c r="AL2867" s="264">
        <v>43476.114583333336</v>
      </c>
      <c r="AM2867" s="26" t="s">
        <v>565</v>
      </c>
      <c r="AN2867" s="26" t="s">
        <v>63</v>
      </c>
      <c r="AO2867" s="26"/>
      <c r="AP2867" s="26"/>
      <c r="AQ2867" s="26">
        <v>-1</v>
      </c>
      <c r="AR2867" s="26">
        <v>90</v>
      </c>
      <c r="AS2867" s="26" t="s">
        <v>168</v>
      </c>
      <c r="AT2867" s="26" t="s">
        <v>71</v>
      </c>
      <c r="AU2867" s="26" t="s">
        <v>63</v>
      </c>
      <c r="AV2867" s="26" t="s">
        <v>63</v>
      </c>
      <c r="AW2867" s="26" t="s">
        <v>63</v>
      </c>
      <c r="AX2867" s="26" t="s">
        <v>63</v>
      </c>
      <c r="AY2867" s="26">
        <v>43.900939000000001</v>
      </c>
      <c r="AZ2867" s="26">
        <v>-100.981337999999</v>
      </c>
      <c r="BA2867" s="26" t="s">
        <v>158</v>
      </c>
      <c r="BB2867" s="26" t="s">
        <v>611</v>
      </c>
      <c r="BC2867" s="26" t="s">
        <v>167</v>
      </c>
      <c r="BD2867" s="26" t="s">
        <v>154</v>
      </c>
      <c r="BE2867" s="26"/>
      <c r="BF2867" s="26" t="s">
        <v>99</v>
      </c>
      <c r="BG2867" s="26" t="s">
        <v>167</v>
      </c>
      <c r="BH2867" s="26" t="s">
        <v>99</v>
      </c>
      <c r="BI2867" s="26">
        <v>6</v>
      </c>
      <c r="BJ2867" s="26" t="s">
        <v>217</v>
      </c>
    </row>
    <row r="2868" spans="36:62" x14ac:dyDescent="0.25">
      <c r="AJ2868" s="26">
        <v>754</v>
      </c>
      <c r="AK2868" s="26">
        <v>1817930</v>
      </c>
      <c r="AL2868" s="264">
        <v>43462.916666666664</v>
      </c>
      <c r="AM2868" s="26" t="s">
        <v>147</v>
      </c>
      <c r="AN2868" s="26" t="s">
        <v>63</v>
      </c>
      <c r="AO2868" s="26"/>
      <c r="AP2868" s="26"/>
      <c r="AQ2868" s="26">
        <v>-1</v>
      </c>
      <c r="AR2868" s="26">
        <v>90</v>
      </c>
      <c r="AS2868" s="26" t="s">
        <v>168</v>
      </c>
      <c r="AT2868" s="26" t="s">
        <v>71</v>
      </c>
      <c r="AU2868" s="26" t="s">
        <v>63</v>
      </c>
      <c r="AV2868" s="26" t="s">
        <v>63</v>
      </c>
      <c r="AW2868" s="26" t="s">
        <v>63</v>
      </c>
      <c r="AX2868" s="26" t="s">
        <v>63</v>
      </c>
      <c r="AY2868" s="26">
        <v>43.844954999999899</v>
      </c>
      <c r="AZ2868" s="26">
        <v>-101.511205</v>
      </c>
      <c r="BA2868" s="26" t="s">
        <v>158</v>
      </c>
      <c r="BB2868" s="26" t="s">
        <v>611</v>
      </c>
      <c r="BC2868" s="26" t="s">
        <v>167</v>
      </c>
      <c r="BD2868" s="26" t="s">
        <v>154</v>
      </c>
      <c r="BE2868" s="26"/>
      <c r="BF2868" s="26" t="s">
        <v>99</v>
      </c>
      <c r="BG2868" s="26" t="s">
        <v>167</v>
      </c>
      <c r="BH2868" s="26" t="s">
        <v>99</v>
      </c>
      <c r="BI2868" s="26">
        <v>6</v>
      </c>
      <c r="BJ2868" s="26" t="s">
        <v>217</v>
      </c>
    </row>
    <row r="2869" spans="36:62" x14ac:dyDescent="0.25">
      <c r="AJ2869" s="26">
        <v>757</v>
      </c>
      <c r="AK2869" s="26">
        <v>1901007</v>
      </c>
      <c r="AL2869" s="264">
        <v>43492.34097222222</v>
      </c>
      <c r="AM2869" s="26" t="s">
        <v>147</v>
      </c>
      <c r="AN2869" s="26" t="s">
        <v>63</v>
      </c>
      <c r="AO2869" s="26" t="s">
        <v>156</v>
      </c>
      <c r="AP2869" s="26" t="s">
        <v>159</v>
      </c>
      <c r="AQ2869" s="26">
        <v>0</v>
      </c>
      <c r="AR2869" s="26">
        <v>90</v>
      </c>
      <c r="AS2869" s="26" t="s">
        <v>1497</v>
      </c>
      <c r="AT2869" s="26" t="s">
        <v>616</v>
      </c>
      <c r="AU2869" s="26" t="s">
        <v>63</v>
      </c>
      <c r="AV2869" s="26" t="s">
        <v>63</v>
      </c>
      <c r="AW2869" s="26" t="s">
        <v>63</v>
      </c>
      <c r="AX2869" s="26" t="s">
        <v>63</v>
      </c>
      <c r="AY2869" s="26">
        <v>43.854827999999898</v>
      </c>
      <c r="AZ2869" s="26">
        <v>-101.199258999999</v>
      </c>
      <c r="BA2869" s="26" t="s">
        <v>158</v>
      </c>
      <c r="BB2869" s="26" t="s">
        <v>611</v>
      </c>
      <c r="BC2869" s="26" t="s">
        <v>667</v>
      </c>
      <c r="BD2869" s="26" t="s">
        <v>615</v>
      </c>
      <c r="BE2869" s="26"/>
      <c r="BF2869" s="26" t="s">
        <v>68</v>
      </c>
      <c r="BG2869" s="26" t="s">
        <v>68</v>
      </c>
      <c r="BH2869" s="26" t="s">
        <v>160</v>
      </c>
      <c r="BI2869" s="26">
        <v>6</v>
      </c>
      <c r="BJ2869" s="26" t="s">
        <v>217</v>
      </c>
    </row>
    <row r="2870" spans="36:62" x14ac:dyDescent="0.25">
      <c r="AJ2870" s="26">
        <v>758</v>
      </c>
      <c r="AK2870" s="26">
        <v>1901008</v>
      </c>
      <c r="AL2870" s="264">
        <v>43492.265277777777</v>
      </c>
      <c r="AM2870" s="26" t="s">
        <v>147</v>
      </c>
      <c r="AN2870" s="26" t="s">
        <v>63</v>
      </c>
      <c r="AO2870" s="26" t="s">
        <v>156</v>
      </c>
      <c r="AP2870" s="26" t="s">
        <v>159</v>
      </c>
      <c r="AQ2870" s="26">
        <v>0</v>
      </c>
      <c r="AR2870" s="26">
        <v>90</v>
      </c>
      <c r="AS2870" s="26" t="s">
        <v>739</v>
      </c>
      <c r="AT2870" s="26" t="s">
        <v>1498</v>
      </c>
      <c r="AU2870" s="26" t="s">
        <v>63</v>
      </c>
      <c r="AV2870" s="26" t="s">
        <v>63</v>
      </c>
      <c r="AW2870" s="26" t="s">
        <v>63</v>
      </c>
      <c r="AX2870" s="26" t="s">
        <v>63</v>
      </c>
      <c r="AY2870" s="26">
        <v>43.855218999999899</v>
      </c>
      <c r="AZ2870" s="26">
        <v>-101.199055</v>
      </c>
      <c r="BA2870" s="26" t="s">
        <v>208</v>
      </c>
      <c r="BB2870" s="26" t="s">
        <v>609</v>
      </c>
      <c r="BC2870" s="26" t="s">
        <v>667</v>
      </c>
      <c r="BD2870" s="26" t="s">
        <v>615</v>
      </c>
      <c r="BE2870" s="26"/>
      <c r="BF2870" s="26" t="s">
        <v>68</v>
      </c>
      <c r="BG2870" s="26" t="s">
        <v>209</v>
      </c>
      <c r="BH2870" s="26" t="s">
        <v>160</v>
      </c>
      <c r="BI2870" s="26">
        <v>6</v>
      </c>
      <c r="BJ2870" s="26" t="s">
        <v>217</v>
      </c>
    </row>
    <row r="2871" spans="36:62" x14ac:dyDescent="0.25">
      <c r="AJ2871" s="26">
        <v>759</v>
      </c>
      <c r="AK2871" s="26">
        <v>1901016</v>
      </c>
      <c r="AL2871" s="264">
        <v>43490.843055555553</v>
      </c>
      <c r="AM2871" s="26" t="s">
        <v>147</v>
      </c>
      <c r="AN2871" s="26" t="s">
        <v>63</v>
      </c>
      <c r="AO2871" s="26" t="s">
        <v>156</v>
      </c>
      <c r="AP2871" s="26" t="s">
        <v>159</v>
      </c>
      <c r="AQ2871" s="26">
        <v>0</v>
      </c>
      <c r="AR2871" s="26">
        <v>90</v>
      </c>
      <c r="AS2871" s="26" t="s">
        <v>739</v>
      </c>
      <c r="AT2871" s="26" t="s">
        <v>613</v>
      </c>
      <c r="AU2871" s="26" t="s">
        <v>63</v>
      </c>
      <c r="AV2871" s="26" t="s">
        <v>63</v>
      </c>
      <c r="AW2871" s="26" t="s">
        <v>63</v>
      </c>
      <c r="AX2871" s="26" t="s">
        <v>63</v>
      </c>
      <c r="AY2871" s="26">
        <v>43.851166999999897</v>
      </c>
      <c r="AZ2871" s="26">
        <v>-101.471396999999</v>
      </c>
      <c r="BA2871" s="26" t="s">
        <v>185</v>
      </c>
      <c r="BB2871" s="26" t="s">
        <v>609</v>
      </c>
      <c r="BC2871" s="26" t="s">
        <v>614</v>
      </c>
      <c r="BD2871" s="26" t="s">
        <v>615</v>
      </c>
      <c r="BE2871" s="26"/>
      <c r="BF2871" s="26" t="s">
        <v>68</v>
      </c>
      <c r="BG2871" s="26" t="s">
        <v>68</v>
      </c>
      <c r="BH2871" s="26" t="s">
        <v>160</v>
      </c>
      <c r="BI2871" s="26">
        <v>6</v>
      </c>
      <c r="BJ2871" s="26" t="s">
        <v>217</v>
      </c>
    </row>
    <row r="2872" spans="36:62" x14ac:dyDescent="0.25">
      <c r="AJ2872" s="26">
        <v>760</v>
      </c>
      <c r="AK2872" s="26">
        <v>1901653</v>
      </c>
      <c r="AL2872" s="264">
        <v>43510.743055555555</v>
      </c>
      <c r="AM2872" s="26" t="s">
        <v>147</v>
      </c>
      <c r="AN2872" s="26" t="s">
        <v>63</v>
      </c>
      <c r="AO2872" s="26"/>
      <c r="AP2872" s="26"/>
      <c r="AQ2872" s="26">
        <v>-1</v>
      </c>
      <c r="AR2872" s="26">
        <v>90</v>
      </c>
      <c r="AS2872" s="26" t="s">
        <v>168</v>
      </c>
      <c r="AT2872" s="26" t="s">
        <v>71</v>
      </c>
      <c r="AU2872" s="26" t="s">
        <v>63</v>
      </c>
      <c r="AV2872" s="26" t="s">
        <v>63</v>
      </c>
      <c r="AW2872" s="26" t="s">
        <v>63</v>
      </c>
      <c r="AX2872" s="26" t="s">
        <v>63</v>
      </c>
      <c r="AY2872" s="26">
        <v>43.850879999999897</v>
      </c>
      <c r="AZ2872" s="26">
        <v>-101.3699</v>
      </c>
      <c r="BA2872" s="26" t="s">
        <v>166</v>
      </c>
      <c r="BB2872" s="26" t="s">
        <v>609</v>
      </c>
      <c r="BC2872" s="26" t="s">
        <v>167</v>
      </c>
      <c r="BD2872" s="26" t="s">
        <v>154</v>
      </c>
      <c r="BE2872" s="26"/>
      <c r="BF2872" s="26" t="s">
        <v>99</v>
      </c>
      <c r="BG2872" s="26" t="s">
        <v>167</v>
      </c>
      <c r="BH2872" s="26" t="s">
        <v>99</v>
      </c>
      <c r="BI2872" s="26">
        <v>6</v>
      </c>
      <c r="BJ2872" s="26" t="s">
        <v>217</v>
      </c>
    </row>
    <row r="2873" spans="36:62" x14ac:dyDescent="0.25">
      <c r="AJ2873" s="26">
        <v>761</v>
      </c>
      <c r="AK2873" s="26">
        <v>1901857</v>
      </c>
      <c r="AL2873" s="264">
        <v>43517.406944444447</v>
      </c>
      <c r="AM2873" s="26" t="s">
        <v>147</v>
      </c>
      <c r="AN2873" s="26" t="s">
        <v>63</v>
      </c>
      <c r="AO2873" s="26"/>
      <c r="AP2873" s="26"/>
      <c r="AQ2873" s="26">
        <v>-1</v>
      </c>
      <c r="AR2873" s="26">
        <v>90</v>
      </c>
      <c r="AS2873" s="26" t="s">
        <v>168</v>
      </c>
      <c r="AT2873" s="26" t="s">
        <v>613</v>
      </c>
      <c r="AU2873" s="26" t="s">
        <v>63</v>
      </c>
      <c r="AV2873" s="26" t="s">
        <v>63</v>
      </c>
      <c r="AW2873" s="26" t="s">
        <v>63</v>
      </c>
      <c r="AX2873" s="26" t="s">
        <v>63</v>
      </c>
      <c r="AY2873" s="26">
        <v>43.839136000000003</v>
      </c>
      <c r="AZ2873" s="26">
        <v>-101.53019</v>
      </c>
      <c r="BA2873" s="26" t="s">
        <v>491</v>
      </c>
      <c r="BB2873" s="26" t="s">
        <v>609</v>
      </c>
      <c r="BC2873" s="26" t="s">
        <v>167</v>
      </c>
      <c r="BD2873" s="26" t="s">
        <v>154</v>
      </c>
      <c r="BE2873" s="26"/>
      <c r="BF2873" s="26" t="s">
        <v>99</v>
      </c>
      <c r="BG2873" s="26" t="s">
        <v>167</v>
      </c>
      <c r="BH2873" s="26" t="s">
        <v>99</v>
      </c>
      <c r="BI2873" s="26">
        <v>6</v>
      </c>
      <c r="BJ2873" s="26" t="s">
        <v>217</v>
      </c>
    </row>
    <row r="2874" spans="36:62" x14ac:dyDescent="0.25">
      <c r="AJ2874" s="26">
        <v>762</v>
      </c>
      <c r="AK2874" s="26">
        <v>1901858</v>
      </c>
      <c r="AL2874" s="264">
        <v>43514.546527777777</v>
      </c>
      <c r="AM2874" s="26" t="s">
        <v>147</v>
      </c>
      <c r="AN2874" s="26" t="s">
        <v>63</v>
      </c>
      <c r="AO2874" s="26"/>
      <c r="AP2874" s="26"/>
      <c r="AQ2874" s="26">
        <v>-1</v>
      </c>
      <c r="AR2874" s="26">
        <v>90</v>
      </c>
      <c r="AS2874" s="26" t="s">
        <v>168</v>
      </c>
      <c r="AT2874" s="26" t="s">
        <v>71</v>
      </c>
      <c r="AU2874" s="26" t="s">
        <v>63</v>
      </c>
      <c r="AV2874" s="26" t="s">
        <v>63</v>
      </c>
      <c r="AW2874" s="26" t="s">
        <v>63</v>
      </c>
      <c r="AX2874" s="26" t="s">
        <v>63</v>
      </c>
      <c r="AY2874" s="26">
        <v>43.8373729999999</v>
      </c>
      <c r="AZ2874" s="26">
        <v>-101.534825999999</v>
      </c>
      <c r="BA2874" s="26" t="s">
        <v>166</v>
      </c>
      <c r="BB2874" s="26" t="s">
        <v>611</v>
      </c>
      <c r="BC2874" s="26" t="s">
        <v>167</v>
      </c>
      <c r="BD2874" s="26" t="s">
        <v>154</v>
      </c>
      <c r="BE2874" s="26"/>
      <c r="BF2874" s="26" t="s">
        <v>99</v>
      </c>
      <c r="BG2874" s="26" t="s">
        <v>167</v>
      </c>
      <c r="BH2874" s="26" t="s">
        <v>99</v>
      </c>
      <c r="BI2874" s="26">
        <v>6</v>
      </c>
      <c r="BJ2874" s="26" t="s">
        <v>217</v>
      </c>
    </row>
    <row r="2875" spans="36:62" x14ac:dyDescent="0.25">
      <c r="AJ2875" s="26">
        <v>764</v>
      </c>
      <c r="AK2875" s="26">
        <v>1818352</v>
      </c>
      <c r="AL2875" s="264">
        <v>43138.873611111114</v>
      </c>
      <c r="AM2875" s="26" t="s">
        <v>573</v>
      </c>
      <c r="AN2875" s="26" t="s">
        <v>63</v>
      </c>
      <c r="AO2875" s="26" t="s">
        <v>173</v>
      </c>
      <c r="AP2875" s="26" t="s">
        <v>159</v>
      </c>
      <c r="AQ2875" s="26">
        <v>0</v>
      </c>
      <c r="AR2875" s="26">
        <v>83</v>
      </c>
      <c r="AS2875" s="26" t="s">
        <v>149</v>
      </c>
      <c r="AT2875" s="26" t="s">
        <v>71</v>
      </c>
      <c r="AU2875" s="26" t="s">
        <v>63</v>
      </c>
      <c r="AV2875" s="26" t="s">
        <v>63</v>
      </c>
      <c r="AW2875" s="26" t="s">
        <v>63</v>
      </c>
      <c r="AX2875" s="26" t="s">
        <v>63</v>
      </c>
      <c r="AY2875" s="26">
        <v>43.5060229999999</v>
      </c>
      <c r="AZ2875" s="26">
        <v>-100.731066999999</v>
      </c>
      <c r="BA2875" s="26" t="s">
        <v>185</v>
      </c>
      <c r="BB2875" s="26" t="s">
        <v>157</v>
      </c>
      <c r="BC2875" s="26" t="s">
        <v>68</v>
      </c>
      <c r="BD2875" s="26" t="s">
        <v>154</v>
      </c>
      <c r="BE2875" s="26"/>
      <c r="BF2875" s="26" t="s">
        <v>68</v>
      </c>
      <c r="BG2875" s="26" t="s">
        <v>68</v>
      </c>
      <c r="BH2875" s="26" t="s">
        <v>757</v>
      </c>
      <c r="BI2875" s="26">
        <v>6</v>
      </c>
      <c r="BJ2875" s="26" t="s">
        <v>20</v>
      </c>
    </row>
    <row r="2876" spans="36:62" x14ac:dyDescent="0.25">
      <c r="AJ2876" s="26">
        <v>765</v>
      </c>
      <c r="AK2876" s="26">
        <v>1818354</v>
      </c>
      <c r="AL2876" s="264">
        <v>43368.333333333336</v>
      </c>
      <c r="AM2876" s="26" t="s">
        <v>573</v>
      </c>
      <c r="AN2876" s="26" t="s">
        <v>63</v>
      </c>
      <c r="AO2876" s="26"/>
      <c r="AP2876" s="26"/>
      <c r="AQ2876" s="26">
        <v>-1</v>
      </c>
      <c r="AR2876" s="26">
        <v>83</v>
      </c>
      <c r="AS2876" s="26" t="s">
        <v>168</v>
      </c>
      <c r="AT2876" s="26" t="s">
        <v>77</v>
      </c>
      <c r="AU2876" s="26" t="s">
        <v>63</v>
      </c>
      <c r="AV2876" s="26" t="s">
        <v>63</v>
      </c>
      <c r="AW2876" s="26" t="s">
        <v>63</v>
      </c>
      <c r="AX2876" s="26" t="s">
        <v>63</v>
      </c>
      <c r="AY2876" s="26">
        <v>43.695070000000001</v>
      </c>
      <c r="AZ2876" s="26">
        <v>-100.705511</v>
      </c>
      <c r="BA2876" s="26" t="s">
        <v>185</v>
      </c>
      <c r="BB2876" s="26" t="s">
        <v>165</v>
      </c>
      <c r="BC2876" s="26" t="s">
        <v>167</v>
      </c>
      <c r="BD2876" s="26" t="s">
        <v>154</v>
      </c>
      <c r="BE2876" s="26"/>
      <c r="BF2876" s="26" t="s">
        <v>99</v>
      </c>
      <c r="BG2876" s="26" t="s">
        <v>167</v>
      </c>
      <c r="BH2876" s="26" t="s">
        <v>99</v>
      </c>
      <c r="BI2876" s="26">
        <v>6</v>
      </c>
      <c r="BJ2876" s="26" t="s">
        <v>217</v>
      </c>
    </row>
    <row r="2877" spans="36:62" x14ac:dyDescent="0.25">
      <c r="AJ2877" s="26">
        <v>766</v>
      </c>
      <c r="AK2877" s="26">
        <v>1818356</v>
      </c>
      <c r="AL2877" s="264">
        <v>43451.305555555555</v>
      </c>
      <c r="AM2877" s="26" t="s">
        <v>573</v>
      </c>
      <c r="AN2877" s="26" t="s">
        <v>63</v>
      </c>
      <c r="AO2877" s="26"/>
      <c r="AP2877" s="26"/>
      <c r="AQ2877" s="26">
        <v>-1</v>
      </c>
      <c r="AR2877" s="26">
        <v>83</v>
      </c>
      <c r="AS2877" s="26" t="s">
        <v>168</v>
      </c>
      <c r="AT2877" s="26" t="s">
        <v>71</v>
      </c>
      <c r="AU2877" s="26" t="s">
        <v>63</v>
      </c>
      <c r="AV2877" s="26" t="s">
        <v>63</v>
      </c>
      <c r="AW2877" s="26" t="s">
        <v>63</v>
      </c>
      <c r="AX2877" s="26" t="s">
        <v>63</v>
      </c>
      <c r="AY2877" s="26">
        <v>43.560831</v>
      </c>
      <c r="AZ2877" s="26">
        <v>-100.749942</v>
      </c>
      <c r="BA2877" s="26" t="s">
        <v>166</v>
      </c>
      <c r="BB2877" s="26" t="s">
        <v>165</v>
      </c>
      <c r="BC2877" s="26" t="s">
        <v>167</v>
      </c>
      <c r="BD2877" s="26" t="s">
        <v>154</v>
      </c>
      <c r="BE2877" s="26"/>
      <c r="BF2877" s="26" t="s">
        <v>99</v>
      </c>
      <c r="BG2877" s="26" t="s">
        <v>167</v>
      </c>
      <c r="BH2877" s="26" t="s">
        <v>99</v>
      </c>
      <c r="BI2877" s="26">
        <v>6</v>
      </c>
      <c r="BJ2877" s="26" t="s">
        <v>217</v>
      </c>
    </row>
    <row r="2878" spans="36:62" x14ac:dyDescent="0.25">
      <c r="AJ2878" s="26">
        <v>767</v>
      </c>
      <c r="AK2878" s="26">
        <v>1818358</v>
      </c>
      <c r="AL2878" s="264">
        <v>43437.949305555558</v>
      </c>
      <c r="AM2878" s="26" t="s">
        <v>573</v>
      </c>
      <c r="AN2878" s="26" t="s">
        <v>63</v>
      </c>
      <c r="AO2878" s="26"/>
      <c r="AP2878" s="26"/>
      <c r="AQ2878" s="26">
        <v>-1</v>
      </c>
      <c r="AR2878" s="26">
        <v>83</v>
      </c>
      <c r="AS2878" s="26" t="s">
        <v>168</v>
      </c>
      <c r="AT2878" s="26" t="s">
        <v>1535</v>
      </c>
      <c r="AU2878" s="26" t="s">
        <v>63</v>
      </c>
      <c r="AV2878" s="26" t="s">
        <v>63</v>
      </c>
      <c r="AW2878" s="26" t="s">
        <v>63</v>
      </c>
      <c r="AX2878" s="26" t="s">
        <v>63</v>
      </c>
      <c r="AY2878" s="26">
        <v>43.575857999999897</v>
      </c>
      <c r="AZ2878" s="26">
        <v>-100.750027</v>
      </c>
      <c r="BA2878" s="26" t="s">
        <v>158</v>
      </c>
      <c r="BB2878" s="26" t="s">
        <v>165</v>
      </c>
      <c r="BC2878" s="26" t="s">
        <v>167</v>
      </c>
      <c r="BD2878" s="26" t="s">
        <v>154</v>
      </c>
      <c r="BE2878" s="26"/>
      <c r="BF2878" s="26" t="s">
        <v>99</v>
      </c>
      <c r="BG2878" s="26" t="s">
        <v>167</v>
      </c>
      <c r="BH2878" s="26" t="s">
        <v>99</v>
      </c>
      <c r="BI2878" s="26">
        <v>6</v>
      </c>
      <c r="BJ2878" s="26" t="s">
        <v>217</v>
      </c>
    </row>
    <row r="2879" spans="36:62" x14ac:dyDescent="0.25">
      <c r="AJ2879" s="26">
        <v>769</v>
      </c>
      <c r="AK2879" s="26">
        <v>1818362</v>
      </c>
      <c r="AL2879" s="264">
        <v>43427.802083333336</v>
      </c>
      <c r="AM2879" s="26" t="s">
        <v>573</v>
      </c>
      <c r="AN2879" s="26" t="s">
        <v>63</v>
      </c>
      <c r="AO2879" s="26"/>
      <c r="AP2879" s="26"/>
      <c r="AQ2879" s="26">
        <v>-1</v>
      </c>
      <c r="AR2879" s="26">
        <v>83</v>
      </c>
      <c r="AS2879" s="26" t="s">
        <v>168</v>
      </c>
      <c r="AT2879" s="26" t="s">
        <v>71</v>
      </c>
      <c r="AU2879" s="26" t="s">
        <v>63</v>
      </c>
      <c r="AV2879" s="26" t="s">
        <v>63</v>
      </c>
      <c r="AW2879" s="26" t="s">
        <v>63</v>
      </c>
      <c r="AX2879" s="26" t="s">
        <v>63</v>
      </c>
      <c r="AY2879" s="26">
        <v>43.477764999999899</v>
      </c>
      <c r="AZ2879" s="26">
        <v>-100.740183</v>
      </c>
      <c r="BA2879" s="26" t="s">
        <v>166</v>
      </c>
      <c r="BB2879" s="26" t="s">
        <v>157</v>
      </c>
      <c r="BC2879" s="26" t="s">
        <v>167</v>
      </c>
      <c r="BD2879" s="26" t="s">
        <v>154</v>
      </c>
      <c r="BE2879" s="26"/>
      <c r="BF2879" s="26" t="s">
        <v>99</v>
      </c>
      <c r="BG2879" s="26" t="s">
        <v>167</v>
      </c>
      <c r="BH2879" s="26" t="s">
        <v>99</v>
      </c>
      <c r="BI2879" s="26">
        <v>6</v>
      </c>
      <c r="BJ2879" s="26" t="s">
        <v>217</v>
      </c>
    </row>
    <row r="2880" spans="36:62" x14ac:dyDescent="0.25">
      <c r="AJ2880" s="26">
        <v>770</v>
      </c>
      <c r="AK2880" s="26">
        <v>1818364</v>
      </c>
      <c r="AL2880" s="264">
        <v>43131.176388888889</v>
      </c>
      <c r="AM2880" s="26" t="s">
        <v>573</v>
      </c>
      <c r="AN2880" s="26" t="s">
        <v>63</v>
      </c>
      <c r="AO2880" s="26"/>
      <c r="AP2880" s="26"/>
      <c r="AQ2880" s="26">
        <v>-1</v>
      </c>
      <c r="AR2880" s="26">
        <v>83</v>
      </c>
      <c r="AS2880" s="26" t="s">
        <v>168</v>
      </c>
      <c r="AT2880" s="26" t="s">
        <v>74</v>
      </c>
      <c r="AU2880" s="26" t="s">
        <v>63</v>
      </c>
      <c r="AV2880" s="26" t="s">
        <v>63</v>
      </c>
      <c r="AW2880" s="26" t="s">
        <v>63</v>
      </c>
      <c r="AX2880" s="26" t="s">
        <v>63</v>
      </c>
      <c r="AY2880" s="26">
        <v>43.512093999999898</v>
      </c>
      <c r="AZ2880" s="26">
        <v>-100.730101</v>
      </c>
      <c r="BA2880" s="26" t="s">
        <v>166</v>
      </c>
      <c r="BB2880" s="26" t="s">
        <v>157</v>
      </c>
      <c r="BC2880" s="26" t="s">
        <v>167</v>
      </c>
      <c r="BD2880" s="26" t="s">
        <v>154</v>
      </c>
      <c r="BE2880" s="26"/>
      <c r="BF2880" s="26" t="s">
        <v>99</v>
      </c>
      <c r="BG2880" s="26" t="s">
        <v>167</v>
      </c>
      <c r="BH2880" s="26" t="s">
        <v>99</v>
      </c>
      <c r="BI2880" s="26">
        <v>6</v>
      </c>
      <c r="BJ2880" s="26" t="s">
        <v>217</v>
      </c>
    </row>
    <row r="2881" spans="36:62" x14ac:dyDescent="0.25">
      <c r="AJ2881" s="26">
        <v>771</v>
      </c>
      <c r="AK2881" s="26">
        <v>1818366</v>
      </c>
      <c r="AL2881" s="264">
        <v>43464.061805555553</v>
      </c>
      <c r="AM2881" s="26" t="s">
        <v>573</v>
      </c>
      <c r="AN2881" s="26" t="s">
        <v>63</v>
      </c>
      <c r="AO2881" s="26"/>
      <c r="AP2881" s="26"/>
      <c r="AQ2881" s="26">
        <v>-1</v>
      </c>
      <c r="AR2881" s="26">
        <v>83</v>
      </c>
      <c r="AS2881" s="26" t="s">
        <v>168</v>
      </c>
      <c r="AT2881" s="26" t="s">
        <v>71</v>
      </c>
      <c r="AU2881" s="26" t="s">
        <v>63</v>
      </c>
      <c r="AV2881" s="26" t="s">
        <v>63</v>
      </c>
      <c r="AW2881" s="26" t="s">
        <v>63</v>
      </c>
      <c r="AX2881" s="26" t="s">
        <v>63</v>
      </c>
      <c r="AY2881" s="26">
        <v>43.577164000000003</v>
      </c>
      <c r="AZ2881" s="26">
        <v>-100.750051999999</v>
      </c>
      <c r="BA2881" s="26" t="s">
        <v>166</v>
      </c>
      <c r="BB2881" s="26" t="s">
        <v>165</v>
      </c>
      <c r="BC2881" s="26" t="s">
        <v>167</v>
      </c>
      <c r="BD2881" s="26" t="s">
        <v>154</v>
      </c>
      <c r="BE2881" s="26"/>
      <c r="BF2881" s="26" t="s">
        <v>99</v>
      </c>
      <c r="BG2881" s="26" t="s">
        <v>167</v>
      </c>
      <c r="BH2881" s="26" t="s">
        <v>99</v>
      </c>
      <c r="BI2881" s="26">
        <v>6</v>
      </c>
      <c r="BJ2881" s="26" t="s">
        <v>217</v>
      </c>
    </row>
    <row r="2882" spans="36:62" x14ac:dyDescent="0.25">
      <c r="AJ2882" s="26">
        <v>772</v>
      </c>
      <c r="AK2882" s="26">
        <v>1818367</v>
      </c>
      <c r="AL2882" s="264">
        <v>43102.763194444444</v>
      </c>
      <c r="AM2882" s="26" t="s">
        <v>573</v>
      </c>
      <c r="AN2882" s="26" t="s">
        <v>63</v>
      </c>
      <c r="AO2882" s="26"/>
      <c r="AP2882" s="26"/>
      <c r="AQ2882" s="26">
        <v>-1</v>
      </c>
      <c r="AR2882" s="26">
        <v>83</v>
      </c>
      <c r="AS2882" s="26" t="s">
        <v>168</v>
      </c>
      <c r="AT2882" s="26" t="s">
        <v>71</v>
      </c>
      <c r="AU2882" s="26" t="s">
        <v>63</v>
      </c>
      <c r="AV2882" s="26" t="s">
        <v>63</v>
      </c>
      <c r="AW2882" s="26" t="s">
        <v>63</v>
      </c>
      <c r="AX2882" s="26" t="s">
        <v>63</v>
      </c>
      <c r="AY2882" s="26">
        <v>43.517147000000001</v>
      </c>
      <c r="AZ2882" s="26">
        <v>-100.730097999999</v>
      </c>
      <c r="BA2882" s="26" t="s">
        <v>166</v>
      </c>
      <c r="BB2882" s="26" t="s">
        <v>157</v>
      </c>
      <c r="BC2882" s="26" t="s">
        <v>167</v>
      </c>
      <c r="BD2882" s="26" t="s">
        <v>154</v>
      </c>
      <c r="BE2882" s="26"/>
      <c r="BF2882" s="26" t="s">
        <v>99</v>
      </c>
      <c r="BG2882" s="26" t="s">
        <v>167</v>
      </c>
      <c r="BH2882" s="26" t="s">
        <v>99</v>
      </c>
      <c r="BI2882" s="26">
        <v>6</v>
      </c>
      <c r="BJ2882" s="26" t="s">
        <v>217</v>
      </c>
    </row>
    <row r="2883" spans="36:62" x14ac:dyDescent="0.25">
      <c r="AJ2883" s="26">
        <v>773</v>
      </c>
      <c r="AK2883" s="26">
        <v>1901949</v>
      </c>
      <c r="AL2883" s="264">
        <v>43487.760416666664</v>
      </c>
      <c r="AM2883" s="26" t="s">
        <v>565</v>
      </c>
      <c r="AN2883" s="26" t="s">
        <v>63</v>
      </c>
      <c r="AO2883" s="26"/>
      <c r="AP2883" s="26"/>
      <c r="AQ2883" s="26">
        <v>-1</v>
      </c>
      <c r="AR2883" s="26">
        <v>90</v>
      </c>
      <c r="AS2883" s="26" t="s">
        <v>168</v>
      </c>
      <c r="AT2883" s="26" t="s">
        <v>71</v>
      </c>
      <c r="AU2883" s="26" t="s">
        <v>63</v>
      </c>
      <c r="AV2883" s="26" t="s">
        <v>63</v>
      </c>
      <c r="AW2883" s="26" t="s">
        <v>63</v>
      </c>
      <c r="AX2883" s="26" t="s">
        <v>63</v>
      </c>
      <c r="AY2883" s="26">
        <v>43.9009509999999</v>
      </c>
      <c r="AZ2883" s="26">
        <v>-101.02428</v>
      </c>
      <c r="BA2883" s="26" t="s">
        <v>158</v>
      </c>
      <c r="BB2883" s="26" t="s">
        <v>611</v>
      </c>
      <c r="BC2883" s="26" t="s">
        <v>167</v>
      </c>
      <c r="BD2883" s="26" t="s">
        <v>154</v>
      </c>
      <c r="BE2883" s="26"/>
      <c r="BF2883" s="26" t="s">
        <v>99</v>
      </c>
      <c r="BG2883" s="26" t="s">
        <v>167</v>
      </c>
      <c r="BH2883" s="26" t="s">
        <v>99</v>
      </c>
      <c r="BI2883" s="26">
        <v>6</v>
      </c>
      <c r="BJ2883" s="26" t="s">
        <v>217</v>
      </c>
    </row>
    <row r="2884" spans="36:62" x14ac:dyDescent="0.25">
      <c r="AJ2884" s="26">
        <v>774</v>
      </c>
      <c r="AK2884" s="26">
        <v>1902217</v>
      </c>
      <c r="AL2884" s="264">
        <v>43516.665277777778</v>
      </c>
      <c r="AM2884" s="26" t="s">
        <v>565</v>
      </c>
      <c r="AN2884" s="26" t="s">
        <v>63</v>
      </c>
      <c r="AO2884" s="26" t="s">
        <v>156</v>
      </c>
      <c r="AP2884" s="26" t="s">
        <v>159</v>
      </c>
      <c r="AQ2884" s="26">
        <v>0</v>
      </c>
      <c r="AR2884" s="26">
        <v>90</v>
      </c>
      <c r="AS2884" s="26" t="s">
        <v>628</v>
      </c>
      <c r="AT2884" s="26" t="s">
        <v>71</v>
      </c>
      <c r="AU2884" s="26" t="s">
        <v>63</v>
      </c>
      <c r="AV2884" s="26" t="s">
        <v>63</v>
      </c>
      <c r="AW2884" s="26" t="s">
        <v>63</v>
      </c>
      <c r="AX2884" s="26" t="s">
        <v>63</v>
      </c>
      <c r="AY2884" s="26">
        <v>43.88608</v>
      </c>
      <c r="AZ2884" s="26">
        <v>-100.751259</v>
      </c>
      <c r="BA2884" s="26" t="s">
        <v>567</v>
      </c>
      <c r="BB2884" s="26" t="s">
        <v>611</v>
      </c>
      <c r="BC2884" s="26" t="s">
        <v>614</v>
      </c>
      <c r="BD2884" s="26" t="s">
        <v>615</v>
      </c>
      <c r="BE2884" s="26" t="s">
        <v>677</v>
      </c>
      <c r="BF2884" s="26" t="s">
        <v>68</v>
      </c>
      <c r="BG2884" s="26" t="s">
        <v>68</v>
      </c>
      <c r="BH2884" s="26" t="s">
        <v>646</v>
      </c>
      <c r="BI2884" s="26">
        <v>6</v>
      </c>
      <c r="BJ2884" s="26" t="s">
        <v>217</v>
      </c>
    </row>
    <row r="2885" spans="36:62" x14ac:dyDescent="0.25">
      <c r="AJ2885" s="26">
        <v>775</v>
      </c>
      <c r="AK2885" s="26">
        <v>1901999</v>
      </c>
      <c r="AL2885" s="264">
        <v>43474.357638888891</v>
      </c>
      <c r="AM2885" s="26" t="s">
        <v>573</v>
      </c>
      <c r="AN2885" s="26" t="s">
        <v>63</v>
      </c>
      <c r="AO2885" s="26" t="s">
        <v>192</v>
      </c>
      <c r="AP2885" s="26" t="s">
        <v>159</v>
      </c>
      <c r="AQ2885" s="26">
        <v>0</v>
      </c>
      <c r="AR2885" s="26">
        <v>83</v>
      </c>
      <c r="AS2885" s="26" t="s">
        <v>168</v>
      </c>
      <c r="AT2885" s="26" t="s">
        <v>71</v>
      </c>
      <c r="AU2885" s="26" t="s">
        <v>63</v>
      </c>
      <c r="AV2885" s="26" t="s">
        <v>63</v>
      </c>
      <c r="AW2885" s="26" t="s">
        <v>63</v>
      </c>
      <c r="AX2885" s="26" t="s">
        <v>63</v>
      </c>
      <c r="AY2885" s="26">
        <v>43.590893999999899</v>
      </c>
      <c r="AZ2885" s="26">
        <v>-100.751870999999</v>
      </c>
      <c r="BA2885" s="26" t="s">
        <v>166</v>
      </c>
      <c r="BB2885" s="26" t="s">
        <v>157</v>
      </c>
      <c r="BC2885" s="26" t="s">
        <v>68</v>
      </c>
      <c r="BD2885" s="26" t="s">
        <v>154</v>
      </c>
      <c r="BE2885" s="26"/>
      <c r="BF2885" s="26" t="s">
        <v>68</v>
      </c>
      <c r="BG2885" s="26" t="s">
        <v>68</v>
      </c>
      <c r="BH2885" s="26" t="s">
        <v>146</v>
      </c>
      <c r="BI2885" s="26">
        <v>6</v>
      </c>
      <c r="BJ2885" s="26" t="s">
        <v>19</v>
      </c>
    </row>
    <row r="2886" spans="36:62" x14ac:dyDescent="0.25">
      <c r="AJ2886" s="26">
        <v>776</v>
      </c>
      <c r="AK2886" s="26">
        <v>1902000</v>
      </c>
      <c r="AL2886" s="264">
        <v>43476.357638888891</v>
      </c>
      <c r="AM2886" s="26" t="s">
        <v>573</v>
      </c>
      <c r="AN2886" s="26" t="s">
        <v>63</v>
      </c>
      <c r="AO2886" s="26" t="s">
        <v>192</v>
      </c>
      <c r="AP2886" s="26" t="s">
        <v>159</v>
      </c>
      <c r="AQ2886" s="26">
        <v>0</v>
      </c>
      <c r="AR2886" s="26">
        <v>83</v>
      </c>
      <c r="AS2886" s="26" t="s">
        <v>168</v>
      </c>
      <c r="AT2886" s="26" t="s">
        <v>71</v>
      </c>
      <c r="AU2886" s="26" t="s">
        <v>63</v>
      </c>
      <c r="AV2886" s="26" t="s">
        <v>63</v>
      </c>
      <c r="AW2886" s="26" t="s">
        <v>63</v>
      </c>
      <c r="AX2886" s="26" t="s">
        <v>63</v>
      </c>
      <c r="AY2886" s="26">
        <v>43.559859000000003</v>
      </c>
      <c r="AZ2886" s="26">
        <v>-100.74982300000001</v>
      </c>
      <c r="BA2886" s="26" t="s">
        <v>185</v>
      </c>
      <c r="BB2886" s="26" t="s">
        <v>157</v>
      </c>
      <c r="BC2886" s="26" t="s">
        <v>68</v>
      </c>
      <c r="BD2886" s="26" t="s">
        <v>154</v>
      </c>
      <c r="BE2886" s="26"/>
      <c r="BF2886" s="26" t="s">
        <v>68</v>
      </c>
      <c r="BG2886" s="26" t="s">
        <v>68</v>
      </c>
      <c r="BH2886" s="26" t="s">
        <v>146</v>
      </c>
      <c r="BI2886" s="26">
        <v>6</v>
      </c>
      <c r="BJ2886" s="26" t="s">
        <v>217</v>
      </c>
    </row>
    <row r="2887" spans="36:62" x14ac:dyDescent="0.25">
      <c r="AJ2887" s="26">
        <v>777</v>
      </c>
      <c r="AK2887" s="26">
        <v>1902492</v>
      </c>
      <c r="AL2887" s="264">
        <v>43525.482638888891</v>
      </c>
      <c r="AM2887" s="26" t="s">
        <v>147</v>
      </c>
      <c r="AN2887" s="26" t="s">
        <v>63</v>
      </c>
      <c r="AO2887" s="26" t="s">
        <v>156</v>
      </c>
      <c r="AP2887" s="26" t="s">
        <v>159</v>
      </c>
      <c r="AQ2887" s="26">
        <v>0</v>
      </c>
      <c r="AR2887" s="26">
        <v>90</v>
      </c>
      <c r="AS2887" s="26" t="s">
        <v>855</v>
      </c>
      <c r="AT2887" s="26" t="s">
        <v>679</v>
      </c>
      <c r="AU2887" s="26" t="s">
        <v>63</v>
      </c>
      <c r="AV2887" s="26" t="s">
        <v>63</v>
      </c>
      <c r="AW2887" s="26" t="s">
        <v>63</v>
      </c>
      <c r="AX2887" s="26" t="s">
        <v>63</v>
      </c>
      <c r="AY2887" s="26">
        <v>43.868482999999898</v>
      </c>
      <c r="AZ2887" s="26">
        <v>-101.168392999999</v>
      </c>
      <c r="BA2887" s="26" t="s">
        <v>185</v>
      </c>
      <c r="BB2887" s="26" t="s">
        <v>611</v>
      </c>
      <c r="BC2887" s="26" t="s">
        <v>614</v>
      </c>
      <c r="BD2887" s="26" t="s">
        <v>615</v>
      </c>
      <c r="BE2887" s="26"/>
      <c r="BF2887" s="26" t="s">
        <v>68</v>
      </c>
      <c r="BG2887" s="26" t="s">
        <v>68</v>
      </c>
      <c r="BH2887" s="26" t="s">
        <v>160</v>
      </c>
      <c r="BI2887" s="26">
        <v>6</v>
      </c>
      <c r="BJ2887" s="26" t="s">
        <v>217</v>
      </c>
    </row>
    <row r="2888" spans="36:62" x14ac:dyDescent="0.25">
      <c r="AJ2888" s="26">
        <v>778</v>
      </c>
      <c r="AK2888" s="26">
        <v>1902493</v>
      </c>
      <c r="AL2888" s="264">
        <v>43526.392361111109</v>
      </c>
      <c r="AM2888" s="26" t="s">
        <v>565</v>
      </c>
      <c r="AN2888" s="26" t="s">
        <v>63</v>
      </c>
      <c r="AO2888" s="26" t="s">
        <v>156</v>
      </c>
      <c r="AP2888" s="26" t="s">
        <v>706</v>
      </c>
      <c r="AQ2888" s="26">
        <v>0</v>
      </c>
      <c r="AR2888" s="26">
        <v>90</v>
      </c>
      <c r="AS2888" s="26" t="s">
        <v>189</v>
      </c>
      <c r="AT2888" s="26" t="s">
        <v>613</v>
      </c>
      <c r="AU2888" s="26" t="s">
        <v>63</v>
      </c>
      <c r="AV2888" s="26" t="s">
        <v>63</v>
      </c>
      <c r="AW2888" s="26" t="s">
        <v>63</v>
      </c>
      <c r="AX2888" s="26" t="s">
        <v>63</v>
      </c>
      <c r="AY2888" s="26">
        <v>43.886586999999899</v>
      </c>
      <c r="AZ2888" s="26">
        <v>-100.761836</v>
      </c>
      <c r="BA2888" s="26" t="s">
        <v>208</v>
      </c>
      <c r="BB2888" s="26" t="s">
        <v>611</v>
      </c>
      <c r="BC2888" s="26" t="s">
        <v>614</v>
      </c>
      <c r="BD2888" s="26" t="s">
        <v>615</v>
      </c>
      <c r="BE2888" s="26"/>
      <c r="BF2888" s="26" t="s">
        <v>68</v>
      </c>
      <c r="BG2888" s="26" t="s">
        <v>68</v>
      </c>
      <c r="BH2888" s="26" t="s">
        <v>160</v>
      </c>
      <c r="BI2888" s="26">
        <v>6</v>
      </c>
      <c r="BJ2888" s="26" t="s">
        <v>217</v>
      </c>
    </row>
    <row r="2889" spans="36:62" x14ac:dyDescent="0.25">
      <c r="AJ2889" s="26">
        <v>779</v>
      </c>
      <c r="AK2889" s="26">
        <v>1902494</v>
      </c>
      <c r="AL2889" s="264">
        <v>43526.402777777781</v>
      </c>
      <c r="AM2889" s="26" t="s">
        <v>565</v>
      </c>
      <c r="AN2889" s="26" t="s">
        <v>63</v>
      </c>
      <c r="AO2889" s="26" t="s">
        <v>156</v>
      </c>
      <c r="AP2889" s="26" t="s">
        <v>716</v>
      </c>
      <c r="AQ2889" s="26">
        <v>0</v>
      </c>
      <c r="AR2889" s="26">
        <v>90</v>
      </c>
      <c r="AS2889" s="26" t="s">
        <v>628</v>
      </c>
      <c r="AT2889" s="26" t="s">
        <v>882</v>
      </c>
      <c r="AU2889" s="26" t="s">
        <v>63</v>
      </c>
      <c r="AV2889" s="26" t="s">
        <v>63</v>
      </c>
      <c r="AW2889" s="26" t="s">
        <v>63</v>
      </c>
      <c r="AX2889" s="26" t="s">
        <v>63</v>
      </c>
      <c r="AY2889" s="26">
        <v>43.886588000000003</v>
      </c>
      <c r="AZ2889" s="26">
        <v>-100.762047999999</v>
      </c>
      <c r="BA2889" s="26" t="s">
        <v>208</v>
      </c>
      <c r="BB2889" s="26" t="s">
        <v>611</v>
      </c>
      <c r="BC2889" s="26" t="s">
        <v>614</v>
      </c>
      <c r="BD2889" s="26" t="s">
        <v>615</v>
      </c>
      <c r="BE2889" s="26"/>
      <c r="BF2889" s="26" t="s">
        <v>68</v>
      </c>
      <c r="BG2889" s="26" t="s">
        <v>68</v>
      </c>
      <c r="BH2889" s="26" t="s">
        <v>660</v>
      </c>
      <c r="BI2889" s="26">
        <v>6</v>
      </c>
      <c r="BJ2889" s="26" t="s">
        <v>217</v>
      </c>
    </row>
    <row r="2890" spans="36:62" x14ac:dyDescent="0.25">
      <c r="AJ2890" s="26">
        <v>780</v>
      </c>
      <c r="AK2890" s="26">
        <v>1902496</v>
      </c>
      <c r="AL2890" s="264">
        <v>43527.621527777781</v>
      </c>
      <c r="AM2890" s="26" t="s">
        <v>147</v>
      </c>
      <c r="AN2890" s="26" t="s">
        <v>63</v>
      </c>
      <c r="AO2890" s="26" t="s">
        <v>156</v>
      </c>
      <c r="AP2890" s="26" t="s">
        <v>159</v>
      </c>
      <c r="AQ2890" s="26">
        <v>0</v>
      </c>
      <c r="AR2890" s="26">
        <v>90</v>
      </c>
      <c r="AS2890" s="26" t="s">
        <v>666</v>
      </c>
      <c r="AT2890" s="26" t="s">
        <v>74</v>
      </c>
      <c r="AU2890" s="26" t="s">
        <v>63</v>
      </c>
      <c r="AV2890" s="26" t="s">
        <v>63</v>
      </c>
      <c r="AW2890" s="26" t="s">
        <v>63</v>
      </c>
      <c r="AX2890" s="26" t="s">
        <v>63</v>
      </c>
      <c r="AY2890" s="26">
        <v>43.896875999999899</v>
      </c>
      <c r="AZ2890" s="26">
        <v>-101.109088</v>
      </c>
      <c r="BA2890" s="26" t="s">
        <v>208</v>
      </c>
      <c r="BB2890" s="26" t="s">
        <v>609</v>
      </c>
      <c r="BC2890" s="26" t="s">
        <v>614</v>
      </c>
      <c r="BD2890" s="26" t="s">
        <v>615</v>
      </c>
      <c r="BE2890" s="26"/>
      <c r="BF2890" s="26" t="s">
        <v>68</v>
      </c>
      <c r="BG2890" s="26" t="s">
        <v>68</v>
      </c>
      <c r="BH2890" s="26" t="s">
        <v>160</v>
      </c>
      <c r="BI2890" s="26">
        <v>6</v>
      </c>
      <c r="BJ2890" s="26" t="s">
        <v>217</v>
      </c>
    </row>
    <row r="2891" spans="36:62" x14ac:dyDescent="0.25">
      <c r="AJ2891" s="26">
        <v>781</v>
      </c>
      <c r="AK2891" s="26">
        <v>1902497</v>
      </c>
      <c r="AL2891" s="264">
        <v>43517.847222222219</v>
      </c>
      <c r="AM2891" s="26" t="s">
        <v>565</v>
      </c>
      <c r="AN2891" s="26" t="s">
        <v>63</v>
      </c>
      <c r="AO2891" s="26"/>
      <c r="AP2891" s="26" t="s">
        <v>159</v>
      </c>
      <c r="AQ2891" s="26">
        <v>0</v>
      </c>
      <c r="AR2891" s="26">
        <v>90</v>
      </c>
      <c r="AS2891" s="26" t="s">
        <v>770</v>
      </c>
      <c r="AT2891" s="26" t="s">
        <v>613</v>
      </c>
      <c r="AU2891" s="26" t="s">
        <v>63</v>
      </c>
      <c r="AV2891" s="26" t="s">
        <v>63</v>
      </c>
      <c r="AW2891" s="26" t="s">
        <v>63</v>
      </c>
      <c r="AX2891" s="26" t="s">
        <v>63</v>
      </c>
      <c r="AY2891" s="26">
        <v>43.900939999999899</v>
      </c>
      <c r="AZ2891" s="26">
        <v>-100.99423</v>
      </c>
      <c r="BA2891" s="26" t="s">
        <v>158</v>
      </c>
      <c r="BB2891" s="26" t="s">
        <v>611</v>
      </c>
      <c r="BC2891" s="26" t="s">
        <v>667</v>
      </c>
      <c r="BD2891" s="26" t="s">
        <v>615</v>
      </c>
      <c r="BE2891" s="26"/>
      <c r="BF2891" s="26" t="s">
        <v>68</v>
      </c>
      <c r="BG2891" s="26" t="s">
        <v>209</v>
      </c>
      <c r="BH2891" s="26" t="s">
        <v>146</v>
      </c>
      <c r="BI2891" s="26">
        <v>6</v>
      </c>
      <c r="BJ2891" s="26" t="s">
        <v>217</v>
      </c>
    </row>
    <row r="2892" spans="36:62" x14ac:dyDescent="0.25">
      <c r="AJ2892" s="26">
        <v>783</v>
      </c>
      <c r="AK2892" s="26">
        <v>1902790</v>
      </c>
      <c r="AL2892" s="264">
        <v>43531.633333333331</v>
      </c>
      <c r="AM2892" s="26" t="s">
        <v>147</v>
      </c>
      <c r="AN2892" s="26" t="s">
        <v>63</v>
      </c>
      <c r="AO2892" s="26" t="s">
        <v>156</v>
      </c>
      <c r="AP2892" s="26" t="s">
        <v>159</v>
      </c>
      <c r="AQ2892" s="26">
        <v>0</v>
      </c>
      <c r="AR2892" s="26">
        <v>90</v>
      </c>
      <c r="AS2892" s="26" t="s">
        <v>929</v>
      </c>
      <c r="AT2892" s="26" t="s">
        <v>74</v>
      </c>
      <c r="AU2892" s="26" t="s">
        <v>63</v>
      </c>
      <c r="AV2892" s="26" t="s">
        <v>63</v>
      </c>
      <c r="AW2892" s="26" t="s">
        <v>63</v>
      </c>
      <c r="AX2892" s="26" t="s">
        <v>63</v>
      </c>
      <c r="AY2892" s="26">
        <v>43.842596999999898</v>
      </c>
      <c r="AZ2892" s="26">
        <v>-101.251581999999</v>
      </c>
      <c r="BA2892" s="26" t="s">
        <v>185</v>
      </c>
      <c r="BB2892" s="26" t="s">
        <v>611</v>
      </c>
      <c r="BC2892" s="26" t="s">
        <v>667</v>
      </c>
      <c r="BD2892" s="26" t="s">
        <v>615</v>
      </c>
      <c r="BE2892" s="26"/>
      <c r="BF2892" s="26" t="s">
        <v>68</v>
      </c>
      <c r="BG2892" s="26" t="s">
        <v>68</v>
      </c>
      <c r="BH2892" s="26" t="s">
        <v>160</v>
      </c>
      <c r="BI2892" s="26">
        <v>6</v>
      </c>
      <c r="BJ2892" s="26" t="s">
        <v>217</v>
      </c>
    </row>
    <row r="2893" spans="36:62" x14ac:dyDescent="0.25">
      <c r="AJ2893" s="26">
        <v>784</v>
      </c>
      <c r="AK2893" s="26">
        <v>1903025</v>
      </c>
      <c r="AL2893" s="264">
        <v>43545.020833333336</v>
      </c>
      <c r="AM2893" s="26" t="s">
        <v>565</v>
      </c>
      <c r="AN2893" s="26" t="s">
        <v>63</v>
      </c>
      <c r="AO2893" s="26" t="s">
        <v>156</v>
      </c>
      <c r="AP2893" s="26" t="s">
        <v>159</v>
      </c>
      <c r="AQ2893" s="26">
        <v>0</v>
      </c>
      <c r="AR2893" s="26">
        <v>90</v>
      </c>
      <c r="AS2893" s="26" t="s">
        <v>1499</v>
      </c>
      <c r="AT2893" s="26" t="s">
        <v>71</v>
      </c>
      <c r="AU2893" s="26" t="s">
        <v>63</v>
      </c>
      <c r="AV2893" s="26" t="s">
        <v>69</v>
      </c>
      <c r="AW2893" s="26" t="s">
        <v>63</v>
      </c>
      <c r="AX2893" s="26" t="s">
        <v>63</v>
      </c>
      <c r="AY2893" s="26">
        <v>43.901187999999898</v>
      </c>
      <c r="AZ2893" s="26">
        <v>-100.973535999999</v>
      </c>
      <c r="BA2893" s="26" t="s">
        <v>208</v>
      </c>
      <c r="BB2893" s="26" t="s">
        <v>609</v>
      </c>
      <c r="BC2893" s="26" t="s">
        <v>685</v>
      </c>
      <c r="BD2893" s="26" t="s">
        <v>68</v>
      </c>
      <c r="BE2893" s="26" t="s">
        <v>808</v>
      </c>
      <c r="BF2893" s="26" t="s">
        <v>68</v>
      </c>
      <c r="BG2893" s="26" t="s">
        <v>68</v>
      </c>
      <c r="BH2893" s="26" t="s">
        <v>160</v>
      </c>
      <c r="BI2893" s="26">
        <v>6</v>
      </c>
      <c r="BJ2893" s="26" t="s">
        <v>217</v>
      </c>
    </row>
    <row r="2894" spans="36:62" x14ac:dyDescent="0.25">
      <c r="AJ2894" s="26">
        <v>785</v>
      </c>
      <c r="AK2894" s="26">
        <v>1903046</v>
      </c>
      <c r="AL2894" s="264">
        <v>43503.706250000003</v>
      </c>
      <c r="AM2894" s="26" t="s">
        <v>147</v>
      </c>
      <c r="AN2894" s="26" t="s">
        <v>63</v>
      </c>
      <c r="AO2894" s="26"/>
      <c r="AP2894" s="26"/>
      <c r="AQ2894" s="26">
        <v>-1</v>
      </c>
      <c r="AR2894" s="26">
        <v>90</v>
      </c>
      <c r="AS2894" s="26" t="s">
        <v>168</v>
      </c>
      <c r="AT2894" s="26" t="s">
        <v>71</v>
      </c>
      <c r="AU2894" s="26" t="s">
        <v>63</v>
      </c>
      <c r="AV2894" s="26" t="s">
        <v>63</v>
      </c>
      <c r="AW2894" s="26" t="s">
        <v>63</v>
      </c>
      <c r="AX2894" s="26" t="s">
        <v>63</v>
      </c>
      <c r="AY2894" s="26">
        <v>43.839286000000001</v>
      </c>
      <c r="AZ2894" s="26">
        <v>-101.529742999999</v>
      </c>
      <c r="BA2894" s="26" t="s">
        <v>158</v>
      </c>
      <c r="BB2894" s="26" t="s">
        <v>609</v>
      </c>
      <c r="BC2894" s="26" t="s">
        <v>167</v>
      </c>
      <c r="BD2894" s="26" t="s">
        <v>154</v>
      </c>
      <c r="BE2894" s="26"/>
      <c r="BF2894" s="26" t="s">
        <v>99</v>
      </c>
      <c r="BG2894" s="26" t="s">
        <v>167</v>
      </c>
      <c r="BH2894" s="26" t="s">
        <v>99</v>
      </c>
      <c r="BI2894" s="26">
        <v>6</v>
      </c>
      <c r="BJ2894" s="26" t="s">
        <v>217</v>
      </c>
    </row>
    <row r="2895" spans="36:62" x14ac:dyDescent="0.25">
      <c r="AJ2895" s="26">
        <v>787</v>
      </c>
      <c r="AK2895" s="26">
        <v>1903049</v>
      </c>
      <c r="AL2895" s="264">
        <v>43525.642361111109</v>
      </c>
      <c r="AM2895" s="26" t="s">
        <v>565</v>
      </c>
      <c r="AN2895" s="26" t="s">
        <v>63</v>
      </c>
      <c r="AO2895" s="26" t="s">
        <v>156</v>
      </c>
      <c r="AP2895" s="26" t="s">
        <v>159</v>
      </c>
      <c r="AQ2895" s="26">
        <v>0</v>
      </c>
      <c r="AR2895" s="26">
        <v>90</v>
      </c>
      <c r="AS2895" s="26" t="s">
        <v>201</v>
      </c>
      <c r="AT2895" s="26" t="s">
        <v>658</v>
      </c>
      <c r="AU2895" s="26" t="s">
        <v>63</v>
      </c>
      <c r="AV2895" s="26" t="s">
        <v>63</v>
      </c>
      <c r="AW2895" s="26" t="s">
        <v>63</v>
      </c>
      <c r="AX2895" s="26" t="s">
        <v>63</v>
      </c>
      <c r="AY2895" s="26">
        <v>43.883899</v>
      </c>
      <c r="AZ2895" s="26">
        <v>-100.72621700000001</v>
      </c>
      <c r="BA2895" s="26" t="s">
        <v>166</v>
      </c>
      <c r="BB2895" s="26" t="s">
        <v>611</v>
      </c>
      <c r="BC2895" s="26" t="s">
        <v>614</v>
      </c>
      <c r="BD2895" s="26" t="s">
        <v>615</v>
      </c>
      <c r="BE2895" s="26"/>
      <c r="BF2895" s="26" t="s">
        <v>68</v>
      </c>
      <c r="BG2895" s="26" t="s">
        <v>68</v>
      </c>
      <c r="BH2895" s="26" t="s">
        <v>146</v>
      </c>
      <c r="BI2895" s="26">
        <v>6</v>
      </c>
      <c r="BJ2895" s="26" t="s">
        <v>217</v>
      </c>
    </row>
    <row r="2896" spans="36:62" x14ac:dyDescent="0.25">
      <c r="AJ2896" s="26">
        <v>788</v>
      </c>
      <c r="AK2896" s="26">
        <v>1903374</v>
      </c>
      <c r="AL2896" s="264">
        <v>43549.902777777781</v>
      </c>
      <c r="AM2896" s="26" t="s">
        <v>565</v>
      </c>
      <c r="AN2896" s="26" t="s">
        <v>63</v>
      </c>
      <c r="AO2896" s="26" t="s">
        <v>156</v>
      </c>
      <c r="AP2896" s="26" t="s">
        <v>706</v>
      </c>
      <c r="AQ2896" s="26">
        <v>0</v>
      </c>
      <c r="AR2896" s="26">
        <v>90</v>
      </c>
      <c r="AS2896" s="26" t="s">
        <v>188</v>
      </c>
      <c r="AT2896" s="26" t="s">
        <v>616</v>
      </c>
      <c r="AU2896" s="26" t="s">
        <v>63</v>
      </c>
      <c r="AV2896" s="26" t="s">
        <v>63</v>
      </c>
      <c r="AW2896" s="26" t="s">
        <v>63</v>
      </c>
      <c r="AX2896" s="26" t="s">
        <v>63</v>
      </c>
      <c r="AY2896" s="26">
        <v>43.900942999999899</v>
      </c>
      <c r="AZ2896" s="26">
        <v>-100.994586999999</v>
      </c>
      <c r="BA2896" s="26" t="s">
        <v>158</v>
      </c>
      <c r="BB2896" s="26" t="s">
        <v>611</v>
      </c>
      <c r="BC2896" s="26" t="s">
        <v>636</v>
      </c>
      <c r="BD2896" s="26" t="s">
        <v>68</v>
      </c>
      <c r="BE2896" s="26" t="s">
        <v>816</v>
      </c>
      <c r="BF2896" s="26" t="s">
        <v>68</v>
      </c>
      <c r="BG2896" s="26" t="s">
        <v>68</v>
      </c>
      <c r="BH2896" s="26" t="s">
        <v>821</v>
      </c>
      <c r="BI2896" s="26">
        <v>6</v>
      </c>
      <c r="BJ2896" s="26" t="s">
        <v>217</v>
      </c>
    </row>
    <row r="2897" spans="36:62" x14ac:dyDescent="0.25">
      <c r="AJ2897" s="26">
        <v>789</v>
      </c>
      <c r="AK2897" s="26">
        <v>1903392</v>
      </c>
      <c r="AL2897" s="264">
        <v>43530.822916666664</v>
      </c>
      <c r="AM2897" s="26" t="s">
        <v>565</v>
      </c>
      <c r="AN2897" s="26" t="s">
        <v>63</v>
      </c>
      <c r="AO2897" s="26"/>
      <c r="AP2897" s="26"/>
      <c r="AQ2897" s="26">
        <v>-1</v>
      </c>
      <c r="AR2897" s="26">
        <v>90</v>
      </c>
      <c r="AS2897" s="26" t="s">
        <v>168</v>
      </c>
      <c r="AT2897" s="26" t="s">
        <v>71</v>
      </c>
      <c r="AU2897" s="26" t="s">
        <v>63</v>
      </c>
      <c r="AV2897" s="26" t="s">
        <v>63</v>
      </c>
      <c r="AW2897" s="26" t="s">
        <v>63</v>
      </c>
      <c r="AX2897" s="26" t="s">
        <v>63</v>
      </c>
      <c r="AY2897" s="26">
        <v>43.886529000000003</v>
      </c>
      <c r="AZ2897" s="26">
        <v>-100.817781999999</v>
      </c>
      <c r="BA2897" s="26" t="s">
        <v>158</v>
      </c>
      <c r="BB2897" s="26" t="s">
        <v>611</v>
      </c>
      <c r="BC2897" s="26" t="s">
        <v>167</v>
      </c>
      <c r="BD2897" s="26" t="s">
        <v>154</v>
      </c>
      <c r="BE2897" s="26"/>
      <c r="BF2897" s="26" t="s">
        <v>99</v>
      </c>
      <c r="BG2897" s="26" t="s">
        <v>167</v>
      </c>
      <c r="BH2897" s="26" t="s">
        <v>99</v>
      </c>
      <c r="BI2897" s="26">
        <v>6</v>
      </c>
      <c r="BJ2897" s="26" t="s">
        <v>217</v>
      </c>
    </row>
    <row r="2898" spans="36:62" x14ac:dyDescent="0.25">
      <c r="AJ2898" s="26">
        <v>790</v>
      </c>
      <c r="AK2898" s="26">
        <v>1903379</v>
      </c>
      <c r="AL2898" s="264">
        <v>43545.222222222219</v>
      </c>
      <c r="AM2898" s="26" t="s">
        <v>147</v>
      </c>
      <c r="AN2898" s="26" t="s">
        <v>63</v>
      </c>
      <c r="AO2898" s="26" t="s">
        <v>156</v>
      </c>
      <c r="AP2898" s="26" t="s">
        <v>159</v>
      </c>
      <c r="AQ2898" s="26">
        <v>0</v>
      </c>
      <c r="AR2898" s="26">
        <v>90</v>
      </c>
      <c r="AS2898" s="26" t="s">
        <v>1500</v>
      </c>
      <c r="AT2898" s="26" t="s">
        <v>74</v>
      </c>
      <c r="AU2898" s="26" t="s">
        <v>63</v>
      </c>
      <c r="AV2898" s="26" t="s">
        <v>63</v>
      </c>
      <c r="AW2898" s="26" t="s">
        <v>63</v>
      </c>
      <c r="AX2898" s="26" t="s">
        <v>63</v>
      </c>
      <c r="AY2898" s="26">
        <v>43.873286</v>
      </c>
      <c r="AZ2898" s="26">
        <v>-101.156907</v>
      </c>
      <c r="BA2898" s="26" t="s">
        <v>490</v>
      </c>
      <c r="BB2898" s="26" t="s">
        <v>609</v>
      </c>
      <c r="BC2898" s="26" t="s">
        <v>667</v>
      </c>
      <c r="BD2898" s="26" t="s">
        <v>615</v>
      </c>
      <c r="BE2898" s="26"/>
      <c r="BF2898" s="26" t="s">
        <v>68</v>
      </c>
      <c r="BG2898" s="26" t="s">
        <v>68</v>
      </c>
      <c r="BH2898" s="26" t="s">
        <v>646</v>
      </c>
      <c r="BI2898" s="26">
        <v>6</v>
      </c>
      <c r="BJ2898" s="26" t="s">
        <v>20</v>
      </c>
    </row>
    <row r="2899" spans="36:62" x14ac:dyDescent="0.25">
      <c r="AJ2899" s="26">
        <v>791</v>
      </c>
      <c r="AK2899" s="26">
        <v>1818810</v>
      </c>
      <c r="AL2899" s="264">
        <v>43238.895833333336</v>
      </c>
      <c r="AM2899" s="26" t="s">
        <v>147</v>
      </c>
      <c r="AN2899" s="26" t="s">
        <v>63</v>
      </c>
      <c r="AO2899" s="26"/>
      <c r="AP2899" s="26"/>
      <c r="AQ2899" s="26">
        <v>-1</v>
      </c>
      <c r="AR2899" s="26">
        <v>90</v>
      </c>
      <c r="AS2899" s="26" t="s">
        <v>168</v>
      </c>
      <c r="AT2899" s="26" t="s">
        <v>74</v>
      </c>
      <c r="AU2899" s="26" t="s">
        <v>63</v>
      </c>
      <c r="AV2899" s="26" t="s">
        <v>63</v>
      </c>
      <c r="AW2899" s="26" t="s">
        <v>63</v>
      </c>
      <c r="AX2899" s="26" t="s">
        <v>63</v>
      </c>
      <c r="AY2899" s="26">
        <v>43.836267999999897</v>
      </c>
      <c r="AZ2899" s="26">
        <v>-101.66294000000001</v>
      </c>
      <c r="BA2899" s="26" t="s">
        <v>166</v>
      </c>
      <c r="BB2899" s="26" t="s">
        <v>609</v>
      </c>
      <c r="BC2899" s="26" t="s">
        <v>167</v>
      </c>
      <c r="BD2899" s="26" t="s">
        <v>154</v>
      </c>
      <c r="BE2899" s="26"/>
      <c r="BF2899" s="26" t="s">
        <v>99</v>
      </c>
      <c r="BG2899" s="26" t="s">
        <v>167</v>
      </c>
      <c r="BH2899" s="26" t="s">
        <v>99</v>
      </c>
      <c r="BI2899" s="26">
        <v>6</v>
      </c>
      <c r="BJ2899" s="26" t="s">
        <v>217</v>
      </c>
    </row>
    <row r="2900" spans="36:62" x14ac:dyDescent="0.25">
      <c r="AJ2900" s="26">
        <v>792</v>
      </c>
      <c r="AK2900" s="26">
        <v>1818813</v>
      </c>
      <c r="AL2900" s="264">
        <v>43181.881944444445</v>
      </c>
      <c r="AM2900" s="26" t="s">
        <v>147</v>
      </c>
      <c r="AN2900" s="26" t="s">
        <v>63</v>
      </c>
      <c r="AO2900" s="26"/>
      <c r="AP2900" s="26"/>
      <c r="AQ2900" s="26">
        <v>-1</v>
      </c>
      <c r="AR2900" s="26">
        <v>90</v>
      </c>
      <c r="AS2900" s="26" t="s">
        <v>168</v>
      </c>
      <c r="AT2900" s="26" t="s">
        <v>704</v>
      </c>
      <c r="AU2900" s="26" t="s">
        <v>63</v>
      </c>
      <c r="AV2900" s="26" t="s">
        <v>63</v>
      </c>
      <c r="AW2900" s="26" t="s">
        <v>63</v>
      </c>
      <c r="AX2900" s="26" t="s">
        <v>63</v>
      </c>
      <c r="AY2900" s="26">
        <v>43.844673999999898</v>
      </c>
      <c r="AZ2900" s="26">
        <v>-101.329849999999</v>
      </c>
      <c r="BA2900" s="26" t="s">
        <v>521</v>
      </c>
      <c r="BB2900" s="26" t="s">
        <v>611</v>
      </c>
      <c r="BC2900" s="26" t="s">
        <v>167</v>
      </c>
      <c r="BD2900" s="26" t="s">
        <v>154</v>
      </c>
      <c r="BE2900" s="26"/>
      <c r="BF2900" s="26" t="s">
        <v>99</v>
      </c>
      <c r="BG2900" s="26" t="s">
        <v>167</v>
      </c>
      <c r="BH2900" s="26" t="s">
        <v>99</v>
      </c>
      <c r="BI2900" s="26">
        <v>6</v>
      </c>
      <c r="BJ2900" s="26" t="s">
        <v>217</v>
      </c>
    </row>
    <row r="2901" spans="36:62" x14ac:dyDescent="0.25">
      <c r="AJ2901" s="26">
        <v>793</v>
      </c>
      <c r="AK2901" s="26">
        <v>1903581</v>
      </c>
      <c r="AL2901" s="264">
        <v>43560.586111111108</v>
      </c>
      <c r="AM2901" s="26" t="s">
        <v>147</v>
      </c>
      <c r="AN2901" s="26" t="s">
        <v>63</v>
      </c>
      <c r="AO2901" s="26" t="s">
        <v>156</v>
      </c>
      <c r="AP2901" s="26" t="s">
        <v>159</v>
      </c>
      <c r="AQ2901" s="26">
        <v>0</v>
      </c>
      <c r="AR2901" s="26">
        <v>90</v>
      </c>
      <c r="AS2901" s="26" t="s">
        <v>814</v>
      </c>
      <c r="AT2901" s="26" t="s">
        <v>71</v>
      </c>
      <c r="AU2901" s="26" t="s">
        <v>63</v>
      </c>
      <c r="AV2901" s="26" t="s">
        <v>63</v>
      </c>
      <c r="AW2901" s="26" t="s">
        <v>69</v>
      </c>
      <c r="AX2901" s="26" t="s">
        <v>63</v>
      </c>
      <c r="AY2901" s="26">
        <v>43.889408000000003</v>
      </c>
      <c r="AZ2901" s="26">
        <v>-101.12525100000001</v>
      </c>
      <c r="BA2901" s="26" t="s">
        <v>158</v>
      </c>
      <c r="BB2901" s="26" t="s">
        <v>609</v>
      </c>
      <c r="BC2901" s="26" t="s">
        <v>861</v>
      </c>
      <c r="BD2901" s="26" t="s">
        <v>68</v>
      </c>
      <c r="BE2901" s="26" t="s">
        <v>644</v>
      </c>
      <c r="BF2901" s="26" t="s">
        <v>68</v>
      </c>
      <c r="BG2901" s="26" t="s">
        <v>68</v>
      </c>
      <c r="BH2901" s="26" t="s">
        <v>892</v>
      </c>
      <c r="BI2901" s="26">
        <v>6</v>
      </c>
      <c r="BJ2901" s="26" t="s">
        <v>20</v>
      </c>
    </row>
    <row r="2902" spans="36:62" x14ac:dyDescent="0.25">
      <c r="AJ2902" s="26">
        <v>794</v>
      </c>
      <c r="AK2902" s="26">
        <v>1903829</v>
      </c>
      <c r="AL2902" s="264">
        <v>43555.666666666664</v>
      </c>
      <c r="AM2902" s="26" t="s">
        <v>565</v>
      </c>
      <c r="AN2902" s="26" t="s">
        <v>63</v>
      </c>
      <c r="AO2902" s="26" t="s">
        <v>156</v>
      </c>
      <c r="AP2902" s="26" t="s">
        <v>159</v>
      </c>
      <c r="AQ2902" s="26">
        <v>0</v>
      </c>
      <c r="AR2902" s="26">
        <v>90</v>
      </c>
      <c r="AS2902" s="26" t="s">
        <v>172</v>
      </c>
      <c r="AT2902" s="26" t="s">
        <v>71</v>
      </c>
      <c r="AU2902" s="26" t="s">
        <v>63</v>
      </c>
      <c r="AV2902" s="26" t="s">
        <v>63</v>
      </c>
      <c r="AW2902" s="26" t="s">
        <v>63</v>
      </c>
      <c r="AX2902" s="26" t="s">
        <v>63</v>
      </c>
      <c r="AY2902" s="26">
        <v>43.9009369999999</v>
      </c>
      <c r="AZ2902" s="26">
        <v>-100.973336</v>
      </c>
      <c r="BA2902" s="26" t="s">
        <v>166</v>
      </c>
      <c r="BB2902" s="26" t="s">
        <v>611</v>
      </c>
      <c r="BC2902" s="26" t="s">
        <v>68</v>
      </c>
      <c r="BD2902" s="26" t="s">
        <v>68</v>
      </c>
      <c r="BE2902" s="26"/>
      <c r="BF2902" s="26" t="s">
        <v>68</v>
      </c>
      <c r="BG2902" s="26" t="s">
        <v>68</v>
      </c>
      <c r="BH2902" s="26" t="s">
        <v>160</v>
      </c>
      <c r="BI2902" s="26">
        <v>6</v>
      </c>
      <c r="BJ2902" s="26" t="s">
        <v>217</v>
      </c>
    </row>
    <row r="2903" spans="36:62" x14ac:dyDescent="0.25">
      <c r="AJ2903" s="26">
        <v>797</v>
      </c>
      <c r="AK2903" s="26">
        <v>1905753</v>
      </c>
      <c r="AL2903" s="264">
        <v>43602.736111111109</v>
      </c>
      <c r="AM2903" s="26" t="s">
        <v>147</v>
      </c>
      <c r="AN2903" s="26" t="s">
        <v>63</v>
      </c>
      <c r="AO2903" s="26" t="s">
        <v>156</v>
      </c>
      <c r="AP2903" s="26" t="s">
        <v>159</v>
      </c>
      <c r="AQ2903" s="26">
        <v>0</v>
      </c>
      <c r="AR2903" s="26">
        <v>90</v>
      </c>
      <c r="AS2903" s="26" t="s">
        <v>638</v>
      </c>
      <c r="AT2903" s="26" t="s">
        <v>704</v>
      </c>
      <c r="AU2903" s="26" t="s">
        <v>63</v>
      </c>
      <c r="AV2903" s="26" t="s">
        <v>63</v>
      </c>
      <c r="AW2903" s="26" t="s">
        <v>63</v>
      </c>
      <c r="AX2903" s="26" t="s">
        <v>63</v>
      </c>
      <c r="AY2903" s="26">
        <v>43.836278</v>
      </c>
      <c r="AZ2903" s="26">
        <v>-101.55195000000001</v>
      </c>
      <c r="BA2903" s="26" t="s">
        <v>158</v>
      </c>
      <c r="BB2903" s="26" t="s">
        <v>609</v>
      </c>
      <c r="BC2903" s="26" t="s">
        <v>614</v>
      </c>
      <c r="BD2903" s="26" t="s">
        <v>615</v>
      </c>
      <c r="BE2903" s="26"/>
      <c r="BF2903" s="26" t="s">
        <v>68</v>
      </c>
      <c r="BG2903" s="26" t="s">
        <v>68</v>
      </c>
      <c r="BH2903" s="26" t="s">
        <v>160</v>
      </c>
      <c r="BI2903" s="26">
        <v>6</v>
      </c>
      <c r="BJ2903" s="26" t="s">
        <v>217</v>
      </c>
    </row>
    <row r="2904" spans="36:62" x14ac:dyDescent="0.25">
      <c r="AJ2904" s="26">
        <v>798</v>
      </c>
      <c r="AK2904" s="26">
        <v>1906008</v>
      </c>
      <c r="AL2904" s="264">
        <v>43611.142361111109</v>
      </c>
      <c r="AM2904" s="26" t="s">
        <v>147</v>
      </c>
      <c r="AN2904" s="26" t="s">
        <v>63</v>
      </c>
      <c r="AO2904" s="26"/>
      <c r="AP2904" s="26"/>
      <c r="AQ2904" s="26">
        <v>-1</v>
      </c>
      <c r="AR2904" s="26">
        <v>90</v>
      </c>
      <c r="AS2904" s="26" t="s">
        <v>168</v>
      </c>
      <c r="AT2904" s="26" t="s">
        <v>71</v>
      </c>
      <c r="AU2904" s="26" t="s">
        <v>63</v>
      </c>
      <c r="AV2904" s="26" t="s">
        <v>63</v>
      </c>
      <c r="AW2904" s="26" t="s">
        <v>63</v>
      </c>
      <c r="AX2904" s="26" t="s">
        <v>63</v>
      </c>
      <c r="AY2904" s="26">
        <v>43.851607000000001</v>
      </c>
      <c r="AZ2904" s="26">
        <v>-101.388790999999</v>
      </c>
      <c r="BA2904" s="26" t="s">
        <v>158</v>
      </c>
      <c r="BB2904" s="26" t="s">
        <v>609</v>
      </c>
      <c r="BC2904" s="26" t="s">
        <v>167</v>
      </c>
      <c r="BD2904" s="26" t="s">
        <v>154</v>
      </c>
      <c r="BE2904" s="26"/>
      <c r="BF2904" s="26" t="s">
        <v>99</v>
      </c>
      <c r="BG2904" s="26" t="s">
        <v>167</v>
      </c>
      <c r="BH2904" s="26" t="s">
        <v>99</v>
      </c>
      <c r="BI2904" s="26">
        <v>6</v>
      </c>
      <c r="BJ2904" s="26" t="s">
        <v>217</v>
      </c>
    </row>
    <row r="2905" spans="36:62" x14ac:dyDescent="0.25">
      <c r="AJ2905" s="26">
        <v>799</v>
      </c>
      <c r="AK2905" s="26">
        <v>1907140</v>
      </c>
      <c r="AL2905" s="264">
        <v>43629.904166666667</v>
      </c>
      <c r="AM2905" s="26" t="s">
        <v>573</v>
      </c>
      <c r="AN2905" s="26" t="s">
        <v>63</v>
      </c>
      <c r="AO2905" s="26"/>
      <c r="AP2905" s="26"/>
      <c r="AQ2905" s="26">
        <v>-1</v>
      </c>
      <c r="AR2905" s="26">
        <v>83</v>
      </c>
      <c r="AS2905" s="26" t="s">
        <v>168</v>
      </c>
      <c r="AT2905" s="26" t="s">
        <v>71</v>
      </c>
      <c r="AU2905" s="26" t="s">
        <v>63</v>
      </c>
      <c r="AV2905" s="26" t="s">
        <v>63</v>
      </c>
      <c r="AW2905" s="26" t="s">
        <v>63</v>
      </c>
      <c r="AX2905" s="26" t="s">
        <v>63</v>
      </c>
      <c r="AY2905" s="26">
        <v>43.6302039999999</v>
      </c>
      <c r="AZ2905" s="26">
        <v>-100.744398</v>
      </c>
      <c r="BA2905" s="26" t="s">
        <v>158</v>
      </c>
      <c r="BB2905" s="26" t="s">
        <v>165</v>
      </c>
      <c r="BC2905" s="26" t="s">
        <v>167</v>
      </c>
      <c r="BD2905" s="26" t="s">
        <v>154</v>
      </c>
      <c r="BE2905" s="26"/>
      <c r="BF2905" s="26" t="s">
        <v>99</v>
      </c>
      <c r="BG2905" s="26" t="s">
        <v>167</v>
      </c>
      <c r="BH2905" s="26" t="s">
        <v>99</v>
      </c>
      <c r="BI2905" s="26">
        <v>6</v>
      </c>
      <c r="BJ2905" s="26" t="s">
        <v>217</v>
      </c>
    </row>
    <row r="2906" spans="36:62" x14ac:dyDescent="0.25">
      <c r="AJ2906" s="26">
        <v>800</v>
      </c>
      <c r="AK2906" s="26">
        <v>1907606</v>
      </c>
      <c r="AL2906" s="264">
        <v>43606.583333333336</v>
      </c>
      <c r="AM2906" s="26" t="s">
        <v>147</v>
      </c>
      <c r="AN2906" s="26" t="s">
        <v>63</v>
      </c>
      <c r="AO2906" s="26" t="s">
        <v>156</v>
      </c>
      <c r="AP2906" s="26" t="s">
        <v>159</v>
      </c>
      <c r="AQ2906" s="26">
        <v>0</v>
      </c>
      <c r="AR2906" s="26">
        <v>90</v>
      </c>
      <c r="AS2906" s="26" t="s">
        <v>628</v>
      </c>
      <c r="AT2906" s="26" t="s">
        <v>77</v>
      </c>
      <c r="AU2906" s="26" t="s">
        <v>63</v>
      </c>
      <c r="AV2906" s="26" t="s">
        <v>63</v>
      </c>
      <c r="AW2906" s="26" t="s">
        <v>63</v>
      </c>
      <c r="AX2906" s="26" t="s">
        <v>63</v>
      </c>
      <c r="AY2906" s="26">
        <v>43.842550000000003</v>
      </c>
      <c r="AZ2906" s="26">
        <v>-101.239215</v>
      </c>
      <c r="BA2906" s="26" t="s">
        <v>490</v>
      </c>
      <c r="BB2906" s="26" t="s">
        <v>611</v>
      </c>
      <c r="BC2906" s="26" t="s">
        <v>614</v>
      </c>
      <c r="BD2906" s="26" t="s">
        <v>615</v>
      </c>
      <c r="BE2906" s="26" t="s">
        <v>677</v>
      </c>
      <c r="BF2906" s="26" t="s">
        <v>68</v>
      </c>
      <c r="BG2906" s="26" t="s">
        <v>68</v>
      </c>
      <c r="BH2906" s="26" t="s">
        <v>175</v>
      </c>
      <c r="BI2906" s="26">
        <v>6</v>
      </c>
      <c r="BJ2906" s="26" t="s">
        <v>217</v>
      </c>
    </row>
    <row r="2907" spans="36:62" x14ac:dyDescent="0.25">
      <c r="AJ2907" s="26">
        <v>801</v>
      </c>
      <c r="AK2907" s="26">
        <v>1908179</v>
      </c>
      <c r="AL2907" s="264">
        <v>43646.682638888888</v>
      </c>
      <c r="AM2907" s="26" t="s">
        <v>565</v>
      </c>
      <c r="AN2907" s="26" t="s">
        <v>63</v>
      </c>
      <c r="AO2907" s="26" t="s">
        <v>156</v>
      </c>
      <c r="AP2907" s="26" t="s">
        <v>159</v>
      </c>
      <c r="AQ2907" s="26">
        <v>0</v>
      </c>
      <c r="AR2907" s="26">
        <v>83</v>
      </c>
      <c r="AS2907" s="26" t="s">
        <v>1022</v>
      </c>
      <c r="AT2907" s="26" t="s">
        <v>71</v>
      </c>
      <c r="AU2907" s="26" t="s">
        <v>63</v>
      </c>
      <c r="AV2907" s="26" t="s">
        <v>63</v>
      </c>
      <c r="AW2907" s="26" t="s">
        <v>63</v>
      </c>
      <c r="AX2907" s="26" t="s">
        <v>63</v>
      </c>
      <c r="AY2907" s="26">
        <v>43.744808999999897</v>
      </c>
      <c r="AZ2907" s="26">
        <v>-100.683058</v>
      </c>
      <c r="BA2907" s="26" t="s">
        <v>158</v>
      </c>
      <c r="BB2907" s="26" t="s">
        <v>157</v>
      </c>
      <c r="BC2907" s="26" t="s">
        <v>162</v>
      </c>
      <c r="BD2907" s="26" t="s">
        <v>792</v>
      </c>
      <c r="BE2907" s="26"/>
      <c r="BF2907" s="26" t="s">
        <v>68</v>
      </c>
      <c r="BG2907" s="26" t="s">
        <v>68</v>
      </c>
      <c r="BH2907" s="26" t="s">
        <v>160</v>
      </c>
      <c r="BI2907" s="26">
        <v>6</v>
      </c>
      <c r="BJ2907" s="26" t="s">
        <v>20</v>
      </c>
    </row>
    <row r="2908" spans="36:62" x14ac:dyDescent="0.25">
      <c r="AJ2908" s="26">
        <v>802</v>
      </c>
      <c r="AK2908" s="26">
        <v>1908349</v>
      </c>
      <c r="AL2908" s="264">
        <v>43649.892361111109</v>
      </c>
      <c r="AM2908" s="26" t="s">
        <v>147</v>
      </c>
      <c r="AN2908" s="26" t="s">
        <v>63</v>
      </c>
      <c r="AO2908" s="26" t="s">
        <v>156</v>
      </c>
      <c r="AP2908" s="26" t="s">
        <v>159</v>
      </c>
      <c r="AQ2908" s="26">
        <v>0</v>
      </c>
      <c r="AR2908" s="26">
        <v>90</v>
      </c>
      <c r="AS2908" s="26" t="s">
        <v>1263</v>
      </c>
      <c r="AT2908" s="26" t="s">
        <v>74</v>
      </c>
      <c r="AU2908" s="26" t="s">
        <v>63</v>
      </c>
      <c r="AV2908" s="26" t="s">
        <v>63</v>
      </c>
      <c r="AW2908" s="26" t="s">
        <v>63</v>
      </c>
      <c r="AX2908" s="26" t="s">
        <v>63</v>
      </c>
      <c r="AY2908" s="26">
        <v>43.851176000000002</v>
      </c>
      <c r="AZ2908" s="26">
        <v>-101.470827999999</v>
      </c>
      <c r="BA2908" s="26" t="s">
        <v>483</v>
      </c>
      <c r="BB2908" s="26" t="s">
        <v>609</v>
      </c>
      <c r="BC2908" s="26" t="s">
        <v>708</v>
      </c>
      <c r="BD2908" s="26" t="s">
        <v>68</v>
      </c>
      <c r="BE2908" s="26"/>
      <c r="BF2908" s="26" t="s">
        <v>759</v>
      </c>
      <c r="BG2908" s="26" t="s">
        <v>68</v>
      </c>
      <c r="BH2908" s="26" t="s">
        <v>646</v>
      </c>
      <c r="BI2908" s="26">
        <v>6</v>
      </c>
      <c r="BJ2908" s="26" t="s">
        <v>217</v>
      </c>
    </row>
    <row r="2909" spans="36:62" x14ac:dyDescent="0.25">
      <c r="AJ2909" s="26">
        <v>803</v>
      </c>
      <c r="AK2909" s="26">
        <v>1908732</v>
      </c>
      <c r="AL2909" s="264">
        <v>43660.125</v>
      </c>
      <c r="AM2909" s="26" t="s">
        <v>565</v>
      </c>
      <c r="AN2909" s="26" t="s">
        <v>63</v>
      </c>
      <c r="AO2909" s="26"/>
      <c r="AP2909" s="26"/>
      <c r="AQ2909" s="26">
        <v>-1</v>
      </c>
      <c r="AR2909" s="26">
        <v>90</v>
      </c>
      <c r="AS2909" s="26" t="s">
        <v>168</v>
      </c>
      <c r="AT2909" s="26" t="s">
        <v>71</v>
      </c>
      <c r="AU2909" s="26" t="s">
        <v>63</v>
      </c>
      <c r="AV2909" s="26" t="s">
        <v>63</v>
      </c>
      <c r="AW2909" s="26" t="s">
        <v>63</v>
      </c>
      <c r="AX2909" s="26" t="s">
        <v>63</v>
      </c>
      <c r="AY2909" s="26">
        <v>43.900911999999899</v>
      </c>
      <c r="AZ2909" s="26">
        <v>-100.946534999999</v>
      </c>
      <c r="BA2909" s="26" t="s">
        <v>158</v>
      </c>
      <c r="BB2909" s="26" t="s">
        <v>611</v>
      </c>
      <c r="BC2909" s="26" t="s">
        <v>167</v>
      </c>
      <c r="BD2909" s="26" t="s">
        <v>154</v>
      </c>
      <c r="BE2909" s="26"/>
      <c r="BF2909" s="26" t="s">
        <v>99</v>
      </c>
      <c r="BG2909" s="26" t="s">
        <v>167</v>
      </c>
      <c r="BH2909" s="26" t="s">
        <v>99</v>
      </c>
      <c r="BI2909" s="26">
        <v>6</v>
      </c>
      <c r="BJ2909" s="26" t="s">
        <v>217</v>
      </c>
    </row>
    <row r="2910" spans="36:62" x14ac:dyDescent="0.25">
      <c r="AJ2910" s="26">
        <v>804</v>
      </c>
      <c r="AK2910" s="26">
        <v>1909257</v>
      </c>
      <c r="AL2910" s="264">
        <v>43663.631249999999</v>
      </c>
      <c r="AM2910" s="26" t="s">
        <v>147</v>
      </c>
      <c r="AN2910" s="26" t="s">
        <v>63</v>
      </c>
      <c r="AO2910" s="26" t="s">
        <v>156</v>
      </c>
      <c r="AP2910" s="26" t="s">
        <v>159</v>
      </c>
      <c r="AQ2910" s="26">
        <v>0</v>
      </c>
      <c r="AR2910" s="26">
        <v>90</v>
      </c>
      <c r="AS2910" s="26" t="s">
        <v>764</v>
      </c>
      <c r="AT2910" s="26" t="s">
        <v>71</v>
      </c>
      <c r="AU2910" s="26" t="s">
        <v>63</v>
      </c>
      <c r="AV2910" s="26" t="s">
        <v>69</v>
      </c>
      <c r="AW2910" s="26" t="s">
        <v>63</v>
      </c>
      <c r="AX2910" s="26" t="s">
        <v>63</v>
      </c>
      <c r="AY2910" s="26">
        <v>43.835968999999899</v>
      </c>
      <c r="AZ2910" s="26">
        <v>-101.664061</v>
      </c>
      <c r="BA2910" s="26" t="s">
        <v>185</v>
      </c>
      <c r="BB2910" s="26" t="s">
        <v>611</v>
      </c>
      <c r="BC2910" s="26" t="s">
        <v>651</v>
      </c>
      <c r="BD2910" s="26" t="s">
        <v>68</v>
      </c>
      <c r="BE2910" s="26" t="s">
        <v>161</v>
      </c>
      <c r="BF2910" s="26" t="s">
        <v>68</v>
      </c>
      <c r="BG2910" s="26" t="s">
        <v>68</v>
      </c>
      <c r="BH2910" s="26" t="s">
        <v>160</v>
      </c>
      <c r="BI2910" s="26">
        <v>6</v>
      </c>
      <c r="BJ2910" s="26" t="s">
        <v>217</v>
      </c>
    </row>
    <row r="2911" spans="36:62" x14ac:dyDescent="0.25">
      <c r="AJ2911" s="26">
        <v>805</v>
      </c>
      <c r="AK2911" s="26">
        <v>1909266</v>
      </c>
      <c r="AL2911" s="264">
        <v>43631.603472222225</v>
      </c>
      <c r="AM2911" s="26" t="s">
        <v>147</v>
      </c>
      <c r="AN2911" s="26" t="s">
        <v>63</v>
      </c>
      <c r="AO2911" s="26" t="s">
        <v>156</v>
      </c>
      <c r="AP2911" s="26" t="s">
        <v>159</v>
      </c>
      <c r="AQ2911" s="26">
        <v>0</v>
      </c>
      <c r="AR2911" s="26">
        <v>90</v>
      </c>
      <c r="AS2911" s="26" t="s">
        <v>683</v>
      </c>
      <c r="AT2911" s="26" t="s">
        <v>71</v>
      </c>
      <c r="AU2911" s="26" t="s">
        <v>63</v>
      </c>
      <c r="AV2911" s="26" t="s">
        <v>63</v>
      </c>
      <c r="AW2911" s="26" t="s">
        <v>63</v>
      </c>
      <c r="AX2911" s="26" t="s">
        <v>63</v>
      </c>
      <c r="AY2911" s="26">
        <v>43.848433</v>
      </c>
      <c r="AZ2911" s="26">
        <v>-101.500388</v>
      </c>
      <c r="BA2911" s="26" t="s">
        <v>208</v>
      </c>
      <c r="BB2911" s="26" t="s">
        <v>609</v>
      </c>
      <c r="BC2911" s="26" t="s">
        <v>162</v>
      </c>
      <c r="BD2911" s="26" t="s">
        <v>68</v>
      </c>
      <c r="BE2911" s="26"/>
      <c r="BF2911" s="26" t="s">
        <v>68</v>
      </c>
      <c r="BG2911" s="26" t="s">
        <v>68</v>
      </c>
      <c r="BH2911" s="26" t="s">
        <v>146</v>
      </c>
      <c r="BI2911" s="26">
        <v>6</v>
      </c>
      <c r="BJ2911" s="26" t="s">
        <v>217</v>
      </c>
    </row>
    <row r="2912" spans="36:62" x14ac:dyDescent="0.25">
      <c r="AJ2912" s="26">
        <v>808</v>
      </c>
      <c r="AK2912" s="26">
        <v>1910283</v>
      </c>
      <c r="AL2912" s="264">
        <v>43630.947916666664</v>
      </c>
      <c r="AM2912" s="26" t="s">
        <v>565</v>
      </c>
      <c r="AN2912" s="26" t="s">
        <v>63</v>
      </c>
      <c r="AO2912" s="26"/>
      <c r="AP2912" s="26"/>
      <c r="AQ2912" s="26">
        <v>-1</v>
      </c>
      <c r="AR2912" s="26">
        <v>90</v>
      </c>
      <c r="AS2912" s="26" t="s">
        <v>168</v>
      </c>
      <c r="AT2912" s="26" t="s">
        <v>71</v>
      </c>
      <c r="AU2912" s="26" t="s">
        <v>63</v>
      </c>
      <c r="AV2912" s="26" t="s">
        <v>63</v>
      </c>
      <c r="AW2912" s="26" t="s">
        <v>63</v>
      </c>
      <c r="AX2912" s="26" t="s">
        <v>63</v>
      </c>
      <c r="AY2912" s="26">
        <v>43.901175000000002</v>
      </c>
      <c r="AZ2912" s="26">
        <v>-100.963718</v>
      </c>
      <c r="BA2912" s="26" t="s">
        <v>158</v>
      </c>
      <c r="BB2912" s="26" t="s">
        <v>609</v>
      </c>
      <c r="BC2912" s="26" t="s">
        <v>167</v>
      </c>
      <c r="BD2912" s="26" t="s">
        <v>154</v>
      </c>
      <c r="BE2912" s="26"/>
      <c r="BF2912" s="26" t="s">
        <v>99</v>
      </c>
      <c r="BG2912" s="26" t="s">
        <v>167</v>
      </c>
      <c r="BH2912" s="26" t="s">
        <v>99</v>
      </c>
      <c r="BI2912" s="26">
        <v>6</v>
      </c>
      <c r="BJ2912" s="26" t="s">
        <v>217</v>
      </c>
    </row>
    <row r="2913" spans="36:62" x14ac:dyDescent="0.25">
      <c r="AJ2913" s="26">
        <v>809</v>
      </c>
      <c r="AK2913" s="26">
        <v>1910284</v>
      </c>
      <c r="AL2913" s="264">
        <v>43676.920138888891</v>
      </c>
      <c r="AM2913" s="26" t="s">
        <v>565</v>
      </c>
      <c r="AN2913" s="26" t="s">
        <v>63</v>
      </c>
      <c r="AO2913" s="26"/>
      <c r="AP2913" s="26"/>
      <c r="AQ2913" s="26">
        <v>-1</v>
      </c>
      <c r="AR2913" s="26">
        <v>90</v>
      </c>
      <c r="AS2913" s="26" t="s">
        <v>168</v>
      </c>
      <c r="AT2913" s="26" t="s">
        <v>71</v>
      </c>
      <c r="AU2913" s="26" t="s">
        <v>63</v>
      </c>
      <c r="AV2913" s="26" t="s">
        <v>63</v>
      </c>
      <c r="AW2913" s="26" t="s">
        <v>63</v>
      </c>
      <c r="AX2913" s="26" t="s">
        <v>63</v>
      </c>
      <c r="AY2913" s="26">
        <v>43.886467000000003</v>
      </c>
      <c r="AZ2913" s="26">
        <v>-100.859404999999</v>
      </c>
      <c r="BA2913" s="26" t="s">
        <v>521</v>
      </c>
      <c r="BB2913" s="26" t="s">
        <v>611</v>
      </c>
      <c r="BC2913" s="26" t="s">
        <v>167</v>
      </c>
      <c r="BD2913" s="26" t="s">
        <v>154</v>
      </c>
      <c r="BE2913" s="26"/>
      <c r="BF2913" s="26" t="s">
        <v>99</v>
      </c>
      <c r="BG2913" s="26" t="s">
        <v>167</v>
      </c>
      <c r="BH2913" s="26" t="s">
        <v>99</v>
      </c>
      <c r="BI2913" s="26">
        <v>6</v>
      </c>
      <c r="BJ2913" s="26" t="s">
        <v>217</v>
      </c>
    </row>
    <row r="2914" spans="36:62" x14ac:dyDescent="0.25">
      <c r="AJ2914" s="26">
        <v>810</v>
      </c>
      <c r="AK2914" s="26">
        <v>1910674</v>
      </c>
      <c r="AL2914" s="264">
        <v>43678.638888888891</v>
      </c>
      <c r="AM2914" s="26" t="s">
        <v>147</v>
      </c>
      <c r="AN2914" s="26" t="s">
        <v>63</v>
      </c>
      <c r="AO2914" s="26" t="s">
        <v>156</v>
      </c>
      <c r="AP2914" s="26" t="s">
        <v>159</v>
      </c>
      <c r="AQ2914" s="26">
        <v>0</v>
      </c>
      <c r="AR2914" s="26">
        <v>90</v>
      </c>
      <c r="AS2914" s="26" t="s">
        <v>1501</v>
      </c>
      <c r="AT2914" s="26" t="s">
        <v>71</v>
      </c>
      <c r="AU2914" s="26" t="s">
        <v>69</v>
      </c>
      <c r="AV2914" s="26" t="s">
        <v>63</v>
      </c>
      <c r="AW2914" s="26" t="s">
        <v>63</v>
      </c>
      <c r="AX2914" s="26" t="s">
        <v>63</v>
      </c>
      <c r="AY2914" s="26">
        <v>43.849415999999898</v>
      </c>
      <c r="AZ2914" s="26">
        <v>-101.354308</v>
      </c>
      <c r="BA2914" s="26" t="s">
        <v>158</v>
      </c>
      <c r="BB2914" s="26" t="s">
        <v>609</v>
      </c>
      <c r="BC2914" s="26" t="s">
        <v>620</v>
      </c>
      <c r="BD2914" s="26" t="s">
        <v>68</v>
      </c>
      <c r="BE2914" s="26" t="s">
        <v>747</v>
      </c>
      <c r="BF2914" s="26" t="s">
        <v>675</v>
      </c>
      <c r="BG2914" s="26" t="s">
        <v>68</v>
      </c>
      <c r="BH2914" s="26" t="s">
        <v>210</v>
      </c>
      <c r="BI2914" s="26">
        <v>6</v>
      </c>
      <c r="BJ2914" s="26" t="s">
        <v>21</v>
      </c>
    </row>
    <row r="2915" spans="36:62" x14ac:dyDescent="0.25">
      <c r="AJ2915" s="26">
        <v>811</v>
      </c>
      <c r="AK2915" s="26">
        <v>1910676</v>
      </c>
      <c r="AL2915" s="264">
        <v>43686.583333333336</v>
      </c>
      <c r="AM2915" s="26" t="s">
        <v>147</v>
      </c>
      <c r="AN2915" s="26" t="s">
        <v>63</v>
      </c>
      <c r="AO2915" s="26" t="s">
        <v>720</v>
      </c>
      <c r="AP2915" s="26" t="s">
        <v>159</v>
      </c>
      <c r="AQ2915" s="26">
        <v>0</v>
      </c>
      <c r="AR2915" s="26">
        <v>90</v>
      </c>
      <c r="AS2915" s="26" t="s">
        <v>201</v>
      </c>
      <c r="AT2915" s="26" t="s">
        <v>216</v>
      </c>
      <c r="AU2915" s="26" t="s">
        <v>63</v>
      </c>
      <c r="AV2915" s="26" t="s">
        <v>63</v>
      </c>
      <c r="AW2915" s="26" t="s">
        <v>63</v>
      </c>
      <c r="AX2915" s="26" t="s">
        <v>63</v>
      </c>
      <c r="AY2915" s="26">
        <v>43.842730000000003</v>
      </c>
      <c r="AZ2915" s="26">
        <v>-101.29187</v>
      </c>
      <c r="BA2915" s="26" t="s">
        <v>37</v>
      </c>
      <c r="BB2915" s="26" t="s">
        <v>611</v>
      </c>
      <c r="BC2915" s="26" t="s">
        <v>667</v>
      </c>
      <c r="BD2915" s="26" t="s">
        <v>68</v>
      </c>
      <c r="BE2915" s="26"/>
      <c r="BF2915" s="26" t="s">
        <v>68</v>
      </c>
      <c r="BG2915" s="26" t="s">
        <v>68</v>
      </c>
      <c r="BH2915" s="26" t="s">
        <v>160</v>
      </c>
      <c r="BI2915" s="26">
        <v>6</v>
      </c>
      <c r="BJ2915" s="26" t="s">
        <v>21</v>
      </c>
    </row>
    <row r="2916" spans="36:62" x14ac:dyDescent="0.25">
      <c r="AJ2916" s="26">
        <v>812</v>
      </c>
      <c r="AK2916" s="26">
        <v>1910360</v>
      </c>
      <c r="AL2916" s="264">
        <v>43685.489583333336</v>
      </c>
      <c r="AM2916" s="26" t="s">
        <v>147</v>
      </c>
      <c r="AN2916" s="26" t="s">
        <v>63</v>
      </c>
      <c r="AO2916" s="26" t="s">
        <v>156</v>
      </c>
      <c r="AP2916" s="26" t="s">
        <v>159</v>
      </c>
      <c r="AQ2916" s="26">
        <v>0</v>
      </c>
      <c r="AR2916" s="26">
        <v>90</v>
      </c>
      <c r="AS2916" s="26" t="s">
        <v>802</v>
      </c>
      <c r="AT2916" s="26" t="s">
        <v>71</v>
      </c>
      <c r="AU2916" s="26" t="s">
        <v>63</v>
      </c>
      <c r="AV2916" s="26" t="s">
        <v>63</v>
      </c>
      <c r="AW2916" s="26" t="s">
        <v>63</v>
      </c>
      <c r="AX2916" s="26" t="s">
        <v>63</v>
      </c>
      <c r="AY2916" s="26">
        <v>43.83596</v>
      </c>
      <c r="AZ2916" s="26">
        <v>-101.662273999999</v>
      </c>
      <c r="BA2916" s="26" t="s">
        <v>158</v>
      </c>
      <c r="BB2916" s="26" t="s">
        <v>611</v>
      </c>
      <c r="BC2916" s="26" t="s">
        <v>667</v>
      </c>
      <c r="BD2916" s="26" t="s">
        <v>68</v>
      </c>
      <c r="BE2916" s="26"/>
      <c r="BF2916" s="26" t="s">
        <v>68</v>
      </c>
      <c r="BG2916" s="26" t="s">
        <v>68</v>
      </c>
      <c r="BH2916" s="26" t="s">
        <v>160</v>
      </c>
      <c r="BI2916" s="26">
        <v>6</v>
      </c>
      <c r="BJ2916" s="26" t="s">
        <v>217</v>
      </c>
    </row>
    <row r="2917" spans="36:62" x14ac:dyDescent="0.25">
      <c r="AJ2917" s="26">
        <v>813</v>
      </c>
      <c r="AK2917" s="26">
        <v>1910813</v>
      </c>
      <c r="AL2917" s="264">
        <v>43681.125</v>
      </c>
      <c r="AM2917" s="26" t="s">
        <v>147</v>
      </c>
      <c r="AN2917" s="26" t="s">
        <v>63</v>
      </c>
      <c r="AO2917" s="26"/>
      <c r="AP2917" s="26"/>
      <c r="AQ2917" s="26">
        <v>-1</v>
      </c>
      <c r="AR2917" s="26">
        <v>90</v>
      </c>
      <c r="AS2917" s="26" t="s">
        <v>168</v>
      </c>
      <c r="AT2917" s="26" t="s">
        <v>71</v>
      </c>
      <c r="AU2917" s="26" t="s">
        <v>63</v>
      </c>
      <c r="AV2917" s="26" t="s">
        <v>63</v>
      </c>
      <c r="AW2917" s="26" t="s">
        <v>63</v>
      </c>
      <c r="AX2917" s="26" t="s">
        <v>63</v>
      </c>
      <c r="AY2917" s="26">
        <v>43.899419000000002</v>
      </c>
      <c r="AZ2917" s="26">
        <v>-101.09550400000001</v>
      </c>
      <c r="BA2917" s="26" t="s">
        <v>158</v>
      </c>
      <c r="BB2917" s="26" t="s">
        <v>611</v>
      </c>
      <c r="BC2917" s="26" t="s">
        <v>167</v>
      </c>
      <c r="BD2917" s="26" t="s">
        <v>154</v>
      </c>
      <c r="BE2917" s="26"/>
      <c r="BF2917" s="26" t="s">
        <v>99</v>
      </c>
      <c r="BG2917" s="26" t="s">
        <v>167</v>
      </c>
      <c r="BH2917" s="26" t="s">
        <v>99</v>
      </c>
      <c r="BI2917" s="26">
        <v>6</v>
      </c>
      <c r="BJ2917" s="26" t="s">
        <v>217</v>
      </c>
    </row>
    <row r="2918" spans="36:62" x14ac:dyDescent="0.25">
      <c r="AJ2918" s="26">
        <v>814</v>
      </c>
      <c r="AK2918" s="26">
        <v>1910814</v>
      </c>
      <c r="AL2918" s="264">
        <v>43686.356944444444</v>
      </c>
      <c r="AM2918" s="26" t="s">
        <v>147</v>
      </c>
      <c r="AN2918" s="26" t="s">
        <v>63</v>
      </c>
      <c r="AO2918" s="26" t="s">
        <v>156</v>
      </c>
      <c r="AP2918" s="26" t="s">
        <v>159</v>
      </c>
      <c r="AQ2918" s="26">
        <v>0</v>
      </c>
      <c r="AR2918" s="26">
        <v>90</v>
      </c>
      <c r="AS2918" s="26" t="s">
        <v>806</v>
      </c>
      <c r="AT2918" s="26" t="s">
        <v>71</v>
      </c>
      <c r="AU2918" s="26" t="s">
        <v>63</v>
      </c>
      <c r="AV2918" s="26" t="s">
        <v>63</v>
      </c>
      <c r="AW2918" s="26" t="s">
        <v>63</v>
      </c>
      <c r="AX2918" s="26" t="s">
        <v>63</v>
      </c>
      <c r="AY2918" s="26">
        <v>43.835971000000001</v>
      </c>
      <c r="AZ2918" s="26">
        <v>-101.64104500000001</v>
      </c>
      <c r="BA2918" s="26" t="s">
        <v>185</v>
      </c>
      <c r="BB2918" s="26" t="s">
        <v>611</v>
      </c>
      <c r="BC2918" s="26" t="s">
        <v>680</v>
      </c>
      <c r="BD2918" s="26" t="s">
        <v>68</v>
      </c>
      <c r="BE2918" s="26"/>
      <c r="BF2918" s="26" t="s">
        <v>68</v>
      </c>
      <c r="BG2918" s="26" t="s">
        <v>68</v>
      </c>
      <c r="BH2918" s="26" t="s">
        <v>210</v>
      </c>
      <c r="BI2918" s="26">
        <v>6</v>
      </c>
      <c r="BJ2918" s="26" t="s">
        <v>20</v>
      </c>
    </row>
    <row r="2919" spans="36:62" x14ac:dyDescent="0.25">
      <c r="AJ2919" s="26">
        <v>815</v>
      </c>
      <c r="AK2919" s="26">
        <v>1911125</v>
      </c>
      <c r="AL2919" s="264">
        <v>43691.11041666667</v>
      </c>
      <c r="AM2919" s="26" t="s">
        <v>147</v>
      </c>
      <c r="AN2919" s="26" t="s">
        <v>63</v>
      </c>
      <c r="AO2919" s="26"/>
      <c r="AP2919" s="26"/>
      <c r="AQ2919" s="26">
        <v>-1</v>
      </c>
      <c r="AR2919" s="26">
        <v>90</v>
      </c>
      <c r="AS2919" s="26" t="s">
        <v>168</v>
      </c>
      <c r="AT2919" s="26" t="s">
        <v>71</v>
      </c>
      <c r="AU2919" s="26" t="s">
        <v>63</v>
      </c>
      <c r="AV2919" s="26" t="s">
        <v>63</v>
      </c>
      <c r="AW2919" s="26" t="s">
        <v>63</v>
      </c>
      <c r="AX2919" s="26" t="s">
        <v>63</v>
      </c>
      <c r="AY2919" s="26">
        <v>43.887402000000002</v>
      </c>
      <c r="AZ2919" s="26">
        <v>-101.129183999999</v>
      </c>
      <c r="BA2919" s="26" t="s">
        <v>166</v>
      </c>
      <c r="BB2919" s="26" t="s">
        <v>609</v>
      </c>
      <c r="BC2919" s="26" t="s">
        <v>167</v>
      </c>
      <c r="BD2919" s="26" t="s">
        <v>154</v>
      </c>
      <c r="BE2919" s="26"/>
      <c r="BF2919" s="26" t="s">
        <v>99</v>
      </c>
      <c r="BG2919" s="26" t="s">
        <v>167</v>
      </c>
      <c r="BH2919" s="26" t="s">
        <v>99</v>
      </c>
      <c r="BI2919" s="26">
        <v>6</v>
      </c>
      <c r="BJ2919" s="26" t="s">
        <v>217</v>
      </c>
    </row>
    <row r="2920" spans="36:62" x14ac:dyDescent="0.25">
      <c r="AJ2920" s="26">
        <v>817</v>
      </c>
      <c r="AK2920" s="26">
        <v>1911242</v>
      </c>
      <c r="AL2920" s="264">
        <v>43695.888888888891</v>
      </c>
      <c r="AM2920" s="26" t="s">
        <v>565</v>
      </c>
      <c r="AN2920" s="26" t="s">
        <v>63</v>
      </c>
      <c r="AO2920" s="26" t="s">
        <v>204</v>
      </c>
      <c r="AP2920" s="26" t="s">
        <v>159</v>
      </c>
      <c r="AQ2920" s="26">
        <v>0</v>
      </c>
      <c r="AR2920" s="26">
        <v>90</v>
      </c>
      <c r="AS2920" s="26" t="s">
        <v>1502</v>
      </c>
      <c r="AT2920" s="26" t="s">
        <v>71</v>
      </c>
      <c r="AU2920" s="26" t="s">
        <v>63</v>
      </c>
      <c r="AV2920" s="26" t="s">
        <v>63</v>
      </c>
      <c r="AW2920" s="26" t="s">
        <v>63</v>
      </c>
      <c r="AX2920" s="26" t="s">
        <v>63</v>
      </c>
      <c r="AY2920" s="26">
        <v>43.901183000000003</v>
      </c>
      <c r="AZ2920" s="26">
        <v>-100.977986999999</v>
      </c>
      <c r="BA2920" s="26" t="s">
        <v>37</v>
      </c>
      <c r="BB2920" s="26" t="s">
        <v>609</v>
      </c>
      <c r="BC2920" s="26" t="s">
        <v>68</v>
      </c>
      <c r="BD2920" s="26" t="s">
        <v>154</v>
      </c>
      <c r="BE2920" s="26"/>
      <c r="BF2920" s="26" t="s">
        <v>68</v>
      </c>
      <c r="BG2920" s="26" t="s">
        <v>68</v>
      </c>
      <c r="BH2920" s="26" t="s">
        <v>160</v>
      </c>
      <c r="BI2920" s="26">
        <v>6</v>
      </c>
      <c r="BJ2920" s="26" t="s">
        <v>20</v>
      </c>
    </row>
    <row r="2921" spans="36:62" x14ac:dyDescent="0.25">
      <c r="AJ2921" s="26">
        <v>818</v>
      </c>
      <c r="AK2921" s="26">
        <v>1911664</v>
      </c>
      <c r="AL2921" s="264">
        <v>43709.879166666666</v>
      </c>
      <c r="AM2921" s="26" t="s">
        <v>565</v>
      </c>
      <c r="AN2921" s="26" t="s">
        <v>63</v>
      </c>
      <c r="AO2921" s="26"/>
      <c r="AP2921" s="26"/>
      <c r="AQ2921" s="26">
        <v>-1</v>
      </c>
      <c r="AR2921" s="26">
        <v>90</v>
      </c>
      <c r="AS2921" s="26" t="s">
        <v>168</v>
      </c>
      <c r="AT2921" s="26" t="s">
        <v>71</v>
      </c>
      <c r="AU2921" s="26" t="s">
        <v>63</v>
      </c>
      <c r="AV2921" s="26" t="s">
        <v>63</v>
      </c>
      <c r="AW2921" s="26" t="s">
        <v>63</v>
      </c>
      <c r="AX2921" s="26" t="s">
        <v>63</v>
      </c>
      <c r="AY2921" s="26">
        <v>43.886738000000001</v>
      </c>
      <c r="AZ2921" s="26">
        <v>-100.75739900000001</v>
      </c>
      <c r="BA2921" s="26" t="s">
        <v>185</v>
      </c>
      <c r="BB2921" s="26" t="s">
        <v>609</v>
      </c>
      <c r="BC2921" s="26" t="s">
        <v>167</v>
      </c>
      <c r="BD2921" s="26" t="s">
        <v>154</v>
      </c>
      <c r="BE2921" s="26"/>
      <c r="BF2921" s="26" t="s">
        <v>99</v>
      </c>
      <c r="BG2921" s="26" t="s">
        <v>167</v>
      </c>
      <c r="BH2921" s="26" t="s">
        <v>99</v>
      </c>
      <c r="BI2921" s="26">
        <v>6</v>
      </c>
      <c r="BJ2921" s="26" t="s">
        <v>217</v>
      </c>
    </row>
    <row r="2922" spans="36:62" x14ac:dyDescent="0.25">
      <c r="AJ2922" s="26">
        <v>819</v>
      </c>
      <c r="AK2922" s="26">
        <v>1911824</v>
      </c>
      <c r="AL2922" s="264">
        <v>43704.634027777778</v>
      </c>
      <c r="AM2922" s="26" t="s">
        <v>573</v>
      </c>
      <c r="AN2922" s="26" t="s">
        <v>63</v>
      </c>
      <c r="AO2922" s="26" t="s">
        <v>156</v>
      </c>
      <c r="AP2922" s="26" t="s">
        <v>159</v>
      </c>
      <c r="AQ2922" s="26">
        <v>0</v>
      </c>
      <c r="AR2922" s="26">
        <v>83</v>
      </c>
      <c r="AS2922" s="26" t="s">
        <v>1575</v>
      </c>
      <c r="AT2922" s="26" t="s">
        <v>71</v>
      </c>
      <c r="AU2922" s="26" t="s">
        <v>63</v>
      </c>
      <c r="AV2922" s="26" t="s">
        <v>63</v>
      </c>
      <c r="AW2922" s="26" t="s">
        <v>63</v>
      </c>
      <c r="AX2922" s="26" t="s">
        <v>63</v>
      </c>
      <c r="AY2922" s="26">
        <v>43.476813999999898</v>
      </c>
      <c r="AZ2922" s="26">
        <v>-100.740278</v>
      </c>
      <c r="BA2922" s="26" t="s">
        <v>490</v>
      </c>
      <c r="BB2922" s="26" t="s">
        <v>1164</v>
      </c>
      <c r="BC2922" s="26" t="s">
        <v>1201</v>
      </c>
      <c r="BD2922" s="26" t="s">
        <v>68</v>
      </c>
      <c r="BE2922" s="26" t="s">
        <v>1574</v>
      </c>
      <c r="BF2922" s="26" t="s">
        <v>68</v>
      </c>
      <c r="BG2922" s="26" t="s">
        <v>68</v>
      </c>
      <c r="BH2922" s="26" t="s">
        <v>1576</v>
      </c>
      <c r="BI2922" s="26">
        <v>6</v>
      </c>
      <c r="BJ2922" s="26" t="s">
        <v>19</v>
      </c>
    </row>
    <row r="2923" spans="36:62" x14ac:dyDescent="0.25">
      <c r="AJ2923" s="26">
        <v>821</v>
      </c>
      <c r="AK2923" s="26">
        <v>1911989</v>
      </c>
      <c r="AL2923" s="264">
        <v>43713.840277777781</v>
      </c>
      <c r="AM2923" s="26" t="s">
        <v>147</v>
      </c>
      <c r="AN2923" s="26" t="s">
        <v>63</v>
      </c>
      <c r="AO2923" s="26"/>
      <c r="AP2923" s="26"/>
      <c r="AQ2923" s="26">
        <v>-1</v>
      </c>
      <c r="AR2923" s="26">
        <v>90</v>
      </c>
      <c r="AS2923" s="26" t="s">
        <v>168</v>
      </c>
      <c r="AT2923" s="26" t="s">
        <v>71</v>
      </c>
      <c r="AU2923" s="26" t="s">
        <v>63</v>
      </c>
      <c r="AV2923" s="26" t="s">
        <v>63</v>
      </c>
      <c r="AW2923" s="26" t="s">
        <v>63</v>
      </c>
      <c r="AX2923" s="26" t="s">
        <v>63</v>
      </c>
      <c r="AY2923" s="26">
        <v>43.835991999999898</v>
      </c>
      <c r="AZ2923" s="26">
        <v>-101.590326</v>
      </c>
      <c r="BA2923" s="26" t="s">
        <v>185</v>
      </c>
      <c r="BB2923" s="26" t="s">
        <v>611</v>
      </c>
      <c r="BC2923" s="26" t="s">
        <v>167</v>
      </c>
      <c r="BD2923" s="26" t="s">
        <v>154</v>
      </c>
      <c r="BE2923" s="26"/>
      <c r="BF2923" s="26" t="s">
        <v>99</v>
      </c>
      <c r="BG2923" s="26" t="s">
        <v>167</v>
      </c>
      <c r="BH2923" s="26" t="s">
        <v>99</v>
      </c>
      <c r="BI2923" s="26">
        <v>6</v>
      </c>
      <c r="BJ2923" s="26" t="s">
        <v>217</v>
      </c>
    </row>
    <row r="2924" spans="36:62" x14ac:dyDescent="0.25">
      <c r="AJ2924" s="26">
        <v>822</v>
      </c>
      <c r="AK2924" s="26">
        <v>1912319</v>
      </c>
      <c r="AL2924" s="264">
        <v>43725.125</v>
      </c>
      <c r="AM2924" s="26" t="s">
        <v>565</v>
      </c>
      <c r="AN2924" s="26" t="s">
        <v>63</v>
      </c>
      <c r="AO2924" s="26"/>
      <c r="AP2924" s="26"/>
      <c r="AQ2924" s="26">
        <v>-1</v>
      </c>
      <c r="AR2924" s="26">
        <v>90</v>
      </c>
      <c r="AS2924" s="26" t="s">
        <v>168</v>
      </c>
      <c r="AT2924" s="26" t="s">
        <v>71</v>
      </c>
      <c r="AU2924" s="26" t="s">
        <v>63</v>
      </c>
      <c r="AV2924" s="26" t="s">
        <v>63</v>
      </c>
      <c r="AW2924" s="26" t="s">
        <v>63</v>
      </c>
      <c r="AX2924" s="26" t="s">
        <v>63</v>
      </c>
      <c r="AY2924" s="26">
        <v>43.886741999999899</v>
      </c>
      <c r="AZ2924" s="26">
        <v>-100.840587999999</v>
      </c>
      <c r="BA2924" s="26" t="s">
        <v>166</v>
      </c>
      <c r="BB2924" s="26" t="s">
        <v>609</v>
      </c>
      <c r="BC2924" s="26" t="s">
        <v>167</v>
      </c>
      <c r="BD2924" s="26" t="s">
        <v>154</v>
      </c>
      <c r="BE2924" s="26"/>
      <c r="BF2924" s="26" t="s">
        <v>99</v>
      </c>
      <c r="BG2924" s="26" t="s">
        <v>167</v>
      </c>
      <c r="BH2924" s="26" t="s">
        <v>99</v>
      </c>
      <c r="BI2924" s="26">
        <v>6</v>
      </c>
      <c r="BJ2924" s="26" t="s">
        <v>217</v>
      </c>
    </row>
    <row r="2925" spans="36:62" x14ac:dyDescent="0.25">
      <c r="AJ2925" s="26">
        <v>823</v>
      </c>
      <c r="AK2925" s="26">
        <v>1912490</v>
      </c>
      <c r="AL2925" s="264">
        <v>43727.923611111109</v>
      </c>
      <c r="AM2925" s="26" t="s">
        <v>565</v>
      </c>
      <c r="AN2925" s="26" t="s">
        <v>63</v>
      </c>
      <c r="AO2925" s="26"/>
      <c r="AP2925" s="26"/>
      <c r="AQ2925" s="26">
        <v>-1</v>
      </c>
      <c r="AR2925" s="26">
        <v>90</v>
      </c>
      <c r="AS2925" s="26" t="s">
        <v>168</v>
      </c>
      <c r="AT2925" s="26" t="s">
        <v>71</v>
      </c>
      <c r="AU2925" s="26" t="s">
        <v>63</v>
      </c>
      <c r="AV2925" s="26" t="s">
        <v>63</v>
      </c>
      <c r="AW2925" s="26" t="s">
        <v>63</v>
      </c>
      <c r="AX2925" s="26" t="s">
        <v>63</v>
      </c>
      <c r="AY2925" s="26">
        <v>43.882956999999898</v>
      </c>
      <c r="AZ2925" s="26">
        <v>-100.698739</v>
      </c>
      <c r="BA2925" s="26" t="s">
        <v>166</v>
      </c>
      <c r="BB2925" s="26" t="s">
        <v>611</v>
      </c>
      <c r="BC2925" s="26" t="s">
        <v>167</v>
      </c>
      <c r="BD2925" s="26" t="s">
        <v>154</v>
      </c>
      <c r="BE2925" s="26"/>
      <c r="BF2925" s="26" t="s">
        <v>99</v>
      </c>
      <c r="BG2925" s="26" t="s">
        <v>167</v>
      </c>
      <c r="BH2925" s="26" t="s">
        <v>99</v>
      </c>
      <c r="BI2925" s="26">
        <v>6</v>
      </c>
      <c r="BJ2925" s="26" t="s">
        <v>217</v>
      </c>
    </row>
    <row r="2926" spans="36:62" x14ac:dyDescent="0.25">
      <c r="AJ2926" s="26">
        <v>824</v>
      </c>
      <c r="AK2926" s="26">
        <v>1912621</v>
      </c>
      <c r="AL2926" s="264">
        <v>43731.247916666667</v>
      </c>
      <c r="AM2926" s="26" t="s">
        <v>487</v>
      </c>
      <c r="AN2926" s="26" t="s">
        <v>63</v>
      </c>
      <c r="AO2926" s="26"/>
      <c r="AP2926" s="26"/>
      <c r="AQ2926" s="26">
        <v>-1</v>
      </c>
      <c r="AR2926" s="26">
        <v>18</v>
      </c>
      <c r="AS2926" s="26" t="s">
        <v>168</v>
      </c>
      <c r="AT2926" s="26" t="s">
        <v>71</v>
      </c>
      <c r="AU2926" s="26" t="s">
        <v>63</v>
      </c>
      <c r="AV2926" s="26" t="s">
        <v>63</v>
      </c>
      <c r="AW2926" s="26" t="s">
        <v>63</v>
      </c>
      <c r="AX2926" s="26" t="s">
        <v>63</v>
      </c>
      <c r="AY2926" s="26">
        <v>43.215038999999898</v>
      </c>
      <c r="AZ2926" s="26">
        <v>-101.352851999999</v>
      </c>
      <c r="BA2926" s="26" t="s">
        <v>158</v>
      </c>
      <c r="BB2926" s="26" t="s">
        <v>611</v>
      </c>
      <c r="BC2926" s="26" t="s">
        <v>167</v>
      </c>
      <c r="BD2926" s="26" t="s">
        <v>154</v>
      </c>
      <c r="BE2926" s="26"/>
      <c r="BF2926" s="26" t="s">
        <v>99</v>
      </c>
      <c r="BG2926" s="26" t="s">
        <v>167</v>
      </c>
      <c r="BH2926" s="26" t="s">
        <v>99</v>
      </c>
      <c r="BI2926" s="26">
        <v>6</v>
      </c>
      <c r="BJ2926" s="26" t="s">
        <v>217</v>
      </c>
    </row>
    <row r="2927" spans="36:62" x14ac:dyDescent="0.25">
      <c r="AJ2927" s="26">
        <v>825</v>
      </c>
      <c r="AK2927" s="26">
        <v>1912820</v>
      </c>
      <c r="AL2927" s="264">
        <v>43673.636111111111</v>
      </c>
      <c r="AM2927" s="26" t="s">
        <v>565</v>
      </c>
      <c r="AN2927" s="26" t="s">
        <v>63</v>
      </c>
      <c r="AO2927" s="26" t="s">
        <v>156</v>
      </c>
      <c r="AP2927" s="26" t="s">
        <v>159</v>
      </c>
      <c r="AQ2927" s="26">
        <v>0</v>
      </c>
      <c r="AR2927" s="26">
        <v>83</v>
      </c>
      <c r="AS2927" s="26" t="s">
        <v>852</v>
      </c>
      <c r="AT2927" s="26" t="s">
        <v>71</v>
      </c>
      <c r="AU2927" s="26" t="s">
        <v>63</v>
      </c>
      <c r="AV2927" s="26" t="s">
        <v>63</v>
      </c>
      <c r="AW2927" s="26" t="s">
        <v>63</v>
      </c>
      <c r="AX2927" s="26" t="s">
        <v>63</v>
      </c>
      <c r="AY2927" s="26">
        <v>43.761389999999899</v>
      </c>
      <c r="AZ2927" s="26">
        <v>-100.681826999999</v>
      </c>
      <c r="BA2927" s="26" t="s">
        <v>185</v>
      </c>
      <c r="BB2927" s="26" t="s">
        <v>157</v>
      </c>
      <c r="BC2927" s="26" t="s">
        <v>162</v>
      </c>
      <c r="BD2927" s="26" t="s">
        <v>68</v>
      </c>
      <c r="BE2927" s="26"/>
      <c r="BF2927" s="26" t="s">
        <v>68</v>
      </c>
      <c r="BG2927" s="26" t="s">
        <v>68</v>
      </c>
      <c r="BH2927" s="26" t="s">
        <v>146</v>
      </c>
      <c r="BI2927" s="26">
        <v>6</v>
      </c>
      <c r="BJ2927" s="26" t="s">
        <v>217</v>
      </c>
    </row>
    <row r="2928" spans="36:62" x14ac:dyDescent="0.25">
      <c r="AJ2928" s="26">
        <v>826</v>
      </c>
      <c r="AK2928" s="26">
        <v>1914030</v>
      </c>
      <c r="AL2928" s="264">
        <v>43748.476388888892</v>
      </c>
      <c r="AM2928" s="26" t="s">
        <v>147</v>
      </c>
      <c r="AN2928" s="26" t="s">
        <v>63</v>
      </c>
      <c r="AO2928" s="26" t="s">
        <v>156</v>
      </c>
      <c r="AP2928" s="26" t="s">
        <v>159</v>
      </c>
      <c r="AQ2928" s="26">
        <v>0</v>
      </c>
      <c r="AR2928" s="26">
        <v>90</v>
      </c>
      <c r="AS2928" s="26" t="s">
        <v>1503</v>
      </c>
      <c r="AT2928" s="26" t="s">
        <v>613</v>
      </c>
      <c r="AU2928" s="26" t="s">
        <v>63</v>
      </c>
      <c r="AV2928" s="26" t="s">
        <v>63</v>
      </c>
      <c r="AW2928" s="26" t="s">
        <v>63</v>
      </c>
      <c r="AX2928" s="26" t="s">
        <v>63</v>
      </c>
      <c r="AY2928" s="26">
        <v>43.847178</v>
      </c>
      <c r="AZ2928" s="26">
        <v>-101.34348</v>
      </c>
      <c r="BA2928" s="26" t="s">
        <v>208</v>
      </c>
      <c r="BB2928" s="26" t="s">
        <v>611</v>
      </c>
      <c r="BC2928" s="26" t="s">
        <v>162</v>
      </c>
      <c r="BD2928" s="26" t="s">
        <v>615</v>
      </c>
      <c r="BE2928" s="26"/>
      <c r="BF2928" s="26" t="s">
        <v>68</v>
      </c>
      <c r="BG2928" s="26" t="s">
        <v>68</v>
      </c>
      <c r="BH2928" s="26" t="s">
        <v>160</v>
      </c>
      <c r="BI2928" s="26">
        <v>6</v>
      </c>
      <c r="BJ2928" s="26" t="s">
        <v>217</v>
      </c>
    </row>
    <row r="2929" spans="36:62" x14ac:dyDescent="0.25">
      <c r="AJ2929" s="26">
        <v>827</v>
      </c>
      <c r="AK2929" s="26">
        <v>1914420</v>
      </c>
      <c r="AL2929" s="264">
        <v>43748.791666666664</v>
      </c>
      <c r="AM2929" s="26" t="s">
        <v>565</v>
      </c>
      <c r="AN2929" s="26" t="s">
        <v>63</v>
      </c>
      <c r="AO2929" s="26" t="s">
        <v>156</v>
      </c>
      <c r="AP2929" s="26" t="s">
        <v>159</v>
      </c>
      <c r="AQ2929" s="26">
        <v>0</v>
      </c>
      <c r="AR2929" s="26">
        <v>90</v>
      </c>
      <c r="AS2929" s="26" t="s">
        <v>1504</v>
      </c>
      <c r="AT2929" s="26" t="s">
        <v>654</v>
      </c>
      <c r="AU2929" s="26" t="s">
        <v>63</v>
      </c>
      <c r="AV2929" s="26" t="s">
        <v>63</v>
      </c>
      <c r="AW2929" s="26" t="s">
        <v>63</v>
      </c>
      <c r="AX2929" s="26" t="s">
        <v>63</v>
      </c>
      <c r="AY2929" s="26">
        <v>43.886575999999899</v>
      </c>
      <c r="AZ2929" s="26">
        <v>-100.777727999999</v>
      </c>
      <c r="BA2929" s="26" t="s">
        <v>158</v>
      </c>
      <c r="BB2929" s="26" t="s">
        <v>611</v>
      </c>
      <c r="BC2929" s="26" t="s">
        <v>68</v>
      </c>
      <c r="BD2929" s="26" t="s">
        <v>615</v>
      </c>
      <c r="BE2929" s="26"/>
      <c r="BF2929" s="26" t="s">
        <v>68</v>
      </c>
      <c r="BG2929" s="26" t="s">
        <v>68</v>
      </c>
      <c r="BH2929" s="26" t="s">
        <v>160</v>
      </c>
      <c r="BI2929" s="26">
        <v>6</v>
      </c>
      <c r="BJ2929" s="26" t="s">
        <v>217</v>
      </c>
    </row>
    <row r="2930" spans="36:62" x14ac:dyDescent="0.25">
      <c r="AJ2930" s="26">
        <v>828</v>
      </c>
      <c r="AK2930" s="26">
        <v>1914421</v>
      </c>
      <c r="AL2930" s="264">
        <v>43748.777777777781</v>
      </c>
      <c r="AM2930" s="26" t="s">
        <v>147</v>
      </c>
      <c r="AN2930" s="26" t="s">
        <v>63</v>
      </c>
      <c r="AO2930" s="26" t="s">
        <v>156</v>
      </c>
      <c r="AP2930" s="26" t="s">
        <v>159</v>
      </c>
      <c r="AQ2930" s="26">
        <v>0</v>
      </c>
      <c r="AR2930" s="26">
        <v>90</v>
      </c>
      <c r="AS2930" s="26" t="s">
        <v>940</v>
      </c>
      <c r="AT2930" s="26" t="s">
        <v>654</v>
      </c>
      <c r="AU2930" s="26" t="s">
        <v>63</v>
      </c>
      <c r="AV2930" s="26" t="s">
        <v>63</v>
      </c>
      <c r="AW2930" s="26" t="s">
        <v>63</v>
      </c>
      <c r="AX2930" s="26" t="s">
        <v>63</v>
      </c>
      <c r="AY2930" s="26">
        <v>43.877364</v>
      </c>
      <c r="AZ2930" s="26">
        <v>-101.148251999999</v>
      </c>
      <c r="BA2930" s="26" t="s">
        <v>208</v>
      </c>
      <c r="BB2930" s="26" t="s">
        <v>611</v>
      </c>
      <c r="BC2930" s="26" t="s">
        <v>68</v>
      </c>
      <c r="BD2930" s="26" t="s">
        <v>615</v>
      </c>
      <c r="BE2930" s="26"/>
      <c r="BF2930" s="26" t="s">
        <v>68</v>
      </c>
      <c r="BG2930" s="26" t="s">
        <v>68</v>
      </c>
      <c r="BH2930" s="26" t="s">
        <v>160</v>
      </c>
      <c r="BI2930" s="26">
        <v>6</v>
      </c>
      <c r="BJ2930" s="26" t="s">
        <v>217</v>
      </c>
    </row>
    <row r="2931" spans="36:62" x14ac:dyDescent="0.25">
      <c r="AJ2931" s="26">
        <v>829</v>
      </c>
      <c r="AK2931" s="26">
        <v>1914422</v>
      </c>
      <c r="AL2931" s="264">
        <v>43748.914583333331</v>
      </c>
      <c r="AM2931" s="26" t="s">
        <v>147</v>
      </c>
      <c r="AN2931" s="26" t="s">
        <v>63</v>
      </c>
      <c r="AO2931" s="26" t="s">
        <v>156</v>
      </c>
      <c r="AP2931" s="26" t="s">
        <v>159</v>
      </c>
      <c r="AQ2931" s="26">
        <v>0</v>
      </c>
      <c r="AR2931" s="26">
        <v>90</v>
      </c>
      <c r="AS2931" s="26" t="s">
        <v>662</v>
      </c>
      <c r="AT2931" s="26" t="s">
        <v>654</v>
      </c>
      <c r="AU2931" s="26" t="s">
        <v>63</v>
      </c>
      <c r="AV2931" s="26" t="s">
        <v>63</v>
      </c>
      <c r="AW2931" s="26" t="s">
        <v>63</v>
      </c>
      <c r="AX2931" s="26" t="s">
        <v>63</v>
      </c>
      <c r="AY2931" s="26">
        <v>43.8973119999999</v>
      </c>
      <c r="AZ2931" s="26">
        <v>-101.106117999999</v>
      </c>
      <c r="BA2931" s="26" t="s">
        <v>208</v>
      </c>
      <c r="BB2931" s="26" t="s">
        <v>611</v>
      </c>
      <c r="BC2931" s="26" t="s">
        <v>68</v>
      </c>
      <c r="BD2931" s="26" t="s">
        <v>615</v>
      </c>
      <c r="BE2931" s="26"/>
      <c r="BF2931" s="26" t="s">
        <v>68</v>
      </c>
      <c r="BG2931" s="26" t="s">
        <v>68</v>
      </c>
      <c r="BH2931" s="26" t="s">
        <v>160</v>
      </c>
      <c r="BI2931" s="26">
        <v>6</v>
      </c>
      <c r="BJ2931" s="26" t="s">
        <v>217</v>
      </c>
    </row>
    <row r="2932" spans="36:62" x14ac:dyDescent="0.25">
      <c r="AJ2932" s="26">
        <v>830</v>
      </c>
      <c r="AK2932" s="26">
        <v>1914688</v>
      </c>
      <c r="AL2932" s="264">
        <v>43749.607638888891</v>
      </c>
      <c r="AM2932" s="26" t="s">
        <v>147</v>
      </c>
      <c r="AN2932" s="26" t="s">
        <v>63</v>
      </c>
      <c r="AO2932" s="26" t="s">
        <v>156</v>
      </c>
      <c r="AP2932" s="26" t="s">
        <v>627</v>
      </c>
      <c r="AQ2932" s="26">
        <v>0</v>
      </c>
      <c r="AR2932" s="26">
        <v>90</v>
      </c>
      <c r="AS2932" s="26" t="s">
        <v>628</v>
      </c>
      <c r="AT2932" s="26" t="s">
        <v>74</v>
      </c>
      <c r="AU2932" s="26" t="s">
        <v>63</v>
      </c>
      <c r="AV2932" s="26" t="s">
        <v>63</v>
      </c>
      <c r="AW2932" s="26" t="s">
        <v>63</v>
      </c>
      <c r="AX2932" s="26" t="s">
        <v>63</v>
      </c>
      <c r="AY2932" s="26">
        <v>43.856178</v>
      </c>
      <c r="AZ2932" s="26">
        <v>-101.19708</v>
      </c>
      <c r="BA2932" s="26" t="s">
        <v>490</v>
      </c>
      <c r="BB2932" s="26" t="s">
        <v>609</v>
      </c>
      <c r="BC2932" s="26" t="s">
        <v>1505</v>
      </c>
      <c r="BD2932" s="26" t="s">
        <v>681</v>
      </c>
      <c r="BE2932" s="26"/>
      <c r="BF2932" s="26" t="s">
        <v>68</v>
      </c>
      <c r="BG2932" s="26" t="s">
        <v>68</v>
      </c>
      <c r="BH2932" s="26" t="s">
        <v>646</v>
      </c>
      <c r="BI2932" s="26">
        <v>6</v>
      </c>
      <c r="BJ2932" s="26" t="s">
        <v>217</v>
      </c>
    </row>
    <row r="2933" spans="36:62" x14ac:dyDescent="0.25">
      <c r="AJ2933" s="26">
        <v>831</v>
      </c>
      <c r="AK2933" s="26">
        <v>1914689</v>
      </c>
      <c r="AL2933" s="264">
        <v>43749.666666666664</v>
      </c>
      <c r="AM2933" s="26" t="s">
        <v>565</v>
      </c>
      <c r="AN2933" s="26" t="s">
        <v>63</v>
      </c>
      <c r="AO2933" s="26" t="s">
        <v>156</v>
      </c>
      <c r="AP2933" s="26" t="s">
        <v>159</v>
      </c>
      <c r="AQ2933" s="26">
        <v>0</v>
      </c>
      <c r="AR2933" s="26">
        <v>83</v>
      </c>
      <c r="AS2933" s="26" t="s">
        <v>1577</v>
      </c>
      <c r="AT2933" s="26" t="s">
        <v>74</v>
      </c>
      <c r="AU2933" s="26" t="s">
        <v>63</v>
      </c>
      <c r="AV2933" s="26" t="s">
        <v>63</v>
      </c>
      <c r="AW2933" s="26" t="s">
        <v>63</v>
      </c>
      <c r="AX2933" s="26" t="s">
        <v>63</v>
      </c>
      <c r="AY2933" s="26">
        <v>43.813702999999897</v>
      </c>
      <c r="AZ2933" s="26">
        <v>-100.69347</v>
      </c>
      <c r="BA2933" s="26" t="s">
        <v>521</v>
      </c>
      <c r="BB2933" s="26" t="s">
        <v>165</v>
      </c>
      <c r="BC2933" s="26" t="s">
        <v>211</v>
      </c>
      <c r="BD2933" s="26" t="s">
        <v>615</v>
      </c>
      <c r="BE2933" s="26"/>
      <c r="BF2933" s="26" t="s">
        <v>68</v>
      </c>
      <c r="BG2933" s="26" t="s">
        <v>68</v>
      </c>
      <c r="BH2933" s="26" t="s">
        <v>160</v>
      </c>
      <c r="BI2933" s="26">
        <v>6</v>
      </c>
      <c r="BJ2933" s="26" t="s">
        <v>217</v>
      </c>
    </row>
    <row r="2934" spans="36:62" x14ac:dyDescent="0.25">
      <c r="AJ2934" s="26">
        <v>832</v>
      </c>
      <c r="AK2934" s="26">
        <v>1914780</v>
      </c>
      <c r="AL2934" s="264">
        <v>43759.458333333336</v>
      </c>
      <c r="AM2934" s="26" t="s">
        <v>574</v>
      </c>
      <c r="AN2934" s="26" t="s">
        <v>63</v>
      </c>
      <c r="AO2934" s="26" t="s">
        <v>156</v>
      </c>
      <c r="AP2934" s="26" t="s">
        <v>159</v>
      </c>
      <c r="AQ2934" s="26">
        <v>0</v>
      </c>
      <c r="AR2934" s="26">
        <v>18</v>
      </c>
      <c r="AS2934" s="26" t="s">
        <v>618</v>
      </c>
      <c r="AT2934" s="26" t="s">
        <v>654</v>
      </c>
      <c r="AU2934" s="26" t="s">
        <v>63</v>
      </c>
      <c r="AV2934" s="26" t="s">
        <v>63</v>
      </c>
      <c r="AW2934" s="26" t="s">
        <v>63</v>
      </c>
      <c r="AX2934" s="26" t="s">
        <v>63</v>
      </c>
      <c r="AY2934" s="26">
        <v>43.227671000000001</v>
      </c>
      <c r="AZ2934" s="26">
        <v>-101.21131200000001</v>
      </c>
      <c r="BA2934" s="26" t="s">
        <v>158</v>
      </c>
      <c r="BB2934" s="26" t="s">
        <v>611</v>
      </c>
      <c r="BC2934" s="26" t="s">
        <v>614</v>
      </c>
      <c r="BD2934" s="26" t="s">
        <v>615</v>
      </c>
      <c r="BE2934" s="26"/>
      <c r="BF2934" s="26" t="s">
        <v>68</v>
      </c>
      <c r="BG2934" s="26" t="s">
        <v>68</v>
      </c>
      <c r="BH2934" s="26" t="s">
        <v>146</v>
      </c>
      <c r="BI2934" s="26">
        <v>6</v>
      </c>
      <c r="BJ2934" s="26" t="s">
        <v>217</v>
      </c>
    </row>
    <row r="2935" spans="36:62" x14ac:dyDescent="0.25">
      <c r="AJ2935" s="26">
        <v>834</v>
      </c>
      <c r="AK2935" s="26">
        <v>1914845</v>
      </c>
      <c r="AL2935" s="264">
        <v>43758.923611111109</v>
      </c>
      <c r="AM2935" s="26" t="s">
        <v>147</v>
      </c>
      <c r="AN2935" s="26" t="s">
        <v>63</v>
      </c>
      <c r="AO2935" s="26" t="s">
        <v>214</v>
      </c>
      <c r="AP2935" s="26" t="s">
        <v>648</v>
      </c>
      <c r="AQ2935" s="26">
        <v>0</v>
      </c>
      <c r="AR2935" s="26">
        <v>90</v>
      </c>
      <c r="AS2935" s="26" t="s">
        <v>628</v>
      </c>
      <c r="AT2935" s="26" t="s">
        <v>834</v>
      </c>
      <c r="AU2935" s="26" t="s">
        <v>63</v>
      </c>
      <c r="AV2935" s="26" t="s">
        <v>63</v>
      </c>
      <c r="AW2935" s="26" t="s">
        <v>63</v>
      </c>
      <c r="AX2935" s="26" t="s">
        <v>63</v>
      </c>
      <c r="AY2935" s="26">
        <v>43.845218000000003</v>
      </c>
      <c r="AZ2935" s="26">
        <v>-101.331469999999</v>
      </c>
      <c r="BA2935" s="26" t="s">
        <v>493</v>
      </c>
      <c r="BB2935" s="26" t="s">
        <v>609</v>
      </c>
      <c r="BC2935" s="26" t="s">
        <v>1051</v>
      </c>
      <c r="BD2935" s="26" t="s">
        <v>68</v>
      </c>
      <c r="BE2935" s="26" t="s">
        <v>1506</v>
      </c>
      <c r="BF2935" s="26" t="s">
        <v>68</v>
      </c>
      <c r="BG2935" s="26" t="s">
        <v>68</v>
      </c>
      <c r="BH2935" s="26" t="s">
        <v>1507</v>
      </c>
      <c r="BI2935" s="26">
        <v>6</v>
      </c>
      <c r="BJ2935" s="26" t="s">
        <v>217</v>
      </c>
    </row>
    <row r="2936" spans="36:62" x14ac:dyDescent="0.25">
      <c r="AJ2936" s="26">
        <v>835</v>
      </c>
      <c r="AK2936" s="26">
        <v>1914954</v>
      </c>
      <c r="AL2936" s="264">
        <v>43748.570833333331</v>
      </c>
      <c r="AM2936" s="26" t="s">
        <v>147</v>
      </c>
      <c r="AN2936" s="26" t="s">
        <v>63</v>
      </c>
      <c r="AO2936" s="26" t="s">
        <v>156</v>
      </c>
      <c r="AP2936" s="26" t="s">
        <v>159</v>
      </c>
      <c r="AQ2936" s="26">
        <v>0</v>
      </c>
      <c r="AR2936" s="26">
        <v>90</v>
      </c>
      <c r="AS2936" s="26" t="s">
        <v>1508</v>
      </c>
      <c r="AT2936" s="26" t="s">
        <v>654</v>
      </c>
      <c r="AU2936" s="26" t="s">
        <v>63</v>
      </c>
      <c r="AV2936" s="26" t="s">
        <v>63</v>
      </c>
      <c r="AW2936" s="26" t="s">
        <v>63</v>
      </c>
      <c r="AX2936" s="26" t="s">
        <v>63</v>
      </c>
      <c r="AY2936" s="26">
        <v>43.884048999999898</v>
      </c>
      <c r="AZ2936" s="26">
        <v>-101.13575400000001</v>
      </c>
      <c r="BA2936" s="26" t="s">
        <v>208</v>
      </c>
      <c r="BB2936" s="26" t="s">
        <v>609</v>
      </c>
      <c r="BC2936" s="26" t="s">
        <v>761</v>
      </c>
      <c r="BD2936" s="26" t="s">
        <v>615</v>
      </c>
      <c r="BE2936" s="26" t="s">
        <v>677</v>
      </c>
      <c r="BF2936" s="26" t="s">
        <v>68</v>
      </c>
      <c r="BG2936" s="26" t="s">
        <v>209</v>
      </c>
      <c r="BH2936" s="26" t="s">
        <v>160</v>
      </c>
      <c r="BI2936" s="26">
        <v>6</v>
      </c>
      <c r="BJ2936" s="26" t="s">
        <v>217</v>
      </c>
    </row>
    <row r="2937" spans="36:62" x14ac:dyDescent="0.25">
      <c r="AJ2937" s="26">
        <v>836</v>
      </c>
      <c r="AK2937" s="26">
        <v>1913926</v>
      </c>
      <c r="AL2937" s="264">
        <v>43735.79791666667</v>
      </c>
      <c r="AM2937" s="26" t="s">
        <v>487</v>
      </c>
      <c r="AN2937" s="26" t="s">
        <v>63</v>
      </c>
      <c r="AO2937" s="26"/>
      <c r="AP2937" s="26"/>
      <c r="AQ2937" s="26">
        <v>-1</v>
      </c>
      <c r="AR2937" s="26">
        <v>18</v>
      </c>
      <c r="AS2937" s="26" t="s">
        <v>168</v>
      </c>
      <c r="AT2937" s="26" t="s">
        <v>71</v>
      </c>
      <c r="AU2937" s="26" t="s">
        <v>63</v>
      </c>
      <c r="AV2937" s="26" t="s">
        <v>63</v>
      </c>
      <c r="AW2937" s="26" t="s">
        <v>63</v>
      </c>
      <c r="AX2937" s="26" t="s">
        <v>63</v>
      </c>
      <c r="AY2937" s="26">
        <v>43.214925999999899</v>
      </c>
      <c r="AZ2937" s="26">
        <v>-101.303974999999</v>
      </c>
      <c r="BA2937" s="26" t="s">
        <v>185</v>
      </c>
      <c r="BB2937" s="26" t="s">
        <v>611</v>
      </c>
      <c r="BC2937" s="26" t="s">
        <v>167</v>
      </c>
      <c r="BD2937" s="26" t="s">
        <v>154</v>
      </c>
      <c r="BE2937" s="26"/>
      <c r="BF2937" s="26" t="s">
        <v>99</v>
      </c>
      <c r="BG2937" s="26" t="s">
        <v>167</v>
      </c>
      <c r="BH2937" s="26" t="s">
        <v>99</v>
      </c>
      <c r="BI2937" s="26">
        <v>6</v>
      </c>
      <c r="BJ2937" s="26" t="s">
        <v>217</v>
      </c>
    </row>
    <row r="2938" spans="36:62" x14ac:dyDescent="0.25">
      <c r="AJ2938" s="26">
        <v>837</v>
      </c>
      <c r="AK2938" s="26">
        <v>1913946</v>
      </c>
      <c r="AL2938" s="264">
        <v>43745.322916666664</v>
      </c>
      <c r="AM2938" s="26" t="s">
        <v>565</v>
      </c>
      <c r="AN2938" s="26" t="s">
        <v>63</v>
      </c>
      <c r="AO2938" s="26"/>
      <c r="AP2938" s="26"/>
      <c r="AQ2938" s="26">
        <v>-1</v>
      </c>
      <c r="AR2938" s="26">
        <v>90</v>
      </c>
      <c r="AS2938" s="26" t="s">
        <v>168</v>
      </c>
      <c r="AT2938" s="26" t="s">
        <v>71</v>
      </c>
      <c r="AU2938" s="26" t="s">
        <v>63</v>
      </c>
      <c r="AV2938" s="26" t="s">
        <v>63</v>
      </c>
      <c r="AW2938" s="26" t="s">
        <v>63</v>
      </c>
      <c r="AX2938" s="26" t="s">
        <v>63</v>
      </c>
      <c r="AY2938" s="26">
        <v>43.8836429999999</v>
      </c>
      <c r="AZ2938" s="26">
        <v>-100.723174</v>
      </c>
      <c r="BA2938" s="26" t="s">
        <v>166</v>
      </c>
      <c r="BB2938" s="26" t="s">
        <v>611</v>
      </c>
      <c r="BC2938" s="26" t="s">
        <v>167</v>
      </c>
      <c r="BD2938" s="26" t="s">
        <v>154</v>
      </c>
      <c r="BE2938" s="26"/>
      <c r="BF2938" s="26" t="s">
        <v>99</v>
      </c>
      <c r="BG2938" s="26" t="s">
        <v>167</v>
      </c>
      <c r="BH2938" s="26" t="s">
        <v>99</v>
      </c>
      <c r="BI2938" s="26">
        <v>6</v>
      </c>
      <c r="BJ2938" s="26" t="s">
        <v>217</v>
      </c>
    </row>
    <row r="2939" spans="36:62" x14ac:dyDescent="0.25">
      <c r="AJ2939" s="26">
        <v>838</v>
      </c>
      <c r="AK2939" s="26">
        <v>1913947</v>
      </c>
      <c r="AL2939" s="264">
        <v>43751.90625</v>
      </c>
      <c r="AM2939" s="26" t="s">
        <v>565</v>
      </c>
      <c r="AN2939" s="26" t="s">
        <v>63</v>
      </c>
      <c r="AO2939" s="26"/>
      <c r="AP2939" s="26"/>
      <c r="AQ2939" s="26">
        <v>-1</v>
      </c>
      <c r="AR2939" s="26">
        <v>90</v>
      </c>
      <c r="AS2939" s="26" t="s">
        <v>168</v>
      </c>
      <c r="AT2939" s="26" t="s">
        <v>71</v>
      </c>
      <c r="AU2939" s="26" t="s">
        <v>63</v>
      </c>
      <c r="AV2939" s="26" t="s">
        <v>63</v>
      </c>
      <c r="AW2939" s="26" t="s">
        <v>63</v>
      </c>
      <c r="AX2939" s="26" t="s">
        <v>63</v>
      </c>
      <c r="AY2939" s="26">
        <v>43.883226000000001</v>
      </c>
      <c r="AZ2939" s="26">
        <v>-100.697170999999</v>
      </c>
      <c r="BA2939" s="26" t="s">
        <v>158</v>
      </c>
      <c r="BB2939" s="26" t="s">
        <v>609</v>
      </c>
      <c r="BC2939" s="26" t="s">
        <v>167</v>
      </c>
      <c r="BD2939" s="26" t="s">
        <v>154</v>
      </c>
      <c r="BE2939" s="26"/>
      <c r="BF2939" s="26" t="s">
        <v>99</v>
      </c>
      <c r="BG2939" s="26" t="s">
        <v>167</v>
      </c>
      <c r="BH2939" s="26" t="s">
        <v>99</v>
      </c>
      <c r="BI2939" s="26">
        <v>6</v>
      </c>
      <c r="BJ2939" s="26" t="s">
        <v>217</v>
      </c>
    </row>
    <row r="2940" spans="36:62" x14ac:dyDescent="0.25">
      <c r="AJ2940" s="26">
        <v>839</v>
      </c>
      <c r="AK2940" s="26">
        <v>1915349</v>
      </c>
      <c r="AL2940" s="264">
        <v>43757.697222222225</v>
      </c>
      <c r="AM2940" s="26" t="s">
        <v>565</v>
      </c>
      <c r="AN2940" s="26" t="s">
        <v>63</v>
      </c>
      <c r="AO2940" s="26"/>
      <c r="AP2940" s="26"/>
      <c r="AQ2940" s="26">
        <v>-1</v>
      </c>
      <c r="AR2940" s="26">
        <v>90</v>
      </c>
      <c r="AS2940" s="26" t="s">
        <v>168</v>
      </c>
      <c r="AT2940" s="26" t="s">
        <v>71</v>
      </c>
      <c r="AU2940" s="26" t="s">
        <v>63</v>
      </c>
      <c r="AV2940" s="26" t="s">
        <v>63</v>
      </c>
      <c r="AW2940" s="26" t="s">
        <v>63</v>
      </c>
      <c r="AX2940" s="26" t="s">
        <v>63</v>
      </c>
      <c r="AY2940" s="26">
        <v>43.886588000000003</v>
      </c>
      <c r="AZ2940" s="26">
        <v>-100.763209</v>
      </c>
      <c r="BA2940" s="26" t="s">
        <v>166</v>
      </c>
      <c r="BB2940" s="26" t="s">
        <v>611</v>
      </c>
      <c r="BC2940" s="26" t="s">
        <v>167</v>
      </c>
      <c r="BD2940" s="26" t="s">
        <v>154</v>
      </c>
      <c r="BE2940" s="26"/>
      <c r="BF2940" s="26" t="s">
        <v>99</v>
      </c>
      <c r="BG2940" s="26" t="s">
        <v>167</v>
      </c>
      <c r="BH2940" s="26" t="s">
        <v>99</v>
      </c>
      <c r="BI2940" s="26">
        <v>6</v>
      </c>
      <c r="BJ2940" s="26" t="s">
        <v>217</v>
      </c>
    </row>
    <row r="2941" spans="36:62" x14ac:dyDescent="0.25">
      <c r="AJ2941" s="26">
        <v>840</v>
      </c>
      <c r="AK2941" s="26">
        <v>1915359</v>
      </c>
      <c r="AL2941" s="264">
        <v>43765.208333333336</v>
      </c>
      <c r="AM2941" s="26" t="s">
        <v>147</v>
      </c>
      <c r="AN2941" s="26" t="s">
        <v>63</v>
      </c>
      <c r="AO2941" s="26" t="s">
        <v>156</v>
      </c>
      <c r="AP2941" s="26" t="s">
        <v>159</v>
      </c>
      <c r="AQ2941" s="26">
        <v>0</v>
      </c>
      <c r="AR2941" s="26">
        <v>90</v>
      </c>
      <c r="AS2941" s="26" t="s">
        <v>842</v>
      </c>
      <c r="AT2941" s="26" t="s">
        <v>71</v>
      </c>
      <c r="AU2941" s="26" t="s">
        <v>63</v>
      </c>
      <c r="AV2941" s="26" t="s">
        <v>63</v>
      </c>
      <c r="AW2941" s="26" t="s">
        <v>63</v>
      </c>
      <c r="AX2941" s="26" t="s">
        <v>63</v>
      </c>
      <c r="AY2941" s="26">
        <v>43.887169</v>
      </c>
      <c r="AZ2941" s="26">
        <v>-101.12903900000001</v>
      </c>
      <c r="BA2941" s="26" t="s">
        <v>208</v>
      </c>
      <c r="BB2941" s="26" t="s">
        <v>611</v>
      </c>
      <c r="BC2941" s="26" t="s">
        <v>761</v>
      </c>
      <c r="BD2941" s="26" t="s">
        <v>615</v>
      </c>
      <c r="BE2941" s="26"/>
      <c r="BF2941" s="26" t="s">
        <v>68</v>
      </c>
      <c r="BG2941" s="26" t="s">
        <v>68</v>
      </c>
      <c r="BH2941" s="26" t="s">
        <v>160</v>
      </c>
      <c r="BI2941" s="26">
        <v>6</v>
      </c>
      <c r="BJ2941" s="26" t="s">
        <v>217</v>
      </c>
    </row>
    <row r="2942" spans="36:62" x14ac:dyDescent="0.25">
      <c r="AJ2942" s="26">
        <v>841</v>
      </c>
      <c r="AK2942" s="26">
        <v>1914245</v>
      </c>
      <c r="AL2942" s="264">
        <v>43756.322916666664</v>
      </c>
      <c r="AM2942" s="26" t="s">
        <v>565</v>
      </c>
      <c r="AN2942" s="26" t="s">
        <v>63</v>
      </c>
      <c r="AO2942" s="26"/>
      <c r="AP2942" s="26"/>
      <c r="AQ2942" s="26">
        <v>-1</v>
      </c>
      <c r="AR2942" s="26">
        <v>90</v>
      </c>
      <c r="AS2942" s="26" t="s">
        <v>168</v>
      </c>
      <c r="AT2942" s="26" t="s">
        <v>71</v>
      </c>
      <c r="AU2942" s="26" t="s">
        <v>63</v>
      </c>
      <c r="AV2942" s="26" t="s">
        <v>63</v>
      </c>
      <c r="AW2942" s="26" t="s">
        <v>63</v>
      </c>
      <c r="AX2942" s="26" t="s">
        <v>63</v>
      </c>
      <c r="AY2942" s="26">
        <v>43.896303000000003</v>
      </c>
      <c r="AZ2942" s="26">
        <v>-100.908216999999</v>
      </c>
      <c r="BA2942" s="26" t="s">
        <v>166</v>
      </c>
      <c r="BB2942" s="26" t="s">
        <v>611</v>
      </c>
      <c r="BC2942" s="26" t="s">
        <v>167</v>
      </c>
      <c r="BD2942" s="26" t="s">
        <v>154</v>
      </c>
      <c r="BE2942" s="26"/>
      <c r="BF2942" s="26" t="s">
        <v>99</v>
      </c>
      <c r="BG2942" s="26" t="s">
        <v>167</v>
      </c>
      <c r="BH2942" s="26" t="s">
        <v>99</v>
      </c>
      <c r="BI2942" s="26">
        <v>6</v>
      </c>
      <c r="BJ2942" s="26" t="s">
        <v>217</v>
      </c>
    </row>
    <row r="2943" spans="36:62" x14ac:dyDescent="0.25">
      <c r="AJ2943" s="26">
        <v>842</v>
      </c>
      <c r="AK2943" s="26">
        <v>1915602</v>
      </c>
      <c r="AL2943" s="264">
        <v>43772.940972222219</v>
      </c>
      <c r="AM2943" s="26" t="s">
        <v>565</v>
      </c>
      <c r="AN2943" s="26" t="s">
        <v>63</v>
      </c>
      <c r="AO2943" s="26"/>
      <c r="AP2943" s="26"/>
      <c r="AQ2943" s="26">
        <v>-1</v>
      </c>
      <c r="AR2943" s="26">
        <v>90</v>
      </c>
      <c r="AS2943" s="26" t="s">
        <v>168</v>
      </c>
      <c r="AT2943" s="26" t="s">
        <v>71</v>
      </c>
      <c r="AU2943" s="26" t="s">
        <v>63</v>
      </c>
      <c r="AV2943" s="26" t="s">
        <v>63</v>
      </c>
      <c r="AW2943" s="26" t="s">
        <v>63</v>
      </c>
      <c r="AX2943" s="26" t="s">
        <v>63</v>
      </c>
      <c r="AY2943" s="26">
        <v>43.886724000000001</v>
      </c>
      <c r="AZ2943" s="26">
        <v>-100.84078700000001</v>
      </c>
      <c r="BA2943" s="26" t="s">
        <v>158</v>
      </c>
      <c r="BB2943" s="26" t="s">
        <v>609</v>
      </c>
      <c r="BC2943" s="26" t="s">
        <v>167</v>
      </c>
      <c r="BD2943" s="26" t="s">
        <v>154</v>
      </c>
      <c r="BE2943" s="26"/>
      <c r="BF2943" s="26" t="s">
        <v>99</v>
      </c>
      <c r="BG2943" s="26" t="s">
        <v>167</v>
      </c>
      <c r="BH2943" s="26" t="s">
        <v>99</v>
      </c>
      <c r="BI2943" s="26">
        <v>6</v>
      </c>
      <c r="BJ2943" s="26" t="s">
        <v>217</v>
      </c>
    </row>
    <row r="2944" spans="36:62" x14ac:dyDescent="0.25">
      <c r="AJ2944" s="26">
        <v>843</v>
      </c>
      <c r="AK2944" s="26">
        <v>1916375</v>
      </c>
      <c r="AL2944" s="264">
        <v>43779.746527777781</v>
      </c>
      <c r="AM2944" s="26" t="s">
        <v>147</v>
      </c>
      <c r="AN2944" s="26" t="s">
        <v>63</v>
      </c>
      <c r="AO2944" s="26" t="s">
        <v>156</v>
      </c>
      <c r="AP2944" s="26" t="s">
        <v>159</v>
      </c>
      <c r="AQ2944" s="26">
        <v>0</v>
      </c>
      <c r="AR2944" s="26">
        <v>90</v>
      </c>
      <c r="AS2944" s="26" t="s">
        <v>635</v>
      </c>
      <c r="AT2944" s="26" t="s">
        <v>654</v>
      </c>
      <c r="AU2944" s="26" t="s">
        <v>63</v>
      </c>
      <c r="AV2944" s="26" t="s">
        <v>63</v>
      </c>
      <c r="AW2944" s="26" t="s">
        <v>63</v>
      </c>
      <c r="AX2944" s="26" t="s">
        <v>63</v>
      </c>
      <c r="AY2944" s="26">
        <v>43.886488999999898</v>
      </c>
      <c r="AZ2944" s="26">
        <v>-101.130369</v>
      </c>
      <c r="BA2944" s="26" t="s">
        <v>166</v>
      </c>
      <c r="BB2944" s="26" t="s">
        <v>611</v>
      </c>
      <c r="BC2944" s="26" t="s">
        <v>162</v>
      </c>
      <c r="BD2944" s="26" t="s">
        <v>615</v>
      </c>
      <c r="BE2944" s="26"/>
      <c r="BF2944" s="26" t="s">
        <v>68</v>
      </c>
      <c r="BG2944" s="26" t="s">
        <v>209</v>
      </c>
      <c r="BH2944" s="26" t="s">
        <v>160</v>
      </c>
      <c r="BI2944" s="26">
        <v>6</v>
      </c>
      <c r="BJ2944" s="26" t="s">
        <v>217</v>
      </c>
    </row>
    <row r="2945" spans="36:62" x14ac:dyDescent="0.25">
      <c r="AJ2945" s="26">
        <v>844</v>
      </c>
      <c r="AK2945" s="26">
        <v>1916846</v>
      </c>
      <c r="AL2945" s="264">
        <v>43785.895833333336</v>
      </c>
      <c r="AM2945" s="26" t="s">
        <v>147</v>
      </c>
      <c r="AN2945" s="26" t="s">
        <v>63</v>
      </c>
      <c r="AO2945" s="26"/>
      <c r="AP2945" s="26"/>
      <c r="AQ2945" s="26">
        <v>-1</v>
      </c>
      <c r="AR2945" s="26">
        <v>90</v>
      </c>
      <c r="AS2945" s="26" t="s">
        <v>168</v>
      </c>
      <c r="AT2945" s="26" t="s">
        <v>71</v>
      </c>
      <c r="AU2945" s="26" t="s">
        <v>63</v>
      </c>
      <c r="AV2945" s="26" t="s">
        <v>63</v>
      </c>
      <c r="AW2945" s="26" t="s">
        <v>63</v>
      </c>
      <c r="AX2945" s="26" t="s">
        <v>63</v>
      </c>
      <c r="AY2945" s="26">
        <v>43.884175999999897</v>
      </c>
      <c r="AZ2945" s="26">
        <v>-101.13491</v>
      </c>
      <c r="BA2945" s="26" t="s">
        <v>158</v>
      </c>
      <c r="BB2945" s="26" t="s">
        <v>611</v>
      </c>
      <c r="BC2945" s="26" t="s">
        <v>167</v>
      </c>
      <c r="BD2945" s="26" t="s">
        <v>154</v>
      </c>
      <c r="BE2945" s="26"/>
      <c r="BF2945" s="26" t="s">
        <v>99</v>
      </c>
      <c r="BG2945" s="26" t="s">
        <v>167</v>
      </c>
      <c r="BH2945" s="26" t="s">
        <v>99</v>
      </c>
      <c r="BI2945" s="26">
        <v>6</v>
      </c>
      <c r="BJ2945" s="26" t="s">
        <v>217</v>
      </c>
    </row>
    <row r="2946" spans="36:62" x14ac:dyDescent="0.25">
      <c r="AJ2946" s="26">
        <v>846</v>
      </c>
      <c r="AK2946" s="26">
        <v>1917456</v>
      </c>
      <c r="AL2946" s="264">
        <v>43785.75</v>
      </c>
      <c r="AM2946" s="26" t="s">
        <v>147</v>
      </c>
      <c r="AN2946" s="26" t="s">
        <v>63</v>
      </c>
      <c r="AO2946" s="26" t="s">
        <v>156</v>
      </c>
      <c r="AP2946" s="26" t="s">
        <v>159</v>
      </c>
      <c r="AQ2946" s="26">
        <v>0</v>
      </c>
      <c r="AR2946" s="26">
        <v>90</v>
      </c>
      <c r="AS2946" s="26" t="s">
        <v>168</v>
      </c>
      <c r="AT2946" s="26" t="s">
        <v>71</v>
      </c>
      <c r="AU2946" s="26" t="s">
        <v>63</v>
      </c>
      <c r="AV2946" s="26" t="s">
        <v>63</v>
      </c>
      <c r="AW2946" s="26" t="s">
        <v>63</v>
      </c>
      <c r="AX2946" s="26" t="s">
        <v>63</v>
      </c>
      <c r="AY2946" s="26">
        <v>43.900686999999898</v>
      </c>
      <c r="AZ2946" s="26">
        <v>-101.084301999999</v>
      </c>
      <c r="BA2946" s="26" t="s">
        <v>158</v>
      </c>
      <c r="BB2946" s="26" t="s">
        <v>611</v>
      </c>
      <c r="BC2946" s="26" t="s">
        <v>68</v>
      </c>
      <c r="BD2946" s="26" t="s">
        <v>154</v>
      </c>
      <c r="BE2946" s="26"/>
      <c r="BF2946" s="26" t="s">
        <v>68</v>
      </c>
      <c r="BG2946" s="26" t="s">
        <v>68</v>
      </c>
      <c r="BH2946" s="26" t="s">
        <v>160</v>
      </c>
      <c r="BI2946" s="26">
        <v>6</v>
      </c>
      <c r="BJ2946" s="26" t="s">
        <v>21</v>
      </c>
    </row>
    <row r="2947" spans="36:62" x14ac:dyDescent="0.25">
      <c r="AJ2947" s="26">
        <v>847</v>
      </c>
      <c r="AK2947" s="26">
        <v>1917463</v>
      </c>
      <c r="AL2947" s="264">
        <v>43788.956250000003</v>
      </c>
      <c r="AM2947" s="26" t="s">
        <v>147</v>
      </c>
      <c r="AN2947" s="26" t="s">
        <v>63</v>
      </c>
      <c r="AO2947" s="26"/>
      <c r="AP2947" s="26"/>
      <c r="AQ2947" s="26">
        <v>-1</v>
      </c>
      <c r="AR2947" s="26">
        <v>90</v>
      </c>
      <c r="AS2947" s="26" t="s">
        <v>168</v>
      </c>
      <c r="AT2947" s="26" t="s">
        <v>71</v>
      </c>
      <c r="AU2947" s="26" t="s">
        <v>63</v>
      </c>
      <c r="AV2947" s="26" t="s">
        <v>63</v>
      </c>
      <c r="AW2947" s="26" t="s">
        <v>63</v>
      </c>
      <c r="AX2947" s="26" t="s">
        <v>63</v>
      </c>
      <c r="AY2947" s="26">
        <v>43.842565999999898</v>
      </c>
      <c r="AZ2947" s="26">
        <v>-101.244737</v>
      </c>
      <c r="BA2947" s="26" t="s">
        <v>166</v>
      </c>
      <c r="BB2947" s="26" t="s">
        <v>611</v>
      </c>
      <c r="BC2947" s="26" t="s">
        <v>167</v>
      </c>
      <c r="BD2947" s="26" t="s">
        <v>154</v>
      </c>
      <c r="BE2947" s="26"/>
      <c r="BF2947" s="26" t="s">
        <v>99</v>
      </c>
      <c r="BG2947" s="26" t="s">
        <v>167</v>
      </c>
      <c r="BH2947" s="26" t="s">
        <v>99</v>
      </c>
      <c r="BI2947" s="26">
        <v>6</v>
      </c>
      <c r="BJ2947" s="26" t="s">
        <v>217</v>
      </c>
    </row>
    <row r="2948" spans="36:62" x14ac:dyDescent="0.25">
      <c r="AJ2948" s="26">
        <v>848</v>
      </c>
      <c r="AK2948" s="26">
        <v>1917403</v>
      </c>
      <c r="AL2948" s="264">
        <v>43788.707638888889</v>
      </c>
      <c r="AM2948" s="26" t="s">
        <v>147</v>
      </c>
      <c r="AN2948" s="26" t="s">
        <v>63</v>
      </c>
      <c r="AO2948" s="26"/>
      <c r="AP2948" s="26"/>
      <c r="AQ2948" s="26">
        <v>-1</v>
      </c>
      <c r="AR2948" s="26">
        <v>90</v>
      </c>
      <c r="AS2948" s="26" t="s">
        <v>168</v>
      </c>
      <c r="AT2948" s="26" t="s">
        <v>71</v>
      </c>
      <c r="AU2948" s="26" t="s">
        <v>63</v>
      </c>
      <c r="AV2948" s="26" t="s">
        <v>63</v>
      </c>
      <c r="AW2948" s="26" t="s">
        <v>63</v>
      </c>
      <c r="AX2948" s="26" t="s">
        <v>63</v>
      </c>
      <c r="AY2948" s="26">
        <v>43.850904999999898</v>
      </c>
      <c r="AZ2948" s="26">
        <v>-101.47242</v>
      </c>
      <c r="BA2948" s="26" t="s">
        <v>485</v>
      </c>
      <c r="BB2948" s="26" t="s">
        <v>611</v>
      </c>
      <c r="BC2948" s="26" t="s">
        <v>167</v>
      </c>
      <c r="BD2948" s="26" t="s">
        <v>154</v>
      </c>
      <c r="BE2948" s="26"/>
      <c r="BF2948" s="26" t="s">
        <v>99</v>
      </c>
      <c r="BG2948" s="26" t="s">
        <v>167</v>
      </c>
      <c r="BH2948" s="26" t="s">
        <v>99</v>
      </c>
      <c r="BI2948" s="26">
        <v>6</v>
      </c>
      <c r="BJ2948" s="26" t="s">
        <v>217</v>
      </c>
    </row>
    <row r="2949" spans="36:62" x14ac:dyDescent="0.25">
      <c r="AJ2949" s="26">
        <v>849</v>
      </c>
      <c r="AK2949" s="26">
        <v>1917402</v>
      </c>
      <c r="AL2949" s="264">
        <v>43722.09375</v>
      </c>
      <c r="AM2949" s="26" t="s">
        <v>147</v>
      </c>
      <c r="AN2949" s="26" t="s">
        <v>63</v>
      </c>
      <c r="AO2949" s="26"/>
      <c r="AP2949" s="26"/>
      <c r="AQ2949" s="26">
        <v>-1</v>
      </c>
      <c r="AR2949" s="26">
        <v>90</v>
      </c>
      <c r="AS2949" s="26" t="s">
        <v>168</v>
      </c>
      <c r="AT2949" s="26" t="s">
        <v>71</v>
      </c>
      <c r="AU2949" s="26" t="s">
        <v>63</v>
      </c>
      <c r="AV2949" s="26" t="s">
        <v>63</v>
      </c>
      <c r="AW2949" s="26" t="s">
        <v>63</v>
      </c>
      <c r="AX2949" s="26" t="s">
        <v>63</v>
      </c>
      <c r="AY2949" s="26">
        <v>43.851537999999898</v>
      </c>
      <c r="AZ2949" s="26">
        <v>-101.387620999999</v>
      </c>
      <c r="BA2949" s="26" t="s">
        <v>166</v>
      </c>
      <c r="BB2949" s="26" t="s">
        <v>611</v>
      </c>
      <c r="BC2949" s="26" t="s">
        <v>167</v>
      </c>
      <c r="BD2949" s="26" t="s">
        <v>154</v>
      </c>
      <c r="BE2949" s="26"/>
      <c r="BF2949" s="26" t="s">
        <v>99</v>
      </c>
      <c r="BG2949" s="26" t="s">
        <v>167</v>
      </c>
      <c r="BH2949" s="26" t="s">
        <v>99</v>
      </c>
      <c r="BI2949" s="26">
        <v>6</v>
      </c>
      <c r="BJ2949" s="26" t="s">
        <v>217</v>
      </c>
    </row>
    <row r="2950" spans="36:62" x14ac:dyDescent="0.25">
      <c r="AJ2950" s="26">
        <v>850</v>
      </c>
      <c r="AK2950" s="26">
        <v>1917401</v>
      </c>
      <c r="AL2950" s="264">
        <v>43779.543055555558</v>
      </c>
      <c r="AM2950" s="26" t="s">
        <v>147</v>
      </c>
      <c r="AN2950" s="26" t="s">
        <v>63</v>
      </c>
      <c r="AO2950" s="26" t="s">
        <v>156</v>
      </c>
      <c r="AP2950" s="26" t="s">
        <v>159</v>
      </c>
      <c r="AQ2950" s="26">
        <v>0</v>
      </c>
      <c r="AR2950" s="26">
        <v>90</v>
      </c>
      <c r="AS2950" s="26" t="s">
        <v>1509</v>
      </c>
      <c r="AT2950" s="26" t="s">
        <v>663</v>
      </c>
      <c r="AU2950" s="26" t="s">
        <v>63</v>
      </c>
      <c r="AV2950" s="26" t="s">
        <v>63</v>
      </c>
      <c r="AW2950" s="26" t="s">
        <v>63</v>
      </c>
      <c r="AX2950" s="26" t="s">
        <v>63</v>
      </c>
      <c r="AY2950" s="26">
        <v>43.865082999999899</v>
      </c>
      <c r="AZ2950" s="26">
        <v>-101.17853700000001</v>
      </c>
      <c r="BA2950" s="26" t="s">
        <v>208</v>
      </c>
      <c r="BB2950" s="26" t="s">
        <v>609</v>
      </c>
      <c r="BC2950" s="26" t="s">
        <v>614</v>
      </c>
      <c r="BD2950" s="26" t="s">
        <v>615</v>
      </c>
      <c r="BE2950" s="26"/>
      <c r="BF2950" s="26" t="s">
        <v>68</v>
      </c>
      <c r="BG2950" s="26" t="s">
        <v>209</v>
      </c>
      <c r="BH2950" s="26" t="s">
        <v>146</v>
      </c>
      <c r="BI2950" s="26">
        <v>6</v>
      </c>
      <c r="BJ2950" s="26" t="s">
        <v>217</v>
      </c>
    </row>
    <row r="2951" spans="36:62" x14ac:dyDescent="0.25">
      <c r="AJ2951" s="26">
        <v>851</v>
      </c>
      <c r="AK2951" s="26">
        <v>1917397</v>
      </c>
      <c r="AL2951" s="264">
        <v>43722.677083333336</v>
      </c>
      <c r="AM2951" s="26" t="s">
        <v>147</v>
      </c>
      <c r="AN2951" s="26" t="s">
        <v>63</v>
      </c>
      <c r="AO2951" s="26"/>
      <c r="AP2951" s="26"/>
      <c r="AQ2951" s="26">
        <v>-1</v>
      </c>
      <c r="AR2951" s="26">
        <v>90</v>
      </c>
      <c r="AS2951" s="26" t="s">
        <v>168</v>
      </c>
      <c r="AT2951" s="26" t="s">
        <v>71</v>
      </c>
      <c r="AU2951" s="26" t="s">
        <v>63</v>
      </c>
      <c r="AV2951" s="26" t="s">
        <v>63</v>
      </c>
      <c r="AW2951" s="26" t="s">
        <v>63</v>
      </c>
      <c r="AX2951" s="26" t="s">
        <v>63</v>
      </c>
      <c r="AY2951" s="26">
        <v>43.894776</v>
      </c>
      <c r="AZ2951" s="26">
        <v>-101.11404400000001</v>
      </c>
      <c r="BA2951" s="26" t="s">
        <v>166</v>
      </c>
      <c r="BB2951" s="26" t="s">
        <v>611</v>
      </c>
      <c r="BC2951" s="26" t="s">
        <v>167</v>
      </c>
      <c r="BD2951" s="26" t="s">
        <v>154</v>
      </c>
      <c r="BE2951" s="26"/>
      <c r="BF2951" s="26" t="s">
        <v>99</v>
      </c>
      <c r="BG2951" s="26" t="s">
        <v>167</v>
      </c>
      <c r="BH2951" s="26" t="s">
        <v>99</v>
      </c>
      <c r="BI2951" s="26">
        <v>6</v>
      </c>
      <c r="BJ2951" s="26" t="s">
        <v>217</v>
      </c>
    </row>
    <row r="2952" spans="36:62" x14ac:dyDescent="0.25">
      <c r="AJ2952" s="26">
        <v>853</v>
      </c>
      <c r="AK2952" s="26">
        <v>1917753</v>
      </c>
      <c r="AL2952" s="264">
        <v>43790.034722222219</v>
      </c>
      <c r="AM2952" s="26" t="s">
        <v>565</v>
      </c>
      <c r="AN2952" s="26" t="s">
        <v>63</v>
      </c>
      <c r="AO2952" s="26" t="s">
        <v>156</v>
      </c>
      <c r="AP2952" s="26" t="s">
        <v>159</v>
      </c>
      <c r="AQ2952" s="26">
        <v>0</v>
      </c>
      <c r="AR2952" s="26">
        <v>90</v>
      </c>
      <c r="AS2952" s="26" t="s">
        <v>189</v>
      </c>
      <c r="AT2952" s="26" t="s">
        <v>613</v>
      </c>
      <c r="AU2952" s="26" t="s">
        <v>63</v>
      </c>
      <c r="AV2952" s="26" t="s">
        <v>63</v>
      </c>
      <c r="AW2952" s="26" t="s">
        <v>63</v>
      </c>
      <c r="AX2952" s="26" t="s">
        <v>63</v>
      </c>
      <c r="AY2952" s="26">
        <v>43.886501000000003</v>
      </c>
      <c r="AZ2952" s="26">
        <v>-100.835008999999</v>
      </c>
      <c r="BA2952" s="26" t="s">
        <v>185</v>
      </c>
      <c r="BB2952" s="26" t="s">
        <v>611</v>
      </c>
      <c r="BC2952" s="26" t="s">
        <v>68</v>
      </c>
      <c r="BD2952" s="26" t="s">
        <v>615</v>
      </c>
      <c r="BE2952" s="26"/>
      <c r="BF2952" s="26" t="s">
        <v>68</v>
      </c>
      <c r="BG2952" s="26" t="s">
        <v>68</v>
      </c>
      <c r="BH2952" s="26" t="s">
        <v>146</v>
      </c>
      <c r="BI2952" s="26">
        <v>6</v>
      </c>
      <c r="BJ2952" s="26" t="s">
        <v>217</v>
      </c>
    </row>
    <row r="2953" spans="36:62" x14ac:dyDescent="0.25">
      <c r="AJ2953" s="26">
        <v>854</v>
      </c>
      <c r="AK2953" s="26">
        <v>1918564</v>
      </c>
      <c r="AL2953" s="264">
        <v>43795.704861111109</v>
      </c>
      <c r="AM2953" s="26" t="s">
        <v>147</v>
      </c>
      <c r="AN2953" s="26" t="s">
        <v>63</v>
      </c>
      <c r="AO2953" s="26" t="s">
        <v>156</v>
      </c>
      <c r="AP2953" s="26" t="s">
        <v>159</v>
      </c>
      <c r="AQ2953" s="26">
        <v>0</v>
      </c>
      <c r="AR2953" s="26">
        <v>90</v>
      </c>
      <c r="AS2953" s="26" t="s">
        <v>855</v>
      </c>
      <c r="AT2953" s="26" t="s">
        <v>613</v>
      </c>
      <c r="AU2953" s="26" t="s">
        <v>63</v>
      </c>
      <c r="AV2953" s="26" t="s">
        <v>63</v>
      </c>
      <c r="AW2953" s="26" t="s">
        <v>63</v>
      </c>
      <c r="AX2953" s="26" t="s">
        <v>63</v>
      </c>
      <c r="AY2953" s="26">
        <v>43.835985999999899</v>
      </c>
      <c r="AZ2953" s="26">
        <v>-101.600588999999</v>
      </c>
      <c r="BA2953" s="26" t="s">
        <v>498</v>
      </c>
      <c r="BB2953" s="26" t="s">
        <v>611</v>
      </c>
      <c r="BC2953" s="26" t="s">
        <v>614</v>
      </c>
      <c r="BD2953" s="26" t="s">
        <v>615</v>
      </c>
      <c r="BE2953" s="26"/>
      <c r="BF2953" s="26" t="s">
        <v>68</v>
      </c>
      <c r="BG2953" s="26" t="s">
        <v>68</v>
      </c>
      <c r="BH2953" s="26" t="s">
        <v>160</v>
      </c>
      <c r="BI2953" s="26">
        <v>6</v>
      </c>
      <c r="BJ2953" s="26" t="s">
        <v>217</v>
      </c>
    </row>
    <row r="2954" spans="36:62" x14ac:dyDescent="0.25">
      <c r="AJ2954" s="26">
        <v>855</v>
      </c>
      <c r="AK2954" s="26">
        <v>1918582</v>
      </c>
      <c r="AL2954" s="264">
        <v>43679.527083333334</v>
      </c>
      <c r="AM2954" s="26" t="s">
        <v>147</v>
      </c>
      <c r="AN2954" s="26" t="s">
        <v>63</v>
      </c>
      <c r="AO2954" s="26"/>
      <c r="AP2954" s="26" t="s">
        <v>159</v>
      </c>
      <c r="AQ2954" s="26">
        <v>0</v>
      </c>
      <c r="AR2954" s="26">
        <v>90</v>
      </c>
      <c r="AS2954" s="26" t="s">
        <v>763</v>
      </c>
      <c r="AT2954" s="26" t="s">
        <v>74</v>
      </c>
      <c r="AU2954" s="26" t="s">
        <v>63</v>
      </c>
      <c r="AV2954" s="26" t="s">
        <v>63</v>
      </c>
      <c r="AW2954" s="26" t="s">
        <v>63</v>
      </c>
      <c r="AX2954" s="26" t="s">
        <v>63</v>
      </c>
      <c r="AY2954" s="26">
        <v>43.842835999999899</v>
      </c>
      <c r="AZ2954" s="26">
        <v>-101.24757700000001</v>
      </c>
      <c r="BA2954" s="26" t="s">
        <v>185</v>
      </c>
      <c r="BB2954" s="26" t="s">
        <v>609</v>
      </c>
      <c r="BC2954" s="26" t="s">
        <v>68</v>
      </c>
      <c r="BD2954" s="26" t="s">
        <v>923</v>
      </c>
      <c r="BE2954" s="26"/>
      <c r="BF2954" s="26" t="s">
        <v>68</v>
      </c>
      <c r="BG2954" s="26" t="s">
        <v>68</v>
      </c>
      <c r="BH2954" s="26" t="s">
        <v>160</v>
      </c>
      <c r="BI2954" s="26">
        <v>6</v>
      </c>
      <c r="BJ2954" s="26" t="s">
        <v>217</v>
      </c>
    </row>
    <row r="2955" spans="36:62" x14ac:dyDescent="0.25">
      <c r="AJ2955" s="26">
        <v>856</v>
      </c>
      <c r="AK2955" s="26">
        <v>1918584</v>
      </c>
      <c r="AL2955" s="264">
        <v>43800.601388888892</v>
      </c>
      <c r="AM2955" s="26" t="s">
        <v>565</v>
      </c>
      <c r="AN2955" s="26" t="s">
        <v>63</v>
      </c>
      <c r="AO2955" s="26" t="s">
        <v>156</v>
      </c>
      <c r="AP2955" s="26" t="s">
        <v>159</v>
      </c>
      <c r="AQ2955" s="26">
        <v>0</v>
      </c>
      <c r="AR2955" s="26">
        <v>90</v>
      </c>
      <c r="AS2955" s="26" t="s">
        <v>201</v>
      </c>
      <c r="AT2955" s="26" t="s">
        <v>71</v>
      </c>
      <c r="AU2955" s="26" t="s">
        <v>63</v>
      </c>
      <c r="AV2955" s="26" t="s">
        <v>63</v>
      </c>
      <c r="AW2955" s="26" t="s">
        <v>63</v>
      </c>
      <c r="AX2955" s="26" t="s">
        <v>63</v>
      </c>
      <c r="AY2955" s="26">
        <v>43.886505</v>
      </c>
      <c r="AZ2955" s="26">
        <v>-100.83257</v>
      </c>
      <c r="BA2955" s="26" t="s">
        <v>185</v>
      </c>
      <c r="BB2955" s="26" t="s">
        <v>611</v>
      </c>
      <c r="BC2955" s="26" t="s">
        <v>761</v>
      </c>
      <c r="BD2955" s="26" t="s">
        <v>615</v>
      </c>
      <c r="BE2955" s="26" t="s">
        <v>677</v>
      </c>
      <c r="BF2955" s="26" t="s">
        <v>68</v>
      </c>
      <c r="BG2955" s="26" t="s">
        <v>68</v>
      </c>
      <c r="BH2955" s="26" t="s">
        <v>160</v>
      </c>
      <c r="BI2955" s="26">
        <v>6</v>
      </c>
      <c r="BJ2955" s="26" t="s">
        <v>217</v>
      </c>
    </row>
    <row r="2956" spans="36:62" x14ac:dyDescent="0.25">
      <c r="AJ2956" s="26">
        <v>858</v>
      </c>
      <c r="AK2956" s="26">
        <v>1919148</v>
      </c>
      <c r="AL2956" s="264">
        <v>43807.817361111112</v>
      </c>
      <c r="AM2956" s="26" t="s">
        <v>147</v>
      </c>
      <c r="AN2956" s="26" t="s">
        <v>63</v>
      </c>
      <c r="AO2956" s="26" t="s">
        <v>156</v>
      </c>
      <c r="AP2956" s="26" t="s">
        <v>159</v>
      </c>
      <c r="AQ2956" s="26">
        <v>0</v>
      </c>
      <c r="AR2956" s="26">
        <v>90</v>
      </c>
      <c r="AS2956" s="26" t="s">
        <v>814</v>
      </c>
      <c r="AT2956" s="26" t="s">
        <v>613</v>
      </c>
      <c r="AU2956" s="26" t="s">
        <v>63</v>
      </c>
      <c r="AV2956" s="26" t="s">
        <v>63</v>
      </c>
      <c r="AW2956" s="26" t="s">
        <v>63</v>
      </c>
      <c r="AX2956" s="26" t="s">
        <v>63</v>
      </c>
      <c r="AY2956" s="26">
        <v>43.851812000000002</v>
      </c>
      <c r="AZ2956" s="26">
        <v>-101.40959700000001</v>
      </c>
      <c r="BA2956" s="26" t="s">
        <v>185</v>
      </c>
      <c r="BB2956" s="26" t="s">
        <v>611</v>
      </c>
      <c r="BC2956" s="26" t="s">
        <v>170</v>
      </c>
      <c r="BD2956" s="26" t="s">
        <v>68</v>
      </c>
      <c r="BE2956" s="26" t="s">
        <v>1115</v>
      </c>
      <c r="BF2956" s="26" t="s">
        <v>68</v>
      </c>
      <c r="BG2956" s="26" t="s">
        <v>68</v>
      </c>
      <c r="BH2956" s="26" t="s">
        <v>160</v>
      </c>
      <c r="BI2956" s="26">
        <v>6</v>
      </c>
      <c r="BJ2956" s="26" t="s">
        <v>217</v>
      </c>
    </row>
    <row r="2957" spans="36:62" x14ac:dyDescent="0.25">
      <c r="AJ2957" s="26">
        <v>859</v>
      </c>
      <c r="AK2957" s="26">
        <v>1919150</v>
      </c>
      <c r="AL2957" s="264">
        <v>43806.758333333331</v>
      </c>
      <c r="AM2957" s="26" t="s">
        <v>565</v>
      </c>
      <c r="AN2957" s="26" t="s">
        <v>63</v>
      </c>
      <c r="AO2957" s="26"/>
      <c r="AP2957" s="26"/>
      <c r="AQ2957" s="26">
        <v>-1</v>
      </c>
      <c r="AR2957" s="26">
        <v>90</v>
      </c>
      <c r="AS2957" s="26" t="s">
        <v>168</v>
      </c>
      <c r="AT2957" s="26" t="s">
        <v>71</v>
      </c>
      <c r="AU2957" s="26" t="s">
        <v>63</v>
      </c>
      <c r="AV2957" s="26" t="s">
        <v>63</v>
      </c>
      <c r="AW2957" s="26" t="s">
        <v>63</v>
      </c>
      <c r="AX2957" s="26" t="s">
        <v>63</v>
      </c>
      <c r="AY2957" s="26">
        <v>43.883246999999898</v>
      </c>
      <c r="AZ2957" s="26">
        <v>-100.700256999999</v>
      </c>
      <c r="BA2957" s="26" t="s">
        <v>185</v>
      </c>
      <c r="BB2957" s="26" t="s">
        <v>609</v>
      </c>
      <c r="BC2957" s="26" t="s">
        <v>167</v>
      </c>
      <c r="BD2957" s="26" t="s">
        <v>154</v>
      </c>
      <c r="BE2957" s="26"/>
      <c r="BF2957" s="26" t="s">
        <v>99</v>
      </c>
      <c r="BG2957" s="26" t="s">
        <v>167</v>
      </c>
      <c r="BH2957" s="26" t="s">
        <v>99</v>
      </c>
      <c r="BI2957" s="26">
        <v>6</v>
      </c>
      <c r="BJ2957" s="26" t="s">
        <v>217</v>
      </c>
    </row>
    <row r="2958" spans="36:62" x14ac:dyDescent="0.25">
      <c r="AJ2958" s="26">
        <v>860</v>
      </c>
      <c r="AK2958" s="26">
        <v>1919625</v>
      </c>
      <c r="AL2958" s="264">
        <v>43790.322916666664</v>
      </c>
      <c r="AM2958" s="26" t="s">
        <v>565</v>
      </c>
      <c r="AN2958" s="26" t="s">
        <v>63</v>
      </c>
      <c r="AO2958" s="26" t="s">
        <v>156</v>
      </c>
      <c r="AP2958" s="26" t="s">
        <v>627</v>
      </c>
      <c r="AQ2958" s="26">
        <v>0</v>
      </c>
      <c r="AR2958" s="26">
        <v>90</v>
      </c>
      <c r="AS2958" s="26" t="s">
        <v>1056</v>
      </c>
      <c r="AT2958" s="26" t="s">
        <v>74</v>
      </c>
      <c r="AU2958" s="26" t="s">
        <v>63</v>
      </c>
      <c r="AV2958" s="26" t="s">
        <v>63</v>
      </c>
      <c r="AW2958" s="26" t="s">
        <v>69</v>
      </c>
      <c r="AX2958" s="26" t="s">
        <v>63</v>
      </c>
      <c r="AY2958" s="26">
        <v>43.884782000000001</v>
      </c>
      <c r="AZ2958" s="26">
        <v>-100.73279700000001</v>
      </c>
      <c r="BA2958" s="26" t="s">
        <v>208</v>
      </c>
      <c r="BB2958" s="26" t="s">
        <v>609</v>
      </c>
      <c r="BC2958" s="26" t="s">
        <v>1510</v>
      </c>
      <c r="BD2958" s="26" t="s">
        <v>759</v>
      </c>
      <c r="BE2958" s="26" t="s">
        <v>1362</v>
      </c>
      <c r="BF2958" s="26" t="s">
        <v>759</v>
      </c>
      <c r="BG2958" s="26" t="s">
        <v>759</v>
      </c>
      <c r="BH2958" s="26" t="s">
        <v>728</v>
      </c>
      <c r="BI2958" s="26">
        <v>6</v>
      </c>
      <c r="BJ2958" s="26" t="s">
        <v>217</v>
      </c>
    </row>
    <row r="2959" spans="36:62" x14ac:dyDescent="0.25">
      <c r="AJ2959" s="26">
        <v>861</v>
      </c>
      <c r="AK2959" s="26">
        <v>1919623</v>
      </c>
      <c r="AL2959" s="264">
        <v>43796.785416666666</v>
      </c>
      <c r="AM2959" s="26" t="s">
        <v>565</v>
      </c>
      <c r="AN2959" s="26" t="s">
        <v>63</v>
      </c>
      <c r="AO2959" s="26"/>
      <c r="AP2959" s="26"/>
      <c r="AQ2959" s="26">
        <v>-1</v>
      </c>
      <c r="AR2959" s="26">
        <v>90</v>
      </c>
      <c r="AS2959" s="26" t="s">
        <v>168</v>
      </c>
      <c r="AT2959" s="26" t="s">
        <v>71</v>
      </c>
      <c r="AU2959" s="26" t="s">
        <v>63</v>
      </c>
      <c r="AV2959" s="26" t="s">
        <v>63</v>
      </c>
      <c r="AW2959" s="26" t="s">
        <v>63</v>
      </c>
      <c r="AX2959" s="26" t="s">
        <v>63</v>
      </c>
      <c r="AY2959" s="26">
        <v>43.883598999999897</v>
      </c>
      <c r="AZ2959" s="26">
        <v>-100.719149999999</v>
      </c>
      <c r="BA2959" s="26" t="s">
        <v>185</v>
      </c>
      <c r="BB2959" s="26" t="s">
        <v>609</v>
      </c>
      <c r="BC2959" s="26" t="s">
        <v>167</v>
      </c>
      <c r="BD2959" s="26" t="s">
        <v>154</v>
      </c>
      <c r="BE2959" s="26"/>
      <c r="BF2959" s="26" t="s">
        <v>99</v>
      </c>
      <c r="BG2959" s="26" t="s">
        <v>167</v>
      </c>
      <c r="BH2959" s="26" t="s">
        <v>99</v>
      </c>
      <c r="BI2959" s="26">
        <v>6</v>
      </c>
      <c r="BJ2959" s="26" t="s">
        <v>217</v>
      </c>
    </row>
    <row r="2960" spans="36:62" x14ac:dyDescent="0.25">
      <c r="AJ2960" s="26">
        <v>862</v>
      </c>
      <c r="AK2960" s="26">
        <v>1919759</v>
      </c>
      <c r="AL2960" s="264">
        <v>43826.947916666664</v>
      </c>
      <c r="AM2960" s="26" t="s">
        <v>565</v>
      </c>
      <c r="AN2960" s="26" t="s">
        <v>63</v>
      </c>
      <c r="AO2960" s="26" t="s">
        <v>156</v>
      </c>
      <c r="AP2960" s="26" t="s">
        <v>159</v>
      </c>
      <c r="AQ2960" s="26">
        <v>0</v>
      </c>
      <c r="AR2960" s="26">
        <v>90</v>
      </c>
      <c r="AS2960" s="26" t="s">
        <v>852</v>
      </c>
      <c r="AT2960" s="26" t="s">
        <v>613</v>
      </c>
      <c r="AU2960" s="26" t="s">
        <v>63</v>
      </c>
      <c r="AV2960" s="26" t="s">
        <v>63</v>
      </c>
      <c r="AW2960" s="26" t="s">
        <v>63</v>
      </c>
      <c r="AX2960" s="26" t="s">
        <v>63</v>
      </c>
      <c r="AY2960" s="26">
        <v>43.891834000000003</v>
      </c>
      <c r="AZ2960" s="26">
        <v>-100.896936999999</v>
      </c>
      <c r="BA2960" s="26" t="s">
        <v>166</v>
      </c>
      <c r="BB2960" s="26" t="s">
        <v>611</v>
      </c>
      <c r="BC2960" s="26" t="s">
        <v>1511</v>
      </c>
      <c r="BD2960" s="26" t="s">
        <v>615</v>
      </c>
      <c r="BE2960" s="26"/>
      <c r="BF2960" s="26" t="s">
        <v>68</v>
      </c>
      <c r="BG2960" s="26" t="s">
        <v>209</v>
      </c>
      <c r="BH2960" s="26" t="s">
        <v>160</v>
      </c>
      <c r="BI2960" s="26">
        <v>6</v>
      </c>
      <c r="BJ2960" s="26" t="s">
        <v>217</v>
      </c>
    </row>
    <row r="2961" spans="36:62" x14ac:dyDescent="0.25">
      <c r="AJ2961" s="26">
        <v>863</v>
      </c>
      <c r="AK2961" s="26">
        <v>1919760</v>
      </c>
      <c r="AL2961" s="264">
        <v>43827.069444444445</v>
      </c>
      <c r="AM2961" s="26" t="s">
        <v>565</v>
      </c>
      <c r="AN2961" s="26" t="s">
        <v>63</v>
      </c>
      <c r="AO2961" s="26" t="s">
        <v>156</v>
      </c>
      <c r="AP2961" s="26" t="s">
        <v>159</v>
      </c>
      <c r="AQ2961" s="26">
        <v>0</v>
      </c>
      <c r="AR2961" s="26">
        <v>90</v>
      </c>
      <c r="AS2961" s="26" t="s">
        <v>669</v>
      </c>
      <c r="AT2961" s="26" t="s">
        <v>613</v>
      </c>
      <c r="AU2961" s="26" t="s">
        <v>63</v>
      </c>
      <c r="AV2961" s="26" t="s">
        <v>63</v>
      </c>
      <c r="AW2961" s="26" t="s">
        <v>63</v>
      </c>
      <c r="AX2961" s="26" t="s">
        <v>63</v>
      </c>
      <c r="AY2961" s="26">
        <v>43.900903999999898</v>
      </c>
      <c r="AZ2961" s="26">
        <v>-100.921496</v>
      </c>
      <c r="BA2961" s="26" t="s">
        <v>208</v>
      </c>
      <c r="BB2961" s="26" t="s">
        <v>609</v>
      </c>
      <c r="BC2961" s="26" t="s">
        <v>211</v>
      </c>
      <c r="BD2961" s="26" t="s">
        <v>615</v>
      </c>
      <c r="BE2961" s="26"/>
      <c r="BF2961" s="26" t="s">
        <v>68</v>
      </c>
      <c r="BG2961" s="26" t="s">
        <v>68</v>
      </c>
      <c r="BH2961" s="26" t="s">
        <v>160</v>
      </c>
      <c r="BI2961" s="26">
        <v>6</v>
      </c>
      <c r="BJ2961" s="26" t="s">
        <v>217</v>
      </c>
    </row>
    <row r="2962" spans="36:62" x14ac:dyDescent="0.25">
      <c r="AJ2962" s="26">
        <v>864</v>
      </c>
      <c r="AK2962" s="26">
        <v>1919764</v>
      </c>
      <c r="AL2962" s="264">
        <v>43819.665277777778</v>
      </c>
      <c r="AM2962" s="26" t="s">
        <v>147</v>
      </c>
      <c r="AN2962" s="26" t="s">
        <v>63</v>
      </c>
      <c r="AO2962" s="26" t="s">
        <v>748</v>
      </c>
      <c r="AP2962" s="26" t="s">
        <v>159</v>
      </c>
      <c r="AQ2962" s="26">
        <v>0</v>
      </c>
      <c r="AR2962" s="26">
        <v>90</v>
      </c>
      <c r="AS2962" s="26" t="s">
        <v>1512</v>
      </c>
      <c r="AT2962" s="26" t="s">
        <v>71</v>
      </c>
      <c r="AU2962" s="26" t="s">
        <v>63</v>
      </c>
      <c r="AV2962" s="26" t="s">
        <v>69</v>
      </c>
      <c r="AW2962" s="26" t="s">
        <v>63</v>
      </c>
      <c r="AX2962" s="26" t="s">
        <v>63</v>
      </c>
      <c r="AY2962" s="26">
        <v>43.842652999999899</v>
      </c>
      <c r="AZ2962" s="26">
        <v>-101.271618</v>
      </c>
      <c r="BA2962" s="26" t="s">
        <v>158</v>
      </c>
      <c r="BB2962" s="26" t="s">
        <v>611</v>
      </c>
      <c r="BC2962" s="26" t="s">
        <v>651</v>
      </c>
      <c r="BD2962" s="26" t="s">
        <v>68</v>
      </c>
      <c r="BE2962" s="26"/>
      <c r="BF2962" s="26" t="s">
        <v>68</v>
      </c>
      <c r="BG2962" s="26" t="s">
        <v>68</v>
      </c>
      <c r="BH2962" s="26" t="s">
        <v>1513</v>
      </c>
      <c r="BI2962" s="26">
        <v>6</v>
      </c>
      <c r="BJ2962" s="26" t="s">
        <v>19</v>
      </c>
    </row>
    <row r="2963" spans="36:62" x14ac:dyDescent="0.25">
      <c r="AJ2963" s="26">
        <v>865</v>
      </c>
      <c r="AK2963" s="26">
        <v>1920301</v>
      </c>
      <c r="AL2963" s="264">
        <v>43827.638888888891</v>
      </c>
      <c r="AM2963" s="26" t="s">
        <v>565</v>
      </c>
      <c r="AN2963" s="26" t="s">
        <v>63</v>
      </c>
      <c r="AO2963" s="26" t="s">
        <v>156</v>
      </c>
      <c r="AP2963" s="26" t="s">
        <v>159</v>
      </c>
      <c r="AQ2963" s="26">
        <v>0</v>
      </c>
      <c r="AR2963" s="26">
        <v>90</v>
      </c>
      <c r="AS2963" s="26" t="s">
        <v>1514</v>
      </c>
      <c r="AT2963" s="26" t="s">
        <v>654</v>
      </c>
      <c r="AU2963" s="26" t="s">
        <v>63</v>
      </c>
      <c r="AV2963" s="26" t="s">
        <v>63</v>
      </c>
      <c r="AW2963" s="26" t="s">
        <v>63</v>
      </c>
      <c r="AX2963" s="26" t="s">
        <v>63</v>
      </c>
      <c r="AY2963" s="26">
        <v>43.901190999999898</v>
      </c>
      <c r="AZ2963" s="26">
        <v>-101.011848999999</v>
      </c>
      <c r="BA2963" s="26" t="s">
        <v>166</v>
      </c>
      <c r="BB2963" s="26" t="s">
        <v>609</v>
      </c>
      <c r="BC2963" s="26" t="s">
        <v>667</v>
      </c>
      <c r="BD2963" s="26" t="s">
        <v>615</v>
      </c>
      <c r="BE2963" s="26"/>
      <c r="BF2963" s="26" t="s">
        <v>68</v>
      </c>
      <c r="BG2963" s="26" t="s">
        <v>68</v>
      </c>
      <c r="BH2963" s="26" t="s">
        <v>160</v>
      </c>
      <c r="BI2963" s="26">
        <v>6</v>
      </c>
      <c r="BJ2963" s="26" t="s">
        <v>217</v>
      </c>
    </row>
    <row r="2964" spans="36:62" x14ac:dyDescent="0.25">
      <c r="AJ2964" s="26">
        <v>866</v>
      </c>
      <c r="AK2964" s="26">
        <v>1920003</v>
      </c>
      <c r="AL2964" s="264">
        <v>43823.291666666664</v>
      </c>
      <c r="AM2964" s="26" t="s">
        <v>147</v>
      </c>
      <c r="AN2964" s="26" t="s">
        <v>63</v>
      </c>
      <c r="AO2964" s="26"/>
      <c r="AP2964" s="26"/>
      <c r="AQ2964" s="26">
        <v>-1</v>
      </c>
      <c r="AR2964" s="26">
        <v>90</v>
      </c>
      <c r="AS2964" s="26" t="s">
        <v>168</v>
      </c>
      <c r="AT2964" s="26" t="s">
        <v>74</v>
      </c>
      <c r="AU2964" s="26" t="s">
        <v>63</v>
      </c>
      <c r="AV2964" s="26" t="s">
        <v>63</v>
      </c>
      <c r="AW2964" s="26" t="s">
        <v>63</v>
      </c>
      <c r="AX2964" s="26" t="s">
        <v>63</v>
      </c>
      <c r="AY2964" s="26">
        <v>43.8362669999999</v>
      </c>
      <c r="AZ2964" s="26">
        <v>-101.649382</v>
      </c>
      <c r="BA2964" s="26" t="s">
        <v>166</v>
      </c>
      <c r="BB2964" s="26" t="s">
        <v>609</v>
      </c>
      <c r="BC2964" s="26" t="s">
        <v>167</v>
      </c>
      <c r="BD2964" s="26" t="s">
        <v>154</v>
      </c>
      <c r="BE2964" s="26"/>
      <c r="BF2964" s="26" t="s">
        <v>99</v>
      </c>
      <c r="BG2964" s="26" t="s">
        <v>167</v>
      </c>
      <c r="BH2964" s="26" t="s">
        <v>99</v>
      </c>
      <c r="BI2964" s="26">
        <v>6</v>
      </c>
      <c r="BJ2964" s="26" t="s">
        <v>217</v>
      </c>
    </row>
    <row r="2965" spans="36:62" x14ac:dyDescent="0.25">
      <c r="AJ2965" s="26">
        <v>867</v>
      </c>
      <c r="AK2965" s="26">
        <v>1920004</v>
      </c>
      <c r="AL2965" s="264">
        <v>43825.29583333333</v>
      </c>
      <c r="AM2965" s="26" t="s">
        <v>147</v>
      </c>
      <c r="AN2965" s="26" t="s">
        <v>63</v>
      </c>
      <c r="AO2965" s="26" t="s">
        <v>156</v>
      </c>
      <c r="AP2965" s="26" t="s">
        <v>159</v>
      </c>
      <c r="AQ2965" s="26">
        <v>0</v>
      </c>
      <c r="AR2965" s="26">
        <v>90</v>
      </c>
      <c r="AS2965" s="26" t="s">
        <v>668</v>
      </c>
      <c r="AT2965" s="26" t="s">
        <v>74</v>
      </c>
      <c r="AU2965" s="26" t="s">
        <v>63</v>
      </c>
      <c r="AV2965" s="26" t="s">
        <v>63</v>
      </c>
      <c r="AW2965" s="26" t="s">
        <v>63</v>
      </c>
      <c r="AX2965" s="26" t="s">
        <v>63</v>
      </c>
      <c r="AY2965" s="26">
        <v>43.875785999999898</v>
      </c>
      <c r="AZ2965" s="26">
        <v>-101.15134500000001</v>
      </c>
      <c r="BA2965" s="26" t="s">
        <v>185</v>
      </c>
      <c r="BB2965" s="26" t="s">
        <v>609</v>
      </c>
      <c r="BC2965" s="26" t="s">
        <v>68</v>
      </c>
      <c r="BD2965" s="26" t="s">
        <v>615</v>
      </c>
      <c r="BE2965" s="26"/>
      <c r="BF2965" s="26" t="s">
        <v>68</v>
      </c>
      <c r="BG2965" s="26" t="s">
        <v>68</v>
      </c>
      <c r="BH2965" s="26" t="s">
        <v>146</v>
      </c>
      <c r="BI2965" s="26">
        <v>6</v>
      </c>
      <c r="BJ2965" s="26" t="s">
        <v>217</v>
      </c>
    </row>
    <row r="2966" spans="36:62" x14ac:dyDescent="0.25">
      <c r="AJ2966" s="26">
        <v>868</v>
      </c>
      <c r="AK2966" s="26">
        <v>1920396</v>
      </c>
      <c r="AL2966" s="264">
        <v>43824.809027777781</v>
      </c>
      <c r="AM2966" s="26" t="s">
        <v>147</v>
      </c>
      <c r="AN2966" s="26" t="s">
        <v>63</v>
      </c>
      <c r="AO2966" s="26" t="s">
        <v>156</v>
      </c>
      <c r="AP2966" s="26" t="s">
        <v>159</v>
      </c>
      <c r="AQ2966" s="26">
        <v>0</v>
      </c>
      <c r="AR2966" s="26">
        <v>90</v>
      </c>
      <c r="AS2966" s="26" t="s">
        <v>1325</v>
      </c>
      <c r="AT2966" s="26" t="s">
        <v>613</v>
      </c>
      <c r="AU2966" s="26" t="s">
        <v>63</v>
      </c>
      <c r="AV2966" s="26" t="s">
        <v>63</v>
      </c>
      <c r="AW2966" s="26" t="s">
        <v>63</v>
      </c>
      <c r="AX2966" s="26" t="s">
        <v>63</v>
      </c>
      <c r="AY2966" s="26">
        <v>43.9000699999999</v>
      </c>
      <c r="AZ2966" s="26">
        <v>-101.09287500000001</v>
      </c>
      <c r="BA2966" s="26" t="s">
        <v>185</v>
      </c>
      <c r="BB2966" s="26" t="s">
        <v>609</v>
      </c>
      <c r="BC2966" s="26" t="s">
        <v>614</v>
      </c>
      <c r="BD2966" s="26" t="s">
        <v>615</v>
      </c>
      <c r="BE2966" s="26"/>
      <c r="BF2966" s="26" t="s">
        <v>68</v>
      </c>
      <c r="BG2966" s="26" t="s">
        <v>68</v>
      </c>
      <c r="BH2966" s="26" t="s">
        <v>146</v>
      </c>
      <c r="BI2966" s="26">
        <v>6</v>
      </c>
      <c r="BJ2966" s="26" t="s">
        <v>217</v>
      </c>
    </row>
    <row r="2967" spans="36:62" x14ac:dyDescent="0.25">
      <c r="AJ2967" s="26">
        <v>869</v>
      </c>
      <c r="AK2967" s="26">
        <v>1920399</v>
      </c>
      <c r="AL2967" s="264">
        <v>43827.591666666667</v>
      </c>
      <c r="AM2967" s="26" t="s">
        <v>565</v>
      </c>
      <c r="AN2967" s="26" t="s">
        <v>63</v>
      </c>
      <c r="AO2967" s="26" t="s">
        <v>173</v>
      </c>
      <c r="AP2967" s="26" t="s">
        <v>159</v>
      </c>
      <c r="AQ2967" s="26">
        <v>0</v>
      </c>
      <c r="AR2967" s="26">
        <v>90</v>
      </c>
      <c r="AS2967" s="26" t="s">
        <v>188</v>
      </c>
      <c r="AT2967" s="26" t="s">
        <v>613</v>
      </c>
      <c r="AU2967" s="26" t="s">
        <v>63</v>
      </c>
      <c r="AV2967" s="26" t="s">
        <v>63</v>
      </c>
      <c r="AW2967" s="26" t="s">
        <v>63</v>
      </c>
      <c r="AX2967" s="26" t="s">
        <v>63</v>
      </c>
      <c r="AY2967" s="26">
        <v>43.886353999999898</v>
      </c>
      <c r="AZ2967" s="26">
        <v>-100.755212</v>
      </c>
      <c r="BA2967" s="26" t="s">
        <v>158</v>
      </c>
      <c r="BB2967" s="26" t="s">
        <v>611</v>
      </c>
      <c r="BC2967" s="26" t="s">
        <v>614</v>
      </c>
      <c r="BD2967" s="26" t="s">
        <v>615</v>
      </c>
      <c r="BE2967" s="26" t="s">
        <v>858</v>
      </c>
      <c r="BF2967" s="26" t="s">
        <v>68</v>
      </c>
      <c r="BG2967" s="26" t="s">
        <v>68</v>
      </c>
      <c r="BH2967" s="26" t="s">
        <v>210</v>
      </c>
      <c r="BI2967" s="26">
        <v>6</v>
      </c>
      <c r="BJ2967" s="26" t="s">
        <v>20</v>
      </c>
    </row>
    <row r="2968" spans="36:62" x14ac:dyDescent="0.25">
      <c r="AJ2968" s="26">
        <v>870</v>
      </c>
      <c r="AK2968" s="26">
        <v>1920484</v>
      </c>
      <c r="AL2968" s="264">
        <v>43826.940972222219</v>
      </c>
      <c r="AM2968" s="26" t="s">
        <v>147</v>
      </c>
      <c r="AN2968" s="26" t="s">
        <v>63</v>
      </c>
      <c r="AO2968" s="26" t="s">
        <v>156</v>
      </c>
      <c r="AP2968" s="26" t="s">
        <v>159</v>
      </c>
      <c r="AQ2968" s="26">
        <v>0</v>
      </c>
      <c r="AR2968" s="26">
        <v>90</v>
      </c>
      <c r="AS2968" s="26" t="s">
        <v>201</v>
      </c>
      <c r="AT2968" s="26" t="s">
        <v>679</v>
      </c>
      <c r="AU2968" s="26" t="s">
        <v>63</v>
      </c>
      <c r="AV2968" s="26" t="s">
        <v>63</v>
      </c>
      <c r="AW2968" s="26" t="s">
        <v>63</v>
      </c>
      <c r="AX2968" s="26" t="s">
        <v>63</v>
      </c>
      <c r="AY2968" s="26">
        <v>43.842944000000003</v>
      </c>
      <c r="AZ2968" s="26">
        <v>-101.285492</v>
      </c>
      <c r="BA2968" s="26" t="s">
        <v>158</v>
      </c>
      <c r="BB2968" s="26" t="s">
        <v>609</v>
      </c>
      <c r="BC2968" s="26" t="s">
        <v>68</v>
      </c>
      <c r="BD2968" s="26" t="s">
        <v>615</v>
      </c>
      <c r="BE2968" s="26"/>
      <c r="BF2968" s="26" t="s">
        <v>68</v>
      </c>
      <c r="BG2968" s="26" t="s">
        <v>209</v>
      </c>
      <c r="BH2968" s="26" t="s">
        <v>146</v>
      </c>
      <c r="BI2968" s="26">
        <v>6</v>
      </c>
      <c r="BJ2968" s="26" t="s">
        <v>21</v>
      </c>
    </row>
    <row r="2969" spans="36:62" x14ac:dyDescent="0.25">
      <c r="AJ2969" s="26">
        <v>871</v>
      </c>
      <c r="AK2969" s="26">
        <v>1920638</v>
      </c>
      <c r="AL2969" s="264">
        <v>43819.711805555555</v>
      </c>
      <c r="AM2969" s="26" t="s">
        <v>147</v>
      </c>
      <c r="AN2969" s="26" t="s">
        <v>63</v>
      </c>
      <c r="AO2969" s="26"/>
      <c r="AP2969" s="26"/>
      <c r="AQ2969" s="26">
        <v>-1</v>
      </c>
      <c r="AR2969" s="26">
        <v>90</v>
      </c>
      <c r="AS2969" s="26" t="s">
        <v>168</v>
      </c>
      <c r="AT2969" s="26" t="s">
        <v>71</v>
      </c>
      <c r="AU2969" s="26" t="s">
        <v>63</v>
      </c>
      <c r="AV2969" s="26" t="s">
        <v>63</v>
      </c>
      <c r="AW2969" s="26" t="s">
        <v>63</v>
      </c>
      <c r="AX2969" s="26" t="s">
        <v>63</v>
      </c>
      <c r="AY2969" s="26">
        <v>43.847271999999897</v>
      </c>
      <c r="AZ2969" s="26">
        <v>-101.342609999999</v>
      </c>
      <c r="BA2969" s="26" t="s">
        <v>185</v>
      </c>
      <c r="BB2969" s="26" t="s">
        <v>609</v>
      </c>
      <c r="BC2969" s="26" t="s">
        <v>167</v>
      </c>
      <c r="BD2969" s="26" t="s">
        <v>154</v>
      </c>
      <c r="BE2969" s="26"/>
      <c r="BF2969" s="26" t="s">
        <v>99</v>
      </c>
      <c r="BG2969" s="26" t="s">
        <v>167</v>
      </c>
      <c r="BH2969" s="26" t="s">
        <v>99</v>
      </c>
      <c r="BI2969" s="26">
        <v>6</v>
      </c>
      <c r="BJ2969" s="26" t="s">
        <v>217</v>
      </c>
    </row>
    <row r="2970" spans="36:62" x14ac:dyDescent="0.25">
      <c r="AJ2970" s="26">
        <v>872</v>
      </c>
      <c r="AK2970" s="26">
        <v>1920639</v>
      </c>
      <c r="AL2970" s="264">
        <v>43829.513888888891</v>
      </c>
      <c r="AM2970" s="26" t="s">
        <v>147</v>
      </c>
      <c r="AN2970" s="26" t="s">
        <v>63</v>
      </c>
      <c r="AO2970" s="26" t="s">
        <v>156</v>
      </c>
      <c r="AP2970" s="26" t="s">
        <v>741</v>
      </c>
      <c r="AQ2970" s="26">
        <v>0</v>
      </c>
      <c r="AR2970" s="26">
        <v>90</v>
      </c>
      <c r="AS2970" s="26" t="s">
        <v>739</v>
      </c>
      <c r="AT2970" s="26" t="s">
        <v>74</v>
      </c>
      <c r="AU2970" s="26" t="s">
        <v>63</v>
      </c>
      <c r="AV2970" s="26" t="s">
        <v>63</v>
      </c>
      <c r="AW2970" s="26" t="s">
        <v>63</v>
      </c>
      <c r="AX2970" s="26" t="s">
        <v>63</v>
      </c>
      <c r="AY2970" s="26">
        <v>43.843023000000002</v>
      </c>
      <c r="AZ2970" s="26">
        <v>-101.22556400000001</v>
      </c>
      <c r="BA2970" s="26" t="s">
        <v>208</v>
      </c>
      <c r="BB2970" s="26" t="s">
        <v>611</v>
      </c>
      <c r="BC2970" s="26" t="s">
        <v>667</v>
      </c>
      <c r="BD2970" s="26" t="s">
        <v>615</v>
      </c>
      <c r="BE2970" s="26"/>
      <c r="BF2970" s="26" t="s">
        <v>68</v>
      </c>
      <c r="BG2970" s="26" t="s">
        <v>68</v>
      </c>
      <c r="BH2970" s="26" t="s">
        <v>160</v>
      </c>
      <c r="BI2970" s="26">
        <v>6</v>
      </c>
      <c r="BJ2970" s="26" t="s">
        <v>217</v>
      </c>
    </row>
    <row r="2971" spans="36:62" x14ac:dyDescent="0.25">
      <c r="AJ2971" s="26">
        <v>873</v>
      </c>
      <c r="AK2971" s="26">
        <v>1920640</v>
      </c>
      <c r="AL2971" s="264">
        <v>43829.479166666664</v>
      </c>
      <c r="AM2971" s="26" t="s">
        <v>147</v>
      </c>
      <c r="AN2971" s="26" t="s">
        <v>63</v>
      </c>
      <c r="AO2971" s="26" t="s">
        <v>156</v>
      </c>
      <c r="AP2971" s="26" t="s">
        <v>159</v>
      </c>
      <c r="AQ2971" s="26">
        <v>0</v>
      </c>
      <c r="AR2971" s="26">
        <v>90</v>
      </c>
      <c r="AS2971" s="26" t="s">
        <v>628</v>
      </c>
      <c r="AT2971" s="26" t="s">
        <v>654</v>
      </c>
      <c r="AU2971" s="26" t="s">
        <v>63</v>
      </c>
      <c r="AV2971" s="26" t="s">
        <v>63</v>
      </c>
      <c r="AW2971" s="26" t="s">
        <v>63</v>
      </c>
      <c r="AX2971" s="26" t="s">
        <v>63</v>
      </c>
      <c r="AY2971" s="26">
        <v>43.848759000000001</v>
      </c>
      <c r="AZ2971" s="26">
        <v>-101.50023</v>
      </c>
      <c r="BA2971" s="26" t="s">
        <v>482</v>
      </c>
      <c r="BB2971" s="26" t="s">
        <v>609</v>
      </c>
      <c r="BC2971" s="26" t="s">
        <v>1515</v>
      </c>
      <c r="BD2971" s="26" t="s">
        <v>681</v>
      </c>
      <c r="BE2971" s="26"/>
      <c r="BF2971" s="26" t="s">
        <v>68</v>
      </c>
      <c r="BG2971" s="26" t="s">
        <v>771</v>
      </c>
      <c r="BH2971" s="26" t="s">
        <v>175</v>
      </c>
      <c r="BI2971" s="26">
        <v>6</v>
      </c>
      <c r="BJ2971" s="26" t="s">
        <v>21</v>
      </c>
    </row>
    <row r="2972" spans="36:62" x14ac:dyDescent="0.25">
      <c r="AJ2972" s="26">
        <v>874</v>
      </c>
      <c r="AK2972" s="26">
        <v>2000055</v>
      </c>
      <c r="AL2972" s="264">
        <v>43831.422222222223</v>
      </c>
      <c r="AM2972" s="26" t="s">
        <v>487</v>
      </c>
      <c r="AN2972" s="26" t="s">
        <v>63</v>
      </c>
      <c r="AO2972" s="26" t="s">
        <v>173</v>
      </c>
      <c r="AP2972" s="26" t="s">
        <v>159</v>
      </c>
      <c r="AQ2972" s="26">
        <v>0</v>
      </c>
      <c r="AR2972" s="26">
        <v>18</v>
      </c>
      <c r="AS2972" s="26" t="s">
        <v>1579</v>
      </c>
      <c r="AT2972" s="26" t="s">
        <v>71</v>
      </c>
      <c r="AU2972" s="26" t="s">
        <v>63</v>
      </c>
      <c r="AV2972" s="26" t="s">
        <v>63</v>
      </c>
      <c r="AW2972" s="26" t="s">
        <v>69</v>
      </c>
      <c r="AX2972" s="26" t="s">
        <v>63</v>
      </c>
      <c r="AY2972" s="26">
        <v>43.215055999999898</v>
      </c>
      <c r="AZ2972" s="26">
        <v>-101.357859</v>
      </c>
      <c r="BA2972" s="26" t="s">
        <v>166</v>
      </c>
      <c r="BB2972" s="26" t="s">
        <v>609</v>
      </c>
      <c r="BC2972" s="26" t="s">
        <v>942</v>
      </c>
      <c r="BD2972" s="26" t="s">
        <v>68</v>
      </c>
      <c r="BE2972" s="26" t="s">
        <v>1578</v>
      </c>
      <c r="BF2972" s="26" t="s">
        <v>675</v>
      </c>
      <c r="BG2972" s="26" t="s">
        <v>68</v>
      </c>
      <c r="BH2972" s="26" t="s">
        <v>1580</v>
      </c>
      <c r="BI2972" s="26">
        <v>6</v>
      </c>
      <c r="BJ2972" s="26" t="s">
        <v>20</v>
      </c>
    </row>
    <row r="2973" spans="36:62" x14ac:dyDescent="0.25">
      <c r="AJ2973" s="26">
        <v>875</v>
      </c>
      <c r="AK2973" s="26">
        <v>2000092</v>
      </c>
      <c r="AL2973" s="264">
        <v>43834.836805555555</v>
      </c>
      <c r="AM2973" s="26" t="s">
        <v>147</v>
      </c>
      <c r="AN2973" s="26" t="s">
        <v>63</v>
      </c>
      <c r="AO2973" s="26"/>
      <c r="AP2973" s="26"/>
      <c r="AQ2973" s="26">
        <v>-1</v>
      </c>
      <c r="AR2973" s="26">
        <v>90</v>
      </c>
      <c r="AS2973" s="26" t="s">
        <v>168</v>
      </c>
      <c r="AT2973" s="26" t="s">
        <v>71</v>
      </c>
      <c r="AU2973" s="26" t="s">
        <v>63</v>
      </c>
      <c r="AV2973" s="26" t="s">
        <v>63</v>
      </c>
      <c r="AW2973" s="26" t="s">
        <v>63</v>
      </c>
      <c r="AX2973" s="26" t="s">
        <v>63</v>
      </c>
      <c r="AY2973" s="26">
        <v>43.850143000000003</v>
      </c>
      <c r="AZ2973" s="26">
        <v>-101.493819999999</v>
      </c>
      <c r="BA2973" s="26" t="s">
        <v>158</v>
      </c>
      <c r="BB2973" s="26" t="s">
        <v>611</v>
      </c>
      <c r="BC2973" s="26" t="s">
        <v>167</v>
      </c>
      <c r="BD2973" s="26" t="s">
        <v>154</v>
      </c>
      <c r="BE2973" s="26"/>
      <c r="BF2973" s="26" t="s">
        <v>99</v>
      </c>
      <c r="BG2973" s="26" t="s">
        <v>167</v>
      </c>
      <c r="BH2973" s="26" t="s">
        <v>99</v>
      </c>
      <c r="BI2973" s="26">
        <v>6</v>
      </c>
      <c r="BJ2973" s="26" t="s">
        <v>217</v>
      </c>
    </row>
    <row r="2974" spans="36:62" x14ac:dyDescent="0.25">
      <c r="AJ2974" s="26">
        <v>876</v>
      </c>
      <c r="AK2974" s="26">
        <v>2000132</v>
      </c>
      <c r="AL2974" s="264">
        <v>43836.3125</v>
      </c>
      <c r="AM2974" s="26" t="s">
        <v>574</v>
      </c>
      <c r="AN2974" s="26" t="s">
        <v>63</v>
      </c>
      <c r="AO2974" s="26"/>
      <c r="AP2974" s="26"/>
      <c r="AQ2974" s="26">
        <v>-1</v>
      </c>
      <c r="AR2974" s="26">
        <v>18</v>
      </c>
      <c r="AS2974" s="26" t="s">
        <v>168</v>
      </c>
      <c r="AT2974" s="26" t="s">
        <v>71</v>
      </c>
      <c r="AU2974" s="26" t="s">
        <v>63</v>
      </c>
      <c r="AV2974" s="26" t="s">
        <v>63</v>
      </c>
      <c r="AW2974" s="26" t="s">
        <v>63</v>
      </c>
      <c r="AX2974" s="26" t="s">
        <v>63</v>
      </c>
      <c r="AY2974" s="26">
        <v>43.222408999999899</v>
      </c>
      <c r="AZ2974" s="26">
        <v>-101.186312999999</v>
      </c>
      <c r="BA2974" s="26" t="s">
        <v>158</v>
      </c>
      <c r="BB2974" s="26" t="s">
        <v>609</v>
      </c>
      <c r="BC2974" s="26" t="s">
        <v>167</v>
      </c>
      <c r="BD2974" s="26" t="s">
        <v>154</v>
      </c>
      <c r="BE2974" s="26"/>
      <c r="BF2974" s="26" t="s">
        <v>99</v>
      </c>
      <c r="BG2974" s="26" t="s">
        <v>167</v>
      </c>
      <c r="BH2974" s="26" t="s">
        <v>99</v>
      </c>
      <c r="BI2974" s="26">
        <v>6</v>
      </c>
      <c r="BJ2974" s="26" t="s">
        <v>217</v>
      </c>
    </row>
    <row r="2975" spans="36:62" x14ac:dyDescent="0.25">
      <c r="AJ2975" s="26">
        <v>877</v>
      </c>
      <c r="AK2975" s="26">
        <v>1920801</v>
      </c>
      <c r="AL2975" s="264">
        <v>43829.75</v>
      </c>
      <c r="AM2975" s="26" t="s">
        <v>565</v>
      </c>
      <c r="AN2975" s="26" t="s">
        <v>63</v>
      </c>
      <c r="AO2975" s="26" t="s">
        <v>156</v>
      </c>
      <c r="AP2975" s="26" t="s">
        <v>159</v>
      </c>
      <c r="AQ2975" s="26">
        <v>0</v>
      </c>
      <c r="AR2975" s="26">
        <v>90</v>
      </c>
      <c r="AS2975" s="26" t="s">
        <v>853</v>
      </c>
      <c r="AT2975" s="26" t="s">
        <v>74</v>
      </c>
      <c r="AU2975" s="26" t="s">
        <v>69</v>
      </c>
      <c r="AV2975" s="26" t="s">
        <v>63</v>
      </c>
      <c r="AW2975" s="26" t="s">
        <v>63</v>
      </c>
      <c r="AX2975" s="26" t="s">
        <v>63</v>
      </c>
      <c r="AY2975" s="26">
        <v>43.884045999999898</v>
      </c>
      <c r="AZ2975" s="26">
        <v>-100.727931999999</v>
      </c>
      <c r="BA2975" s="26" t="s">
        <v>208</v>
      </c>
      <c r="BB2975" s="26" t="s">
        <v>611</v>
      </c>
      <c r="BC2975" s="26" t="s">
        <v>620</v>
      </c>
      <c r="BD2975" s="26" t="s">
        <v>615</v>
      </c>
      <c r="BE2975" s="26"/>
      <c r="BF2975" s="26" t="s">
        <v>68</v>
      </c>
      <c r="BG2975" s="26" t="s">
        <v>68</v>
      </c>
      <c r="BH2975" s="26" t="s">
        <v>146</v>
      </c>
      <c r="BI2975" s="26">
        <v>6</v>
      </c>
      <c r="BJ2975" s="26" t="s">
        <v>217</v>
      </c>
    </row>
    <row r="2976" spans="36:62" x14ac:dyDescent="0.25">
      <c r="AJ2976" s="26">
        <v>878</v>
      </c>
      <c r="AK2976" s="26">
        <v>2001076</v>
      </c>
      <c r="AL2976" s="264">
        <v>43847.487500000003</v>
      </c>
      <c r="AM2976" s="26" t="s">
        <v>565</v>
      </c>
      <c r="AN2976" s="26" t="s">
        <v>63</v>
      </c>
      <c r="AO2976" s="26" t="s">
        <v>156</v>
      </c>
      <c r="AP2976" s="26" t="s">
        <v>716</v>
      </c>
      <c r="AQ2976" s="26">
        <v>0</v>
      </c>
      <c r="AR2976" s="26">
        <v>90</v>
      </c>
      <c r="AS2976" s="26" t="s">
        <v>722</v>
      </c>
      <c r="AT2976" s="26" t="s">
        <v>663</v>
      </c>
      <c r="AU2976" s="26" t="s">
        <v>63</v>
      </c>
      <c r="AV2976" s="26" t="s">
        <v>63</v>
      </c>
      <c r="AW2976" s="26" t="s">
        <v>63</v>
      </c>
      <c r="AX2976" s="26" t="s">
        <v>63</v>
      </c>
      <c r="AY2976" s="26">
        <v>43.888305000000003</v>
      </c>
      <c r="AZ2976" s="26">
        <v>-100.887818999999</v>
      </c>
      <c r="BA2976" s="26" t="s">
        <v>490</v>
      </c>
      <c r="BB2976" s="26" t="s">
        <v>611</v>
      </c>
      <c r="BC2976" s="26" t="s">
        <v>829</v>
      </c>
      <c r="BD2976" s="26" t="s">
        <v>615</v>
      </c>
      <c r="BE2976" s="26"/>
      <c r="BF2976" s="26" t="s">
        <v>732</v>
      </c>
      <c r="BG2976" s="26" t="s">
        <v>1105</v>
      </c>
      <c r="BH2976" s="26" t="s">
        <v>830</v>
      </c>
      <c r="BI2976" s="26">
        <v>6</v>
      </c>
      <c r="BJ2976" s="26" t="s">
        <v>217</v>
      </c>
    </row>
    <row r="2977" spans="36:62" x14ac:dyDescent="0.25">
      <c r="AJ2977" s="26">
        <v>879</v>
      </c>
      <c r="AK2977" s="26">
        <v>2001762</v>
      </c>
      <c r="AL2977" s="264">
        <v>43854.426388888889</v>
      </c>
      <c r="AM2977" s="26" t="s">
        <v>147</v>
      </c>
      <c r="AN2977" s="26" t="s">
        <v>63</v>
      </c>
      <c r="AO2977" s="26" t="s">
        <v>156</v>
      </c>
      <c r="AP2977" s="26" t="s">
        <v>765</v>
      </c>
      <c r="AQ2977" s="26">
        <v>0</v>
      </c>
      <c r="AR2977" s="26">
        <v>90</v>
      </c>
      <c r="AS2977" s="26" t="s">
        <v>628</v>
      </c>
      <c r="AT2977" s="26" t="s">
        <v>616</v>
      </c>
      <c r="AU2977" s="26" t="s">
        <v>63</v>
      </c>
      <c r="AV2977" s="26" t="s">
        <v>63</v>
      </c>
      <c r="AW2977" s="26" t="s">
        <v>63</v>
      </c>
      <c r="AX2977" s="26" t="s">
        <v>63</v>
      </c>
      <c r="AY2977" s="26">
        <v>43.847025000000002</v>
      </c>
      <c r="AZ2977" s="26">
        <v>-101.342642999999</v>
      </c>
      <c r="BA2977" s="26" t="s">
        <v>208</v>
      </c>
      <c r="BB2977" s="26" t="s">
        <v>611</v>
      </c>
      <c r="BC2977" s="26" t="s">
        <v>659</v>
      </c>
      <c r="BD2977" s="26" t="s">
        <v>68</v>
      </c>
      <c r="BE2977" s="26"/>
      <c r="BF2977" s="26" t="s">
        <v>68</v>
      </c>
      <c r="BG2977" s="26" t="s">
        <v>68</v>
      </c>
      <c r="BH2977" s="26" t="s">
        <v>991</v>
      </c>
      <c r="BI2977" s="26">
        <v>6</v>
      </c>
      <c r="BJ2977" s="26" t="s">
        <v>217</v>
      </c>
    </row>
    <row r="2978" spans="36:62" x14ac:dyDescent="0.25">
      <c r="AJ2978" s="26">
        <v>880</v>
      </c>
      <c r="AK2978" s="26">
        <v>2001764</v>
      </c>
      <c r="AL2978" s="264">
        <v>43867.770833333336</v>
      </c>
      <c r="AM2978" s="26" t="s">
        <v>147</v>
      </c>
      <c r="AN2978" s="26" t="s">
        <v>63</v>
      </c>
      <c r="AO2978" s="26" t="s">
        <v>156</v>
      </c>
      <c r="AP2978" s="26" t="s">
        <v>159</v>
      </c>
      <c r="AQ2978" s="26">
        <v>0</v>
      </c>
      <c r="AR2978" s="26">
        <v>90</v>
      </c>
      <c r="AS2978" s="26" t="s">
        <v>1516</v>
      </c>
      <c r="AT2978" s="26" t="s">
        <v>613</v>
      </c>
      <c r="AU2978" s="26" t="s">
        <v>63</v>
      </c>
      <c r="AV2978" s="26" t="s">
        <v>63</v>
      </c>
      <c r="AW2978" s="26" t="s">
        <v>63</v>
      </c>
      <c r="AX2978" s="26" t="s">
        <v>63</v>
      </c>
      <c r="AY2978" s="26">
        <v>43.8427849999999</v>
      </c>
      <c r="AZ2978" s="26">
        <v>-101.231275999999</v>
      </c>
      <c r="BA2978" s="26" t="s">
        <v>185</v>
      </c>
      <c r="BB2978" s="26" t="s">
        <v>609</v>
      </c>
      <c r="BC2978" s="26" t="s">
        <v>614</v>
      </c>
      <c r="BD2978" s="26" t="s">
        <v>615</v>
      </c>
      <c r="BE2978" s="26"/>
      <c r="BF2978" s="26" t="s">
        <v>68</v>
      </c>
      <c r="BG2978" s="26" t="s">
        <v>68</v>
      </c>
      <c r="BH2978" s="26" t="s">
        <v>160</v>
      </c>
      <c r="BI2978" s="26">
        <v>6</v>
      </c>
      <c r="BJ2978" s="26" t="s">
        <v>217</v>
      </c>
    </row>
    <row r="2979" spans="36:62" x14ac:dyDescent="0.25">
      <c r="AJ2979" s="26">
        <v>881</v>
      </c>
      <c r="AK2979" s="26">
        <v>2002025</v>
      </c>
      <c r="AL2979" s="264">
        <v>43869.246527777781</v>
      </c>
      <c r="AM2979" s="26" t="s">
        <v>565</v>
      </c>
      <c r="AN2979" s="26" t="s">
        <v>63</v>
      </c>
      <c r="AO2979" s="26"/>
      <c r="AP2979" s="26"/>
      <c r="AQ2979" s="26">
        <v>-1</v>
      </c>
      <c r="AR2979" s="26">
        <v>90</v>
      </c>
      <c r="AS2979" s="26" t="s">
        <v>168</v>
      </c>
      <c r="AT2979" s="26" t="s">
        <v>71</v>
      </c>
      <c r="AU2979" s="26" t="s">
        <v>63</v>
      </c>
      <c r="AV2979" s="26" t="s">
        <v>63</v>
      </c>
      <c r="AW2979" s="26" t="s">
        <v>63</v>
      </c>
      <c r="AX2979" s="26" t="s">
        <v>63</v>
      </c>
      <c r="AY2979" s="26">
        <v>43.901187</v>
      </c>
      <c r="AZ2979" s="26">
        <v>-100.97185</v>
      </c>
      <c r="BA2979" s="26" t="s">
        <v>166</v>
      </c>
      <c r="BB2979" s="26" t="s">
        <v>609</v>
      </c>
      <c r="BC2979" s="26" t="s">
        <v>167</v>
      </c>
      <c r="BD2979" s="26" t="s">
        <v>154</v>
      </c>
      <c r="BE2979" s="26"/>
      <c r="BF2979" s="26" t="s">
        <v>99</v>
      </c>
      <c r="BG2979" s="26" t="s">
        <v>167</v>
      </c>
      <c r="BH2979" s="26" t="s">
        <v>99</v>
      </c>
      <c r="BI2979" s="26">
        <v>6</v>
      </c>
      <c r="BJ2979" s="26" t="s">
        <v>217</v>
      </c>
    </row>
    <row r="2980" spans="36:62" x14ac:dyDescent="0.25">
      <c r="AJ2980" s="26">
        <v>883</v>
      </c>
      <c r="AK2980" s="26">
        <v>2002190</v>
      </c>
      <c r="AL2980" s="264">
        <v>43867.74722222222</v>
      </c>
      <c r="AM2980" s="26" t="s">
        <v>147</v>
      </c>
      <c r="AN2980" s="26" t="s">
        <v>63</v>
      </c>
      <c r="AO2980" s="26" t="s">
        <v>214</v>
      </c>
      <c r="AP2980" s="26" t="s">
        <v>159</v>
      </c>
      <c r="AQ2980" s="26">
        <v>0</v>
      </c>
      <c r="AR2980" s="26">
        <v>90</v>
      </c>
      <c r="AS2980" s="26" t="s">
        <v>902</v>
      </c>
      <c r="AT2980" s="26" t="s">
        <v>613</v>
      </c>
      <c r="AU2980" s="26" t="s">
        <v>63</v>
      </c>
      <c r="AV2980" s="26" t="s">
        <v>63</v>
      </c>
      <c r="AW2980" s="26" t="s">
        <v>63</v>
      </c>
      <c r="AX2980" s="26" t="s">
        <v>63</v>
      </c>
      <c r="AY2980" s="26">
        <v>43.897264</v>
      </c>
      <c r="AZ2980" s="26">
        <v>-101.106351</v>
      </c>
      <c r="BA2980" s="26" t="s">
        <v>568</v>
      </c>
      <c r="BB2980" s="26" t="s">
        <v>611</v>
      </c>
      <c r="BC2980" s="26" t="s">
        <v>678</v>
      </c>
      <c r="BD2980" s="26" t="s">
        <v>615</v>
      </c>
      <c r="BE2980" s="26" t="s">
        <v>1517</v>
      </c>
      <c r="BF2980" s="26" t="s">
        <v>68</v>
      </c>
      <c r="BG2980" s="26" t="s">
        <v>68</v>
      </c>
      <c r="BH2980" s="26" t="s">
        <v>660</v>
      </c>
      <c r="BI2980" s="26">
        <v>6</v>
      </c>
      <c r="BJ2980" s="26" t="s">
        <v>217</v>
      </c>
    </row>
    <row r="2981" spans="36:62" x14ac:dyDescent="0.25">
      <c r="AJ2981" s="26">
        <v>884</v>
      </c>
      <c r="AK2981" s="26">
        <v>2003085</v>
      </c>
      <c r="AL2981" s="264">
        <v>43873.431944444441</v>
      </c>
      <c r="AM2981" s="26" t="s">
        <v>147</v>
      </c>
      <c r="AN2981" s="26" t="s">
        <v>63</v>
      </c>
      <c r="AO2981" s="26" t="s">
        <v>156</v>
      </c>
      <c r="AP2981" s="26" t="s">
        <v>159</v>
      </c>
      <c r="AQ2981" s="26">
        <v>0</v>
      </c>
      <c r="AR2981" s="26">
        <v>90</v>
      </c>
      <c r="AS2981" s="26" t="s">
        <v>852</v>
      </c>
      <c r="AT2981" s="26" t="s">
        <v>71</v>
      </c>
      <c r="AU2981" s="26" t="s">
        <v>63</v>
      </c>
      <c r="AV2981" s="26" t="s">
        <v>63</v>
      </c>
      <c r="AW2981" s="26" t="s">
        <v>63</v>
      </c>
      <c r="AX2981" s="26" t="s">
        <v>63</v>
      </c>
      <c r="AY2981" s="26">
        <v>43.8884639999999</v>
      </c>
      <c r="AZ2981" s="26">
        <v>-101.126499999999</v>
      </c>
      <c r="BA2981" s="26" t="s">
        <v>158</v>
      </c>
      <c r="BB2981" s="26" t="s">
        <v>611</v>
      </c>
      <c r="BC2981" s="26" t="s">
        <v>614</v>
      </c>
      <c r="BD2981" s="26" t="s">
        <v>615</v>
      </c>
      <c r="BE2981" s="26" t="s">
        <v>677</v>
      </c>
      <c r="BF2981" s="26" t="s">
        <v>68</v>
      </c>
      <c r="BG2981" s="26" t="s">
        <v>68</v>
      </c>
      <c r="BH2981" s="26" t="s">
        <v>160</v>
      </c>
      <c r="BI2981" s="26">
        <v>6</v>
      </c>
      <c r="BJ2981" s="26" t="s">
        <v>217</v>
      </c>
    </row>
    <row r="2982" spans="36:62" x14ac:dyDescent="0.25">
      <c r="AJ2982" s="26">
        <v>885</v>
      </c>
      <c r="AK2982" s="26">
        <v>2003086</v>
      </c>
      <c r="AL2982" s="264">
        <v>43886.436111111114</v>
      </c>
      <c r="AM2982" s="26" t="s">
        <v>147</v>
      </c>
      <c r="AN2982" s="26" t="s">
        <v>63</v>
      </c>
      <c r="AO2982" s="26" t="s">
        <v>156</v>
      </c>
      <c r="AP2982" s="26" t="s">
        <v>159</v>
      </c>
      <c r="AQ2982" s="26">
        <v>0</v>
      </c>
      <c r="AR2982" s="26">
        <v>90</v>
      </c>
      <c r="AS2982" s="26" t="s">
        <v>628</v>
      </c>
      <c r="AT2982" s="26" t="s">
        <v>74</v>
      </c>
      <c r="AU2982" s="26" t="s">
        <v>63</v>
      </c>
      <c r="AV2982" s="26" t="s">
        <v>63</v>
      </c>
      <c r="AW2982" s="26" t="s">
        <v>63</v>
      </c>
      <c r="AX2982" s="26" t="s">
        <v>63</v>
      </c>
      <c r="AY2982" s="26">
        <v>43.8785519999999</v>
      </c>
      <c r="AZ2982" s="26">
        <v>-101.146530999999</v>
      </c>
      <c r="BA2982" s="26" t="s">
        <v>482</v>
      </c>
      <c r="BB2982" s="26" t="s">
        <v>609</v>
      </c>
      <c r="BC2982" s="26" t="s">
        <v>708</v>
      </c>
      <c r="BD2982" s="26" t="s">
        <v>615</v>
      </c>
      <c r="BE2982" s="26"/>
      <c r="BF2982" s="26" t="s">
        <v>68</v>
      </c>
      <c r="BG2982" s="26" t="s">
        <v>68</v>
      </c>
      <c r="BH2982" s="26" t="s">
        <v>646</v>
      </c>
      <c r="BI2982" s="26">
        <v>6</v>
      </c>
      <c r="BJ2982" s="26" t="s">
        <v>217</v>
      </c>
    </row>
    <row r="2983" spans="36:62" x14ac:dyDescent="0.25">
      <c r="AJ2983" s="26">
        <v>886</v>
      </c>
      <c r="AK2983" s="26">
        <v>2003392</v>
      </c>
      <c r="AL2983" s="264">
        <v>43904.613194444442</v>
      </c>
      <c r="AM2983" s="26" t="s">
        <v>565</v>
      </c>
      <c r="AN2983" s="26" t="s">
        <v>63</v>
      </c>
      <c r="AO2983" s="26" t="s">
        <v>156</v>
      </c>
      <c r="AP2983" s="26" t="s">
        <v>159</v>
      </c>
      <c r="AQ2983" s="26">
        <v>0</v>
      </c>
      <c r="AR2983" s="26">
        <v>90</v>
      </c>
      <c r="AS2983" s="26" t="s">
        <v>638</v>
      </c>
      <c r="AT2983" s="26" t="s">
        <v>71</v>
      </c>
      <c r="AU2983" s="26" t="s">
        <v>63</v>
      </c>
      <c r="AV2983" s="26" t="s">
        <v>63</v>
      </c>
      <c r="AW2983" s="26" t="s">
        <v>63</v>
      </c>
      <c r="AX2983" s="26" t="s">
        <v>63</v>
      </c>
      <c r="AY2983" s="26">
        <v>43.886494999999897</v>
      </c>
      <c r="AZ2983" s="26">
        <v>-100.839106999999</v>
      </c>
      <c r="BA2983" s="26" t="s">
        <v>166</v>
      </c>
      <c r="BB2983" s="26" t="s">
        <v>611</v>
      </c>
      <c r="BC2983" s="26" t="s">
        <v>614</v>
      </c>
      <c r="BD2983" s="26" t="s">
        <v>615</v>
      </c>
      <c r="BE2983" s="26"/>
      <c r="BF2983" s="26" t="s">
        <v>68</v>
      </c>
      <c r="BG2983" s="26" t="s">
        <v>68</v>
      </c>
      <c r="BH2983" s="26" t="s">
        <v>160</v>
      </c>
      <c r="BI2983" s="26">
        <v>6</v>
      </c>
      <c r="BJ2983" s="26" t="s">
        <v>217</v>
      </c>
    </row>
    <row r="2984" spans="36:62" x14ac:dyDescent="0.25">
      <c r="AJ2984" s="26">
        <v>887</v>
      </c>
      <c r="AK2984" s="26">
        <v>2003405</v>
      </c>
      <c r="AL2984" s="264">
        <v>43904.479166666664</v>
      </c>
      <c r="AM2984" s="26" t="s">
        <v>147</v>
      </c>
      <c r="AN2984" s="26" t="s">
        <v>63</v>
      </c>
      <c r="AO2984" s="26" t="s">
        <v>156</v>
      </c>
      <c r="AP2984" s="26" t="s">
        <v>648</v>
      </c>
      <c r="AQ2984" s="26">
        <v>0</v>
      </c>
      <c r="AR2984" s="26">
        <v>90</v>
      </c>
      <c r="AS2984" s="26" t="s">
        <v>628</v>
      </c>
      <c r="AT2984" s="26" t="s">
        <v>654</v>
      </c>
      <c r="AU2984" s="26" t="s">
        <v>63</v>
      </c>
      <c r="AV2984" s="26" t="s">
        <v>63</v>
      </c>
      <c r="AW2984" s="26" t="s">
        <v>63</v>
      </c>
      <c r="AX2984" s="26" t="s">
        <v>63</v>
      </c>
      <c r="AY2984" s="26">
        <v>43.856951000000002</v>
      </c>
      <c r="AZ2984" s="26">
        <v>-101.194884</v>
      </c>
      <c r="BA2984" s="26" t="s">
        <v>523</v>
      </c>
      <c r="BB2984" s="26" t="s">
        <v>611</v>
      </c>
      <c r="BC2984" s="26" t="s">
        <v>678</v>
      </c>
      <c r="BD2984" s="26" t="s">
        <v>615</v>
      </c>
      <c r="BE2984" s="26" t="s">
        <v>161</v>
      </c>
      <c r="BF2984" s="26" t="s">
        <v>68</v>
      </c>
      <c r="BG2984" s="26" t="s">
        <v>68</v>
      </c>
      <c r="BH2984" s="26" t="s">
        <v>646</v>
      </c>
      <c r="BI2984" s="26">
        <v>6</v>
      </c>
      <c r="BJ2984" s="26" t="s">
        <v>217</v>
      </c>
    </row>
    <row r="2985" spans="36:62" x14ac:dyDescent="0.25">
      <c r="AJ2985" s="26">
        <v>888</v>
      </c>
      <c r="AK2985" s="26">
        <v>2003487</v>
      </c>
      <c r="AL2985" s="264">
        <v>43910.319444444445</v>
      </c>
      <c r="AM2985" s="26" t="s">
        <v>565</v>
      </c>
      <c r="AN2985" s="26" t="s">
        <v>63</v>
      </c>
      <c r="AO2985" s="26" t="s">
        <v>156</v>
      </c>
      <c r="AP2985" s="26" t="s">
        <v>159</v>
      </c>
      <c r="AQ2985" s="26">
        <v>0</v>
      </c>
      <c r="AR2985" s="26">
        <v>90</v>
      </c>
      <c r="AS2985" s="26" t="s">
        <v>722</v>
      </c>
      <c r="AT2985" s="26" t="s">
        <v>71</v>
      </c>
      <c r="AU2985" s="26" t="s">
        <v>63</v>
      </c>
      <c r="AV2985" s="26" t="s">
        <v>69</v>
      </c>
      <c r="AW2985" s="26" t="s">
        <v>63</v>
      </c>
      <c r="AX2985" s="26" t="s">
        <v>63</v>
      </c>
      <c r="AY2985" s="26">
        <v>43.901187</v>
      </c>
      <c r="AZ2985" s="26">
        <v>-100.980181999999</v>
      </c>
      <c r="BA2985" s="26" t="s">
        <v>482</v>
      </c>
      <c r="BB2985" s="26" t="s">
        <v>611</v>
      </c>
      <c r="BC2985" s="26" t="s">
        <v>685</v>
      </c>
      <c r="BD2985" s="26" t="s">
        <v>68</v>
      </c>
      <c r="BE2985" s="26" t="s">
        <v>1016</v>
      </c>
      <c r="BF2985" s="26" t="s">
        <v>68</v>
      </c>
      <c r="BG2985" s="26" t="s">
        <v>68</v>
      </c>
      <c r="BH2985" s="26" t="s">
        <v>646</v>
      </c>
      <c r="BI2985" s="26">
        <v>6</v>
      </c>
      <c r="BJ2985" s="26" t="s">
        <v>21</v>
      </c>
    </row>
    <row r="2986" spans="36:62" x14ac:dyDescent="0.25">
      <c r="AJ2986" s="26">
        <v>891</v>
      </c>
      <c r="AK2986" s="26">
        <v>2003720</v>
      </c>
      <c r="AL2986" s="264">
        <v>43904.583333333336</v>
      </c>
      <c r="AM2986" s="26" t="s">
        <v>565</v>
      </c>
      <c r="AN2986" s="26" t="s">
        <v>63</v>
      </c>
      <c r="AO2986" s="26" t="s">
        <v>156</v>
      </c>
      <c r="AP2986" s="26" t="s">
        <v>706</v>
      </c>
      <c r="AQ2986" s="26">
        <v>0</v>
      </c>
      <c r="AR2986" s="26">
        <v>90</v>
      </c>
      <c r="AS2986" s="26" t="s">
        <v>638</v>
      </c>
      <c r="AT2986" s="26" t="s">
        <v>882</v>
      </c>
      <c r="AU2986" s="26" t="s">
        <v>63</v>
      </c>
      <c r="AV2986" s="26" t="s">
        <v>63</v>
      </c>
      <c r="AW2986" s="26" t="s">
        <v>63</v>
      </c>
      <c r="AX2986" s="26" t="s">
        <v>63</v>
      </c>
      <c r="AY2986" s="26">
        <v>43.886747</v>
      </c>
      <c r="AZ2986" s="26">
        <v>-100.836382</v>
      </c>
      <c r="BA2986" s="26" t="s">
        <v>158</v>
      </c>
      <c r="BB2986" s="26" t="s">
        <v>611</v>
      </c>
      <c r="BC2986" s="26" t="s">
        <v>68</v>
      </c>
      <c r="BD2986" s="26" t="s">
        <v>615</v>
      </c>
      <c r="BE2986" s="26"/>
      <c r="BF2986" s="26" t="s">
        <v>68</v>
      </c>
      <c r="BG2986" s="26" t="s">
        <v>68</v>
      </c>
      <c r="BH2986" s="26" t="s">
        <v>146</v>
      </c>
      <c r="BI2986" s="26">
        <v>6</v>
      </c>
      <c r="BJ2986" s="26" t="s">
        <v>217</v>
      </c>
    </row>
    <row r="2987" spans="36:62" x14ac:dyDescent="0.25">
      <c r="AJ2987" s="26">
        <v>894</v>
      </c>
      <c r="AK2987" s="26">
        <v>2004032</v>
      </c>
      <c r="AL2987" s="264">
        <v>43921.902777777781</v>
      </c>
      <c r="AM2987" s="26" t="s">
        <v>147</v>
      </c>
      <c r="AN2987" s="26" t="s">
        <v>63</v>
      </c>
      <c r="AO2987" s="26"/>
      <c r="AP2987" s="26"/>
      <c r="AQ2987" s="26">
        <v>-1</v>
      </c>
      <c r="AR2987" s="26">
        <v>90</v>
      </c>
      <c r="AS2987" s="26" t="s">
        <v>168</v>
      </c>
      <c r="AT2987" s="26" t="s">
        <v>71</v>
      </c>
      <c r="AU2987" s="26" t="s">
        <v>63</v>
      </c>
      <c r="AV2987" s="26" t="s">
        <v>63</v>
      </c>
      <c r="AW2987" s="26" t="s">
        <v>63</v>
      </c>
      <c r="AX2987" s="26" t="s">
        <v>63</v>
      </c>
      <c r="AY2987" s="26">
        <v>43.848953000000002</v>
      </c>
      <c r="AZ2987" s="26">
        <v>-101.211851999999</v>
      </c>
      <c r="BA2987" s="26" t="s">
        <v>166</v>
      </c>
      <c r="BB2987" s="26" t="s">
        <v>609</v>
      </c>
      <c r="BC2987" s="26" t="s">
        <v>167</v>
      </c>
      <c r="BD2987" s="26" t="s">
        <v>154</v>
      </c>
      <c r="BE2987" s="26"/>
      <c r="BF2987" s="26" t="s">
        <v>99</v>
      </c>
      <c r="BG2987" s="26" t="s">
        <v>167</v>
      </c>
      <c r="BH2987" s="26" t="s">
        <v>99</v>
      </c>
      <c r="BI2987" s="26">
        <v>6</v>
      </c>
      <c r="BJ2987" s="26" t="s">
        <v>217</v>
      </c>
    </row>
    <row r="2988" spans="36:62" x14ac:dyDescent="0.25">
      <c r="AJ2988" s="26">
        <v>895</v>
      </c>
      <c r="AK2988" s="26">
        <v>2004567</v>
      </c>
      <c r="AL2988" s="264">
        <v>43944.669444444444</v>
      </c>
      <c r="AM2988" s="26" t="s">
        <v>147</v>
      </c>
      <c r="AN2988" s="26" t="s">
        <v>63</v>
      </c>
      <c r="AO2988" s="26" t="s">
        <v>156</v>
      </c>
      <c r="AP2988" s="26" t="s">
        <v>159</v>
      </c>
      <c r="AQ2988" s="26">
        <v>0</v>
      </c>
      <c r="AR2988" s="26">
        <v>90</v>
      </c>
      <c r="AS2988" s="26" t="s">
        <v>1518</v>
      </c>
      <c r="AT2988" s="26" t="s">
        <v>730</v>
      </c>
      <c r="AU2988" s="26" t="s">
        <v>63</v>
      </c>
      <c r="AV2988" s="26" t="s">
        <v>63</v>
      </c>
      <c r="AW2988" s="26" t="s">
        <v>63</v>
      </c>
      <c r="AX2988" s="26" t="s">
        <v>63</v>
      </c>
      <c r="AY2988" s="26">
        <v>43.870539999999899</v>
      </c>
      <c r="AZ2988" s="26">
        <v>-101.162594999999</v>
      </c>
      <c r="BA2988" s="26" t="s">
        <v>208</v>
      </c>
      <c r="BB2988" s="26" t="s">
        <v>611</v>
      </c>
      <c r="BC2988" s="26" t="s">
        <v>68</v>
      </c>
      <c r="BD2988" s="26" t="s">
        <v>615</v>
      </c>
      <c r="BE2988" s="26"/>
      <c r="BF2988" s="26" t="s">
        <v>68</v>
      </c>
      <c r="BG2988" s="26" t="s">
        <v>68</v>
      </c>
      <c r="BH2988" s="26" t="s">
        <v>160</v>
      </c>
      <c r="BI2988" s="26">
        <v>6</v>
      </c>
      <c r="BJ2988" s="26" t="s">
        <v>217</v>
      </c>
    </row>
    <row r="2989" spans="36:62" x14ac:dyDescent="0.25">
      <c r="AJ2989" s="26">
        <v>896</v>
      </c>
      <c r="AK2989" s="26">
        <v>2004781</v>
      </c>
      <c r="AL2989" s="264">
        <v>43945.912499999999</v>
      </c>
      <c r="AM2989" s="26" t="s">
        <v>147</v>
      </c>
      <c r="AN2989" s="26" t="s">
        <v>63</v>
      </c>
      <c r="AO2989" s="26"/>
      <c r="AP2989" s="26"/>
      <c r="AQ2989" s="26">
        <v>-1</v>
      </c>
      <c r="AR2989" s="26">
        <v>90</v>
      </c>
      <c r="AS2989" s="26" t="s">
        <v>168</v>
      </c>
      <c r="AT2989" s="26" t="s">
        <v>71</v>
      </c>
      <c r="AU2989" s="26" t="s">
        <v>63</v>
      </c>
      <c r="AV2989" s="26" t="s">
        <v>63</v>
      </c>
      <c r="AW2989" s="26" t="s">
        <v>63</v>
      </c>
      <c r="AX2989" s="26" t="s">
        <v>63</v>
      </c>
      <c r="AY2989" s="26">
        <v>43.901169000000003</v>
      </c>
      <c r="AZ2989" s="26">
        <v>-101.07723300000001</v>
      </c>
      <c r="BA2989" s="26" t="s">
        <v>185</v>
      </c>
      <c r="BB2989" s="26" t="s">
        <v>609</v>
      </c>
      <c r="BC2989" s="26" t="s">
        <v>167</v>
      </c>
      <c r="BD2989" s="26" t="s">
        <v>154</v>
      </c>
      <c r="BE2989" s="26"/>
      <c r="BF2989" s="26" t="s">
        <v>99</v>
      </c>
      <c r="BG2989" s="26" t="s">
        <v>167</v>
      </c>
      <c r="BH2989" s="26" t="s">
        <v>99</v>
      </c>
      <c r="BI2989" s="26">
        <v>6</v>
      </c>
      <c r="BJ2989" s="26" t="s">
        <v>217</v>
      </c>
    </row>
    <row r="2990" spans="36:62" x14ac:dyDescent="0.25">
      <c r="AJ2990" s="26">
        <v>898</v>
      </c>
      <c r="AK2990" s="26">
        <v>2005600</v>
      </c>
      <c r="AL2990" s="264">
        <v>43973.21875</v>
      </c>
      <c r="AM2990" s="26" t="s">
        <v>147</v>
      </c>
      <c r="AN2990" s="26" t="s">
        <v>63</v>
      </c>
      <c r="AO2990" s="26"/>
      <c r="AP2990" s="26"/>
      <c r="AQ2990" s="26">
        <v>-1</v>
      </c>
      <c r="AR2990" s="26">
        <v>90</v>
      </c>
      <c r="AS2990" s="26" t="s">
        <v>168</v>
      </c>
      <c r="AT2990" s="26" t="s">
        <v>71</v>
      </c>
      <c r="AU2990" s="26" t="s">
        <v>63</v>
      </c>
      <c r="AV2990" s="26" t="s">
        <v>63</v>
      </c>
      <c r="AW2990" s="26" t="s">
        <v>63</v>
      </c>
      <c r="AX2990" s="26" t="s">
        <v>63</v>
      </c>
      <c r="AY2990" s="26">
        <v>43.842956999999899</v>
      </c>
      <c r="AZ2990" s="26">
        <v>-101.288186999999</v>
      </c>
      <c r="BA2990" s="26" t="s">
        <v>485</v>
      </c>
      <c r="BB2990" s="26" t="s">
        <v>609</v>
      </c>
      <c r="BC2990" s="26" t="s">
        <v>167</v>
      </c>
      <c r="BD2990" s="26" t="s">
        <v>154</v>
      </c>
      <c r="BE2990" s="26"/>
      <c r="BF2990" s="26" t="s">
        <v>99</v>
      </c>
      <c r="BG2990" s="26" t="s">
        <v>167</v>
      </c>
      <c r="BH2990" s="26" t="s">
        <v>99</v>
      </c>
      <c r="BI2990" s="26">
        <v>6</v>
      </c>
      <c r="BJ2990" s="26" t="s">
        <v>217</v>
      </c>
    </row>
    <row r="2991" spans="36:62" x14ac:dyDescent="0.25">
      <c r="AJ2991" s="26">
        <v>899</v>
      </c>
      <c r="AK2991" s="26">
        <v>2005601</v>
      </c>
      <c r="AL2991" s="264">
        <v>43970.319444444445</v>
      </c>
      <c r="AM2991" s="26" t="s">
        <v>147</v>
      </c>
      <c r="AN2991" s="26" t="s">
        <v>63</v>
      </c>
      <c r="AO2991" s="26" t="s">
        <v>156</v>
      </c>
      <c r="AP2991" s="26" t="s">
        <v>159</v>
      </c>
      <c r="AQ2991" s="26">
        <v>0</v>
      </c>
      <c r="AR2991" s="26">
        <v>90</v>
      </c>
      <c r="AS2991" s="26" t="s">
        <v>628</v>
      </c>
      <c r="AT2991" s="26" t="s">
        <v>697</v>
      </c>
      <c r="AU2991" s="26" t="s">
        <v>63</v>
      </c>
      <c r="AV2991" s="26" t="s">
        <v>63</v>
      </c>
      <c r="AW2991" s="26" t="s">
        <v>63</v>
      </c>
      <c r="AX2991" s="26" t="s">
        <v>63</v>
      </c>
      <c r="AY2991" s="26">
        <v>43.842754999999897</v>
      </c>
      <c r="AZ2991" s="26">
        <v>-101.311999</v>
      </c>
      <c r="BA2991" s="26" t="s">
        <v>490</v>
      </c>
      <c r="BB2991" s="26" t="s">
        <v>611</v>
      </c>
      <c r="BC2991" s="26" t="s">
        <v>1519</v>
      </c>
      <c r="BD2991" s="26" t="s">
        <v>68</v>
      </c>
      <c r="BE2991" s="26"/>
      <c r="BF2991" s="26" t="s">
        <v>68</v>
      </c>
      <c r="BG2991" s="26" t="s">
        <v>68</v>
      </c>
      <c r="BH2991" s="26" t="s">
        <v>646</v>
      </c>
      <c r="BI2991" s="26">
        <v>6</v>
      </c>
      <c r="BJ2991" s="26" t="s">
        <v>217</v>
      </c>
    </row>
    <row r="2992" spans="36:62" x14ac:dyDescent="0.25">
      <c r="AJ2992" s="26">
        <v>900</v>
      </c>
      <c r="AK2992" s="26">
        <v>2005603</v>
      </c>
      <c r="AL2992" s="264">
        <v>43978.1875</v>
      </c>
      <c r="AM2992" s="26" t="s">
        <v>147</v>
      </c>
      <c r="AN2992" s="26" t="s">
        <v>63</v>
      </c>
      <c r="AO2992" s="26"/>
      <c r="AP2992" s="26"/>
      <c r="AQ2992" s="26">
        <v>-1</v>
      </c>
      <c r="AR2992" s="26">
        <v>90</v>
      </c>
      <c r="AS2992" s="26" t="s">
        <v>168</v>
      </c>
      <c r="AT2992" s="26" t="s">
        <v>71</v>
      </c>
      <c r="AU2992" s="26" t="s">
        <v>63</v>
      </c>
      <c r="AV2992" s="26" t="s">
        <v>63</v>
      </c>
      <c r="AW2992" s="26" t="s">
        <v>63</v>
      </c>
      <c r="AX2992" s="26" t="s">
        <v>63</v>
      </c>
      <c r="AY2992" s="26">
        <v>43.901183000000003</v>
      </c>
      <c r="AZ2992" s="26">
        <v>-101.074347</v>
      </c>
      <c r="BA2992" s="26" t="s">
        <v>166</v>
      </c>
      <c r="BB2992" s="26" t="s">
        <v>609</v>
      </c>
      <c r="BC2992" s="26" t="s">
        <v>167</v>
      </c>
      <c r="BD2992" s="26" t="s">
        <v>154</v>
      </c>
      <c r="BE2992" s="26"/>
      <c r="BF2992" s="26" t="s">
        <v>99</v>
      </c>
      <c r="BG2992" s="26" t="s">
        <v>167</v>
      </c>
      <c r="BH2992" s="26" t="s">
        <v>99</v>
      </c>
      <c r="BI2992" s="26">
        <v>6</v>
      </c>
      <c r="BJ2992" s="26" t="s">
        <v>217</v>
      </c>
    </row>
    <row r="2993" spans="36:62" x14ac:dyDescent="0.25">
      <c r="AJ2993" s="26">
        <v>901</v>
      </c>
      <c r="AK2993" s="26">
        <v>2005604</v>
      </c>
      <c r="AL2993" s="264">
        <v>43965.895833333336</v>
      </c>
      <c r="AM2993" s="26" t="s">
        <v>147</v>
      </c>
      <c r="AN2993" s="26" t="s">
        <v>63</v>
      </c>
      <c r="AO2993" s="26"/>
      <c r="AP2993" s="26"/>
      <c r="AQ2993" s="26">
        <v>-1</v>
      </c>
      <c r="AR2993" s="26">
        <v>90</v>
      </c>
      <c r="AS2993" s="26" t="s">
        <v>168</v>
      </c>
      <c r="AT2993" s="26" t="s">
        <v>71</v>
      </c>
      <c r="AU2993" s="26" t="s">
        <v>63</v>
      </c>
      <c r="AV2993" s="26" t="s">
        <v>63</v>
      </c>
      <c r="AW2993" s="26" t="s">
        <v>63</v>
      </c>
      <c r="AX2993" s="26" t="s">
        <v>63</v>
      </c>
      <c r="AY2993" s="26">
        <v>43.842975000000003</v>
      </c>
      <c r="AZ2993" s="26">
        <v>-101.292072</v>
      </c>
      <c r="BA2993" s="26" t="s">
        <v>158</v>
      </c>
      <c r="BB2993" s="26" t="s">
        <v>609</v>
      </c>
      <c r="BC2993" s="26" t="s">
        <v>167</v>
      </c>
      <c r="BD2993" s="26" t="s">
        <v>154</v>
      </c>
      <c r="BE2993" s="26"/>
      <c r="BF2993" s="26" t="s">
        <v>99</v>
      </c>
      <c r="BG2993" s="26" t="s">
        <v>167</v>
      </c>
      <c r="BH2993" s="26" t="s">
        <v>99</v>
      </c>
      <c r="BI2993" s="26">
        <v>6</v>
      </c>
      <c r="BJ2993" s="26" t="s">
        <v>217</v>
      </c>
    </row>
    <row r="2994" spans="36:62" x14ac:dyDescent="0.25">
      <c r="AJ2994" s="26">
        <v>902</v>
      </c>
      <c r="AK2994" s="26">
        <v>2005607</v>
      </c>
      <c r="AL2994" s="264">
        <v>43972.947916666664</v>
      </c>
      <c r="AM2994" s="26" t="s">
        <v>147</v>
      </c>
      <c r="AN2994" s="26" t="s">
        <v>63</v>
      </c>
      <c r="AO2994" s="26"/>
      <c r="AP2994" s="26"/>
      <c r="AQ2994" s="26">
        <v>-1</v>
      </c>
      <c r="AR2994" s="26">
        <v>90</v>
      </c>
      <c r="AS2994" s="26" t="s">
        <v>168</v>
      </c>
      <c r="AT2994" s="26" t="s">
        <v>71</v>
      </c>
      <c r="AU2994" s="26" t="s">
        <v>63</v>
      </c>
      <c r="AV2994" s="26" t="s">
        <v>63</v>
      </c>
      <c r="AW2994" s="26" t="s">
        <v>63</v>
      </c>
      <c r="AX2994" s="26" t="s">
        <v>63</v>
      </c>
      <c r="AY2994" s="26">
        <v>43.842768999999898</v>
      </c>
      <c r="AZ2994" s="26">
        <v>-101.307717999999</v>
      </c>
      <c r="BA2994" s="26" t="s">
        <v>485</v>
      </c>
      <c r="BB2994" s="26" t="s">
        <v>611</v>
      </c>
      <c r="BC2994" s="26" t="s">
        <v>167</v>
      </c>
      <c r="BD2994" s="26" t="s">
        <v>154</v>
      </c>
      <c r="BE2994" s="26"/>
      <c r="BF2994" s="26" t="s">
        <v>99</v>
      </c>
      <c r="BG2994" s="26" t="s">
        <v>167</v>
      </c>
      <c r="BH2994" s="26" t="s">
        <v>99</v>
      </c>
      <c r="BI2994" s="26">
        <v>6</v>
      </c>
      <c r="BJ2994" s="26" t="s">
        <v>217</v>
      </c>
    </row>
    <row r="2995" spans="36:62" x14ac:dyDescent="0.25">
      <c r="AJ2995" s="26">
        <v>903</v>
      </c>
      <c r="AK2995" s="26">
        <v>2006295</v>
      </c>
      <c r="AL2995" s="264">
        <v>43974.855555555558</v>
      </c>
      <c r="AM2995" s="26" t="s">
        <v>147</v>
      </c>
      <c r="AN2995" s="26" t="s">
        <v>63</v>
      </c>
      <c r="AO2995" s="26" t="s">
        <v>156</v>
      </c>
      <c r="AP2995" s="26" t="s">
        <v>159</v>
      </c>
      <c r="AQ2995" s="26">
        <v>0</v>
      </c>
      <c r="AR2995" s="26">
        <v>90</v>
      </c>
      <c r="AS2995" s="26" t="s">
        <v>886</v>
      </c>
      <c r="AT2995" s="26" t="s">
        <v>854</v>
      </c>
      <c r="AU2995" s="26" t="s">
        <v>63</v>
      </c>
      <c r="AV2995" s="26" t="s">
        <v>63</v>
      </c>
      <c r="AW2995" s="26" t="s">
        <v>63</v>
      </c>
      <c r="AX2995" s="26" t="s">
        <v>63</v>
      </c>
      <c r="AY2995" s="26">
        <v>43.8359939999999</v>
      </c>
      <c r="AZ2995" s="26">
        <v>-101.586065</v>
      </c>
      <c r="BA2995" s="26" t="s">
        <v>185</v>
      </c>
      <c r="BB2995" s="26" t="s">
        <v>611</v>
      </c>
      <c r="BC2995" s="26" t="s">
        <v>667</v>
      </c>
      <c r="BD2995" s="26" t="s">
        <v>615</v>
      </c>
      <c r="BE2995" s="26"/>
      <c r="BF2995" s="26" t="s">
        <v>68</v>
      </c>
      <c r="BG2995" s="26" t="s">
        <v>68</v>
      </c>
      <c r="BH2995" s="26" t="s">
        <v>160</v>
      </c>
      <c r="BI2995" s="26">
        <v>6</v>
      </c>
      <c r="BJ2995" s="26" t="s">
        <v>217</v>
      </c>
    </row>
    <row r="2996" spans="36:62" x14ac:dyDescent="0.25">
      <c r="AJ2996" s="26">
        <v>904</v>
      </c>
      <c r="AK2996" s="26">
        <v>2006646</v>
      </c>
      <c r="AL2996" s="264">
        <v>43994.319444444445</v>
      </c>
      <c r="AM2996" s="26" t="s">
        <v>565</v>
      </c>
      <c r="AN2996" s="26" t="s">
        <v>63</v>
      </c>
      <c r="AO2996" s="26" t="s">
        <v>156</v>
      </c>
      <c r="AP2996" s="26" t="s">
        <v>159</v>
      </c>
      <c r="AQ2996" s="26">
        <v>0</v>
      </c>
      <c r="AR2996" s="26">
        <v>90</v>
      </c>
      <c r="AS2996" s="26" t="s">
        <v>707</v>
      </c>
      <c r="AT2996" s="26" t="s">
        <v>71</v>
      </c>
      <c r="AU2996" s="26" t="s">
        <v>63</v>
      </c>
      <c r="AV2996" s="26" t="s">
        <v>63</v>
      </c>
      <c r="AW2996" s="26" t="s">
        <v>63</v>
      </c>
      <c r="AX2996" s="26" t="s">
        <v>63</v>
      </c>
      <c r="AY2996" s="26">
        <v>43.901190999999898</v>
      </c>
      <c r="AZ2996" s="26">
        <v>-101.02915400000001</v>
      </c>
      <c r="BA2996" s="26" t="s">
        <v>208</v>
      </c>
      <c r="BB2996" s="26" t="s">
        <v>609</v>
      </c>
      <c r="BC2996" s="26" t="s">
        <v>68</v>
      </c>
      <c r="BD2996" s="26" t="s">
        <v>203</v>
      </c>
      <c r="BE2996" s="26"/>
      <c r="BF2996" s="26" t="s">
        <v>68</v>
      </c>
      <c r="BG2996" s="26" t="s">
        <v>68</v>
      </c>
      <c r="BH2996" s="26" t="s">
        <v>146</v>
      </c>
      <c r="BI2996" s="26">
        <v>6</v>
      </c>
      <c r="BJ2996" s="26" t="s">
        <v>217</v>
      </c>
    </row>
    <row r="2997" spans="36:62" x14ac:dyDescent="0.25">
      <c r="AJ2997" s="26">
        <v>905</v>
      </c>
      <c r="AK2997" s="26">
        <v>2006699</v>
      </c>
      <c r="AL2997" s="264">
        <v>43952.972222222219</v>
      </c>
      <c r="AM2997" s="26" t="s">
        <v>147</v>
      </c>
      <c r="AN2997" s="26" t="s">
        <v>63</v>
      </c>
      <c r="AO2997" s="26"/>
      <c r="AP2997" s="26"/>
      <c r="AQ2997" s="26">
        <v>-1</v>
      </c>
      <c r="AR2997" s="26">
        <v>90</v>
      </c>
      <c r="AS2997" s="26" t="s">
        <v>168</v>
      </c>
      <c r="AT2997" s="26" t="s">
        <v>71</v>
      </c>
      <c r="AU2997" s="26" t="s">
        <v>63</v>
      </c>
      <c r="AV2997" s="26" t="s">
        <v>63</v>
      </c>
      <c r="AW2997" s="26" t="s">
        <v>63</v>
      </c>
      <c r="AX2997" s="26" t="s">
        <v>63</v>
      </c>
      <c r="AY2997" s="26">
        <v>43.851159000000003</v>
      </c>
      <c r="AZ2997" s="26">
        <v>-101.471947</v>
      </c>
      <c r="BA2997" s="26" t="s">
        <v>158</v>
      </c>
      <c r="BB2997" s="26" t="s">
        <v>609</v>
      </c>
      <c r="BC2997" s="26" t="s">
        <v>167</v>
      </c>
      <c r="BD2997" s="26" t="s">
        <v>154</v>
      </c>
      <c r="BE2997" s="26"/>
      <c r="BF2997" s="26" t="s">
        <v>99</v>
      </c>
      <c r="BG2997" s="26" t="s">
        <v>167</v>
      </c>
      <c r="BH2997" s="26" t="s">
        <v>99</v>
      </c>
      <c r="BI2997" s="26">
        <v>6</v>
      </c>
      <c r="BJ2997" s="26" t="s">
        <v>217</v>
      </c>
    </row>
    <row r="2998" spans="36:62" x14ac:dyDescent="0.25">
      <c r="AJ2998" s="26">
        <v>906</v>
      </c>
      <c r="AK2998" s="26">
        <v>2007140</v>
      </c>
      <c r="AL2998" s="264">
        <v>44000.945833333331</v>
      </c>
      <c r="AM2998" s="26" t="s">
        <v>565</v>
      </c>
      <c r="AN2998" s="26" t="s">
        <v>63</v>
      </c>
      <c r="AO2998" s="26"/>
      <c r="AP2998" s="26"/>
      <c r="AQ2998" s="26">
        <v>-1</v>
      </c>
      <c r="AR2998" s="26">
        <v>90</v>
      </c>
      <c r="AS2998" s="26" t="s">
        <v>168</v>
      </c>
      <c r="AT2998" s="26" t="s">
        <v>71</v>
      </c>
      <c r="AU2998" s="26" t="s">
        <v>63</v>
      </c>
      <c r="AV2998" s="26" t="s">
        <v>63</v>
      </c>
      <c r="AW2998" s="26" t="s">
        <v>63</v>
      </c>
      <c r="AX2998" s="26" t="s">
        <v>63</v>
      </c>
      <c r="AY2998" s="26">
        <v>43.886451999999899</v>
      </c>
      <c r="AZ2998" s="26">
        <v>-100.873741999999</v>
      </c>
      <c r="BA2998" s="26" t="s">
        <v>158</v>
      </c>
      <c r="BB2998" s="26" t="s">
        <v>611</v>
      </c>
      <c r="BC2998" s="26" t="s">
        <v>167</v>
      </c>
      <c r="BD2998" s="26" t="s">
        <v>154</v>
      </c>
      <c r="BE2998" s="26"/>
      <c r="BF2998" s="26" t="s">
        <v>99</v>
      </c>
      <c r="BG2998" s="26" t="s">
        <v>167</v>
      </c>
      <c r="BH2998" s="26" t="s">
        <v>99</v>
      </c>
      <c r="BI2998" s="26">
        <v>6</v>
      </c>
      <c r="BJ2998" s="26" t="s">
        <v>217</v>
      </c>
    </row>
    <row r="2999" spans="36:62" x14ac:dyDescent="0.25">
      <c r="AJ2999" s="26">
        <v>907</v>
      </c>
      <c r="AK2999" s="26">
        <v>2007142</v>
      </c>
      <c r="AL2999" s="264">
        <v>43997.770833333336</v>
      </c>
      <c r="AM2999" s="26" t="s">
        <v>565</v>
      </c>
      <c r="AN2999" s="26" t="s">
        <v>63</v>
      </c>
      <c r="AO2999" s="26" t="s">
        <v>156</v>
      </c>
      <c r="AP2999" s="26" t="s">
        <v>159</v>
      </c>
      <c r="AQ2999" s="26">
        <v>0</v>
      </c>
      <c r="AR2999" s="26">
        <v>90</v>
      </c>
      <c r="AS2999" s="26" t="s">
        <v>191</v>
      </c>
      <c r="AT2999" s="26" t="s">
        <v>71</v>
      </c>
      <c r="AU2999" s="26" t="s">
        <v>63</v>
      </c>
      <c r="AV2999" s="26" t="s">
        <v>63</v>
      </c>
      <c r="AW2999" s="26" t="s">
        <v>63</v>
      </c>
      <c r="AX2999" s="26" t="s">
        <v>63</v>
      </c>
      <c r="AY2999" s="26">
        <v>43.900911999999899</v>
      </c>
      <c r="AZ2999" s="26">
        <v>-100.934207</v>
      </c>
      <c r="BA2999" s="26" t="s">
        <v>569</v>
      </c>
      <c r="BB2999" s="26" t="s">
        <v>611</v>
      </c>
      <c r="BC2999" s="26" t="s">
        <v>68</v>
      </c>
      <c r="BD2999" s="26" t="s">
        <v>68</v>
      </c>
      <c r="BE2999" s="26"/>
      <c r="BF2999" s="26" t="s">
        <v>675</v>
      </c>
      <c r="BG2999" s="26" t="s">
        <v>68</v>
      </c>
      <c r="BH2999" s="26" t="s">
        <v>146</v>
      </c>
      <c r="BI2999" s="26">
        <v>6</v>
      </c>
      <c r="BJ2999" s="26" t="s">
        <v>217</v>
      </c>
    </row>
    <row r="3000" spans="36:62" x14ac:dyDescent="0.25">
      <c r="AJ3000" s="26">
        <v>909</v>
      </c>
      <c r="AK3000" s="26">
        <v>2007148</v>
      </c>
      <c r="AL3000" s="264">
        <v>44010.172222222223</v>
      </c>
      <c r="AM3000" s="26" t="s">
        <v>147</v>
      </c>
      <c r="AN3000" s="26" t="s">
        <v>63</v>
      </c>
      <c r="AO3000" s="26"/>
      <c r="AP3000" s="26"/>
      <c r="AQ3000" s="26">
        <v>-1</v>
      </c>
      <c r="AR3000" s="26">
        <v>90</v>
      </c>
      <c r="AS3000" s="26" t="s">
        <v>168</v>
      </c>
      <c r="AT3000" s="26" t="s">
        <v>71</v>
      </c>
      <c r="AU3000" s="26" t="s">
        <v>63</v>
      </c>
      <c r="AV3000" s="26" t="s">
        <v>63</v>
      </c>
      <c r="AW3000" s="26" t="s">
        <v>63</v>
      </c>
      <c r="AX3000" s="26" t="s">
        <v>63</v>
      </c>
      <c r="AY3000" s="26">
        <v>43.842692</v>
      </c>
      <c r="AZ3000" s="26">
        <v>-101.278317</v>
      </c>
      <c r="BA3000" s="26" t="s">
        <v>166</v>
      </c>
      <c r="BB3000" s="26" t="s">
        <v>611</v>
      </c>
      <c r="BC3000" s="26" t="s">
        <v>167</v>
      </c>
      <c r="BD3000" s="26" t="s">
        <v>154</v>
      </c>
      <c r="BE3000" s="26"/>
      <c r="BF3000" s="26" t="s">
        <v>99</v>
      </c>
      <c r="BG3000" s="26" t="s">
        <v>167</v>
      </c>
      <c r="BH3000" s="26" t="s">
        <v>99</v>
      </c>
      <c r="BI3000" s="26">
        <v>6</v>
      </c>
      <c r="BJ3000" s="26" t="s">
        <v>217</v>
      </c>
    </row>
    <row r="3001" spans="36:62" x14ac:dyDescent="0.25">
      <c r="AJ3001" s="26">
        <v>910</v>
      </c>
      <c r="AK3001" s="26">
        <v>2007149</v>
      </c>
      <c r="AL3001" s="264">
        <v>43995.724999999999</v>
      </c>
      <c r="AM3001" s="26" t="s">
        <v>147</v>
      </c>
      <c r="AN3001" s="26" t="s">
        <v>63</v>
      </c>
      <c r="AO3001" s="26" t="s">
        <v>156</v>
      </c>
      <c r="AP3001" s="26" t="s">
        <v>627</v>
      </c>
      <c r="AQ3001" s="26">
        <v>0</v>
      </c>
      <c r="AR3001" s="26">
        <v>90</v>
      </c>
      <c r="AS3001" s="26" t="s">
        <v>1095</v>
      </c>
      <c r="AT3001" s="26" t="s">
        <v>697</v>
      </c>
      <c r="AU3001" s="26" t="s">
        <v>63</v>
      </c>
      <c r="AV3001" s="26" t="s">
        <v>63</v>
      </c>
      <c r="AW3001" s="26" t="s">
        <v>63</v>
      </c>
      <c r="AX3001" s="26" t="s">
        <v>63</v>
      </c>
      <c r="AY3001" s="26">
        <v>43.850546000000001</v>
      </c>
      <c r="AZ3001" s="26">
        <v>-101.490633</v>
      </c>
      <c r="BA3001" s="26" t="s">
        <v>523</v>
      </c>
      <c r="BB3001" s="26" t="s">
        <v>611</v>
      </c>
      <c r="BC3001" s="26" t="s">
        <v>68</v>
      </c>
      <c r="BD3001" s="26" t="s">
        <v>68</v>
      </c>
      <c r="BE3001" s="26"/>
      <c r="BF3001" s="26" t="s">
        <v>68</v>
      </c>
      <c r="BG3001" s="26" t="s">
        <v>68</v>
      </c>
      <c r="BH3001" s="26" t="s">
        <v>175</v>
      </c>
      <c r="BI3001" s="26">
        <v>6</v>
      </c>
      <c r="BJ3001" s="26" t="s">
        <v>20</v>
      </c>
    </row>
    <row r="3002" spans="36:62" x14ac:dyDescent="0.25">
      <c r="AJ3002" s="26">
        <v>911</v>
      </c>
      <c r="AK3002" s="26">
        <v>2007151</v>
      </c>
      <c r="AL3002" s="264">
        <v>44010.607638888891</v>
      </c>
      <c r="AM3002" s="26" t="s">
        <v>565</v>
      </c>
      <c r="AN3002" s="26" t="s">
        <v>63</v>
      </c>
      <c r="AO3002" s="26" t="s">
        <v>192</v>
      </c>
      <c r="AP3002" s="26" t="s">
        <v>159</v>
      </c>
      <c r="AQ3002" s="26">
        <v>0</v>
      </c>
      <c r="AR3002" s="26">
        <v>90</v>
      </c>
      <c r="AS3002" s="26" t="s">
        <v>1520</v>
      </c>
      <c r="AT3002" s="26" t="s">
        <v>71</v>
      </c>
      <c r="AU3002" s="26" t="s">
        <v>63</v>
      </c>
      <c r="AV3002" s="26" t="s">
        <v>63</v>
      </c>
      <c r="AW3002" s="26" t="s">
        <v>63</v>
      </c>
      <c r="AX3002" s="26" t="s">
        <v>63</v>
      </c>
      <c r="AY3002" s="26">
        <v>43.9011929999999</v>
      </c>
      <c r="AZ3002" s="26">
        <v>-101.041400999999</v>
      </c>
      <c r="BA3002" s="26" t="s">
        <v>185</v>
      </c>
      <c r="BB3002" s="26" t="s">
        <v>811</v>
      </c>
      <c r="BC3002" s="26" t="s">
        <v>68</v>
      </c>
      <c r="BD3002" s="26" t="s">
        <v>68</v>
      </c>
      <c r="BE3002" s="26" t="s">
        <v>1178</v>
      </c>
      <c r="BF3002" s="26" t="s">
        <v>769</v>
      </c>
      <c r="BG3002" s="26" t="s">
        <v>68</v>
      </c>
      <c r="BH3002" s="26" t="s">
        <v>175</v>
      </c>
      <c r="BI3002" s="26">
        <v>6</v>
      </c>
      <c r="BJ3002" s="26" t="s">
        <v>217</v>
      </c>
    </row>
    <row r="3003" spans="36:62" x14ac:dyDescent="0.25">
      <c r="AJ3003" s="26">
        <v>912</v>
      </c>
      <c r="AK3003" s="26">
        <v>2007221</v>
      </c>
      <c r="AL3003" s="264">
        <v>44006.59097222222</v>
      </c>
      <c r="AM3003" s="26" t="s">
        <v>147</v>
      </c>
      <c r="AN3003" s="26" t="s">
        <v>63</v>
      </c>
      <c r="AO3003" s="26" t="s">
        <v>156</v>
      </c>
      <c r="AP3003" s="26" t="s">
        <v>627</v>
      </c>
      <c r="AQ3003" s="26">
        <v>0</v>
      </c>
      <c r="AR3003" s="26">
        <v>90</v>
      </c>
      <c r="AS3003" s="26" t="s">
        <v>628</v>
      </c>
      <c r="AT3003" s="26" t="s">
        <v>71</v>
      </c>
      <c r="AU3003" s="26" t="s">
        <v>63</v>
      </c>
      <c r="AV3003" s="26" t="s">
        <v>63</v>
      </c>
      <c r="AW3003" s="26" t="s">
        <v>63</v>
      </c>
      <c r="AX3003" s="26" t="s">
        <v>63</v>
      </c>
      <c r="AY3003" s="26">
        <v>43.836269999999899</v>
      </c>
      <c r="AZ3003" s="26">
        <v>-101.587439</v>
      </c>
      <c r="BA3003" s="26" t="s">
        <v>493</v>
      </c>
      <c r="BB3003" s="26" t="s">
        <v>609</v>
      </c>
      <c r="BC3003" s="26" t="s">
        <v>680</v>
      </c>
      <c r="BD3003" s="26" t="s">
        <v>68</v>
      </c>
      <c r="BE3003" s="26" t="s">
        <v>889</v>
      </c>
      <c r="BF3003" s="26" t="s">
        <v>68</v>
      </c>
      <c r="BG3003" s="26" t="s">
        <v>68</v>
      </c>
      <c r="BH3003" s="26" t="s">
        <v>646</v>
      </c>
      <c r="BI3003" s="26">
        <v>6</v>
      </c>
      <c r="BJ3003" s="26" t="s">
        <v>217</v>
      </c>
    </row>
    <row r="3004" spans="36:62" x14ac:dyDescent="0.25">
      <c r="AJ3004" s="26">
        <v>913</v>
      </c>
      <c r="AK3004" s="26">
        <v>2007014</v>
      </c>
      <c r="AL3004" s="264">
        <v>44009.611111111109</v>
      </c>
      <c r="AM3004" s="26" t="s">
        <v>565</v>
      </c>
      <c r="AN3004" s="26" t="s">
        <v>63</v>
      </c>
      <c r="AO3004" s="26"/>
      <c r="AP3004" s="26"/>
      <c r="AQ3004" s="26">
        <v>-1</v>
      </c>
      <c r="AR3004" s="26">
        <v>90</v>
      </c>
      <c r="AS3004" s="26" t="s">
        <v>168</v>
      </c>
      <c r="AT3004" s="26" t="s">
        <v>71</v>
      </c>
      <c r="AU3004" s="26" t="s">
        <v>63</v>
      </c>
      <c r="AV3004" s="26" t="s">
        <v>63</v>
      </c>
      <c r="AW3004" s="26" t="s">
        <v>63</v>
      </c>
      <c r="AX3004" s="26" t="s">
        <v>63</v>
      </c>
      <c r="AY3004" s="26">
        <v>43.901172000000003</v>
      </c>
      <c r="AZ3004" s="26">
        <v>-100.959311999999</v>
      </c>
      <c r="BA3004" s="26" t="s">
        <v>158</v>
      </c>
      <c r="BB3004" s="26" t="s">
        <v>609</v>
      </c>
      <c r="BC3004" s="26" t="s">
        <v>167</v>
      </c>
      <c r="BD3004" s="26" t="s">
        <v>154</v>
      </c>
      <c r="BE3004" s="26"/>
      <c r="BF3004" s="26" t="s">
        <v>99</v>
      </c>
      <c r="BG3004" s="26" t="s">
        <v>167</v>
      </c>
      <c r="BH3004" s="26" t="s">
        <v>99</v>
      </c>
      <c r="BI3004" s="26">
        <v>6</v>
      </c>
      <c r="BJ3004" s="26" t="s">
        <v>217</v>
      </c>
    </row>
    <row r="3005" spans="36:62" x14ac:dyDescent="0.25">
      <c r="AJ3005" s="26">
        <v>914</v>
      </c>
      <c r="AK3005" s="26">
        <v>2007015</v>
      </c>
      <c r="AL3005" s="264">
        <v>44009.909722222219</v>
      </c>
      <c r="AM3005" s="26" t="s">
        <v>565</v>
      </c>
      <c r="AN3005" s="26" t="s">
        <v>63</v>
      </c>
      <c r="AO3005" s="26"/>
      <c r="AP3005" s="26"/>
      <c r="AQ3005" s="26">
        <v>-1</v>
      </c>
      <c r="AR3005" s="26">
        <v>90</v>
      </c>
      <c r="AS3005" s="26" t="s">
        <v>168</v>
      </c>
      <c r="AT3005" s="26" t="s">
        <v>71</v>
      </c>
      <c r="AU3005" s="26" t="s">
        <v>63</v>
      </c>
      <c r="AV3005" s="26" t="s">
        <v>63</v>
      </c>
      <c r="AW3005" s="26" t="s">
        <v>63</v>
      </c>
      <c r="AX3005" s="26" t="s">
        <v>63</v>
      </c>
      <c r="AY3005" s="26">
        <v>43.885742999999898</v>
      </c>
      <c r="AZ3005" s="26">
        <v>-100.743825</v>
      </c>
      <c r="BA3005" s="26" t="s">
        <v>158</v>
      </c>
      <c r="BB3005" s="26" t="s">
        <v>609</v>
      </c>
      <c r="BC3005" s="26" t="s">
        <v>167</v>
      </c>
      <c r="BD3005" s="26" t="s">
        <v>154</v>
      </c>
      <c r="BE3005" s="26"/>
      <c r="BF3005" s="26" t="s">
        <v>99</v>
      </c>
      <c r="BG3005" s="26" t="s">
        <v>167</v>
      </c>
      <c r="BH3005" s="26" t="s">
        <v>99</v>
      </c>
      <c r="BI3005" s="26">
        <v>6</v>
      </c>
      <c r="BJ3005" s="26" t="s">
        <v>217</v>
      </c>
    </row>
    <row r="3006" spans="36:62" x14ac:dyDescent="0.25">
      <c r="AJ3006" s="26">
        <v>915</v>
      </c>
      <c r="AK3006" s="26">
        <v>2007264</v>
      </c>
      <c r="AL3006" s="264">
        <v>44014.229166666664</v>
      </c>
      <c r="AM3006" s="26" t="s">
        <v>565</v>
      </c>
      <c r="AN3006" s="26" t="s">
        <v>63</v>
      </c>
      <c r="AO3006" s="26"/>
      <c r="AP3006" s="26"/>
      <c r="AQ3006" s="26">
        <v>-1</v>
      </c>
      <c r="AR3006" s="26">
        <v>90</v>
      </c>
      <c r="AS3006" s="26" t="s">
        <v>168</v>
      </c>
      <c r="AT3006" s="26" t="s">
        <v>71</v>
      </c>
      <c r="AU3006" s="26" t="s">
        <v>63</v>
      </c>
      <c r="AV3006" s="26" t="s">
        <v>63</v>
      </c>
      <c r="AW3006" s="26" t="s">
        <v>63</v>
      </c>
      <c r="AX3006" s="26" t="s">
        <v>63</v>
      </c>
      <c r="AY3006" s="26">
        <v>43.899835000000003</v>
      </c>
      <c r="AZ3006" s="26">
        <v>-100.91657600000001</v>
      </c>
      <c r="BA3006" s="26" t="s">
        <v>166</v>
      </c>
      <c r="BB3006" s="26" t="s">
        <v>609</v>
      </c>
      <c r="BC3006" s="26" t="s">
        <v>167</v>
      </c>
      <c r="BD3006" s="26" t="s">
        <v>154</v>
      </c>
      <c r="BE3006" s="26"/>
      <c r="BF3006" s="26" t="s">
        <v>99</v>
      </c>
      <c r="BG3006" s="26" t="s">
        <v>167</v>
      </c>
      <c r="BH3006" s="26" t="s">
        <v>99</v>
      </c>
      <c r="BI3006" s="26">
        <v>6</v>
      </c>
      <c r="BJ3006" s="26" t="s">
        <v>217</v>
      </c>
    </row>
    <row r="3007" spans="36:62" x14ac:dyDescent="0.25">
      <c r="AJ3007" s="26">
        <v>916</v>
      </c>
      <c r="AK3007" s="26">
        <v>2007263</v>
      </c>
      <c r="AL3007" s="264">
        <v>44014.225694444445</v>
      </c>
      <c r="AM3007" s="26" t="s">
        <v>565</v>
      </c>
      <c r="AN3007" s="26" t="s">
        <v>63</v>
      </c>
      <c r="AO3007" s="26"/>
      <c r="AP3007" s="26"/>
      <c r="AQ3007" s="26">
        <v>-1</v>
      </c>
      <c r="AR3007" s="26">
        <v>90</v>
      </c>
      <c r="AS3007" s="26" t="s">
        <v>168</v>
      </c>
      <c r="AT3007" s="26" t="s">
        <v>71</v>
      </c>
      <c r="AU3007" s="26" t="s">
        <v>63</v>
      </c>
      <c r="AV3007" s="26" t="s">
        <v>63</v>
      </c>
      <c r="AW3007" s="26" t="s">
        <v>63</v>
      </c>
      <c r="AX3007" s="26" t="s">
        <v>63</v>
      </c>
      <c r="AY3007" s="26">
        <v>43.8895529999999</v>
      </c>
      <c r="AZ3007" s="26">
        <v>-100.891234999999</v>
      </c>
      <c r="BA3007" s="26" t="s">
        <v>185</v>
      </c>
      <c r="BB3007" s="26" t="s">
        <v>611</v>
      </c>
      <c r="BC3007" s="26" t="s">
        <v>167</v>
      </c>
      <c r="BD3007" s="26" t="s">
        <v>154</v>
      </c>
      <c r="BE3007" s="26"/>
      <c r="BF3007" s="26" t="s">
        <v>99</v>
      </c>
      <c r="BG3007" s="26" t="s">
        <v>167</v>
      </c>
      <c r="BH3007" s="26" t="s">
        <v>99</v>
      </c>
      <c r="BI3007" s="26">
        <v>6</v>
      </c>
      <c r="BJ3007" s="26" t="s">
        <v>217</v>
      </c>
    </row>
    <row r="3008" spans="36:62" x14ac:dyDescent="0.25">
      <c r="AJ3008" s="26">
        <v>917</v>
      </c>
      <c r="AK3008" s="26">
        <v>2007925</v>
      </c>
      <c r="AL3008" s="264">
        <v>44015.354166666664</v>
      </c>
      <c r="AM3008" s="26" t="s">
        <v>147</v>
      </c>
      <c r="AN3008" s="26" t="s">
        <v>63</v>
      </c>
      <c r="AO3008" s="26"/>
      <c r="AP3008" s="26"/>
      <c r="AQ3008" s="26">
        <v>-1</v>
      </c>
      <c r="AR3008" s="26">
        <v>90</v>
      </c>
      <c r="AS3008" s="26" t="s">
        <v>168</v>
      </c>
      <c r="AT3008" s="26" t="s">
        <v>71</v>
      </c>
      <c r="AU3008" s="26" t="s">
        <v>63</v>
      </c>
      <c r="AV3008" s="26" t="s">
        <v>63</v>
      </c>
      <c r="AW3008" s="26" t="s">
        <v>63</v>
      </c>
      <c r="AX3008" s="26" t="s">
        <v>63</v>
      </c>
      <c r="AY3008" s="26">
        <v>43.842880000000001</v>
      </c>
      <c r="AZ3008" s="26">
        <v>-101.258622</v>
      </c>
      <c r="BA3008" s="26" t="s">
        <v>158</v>
      </c>
      <c r="BB3008" s="26" t="s">
        <v>609</v>
      </c>
      <c r="BC3008" s="26" t="s">
        <v>167</v>
      </c>
      <c r="BD3008" s="26" t="s">
        <v>154</v>
      </c>
      <c r="BE3008" s="26"/>
      <c r="BF3008" s="26" t="s">
        <v>99</v>
      </c>
      <c r="BG3008" s="26" t="s">
        <v>167</v>
      </c>
      <c r="BH3008" s="26" t="s">
        <v>99</v>
      </c>
      <c r="BI3008" s="26">
        <v>6</v>
      </c>
      <c r="BJ3008" s="26" t="s">
        <v>217</v>
      </c>
    </row>
    <row r="3009" spans="36:62" x14ac:dyDescent="0.25">
      <c r="AJ3009" s="26">
        <v>918</v>
      </c>
      <c r="AK3009" s="26">
        <v>2007927</v>
      </c>
      <c r="AL3009" s="264">
        <v>44019.791666666664</v>
      </c>
      <c r="AM3009" s="26" t="s">
        <v>147</v>
      </c>
      <c r="AN3009" s="26" t="s">
        <v>63</v>
      </c>
      <c r="AO3009" s="26" t="s">
        <v>156</v>
      </c>
      <c r="AP3009" s="26" t="s">
        <v>159</v>
      </c>
      <c r="AQ3009" s="26">
        <v>0</v>
      </c>
      <c r="AR3009" s="26">
        <v>90</v>
      </c>
      <c r="AS3009" s="26" t="s">
        <v>189</v>
      </c>
      <c r="AT3009" s="26" t="s">
        <v>730</v>
      </c>
      <c r="AU3009" s="26" t="s">
        <v>63</v>
      </c>
      <c r="AV3009" s="26" t="s">
        <v>63</v>
      </c>
      <c r="AW3009" s="26" t="s">
        <v>63</v>
      </c>
      <c r="AX3009" s="26" t="s">
        <v>63</v>
      </c>
      <c r="AY3009" s="26">
        <v>43.842726999999897</v>
      </c>
      <c r="AZ3009" s="26">
        <v>-101.290087999999</v>
      </c>
      <c r="BA3009" s="26" t="s">
        <v>208</v>
      </c>
      <c r="BB3009" s="26" t="s">
        <v>611</v>
      </c>
      <c r="BC3009" s="26" t="s">
        <v>68</v>
      </c>
      <c r="BD3009" s="26" t="s">
        <v>68</v>
      </c>
      <c r="BE3009" s="26"/>
      <c r="BF3009" s="26" t="s">
        <v>68</v>
      </c>
      <c r="BG3009" s="26" t="s">
        <v>68</v>
      </c>
      <c r="BH3009" s="26" t="s">
        <v>160</v>
      </c>
      <c r="BI3009" s="26">
        <v>6</v>
      </c>
      <c r="BJ3009" s="26" t="s">
        <v>21</v>
      </c>
    </row>
    <row r="3010" spans="36:62" x14ac:dyDescent="0.25">
      <c r="AJ3010" s="26">
        <v>919</v>
      </c>
      <c r="AK3010" s="26">
        <v>2007940</v>
      </c>
      <c r="AL3010" s="264">
        <v>44014.497916666667</v>
      </c>
      <c r="AM3010" s="26" t="s">
        <v>147</v>
      </c>
      <c r="AN3010" s="26" t="s">
        <v>63</v>
      </c>
      <c r="AO3010" s="26" t="s">
        <v>156</v>
      </c>
      <c r="AP3010" s="26" t="s">
        <v>648</v>
      </c>
      <c r="AQ3010" s="26">
        <v>0</v>
      </c>
      <c r="AR3010" s="26">
        <v>90</v>
      </c>
      <c r="AS3010" s="26" t="s">
        <v>628</v>
      </c>
      <c r="AT3010" s="26" t="s">
        <v>71</v>
      </c>
      <c r="AU3010" s="26" t="s">
        <v>63</v>
      </c>
      <c r="AV3010" s="26" t="s">
        <v>63</v>
      </c>
      <c r="AW3010" s="26" t="s">
        <v>63</v>
      </c>
      <c r="AX3010" s="26" t="s">
        <v>63</v>
      </c>
      <c r="AY3010" s="26">
        <v>43.842596999999898</v>
      </c>
      <c r="AZ3010" s="26">
        <v>-101.251553999999</v>
      </c>
      <c r="BA3010" s="26" t="s">
        <v>490</v>
      </c>
      <c r="BB3010" s="26" t="s">
        <v>611</v>
      </c>
      <c r="BC3010" s="26" t="s">
        <v>962</v>
      </c>
      <c r="BD3010" s="26" t="s">
        <v>68</v>
      </c>
      <c r="BE3010" s="26" t="s">
        <v>644</v>
      </c>
      <c r="BF3010" s="26" t="s">
        <v>68</v>
      </c>
      <c r="BG3010" s="26" t="s">
        <v>68</v>
      </c>
      <c r="BH3010" s="26" t="s">
        <v>646</v>
      </c>
      <c r="BI3010" s="26">
        <v>6</v>
      </c>
      <c r="BJ3010" s="26" t="s">
        <v>217</v>
      </c>
    </row>
    <row r="3011" spans="36:62" x14ac:dyDescent="0.25">
      <c r="AJ3011" s="26">
        <v>920</v>
      </c>
      <c r="AK3011" s="26">
        <v>2007941</v>
      </c>
      <c r="AL3011" s="264">
        <v>43998.573611111111</v>
      </c>
      <c r="AM3011" s="26" t="s">
        <v>147</v>
      </c>
      <c r="AN3011" s="26" t="s">
        <v>63</v>
      </c>
      <c r="AO3011" s="26" t="s">
        <v>192</v>
      </c>
      <c r="AP3011" s="26" t="s">
        <v>159</v>
      </c>
      <c r="AQ3011" s="26">
        <v>0</v>
      </c>
      <c r="AR3011" s="26">
        <v>90</v>
      </c>
      <c r="AS3011" s="26" t="s">
        <v>896</v>
      </c>
      <c r="AT3011" s="26" t="s">
        <v>71</v>
      </c>
      <c r="AU3011" s="26" t="s">
        <v>63</v>
      </c>
      <c r="AV3011" s="26" t="s">
        <v>63</v>
      </c>
      <c r="AW3011" s="26" t="s">
        <v>63</v>
      </c>
      <c r="AX3011" s="26" t="s">
        <v>69</v>
      </c>
      <c r="AY3011" s="26">
        <v>43.835985000000001</v>
      </c>
      <c r="AZ3011" s="26">
        <v>-101.565186999999</v>
      </c>
      <c r="BA3011" s="26" t="s">
        <v>158</v>
      </c>
      <c r="BB3011" s="26" t="s">
        <v>611</v>
      </c>
      <c r="BC3011" s="26" t="s">
        <v>880</v>
      </c>
      <c r="BD3011" s="26" t="s">
        <v>68</v>
      </c>
      <c r="BE3011" s="26"/>
      <c r="BF3011" s="26" t="s">
        <v>68</v>
      </c>
      <c r="BG3011" s="26" t="s">
        <v>68</v>
      </c>
      <c r="BH3011" s="26" t="s">
        <v>146</v>
      </c>
      <c r="BI3011" s="26">
        <v>6</v>
      </c>
      <c r="BJ3011" s="26" t="s">
        <v>217</v>
      </c>
    </row>
    <row r="3012" spans="36:62" x14ac:dyDescent="0.25">
      <c r="AJ3012" s="26">
        <v>921</v>
      </c>
      <c r="AK3012" s="26">
        <v>2007680</v>
      </c>
      <c r="AL3012" s="264">
        <v>44008.154166666667</v>
      </c>
      <c r="AM3012" s="26" t="s">
        <v>487</v>
      </c>
      <c r="AN3012" s="26" t="s">
        <v>63</v>
      </c>
      <c r="AO3012" s="26"/>
      <c r="AP3012" s="26"/>
      <c r="AQ3012" s="26">
        <v>-1</v>
      </c>
      <c r="AR3012" s="26">
        <v>18</v>
      </c>
      <c r="AS3012" s="26" t="s">
        <v>168</v>
      </c>
      <c r="AT3012" s="26" t="s">
        <v>71</v>
      </c>
      <c r="AU3012" s="26" t="s">
        <v>63</v>
      </c>
      <c r="AV3012" s="26" t="s">
        <v>63</v>
      </c>
      <c r="AW3012" s="26" t="s">
        <v>63</v>
      </c>
      <c r="AX3012" s="26" t="s">
        <v>63</v>
      </c>
      <c r="AY3012" s="26">
        <v>43.215057000000002</v>
      </c>
      <c r="AZ3012" s="26">
        <v>-101.358142</v>
      </c>
      <c r="BA3012" s="26" t="s">
        <v>185</v>
      </c>
      <c r="BB3012" s="26" t="s">
        <v>611</v>
      </c>
      <c r="BC3012" s="26" t="s">
        <v>167</v>
      </c>
      <c r="BD3012" s="26" t="s">
        <v>154</v>
      </c>
      <c r="BE3012" s="26"/>
      <c r="BF3012" s="26" t="s">
        <v>99</v>
      </c>
      <c r="BG3012" s="26" t="s">
        <v>167</v>
      </c>
      <c r="BH3012" s="26" t="s">
        <v>99</v>
      </c>
      <c r="BI3012" s="26">
        <v>6</v>
      </c>
      <c r="BJ3012" s="26" t="s">
        <v>217</v>
      </c>
    </row>
    <row r="3013" spans="36:62" x14ac:dyDescent="0.25">
      <c r="AJ3013" s="26">
        <v>922</v>
      </c>
      <c r="AK3013" s="26">
        <v>2008243</v>
      </c>
      <c r="AL3013" s="264">
        <v>44020.556944444441</v>
      </c>
      <c r="AM3013" s="26" t="s">
        <v>147</v>
      </c>
      <c r="AN3013" s="26" t="s">
        <v>63</v>
      </c>
      <c r="AO3013" s="26" t="s">
        <v>156</v>
      </c>
      <c r="AP3013" s="26" t="s">
        <v>159</v>
      </c>
      <c r="AQ3013" s="26">
        <v>0</v>
      </c>
      <c r="AR3013" s="26">
        <v>90</v>
      </c>
      <c r="AS3013" s="26" t="s">
        <v>768</v>
      </c>
      <c r="AT3013" s="26" t="s">
        <v>71</v>
      </c>
      <c r="AU3013" s="26" t="s">
        <v>63</v>
      </c>
      <c r="AV3013" s="26" t="s">
        <v>63</v>
      </c>
      <c r="AW3013" s="26" t="s">
        <v>63</v>
      </c>
      <c r="AX3013" s="26" t="s">
        <v>63</v>
      </c>
      <c r="AY3013" s="26">
        <v>43.851911000000001</v>
      </c>
      <c r="AZ3013" s="26">
        <v>-101.38992500000001</v>
      </c>
      <c r="BA3013" s="26" t="s">
        <v>482</v>
      </c>
      <c r="BB3013" s="26" t="s">
        <v>609</v>
      </c>
      <c r="BC3013" s="26" t="s">
        <v>68</v>
      </c>
      <c r="BD3013" s="26" t="s">
        <v>1405</v>
      </c>
      <c r="BE3013" s="26"/>
      <c r="BF3013" s="26" t="s">
        <v>769</v>
      </c>
      <c r="BG3013" s="26" t="s">
        <v>68</v>
      </c>
      <c r="BH3013" s="26" t="s">
        <v>711</v>
      </c>
      <c r="BI3013" s="26">
        <v>6</v>
      </c>
      <c r="BJ3013" s="26" t="s">
        <v>217</v>
      </c>
    </row>
    <row r="3014" spans="36:62" x14ac:dyDescent="0.25">
      <c r="AJ3014" s="26">
        <v>923</v>
      </c>
      <c r="AK3014" s="26">
        <v>2008245</v>
      </c>
      <c r="AL3014" s="264">
        <v>44023.097916666666</v>
      </c>
      <c r="AM3014" s="26" t="s">
        <v>147</v>
      </c>
      <c r="AN3014" s="26" t="s">
        <v>63</v>
      </c>
      <c r="AO3014" s="26" t="s">
        <v>156</v>
      </c>
      <c r="AP3014" s="26" t="s">
        <v>159</v>
      </c>
      <c r="AQ3014" s="26">
        <v>0</v>
      </c>
      <c r="AR3014" s="26">
        <v>90</v>
      </c>
      <c r="AS3014" s="26" t="s">
        <v>1521</v>
      </c>
      <c r="AT3014" s="26" t="s">
        <v>71</v>
      </c>
      <c r="AU3014" s="26" t="s">
        <v>63</v>
      </c>
      <c r="AV3014" s="26" t="s">
        <v>63</v>
      </c>
      <c r="AW3014" s="26" t="s">
        <v>63</v>
      </c>
      <c r="AX3014" s="26" t="s">
        <v>63</v>
      </c>
      <c r="AY3014" s="26">
        <v>43.842765</v>
      </c>
      <c r="AZ3014" s="26">
        <v>-101.311323999999</v>
      </c>
      <c r="BA3014" s="26" t="s">
        <v>570</v>
      </c>
      <c r="BB3014" s="26" t="s">
        <v>611</v>
      </c>
      <c r="BC3014" s="26" t="s">
        <v>798</v>
      </c>
      <c r="BD3014" s="26" t="s">
        <v>68</v>
      </c>
      <c r="BE3014" s="26" t="s">
        <v>816</v>
      </c>
      <c r="BF3014" s="26" t="s">
        <v>68</v>
      </c>
      <c r="BG3014" s="26" t="s">
        <v>68</v>
      </c>
      <c r="BH3014" s="26" t="s">
        <v>1522</v>
      </c>
      <c r="BI3014" s="26">
        <v>6</v>
      </c>
      <c r="BJ3014" s="26" t="s">
        <v>217</v>
      </c>
    </row>
    <row r="3015" spans="36:62" x14ac:dyDescent="0.25">
      <c r="AJ3015" s="26">
        <v>924</v>
      </c>
      <c r="AK3015" s="26">
        <v>2008246</v>
      </c>
      <c r="AL3015" s="264">
        <v>44022.474999999999</v>
      </c>
      <c r="AM3015" s="26" t="s">
        <v>565</v>
      </c>
      <c r="AN3015" s="26" t="s">
        <v>63</v>
      </c>
      <c r="AO3015" s="26" t="s">
        <v>156</v>
      </c>
      <c r="AP3015" s="26" t="s">
        <v>159</v>
      </c>
      <c r="AQ3015" s="26">
        <v>0</v>
      </c>
      <c r="AR3015" s="26">
        <v>90</v>
      </c>
      <c r="AS3015" s="26" t="s">
        <v>787</v>
      </c>
      <c r="AT3015" s="26" t="s">
        <v>71</v>
      </c>
      <c r="AU3015" s="26" t="s">
        <v>63</v>
      </c>
      <c r="AV3015" s="26" t="s">
        <v>63</v>
      </c>
      <c r="AW3015" s="26" t="s">
        <v>63</v>
      </c>
      <c r="AX3015" s="26" t="s">
        <v>63</v>
      </c>
      <c r="AY3015" s="26">
        <v>43.901172000000003</v>
      </c>
      <c r="AZ3015" s="26">
        <v>-100.953676999999</v>
      </c>
      <c r="BA3015" s="26" t="s">
        <v>158</v>
      </c>
      <c r="BB3015" s="26" t="s">
        <v>609</v>
      </c>
      <c r="BC3015" s="26" t="s">
        <v>68</v>
      </c>
      <c r="BD3015" s="26" t="s">
        <v>68</v>
      </c>
      <c r="BE3015" s="26" t="s">
        <v>1523</v>
      </c>
      <c r="BF3015" s="26" t="s">
        <v>68</v>
      </c>
      <c r="BG3015" s="26" t="s">
        <v>68</v>
      </c>
      <c r="BH3015" s="26" t="s">
        <v>646</v>
      </c>
      <c r="BI3015" s="26">
        <v>6</v>
      </c>
      <c r="BJ3015" s="26" t="s">
        <v>217</v>
      </c>
    </row>
    <row r="3016" spans="36:62" x14ac:dyDescent="0.25">
      <c r="AJ3016" s="26">
        <v>925</v>
      </c>
      <c r="AK3016" s="26">
        <v>2008247</v>
      </c>
      <c r="AL3016" s="264">
        <v>44029.525694444441</v>
      </c>
      <c r="AM3016" s="26" t="s">
        <v>565</v>
      </c>
      <c r="AN3016" s="26" t="s">
        <v>63</v>
      </c>
      <c r="AO3016" s="26" t="s">
        <v>204</v>
      </c>
      <c r="AP3016" s="26" t="s">
        <v>159</v>
      </c>
      <c r="AQ3016" s="26">
        <v>0</v>
      </c>
      <c r="AR3016" s="26">
        <v>90</v>
      </c>
      <c r="AS3016" s="26" t="s">
        <v>188</v>
      </c>
      <c r="AT3016" s="26" t="s">
        <v>71</v>
      </c>
      <c r="AU3016" s="26" t="s">
        <v>63</v>
      </c>
      <c r="AV3016" s="26" t="s">
        <v>63</v>
      </c>
      <c r="AW3016" s="26" t="s">
        <v>63</v>
      </c>
      <c r="AX3016" s="26" t="s">
        <v>69</v>
      </c>
      <c r="AY3016" s="26">
        <v>43.891824999999898</v>
      </c>
      <c r="AZ3016" s="26">
        <v>-100.896913999999</v>
      </c>
      <c r="BA3016" s="26" t="s">
        <v>37</v>
      </c>
      <c r="BB3016" s="26" t="s">
        <v>611</v>
      </c>
      <c r="BC3016" s="26" t="s">
        <v>880</v>
      </c>
      <c r="BD3016" s="26" t="s">
        <v>68</v>
      </c>
      <c r="BE3016" s="26"/>
      <c r="BF3016" s="26" t="s">
        <v>68</v>
      </c>
      <c r="BG3016" s="26" t="s">
        <v>68</v>
      </c>
      <c r="BH3016" s="26" t="s">
        <v>160</v>
      </c>
      <c r="BI3016" s="26">
        <v>6</v>
      </c>
      <c r="BJ3016" s="26" t="s">
        <v>19</v>
      </c>
    </row>
    <row r="3017" spans="36:62" x14ac:dyDescent="0.25">
      <c r="AJ3017" s="26">
        <v>926</v>
      </c>
      <c r="AK3017" s="26">
        <v>2008248</v>
      </c>
      <c r="AL3017" s="264">
        <v>44033.706250000003</v>
      </c>
      <c r="AM3017" s="26" t="s">
        <v>565</v>
      </c>
      <c r="AN3017" s="26" t="s">
        <v>63</v>
      </c>
      <c r="AO3017" s="26" t="s">
        <v>192</v>
      </c>
      <c r="AP3017" s="26" t="s">
        <v>159</v>
      </c>
      <c r="AQ3017" s="26">
        <v>0</v>
      </c>
      <c r="AR3017" s="26">
        <v>90</v>
      </c>
      <c r="AS3017" s="26" t="s">
        <v>768</v>
      </c>
      <c r="AT3017" s="26" t="s">
        <v>71</v>
      </c>
      <c r="AU3017" s="26" t="s">
        <v>63</v>
      </c>
      <c r="AV3017" s="26" t="s">
        <v>63</v>
      </c>
      <c r="AW3017" s="26" t="s">
        <v>63</v>
      </c>
      <c r="AX3017" s="26" t="s">
        <v>63</v>
      </c>
      <c r="AY3017" s="26">
        <v>43.9009509999999</v>
      </c>
      <c r="AZ3017" s="26">
        <v>-101.021840999999</v>
      </c>
      <c r="BA3017" s="26" t="s">
        <v>509</v>
      </c>
      <c r="BB3017" s="26" t="s">
        <v>611</v>
      </c>
      <c r="BC3017" s="26" t="s">
        <v>68</v>
      </c>
      <c r="BD3017" s="26" t="s">
        <v>68</v>
      </c>
      <c r="BE3017" s="26"/>
      <c r="BF3017" s="26" t="s">
        <v>769</v>
      </c>
      <c r="BG3017" s="26" t="s">
        <v>68</v>
      </c>
      <c r="BH3017" s="26" t="s">
        <v>646</v>
      </c>
      <c r="BI3017" s="26">
        <v>6</v>
      </c>
      <c r="BJ3017" s="26" t="s">
        <v>217</v>
      </c>
    </row>
    <row r="3018" spans="36:62" x14ac:dyDescent="0.25">
      <c r="AJ3018" s="26">
        <v>927</v>
      </c>
      <c r="AK3018" s="26">
        <v>2008336</v>
      </c>
      <c r="AL3018" s="264">
        <v>44028.925000000003</v>
      </c>
      <c r="AM3018" s="26" t="s">
        <v>565</v>
      </c>
      <c r="AN3018" s="26" t="s">
        <v>63</v>
      </c>
      <c r="AO3018" s="26"/>
      <c r="AP3018" s="26"/>
      <c r="AQ3018" s="26">
        <v>-1</v>
      </c>
      <c r="AR3018" s="26">
        <v>90</v>
      </c>
      <c r="AS3018" s="26" t="s">
        <v>168</v>
      </c>
      <c r="AT3018" s="26" t="s">
        <v>71</v>
      </c>
      <c r="AU3018" s="26" t="s">
        <v>63</v>
      </c>
      <c r="AV3018" s="26" t="s">
        <v>63</v>
      </c>
      <c r="AW3018" s="26" t="s">
        <v>63</v>
      </c>
      <c r="AX3018" s="26" t="s">
        <v>63</v>
      </c>
      <c r="AY3018" s="26">
        <v>43.901197000000003</v>
      </c>
      <c r="AZ3018" s="26">
        <v>-101.053777999999</v>
      </c>
      <c r="BA3018" s="26" t="s">
        <v>485</v>
      </c>
      <c r="BB3018" s="26" t="s">
        <v>609</v>
      </c>
      <c r="BC3018" s="26" t="s">
        <v>167</v>
      </c>
      <c r="BD3018" s="26" t="s">
        <v>154</v>
      </c>
      <c r="BE3018" s="26"/>
      <c r="BF3018" s="26" t="s">
        <v>99</v>
      </c>
      <c r="BG3018" s="26" t="s">
        <v>167</v>
      </c>
      <c r="BH3018" s="26" t="s">
        <v>99</v>
      </c>
      <c r="BI3018" s="26">
        <v>6</v>
      </c>
      <c r="BJ3018" s="26" t="s">
        <v>217</v>
      </c>
    </row>
    <row r="3019" spans="36:62" x14ac:dyDescent="0.25">
      <c r="AJ3019" s="26">
        <v>928</v>
      </c>
      <c r="AK3019" s="26">
        <v>2008337</v>
      </c>
      <c r="AL3019" s="264">
        <v>44033.875</v>
      </c>
      <c r="AM3019" s="26" t="s">
        <v>147</v>
      </c>
      <c r="AN3019" s="26" t="s">
        <v>63</v>
      </c>
      <c r="AO3019" s="26" t="s">
        <v>192</v>
      </c>
      <c r="AP3019" s="26" t="s">
        <v>159</v>
      </c>
      <c r="AQ3019" s="26">
        <v>0</v>
      </c>
      <c r="AR3019" s="26">
        <v>90</v>
      </c>
      <c r="AS3019" s="26" t="s">
        <v>1524</v>
      </c>
      <c r="AT3019" s="26" t="s">
        <v>71</v>
      </c>
      <c r="AU3019" s="26" t="s">
        <v>63</v>
      </c>
      <c r="AV3019" s="26" t="s">
        <v>63</v>
      </c>
      <c r="AW3019" s="26" t="s">
        <v>63</v>
      </c>
      <c r="AX3019" s="26" t="s">
        <v>63</v>
      </c>
      <c r="AY3019" s="26">
        <v>43.842556000000002</v>
      </c>
      <c r="AZ3019" s="26">
        <v>-101.240939999999</v>
      </c>
      <c r="BA3019" s="26" t="s">
        <v>490</v>
      </c>
      <c r="BB3019" s="26" t="s">
        <v>811</v>
      </c>
      <c r="BC3019" s="26" t="s">
        <v>759</v>
      </c>
      <c r="BD3019" s="26" t="s">
        <v>1352</v>
      </c>
      <c r="BE3019" s="26"/>
      <c r="BF3019" s="26" t="s">
        <v>68</v>
      </c>
      <c r="BG3019" s="26" t="s">
        <v>68</v>
      </c>
      <c r="BH3019" s="26" t="s">
        <v>175</v>
      </c>
      <c r="BI3019" s="26">
        <v>6</v>
      </c>
      <c r="BJ3019" s="26" t="s">
        <v>217</v>
      </c>
    </row>
    <row r="3020" spans="36:62" x14ac:dyDescent="0.25">
      <c r="AJ3020" s="26">
        <v>929</v>
      </c>
      <c r="AK3020" s="26">
        <v>1921085</v>
      </c>
      <c r="AL3020" s="264">
        <v>43811.42291666667</v>
      </c>
      <c r="AM3020" s="26" t="s">
        <v>573</v>
      </c>
      <c r="AN3020" s="26" t="s">
        <v>63</v>
      </c>
      <c r="AO3020" s="26" t="s">
        <v>1299</v>
      </c>
      <c r="AP3020" s="26" t="s">
        <v>159</v>
      </c>
      <c r="AQ3020" s="26">
        <v>0</v>
      </c>
      <c r="AR3020" s="26">
        <v>83</v>
      </c>
      <c r="AS3020" s="26" t="s">
        <v>628</v>
      </c>
      <c r="AT3020" s="26" t="s">
        <v>71</v>
      </c>
      <c r="AU3020" s="26" t="s">
        <v>63</v>
      </c>
      <c r="AV3020" s="26" t="s">
        <v>63</v>
      </c>
      <c r="AW3020" s="26" t="s">
        <v>63</v>
      </c>
      <c r="AX3020" s="26" t="s">
        <v>63</v>
      </c>
      <c r="AY3020" s="26">
        <v>43.573988</v>
      </c>
      <c r="AZ3020" s="26">
        <v>-100.750005</v>
      </c>
      <c r="BA3020" s="26" t="s">
        <v>486</v>
      </c>
      <c r="BB3020" s="26" t="s">
        <v>672</v>
      </c>
      <c r="BC3020" s="26" t="s">
        <v>1581</v>
      </c>
      <c r="BD3020" s="26" t="s">
        <v>68</v>
      </c>
      <c r="BE3020" s="26"/>
      <c r="BF3020" s="26" t="s">
        <v>68</v>
      </c>
      <c r="BG3020" s="26" t="s">
        <v>68</v>
      </c>
      <c r="BH3020" s="26" t="s">
        <v>175</v>
      </c>
      <c r="BI3020" s="26">
        <v>6</v>
      </c>
      <c r="BJ3020" s="26" t="s">
        <v>20</v>
      </c>
    </row>
    <row r="3021" spans="36:62" x14ac:dyDescent="0.25">
      <c r="AJ3021" s="26">
        <v>930</v>
      </c>
      <c r="AK3021" s="26">
        <v>2009061</v>
      </c>
      <c r="AL3021" s="264">
        <v>44045.8125</v>
      </c>
      <c r="AM3021" s="26" t="s">
        <v>565</v>
      </c>
      <c r="AN3021" s="26" t="s">
        <v>63</v>
      </c>
      <c r="AO3021" s="26" t="s">
        <v>156</v>
      </c>
      <c r="AP3021" s="26" t="s">
        <v>159</v>
      </c>
      <c r="AQ3021" s="26">
        <v>0</v>
      </c>
      <c r="AR3021" s="26">
        <v>83</v>
      </c>
      <c r="AS3021" s="26" t="s">
        <v>1582</v>
      </c>
      <c r="AT3021" s="26" t="s">
        <v>71</v>
      </c>
      <c r="AU3021" s="26" t="s">
        <v>63</v>
      </c>
      <c r="AV3021" s="26" t="s">
        <v>63</v>
      </c>
      <c r="AW3021" s="26" t="s">
        <v>63</v>
      </c>
      <c r="AX3021" s="26" t="s">
        <v>63</v>
      </c>
      <c r="AY3021" s="26">
        <v>43.720663000000002</v>
      </c>
      <c r="AZ3021" s="26">
        <v>-100.681432999999</v>
      </c>
      <c r="BA3021" s="26" t="s">
        <v>208</v>
      </c>
      <c r="BB3021" s="26" t="s">
        <v>157</v>
      </c>
      <c r="BC3021" s="26" t="s">
        <v>162</v>
      </c>
      <c r="BD3021" s="26" t="s">
        <v>68</v>
      </c>
      <c r="BE3021" s="26" t="s">
        <v>161</v>
      </c>
      <c r="BF3021" s="26" t="s">
        <v>68</v>
      </c>
      <c r="BG3021" s="26" t="s">
        <v>68</v>
      </c>
      <c r="BH3021" s="26" t="s">
        <v>160</v>
      </c>
      <c r="BI3021" s="26">
        <v>6</v>
      </c>
      <c r="BJ3021" s="26" t="s">
        <v>217</v>
      </c>
    </row>
    <row r="3022" spans="36:62" x14ac:dyDescent="0.25">
      <c r="AJ3022" s="26">
        <v>931</v>
      </c>
      <c r="AK3022" s="26">
        <v>2009066</v>
      </c>
      <c r="AL3022" s="264">
        <v>44043.75</v>
      </c>
      <c r="AM3022" s="26" t="s">
        <v>147</v>
      </c>
      <c r="AN3022" s="26" t="s">
        <v>63</v>
      </c>
      <c r="AO3022" s="26" t="s">
        <v>204</v>
      </c>
      <c r="AP3022" s="26" t="s">
        <v>159</v>
      </c>
      <c r="AQ3022" s="26">
        <v>0</v>
      </c>
      <c r="AR3022" s="26">
        <v>90</v>
      </c>
      <c r="AS3022" s="26" t="s">
        <v>188</v>
      </c>
      <c r="AT3022" s="26" t="s">
        <v>619</v>
      </c>
      <c r="AU3022" s="26" t="s">
        <v>63</v>
      </c>
      <c r="AV3022" s="26" t="s">
        <v>63</v>
      </c>
      <c r="AW3022" s="26" t="s">
        <v>63</v>
      </c>
      <c r="AX3022" s="26" t="s">
        <v>63</v>
      </c>
      <c r="AY3022" s="26">
        <v>43.852046000000001</v>
      </c>
      <c r="AZ3022" s="26">
        <v>-101.392978999999</v>
      </c>
      <c r="BA3022" s="26" t="s">
        <v>37</v>
      </c>
      <c r="BB3022" s="26" t="s">
        <v>609</v>
      </c>
      <c r="BC3022" s="26" t="s">
        <v>68</v>
      </c>
      <c r="BD3022" s="26" t="s">
        <v>68</v>
      </c>
      <c r="BE3022" s="26"/>
      <c r="BF3022" s="26" t="s">
        <v>68</v>
      </c>
      <c r="BG3022" s="26" t="s">
        <v>209</v>
      </c>
      <c r="BH3022" s="26" t="s">
        <v>160</v>
      </c>
      <c r="BI3022" s="26">
        <v>6</v>
      </c>
      <c r="BJ3022" s="26" t="s">
        <v>20</v>
      </c>
    </row>
    <row r="3023" spans="36:62" x14ac:dyDescent="0.25">
      <c r="AJ3023" s="26">
        <v>932</v>
      </c>
      <c r="AK3023" s="26">
        <v>2009067</v>
      </c>
      <c r="AL3023" s="264">
        <v>44046.256944444445</v>
      </c>
      <c r="AM3023" s="26" t="s">
        <v>565</v>
      </c>
      <c r="AN3023" s="26" t="s">
        <v>63</v>
      </c>
      <c r="AO3023" s="26" t="s">
        <v>156</v>
      </c>
      <c r="AP3023" s="26" t="s">
        <v>159</v>
      </c>
      <c r="AQ3023" s="26">
        <v>0</v>
      </c>
      <c r="AR3023" s="26">
        <v>90</v>
      </c>
      <c r="AS3023" s="26" t="s">
        <v>628</v>
      </c>
      <c r="AT3023" s="26" t="s">
        <v>71</v>
      </c>
      <c r="AU3023" s="26" t="s">
        <v>63</v>
      </c>
      <c r="AV3023" s="26" t="s">
        <v>63</v>
      </c>
      <c r="AW3023" s="26" t="s">
        <v>63</v>
      </c>
      <c r="AX3023" s="26" t="s">
        <v>63</v>
      </c>
      <c r="AY3023" s="26">
        <v>43.886530999999898</v>
      </c>
      <c r="AZ3023" s="26">
        <v>-100.820645999999</v>
      </c>
      <c r="BA3023" s="26" t="s">
        <v>491</v>
      </c>
      <c r="BB3023" s="26" t="s">
        <v>611</v>
      </c>
      <c r="BC3023" s="26" t="s">
        <v>680</v>
      </c>
      <c r="BD3023" s="26" t="s">
        <v>68</v>
      </c>
      <c r="BE3023" s="26" t="s">
        <v>644</v>
      </c>
      <c r="BF3023" s="26" t="s">
        <v>68</v>
      </c>
      <c r="BG3023" s="26" t="s">
        <v>68</v>
      </c>
      <c r="BH3023" s="26" t="s">
        <v>646</v>
      </c>
      <c r="BI3023" s="26">
        <v>6</v>
      </c>
      <c r="BJ3023" s="26" t="s">
        <v>217</v>
      </c>
    </row>
    <row r="3024" spans="36:62" x14ac:dyDescent="0.25">
      <c r="AJ3024" s="26">
        <v>934</v>
      </c>
      <c r="AK3024" s="26">
        <v>2008547</v>
      </c>
      <c r="AL3024" s="264">
        <v>43838.316666666666</v>
      </c>
      <c r="AM3024" s="26" t="s">
        <v>573</v>
      </c>
      <c r="AN3024" s="26" t="s">
        <v>63</v>
      </c>
      <c r="AO3024" s="26"/>
      <c r="AP3024" s="26"/>
      <c r="AQ3024" s="26">
        <v>-1</v>
      </c>
      <c r="AR3024" s="26">
        <v>83</v>
      </c>
      <c r="AS3024" s="26" t="s">
        <v>168</v>
      </c>
      <c r="AT3024" s="26" t="s">
        <v>71</v>
      </c>
      <c r="AU3024" s="26" t="s">
        <v>63</v>
      </c>
      <c r="AV3024" s="26" t="s">
        <v>63</v>
      </c>
      <c r="AW3024" s="26" t="s">
        <v>63</v>
      </c>
      <c r="AX3024" s="26" t="s">
        <v>63</v>
      </c>
      <c r="AY3024" s="26">
        <v>43.4934569999999</v>
      </c>
      <c r="AZ3024" s="26">
        <v>-100.738349999999</v>
      </c>
      <c r="BA3024" s="26" t="s">
        <v>158</v>
      </c>
      <c r="BB3024" s="26" t="s">
        <v>157</v>
      </c>
      <c r="BC3024" s="26" t="s">
        <v>167</v>
      </c>
      <c r="BD3024" s="26" t="s">
        <v>154</v>
      </c>
      <c r="BE3024" s="26"/>
      <c r="BF3024" s="26" t="s">
        <v>99</v>
      </c>
      <c r="BG3024" s="26" t="s">
        <v>167</v>
      </c>
      <c r="BH3024" s="26" t="s">
        <v>99</v>
      </c>
      <c r="BI3024" s="26">
        <v>6</v>
      </c>
      <c r="BJ3024" s="26" t="s">
        <v>217</v>
      </c>
    </row>
    <row r="3025" spans="36:62" x14ac:dyDescent="0.25">
      <c r="AJ3025" s="26">
        <v>936</v>
      </c>
      <c r="AK3025" s="26">
        <v>2009171</v>
      </c>
      <c r="AL3025" s="264">
        <v>44049.864583333336</v>
      </c>
      <c r="AM3025" s="26" t="s">
        <v>147</v>
      </c>
      <c r="AN3025" s="26" t="s">
        <v>63</v>
      </c>
      <c r="AO3025" s="26" t="s">
        <v>173</v>
      </c>
      <c r="AP3025" s="26" t="s">
        <v>159</v>
      </c>
      <c r="AQ3025" s="26">
        <v>0</v>
      </c>
      <c r="AR3025" s="26">
        <v>90</v>
      </c>
      <c r="AS3025" s="26" t="s">
        <v>789</v>
      </c>
      <c r="AT3025" s="26" t="s">
        <v>71</v>
      </c>
      <c r="AU3025" s="26" t="s">
        <v>63</v>
      </c>
      <c r="AV3025" s="26" t="s">
        <v>63</v>
      </c>
      <c r="AW3025" s="26" t="s">
        <v>63</v>
      </c>
      <c r="AX3025" s="26" t="s">
        <v>63</v>
      </c>
      <c r="AY3025" s="26">
        <v>43.836277000000003</v>
      </c>
      <c r="AZ3025" s="26">
        <v>-101.549510999999</v>
      </c>
      <c r="BA3025" s="26" t="s">
        <v>37</v>
      </c>
      <c r="BB3025" s="26" t="s">
        <v>609</v>
      </c>
      <c r="BC3025" s="26" t="s">
        <v>667</v>
      </c>
      <c r="BD3025" s="26" t="s">
        <v>68</v>
      </c>
      <c r="BE3025" s="26"/>
      <c r="BF3025" s="26" t="s">
        <v>675</v>
      </c>
      <c r="BG3025" s="26" t="s">
        <v>68</v>
      </c>
      <c r="BH3025" s="26" t="s">
        <v>160</v>
      </c>
      <c r="BI3025" s="26">
        <v>6</v>
      </c>
      <c r="BJ3025" s="26" t="s">
        <v>217</v>
      </c>
    </row>
    <row r="3026" spans="36:62" x14ac:dyDescent="0.25">
      <c r="AJ3026" s="26">
        <v>937</v>
      </c>
      <c r="AK3026" s="26">
        <v>2009180</v>
      </c>
      <c r="AL3026" s="264">
        <v>44053.478472222225</v>
      </c>
      <c r="AM3026" s="26" t="s">
        <v>147</v>
      </c>
      <c r="AN3026" s="26" t="s">
        <v>63</v>
      </c>
      <c r="AO3026" s="26" t="s">
        <v>156</v>
      </c>
      <c r="AP3026" s="26" t="s">
        <v>159</v>
      </c>
      <c r="AQ3026" s="26">
        <v>0</v>
      </c>
      <c r="AR3026" s="26">
        <v>90</v>
      </c>
      <c r="AS3026" s="26" t="s">
        <v>628</v>
      </c>
      <c r="AT3026" s="26" t="s">
        <v>71</v>
      </c>
      <c r="AU3026" s="26" t="s">
        <v>63</v>
      </c>
      <c r="AV3026" s="26" t="s">
        <v>63</v>
      </c>
      <c r="AW3026" s="26" t="s">
        <v>63</v>
      </c>
      <c r="AX3026" s="26" t="s">
        <v>63</v>
      </c>
      <c r="AY3026" s="26">
        <v>43.901192000000002</v>
      </c>
      <c r="AZ3026" s="26">
        <v>-101.069327999999</v>
      </c>
      <c r="BA3026" s="26" t="s">
        <v>493</v>
      </c>
      <c r="BB3026" s="26" t="s">
        <v>609</v>
      </c>
      <c r="BC3026" s="26" t="s">
        <v>708</v>
      </c>
      <c r="BD3026" s="26" t="s">
        <v>1352</v>
      </c>
      <c r="BE3026" s="26"/>
      <c r="BF3026" s="26" t="s">
        <v>68</v>
      </c>
      <c r="BG3026" s="26" t="s">
        <v>68</v>
      </c>
      <c r="BH3026" s="26" t="s">
        <v>175</v>
      </c>
      <c r="BI3026" s="26">
        <v>6</v>
      </c>
      <c r="BJ3026" s="26" t="s">
        <v>217</v>
      </c>
    </row>
    <row r="3027" spans="36:62" x14ac:dyDescent="0.25">
      <c r="AJ3027" s="26">
        <v>938</v>
      </c>
      <c r="AK3027" s="26">
        <v>2008734</v>
      </c>
      <c r="AL3027" s="264">
        <v>44045.166666666664</v>
      </c>
      <c r="AM3027" s="26" t="s">
        <v>565</v>
      </c>
      <c r="AN3027" s="26" t="s">
        <v>63</v>
      </c>
      <c r="AO3027" s="26"/>
      <c r="AP3027" s="26"/>
      <c r="AQ3027" s="26">
        <v>-1</v>
      </c>
      <c r="AR3027" s="26">
        <v>90</v>
      </c>
      <c r="AS3027" s="26" t="s">
        <v>168</v>
      </c>
      <c r="AT3027" s="26" t="s">
        <v>71</v>
      </c>
      <c r="AU3027" s="26" t="s">
        <v>63</v>
      </c>
      <c r="AV3027" s="26" t="s">
        <v>63</v>
      </c>
      <c r="AW3027" s="26" t="s">
        <v>63</v>
      </c>
      <c r="AX3027" s="26" t="s">
        <v>63</v>
      </c>
      <c r="AY3027" s="26">
        <v>43.894162999999899</v>
      </c>
      <c r="AZ3027" s="26">
        <v>-100.9021</v>
      </c>
      <c r="BA3027" s="26" t="s">
        <v>485</v>
      </c>
      <c r="BB3027" s="26" t="s">
        <v>609</v>
      </c>
      <c r="BC3027" s="26" t="s">
        <v>167</v>
      </c>
      <c r="BD3027" s="26" t="s">
        <v>154</v>
      </c>
      <c r="BE3027" s="26"/>
      <c r="BF3027" s="26" t="s">
        <v>99</v>
      </c>
      <c r="BG3027" s="26" t="s">
        <v>167</v>
      </c>
      <c r="BH3027" s="26" t="s">
        <v>99</v>
      </c>
      <c r="BI3027" s="26">
        <v>6</v>
      </c>
      <c r="BJ3027" s="26" t="s">
        <v>217</v>
      </c>
    </row>
    <row r="3028" spans="36:62" x14ac:dyDescent="0.25">
      <c r="AJ3028" s="26">
        <v>939</v>
      </c>
      <c r="AK3028" s="26">
        <v>2009352</v>
      </c>
      <c r="AL3028" s="264">
        <v>44055.395833333336</v>
      </c>
      <c r="AM3028" s="26" t="s">
        <v>147</v>
      </c>
      <c r="AN3028" s="26" t="s">
        <v>63</v>
      </c>
      <c r="AO3028" s="26" t="s">
        <v>204</v>
      </c>
      <c r="AP3028" s="26" t="s">
        <v>159</v>
      </c>
      <c r="AQ3028" s="26">
        <v>0</v>
      </c>
      <c r="AR3028" s="26">
        <v>90</v>
      </c>
      <c r="AS3028" s="26" t="s">
        <v>1525</v>
      </c>
      <c r="AT3028" s="26" t="s">
        <v>71</v>
      </c>
      <c r="AU3028" s="26" t="s">
        <v>63</v>
      </c>
      <c r="AV3028" s="26" t="s">
        <v>63</v>
      </c>
      <c r="AW3028" s="26" t="s">
        <v>63</v>
      </c>
      <c r="AX3028" s="26" t="s">
        <v>63</v>
      </c>
      <c r="AY3028" s="26">
        <v>43.842613999999898</v>
      </c>
      <c r="AZ3028" s="26">
        <v>-101.255154</v>
      </c>
      <c r="BA3028" s="26" t="s">
        <v>37</v>
      </c>
      <c r="BB3028" s="26" t="s">
        <v>611</v>
      </c>
      <c r="BC3028" s="26" t="s">
        <v>667</v>
      </c>
      <c r="BD3028" s="26" t="s">
        <v>68</v>
      </c>
      <c r="BE3028" s="26"/>
      <c r="BF3028" s="26" t="s">
        <v>68</v>
      </c>
      <c r="BG3028" s="26" t="s">
        <v>68</v>
      </c>
      <c r="BH3028" s="26" t="s">
        <v>160</v>
      </c>
      <c r="BI3028" s="26">
        <v>6</v>
      </c>
      <c r="BJ3028" s="26" t="s">
        <v>20</v>
      </c>
    </row>
    <row r="3029" spans="36:62" x14ac:dyDescent="0.25">
      <c r="AJ3029" s="26">
        <v>940</v>
      </c>
      <c r="AK3029" s="26">
        <v>2009354</v>
      </c>
      <c r="AL3029" s="264">
        <v>44053.461805555555</v>
      </c>
      <c r="AM3029" s="26" t="s">
        <v>147</v>
      </c>
      <c r="AN3029" s="26" t="s">
        <v>63</v>
      </c>
      <c r="AO3029" s="26" t="s">
        <v>156</v>
      </c>
      <c r="AP3029" s="26" t="s">
        <v>159</v>
      </c>
      <c r="AQ3029" s="26">
        <v>0</v>
      </c>
      <c r="AR3029" s="26">
        <v>90</v>
      </c>
      <c r="AS3029" s="26" t="s">
        <v>1526</v>
      </c>
      <c r="AT3029" s="26" t="s">
        <v>71</v>
      </c>
      <c r="AU3029" s="26" t="s">
        <v>63</v>
      </c>
      <c r="AV3029" s="26" t="s">
        <v>63</v>
      </c>
      <c r="AW3029" s="26" t="s">
        <v>63</v>
      </c>
      <c r="AX3029" s="26" t="s">
        <v>63</v>
      </c>
      <c r="AY3029" s="26">
        <v>43.848030000000001</v>
      </c>
      <c r="AZ3029" s="26">
        <v>-101.21312500000001</v>
      </c>
      <c r="BA3029" s="26" t="s">
        <v>483</v>
      </c>
      <c r="BB3029" s="26" t="s">
        <v>811</v>
      </c>
      <c r="BC3029" s="26" t="s">
        <v>68</v>
      </c>
      <c r="BD3029" s="26" t="s">
        <v>68</v>
      </c>
      <c r="BE3029" s="26" t="s">
        <v>1178</v>
      </c>
      <c r="BF3029" s="26" t="s">
        <v>769</v>
      </c>
      <c r="BG3029" s="26" t="s">
        <v>68</v>
      </c>
      <c r="BH3029" s="26" t="s">
        <v>175</v>
      </c>
      <c r="BI3029" s="26">
        <v>6</v>
      </c>
      <c r="BJ3029" s="26" t="s">
        <v>217</v>
      </c>
    </row>
    <row r="3030" spans="36:62" x14ac:dyDescent="0.25">
      <c r="AJ3030" s="26">
        <v>941</v>
      </c>
      <c r="AK3030" s="26">
        <v>2008775</v>
      </c>
      <c r="AL3030" s="264">
        <v>43950.895138888889</v>
      </c>
      <c r="AM3030" s="26" t="s">
        <v>573</v>
      </c>
      <c r="AN3030" s="26" t="s">
        <v>63</v>
      </c>
      <c r="AO3030" s="26"/>
      <c r="AP3030" s="26"/>
      <c r="AQ3030" s="26">
        <v>-1</v>
      </c>
      <c r="AR3030" s="26">
        <v>83</v>
      </c>
      <c r="AS3030" s="26" t="s">
        <v>168</v>
      </c>
      <c r="AT3030" s="26" t="s">
        <v>71</v>
      </c>
      <c r="AU3030" s="26" t="s">
        <v>63</v>
      </c>
      <c r="AV3030" s="26" t="s">
        <v>63</v>
      </c>
      <c r="AW3030" s="26" t="s">
        <v>63</v>
      </c>
      <c r="AX3030" s="26" t="s">
        <v>63</v>
      </c>
      <c r="AY3030" s="26">
        <v>43.552053000000001</v>
      </c>
      <c r="AZ3030" s="26">
        <v>-100.74670500000001</v>
      </c>
      <c r="BA3030" s="26" t="s">
        <v>166</v>
      </c>
      <c r="BB3030" s="26" t="s">
        <v>157</v>
      </c>
      <c r="BC3030" s="26" t="s">
        <v>167</v>
      </c>
      <c r="BD3030" s="26" t="s">
        <v>154</v>
      </c>
      <c r="BE3030" s="26"/>
      <c r="BF3030" s="26" t="s">
        <v>99</v>
      </c>
      <c r="BG3030" s="26" t="s">
        <v>167</v>
      </c>
      <c r="BH3030" s="26" t="s">
        <v>99</v>
      </c>
      <c r="BI3030" s="26">
        <v>6</v>
      </c>
      <c r="BJ3030" s="26" t="s">
        <v>217</v>
      </c>
    </row>
    <row r="3031" spans="36:62" x14ac:dyDescent="0.25">
      <c r="AJ3031" s="26">
        <v>942</v>
      </c>
      <c r="AK3031" s="26">
        <v>2008745</v>
      </c>
      <c r="AL3031" s="264">
        <v>44043.525000000001</v>
      </c>
      <c r="AM3031" s="26" t="s">
        <v>147</v>
      </c>
      <c r="AN3031" s="26" t="s">
        <v>63</v>
      </c>
      <c r="AO3031" s="26" t="s">
        <v>156</v>
      </c>
      <c r="AP3031" s="26" t="s">
        <v>713</v>
      </c>
      <c r="AQ3031" s="26">
        <v>0</v>
      </c>
      <c r="AR3031" s="26">
        <v>90</v>
      </c>
      <c r="AS3031" s="26" t="s">
        <v>628</v>
      </c>
      <c r="AT3031" s="26" t="s">
        <v>71</v>
      </c>
      <c r="AU3031" s="26" t="s">
        <v>63</v>
      </c>
      <c r="AV3031" s="26" t="s">
        <v>63</v>
      </c>
      <c r="AW3031" s="26" t="s">
        <v>63</v>
      </c>
      <c r="AX3031" s="26" t="s">
        <v>63</v>
      </c>
      <c r="AY3031" s="26">
        <v>43.867562999999897</v>
      </c>
      <c r="AZ3031" s="26">
        <v>-101.171790999999</v>
      </c>
      <c r="BA3031" s="26" t="s">
        <v>158</v>
      </c>
      <c r="BB3031" s="26" t="s">
        <v>611</v>
      </c>
      <c r="BC3031" s="26" t="s">
        <v>68</v>
      </c>
      <c r="BD3031" s="26" t="s">
        <v>717</v>
      </c>
      <c r="BE3031" s="26"/>
      <c r="BF3031" s="26" t="s">
        <v>68</v>
      </c>
      <c r="BG3031" s="26" t="s">
        <v>68</v>
      </c>
      <c r="BH3031" s="26" t="s">
        <v>175</v>
      </c>
      <c r="BI3031" s="26">
        <v>6</v>
      </c>
      <c r="BJ3031" s="26" t="s">
        <v>217</v>
      </c>
    </row>
    <row r="3032" spans="36:62" x14ac:dyDescent="0.25">
      <c r="AJ3032" s="26">
        <v>943</v>
      </c>
      <c r="AK3032" s="26">
        <v>2008772</v>
      </c>
      <c r="AL3032" s="264">
        <v>43955.95208333333</v>
      </c>
      <c r="AM3032" s="26" t="s">
        <v>565</v>
      </c>
      <c r="AN3032" s="26" t="s">
        <v>63</v>
      </c>
      <c r="AO3032" s="26"/>
      <c r="AP3032" s="26"/>
      <c r="AQ3032" s="26">
        <v>-1</v>
      </c>
      <c r="AR3032" s="26">
        <v>90</v>
      </c>
      <c r="AS3032" s="26" t="s">
        <v>168</v>
      </c>
      <c r="AT3032" s="26" t="s">
        <v>74</v>
      </c>
      <c r="AU3032" s="26" t="s">
        <v>63</v>
      </c>
      <c r="AV3032" s="26" t="s">
        <v>63</v>
      </c>
      <c r="AW3032" s="26" t="s">
        <v>63</v>
      </c>
      <c r="AX3032" s="26" t="s">
        <v>63</v>
      </c>
      <c r="AY3032" s="26">
        <v>43.9009369999999</v>
      </c>
      <c r="AZ3032" s="26">
        <v>-101.001499999999</v>
      </c>
      <c r="BA3032" s="26" t="s">
        <v>158</v>
      </c>
      <c r="BB3032" s="26" t="s">
        <v>611</v>
      </c>
      <c r="BC3032" s="26" t="s">
        <v>167</v>
      </c>
      <c r="BD3032" s="26" t="s">
        <v>154</v>
      </c>
      <c r="BE3032" s="26"/>
      <c r="BF3032" s="26" t="s">
        <v>99</v>
      </c>
      <c r="BG3032" s="26" t="s">
        <v>167</v>
      </c>
      <c r="BH3032" s="26" t="s">
        <v>99</v>
      </c>
      <c r="BI3032" s="26">
        <v>6</v>
      </c>
      <c r="BJ3032" s="26" t="s">
        <v>217</v>
      </c>
    </row>
    <row r="3033" spans="36:62" x14ac:dyDescent="0.25">
      <c r="AJ3033" s="26">
        <v>944</v>
      </c>
      <c r="AK3033" s="26">
        <v>2009438</v>
      </c>
      <c r="AL3033" s="264">
        <v>44058.311111111114</v>
      </c>
      <c r="AM3033" s="26" t="s">
        <v>147</v>
      </c>
      <c r="AN3033" s="26" t="s">
        <v>63</v>
      </c>
      <c r="AO3033" s="26" t="s">
        <v>156</v>
      </c>
      <c r="AP3033" s="26" t="s">
        <v>159</v>
      </c>
      <c r="AQ3033" s="26">
        <v>0</v>
      </c>
      <c r="AR3033" s="26">
        <v>90</v>
      </c>
      <c r="AS3033" s="26" t="s">
        <v>1193</v>
      </c>
      <c r="AT3033" s="26" t="s">
        <v>71</v>
      </c>
      <c r="AU3033" s="26" t="s">
        <v>63</v>
      </c>
      <c r="AV3033" s="26" t="s">
        <v>69</v>
      </c>
      <c r="AW3033" s="26" t="s">
        <v>63</v>
      </c>
      <c r="AX3033" s="26" t="s">
        <v>63</v>
      </c>
      <c r="AY3033" s="26">
        <v>43.850703000000003</v>
      </c>
      <c r="AZ3033" s="26">
        <v>-101.371178999999</v>
      </c>
      <c r="BA3033" s="26" t="s">
        <v>185</v>
      </c>
      <c r="BB3033" s="26" t="s">
        <v>611</v>
      </c>
      <c r="BC3033" s="26" t="s">
        <v>1025</v>
      </c>
      <c r="BD3033" s="26" t="s">
        <v>68</v>
      </c>
      <c r="BE3033" s="26" t="s">
        <v>644</v>
      </c>
      <c r="BF3033" s="26" t="s">
        <v>68</v>
      </c>
      <c r="BG3033" s="26" t="s">
        <v>68</v>
      </c>
      <c r="BH3033" s="26" t="s">
        <v>160</v>
      </c>
      <c r="BI3033" s="26">
        <v>6</v>
      </c>
      <c r="BJ3033" s="26" t="s">
        <v>217</v>
      </c>
    </row>
    <row r="3034" spans="36:62" x14ac:dyDescent="0.25">
      <c r="AJ3034" s="26">
        <v>945</v>
      </c>
      <c r="AK3034" s="26">
        <v>2009447</v>
      </c>
      <c r="AL3034" s="264">
        <v>44056.609722222223</v>
      </c>
      <c r="AM3034" s="26" t="s">
        <v>565</v>
      </c>
      <c r="AN3034" s="26" t="s">
        <v>63</v>
      </c>
      <c r="AO3034" s="26" t="s">
        <v>156</v>
      </c>
      <c r="AP3034" s="26" t="s">
        <v>159</v>
      </c>
      <c r="AQ3034" s="26">
        <v>0</v>
      </c>
      <c r="AR3034" s="26">
        <v>90</v>
      </c>
      <c r="AS3034" s="26" t="s">
        <v>172</v>
      </c>
      <c r="AT3034" s="26" t="s">
        <v>71</v>
      </c>
      <c r="AU3034" s="26" t="s">
        <v>63</v>
      </c>
      <c r="AV3034" s="26" t="s">
        <v>63</v>
      </c>
      <c r="AW3034" s="26" t="s">
        <v>63</v>
      </c>
      <c r="AX3034" s="26" t="s">
        <v>63</v>
      </c>
      <c r="AY3034" s="26">
        <v>43.889588000000003</v>
      </c>
      <c r="AZ3034" s="26">
        <v>-100.891319999999</v>
      </c>
      <c r="BA3034" s="26" t="s">
        <v>185</v>
      </c>
      <c r="BB3034" s="26" t="s">
        <v>611</v>
      </c>
      <c r="BC3034" s="26" t="s">
        <v>68</v>
      </c>
      <c r="BD3034" s="26" t="s">
        <v>68</v>
      </c>
      <c r="BE3034" s="26"/>
      <c r="BF3034" s="26" t="s">
        <v>68</v>
      </c>
      <c r="BG3034" s="26" t="s">
        <v>68</v>
      </c>
      <c r="BH3034" s="26" t="s">
        <v>146</v>
      </c>
      <c r="BI3034" s="26">
        <v>6</v>
      </c>
      <c r="BJ3034" s="26" t="s">
        <v>217</v>
      </c>
    </row>
    <row r="3035" spans="36:62" x14ac:dyDescent="0.25">
      <c r="AJ3035" s="26">
        <v>946</v>
      </c>
      <c r="AK3035" s="26">
        <v>2009448</v>
      </c>
      <c r="AL3035" s="264">
        <v>44057.478472222225</v>
      </c>
      <c r="AM3035" s="26" t="s">
        <v>147</v>
      </c>
      <c r="AN3035" s="26" t="s">
        <v>63</v>
      </c>
      <c r="AO3035" s="26" t="s">
        <v>204</v>
      </c>
      <c r="AP3035" s="26" t="s">
        <v>159</v>
      </c>
      <c r="AQ3035" s="26">
        <v>0</v>
      </c>
      <c r="AR3035" s="26">
        <v>90</v>
      </c>
      <c r="AS3035" s="26" t="s">
        <v>189</v>
      </c>
      <c r="AT3035" s="26" t="s">
        <v>71</v>
      </c>
      <c r="AU3035" s="26" t="s">
        <v>63</v>
      </c>
      <c r="AV3035" s="26" t="s">
        <v>63</v>
      </c>
      <c r="AW3035" s="26" t="s">
        <v>63</v>
      </c>
      <c r="AX3035" s="26" t="s">
        <v>63</v>
      </c>
      <c r="AY3035" s="26">
        <v>43.897981000000001</v>
      </c>
      <c r="AZ3035" s="26">
        <v>-101.102952</v>
      </c>
      <c r="BA3035" s="26" t="s">
        <v>37</v>
      </c>
      <c r="BB3035" s="26" t="s">
        <v>611</v>
      </c>
      <c r="BC3035" s="26" t="s">
        <v>68</v>
      </c>
      <c r="BD3035" s="26" t="s">
        <v>68</v>
      </c>
      <c r="BE3035" s="26"/>
      <c r="BF3035" s="26" t="s">
        <v>68</v>
      </c>
      <c r="BG3035" s="26" t="s">
        <v>68</v>
      </c>
      <c r="BH3035" s="26" t="s">
        <v>160</v>
      </c>
      <c r="BI3035" s="26">
        <v>6</v>
      </c>
      <c r="BJ3035" s="26" t="s">
        <v>20</v>
      </c>
    </row>
    <row r="3036" spans="36:62" x14ac:dyDescent="0.25">
      <c r="AJ3036" s="26">
        <v>949</v>
      </c>
      <c r="AK3036" s="26">
        <v>2009898</v>
      </c>
      <c r="AL3036" s="264">
        <v>44064.852777777778</v>
      </c>
      <c r="AM3036" s="26" t="s">
        <v>147</v>
      </c>
      <c r="AN3036" s="26" t="s">
        <v>63</v>
      </c>
      <c r="AO3036" s="26"/>
      <c r="AP3036" s="26"/>
      <c r="AQ3036" s="26">
        <v>-1</v>
      </c>
      <c r="AR3036" s="26">
        <v>90</v>
      </c>
      <c r="AS3036" s="26" t="s">
        <v>168</v>
      </c>
      <c r="AT3036" s="26" t="s">
        <v>71</v>
      </c>
      <c r="AU3036" s="26" t="s">
        <v>63</v>
      </c>
      <c r="AV3036" s="26" t="s">
        <v>63</v>
      </c>
      <c r="AW3036" s="26" t="s">
        <v>63</v>
      </c>
      <c r="AX3036" s="26" t="s">
        <v>63</v>
      </c>
      <c r="AY3036" s="26">
        <v>43.842576999999899</v>
      </c>
      <c r="AZ3036" s="26">
        <v>-101.247325</v>
      </c>
      <c r="BA3036" s="26" t="s">
        <v>185</v>
      </c>
      <c r="BB3036" s="26" t="s">
        <v>609</v>
      </c>
      <c r="BC3036" s="26" t="s">
        <v>167</v>
      </c>
      <c r="BD3036" s="26" t="s">
        <v>154</v>
      </c>
      <c r="BE3036" s="26"/>
      <c r="BF3036" s="26" t="s">
        <v>99</v>
      </c>
      <c r="BG3036" s="26" t="s">
        <v>167</v>
      </c>
      <c r="BH3036" s="26" t="s">
        <v>99</v>
      </c>
      <c r="BI3036" s="26">
        <v>6</v>
      </c>
      <c r="BJ3036" s="26" t="s">
        <v>217</v>
      </c>
    </row>
    <row r="3037" spans="36:62" x14ac:dyDescent="0.25">
      <c r="AJ3037" s="26">
        <v>950</v>
      </c>
      <c r="AK3037" s="26">
        <v>2009897</v>
      </c>
      <c r="AL3037" s="264">
        <v>44054.786111111112</v>
      </c>
      <c r="AM3037" s="26" t="s">
        <v>147</v>
      </c>
      <c r="AN3037" s="26" t="s">
        <v>63</v>
      </c>
      <c r="AO3037" s="26" t="s">
        <v>214</v>
      </c>
      <c r="AP3037" s="26" t="s">
        <v>159</v>
      </c>
      <c r="AQ3037" s="26">
        <v>0</v>
      </c>
      <c r="AR3037" s="26">
        <v>90</v>
      </c>
      <c r="AS3037" s="26" t="s">
        <v>954</v>
      </c>
      <c r="AT3037" s="26" t="s">
        <v>71</v>
      </c>
      <c r="AU3037" s="26" t="s">
        <v>63</v>
      </c>
      <c r="AV3037" s="26" t="s">
        <v>63</v>
      </c>
      <c r="AW3037" s="26" t="s">
        <v>63</v>
      </c>
      <c r="AX3037" s="26" t="s">
        <v>63</v>
      </c>
      <c r="AY3037" s="26">
        <v>43.842843000000002</v>
      </c>
      <c r="AZ3037" s="26">
        <v>-101.252285999999</v>
      </c>
      <c r="BA3037" s="26" t="s">
        <v>158</v>
      </c>
      <c r="BB3037" s="26" t="s">
        <v>609</v>
      </c>
      <c r="BC3037" s="26" t="s">
        <v>170</v>
      </c>
      <c r="BD3037" s="26" t="s">
        <v>68</v>
      </c>
      <c r="BE3037" s="26" t="s">
        <v>1527</v>
      </c>
      <c r="BF3037" s="26" t="s">
        <v>68</v>
      </c>
      <c r="BG3037" s="26" t="s">
        <v>68</v>
      </c>
      <c r="BH3037" s="26" t="s">
        <v>1528</v>
      </c>
      <c r="BI3037" s="26">
        <v>6</v>
      </c>
      <c r="BJ3037" s="26" t="s">
        <v>20</v>
      </c>
    </row>
    <row r="3038" spans="36:62" x14ac:dyDescent="0.25">
      <c r="AJ3038" s="26">
        <v>952</v>
      </c>
      <c r="AK3038" s="26">
        <v>2010106</v>
      </c>
      <c r="AL3038" s="264">
        <v>44072.861111111109</v>
      </c>
      <c r="AM3038" s="26" t="s">
        <v>565</v>
      </c>
      <c r="AN3038" s="26" t="s">
        <v>63</v>
      </c>
      <c r="AO3038" s="26"/>
      <c r="AP3038" s="26"/>
      <c r="AQ3038" s="26">
        <v>-1</v>
      </c>
      <c r="AR3038" s="26">
        <v>90</v>
      </c>
      <c r="AS3038" s="26" t="s">
        <v>168</v>
      </c>
      <c r="AT3038" s="26" t="s">
        <v>71</v>
      </c>
      <c r="AU3038" s="26" t="s">
        <v>63</v>
      </c>
      <c r="AV3038" s="26" t="s">
        <v>63</v>
      </c>
      <c r="AW3038" s="26" t="s">
        <v>63</v>
      </c>
      <c r="AX3038" s="26" t="s">
        <v>63</v>
      </c>
      <c r="AY3038" s="26">
        <v>43.88664</v>
      </c>
      <c r="AZ3038" s="26">
        <v>-100.879687</v>
      </c>
      <c r="BA3038" s="26" t="s">
        <v>158</v>
      </c>
      <c r="BB3038" s="26" t="s">
        <v>611</v>
      </c>
      <c r="BC3038" s="26" t="s">
        <v>167</v>
      </c>
      <c r="BD3038" s="26" t="s">
        <v>154</v>
      </c>
      <c r="BE3038" s="26"/>
      <c r="BF3038" s="26" t="s">
        <v>99</v>
      </c>
      <c r="BG3038" s="26" t="s">
        <v>167</v>
      </c>
      <c r="BH3038" s="26" t="s">
        <v>99</v>
      </c>
      <c r="BI3038" s="26">
        <v>6</v>
      </c>
      <c r="BJ3038" s="26" t="s">
        <v>217</v>
      </c>
    </row>
    <row r="3039" spans="36:62" x14ac:dyDescent="0.25">
      <c r="AJ3039" s="26">
        <v>953</v>
      </c>
      <c r="AK3039" s="26">
        <v>2010492</v>
      </c>
      <c r="AL3039" s="264">
        <v>44081.552083333336</v>
      </c>
      <c r="AM3039" s="26" t="s">
        <v>147</v>
      </c>
      <c r="AN3039" s="26" t="s">
        <v>63</v>
      </c>
      <c r="AO3039" s="26" t="s">
        <v>156</v>
      </c>
      <c r="AP3039" s="26" t="s">
        <v>713</v>
      </c>
      <c r="AQ3039" s="26">
        <v>0</v>
      </c>
      <c r="AR3039" s="26">
        <v>90</v>
      </c>
      <c r="AS3039" s="26" t="s">
        <v>628</v>
      </c>
      <c r="AT3039" s="26" t="s">
        <v>71</v>
      </c>
      <c r="AU3039" s="26" t="s">
        <v>63</v>
      </c>
      <c r="AV3039" s="26" t="s">
        <v>63</v>
      </c>
      <c r="AW3039" s="26" t="s">
        <v>63</v>
      </c>
      <c r="AX3039" s="26" t="s">
        <v>63</v>
      </c>
      <c r="AY3039" s="26">
        <v>43.8427539999999</v>
      </c>
      <c r="AZ3039" s="26">
        <v>-101.312624999999</v>
      </c>
      <c r="BA3039" s="26" t="s">
        <v>483</v>
      </c>
      <c r="BB3039" s="26" t="s">
        <v>611</v>
      </c>
      <c r="BC3039" s="26" t="s">
        <v>1042</v>
      </c>
      <c r="BD3039" s="26" t="s">
        <v>68</v>
      </c>
      <c r="BE3039" s="26"/>
      <c r="BF3039" s="26" t="s">
        <v>68</v>
      </c>
      <c r="BG3039" s="26" t="s">
        <v>68</v>
      </c>
      <c r="BH3039" s="26" t="s">
        <v>646</v>
      </c>
      <c r="BI3039" s="26">
        <v>6</v>
      </c>
      <c r="BJ3039" s="26" t="s">
        <v>217</v>
      </c>
    </row>
    <row r="3040" spans="36:62" x14ac:dyDescent="0.25">
      <c r="AJ3040" s="26">
        <v>954</v>
      </c>
      <c r="AK3040" s="26">
        <v>2010493</v>
      </c>
      <c r="AL3040" s="264">
        <v>44080.602777777778</v>
      </c>
      <c r="AM3040" s="26" t="s">
        <v>565</v>
      </c>
      <c r="AN3040" s="26" t="s">
        <v>63</v>
      </c>
      <c r="AO3040" s="26" t="s">
        <v>192</v>
      </c>
      <c r="AP3040" s="26" t="s">
        <v>159</v>
      </c>
      <c r="AQ3040" s="26">
        <v>0</v>
      </c>
      <c r="AR3040" s="26">
        <v>90</v>
      </c>
      <c r="AS3040" s="26" t="s">
        <v>852</v>
      </c>
      <c r="AT3040" s="26" t="s">
        <v>71</v>
      </c>
      <c r="AU3040" s="26" t="s">
        <v>63</v>
      </c>
      <c r="AV3040" s="26" t="s">
        <v>63</v>
      </c>
      <c r="AW3040" s="26" t="s">
        <v>63</v>
      </c>
      <c r="AX3040" s="26" t="s">
        <v>63</v>
      </c>
      <c r="AY3040" s="26">
        <v>43.901195000000001</v>
      </c>
      <c r="AZ3040" s="26">
        <v>-101.060463999999</v>
      </c>
      <c r="BA3040" s="26" t="s">
        <v>158</v>
      </c>
      <c r="BB3040" s="26" t="s">
        <v>609</v>
      </c>
      <c r="BC3040" s="26" t="s">
        <v>680</v>
      </c>
      <c r="BD3040" s="26" t="s">
        <v>68</v>
      </c>
      <c r="BE3040" s="26" t="s">
        <v>644</v>
      </c>
      <c r="BF3040" s="26" t="s">
        <v>68</v>
      </c>
      <c r="BG3040" s="26" t="s">
        <v>68</v>
      </c>
      <c r="BH3040" s="26" t="s">
        <v>160</v>
      </c>
      <c r="BI3040" s="26">
        <v>6</v>
      </c>
      <c r="BJ3040" s="26" t="s">
        <v>217</v>
      </c>
    </row>
    <row r="3041" spans="36:62" x14ac:dyDescent="0.25">
      <c r="AJ3041" s="26">
        <v>955</v>
      </c>
      <c r="AK3041" s="26">
        <v>2011018</v>
      </c>
      <c r="AL3041" s="264">
        <v>44087.760416666664</v>
      </c>
      <c r="AM3041" s="26" t="s">
        <v>573</v>
      </c>
      <c r="AN3041" s="26" t="s">
        <v>63</v>
      </c>
      <c r="AO3041" s="26"/>
      <c r="AP3041" s="26"/>
      <c r="AQ3041" s="26">
        <v>-1</v>
      </c>
      <c r="AR3041" s="26">
        <v>83</v>
      </c>
      <c r="AS3041" s="26" t="s">
        <v>168</v>
      </c>
      <c r="AT3041" s="26" t="s">
        <v>71</v>
      </c>
      <c r="AU3041" s="26" t="s">
        <v>63</v>
      </c>
      <c r="AV3041" s="26" t="s">
        <v>63</v>
      </c>
      <c r="AW3041" s="26" t="s">
        <v>63</v>
      </c>
      <c r="AX3041" s="26" t="s">
        <v>63</v>
      </c>
      <c r="AY3041" s="26">
        <v>43.707447000000002</v>
      </c>
      <c r="AZ3041" s="26">
        <v>-100.688266999999</v>
      </c>
      <c r="BA3041" s="26" t="s">
        <v>166</v>
      </c>
      <c r="BB3041" s="26" t="s">
        <v>165</v>
      </c>
      <c r="BC3041" s="26" t="s">
        <v>167</v>
      </c>
      <c r="BD3041" s="26" t="s">
        <v>154</v>
      </c>
      <c r="BE3041" s="26"/>
      <c r="BF3041" s="26" t="s">
        <v>99</v>
      </c>
      <c r="BG3041" s="26" t="s">
        <v>167</v>
      </c>
      <c r="BH3041" s="26" t="s">
        <v>99</v>
      </c>
      <c r="BI3041" s="26">
        <v>6</v>
      </c>
      <c r="BJ3041" s="26" t="s">
        <v>217</v>
      </c>
    </row>
    <row r="3042" spans="36:62" x14ac:dyDescent="0.25">
      <c r="AJ3042" s="26">
        <v>956</v>
      </c>
      <c r="AK3042" s="26">
        <v>2011019</v>
      </c>
      <c r="AL3042" s="264">
        <v>44087.791666666664</v>
      </c>
      <c r="AM3042" s="26" t="s">
        <v>573</v>
      </c>
      <c r="AN3042" s="26" t="s">
        <v>63</v>
      </c>
      <c r="AO3042" s="26"/>
      <c r="AP3042" s="26"/>
      <c r="AQ3042" s="26">
        <v>-1</v>
      </c>
      <c r="AR3042" s="26">
        <v>83</v>
      </c>
      <c r="AS3042" s="26" t="s">
        <v>168</v>
      </c>
      <c r="AT3042" s="26" t="s">
        <v>71</v>
      </c>
      <c r="AU3042" s="26" t="s">
        <v>63</v>
      </c>
      <c r="AV3042" s="26" t="s">
        <v>63</v>
      </c>
      <c r="AW3042" s="26" t="s">
        <v>63</v>
      </c>
      <c r="AX3042" s="26" t="s">
        <v>63</v>
      </c>
      <c r="AY3042" s="26">
        <v>43.658991</v>
      </c>
      <c r="AZ3042" s="26">
        <v>-100.720883</v>
      </c>
      <c r="BA3042" s="26" t="s">
        <v>166</v>
      </c>
      <c r="BB3042" s="26" t="s">
        <v>157</v>
      </c>
      <c r="BC3042" s="26" t="s">
        <v>167</v>
      </c>
      <c r="BD3042" s="26" t="s">
        <v>154</v>
      </c>
      <c r="BE3042" s="26"/>
      <c r="BF3042" s="26" t="s">
        <v>99</v>
      </c>
      <c r="BG3042" s="26" t="s">
        <v>167</v>
      </c>
      <c r="BH3042" s="26" t="s">
        <v>99</v>
      </c>
      <c r="BI3042" s="26">
        <v>6</v>
      </c>
      <c r="BJ3042" s="26" t="s">
        <v>217</v>
      </c>
    </row>
    <row r="3043" spans="36:62" x14ac:dyDescent="0.25">
      <c r="AJ3043" s="26">
        <v>958</v>
      </c>
      <c r="AK3043" s="26">
        <v>2011137</v>
      </c>
      <c r="AL3043" s="264">
        <v>44037.78402777778</v>
      </c>
      <c r="AM3043" s="26" t="s">
        <v>565</v>
      </c>
      <c r="AN3043" s="26" t="s">
        <v>63</v>
      </c>
      <c r="AO3043" s="26" t="s">
        <v>655</v>
      </c>
      <c r="AP3043" s="26" t="s">
        <v>159</v>
      </c>
      <c r="AQ3043" s="26">
        <v>0</v>
      </c>
      <c r="AR3043" s="26">
        <v>90</v>
      </c>
      <c r="AS3043" s="26" t="s">
        <v>191</v>
      </c>
      <c r="AT3043" s="26" t="s">
        <v>71</v>
      </c>
      <c r="AU3043" s="26" t="s">
        <v>63</v>
      </c>
      <c r="AV3043" s="26" t="s">
        <v>63</v>
      </c>
      <c r="AW3043" s="26" t="s">
        <v>63</v>
      </c>
      <c r="AX3043" s="26" t="s">
        <v>63</v>
      </c>
      <c r="AY3043" s="26">
        <v>43.886811000000002</v>
      </c>
      <c r="AZ3043" s="26">
        <v>-100.778527999999</v>
      </c>
      <c r="BA3043" s="26" t="s">
        <v>185</v>
      </c>
      <c r="BB3043" s="26" t="s">
        <v>609</v>
      </c>
      <c r="BC3043" s="26" t="s">
        <v>732</v>
      </c>
      <c r="BD3043" s="26" t="s">
        <v>68</v>
      </c>
      <c r="BE3043" s="26"/>
      <c r="BF3043" s="26" t="s">
        <v>675</v>
      </c>
      <c r="BG3043" s="26" t="s">
        <v>68</v>
      </c>
      <c r="BH3043" s="26" t="s">
        <v>146</v>
      </c>
      <c r="BI3043" s="26">
        <v>6</v>
      </c>
      <c r="BJ3043" s="26" t="s">
        <v>217</v>
      </c>
    </row>
    <row r="3044" spans="36:62" x14ac:dyDescent="0.25">
      <c r="AJ3044" s="26">
        <v>959</v>
      </c>
      <c r="AK3044" s="26">
        <v>2011629</v>
      </c>
      <c r="AL3044" s="264">
        <v>44043.934027777781</v>
      </c>
      <c r="AM3044" s="26" t="s">
        <v>147</v>
      </c>
      <c r="AN3044" s="26" t="s">
        <v>63</v>
      </c>
      <c r="AO3044" s="26"/>
      <c r="AP3044" s="26"/>
      <c r="AQ3044" s="26">
        <v>-1</v>
      </c>
      <c r="AR3044" s="26">
        <v>90</v>
      </c>
      <c r="AS3044" s="26" t="s">
        <v>168</v>
      </c>
      <c r="AT3044" s="26" t="s">
        <v>71</v>
      </c>
      <c r="AU3044" s="26" t="s">
        <v>63</v>
      </c>
      <c r="AV3044" s="26" t="s">
        <v>63</v>
      </c>
      <c r="AW3044" s="26" t="s">
        <v>63</v>
      </c>
      <c r="AX3044" s="26" t="s">
        <v>63</v>
      </c>
      <c r="AY3044" s="26">
        <v>43.836269999999899</v>
      </c>
      <c r="AZ3044" s="26">
        <v>-101.58716200000001</v>
      </c>
      <c r="BA3044" s="26" t="s">
        <v>166</v>
      </c>
      <c r="BB3044" s="26" t="s">
        <v>609</v>
      </c>
      <c r="BC3044" s="26" t="s">
        <v>167</v>
      </c>
      <c r="BD3044" s="26" t="s">
        <v>154</v>
      </c>
      <c r="BE3044" s="26"/>
      <c r="BF3044" s="26" t="s">
        <v>99</v>
      </c>
      <c r="BG3044" s="26" t="s">
        <v>167</v>
      </c>
      <c r="BH3044" s="26" t="s">
        <v>99</v>
      </c>
      <c r="BI3044" s="26">
        <v>6</v>
      </c>
      <c r="BJ3044" s="26" t="s">
        <v>217</v>
      </c>
    </row>
    <row r="3045" spans="36:62" x14ac:dyDescent="0.25">
      <c r="AJ3045" s="26">
        <v>960</v>
      </c>
      <c r="AK3045" s="26">
        <v>2011631</v>
      </c>
      <c r="AL3045" s="264">
        <v>44071.854166666664</v>
      </c>
      <c r="AM3045" s="26" t="s">
        <v>147</v>
      </c>
      <c r="AN3045" s="26" t="s">
        <v>63</v>
      </c>
      <c r="AO3045" s="26"/>
      <c r="AP3045" s="26"/>
      <c r="AQ3045" s="26">
        <v>-1</v>
      </c>
      <c r="AR3045" s="26">
        <v>90</v>
      </c>
      <c r="AS3045" s="26" t="s">
        <v>168</v>
      </c>
      <c r="AT3045" s="26" t="s">
        <v>71</v>
      </c>
      <c r="AU3045" s="26" t="s">
        <v>63</v>
      </c>
      <c r="AV3045" s="26" t="s">
        <v>63</v>
      </c>
      <c r="AW3045" s="26" t="s">
        <v>63</v>
      </c>
      <c r="AX3045" s="26" t="s">
        <v>63</v>
      </c>
      <c r="AY3045" s="26">
        <v>43.845143999999898</v>
      </c>
      <c r="AZ3045" s="26">
        <v>-101.511488</v>
      </c>
      <c r="BA3045" s="26" t="s">
        <v>158</v>
      </c>
      <c r="BB3045" s="26" t="s">
        <v>609</v>
      </c>
      <c r="BC3045" s="26" t="s">
        <v>167</v>
      </c>
      <c r="BD3045" s="26" t="s">
        <v>154</v>
      </c>
      <c r="BE3045" s="26"/>
      <c r="BF3045" s="26" t="s">
        <v>99</v>
      </c>
      <c r="BG3045" s="26" t="s">
        <v>167</v>
      </c>
      <c r="BH3045" s="26" t="s">
        <v>99</v>
      </c>
      <c r="BI3045" s="26">
        <v>6</v>
      </c>
      <c r="BJ3045" s="26" t="s">
        <v>217</v>
      </c>
    </row>
    <row r="3046" spans="36:62" x14ac:dyDescent="0.25">
      <c r="AJ3046" s="26">
        <v>962</v>
      </c>
      <c r="AK3046" s="26">
        <v>2011140</v>
      </c>
      <c r="AL3046" s="264">
        <v>44075.456250000003</v>
      </c>
      <c r="AM3046" s="26" t="s">
        <v>565</v>
      </c>
      <c r="AN3046" s="26" t="s">
        <v>63</v>
      </c>
      <c r="AO3046" s="26" t="s">
        <v>156</v>
      </c>
      <c r="AP3046" s="26" t="s">
        <v>159</v>
      </c>
      <c r="AQ3046" s="26">
        <v>0</v>
      </c>
      <c r="AR3046" s="26">
        <v>83</v>
      </c>
      <c r="AS3046" s="26" t="s">
        <v>1583</v>
      </c>
      <c r="AT3046" s="26" t="s">
        <v>71</v>
      </c>
      <c r="AU3046" s="26" t="s">
        <v>63</v>
      </c>
      <c r="AV3046" s="26" t="s">
        <v>63</v>
      </c>
      <c r="AW3046" s="26" t="s">
        <v>63</v>
      </c>
      <c r="AX3046" s="26" t="s">
        <v>63</v>
      </c>
      <c r="AY3046" s="26">
        <v>43.759270000000001</v>
      </c>
      <c r="AZ3046" s="26">
        <v>-100.682001999999</v>
      </c>
      <c r="BA3046" s="26" t="s">
        <v>485</v>
      </c>
      <c r="BB3046" s="26" t="s">
        <v>165</v>
      </c>
      <c r="BC3046" s="26" t="s">
        <v>68</v>
      </c>
      <c r="BD3046" s="26" t="s">
        <v>68</v>
      </c>
      <c r="BE3046" s="26"/>
      <c r="BF3046" s="26" t="s">
        <v>675</v>
      </c>
      <c r="BG3046" s="26" t="s">
        <v>68</v>
      </c>
      <c r="BH3046" s="26" t="s">
        <v>160</v>
      </c>
      <c r="BI3046" s="26">
        <v>6</v>
      </c>
      <c r="BJ3046" s="26" t="s">
        <v>217</v>
      </c>
    </row>
    <row r="3047" spans="36:62" x14ac:dyDescent="0.25">
      <c r="AJ3047" s="26">
        <v>963</v>
      </c>
      <c r="AK3047" s="26">
        <v>2011833</v>
      </c>
      <c r="AL3047" s="264">
        <v>44106.777777777781</v>
      </c>
      <c r="AM3047" s="26" t="s">
        <v>565</v>
      </c>
      <c r="AN3047" s="26" t="s">
        <v>63</v>
      </c>
      <c r="AO3047" s="26" t="s">
        <v>156</v>
      </c>
      <c r="AP3047" s="26" t="s">
        <v>159</v>
      </c>
      <c r="AQ3047" s="26">
        <v>0</v>
      </c>
      <c r="AR3047" s="26">
        <v>90</v>
      </c>
      <c r="AS3047" s="26" t="s">
        <v>683</v>
      </c>
      <c r="AT3047" s="26" t="s">
        <v>77</v>
      </c>
      <c r="AU3047" s="26" t="s">
        <v>63</v>
      </c>
      <c r="AV3047" s="26" t="s">
        <v>63</v>
      </c>
      <c r="AW3047" s="26" t="s">
        <v>63</v>
      </c>
      <c r="AX3047" s="26" t="s">
        <v>63</v>
      </c>
      <c r="AY3047" s="26">
        <v>43.901193999999897</v>
      </c>
      <c r="AZ3047" s="26">
        <v>-101.056388999999</v>
      </c>
      <c r="BA3047" s="26" t="s">
        <v>158</v>
      </c>
      <c r="BB3047" s="26" t="s">
        <v>609</v>
      </c>
      <c r="BC3047" s="26" t="s">
        <v>727</v>
      </c>
      <c r="BD3047" s="26" t="s">
        <v>717</v>
      </c>
      <c r="BE3047" s="26"/>
      <c r="BF3047" s="26" t="s">
        <v>68</v>
      </c>
      <c r="BG3047" s="26" t="s">
        <v>68</v>
      </c>
      <c r="BH3047" s="26" t="s">
        <v>160</v>
      </c>
      <c r="BI3047" s="26">
        <v>6</v>
      </c>
      <c r="BJ3047" s="26" t="s">
        <v>217</v>
      </c>
    </row>
    <row r="3048" spans="36:62" x14ac:dyDescent="0.25">
      <c r="AJ3048" s="26">
        <v>964</v>
      </c>
      <c r="AK3048" s="26">
        <v>2012789</v>
      </c>
      <c r="AL3048" s="264">
        <v>44106.715277777781</v>
      </c>
      <c r="AM3048" s="26" t="s">
        <v>147</v>
      </c>
      <c r="AN3048" s="26" t="s">
        <v>63</v>
      </c>
      <c r="AO3048" s="26" t="s">
        <v>156</v>
      </c>
      <c r="AP3048" s="26" t="s">
        <v>159</v>
      </c>
      <c r="AQ3048" s="26">
        <v>0</v>
      </c>
      <c r="AR3048" s="26">
        <v>90</v>
      </c>
      <c r="AS3048" s="26" t="s">
        <v>628</v>
      </c>
      <c r="AT3048" s="26" t="s">
        <v>71</v>
      </c>
      <c r="AU3048" s="26" t="s">
        <v>63</v>
      </c>
      <c r="AV3048" s="26" t="s">
        <v>63</v>
      </c>
      <c r="AW3048" s="26" t="s">
        <v>63</v>
      </c>
      <c r="AX3048" s="26" t="s">
        <v>63</v>
      </c>
      <c r="AY3048" s="26">
        <v>43.899667000000001</v>
      </c>
      <c r="AZ3048" s="26">
        <v>-101.093952</v>
      </c>
      <c r="BA3048" s="26" t="s">
        <v>483</v>
      </c>
      <c r="BB3048" s="26" t="s">
        <v>609</v>
      </c>
      <c r="BC3048" s="26" t="s">
        <v>708</v>
      </c>
      <c r="BD3048" s="26" t="s">
        <v>68</v>
      </c>
      <c r="BE3048" s="26" t="s">
        <v>617</v>
      </c>
      <c r="BF3048" s="26" t="s">
        <v>68</v>
      </c>
      <c r="BG3048" s="26" t="s">
        <v>68</v>
      </c>
      <c r="BH3048" s="26" t="s">
        <v>646</v>
      </c>
      <c r="BI3048" s="26">
        <v>6</v>
      </c>
      <c r="BJ3048" s="26" t="s">
        <v>217</v>
      </c>
    </row>
    <row r="3049" spans="36:62" x14ac:dyDescent="0.25">
      <c r="AJ3049" s="26">
        <v>965</v>
      </c>
      <c r="AK3049" s="26">
        <v>2012790</v>
      </c>
      <c r="AL3049" s="264">
        <v>44107.541666666664</v>
      </c>
      <c r="AM3049" s="26" t="s">
        <v>147</v>
      </c>
      <c r="AN3049" s="26" t="s">
        <v>63</v>
      </c>
      <c r="AO3049" s="26" t="s">
        <v>156</v>
      </c>
      <c r="AP3049" s="26" t="s">
        <v>159</v>
      </c>
      <c r="AQ3049" s="26">
        <v>0</v>
      </c>
      <c r="AR3049" s="26">
        <v>90</v>
      </c>
      <c r="AS3049" s="26" t="s">
        <v>1529</v>
      </c>
      <c r="AT3049" s="26" t="s">
        <v>71</v>
      </c>
      <c r="AU3049" s="26" t="s">
        <v>69</v>
      </c>
      <c r="AV3049" s="26" t="s">
        <v>63</v>
      </c>
      <c r="AW3049" s="26" t="s">
        <v>63</v>
      </c>
      <c r="AX3049" s="26" t="s">
        <v>63</v>
      </c>
      <c r="AY3049" s="26">
        <v>43.901162999999897</v>
      </c>
      <c r="AZ3049" s="26">
        <v>-101.078095</v>
      </c>
      <c r="BA3049" s="26" t="s">
        <v>158</v>
      </c>
      <c r="BB3049" s="26" t="s">
        <v>609</v>
      </c>
      <c r="BC3049" s="26" t="s">
        <v>735</v>
      </c>
      <c r="BD3049" s="26" t="s">
        <v>68</v>
      </c>
      <c r="BE3049" s="26"/>
      <c r="BF3049" s="26" t="s">
        <v>68</v>
      </c>
      <c r="BG3049" s="26" t="s">
        <v>68</v>
      </c>
      <c r="BH3049" s="26" t="s">
        <v>160</v>
      </c>
      <c r="BI3049" s="26">
        <v>6</v>
      </c>
      <c r="BJ3049" s="26" t="s">
        <v>217</v>
      </c>
    </row>
    <row r="3050" spans="36:62" x14ac:dyDescent="0.25">
      <c r="AJ3050" s="26">
        <v>966</v>
      </c>
      <c r="AK3050" s="26">
        <v>2012801</v>
      </c>
      <c r="AL3050" s="264">
        <v>44096.620833333334</v>
      </c>
      <c r="AM3050" s="26" t="s">
        <v>147</v>
      </c>
      <c r="AN3050" s="26" t="s">
        <v>63</v>
      </c>
      <c r="AO3050" s="26" t="s">
        <v>156</v>
      </c>
      <c r="AP3050" s="26" t="s">
        <v>159</v>
      </c>
      <c r="AQ3050" s="26">
        <v>0</v>
      </c>
      <c r="AR3050" s="26">
        <v>90</v>
      </c>
      <c r="AS3050" s="26" t="s">
        <v>201</v>
      </c>
      <c r="AT3050" s="26" t="s">
        <v>71</v>
      </c>
      <c r="AU3050" s="26" t="s">
        <v>63</v>
      </c>
      <c r="AV3050" s="26" t="s">
        <v>63</v>
      </c>
      <c r="AW3050" s="26" t="s">
        <v>63</v>
      </c>
      <c r="AX3050" s="26" t="s">
        <v>63</v>
      </c>
      <c r="AY3050" s="26">
        <v>43.888617000000004</v>
      </c>
      <c r="AZ3050" s="26">
        <v>-101.126200999999</v>
      </c>
      <c r="BA3050" s="26" t="s">
        <v>158</v>
      </c>
      <c r="BB3050" s="26" t="s">
        <v>609</v>
      </c>
      <c r="BC3050" s="26" t="s">
        <v>680</v>
      </c>
      <c r="BD3050" s="26" t="s">
        <v>68</v>
      </c>
      <c r="BE3050" s="26"/>
      <c r="BF3050" s="26" t="s">
        <v>68</v>
      </c>
      <c r="BG3050" s="26" t="s">
        <v>68</v>
      </c>
      <c r="BH3050" s="26" t="s">
        <v>146</v>
      </c>
      <c r="BI3050" s="26">
        <v>6</v>
      </c>
      <c r="BJ3050" s="26" t="s">
        <v>217</v>
      </c>
    </row>
    <row r="3051" spans="36:62" x14ac:dyDescent="0.25">
      <c r="AJ3051" s="26">
        <v>967</v>
      </c>
      <c r="AK3051" s="26">
        <v>2013030</v>
      </c>
      <c r="AL3051" s="264">
        <v>44125.430555555555</v>
      </c>
      <c r="AM3051" s="26" t="s">
        <v>147</v>
      </c>
      <c r="AN3051" s="26" t="s">
        <v>63</v>
      </c>
      <c r="AO3051" s="26" t="s">
        <v>156</v>
      </c>
      <c r="AP3051" s="26" t="s">
        <v>159</v>
      </c>
      <c r="AQ3051" s="26">
        <v>0</v>
      </c>
      <c r="AR3051" s="26">
        <v>90</v>
      </c>
      <c r="AS3051" s="26" t="s">
        <v>618</v>
      </c>
      <c r="AT3051" s="26" t="s">
        <v>674</v>
      </c>
      <c r="AU3051" s="26" t="s">
        <v>63</v>
      </c>
      <c r="AV3051" s="26" t="s">
        <v>63</v>
      </c>
      <c r="AW3051" s="26" t="s">
        <v>63</v>
      </c>
      <c r="AX3051" s="26" t="s">
        <v>63</v>
      </c>
      <c r="AY3051" s="26">
        <v>43.835985000000001</v>
      </c>
      <c r="AZ3051" s="26">
        <v>-101.55871</v>
      </c>
      <c r="BA3051" s="26" t="s">
        <v>158</v>
      </c>
      <c r="BB3051" s="26" t="s">
        <v>611</v>
      </c>
      <c r="BC3051" s="26" t="s">
        <v>211</v>
      </c>
      <c r="BD3051" s="26" t="s">
        <v>615</v>
      </c>
      <c r="BE3051" s="26"/>
      <c r="BF3051" s="26" t="s">
        <v>68</v>
      </c>
      <c r="BG3051" s="26" t="s">
        <v>68</v>
      </c>
      <c r="BH3051" s="26" t="s">
        <v>160</v>
      </c>
      <c r="BI3051" s="26">
        <v>6</v>
      </c>
      <c r="BJ3051" s="26" t="s">
        <v>217</v>
      </c>
    </row>
    <row r="3052" spans="36:62" x14ac:dyDescent="0.25">
      <c r="AJ3052" s="26">
        <v>968</v>
      </c>
      <c r="AK3052" s="26">
        <v>2013037</v>
      </c>
      <c r="AL3052" s="264">
        <v>44126.509027777778</v>
      </c>
      <c r="AM3052" s="26" t="s">
        <v>147</v>
      </c>
      <c r="AN3052" s="26" t="s">
        <v>63</v>
      </c>
      <c r="AO3052" s="26" t="s">
        <v>156</v>
      </c>
      <c r="AP3052" s="26" t="s">
        <v>159</v>
      </c>
      <c r="AQ3052" s="26">
        <v>0</v>
      </c>
      <c r="AR3052" s="26">
        <v>90</v>
      </c>
      <c r="AS3052" s="26" t="s">
        <v>1530</v>
      </c>
      <c r="AT3052" s="26" t="s">
        <v>613</v>
      </c>
      <c r="AU3052" s="26" t="s">
        <v>63</v>
      </c>
      <c r="AV3052" s="26" t="s">
        <v>63</v>
      </c>
      <c r="AW3052" s="26" t="s">
        <v>63</v>
      </c>
      <c r="AX3052" s="26" t="s">
        <v>63</v>
      </c>
      <c r="AY3052" s="26">
        <v>43.842942999999899</v>
      </c>
      <c r="AZ3052" s="26">
        <v>-101.285234</v>
      </c>
      <c r="BA3052" s="26" t="s">
        <v>493</v>
      </c>
      <c r="BB3052" s="26" t="s">
        <v>811</v>
      </c>
      <c r="BC3052" s="26" t="s">
        <v>614</v>
      </c>
      <c r="BD3052" s="26" t="s">
        <v>681</v>
      </c>
      <c r="BE3052" s="26" t="s">
        <v>677</v>
      </c>
      <c r="BF3052" s="26" t="s">
        <v>68</v>
      </c>
      <c r="BG3052" s="26" t="s">
        <v>771</v>
      </c>
      <c r="BH3052" s="26" t="s">
        <v>1531</v>
      </c>
      <c r="BI3052" s="26">
        <v>6</v>
      </c>
      <c r="BJ3052" s="26" t="s">
        <v>20</v>
      </c>
    </row>
    <row r="3053" spans="36:62" x14ac:dyDescent="0.25">
      <c r="AJ3053" s="26">
        <v>969</v>
      </c>
      <c r="AK3053" s="26">
        <v>2013057</v>
      </c>
      <c r="AL3053" s="264">
        <v>44126.824999999997</v>
      </c>
      <c r="AM3053" s="26" t="s">
        <v>565</v>
      </c>
      <c r="AN3053" s="26" t="s">
        <v>63</v>
      </c>
      <c r="AO3053" s="26" t="s">
        <v>192</v>
      </c>
      <c r="AP3053" s="26" t="s">
        <v>159</v>
      </c>
      <c r="AQ3053" s="26">
        <v>0</v>
      </c>
      <c r="AR3053" s="26">
        <v>90</v>
      </c>
      <c r="AS3053" s="26" t="s">
        <v>739</v>
      </c>
      <c r="AT3053" s="26" t="s">
        <v>663</v>
      </c>
      <c r="AU3053" s="26" t="s">
        <v>63</v>
      </c>
      <c r="AV3053" s="26" t="s">
        <v>63</v>
      </c>
      <c r="AW3053" s="26" t="s">
        <v>63</v>
      </c>
      <c r="AX3053" s="26" t="s">
        <v>63</v>
      </c>
      <c r="AY3053" s="26">
        <v>43.886750999999897</v>
      </c>
      <c r="AZ3053" s="26">
        <v>-100.832913</v>
      </c>
      <c r="BA3053" s="26" t="s">
        <v>208</v>
      </c>
      <c r="BB3053" s="26" t="s">
        <v>611</v>
      </c>
      <c r="BC3053" s="26" t="s">
        <v>680</v>
      </c>
      <c r="BD3053" s="26" t="s">
        <v>615</v>
      </c>
      <c r="BE3053" s="26" t="s">
        <v>644</v>
      </c>
      <c r="BF3053" s="26" t="s">
        <v>68</v>
      </c>
      <c r="BG3053" s="26" t="s">
        <v>209</v>
      </c>
      <c r="BH3053" s="26" t="s">
        <v>146</v>
      </c>
      <c r="BI3053" s="26">
        <v>6</v>
      </c>
      <c r="BJ3053" s="26" t="s">
        <v>217</v>
      </c>
    </row>
    <row r="3054" spans="36:62" x14ac:dyDescent="0.25">
      <c r="AJ3054" s="26">
        <v>971</v>
      </c>
      <c r="AK3054" s="26">
        <v>2013329</v>
      </c>
      <c r="AL3054" s="264">
        <v>44126.712500000001</v>
      </c>
      <c r="AM3054" s="26" t="s">
        <v>565</v>
      </c>
      <c r="AN3054" s="26" t="s">
        <v>63</v>
      </c>
      <c r="AO3054" s="26" t="s">
        <v>156</v>
      </c>
      <c r="AP3054" s="26" t="s">
        <v>648</v>
      </c>
      <c r="AQ3054" s="26">
        <v>0</v>
      </c>
      <c r="AR3054" s="26">
        <v>90</v>
      </c>
      <c r="AS3054" s="26" t="s">
        <v>628</v>
      </c>
      <c r="AT3054" s="26" t="s">
        <v>74</v>
      </c>
      <c r="AU3054" s="26" t="s">
        <v>63</v>
      </c>
      <c r="AV3054" s="26" t="s">
        <v>63</v>
      </c>
      <c r="AW3054" s="26" t="s">
        <v>63</v>
      </c>
      <c r="AX3054" s="26" t="s">
        <v>63</v>
      </c>
      <c r="AY3054" s="26">
        <v>43.884842999999897</v>
      </c>
      <c r="AZ3054" s="26">
        <v>-100.733519999999</v>
      </c>
      <c r="BA3054" s="26" t="s">
        <v>482</v>
      </c>
      <c r="BB3054" s="26" t="s">
        <v>609</v>
      </c>
      <c r="BC3054" s="26" t="s">
        <v>68</v>
      </c>
      <c r="BD3054" s="26" t="s">
        <v>681</v>
      </c>
      <c r="BE3054" s="26"/>
      <c r="BF3054" s="26" t="s">
        <v>68</v>
      </c>
      <c r="BG3054" s="26" t="s">
        <v>771</v>
      </c>
      <c r="BH3054" s="26" t="s">
        <v>175</v>
      </c>
      <c r="BI3054" s="26">
        <v>6</v>
      </c>
      <c r="BJ3054" s="26" t="s">
        <v>217</v>
      </c>
    </row>
    <row r="3055" spans="36:62" x14ac:dyDescent="0.25">
      <c r="AJ3055" s="26">
        <v>972</v>
      </c>
      <c r="AK3055" s="26">
        <v>2013568</v>
      </c>
      <c r="AL3055" s="264">
        <v>44126.458333333336</v>
      </c>
      <c r="AM3055" s="26" t="s">
        <v>147</v>
      </c>
      <c r="AN3055" s="26" t="s">
        <v>63</v>
      </c>
      <c r="AO3055" s="26" t="s">
        <v>156</v>
      </c>
      <c r="AP3055" s="26" t="s">
        <v>159</v>
      </c>
      <c r="AQ3055" s="26">
        <v>0</v>
      </c>
      <c r="AR3055" s="26">
        <v>90</v>
      </c>
      <c r="AS3055" s="26" t="s">
        <v>668</v>
      </c>
      <c r="AT3055" s="26" t="s">
        <v>674</v>
      </c>
      <c r="AU3055" s="26" t="s">
        <v>63</v>
      </c>
      <c r="AV3055" s="26" t="s">
        <v>63</v>
      </c>
      <c r="AW3055" s="26" t="s">
        <v>63</v>
      </c>
      <c r="AX3055" s="26" t="s">
        <v>63</v>
      </c>
      <c r="AY3055" s="26">
        <v>43.851103000000002</v>
      </c>
      <c r="AZ3055" s="26">
        <v>-101.47582800000001</v>
      </c>
      <c r="BA3055" s="26" t="s">
        <v>166</v>
      </c>
      <c r="BB3055" s="26" t="s">
        <v>609</v>
      </c>
      <c r="BC3055" s="26" t="s">
        <v>978</v>
      </c>
      <c r="BD3055" s="26" t="s">
        <v>615</v>
      </c>
      <c r="BE3055" s="26" t="s">
        <v>621</v>
      </c>
      <c r="BF3055" s="26" t="s">
        <v>68</v>
      </c>
      <c r="BG3055" s="26" t="s">
        <v>68</v>
      </c>
      <c r="BH3055" s="26" t="s">
        <v>755</v>
      </c>
      <c r="BI3055" s="26">
        <v>6</v>
      </c>
      <c r="BJ3055" s="26" t="s">
        <v>217</v>
      </c>
    </row>
    <row r="3056" spans="36:62" x14ac:dyDescent="0.25">
      <c r="AJ3056" s="26">
        <v>973</v>
      </c>
      <c r="AK3056" s="26">
        <v>2013609</v>
      </c>
      <c r="AL3056" s="264">
        <v>44134.791666666664</v>
      </c>
      <c r="AM3056" s="26" t="s">
        <v>565</v>
      </c>
      <c r="AN3056" s="26" t="s">
        <v>63</v>
      </c>
      <c r="AO3056" s="26"/>
      <c r="AP3056" s="26"/>
      <c r="AQ3056" s="26">
        <v>-1</v>
      </c>
      <c r="AR3056" s="26">
        <v>90</v>
      </c>
      <c r="AS3056" s="26" t="s">
        <v>168</v>
      </c>
      <c r="AT3056" s="26" t="s">
        <v>71</v>
      </c>
      <c r="AU3056" s="26" t="s">
        <v>63</v>
      </c>
      <c r="AV3056" s="26" t="s">
        <v>63</v>
      </c>
      <c r="AW3056" s="26" t="s">
        <v>63</v>
      </c>
      <c r="AX3056" s="26" t="s">
        <v>63</v>
      </c>
      <c r="AY3056" s="26">
        <v>43.886792</v>
      </c>
      <c r="AZ3056" s="26">
        <v>-100.800697</v>
      </c>
      <c r="BA3056" s="26" t="s">
        <v>158</v>
      </c>
      <c r="BB3056" s="26" t="s">
        <v>609</v>
      </c>
      <c r="BC3056" s="26" t="s">
        <v>167</v>
      </c>
      <c r="BD3056" s="26" t="s">
        <v>154</v>
      </c>
      <c r="BE3056" s="26"/>
      <c r="BF3056" s="26" t="s">
        <v>99</v>
      </c>
      <c r="BG3056" s="26" t="s">
        <v>167</v>
      </c>
      <c r="BH3056" s="26" t="s">
        <v>99</v>
      </c>
      <c r="BI3056" s="26">
        <v>6</v>
      </c>
      <c r="BJ3056" s="26" t="s">
        <v>217</v>
      </c>
    </row>
    <row r="3057" spans="36:62" x14ac:dyDescent="0.25">
      <c r="AJ3057" s="26">
        <v>974</v>
      </c>
      <c r="AK3057" s="26">
        <v>2013790</v>
      </c>
      <c r="AL3057" s="264">
        <v>44136.802083333336</v>
      </c>
      <c r="AM3057" s="26" t="s">
        <v>565</v>
      </c>
      <c r="AN3057" s="26" t="s">
        <v>63</v>
      </c>
      <c r="AO3057" s="26"/>
      <c r="AP3057" s="26"/>
      <c r="AQ3057" s="26">
        <v>-1</v>
      </c>
      <c r="AR3057" s="26">
        <v>90</v>
      </c>
      <c r="AS3057" s="26" t="s">
        <v>168</v>
      </c>
      <c r="AT3057" s="26" t="s">
        <v>71</v>
      </c>
      <c r="AU3057" s="26" t="s">
        <v>63</v>
      </c>
      <c r="AV3057" s="26" t="s">
        <v>63</v>
      </c>
      <c r="AW3057" s="26" t="s">
        <v>63</v>
      </c>
      <c r="AX3057" s="26" t="s">
        <v>63</v>
      </c>
      <c r="AY3057" s="26">
        <v>43.900937999999897</v>
      </c>
      <c r="AZ3057" s="26">
        <v>-100.978123999999</v>
      </c>
      <c r="BA3057" s="26" t="s">
        <v>166</v>
      </c>
      <c r="BB3057" s="26" t="s">
        <v>611</v>
      </c>
      <c r="BC3057" s="26" t="s">
        <v>167</v>
      </c>
      <c r="BD3057" s="26" t="s">
        <v>154</v>
      </c>
      <c r="BE3057" s="26"/>
      <c r="BF3057" s="26" t="s">
        <v>99</v>
      </c>
      <c r="BG3057" s="26" t="s">
        <v>167</v>
      </c>
      <c r="BH3057" s="26" t="s">
        <v>99</v>
      </c>
      <c r="BI3057" s="26">
        <v>6</v>
      </c>
      <c r="BJ3057" s="26" t="s">
        <v>217</v>
      </c>
    </row>
    <row r="3058" spans="36:62" x14ac:dyDescent="0.25">
      <c r="AJ3058" s="26">
        <v>975</v>
      </c>
      <c r="AK3058" s="26">
        <v>2013546</v>
      </c>
      <c r="AL3058" s="264">
        <v>44125.350694444445</v>
      </c>
      <c r="AM3058" s="26" t="s">
        <v>565</v>
      </c>
      <c r="AN3058" s="26" t="s">
        <v>63</v>
      </c>
      <c r="AO3058" s="26" t="s">
        <v>156</v>
      </c>
      <c r="AP3058" s="26" t="s">
        <v>648</v>
      </c>
      <c r="AQ3058" s="26">
        <v>0</v>
      </c>
      <c r="AR3058" s="26">
        <v>90</v>
      </c>
      <c r="AS3058" s="26" t="s">
        <v>722</v>
      </c>
      <c r="AT3058" s="26" t="s">
        <v>639</v>
      </c>
      <c r="AU3058" s="26" t="s">
        <v>63</v>
      </c>
      <c r="AV3058" s="26" t="s">
        <v>63</v>
      </c>
      <c r="AW3058" s="26" t="s">
        <v>63</v>
      </c>
      <c r="AX3058" s="26" t="s">
        <v>63</v>
      </c>
      <c r="AY3058" s="26">
        <v>43.900911999999899</v>
      </c>
      <c r="AZ3058" s="26">
        <v>-100.934595</v>
      </c>
      <c r="BA3058" s="26" t="s">
        <v>502</v>
      </c>
      <c r="BB3058" s="26" t="s">
        <v>611</v>
      </c>
      <c r="BC3058" s="26" t="s">
        <v>614</v>
      </c>
      <c r="BD3058" s="26" t="s">
        <v>615</v>
      </c>
      <c r="BE3058" s="26" t="s">
        <v>677</v>
      </c>
      <c r="BF3058" s="26" t="s">
        <v>68</v>
      </c>
      <c r="BG3058" s="26" t="s">
        <v>68</v>
      </c>
      <c r="BH3058" s="26" t="s">
        <v>728</v>
      </c>
      <c r="BI3058" s="26">
        <v>6</v>
      </c>
      <c r="BJ3058" s="26" t="s">
        <v>217</v>
      </c>
    </row>
    <row r="3059" spans="36:62" x14ac:dyDescent="0.25">
      <c r="AJ3059" s="26">
        <v>976</v>
      </c>
      <c r="AK3059" s="26">
        <v>2014149</v>
      </c>
      <c r="AL3059" s="264">
        <v>44129.677083333336</v>
      </c>
      <c r="AM3059" s="26" t="s">
        <v>565</v>
      </c>
      <c r="AN3059" s="26" t="s">
        <v>63</v>
      </c>
      <c r="AO3059" s="26" t="s">
        <v>156</v>
      </c>
      <c r="AP3059" s="26" t="s">
        <v>159</v>
      </c>
      <c r="AQ3059" s="26">
        <v>0</v>
      </c>
      <c r="AR3059" s="26">
        <v>90</v>
      </c>
      <c r="AS3059" s="26" t="s">
        <v>201</v>
      </c>
      <c r="AT3059" s="26" t="s">
        <v>74</v>
      </c>
      <c r="AU3059" s="26" t="s">
        <v>63</v>
      </c>
      <c r="AV3059" s="26" t="s">
        <v>63</v>
      </c>
      <c r="AW3059" s="26" t="s">
        <v>63</v>
      </c>
      <c r="AX3059" s="26" t="s">
        <v>63</v>
      </c>
      <c r="AY3059" s="26">
        <v>43.883930999999897</v>
      </c>
      <c r="AZ3059" s="26">
        <v>-100.722956999999</v>
      </c>
      <c r="BA3059" s="26" t="s">
        <v>158</v>
      </c>
      <c r="BB3059" s="26" t="s">
        <v>609</v>
      </c>
      <c r="BC3059" s="26" t="s">
        <v>614</v>
      </c>
      <c r="BD3059" s="26" t="s">
        <v>615</v>
      </c>
      <c r="BE3059" s="26"/>
      <c r="BF3059" s="26" t="s">
        <v>675</v>
      </c>
      <c r="BG3059" s="26" t="s">
        <v>68</v>
      </c>
      <c r="BH3059" s="26" t="s">
        <v>146</v>
      </c>
      <c r="BI3059" s="26">
        <v>6</v>
      </c>
      <c r="BJ3059" s="26" t="s">
        <v>21</v>
      </c>
    </row>
    <row r="3060" spans="36:62" x14ac:dyDescent="0.25">
      <c r="AJ3060" s="26">
        <v>977</v>
      </c>
      <c r="AK3060" s="26">
        <v>2014147</v>
      </c>
      <c r="AL3060" s="264">
        <v>44126.635416666664</v>
      </c>
      <c r="AM3060" s="26" t="s">
        <v>565</v>
      </c>
      <c r="AN3060" s="26" t="s">
        <v>63</v>
      </c>
      <c r="AO3060" s="26" t="s">
        <v>156</v>
      </c>
      <c r="AP3060" s="26" t="s">
        <v>159</v>
      </c>
      <c r="AQ3060" s="26">
        <v>0</v>
      </c>
      <c r="AR3060" s="26">
        <v>90</v>
      </c>
      <c r="AS3060" s="26" t="s">
        <v>853</v>
      </c>
      <c r="AT3060" s="26" t="s">
        <v>1310</v>
      </c>
      <c r="AU3060" s="26" t="s">
        <v>63</v>
      </c>
      <c r="AV3060" s="26" t="s">
        <v>63</v>
      </c>
      <c r="AW3060" s="26" t="s">
        <v>63</v>
      </c>
      <c r="AX3060" s="26" t="s">
        <v>63</v>
      </c>
      <c r="AY3060" s="26">
        <v>43.886822000000002</v>
      </c>
      <c r="AZ3060" s="26">
        <v>-100.771292</v>
      </c>
      <c r="BA3060" s="26" t="s">
        <v>208</v>
      </c>
      <c r="BB3060" s="26" t="s">
        <v>609</v>
      </c>
      <c r="BC3060" s="26" t="s">
        <v>68</v>
      </c>
      <c r="BD3060" s="26" t="s">
        <v>615</v>
      </c>
      <c r="BE3060" s="26"/>
      <c r="BF3060" s="26" t="s">
        <v>68</v>
      </c>
      <c r="BG3060" s="26" t="s">
        <v>209</v>
      </c>
      <c r="BH3060" s="26" t="s">
        <v>146</v>
      </c>
      <c r="BI3060" s="26">
        <v>6</v>
      </c>
      <c r="BJ3060" s="26" t="s">
        <v>217</v>
      </c>
    </row>
    <row r="3061" spans="36:62" x14ac:dyDescent="0.25">
      <c r="AJ3061" s="26">
        <v>978</v>
      </c>
      <c r="AK3061" s="26">
        <v>2013252</v>
      </c>
      <c r="AL3061" s="264">
        <v>44128.504166666666</v>
      </c>
      <c r="AM3061" s="26" t="s">
        <v>147</v>
      </c>
      <c r="AN3061" s="26" t="s">
        <v>63</v>
      </c>
      <c r="AO3061" s="26" t="s">
        <v>156</v>
      </c>
      <c r="AP3061" s="26" t="s">
        <v>159</v>
      </c>
      <c r="AQ3061" s="26">
        <v>0</v>
      </c>
      <c r="AR3061" s="26">
        <v>90</v>
      </c>
      <c r="AS3061" s="26" t="s">
        <v>1532</v>
      </c>
      <c r="AT3061" s="26" t="s">
        <v>613</v>
      </c>
      <c r="AU3061" s="26" t="s">
        <v>63</v>
      </c>
      <c r="AV3061" s="26" t="s">
        <v>63</v>
      </c>
      <c r="AW3061" s="26" t="s">
        <v>63</v>
      </c>
      <c r="AX3061" s="26" t="s">
        <v>63</v>
      </c>
      <c r="AY3061" s="26">
        <v>43.878546</v>
      </c>
      <c r="AZ3061" s="26">
        <v>-101.145933999999</v>
      </c>
      <c r="BA3061" s="26" t="s">
        <v>486</v>
      </c>
      <c r="BB3061" s="26" t="s">
        <v>811</v>
      </c>
      <c r="BC3061" s="26" t="s">
        <v>68</v>
      </c>
      <c r="BD3061" s="26" t="s">
        <v>1533</v>
      </c>
      <c r="BE3061" s="26"/>
      <c r="BF3061" s="26" t="s">
        <v>769</v>
      </c>
      <c r="BG3061" s="26" t="s">
        <v>209</v>
      </c>
      <c r="BH3061" s="26" t="s">
        <v>175</v>
      </c>
      <c r="BI3061" s="26">
        <v>6</v>
      </c>
      <c r="BJ3061" s="26" t="s">
        <v>217</v>
      </c>
    </row>
    <row r="3062" spans="36:62" x14ac:dyDescent="0.25">
      <c r="AJ3062" s="26">
        <v>979</v>
      </c>
      <c r="AK3062" s="26">
        <v>2014753</v>
      </c>
      <c r="AL3062" s="264">
        <v>44147.791666666664</v>
      </c>
      <c r="AM3062" s="26" t="s">
        <v>565</v>
      </c>
      <c r="AN3062" s="26" t="s">
        <v>63</v>
      </c>
      <c r="AO3062" s="26"/>
      <c r="AP3062" s="26"/>
      <c r="AQ3062" s="26">
        <v>-1</v>
      </c>
      <c r="AR3062" s="26">
        <v>90</v>
      </c>
      <c r="AS3062" s="26" t="s">
        <v>168</v>
      </c>
      <c r="AT3062" s="26" t="s">
        <v>71</v>
      </c>
      <c r="AU3062" s="26" t="s">
        <v>63</v>
      </c>
      <c r="AV3062" s="26" t="s">
        <v>63</v>
      </c>
      <c r="AW3062" s="26" t="s">
        <v>63</v>
      </c>
      <c r="AX3062" s="26" t="s">
        <v>63</v>
      </c>
      <c r="AY3062" s="26">
        <v>43.886315000000003</v>
      </c>
      <c r="AZ3062" s="26">
        <v>-100.75050400000001</v>
      </c>
      <c r="BA3062" s="26" t="s">
        <v>511</v>
      </c>
      <c r="BB3062" s="26" t="s">
        <v>609</v>
      </c>
      <c r="BC3062" s="26" t="s">
        <v>167</v>
      </c>
      <c r="BD3062" s="26" t="s">
        <v>154</v>
      </c>
      <c r="BE3062" s="26"/>
      <c r="BF3062" s="26" t="s">
        <v>99</v>
      </c>
      <c r="BG3062" s="26" t="s">
        <v>167</v>
      </c>
      <c r="BH3062" s="26" t="s">
        <v>99</v>
      </c>
      <c r="BI3062" s="26">
        <v>6</v>
      </c>
      <c r="BJ3062" s="26" t="s">
        <v>217</v>
      </c>
    </row>
    <row r="3063" spans="36:62" x14ac:dyDescent="0.25">
      <c r="AJ3063" s="26">
        <v>980</v>
      </c>
      <c r="AK3063" s="26">
        <v>2014825</v>
      </c>
      <c r="AL3063" s="264">
        <v>44153.715277777781</v>
      </c>
      <c r="AM3063" s="26" t="s">
        <v>565</v>
      </c>
      <c r="AN3063" s="26" t="s">
        <v>63</v>
      </c>
      <c r="AO3063" s="26"/>
      <c r="AP3063" s="26"/>
      <c r="AQ3063" s="26">
        <v>-1</v>
      </c>
      <c r="AR3063" s="26">
        <v>90</v>
      </c>
      <c r="AS3063" s="26" t="s">
        <v>168</v>
      </c>
      <c r="AT3063" s="26" t="s">
        <v>71</v>
      </c>
      <c r="AU3063" s="26" t="s">
        <v>63</v>
      </c>
      <c r="AV3063" s="26" t="s">
        <v>63</v>
      </c>
      <c r="AW3063" s="26" t="s">
        <v>63</v>
      </c>
      <c r="AX3063" s="26" t="s">
        <v>63</v>
      </c>
      <c r="AY3063" s="26">
        <v>43.886442000000002</v>
      </c>
      <c r="AZ3063" s="26">
        <v>-100.875028</v>
      </c>
      <c r="BA3063" s="26" t="s">
        <v>208</v>
      </c>
      <c r="BB3063" s="26" t="s">
        <v>611</v>
      </c>
      <c r="BC3063" s="26" t="s">
        <v>167</v>
      </c>
      <c r="BD3063" s="26" t="s">
        <v>154</v>
      </c>
      <c r="BE3063" s="26"/>
      <c r="BF3063" s="26" t="s">
        <v>99</v>
      </c>
      <c r="BG3063" s="26" t="s">
        <v>167</v>
      </c>
      <c r="BH3063" s="26" t="s">
        <v>99</v>
      </c>
      <c r="BI3063" s="26">
        <v>6</v>
      </c>
      <c r="BJ3063" s="26" t="s">
        <v>217</v>
      </c>
    </row>
    <row r="3064" spans="36:62" x14ac:dyDescent="0.25">
      <c r="AJ3064" s="26">
        <v>981</v>
      </c>
      <c r="AK3064" s="26">
        <v>2014826</v>
      </c>
      <c r="AL3064" s="264">
        <v>44153.886805555558</v>
      </c>
      <c r="AM3064" s="26" t="s">
        <v>147</v>
      </c>
      <c r="AN3064" s="26" t="s">
        <v>63</v>
      </c>
      <c r="AO3064" s="26"/>
      <c r="AP3064" s="26"/>
      <c r="AQ3064" s="26">
        <v>-1</v>
      </c>
      <c r="AR3064" s="26">
        <v>90</v>
      </c>
      <c r="AS3064" s="26" t="s">
        <v>168</v>
      </c>
      <c r="AT3064" s="26" t="s">
        <v>71</v>
      </c>
      <c r="AU3064" s="26" t="s">
        <v>63</v>
      </c>
      <c r="AV3064" s="26" t="s">
        <v>63</v>
      </c>
      <c r="AW3064" s="26" t="s">
        <v>63</v>
      </c>
      <c r="AX3064" s="26" t="s">
        <v>63</v>
      </c>
      <c r="AY3064" s="26">
        <v>43.851745000000001</v>
      </c>
      <c r="AZ3064" s="26">
        <v>-101.414348</v>
      </c>
      <c r="BA3064" s="26" t="s">
        <v>185</v>
      </c>
      <c r="BB3064" s="26" t="s">
        <v>611</v>
      </c>
      <c r="BC3064" s="26" t="s">
        <v>167</v>
      </c>
      <c r="BD3064" s="26" t="s">
        <v>154</v>
      </c>
      <c r="BE3064" s="26"/>
      <c r="BF3064" s="26" t="s">
        <v>99</v>
      </c>
      <c r="BG3064" s="26" t="s">
        <v>167</v>
      </c>
      <c r="BH3064" s="26" t="s">
        <v>99</v>
      </c>
      <c r="BI3064" s="26">
        <v>6</v>
      </c>
      <c r="BJ3064" s="26" t="s">
        <v>217</v>
      </c>
    </row>
    <row r="3065" spans="36:62" x14ac:dyDescent="0.25">
      <c r="AJ3065" s="26">
        <v>982</v>
      </c>
      <c r="AK3065" s="26">
        <v>2015027</v>
      </c>
      <c r="AL3065" s="264">
        <v>44146.944444444445</v>
      </c>
      <c r="AM3065" s="26" t="s">
        <v>565</v>
      </c>
      <c r="AN3065" s="26" t="s">
        <v>63</v>
      </c>
      <c r="AO3065" s="26"/>
      <c r="AP3065" s="26"/>
      <c r="AQ3065" s="26">
        <v>-1</v>
      </c>
      <c r="AR3065" s="26">
        <v>90</v>
      </c>
      <c r="AS3065" s="26" t="s">
        <v>168</v>
      </c>
      <c r="AT3065" s="26" t="s">
        <v>71</v>
      </c>
      <c r="AU3065" s="26" t="s">
        <v>63</v>
      </c>
      <c r="AV3065" s="26" t="s">
        <v>63</v>
      </c>
      <c r="AW3065" s="26" t="s">
        <v>63</v>
      </c>
      <c r="AX3065" s="26" t="s">
        <v>63</v>
      </c>
      <c r="AY3065" s="26">
        <v>43.9011929999999</v>
      </c>
      <c r="AZ3065" s="26">
        <v>-101.041264999999</v>
      </c>
      <c r="BA3065" s="26" t="s">
        <v>185</v>
      </c>
      <c r="BB3065" s="26" t="s">
        <v>609</v>
      </c>
      <c r="BC3065" s="26" t="s">
        <v>167</v>
      </c>
      <c r="BD3065" s="26" t="s">
        <v>154</v>
      </c>
      <c r="BE3065" s="26"/>
      <c r="BF3065" s="26" t="s">
        <v>99</v>
      </c>
      <c r="BG3065" s="26" t="s">
        <v>167</v>
      </c>
      <c r="BH3065" s="26" t="s">
        <v>99</v>
      </c>
      <c r="BI3065" s="26">
        <v>6</v>
      </c>
      <c r="BJ3065" s="26" t="s">
        <v>217</v>
      </c>
    </row>
    <row r="3066" spans="36:62" x14ac:dyDescent="0.25">
      <c r="AJ3066" s="26">
        <v>983</v>
      </c>
      <c r="AK3066" s="26">
        <v>2015091</v>
      </c>
      <c r="AL3066" s="264">
        <v>44154.902777777781</v>
      </c>
      <c r="AM3066" s="26" t="s">
        <v>147</v>
      </c>
      <c r="AN3066" s="26" t="s">
        <v>63</v>
      </c>
      <c r="AO3066" s="26"/>
      <c r="AP3066" s="26"/>
      <c r="AQ3066" s="26">
        <v>-1</v>
      </c>
      <c r="AR3066" s="26">
        <v>90</v>
      </c>
      <c r="AS3066" s="26" t="s">
        <v>168</v>
      </c>
      <c r="AT3066" s="26" t="s">
        <v>71</v>
      </c>
      <c r="AU3066" s="26" t="s">
        <v>63</v>
      </c>
      <c r="AV3066" s="26" t="s">
        <v>63</v>
      </c>
      <c r="AW3066" s="26" t="s">
        <v>63</v>
      </c>
      <c r="AX3066" s="26" t="s">
        <v>63</v>
      </c>
      <c r="AY3066" s="26">
        <v>43.851742000000002</v>
      </c>
      <c r="AZ3066" s="26">
        <v>-101.432839999999</v>
      </c>
      <c r="BA3066" s="26" t="s">
        <v>185</v>
      </c>
      <c r="BB3066" s="26" t="s">
        <v>609</v>
      </c>
      <c r="BC3066" s="26" t="s">
        <v>167</v>
      </c>
      <c r="BD3066" s="26" t="s">
        <v>154</v>
      </c>
      <c r="BE3066" s="26"/>
      <c r="BF3066" s="26" t="s">
        <v>99</v>
      </c>
      <c r="BG3066" s="26" t="s">
        <v>167</v>
      </c>
      <c r="BH3066" s="26" t="s">
        <v>99</v>
      </c>
      <c r="BI3066" s="26">
        <v>6</v>
      </c>
      <c r="BJ3066" s="26" t="s">
        <v>217</v>
      </c>
    </row>
    <row r="3067" spans="36:62" x14ac:dyDescent="0.25">
      <c r="AJ3067" s="26">
        <v>984</v>
      </c>
      <c r="AK3067" s="26">
        <v>2014664</v>
      </c>
      <c r="AL3067" s="264">
        <v>44151.928472222222</v>
      </c>
      <c r="AM3067" s="26" t="s">
        <v>147</v>
      </c>
      <c r="AN3067" s="26" t="s">
        <v>63</v>
      </c>
      <c r="AO3067" s="26"/>
      <c r="AP3067" s="26"/>
      <c r="AQ3067" s="26">
        <v>-1</v>
      </c>
      <c r="AR3067" s="26">
        <v>90</v>
      </c>
      <c r="AS3067" s="26" t="s">
        <v>168</v>
      </c>
      <c r="AT3067" s="26" t="s">
        <v>71</v>
      </c>
      <c r="AU3067" s="26" t="s">
        <v>63</v>
      </c>
      <c r="AV3067" s="26" t="s">
        <v>63</v>
      </c>
      <c r="AW3067" s="26" t="s">
        <v>63</v>
      </c>
      <c r="AX3067" s="26" t="s">
        <v>63</v>
      </c>
      <c r="AY3067" s="26">
        <v>43.8388279999999</v>
      </c>
      <c r="AZ3067" s="26">
        <v>-101.531154999999</v>
      </c>
      <c r="BA3067" s="26" t="s">
        <v>491</v>
      </c>
      <c r="BB3067" s="26" t="s">
        <v>609</v>
      </c>
      <c r="BC3067" s="26" t="s">
        <v>167</v>
      </c>
      <c r="BD3067" s="26" t="s">
        <v>154</v>
      </c>
      <c r="BE3067" s="26"/>
      <c r="BF3067" s="26" t="s">
        <v>99</v>
      </c>
      <c r="BG3067" s="26" t="s">
        <v>167</v>
      </c>
      <c r="BH3067" s="26" t="s">
        <v>99</v>
      </c>
      <c r="BI3067" s="26">
        <v>6</v>
      </c>
      <c r="BJ3067" s="26" t="s">
        <v>217</v>
      </c>
    </row>
    <row r="3068" spans="36:62" x14ac:dyDescent="0.25">
      <c r="AJ3068" s="26">
        <v>985</v>
      </c>
      <c r="AK3068" s="26">
        <v>2015132</v>
      </c>
      <c r="AL3068" s="264">
        <v>44126.586111111108</v>
      </c>
      <c r="AM3068" s="26" t="s">
        <v>147</v>
      </c>
      <c r="AN3068" s="26" t="s">
        <v>63</v>
      </c>
      <c r="AO3068" s="26" t="s">
        <v>156</v>
      </c>
      <c r="AP3068" s="26" t="s">
        <v>159</v>
      </c>
      <c r="AQ3068" s="26">
        <v>0</v>
      </c>
      <c r="AR3068" s="26">
        <v>90</v>
      </c>
      <c r="AS3068" s="26" t="s">
        <v>739</v>
      </c>
      <c r="AT3068" s="26" t="s">
        <v>613</v>
      </c>
      <c r="AU3068" s="26" t="s">
        <v>63</v>
      </c>
      <c r="AV3068" s="26" t="s">
        <v>63</v>
      </c>
      <c r="AW3068" s="26" t="s">
        <v>63</v>
      </c>
      <c r="AX3068" s="26" t="s">
        <v>63</v>
      </c>
      <c r="AY3068" s="26">
        <v>43.900941000000003</v>
      </c>
      <c r="AZ3068" s="26">
        <v>-101.069789999999</v>
      </c>
      <c r="BA3068" s="26" t="s">
        <v>185</v>
      </c>
      <c r="BB3068" s="26" t="s">
        <v>611</v>
      </c>
      <c r="BC3068" s="26" t="s">
        <v>680</v>
      </c>
      <c r="BD3068" s="26" t="s">
        <v>615</v>
      </c>
      <c r="BE3068" s="26"/>
      <c r="BF3068" s="26" t="s">
        <v>68</v>
      </c>
      <c r="BG3068" s="26" t="s">
        <v>68</v>
      </c>
      <c r="BH3068" s="26" t="s">
        <v>160</v>
      </c>
      <c r="BI3068" s="26">
        <v>6</v>
      </c>
      <c r="BJ3068" s="26" t="s">
        <v>217</v>
      </c>
    </row>
    <row r="3069" spans="36:62" x14ac:dyDescent="0.25">
      <c r="AJ3069" s="26">
        <v>986</v>
      </c>
      <c r="AK3069" s="26">
        <v>2015457</v>
      </c>
      <c r="AL3069" s="264">
        <v>44161.759027777778</v>
      </c>
      <c r="AM3069" s="26" t="s">
        <v>565</v>
      </c>
      <c r="AN3069" s="26" t="s">
        <v>63</v>
      </c>
      <c r="AO3069" s="26"/>
      <c r="AP3069" s="26"/>
      <c r="AQ3069" s="26">
        <v>-1</v>
      </c>
      <c r="AR3069" s="26">
        <v>90</v>
      </c>
      <c r="AS3069" s="26" t="s">
        <v>168</v>
      </c>
      <c r="AT3069" s="26" t="s">
        <v>71</v>
      </c>
      <c r="AU3069" s="26" t="s">
        <v>63</v>
      </c>
      <c r="AV3069" s="26" t="s">
        <v>63</v>
      </c>
      <c r="AW3069" s="26" t="s">
        <v>63</v>
      </c>
      <c r="AX3069" s="26" t="s">
        <v>63</v>
      </c>
      <c r="AY3069" s="26">
        <v>43.888466999999899</v>
      </c>
      <c r="AZ3069" s="26">
        <v>-100.887512999999</v>
      </c>
      <c r="BA3069" s="26" t="s">
        <v>158</v>
      </c>
      <c r="BB3069" s="26" t="s">
        <v>609</v>
      </c>
      <c r="BC3069" s="26" t="s">
        <v>167</v>
      </c>
      <c r="BD3069" s="26" t="s">
        <v>154</v>
      </c>
      <c r="BE3069" s="26"/>
      <c r="BF3069" s="26" t="s">
        <v>99</v>
      </c>
      <c r="BG3069" s="26" t="s">
        <v>167</v>
      </c>
      <c r="BH3069" s="26" t="s">
        <v>99</v>
      </c>
      <c r="BI3069" s="26">
        <v>6</v>
      </c>
      <c r="BJ3069" s="26" t="s">
        <v>217</v>
      </c>
    </row>
    <row r="3070" spans="36:62" x14ac:dyDescent="0.25">
      <c r="AJ3070" s="26">
        <v>987</v>
      </c>
      <c r="AK3070" s="26">
        <v>2015458</v>
      </c>
      <c r="AL3070" s="264">
        <v>44164.09375</v>
      </c>
      <c r="AM3070" s="26" t="s">
        <v>147</v>
      </c>
      <c r="AN3070" s="26" t="s">
        <v>63</v>
      </c>
      <c r="AO3070" s="26"/>
      <c r="AP3070" s="26"/>
      <c r="AQ3070" s="26">
        <v>-1</v>
      </c>
      <c r="AR3070" s="26">
        <v>90</v>
      </c>
      <c r="AS3070" s="26" t="s">
        <v>168</v>
      </c>
      <c r="AT3070" s="26" t="s">
        <v>71</v>
      </c>
      <c r="AU3070" s="26" t="s">
        <v>63</v>
      </c>
      <c r="AV3070" s="26" t="s">
        <v>63</v>
      </c>
      <c r="AW3070" s="26" t="s">
        <v>63</v>
      </c>
      <c r="AX3070" s="26" t="s">
        <v>63</v>
      </c>
      <c r="AY3070" s="26">
        <v>43.842559000000001</v>
      </c>
      <c r="AZ3070" s="26">
        <v>-101.242923</v>
      </c>
      <c r="BA3070" s="26" t="s">
        <v>166</v>
      </c>
      <c r="BB3070" s="26" t="s">
        <v>611</v>
      </c>
      <c r="BC3070" s="26" t="s">
        <v>167</v>
      </c>
      <c r="BD3070" s="26" t="s">
        <v>154</v>
      </c>
      <c r="BE3070" s="26"/>
      <c r="BF3070" s="26" t="s">
        <v>99</v>
      </c>
      <c r="BG3070" s="26" t="s">
        <v>167</v>
      </c>
      <c r="BH3070" s="26" t="s">
        <v>99</v>
      </c>
      <c r="BI3070" s="26">
        <v>6</v>
      </c>
      <c r="BJ3070" s="26" t="s">
        <v>217</v>
      </c>
    </row>
    <row r="3071" spans="36:62" x14ac:dyDescent="0.25">
      <c r="AJ3071" s="26">
        <v>988</v>
      </c>
      <c r="AK3071" s="26">
        <v>2015598</v>
      </c>
      <c r="AL3071" s="264">
        <v>44155.865277777775</v>
      </c>
      <c r="AM3071" s="26" t="s">
        <v>147</v>
      </c>
      <c r="AN3071" s="26" t="s">
        <v>63</v>
      </c>
      <c r="AO3071" s="26"/>
      <c r="AP3071" s="26"/>
      <c r="AQ3071" s="26">
        <v>-1</v>
      </c>
      <c r="AR3071" s="26">
        <v>90</v>
      </c>
      <c r="AS3071" s="26" t="s">
        <v>168</v>
      </c>
      <c r="AT3071" s="26" t="s">
        <v>71</v>
      </c>
      <c r="AU3071" s="26" t="s">
        <v>63</v>
      </c>
      <c r="AV3071" s="26" t="s">
        <v>63</v>
      </c>
      <c r="AW3071" s="26" t="s">
        <v>63</v>
      </c>
      <c r="AX3071" s="26" t="s">
        <v>63</v>
      </c>
      <c r="AY3071" s="26">
        <v>43.851911000000001</v>
      </c>
      <c r="AZ3071" s="26">
        <v>-101.38992500000001</v>
      </c>
      <c r="BA3071" s="26" t="s">
        <v>185</v>
      </c>
      <c r="BB3071" s="26" t="s">
        <v>609</v>
      </c>
      <c r="BC3071" s="26" t="s">
        <v>167</v>
      </c>
      <c r="BD3071" s="26" t="s">
        <v>154</v>
      </c>
      <c r="BE3071" s="26"/>
      <c r="BF3071" s="26" t="s">
        <v>99</v>
      </c>
      <c r="BG3071" s="26" t="s">
        <v>167</v>
      </c>
      <c r="BH3071" s="26" t="s">
        <v>99</v>
      </c>
      <c r="BI3071" s="26">
        <v>6</v>
      </c>
      <c r="BJ3071" s="26" t="s">
        <v>217</v>
      </c>
    </row>
    <row r="3072" spans="36:62" x14ac:dyDescent="0.25">
      <c r="AJ3072" s="26">
        <v>989</v>
      </c>
      <c r="AK3072" s="26">
        <v>2015597</v>
      </c>
      <c r="AL3072" s="264">
        <v>44155.786805555559</v>
      </c>
      <c r="AM3072" s="26" t="s">
        <v>147</v>
      </c>
      <c r="AN3072" s="26" t="s">
        <v>63</v>
      </c>
      <c r="AO3072" s="26"/>
      <c r="AP3072" s="26"/>
      <c r="AQ3072" s="26">
        <v>-1</v>
      </c>
      <c r="AR3072" s="26">
        <v>90</v>
      </c>
      <c r="AS3072" s="26" t="s">
        <v>168</v>
      </c>
      <c r="AT3072" s="26" t="s">
        <v>71</v>
      </c>
      <c r="AU3072" s="26" t="s">
        <v>63</v>
      </c>
      <c r="AV3072" s="26" t="s">
        <v>63</v>
      </c>
      <c r="AW3072" s="26" t="s">
        <v>63</v>
      </c>
      <c r="AX3072" s="26" t="s">
        <v>63</v>
      </c>
      <c r="AY3072" s="26">
        <v>43.839505000000003</v>
      </c>
      <c r="AZ3072" s="26">
        <v>-101.52905800000001</v>
      </c>
      <c r="BA3072" s="26" t="s">
        <v>494</v>
      </c>
      <c r="BB3072" s="26" t="s">
        <v>611</v>
      </c>
      <c r="BC3072" s="26" t="s">
        <v>167</v>
      </c>
      <c r="BD3072" s="26" t="s">
        <v>154</v>
      </c>
      <c r="BE3072" s="26"/>
      <c r="BF3072" s="26" t="s">
        <v>99</v>
      </c>
      <c r="BG3072" s="26" t="s">
        <v>167</v>
      </c>
      <c r="BH3072" s="26" t="s">
        <v>99</v>
      </c>
      <c r="BI3072" s="26">
        <v>6</v>
      </c>
      <c r="BJ3072" s="26" t="s">
        <v>217</v>
      </c>
    </row>
    <row r="3073" spans="36:62" x14ac:dyDescent="0.25">
      <c r="AJ3073" s="26">
        <v>990</v>
      </c>
      <c r="AK3073" s="26">
        <v>2015600</v>
      </c>
      <c r="AL3073" s="264">
        <v>44163.255555555559</v>
      </c>
      <c r="AM3073" s="26" t="s">
        <v>147</v>
      </c>
      <c r="AN3073" s="26" t="s">
        <v>63</v>
      </c>
      <c r="AO3073" s="26"/>
      <c r="AP3073" s="26"/>
      <c r="AQ3073" s="26">
        <v>-1</v>
      </c>
      <c r="AR3073" s="26">
        <v>90</v>
      </c>
      <c r="AS3073" s="26" t="s">
        <v>168</v>
      </c>
      <c r="AT3073" s="26" t="s">
        <v>71</v>
      </c>
      <c r="AU3073" s="26" t="s">
        <v>63</v>
      </c>
      <c r="AV3073" s="26" t="s">
        <v>63</v>
      </c>
      <c r="AW3073" s="26" t="s">
        <v>63</v>
      </c>
      <c r="AX3073" s="26" t="s">
        <v>63</v>
      </c>
      <c r="AY3073" s="26">
        <v>43.836641</v>
      </c>
      <c r="AZ3073" s="26">
        <v>-101.537460999999</v>
      </c>
      <c r="BA3073" s="26" t="s">
        <v>158</v>
      </c>
      <c r="BB3073" s="26" t="s">
        <v>609</v>
      </c>
      <c r="BC3073" s="26" t="s">
        <v>167</v>
      </c>
      <c r="BD3073" s="26" t="s">
        <v>154</v>
      </c>
      <c r="BE3073" s="26"/>
      <c r="BF3073" s="26" t="s">
        <v>99</v>
      </c>
      <c r="BG3073" s="26" t="s">
        <v>167</v>
      </c>
      <c r="BH3073" s="26" t="s">
        <v>99</v>
      </c>
      <c r="BI3073" s="26">
        <v>6</v>
      </c>
      <c r="BJ3073" s="26" t="s">
        <v>217</v>
      </c>
    </row>
    <row r="3074" spans="36:62" x14ac:dyDescent="0.25">
      <c r="AJ3074" s="26">
        <v>991</v>
      </c>
      <c r="AK3074" s="26">
        <v>2015601</v>
      </c>
      <c r="AL3074" s="264">
        <v>44164.918749999997</v>
      </c>
      <c r="AM3074" s="26" t="s">
        <v>147</v>
      </c>
      <c r="AN3074" s="26" t="s">
        <v>63</v>
      </c>
      <c r="AO3074" s="26"/>
      <c r="AP3074" s="26"/>
      <c r="AQ3074" s="26">
        <v>-1</v>
      </c>
      <c r="AR3074" s="26">
        <v>90</v>
      </c>
      <c r="AS3074" s="26" t="s">
        <v>168</v>
      </c>
      <c r="AT3074" s="26" t="s">
        <v>71</v>
      </c>
      <c r="AU3074" s="26" t="s">
        <v>63</v>
      </c>
      <c r="AV3074" s="26" t="s">
        <v>63</v>
      </c>
      <c r="AW3074" s="26" t="s">
        <v>63</v>
      </c>
      <c r="AX3074" s="26" t="s">
        <v>63</v>
      </c>
      <c r="AY3074" s="26">
        <v>43.846072999999897</v>
      </c>
      <c r="AZ3074" s="26">
        <v>-101.337469999999</v>
      </c>
      <c r="BA3074" s="26" t="s">
        <v>208</v>
      </c>
      <c r="BB3074" s="26" t="s">
        <v>609</v>
      </c>
      <c r="BC3074" s="26" t="s">
        <v>167</v>
      </c>
      <c r="BD3074" s="26" t="s">
        <v>154</v>
      </c>
      <c r="BE3074" s="26"/>
      <c r="BF3074" s="26" t="s">
        <v>99</v>
      </c>
      <c r="BG3074" s="26" t="s">
        <v>167</v>
      </c>
      <c r="BH3074" s="26" t="s">
        <v>99</v>
      </c>
      <c r="BI3074" s="26">
        <v>6</v>
      </c>
      <c r="BJ3074" s="26" t="s">
        <v>217</v>
      </c>
    </row>
    <row r="3075" spans="36:62" x14ac:dyDescent="0.25">
      <c r="AJ3075" s="26">
        <v>992</v>
      </c>
      <c r="AK3075" s="26">
        <v>2016201</v>
      </c>
      <c r="AL3075" s="264">
        <v>44163.981944444444</v>
      </c>
      <c r="AM3075" s="26" t="s">
        <v>147</v>
      </c>
      <c r="AN3075" s="26" t="s">
        <v>63</v>
      </c>
      <c r="AO3075" s="26" t="s">
        <v>192</v>
      </c>
      <c r="AP3075" s="26" t="s">
        <v>627</v>
      </c>
      <c r="AQ3075" s="26">
        <v>0</v>
      </c>
      <c r="AR3075" s="26">
        <v>90</v>
      </c>
      <c r="AS3075" s="26" t="s">
        <v>628</v>
      </c>
      <c r="AT3075" s="26" t="s">
        <v>71</v>
      </c>
      <c r="AU3075" s="26" t="s">
        <v>63</v>
      </c>
      <c r="AV3075" s="26" t="s">
        <v>63</v>
      </c>
      <c r="AW3075" s="26" t="s">
        <v>63</v>
      </c>
      <c r="AX3075" s="26" t="s">
        <v>63</v>
      </c>
      <c r="AY3075" s="26">
        <v>43.861459000000004</v>
      </c>
      <c r="AZ3075" s="26">
        <v>-101.186306</v>
      </c>
      <c r="BA3075" s="26" t="s">
        <v>208</v>
      </c>
      <c r="BB3075" s="26" t="s">
        <v>609</v>
      </c>
      <c r="BC3075" s="26" t="s">
        <v>680</v>
      </c>
      <c r="BD3075" s="26" t="s">
        <v>68</v>
      </c>
      <c r="BE3075" s="26" t="s">
        <v>644</v>
      </c>
      <c r="BF3075" s="26" t="s">
        <v>68</v>
      </c>
      <c r="BG3075" s="26" t="s">
        <v>68</v>
      </c>
      <c r="BH3075" s="26" t="s">
        <v>646</v>
      </c>
      <c r="BI3075" s="26">
        <v>6</v>
      </c>
      <c r="BJ3075" s="26" t="s">
        <v>217</v>
      </c>
    </row>
    <row r="3076" spans="36:62" x14ac:dyDescent="0.25">
      <c r="AJ3076" s="26">
        <v>993</v>
      </c>
      <c r="AK3076" s="26">
        <v>2016560</v>
      </c>
      <c r="AL3076" s="264">
        <v>44125.413194444445</v>
      </c>
      <c r="AM3076" s="26" t="s">
        <v>147</v>
      </c>
      <c r="AN3076" s="26" t="s">
        <v>63</v>
      </c>
      <c r="AO3076" s="26" t="s">
        <v>156</v>
      </c>
      <c r="AP3076" s="26" t="s">
        <v>159</v>
      </c>
      <c r="AQ3076" s="26">
        <v>0</v>
      </c>
      <c r="AR3076" s="26">
        <v>90</v>
      </c>
      <c r="AS3076" s="26" t="s">
        <v>1534</v>
      </c>
      <c r="AT3076" s="26" t="s">
        <v>613</v>
      </c>
      <c r="AU3076" s="26" t="s">
        <v>63</v>
      </c>
      <c r="AV3076" s="26" t="s">
        <v>63</v>
      </c>
      <c r="AW3076" s="26" t="s">
        <v>63</v>
      </c>
      <c r="AX3076" s="26" t="s">
        <v>63</v>
      </c>
      <c r="AY3076" s="26">
        <v>43.894815999999899</v>
      </c>
      <c r="AZ3076" s="26">
        <v>-101.113957999999</v>
      </c>
      <c r="BA3076" s="26" t="s">
        <v>158</v>
      </c>
      <c r="BB3076" s="26" t="s">
        <v>611</v>
      </c>
      <c r="BC3076" s="26" t="s">
        <v>939</v>
      </c>
      <c r="BD3076" s="26" t="s">
        <v>615</v>
      </c>
      <c r="BE3076" s="26"/>
      <c r="BF3076" s="26" t="s">
        <v>68</v>
      </c>
      <c r="BG3076" s="26" t="s">
        <v>209</v>
      </c>
      <c r="BH3076" s="26" t="s">
        <v>146</v>
      </c>
      <c r="BI3076" s="26">
        <v>6</v>
      </c>
      <c r="BJ3076" s="26" t="s">
        <v>217</v>
      </c>
    </row>
    <row r="3077" spans="36:62" x14ac:dyDescent="0.25">
      <c r="AJ3077" s="26">
        <v>994</v>
      </c>
      <c r="AK3077" s="26">
        <v>2016856</v>
      </c>
      <c r="AL3077" s="264">
        <v>44177.500694444447</v>
      </c>
      <c r="AM3077" s="26" t="s">
        <v>147</v>
      </c>
      <c r="AN3077" s="26" t="s">
        <v>63</v>
      </c>
      <c r="AO3077" s="26" t="s">
        <v>1299</v>
      </c>
      <c r="AP3077" s="26" t="s">
        <v>159</v>
      </c>
      <c r="AQ3077" s="26">
        <v>0</v>
      </c>
      <c r="AR3077" s="26">
        <v>90</v>
      </c>
      <c r="AS3077" s="26" t="s">
        <v>814</v>
      </c>
      <c r="AT3077" s="26" t="s">
        <v>1535</v>
      </c>
      <c r="AU3077" s="26" t="s">
        <v>63</v>
      </c>
      <c r="AV3077" s="26" t="s">
        <v>63</v>
      </c>
      <c r="AW3077" s="26" t="s">
        <v>63</v>
      </c>
      <c r="AX3077" s="26" t="s">
        <v>63</v>
      </c>
      <c r="AY3077" s="26">
        <v>43.878455000000002</v>
      </c>
      <c r="AZ3077" s="26">
        <v>-101.146720999999</v>
      </c>
      <c r="BA3077" s="26" t="s">
        <v>208</v>
      </c>
      <c r="BB3077" s="26" t="s">
        <v>611</v>
      </c>
      <c r="BC3077" s="26" t="s">
        <v>680</v>
      </c>
      <c r="BD3077" s="26" t="s">
        <v>68</v>
      </c>
      <c r="BE3077" s="26" t="s">
        <v>161</v>
      </c>
      <c r="BF3077" s="26" t="s">
        <v>709</v>
      </c>
      <c r="BG3077" s="26" t="s">
        <v>68</v>
      </c>
      <c r="BH3077" s="26" t="s">
        <v>210</v>
      </c>
      <c r="BI3077" s="26">
        <v>6</v>
      </c>
      <c r="BJ3077" s="26" t="s">
        <v>19</v>
      </c>
    </row>
    <row r="3078" spans="36:62" x14ac:dyDescent="0.25">
      <c r="AJ3078" s="26">
        <v>995</v>
      </c>
      <c r="AK3078" s="26">
        <v>2016857</v>
      </c>
      <c r="AL3078" s="264">
        <v>44168.845138888886</v>
      </c>
      <c r="AM3078" s="26" t="s">
        <v>565</v>
      </c>
      <c r="AN3078" s="26" t="s">
        <v>63</v>
      </c>
      <c r="AO3078" s="26"/>
      <c r="AP3078" s="26"/>
      <c r="AQ3078" s="26">
        <v>-1</v>
      </c>
      <c r="AR3078" s="26">
        <v>83</v>
      </c>
      <c r="AS3078" s="26" t="s">
        <v>168</v>
      </c>
      <c r="AT3078" s="26" t="s">
        <v>71</v>
      </c>
      <c r="AU3078" s="26" t="s">
        <v>63</v>
      </c>
      <c r="AV3078" s="26" t="s">
        <v>63</v>
      </c>
      <c r="AW3078" s="26" t="s">
        <v>63</v>
      </c>
      <c r="AX3078" s="26" t="s">
        <v>63</v>
      </c>
      <c r="AY3078" s="26">
        <v>43.813046</v>
      </c>
      <c r="AZ3078" s="26">
        <v>-100.69341900000001</v>
      </c>
      <c r="BA3078" s="26" t="s">
        <v>158</v>
      </c>
      <c r="BB3078" s="26" t="s">
        <v>157</v>
      </c>
      <c r="BC3078" s="26" t="s">
        <v>167</v>
      </c>
      <c r="BD3078" s="26" t="s">
        <v>154</v>
      </c>
      <c r="BE3078" s="26"/>
      <c r="BF3078" s="26" t="s">
        <v>99</v>
      </c>
      <c r="BG3078" s="26" t="s">
        <v>167</v>
      </c>
      <c r="BH3078" s="26" t="s">
        <v>99</v>
      </c>
      <c r="BI3078" s="26">
        <v>6</v>
      </c>
      <c r="BJ3078" s="26" t="s">
        <v>217</v>
      </c>
    </row>
    <row r="3079" spans="36:62" x14ac:dyDescent="0.25">
      <c r="AJ3079" s="26">
        <v>996</v>
      </c>
      <c r="AK3079" s="26">
        <v>2016926</v>
      </c>
      <c r="AL3079" s="264">
        <v>44188.518055555556</v>
      </c>
      <c r="AM3079" s="26" t="s">
        <v>147</v>
      </c>
      <c r="AN3079" s="26" t="s">
        <v>63</v>
      </c>
      <c r="AO3079" s="26" t="s">
        <v>156</v>
      </c>
      <c r="AP3079" s="26" t="s">
        <v>159</v>
      </c>
      <c r="AQ3079" s="26">
        <v>0</v>
      </c>
      <c r="AR3079" s="26">
        <v>90</v>
      </c>
      <c r="AS3079" s="26" t="s">
        <v>853</v>
      </c>
      <c r="AT3079" s="26" t="s">
        <v>679</v>
      </c>
      <c r="AU3079" s="26" t="s">
        <v>63</v>
      </c>
      <c r="AV3079" s="26" t="s">
        <v>63</v>
      </c>
      <c r="AW3079" s="26" t="s">
        <v>63</v>
      </c>
      <c r="AX3079" s="26" t="s">
        <v>63</v>
      </c>
      <c r="AY3079" s="26">
        <v>43.835984000000003</v>
      </c>
      <c r="AZ3079" s="26">
        <v>-101.60471800000001</v>
      </c>
      <c r="BA3079" s="26" t="s">
        <v>208</v>
      </c>
      <c r="BB3079" s="26" t="s">
        <v>611</v>
      </c>
      <c r="BC3079" s="26" t="s">
        <v>614</v>
      </c>
      <c r="BD3079" s="26" t="s">
        <v>615</v>
      </c>
      <c r="BE3079" s="26"/>
      <c r="BF3079" s="26" t="s">
        <v>68</v>
      </c>
      <c r="BG3079" s="26" t="s">
        <v>209</v>
      </c>
      <c r="BH3079" s="26" t="s">
        <v>146</v>
      </c>
      <c r="BI3079" s="26">
        <v>6</v>
      </c>
      <c r="BJ3079" s="26" t="s">
        <v>217</v>
      </c>
    </row>
    <row r="3080" spans="36:62" x14ac:dyDescent="0.25">
      <c r="AJ3080" s="26">
        <v>997</v>
      </c>
      <c r="AK3080" s="26">
        <v>2016927</v>
      </c>
      <c r="AL3080" s="264">
        <v>44187.035416666666</v>
      </c>
      <c r="AM3080" s="26" t="s">
        <v>147</v>
      </c>
      <c r="AN3080" s="26" t="s">
        <v>63</v>
      </c>
      <c r="AO3080" s="26" t="s">
        <v>156</v>
      </c>
      <c r="AP3080" s="26" t="s">
        <v>159</v>
      </c>
      <c r="AQ3080" s="26">
        <v>0</v>
      </c>
      <c r="AR3080" s="26">
        <v>90</v>
      </c>
      <c r="AS3080" s="26" t="s">
        <v>853</v>
      </c>
      <c r="AT3080" s="26" t="s">
        <v>613</v>
      </c>
      <c r="AU3080" s="26" t="s">
        <v>63</v>
      </c>
      <c r="AV3080" s="26" t="s">
        <v>63</v>
      </c>
      <c r="AW3080" s="26" t="s">
        <v>63</v>
      </c>
      <c r="AX3080" s="26" t="s">
        <v>63</v>
      </c>
      <c r="AY3080" s="26">
        <v>43.8836569999999</v>
      </c>
      <c r="AZ3080" s="26">
        <v>-101.136521999999</v>
      </c>
      <c r="BA3080" s="26" t="s">
        <v>208</v>
      </c>
      <c r="BB3080" s="26" t="s">
        <v>609</v>
      </c>
      <c r="BC3080" s="26" t="s">
        <v>614</v>
      </c>
      <c r="BD3080" s="26" t="s">
        <v>615</v>
      </c>
      <c r="BE3080" s="26"/>
      <c r="BF3080" s="26" t="s">
        <v>68</v>
      </c>
      <c r="BG3080" s="26" t="s">
        <v>209</v>
      </c>
      <c r="BH3080" s="26" t="s">
        <v>146</v>
      </c>
      <c r="BI3080" s="26">
        <v>6</v>
      </c>
      <c r="BJ3080" s="26" t="s">
        <v>217</v>
      </c>
    </row>
    <row r="3081" spans="36:62" x14ac:dyDescent="0.25">
      <c r="AJ3081" s="26">
        <v>998</v>
      </c>
      <c r="AK3081" s="26">
        <v>2017034</v>
      </c>
      <c r="AL3081" s="264">
        <v>44188.458333333336</v>
      </c>
      <c r="AM3081" s="26" t="s">
        <v>147</v>
      </c>
      <c r="AN3081" s="26" t="s">
        <v>63</v>
      </c>
      <c r="AO3081" s="26" t="s">
        <v>156</v>
      </c>
      <c r="AP3081" s="26" t="s">
        <v>159</v>
      </c>
      <c r="AQ3081" s="26">
        <v>0</v>
      </c>
      <c r="AR3081" s="26">
        <v>90</v>
      </c>
      <c r="AS3081" s="26" t="s">
        <v>201</v>
      </c>
      <c r="AT3081" s="26" t="s">
        <v>74</v>
      </c>
      <c r="AU3081" s="26" t="s">
        <v>69</v>
      </c>
      <c r="AV3081" s="26" t="s">
        <v>63</v>
      </c>
      <c r="AW3081" s="26" t="s">
        <v>63</v>
      </c>
      <c r="AX3081" s="26" t="s">
        <v>63</v>
      </c>
      <c r="AY3081" s="26">
        <v>43.842658</v>
      </c>
      <c r="AZ3081" s="26">
        <v>-101.272542999999</v>
      </c>
      <c r="BA3081" s="26" t="s">
        <v>498</v>
      </c>
      <c r="BB3081" s="26" t="s">
        <v>611</v>
      </c>
      <c r="BC3081" s="26" t="s">
        <v>751</v>
      </c>
      <c r="BD3081" s="26" t="s">
        <v>615</v>
      </c>
      <c r="BE3081" s="26"/>
      <c r="BF3081" s="26" t="s">
        <v>68</v>
      </c>
      <c r="BG3081" s="26" t="s">
        <v>68</v>
      </c>
      <c r="BH3081" s="26" t="s">
        <v>160</v>
      </c>
      <c r="BI3081" s="26">
        <v>6</v>
      </c>
      <c r="BJ3081" s="26" t="s">
        <v>217</v>
      </c>
    </row>
    <row r="3082" spans="36:62" x14ac:dyDescent="0.25">
      <c r="AJ3082" s="26">
        <v>999</v>
      </c>
      <c r="AK3082" s="26">
        <v>2017035</v>
      </c>
      <c r="AL3082" s="264">
        <v>44189.295138888891</v>
      </c>
      <c r="AM3082" s="26" t="s">
        <v>147</v>
      </c>
      <c r="AN3082" s="26" t="s">
        <v>63</v>
      </c>
      <c r="AO3082" s="26" t="s">
        <v>156</v>
      </c>
      <c r="AP3082" s="26" t="s">
        <v>159</v>
      </c>
      <c r="AQ3082" s="26">
        <v>0</v>
      </c>
      <c r="AR3082" s="26">
        <v>90</v>
      </c>
      <c r="AS3082" s="26" t="s">
        <v>1536</v>
      </c>
      <c r="AT3082" s="26" t="s">
        <v>71</v>
      </c>
      <c r="AU3082" s="26" t="s">
        <v>63</v>
      </c>
      <c r="AV3082" s="26" t="s">
        <v>63</v>
      </c>
      <c r="AW3082" s="26" t="s">
        <v>63</v>
      </c>
      <c r="AX3082" s="26" t="s">
        <v>63</v>
      </c>
      <c r="AY3082" s="26">
        <v>43.8499079999999</v>
      </c>
      <c r="AZ3082" s="26">
        <v>-101.209283999999</v>
      </c>
      <c r="BA3082" s="26" t="s">
        <v>185</v>
      </c>
      <c r="BB3082" s="26" t="s">
        <v>611</v>
      </c>
      <c r="BC3082" s="26" t="s">
        <v>614</v>
      </c>
      <c r="BD3082" s="26" t="s">
        <v>615</v>
      </c>
      <c r="BE3082" s="26"/>
      <c r="BF3082" s="26" t="s">
        <v>68</v>
      </c>
      <c r="BG3082" s="26" t="s">
        <v>68</v>
      </c>
      <c r="BH3082" s="26" t="s">
        <v>160</v>
      </c>
      <c r="BI3082" s="26">
        <v>6</v>
      </c>
      <c r="BJ3082" s="26" t="s">
        <v>217</v>
      </c>
    </row>
    <row r="3083" spans="36:62" x14ac:dyDescent="0.25">
      <c r="AJ3083" s="26">
        <v>1000</v>
      </c>
      <c r="AK3083" s="26">
        <v>2017058</v>
      </c>
      <c r="AL3083" s="264">
        <v>44188.503472222219</v>
      </c>
      <c r="AM3083" s="26" t="s">
        <v>147</v>
      </c>
      <c r="AN3083" s="26" t="s">
        <v>63</v>
      </c>
      <c r="AO3083" s="26" t="s">
        <v>156</v>
      </c>
      <c r="AP3083" s="26" t="s">
        <v>159</v>
      </c>
      <c r="AQ3083" s="26">
        <v>0</v>
      </c>
      <c r="AR3083" s="26">
        <v>90</v>
      </c>
      <c r="AS3083" s="26" t="s">
        <v>1537</v>
      </c>
      <c r="AT3083" s="26" t="s">
        <v>658</v>
      </c>
      <c r="AU3083" s="26" t="s">
        <v>63</v>
      </c>
      <c r="AV3083" s="26" t="s">
        <v>63</v>
      </c>
      <c r="AW3083" s="26" t="s">
        <v>63</v>
      </c>
      <c r="AX3083" s="26" t="s">
        <v>63</v>
      </c>
      <c r="AY3083" s="26">
        <v>43.842654000000003</v>
      </c>
      <c r="AZ3083" s="26">
        <v>-101.271569</v>
      </c>
      <c r="BA3083" s="26" t="s">
        <v>208</v>
      </c>
      <c r="BB3083" s="26" t="s">
        <v>611</v>
      </c>
      <c r="BC3083" s="26" t="s">
        <v>667</v>
      </c>
      <c r="BD3083" s="26" t="s">
        <v>615</v>
      </c>
      <c r="BE3083" s="26"/>
      <c r="BF3083" s="26" t="s">
        <v>68</v>
      </c>
      <c r="BG3083" s="26" t="s">
        <v>68</v>
      </c>
      <c r="BH3083" s="26" t="s">
        <v>160</v>
      </c>
      <c r="BI3083" s="26">
        <v>6</v>
      </c>
      <c r="BJ3083" s="26" t="s">
        <v>217</v>
      </c>
    </row>
    <row r="3084" spans="36:62" x14ac:dyDescent="0.25">
      <c r="AJ3084" s="26">
        <v>1001</v>
      </c>
      <c r="AK3084" s="26">
        <v>2017059</v>
      </c>
      <c r="AL3084" s="264">
        <v>44188.329861111109</v>
      </c>
      <c r="AM3084" s="26" t="s">
        <v>147</v>
      </c>
      <c r="AN3084" s="26" t="s">
        <v>63</v>
      </c>
      <c r="AO3084" s="26" t="s">
        <v>156</v>
      </c>
      <c r="AP3084" s="26" t="s">
        <v>159</v>
      </c>
      <c r="AQ3084" s="26">
        <v>0</v>
      </c>
      <c r="AR3084" s="26">
        <v>90</v>
      </c>
      <c r="AS3084" s="26" t="s">
        <v>739</v>
      </c>
      <c r="AT3084" s="26" t="s">
        <v>658</v>
      </c>
      <c r="AU3084" s="26" t="s">
        <v>63</v>
      </c>
      <c r="AV3084" s="26" t="s">
        <v>63</v>
      </c>
      <c r="AW3084" s="26" t="s">
        <v>63</v>
      </c>
      <c r="AX3084" s="26" t="s">
        <v>63</v>
      </c>
      <c r="AY3084" s="26">
        <v>43.846214000000003</v>
      </c>
      <c r="AZ3084" s="26">
        <v>-101.508150999999</v>
      </c>
      <c r="BA3084" s="26" t="s">
        <v>208</v>
      </c>
      <c r="BB3084" s="26" t="s">
        <v>611</v>
      </c>
      <c r="BC3084" s="26" t="s">
        <v>667</v>
      </c>
      <c r="BD3084" s="26" t="s">
        <v>615</v>
      </c>
      <c r="BE3084" s="26"/>
      <c r="BF3084" s="26" t="s">
        <v>68</v>
      </c>
      <c r="BG3084" s="26" t="s">
        <v>68</v>
      </c>
      <c r="BH3084" s="26" t="s">
        <v>160</v>
      </c>
      <c r="BI3084" s="26">
        <v>6</v>
      </c>
      <c r="BJ3084" s="26" t="s">
        <v>217</v>
      </c>
    </row>
    <row r="3085" spans="36:62" x14ac:dyDescent="0.25">
      <c r="AJ3085" s="26">
        <v>1002</v>
      </c>
      <c r="AK3085" s="26">
        <v>2017060</v>
      </c>
      <c r="AL3085" s="264">
        <v>44188.452777777777</v>
      </c>
      <c r="AM3085" s="26" t="s">
        <v>147</v>
      </c>
      <c r="AN3085" s="26" t="s">
        <v>63</v>
      </c>
      <c r="AO3085" s="26" t="s">
        <v>156</v>
      </c>
      <c r="AP3085" s="26" t="s">
        <v>159</v>
      </c>
      <c r="AQ3085" s="26">
        <v>0</v>
      </c>
      <c r="AR3085" s="26">
        <v>90</v>
      </c>
      <c r="AS3085" s="26" t="s">
        <v>803</v>
      </c>
      <c r="AT3085" s="26" t="s">
        <v>658</v>
      </c>
      <c r="AU3085" s="26" t="s">
        <v>63</v>
      </c>
      <c r="AV3085" s="26" t="s">
        <v>63</v>
      </c>
      <c r="AW3085" s="26" t="s">
        <v>63</v>
      </c>
      <c r="AX3085" s="26" t="s">
        <v>63</v>
      </c>
      <c r="AY3085" s="26">
        <v>43.842708000000002</v>
      </c>
      <c r="AZ3085" s="26">
        <v>-101.281767</v>
      </c>
      <c r="BA3085" s="26" t="s">
        <v>185</v>
      </c>
      <c r="BB3085" s="26" t="s">
        <v>611</v>
      </c>
      <c r="BC3085" s="26" t="s">
        <v>667</v>
      </c>
      <c r="BD3085" s="26" t="s">
        <v>615</v>
      </c>
      <c r="BE3085" s="26"/>
      <c r="BF3085" s="26" t="s">
        <v>68</v>
      </c>
      <c r="BG3085" s="26" t="s">
        <v>68</v>
      </c>
      <c r="BH3085" s="26" t="s">
        <v>160</v>
      </c>
      <c r="BI3085" s="26">
        <v>6</v>
      </c>
      <c r="BJ3085" s="26" t="s">
        <v>217</v>
      </c>
    </row>
    <row r="3086" spans="36:62" x14ac:dyDescent="0.25">
      <c r="AJ3086" s="26">
        <v>1003</v>
      </c>
      <c r="AK3086" s="26">
        <v>2017061</v>
      </c>
      <c r="AL3086" s="264">
        <v>44188.635416666664</v>
      </c>
      <c r="AM3086" s="26" t="s">
        <v>147</v>
      </c>
      <c r="AN3086" s="26" t="s">
        <v>63</v>
      </c>
      <c r="AO3086" s="26" t="s">
        <v>156</v>
      </c>
      <c r="AP3086" s="26" t="s">
        <v>159</v>
      </c>
      <c r="AQ3086" s="26">
        <v>0</v>
      </c>
      <c r="AR3086" s="26">
        <v>90</v>
      </c>
      <c r="AS3086" s="26" t="s">
        <v>853</v>
      </c>
      <c r="AT3086" s="26" t="s">
        <v>71</v>
      </c>
      <c r="AU3086" s="26" t="s">
        <v>63</v>
      </c>
      <c r="AV3086" s="26" t="s">
        <v>63</v>
      </c>
      <c r="AW3086" s="26" t="s">
        <v>63</v>
      </c>
      <c r="AX3086" s="26" t="s">
        <v>63</v>
      </c>
      <c r="AY3086" s="26">
        <v>43.8511969999999</v>
      </c>
      <c r="AZ3086" s="26">
        <v>-101.469398999999</v>
      </c>
      <c r="BA3086" s="26" t="s">
        <v>185</v>
      </c>
      <c r="BB3086" s="26" t="s">
        <v>609</v>
      </c>
      <c r="BC3086" s="26" t="s">
        <v>667</v>
      </c>
      <c r="BD3086" s="26" t="s">
        <v>615</v>
      </c>
      <c r="BE3086" s="26"/>
      <c r="BF3086" s="26" t="s">
        <v>68</v>
      </c>
      <c r="BG3086" s="26" t="s">
        <v>68</v>
      </c>
      <c r="BH3086" s="26" t="s">
        <v>160</v>
      </c>
      <c r="BI3086" s="26">
        <v>6</v>
      </c>
      <c r="BJ3086" s="26" t="s">
        <v>217</v>
      </c>
    </row>
    <row r="3087" spans="36:62" x14ac:dyDescent="0.25">
      <c r="AJ3087" s="26">
        <v>1004</v>
      </c>
      <c r="AK3087" s="26">
        <v>2017062</v>
      </c>
      <c r="AL3087" s="264">
        <v>44189.013194444444</v>
      </c>
      <c r="AM3087" s="26" t="s">
        <v>147</v>
      </c>
      <c r="AN3087" s="26" t="s">
        <v>63</v>
      </c>
      <c r="AO3087" s="26" t="s">
        <v>156</v>
      </c>
      <c r="AP3087" s="26" t="s">
        <v>159</v>
      </c>
      <c r="AQ3087" s="26">
        <v>0</v>
      </c>
      <c r="AR3087" s="26">
        <v>90</v>
      </c>
      <c r="AS3087" s="26" t="s">
        <v>188</v>
      </c>
      <c r="AT3087" s="26" t="s">
        <v>71</v>
      </c>
      <c r="AU3087" s="26" t="s">
        <v>63</v>
      </c>
      <c r="AV3087" s="26" t="s">
        <v>63</v>
      </c>
      <c r="AW3087" s="26" t="s">
        <v>63</v>
      </c>
      <c r="AX3087" s="26" t="s">
        <v>63</v>
      </c>
      <c r="AY3087" s="26">
        <v>43.845236999999898</v>
      </c>
      <c r="AZ3087" s="26">
        <v>-101.218817999999</v>
      </c>
      <c r="BA3087" s="26" t="s">
        <v>158</v>
      </c>
      <c r="BB3087" s="26" t="s">
        <v>611</v>
      </c>
      <c r="BC3087" s="26" t="s">
        <v>667</v>
      </c>
      <c r="BD3087" s="26" t="s">
        <v>615</v>
      </c>
      <c r="BE3087" s="26"/>
      <c r="BF3087" s="26" t="s">
        <v>68</v>
      </c>
      <c r="BG3087" s="26" t="s">
        <v>68</v>
      </c>
      <c r="BH3087" s="26" t="s">
        <v>160</v>
      </c>
      <c r="BI3087" s="26">
        <v>6</v>
      </c>
      <c r="BJ3087" s="26" t="s">
        <v>217</v>
      </c>
    </row>
    <row r="3088" spans="36:62" x14ac:dyDescent="0.25">
      <c r="AJ3088" s="26">
        <v>1005</v>
      </c>
      <c r="AK3088" s="26">
        <v>2017231</v>
      </c>
      <c r="AL3088" s="264">
        <v>44149.017361111109</v>
      </c>
      <c r="AM3088" s="26" t="s">
        <v>147</v>
      </c>
      <c r="AN3088" s="26" t="s">
        <v>63</v>
      </c>
      <c r="AO3088" s="26" t="s">
        <v>156</v>
      </c>
      <c r="AP3088" s="26" t="s">
        <v>159</v>
      </c>
      <c r="AQ3088" s="26">
        <v>0</v>
      </c>
      <c r="AR3088" s="26">
        <v>90</v>
      </c>
      <c r="AS3088" s="26" t="s">
        <v>1538</v>
      </c>
      <c r="AT3088" s="26" t="s">
        <v>71</v>
      </c>
      <c r="AU3088" s="26" t="s">
        <v>63</v>
      </c>
      <c r="AV3088" s="26" t="s">
        <v>63</v>
      </c>
      <c r="AW3088" s="26" t="s">
        <v>63</v>
      </c>
      <c r="AX3088" s="26" t="s">
        <v>63</v>
      </c>
      <c r="AY3088" s="26">
        <v>43.842843000000002</v>
      </c>
      <c r="AZ3088" s="26">
        <v>-101.25195600000001</v>
      </c>
      <c r="BA3088" s="26" t="s">
        <v>208</v>
      </c>
      <c r="BB3088" s="26" t="s">
        <v>609</v>
      </c>
      <c r="BC3088" s="26" t="s">
        <v>629</v>
      </c>
      <c r="BD3088" s="26" t="s">
        <v>717</v>
      </c>
      <c r="BE3088" s="26" t="s">
        <v>774</v>
      </c>
      <c r="BF3088" s="26" t="s">
        <v>68</v>
      </c>
      <c r="BG3088" s="26" t="s">
        <v>68</v>
      </c>
      <c r="BH3088" s="26" t="s">
        <v>146</v>
      </c>
      <c r="BI3088" s="26">
        <v>6</v>
      </c>
      <c r="BJ3088" s="26" t="s">
        <v>217</v>
      </c>
    </row>
    <row r="3089" spans="36:62" x14ac:dyDescent="0.25">
      <c r="AJ3089" s="26">
        <v>1006</v>
      </c>
      <c r="AK3089" s="26">
        <v>2017233</v>
      </c>
      <c r="AL3089" s="264">
        <v>44159.802083333336</v>
      </c>
      <c r="AM3089" s="26" t="s">
        <v>573</v>
      </c>
      <c r="AN3089" s="26" t="s">
        <v>63</v>
      </c>
      <c r="AO3089" s="26"/>
      <c r="AP3089" s="26"/>
      <c r="AQ3089" s="26">
        <v>-1</v>
      </c>
      <c r="AR3089" s="26">
        <v>83</v>
      </c>
      <c r="AS3089" s="26" t="s">
        <v>168</v>
      </c>
      <c r="AT3089" s="26" t="s">
        <v>71</v>
      </c>
      <c r="AU3089" s="26" t="s">
        <v>63</v>
      </c>
      <c r="AV3089" s="26" t="s">
        <v>63</v>
      </c>
      <c r="AW3089" s="26" t="s">
        <v>63</v>
      </c>
      <c r="AX3089" s="26" t="s">
        <v>63</v>
      </c>
      <c r="AY3089" s="26">
        <v>43.712386000000002</v>
      </c>
      <c r="AZ3089" s="26">
        <v>-100.685379999999</v>
      </c>
      <c r="BA3089" s="26" t="s">
        <v>185</v>
      </c>
      <c r="BB3089" s="26" t="s">
        <v>157</v>
      </c>
      <c r="BC3089" s="26" t="s">
        <v>167</v>
      </c>
      <c r="BD3089" s="26" t="s">
        <v>154</v>
      </c>
      <c r="BE3089" s="26"/>
      <c r="BF3089" s="26" t="s">
        <v>99</v>
      </c>
      <c r="BG3089" s="26" t="s">
        <v>167</v>
      </c>
      <c r="BH3089" s="26" t="s">
        <v>99</v>
      </c>
      <c r="BI3089" s="26">
        <v>6</v>
      </c>
      <c r="BJ3089" s="26" t="s">
        <v>217</v>
      </c>
    </row>
    <row r="3090" spans="36:62" x14ac:dyDescent="0.25">
      <c r="AJ3090" s="26">
        <v>1009</v>
      </c>
      <c r="AK3090" s="26">
        <v>2017236</v>
      </c>
      <c r="AL3090" s="264">
        <v>44029.53125</v>
      </c>
      <c r="AM3090" s="26" t="s">
        <v>565</v>
      </c>
      <c r="AN3090" s="26" t="s">
        <v>63</v>
      </c>
      <c r="AO3090" s="26" t="s">
        <v>156</v>
      </c>
      <c r="AP3090" s="26" t="s">
        <v>159</v>
      </c>
      <c r="AQ3090" s="26">
        <v>0</v>
      </c>
      <c r="AR3090" s="26">
        <v>90</v>
      </c>
      <c r="AS3090" s="26" t="s">
        <v>707</v>
      </c>
      <c r="AT3090" s="26" t="s">
        <v>71</v>
      </c>
      <c r="AU3090" s="26" t="s">
        <v>63</v>
      </c>
      <c r="AV3090" s="26" t="s">
        <v>63</v>
      </c>
      <c r="AW3090" s="26" t="s">
        <v>63</v>
      </c>
      <c r="AX3090" s="26" t="s">
        <v>63</v>
      </c>
      <c r="AY3090" s="26">
        <v>43.885525999999899</v>
      </c>
      <c r="AZ3090" s="26">
        <v>-100.744957999999</v>
      </c>
      <c r="BA3090" s="26" t="s">
        <v>166</v>
      </c>
      <c r="BB3090" s="26" t="s">
        <v>611</v>
      </c>
      <c r="BC3090" s="26" t="s">
        <v>68</v>
      </c>
      <c r="BD3090" s="26" t="s">
        <v>68</v>
      </c>
      <c r="BE3090" s="26"/>
      <c r="BF3090" s="26" t="s">
        <v>68</v>
      </c>
      <c r="BG3090" s="26" t="s">
        <v>68</v>
      </c>
      <c r="BH3090" s="26" t="s">
        <v>146</v>
      </c>
      <c r="BI3090" s="26">
        <v>6</v>
      </c>
      <c r="BJ3090" s="26" t="s">
        <v>217</v>
      </c>
    </row>
    <row r="3091" spans="36:62" x14ac:dyDescent="0.25">
      <c r="AJ3091" s="26">
        <v>1010</v>
      </c>
      <c r="AK3091" s="26">
        <v>2017237</v>
      </c>
      <c r="AL3091" s="264">
        <v>44128.76666666667</v>
      </c>
      <c r="AM3091" s="26" t="s">
        <v>565</v>
      </c>
      <c r="AN3091" s="26" t="s">
        <v>63</v>
      </c>
      <c r="AO3091" s="26"/>
      <c r="AP3091" s="26"/>
      <c r="AQ3091" s="26">
        <v>-1</v>
      </c>
      <c r="AR3091" s="26">
        <v>90</v>
      </c>
      <c r="AS3091" s="26" t="s">
        <v>168</v>
      </c>
      <c r="AT3091" s="26" t="s">
        <v>613</v>
      </c>
      <c r="AU3091" s="26" t="s">
        <v>63</v>
      </c>
      <c r="AV3091" s="26" t="s">
        <v>63</v>
      </c>
      <c r="AW3091" s="26" t="s">
        <v>63</v>
      </c>
      <c r="AX3091" s="26" t="s">
        <v>63</v>
      </c>
      <c r="AY3091" s="26">
        <v>43.893070000000002</v>
      </c>
      <c r="AZ3091" s="26">
        <v>-100.900043999999</v>
      </c>
      <c r="BA3091" s="26" t="s">
        <v>158</v>
      </c>
      <c r="BB3091" s="26" t="s">
        <v>611</v>
      </c>
      <c r="BC3091" s="26" t="s">
        <v>167</v>
      </c>
      <c r="BD3091" s="26" t="s">
        <v>154</v>
      </c>
      <c r="BE3091" s="26"/>
      <c r="BF3091" s="26" t="s">
        <v>99</v>
      </c>
      <c r="BG3091" s="26" t="s">
        <v>167</v>
      </c>
      <c r="BH3091" s="26" t="s">
        <v>99</v>
      </c>
      <c r="BI3091" s="26">
        <v>6</v>
      </c>
      <c r="BJ3091" s="26" t="s">
        <v>217</v>
      </c>
    </row>
    <row r="3092" spans="36:62" x14ac:dyDescent="0.25">
      <c r="AJ3092" s="26">
        <v>1012</v>
      </c>
      <c r="AK3092" s="26">
        <v>2017260</v>
      </c>
      <c r="AL3092" s="264">
        <v>44062.186111111114</v>
      </c>
      <c r="AM3092" s="26" t="s">
        <v>573</v>
      </c>
      <c r="AN3092" s="26" t="s">
        <v>63</v>
      </c>
      <c r="AO3092" s="26"/>
      <c r="AP3092" s="26"/>
      <c r="AQ3092" s="26">
        <v>-1</v>
      </c>
      <c r="AR3092" s="26">
        <v>83</v>
      </c>
      <c r="AS3092" s="26" t="s">
        <v>168</v>
      </c>
      <c r="AT3092" s="26" t="s">
        <v>71</v>
      </c>
      <c r="AU3092" s="26" t="s">
        <v>63</v>
      </c>
      <c r="AV3092" s="26" t="s">
        <v>63</v>
      </c>
      <c r="AW3092" s="26" t="s">
        <v>63</v>
      </c>
      <c r="AX3092" s="26" t="s">
        <v>63</v>
      </c>
      <c r="AY3092" s="26">
        <v>43.431142999999899</v>
      </c>
      <c r="AZ3092" s="26">
        <v>-100.740324</v>
      </c>
      <c r="BA3092" s="26" t="s">
        <v>208</v>
      </c>
      <c r="BB3092" s="26" t="s">
        <v>157</v>
      </c>
      <c r="BC3092" s="26" t="s">
        <v>167</v>
      </c>
      <c r="BD3092" s="26" t="s">
        <v>154</v>
      </c>
      <c r="BE3092" s="26"/>
      <c r="BF3092" s="26" t="s">
        <v>99</v>
      </c>
      <c r="BG3092" s="26" t="s">
        <v>167</v>
      </c>
      <c r="BH3092" s="26" t="s">
        <v>99</v>
      </c>
      <c r="BI3092" s="26">
        <v>6</v>
      </c>
      <c r="BJ3092" s="26" t="s">
        <v>217</v>
      </c>
    </row>
    <row r="3093" spans="36:62" x14ac:dyDescent="0.25">
      <c r="AJ3093" s="26">
        <v>1013</v>
      </c>
      <c r="AK3093" s="26">
        <v>2017261</v>
      </c>
      <c r="AL3093" s="264">
        <v>44071.890277777777</v>
      </c>
      <c r="AM3093" s="26" t="s">
        <v>573</v>
      </c>
      <c r="AN3093" s="26" t="s">
        <v>63</v>
      </c>
      <c r="AO3093" s="26"/>
      <c r="AP3093" s="26"/>
      <c r="AQ3093" s="26">
        <v>-1</v>
      </c>
      <c r="AR3093" s="26">
        <v>83</v>
      </c>
      <c r="AS3093" s="26" t="s">
        <v>168</v>
      </c>
      <c r="AT3093" s="26" t="s">
        <v>71</v>
      </c>
      <c r="AU3093" s="26" t="s">
        <v>63</v>
      </c>
      <c r="AV3093" s="26" t="s">
        <v>63</v>
      </c>
      <c r="AW3093" s="26" t="s">
        <v>63</v>
      </c>
      <c r="AX3093" s="26" t="s">
        <v>63</v>
      </c>
      <c r="AY3093" s="26">
        <v>43.5269499999999</v>
      </c>
      <c r="AZ3093" s="26">
        <v>-100.730887999999</v>
      </c>
      <c r="BA3093" s="26" t="s">
        <v>208</v>
      </c>
      <c r="BB3093" s="26" t="s">
        <v>157</v>
      </c>
      <c r="BC3093" s="26" t="s">
        <v>167</v>
      </c>
      <c r="BD3093" s="26" t="s">
        <v>154</v>
      </c>
      <c r="BE3093" s="26"/>
      <c r="BF3093" s="26" t="s">
        <v>99</v>
      </c>
      <c r="BG3093" s="26" t="s">
        <v>167</v>
      </c>
      <c r="BH3093" s="26" t="s">
        <v>99</v>
      </c>
      <c r="BI3093" s="26">
        <v>6</v>
      </c>
      <c r="BJ3093" s="26" t="s">
        <v>217</v>
      </c>
    </row>
    <row r="3094" spans="36:62" x14ac:dyDescent="0.25">
      <c r="AJ3094" s="26">
        <v>1014</v>
      </c>
      <c r="AK3094" s="26">
        <v>2017263</v>
      </c>
      <c r="AL3094" s="264">
        <v>44074.977083333331</v>
      </c>
      <c r="AM3094" s="26" t="s">
        <v>573</v>
      </c>
      <c r="AN3094" s="26" t="s">
        <v>63</v>
      </c>
      <c r="AO3094" s="26"/>
      <c r="AP3094" s="26"/>
      <c r="AQ3094" s="26">
        <v>-1</v>
      </c>
      <c r="AR3094" s="26">
        <v>83</v>
      </c>
      <c r="AS3094" s="26" t="s">
        <v>168</v>
      </c>
      <c r="AT3094" s="26" t="s">
        <v>71</v>
      </c>
      <c r="AU3094" s="26" t="s">
        <v>63</v>
      </c>
      <c r="AV3094" s="26" t="s">
        <v>63</v>
      </c>
      <c r="AW3094" s="26" t="s">
        <v>63</v>
      </c>
      <c r="AX3094" s="26" t="s">
        <v>63</v>
      </c>
      <c r="AY3094" s="26">
        <v>43.516370000000002</v>
      </c>
      <c r="AZ3094" s="26">
        <v>-100.730097999999</v>
      </c>
      <c r="BA3094" s="26" t="s">
        <v>158</v>
      </c>
      <c r="BB3094" s="26" t="s">
        <v>157</v>
      </c>
      <c r="BC3094" s="26" t="s">
        <v>167</v>
      </c>
      <c r="BD3094" s="26" t="s">
        <v>154</v>
      </c>
      <c r="BE3094" s="26"/>
      <c r="BF3094" s="26" t="s">
        <v>99</v>
      </c>
      <c r="BG3094" s="26" t="s">
        <v>167</v>
      </c>
      <c r="BH3094" s="26" t="s">
        <v>99</v>
      </c>
      <c r="BI3094" s="26">
        <v>6</v>
      </c>
      <c r="BJ3094" s="26" t="s">
        <v>217</v>
      </c>
    </row>
    <row r="3095" spans="36:62" x14ac:dyDescent="0.25">
      <c r="AJ3095" s="26">
        <v>1015</v>
      </c>
      <c r="AK3095" s="26">
        <v>2017264</v>
      </c>
      <c r="AL3095" s="264">
        <v>44133.793055555558</v>
      </c>
      <c r="AM3095" s="26" t="s">
        <v>573</v>
      </c>
      <c r="AN3095" s="26" t="s">
        <v>63</v>
      </c>
      <c r="AO3095" s="26"/>
      <c r="AP3095" s="26"/>
      <c r="AQ3095" s="26">
        <v>-1</v>
      </c>
      <c r="AR3095" s="26">
        <v>83</v>
      </c>
      <c r="AS3095" s="26" t="s">
        <v>168</v>
      </c>
      <c r="AT3095" s="26" t="s">
        <v>71</v>
      </c>
      <c r="AU3095" s="26" t="s">
        <v>63</v>
      </c>
      <c r="AV3095" s="26" t="s">
        <v>63</v>
      </c>
      <c r="AW3095" s="26" t="s">
        <v>63</v>
      </c>
      <c r="AX3095" s="26" t="s">
        <v>63</v>
      </c>
      <c r="AY3095" s="26">
        <v>43.5047929999999</v>
      </c>
      <c r="AZ3095" s="26">
        <v>-100.731650999999</v>
      </c>
      <c r="BA3095" s="26" t="s">
        <v>158</v>
      </c>
      <c r="BB3095" s="26" t="s">
        <v>157</v>
      </c>
      <c r="BC3095" s="26" t="s">
        <v>167</v>
      </c>
      <c r="BD3095" s="26" t="s">
        <v>154</v>
      </c>
      <c r="BE3095" s="26"/>
      <c r="BF3095" s="26" t="s">
        <v>99</v>
      </c>
      <c r="BG3095" s="26" t="s">
        <v>167</v>
      </c>
      <c r="BH3095" s="26" t="s">
        <v>99</v>
      </c>
      <c r="BI3095" s="26">
        <v>6</v>
      </c>
      <c r="BJ3095" s="26" t="s">
        <v>217</v>
      </c>
    </row>
    <row r="3096" spans="36:62" x14ac:dyDescent="0.25">
      <c r="AJ3096" s="26">
        <v>1016</v>
      </c>
      <c r="AK3096" s="26">
        <v>1921147</v>
      </c>
      <c r="AL3096" s="264">
        <v>43525.701388888891</v>
      </c>
      <c r="AM3096" s="26" t="s">
        <v>565</v>
      </c>
      <c r="AN3096" s="26" t="s">
        <v>63</v>
      </c>
      <c r="AO3096" s="26" t="s">
        <v>156</v>
      </c>
      <c r="AP3096" s="26" t="s">
        <v>159</v>
      </c>
      <c r="AQ3096" s="26">
        <v>0</v>
      </c>
      <c r="AR3096" s="26">
        <v>90</v>
      </c>
      <c r="AS3096" s="26" t="s">
        <v>206</v>
      </c>
      <c r="AT3096" s="26" t="s">
        <v>74</v>
      </c>
      <c r="AU3096" s="26" t="s">
        <v>63</v>
      </c>
      <c r="AV3096" s="26" t="s">
        <v>63</v>
      </c>
      <c r="AW3096" s="26" t="s">
        <v>63</v>
      </c>
      <c r="AX3096" s="26" t="s">
        <v>63</v>
      </c>
      <c r="AY3096" s="26">
        <v>43.886895000000003</v>
      </c>
      <c r="AZ3096" s="26">
        <v>-100.87986600000001</v>
      </c>
      <c r="BA3096" s="26" t="s">
        <v>166</v>
      </c>
      <c r="BB3096" s="26" t="s">
        <v>609</v>
      </c>
      <c r="BC3096" s="26" t="s">
        <v>162</v>
      </c>
      <c r="BD3096" s="26" t="s">
        <v>615</v>
      </c>
      <c r="BE3096" s="26"/>
      <c r="BF3096" s="26" t="s">
        <v>68</v>
      </c>
      <c r="BG3096" s="26" t="s">
        <v>68</v>
      </c>
      <c r="BH3096" s="26" t="s">
        <v>146</v>
      </c>
      <c r="BI3096" s="26">
        <v>6</v>
      </c>
      <c r="BJ3096" s="26" t="s">
        <v>217</v>
      </c>
    </row>
    <row r="3097" spans="36:62" x14ac:dyDescent="0.25">
      <c r="AJ3097" s="26">
        <v>1017</v>
      </c>
      <c r="AK3097" s="26">
        <v>2017644</v>
      </c>
      <c r="AL3097" s="264">
        <v>43887.063194444447</v>
      </c>
      <c r="AM3097" s="26" t="s">
        <v>573</v>
      </c>
      <c r="AN3097" s="26" t="s">
        <v>63</v>
      </c>
      <c r="AO3097" s="26" t="s">
        <v>655</v>
      </c>
      <c r="AP3097" s="26" t="s">
        <v>159</v>
      </c>
      <c r="AQ3097" s="26">
        <v>0</v>
      </c>
      <c r="AR3097" s="26">
        <v>83</v>
      </c>
      <c r="AS3097" s="26" t="s">
        <v>191</v>
      </c>
      <c r="AT3097" s="26" t="s">
        <v>71</v>
      </c>
      <c r="AU3097" s="26" t="s">
        <v>63</v>
      </c>
      <c r="AV3097" s="26" t="s">
        <v>63</v>
      </c>
      <c r="AW3097" s="26" t="s">
        <v>63</v>
      </c>
      <c r="AX3097" s="26" t="s">
        <v>63</v>
      </c>
      <c r="AY3097" s="26">
        <v>43.712369000000002</v>
      </c>
      <c r="AZ3097" s="26">
        <v>-100.685389999999</v>
      </c>
      <c r="BA3097" s="26" t="s">
        <v>208</v>
      </c>
      <c r="BB3097" s="26" t="s">
        <v>157</v>
      </c>
      <c r="BC3097" s="26" t="s">
        <v>68</v>
      </c>
      <c r="BD3097" s="26" t="s">
        <v>68</v>
      </c>
      <c r="BE3097" s="26"/>
      <c r="BF3097" s="26" t="s">
        <v>675</v>
      </c>
      <c r="BG3097" s="26" t="s">
        <v>62</v>
      </c>
      <c r="BH3097" s="26" t="s">
        <v>146</v>
      </c>
      <c r="BI3097" s="26">
        <v>6</v>
      </c>
      <c r="BJ3097" s="26" t="s">
        <v>217</v>
      </c>
    </row>
    <row r="3098" spans="36:62" x14ac:dyDescent="0.25">
      <c r="AJ3098" s="26">
        <v>1018</v>
      </c>
      <c r="AK3098" s="26">
        <v>2017645</v>
      </c>
      <c r="AL3098" s="264">
        <v>43943.910416666666</v>
      </c>
      <c r="AM3098" s="26" t="s">
        <v>565</v>
      </c>
      <c r="AN3098" s="26" t="s">
        <v>63</v>
      </c>
      <c r="AO3098" s="26" t="s">
        <v>156</v>
      </c>
      <c r="AP3098" s="26" t="s">
        <v>159</v>
      </c>
      <c r="AQ3098" s="26">
        <v>0</v>
      </c>
      <c r="AR3098" s="26">
        <v>90</v>
      </c>
      <c r="AS3098" s="26" t="s">
        <v>707</v>
      </c>
      <c r="AT3098" s="26" t="s">
        <v>71</v>
      </c>
      <c r="AU3098" s="26" t="s">
        <v>63</v>
      </c>
      <c r="AV3098" s="26" t="s">
        <v>63</v>
      </c>
      <c r="AW3098" s="26" t="s">
        <v>63</v>
      </c>
      <c r="AX3098" s="26" t="s">
        <v>63</v>
      </c>
      <c r="AY3098" s="26">
        <v>43.886716999999898</v>
      </c>
      <c r="AZ3098" s="26">
        <v>-100.859576</v>
      </c>
      <c r="BA3098" s="26" t="s">
        <v>166</v>
      </c>
      <c r="BB3098" s="26" t="s">
        <v>609</v>
      </c>
      <c r="BC3098" s="26" t="s">
        <v>732</v>
      </c>
      <c r="BD3098" s="26" t="s">
        <v>203</v>
      </c>
      <c r="BE3098" s="26"/>
      <c r="BF3098" s="26" t="s">
        <v>68</v>
      </c>
      <c r="BG3098" s="26" t="s">
        <v>68</v>
      </c>
      <c r="BH3098" s="26" t="s">
        <v>146</v>
      </c>
      <c r="BI3098" s="26">
        <v>6</v>
      </c>
      <c r="BJ3098" s="26" t="s">
        <v>217</v>
      </c>
    </row>
    <row r="3099" spans="36:62" x14ac:dyDescent="0.25">
      <c r="AJ3099" s="26">
        <v>1019</v>
      </c>
      <c r="AK3099" s="26">
        <v>2100368</v>
      </c>
      <c r="AL3099" s="264">
        <v>44205.311805555553</v>
      </c>
      <c r="AM3099" s="26" t="s">
        <v>147</v>
      </c>
      <c r="AN3099" s="26" t="s">
        <v>63</v>
      </c>
      <c r="AO3099" s="26" t="s">
        <v>214</v>
      </c>
      <c r="AP3099" s="26" t="s">
        <v>159</v>
      </c>
      <c r="AQ3099" s="26">
        <v>0</v>
      </c>
      <c r="AR3099" s="26">
        <v>90</v>
      </c>
      <c r="AS3099" s="26" t="s">
        <v>188</v>
      </c>
      <c r="AT3099" s="26" t="s">
        <v>854</v>
      </c>
      <c r="AU3099" s="26" t="s">
        <v>69</v>
      </c>
      <c r="AV3099" s="26" t="s">
        <v>63</v>
      </c>
      <c r="AW3099" s="26" t="s">
        <v>63</v>
      </c>
      <c r="AX3099" s="26" t="s">
        <v>63</v>
      </c>
      <c r="AY3099" s="26">
        <v>43.836275999999899</v>
      </c>
      <c r="AZ3099" s="26">
        <v>-101.623559999999</v>
      </c>
      <c r="BA3099" s="26" t="s">
        <v>208</v>
      </c>
      <c r="BB3099" s="26" t="s">
        <v>609</v>
      </c>
      <c r="BC3099" s="26" t="s">
        <v>735</v>
      </c>
      <c r="BD3099" s="26" t="s">
        <v>615</v>
      </c>
      <c r="BE3099" s="26"/>
      <c r="BF3099" s="26" t="s">
        <v>68</v>
      </c>
      <c r="BG3099" s="26" t="s">
        <v>68</v>
      </c>
      <c r="BH3099" s="26" t="s">
        <v>210</v>
      </c>
      <c r="BI3099" s="26">
        <v>6</v>
      </c>
      <c r="BJ3099" s="26" t="s">
        <v>21</v>
      </c>
    </row>
    <row r="3100" spans="36:62" x14ac:dyDescent="0.25">
      <c r="AJ3100" s="26">
        <v>1020</v>
      </c>
      <c r="AK3100" s="26">
        <v>2100575</v>
      </c>
      <c r="AL3100" s="264">
        <v>44210.534722222219</v>
      </c>
      <c r="AM3100" s="26" t="s">
        <v>147</v>
      </c>
      <c r="AN3100" s="26" t="s">
        <v>63</v>
      </c>
      <c r="AO3100" s="26" t="s">
        <v>156</v>
      </c>
      <c r="AP3100" s="26" t="s">
        <v>159</v>
      </c>
      <c r="AQ3100" s="26">
        <v>0</v>
      </c>
      <c r="AR3100" s="26">
        <v>90</v>
      </c>
      <c r="AS3100" s="26" t="s">
        <v>189</v>
      </c>
      <c r="AT3100" s="26" t="s">
        <v>619</v>
      </c>
      <c r="AU3100" s="26" t="s">
        <v>63</v>
      </c>
      <c r="AV3100" s="26" t="s">
        <v>63</v>
      </c>
      <c r="AW3100" s="26" t="s">
        <v>63</v>
      </c>
      <c r="AX3100" s="26" t="s">
        <v>63</v>
      </c>
      <c r="AY3100" s="26">
        <v>43.887818000000003</v>
      </c>
      <c r="AZ3100" s="26">
        <v>-101.12836900000001</v>
      </c>
      <c r="BA3100" s="26" t="s">
        <v>185</v>
      </c>
      <c r="BB3100" s="26" t="s">
        <v>609</v>
      </c>
      <c r="BC3100" s="26" t="s">
        <v>667</v>
      </c>
      <c r="BD3100" s="26" t="s">
        <v>68</v>
      </c>
      <c r="BE3100" s="26"/>
      <c r="BF3100" s="26" t="s">
        <v>68</v>
      </c>
      <c r="BG3100" s="26" t="s">
        <v>68</v>
      </c>
      <c r="BH3100" s="26" t="s">
        <v>160</v>
      </c>
      <c r="BI3100" s="26">
        <v>6</v>
      </c>
      <c r="BJ3100" s="26" t="s">
        <v>217</v>
      </c>
    </row>
    <row r="3101" spans="36:62" x14ac:dyDescent="0.25">
      <c r="AJ3101" s="26">
        <v>1021</v>
      </c>
      <c r="AK3101" s="26">
        <v>2100580</v>
      </c>
      <c r="AL3101" s="264">
        <v>44210.588194444441</v>
      </c>
      <c r="AM3101" s="26" t="s">
        <v>147</v>
      </c>
      <c r="AN3101" s="26" t="s">
        <v>63</v>
      </c>
      <c r="AO3101" s="26" t="s">
        <v>192</v>
      </c>
      <c r="AP3101" s="26" t="s">
        <v>159</v>
      </c>
      <c r="AQ3101" s="26">
        <v>0</v>
      </c>
      <c r="AR3101" s="26">
        <v>90</v>
      </c>
      <c r="AS3101" s="26" t="s">
        <v>188</v>
      </c>
      <c r="AT3101" s="26" t="s">
        <v>619</v>
      </c>
      <c r="AU3101" s="26" t="s">
        <v>63</v>
      </c>
      <c r="AV3101" s="26" t="s">
        <v>63</v>
      </c>
      <c r="AW3101" s="26" t="s">
        <v>63</v>
      </c>
      <c r="AX3101" s="26" t="s">
        <v>63</v>
      </c>
      <c r="AY3101" s="26">
        <v>43.899819999999899</v>
      </c>
      <c r="AZ3101" s="26">
        <v>-101.092838</v>
      </c>
      <c r="BA3101" s="26" t="s">
        <v>208</v>
      </c>
      <c r="BB3101" s="26" t="s">
        <v>609</v>
      </c>
      <c r="BC3101" s="26" t="s">
        <v>68</v>
      </c>
      <c r="BD3101" s="26" t="s">
        <v>68</v>
      </c>
      <c r="BE3101" s="26"/>
      <c r="BF3101" s="26" t="s">
        <v>68</v>
      </c>
      <c r="BG3101" s="26" t="s">
        <v>68</v>
      </c>
      <c r="BH3101" s="26" t="s">
        <v>146</v>
      </c>
      <c r="BI3101" s="26">
        <v>6</v>
      </c>
      <c r="BJ3101" s="26" t="s">
        <v>20</v>
      </c>
    </row>
    <row r="3102" spans="36:62" x14ac:dyDescent="0.25">
      <c r="AJ3102" s="26">
        <v>1022</v>
      </c>
      <c r="AK3102" s="26">
        <v>2100581</v>
      </c>
      <c r="AL3102" s="264">
        <v>44210.759027777778</v>
      </c>
      <c r="AM3102" s="26" t="s">
        <v>147</v>
      </c>
      <c r="AN3102" s="26" t="s">
        <v>63</v>
      </c>
      <c r="AO3102" s="26" t="s">
        <v>192</v>
      </c>
      <c r="AP3102" s="26" t="s">
        <v>159</v>
      </c>
      <c r="AQ3102" s="26">
        <v>0</v>
      </c>
      <c r="AR3102" s="26">
        <v>90</v>
      </c>
      <c r="AS3102" s="26" t="s">
        <v>189</v>
      </c>
      <c r="AT3102" s="26" t="s">
        <v>619</v>
      </c>
      <c r="AU3102" s="26" t="s">
        <v>63</v>
      </c>
      <c r="AV3102" s="26" t="s">
        <v>63</v>
      </c>
      <c r="AW3102" s="26" t="s">
        <v>63</v>
      </c>
      <c r="AX3102" s="26" t="s">
        <v>63</v>
      </c>
      <c r="AY3102" s="26">
        <v>43.867652999999898</v>
      </c>
      <c r="AZ3102" s="26">
        <v>-101.171536</v>
      </c>
      <c r="BA3102" s="26" t="s">
        <v>185</v>
      </c>
      <c r="BB3102" s="26" t="s">
        <v>609</v>
      </c>
      <c r="BC3102" s="26" t="s">
        <v>68</v>
      </c>
      <c r="BD3102" s="26" t="s">
        <v>68</v>
      </c>
      <c r="BE3102" s="26"/>
      <c r="BF3102" s="26" t="s">
        <v>68</v>
      </c>
      <c r="BG3102" s="26" t="s">
        <v>68</v>
      </c>
      <c r="BH3102" s="26" t="s">
        <v>146</v>
      </c>
      <c r="BI3102" s="26">
        <v>6</v>
      </c>
      <c r="BJ3102" s="26" t="s">
        <v>217</v>
      </c>
    </row>
    <row r="3103" spans="36:62" x14ac:dyDescent="0.25">
      <c r="AJ3103" s="26">
        <v>1023</v>
      </c>
      <c r="AK3103" s="26">
        <v>2100583</v>
      </c>
      <c r="AL3103" s="264">
        <v>44210.667361111111</v>
      </c>
      <c r="AM3103" s="26" t="s">
        <v>147</v>
      </c>
      <c r="AN3103" s="26" t="s">
        <v>63</v>
      </c>
      <c r="AO3103" s="26" t="s">
        <v>192</v>
      </c>
      <c r="AP3103" s="26" t="s">
        <v>159</v>
      </c>
      <c r="AQ3103" s="26">
        <v>0</v>
      </c>
      <c r="AR3103" s="26">
        <v>90</v>
      </c>
      <c r="AS3103" s="26" t="s">
        <v>189</v>
      </c>
      <c r="AT3103" s="26" t="s">
        <v>619</v>
      </c>
      <c r="AU3103" s="26" t="s">
        <v>63</v>
      </c>
      <c r="AV3103" s="26" t="s">
        <v>63</v>
      </c>
      <c r="AW3103" s="26" t="s">
        <v>63</v>
      </c>
      <c r="AX3103" s="26" t="s">
        <v>63</v>
      </c>
      <c r="AY3103" s="26">
        <v>43.899427000000003</v>
      </c>
      <c r="AZ3103" s="26">
        <v>-101.095457999999</v>
      </c>
      <c r="BA3103" s="26" t="s">
        <v>185</v>
      </c>
      <c r="BB3103" s="26" t="s">
        <v>611</v>
      </c>
      <c r="BC3103" s="26" t="s">
        <v>68</v>
      </c>
      <c r="BD3103" s="26" t="s">
        <v>68</v>
      </c>
      <c r="BE3103" s="26"/>
      <c r="BF3103" s="26" t="s">
        <v>68</v>
      </c>
      <c r="BG3103" s="26" t="s">
        <v>68</v>
      </c>
      <c r="BH3103" s="26" t="s">
        <v>146</v>
      </c>
      <c r="BI3103" s="26">
        <v>6</v>
      </c>
      <c r="BJ3103" s="26" t="s">
        <v>217</v>
      </c>
    </row>
    <row r="3104" spans="36:62" x14ac:dyDescent="0.25">
      <c r="AJ3104" s="26">
        <v>1025</v>
      </c>
      <c r="AK3104" s="26">
        <v>2100585</v>
      </c>
      <c r="AL3104" s="264">
        <v>44214.477777777778</v>
      </c>
      <c r="AM3104" s="26" t="s">
        <v>147</v>
      </c>
      <c r="AN3104" s="26" t="s">
        <v>63</v>
      </c>
      <c r="AO3104" s="26" t="s">
        <v>192</v>
      </c>
      <c r="AP3104" s="26" t="s">
        <v>706</v>
      </c>
      <c r="AQ3104" s="26">
        <v>0</v>
      </c>
      <c r="AR3104" s="26">
        <v>90</v>
      </c>
      <c r="AS3104" s="26" t="s">
        <v>635</v>
      </c>
      <c r="AT3104" s="26" t="s">
        <v>639</v>
      </c>
      <c r="AU3104" s="26" t="s">
        <v>63</v>
      </c>
      <c r="AV3104" s="26" t="s">
        <v>63</v>
      </c>
      <c r="AW3104" s="26" t="s">
        <v>63</v>
      </c>
      <c r="AX3104" s="26" t="s">
        <v>63</v>
      </c>
      <c r="AY3104" s="26">
        <v>43.899366999999899</v>
      </c>
      <c r="AZ3104" s="26">
        <v>-101.095799999999</v>
      </c>
      <c r="BA3104" s="26" t="s">
        <v>166</v>
      </c>
      <c r="BB3104" s="26" t="s">
        <v>611</v>
      </c>
      <c r="BC3104" s="26" t="s">
        <v>614</v>
      </c>
      <c r="BD3104" s="26" t="s">
        <v>615</v>
      </c>
      <c r="BE3104" s="26"/>
      <c r="BF3104" s="26" t="s">
        <v>68</v>
      </c>
      <c r="BG3104" s="26" t="s">
        <v>68</v>
      </c>
      <c r="BH3104" s="26" t="s">
        <v>146</v>
      </c>
      <c r="BI3104" s="26">
        <v>6</v>
      </c>
      <c r="BJ3104" s="26" t="s">
        <v>217</v>
      </c>
    </row>
    <row r="3105" spans="36:62" x14ac:dyDescent="0.25">
      <c r="AJ3105" s="26">
        <v>1026</v>
      </c>
      <c r="AK3105" s="26">
        <v>2100723</v>
      </c>
      <c r="AL3105" s="264">
        <v>44219.804166666669</v>
      </c>
      <c r="AM3105" s="26" t="s">
        <v>565</v>
      </c>
      <c r="AN3105" s="26" t="s">
        <v>63</v>
      </c>
      <c r="AO3105" s="26"/>
      <c r="AP3105" s="26"/>
      <c r="AQ3105" s="26">
        <v>-1</v>
      </c>
      <c r="AR3105" s="26">
        <v>90</v>
      </c>
      <c r="AS3105" s="26" t="s">
        <v>168</v>
      </c>
      <c r="AT3105" s="26" t="s">
        <v>74</v>
      </c>
      <c r="AU3105" s="26" t="s">
        <v>63</v>
      </c>
      <c r="AV3105" s="26" t="s">
        <v>63</v>
      </c>
      <c r="AW3105" s="26" t="s">
        <v>63</v>
      </c>
      <c r="AX3105" s="26" t="s">
        <v>63</v>
      </c>
      <c r="AY3105" s="26">
        <v>43.899189999999898</v>
      </c>
      <c r="AZ3105" s="26">
        <v>-100.915527999999</v>
      </c>
      <c r="BA3105" s="26" t="s">
        <v>158</v>
      </c>
      <c r="BB3105" s="26" t="s">
        <v>611</v>
      </c>
      <c r="BC3105" s="26" t="s">
        <v>167</v>
      </c>
      <c r="BD3105" s="26" t="s">
        <v>154</v>
      </c>
      <c r="BE3105" s="26"/>
      <c r="BF3105" s="26" t="s">
        <v>99</v>
      </c>
      <c r="BG3105" s="26" t="s">
        <v>167</v>
      </c>
      <c r="BH3105" s="26" t="s">
        <v>99</v>
      </c>
      <c r="BI3105" s="26">
        <v>6</v>
      </c>
      <c r="BJ3105" s="26" t="s">
        <v>217</v>
      </c>
    </row>
    <row r="3106" spans="36:62" x14ac:dyDescent="0.25">
      <c r="AJ3106" s="26">
        <v>1027</v>
      </c>
      <c r="AK3106" s="26">
        <v>1921228</v>
      </c>
      <c r="AL3106" s="264">
        <v>43513.472222222219</v>
      </c>
      <c r="AM3106" s="26" t="s">
        <v>565</v>
      </c>
      <c r="AN3106" s="26" t="s">
        <v>63</v>
      </c>
      <c r="AO3106" s="26" t="s">
        <v>655</v>
      </c>
      <c r="AP3106" s="26" t="s">
        <v>159</v>
      </c>
      <c r="AQ3106" s="26">
        <v>0</v>
      </c>
      <c r="AR3106" s="26">
        <v>90</v>
      </c>
      <c r="AS3106" s="26" t="s">
        <v>933</v>
      </c>
      <c r="AT3106" s="26" t="s">
        <v>674</v>
      </c>
      <c r="AU3106" s="26" t="s">
        <v>69</v>
      </c>
      <c r="AV3106" s="26" t="s">
        <v>63</v>
      </c>
      <c r="AW3106" s="26" t="s">
        <v>63</v>
      </c>
      <c r="AX3106" s="26" t="s">
        <v>63</v>
      </c>
      <c r="AY3106" s="26">
        <v>43.898879000000001</v>
      </c>
      <c r="AZ3106" s="26">
        <v>-100.91472400000001</v>
      </c>
      <c r="BA3106" s="26" t="s">
        <v>546</v>
      </c>
      <c r="BB3106" s="26" t="s">
        <v>611</v>
      </c>
      <c r="BC3106" s="26" t="s">
        <v>620</v>
      </c>
      <c r="BD3106" s="26" t="s">
        <v>615</v>
      </c>
      <c r="BE3106" s="26"/>
      <c r="BF3106" s="26" t="s">
        <v>732</v>
      </c>
      <c r="BG3106" s="26" t="s">
        <v>771</v>
      </c>
      <c r="BH3106" s="26" t="s">
        <v>175</v>
      </c>
      <c r="BI3106" s="26">
        <v>6</v>
      </c>
      <c r="BJ3106" s="26" t="s">
        <v>217</v>
      </c>
    </row>
    <row r="3107" spans="36:62" x14ac:dyDescent="0.25">
      <c r="AJ3107" s="26">
        <v>1028</v>
      </c>
      <c r="AK3107" s="26">
        <v>1921231</v>
      </c>
      <c r="AL3107" s="264">
        <v>43601.204861111109</v>
      </c>
      <c r="AM3107" s="26" t="s">
        <v>565</v>
      </c>
      <c r="AN3107" s="26" t="s">
        <v>63</v>
      </c>
      <c r="AO3107" s="26"/>
      <c r="AP3107" s="26"/>
      <c r="AQ3107" s="26">
        <v>-1</v>
      </c>
      <c r="AR3107" s="26">
        <v>90</v>
      </c>
      <c r="AS3107" s="26" t="s">
        <v>168</v>
      </c>
      <c r="AT3107" s="26" t="s">
        <v>71</v>
      </c>
      <c r="AU3107" s="26" t="s">
        <v>63</v>
      </c>
      <c r="AV3107" s="26" t="s">
        <v>63</v>
      </c>
      <c r="AW3107" s="26" t="s">
        <v>63</v>
      </c>
      <c r="AX3107" s="26" t="s">
        <v>63</v>
      </c>
      <c r="AY3107" s="26">
        <v>43.900931</v>
      </c>
      <c r="AZ3107" s="26">
        <v>-100.953999999999</v>
      </c>
      <c r="BA3107" s="26" t="s">
        <v>158</v>
      </c>
      <c r="BB3107" s="26" t="s">
        <v>611</v>
      </c>
      <c r="BC3107" s="26" t="s">
        <v>167</v>
      </c>
      <c r="BD3107" s="26" t="s">
        <v>154</v>
      </c>
      <c r="BE3107" s="26"/>
      <c r="BF3107" s="26" t="s">
        <v>99</v>
      </c>
      <c r="BG3107" s="26" t="s">
        <v>167</v>
      </c>
      <c r="BH3107" s="26" t="s">
        <v>99</v>
      </c>
      <c r="BI3107" s="26">
        <v>6</v>
      </c>
      <c r="BJ3107" s="26" t="s">
        <v>217</v>
      </c>
    </row>
    <row r="3108" spans="36:62" x14ac:dyDescent="0.25">
      <c r="AJ3108" s="26">
        <v>1029</v>
      </c>
      <c r="AK3108" s="26">
        <v>1921234</v>
      </c>
      <c r="AL3108" s="264">
        <v>43792.106249999997</v>
      </c>
      <c r="AM3108" s="26" t="s">
        <v>565</v>
      </c>
      <c r="AN3108" s="26" t="s">
        <v>63</v>
      </c>
      <c r="AO3108" s="26"/>
      <c r="AP3108" s="26"/>
      <c r="AQ3108" s="26">
        <v>-1</v>
      </c>
      <c r="AR3108" s="26">
        <v>90</v>
      </c>
      <c r="AS3108" s="26" t="s">
        <v>168</v>
      </c>
      <c r="AT3108" s="26" t="s">
        <v>71</v>
      </c>
      <c r="AU3108" s="26" t="s">
        <v>63</v>
      </c>
      <c r="AV3108" s="26" t="s">
        <v>63</v>
      </c>
      <c r="AW3108" s="26" t="s">
        <v>63</v>
      </c>
      <c r="AX3108" s="26" t="s">
        <v>63</v>
      </c>
      <c r="AY3108" s="26">
        <v>43.886550999999898</v>
      </c>
      <c r="AZ3108" s="26">
        <v>-100.798546</v>
      </c>
      <c r="BA3108" s="26" t="s">
        <v>158</v>
      </c>
      <c r="BB3108" s="26" t="s">
        <v>611</v>
      </c>
      <c r="BC3108" s="26" t="s">
        <v>167</v>
      </c>
      <c r="BD3108" s="26" t="s">
        <v>154</v>
      </c>
      <c r="BE3108" s="26"/>
      <c r="BF3108" s="26" t="s">
        <v>99</v>
      </c>
      <c r="BG3108" s="26" t="s">
        <v>167</v>
      </c>
      <c r="BH3108" s="26" t="s">
        <v>99</v>
      </c>
      <c r="BI3108" s="26">
        <v>6</v>
      </c>
      <c r="BJ3108" s="26" t="s">
        <v>217</v>
      </c>
    </row>
    <row r="3109" spans="36:62" x14ac:dyDescent="0.25">
      <c r="AJ3109" s="26">
        <v>1030</v>
      </c>
      <c r="AK3109" s="26">
        <v>2018153</v>
      </c>
      <c r="AL3109" s="264">
        <v>44162.769444444442</v>
      </c>
      <c r="AM3109" s="26" t="s">
        <v>565</v>
      </c>
      <c r="AN3109" s="26" t="s">
        <v>63</v>
      </c>
      <c r="AO3109" s="26"/>
      <c r="AP3109" s="26"/>
      <c r="AQ3109" s="26">
        <v>-1</v>
      </c>
      <c r="AR3109" s="26">
        <v>83</v>
      </c>
      <c r="AS3109" s="26" t="s">
        <v>168</v>
      </c>
      <c r="AT3109" s="26" t="s">
        <v>71</v>
      </c>
      <c r="AU3109" s="26" t="s">
        <v>63</v>
      </c>
      <c r="AV3109" s="26" t="s">
        <v>63</v>
      </c>
      <c r="AW3109" s="26" t="s">
        <v>63</v>
      </c>
      <c r="AX3109" s="26" t="s">
        <v>63</v>
      </c>
      <c r="AY3109" s="26">
        <v>43.7612969999999</v>
      </c>
      <c r="AZ3109" s="26">
        <v>-100.681837</v>
      </c>
      <c r="BA3109" s="26" t="s">
        <v>166</v>
      </c>
      <c r="BB3109" s="26" t="s">
        <v>157</v>
      </c>
      <c r="BC3109" s="26" t="s">
        <v>167</v>
      </c>
      <c r="BD3109" s="26" t="s">
        <v>154</v>
      </c>
      <c r="BE3109" s="26"/>
      <c r="BF3109" s="26" t="s">
        <v>99</v>
      </c>
      <c r="BG3109" s="26" t="s">
        <v>167</v>
      </c>
      <c r="BH3109" s="26" t="s">
        <v>99</v>
      </c>
      <c r="BI3109" s="26">
        <v>6</v>
      </c>
      <c r="BJ3109" s="26" t="s">
        <v>217</v>
      </c>
    </row>
    <row r="3110" spans="36:62" x14ac:dyDescent="0.25">
      <c r="AJ3110" s="26">
        <v>1031</v>
      </c>
      <c r="AK3110" s="26">
        <v>2018154</v>
      </c>
      <c r="AL3110" s="264">
        <v>44186.959722222222</v>
      </c>
      <c r="AM3110" s="26" t="s">
        <v>565</v>
      </c>
      <c r="AN3110" s="26" t="s">
        <v>63</v>
      </c>
      <c r="AO3110" s="26"/>
      <c r="AP3110" s="26"/>
      <c r="AQ3110" s="26">
        <v>-1</v>
      </c>
      <c r="AR3110" s="26">
        <v>90</v>
      </c>
      <c r="AS3110" s="26" t="s">
        <v>168</v>
      </c>
      <c r="AT3110" s="26" t="s">
        <v>71</v>
      </c>
      <c r="AU3110" s="26" t="s">
        <v>63</v>
      </c>
      <c r="AV3110" s="26" t="s">
        <v>63</v>
      </c>
      <c r="AW3110" s="26" t="s">
        <v>63</v>
      </c>
      <c r="AX3110" s="26" t="s">
        <v>63</v>
      </c>
      <c r="AY3110" s="26">
        <v>43.886479000000001</v>
      </c>
      <c r="AZ3110" s="26">
        <v>-100.84476600000001</v>
      </c>
      <c r="BA3110" s="26" t="s">
        <v>185</v>
      </c>
      <c r="BB3110" s="26" t="s">
        <v>611</v>
      </c>
      <c r="BC3110" s="26" t="s">
        <v>167</v>
      </c>
      <c r="BD3110" s="26" t="s">
        <v>154</v>
      </c>
      <c r="BE3110" s="26"/>
      <c r="BF3110" s="26" t="s">
        <v>99</v>
      </c>
      <c r="BG3110" s="26" t="s">
        <v>167</v>
      </c>
      <c r="BH3110" s="26" t="s">
        <v>99</v>
      </c>
      <c r="BI3110" s="26">
        <v>6</v>
      </c>
      <c r="BJ3110" s="26" t="s">
        <v>217</v>
      </c>
    </row>
    <row r="3111" spans="36:62" x14ac:dyDescent="0.25">
      <c r="AJ3111" s="26">
        <v>1032</v>
      </c>
      <c r="AK3111" s="26">
        <v>2018155</v>
      </c>
      <c r="AL3111" s="264">
        <v>44194.338194444441</v>
      </c>
      <c r="AM3111" s="26" t="s">
        <v>565</v>
      </c>
      <c r="AN3111" s="26" t="s">
        <v>63</v>
      </c>
      <c r="AO3111" s="26"/>
      <c r="AP3111" s="26"/>
      <c r="AQ3111" s="26">
        <v>-1</v>
      </c>
      <c r="AR3111" s="26">
        <v>90</v>
      </c>
      <c r="AS3111" s="26" t="s">
        <v>168</v>
      </c>
      <c r="AT3111" s="26" t="s">
        <v>679</v>
      </c>
      <c r="AU3111" s="26" t="s">
        <v>63</v>
      </c>
      <c r="AV3111" s="26" t="s">
        <v>63</v>
      </c>
      <c r="AW3111" s="26" t="s">
        <v>63</v>
      </c>
      <c r="AX3111" s="26" t="s">
        <v>63</v>
      </c>
      <c r="AY3111" s="26">
        <v>43.900939999999899</v>
      </c>
      <c r="AZ3111" s="26">
        <v>-100.994838</v>
      </c>
      <c r="BA3111" s="26" t="s">
        <v>185</v>
      </c>
      <c r="BB3111" s="26" t="s">
        <v>611</v>
      </c>
      <c r="BC3111" s="26" t="s">
        <v>167</v>
      </c>
      <c r="BD3111" s="26" t="s">
        <v>154</v>
      </c>
      <c r="BE3111" s="26"/>
      <c r="BF3111" s="26" t="s">
        <v>99</v>
      </c>
      <c r="BG3111" s="26" t="s">
        <v>167</v>
      </c>
      <c r="BH3111" s="26" t="s">
        <v>99</v>
      </c>
      <c r="BI3111" s="26">
        <v>6</v>
      </c>
      <c r="BJ3111" s="26" t="s">
        <v>217</v>
      </c>
    </row>
    <row r="3112" spans="36:62" x14ac:dyDescent="0.25">
      <c r="AJ3112" s="26">
        <v>1033</v>
      </c>
      <c r="AK3112" s="26">
        <v>2100403</v>
      </c>
      <c r="AL3112" s="264">
        <v>44210.55</v>
      </c>
      <c r="AM3112" s="26" t="s">
        <v>147</v>
      </c>
      <c r="AN3112" s="26" t="s">
        <v>63</v>
      </c>
      <c r="AO3112" s="26" t="s">
        <v>156</v>
      </c>
      <c r="AP3112" s="26" t="s">
        <v>159</v>
      </c>
      <c r="AQ3112" s="26">
        <v>0</v>
      </c>
      <c r="AR3112" s="26">
        <v>90</v>
      </c>
      <c r="AS3112" s="26" t="s">
        <v>206</v>
      </c>
      <c r="AT3112" s="26" t="s">
        <v>619</v>
      </c>
      <c r="AU3112" s="26" t="s">
        <v>63</v>
      </c>
      <c r="AV3112" s="26" t="s">
        <v>63</v>
      </c>
      <c r="AW3112" s="26" t="s">
        <v>63</v>
      </c>
      <c r="AX3112" s="26" t="s">
        <v>63</v>
      </c>
      <c r="AY3112" s="26">
        <v>43.901189000000002</v>
      </c>
      <c r="AZ3112" s="26">
        <v>-101.071180999999</v>
      </c>
      <c r="BA3112" s="26" t="s">
        <v>208</v>
      </c>
      <c r="BB3112" s="26" t="s">
        <v>609</v>
      </c>
      <c r="BC3112" s="26" t="s">
        <v>68</v>
      </c>
      <c r="BD3112" s="26" t="s">
        <v>68</v>
      </c>
      <c r="BE3112" s="26"/>
      <c r="BF3112" s="26" t="s">
        <v>68</v>
      </c>
      <c r="BG3112" s="26" t="s">
        <v>68</v>
      </c>
      <c r="BH3112" s="26" t="s">
        <v>160</v>
      </c>
      <c r="BI3112" s="26">
        <v>6</v>
      </c>
      <c r="BJ3112" s="26" t="s">
        <v>217</v>
      </c>
    </row>
    <row r="3113" spans="36:62" x14ac:dyDescent="0.25">
      <c r="AJ3113" s="26">
        <v>1034</v>
      </c>
      <c r="AK3113" s="26">
        <v>2018208</v>
      </c>
      <c r="AL3113" s="264">
        <v>44154.336805555555</v>
      </c>
      <c r="AM3113" s="26" t="s">
        <v>147</v>
      </c>
      <c r="AN3113" s="26" t="s">
        <v>63</v>
      </c>
      <c r="AO3113" s="26" t="s">
        <v>173</v>
      </c>
      <c r="AP3113" s="26" t="s">
        <v>627</v>
      </c>
      <c r="AQ3113" s="26">
        <v>0</v>
      </c>
      <c r="AR3113" s="26">
        <v>90</v>
      </c>
      <c r="AS3113" s="26" t="s">
        <v>628</v>
      </c>
      <c r="AT3113" s="26" t="s">
        <v>74</v>
      </c>
      <c r="AU3113" s="26" t="s">
        <v>63</v>
      </c>
      <c r="AV3113" s="26" t="s">
        <v>63</v>
      </c>
      <c r="AW3113" s="26" t="s">
        <v>63</v>
      </c>
      <c r="AX3113" s="26" t="s">
        <v>63</v>
      </c>
      <c r="AY3113" s="26">
        <v>43.900942999999899</v>
      </c>
      <c r="AZ3113" s="26">
        <v>-101.065566</v>
      </c>
      <c r="BA3113" s="26" t="s">
        <v>158</v>
      </c>
      <c r="BB3113" s="26" t="s">
        <v>611</v>
      </c>
      <c r="BC3113" s="26" t="s">
        <v>759</v>
      </c>
      <c r="BD3113" s="26" t="s">
        <v>1539</v>
      </c>
      <c r="BE3113" s="26"/>
      <c r="BF3113" s="26" t="s">
        <v>759</v>
      </c>
      <c r="BG3113" s="26" t="s">
        <v>759</v>
      </c>
      <c r="BH3113" s="26" t="s">
        <v>175</v>
      </c>
      <c r="BI3113" s="26">
        <v>6</v>
      </c>
      <c r="BJ3113" s="26" t="s">
        <v>20</v>
      </c>
    </row>
    <row r="3114" spans="36:62" x14ac:dyDescent="0.25">
      <c r="AJ3114" s="26">
        <v>1035</v>
      </c>
      <c r="AK3114" s="26">
        <v>2101199</v>
      </c>
      <c r="AL3114" s="264">
        <v>44226.333333333336</v>
      </c>
      <c r="AM3114" s="26" t="s">
        <v>147</v>
      </c>
      <c r="AN3114" s="26" t="s">
        <v>63</v>
      </c>
      <c r="AO3114" s="26" t="s">
        <v>156</v>
      </c>
      <c r="AP3114" s="26" t="s">
        <v>706</v>
      </c>
      <c r="AQ3114" s="26">
        <v>0</v>
      </c>
      <c r="AR3114" s="26">
        <v>90</v>
      </c>
      <c r="AS3114" s="26" t="s">
        <v>201</v>
      </c>
      <c r="AT3114" s="26" t="s">
        <v>854</v>
      </c>
      <c r="AU3114" s="26" t="s">
        <v>63</v>
      </c>
      <c r="AV3114" s="26" t="s">
        <v>63</v>
      </c>
      <c r="AW3114" s="26" t="s">
        <v>63</v>
      </c>
      <c r="AX3114" s="26" t="s">
        <v>63</v>
      </c>
      <c r="AY3114" s="26">
        <v>43.851849999999899</v>
      </c>
      <c r="AZ3114" s="26">
        <v>-101.406851</v>
      </c>
      <c r="BA3114" s="26" t="s">
        <v>185</v>
      </c>
      <c r="BB3114" s="26" t="s">
        <v>611</v>
      </c>
      <c r="BC3114" s="26" t="s">
        <v>667</v>
      </c>
      <c r="BD3114" s="26" t="s">
        <v>615</v>
      </c>
      <c r="BE3114" s="26"/>
      <c r="BF3114" s="26" t="s">
        <v>68</v>
      </c>
      <c r="BG3114" s="26" t="s">
        <v>68</v>
      </c>
      <c r="BH3114" s="26" t="s">
        <v>160</v>
      </c>
      <c r="BI3114" s="26">
        <v>6</v>
      </c>
      <c r="BJ3114" s="26" t="s">
        <v>217</v>
      </c>
    </row>
    <row r="3115" spans="36:62" x14ac:dyDescent="0.25">
      <c r="AJ3115" s="26">
        <v>1036</v>
      </c>
      <c r="AK3115" s="26">
        <v>2101351</v>
      </c>
      <c r="AL3115" s="264">
        <v>44226.541666666664</v>
      </c>
      <c r="AM3115" s="26" t="s">
        <v>565</v>
      </c>
      <c r="AN3115" s="26" t="s">
        <v>63</v>
      </c>
      <c r="AO3115" s="26" t="s">
        <v>156</v>
      </c>
      <c r="AP3115" s="26" t="s">
        <v>159</v>
      </c>
      <c r="AQ3115" s="26">
        <v>0</v>
      </c>
      <c r="AR3115" s="26">
        <v>90</v>
      </c>
      <c r="AS3115" s="26" t="s">
        <v>188</v>
      </c>
      <c r="AT3115" s="26" t="s">
        <v>663</v>
      </c>
      <c r="AU3115" s="26" t="s">
        <v>63</v>
      </c>
      <c r="AV3115" s="26" t="s">
        <v>63</v>
      </c>
      <c r="AW3115" s="26" t="s">
        <v>63</v>
      </c>
      <c r="AX3115" s="26" t="s">
        <v>63</v>
      </c>
      <c r="AY3115" s="26">
        <v>43.900911000000001</v>
      </c>
      <c r="AZ3115" s="26">
        <v>-100.941637999999</v>
      </c>
      <c r="BA3115" s="26" t="s">
        <v>498</v>
      </c>
      <c r="BB3115" s="26" t="s">
        <v>611</v>
      </c>
      <c r="BC3115" s="26" t="s">
        <v>614</v>
      </c>
      <c r="BD3115" s="26" t="s">
        <v>615</v>
      </c>
      <c r="BE3115" s="26"/>
      <c r="BF3115" s="26" t="s">
        <v>68</v>
      </c>
      <c r="BG3115" s="26" t="s">
        <v>68</v>
      </c>
      <c r="BH3115" s="26" t="s">
        <v>160</v>
      </c>
      <c r="BI3115" s="26">
        <v>6</v>
      </c>
      <c r="BJ3115" s="26" t="s">
        <v>217</v>
      </c>
    </row>
    <row r="3116" spans="36:62" x14ac:dyDescent="0.25">
      <c r="AJ3116" s="26">
        <v>1037</v>
      </c>
      <c r="AK3116" s="26">
        <v>2101352</v>
      </c>
      <c r="AL3116" s="264">
        <v>44226.541666666664</v>
      </c>
      <c r="AM3116" s="26" t="s">
        <v>565</v>
      </c>
      <c r="AN3116" s="26" t="s">
        <v>69</v>
      </c>
      <c r="AO3116" s="26" t="s">
        <v>214</v>
      </c>
      <c r="AP3116" s="26" t="s">
        <v>159</v>
      </c>
      <c r="AQ3116" s="26">
        <v>0</v>
      </c>
      <c r="AR3116" s="26">
        <v>90</v>
      </c>
      <c r="AS3116" s="26" t="s">
        <v>1540</v>
      </c>
      <c r="AT3116" s="26" t="s">
        <v>663</v>
      </c>
      <c r="AU3116" s="26" t="s">
        <v>63</v>
      </c>
      <c r="AV3116" s="26" t="s">
        <v>63</v>
      </c>
      <c r="AW3116" s="26" t="s">
        <v>63</v>
      </c>
      <c r="AX3116" s="26" t="s">
        <v>63</v>
      </c>
      <c r="AY3116" s="26">
        <v>43.900931</v>
      </c>
      <c r="AZ3116" s="26">
        <v>-100.962846999999</v>
      </c>
      <c r="BA3116" s="26" t="s">
        <v>544</v>
      </c>
      <c r="BB3116" s="26" t="s">
        <v>972</v>
      </c>
      <c r="BC3116" s="26" t="s">
        <v>827</v>
      </c>
      <c r="BD3116" s="26" t="s">
        <v>180</v>
      </c>
      <c r="BE3116" s="26"/>
      <c r="BF3116" s="26" t="s">
        <v>829</v>
      </c>
      <c r="BG3116" s="26" t="s">
        <v>829</v>
      </c>
      <c r="BH3116" s="26" t="s">
        <v>175</v>
      </c>
      <c r="BI3116" s="26">
        <v>6</v>
      </c>
      <c r="BJ3116" s="26" t="s">
        <v>21</v>
      </c>
    </row>
    <row r="3117" spans="36:62" x14ac:dyDescent="0.25">
      <c r="AJ3117" s="26">
        <v>1038</v>
      </c>
      <c r="AK3117" s="26">
        <v>2101354</v>
      </c>
      <c r="AL3117" s="264">
        <v>44231.345833333333</v>
      </c>
      <c r="AM3117" s="26" t="s">
        <v>565</v>
      </c>
      <c r="AN3117" s="26" t="s">
        <v>63</v>
      </c>
      <c r="AO3117" s="26" t="s">
        <v>156</v>
      </c>
      <c r="AP3117" s="26" t="s">
        <v>159</v>
      </c>
      <c r="AQ3117" s="26">
        <v>0</v>
      </c>
      <c r="AR3117" s="26">
        <v>90</v>
      </c>
      <c r="AS3117" s="26" t="s">
        <v>188</v>
      </c>
      <c r="AT3117" s="26" t="s">
        <v>613</v>
      </c>
      <c r="AU3117" s="26" t="s">
        <v>63</v>
      </c>
      <c r="AV3117" s="26" t="s">
        <v>63</v>
      </c>
      <c r="AW3117" s="26" t="s">
        <v>63</v>
      </c>
      <c r="AX3117" s="26" t="s">
        <v>63</v>
      </c>
      <c r="AY3117" s="26">
        <v>43.886457999999898</v>
      </c>
      <c r="AZ3117" s="26">
        <v>-100.86565400000001</v>
      </c>
      <c r="BA3117" s="26" t="s">
        <v>185</v>
      </c>
      <c r="BB3117" s="26" t="s">
        <v>611</v>
      </c>
      <c r="BC3117" s="26" t="s">
        <v>614</v>
      </c>
      <c r="BD3117" s="26" t="s">
        <v>615</v>
      </c>
      <c r="BE3117" s="26"/>
      <c r="BF3117" s="26" t="s">
        <v>68</v>
      </c>
      <c r="BG3117" s="26" t="s">
        <v>68</v>
      </c>
      <c r="BH3117" s="26" t="s">
        <v>146</v>
      </c>
      <c r="BI3117" s="26">
        <v>6</v>
      </c>
      <c r="BJ3117" s="26" t="s">
        <v>21</v>
      </c>
    </row>
    <row r="3118" spans="36:62" x14ac:dyDescent="0.25">
      <c r="AJ3118" s="26">
        <v>1039</v>
      </c>
      <c r="AK3118" s="26">
        <v>2100964</v>
      </c>
      <c r="AL3118" s="264">
        <v>44223.756944444445</v>
      </c>
      <c r="AM3118" s="26" t="s">
        <v>565</v>
      </c>
      <c r="AN3118" s="26" t="s">
        <v>63</v>
      </c>
      <c r="AO3118" s="26"/>
      <c r="AP3118" s="26"/>
      <c r="AQ3118" s="26">
        <v>-1</v>
      </c>
      <c r="AR3118" s="26">
        <v>90</v>
      </c>
      <c r="AS3118" s="26" t="s">
        <v>168</v>
      </c>
      <c r="AT3118" s="26" t="s">
        <v>71</v>
      </c>
      <c r="AU3118" s="26" t="s">
        <v>63</v>
      </c>
      <c r="AV3118" s="26" t="s">
        <v>63</v>
      </c>
      <c r="AW3118" s="26" t="s">
        <v>63</v>
      </c>
      <c r="AX3118" s="26" t="s">
        <v>63</v>
      </c>
      <c r="AY3118" s="26">
        <v>43.886792</v>
      </c>
      <c r="AZ3118" s="26">
        <v>-100.797287999999</v>
      </c>
      <c r="BA3118" s="26" t="s">
        <v>158</v>
      </c>
      <c r="BB3118" s="26" t="s">
        <v>609</v>
      </c>
      <c r="BC3118" s="26" t="s">
        <v>167</v>
      </c>
      <c r="BD3118" s="26" t="s">
        <v>154</v>
      </c>
      <c r="BE3118" s="26"/>
      <c r="BF3118" s="26" t="s">
        <v>99</v>
      </c>
      <c r="BG3118" s="26" t="s">
        <v>167</v>
      </c>
      <c r="BH3118" s="26" t="s">
        <v>99</v>
      </c>
      <c r="BI3118" s="26">
        <v>6</v>
      </c>
      <c r="BJ3118" s="26" t="s">
        <v>217</v>
      </c>
    </row>
    <row r="3119" spans="36:62" x14ac:dyDescent="0.25">
      <c r="AJ3119" s="26">
        <v>1041</v>
      </c>
      <c r="AK3119" s="26">
        <v>2101648</v>
      </c>
      <c r="AL3119" s="264">
        <v>44212.354166666664</v>
      </c>
      <c r="AM3119" s="26" t="s">
        <v>147</v>
      </c>
      <c r="AN3119" s="26" t="s">
        <v>63</v>
      </c>
      <c r="AO3119" s="26"/>
      <c r="AP3119" s="26"/>
      <c r="AQ3119" s="26">
        <v>-1</v>
      </c>
      <c r="AR3119" s="26">
        <v>90</v>
      </c>
      <c r="AS3119" s="26" t="s">
        <v>168</v>
      </c>
      <c r="AT3119" s="26" t="s">
        <v>71</v>
      </c>
      <c r="AU3119" s="26" t="s">
        <v>63</v>
      </c>
      <c r="AV3119" s="26" t="s">
        <v>63</v>
      </c>
      <c r="AW3119" s="26" t="s">
        <v>63</v>
      </c>
      <c r="AX3119" s="26" t="s">
        <v>63</v>
      </c>
      <c r="AY3119" s="26">
        <v>43.847302999999897</v>
      </c>
      <c r="AZ3119" s="26">
        <v>-101.34277</v>
      </c>
      <c r="BA3119" s="26" t="s">
        <v>185</v>
      </c>
      <c r="BB3119" s="26" t="s">
        <v>609</v>
      </c>
      <c r="BC3119" s="26" t="s">
        <v>167</v>
      </c>
      <c r="BD3119" s="26" t="s">
        <v>154</v>
      </c>
      <c r="BE3119" s="26"/>
      <c r="BF3119" s="26" t="s">
        <v>99</v>
      </c>
      <c r="BG3119" s="26" t="s">
        <v>167</v>
      </c>
      <c r="BH3119" s="26" t="s">
        <v>99</v>
      </c>
      <c r="BI3119" s="26">
        <v>6</v>
      </c>
      <c r="BJ3119" s="26" t="s">
        <v>217</v>
      </c>
    </row>
    <row r="3120" spans="36:62" x14ac:dyDescent="0.25">
      <c r="AJ3120" s="26">
        <v>1042</v>
      </c>
      <c r="AK3120" s="26">
        <v>2101817</v>
      </c>
      <c r="AL3120" s="264">
        <v>44239.84652777778</v>
      </c>
      <c r="AM3120" s="26" t="s">
        <v>147</v>
      </c>
      <c r="AN3120" s="26" t="s">
        <v>63</v>
      </c>
      <c r="AO3120" s="26"/>
      <c r="AP3120" s="26"/>
      <c r="AQ3120" s="26">
        <v>-1</v>
      </c>
      <c r="AR3120" s="26">
        <v>90</v>
      </c>
      <c r="AS3120" s="26" t="s">
        <v>168</v>
      </c>
      <c r="AT3120" s="26" t="s">
        <v>74</v>
      </c>
      <c r="AU3120" s="26" t="s">
        <v>63</v>
      </c>
      <c r="AV3120" s="26" t="s">
        <v>63</v>
      </c>
      <c r="AW3120" s="26" t="s">
        <v>63</v>
      </c>
      <c r="AX3120" s="26" t="s">
        <v>63</v>
      </c>
      <c r="AY3120" s="26">
        <v>43.839505000000003</v>
      </c>
      <c r="AZ3120" s="26">
        <v>-101.52905800000001</v>
      </c>
      <c r="BA3120" s="26" t="s">
        <v>158</v>
      </c>
      <c r="BB3120" s="26" t="s">
        <v>609</v>
      </c>
      <c r="BC3120" s="26" t="s">
        <v>167</v>
      </c>
      <c r="BD3120" s="26" t="s">
        <v>154</v>
      </c>
      <c r="BE3120" s="26"/>
      <c r="BF3120" s="26" t="s">
        <v>99</v>
      </c>
      <c r="BG3120" s="26" t="s">
        <v>167</v>
      </c>
      <c r="BH3120" s="26" t="s">
        <v>99</v>
      </c>
      <c r="BI3120" s="26">
        <v>6</v>
      </c>
      <c r="BJ3120" s="26" t="s">
        <v>217</v>
      </c>
    </row>
    <row r="3121" spans="36:62" x14ac:dyDescent="0.25">
      <c r="AJ3121" s="26">
        <v>1043</v>
      </c>
      <c r="AK3121" s="26">
        <v>2101819</v>
      </c>
      <c r="AL3121" s="264">
        <v>44241.648611111108</v>
      </c>
      <c r="AM3121" s="26" t="s">
        <v>147</v>
      </c>
      <c r="AN3121" s="26" t="s">
        <v>63</v>
      </c>
      <c r="AO3121" s="26" t="s">
        <v>156</v>
      </c>
      <c r="AP3121" s="26" t="s">
        <v>159</v>
      </c>
      <c r="AQ3121" s="26">
        <v>0</v>
      </c>
      <c r="AR3121" s="26">
        <v>90</v>
      </c>
      <c r="AS3121" s="26" t="s">
        <v>630</v>
      </c>
      <c r="AT3121" s="26" t="s">
        <v>74</v>
      </c>
      <c r="AU3121" s="26" t="s">
        <v>63</v>
      </c>
      <c r="AV3121" s="26" t="s">
        <v>63</v>
      </c>
      <c r="AW3121" s="26" t="s">
        <v>63</v>
      </c>
      <c r="AX3121" s="26" t="s">
        <v>63</v>
      </c>
      <c r="AY3121" s="26">
        <v>43.838926000000001</v>
      </c>
      <c r="AZ3121" s="26">
        <v>-101.529999</v>
      </c>
      <c r="BA3121" s="26" t="s">
        <v>158</v>
      </c>
      <c r="BB3121" s="26" t="s">
        <v>611</v>
      </c>
      <c r="BC3121" s="26" t="s">
        <v>68</v>
      </c>
      <c r="BD3121" s="26" t="s">
        <v>615</v>
      </c>
      <c r="BE3121" s="26"/>
      <c r="BF3121" s="26" t="s">
        <v>698</v>
      </c>
      <c r="BG3121" s="26" t="s">
        <v>68</v>
      </c>
      <c r="BH3121" s="26" t="s">
        <v>146</v>
      </c>
      <c r="BI3121" s="26">
        <v>6</v>
      </c>
      <c r="BJ3121" s="26" t="s">
        <v>217</v>
      </c>
    </row>
    <row r="3122" spans="36:62" x14ac:dyDescent="0.25">
      <c r="AJ3122" s="26">
        <v>1044</v>
      </c>
      <c r="AK3122" s="26">
        <v>2102044</v>
      </c>
      <c r="AL3122" s="264">
        <v>44244.760416666664</v>
      </c>
      <c r="AM3122" s="26" t="s">
        <v>147</v>
      </c>
      <c r="AN3122" s="26" t="s">
        <v>63</v>
      </c>
      <c r="AO3122" s="26"/>
      <c r="AP3122" s="26"/>
      <c r="AQ3122" s="26">
        <v>-1</v>
      </c>
      <c r="AR3122" s="26">
        <v>90</v>
      </c>
      <c r="AS3122" s="26" t="s">
        <v>168</v>
      </c>
      <c r="AT3122" s="26" t="s">
        <v>71</v>
      </c>
      <c r="AU3122" s="26" t="s">
        <v>63</v>
      </c>
      <c r="AV3122" s="26" t="s">
        <v>63</v>
      </c>
      <c r="AW3122" s="26" t="s">
        <v>63</v>
      </c>
      <c r="AX3122" s="26" t="s">
        <v>63</v>
      </c>
      <c r="AY3122" s="26">
        <v>43.901164000000001</v>
      </c>
      <c r="AZ3122" s="26">
        <v>-101.077996999999</v>
      </c>
      <c r="BA3122" s="26" t="s">
        <v>185</v>
      </c>
      <c r="BB3122" s="26" t="s">
        <v>609</v>
      </c>
      <c r="BC3122" s="26" t="s">
        <v>167</v>
      </c>
      <c r="BD3122" s="26" t="s">
        <v>154</v>
      </c>
      <c r="BE3122" s="26"/>
      <c r="BF3122" s="26" t="s">
        <v>99</v>
      </c>
      <c r="BG3122" s="26" t="s">
        <v>167</v>
      </c>
      <c r="BH3122" s="26" t="s">
        <v>99</v>
      </c>
      <c r="BI3122" s="26">
        <v>6</v>
      </c>
      <c r="BJ3122" s="26" t="s">
        <v>217</v>
      </c>
    </row>
    <row r="3123" spans="36:62" x14ac:dyDescent="0.25">
      <c r="AJ3123" s="26">
        <v>1045</v>
      </c>
      <c r="AK3123" s="26">
        <v>2102300</v>
      </c>
      <c r="AL3123" s="264">
        <v>44244.847222222219</v>
      </c>
      <c r="AM3123" s="26" t="s">
        <v>147</v>
      </c>
      <c r="AN3123" s="26" t="s">
        <v>63</v>
      </c>
      <c r="AO3123" s="26" t="s">
        <v>156</v>
      </c>
      <c r="AP3123" s="26" t="s">
        <v>159</v>
      </c>
      <c r="AQ3123" s="26">
        <v>0</v>
      </c>
      <c r="AR3123" s="26">
        <v>90</v>
      </c>
      <c r="AS3123" s="26" t="s">
        <v>707</v>
      </c>
      <c r="AT3123" s="26" t="s">
        <v>71</v>
      </c>
      <c r="AU3123" s="26" t="s">
        <v>63</v>
      </c>
      <c r="AV3123" s="26" t="s">
        <v>63</v>
      </c>
      <c r="AW3123" s="26" t="s">
        <v>63</v>
      </c>
      <c r="AX3123" s="26" t="s">
        <v>63</v>
      </c>
      <c r="AY3123" s="26">
        <v>43.8390249999999</v>
      </c>
      <c r="AZ3123" s="26">
        <v>-101.530546999999</v>
      </c>
      <c r="BA3123" s="26" t="s">
        <v>166</v>
      </c>
      <c r="BB3123" s="26" t="s">
        <v>609</v>
      </c>
      <c r="BC3123" s="26" t="s">
        <v>68</v>
      </c>
      <c r="BD3123" s="26" t="s">
        <v>154</v>
      </c>
      <c r="BE3123" s="26"/>
      <c r="BF3123" s="26" t="s">
        <v>68</v>
      </c>
      <c r="BG3123" s="26" t="s">
        <v>68</v>
      </c>
      <c r="BH3123" s="26" t="s">
        <v>160</v>
      </c>
      <c r="BI3123" s="26">
        <v>6</v>
      </c>
      <c r="BJ3123" s="26" t="s">
        <v>217</v>
      </c>
    </row>
    <row r="3124" spans="36:62" x14ac:dyDescent="0.25">
      <c r="AJ3124" s="26">
        <v>1047</v>
      </c>
      <c r="AK3124" s="26">
        <v>2102046</v>
      </c>
      <c r="AL3124" s="264">
        <v>44232.791666666664</v>
      </c>
      <c r="AM3124" s="26" t="s">
        <v>147</v>
      </c>
      <c r="AN3124" s="26" t="s">
        <v>63</v>
      </c>
      <c r="AO3124" s="26"/>
      <c r="AP3124" s="26"/>
      <c r="AQ3124" s="26">
        <v>-1</v>
      </c>
      <c r="AR3124" s="26">
        <v>90</v>
      </c>
      <c r="AS3124" s="26" t="s">
        <v>168</v>
      </c>
      <c r="AT3124" s="26" t="s">
        <v>71</v>
      </c>
      <c r="AU3124" s="26" t="s">
        <v>63</v>
      </c>
      <c r="AV3124" s="26" t="s">
        <v>63</v>
      </c>
      <c r="AW3124" s="26" t="s">
        <v>63</v>
      </c>
      <c r="AX3124" s="26" t="s">
        <v>63</v>
      </c>
      <c r="AY3124" s="26">
        <v>43.8512419999999</v>
      </c>
      <c r="AZ3124" s="26">
        <v>-101.466455999999</v>
      </c>
      <c r="BA3124" s="26" t="s">
        <v>207</v>
      </c>
      <c r="BB3124" s="26" t="s">
        <v>609</v>
      </c>
      <c r="BC3124" s="26" t="s">
        <v>167</v>
      </c>
      <c r="BD3124" s="26" t="s">
        <v>154</v>
      </c>
      <c r="BE3124" s="26"/>
      <c r="BF3124" s="26" t="s">
        <v>99</v>
      </c>
      <c r="BG3124" s="26" t="s">
        <v>167</v>
      </c>
      <c r="BH3124" s="26" t="s">
        <v>99</v>
      </c>
      <c r="BI3124" s="26">
        <v>6</v>
      </c>
      <c r="BJ3124" s="26" t="s">
        <v>217</v>
      </c>
    </row>
    <row r="3125" spans="36:62" x14ac:dyDescent="0.25">
      <c r="AJ3125" s="26">
        <v>1048</v>
      </c>
      <c r="AK3125" s="26">
        <v>2102837</v>
      </c>
      <c r="AL3125" s="264">
        <v>44234.569444444445</v>
      </c>
      <c r="AM3125" s="26" t="s">
        <v>487</v>
      </c>
      <c r="AN3125" s="26" t="s">
        <v>63</v>
      </c>
      <c r="AO3125" s="26" t="s">
        <v>214</v>
      </c>
      <c r="AP3125" s="26" t="s">
        <v>982</v>
      </c>
      <c r="AQ3125" s="26">
        <v>0</v>
      </c>
      <c r="AR3125" s="26">
        <v>18</v>
      </c>
      <c r="AS3125" s="26" t="s">
        <v>983</v>
      </c>
      <c r="AT3125" s="26" t="s">
        <v>74</v>
      </c>
      <c r="AU3125" s="26" t="s">
        <v>63</v>
      </c>
      <c r="AV3125" s="26" t="s">
        <v>63</v>
      </c>
      <c r="AW3125" s="26" t="s">
        <v>63</v>
      </c>
      <c r="AX3125" s="26" t="s">
        <v>63</v>
      </c>
      <c r="AY3125" s="26">
        <v>43.215232</v>
      </c>
      <c r="AZ3125" s="26">
        <v>-101.513834</v>
      </c>
      <c r="BA3125" s="26" t="s">
        <v>501</v>
      </c>
      <c r="BB3125" s="26" t="s">
        <v>611</v>
      </c>
      <c r="BC3125" s="26" t="s">
        <v>984</v>
      </c>
      <c r="BD3125" s="26" t="s">
        <v>68</v>
      </c>
      <c r="BE3125" s="26" t="s">
        <v>981</v>
      </c>
      <c r="BF3125" s="26" t="s">
        <v>68</v>
      </c>
      <c r="BG3125" s="26" t="s">
        <v>68</v>
      </c>
      <c r="BH3125" s="26" t="s">
        <v>688</v>
      </c>
      <c r="BI3125" s="26">
        <v>6</v>
      </c>
      <c r="BJ3125" s="26" t="s">
        <v>20</v>
      </c>
    </row>
    <row r="3126" spans="36:62" x14ac:dyDescent="0.25">
      <c r="AJ3126" s="26">
        <v>1049</v>
      </c>
      <c r="AK3126" s="26">
        <v>2103267</v>
      </c>
      <c r="AL3126" s="264">
        <v>44266.202777777777</v>
      </c>
      <c r="AM3126" s="26" t="s">
        <v>565</v>
      </c>
      <c r="AN3126" s="26" t="s">
        <v>63</v>
      </c>
      <c r="AO3126" s="26" t="s">
        <v>156</v>
      </c>
      <c r="AP3126" s="26" t="s">
        <v>159</v>
      </c>
      <c r="AQ3126" s="26">
        <v>0</v>
      </c>
      <c r="AR3126" s="26">
        <v>90</v>
      </c>
      <c r="AS3126" s="26" t="s">
        <v>188</v>
      </c>
      <c r="AT3126" s="26" t="s">
        <v>74</v>
      </c>
      <c r="AU3126" s="26" t="s">
        <v>63</v>
      </c>
      <c r="AV3126" s="26" t="s">
        <v>63</v>
      </c>
      <c r="AW3126" s="26" t="s">
        <v>63</v>
      </c>
      <c r="AX3126" s="26" t="s">
        <v>63</v>
      </c>
      <c r="AY3126" s="26">
        <v>43.886502</v>
      </c>
      <c r="AZ3126" s="26">
        <v>-100.758268999999</v>
      </c>
      <c r="BA3126" s="26" t="s">
        <v>208</v>
      </c>
      <c r="BB3126" s="26" t="s">
        <v>611</v>
      </c>
      <c r="BC3126" s="26" t="s">
        <v>68</v>
      </c>
      <c r="BD3126" s="26" t="s">
        <v>615</v>
      </c>
      <c r="BE3126" s="26"/>
      <c r="BF3126" s="26" t="s">
        <v>68</v>
      </c>
      <c r="BG3126" s="26" t="s">
        <v>68</v>
      </c>
      <c r="BH3126" s="26" t="s">
        <v>160</v>
      </c>
      <c r="BI3126" s="26">
        <v>6</v>
      </c>
      <c r="BJ3126" s="26" t="s">
        <v>21</v>
      </c>
    </row>
    <row r="3127" spans="36:62" x14ac:dyDescent="0.25">
      <c r="AJ3127" s="26">
        <v>1051</v>
      </c>
      <c r="AK3127" s="26">
        <v>2103488</v>
      </c>
      <c r="AL3127" s="264">
        <v>44269.565972222219</v>
      </c>
      <c r="AM3127" s="26" t="s">
        <v>147</v>
      </c>
      <c r="AN3127" s="26" t="s">
        <v>63</v>
      </c>
      <c r="AO3127" s="26" t="s">
        <v>156</v>
      </c>
      <c r="AP3127" s="26" t="s">
        <v>159</v>
      </c>
      <c r="AQ3127" s="26">
        <v>0</v>
      </c>
      <c r="AR3127" s="26">
        <v>90</v>
      </c>
      <c r="AS3127" s="26" t="s">
        <v>742</v>
      </c>
      <c r="AT3127" s="26" t="s">
        <v>639</v>
      </c>
      <c r="AU3127" s="26" t="s">
        <v>63</v>
      </c>
      <c r="AV3127" s="26" t="s">
        <v>63</v>
      </c>
      <c r="AW3127" s="26" t="s">
        <v>63</v>
      </c>
      <c r="AX3127" s="26" t="s">
        <v>63</v>
      </c>
      <c r="AY3127" s="26">
        <v>43.837046000000001</v>
      </c>
      <c r="AZ3127" s="26">
        <v>-101.536940999999</v>
      </c>
      <c r="BA3127" s="26" t="s">
        <v>158</v>
      </c>
      <c r="BB3127" s="26" t="s">
        <v>611</v>
      </c>
      <c r="BC3127" s="26" t="s">
        <v>68</v>
      </c>
      <c r="BD3127" s="26" t="s">
        <v>615</v>
      </c>
      <c r="BE3127" s="26"/>
      <c r="BF3127" s="26" t="s">
        <v>68</v>
      </c>
      <c r="BG3127" s="26" t="s">
        <v>209</v>
      </c>
      <c r="BH3127" s="26" t="s">
        <v>146</v>
      </c>
      <c r="BI3127" s="26">
        <v>6</v>
      </c>
      <c r="BJ3127" s="26" t="s">
        <v>21</v>
      </c>
    </row>
    <row r="3128" spans="36:62" x14ac:dyDescent="0.25">
      <c r="AJ3128" s="26">
        <v>1052</v>
      </c>
      <c r="AK3128" s="26">
        <v>2103489</v>
      </c>
      <c r="AL3128" s="264">
        <v>44269.709027777775</v>
      </c>
      <c r="AM3128" s="26" t="s">
        <v>147</v>
      </c>
      <c r="AN3128" s="26" t="s">
        <v>63</v>
      </c>
      <c r="AO3128" s="26" t="s">
        <v>156</v>
      </c>
      <c r="AP3128" s="26" t="s">
        <v>159</v>
      </c>
      <c r="AQ3128" s="26">
        <v>0</v>
      </c>
      <c r="AR3128" s="26">
        <v>90</v>
      </c>
      <c r="AS3128" s="26" t="s">
        <v>662</v>
      </c>
      <c r="AT3128" s="26" t="s">
        <v>639</v>
      </c>
      <c r="AU3128" s="26" t="s">
        <v>63</v>
      </c>
      <c r="AV3128" s="26" t="s">
        <v>63</v>
      </c>
      <c r="AW3128" s="26" t="s">
        <v>63</v>
      </c>
      <c r="AX3128" s="26" t="s">
        <v>63</v>
      </c>
      <c r="AY3128" s="26">
        <v>43.850966</v>
      </c>
      <c r="AZ3128" s="26">
        <v>-101.46831400000001</v>
      </c>
      <c r="BA3128" s="26" t="s">
        <v>208</v>
      </c>
      <c r="BB3128" s="26" t="s">
        <v>611</v>
      </c>
      <c r="BC3128" s="26" t="s">
        <v>68</v>
      </c>
      <c r="BD3128" s="26" t="s">
        <v>615</v>
      </c>
      <c r="BE3128" s="26"/>
      <c r="BF3128" s="26" t="s">
        <v>68</v>
      </c>
      <c r="BG3128" s="26" t="s">
        <v>209</v>
      </c>
      <c r="BH3128" s="26" t="s">
        <v>146</v>
      </c>
      <c r="BI3128" s="26">
        <v>6</v>
      </c>
      <c r="BJ3128" s="26" t="s">
        <v>217</v>
      </c>
    </row>
    <row r="3129" spans="36:62" x14ac:dyDescent="0.25">
      <c r="AJ3129" s="26">
        <v>1054</v>
      </c>
      <c r="AK3129" s="26">
        <v>2018362</v>
      </c>
      <c r="AL3129" s="264">
        <v>44009.25</v>
      </c>
      <c r="AM3129" s="26" t="s">
        <v>565</v>
      </c>
      <c r="AN3129" s="26" t="s">
        <v>63</v>
      </c>
      <c r="AO3129" s="26"/>
      <c r="AP3129" s="26"/>
      <c r="AQ3129" s="26">
        <v>-1</v>
      </c>
      <c r="AR3129" s="26">
        <v>90</v>
      </c>
      <c r="AS3129" s="26" t="s">
        <v>168</v>
      </c>
      <c r="AT3129" s="26" t="s">
        <v>71</v>
      </c>
      <c r="AU3129" s="26" t="s">
        <v>63</v>
      </c>
      <c r="AV3129" s="26" t="s">
        <v>63</v>
      </c>
      <c r="AW3129" s="26" t="s">
        <v>63</v>
      </c>
      <c r="AX3129" s="26" t="s">
        <v>63</v>
      </c>
      <c r="AY3129" s="26">
        <v>43.8868119999999</v>
      </c>
      <c r="AZ3129" s="26">
        <v>-100.78658900000001</v>
      </c>
      <c r="BA3129" s="26" t="s">
        <v>166</v>
      </c>
      <c r="BB3129" s="26" t="s">
        <v>609</v>
      </c>
      <c r="BC3129" s="26" t="s">
        <v>167</v>
      </c>
      <c r="BD3129" s="26" t="s">
        <v>154</v>
      </c>
      <c r="BE3129" s="26"/>
      <c r="BF3129" s="26" t="s">
        <v>99</v>
      </c>
      <c r="BG3129" s="26" t="s">
        <v>167</v>
      </c>
      <c r="BH3129" s="26" t="s">
        <v>99</v>
      </c>
      <c r="BI3129" s="26">
        <v>6</v>
      </c>
      <c r="BJ3129" s="26" t="s">
        <v>217</v>
      </c>
    </row>
    <row r="3130" spans="36:62" x14ac:dyDescent="0.25">
      <c r="AJ3130" s="26">
        <v>1055</v>
      </c>
      <c r="AK3130" s="26">
        <v>2103661</v>
      </c>
      <c r="AL3130" s="264">
        <v>44266.295138888891</v>
      </c>
      <c r="AM3130" s="26" t="s">
        <v>565</v>
      </c>
      <c r="AN3130" s="26" t="s">
        <v>63</v>
      </c>
      <c r="AO3130" s="26" t="s">
        <v>156</v>
      </c>
      <c r="AP3130" s="26" t="s">
        <v>726</v>
      </c>
      <c r="AQ3130" s="26">
        <v>0</v>
      </c>
      <c r="AR3130" s="26">
        <v>83</v>
      </c>
      <c r="AS3130" s="26" t="s">
        <v>628</v>
      </c>
      <c r="AT3130" s="26" t="s">
        <v>71</v>
      </c>
      <c r="AU3130" s="26" t="s">
        <v>63</v>
      </c>
      <c r="AV3130" s="26" t="s">
        <v>63</v>
      </c>
      <c r="AW3130" s="26" t="s">
        <v>63</v>
      </c>
      <c r="AX3130" s="26" t="s">
        <v>63</v>
      </c>
      <c r="AY3130" s="26">
        <v>43.882072000000001</v>
      </c>
      <c r="AZ3130" s="26">
        <v>-100.705848</v>
      </c>
      <c r="BA3130" s="26" t="s">
        <v>185</v>
      </c>
      <c r="BB3130" s="26" t="s">
        <v>690</v>
      </c>
      <c r="BC3130" s="26" t="s">
        <v>1297</v>
      </c>
      <c r="BD3130" s="26" t="s">
        <v>615</v>
      </c>
      <c r="BE3130" s="26" t="s">
        <v>1584</v>
      </c>
      <c r="BF3130" s="26" t="s">
        <v>68</v>
      </c>
      <c r="BG3130" s="26" t="s">
        <v>759</v>
      </c>
      <c r="BH3130" s="26" t="s">
        <v>175</v>
      </c>
      <c r="BI3130" s="26">
        <v>6</v>
      </c>
      <c r="BJ3130" s="26" t="s">
        <v>217</v>
      </c>
    </row>
    <row r="3131" spans="36:62" x14ac:dyDescent="0.25">
      <c r="AJ3131" s="26">
        <v>1056</v>
      </c>
      <c r="AK3131" s="26">
        <v>2103175</v>
      </c>
      <c r="AL3131" s="264">
        <v>44261.253472222219</v>
      </c>
      <c r="AM3131" s="26" t="s">
        <v>147</v>
      </c>
      <c r="AN3131" s="26" t="s">
        <v>63</v>
      </c>
      <c r="AO3131" s="26"/>
      <c r="AP3131" s="26"/>
      <c r="AQ3131" s="26">
        <v>-1</v>
      </c>
      <c r="AR3131" s="26">
        <v>90</v>
      </c>
      <c r="AS3131" s="26" t="s">
        <v>168</v>
      </c>
      <c r="AT3131" s="26" t="s">
        <v>71</v>
      </c>
      <c r="AU3131" s="26" t="s">
        <v>63</v>
      </c>
      <c r="AV3131" s="26" t="s">
        <v>63</v>
      </c>
      <c r="AW3131" s="26" t="s">
        <v>63</v>
      </c>
      <c r="AX3131" s="26" t="s">
        <v>63</v>
      </c>
      <c r="AY3131" s="26">
        <v>43.856062000000001</v>
      </c>
      <c r="AZ3131" s="26">
        <v>-101.197318999999</v>
      </c>
      <c r="BA3131" s="26" t="s">
        <v>498</v>
      </c>
      <c r="BB3131" s="26" t="s">
        <v>609</v>
      </c>
      <c r="BC3131" s="26" t="s">
        <v>167</v>
      </c>
      <c r="BD3131" s="26" t="s">
        <v>154</v>
      </c>
      <c r="BE3131" s="26"/>
      <c r="BF3131" s="26" t="s">
        <v>99</v>
      </c>
      <c r="BG3131" s="26" t="s">
        <v>167</v>
      </c>
      <c r="BH3131" s="26" t="s">
        <v>99</v>
      </c>
      <c r="BI3131" s="26">
        <v>6</v>
      </c>
      <c r="BJ3131" s="26" t="s">
        <v>217</v>
      </c>
    </row>
    <row r="3132" spans="36:62" x14ac:dyDescent="0.25">
      <c r="AJ3132" s="26">
        <v>1057</v>
      </c>
      <c r="AK3132" s="26">
        <v>2103192</v>
      </c>
      <c r="AL3132" s="264">
        <v>44266.322916666664</v>
      </c>
      <c r="AM3132" s="26" t="s">
        <v>147</v>
      </c>
      <c r="AN3132" s="26" t="s">
        <v>63</v>
      </c>
      <c r="AO3132" s="26" t="s">
        <v>156</v>
      </c>
      <c r="AP3132" s="26" t="s">
        <v>159</v>
      </c>
      <c r="AQ3132" s="26">
        <v>0</v>
      </c>
      <c r="AR3132" s="26">
        <v>90</v>
      </c>
      <c r="AS3132" s="26" t="s">
        <v>1541</v>
      </c>
      <c r="AT3132" s="26" t="s">
        <v>74</v>
      </c>
      <c r="AU3132" s="26" t="s">
        <v>63</v>
      </c>
      <c r="AV3132" s="26" t="s">
        <v>63</v>
      </c>
      <c r="AW3132" s="26" t="s">
        <v>63</v>
      </c>
      <c r="AX3132" s="26" t="s">
        <v>63</v>
      </c>
      <c r="AY3132" s="26">
        <v>43.900933000000002</v>
      </c>
      <c r="AZ3132" s="26">
        <v>-101.074333999999</v>
      </c>
      <c r="BA3132" s="26" t="s">
        <v>158</v>
      </c>
      <c r="BB3132" s="26" t="s">
        <v>611</v>
      </c>
      <c r="BC3132" s="26" t="s">
        <v>667</v>
      </c>
      <c r="BD3132" s="26" t="s">
        <v>615</v>
      </c>
      <c r="BE3132" s="26"/>
      <c r="BF3132" s="26" t="s">
        <v>68</v>
      </c>
      <c r="BG3132" s="26" t="s">
        <v>68</v>
      </c>
      <c r="BH3132" s="26" t="s">
        <v>160</v>
      </c>
      <c r="BI3132" s="26">
        <v>6</v>
      </c>
      <c r="BJ3132" s="26" t="s">
        <v>217</v>
      </c>
    </row>
    <row r="3133" spans="36:62" x14ac:dyDescent="0.25">
      <c r="AJ3133" s="26">
        <v>1058</v>
      </c>
      <c r="AK3133" s="26">
        <v>2104298</v>
      </c>
      <c r="AL3133" s="264">
        <v>44284.568749999999</v>
      </c>
      <c r="AM3133" s="26" t="s">
        <v>565</v>
      </c>
      <c r="AN3133" s="26" t="s">
        <v>63</v>
      </c>
      <c r="AO3133" s="26" t="s">
        <v>156</v>
      </c>
      <c r="AP3133" s="26" t="s">
        <v>716</v>
      </c>
      <c r="AQ3133" s="26">
        <v>0</v>
      </c>
      <c r="AR3133" s="26">
        <v>90</v>
      </c>
      <c r="AS3133" s="26" t="s">
        <v>628</v>
      </c>
      <c r="AT3133" s="26" t="s">
        <v>616</v>
      </c>
      <c r="AU3133" s="26" t="s">
        <v>63</v>
      </c>
      <c r="AV3133" s="26" t="s">
        <v>63</v>
      </c>
      <c r="AW3133" s="26" t="s">
        <v>63</v>
      </c>
      <c r="AX3133" s="26" t="s">
        <v>63</v>
      </c>
      <c r="AY3133" s="26">
        <v>43.886769000000001</v>
      </c>
      <c r="AZ3133" s="26">
        <v>-100.818489999999</v>
      </c>
      <c r="BA3133" s="26" t="s">
        <v>571</v>
      </c>
      <c r="BB3133" s="26" t="s">
        <v>609</v>
      </c>
      <c r="BC3133" s="26" t="s">
        <v>667</v>
      </c>
      <c r="BD3133" s="26" t="s">
        <v>68</v>
      </c>
      <c r="BE3133" s="26"/>
      <c r="BF3133" s="26" t="s">
        <v>68</v>
      </c>
      <c r="BG3133" s="26" t="s">
        <v>1542</v>
      </c>
      <c r="BH3133" s="26" t="s">
        <v>1043</v>
      </c>
      <c r="BI3133" s="26">
        <v>6</v>
      </c>
      <c r="BJ3133" s="26" t="s">
        <v>217</v>
      </c>
    </row>
    <row r="3134" spans="36:62" x14ac:dyDescent="0.25">
      <c r="AJ3134" s="26">
        <v>1059</v>
      </c>
      <c r="AK3134" s="26">
        <v>2103562</v>
      </c>
      <c r="AL3134" s="264">
        <v>44265.383333333331</v>
      </c>
      <c r="AM3134" s="26" t="s">
        <v>147</v>
      </c>
      <c r="AN3134" s="26" t="s">
        <v>63</v>
      </c>
      <c r="AO3134" s="26" t="s">
        <v>156</v>
      </c>
      <c r="AP3134" s="26" t="s">
        <v>159</v>
      </c>
      <c r="AQ3134" s="26">
        <v>0</v>
      </c>
      <c r="AR3134" s="26">
        <v>90</v>
      </c>
      <c r="AS3134" s="26" t="s">
        <v>1543</v>
      </c>
      <c r="AT3134" s="26" t="s">
        <v>613</v>
      </c>
      <c r="AU3134" s="26" t="s">
        <v>63</v>
      </c>
      <c r="AV3134" s="26" t="s">
        <v>63</v>
      </c>
      <c r="AW3134" s="26" t="s">
        <v>63</v>
      </c>
      <c r="AX3134" s="26" t="s">
        <v>63</v>
      </c>
      <c r="AY3134" s="26">
        <v>43.850915999999899</v>
      </c>
      <c r="AZ3134" s="26">
        <v>-101.471706999999</v>
      </c>
      <c r="BA3134" s="26" t="s">
        <v>208</v>
      </c>
      <c r="BB3134" s="26" t="s">
        <v>611</v>
      </c>
      <c r="BC3134" s="26" t="s">
        <v>667</v>
      </c>
      <c r="BD3134" s="26" t="s">
        <v>615</v>
      </c>
      <c r="BE3134" s="26"/>
      <c r="BF3134" s="26" t="s">
        <v>68</v>
      </c>
      <c r="BG3134" s="26" t="s">
        <v>68</v>
      </c>
      <c r="BH3134" s="26" t="s">
        <v>160</v>
      </c>
      <c r="BI3134" s="26">
        <v>6</v>
      </c>
      <c r="BJ3134" s="26" t="s">
        <v>217</v>
      </c>
    </row>
    <row r="3135" spans="36:62" x14ac:dyDescent="0.25">
      <c r="AJ3135" s="26">
        <v>1060</v>
      </c>
      <c r="AK3135" s="26">
        <v>2103569</v>
      </c>
      <c r="AL3135" s="264">
        <v>44255.604166666664</v>
      </c>
      <c r="AM3135" s="26" t="s">
        <v>147</v>
      </c>
      <c r="AN3135" s="26" t="s">
        <v>63</v>
      </c>
      <c r="AO3135" s="26" t="s">
        <v>156</v>
      </c>
      <c r="AP3135" s="26" t="s">
        <v>159</v>
      </c>
      <c r="AQ3135" s="26">
        <v>0</v>
      </c>
      <c r="AR3135" s="26">
        <v>90</v>
      </c>
      <c r="AS3135" s="26" t="s">
        <v>859</v>
      </c>
      <c r="AT3135" s="26" t="s">
        <v>71</v>
      </c>
      <c r="AU3135" s="26" t="s">
        <v>63</v>
      </c>
      <c r="AV3135" s="26" t="s">
        <v>63</v>
      </c>
      <c r="AW3135" s="26" t="s">
        <v>63</v>
      </c>
      <c r="AX3135" s="26" t="s">
        <v>63</v>
      </c>
      <c r="AY3135" s="26">
        <v>43.8359939999999</v>
      </c>
      <c r="AZ3135" s="26">
        <v>-101.547450999999</v>
      </c>
      <c r="BA3135" s="26" t="s">
        <v>158</v>
      </c>
      <c r="BB3135" s="26" t="s">
        <v>611</v>
      </c>
      <c r="BC3135" s="26" t="s">
        <v>162</v>
      </c>
      <c r="BD3135" s="26" t="s">
        <v>615</v>
      </c>
      <c r="BE3135" s="26"/>
      <c r="BF3135" s="26" t="s">
        <v>68</v>
      </c>
      <c r="BG3135" s="26" t="s">
        <v>68</v>
      </c>
      <c r="BH3135" s="26" t="s">
        <v>146</v>
      </c>
      <c r="BI3135" s="26">
        <v>6</v>
      </c>
      <c r="BJ3135" s="26" t="s">
        <v>217</v>
      </c>
    </row>
    <row r="3136" spans="36:62" x14ac:dyDescent="0.25">
      <c r="AJ3136" s="26">
        <v>1061</v>
      </c>
      <c r="AK3136" s="26">
        <v>2103571</v>
      </c>
      <c r="AL3136" s="264">
        <v>44270.492361111108</v>
      </c>
      <c r="AM3136" s="26" t="s">
        <v>147</v>
      </c>
      <c r="AN3136" s="26" t="s">
        <v>63</v>
      </c>
      <c r="AO3136" s="26" t="s">
        <v>156</v>
      </c>
      <c r="AP3136" s="26" t="s">
        <v>1545</v>
      </c>
      <c r="AQ3136" s="26">
        <v>0</v>
      </c>
      <c r="AR3136" s="26">
        <v>90</v>
      </c>
      <c r="AS3136" s="26" t="s">
        <v>963</v>
      </c>
      <c r="AT3136" s="26" t="s">
        <v>613</v>
      </c>
      <c r="AU3136" s="26" t="s">
        <v>63</v>
      </c>
      <c r="AV3136" s="26" t="s">
        <v>63</v>
      </c>
      <c r="AW3136" s="26" t="s">
        <v>63</v>
      </c>
      <c r="AX3136" s="26" t="s">
        <v>63</v>
      </c>
      <c r="AY3136" s="26">
        <v>43.854821000000001</v>
      </c>
      <c r="AZ3136" s="26">
        <v>-101.19987500000001</v>
      </c>
      <c r="BA3136" s="26" t="s">
        <v>490</v>
      </c>
      <c r="BB3136" s="26" t="s">
        <v>964</v>
      </c>
      <c r="BC3136" s="26" t="s">
        <v>1546</v>
      </c>
      <c r="BD3136" s="26" t="s">
        <v>828</v>
      </c>
      <c r="BE3136" s="26" t="s">
        <v>1544</v>
      </c>
      <c r="BF3136" s="26" t="s">
        <v>829</v>
      </c>
      <c r="BG3136" s="26" t="s">
        <v>829</v>
      </c>
      <c r="BH3136" s="26" t="s">
        <v>965</v>
      </c>
      <c r="BI3136" s="26">
        <v>6</v>
      </c>
      <c r="BJ3136" s="26" t="s">
        <v>217</v>
      </c>
    </row>
    <row r="3137" spans="36:62" x14ac:dyDescent="0.25">
      <c r="AJ3137" s="26">
        <v>1062</v>
      </c>
      <c r="AK3137" s="26">
        <v>2103835</v>
      </c>
      <c r="AL3137" s="264">
        <v>44277.248611111114</v>
      </c>
      <c r="AM3137" s="26" t="s">
        <v>147</v>
      </c>
      <c r="AN3137" s="26" t="s">
        <v>63</v>
      </c>
      <c r="AO3137" s="26"/>
      <c r="AP3137" s="26"/>
      <c r="AQ3137" s="26">
        <v>-1</v>
      </c>
      <c r="AR3137" s="26">
        <v>90</v>
      </c>
      <c r="AS3137" s="26" t="s">
        <v>168</v>
      </c>
      <c r="AT3137" s="26" t="s">
        <v>74</v>
      </c>
      <c r="AU3137" s="26" t="s">
        <v>63</v>
      </c>
      <c r="AV3137" s="26" t="s">
        <v>63</v>
      </c>
      <c r="AW3137" s="26" t="s">
        <v>63</v>
      </c>
      <c r="AX3137" s="26" t="s">
        <v>63</v>
      </c>
      <c r="AY3137" s="26">
        <v>43.850783999999898</v>
      </c>
      <c r="AZ3137" s="26">
        <v>-101.372817999999</v>
      </c>
      <c r="BA3137" s="26" t="s">
        <v>166</v>
      </c>
      <c r="BB3137" s="26" t="s">
        <v>611</v>
      </c>
      <c r="BC3137" s="26" t="s">
        <v>167</v>
      </c>
      <c r="BD3137" s="26" t="s">
        <v>154</v>
      </c>
      <c r="BE3137" s="26"/>
      <c r="BF3137" s="26" t="s">
        <v>99</v>
      </c>
      <c r="BG3137" s="26" t="s">
        <v>167</v>
      </c>
      <c r="BH3137" s="26" t="s">
        <v>99</v>
      </c>
      <c r="BI3137" s="26">
        <v>6</v>
      </c>
      <c r="BJ3137" s="26" t="s">
        <v>217</v>
      </c>
    </row>
    <row r="3138" spans="36:62" x14ac:dyDescent="0.25">
      <c r="AJ3138" s="26">
        <v>1063</v>
      </c>
      <c r="AK3138" s="26">
        <v>2104103</v>
      </c>
      <c r="AL3138" s="264">
        <v>44284.831944444442</v>
      </c>
      <c r="AM3138" s="26" t="s">
        <v>147</v>
      </c>
      <c r="AN3138" s="26" t="s">
        <v>63</v>
      </c>
      <c r="AO3138" s="26" t="s">
        <v>156</v>
      </c>
      <c r="AP3138" s="26" t="s">
        <v>159</v>
      </c>
      <c r="AQ3138" s="26">
        <v>0</v>
      </c>
      <c r="AR3138" s="26">
        <v>90</v>
      </c>
      <c r="AS3138" s="26" t="s">
        <v>189</v>
      </c>
      <c r="AT3138" s="26" t="s">
        <v>697</v>
      </c>
      <c r="AU3138" s="26" t="s">
        <v>63</v>
      </c>
      <c r="AV3138" s="26" t="s">
        <v>63</v>
      </c>
      <c r="AW3138" s="26" t="s">
        <v>63</v>
      </c>
      <c r="AX3138" s="26" t="s">
        <v>63</v>
      </c>
      <c r="AY3138" s="26">
        <v>43.894928</v>
      </c>
      <c r="AZ3138" s="26">
        <v>-101.114380999999</v>
      </c>
      <c r="BA3138" s="26" t="s">
        <v>494</v>
      </c>
      <c r="BB3138" s="26" t="s">
        <v>611</v>
      </c>
      <c r="BC3138" s="26" t="s">
        <v>667</v>
      </c>
      <c r="BD3138" s="26" t="s">
        <v>68</v>
      </c>
      <c r="BE3138" s="26"/>
      <c r="BF3138" s="26" t="s">
        <v>68</v>
      </c>
      <c r="BG3138" s="26" t="s">
        <v>68</v>
      </c>
      <c r="BH3138" s="26" t="s">
        <v>146</v>
      </c>
      <c r="BI3138" s="26">
        <v>6</v>
      </c>
      <c r="BJ3138" s="26" t="s">
        <v>20</v>
      </c>
    </row>
    <row r="3139" spans="36:62" x14ac:dyDescent="0.25">
      <c r="AJ3139" s="26">
        <v>1064</v>
      </c>
      <c r="AK3139" s="26">
        <v>2104299</v>
      </c>
      <c r="AL3139" s="264">
        <v>44287.877083333333</v>
      </c>
      <c r="AM3139" s="26" t="s">
        <v>147</v>
      </c>
      <c r="AN3139" s="26" t="s">
        <v>63</v>
      </c>
      <c r="AO3139" s="26"/>
      <c r="AP3139" s="26"/>
      <c r="AQ3139" s="26">
        <v>-1</v>
      </c>
      <c r="AR3139" s="26">
        <v>90</v>
      </c>
      <c r="AS3139" s="26" t="s">
        <v>168</v>
      </c>
      <c r="AT3139" s="26" t="s">
        <v>71</v>
      </c>
      <c r="AU3139" s="26" t="s">
        <v>63</v>
      </c>
      <c r="AV3139" s="26" t="s">
        <v>63</v>
      </c>
      <c r="AW3139" s="26" t="s">
        <v>63</v>
      </c>
      <c r="AX3139" s="26" t="s">
        <v>63</v>
      </c>
      <c r="AY3139" s="26">
        <v>43.836272000000001</v>
      </c>
      <c r="AZ3139" s="26">
        <v>-101.546610999999</v>
      </c>
      <c r="BA3139" s="26" t="s">
        <v>498</v>
      </c>
      <c r="BB3139" s="26" t="s">
        <v>609</v>
      </c>
      <c r="BC3139" s="26" t="s">
        <v>167</v>
      </c>
      <c r="BD3139" s="26" t="s">
        <v>154</v>
      </c>
      <c r="BE3139" s="26"/>
      <c r="BF3139" s="26" t="s">
        <v>99</v>
      </c>
      <c r="BG3139" s="26" t="s">
        <v>167</v>
      </c>
      <c r="BH3139" s="26" t="s">
        <v>99</v>
      </c>
      <c r="BI3139" s="26">
        <v>6</v>
      </c>
      <c r="BJ3139" s="26" t="s">
        <v>217</v>
      </c>
    </row>
    <row r="3140" spans="36:62" x14ac:dyDescent="0.25">
      <c r="AJ3140" s="26">
        <v>1065</v>
      </c>
      <c r="AK3140" s="26">
        <v>2104521</v>
      </c>
      <c r="AL3140" s="264">
        <v>44284.645833333336</v>
      </c>
      <c r="AM3140" s="26" t="s">
        <v>565</v>
      </c>
      <c r="AN3140" s="26" t="s">
        <v>63</v>
      </c>
      <c r="AO3140" s="26" t="s">
        <v>156</v>
      </c>
      <c r="AP3140" s="26" t="s">
        <v>824</v>
      </c>
      <c r="AQ3140" s="26">
        <v>0</v>
      </c>
      <c r="AR3140" s="26">
        <v>90</v>
      </c>
      <c r="AS3140" s="26" t="s">
        <v>963</v>
      </c>
      <c r="AT3140" s="26" t="s">
        <v>1547</v>
      </c>
      <c r="AU3140" s="26" t="s">
        <v>63</v>
      </c>
      <c r="AV3140" s="26" t="s">
        <v>63</v>
      </c>
      <c r="AW3140" s="26" t="s">
        <v>63</v>
      </c>
      <c r="AX3140" s="26" t="s">
        <v>63</v>
      </c>
      <c r="AY3140" s="26">
        <v>43.886499999999899</v>
      </c>
      <c r="AZ3140" s="26">
        <v>-100.835453</v>
      </c>
      <c r="BA3140" s="26" t="s">
        <v>483</v>
      </c>
      <c r="BB3140" s="26" t="s">
        <v>964</v>
      </c>
      <c r="BC3140" s="26" t="s">
        <v>1304</v>
      </c>
      <c r="BD3140" s="26" t="s">
        <v>829</v>
      </c>
      <c r="BE3140" s="26"/>
      <c r="BF3140" s="26" t="s">
        <v>829</v>
      </c>
      <c r="BG3140" s="26" t="s">
        <v>1548</v>
      </c>
      <c r="BH3140" s="26" t="s">
        <v>795</v>
      </c>
      <c r="BI3140" s="26">
        <v>6</v>
      </c>
      <c r="BJ3140" s="26" t="s">
        <v>217</v>
      </c>
    </row>
    <row r="3141" spans="36:62" x14ac:dyDescent="0.25">
      <c r="AJ3141" s="26">
        <v>1066</v>
      </c>
      <c r="AK3141" s="26">
        <v>2105910</v>
      </c>
      <c r="AL3141" s="264">
        <v>44330.801388888889</v>
      </c>
      <c r="AM3141" s="26" t="s">
        <v>565</v>
      </c>
      <c r="AN3141" s="26" t="s">
        <v>63</v>
      </c>
      <c r="AO3141" s="26"/>
      <c r="AP3141" s="26"/>
      <c r="AQ3141" s="26">
        <v>-1</v>
      </c>
      <c r="AR3141" s="26">
        <v>83</v>
      </c>
      <c r="AS3141" s="26" t="s">
        <v>168</v>
      </c>
      <c r="AT3141" s="26" t="s">
        <v>74</v>
      </c>
      <c r="AU3141" s="26" t="s">
        <v>63</v>
      </c>
      <c r="AV3141" s="26" t="s">
        <v>63</v>
      </c>
      <c r="AW3141" s="26" t="s">
        <v>63</v>
      </c>
      <c r="AX3141" s="26" t="s">
        <v>63</v>
      </c>
      <c r="AY3141" s="26">
        <v>43.847051999999898</v>
      </c>
      <c r="AZ3141" s="26">
        <v>-100.705866</v>
      </c>
      <c r="BA3141" s="26" t="s">
        <v>185</v>
      </c>
      <c r="BB3141" s="26" t="s">
        <v>157</v>
      </c>
      <c r="BC3141" s="26" t="s">
        <v>167</v>
      </c>
      <c r="BD3141" s="26" t="s">
        <v>154</v>
      </c>
      <c r="BE3141" s="26"/>
      <c r="BF3141" s="26" t="s">
        <v>99</v>
      </c>
      <c r="BG3141" s="26" t="s">
        <v>167</v>
      </c>
      <c r="BH3141" s="26" t="s">
        <v>99</v>
      </c>
      <c r="BI3141" s="26">
        <v>6</v>
      </c>
      <c r="BJ3141" s="26" t="s">
        <v>217</v>
      </c>
    </row>
    <row r="3142" spans="36:62" x14ac:dyDescent="0.25">
      <c r="AJ3142" s="26">
        <v>1067</v>
      </c>
      <c r="AK3142" s="26">
        <v>2106185</v>
      </c>
      <c r="AL3142" s="264">
        <v>44338.638888888891</v>
      </c>
      <c r="AM3142" s="26" t="s">
        <v>565</v>
      </c>
      <c r="AN3142" s="26" t="s">
        <v>63</v>
      </c>
      <c r="AO3142" s="26" t="s">
        <v>156</v>
      </c>
      <c r="AP3142" s="26" t="s">
        <v>159</v>
      </c>
      <c r="AQ3142" s="26">
        <v>0</v>
      </c>
      <c r="AR3142" s="26">
        <v>90</v>
      </c>
      <c r="AS3142" s="26" t="s">
        <v>172</v>
      </c>
      <c r="AT3142" s="26" t="s">
        <v>74</v>
      </c>
      <c r="AU3142" s="26" t="s">
        <v>63</v>
      </c>
      <c r="AV3142" s="26" t="s">
        <v>63</v>
      </c>
      <c r="AW3142" s="26" t="s">
        <v>63</v>
      </c>
      <c r="AX3142" s="26" t="s">
        <v>63</v>
      </c>
      <c r="AY3142" s="26">
        <v>43.900945</v>
      </c>
      <c r="AZ3142" s="26">
        <v>-101.05022200000001</v>
      </c>
      <c r="BA3142" s="26" t="s">
        <v>185</v>
      </c>
      <c r="BB3142" s="26" t="s">
        <v>611</v>
      </c>
      <c r="BC3142" s="26" t="s">
        <v>68</v>
      </c>
      <c r="BD3142" s="26" t="s">
        <v>68</v>
      </c>
      <c r="BE3142" s="26"/>
      <c r="BF3142" s="26" t="s">
        <v>62</v>
      </c>
      <c r="BG3142" s="26" t="s">
        <v>68</v>
      </c>
      <c r="BH3142" s="26" t="s">
        <v>160</v>
      </c>
      <c r="BI3142" s="26">
        <v>6</v>
      </c>
      <c r="BJ3142" s="26" t="s">
        <v>217</v>
      </c>
    </row>
    <row r="3143" spans="36:62" x14ac:dyDescent="0.25">
      <c r="AJ3143" s="26">
        <v>1068</v>
      </c>
      <c r="AK3143" s="26">
        <v>2106476</v>
      </c>
      <c r="AL3143" s="264">
        <v>44314.902777777781</v>
      </c>
      <c r="AM3143" s="26" t="s">
        <v>565</v>
      </c>
      <c r="AN3143" s="26" t="s">
        <v>63</v>
      </c>
      <c r="AO3143" s="26"/>
      <c r="AP3143" s="26"/>
      <c r="AQ3143" s="26">
        <v>-1</v>
      </c>
      <c r="AR3143" s="26">
        <v>90</v>
      </c>
      <c r="AS3143" s="26" t="s">
        <v>168</v>
      </c>
      <c r="AT3143" s="26" t="s">
        <v>71</v>
      </c>
      <c r="AU3143" s="26" t="s">
        <v>63</v>
      </c>
      <c r="AV3143" s="26" t="s">
        <v>63</v>
      </c>
      <c r="AW3143" s="26" t="s">
        <v>63</v>
      </c>
      <c r="AX3143" s="26" t="s">
        <v>63</v>
      </c>
      <c r="AY3143" s="26">
        <v>43.8868399999999</v>
      </c>
      <c r="AZ3143" s="26">
        <v>-100.87926</v>
      </c>
      <c r="BA3143" s="26" t="s">
        <v>158</v>
      </c>
      <c r="BB3143" s="26" t="s">
        <v>609</v>
      </c>
      <c r="BC3143" s="26" t="s">
        <v>167</v>
      </c>
      <c r="BD3143" s="26" t="s">
        <v>154</v>
      </c>
      <c r="BE3143" s="26"/>
      <c r="BF3143" s="26" t="s">
        <v>99</v>
      </c>
      <c r="BG3143" s="26" t="s">
        <v>167</v>
      </c>
      <c r="BH3143" s="26" t="s">
        <v>99</v>
      </c>
      <c r="BI3143" s="26">
        <v>6</v>
      </c>
      <c r="BJ3143" s="26" t="s">
        <v>217</v>
      </c>
    </row>
    <row r="3144" spans="36:62" x14ac:dyDescent="0.25">
      <c r="AJ3144" s="26">
        <v>1069</v>
      </c>
      <c r="AK3144" s="26">
        <v>2106891</v>
      </c>
      <c r="AL3144" s="264">
        <v>44348.986111111109</v>
      </c>
      <c r="AM3144" s="26" t="s">
        <v>565</v>
      </c>
      <c r="AN3144" s="26" t="s">
        <v>63</v>
      </c>
      <c r="AO3144" s="26"/>
      <c r="AP3144" s="26"/>
      <c r="AQ3144" s="26">
        <v>-1</v>
      </c>
      <c r="AR3144" s="26">
        <v>90</v>
      </c>
      <c r="AS3144" s="26" t="s">
        <v>168</v>
      </c>
      <c r="AT3144" s="26" t="s">
        <v>71</v>
      </c>
      <c r="AU3144" s="26" t="s">
        <v>63</v>
      </c>
      <c r="AV3144" s="26" t="s">
        <v>63</v>
      </c>
      <c r="AW3144" s="26" t="s">
        <v>63</v>
      </c>
      <c r="AX3144" s="26" t="s">
        <v>63</v>
      </c>
      <c r="AY3144" s="26">
        <v>43.886769999999899</v>
      </c>
      <c r="AZ3144" s="26">
        <v>-100.819339999999</v>
      </c>
      <c r="BA3144" s="26" t="s">
        <v>158</v>
      </c>
      <c r="BB3144" s="26" t="s">
        <v>609</v>
      </c>
      <c r="BC3144" s="26" t="s">
        <v>167</v>
      </c>
      <c r="BD3144" s="26" t="s">
        <v>154</v>
      </c>
      <c r="BE3144" s="26"/>
      <c r="BF3144" s="26" t="s">
        <v>99</v>
      </c>
      <c r="BG3144" s="26" t="s">
        <v>167</v>
      </c>
      <c r="BH3144" s="26" t="s">
        <v>99</v>
      </c>
      <c r="BI3144" s="26">
        <v>6</v>
      </c>
      <c r="BJ3144" s="26" t="s">
        <v>217</v>
      </c>
    </row>
    <row r="3145" spans="36:62" x14ac:dyDescent="0.25">
      <c r="AJ3145" s="26">
        <v>1070</v>
      </c>
      <c r="AK3145" s="26">
        <v>2105426</v>
      </c>
      <c r="AL3145" s="264">
        <v>44305.347222222219</v>
      </c>
      <c r="AM3145" s="26" t="s">
        <v>147</v>
      </c>
      <c r="AN3145" s="26" t="s">
        <v>63</v>
      </c>
      <c r="AO3145" s="26" t="s">
        <v>156</v>
      </c>
      <c r="AP3145" s="26" t="s">
        <v>159</v>
      </c>
      <c r="AQ3145" s="26">
        <v>0</v>
      </c>
      <c r="AR3145" s="26">
        <v>90</v>
      </c>
      <c r="AS3145" s="26" t="s">
        <v>737</v>
      </c>
      <c r="AT3145" s="26" t="s">
        <v>613</v>
      </c>
      <c r="AU3145" s="26" t="s">
        <v>63</v>
      </c>
      <c r="AV3145" s="26" t="s">
        <v>63</v>
      </c>
      <c r="AW3145" s="26" t="s">
        <v>63</v>
      </c>
      <c r="AX3145" s="26" t="s">
        <v>63</v>
      </c>
      <c r="AY3145" s="26">
        <v>43.83596</v>
      </c>
      <c r="AZ3145" s="26">
        <v>-101.66187600000001</v>
      </c>
      <c r="BA3145" s="26" t="s">
        <v>158</v>
      </c>
      <c r="BB3145" s="26" t="s">
        <v>611</v>
      </c>
      <c r="BC3145" s="26" t="s">
        <v>667</v>
      </c>
      <c r="BD3145" s="26" t="s">
        <v>615</v>
      </c>
      <c r="BE3145" s="26"/>
      <c r="BF3145" s="26" t="s">
        <v>68</v>
      </c>
      <c r="BG3145" s="26" t="s">
        <v>68</v>
      </c>
      <c r="BH3145" s="26" t="s">
        <v>160</v>
      </c>
      <c r="BI3145" s="26">
        <v>6</v>
      </c>
      <c r="BJ3145" s="26" t="s">
        <v>217</v>
      </c>
    </row>
    <row r="3146" spans="36:62" x14ac:dyDescent="0.25">
      <c r="AJ3146" s="26">
        <v>1071</v>
      </c>
      <c r="AK3146" s="26">
        <v>2105724</v>
      </c>
      <c r="AL3146" s="264">
        <v>44306.570138888892</v>
      </c>
      <c r="AM3146" s="26" t="s">
        <v>147</v>
      </c>
      <c r="AN3146" s="26" t="s">
        <v>63</v>
      </c>
      <c r="AO3146" s="26" t="s">
        <v>156</v>
      </c>
      <c r="AP3146" s="26" t="s">
        <v>159</v>
      </c>
      <c r="AQ3146" s="26">
        <v>0</v>
      </c>
      <c r="AR3146" s="26">
        <v>90</v>
      </c>
      <c r="AS3146" s="26" t="s">
        <v>787</v>
      </c>
      <c r="AT3146" s="26" t="s">
        <v>71</v>
      </c>
      <c r="AU3146" s="26" t="s">
        <v>63</v>
      </c>
      <c r="AV3146" s="26" t="s">
        <v>63</v>
      </c>
      <c r="AW3146" s="26" t="s">
        <v>63</v>
      </c>
      <c r="AX3146" s="26" t="s">
        <v>63</v>
      </c>
      <c r="AY3146" s="26">
        <v>43.837437000000001</v>
      </c>
      <c r="AZ3146" s="26">
        <v>-101.534627</v>
      </c>
      <c r="BA3146" s="26" t="s">
        <v>482</v>
      </c>
      <c r="BB3146" s="26" t="s">
        <v>611</v>
      </c>
      <c r="BC3146" s="26" t="s">
        <v>68</v>
      </c>
      <c r="BD3146" s="26" t="s">
        <v>68</v>
      </c>
      <c r="BE3146" s="26"/>
      <c r="BF3146" s="26" t="s">
        <v>1020</v>
      </c>
      <c r="BG3146" s="26" t="s">
        <v>68</v>
      </c>
      <c r="BH3146" s="26" t="s">
        <v>175</v>
      </c>
      <c r="BI3146" s="26">
        <v>6</v>
      </c>
      <c r="BJ3146" s="26" t="s">
        <v>217</v>
      </c>
    </row>
    <row r="3147" spans="36:62" x14ac:dyDescent="0.25">
      <c r="AJ3147" s="26">
        <v>1072</v>
      </c>
      <c r="AK3147" s="26">
        <v>2106267</v>
      </c>
      <c r="AL3147" s="264">
        <v>44333.439583333333</v>
      </c>
      <c r="AM3147" s="26" t="s">
        <v>487</v>
      </c>
      <c r="AN3147" s="26" t="s">
        <v>63</v>
      </c>
      <c r="AO3147" s="26" t="s">
        <v>156</v>
      </c>
      <c r="AP3147" s="26" t="s">
        <v>765</v>
      </c>
      <c r="AQ3147" s="26">
        <v>0</v>
      </c>
      <c r="AR3147" s="26">
        <v>18</v>
      </c>
      <c r="AS3147" s="26" t="s">
        <v>628</v>
      </c>
      <c r="AT3147" s="26" t="s">
        <v>71</v>
      </c>
      <c r="AU3147" s="26" t="s">
        <v>63</v>
      </c>
      <c r="AV3147" s="26" t="s">
        <v>63</v>
      </c>
      <c r="AW3147" s="26" t="s">
        <v>63</v>
      </c>
      <c r="AX3147" s="26" t="s">
        <v>63</v>
      </c>
      <c r="AY3147" s="26">
        <v>43.215221</v>
      </c>
      <c r="AZ3147" s="26">
        <v>-101.507953999999</v>
      </c>
      <c r="BA3147" s="26" t="s">
        <v>486</v>
      </c>
      <c r="BB3147" s="26" t="s">
        <v>609</v>
      </c>
      <c r="BC3147" s="26" t="s">
        <v>1286</v>
      </c>
      <c r="BD3147" s="26" t="s">
        <v>717</v>
      </c>
      <c r="BE3147" s="26" t="s">
        <v>1251</v>
      </c>
      <c r="BF3147" s="26" t="s">
        <v>68</v>
      </c>
      <c r="BG3147" s="26" t="s">
        <v>68</v>
      </c>
      <c r="BH3147" s="26" t="s">
        <v>1585</v>
      </c>
      <c r="BI3147" s="26">
        <v>6</v>
      </c>
      <c r="BJ3147" s="26" t="s">
        <v>217</v>
      </c>
    </row>
    <row r="3148" spans="36:62" x14ac:dyDescent="0.25">
      <c r="AJ3148" s="26">
        <v>1073</v>
      </c>
      <c r="AK3148" s="26">
        <v>2106734</v>
      </c>
      <c r="AL3148" s="264">
        <v>44345.588888888888</v>
      </c>
      <c r="AM3148" s="26" t="s">
        <v>147</v>
      </c>
      <c r="AN3148" s="26" t="s">
        <v>63</v>
      </c>
      <c r="AO3148" s="26" t="s">
        <v>156</v>
      </c>
      <c r="AP3148" s="26" t="s">
        <v>159</v>
      </c>
      <c r="AQ3148" s="26">
        <v>0</v>
      </c>
      <c r="AR3148" s="26">
        <v>90</v>
      </c>
      <c r="AS3148" s="26" t="s">
        <v>933</v>
      </c>
      <c r="AT3148" s="26" t="s">
        <v>74</v>
      </c>
      <c r="AU3148" s="26" t="s">
        <v>63</v>
      </c>
      <c r="AV3148" s="26" t="s">
        <v>63</v>
      </c>
      <c r="AW3148" s="26" t="s">
        <v>69</v>
      </c>
      <c r="AX3148" s="26" t="s">
        <v>63</v>
      </c>
      <c r="AY3148" s="26">
        <v>43.901183000000003</v>
      </c>
      <c r="AZ3148" s="26">
        <v>-101.074399</v>
      </c>
      <c r="BA3148" s="26" t="s">
        <v>483</v>
      </c>
      <c r="BB3148" s="26" t="s">
        <v>609</v>
      </c>
      <c r="BC3148" s="26" t="s">
        <v>1549</v>
      </c>
      <c r="BD3148" s="26" t="s">
        <v>68</v>
      </c>
      <c r="BE3148" s="26" t="s">
        <v>705</v>
      </c>
      <c r="BF3148" s="26" t="s">
        <v>68</v>
      </c>
      <c r="BG3148" s="26" t="s">
        <v>68</v>
      </c>
      <c r="BH3148" s="26" t="s">
        <v>646</v>
      </c>
      <c r="BI3148" s="26">
        <v>6</v>
      </c>
      <c r="BJ3148" s="26" t="s">
        <v>21</v>
      </c>
    </row>
    <row r="3149" spans="36:62" x14ac:dyDescent="0.25">
      <c r="AJ3149" s="26">
        <v>1074</v>
      </c>
      <c r="AK3149" s="26">
        <v>2106681</v>
      </c>
      <c r="AL3149" s="264">
        <v>44347.0625</v>
      </c>
      <c r="AM3149" s="26" t="s">
        <v>147</v>
      </c>
      <c r="AN3149" s="26" t="s">
        <v>63</v>
      </c>
      <c r="AO3149" s="26" t="s">
        <v>173</v>
      </c>
      <c r="AP3149" s="26" t="s">
        <v>159</v>
      </c>
      <c r="AQ3149" s="26">
        <v>0</v>
      </c>
      <c r="AR3149" s="26">
        <v>90</v>
      </c>
      <c r="AS3149" s="26" t="s">
        <v>1024</v>
      </c>
      <c r="AT3149" s="26" t="s">
        <v>71</v>
      </c>
      <c r="AU3149" s="26" t="s">
        <v>63</v>
      </c>
      <c r="AV3149" s="26" t="s">
        <v>69</v>
      </c>
      <c r="AW3149" s="26" t="s">
        <v>63</v>
      </c>
      <c r="AX3149" s="26" t="s">
        <v>63</v>
      </c>
      <c r="AY3149" s="26">
        <v>43.835985999999899</v>
      </c>
      <c r="AZ3149" s="26">
        <v>-101.601207</v>
      </c>
      <c r="BA3149" s="26" t="s">
        <v>494</v>
      </c>
      <c r="BB3149" s="26" t="s">
        <v>611</v>
      </c>
      <c r="BC3149" s="26" t="s">
        <v>1025</v>
      </c>
      <c r="BD3149" s="26" t="s">
        <v>68</v>
      </c>
      <c r="BE3149" s="26" t="s">
        <v>808</v>
      </c>
      <c r="BF3149" s="26" t="s">
        <v>68</v>
      </c>
      <c r="BG3149" s="26" t="s">
        <v>68</v>
      </c>
      <c r="BH3149" s="26" t="s">
        <v>146</v>
      </c>
      <c r="BI3149" s="26">
        <v>6</v>
      </c>
      <c r="BJ3149" s="26" t="s">
        <v>20</v>
      </c>
    </row>
    <row r="3150" spans="36:62" x14ac:dyDescent="0.25">
      <c r="AJ3150" s="26">
        <v>1075</v>
      </c>
      <c r="AK3150" s="26">
        <v>2106713</v>
      </c>
      <c r="AL3150" s="264">
        <v>44338.9375</v>
      </c>
      <c r="AM3150" s="26" t="s">
        <v>147</v>
      </c>
      <c r="AN3150" s="26" t="s">
        <v>63</v>
      </c>
      <c r="AO3150" s="26"/>
      <c r="AP3150" s="26"/>
      <c r="AQ3150" s="26">
        <v>-1</v>
      </c>
      <c r="AR3150" s="26">
        <v>90</v>
      </c>
      <c r="AS3150" s="26" t="s">
        <v>168</v>
      </c>
      <c r="AT3150" s="26"/>
      <c r="AU3150" s="26" t="s">
        <v>63</v>
      </c>
      <c r="AV3150" s="26" t="s">
        <v>63</v>
      </c>
      <c r="AW3150" s="26" t="s">
        <v>63</v>
      </c>
      <c r="AX3150" s="26" t="s">
        <v>63</v>
      </c>
      <c r="AY3150" s="26">
        <v>43.837791000000003</v>
      </c>
      <c r="AZ3150" s="26">
        <v>-101.533528</v>
      </c>
      <c r="BA3150" s="26" t="s">
        <v>166</v>
      </c>
      <c r="BB3150" s="26" t="s">
        <v>611</v>
      </c>
      <c r="BC3150" s="26" t="s">
        <v>167</v>
      </c>
      <c r="BD3150" s="26" t="s">
        <v>154</v>
      </c>
      <c r="BE3150" s="26"/>
      <c r="BF3150" s="26" t="s">
        <v>99</v>
      </c>
      <c r="BG3150" s="26" t="s">
        <v>167</v>
      </c>
      <c r="BH3150" s="26" t="s">
        <v>99</v>
      </c>
      <c r="BI3150" s="26">
        <v>6</v>
      </c>
      <c r="BJ3150" s="26" t="s">
        <v>217</v>
      </c>
    </row>
    <row r="3151" spans="36:62" x14ac:dyDescent="0.25">
      <c r="AJ3151" s="26">
        <v>1076</v>
      </c>
      <c r="AK3151" s="26">
        <v>2108389</v>
      </c>
      <c r="AL3151" s="264">
        <v>44373.049305555556</v>
      </c>
      <c r="AM3151" s="26" t="s">
        <v>147</v>
      </c>
      <c r="AN3151" s="26" t="s">
        <v>63</v>
      </c>
      <c r="AO3151" s="26"/>
      <c r="AP3151" s="26"/>
      <c r="AQ3151" s="26">
        <v>-1</v>
      </c>
      <c r="AR3151" s="26">
        <v>90</v>
      </c>
      <c r="AS3151" s="26" t="s">
        <v>168</v>
      </c>
      <c r="AT3151" s="26" t="s">
        <v>74</v>
      </c>
      <c r="AU3151" s="26" t="s">
        <v>63</v>
      </c>
      <c r="AV3151" s="26" t="s">
        <v>63</v>
      </c>
      <c r="AW3151" s="26" t="s">
        <v>63</v>
      </c>
      <c r="AX3151" s="26" t="s">
        <v>63</v>
      </c>
      <c r="AY3151" s="26">
        <v>43.850929999999899</v>
      </c>
      <c r="AZ3151" s="26">
        <v>-101.47075100000001</v>
      </c>
      <c r="BA3151" s="26" t="s">
        <v>166</v>
      </c>
      <c r="BB3151" s="26" t="s">
        <v>611</v>
      </c>
      <c r="BC3151" s="26" t="s">
        <v>167</v>
      </c>
      <c r="BD3151" s="26" t="s">
        <v>154</v>
      </c>
      <c r="BE3151" s="26"/>
      <c r="BF3151" s="26" t="s">
        <v>99</v>
      </c>
      <c r="BG3151" s="26" t="s">
        <v>167</v>
      </c>
      <c r="BH3151" s="26" t="s">
        <v>99</v>
      </c>
      <c r="BI3151" s="26">
        <v>6</v>
      </c>
      <c r="BJ3151" s="26" t="s">
        <v>217</v>
      </c>
    </row>
    <row r="3152" spans="36:62" x14ac:dyDescent="0.25">
      <c r="AJ3152" s="26">
        <v>1077</v>
      </c>
      <c r="AK3152" s="26">
        <v>2108899</v>
      </c>
      <c r="AL3152" s="264">
        <v>44373.285416666666</v>
      </c>
      <c r="AM3152" s="26" t="s">
        <v>147</v>
      </c>
      <c r="AN3152" s="26" t="s">
        <v>63</v>
      </c>
      <c r="AO3152" s="26"/>
      <c r="AP3152" s="26"/>
      <c r="AQ3152" s="26">
        <v>-1</v>
      </c>
      <c r="AR3152" s="26">
        <v>90</v>
      </c>
      <c r="AS3152" s="26" t="s">
        <v>168</v>
      </c>
      <c r="AT3152" s="26" t="s">
        <v>71</v>
      </c>
      <c r="AU3152" s="26" t="s">
        <v>63</v>
      </c>
      <c r="AV3152" s="26" t="s">
        <v>63</v>
      </c>
      <c r="AW3152" s="26" t="s">
        <v>63</v>
      </c>
      <c r="AX3152" s="26" t="s">
        <v>63</v>
      </c>
      <c r="AY3152" s="26">
        <v>43.851776000000001</v>
      </c>
      <c r="AZ3152" s="26">
        <v>-101.412177</v>
      </c>
      <c r="BA3152" s="26" t="s">
        <v>158</v>
      </c>
      <c r="BB3152" s="26" t="s">
        <v>611</v>
      </c>
      <c r="BC3152" s="26" t="s">
        <v>167</v>
      </c>
      <c r="BD3152" s="26" t="s">
        <v>154</v>
      </c>
      <c r="BE3152" s="26"/>
      <c r="BF3152" s="26" t="s">
        <v>99</v>
      </c>
      <c r="BG3152" s="26" t="s">
        <v>167</v>
      </c>
      <c r="BH3152" s="26" t="s">
        <v>99</v>
      </c>
      <c r="BI3152" s="26">
        <v>6</v>
      </c>
      <c r="BJ3152" s="26" t="s">
        <v>217</v>
      </c>
    </row>
    <row r="3153" spans="36:62" x14ac:dyDescent="0.25">
      <c r="AJ3153" s="26">
        <v>1078</v>
      </c>
      <c r="AK3153" s="26">
        <v>2108900</v>
      </c>
      <c r="AL3153" s="264">
        <v>44373.445833333331</v>
      </c>
      <c r="AM3153" s="26" t="s">
        <v>147</v>
      </c>
      <c r="AN3153" s="26" t="s">
        <v>63</v>
      </c>
      <c r="AO3153" s="26"/>
      <c r="AP3153" s="26"/>
      <c r="AQ3153" s="26">
        <v>-1</v>
      </c>
      <c r="AR3153" s="26">
        <v>90</v>
      </c>
      <c r="AS3153" s="26" t="s">
        <v>168</v>
      </c>
      <c r="AT3153" s="26" t="s">
        <v>71</v>
      </c>
      <c r="AU3153" s="26" t="s">
        <v>63</v>
      </c>
      <c r="AV3153" s="26" t="s">
        <v>63</v>
      </c>
      <c r="AW3153" s="26" t="s">
        <v>63</v>
      </c>
      <c r="AX3153" s="26" t="s">
        <v>63</v>
      </c>
      <c r="AY3153" s="26">
        <v>43.850884000000001</v>
      </c>
      <c r="AZ3153" s="26">
        <v>-101.473877</v>
      </c>
      <c r="BA3153" s="26" t="s">
        <v>166</v>
      </c>
      <c r="BB3153" s="26" t="s">
        <v>611</v>
      </c>
      <c r="BC3153" s="26" t="s">
        <v>167</v>
      </c>
      <c r="BD3153" s="26" t="s">
        <v>154</v>
      </c>
      <c r="BE3153" s="26"/>
      <c r="BF3153" s="26" t="s">
        <v>99</v>
      </c>
      <c r="BG3153" s="26" t="s">
        <v>167</v>
      </c>
      <c r="BH3153" s="26" t="s">
        <v>99</v>
      </c>
      <c r="BI3153" s="26">
        <v>6</v>
      </c>
      <c r="BJ3153" s="26" t="s">
        <v>217</v>
      </c>
    </row>
    <row r="3154" spans="36:62" x14ac:dyDescent="0.25">
      <c r="AJ3154" s="26">
        <v>1079</v>
      </c>
      <c r="AK3154" s="26">
        <v>2107551</v>
      </c>
      <c r="AL3154" s="264">
        <v>44353.231249999997</v>
      </c>
      <c r="AM3154" s="26" t="s">
        <v>565</v>
      </c>
      <c r="AN3154" s="26" t="s">
        <v>63</v>
      </c>
      <c r="AO3154" s="26"/>
      <c r="AP3154" s="26"/>
      <c r="AQ3154" s="26">
        <v>-1</v>
      </c>
      <c r="AR3154" s="26">
        <v>90</v>
      </c>
      <c r="AS3154" s="26" t="s">
        <v>168</v>
      </c>
      <c r="AT3154" s="26" t="s">
        <v>71</v>
      </c>
      <c r="AU3154" s="26" t="s">
        <v>63</v>
      </c>
      <c r="AV3154" s="26" t="s">
        <v>63</v>
      </c>
      <c r="AW3154" s="26" t="s">
        <v>63</v>
      </c>
      <c r="AX3154" s="26" t="s">
        <v>63</v>
      </c>
      <c r="AY3154" s="26">
        <v>43.886848000000001</v>
      </c>
      <c r="AZ3154" s="26">
        <v>-100.879347999999</v>
      </c>
      <c r="BA3154" s="26" t="s">
        <v>485</v>
      </c>
      <c r="BB3154" s="26" t="s">
        <v>609</v>
      </c>
      <c r="BC3154" s="26" t="s">
        <v>167</v>
      </c>
      <c r="BD3154" s="26" t="s">
        <v>154</v>
      </c>
      <c r="BE3154" s="26"/>
      <c r="BF3154" s="26" t="s">
        <v>99</v>
      </c>
      <c r="BG3154" s="26" t="s">
        <v>167</v>
      </c>
      <c r="BH3154" s="26" t="s">
        <v>99</v>
      </c>
      <c r="BI3154" s="26">
        <v>6</v>
      </c>
      <c r="BJ3154" s="26" t="s">
        <v>217</v>
      </c>
    </row>
    <row r="3155" spans="36:62" x14ac:dyDescent="0.25">
      <c r="AJ3155" s="26">
        <v>1080</v>
      </c>
      <c r="AK3155" s="26">
        <v>2108895</v>
      </c>
      <c r="AL3155" s="264">
        <v>44348.868055555555</v>
      </c>
      <c r="AM3155" s="26" t="s">
        <v>565</v>
      </c>
      <c r="AN3155" s="26" t="s">
        <v>63</v>
      </c>
      <c r="AO3155" s="26"/>
      <c r="AP3155" s="26"/>
      <c r="AQ3155" s="26">
        <v>-1</v>
      </c>
      <c r="AR3155" s="26">
        <v>90</v>
      </c>
      <c r="AS3155" s="26" t="s">
        <v>168</v>
      </c>
      <c r="AT3155" s="26" t="s">
        <v>71</v>
      </c>
      <c r="AU3155" s="26" t="s">
        <v>63</v>
      </c>
      <c r="AV3155" s="26" t="s">
        <v>63</v>
      </c>
      <c r="AW3155" s="26" t="s">
        <v>63</v>
      </c>
      <c r="AX3155" s="26" t="s">
        <v>63</v>
      </c>
      <c r="AY3155" s="26">
        <v>43.885120000000001</v>
      </c>
      <c r="AZ3155" s="26">
        <v>-100.736739999999</v>
      </c>
      <c r="BA3155" s="26" t="s">
        <v>158</v>
      </c>
      <c r="BB3155" s="26" t="s">
        <v>609</v>
      </c>
      <c r="BC3155" s="26" t="s">
        <v>167</v>
      </c>
      <c r="BD3155" s="26" t="s">
        <v>154</v>
      </c>
      <c r="BE3155" s="26"/>
      <c r="BF3155" s="26" t="s">
        <v>99</v>
      </c>
      <c r="BG3155" s="26" t="s">
        <v>167</v>
      </c>
      <c r="BH3155" s="26" t="s">
        <v>99</v>
      </c>
      <c r="BI3155" s="26">
        <v>6</v>
      </c>
      <c r="BJ3155" s="26" t="s">
        <v>217</v>
      </c>
    </row>
    <row r="3156" spans="36:62" x14ac:dyDescent="0.25">
      <c r="AJ3156" s="26">
        <v>1081</v>
      </c>
      <c r="AK3156" s="26">
        <v>2108906</v>
      </c>
      <c r="AL3156" s="264">
        <v>44387.183333333334</v>
      </c>
      <c r="AM3156" s="26" t="s">
        <v>565</v>
      </c>
      <c r="AN3156" s="26" t="s">
        <v>63</v>
      </c>
      <c r="AO3156" s="26"/>
      <c r="AP3156" s="26"/>
      <c r="AQ3156" s="26">
        <v>-1</v>
      </c>
      <c r="AR3156" s="26">
        <v>90</v>
      </c>
      <c r="AS3156" s="26" t="s">
        <v>168</v>
      </c>
      <c r="AT3156" s="26" t="s">
        <v>704</v>
      </c>
      <c r="AU3156" s="26" t="s">
        <v>63</v>
      </c>
      <c r="AV3156" s="26" t="s">
        <v>63</v>
      </c>
      <c r="AW3156" s="26" t="s">
        <v>63</v>
      </c>
      <c r="AX3156" s="26" t="s">
        <v>63</v>
      </c>
      <c r="AY3156" s="26">
        <v>43.900970999999899</v>
      </c>
      <c r="AZ3156" s="26">
        <v>-100.921995999999</v>
      </c>
      <c r="BA3156" s="26" t="s">
        <v>158</v>
      </c>
      <c r="BB3156" s="26" t="s">
        <v>609</v>
      </c>
      <c r="BC3156" s="26" t="s">
        <v>167</v>
      </c>
      <c r="BD3156" s="26" t="s">
        <v>154</v>
      </c>
      <c r="BE3156" s="26"/>
      <c r="BF3156" s="26" t="s">
        <v>99</v>
      </c>
      <c r="BG3156" s="26" t="s">
        <v>167</v>
      </c>
      <c r="BH3156" s="26" t="s">
        <v>99</v>
      </c>
      <c r="BI3156" s="26">
        <v>6</v>
      </c>
      <c r="BJ3156" s="26" t="s">
        <v>217</v>
      </c>
    </row>
    <row r="3157" spans="36:62" x14ac:dyDescent="0.25">
      <c r="AJ3157" s="26">
        <v>1082</v>
      </c>
      <c r="AK3157" s="26">
        <v>2106954</v>
      </c>
      <c r="AL3157" s="264">
        <v>44352.425694444442</v>
      </c>
      <c r="AM3157" s="26" t="s">
        <v>147</v>
      </c>
      <c r="AN3157" s="26" t="s">
        <v>63</v>
      </c>
      <c r="AO3157" s="26" t="s">
        <v>156</v>
      </c>
      <c r="AP3157" s="26" t="s">
        <v>627</v>
      </c>
      <c r="AQ3157" s="26">
        <v>0</v>
      </c>
      <c r="AR3157" s="26">
        <v>90</v>
      </c>
      <c r="AS3157" s="26" t="s">
        <v>628</v>
      </c>
      <c r="AT3157" s="26" t="s">
        <v>71</v>
      </c>
      <c r="AU3157" s="26" t="s">
        <v>63</v>
      </c>
      <c r="AV3157" s="26" t="s">
        <v>63</v>
      </c>
      <c r="AW3157" s="26" t="s">
        <v>63</v>
      </c>
      <c r="AX3157" s="26" t="s">
        <v>63</v>
      </c>
      <c r="AY3157" s="26">
        <v>43.835984000000003</v>
      </c>
      <c r="AZ3157" s="26">
        <v>-101.5776</v>
      </c>
      <c r="BA3157" s="26" t="s">
        <v>482</v>
      </c>
      <c r="BB3157" s="26" t="s">
        <v>611</v>
      </c>
      <c r="BC3157" s="26" t="s">
        <v>708</v>
      </c>
      <c r="BD3157" s="26" t="s">
        <v>68</v>
      </c>
      <c r="BE3157" s="26"/>
      <c r="BF3157" s="26" t="s">
        <v>68</v>
      </c>
      <c r="BG3157" s="26" t="s">
        <v>68</v>
      </c>
      <c r="BH3157" s="26" t="s">
        <v>646</v>
      </c>
      <c r="BI3157" s="26">
        <v>6</v>
      </c>
      <c r="BJ3157" s="26" t="s">
        <v>217</v>
      </c>
    </row>
    <row r="3158" spans="36:62" x14ac:dyDescent="0.25">
      <c r="AJ3158" s="26">
        <v>1083</v>
      </c>
      <c r="AK3158" s="26">
        <v>2109378</v>
      </c>
      <c r="AL3158" s="264">
        <v>44364.229166666664</v>
      </c>
      <c r="AM3158" s="26" t="s">
        <v>565</v>
      </c>
      <c r="AN3158" s="26" t="s">
        <v>63</v>
      </c>
      <c r="AO3158" s="26"/>
      <c r="AP3158" s="26"/>
      <c r="AQ3158" s="26">
        <v>-1</v>
      </c>
      <c r="AR3158" s="26">
        <v>90</v>
      </c>
      <c r="AS3158" s="26" t="s">
        <v>168</v>
      </c>
      <c r="AT3158" s="26" t="s">
        <v>71</v>
      </c>
      <c r="AU3158" s="26" t="s">
        <v>63</v>
      </c>
      <c r="AV3158" s="26" t="s">
        <v>63</v>
      </c>
      <c r="AW3158" s="26" t="s">
        <v>63</v>
      </c>
      <c r="AX3158" s="26" t="s">
        <v>63</v>
      </c>
      <c r="AY3158" s="26">
        <v>43.883766000000001</v>
      </c>
      <c r="AZ3158" s="26">
        <v>-100.72466</v>
      </c>
      <c r="BA3158" s="26" t="s">
        <v>158</v>
      </c>
      <c r="BB3158" s="26" t="s">
        <v>611</v>
      </c>
      <c r="BC3158" s="26" t="s">
        <v>167</v>
      </c>
      <c r="BD3158" s="26" t="s">
        <v>154</v>
      </c>
      <c r="BE3158" s="26"/>
      <c r="BF3158" s="26" t="s">
        <v>99</v>
      </c>
      <c r="BG3158" s="26" t="s">
        <v>167</v>
      </c>
      <c r="BH3158" s="26" t="s">
        <v>99</v>
      </c>
      <c r="BI3158" s="26">
        <v>6</v>
      </c>
      <c r="BJ3158" s="26" t="s">
        <v>217</v>
      </c>
    </row>
    <row r="3159" spans="36:62" x14ac:dyDescent="0.25">
      <c r="AJ3159" s="26">
        <v>1084</v>
      </c>
      <c r="AK3159" s="26">
        <v>2107749</v>
      </c>
      <c r="AL3159" s="264">
        <v>44367.476388888892</v>
      </c>
      <c r="AM3159" s="26" t="s">
        <v>147</v>
      </c>
      <c r="AN3159" s="26" t="s">
        <v>63</v>
      </c>
      <c r="AO3159" s="26" t="s">
        <v>156</v>
      </c>
      <c r="AP3159" s="26" t="s">
        <v>159</v>
      </c>
      <c r="AQ3159" s="26">
        <v>0</v>
      </c>
      <c r="AR3159" s="26">
        <v>90</v>
      </c>
      <c r="AS3159" s="26" t="s">
        <v>933</v>
      </c>
      <c r="AT3159" s="26" t="s">
        <v>71</v>
      </c>
      <c r="AU3159" s="26" t="s">
        <v>63</v>
      </c>
      <c r="AV3159" s="26" t="s">
        <v>63</v>
      </c>
      <c r="AW3159" s="26" t="s">
        <v>63</v>
      </c>
      <c r="AX3159" s="26" t="s">
        <v>63</v>
      </c>
      <c r="AY3159" s="26">
        <v>43.887132000000001</v>
      </c>
      <c r="AZ3159" s="26">
        <v>-101.129711999999</v>
      </c>
      <c r="BA3159" s="26" t="s">
        <v>483</v>
      </c>
      <c r="BB3159" s="26" t="s">
        <v>609</v>
      </c>
      <c r="BC3159" s="26" t="s">
        <v>68</v>
      </c>
      <c r="BD3159" s="26" t="s">
        <v>68</v>
      </c>
      <c r="BE3159" s="26"/>
      <c r="BF3159" s="26" t="s">
        <v>68</v>
      </c>
      <c r="BG3159" s="26" t="s">
        <v>68</v>
      </c>
      <c r="BH3159" s="26" t="s">
        <v>175</v>
      </c>
      <c r="BI3159" s="26">
        <v>6</v>
      </c>
      <c r="BJ3159" s="26" t="s">
        <v>217</v>
      </c>
    </row>
    <row r="3160" spans="36:62" x14ac:dyDescent="0.25">
      <c r="AJ3160" s="26">
        <v>1085</v>
      </c>
      <c r="AK3160" s="26">
        <v>1819860</v>
      </c>
      <c r="AL3160" s="264">
        <v>43310.652777777781</v>
      </c>
      <c r="AM3160" s="26" t="s">
        <v>565</v>
      </c>
      <c r="AN3160" s="26" t="s">
        <v>63</v>
      </c>
      <c r="AO3160" s="26" t="s">
        <v>214</v>
      </c>
      <c r="AP3160" s="26" t="s">
        <v>159</v>
      </c>
      <c r="AQ3160" s="26">
        <v>0</v>
      </c>
      <c r="AR3160" s="26">
        <v>83</v>
      </c>
      <c r="AS3160" s="26" t="s">
        <v>971</v>
      </c>
      <c r="AT3160" s="26" t="s">
        <v>74</v>
      </c>
      <c r="AU3160" s="26" t="s">
        <v>63</v>
      </c>
      <c r="AV3160" s="26" t="s">
        <v>63</v>
      </c>
      <c r="AW3160" s="26" t="s">
        <v>63</v>
      </c>
      <c r="AX3160" s="26" t="s">
        <v>63</v>
      </c>
      <c r="AY3160" s="26">
        <v>43.779957000000003</v>
      </c>
      <c r="AZ3160" s="26">
        <v>-100.677166</v>
      </c>
      <c r="BA3160" s="26" t="s">
        <v>166</v>
      </c>
      <c r="BB3160" s="26" t="s">
        <v>1164</v>
      </c>
      <c r="BC3160" s="26" t="s">
        <v>967</v>
      </c>
      <c r="BD3160" s="26" t="s">
        <v>68</v>
      </c>
      <c r="BE3160" s="26" t="s">
        <v>1388</v>
      </c>
      <c r="BF3160" s="26" t="s">
        <v>68</v>
      </c>
      <c r="BG3160" s="26" t="s">
        <v>68</v>
      </c>
      <c r="BH3160" s="26" t="s">
        <v>1229</v>
      </c>
      <c r="BI3160" s="26">
        <v>6</v>
      </c>
      <c r="BJ3160" s="26" t="s">
        <v>19</v>
      </c>
    </row>
    <row r="3161" spans="36:62" x14ac:dyDescent="0.25">
      <c r="AJ3161" s="26">
        <v>1086</v>
      </c>
      <c r="AK3161" s="26">
        <v>2108897</v>
      </c>
      <c r="AL3161" s="264">
        <v>44367.443749999999</v>
      </c>
      <c r="AM3161" s="26" t="s">
        <v>147</v>
      </c>
      <c r="AN3161" s="26" t="s">
        <v>63</v>
      </c>
      <c r="AO3161" s="26" t="s">
        <v>156</v>
      </c>
      <c r="AP3161" s="26" t="s">
        <v>159</v>
      </c>
      <c r="AQ3161" s="26">
        <v>0</v>
      </c>
      <c r="AR3161" s="26">
        <v>90</v>
      </c>
      <c r="AS3161" s="26" t="s">
        <v>201</v>
      </c>
      <c r="AT3161" s="26" t="s">
        <v>71</v>
      </c>
      <c r="AU3161" s="26" t="s">
        <v>63</v>
      </c>
      <c r="AV3161" s="26" t="s">
        <v>63</v>
      </c>
      <c r="AW3161" s="26" t="s">
        <v>63</v>
      </c>
      <c r="AX3161" s="26" t="s">
        <v>63</v>
      </c>
      <c r="AY3161" s="26">
        <v>43.876818</v>
      </c>
      <c r="AZ3161" s="26">
        <v>-101.149916</v>
      </c>
      <c r="BA3161" s="26" t="s">
        <v>158</v>
      </c>
      <c r="BB3161" s="26" t="s">
        <v>611</v>
      </c>
      <c r="BC3161" s="26" t="s">
        <v>680</v>
      </c>
      <c r="BD3161" s="26" t="s">
        <v>68</v>
      </c>
      <c r="BE3161" s="26"/>
      <c r="BF3161" s="26" t="s">
        <v>68</v>
      </c>
      <c r="BG3161" s="26" t="s">
        <v>68</v>
      </c>
      <c r="BH3161" s="26" t="s">
        <v>146</v>
      </c>
      <c r="BI3161" s="26">
        <v>6</v>
      </c>
      <c r="BJ3161" s="26" t="s">
        <v>217</v>
      </c>
    </row>
    <row r="3162" spans="36:62" x14ac:dyDescent="0.25">
      <c r="AJ3162" s="26">
        <v>1087</v>
      </c>
      <c r="AK3162" s="26">
        <v>2108902</v>
      </c>
      <c r="AL3162" s="264">
        <v>44378.628472222219</v>
      </c>
      <c r="AM3162" s="26" t="s">
        <v>147</v>
      </c>
      <c r="AN3162" s="26" t="s">
        <v>63</v>
      </c>
      <c r="AO3162" s="26" t="s">
        <v>156</v>
      </c>
      <c r="AP3162" s="26" t="s">
        <v>159</v>
      </c>
      <c r="AQ3162" s="26">
        <v>0</v>
      </c>
      <c r="AR3162" s="26">
        <v>90</v>
      </c>
      <c r="AS3162" s="26" t="s">
        <v>1550</v>
      </c>
      <c r="AT3162" s="26" t="s">
        <v>71</v>
      </c>
      <c r="AU3162" s="26" t="s">
        <v>63</v>
      </c>
      <c r="AV3162" s="26" t="s">
        <v>63</v>
      </c>
      <c r="AW3162" s="26" t="s">
        <v>63</v>
      </c>
      <c r="AX3162" s="26" t="s">
        <v>63</v>
      </c>
      <c r="AY3162" s="26">
        <v>43.847636999999899</v>
      </c>
      <c r="AZ3162" s="26">
        <v>-101.34598800000001</v>
      </c>
      <c r="BA3162" s="26" t="s">
        <v>502</v>
      </c>
      <c r="BB3162" s="26" t="s">
        <v>611</v>
      </c>
      <c r="BC3162" s="26" t="s">
        <v>759</v>
      </c>
      <c r="BD3162" s="26" t="s">
        <v>759</v>
      </c>
      <c r="BE3162" s="26"/>
      <c r="BF3162" s="26" t="s">
        <v>759</v>
      </c>
      <c r="BG3162" s="26" t="s">
        <v>759</v>
      </c>
      <c r="BH3162" s="26" t="s">
        <v>175</v>
      </c>
      <c r="BI3162" s="26">
        <v>6</v>
      </c>
      <c r="BJ3162" s="26" t="s">
        <v>217</v>
      </c>
    </row>
    <row r="3163" spans="36:62" x14ac:dyDescent="0.25">
      <c r="AJ3163" s="26">
        <v>1088</v>
      </c>
      <c r="AK3163" s="26">
        <v>2109175</v>
      </c>
      <c r="AL3163" s="264">
        <v>44390.989583333336</v>
      </c>
      <c r="AM3163" s="26" t="s">
        <v>565</v>
      </c>
      <c r="AN3163" s="26" t="s">
        <v>63</v>
      </c>
      <c r="AO3163" s="26" t="s">
        <v>204</v>
      </c>
      <c r="AP3163" s="26" t="s">
        <v>159</v>
      </c>
      <c r="AQ3163" s="26">
        <v>0</v>
      </c>
      <c r="AR3163" s="26">
        <v>90</v>
      </c>
      <c r="AS3163" s="26" t="s">
        <v>887</v>
      </c>
      <c r="AT3163" s="26" t="s">
        <v>704</v>
      </c>
      <c r="AU3163" s="26" t="s">
        <v>63</v>
      </c>
      <c r="AV3163" s="26" t="s">
        <v>63</v>
      </c>
      <c r="AW3163" s="26" t="s">
        <v>63</v>
      </c>
      <c r="AX3163" s="26" t="s">
        <v>63</v>
      </c>
      <c r="AY3163" s="26">
        <v>43.901161000000002</v>
      </c>
      <c r="AZ3163" s="26">
        <v>-100.94236600000001</v>
      </c>
      <c r="BA3163" s="26" t="s">
        <v>37</v>
      </c>
      <c r="BB3163" s="26" t="s">
        <v>609</v>
      </c>
      <c r="BC3163" s="26" t="s">
        <v>68</v>
      </c>
      <c r="BD3163" s="26" t="s">
        <v>615</v>
      </c>
      <c r="BE3163" s="26"/>
      <c r="BF3163" s="26" t="s">
        <v>68</v>
      </c>
      <c r="BG3163" s="26" t="s">
        <v>209</v>
      </c>
      <c r="BH3163" s="26" t="s">
        <v>160</v>
      </c>
      <c r="BI3163" s="26">
        <v>6</v>
      </c>
      <c r="BJ3163" s="26" t="s">
        <v>20</v>
      </c>
    </row>
    <row r="3164" spans="36:62" x14ac:dyDescent="0.25">
      <c r="AJ3164" s="26">
        <v>1089</v>
      </c>
      <c r="AK3164" s="26">
        <v>2111007</v>
      </c>
      <c r="AL3164" s="264">
        <v>44421.520833333336</v>
      </c>
      <c r="AM3164" s="26" t="s">
        <v>147</v>
      </c>
      <c r="AN3164" s="26" t="s">
        <v>63</v>
      </c>
      <c r="AO3164" s="26" t="s">
        <v>156</v>
      </c>
      <c r="AP3164" s="26" t="s">
        <v>713</v>
      </c>
      <c r="AQ3164" s="26">
        <v>0</v>
      </c>
      <c r="AR3164" s="26">
        <v>90</v>
      </c>
      <c r="AS3164" s="26" t="s">
        <v>628</v>
      </c>
      <c r="AT3164" s="26" t="s">
        <v>71</v>
      </c>
      <c r="AU3164" s="26" t="s">
        <v>63</v>
      </c>
      <c r="AV3164" s="26" t="s">
        <v>63</v>
      </c>
      <c r="AW3164" s="26" t="s">
        <v>63</v>
      </c>
      <c r="AX3164" s="26" t="s">
        <v>63</v>
      </c>
      <c r="AY3164" s="26">
        <v>43.842731000000001</v>
      </c>
      <c r="AZ3164" s="26">
        <v>-101.288962999999</v>
      </c>
      <c r="BA3164" s="26" t="s">
        <v>503</v>
      </c>
      <c r="BB3164" s="26" t="s">
        <v>611</v>
      </c>
      <c r="BC3164" s="26" t="s">
        <v>708</v>
      </c>
      <c r="BD3164" s="26" t="s">
        <v>68</v>
      </c>
      <c r="BE3164" s="26"/>
      <c r="BF3164" s="26" t="s">
        <v>68</v>
      </c>
      <c r="BG3164" s="26" t="s">
        <v>68</v>
      </c>
      <c r="BH3164" s="26" t="s">
        <v>646</v>
      </c>
      <c r="BI3164" s="26">
        <v>6</v>
      </c>
      <c r="BJ3164" s="26" t="s">
        <v>217</v>
      </c>
    </row>
    <row r="3165" spans="36:62" x14ac:dyDescent="0.25">
      <c r="AJ3165" s="26">
        <v>1090</v>
      </c>
      <c r="AK3165" s="26">
        <v>2110197</v>
      </c>
      <c r="AL3165" s="264">
        <v>44402.947916666664</v>
      </c>
      <c r="AM3165" s="26" t="s">
        <v>147</v>
      </c>
      <c r="AN3165" s="26" t="s">
        <v>63</v>
      </c>
      <c r="AO3165" s="26"/>
      <c r="AP3165" s="26"/>
      <c r="AQ3165" s="26">
        <v>-1</v>
      </c>
      <c r="AR3165" s="26">
        <v>90</v>
      </c>
      <c r="AS3165" s="26" t="s">
        <v>168</v>
      </c>
      <c r="AT3165" s="26" t="s">
        <v>71</v>
      </c>
      <c r="AU3165" s="26" t="s">
        <v>63</v>
      </c>
      <c r="AV3165" s="26" t="s">
        <v>63</v>
      </c>
      <c r="AW3165" s="26" t="s">
        <v>63</v>
      </c>
      <c r="AX3165" s="26" t="s">
        <v>63</v>
      </c>
      <c r="AY3165" s="26">
        <v>43.836266000000002</v>
      </c>
      <c r="AZ3165" s="26">
        <v>-101.646815</v>
      </c>
      <c r="BA3165" s="26" t="s">
        <v>185</v>
      </c>
      <c r="BB3165" s="26" t="s">
        <v>609</v>
      </c>
      <c r="BC3165" s="26" t="s">
        <v>167</v>
      </c>
      <c r="BD3165" s="26" t="s">
        <v>154</v>
      </c>
      <c r="BE3165" s="26"/>
      <c r="BF3165" s="26" t="s">
        <v>99</v>
      </c>
      <c r="BG3165" s="26" t="s">
        <v>167</v>
      </c>
      <c r="BH3165" s="26" t="s">
        <v>99</v>
      </c>
      <c r="BI3165" s="26">
        <v>6</v>
      </c>
      <c r="BJ3165" s="26" t="s">
        <v>217</v>
      </c>
    </row>
    <row r="3166" spans="36:62" x14ac:dyDescent="0.25">
      <c r="AJ3166" s="26">
        <v>1091</v>
      </c>
      <c r="AK3166" s="26">
        <v>2110625</v>
      </c>
      <c r="AL3166" s="264">
        <v>44419.844444444447</v>
      </c>
      <c r="AM3166" s="26" t="s">
        <v>147</v>
      </c>
      <c r="AN3166" s="26" t="s">
        <v>63</v>
      </c>
      <c r="AO3166" s="26"/>
      <c r="AP3166" s="26"/>
      <c r="AQ3166" s="26">
        <v>-1</v>
      </c>
      <c r="AR3166" s="26">
        <v>90</v>
      </c>
      <c r="AS3166" s="26" t="s">
        <v>168</v>
      </c>
      <c r="AT3166" s="26" t="s">
        <v>1535</v>
      </c>
      <c r="AU3166" s="26" t="s">
        <v>63</v>
      </c>
      <c r="AV3166" s="26" t="s">
        <v>63</v>
      </c>
      <c r="AW3166" s="26" t="s">
        <v>63</v>
      </c>
      <c r="AX3166" s="26" t="s">
        <v>63</v>
      </c>
      <c r="AY3166" s="26">
        <v>43.845441999999899</v>
      </c>
      <c r="AZ3166" s="26">
        <v>-101.332679999999</v>
      </c>
      <c r="BA3166" s="26" t="s">
        <v>166</v>
      </c>
      <c r="BB3166" s="26" t="s">
        <v>609</v>
      </c>
      <c r="BC3166" s="26" t="s">
        <v>167</v>
      </c>
      <c r="BD3166" s="26" t="s">
        <v>154</v>
      </c>
      <c r="BE3166" s="26"/>
      <c r="BF3166" s="26" t="s">
        <v>99</v>
      </c>
      <c r="BG3166" s="26" t="s">
        <v>167</v>
      </c>
      <c r="BH3166" s="26" t="s">
        <v>99</v>
      </c>
      <c r="BI3166" s="26">
        <v>6</v>
      </c>
      <c r="BJ3166" s="26" t="s">
        <v>217</v>
      </c>
    </row>
    <row r="3167" spans="36:62" x14ac:dyDescent="0.25">
      <c r="AJ3167" s="26">
        <v>1092</v>
      </c>
      <c r="AK3167" s="26">
        <v>2110194</v>
      </c>
      <c r="AL3167" s="264">
        <v>44408.843055555553</v>
      </c>
      <c r="AM3167" s="26" t="s">
        <v>565</v>
      </c>
      <c r="AN3167" s="26" t="s">
        <v>63</v>
      </c>
      <c r="AO3167" s="26"/>
      <c r="AP3167" s="26"/>
      <c r="AQ3167" s="26">
        <v>-1</v>
      </c>
      <c r="AR3167" s="26">
        <v>90</v>
      </c>
      <c r="AS3167" s="26" t="s">
        <v>168</v>
      </c>
      <c r="AT3167" s="26" t="s">
        <v>71</v>
      </c>
      <c r="AU3167" s="26" t="s">
        <v>63</v>
      </c>
      <c r="AV3167" s="26" t="s">
        <v>63</v>
      </c>
      <c r="AW3167" s="26" t="s">
        <v>63</v>
      </c>
      <c r="AX3167" s="26" t="s">
        <v>63</v>
      </c>
      <c r="AY3167" s="26">
        <v>43.886467000000003</v>
      </c>
      <c r="AZ3167" s="26">
        <v>-100.859677</v>
      </c>
      <c r="BA3167" s="26" t="s">
        <v>485</v>
      </c>
      <c r="BB3167" s="26" t="s">
        <v>611</v>
      </c>
      <c r="BC3167" s="26" t="s">
        <v>167</v>
      </c>
      <c r="BD3167" s="26" t="s">
        <v>154</v>
      </c>
      <c r="BE3167" s="26"/>
      <c r="BF3167" s="26" t="s">
        <v>99</v>
      </c>
      <c r="BG3167" s="26" t="s">
        <v>167</v>
      </c>
      <c r="BH3167" s="26" t="s">
        <v>99</v>
      </c>
      <c r="BI3167" s="26">
        <v>6</v>
      </c>
      <c r="BJ3167" s="26" t="s">
        <v>217</v>
      </c>
    </row>
    <row r="3168" spans="36:62" x14ac:dyDescent="0.25">
      <c r="AJ3168" s="26">
        <v>1093</v>
      </c>
      <c r="AK3168" s="26">
        <v>2111603</v>
      </c>
      <c r="AL3168" s="264">
        <v>44443.261111111111</v>
      </c>
      <c r="AM3168" s="26" t="s">
        <v>565</v>
      </c>
      <c r="AN3168" s="26" t="s">
        <v>63</v>
      </c>
      <c r="AO3168" s="26"/>
      <c r="AP3168" s="26"/>
      <c r="AQ3168" s="26">
        <v>-1</v>
      </c>
      <c r="AR3168" s="26">
        <v>90</v>
      </c>
      <c r="AS3168" s="26" t="s">
        <v>168</v>
      </c>
      <c r="AT3168" s="26" t="s">
        <v>616</v>
      </c>
      <c r="AU3168" s="26" t="s">
        <v>63</v>
      </c>
      <c r="AV3168" s="26" t="s">
        <v>63</v>
      </c>
      <c r="AW3168" s="26" t="s">
        <v>63</v>
      </c>
      <c r="AX3168" s="26" t="s">
        <v>63</v>
      </c>
      <c r="AY3168" s="26">
        <v>43.9009369999999</v>
      </c>
      <c r="AZ3168" s="26">
        <v>-101.0133</v>
      </c>
      <c r="BA3168" s="26" t="s">
        <v>158</v>
      </c>
      <c r="BB3168" s="26" t="s">
        <v>611</v>
      </c>
      <c r="BC3168" s="26" t="s">
        <v>167</v>
      </c>
      <c r="BD3168" s="26" t="s">
        <v>154</v>
      </c>
      <c r="BE3168" s="26"/>
      <c r="BF3168" s="26" t="s">
        <v>99</v>
      </c>
      <c r="BG3168" s="26" t="s">
        <v>167</v>
      </c>
      <c r="BH3168" s="26" t="s">
        <v>99</v>
      </c>
      <c r="BI3168" s="26">
        <v>6</v>
      </c>
      <c r="BJ3168" s="26" t="s">
        <v>217</v>
      </c>
    </row>
    <row r="3169" spans="36:62" x14ac:dyDescent="0.25">
      <c r="AJ3169" s="26">
        <v>1094</v>
      </c>
      <c r="AK3169" s="26">
        <v>2111988</v>
      </c>
      <c r="AL3169" s="264">
        <v>44446.354166666664</v>
      </c>
      <c r="AM3169" s="26" t="s">
        <v>147</v>
      </c>
      <c r="AN3169" s="26" t="s">
        <v>63</v>
      </c>
      <c r="AO3169" s="26"/>
      <c r="AP3169" s="26"/>
      <c r="AQ3169" s="26">
        <v>-1</v>
      </c>
      <c r="AR3169" s="26">
        <v>90</v>
      </c>
      <c r="AS3169" s="26" t="s">
        <v>168</v>
      </c>
      <c r="AT3169" s="26" t="s">
        <v>71</v>
      </c>
      <c r="AU3169" s="26" t="s">
        <v>63</v>
      </c>
      <c r="AV3169" s="26" t="s">
        <v>63</v>
      </c>
      <c r="AW3169" s="26" t="s">
        <v>63</v>
      </c>
      <c r="AX3169" s="26" t="s">
        <v>63</v>
      </c>
      <c r="AY3169" s="26">
        <v>43.865327999999899</v>
      </c>
      <c r="AZ3169" s="26">
        <v>-101.177926999999</v>
      </c>
      <c r="BA3169" s="26" t="s">
        <v>158</v>
      </c>
      <c r="BB3169" s="26" t="s">
        <v>611</v>
      </c>
      <c r="BC3169" s="26" t="s">
        <v>167</v>
      </c>
      <c r="BD3169" s="26" t="s">
        <v>154</v>
      </c>
      <c r="BE3169" s="26"/>
      <c r="BF3169" s="26" t="s">
        <v>99</v>
      </c>
      <c r="BG3169" s="26" t="s">
        <v>167</v>
      </c>
      <c r="BH3169" s="26" t="s">
        <v>99</v>
      </c>
      <c r="BI3169" s="26">
        <v>6</v>
      </c>
      <c r="BJ3169" s="26" t="s">
        <v>217</v>
      </c>
    </row>
    <row r="3170" spans="36:62" x14ac:dyDescent="0.25">
      <c r="AJ3170" s="26">
        <v>1095</v>
      </c>
      <c r="AK3170" s="26">
        <v>2111597</v>
      </c>
      <c r="AL3170" s="264">
        <v>44435.609027777777</v>
      </c>
      <c r="AM3170" s="26" t="s">
        <v>565</v>
      </c>
      <c r="AN3170" s="26" t="s">
        <v>63</v>
      </c>
      <c r="AO3170" s="26" t="s">
        <v>156</v>
      </c>
      <c r="AP3170" s="26" t="s">
        <v>159</v>
      </c>
      <c r="AQ3170" s="26">
        <v>0</v>
      </c>
      <c r="AR3170" s="26">
        <v>90</v>
      </c>
      <c r="AS3170" s="26" t="s">
        <v>721</v>
      </c>
      <c r="AT3170" s="26" t="s">
        <v>71</v>
      </c>
      <c r="AU3170" s="26" t="s">
        <v>63</v>
      </c>
      <c r="AV3170" s="26" t="s">
        <v>63</v>
      </c>
      <c r="AW3170" s="26" t="s">
        <v>63</v>
      </c>
      <c r="AX3170" s="26" t="s">
        <v>63</v>
      </c>
      <c r="AY3170" s="26">
        <v>43.8865529999999</v>
      </c>
      <c r="AZ3170" s="26">
        <v>-100.793510999999</v>
      </c>
      <c r="BA3170" s="26" t="s">
        <v>208</v>
      </c>
      <c r="BB3170" s="26" t="s">
        <v>609</v>
      </c>
      <c r="BC3170" s="26" t="s">
        <v>680</v>
      </c>
      <c r="BD3170" s="26" t="s">
        <v>68</v>
      </c>
      <c r="BE3170" s="26"/>
      <c r="BF3170" s="26" t="s">
        <v>675</v>
      </c>
      <c r="BG3170" s="26" t="s">
        <v>68</v>
      </c>
      <c r="BH3170" s="26" t="s">
        <v>146</v>
      </c>
      <c r="BI3170" s="26">
        <v>6</v>
      </c>
      <c r="BJ3170" s="26" t="s">
        <v>217</v>
      </c>
    </row>
    <row r="3171" spans="36:62" x14ac:dyDescent="0.25">
      <c r="AJ3171" s="26">
        <v>1097</v>
      </c>
      <c r="AK3171" s="26">
        <v>2110485</v>
      </c>
      <c r="AL3171" s="264">
        <v>44414.588888888888</v>
      </c>
      <c r="AM3171" s="26" t="s">
        <v>147</v>
      </c>
      <c r="AN3171" s="26" t="s">
        <v>63</v>
      </c>
      <c r="AO3171" s="26" t="s">
        <v>720</v>
      </c>
      <c r="AP3171" s="26" t="s">
        <v>837</v>
      </c>
      <c r="AQ3171" s="26">
        <v>0</v>
      </c>
      <c r="AR3171" s="26">
        <v>90</v>
      </c>
      <c r="AS3171" s="26" t="s">
        <v>189</v>
      </c>
      <c r="AT3171" s="26" t="s">
        <v>71</v>
      </c>
      <c r="AU3171" s="26" t="s">
        <v>63</v>
      </c>
      <c r="AV3171" s="26" t="s">
        <v>63</v>
      </c>
      <c r="AW3171" s="26" t="s">
        <v>63</v>
      </c>
      <c r="AX3171" s="26" t="s">
        <v>63</v>
      </c>
      <c r="AY3171" s="26">
        <v>43.836261</v>
      </c>
      <c r="AZ3171" s="26">
        <v>-101.65831300000001</v>
      </c>
      <c r="BA3171" s="26" t="s">
        <v>37</v>
      </c>
      <c r="BB3171" s="26" t="s">
        <v>609</v>
      </c>
      <c r="BC3171" s="26" t="s">
        <v>708</v>
      </c>
      <c r="BD3171" s="26" t="s">
        <v>68</v>
      </c>
      <c r="BE3171" s="26" t="s">
        <v>719</v>
      </c>
      <c r="BF3171" s="26" t="s">
        <v>68</v>
      </c>
      <c r="BG3171" s="26" t="s">
        <v>68</v>
      </c>
      <c r="BH3171" s="26" t="s">
        <v>160</v>
      </c>
      <c r="BI3171" s="26">
        <v>6</v>
      </c>
      <c r="BJ3171" s="26" t="s">
        <v>21</v>
      </c>
    </row>
    <row r="3172" spans="36:62" x14ac:dyDescent="0.25">
      <c r="AJ3172" s="26">
        <v>1098</v>
      </c>
      <c r="AK3172" s="26">
        <v>2110549</v>
      </c>
      <c r="AL3172" s="264">
        <v>44415.603472222225</v>
      </c>
      <c r="AM3172" s="26" t="s">
        <v>147</v>
      </c>
      <c r="AN3172" s="26" t="s">
        <v>63</v>
      </c>
      <c r="AO3172" s="26" t="s">
        <v>156</v>
      </c>
      <c r="AP3172" s="26" t="s">
        <v>159</v>
      </c>
      <c r="AQ3172" s="26">
        <v>0</v>
      </c>
      <c r="AR3172" s="26">
        <v>90</v>
      </c>
      <c r="AS3172" s="26" t="s">
        <v>1551</v>
      </c>
      <c r="AT3172" s="26" t="s">
        <v>71</v>
      </c>
      <c r="AU3172" s="26" t="s">
        <v>63</v>
      </c>
      <c r="AV3172" s="26" t="s">
        <v>63</v>
      </c>
      <c r="AW3172" s="26" t="s">
        <v>63</v>
      </c>
      <c r="AX3172" s="26" t="s">
        <v>63</v>
      </c>
      <c r="AY3172" s="26">
        <v>43.851723999999898</v>
      </c>
      <c r="AZ3172" s="26">
        <v>-101.415846999999</v>
      </c>
      <c r="BA3172" s="26" t="s">
        <v>158</v>
      </c>
      <c r="BB3172" s="26" t="s">
        <v>811</v>
      </c>
      <c r="BC3172" s="26" t="s">
        <v>68</v>
      </c>
      <c r="BD3172" s="26" t="s">
        <v>68</v>
      </c>
      <c r="BE3172" s="26"/>
      <c r="BF3172" s="26" t="s">
        <v>1020</v>
      </c>
      <c r="BG3172" s="26" t="s">
        <v>68</v>
      </c>
      <c r="BH3172" s="26" t="s">
        <v>175</v>
      </c>
      <c r="BI3172" s="26">
        <v>6</v>
      </c>
      <c r="BJ3172" s="26" t="s">
        <v>217</v>
      </c>
    </row>
    <row r="3173" spans="36:62" x14ac:dyDescent="0.25">
      <c r="AJ3173" s="26">
        <v>1099</v>
      </c>
      <c r="AK3173" s="26">
        <v>2110626</v>
      </c>
      <c r="AL3173" s="264">
        <v>44418.84097222222</v>
      </c>
      <c r="AM3173" s="26" t="s">
        <v>565</v>
      </c>
      <c r="AN3173" s="26" t="s">
        <v>63</v>
      </c>
      <c r="AO3173" s="26" t="s">
        <v>156</v>
      </c>
      <c r="AP3173" s="26" t="s">
        <v>159</v>
      </c>
      <c r="AQ3173" s="26">
        <v>0</v>
      </c>
      <c r="AR3173" s="26">
        <v>90</v>
      </c>
      <c r="AS3173" s="26" t="s">
        <v>938</v>
      </c>
      <c r="AT3173" s="26" t="s">
        <v>71</v>
      </c>
      <c r="AU3173" s="26" t="s">
        <v>63</v>
      </c>
      <c r="AV3173" s="26" t="s">
        <v>63</v>
      </c>
      <c r="AW3173" s="26" t="s">
        <v>63</v>
      </c>
      <c r="AX3173" s="26" t="s">
        <v>63</v>
      </c>
      <c r="AY3173" s="26">
        <v>43.900939000000001</v>
      </c>
      <c r="AZ3173" s="26">
        <v>-100.995265</v>
      </c>
      <c r="BA3173" s="26" t="s">
        <v>485</v>
      </c>
      <c r="BB3173" s="26" t="s">
        <v>611</v>
      </c>
      <c r="BC3173" s="26" t="s">
        <v>680</v>
      </c>
      <c r="BD3173" s="26" t="s">
        <v>68</v>
      </c>
      <c r="BE3173" s="26"/>
      <c r="BF3173" s="26" t="s">
        <v>698</v>
      </c>
      <c r="BG3173" s="26" t="s">
        <v>68</v>
      </c>
      <c r="BH3173" s="26" t="s">
        <v>160</v>
      </c>
      <c r="BI3173" s="26">
        <v>6</v>
      </c>
      <c r="BJ3173" s="26" t="s">
        <v>217</v>
      </c>
    </row>
    <row r="3174" spans="36:62" x14ac:dyDescent="0.25">
      <c r="AJ3174" s="26">
        <v>1100</v>
      </c>
      <c r="AK3174" s="26">
        <v>2110628</v>
      </c>
      <c r="AL3174" s="264">
        <v>44421.292361111111</v>
      </c>
      <c r="AM3174" s="26" t="s">
        <v>147</v>
      </c>
      <c r="AN3174" s="26" t="s">
        <v>63</v>
      </c>
      <c r="AO3174" s="26" t="s">
        <v>204</v>
      </c>
      <c r="AP3174" s="26" t="s">
        <v>159</v>
      </c>
      <c r="AQ3174" s="26">
        <v>0</v>
      </c>
      <c r="AR3174" s="26">
        <v>90</v>
      </c>
      <c r="AS3174" s="26" t="s">
        <v>1552</v>
      </c>
      <c r="AT3174" s="26" t="s">
        <v>71</v>
      </c>
      <c r="AU3174" s="26" t="s">
        <v>63</v>
      </c>
      <c r="AV3174" s="26" t="s">
        <v>69</v>
      </c>
      <c r="AW3174" s="26" t="s">
        <v>63</v>
      </c>
      <c r="AX3174" s="26" t="s">
        <v>63</v>
      </c>
      <c r="AY3174" s="26">
        <v>43.8426329999999</v>
      </c>
      <c r="AZ3174" s="26">
        <v>-101.259367999999</v>
      </c>
      <c r="BA3174" s="26" t="s">
        <v>37</v>
      </c>
      <c r="BB3174" s="26" t="s">
        <v>611</v>
      </c>
      <c r="BC3174" s="26" t="s">
        <v>1025</v>
      </c>
      <c r="BD3174" s="26" t="s">
        <v>68</v>
      </c>
      <c r="BE3174" s="26" t="s">
        <v>644</v>
      </c>
      <c r="BF3174" s="26" t="s">
        <v>68</v>
      </c>
      <c r="BG3174" s="26" t="s">
        <v>68</v>
      </c>
      <c r="BH3174" s="26" t="s">
        <v>757</v>
      </c>
      <c r="BI3174" s="26">
        <v>6</v>
      </c>
      <c r="BJ3174" s="26" t="s">
        <v>19</v>
      </c>
    </row>
    <row r="3175" spans="36:62" x14ac:dyDescent="0.25">
      <c r="AJ3175" s="26">
        <v>1101</v>
      </c>
      <c r="AK3175" s="26">
        <v>2110629</v>
      </c>
      <c r="AL3175" s="264">
        <v>44422.895833333336</v>
      </c>
      <c r="AM3175" s="26" t="s">
        <v>147</v>
      </c>
      <c r="AN3175" s="26" t="s">
        <v>63</v>
      </c>
      <c r="AO3175" s="26" t="s">
        <v>156</v>
      </c>
      <c r="AP3175" s="26" t="s">
        <v>159</v>
      </c>
      <c r="AQ3175" s="26">
        <v>0</v>
      </c>
      <c r="AR3175" s="26">
        <v>90</v>
      </c>
      <c r="AS3175" s="26" t="s">
        <v>1553</v>
      </c>
      <c r="AT3175" s="26" t="s">
        <v>71</v>
      </c>
      <c r="AU3175" s="26" t="s">
        <v>63</v>
      </c>
      <c r="AV3175" s="26" t="s">
        <v>63</v>
      </c>
      <c r="AW3175" s="26" t="s">
        <v>63</v>
      </c>
      <c r="AX3175" s="26" t="s">
        <v>63</v>
      </c>
      <c r="AY3175" s="26">
        <v>43.851225999999897</v>
      </c>
      <c r="AZ3175" s="26">
        <v>-101.450531999999</v>
      </c>
      <c r="BA3175" s="26" t="s">
        <v>560</v>
      </c>
      <c r="BB3175" s="26" t="s">
        <v>611</v>
      </c>
      <c r="BC3175" s="26" t="s">
        <v>1109</v>
      </c>
      <c r="BD3175" s="26" t="s">
        <v>759</v>
      </c>
      <c r="BE3175" s="26"/>
      <c r="BF3175" s="26" t="s">
        <v>759</v>
      </c>
      <c r="BG3175" s="26" t="s">
        <v>1110</v>
      </c>
      <c r="BH3175" s="26" t="s">
        <v>1455</v>
      </c>
      <c r="BI3175" s="26">
        <v>6</v>
      </c>
      <c r="BJ3175" s="26" t="s">
        <v>21</v>
      </c>
    </row>
    <row r="3176" spans="36:62" x14ac:dyDescent="0.25">
      <c r="AJ3176" s="26">
        <v>1102</v>
      </c>
      <c r="AK3176" s="26">
        <v>2113178</v>
      </c>
      <c r="AL3176" s="264">
        <v>44455.63958333333</v>
      </c>
      <c r="AM3176" s="26" t="s">
        <v>565</v>
      </c>
      <c r="AN3176" s="26" t="s">
        <v>63</v>
      </c>
      <c r="AO3176" s="26" t="s">
        <v>156</v>
      </c>
      <c r="AP3176" s="26" t="s">
        <v>159</v>
      </c>
      <c r="AQ3176" s="26">
        <v>0</v>
      </c>
      <c r="AR3176" s="26">
        <v>90</v>
      </c>
      <c r="AS3176" s="26" t="s">
        <v>1555</v>
      </c>
      <c r="AT3176" s="26" t="s">
        <v>71</v>
      </c>
      <c r="AU3176" s="26" t="s">
        <v>63</v>
      </c>
      <c r="AV3176" s="26" t="s">
        <v>63</v>
      </c>
      <c r="AW3176" s="26" t="s">
        <v>63</v>
      </c>
      <c r="AX3176" s="26" t="s">
        <v>63</v>
      </c>
      <c r="AY3176" s="26">
        <v>43.886571000000004</v>
      </c>
      <c r="AZ3176" s="26">
        <v>-100.770775</v>
      </c>
      <c r="BA3176" s="26" t="s">
        <v>493</v>
      </c>
      <c r="BB3176" s="26" t="s">
        <v>811</v>
      </c>
      <c r="BC3176" s="26" t="s">
        <v>1556</v>
      </c>
      <c r="BD3176" s="26" t="s">
        <v>68</v>
      </c>
      <c r="BE3176" s="26" t="s">
        <v>1554</v>
      </c>
      <c r="BF3176" s="26" t="s">
        <v>68</v>
      </c>
      <c r="BG3176" s="26" t="s">
        <v>68</v>
      </c>
      <c r="BH3176" s="26" t="s">
        <v>1531</v>
      </c>
      <c r="BI3176" s="26">
        <v>6</v>
      </c>
      <c r="BJ3176" s="26" t="s">
        <v>18</v>
      </c>
    </row>
    <row r="3177" spans="36:62" x14ac:dyDescent="0.25">
      <c r="AJ3177" s="26">
        <v>1103</v>
      </c>
      <c r="AK3177" s="26">
        <v>2113106</v>
      </c>
      <c r="AL3177" s="264">
        <v>44455.6875</v>
      </c>
      <c r="AM3177" s="26" t="s">
        <v>565</v>
      </c>
      <c r="AN3177" s="26" t="s">
        <v>63</v>
      </c>
      <c r="AO3177" s="26" t="s">
        <v>156</v>
      </c>
      <c r="AP3177" s="26" t="s">
        <v>159</v>
      </c>
      <c r="AQ3177" s="26">
        <v>0</v>
      </c>
      <c r="AR3177" s="26">
        <v>90</v>
      </c>
      <c r="AS3177" s="26" t="s">
        <v>628</v>
      </c>
      <c r="AT3177" s="26" t="s">
        <v>71</v>
      </c>
      <c r="AU3177" s="26" t="s">
        <v>63</v>
      </c>
      <c r="AV3177" s="26" t="s">
        <v>63</v>
      </c>
      <c r="AW3177" s="26" t="s">
        <v>63</v>
      </c>
      <c r="AX3177" s="26" t="s">
        <v>63</v>
      </c>
      <c r="AY3177" s="26">
        <v>43.886572999999899</v>
      </c>
      <c r="AZ3177" s="26">
        <v>-100.780073</v>
      </c>
      <c r="BA3177" s="26" t="s">
        <v>493</v>
      </c>
      <c r="BB3177" s="26" t="s">
        <v>611</v>
      </c>
      <c r="BC3177" s="26" t="s">
        <v>68</v>
      </c>
      <c r="BD3177" s="26" t="s">
        <v>68</v>
      </c>
      <c r="BE3177" s="26"/>
      <c r="BF3177" s="26" t="s">
        <v>68</v>
      </c>
      <c r="BG3177" s="26" t="s">
        <v>68</v>
      </c>
      <c r="BH3177" s="26" t="s">
        <v>646</v>
      </c>
      <c r="BI3177" s="26">
        <v>6</v>
      </c>
      <c r="BJ3177" s="26" t="s">
        <v>217</v>
      </c>
    </row>
    <row r="3178" spans="36:62" x14ac:dyDescent="0.25">
      <c r="AJ3178" s="26">
        <v>1104</v>
      </c>
      <c r="AK3178" s="26">
        <v>2111008</v>
      </c>
      <c r="AL3178" s="264">
        <v>44421.520833333336</v>
      </c>
      <c r="AM3178" s="26" t="s">
        <v>147</v>
      </c>
      <c r="AN3178" s="26" t="s">
        <v>63</v>
      </c>
      <c r="AO3178" s="26" t="s">
        <v>894</v>
      </c>
      <c r="AP3178" s="26" t="s">
        <v>713</v>
      </c>
      <c r="AQ3178" s="26">
        <v>0</v>
      </c>
      <c r="AR3178" s="26">
        <v>90</v>
      </c>
      <c r="AS3178" s="26" t="s">
        <v>628</v>
      </c>
      <c r="AT3178" s="26" t="s">
        <v>71</v>
      </c>
      <c r="AU3178" s="26" t="s">
        <v>63</v>
      </c>
      <c r="AV3178" s="26" t="s">
        <v>63</v>
      </c>
      <c r="AW3178" s="26" t="s">
        <v>63</v>
      </c>
      <c r="AX3178" s="26" t="s">
        <v>63</v>
      </c>
      <c r="AY3178" s="26">
        <v>43.842728999999899</v>
      </c>
      <c r="AZ3178" s="26">
        <v>-101.291573999999</v>
      </c>
      <c r="BA3178" s="26" t="s">
        <v>572</v>
      </c>
      <c r="BB3178" s="26" t="s">
        <v>611</v>
      </c>
      <c r="BC3178" s="26" t="s">
        <v>708</v>
      </c>
      <c r="BD3178" s="26" t="s">
        <v>68</v>
      </c>
      <c r="BE3178" s="26"/>
      <c r="BF3178" s="26" t="s">
        <v>68</v>
      </c>
      <c r="BG3178" s="26" t="s">
        <v>68</v>
      </c>
      <c r="BH3178" s="26" t="s">
        <v>728</v>
      </c>
      <c r="BI3178" s="26">
        <v>6</v>
      </c>
      <c r="BJ3178" s="26" t="s">
        <v>217</v>
      </c>
    </row>
    <row r="3179" spans="36:62" x14ac:dyDescent="0.25">
      <c r="AJ3179" s="26">
        <v>1105</v>
      </c>
      <c r="AK3179" s="26">
        <v>2111019</v>
      </c>
      <c r="AL3179" s="264">
        <v>44422.472916666666</v>
      </c>
      <c r="AM3179" s="26" t="s">
        <v>147</v>
      </c>
      <c r="AN3179" s="26" t="s">
        <v>63</v>
      </c>
      <c r="AO3179" s="26" t="s">
        <v>204</v>
      </c>
      <c r="AP3179" s="26" t="s">
        <v>159</v>
      </c>
      <c r="AQ3179" s="26">
        <v>0</v>
      </c>
      <c r="AR3179" s="26">
        <v>90</v>
      </c>
      <c r="AS3179" s="26" t="s">
        <v>188</v>
      </c>
      <c r="AT3179" s="26" t="s">
        <v>71</v>
      </c>
      <c r="AU3179" s="26" t="s">
        <v>63</v>
      </c>
      <c r="AV3179" s="26" t="s">
        <v>63</v>
      </c>
      <c r="AW3179" s="26" t="s">
        <v>63</v>
      </c>
      <c r="AX3179" s="26" t="s">
        <v>63</v>
      </c>
      <c r="AY3179" s="26">
        <v>43.842669999999899</v>
      </c>
      <c r="AZ3179" s="26">
        <v>-101.27393600000001</v>
      </c>
      <c r="BA3179" s="26" t="s">
        <v>37</v>
      </c>
      <c r="BB3179" s="26" t="s">
        <v>611</v>
      </c>
      <c r="BC3179" s="26" t="s">
        <v>68</v>
      </c>
      <c r="BD3179" s="26" t="s">
        <v>68</v>
      </c>
      <c r="BE3179" s="26"/>
      <c r="BF3179" s="26" t="s">
        <v>68</v>
      </c>
      <c r="BG3179" s="26" t="s">
        <v>68</v>
      </c>
      <c r="BH3179" s="26" t="s">
        <v>160</v>
      </c>
      <c r="BI3179" s="26">
        <v>6</v>
      </c>
      <c r="BJ3179" s="26" t="s">
        <v>217</v>
      </c>
    </row>
    <row r="3180" spans="36:62" x14ac:dyDescent="0.25">
      <c r="AJ3180" s="26">
        <v>1106</v>
      </c>
      <c r="AK3180" s="26">
        <v>2111849</v>
      </c>
      <c r="AL3180" s="264">
        <v>44379.895833333336</v>
      </c>
      <c r="AM3180" s="26" t="s">
        <v>147</v>
      </c>
      <c r="AN3180" s="26" t="s">
        <v>63</v>
      </c>
      <c r="AO3180" s="26" t="s">
        <v>156</v>
      </c>
      <c r="AP3180" s="26" t="s">
        <v>159</v>
      </c>
      <c r="AQ3180" s="26">
        <v>0</v>
      </c>
      <c r="AR3180" s="26">
        <v>90</v>
      </c>
      <c r="AS3180" s="26" t="s">
        <v>168</v>
      </c>
      <c r="AT3180" s="26" t="s">
        <v>71</v>
      </c>
      <c r="AU3180" s="26" t="s">
        <v>63</v>
      </c>
      <c r="AV3180" s="26" t="s">
        <v>63</v>
      </c>
      <c r="AW3180" s="26" t="s">
        <v>63</v>
      </c>
      <c r="AX3180" s="26" t="s">
        <v>63</v>
      </c>
      <c r="AY3180" s="26">
        <v>43.835985000000001</v>
      </c>
      <c r="AZ3180" s="26">
        <v>-101.559944999999</v>
      </c>
      <c r="BA3180" s="26" t="s">
        <v>158</v>
      </c>
      <c r="BB3180" s="26" t="s">
        <v>611</v>
      </c>
      <c r="BC3180" s="26" t="s">
        <v>68</v>
      </c>
      <c r="BD3180" s="26" t="s">
        <v>154</v>
      </c>
      <c r="BE3180" s="26"/>
      <c r="BF3180" s="26" t="s">
        <v>68</v>
      </c>
      <c r="BG3180" s="26" t="s">
        <v>68</v>
      </c>
      <c r="BH3180" s="26" t="s">
        <v>146</v>
      </c>
      <c r="BI3180" s="26">
        <v>6</v>
      </c>
      <c r="BJ3180" s="26" t="s">
        <v>217</v>
      </c>
    </row>
    <row r="3181" spans="36:62" x14ac:dyDescent="0.25">
      <c r="AJ3181" s="26">
        <v>1107</v>
      </c>
      <c r="AK3181" s="26">
        <v>2112083</v>
      </c>
      <c r="AL3181" s="264">
        <v>44435.847222222219</v>
      </c>
      <c r="AM3181" s="26" t="s">
        <v>487</v>
      </c>
      <c r="AN3181" s="26" t="s">
        <v>63</v>
      </c>
      <c r="AO3181" s="26"/>
      <c r="AP3181" s="26"/>
      <c r="AQ3181" s="26">
        <v>-1</v>
      </c>
      <c r="AR3181" s="26">
        <v>18</v>
      </c>
      <c r="AS3181" s="26" t="s">
        <v>168</v>
      </c>
      <c r="AT3181" s="26" t="s">
        <v>71</v>
      </c>
      <c r="AU3181" s="26" t="s">
        <v>63</v>
      </c>
      <c r="AV3181" s="26" t="s">
        <v>63</v>
      </c>
      <c r="AW3181" s="26" t="s">
        <v>63</v>
      </c>
      <c r="AX3181" s="26" t="s">
        <v>63</v>
      </c>
      <c r="AY3181" s="26">
        <v>43.214951999999897</v>
      </c>
      <c r="AZ3181" s="26">
        <v>-101.322275</v>
      </c>
      <c r="BA3181" s="26" t="s">
        <v>158</v>
      </c>
      <c r="BB3181" s="26" t="s">
        <v>609</v>
      </c>
      <c r="BC3181" s="26" t="s">
        <v>167</v>
      </c>
      <c r="BD3181" s="26" t="s">
        <v>154</v>
      </c>
      <c r="BE3181" s="26"/>
      <c r="BF3181" s="26" t="s">
        <v>99</v>
      </c>
      <c r="BG3181" s="26" t="s">
        <v>167</v>
      </c>
      <c r="BH3181" s="26" t="s">
        <v>99</v>
      </c>
      <c r="BI3181" s="26">
        <v>6</v>
      </c>
      <c r="BJ3181" s="26" t="s">
        <v>217</v>
      </c>
    </row>
    <row r="3182" spans="36:62" x14ac:dyDescent="0.25">
      <c r="AJ3182" s="26">
        <v>1108</v>
      </c>
      <c r="AK3182" s="26">
        <v>2112085</v>
      </c>
      <c r="AL3182" s="264">
        <v>44442.836805555555</v>
      </c>
      <c r="AM3182" s="26" t="s">
        <v>487</v>
      </c>
      <c r="AN3182" s="26" t="s">
        <v>63</v>
      </c>
      <c r="AO3182" s="26" t="s">
        <v>156</v>
      </c>
      <c r="AP3182" s="26" t="s">
        <v>159</v>
      </c>
      <c r="AQ3182" s="26">
        <v>0</v>
      </c>
      <c r="AR3182" s="26">
        <v>18</v>
      </c>
      <c r="AS3182" s="26" t="s">
        <v>149</v>
      </c>
      <c r="AT3182" s="26" t="s">
        <v>71</v>
      </c>
      <c r="AU3182" s="26" t="s">
        <v>63</v>
      </c>
      <c r="AV3182" s="26" t="s">
        <v>63</v>
      </c>
      <c r="AW3182" s="26" t="s">
        <v>63</v>
      </c>
      <c r="AX3182" s="26" t="s">
        <v>63</v>
      </c>
      <c r="AY3182" s="26">
        <v>43.213968999999899</v>
      </c>
      <c r="AZ3182" s="26">
        <v>-101.227954999999</v>
      </c>
      <c r="BA3182" s="26" t="s">
        <v>485</v>
      </c>
      <c r="BB3182" s="26" t="s">
        <v>609</v>
      </c>
      <c r="BC3182" s="26" t="s">
        <v>68</v>
      </c>
      <c r="BD3182" s="26" t="s">
        <v>154</v>
      </c>
      <c r="BE3182" s="26"/>
      <c r="BF3182" s="26" t="s">
        <v>68</v>
      </c>
      <c r="BG3182" s="26" t="s">
        <v>68</v>
      </c>
      <c r="BH3182" s="26" t="s">
        <v>146</v>
      </c>
      <c r="BI3182" s="26">
        <v>6</v>
      </c>
      <c r="BJ3182" s="26" t="s">
        <v>217</v>
      </c>
    </row>
    <row r="3183" spans="36:62" x14ac:dyDescent="0.25">
      <c r="AJ3183" s="26">
        <v>1110</v>
      </c>
      <c r="AK3183" s="26">
        <v>2112664</v>
      </c>
      <c r="AL3183" s="264">
        <v>44448.652777777781</v>
      </c>
      <c r="AM3183" s="26" t="s">
        <v>147</v>
      </c>
      <c r="AN3183" s="26" t="s">
        <v>63</v>
      </c>
      <c r="AO3183" s="26" t="s">
        <v>156</v>
      </c>
      <c r="AP3183" s="26" t="s">
        <v>159</v>
      </c>
      <c r="AQ3183" s="26">
        <v>0</v>
      </c>
      <c r="AR3183" s="26">
        <v>90</v>
      </c>
      <c r="AS3183" s="26" t="s">
        <v>696</v>
      </c>
      <c r="AT3183" s="26" t="s">
        <v>71</v>
      </c>
      <c r="AU3183" s="26" t="s">
        <v>63</v>
      </c>
      <c r="AV3183" s="26" t="s">
        <v>63</v>
      </c>
      <c r="AW3183" s="26" t="s">
        <v>63</v>
      </c>
      <c r="AX3183" s="26" t="s">
        <v>63</v>
      </c>
      <c r="AY3183" s="26">
        <v>43.861643999999899</v>
      </c>
      <c r="AZ3183" s="26">
        <v>-101.185299</v>
      </c>
      <c r="BA3183" s="26" t="s">
        <v>511</v>
      </c>
      <c r="BB3183" s="26" t="s">
        <v>611</v>
      </c>
      <c r="BC3183" s="26" t="s">
        <v>68</v>
      </c>
      <c r="BD3183" s="26" t="s">
        <v>68</v>
      </c>
      <c r="BE3183" s="26"/>
      <c r="BF3183" s="26" t="s">
        <v>675</v>
      </c>
      <c r="BG3183" s="26" t="s">
        <v>68</v>
      </c>
      <c r="BH3183" s="26" t="s">
        <v>146</v>
      </c>
      <c r="BI3183" s="26">
        <v>6</v>
      </c>
      <c r="BJ3183" s="26" t="s">
        <v>217</v>
      </c>
    </row>
    <row r="3184" spans="36:62" x14ac:dyDescent="0.25">
      <c r="AJ3184" s="26">
        <v>1111</v>
      </c>
      <c r="AK3184" s="26">
        <v>2112927</v>
      </c>
      <c r="AL3184" s="264">
        <v>44444.734722222223</v>
      </c>
      <c r="AM3184" s="26" t="s">
        <v>565</v>
      </c>
      <c r="AN3184" s="26" t="s">
        <v>63</v>
      </c>
      <c r="AO3184" s="26" t="s">
        <v>156</v>
      </c>
      <c r="AP3184" s="26" t="s">
        <v>1557</v>
      </c>
      <c r="AQ3184" s="26">
        <v>0</v>
      </c>
      <c r="AR3184" s="26">
        <v>90</v>
      </c>
      <c r="AS3184" s="26" t="s">
        <v>188</v>
      </c>
      <c r="AT3184" s="26" t="s">
        <v>71</v>
      </c>
      <c r="AU3184" s="26" t="s">
        <v>69</v>
      </c>
      <c r="AV3184" s="26" t="s">
        <v>69</v>
      </c>
      <c r="AW3184" s="26" t="s">
        <v>63</v>
      </c>
      <c r="AX3184" s="26" t="s">
        <v>63</v>
      </c>
      <c r="AY3184" s="26">
        <v>43.886487000000002</v>
      </c>
      <c r="AZ3184" s="26">
        <v>-100.752655</v>
      </c>
      <c r="BA3184" s="26" t="s">
        <v>158</v>
      </c>
      <c r="BB3184" s="26" t="s">
        <v>611</v>
      </c>
      <c r="BC3184" s="26" t="s">
        <v>1087</v>
      </c>
      <c r="BD3184" s="26" t="s">
        <v>68</v>
      </c>
      <c r="BE3184" s="26"/>
      <c r="BF3184" s="26" t="s">
        <v>68</v>
      </c>
      <c r="BG3184" s="26" t="s">
        <v>68</v>
      </c>
      <c r="BH3184" s="26" t="s">
        <v>160</v>
      </c>
      <c r="BI3184" s="26">
        <v>6</v>
      </c>
      <c r="BJ3184" s="26" t="s">
        <v>20</v>
      </c>
    </row>
    <row r="3185" spans="36:62" x14ac:dyDescent="0.25">
      <c r="AJ3185" s="26">
        <v>1112</v>
      </c>
      <c r="AK3185" s="26">
        <v>2112932</v>
      </c>
      <c r="AL3185" s="264">
        <v>44457.213194444441</v>
      </c>
      <c r="AM3185" s="26" t="s">
        <v>147</v>
      </c>
      <c r="AN3185" s="26" t="s">
        <v>63</v>
      </c>
      <c r="AO3185" s="26" t="s">
        <v>214</v>
      </c>
      <c r="AP3185" s="26" t="s">
        <v>159</v>
      </c>
      <c r="AQ3185" s="26">
        <v>0</v>
      </c>
      <c r="AR3185" s="26">
        <v>90</v>
      </c>
      <c r="AS3185" s="26" t="s">
        <v>188</v>
      </c>
      <c r="AT3185" s="26" t="s">
        <v>71</v>
      </c>
      <c r="AU3185" s="26" t="s">
        <v>63</v>
      </c>
      <c r="AV3185" s="26" t="s">
        <v>69</v>
      </c>
      <c r="AW3185" s="26" t="s">
        <v>63</v>
      </c>
      <c r="AX3185" s="26" t="s">
        <v>63</v>
      </c>
      <c r="AY3185" s="26">
        <v>43.851708000000002</v>
      </c>
      <c r="AZ3185" s="26">
        <v>-101.38583800000001</v>
      </c>
      <c r="BA3185" s="26" t="s">
        <v>185</v>
      </c>
      <c r="BB3185" s="26" t="s">
        <v>609</v>
      </c>
      <c r="BC3185" s="26" t="s">
        <v>1025</v>
      </c>
      <c r="BD3185" s="26" t="s">
        <v>68</v>
      </c>
      <c r="BE3185" s="26" t="s">
        <v>1055</v>
      </c>
      <c r="BF3185" s="26" t="s">
        <v>68</v>
      </c>
      <c r="BG3185" s="26" t="s">
        <v>68</v>
      </c>
      <c r="BH3185" s="26" t="s">
        <v>210</v>
      </c>
      <c r="BI3185" s="26">
        <v>6</v>
      </c>
      <c r="BJ3185" s="26" t="s">
        <v>19</v>
      </c>
    </row>
    <row r="3186" spans="36:62" x14ac:dyDescent="0.25">
      <c r="AJ3186" s="26">
        <v>1113</v>
      </c>
      <c r="AK3186" s="26">
        <v>2112908</v>
      </c>
      <c r="AL3186" s="264">
        <v>44464.3125</v>
      </c>
      <c r="AM3186" s="26" t="s">
        <v>147</v>
      </c>
      <c r="AN3186" s="26" t="s">
        <v>63</v>
      </c>
      <c r="AO3186" s="26" t="s">
        <v>156</v>
      </c>
      <c r="AP3186" s="26" t="s">
        <v>159</v>
      </c>
      <c r="AQ3186" s="26">
        <v>0</v>
      </c>
      <c r="AR3186" s="26">
        <v>90</v>
      </c>
      <c r="AS3186" s="26" t="s">
        <v>778</v>
      </c>
      <c r="AT3186" s="26" t="s">
        <v>71</v>
      </c>
      <c r="AU3186" s="26" t="s">
        <v>63</v>
      </c>
      <c r="AV3186" s="26" t="s">
        <v>63</v>
      </c>
      <c r="AW3186" s="26" t="s">
        <v>63</v>
      </c>
      <c r="AX3186" s="26" t="s">
        <v>63</v>
      </c>
      <c r="AY3186" s="26">
        <v>43.842571999999898</v>
      </c>
      <c r="AZ3186" s="26">
        <v>-101.246251</v>
      </c>
      <c r="BA3186" s="26" t="s">
        <v>491</v>
      </c>
      <c r="BB3186" s="26" t="s">
        <v>611</v>
      </c>
      <c r="BC3186" s="26" t="s">
        <v>727</v>
      </c>
      <c r="BD3186" s="26" t="s">
        <v>68</v>
      </c>
      <c r="BE3186" s="26" t="s">
        <v>644</v>
      </c>
      <c r="BF3186" s="26" t="s">
        <v>68</v>
      </c>
      <c r="BG3186" s="26" t="s">
        <v>68</v>
      </c>
      <c r="BH3186" s="26" t="s">
        <v>146</v>
      </c>
      <c r="BI3186" s="26">
        <v>6</v>
      </c>
      <c r="BJ3186" s="26" t="s">
        <v>217</v>
      </c>
    </row>
    <row r="3187" spans="36:62" x14ac:dyDescent="0.25">
      <c r="AJ3187" s="26">
        <v>1114</v>
      </c>
      <c r="AK3187" s="26">
        <v>2117154</v>
      </c>
      <c r="AL3187" s="264">
        <v>44511.548611111109</v>
      </c>
      <c r="AM3187" s="26" t="s">
        <v>147</v>
      </c>
      <c r="AN3187" s="26" t="s">
        <v>63</v>
      </c>
      <c r="AO3187" s="26" t="s">
        <v>156</v>
      </c>
      <c r="AP3187" s="26" t="s">
        <v>159</v>
      </c>
      <c r="AQ3187" s="26">
        <v>0</v>
      </c>
      <c r="AR3187" s="26">
        <v>90</v>
      </c>
      <c r="AS3187" s="26" t="s">
        <v>189</v>
      </c>
      <c r="AT3187" s="26" t="s">
        <v>619</v>
      </c>
      <c r="AU3187" s="26" t="s">
        <v>63</v>
      </c>
      <c r="AV3187" s="26" t="s">
        <v>63</v>
      </c>
      <c r="AW3187" s="26" t="s">
        <v>63</v>
      </c>
      <c r="AX3187" s="26" t="s">
        <v>63</v>
      </c>
      <c r="AY3187" s="26">
        <v>43.900982999999897</v>
      </c>
      <c r="AZ3187" s="26">
        <v>-101.083512999999</v>
      </c>
      <c r="BA3187" s="26" t="s">
        <v>491</v>
      </c>
      <c r="BB3187" s="26" t="s">
        <v>609</v>
      </c>
      <c r="BC3187" s="26" t="s">
        <v>68</v>
      </c>
      <c r="BD3187" s="26" t="s">
        <v>68</v>
      </c>
      <c r="BE3187" s="26"/>
      <c r="BF3187" s="26" t="s">
        <v>68</v>
      </c>
      <c r="BG3187" s="26" t="s">
        <v>68</v>
      </c>
      <c r="BH3187" s="26" t="s">
        <v>146</v>
      </c>
      <c r="BI3187" s="26">
        <v>6</v>
      </c>
      <c r="BJ3187" s="26" t="s">
        <v>217</v>
      </c>
    </row>
    <row r="3188" spans="36:62" x14ac:dyDescent="0.25">
      <c r="AJ3188" s="26">
        <v>1115</v>
      </c>
      <c r="AK3188" s="26">
        <v>2117159</v>
      </c>
      <c r="AL3188" s="264">
        <v>44511.517361111109</v>
      </c>
      <c r="AM3188" s="26" t="s">
        <v>147</v>
      </c>
      <c r="AN3188" s="26" t="s">
        <v>63</v>
      </c>
      <c r="AO3188" s="26" t="s">
        <v>156</v>
      </c>
      <c r="AP3188" s="26" t="s">
        <v>159</v>
      </c>
      <c r="AQ3188" s="26">
        <v>0</v>
      </c>
      <c r="AR3188" s="26">
        <v>90</v>
      </c>
      <c r="AS3188" s="26" t="s">
        <v>206</v>
      </c>
      <c r="AT3188" s="26" t="s">
        <v>619</v>
      </c>
      <c r="AU3188" s="26" t="s">
        <v>63</v>
      </c>
      <c r="AV3188" s="26" t="s">
        <v>63</v>
      </c>
      <c r="AW3188" s="26" t="s">
        <v>63</v>
      </c>
      <c r="AX3188" s="26" t="s">
        <v>63</v>
      </c>
      <c r="AY3188" s="26">
        <v>43.880386000000001</v>
      </c>
      <c r="AZ3188" s="26">
        <v>-101.142933999999</v>
      </c>
      <c r="BA3188" s="26" t="s">
        <v>208</v>
      </c>
      <c r="BB3188" s="26" t="s">
        <v>609</v>
      </c>
      <c r="BC3188" s="26" t="s">
        <v>68</v>
      </c>
      <c r="BD3188" s="26" t="s">
        <v>68</v>
      </c>
      <c r="BE3188" s="26"/>
      <c r="BF3188" s="26" t="s">
        <v>68</v>
      </c>
      <c r="BG3188" s="26" t="s">
        <v>68</v>
      </c>
      <c r="BH3188" s="26" t="s">
        <v>711</v>
      </c>
      <c r="BI3188" s="26">
        <v>6</v>
      </c>
      <c r="BJ3188" s="26" t="s">
        <v>21</v>
      </c>
    </row>
    <row r="3189" spans="36:62" x14ac:dyDescent="0.25">
      <c r="AJ3189" s="26">
        <v>1116</v>
      </c>
      <c r="AK3189" s="26">
        <v>2114054</v>
      </c>
      <c r="AL3189" s="264">
        <v>44455.845833333333</v>
      </c>
      <c r="AM3189" s="26" t="s">
        <v>573</v>
      </c>
      <c r="AN3189" s="26" t="s">
        <v>63</v>
      </c>
      <c r="AO3189" s="26" t="s">
        <v>173</v>
      </c>
      <c r="AP3189" s="26" t="s">
        <v>159</v>
      </c>
      <c r="AQ3189" s="26">
        <v>0</v>
      </c>
      <c r="AR3189" s="26">
        <v>83</v>
      </c>
      <c r="AS3189" s="26" t="s">
        <v>188</v>
      </c>
      <c r="AT3189" s="26" t="s">
        <v>74</v>
      </c>
      <c r="AU3189" s="26" t="s">
        <v>63</v>
      </c>
      <c r="AV3189" s="26" t="s">
        <v>63</v>
      </c>
      <c r="AW3189" s="26" t="s">
        <v>63</v>
      </c>
      <c r="AX3189" s="26" t="s">
        <v>63</v>
      </c>
      <c r="AY3189" s="26">
        <v>43.591641000000003</v>
      </c>
      <c r="AZ3189" s="26">
        <v>-100.752011999999</v>
      </c>
      <c r="BA3189" s="26" t="s">
        <v>158</v>
      </c>
      <c r="BB3189" s="26" t="s">
        <v>157</v>
      </c>
      <c r="BC3189" s="26" t="s">
        <v>614</v>
      </c>
      <c r="BD3189" s="26" t="s">
        <v>615</v>
      </c>
      <c r="BE3189" s="26"/>
      <c r="BF3189" s="26" t="s">
        <v>68</v>
      </c>
      <c r="BG3189" s="26" t="s">
        <v>68</v>
      </c>
      <c r="BH3189" s="26" t="s">
        <v>146</v>
      </c>
      <c r="BI3189" s="26">
        <v>6</v>
      </c>
      <c r="BJ3189" s="26" t="s">
        <v>19</v>
      </c>
    </row>
    <row r="3190" spans="36:62" x14ac:dyDescent="0.25">
      <c r="AJ3190" s="26">
        <v>1118</v>
      </c>
      <c r="AK3190" s="26">
        <v>2114414</v>
      </c>
      <c r="AL3190" s="264">
        <v>44420.298611111109</v>
      </c>
      <c r="AM3190" s="26" t="s">
        <v>565</v>
      </c>
      <c r="AN3190" s="26" t="s">
        <v>63</v>
      </c>
      <c r="AO3190" s="26" t="s">
        <v>204</v>
      </c>
      <c r="AP3190" s="26" t="s">
        <v>159</v>
      </c>
      <c r="AQ3190" s="26">
        <v>0</v>
      </c>
      <c r="AR3190" s="26">
        <v>90</v>
      </c>
      <c r="AS3190" s="26" t="s">
        <v>1558</v>
      </c>
      <c r="AT3190" s="26" t="s">
        <v>71</v>
      </c>
      <c r="AU3190" s="26" t="s">
        <v>63</v>
      </c>
      <c r="AV3190" s="26" t="s">
        <v>63</v>
      </c>
      <c r="AW3190" s="26" t="s">
        <v>63</v>
      </c>
      <c r="AX3190" s="26" t="s">
        <v>63</v>
      </c>
      <c r="AY3190" s="26">
        <v>43.886440999999898</v>
      </c>
      <c r="AZ3190" s="26">
        <v>-100.875191999999</v>
      </c>
      <c r="BA3190" s="26" t="s">
        <v>37</v>
      </c>
      <c r="BB3190" s="26" t="s">
        <v>611</v>
      </c>
      <c r="BC3190" s="26" t="s">
        <v>68</v>
      </c>
      <c r="BD3190" s="26" t="s">
        <v>154</v>
      </c>
      <c r="BE3190" s="26"/>
      <c r="BF3190" s="26" t="s">
        <v>68</v>
      </c>
      <c r="BG3190" s="26" t="s">
        <v>68</v>
      </c>
      <c r="BH3190" s="26" t="s">
        <v>146</v>
      </c>
      <c r="BI3190" s="26">
        <v>6</v>
      </c>
      <c r="BJ3190" s="26" t="s">
        <v>20</v>
      </c>
    </row>
    <row r="3191" spans="36:62" x14ac:dyDescent="0.25">
      <c r="AJ3191" s="26">
        <v>1119</v>
      </c>
      <c r="AK3191" s="26">
        <v>2119360</v>
      </c>
      <c r="AL3191" s="264">
        <v>44556.552083333336</v>
      </c>
      <c r="AM3191" s="26" t="s">
        <v>565</v>
      </c>
      <c r="AN3191" s="26" t="s">
        <v>63</v>
      </c>
      <c r="AO3191" s="26" t="s">
        <v>156</v>
      </c>
      <c r="AP3191" s="26" t="s">
        <v>686</v>
      </c>
      <c r="AQ3191" s="26">
        <v>0</v>
      </c>
      <c r="AR3191" s="26">
        <v>83</v>
      </c>
      <c r="AS3191" s="26" t="s">
        <v>628</v>
      </c>
      <c r="AT3191" s="26" t="s">
        <v>74</v>
      </c>
      <c r="AU3191" s="26" t="s">
        <v>63</v>
      </c>
      <c r="AV3191" s="26" t="s">
        <v>63</v>
      </c>
      <c r="AW3191" s="26" t="s">
        <v>63</v>
      </c>
      <c r="AX3191" s="26" t="s">
        <v>63</v>
      </c>
      <c r="AY3191" s="26">
        <v>43.884160000000001</v>
      </c>
      <c r="AZ3191" s="26">
        <v>-100.705859</v>
      </c>
      <c r="BA3191" s="26" t="s">
        <v>185</v>
      </c>
      <c r="BB3191" s="26" t="s">
        <v>1141</v>
      </c>
      <c r="BC3191" s="26" t="s">
        <v>614</v>
      </c>
      <c r="BD3191" s="26" t="s">
        <v>615</v>
      </c>
      <c r="BE3191" s="26" t="s">
        <v>1151</v>
      </c>
      <c r="BF3191" s="26" t="s">
        <v>68</v>
      </c>
      <c r="BG3191" s="26" t="s">
        <v>68</v>
      </c>
      <c r="BH3191" s="26" t="s">
        <v>175</v>
      </c>
      <c r="BI3191" s="26">
        <v>6</v>
      </c>
      <c r="BJ3191" s="26" t="s">
        <v>217</v>
      </c>
    </row>
    <row r="3192" spans="36:62" x14ac:dyDescent="0.25">
      <c r="AJ3192" s="26">
        <v>1120</v>
      </c>
      <c r="AK3192" s="26">
        <v>2117311</v>
      </c>
      <c r="AL3192" s="264">
        <v>44521.236111111109</v>
      </c>
      <c r="AM3192" s="26" t="s">
        <v>147</v>
      </c>
      <c r="AN3192" s="26" t="s">
        <v>63</v>
      </c>
      <c r="AO3192" s="26"/>
      <c r="AP3192" s="26"/>
      <c r="AQ3192" s="26">
        <v>-1</v>
      </c>
      <c r="AR3192" s="26">
        <v>90</v>
      </c>
      <c r="AS3192" s="26" t="s">
        <v>168</v>
      </c>
      <c r="AT3192" s="26" t="s">
        <v>71</v>
      </c>
      <c r="AU3192" s="26" t="s">
        <v>63</v>
      </c>
      <c r="AV3192" s="26" t="s">
        <v>63</v>
      </c>
      <c r="AW3192" s="26" t="s">
        <v>63</v>
      </c>
      <c r="AX3192" s="26" t="s">
        <v>63</v>
      </c>
      <c r="AY3192" s="26">
        <v>43.836269999999899</v>
      </c>
      <c r="AZ3192" s="26">
        <v>-101.588032999999</v>
      </c>
      <c r="BA3192" s="26" t="s">
        <v>158</v>
      </c>
      <c r="BB3192" s="26" t="s">
        <v>609</v>
      </c>
      <c r="BC3192" s="26" t="s">
        <v>167</v>
      </c>
      <c r="BD3192" s="26" t="s">
        <v>154</v>
      </c>
      <c r="BE3192" s="26"/>
      <c r="BF3192" s="26" t="s">
        <v>99</v>
      </c>
      <c r="BG3192" s="26" t="s">
        <v>167</v>
      </c>
      <c r="BH3192" s="26" t="s">
        <v>99</v>
      </c>
      <c r="BI3192" s="26">
        <v>6</v>
      </c>
      <c r="BJ3192" s="26" t="s">
        <v>217</v>
      </c>
    </row>
    <row r="3193" spans="36:62" x14ac:dyDescent="0.25">
      <c r="AJ3193" s="26">
        <v>1121</v>
      </c>
      <c r="AK3193" s="26">
        <v>2118255</v>
      </c>
      <c r="AL3193" s="264">
        <v>44542.218055555553</v>
      </c>
      <c r="AM3193" s="26" t="s">
        <v>147</v>
      </c>
      <c r="AN3193" s="26" t="s">
        <v>63</v>
      </c>
      <c r="AO3193" s="26"/>
      <c r="AP3193" s="26"/>
      <c r="AQ3193" s="26">
        <v>-1</v>
      </c>
      <c r="AR3193" s="26">
        <v>90</v>
      </c>
      <c r="AS3193" s="26" t="s">
        <v>168</v>
      </c>
      <c r="AT3193" s="26" t="s">
        <v>74</v>
      </c>
      <c r="AU3193" s="26" t="s">
        <v>63</v>
      </c>
      <c r="AV3193" s="26" t="s">
        <v>63</v>
      </c>
      <c r="AW3193" s="26" t="s">
        <v>63</v>
      </c>
      <c r="AX3193" s="26" t="s">
        <v>63</v>
      </c>
      <c r="AY3193" s="26">
        <v>43.844335999999899</v>
      </c>
      <c r="AZ3193" s="26">
        <v>-101.514016999999</v>
      </c>
      <c r="BA3193" s="26" t="s">
        <v>158</v>
      </c>
      <c r="BB3193" s="26" t="s">
        <v>609</v>
      </c>
      <c r="BC3193" s="26" t="s">
        <v>167</v>
      </c>
      <c r="BD3193" s="26" t="s">
        <v>154</v>
      </c>
      <c r="BE3193" s="26"/>
      <c r="BF3193" s="26" t="s">
        <v>99</v>
      </c>
      <c r="BG3193" s="26" t="s">
        <v>167</v>
      </c>
      <c r="BH3193" s="26" t="s">
        <v>99</v>
      </c>
      <c r="BI3193" s="26">
        <v>6</v>
      </c>
      <c r="BJ3193" s="26" t="s">
        <v>217</v>
      </c>
    </row>
    <row r="3194" spans="36:62" x14ac:dyDescent="0.25">
      <c r="AJ3194" s="26">
        <v>1122</v>
      </c>
      <c r="AK3194" s="26">
        <v>2115796</v>
      </c>
      <c r="AL3194" s="264">
        <v>44506.045138888891</v>
      </c>
      <c r="AM3194" s="26" t="s">
        <v>565</v>
      </c>
      <c r="AN3194" s="26" t="s">
        <v>63</v>
      </c>
      <c r="AO3194" s="26"/>
      <c r="AP3194" s="26"/>
      <c r="AQ3194" s="26">
        <v>-1</v>
      </c>
      <c r="AR3194" s="26">
        <v>90</v>
      </c>
      <c r="AS3194" s="26" t="s">
        <v>168</v>
      </c>
      <c r="AT3194" s="26" t="s">
        <v>71</v>
      </c>
      <c r="AU3194" s="26" t="s">
        <v>63</v>
      </c>
      <c r="AV3194" s="26" t="s">
        <v>63</v>
      </c>
      <c r="AW3194" s="26" t="s">
        <v>63</v>
      </c>
      <c r="AX3194" s="26" t="s">
        <v>63</v>
      </c>
      <c r="AY3194" s="26">
        <v>43.901159999999898</v>
      </c>
      <c r="AZ3194" s="26">
        <v>-100.934792</v>
      </c>
      <c r="BA3194" s="26" t="s">
        <v>185</v>
      </c>
      <c r="BB3194" s="26" t="s">
        <v>609</v>
      </c>
      <c r="BC3194" s="26" t="s">
        <v>167</v>
      </c>
      <c r="BD3194" s="26" t="s">
        <v>154</v>
      </c>
      <c r="BE3194" s="26"/>
      <c r="BF3194" s="26" t="s">
        <v>99</v>
      </c>
      <c r="BG3194" s="26" t="s">
        <v>167</v>
      </c>
      <c r="BH3194" s="26" t="s">
        <v>99</v>
      </c>
      <c r="BI3194" s="26">
        <v>6</v>
      </c>
      <c r="BJ3194" s="26" t="s">
        <v>217</v>
      </c>
    </row>
    <row r="3195" spans="36:62" x14ac:dyDescent="0.25">
      <c r="AJ3195" s="26">
        <v>1123</v>
      </c>
      <c r="AK3195" s="26">
        <v>2115797</v>
      </c>
      <c r="AL3195" s="264">
        <v>44507.993055555555</v>
      </c>
      <c r="AM3195" s="26" t="s">
        <v>565</v>
      </c>
      <c r="AN3195" s="26" t="s">
        <v>63</v>
      </c>
      <c r="AO3195" s="26"/>
      <c r="AP3195" s="26"/>
      <c r="AQ3195" s="26">
        <v>-1</v>
      </c>
      <c r="AR3195" s="26">
        <v>90</v>
      </c>
      <c r="AS3195" s="26" t="s">
        <v>168</v>
      </c>
      <c r="AT3195" s="26" t="s">
        <v>71</v>
      </c>
      <c r="AU3195" s="26" t="s">
        <v>63</v>
      </c>
      <c r="AV3195" s="26" t="s">
        <v>63</v>
      </c>
      <c r="AW3195" s="26" t="s">
        <v>63</v>
      </c>
      <c r="AX3195" s="26" t="s">
        <v>63</v>
      </c>
      <c r="AY3195" s="26">
        <v>43.901176999999898</v>
      </c>
      <c r="AZ3195" s="26">
        <v>-100.965732</v>
      </c>
      <c r="BA3195" s="26" t="s">
        <v>485</v>
      </c>
      <c r="BB3195" s="26" t="s">
        <v>609</v>
      </c>
      <c r="BC3195" s="26" t="s">
        <v>167</v>
      </c>
      <c r="BD3195" s="26" t="s">
        <v>154</v>
      </c>
      <c r="BE3195" s="26"/>
      <c r="BF3195" s="26" t="s">
        <v>99</v>
      </c>
      <c r="BG3195" s="26" t="s">
        <v>167</v>
      </c>
      <c r="BH3195" s="26" t="s">
        <v>99</v>
      </c>
      <c r="BI3195" s="26">
        <v>6</v>
      </c>
      <c r="BJ3195" s="26" t="s">
        <v>217</v>
      </c>
    </row>
    <row r="3196" spans="36:62" x14ac:dyDescent="0.25">
      <c r="AJ3196" s="26">
        <v>1124</v>
      </c>
      <c r="AK3196" s="26">
        <v>2117081</v>
      </c>
      <c r="AL3196" s="264">
        <v>44519.78125</v>
      </c>
      <c r="AM3196" s="26" t="s">
        <v>565</v>
      </c>
      <c r="AN3196" s="26" t="s">
        <v>63</v>
      </c>
      <c r="AO3196" s="26"/>
      <c r="AP3196" s="26"/>
      <c r="AQ3196" s="26">
        <v>-1</v>
      </c>
      <c r="AR3196" s="26">
        <v>83</v>
      </c>
      <c r="AS3196" s="26" t="s">
        <v>168</v>
      </c>
      <c r="AT3196" s="26" t="s">
        <v>71</v>
      </c>
      <c r="AU3196" s="26" t="s">
        <v>63</v>
      </c>
      <c r="AV3196" s="26" t="s">
        <v>63</v>
      </c>
      <c r="AW3196" s="26" t="s">
        <v>63</v>
      </c>
      <c r="AX3196" s="26" t="s">
        <v>63</v>
      </c>
      <c r="AY3196" s="26">
        <v>43.802236999999899</v>
      </c>
      <c r="AZ3196" s="26">
        <v>-100.689395</v>
      </c>
      <c r="BA3196" s="26" t="s">
        <v>185</v>
      </c>
      <c r="BB3196" s="26" t="s">
        <v>165</v>
      </c>
      <c r="BC3196" s="26" t="s">
        <v>167</v>
      </c>
      <c r="BD3196" s="26" t="s">
        <v>154</v>
      </c>
      <c r="BE3196" s="26"/>
      <c r="BF3196" s="26" t="s">
        <v>99</v>
      </c>
      <c r="BG3196" s="26" t="s">
        <v>167</v>
      </c>
      <c r="BH3196" s="26" t="s">
        <v>99</v>
      </c>
      <c r="BI3196" s="26">
        <v>6</v>
      </c>
      <c r="BJ3196" s="26" t="s">
        <v>217</v>
      </c>
    </row>
    <row r="3197" spans="36:62" x14ac:dyDescent="0.25">
      <c r="AJ3197" s="26">
        <v>1125</v>
      </c>
      <c r="AK3197" s="26">
        <v>2117137</v>
      </c>
      <c r="AL3197" s="264">
        <v>44520.938194444447</v>
      </c>
      <c r="AM3197" s="26" t="s">
        <v>565</v>
      </c>
      <c r="AN3197" s="26" t="s">
        <v>63</v>
      </c>
      <c r="AO3197" s="26"/>
      <c r="AP3197" s="26"/>
      <c r="AQ3197" s="26">
        <v>-1</v>
      </c>
      <c r="AR3197" s="26">
        <v>90</v>
      </c>
      <c r="AS3197" s="26" t="s">
        <v>168</v>
      </c>
      <c r="AT3197" s="26" t="s">
        <v>71</v>
      </c>
      <c r="AU3197" s="26" t="s">
        <v>63</v>
      </c>
      <c r="AV3197" s="26" t="s">
        <v>63</v>
      </c>
      <c r="AW3197" s="26" t="s">
        <v>63</v>
      </c>
      <c r="AX3197" s="26" t="s">
        <v>63</v>
      </c>
      <c r="AY3197" s="26">
        <v>43.898923000000003</v>
      </c>
      <c r="AZ3197" s="26">
        <v>-100.914838</v>
      </c>
      <c r="BA3197" s="26" t="s">
        <v>158</v>
      </c>
      <c r="BB3197" s="26" t="s">
        <v>611</v>
      </c>
      <c r="BC3197" s="26" t="s">
        <v>167</v>
      </c>
      <c r="BD3197" s="26" t="s">
        <v>154</v>
      </c>
      <c r="BE3197" s="26"/>
      <c r="BF3197" s="26" t="s">
        <v>99</v>
      </c>
      <c r="BG3197" s="26" t="s">
        <v>167</v>
      </c>
      <c r="BH3197" s="26" t="s">
        <v>99</v>
      </c>
      <c r="BI3197" s="26">
        <v>6</v>
      </c>
      <c r="BJ3197" s="26" t="s">
        <v>217</v>
      </c>
    </row>
    <row r="3198" spans="36:62" x14ac:dyDescent="0.25">
      <c r="AJ3198" s="26">
        <v>1126</v>
      </c>
      <c r="AK3198" s="26">
        <v>2119454</v>
      </c>
      <c r="AL3198" s="264">
        <v>44556.666666666664</v>
      </c>
      <c r="AM3198" s="26" t="s">
        <v>565</v>
      </c>
      <c r="AN3198" s="26" t="s">
        <v>63</v>
      </c>
      <c r="AO3198" s="26" t="s">
        <v>156</v>
      </c>
      <c r="AP3198" s="26" t="s">
        <v>648</v>
      </c>
      <c r="AQ3198" s="26">
        <v>0</v>
      </c>
      <c r="AR3198" s="26">
        <v>90</v>
      </c>
      <c r="AS3198" s="26" t="s">
        <v>689</v>
      </c>
      <c r="AT3198" s="26" t="s">
        <v>663</v>
      </c>
      <c r="AU3198" s="26" t="s">
        <v>63</v>
      </c>
      <c r="AV3198" s="26" t="s">
        <v>63</v>
      </c>
      <c r="AW3198" s="26" t="s">
        <v>63</v>
      </c>
      <c r="AX3198" s="26" t="s">
        <v>63</v>
      </c>
      <c r="AY3198" s="26">
        <v>43.886836000000002</v>
      </c>
      <c r="AZ3198" s="26">
        <v>-100.765861</v>
      </c>
      <c r="BA3198" s="26" t="s">
        <v>483</v>
      </c>
      <c r="BB3198" s="26" t="s">
        <v>609</v>
      </c>
      <c r="BC3198" s="26" t="s">
        <v>1519</v>
      </c>
      <c r="BD3198" s="26" t="s">
        <v>615</v>
      </c>
      <c r="BE3198" s="26"/>
      <c r="BF3198" s="26" t="s">
        <v>68</v>
      </c>
      <c r="BG3198" s="26" t="s">
        <v>68</v>
      </c>
      <c r="BH3198" s="26" t="s">
        <v>646</v>
      </c>
      <c r="BI3198" s="26">
        <v>6</v>
      </c>
      <c r="BJ3198" s="26" t="s">
        <v>217</v>
      </c>
    </row>
    <row r="3199" spans="36:62" x14ac:dyDescent="0.25">
      <c r="AJ3199" s="26">
        <v>1127</v>
      </c>
      <c r="AK3199" s="26">
        <v>2119777</v>
      </c>
      <c r="AL3199" s="264">
        <v>44560.75277777778</v>
      </c>
      <c r="AM3199" s="26" t="s">
        <v>147</v>
      </c>
      <c r="AN3199" s="26" t="s">
        <v>63</v>
      </c>
      <c r="AO3199" s="26" t="s">
        <v>156</v>
      </c>
      <c r="AP3199" s="26" t="s">
        <v>159</v>
      </c>
      <c r="AQ3199" s="26">
        <v>0</v>
      </c>
      <c r="AR3199" s="26">
        <v>90</v>
      </c>
      <c r="AS3199" s="26" t="s">
        <v>628</v>
      </c>
      <c r="AT3199" s="26" t="s">
        <v>71</v>
      </c>
      <c r="AU3199" s="26" t="s">
        <v>63</v>
      </c>
      <c r="AV3199" s="26" t="s">
        <v>63</v>
      </c>
      <c r="AW3199" s="26" t="s">
        <v>63</v>
      </c>
      <c r="AX3199" s="26" t="s">
        <v>63</v>
      </c>
      <c r="AY3199" s="26">
        <v>43.850669000000003</v>
      </c>
      <c r="AZ3199" s="26">
        <v>-101.208349999999</v>
      </c>
      <c r="BA3199" s="26" t="s">
        <v>499</v>
      </c>
      <c r="BB3199" s="26" t="s">
        <v>609</v>
      </c>
      <c r="BC3199" s="26" t="s">
        <v>1042</v>
      </c>
      <c r="BD3199" s="26" t="s">
        <v>68</v>
      </c>
      <c r="BE3199" s="26"/>
      <c r="BF3199" s="26" t="s">
        <v>68</v>
      </c>
      <c r="BG3199" s="26" t="s">
        <v>68</v>
      </c>
      <c r="BH3199" s="26" t="s">
        <v>646</v>
      </c>
      <c r="BI3199" s="26">
        <v>6</v>
      </c>
      <c r="BJ3199" s="26" t="s">
        <v>21</v>
      </c>
    </row>
    <row r="3200" spans="36:62" x14ac:dyDescent="0.25">
      <c r="AJ3200" s="26">
        <v>1128</v>
      </c>
      <c r="AK3200" s="26">
        <v>2117113</v>
      </c>
      <c r="AL3200" s="264">
        <v>44511.470138888886</v>
      </c>
      <c r="AM3200" s="26" t="s">
        <v>147</v>
      </c>
      <c r="AN3200" s="26" t="s">
        <v>63</v>
      </c>
      <c r="AO3200" s="26" t="s">
        <v>156</v>
      </c>
      <c r="AP3200" s="26" t="s">
        <v>159</v>
      </c>
      <c r="AQ3200" s="26">
        <v>0</v>
      </c>
      <c r="AR3200" s="26">
        <v>90</v>
      </c>
      <c r="AS3200" s="26" t="s">
        <v>189</v>
      </c>
      <c r="AT3200" s="26" t="s">
        <v>619</v>
      </c>
      <c r="AU3200" s="26" t="s">
        <v>63</v>
      </c>
      <c r="AV3200" s="26" t="s">
        <v>63</v>
      </c>
      <c r="AW3200" s="26" t="s">
        <v>63</v>
      </c>
      <c r="AX3200" s="26" t="s">
        <v>63</v>
      </c>
      <c r="AY3200" s="26">
        <v>43.895097</v>
      </c>
      <c r="AZ3200" s="26">
        <v>-101.114031999999</v>
      </c>
      <c r="BA3200" s="26" t="s">
        <v>491</v>
      </c>
      <c r="BB3200" s="26" t="s">
        <v>609</v>
      </c>
      <c r="BC3200" s="26" t="s">
        <v>68</v>
      </c>
      <c r="BD3200" s="26" t="s">
        <v>68</v>
      </c>
      <c r="BE3200" s="26"/>
      <c r="BF3200" s="26" t="s">
        <v>68</v>
      </c>
      <c r="BG3200" s="26" t="s">
        <v>68</v>
      </c>
      <c r="BH3200" s="26" t="s">
        <v>160</v>
      </c>
      <c r="BI3200" s="26">
        <v>6</v>
      </c>
      <c r="BJ3200" s="26" t="s">
        <v>20</v>
      </c>
    </row>
    <row r="3201" spans="36:62" x14ac:dyDescent="0.25">
      <c r="AJ3201" s="26">
        <v>1129</v>
      </c>
      <c r="AK3201" s="26">
        <v>2117158</v>
      </c>
      <c r="AL3201" s="264">
        <v>44511.463194444441</v>
      </c>
      <c r="AM3201" s="26" t="s">
        <v>147</v>
      </c>
      <c r="AN3201" s="26" t="s">
        <v>63</v>
      </c>
      <c r="AO3201" s="26" t="s">
        <v>156</v>
      </c>
      <c r="AP3201" s="26" t="s">
        <v>159</v>
      </c>
      <c r="AQ3201" s="26">
        <v>0</v>
      </c>
      <c r="AR3201" s="26">
        <v>90</v>
      </c>
      <c r="AS3201" s="26" t="s">
        <v>1559</v>
      </c>
      <c r="AT3201" s="26" t="s">
        <v>619</v>
      </c>
      <c r="AU3201" s="26" t="s">
        <v>63</v>
      </c>
      <c r="AV3201" s="26" t="s">
        <v>63</v>
      </c>
      <c r="AW3201" s="26" t="s">
        <v>63</v>
      </c>
      <c r="AX3201" s="26" t="s">
        <v>63</v>
      </c>
      <c r="AY3201" s="26">
        <v>43.888337</v>
      </c>
      <c r="AZ3201" s="26">
        <v>-101.126750999999</v>
      </c>
      <c r="BA3201" s="26" t="s">
        <v>185</v>
      </c>
      <c r="BB3201" s="26" t="s">
        <v>611</v>
      </c>
      <c r="BC3201" s="26" t="s">
        <v>68</v>
      </c>
      <c r="BD3201" s="26" t="s">
        <v>68</v>
      </c>
      <c r="BE3201" s="26"/>
      <c r="BF3201" s="26" t="s">
        <v>68</v>
      </c>
      <c r="BG3201" s="26" t="s">
        <v>68</v>
      </c>
      <c r="BH3201" s="26" t="s">
        <v>146</v>
      </c>
      <c r="BI3201" s="26">
        <v>6</v>
      </c>
      <c r="BJ3201" s="26" t="s">
        <v>217</v>
      </c>
    </row>
    <row r="3202" spans="36:62" x14ac:dyDescent="0.25">
      <c r="AJ3202" s="26">
        <v>1130</v>
      </c>
      <c r="AK3202" s="26">
        <v>2117160</v>
      </c>
      <c r="AL3202" s="264">
        <v>44511.548611111109</v>
      </c>
      <c r="AM3202" s="26" t="s">
        <v>147</v>
      </c>
      <c r="AN3202" s="26" t="s">
        <v>63</v>
      </c>
      <c r="AO3202" s="26" t="s">
        <v>156</v>
      </c>
      <c r="AP3202" s="26" t="s">
        <v>159</v>
      </c>
      <c r="AQ3202" s="26">
        <v>0</v>
      </c>
      <c r="AR3202" s="26">
        <v>90</v>
      </c>
      <c r="AS3202" s="26" t="s">
        <v>201</v>
      </c>
      <c r="AT3202" s="26" t="s">
        <v>619</v>
      </c>
      <c r="AU3202" s="26" t="s">
        <v>63</v>
      </c>
      <c r="AV3202" s="26" t="s">
        <v>63</v>
      </c>
      <c r="AW3202" s="26" t="s">
        <v>63</v>
      </c>
      <c r="AX3202" s="26" t="s">
        <v>63</v>
      </c>
      <c r="AY3202" s="26">
        <v>43.847929999999899</v>
      </c>
      <c r="AZ3202" s="26">
        <v>-101.213329999999</v>
      </c>
      <c r="BA3202" s="26" t="s">
        <v>208</v>
      </c>
      <c r="BB3202" s="26" t="s">
        <v>611</v>
      </c>
      <c r="BC3202" s="26" t="s">
        <v>68</v>
      </c>
      <c r="BD3202" s="26" t="s">
        <v>68</v>
      </c>
      <c r="BE3202" s="26"/>
      <c r="BF3202" s="26" t="s">
        <v>68</v>
      </c>
      <c r="BG3202" s="26" t="s">
        <v>68</v>
      </c>
      <c r="BH3202" s="26" t="s">
        <v>146</v>
      </c>
      <c r="BI3202" s="26">
        <v>6</v>
      </c>
      <c r="BJ3202" s="26" t="s">
        <v>217</v>
      </c>
    </row>
    <row r="3203" spans="36:62" x14ac:dyDescent="0.25">
      <c r="AJ3203" s="26">
        <v>1131</v>
      </c>
      <c r="AK3203" s="26">
        <v>2117161</v>
      </c>
      <c r="AL3203" s="264">
        <v>44513.632638888892</v>
      </c>
      <c r="AM3203" s="26" t="s">
        <v>147</v>
      </c>
      <c r="AN3203" s="26" t="s">
        <v>63</v>
      </c>
      <c r="AO3203" s="26" t="s">
        <v>156</v>
      </c>
      <c r="AP3203" s="26" t="s">
        <v>159</v>
      </c>
      <c r="AQ3203" s="26">
        <v>0</v>
      </c>
      <c r="AR3203" s="26">
        <v>90</v>
      </c>
      <c r="AS3203" s="26" t="s">
        <v>1560</v>
      </c>
      <c r="AT3203" s="26" t="s">
        <v>216</v>
      </c>
      <c r="AU3203" s="26" t="s">
        <v>63</v>
      </c>
      <c r="AV3203" s="26" t="s">
        <v>63</v>
      </c>
      <c r="AW3203" s="26" t="s">
        <v>63</v>
      </c>
      <c r="AX3203" s="26" t="s">
        <v>63</v>
      </c>
      <c r="AY3203" s="26">
        <v>43.856020999999899</v>
      </c>
      <c r="AZ3203" s="26">
        <v>-101.196809</v>
      </c>
      <c r="BA3203" s="26" t="s">
        <v>185</v>
      </c>
      <c r="BB3203" s="26" t="s">
        <v>611</v>
      </c>
      <c r="BC3203" s="26" t="s">
        <v>68</v>
      </c>
      <c r="BD3203" s="26" t="s">
        <v>68</v>
      </c>
      <c r="BE3203" s="26"/>
      <c r="BF3203" s="26" t="s">
        <v>68</v>
      </c>
      <c r="BG3203" s="26" t="s">
        <v>68</v>
      </c>
      <c r="BH3203" s="26" t="s">
        <v>146</v>
      </c>
      <c r="BI3203" s="26">
        <v>6</v>
      </c>
      <c r="BJ3203" s="26" t="s">
        <v>21</v>
      </c>
    </row>
    <row r="3204" spans="36:62" x14ac:dyDescent="0.25">
      <c r="AJ3204" s="26">
        <v>1132</v>
      </c>
      <c r="AK3204" s="26">
        <v>2117212</v>
      </c>
      <c r="AL3204" s="264">
        <v>44525.708333333336</v>
      </c>
      <c r="AM3204" s="26" t="s">
        <v>573</v>
      </c>
      <c r="AN3204" s="26" t="s">
        <v>63</v>
      </c>
      <c r="AO3204" s="26"/>
      <c r="AP3204" s="26"/>
      <c r="AQ3204" s="26">
        <v>-1</v>
      </c>
      <c r="AR3204" s="26">
        <v>83</v>
      </c>
      <c r="AS3204" s="26" t="s">
        <v>168</v>
      </c>
      <c r="AT3204" s="26" t="s">
        <v>71</v>
      </c>
      <c r="AU3204" s="26" t="s">
        <v>63</v>
      </c>
      <c r="AV3204" s="26" t="s">
        <v>63</v>
      </c>
      <c r="AW3204" s="26" t="s">
        <v>63</v>
      </c>
      <c r="AX3204" s="26" t="s">
        <v>63</v>
      </c>
      <c r="AY3204" s="26">
        <v>43.670453000000002</v>
      </c>
      <c r="AZ3204" s="26">
        <v>-100.71355200000001</v>
      </c>
      <c r="BA3204" s="26" t="s">
        <v>185</v>
      </c>
      <c r="BB3204" s="26" t="s">
        <v>157</v>
      </c>
      <c r="BC3204" s="26" t="s">
        <v>167</v>
      </c>
      <c r="BD3204" s="26" t="s">
        <v>154</v>
      </c>
      <c r="BE3204" s="26"/>
      <c r="BF3204" s="26" t="s">
        <v>99</v>
      </c>
      <c r="BG3204" s="26" t="s">
        <v>167</v>
      </c>
      <c r="BH3204" s="26" t="s">
        <v>99</v>
      </c>
      <c r="BI3204" s="26">
        <v>6</v>
      </c>
      <c r="BJ3204" s="26" t="s">
        <v>217</v>
      </c>
    </row>
    <row r="3205" spans="36:62" x14ac:dyDescent="0.25">
      <c r="AJ3205" s="26">
        <v>1133</v>
      </c>
      <c r="AK3205" s="26">
        <v>2117213</v>
      </c>
      <c r="AL3205" s="264">
        <v>44525.875</v>
      </c>
      <c r="AM3205" s="26" t="s">
        <v>573</v>
      </c>
      <c r="AN3205" s="26" t="s">
        <v>63</v>
      </c>
      <c r="AO3205" s="26"/>
      <c r="AP3205" s="26"/>
      <c r="AQ3205" s="26">
        <v>-1</v>
      </c>
      <c r="AR3205" s="26">
        <v>83</v>
      </c>
      <c r="AS3205" s="26" t="s">
        <v>168</v>
      </c>
      <c r="AT3205" s="26" t="s">
        <v>71</v>
      </c>
      <c r="AU3205" s="26" t="s">
        <v>63</v>
      </c>
      <c r="AV3205" s="26" t="s">
        <v>63</v>
      </c>
      <c r="AW3205" s="26" t="s">
        <v>63</v>
      </c>
      <c r="AX3205" s="26" t="s">
        <v>63</v>
      </c>
      <c r="AY3205" s="26">
        <v>43.679276000000002</v>
      </c>
      <c r="AZ3205" s="26">
        <v>-100.712115999999</v>
      </c>
      <c r="BA3205" s="26" t="s">
        <v>185</v>
      </c>
      <c r="BB3205" s="26" t="s">
        <v>157</v>
      </c>
      <c r="BC3205" s="26" t="s">
        <v>167</v>
      </c>
      <c r="BD3205" s="26" t="s">
        <v>154</v>
      </c>
      <c r="BE3205" s="26"/>
      <c r="BF3205" s="26" t="s">
        <v>99</v>
      </c>
      <c r="BG3205" s="26" t="s">
        <v>167</v>
      </c>
      <c r="BH3205" s="26" t="s">
        <v>99</v>
      </c>
      <c r="BI3205" s="26">
        <v>6</v>
      </c>
      <c r="BJ3205" s="26" t="s">
        <v>217</v>
      </c>
    </row>
    <row r="3206" spans="36:62" x14ac:dyDescent="0.25">
      <c r="AJ3206" s="26">
        <v>1134</v>
      </c>
      <c r="AK3206" s="26">
        <v>2117214</v>
      </c>
      <c r="AL3206" s="264">
        <v>44527.791666666664</v>
      </c>
      <c r="AM3206" s="26" t="s">
        <v>573</v>
      </c>
      <c r="AN3206" s="26" t="s">
        <v>63</v>
      </c>
      <c r="AO3206" s="26"/>
      <c r="AP3206" s="26"/>
      <c r="AQ3206" s="26">
        <v>-1</v>
      </c>
      <c r="AR3206" s="26">
        <v>83</v>
      </c>
      <c r="AS3206" s="26" t="s">
        <v>168</v>
      </c>
      <c r="AT3206" s="26" t="s">
        <v>71</v>
      </c>
      <c r="AU3206" s="26" t="s">
        <v>63</v>
      </c>
      <c r="AV3206" s="26" t="s">
        <v>63</v>
      </c>
      <c r="AW3206" s="26" t="s">
        <v>63</v>
      </c>
      <c r="AX3206" s="26" t="s">
        <v>63</v>
      </c>
      <c r="AY3206" s="26">
        <v>43.646430000000002</v>
      </c>
      <c r="AZ3206" s="26">
        <v>-100.734662</v>
      </c>
      <c r="BA3206" s="26" t="s">
        <v>158</v>
      </c>
      <c r="BB3206" s="26" t="s">
        <v>157</v>
      </c>
      <c r="BC3206" s="26" t="s">
        <v>167</v>
      </c>
      <c r="BD3206" s="26" t="s">
        <v>154</v>
      </c>
      <c r="BE3206" s="26"/>
      <c r="BF3206" s="26" t="s">
        <v>99</v>
      </c>
      <c r="BG3206" s="26" t="s">
        <v>167</v>
      </c>
      <c r="BH3206" s="26" t="s">
        <v>99</v>
      </c>
      <c r="BI3206" s="26">
        <v>6</v>
      </c>
      <c r="BJ3206" s="26" t="s">
        <v>217</v>
      </c>
    </row>
    <row r="3207" spans="36:62" x14ac:dyDescent="0.25">
      <c r="AJ3207" s="26">
        <v>1136</v>
      </c>
      <c r="AK3207" s="26">
        <v>2200684</v>
      </c>
      <c r="AL3207" s="264">
        <v>44582.291666666664</v>
      </c>
      <c r="AM3207" s="26" t="s">
        <v>147</v>
      </c>
      <c r="AN3207" s="26" t="s">
        <v>63</v>
      </c>
      <c r="AO3207" s="26" t="s">
        <v>156</v>
      </c>
      <c r="AP3207" s="26" t="s">
        <v>159</v>
      </c>
      <c r="AQ3207" s="26">
        <v>0</v>
      </c>
      <c r="AR3207" s="26">
        <v>90</v>
      </c>
      <c r="AS3207" s="26" t="s">
        <v>1150</v>
      </c>
      <c r="AT3207" s="26" t="s">
        <v>77</v>
      </c>
      <c r="AU3207" s="26" t="s">
        <v>63</v>
      </c>
      <c r="AV3207" s="26" t="s">
        <v>63</v>
      </c>
      <c r="AW3207" s="26" t="s">
        <v>63</v>
      </c>
      <c r="AX3207" s="26" t="s">
        <v>63</v>
      </c>
      <c r="AY3207" s="26">
        <v>43.843021999999898</v>
      </c>
      <c r="AZ3207" s="26">
        <v>-101.313293999999</v>
      </c>
      <c r="BA3207" s="26" t="s">
        <v>208</v>
      </c>
      <c r="BB3207" s="26" t="s">
        <v>609</v>
      </c>
      <c r="BC3207" s="26" t="s">
        <v>680</v>
      </c>
      <c r="BD3207" s="26" t="s">
        <v>615</v>
      </c>
      <c r="BE3207" s="26"/>
      <c r="BF3207" s="26" t="s">
        <v>68</v>
      </c>
      <c r="BG3207" s="26" t="s">
        <v>68</v>
      </c>
      <c r="BH3207" s="26" t="s">
        <v>146</v>
      </c>
      <c r="BI3207" s="26">
        <v>6</v>
      </c>
      <c r="BJ3207" s="26" t="s">
        <v>217</v>
      </c>
    </row>
    <row r="3208" spans="36:62" x14ac:dyDescent="0.25">
      <c r="AJ3208" s="26">
        <v>1137</v>
      </c>
      <c r="AK3208" s="26">
        <v>2119455</v>
      </c>
      <c r="AL3208" s="264">
        <v>44556.693055555559</v>
      </c>
      <c r="AM3208" s="26" t="s">
        <v>565</v>
      </c>
      <c r="AN3208" s="26" t="s">
        <v>63</v>
      </c>
      <c r="AO3208" s="26" t="s">
        <v>156</v>
      </c>
      <c r="AP3208" s="26" t="s">
        <v>159</v>
      </c>
      <c r="AQ3208" s="26">
        <v>0</v>
      </c>
      <c r="AR3208" s="26">
        <v>90</v>
      </c>
      <c r="AS3208" s="26" t="s">
        <v>638</v>
      </c>
      <c r="AT3208" s="26" t="s">
        <v>663</v>
      </c>
      <c r="AU3208" s="26" t="s">
        <v>63</v>
      </c>
      <c r="AV3208" s="26" t="s">
        <v>63</v>
      </c>
      <c r="AW3208" s="26" t="s">
        <v>63</v>
      </c>
      <c r="AX3208" s="26" t="s">
        <v>63</v>
      </c>
      <c r="AY3208" s="26">
        <v>43.886474999999898</v>
      </c>
      <c r="AZ3208" s="26">
        <v>-100.845440999999</v>
      </c>
      <c r="BA3208" s="26" t="s">
        <v>158</v>
      </c>
      <c r="BB3208" s="26" t="s">
        <v>611</v>
      </c>
      <c r="BC3208" s="26" t="s">
        <v>667</v>
      </c>
      <c r="BD3208" s="26" t="s">
        <v>615</v>
      </c>
      <c r="BE3208" s="26"/>
      <c r="BF3208" s="26" t="s">
        <v>68</v>
      </c>
      <c r="BG3208" s="26" t="s">
        <v>68</v>
      </c>
      <c r="BH3208" s="26" t="s">
        <v>160</v>
      </c>
      <c r="BI3208" s="26">
        <v>6</v>
      </c>
      <c r="BJ3208" s="26" t="s">
        <v>217</v>
      </c>
    </row>
    <row r="3209" spans="36:62" x14ac:dyDescent="0.25">
      <c r="AJ3209" s="26">
        <v>1138</v>
      </c>
      <c r="AK3209" s="26">
        <v>2201120</v>
      </c>
      <c r="AL3209" s="264">
        <v>44570.931944444441</v>
      </c>
      <c r="AM3209" s="26" t="s">
        <v>147</v>
      </c>
      <c r="AN3209" s="26" t="s">
        <v>63</v>
      </c>
      <c r="AO3209" s="26"/>
      <c r="AP3209" s="26"/>
      <c r="AQ3209" s="26">
        <v>-1</v>
      </c>
      <c r="AR3209" s="26">
        <v>90</v>
      </c>
      <c r="AS3209" s="26" t="s">
        <v>168</v>
      </c>
      <c r="AT3209" s="26" t="s">
        <v>71</v>
      </c>
      <c r="AU3209" s="26" t="s">
        <v>63</v>
      </c>
      <c r="AV3209" s="26" t="s">
        <v>63</v>
      </c>
      <c r="AW3209" s="26" t="s">
        <v>63</v>
      </c>
      <c r="AX3209" s="26" t="s">
        <v>63</v>
      </c>
      <c r="AY3209" s="26">
        <v>43.898952000000001</v>
      </c>
      <c r="AZ3209" s="26">
        <v>-101.099513999999</v>
      </c>
      <c r="BA3209" s="26" t="s">
        <v>208</v>
      </c>
      <c r="BB3209" s="26" t="s">
        <v>609</v>
      </c>
      <c r="BC3209" s="26" t="s">
        <v>167</v>
      </c>
      <c r="BD3209" s="26" t="s">
        <v>154</v>
      </c>
      <c r="BE3209" s="26"/>
      <c r="BF3209" s="26" t="s">
        <v>99</v>
      </c>
      <c r="BG3209" s="26" t="s">
        <v>167</v>
      </c>
      <c r="BH3209" s="26" t="s">
        <v>99</v>
      </c>
      <c r="BI3209" s="26">
        <v>6</v>
      </c>
      <c r="BJ3209" s="26" t="s">
        <v>217</v>
      </c>
    </row>
    <row r="3210" spans="36:62" x14ac:dyDescent="0.25">
      <c r="AJ3210" s="26">
        <v>1139</v>
      </c>
      <c r="AK3210" s="26">
        <v>2118908</v>
      </c>
      <c r="AL3210" s="264">
        <v>44545.569444444445</v>
      </c>
      <c r="AM3210" s="26" t="s">
        <v>147</v>
      </c>
      <c r="AN3210" s="26" t="s">
        <v>63</v>
      </c>
      <c r="AO3210" s="26" t="s">
        <v>156</v>
      </c>
      <c r="AP3210" s="26" t="s">
        <v>159</v>
      </c>
      <c r="AQ3210" s="26">
        <v>0</v>
      </c>
      <c r="AR3210" s="26">
        <v>90</v>
      </c>
      <c r="AS3210" s="26" t="s">
        <v>739</v>
      </c>
      <c r="AT3210" s="26" t="s">
        <v>619</v>
      </c>
      <c r="AU3210" s="26" t="s">
        <v>63</v>
      </c>
      <c r="AV3210" s="26" t="s">
        <v>63</v>
      </c>
      <c r="AW3210" s="26" t="s">
        <v>63</v>
      </c>
      <c r="AX3210" s="26" t="s">
        <v>63</v>
      </c>
      <c r="AY3210" s="26">
        <v>43.843167000000001</v>
      </c>
      <c r="AZ3210" s="26">
        <v>-101.517673</v>
      </c>
      <c r="BA3210" s="26" t="s">
        <v>185</v>
      </c>
      <c r="BB3210" s="26" t="s">
        <v>609</v>
      </c>
      <c r="BC3210" s="26" t="s">
        <v>667</v>
      </c>
      <c r="BD3210" s="26" t="s">
        <v>68</v>
      </c>
      <c r="BE3210" s="26"/>
      <c r="BF3210" s="26" t="s">
        <v>68</v>
      </c>
      <c r="BG3210" s="26" t="s">
        <v>68</v>
      </c>
      <c r="BH3210" s="26" t="s">
        <v>160</v>
      </c>
      <c r="BI3210" s="26">
        <v>6</v>
      </c>
      <c r="BJ3210" s="26" t="s">
        <v>217</v>
      </c>
    </row>
    <row r="3211" spans="36:62" x14ac:dyDescent="0.25">
      <c r="AJ3211" s="26">
        <v>1140</v>
      </c>
      <c r="AK3211" s="26">
        <v>2119658</v>
      </c>
      <c r="AL3211" s="264">
        <v>44556.563888888886</v>
      </c>
      <c r="AM3211" s="26" t="s">
        <v>565</v>
      </c>
      <c r="AN3211" s="26" t="s">
        <v>63</v>
      </c>
      <c r="AO3211" s="26" t="s">
        <v>156</v>
      </c>
      <c r="AP3211" s="26" t="s">
        <v>159</v>
      </c>
      <c r="AQ3211" s="26">
        <v>0</v>
      </c>
      <c r="AR3211" s="26">
        <v>90</v>
      </c>
      <c r="AS3211" s="26" t="s">
        <v>814</v>
      </c>
      <c r="AT3211" s="26" t="s">
        <v>854</v>
      </c>
      <c r="AU3211" s="26" t="s">
        <v>63</v>
      </c>
      <c r="AV3211" s="26" t="s">
        <v>63</v>
      </c>
      <c r="AW3211" s="26" t="s">
        <v>63</v>
      </c>
      <c r="AX3211" s="26" t="s">
        <v>63</v>
      </c>
      <c r="AY3211" s="26">
        <v>43.901159</v>
      </c>
      <c r="AZ3211" s="26">
        <v>-100.933093999999</v>
      </c>
      <c r="BA3211" s="26" t="s">
        <v>185</v>
      </c>
      <c r="BB3211" s="26" t="s">
        <v>611</v>
      </c>
      <c r="BC3211" s="26" t="s">
        <v>761</v>
      </c>
      <c r="BD3211" s="26" t="s">
        <v>615</v>
      </c>
      <c r="BE3211" s="26"/>
      <c r="BF3211" s="26" t="s">
        <v>68</v>
      </c>
      <c r="BG3211" s="26" t="s">
        <v>209</v>
      </c>
      <c r="BH3211" s="26" t="s">
        <v>146</v>
      </c>
      <c r="BI3211" s="26">
        <v>6</v>
      </c>
      <c r="BJ3211" s="26" t="s">
        <v>21</v>
      </c>
    </row>
    <row r="3212" spans="36:62" x14ac:dyDescent="0.25">
      <c r="AJ3212" s="26">
        <v>1141</v>
      </c>
      <c r="AK3212" s="26">
        <v>2119656</v>
      </c>
      <c r="AL3212" s="264">
        <v>44556.513194444444</v>
      </c>
      <c r="AM3212" s="26" t="s">
        <v>565</v>
      </c>
      <c r="AN3212" s="26" t="s">
        <v>63</v>
      </c>
      <c r="AO3212" s="26" t="s">
        <v>156</v>
      </c>
      <c r="AP3212" s="26" t="s">
        <v>1189</v>
      </c>
      <c r="AQ3212" s="26">
        <v>0</v>
      </c>
      <c r="AR3212" s="26">
        <v>83</v>
      </c>
      <c r="AS3212" s="26" t="s">
        <v>1160</v>
      </c>
      <c r="AT3212" s="26" t="s">
        <v>854</v>
      </c>
      <c r="AU3212" s="26" t="s">
        <v>63</v>
      </c>
      <c r="AV3212" s="26" t="s">
        <v>63</v>
      </c>
      <c r="AW3212" s="26" t="s">
        <v>63</v>
      </c>
      <c r="AX3212" s="26" t="s">
        <v>63</v>
      </c>
      <c r="AY3212" s="26">
        <v>43.884160000000001</v>
      </c>
      <c r="AZ3212" s="26">
        <v>-100.705859</v>
      </c>
      <c r="BA3212" s="26" t="s">
        <v>485</v>
      </c>
      <c r="BB3212" s="26" t="s">
        <v>609</v>
      </c>
      <c r="BC3212" s="26" t="s">
        <v>761</v>
      </c>
      <c r="BD3212" s="26" t="s">
        <v>615</v>
      </c>
      <c r="BE3212" s="26"/>
      <c r="BF3212" s="26" t="s">
        <v>68</v>
      </c>
      <c r="BG3212" s="26" t="s">
        <v>209</v>
      </c>
      <c r="BH3212" s="26" t="s">
        <v>146</v>
      </c>
      <c r="BI3212" s="26">
        <v>6</v>
      </c>
      <c r="BJ3212" s="26" t="s">
        <v>217</v>
      </c>
    </row>
    <row r="3213" spans="36:62" x14ac:dyDescent="0.25">
      <c r="AJ3213" s="26">
        <v>1142</v>
      </c>
      <c r="AK3213" s="26">
        <v>2119657</v>
      </c>
      <c r="AL3213" s="264">
        <v>44556.541666666664</v>
      </c>
      <c r="AM3213" s="26" t="s">
        <v>565</v>
      </c>
      <c r="AN3213" s="26" t="s">
        <v>63</v>
      </c>
      <c r="AO3213" s="26" t="s">
        <v>156</v>
      </c>
      <c r="AP3213" s="26" t="s">
        <v>1586</v>
      </c>
      <c r="AQ3213" s="26">
        <v>0</v>
      </c>
      <c r="AR3213" s="26">
        <v>83</v>
      </c>
      <c r="AS3213" s="26" t="s">
        <v>1587</v>
      </c>
      <c r="AT3213" s="26" t="s">
        <v>854</v>
      </c>
      <c r="AU3213" s="26" t="s">
        <v>63</v>
      </c>
      <c r="AV3213" s="26" t="s">
        <v>63</v>
      </c>
      <c r="AW3213" s="26" t="s">
        <v>63</v>
      </c>
      <c r="AX3213" s="26" t="s">
        <v>63</v>
      </c>
      <c r="AY3213" s="26">
        <v>43.884160000000001</v>
      </c>
      <c r="AZ3213" s="26">
        <v>-100.705859</v>
      </c>
      <c r="BA3213" s="26" t="s">
        <v>483</v>
      </c>
      <c r="BB3213" s="26" t="s">
        <v>826</v>
      </c>
      <c r="BC3213" s="26" t="s">
        <v>1588</v>
      </c>
      <c r="BD3213" s="26" t="s">
        <v>828</v>
      </c>
      <c r="BE3213" s="26" t="s">
        <v>677</v>
      </c>
      <c r="BF3213" s="26" t="s">
        <v>829</v>
      </c>
      <c r="BG3213" s="26" t="s">
        <v>1589</v>
      </c>
      <c r="BH3213" s="26" t="s">
        <v>830</v>
      </c>
      <c r="BI3213" s="26">
        <v>6</v>
      </c>
      <c r="BJ3213" s="26" t="s">
        <v>217</v>
      </c>
    </row>
    <row r="3214" spans="36:62" x14ac:dyDescent="0.25">
      <c r="AJ3214" s="26">
        <v>1143</v>
      </c>
      <c r="AK3214" s="26">
        <v>2200681</v>
      </c>
      <c r="AL3214" s="264">
        <v>44582.68472222222</v>
      </c>
      <c r="AM3214" s="26" t="s">
        <v>147</v>
      </c>
      <c r="AN3214" s="26" t="s">
        <v>63</v>
      </c>
      <c r="AO3214" s="26"/>
      <c r="AP3214" s="26" t="s">
        <v>159</v>
      </c>
      <c r="AQ3214" s="26">
        <v>0</v>
      </c>
      <c r="AR3214" s="26">
        <v>90</v>
      </c>
      <c r="AS3214" s="26" t="s">
        <v>197</v>
      </c>
      <c r="AT3214" s="26" t="s">
        <v>74</v>
      </c>
      <c r="AU3214" s="26" t="s">
        <v>63</v>
      </c>
      <c r="AV3214" s="26" t="s">
        <v>63</v>
      </c>
      <c r="AW3214" s="26" t="s">
        <v>63</v>
      </c>
      <c r="AX3214" s="26" t="s">
        <v>63</v>
      </c>
      <c r="AY3214" s="26">
        <v>43.842730000000003</v>
      </c>
      <c r="AZ3214" s="26">
        <v>-101.291983</v>
      </c>
      <c r="BA3214" s="26" t="s">
        <v>208</v>
      </c>
      <c r="BB3214" s="26" t="s">
        <v>611</v>
      </c>
      <c r="BC3214" s="26" t="s">
        <v>162</v>
      </c>
      <c r="BD3214" s="26" t="s">
        <v>68</v>
      </c>
      <c r="BE3214" s="26"/>
      <c r="BF3214" s="26" t="s">
        <v>68</v>
      </c>
      <c r="BG3214" s="26" t="s">
        <v>68</v>
      </c>
      <c r="BH3214" s="26" t="s">
        <v>146</v>
      </c>
      <c r="BI3214" s="26">
        <v>6</v>
      </c>
      <c r="BJ3214" s="26" t="s">
        <v>19</v>
      </c>
    </row>
    <row r="3215" spans="36:62" x14ac:dyDescent="0.25">
      <c r="AJ3215" s="26">
        <v>1144</v>
      </c>
      <c r="AK3215" s="26">
        <v>2120036</v>
      </c>
      <c r="AL3215" s="264">
        <v>44549.752083333333</v>
      </c>
      <c r="AM3215" s="26" t="s">
        <v>147</v>
      </c>
      <c r="AN3215" s="26" t="s">
        <v>63</v>
      </c>
      <c r="AO3215" s="26" t="s">
        <v>156</v>
      </c>
      <c r="AP3215" s="26" t="s">
        <v>159</v>
      </c>
      <c r="AQ3215" s="26">
        <v>-1</v>
      </c>
      <c r="AR3215" s="26">
        <v>90</v>
      </c>
      <c r="AS3215" s="26" t="s">
        <v>168</v>
      </c>
      <c r="AT3215" s="26" t="s">
        <v>71</v>
      </c>
      <c r="AU3215" s="26" t="s">
        <v>63</v>
      </c>
      <c r="AV3215" s="26" t="s">
        <v>63</v>
      </c>
      <c r="AW3215" s="26" t="s">
        <v>63</v>
      </c>
      <c r="AX3215" s="26" t="s">
        <v>63</v>
      </c>
      <c r="AY3215" s="26">
        <v>43.856577000000001</v>
      </c>
      <c r="AZ3215" s="26">
        <v>-101.196263999999</v>
      </c>
      <c r="BA3215" s="26" t="s">
        <v>208</v>
      </c>
      <c r="BB3215" s="26" t="s">
        <v>609</v>
      </c>
      <c r="BC3215" s="26" t="s">
        <v>68</v>
      </c>
      <c r="BD3215" s="26" t="s">
        <v>68</v>
      </c>
      <c r="BE3215" s="26"/>
      <c r="BF3215" s="26" t="s">
        <v>68</v>
      </c>
      <c r="BG3215" s="26" t="s">
        <v>68</v>
      </c>
      <c r="BH3215" s="26" t="s">
        <v>146</v>
      </c>
      <c r="BI3215" s="26">
        <v>6</v>
      </c>
      <c r="BJ3215" s="26" t="s">
        <v>217</v>
      </c>
    </row>
    <row r="3216" spans="36:62" x14ac:dyDescent="0.25">
      <c r="AJ3216" s="26">
        <v>1145</v>
      </c>
      <c r="AK3216" s="26">
        <v>2120035</v>
      </c>
      <c r="AL3216" s="264">
        <v>44549.752083333333</v>
      </c>
      <c r="AM3216" s="26" t="s">
        <v>147</v>
      </c>
      <c r="AN3216" s="26" t="s">
        <v>63</v>
      </c>
      <c r="AO3216" s="26" t="s">
        <v>156</v>
      </c>
      <c r="AP3216" s="26" t="s">
        <v>159</v>
      </c>
      <c r="AQ3216" s="26">
        <v>-1</v>
      </c>
      <c r="AR3216" s="26">
        <v>90</v>
      </c>
      <c r="AS3216" s="26" t="s">
        <v>168</v>
      </c>
      <c r="AT3216" s="26" t="s">
        <v>71</v>
      </c>
      <c r="AU3216" s="26" t="s">
        <v>63</v>
      </c>
      <c r="AV3216" s="26" t="s">
        <v>63</v>
      </c>
      <c r="AW3216" s="26" t="s">
        <v>63</v>
      </c>
      <c r="AX3216" s="26" t="s">
        <v>63</v>
      </c>
      <c r="AY3216" s="26">
        <v>43.855705</v>
      </c>
      <c r="AZ3216" s="26">
        <v>-101.198053999999</v>
      </c>
      <c r="BA3216" s="26" t="s">
        <v>166</v>
      </c>
      <c r="BB3216" s="26" t="s">
        <v>609</v>
      </c>
      <c r="BC3216" s="26" t="s">
        <v>68</v>
      </c>
      <c r="BD3216" s="26" t="s">
        <v>154</v>
      </c>
      <c r="BE3216" s="26"/>
      <c r="BF3216" s="26" t="s">
        <v>68</v>
      </c>
      <c r="BG3216" s="26" t="s">
        <v>68</v>
      </c>
      <c r="BH3216" s="26" t="s">
        <v>146</v>
      </c>
      <c r="BI3216" s="26">
        <v>6</v>
      </c>
      <c r="BJ3216" s="26" t="s">
        <v>217</v>
      </c>
    </row>
    <row r="3217" spans="36:62" x14ac:dyDescent="0.25">
      <c r="AJ3217" s="26">
        <v>1147</v>
      </c>
      <c r="AK3217" s="26">
        <v>2119778</v>
      </c>
      <c r="AL3217" s="264">
        <v>44555.743055555555</v>
      </c>
      <c r="AM3217" s="26" t="s">
        <v>565</v>
      </c>
      <c r="AN3217" s="26" t="s">
        <v>63</v>
      </c>
      <c r="AO3217" s="26" t="s">
        <v>156</v>
      </c>
      <c r="AP3217" s="26" t="s">
        <v>961</v>
      </c>
      <c r="AQ3217" s="26">
        <v>0</v>
      </c>
      <c r="AR3217" s="26">
        <v>83</v>
      </c>
      <c r="AS3217" s="26" t="s">
        <v>628</v>
      </c>
      <c r="AT3217" s="26" t="s">
        <v>71</v>
      </c>
      <c r="AU3217" s="26" t="s">
        <v>63</v>
      </c>
      <c r="AV3217" s="26" t="s">
        <v>63</v>
      </c>
      <c r="AW3217" s="26" t="s">
        <v>63</v>
      </c>
      <c r="AX3217" s="26" t="s">
        <v>63</v>
      </c>
      <c r="AY3217" s="26">
        <v>43.878504</v>
      </c>
      <c r="AZ3217" s="26">
        <v>-100.705842</v>
      </c>
      <c r="BA3217" s="26" t="s">
        <v>490</v>
      </c>
      <c r="BB3217" s="26" t="s">
        <v>672</v>
      </c>
      <c r="BC3217" s="26" t="s">
        <v>659</v>
      </c>
      <c r="BD3217" s="26" t="s">
        <v>68</v>
      </c>
      <c r="BE3217" s="26" t="s">
        <v>745</v>
      </c>
      <c r="BF3217" s="26" t="s">
        <v>68</v>
      </c>
      <c r="BG3217" s="26" t="s">
        <v>68</v>
      </c>
      <c r="BH3217" s="26" t="s">
        <v>646</v>
      </c>
      <c r="BI3217" s="26">
        <v>6</v>
      </c>
      <c r="BJ3217" s="26" t="s">
        <v>217</v>
      </c>
    </row>
    <row r="3218" spans="36:62" x14ac:dyDescent="0.25">
      <c r="AJ3218" s="26">
        <v>1148</v>
      </c>
      <c r="AK3218" s="26">
        <v>2200198</v>
      </c>
      <c r="AL3218" s="264">
        <v>44569.875</v>
      </c>
      <c r="AM3218" s="26" t="s">
        <v>147</v>
      </c>
      <c r="AN3218" s="26" t="s">
        <v>63</v>
      </c>
      <c r="AO3218" s="26"/>
      <c r="AP3218" s="26"/>
      <c r="AQ3218" s="26">
        <v>-1</v>
      </c>
      <c r="AR3218" s="26">
        <v>90</v>
      </c>
      <c r="AS3218" s="26" t="s">
        <v>168</v>
      </c>
      <c r="AT3218" s="26" t="s">
        <v>71</v>
      </c>
      <c r="AU3218" s="26" t="s">
        <v>63</v>
      </c>
      <c r="AV3218" s="26" t="s">
        <v>63</v>
      </c>
      <c r="AW3218" s="26" t="s">
        <v>63</v>
      </c>
      <c r="AX3218" s="26" t="s">
        <v>63</v>
      </c>
      <c r="AY3218" s="26">
        <v>43.900942999999899</v>
      </c>
      <c r="AZ3218" s="26">
        <v>-101.065504</v>
      </c>
      <c r="BA3218" s="26" t="s">
        <v>185</v>
      </c>
      <c r="BB3218" s="26" t="s">
        <v>611</v>
      </c>
      <c r="BC3218" s="26" t="s">
        <v>167</v>
      </c>
      <c r="BD3218" s="26" t="s">
        <v>167</v>
      </c>
      <c r="BE3218" s="26"/>
      <c r="BF3218" s="26" t="s">
        <v>99</v>
      </c>
      <c r="BG3218" s="26" t="s">
        <v>167</v>
      </c>
      <c r="BH3218" s="26" t="s">
        <v>99</v>
      </c>
      <c r="BI3218" s="26">
        <v>6</v>
      </c>
      <c r="BJ3218" s="26" t="s">
        <v>217</v>
      </c>
    </row>
    <row r="3219" spans="36:62" x14ac:dyDescent="0.25">
      <c r="AJ3219" s="26">
        <v>1149</v>
      </c>
      <c r="AK3219" s="26">
        <v>2200477</v>
      </c>
      <c r="AL3219" s="264">
        <v>44571.427777777775</v>
      </c>
      <c r="AM3219" s="26" t="s">
        <v>565</v>
      </c>
      <c r="AN3219" s="26" t="s">
        <v>63</v>
      </c>
      <c r="AO3219" s="26"/>
      <c r="AP3219" s="26"/>
      <c r="AQ3219" s="26">
        <v>-1</v>
      </c>
      <c r="AR3219" s="26">
        <v>83</v>
      </c>
      <c r="AS3219" s="26" t="s">
        <v>168</v>
      </c>
      <c r="AT3219" s="26" t="s">
        <v>71</v>
      </c>
      <c r="AU3219" s="26" t="s">
        <v>63</v>
      </c>
      <c r="AV3219" s="26" t="s">
        <v>63</v>
      </c>
      <c r="AW3219" s="26" t="s">
        <v>63</v>
      </c>
      <c r="AX3219" s="26" t="s">
        <v>63</v>
      </c>
      <c r="AY3219" s="26">
        <v>43.718252</v>
      </c>
      <c r="AZ3219" s="26">
        <v>-100.682035999999</v>
      </c>
      <c r="BA3219" s="26" t="s">
        <v>166</v>
      </c>
      <c r="BB3219" s="26" t="s">
        <v>157</v>
      </c>
      <c r="BC3219" s="26" t="s">
        <v>167</v>
      </c>
      <c r="BD3219" s="26" t="s">
        <v>154</v>
      </c>
      <c r="BE3219" s="26"/>
      <c r="BF3219" s="26" t="s">
        <v>99</v>
      </c>
      <c r="BG3219" s="26" t="s">
        <v>167</v>
      </c>
      <c r="BH3219" s="26" t="s">
        <v>99</v>
      </c>
      <c r="BI3219" s="26">
        <v>6</v>
      </c>
      <c r="BJ3219" s="26" t="s">
        <v>217</v>
      </c>
    </row>
    <row r="3220" spans="36:62" x14ac:dyDescent="0.25">
      <c r="AJ3220" s="26">
        <v>1150</v>
      </c>
      <c r="AK3220" s="26">
        <v>2200680</v>
      </c>
      <c r="AL3220" s="264">
        <v>44582.361111111109</v>
      </c>
      <c r="AM3220" s="26" t="s">
        <v>147</v>
      </c>
      <c r="AN3220" s="26" t="s">
        <v>63</v>
      </c>
      <c r="AO3220" s="26" t="s">
        <v>156</v>
      </c>
      <c r="AP3220" s="26" t="s">
        <v>159</v>
      </c>
      <c r="AQ3220" s="26">
        <v>0</v>
      </c>
      <c r="AR3220" s="26">
        <v>90</v>
      </c>
      <c r="AS3220" s="26" t="s">
        <v>835</v>
      </c>
      <c r="AT3220" s="26" t="s">
        <v>663</v>
      </c>
      <c r="AU3220" s="26" t="s">
        <v>63</v>
      </c>
      <c r="AV3220" s="26" t="s">
        <v>63</v>
      </c>
      <c r="AW3220" s="26" t="s">
        <v>63</v>
      </c>
      <c r="AX3220" s="26" t="s">
        <v>63</v>
      </c>
      <c r="AY3220" s="26">
        <v>43.851151000000002</v>
      </c>
      <c r="AZ3220" s="26">
        <v>-101.472443999999</v>
      </c>
      <c r="BA3220" s="26" t="s">
        <v>208</v>
      </c>
      <c r="BB3220" s="26" t="s">
        <v>609</v>
      </c>
      <c r="BC3220" s="26" t="s">
        <v>667</v>
      </c>
      <c r="BD3220" s="26" t="s">
        <v>615</v>
      </c>
      <c r="BE3220" s="26"/>
      <c r="BF3220" s="26" t="s">
        <v>68</v>
      </c>
      <c r="BG3220" s="26" t="s">
        <v>68</v>
      </c>
      <c r="BH3220" s="26" t="s">
        <v>160</v>
      </c>
      <c r="BI3220" s="26">
        <v>6</v>
      </c>
      <c r="BJ3220" s="26" t="s">
        <v>217</v>
      </c>
    </row>
    <row r="3221" spans="36:62" x14ac:dyDescent="0.25">
      <c r="AJ3221" s="26">
        <v>1153</v>
      </c>
      <c r="AK3221" s="26">
        <v>2204276</v>
      </c>
      <c r="AL3221" s="264">
        <v>44658.456944444442</v>
      </c>
      <c r="AM3221" s="26" t="s">
        <v>147</v>
      </c>
      <c r="AN3221" s="26" t="s">
        <v>63</v>
      </c>
      <c r="AO3221" s="26" t="s">
        <v>192</v>
      </c>
      <c r="AP3221" s="26" t="s">
        <v>159</v>
      </c>
      <c r="AQ3221" s="26">
        <v>0</v>
      </c>
      <c r="AR3221" s="26">
        <v>90</v>
      </c>
      <c r="AS3221" s="26" t="s">
        <v>189</v>
      </c>
      <c r="AT3221" s="26" t="s">
        <v>619</v>
      </c>
      <c r="AU3221" s="26" t="s">
        <v>63</v>
      </c>
      <c r="AV3221" s="26" t="s">
        <v>63</v>
      </c>
      <c r="AW3221" s="26" t="s">
        <v>63</v>
      </c>
      <c r="AX3221" s="26" t="s">
        <v>63</v>
      </c>
      <c r="AY3221" s="26">
        <v>43.842812000000002</v>
      </c>
      <c r="AZ3221" s="26">
        <v>-101.517921</v>
      </c>
      <c r="BA3221" s="26" t="s">
        <v>208</v>
      </c>
      <c r="BB3221" s="26" t="s">
        <v>611</v>
      </c>
      <c r="BC3221" s="26" t="s">
        <v>68</v>
      </c>
      <c r="BD3221" s="26" t="s">
        <v>68</v>
      </c>
      <c r="BE3221" s="26"/>
      <c r="BF3221" s="26" t="s">
        <v>68</v>
      </c>
      <c r="BG3221" s="26" t="s">
        <v>68</v>
      </c>
      <c r="BH3221" s="26" t="s">
        <v>160</v>
      </c>
      <c r="BI3221" s="26">
        <v>6</v>
      </c>
      <c r="BJ3221" s="26" t="s">
        <v>21</v>
      </c>
    </row>
    <row r="3222" spans="36:62" x14ac:dyDescent="0.25">
      <c r="AJ3222" s="26">
        <v>1154</v>
      </c>
      <c r="AK3222" s="26">
        <v>2203552</v>
      </c>
      <c r="AL3222" s="264">
        <v>44639.430555555555</v>
      </c>
      <c r="AM3222" s="26" t="s">
        <v>147</v>
      </c>
      <c r="AN3222" s="26" t="s">
        <v>63</v>
      </c>
      <c r="AO3222" s="26" t="s">
        <v>156</v>
      </c>
      <c r="AP3222" s="26" t="s">
        <v>159</v>
      </c>
      <c r="AQ3222" s="26">
        <v>0</v>
      </c>
      <c r="AR3222" s="26">
        <v>90</v>
      </c>
      <c r="AS3222" s="26" t="s">
        <v>1100</v>
      </c>
      <c r="AT3222" s="26" t="s">
        <v>71</v>
      </c>
      <c r="AU3222" s="26" t="s">
        <v>69</v>
      </c>
      <c r="AV3222" s="26" t="s">
        <v>63</v>
      </c>
      <c r="AW3222" s="26" t="s">
        <v>69</v>
      </c>
      <c r="AX3222" s="26" t="s">
        <v>63</v>
      </c>
      <c r="AY3222" s="26">
        <v>43.835980999999897</v>
      </c>
      <c r="AZ3222" s="26">
        <v>-101.583483</v>
      </c>
      <c r="BA3222" s="26" t="s">
        <v>158</v>
      </c>
      <c r="BB3222" s="26" t="s">
        <v>611</v>
      </c>
      <c r="BC3222" s="26" t="s">
        <v>1101</v>
      </c>
      <c r="BD3222" s="26" t="s">
        <v>68</v>
      </c>
      <c r="BE3222" s="26"/>
      <c r="BF3222" s="26" t="s">
        <v>68</v>
      </c>
      <c r="BG3222" s="26" t="s">
        <v>68</v>
      </c>
      <c r="BH3222" s="26" t="s">
        <v>160</v>
      </c>
      <c r="BI3222" s="26">
        <v>6</v>
      </c>
      <c r="BJ3222" s="26" t="s">
        <v>217</v>
      </c>
    </row>
    <row r="3223" spans="36:62" x14ac:dyDescent="0.25">
      <c r="AJ3223" s="26">
        <v>1155</v>
      </c>
      <c r="AK3223" s="26">
        <v>2203554</v>
      </c>
      <c r="AL3223" s="264">
        <v>44610.022916666669</v>
      </c>
      <c r="AM3223" s="26" t="s">
        <v>147</v>
      </c>
      <c r="AN3223" s="26" t="s">
        <v>63</v>
      </c>
      <c r="AO3223" s="26" t="s">
        <v>156</v>
      </c>
      <c r="AP3223" s="26" t="s">
        <v>159</v>
      </c>
      <c r="AQ3223" s="26">
        <v>0</v>
      </c>
      <c r="AR3223" s="26">
        <v>90</v>
      </c>
      <c r="AS3223" s="26" t="s">
        <v>634</v>
      </c>
      <c r="AT3223" s="26" t="s">
        <v>71</v>
      </c>
      <c r="AU3223" s="26" t="s">
        <v>63</v>
      </c>
      <c r="AV3223" s="26" t="s">
        <v>63</v>
      </c>
      <c r="AW3223" s="26" t="s">
        <v>63</v>
      </c>
      <c r="AX3223" s="26" t="s">
        <v>63</v>
      </c>
      <c r="AY3223" s="26">
        <v>43.838779000000002</v>
      </c>
      <c r="AZ3223" s="26">
        <v>-101.530456</v>
      </c>
      <c r="BA3223" s="26" t="s">
        <v>158</v>
      </c>
      <c r="BB3223" s="26" t="s">
        <v>611</v>
      </c>
      <c r="BC3223" s="26" t="s">
        <v>680</v>
      </c>
      <c r="BD3223" s="26" t="s">
        <v>68</v>
      </c>
      <c r="BE3223" s="26" t="s">
        <v>816</v>
      </c>
      <c r="BF3223" s="26" t="s">
        <v>68</v>
      </c>
      <c r="BG3223" s="26" t="s">
        <v>68</v>
      </c>
      <c r="BH3223" s="26" t="s">
        <v>1102</v>
      </c>
      <c r="BI3223" s="26">
        <v>6</v>
      </c>
      <c r="BJ3223" s="26" t="s">
        <v>217</v>
      </c>
    </row>
    <row r="3224" spans="36:62" x14ac:dyDescent="0.25">
      <c r="AJ3224" s="26">
        <v>1156</v>
      </c>
      <c r="AK3224" s="26">
        <v>2204193</v>
      </c>
      <c r="AL3224" s="264">
        <v>44663.249305555553</v>
      </c>
      <c r="AM3224" s="26" t="s">
        <v>147</v>
      </c>
      <c r="AN3224" s="26" t="s">
        <v>63</v>
      </c>
      <c r="AO3224" s="26"/>
      <c r="AP3224" s="26"/>
      <c r="AQ3224" s="26">
        <v>-1</v>
      </c>
      <c r="AR3224" s="26">
        <v>90</v>
      </c>
      <c r="AS3224" s="26" t="s">
        <v>168</v>
      </c>
      <c r="AT3224" s="26" t="s">
        <v>74</v>
      </c>
      <c r="AU3224" s="26" t="s">
        <v>63</v>
      </c>
      <c r="AV3224" s="26" t="s">
        <v>63</v>
      </c>
      <c r="AW3224" s="26" t="s">
        <v>63</v>
      </c>
      <c r="AX3224" s="26" t="s">
        <v>63</v>
      </c>
      <c r="AY3224" s="26">
        <v>43.884663000000003</v>
      </c>
      <c r="AZ3224" s="26">
        <v>-101.134551</v>
      </c>
      <c r="BA3224" s="26" t="s">
        <v>158</v>
      </c>
      <c r="BB3224" s="26" t="s">
        <v>609</v>
      </c>
      <c r="BC3224" s="26" t="s">
        <v>167</v>
      </c>
      <c r="BD3224" s="26" t="s">
        <v>154</v>
      </c>
      <c r="BE3224" s="26"/>
      <c r="BF3224" s="26" t="s">
        <v>99</v>
      </c>
      <c r="BG3224" s="26" t="s">
        <v>167</v>
      </c>
      <c r="BH3224" s="26" t="s">
        <v>99</v>
      </c>
      <c r="BI3224" s="26">
        <v>6</v>
      </c>
      <c r="BJ3224" s="26" t="s">
        <v>217</v>
      </c>
    </row>
    <row r="3225" spans="36:62" x14ac:dyDescent="0.25">
      <c r="AJ3225" s="26">
        <v>1157</v>
      </c>
      <c r="AK3225" s="26">
        <v>2205931</v>
      </c>
      <c r="AL3225" s="264">
        <v>44703.46875</v>
      </c>
      <c r="AM3225" s="26" t="s">
        <v>147</v>
      </c>
      <c r="AN3225" s="26" t="s">
        <v>63</v>
      </c>
      <c r="AO3225" s="26"/>
      <c r="AP3225" s="26"/>
      <c r="AQ3225" s="26">
        <v>-1</v>
      </c>
      <c r="AR3225" s="26">
        <v>90</v>
      </c>
      <c r="AS3225" s="26" t="s">
        <v>168</v>
      </c>
      <c r="AT3225" s="26" t="s">
        <v>71</v>
      </c>
      <c r="AU3225" s="26" t="s">
        <v>63</v>
      </c>
      <c r="AV3225" s="26" t="s">
        <v>63</v>
      </c>
      <c r="AW3225" s="26" t="s">
        <v>63</v>
      </c>
      <c r="AX3225" s="26" t="s">
        <v>63</v>
      </c>
      <c r="AY3225" s="26">
        <v>43.8511969999999</v>
      </c>
      <c r="AZ3225" s="26">
        <v>-101.380925</v>
      </c>
      <c r="BA3225" s="26" t="s">
        <v>166</v>
      </c>
      <c r="BB3225" s="26" t="s">
        <v>611</v>
      </c>
      <c r="BC3225" s="26" t="s">
        <v>167</v>
      </c>
      <c r="BD3225" s="26" t="s">
        <v>154</v>
      </c>
      <c r="BE3225" s="26"/>
      <c r="BF3225" s="26" t="s">
        <v>99</v>
      </c>
      <c r="BG3225" s="26" t="s">
        <v>167</v>
      </c>
      <c r="BH3225" s="26" t="s">
        <v>99</v>
      </c>
      <c r="BI3225" s="26">
        <v>6</v>
      </c>
      <c r="BJ3225" s="26" t="s">
        <v>217</v>
      </c>
    </row>
    <row r="3226" spans="36:62" x14ac:dyDescent="0.25">
      <c r="AJ3226" s="26">
        <v>1158</v>
      </c>
      <c r="AK3226" s="26">
        <v>2201876</v>
      </c>
      <c r="AL3226" s="264">
        <v>44609.590277777781</v>
      </c>
      <c r="AM3226" s="26" t="s">
        <v>565</v>
      </c>
      <c r="AN3226" s="26" t="s">
        <v>63</v>
      </c>
      <c r="AO3226" s="26" t="s">
        <v>156</v>
      </c>
      <c r="AP3226" s="26" t="s">
        <v>159</v>
      </c>
      <c r="AQ3226" s="26">
        <v>0</v>
      </c>
      <c r="AR3226" s="26">
        <v>90</v>
      </c>
      <c r="AS3226" s="26" t="s">
        <v>707</v>
      </c>
      <c r="AT3226" s="26" t="s">
        <v>71</v>
      </c>
      <c r="AU3226" s="26" t="s">
        <v>63</v>
      </c>
      <c r="AV3226" s="26" t="s">
        <v>63</v>
      </c>
      <c r="AW3226" s="26" t="s">
        <v>63</v>
      </c>
      <c r="AX3226" s="26" t="s">
        <v>63</v>
      </c>
      <c r="AY3226" s="26">
        <v>43.887177999999899</v>
      </c>
      <c r="AZ3226" s="26">
        <v>-100.883410999999</v>
      </c>
      <c r="BA3226" s="26" t="s">
        <v>166</v>
      </c>
      <c r="BB3226" s="26" t="s">
        <v>611</v>
      </c>
      <c r="BC3226" s="26" t="s">
        <v>68</v>
      </c>
      <c r="BD3226" s="26" t="s">
        <v>68</v>
      </c>
      <c r="BE3226" s="26"/>
      <c r="BF3226" s="26" t="s">
        <v>68</v>
      </c>
      <c r="BG3226" s="26" t="s">
        <v>68</v>
      </c>
      <c r="BH3226" s="26" t="s">
        <v>146</v>
      </c>
      <c r="BI3226" s="26">
        <v>6</v>
      </c>
      <c r="BJ3226" s="26" t="s">
        <v>217</v>
      </c>
    </row>
    <row r="3227" spans="36:62" x14ac:dyDescent="0.25">
      <c r="AJ3227" s="26">
        <v>1159</v>
      </c>
      <c r="AK3227" s="26">
        <v>2206284</v>
      </c>
      <c r="AL3227" s="264">
        <v>44707.871527777781</v>
      </c>
      <c r="AM3227" s="26" t="s">
        <v>147</v>
      </c>
      <c r="AN3227" s="26" t="s">
        <v>63</v>
      </c>
      <c r="AO3227" s="26"/>
      <c r="AP3227" s="26"/>
      <c r="AQ3227" s="26">
        <v>-1</v>
      </c>
      <c r="AR3227" s="26">
        <v>90</v>
      </c>
      <c r="AS3227" s="26" t="s">
        <v>168</v>
      </c>
      <c r="AT3227" s="26" t="s">
        <v>71</v>
      </c>
      <c r="AU3227" s="26" t="s">
        <v>63</v>
      </c>
      <c r="AV3227" s="26" t="s">
        <v>63</v>
      </c>
      <c r="AW3227" s="26" t="s">
        <v>63</v>
      </c>
      <c r="AX3227" s="26" t="s">
        <v>63</v>
      </c>
      <c r="AY3227" s="26">
        <v>43.842962999999898</v>
      </c>
      <c r="AZ3227" s="26">
        <v>-101.289528</v>
      </c>
      <c r="BA3227" s="26" t="s">
        <v>485</v>
      </c>
      <c r="BB3227" s="26" t="s">
        <v>609</v>
      </c>
      <c r="BC3227" s="26" t="s">
        <v>167</v>
      </c>
      <c r="BD3227" s="26" t="s">
        <v>154</v>
      </c>
      <c r="BE3227" s="26"/>
      <c r="BF3227" s="26" t="s">
        <v>99</v>
      </c>
      <c r="BG3227" s="26" t="s">
        <v>167</v>
      </c>
      <c r="BH3227" s="26" t="s">
        <v>99</v>
      </c>
      <c r="BI3227" s="26">
        <v>6</v>
      </c>
      <c r="BJ3227" s="26" t="s">
        <v>217</v>
      </c>
    </row>
    <row r="3228" spans="36:62" x14ac:dyDescent="0.25">
      <c r="AJ3228" s="26">
        <v>1160</v>
      </c>
      <c r="AK3228" s="26">
        <v>2204315</v>
      </c>
      <c r="AL3228" s="264">
        <v>44664.395833333336</v>
      </c>
      <c r="AM3228" s="26" t="s">
        <v>147</v>
      </c>
      <c r="AN3228" s="26" t="s">
        <v>63</v>
      </c>
      <c r="AO3228" s="26" t="s">
        <v>156</v>
      </c>
      <c r="AP3228" s="26" t="s">
        <v>159</v>
      </c>
      <c r="AQ3228" s="26">
        <v>0</v>
      </c>
      <c r="AR3228" s="26">
        <v>90</v>
      </c>
      <c r="AS3228" s="26" t="s">
        <v>1561</v>
      </c>
      <c r="AT3228" s="26" t="s">
        <v>619</v>
      </c>
      <c r="AU3228" s="26" t="s">
        <v>63</v>
      </c>
      <c r="AV3228" s="26" t="s">
        <v>63</v>
      </c>
      <c r="AW3228" s="26" t="s">
        <v>63</v>
      </c>
      <c r="AX3228" s="26" t="s">
        <v>63</v>
      </c>
      <c r="AY3228" s="26">
        <v>43.851649000000002</v>
      </c>
      <c r="AZ3228" s="26">
        <v>-101.421126999999</v>
      </c>
      <c r="BA3228" s="26" t="s">
        <v>494</v>
      </c>
      <c r="BB3228" s="26" t="s">
        <v>611</v>
      </c>
      <c r="BC3228" s="26" t="s">
        <v>68</v>
      </c>
      <c r="BD3228" s="26" t="s">
        <v>68</v>
      </c>
      <c r="BE3228" s="26"/>
      <c r="BF3228" s="26" t="s">
        <v>215</v>
      </c>
      <c r="BG3228" s="26" t="s">
        <v>68</v>
      </c>
      <c r="BH3228" s="26" t="s">
        <v>160</v>
      </c>
      <c r="BI3228" s="26">
        <v>6</v>
      </c>
      <c r="BJ3228" s="26" t="s">
        <v>217</v>
      </c>
    </row>
    <row r="3229" spans="36:62" x14ac:dyDescent="0.25">
      <c r="AJ3229" s="26">
        <v>1161</v>
      </c>
      <c r="AK3229" s="26">
        <v>2206360</v>
      </c>
      <c r="AL3229" s="264">
        <v>44710.224999999999</v>
      </c>
      <c r="AM3229" s="26" t="s">
        <v>147</v>
      </c>
      <c r="AN3229" s="26" t="s">
        <v>63</v>
      </c>
      <c r="AO3229" s="26"/>
      <c r="AP3229" s="26"/>
      <c r="AQ3229" s="26">
        <v>-1</v>
      </c>
      <c r="AR3229" s="26">
        <v>90</v>
      </c>
      <c r="AS3229" s="26" t="s">
        <v>168</v>
      </c>
      <c r="AT3229" s="26" t="s">
        <v>71</v>
      </c>
      <c r="AU3229" s="26" t="s">
        <v>63</v>
      </c>
      <c r="AV3229" s="26" t="s">
        <v>63</v>
      </c>
      <c r="AW3229" s="26" t="s">
        <v>63</v>
      </c>
      <c r="AX3229" s="26" t="s">
        <v>63</v>
      </c>
      <c r="AY3229" s="26">
        <v>43.851509</v>
      </c>
      <c r="AZ3229" s="26">
        <v>-101.430920999999</v>
      </c>
      <c r="BA3229" s="26" t="s">
        <v>158</v>
      </c>
      <c r="BB3229" s="26" t="s">
        <v>611</v>
      </c>
      <c r="BC3229" s="26" t="s">
        <v>167</v>
      </c>
      <c r="BD3229" s="26" t="s">
        <v>154</v>
      </c>
      <c r="BE3229" s="26"/>
      <c r="BF3229" s="26" t="s">
        <v>99</v>
      </c>
      <c r="BG3229" s="26" t="s">
        <v>167</v>
      </c>
      <c r="BH3229" s="26" t="s">
        <v>99</v>
      </c>
      <c r="BI3229" s="26">
        <v>6</v>
      </c>
      <c r="BJ3229" s="26" t="s">
        <v>217</v>
      </c>
    </row>
    <row r="3230" spans="36:62" x14ac:dyDescent="0.25">
      <c r="AJ3230" s="26">
        <v>1162</v>
      </c>
      <c r="AK3230" s="26">
        <v>2202224</v>
      </c>
      <c r="AL3230" s="264">
        <v>44610.759722222225</v>
      </c>
      <c r="AM3230" s="26" t="s">
        <v>147</v>
      </c>
      <c r="AN3230" s="26" t="s">
        <v>63</v>
      </c>
      <c r="AO3230" s="26" t="s">
        <v>156</v>
      </c>
      <c r="AP3230" s="26" t="s">
        <v>159</v>
      </c>
      <c r="AQ3230" s="26">
        <v>0</v>
      </c>
      <c r="AR3230" s="26">
        <v>90</v>
      </c>
      <c r="AS3230" s="26" t="s">
        <v>628</v>
      </c>
      <c r="AT3230" s="26" t="s">
        <v>71</v>
      </c>
      <c r="AU3230" s="26" t="s">
        <v>63</v>
      </c>
      <c r="AV3230" s="26" t="s">
        <v>63</v>
      </c>
      <c r="AW3230" s="26" t="s">
        <v>63</v>
      </c>
      <c r="AX3230" s="26" t="s">
        <v>63</v>
      </c>
      <c r="AY3230" s="26">
        <v>43.839894999999899</v>
      </c>
      <c r="AZ3230" s="26">
        <v>-101.527832</v>
      </c>
      <c r="BA3230" s="26" t="s">
        <v>529</v>
      </c>
      <c r="BB3230" s="26" t="s">
        <v>609</v>
      </c>
      <c r="BC3230" s="26" t="s">
        <v>1109</v>
      </c>
      <c r="BD3230" s="26" t="s">
        <v>759</v>
      </c>
      <c r="BE3230" s="26"/>
      <c r="BF3230" s="26" t="s">
        <v>759</v>
      </c>
      <c r="BG3230" s="26" t="s">
        <v>1110</v>
      </c>
      <c r="BH3230" s="26" t="s">
        <v>1111</v>
      </c>
      <c r="BI3230" s="26">
        <v>6</v>
      </c>
      <c r="BJ3230" s="26" t="s">
        <v>217</v>
      </c>
    </row>
    <row r="3231" spans="36:62" x14ac:dyDescent="0.25">
      <c r="AJ3231" s="26">
        <v>1165</v>
      </c>
      <c r="AK3231" s="26">
        <v>2202552</v>
      </c>
      <c r="AL3231" s="264">
        <v>44625.481249999997</v>
      </c>
      <c r="AM3231" s="26" t="s">
        <v>565</v>
      </c>
      <c r="AN3231" s="26" t="s">
        <v>63</v>
      </c>
      <c r="AO3231" s="26" t="s">
        <v>156</v>
      </c>
      <c r="AP3231" s="26" t="s">
        <v>159</v>
      </c>
      <c r="AQ3231" s="26">
        <v>0</v>
      </c>
      <c r="AR3231" s="26">
        <v>90</v>
      </c>
      <c r="AS3231" s="26" t="s">
        <v>1562</v>
      </c>
      <c r="AT3231" s="26" t="s">
        <v>663</v>
      </c>
      <c r="AU3231" s="26" t="s">
        <v>63</v>
      </c>
      <c r="AV3231" s="26" t="s">
        <v>63</v>
      </c>
      <c r="AW3231" s="26" t="s">
        <v>63</v>
      </c>
      <c r="AX3231" s="26" t="s">
        <v>63</v>
      </c>
      <c r="AY3231" s="26">
        <v>43.883260999999898</v>
      </c>
      <c r="AZ3231" s="26">
        <v>-100.702922999999</v>
      </c>
      <c r="BA3231" s="26" t="s">
        <v>166</v>
      </c>
      <c r="BB3231" s="26" t="s">
        <v>609</v>
      </c>
      <c r="BC3231" s="26" t="s">
        <v>614</v>
      </c>
      <c r="BD3231" s="26" t="s">
        <v>615</v>
      </c>
      <c r="BE3231" s="26"/>
      <c r="BF3231" s="26" t="s">
        <v>68</v>
      </c>
      <c r="BG3231" s="26" t="s">
        <v>68</v>
      </c>
      <c r="BH3231" s="26" t="s">
        <v>160</v>
      </c>
      <c r="BI3231" s="26">
        <v>6</v>
      </c>
      <c r="BJ3231" s="26" t="s">
        <v>217</v>
      </c>
    </row>
    <row r="3232" spans="36:62" x14ac:dyDescent="0.25">
      <c r="AJ3232" s="26">
        <v>1166</v>
      </c>
      <c r="AK3232" s="26">
        <v>2202763</v>
      </c>
      <c r="AL3232" s="264">
        <v>44625.401388888888</v>
      </c>
      <c r="AM3232" s="26" t="s">
        <v>147</v>
      </c>
      <c r="AN3232" s="26" t="s">
        <v>63</v>
      </c>
      <c r="AO3232" s="26" t="s">
        <v>156</v>
      </c>
      <c r="AP3232" s="26" t="s">
        <v>159</v>
      </c>
      <c r="AQ3232" s="26">
        <v>0</v>
      </c>
      <c r="AR3232" s="26">
        <v>90</v>
      </c>
      <c r="AS3232" s="26" t="s">
        <v>188</v>
      </c>
      <c r="AT3232" s="26" t="s">
        <v>663</v>
      </c>
      <c r="AU3232" s="26" t="s">
        <v>63</v>
      </c>
      <c r="AV3232" s="26" t="s">
        <v>63</v>
      </c>
      <c r="AW3232" s="26" t="s">
        <v>63</v>
      </c>
      <c r="AX3232" s="26" t="s">
        <v>63</v>
      </c>
      <c r="AY3232" s="26">
        <v>43.836381000000003</v>
      </c>
      <c r="AZ3232" s="26">
        <v>-101.540863999999</v>
      </c>
      <c r="BA3232" s="26" t="s">
        <v>158</v>
      </c>
      <c r="BB3232" s="26" t="s">
        <v>609</v>
      </c>
      <c r="BC3232" s="26" t="s">
        <v>68</v>
      </c>
      <c r="BD3232" s="26" t="s">
        <v>615</v>
      </c>
      <c r="BE3232" s="26"/>
      <c r="BF3232" s="26" t="s">
        <v>68</v>
      </c>
      <c r="BG3232" s="26" t="s">
        <v>209</v>
      </c>
      <c r="BH3232" s="26" t="s">
        <v>146</v>
      </c>
      <c r="BI3232" s="26">
        <v>6</v>
      </c>
      <c r="BJ3232" s="26" t="s">
        <v>21</v>
      </c>
    </row>
    <row r="3233" spans="36:62" x14ac:dyDescent="0.25">
      <c r="AJ3233" s="26">
        <v>1167</v>
      </c>
      <c r="AK3233" s="26">
        <v>2202686</v>
      </c>
      <c r="AL3233" s="264">
        <v>44625.375</v>
      </c>
      <c r="AM3233" s="26" t="s">
        <v>565</v>
      </c>
      <c r="AN3233" s="26" t="s">
        <v>63</v>
      </c>
      <c r="AO3233" s="26" t="s">
        <v>156</v>
      </c>
      <c r="AP3233" s="26" t="s">
        <v>159</v>
      </c>
      <c r="AQ3233" s="26">
        <v>0</v>
      </c>
      <c r="AR3233" s="26">
        <v>90</v>
      </c>
      <c r="AS3233" s="26" t="s">
        <v>662</v>
      </c>
      <c r="AT3233" s="26" t="s">
        <v>663</v>
      </c>
      <c r="AU3233" s="26" t="s">
        <v>63</v>
      </c>
      <c r="AV3233" s="26" t="s">
        <v>63</v>
      </c>
      <c r="AW3233" s="26" t="s">
        <v>63</v>
      </c>
      <c r="AX3233" s="26" t="s">
        <v>63</v>
      </c>
      <c r="AY3233" s="26">
        <v>43.901198000000001</v>
      </c>
      <c r="AZ3233" s="26">
        <v>-101.051850999999</v>
      </c>
      <c r="BA3233" s="26" t="s">
        <v>208</v>
      </c>
      <c r="BB3233" s="26" t="s">
        <v>609</v>
      </c>
      <c r="BC3233" s="26" t="s">
        <v>667</v>
      </c>
      <c r="BD3233" s="26" t="s">
        <v>615</v>
      </c>
      <c r="BE3233" s="26"/>
      <c r="BF3233" s="26" t="s">
        <v>68</v>
      </c>
      <c r="BG3233" s="26" t="s">
        <v>68</v>
      </c>
      <c r="BH3233" s="26" t="s">
        <v>160</v>
      </c>
      <c r="BI3233" s="26">
        <v>6</v>
      </c>
      <c r="BJ3233" s="26" t="s">
        <v>217</v>
      </c>
    </row>
    <row r="3234" spans="36:62" x14ac:dyDescent="0.25">
      <c r="AJ3234" s="26">
        <v>1168</v>
      </c>
      <c r="AK3234" s="26">
        <v>2204619</v>
      </c>
      <c r="AL3234" s="264">
        <v>44629.232638888891</v>
      </c>
      <c r="AM3234" s="26" t="s">
        <v>487</v>
      </c>
      <c r="AN3234" s="26" t="s">
        <v>63</v>
      </c>
      <c r="AO3234" s="26" t="s">
        <v>156</v>
      </c>
      <c r="AP3234" s="26" t="s">
        <v>159</v>
      </c>
      <c r="AQ3234" s="26">
        <v>0</v>
      </c>
      <c r="AR3234" s="26">
        <v>18</v>
      </c>
      <c r="AS3234" s="26" t="s">
        <v>852</v>
      </c>
      <c r="AT3234" s="26" t="s">
        <v>613</v>
      </c>
      <c r="AU3234" s="26" t="s">
        <v>63</v>
      </c>
      <c r="AV3234" s="26" t="s">
        <v>63</v>
      </c>
      <c r="AW3234" s="26" t="s">
        <v>63</v>
      </c>
      <c r="AX3234" s="26" t="s">
        <v>63</v>
      </c>
      <c r="AY3234" s="26">
        <v>43.21519</v>
      </c>
      <c r="AZ3234" s="26">
        <v>-101.474947999999</v>
      </c>
      <c r="BA3234" s="26" t="s">
        <v>158</v>
      </c>
      <c r="BB3234" s="26" t="s">
        <v>609</v>
      </c>
      <c r="BC3234" s="26" t="s">
        <v>68</v>
      </c>
      <c r="BD3234" s="26" t="s">
        <v>615</v>
      </c>
      <c r="BE3234" s="26"/>
      <c r="BF3234" s="26" t="s">
        <v>68</v>
      </c>
      <c r="BG3234" s="26" t="s">
        <v>68</v>
      </c>
      <c r="BH3234" s="26" t="s">
        <v>146</v>
      </c>
      <c r="BI3234" s="26">
        <v>6</v>
      </c>
      <c r="BJ3234" s="26" t="s">
        <v>217</v>
      </c>
    </row>
    <row r="3235" spans="36:62" x14ac:dyDescent="0.25">
      <c r="AJ3235" s="26">
        <v>1169</v>
      </c>
      <c r="AK3235" s="26">
        <v>2203555</v>
      </c>
      <c r="AL3235" s="264">
        <v>44649.672222222223</v>
      </c>
      <c r="AM3235" s="26" t="s">
        <v>147</v>
      </c>
      <c r="AN3235" s="26" t="s">
        <v>63</v>
      </c>
      <c r="AO3235" s="26" t="s">
        <v>156</v>
      </c>
      <c r="AP3235" s="26" t="s">
        <v>159</v>
      </c>
      <c r="AQ3235" s="26">
        <v>0</v>
      </c>
      <c r="AR3235" s="26">
        <v>90</v>
      </c>
      <c r="AS3235" s="26" t="s">
        <v>189</v>
      </c>
      <c r="AT3235" s="26" t="s">
        <v>619</v>
      </c>
      <c r="AU3235" s="26" t="s">
        <v>63</v>
      </c>
      <c r="AV3235" s="26" t="s">
        <v>63</v>
      </c>
      <c r="AW3235" s="26" t="s">
        <v>63</v>
      </c>
      <c r="AX3235" s="26" t="s">
        <v>63</v>
      </c>
      <c r="AY3235" s="26">
        <v>43.85145</v>
      </c>
      <c r="AZ3235" s="26">
        <v>-101.380955999999</v>
      </c>
      <c r="BA3235" s="26" t="s">
        <v>185</v>
      </c>
      <c r="BB3235" s="26" t="s">
        <v>609</v>
      </c>
      <c r="BC3235" s="26" t="s">
        <v>68</v>
      </c>
      <c r="BD3235" s="26" t="s">
        <v>68</v>
      </c>
      <c r="BE3235" s="26"/>
      <c r="BF3235" s="26" t="s">
        <v>68</v>
      </c>
      <c r="BG3235" s="26" t="s">
        <v>68</v>
      </c>
      <c r="BH3235" s="26" t="s">
        <v>160</v>
      </c>
      <c r="BI3235" s="26">
        <v>6</v>
      </c>
      <c r="BJ3235" s="26" t="s">
        <v>217</v>
      </c>
    </row>
    <row r="3236" spans="36:62" x14ac:dyDescent="0.25">
      <c r="AJ3236" s="26">
        <v>1170</v>
      </c>
      <c r="AK3236" s="26">
        <v>2203637</v>
      </c>
      <c r="AL3236" s="264">
        <v>44650.168055555558</v>
      </c>
      <c r="AM3236" s="26" t="s">
        <v>565</v>
      </c>
      <c r="AN3236" s="26" t="s">
        <v>63</v>
      </c>
      <c r="AO3236" s="26" t="s">
        <v>156</v>
      </c>
      <c r="AP3236" s="26" t="s">
        <v>944</v>
      </c>
      <c r="AQ3236" s="26">
        <v>0</v>
      </c>
      <c r="AR3236" s="26">
        <v>90</v>
      </c>
      <c r="AS3236" s="26" t="s">
        <v>739</v>
      </c>
      <c r="AT3236" s="26" t="s">
        <v>74</v>
      </c>
      <c r="AU3236" s="26" t="s">
        <v>63</v>
      </c>
      <c r="AV3236" s="26" t="s">
        <v>63</v>
      </c>
      <c r="AW3236" s="26" t="s">
        <v>63</v>
      </c>
      <c r="AX3236" s="26" t="s">
        <v>63</v>
      </c>
      <c r="AY3236" s="26">
        <v>43.883276000000002</v>
      </c>
      <c r="AZ3236" s="26">
        <v>-100.718755999999</v>
      </c>
      <c r="BA3236" s="26" t="s">
        <v>208</v>
      </c>
      <c r="BB3236" s="26" t="s">
        <v>611</v>
      </c>
      <c r="BC3236" s="26" t="s">
        <v>162</v>
      </c>
      <c r="BD3236" s="26" t="s">
        <v>615</v>
      </c>
      <c r="BE3236" s="26"/>
      <c r="BF3236" s="26" t="s">
        <v>68</v>
      </c>
      <c r="BG3236" s="26" t="s">
        <v>209</v>
      </c>
      <c r="BH3236" s="26" t="s">
        <v>146</v>
      </c>
      <c r="BI3236" s="26">
        <v>6</v>
      </c>
      <c r="BJ3236" s="26" t="s">
        <v>217</v>
      </c>
    </row>
    <row r="3237" spans="36:62" x14ac:dyDescent="0.25">
      <c r="AJ3237" s="26">
        <v>1172</v>
      </c>
      <c r="AK3237" s="26">
        <v>2203962</v>
      </c>
      <c r="AL3237" s="264">
        <v>44651.898611111108</v>
      </c>
      <c r="AM3237" s="26" t="s">
        <v>147</v>
      </c>
      <c r="AN3237" s="26" t="s">
        <v>63</v>
      </c>
      <c r="AO3237" s="26" t="s">
        <v>156</v>
      </c>
      <c r="AP3237" s="26" t="s">
        <v>856</v>
      </c>
      <c r="AQ3237" s="26">
        <v>0</v>
      </c>
      <c r="AR3237" s="26">
        <v>90</v>
      </c>
      <c r="AS3237" s="26" t="s">
        <v>689</v>
      </c>
      <c r="AT3237" s="26" t="s">
        <v>74</v>
      </c>
      <c r="AU3237" s="26" t="s">
        <v>63</v>
      </c>
      <c r="AV3237" s="26" t="s">
        <v>63</v>
      </c>
      <c r="AW3237" s="26" t="s">
        <v>63</v>
      </c>
      <c r="AX3237" s="26" t="s">
        <v>63</v>
      </c>
      <c r="AY3237" s="26">
        <v>43.859608999999899</v>
      </c>
      <c r="AZ3237" s="26">
        <v>-101.189459999999</v>
      </c>
      <c r="BA3237" s="26" t="s">
        <v>530</v>
      </c>
      <c r="BB3237" s="26" t="s">
        <v>611</v>
      </c>
      <c r="BC3237" s="26" t="s">
        <v>629</v>
      </c>
      <c r="BD3237" s="26" t="s">
        <v>68</v>
      </c>
      <c r="BE3237" s="26"/>
      <c r="BF3237" s="26" t="s">
        <v>68</v>
      </c>
      <c r="BG3237" s="26" t="s">
        <v>68</v>
      </c>
      <c r="BH3237" s="26" t="s">
        <v>646</v>
      </c>
      <c r="BI3237" s="26">
        <v>6</v>
      </c>
      <c r="BJ3237" s="26" t="s">
        <v>217</v>
      </c>
    </row>
    <row r="3238" spans="36:62" x14ac:dyDescent="0.25">
      <c r="AJ3238" s="26">
        <v>1173</v>
      </c>
      <c r="AK3238" s="26">
        <v>2205681</v>
      </c>
      <c r="AL3238" s="264">
        <v>44610.470833333333</v>
      </c>
      <c r="AM3238" s="26" t="s">
        <v>565</v>
      </c>
      <c r="AN3238" s="26" t="s">
        <v>63</v>
      </c>
      <c r="AO3238" s="26" t="s">
        <v>156</v>
      </c>
      <c r="AP3238" s="26" t="s">
        <v>159</v>
      </c>
      <c r="AQ3238" s="26">
        <v>0</v>
      </c>
      <c r="AR3238" s="26">
        <v>90</v>
      </c>
      <c r="AS3238" s="26" t="s">
        <v>1563</v>
      </c>
      <c r="AT3238" s="26" t="s">
        <v>216</v>
      </c>
      <c r="AU3238" s="26" t="s">
        <v>63</v>
      </c>
      <c r="AV3238" s="26" t="s">
        <v>63</v>
      </c>
      <c r="AW3238" s="26" t="s">
        <v>63</v>
      </c>
      <c r="AX3238" s="26" t="s">
        <v>63</v>
      </c>
      <c r="AY3238" s="26">
        <v>43.886533999999898</v>
      </c>
      <c r="AZ3238" s="26">
        <v>-100.812568999999</v>
      </c>
      <c r="BA3238" s="26" t="s">
        <v>208</v>
      </c>
      <c r="BB3238" s="26" t="s">
        <v>611</v>
      </c>
      <c r="BC3238" s="26" t="s">
        <v>68</v>
      </c>
      <c r="BD3238" s="26" t="s">
        <v>68</v>
      </c>
      <c r="BE3238" s="26"/>
      <c r="BF3238" s="26" t="s">
        <v>891</v>
      </c>
      <c r="BG3238" s="26" t="s">
        <v>68</v>
      </c>
      <c r="BH3238" s="26" t="s">
        <v>146</v>
      </c>
      <c r="BI3238" s="26">
        <v>6</v>
      </c>
      <c r="BJ3238" s="26" t="s">
        <v>217</v>
      </c>
    </row>
    <row r="3239" spans="36:62" x14ac:dyDescent="0.25">
      <c r="AJ3239" s="26">
        <v>1174</v>
      </c>
      <c r="AK3239" s="26">
        <v>2204314</v>
      </c>
      <c r="AL3239" s="264">
        <v>44658.736111111109</v>
      </c>
      <c r="AM3239" s="26" t="s">
        <v>147</v>
      </c>
      <c r="AN3239" s="26" t="s">
        <v>63</v>
      </c>
      <c r="AO3239" s="26" t="s">
        <v>156</v>
      </c>
      <c r="AP3239" s="26" t="s">
        <v>159</v>
      </c>
      <c r="AQ3239" s="26">
        <v>0</v>
      </c>
      <c r="AR3239" s="26">
        <v>90</v>
      </c>
      <c r="AS3239" s="26" t="s">
        <v>189</v>
      </c>
      <c r="AT3239" s="26" t="s">
        <v>619</v>
      </c>
      <c r="AU3239" s="26" t="s">
        <v>63</v>
      </c>
      <c r="AV3239" s="26" t="s">
        <v>63</v>
      </c>
      <c r="AW3239" s="26" t="s">
        <v>63</v>
      </c>
      <c r="AX3239" s="26" t="s">
        <v>63</v>
      </c>
      <c r="AY3239" s="26">
        <v>43.895166000000003</v>
      </c>
      <c r="AZ3239" s="26">
        <v>-101.113174999999</v>
      </c>
      <c r="BA3239" s="26" t="s">
        <v>185</v>
      </c>
      <c r="BB3239" s="26" t="s">
        <v>611</v>
      </c>
      <c r="BC3239" s="26" t="s">
        <v>667</v>
      </c>
      <c r="BD3239" s="26" t="s">
        <v>68</v>
      </c>
      <c r="BE3239" s="26"/>
      <c r="BF3239" s="26" t="s">
        <v>68</v>
      </c>
      <c r="BG3239" s="26" t="s">
        <v>68</v>
      </c>
      <c r="BH3239" s="26" t="s">
        <v>160</v>
      </c>
      <c r="BI3239" s="26">
        <v>6</v>
      </c>
      <c r="BJ3239" s="26" t="s">
        <v>217</v>
      </c>
    </row>
    <row r="3240" spans="36:62" x14ac:dyDescent="0.25">
      <c r="AJ3240" s="26">
        <v>1175</v>
      </c>
      <c r="AK3240" s="26">
        <v>2204737</v>
      </c>
      <c r="AL3240" s="264">
        <v>44664.638194444444</v>
      </c>
      <c r="AM3240" s="26" t="s">
        <v>147</v>
      </c>
      <c r="AN3240" s="26" t="s">
        <v>63</v>
      </c>
      <c r="AO3240" s="26" t="s">
        <v>156</v>
      </c>
      <c r="AP3240" s="26" t="s">
        <v>159</v>
      </c>
      <c r="AQ3240" s="26">
        <v>0</v>
      </c>
      <c r="AR3240" s="26">
        <v>90</v>
      </c>
      <c r="AS3240" s="26" t="s">
        <v>814</v>
      </c>
      <c r="AT3240" s="26" t="s">
        <v>619</v>
      </c>
      <c r="AU3240" s="26" t="s">
        <v>63</v>
      </c>
      <c r="AV3240" s="26" t="s">
        <v>63</v>
      </c>
      <c r="AW3240" s="26" t="s">
        <v>63</v>
      </c>
      <c r="AX3240" s="26" t="s">
        <v>63</v>
      </c>
      <c r="AY3240" s="26">
        <v>43.888733000000002</v>
      </c>
      <c r="AZ3240" s="26">
        <v>-101.126575</v>
      </c>
      <c r="BA3240" s="26" t="s">
        <v>494</v>
      </c>
      <c r="BB3240" s="26" t="s">
        <v>609</v>
      </c>
      <c r="BC3240" s="26" t="s">
        <v>680</v>
      </c>
      <c r="BD3240" s="26" t="s">
        <v>68</v>
      </c>
      <c r="BE3240" s="26"/>
      <c r="BF3240" s="26" t="s">
        <v>68</v>
      </c>
      <c r="BG3240" s="26" t="s">
        <v>68</v>
      </c>
      <c r="BH3240" s="26" t="s">
        <v>146</v>
      </c>
      <c r="BI3240" s="26">
        <v>6</v>
      </c>
      <c r="BJ3240" s="26" t="s">
        <v>217</v>
      </c>
    </row>
    <row r="3241" spans="36:62" x14ac:dyDescent="0.25">
      <c r="AJ3241" s="26">
        <v>1177</v>
      </c>
      <c r="AK3241" s="26">
        <v>2205209</v>
      </c>
      <c r="AL3241" s="264">
        <v>44675.554166666669</v>
      </c>
      <c r="AM3241" s="26" t="s">
        <v>147</v>
      </c>
      <c r="AN3241" s="26" t="s">
        <v>63</v>
      </c>
      <c r="AO3241" s="26" t="s">
        <v>156</v>
      </c>
      <c r="AP3241" s="26" t="s">
        <v>159</v>
      </c>
      <c r="AQ3241" s="26">
        <v>0</v>
      </c>
      <c r="AR3241" s="26">
        <v>90</v>
      </c>
      <c r="AS3241" s="26" t="s">
        <v>189</v>
      </c>
      <c r="AT3241" s="26" t="s">
        <v>619</v>
      </c>
      <c r="AU3241" s="26" t="s">
        <v>63</v>
      </c>
      <c r="AV3241" s="26" t="s">
        <v>63</v>
      </c>
      <c r="AW3241" s="26" t="s">
        <v>63</v>
      </c>
      <c r="AX3241" s="26" t="s">
        <v>63</v>
      </c>
      <c r="AY3241" s="26">
        <v>43.894969000000003</v>
      </c>
      <c r="AZ3241" s="26">
        <v>-101.114296999999</v>
      </c>
      <c r="BA3241" s="26" t="s">
        <v>185</v>
      </c>
      <c r="BB3241" s="26" t="s">
        <v>609</v>
      </c>
      <c r="BC3241" s="26" t="s">
        <v>614</v>
      </c>
      <c r="BD3241" s="26" t="s">
        <v>68</v>
      </c>
      <c r="BE3241" s="26"/>
      <c r="BF3241" s="26" t="s">
        <v>68</v>
      </c>
      <c r="BG3241" s="26" t="s">
        <v>68</v>
      </c>
      <c r="BH3241" s="26" t="s">
        <v>210</v>
      </c>
      <c r="BI3241" s="26">
        <v>6</v>
      </c>
      <c r="BJ3241" s="26" t="s">
        <v>21</v>
      </c>
    </row>
    <row r="3242" spans="36:62" x14ac:dyDescent="0.25">
      <c r="AJ3242" s="26">
        <v>1178</v>
      </c>
      <c r="AK3242" s="26">
        <v>2206903</v>
      </c>
      <c r="AL3242" s="264">
        <v>44723.231249999997</v>
      </c>
      <c r="AM3242" s="26" t="s">
        <v>147</v>
      </c>
      <c r="AN3242" s="26" t="s">
        <v>63</v>
      </c>
      <c r="AO3242" s="26"/>
      <c r="AP3242" s="26"/>
      <c r="AQ3242" s="26">
        <v>-1</v>
      </c>
      <c r="AR3242" s="26">
        <v>90</v>
      </c>
      <c r="AS3242" s="26" t="s">
        <v>168</v>
      </c>
      <c r="AT3242" s="26" t="s">
        <v>74</v>
      </c>
      <c r="AU3242" s="26" t="s">
        <v>63</v>
      </c>
      <c r="AV3242" s="26" t="s">
        <v>63</v>
      </c>
      <c r="AW3242" s="26" t="s">
        <v>63</v>
      </c>
      <c r="AX3242" s="26" t="s">
        <v>63</v>
      </c>
      <c r="AY3242" s="26">
        <v>43.8641369999999</v>
      </c>
      <c r="AZ3242" s="26">
        <v>-101.180734999999</v>
      </c>
      <c r="BA3242" s="26" t="s">
        <v>166</v>
      </c>
      <c r="BB3242" s="26" t="s">
        <v>609</v>
      </c>
      <c r="BC3242" s="26" t="s">
        <v>167</v>
      </c>
      <c r="BD3242" s="26" t="s">
        <v>154</v>
      </c>
      <c r="BE3242" s="26"/>
      <c r="BF3242" s="26" t="s">
        <v>99</v>
      </c>
      <c r="BG3242" s="26" t="s">
        <v>167</v>
      </c>
      <c r="BH3242" s="26" t="s">
        <v>99</v>
      </c>
      <c r="BI3242" s="26">
        <v>6</v>
      </c>
      <c r="BJ3242" s="26" t="s">
        <v>217</v>
      </c>
    </row>
    <row r="3243" spans="36:62" x14ac:dyDescent="0.25">
      <c r="AJ3243" s="26">
        <v>1179</v>
      </c>
      <c r="AK3243" s="26">
        <v>2207114</v>
      </c>
      <c r="AL3243" s="264">
        <v>44731.291666666664</v>
      </c>
      <c r="AM3243" s="26" t="s">
        <v>147</v>
      </c>
      <c r="AN3243" s="26" t="s">
        <v>63</v>
      </c>
      <c r="AO3243" s="26"/>
      <c r="AP3243" s="26"/>
      <c r="AQ3243" s="26">
        <v>-1</v>
      </c>
      <c r="AR3243" s="26">
        <v>90</v>
      </c>
      <c r="AS3243" s="26" t="s">
        <v>168</v>
      </c>
      <c r="AT3243" s="26" t="s">
        <v>71</v>
      </c>
      <c r="AU3243" s="26" t="s">
        <v>63</v>
      </c>
      <c r="AV3243" s="26" t="s">
        <v>63</v>
      </c>
      <c r="AW3243" s="26" t="s">
        <v>63</v>
      </c>
      <c r="AX3243" s="26" t="s">
        <v>63</v>
      </c>
      <c r="AY3243" s="26">
        <v>43.835945000000002</v>
      </c>
      <c r="AZ3243" s="26">
        <v>-101.655327</v>
      </c>
      <c r="BA3243" s="26" t="s">
        <v>166</v>
      </c>
      <c r="BB3243" s="26" t="s">
        <v>611</v>
      </c>
      <c r="BC3243" s="26" t="s">
        <v>167</v>
      </c>
      <c r="BD3243" s="26" t="s">
        <v>154</v>
      </c>
      <c r="BE3243" s="26"/>
      <c r="BF3243" s="26" t="s">
        <v>99</v>
      </c>
      <c r="BG3243" s="26" t="s">
        <v>167</v>
      </c>
      <c r="BH3243" s="26" t="s">
        <v>99</v>
      </c>
      <c r="BI3243" s="26">
        <v>6</v>
      </c>
      <c r="BJ3243" s="26" t="s">
        <v>217</v>
      </c>
    </row>
    <row r="3244" spans="36:62" x14ac:dyDescent="0.25">
      <c r="AJ3244" s="26">
        <v>1180</v>
      </c>
      <c r="AK3244" s="26">
        <v>2207178</v>
      </c>
      <c r="AL3244" s="264">
        <v>44728.878472222219</v>
      </c>
      <c r="AM3244" s="26" t="s">
        <v>147</v>
      </c>
      <c r="AN3244" s="26" t="s">
        <v>63</v>
      </c>
      <c r="AO3244" s="26"/>
      <c r="AP3244" s="26"/>
      <c r="AQ3244" s="26">
        <v>-1</v>
      </c>
      <c r="AR3244" s="26">
        <v>90</v>
      </c>
      <c r="AS3244" s="26" t="s">
        <v>168</v>
      </c>
      <c r="AT3244" s="26" t="s">
        <v>74</v>
      </c>
      <c r="AU3244" s="26" t="s">
        <v>63</v>
      </c>
      <c r="AV3244" s="26" t="s">
        <v>63</v>
      </c>
      <c r="AW3244" s="26" t="s">
        <v>63</v>
      </c>
      <c r="AX3244" s="26" t="s">
        <v>63</v>
      </c>
      <c r="AY3244" s="26">
        <v>43.842559000000001</v>
      </c>
      <c r="AZ3244" s="26">
        <v>-101.242486999999</v>
      </c>
      <c r="BA3244" s="26" t="s">
        <v>166</v>
      </c>
      <c r="BB3244" s="26" t="s">
        <v>611</v>
      </c>
      <c r="BC3244" s="26" t="s">
        <v>167</v>
      </c>
      <c r="BD3244" s="26" t="s">
        <v>154</v>
      </c>
      <c r="BE3244" s="26"/>
      <c r="BF3244" s="26" t="s">
        <v>99</v>
      </c>
      <c r="BG3244" s="26" t="s">
        <v>167</v>
      </c>
      <c r="BH3244" s="26" t="s">
        <v>99</v>
      </c>
      <c r="BI3244" s="26">
        <v>6</v>
      </c>
      <c r="BJ3244" s="26" t="s">
        <v>217</v>
      </c>
    </row>
    <row r="3245" spans="36:62" x14ac:dyDescent="0.25">
      <c r="AJ3245" s="26">
        <v>1181</v>
      </c>
      <c r="AK3245" s="26">
        <v>2208157</v>
      </c>
      <c r="AL3245" s="264">
        <v>44750.236111111109</v>
      </c>
      <c r="AM3245" s="26" t="s">
        <v>147</v>
      </c>
      <c r="AN3245" s="26" t="s">
        <v>63</v>
      </c>
      <c r="AO3245" s="26"/>
      <c r="AP3245" s="26"/>
      <c r="AQ3245" s="26">
        <v>-1</v>
      </c>
      <c r="AR3245" s="26">
        <v>90</v>
      </c>
      <c r="AS3245" s="26" t="s">
        <v>168</v>
      </c>
      <c r="AT3245" s="26" t="s">
        <v>71</v>
      </c>
      <c r="AU3245" s="26" t="s">
        <v>63</v>
      </c>
      <c r="AV3245" s="26" t="s">
        <v>63</v>
      </c>
      <c r="AW3245" s="26" t="s">
        <v>63</v>
      </c>
      <c r="AX3245" s="26" t="s">
        <v>63</v>
      </c>
      <c r="AY3245" s="26">
        <v>43.84543</v>
      </c>
      <c r="AZ3245" s="26">
        <v>-101.332617999999</v>
      </c>
      <c r="BA3245" s="26" t="s">
        <v>166</v>
      </c>
      <c r="BB3245" s="26" t="s">
        <v>609</v>
      </c>
      <c r="BC3245" s="26" t="s">
        <v>167</v>
      </c>
      <c r="BD3245" s="26" t="s">
        <v>154</v>
      </c>
      <c r="BE3245" s="26"/>
      <c r="BF3245" s="26" t="s">
        <v>99</v>
      </c>
      <c r="BG3245" s="26" t="s">
        <v>167</v>
      </c>
      <c r="BH3245" s="26" t="s">
        <v>99</v>
      </c>
      <c r="BI3245" s="26">
        <v>6</v>
      </c>
      <c r="BJ3245" s="26" t="s">
        <v>217</v>
      </c>
    </row>
    <row r="3246" spans="36:62" x14ac:dyDescent="0.25">
      <c r="AJ3246" s="26">
        <v>1182</v>
      </c>
      <c r="AK3246" s="26">
        <v>2207904</v>
      </c>
      <c r="AL3246" s="264">
        <v>44742.718055555553</v>
      </c>
      <c r="AM3246" s="26" t="s">
        <v>147</v>
      </c>
      <c r="AN3246" s="26" t="s">
        <v>63</v>
      </c>
      <c r="AO3246" s="26" t="s">
        <v>156</v>
      </c>
      <c r="AP3246" s="26" t="s">
        <v>159</v>
      </c>
      <c r="AQ3246" s="26">
        <v>0</v>
      </c>
      <c r="AR3246" s="26">
        <v>90</v>
      </c>
      <c r="AS3246" s="26" t="s">
        <v>668</v>
      </c>
      <c r="AT3246" s="26" t="s">
        <v>71</v>
      </c>
      <c r="AU3246" s="26" t="s">
        <v>63</v>
      </c>
      <c r="AV3246" s="26" t="s">
        <v>63</v>
      </c>
      <c r="AW3246" s="26" t="s">
        <v>63</v>
      </c>
      <c r="AX3246" s="26" t="s">
        <v>63</v>
      </c>
      <c r="AY3246" s="26">
        <v>43.835957000000001</v>
      </c>
      <c r="AZ3246" s="26">
        <v>-101.647891</v>
      </c>
      <c r="BA3246" s="26" t="s">
        <v>158</v>
      </c>
      <c r="BB3246" s="26" t="s">
        <v>611</v>
      </c>
      <c r="BC3246" s="26" t="s">
        <v>170</v>
      </c>
      <c r="BD3246" s="26" t="s">
        <v>68</v>
      </c>
      <c r="BE3246" s="26"/>
      <c r="BF3246" s="26" t="s">
        <v>68</v>
      </c>
      <c r="BG3246" s="26" t="s">
        <v>68</v>
      </c>
      <c r="BH3246" s="26" t="s">
        <v>160</v>
      </c>
      <c r="BI3246" s="26">
        <v>6</v>
      </c>
      <c r="BJ3246" s="26" t="s">
        <v>21</v>
      </c>
    </row>
    <row r="3247" spans="36:62" x14ac:dyDescent="0.25">
      <c r="AJ3247" s="26">
        <v>1183</v>
      </c>
      <c r="AK3247" s="26">
        <v>2206292</v>
      </c>
      <c r="AL3247" s="264">
        <v>44704.525000000001</v>
      </c>
      <c r="AM3247" s="26" t="s">
        <v>147</v>
      </c>
      <c r="AN3247" s="26" t="s">
        <v>63</v>
      </c>
      <c r="AO3247" s="26" t="s">
        <v>192</v>
      </c>
      <c r="AP3247" s="26" t="s">
        <v>159</v>
      </c>
      <c r="AQ3247" s="26">
        <v>0</v>
      </c>
      <c r="AR3247" s="26">
        <v>90</v>
      </c>
      <c r="AS3247" s="26" t="s">
        <v>201</v>
      </c>
      <c r="AT3247" s="26" t="s">
        <v>77</v>
      </c>
      <c r="AU3247" s="26" t="s">
        <v>63</v>
      </c>
      <c r="AV3247" s="26" t="s">
        <v>63</v>
      </c>
      <c r="AW3247" s="26" t="s">
        <v>63</v>
      </c>
      <c r="AX3247" s="26" t="s">
        <v>63</v>
      </c>
      <c r="AY3247" s="26">
        <v>43.850530999999897</v>
      </c>
      <c r="AZ3247" s="26">
        <v>-101.492925</v>
      </c>
      <c r="BA3247" s="26" t="s">
        <v>166</v>
      </c>
      <c r="BB3247" s="26" t="s">
        <v>609</v>
      </c>
      <c r="BC3247" s="26" t="s">
        <v>680</v>
      </c>
      <c r="BD3247" s="26" t="s">
        <v>615</v>
      </c>
      <c r="BE3247" s="26" t="s">
        <v>1166</v>
      </c>
      <c r="BF3247" s="26" t="s">
        <v>68</v>
      </c>
      <c r="BG3247" s="26" t="s">
        <v>68</v>
      </c>
      <c r="BH3247" s="26" t="s">
        <v>1332</v>
      </c>
      <c r="BI3247" s="26">
        <v>6</v>
      </c>
      <c r="BJ3247" s="26" t="s">
        <v>21</v>
      </c>
    </row>
    <row r="3248" spans="36:62" x14ac:dyDescent="0.25">
      <c r="AJ3248" s="26">
        <v>1184</v>
      </c>
      <c r="AK3248" s="26">
        <v>2206605</v>
      </c>
      <c r="AL3248" s="264">
        <v>44716.222222222219</v>
      </c>
      <c r="AM3248" s="26" t="s">
        <v>147</v>
      </c>
      <c r="AN3248" s="26" t="s">
        <v>63</v>
      </c>
      <c r="AO3248" s="26" t="s">
        <v>156</v>
      </c>
      <c r="AP3248" s="26" t="s">
        <v>159</v>
      </c>
      <c r="AQ3248" s="26">
        <v>0</v>
      </c>
      <c r="AR3248" s="26">
        <v>90</v>
      </c>
      <c r="AS3248" s="26" t="s">
        <v>742</v>
      </c>
      <c r="AT3248" s="26" t="s">
        <v>1120</v>
      </c>
      <c r="AU3248" s="26" t="s">
        <v>63</v>
      </c>
      <c r="AV3248" s="26" t="s">
        <v>69</v>
      </c>
      <c r="AW3248" s="26" t="s">
        <v>63</v>
      </c>
      <c r="AX3248" s="26" t="s">
        <v>63</v>
      </c>
      <c r="AY3248" s="26">
        <v>43.83596</v>
      </c>
      <c r="AZ3248" s="26">
        <v>-101.66651</v>
      </c>
      <c r="BA3248" s="26" t="s">
        <v>185</v>
      </c>
      <c r="BB3248" s="26" t="s">
        <v>611</v>
      </c>
      <c r="BC3248" s="26" t="s">
        <v>651</v>
      </c>
      <c r="BD3248" s="26" t="s">
        <v>68</v>
      </c>
      <c r="BE3248" s="26"/>
      <c r="BF3248" s="26" t="s">
        <v>68</v>
      </c>
      <c r="BG3248" s="26" t="s">
        <v>68</v>
      </c>
      <c r="BH3248" s="26" t="s">
        <v>892</v>
      </c>
      <c r="BI3248" s="26">
        <v>6</v>
      </c>
      <c r="BJ3248" s="26" t="s">
        <v>19</v>
      </c>
    </row>
    <row r="3249" spans="36:62" x14ac:dyDescent="0.25">
      <c r="AJ3249" s="26">
        <v>1185</v>
      </c>
      <c r="AK3249" s="26">
        <v>2208629</v>
      </c>
      <c r="AL3249" s="264">
        <v>44749.927083333336</v>
      </c>
      <c r="AM3249" s="26" t="s">
        <v>147</v>
      </c>
      <c r="AN3249" s="26" t="s">
        <v>63</v>
      </c>
      <c r="AO3249" s="26" t="s">
        <v>156</v>
      </c>
      <c r="AP3249" s="26" t="s">
        <v>159</v>
      </c>
      <c r="AQ3249" s="26">
        <v>0</v>
      </c>
      <c r="AR3249" s="26">
        <v>90</v>
      </c>
      <c r="AS3249" s="26" t="s">
        <v>168</v>
      </c>
      <c r="AT3249" s="26" t="s">
        <v>71</v>
      </c>
      <c r="AU3249" s="26" t="s">
        <v>63</v>
      </c>
      <c r="AV3249" s="26" t="s">
        <v>63</v>
      </c>
      <c r="AW3249" s="26" t="s">
        <v>63</v>
      </c>
      <c r="AX3249" s="26" t="s">
        <v>63</v>
      </c>
      <c r="AY3249" s="26">
        <v>43.848137999999899</v>
      </c>
      <c r="AZ3249" s="26">
        <v>-101.212902999999</v>
      </c>
      <c r="BA3249" s="26" t="s">
        <v>158</v>
      </c>
      <c r="BB3249" s="26" t="s">
        <v>611</v>
      </c>
      <c r="BC3249" s="26" t="s">
        <v>68</v>
      </c>
      <c r="BD3249" s="26" t="s">
        <v>154</v>
      </c>
      <c r="BE3249" s="26"/>
      <c r="BF3249" s="26" t="s">
        <v>68</v>
      </c>
      <c r="BG3249" s="26" t="s">
        <v>68</v>
      </c>
      <c r="BH3249" s="26" t="s">
        <v>1068</v>
      </c>
      <c r="BI3249" s="26">
        <v>6</v>
      </c>
      <c r="BJ3249" s="26" t="s">
        <v>20</v>
      </c>
    </row>
    <row r="3250" spans="36:62" x14ac:dyDescent="0.25">
      <c r="AJ3250" s="26">
        <v>1186</v>
      </c>
      <c r="AK3250" s="26">
        <v>2207276</v>
      </c>
      <c r="AL3250" s="264">
        <v>44723.725694444445</v>
      </c>
      <c r="AM3250" s="26" t="s">
        <v>147</v>
      </c>
      <c r="AN3250" s="26" t="s">
        <v>63</v>
      </c>
      <c r="AO3250" s="26" t="s">
        <v>204</v>
      </c>
      <c r="AP3250" s="26" t="s">
        <v>159</v>
      </c>
      <c r="AQ3250" s="26">
        <v>0</v>
      </c>
      <c r="AR3250" s="26">
        <v>90</v>
      </c>
      <c r="AS3250" s="26" t="s">
        <v>907</v>
      </c>
      <c r="AT3250" s="26" t="s">
        <v>71</v>
      </c>
      <c r="AU3250" s="26" t="s">
        <v>63</v>
      </c>
      <c r="AV3250" s="26" t="s">
        <v>63</v>
      </c>
      <c r="AW3250" s="26" t="s">
        <v>63</v>
      </c>
      <c r="AX3250" s="26" t="s">
        <v>63</v>
      </c>
      <c r="AY3250" s="26">
        <v>43.846893999999899</v>
      </c>
      <c r="AZ3250" s="26">
        <v>-101.340558</v>
      </c>
      <c r="BA3250" s="26" t="s">
        <v>37</v>
      </c>
      <c r="BB3250" s="26" t="s">
        <v>609</v>
      </c>
      <c r="BC3250" s="26" t="s">
        <v>68</v>
      </c>
      <c r="BD3250" s="26" t="s">
        <v>68</v>
      </c>
      <c r="BE3250" s="26"/>
      <c r="BF3250" s="26" t="s">
        <v>698</v>
      </c>
      <c r="BG3250" s="26" t="s">
        <v>68</v>
      </c>
      <c r="BH3250" s="26" t="s">
        <v>146</v>
      </c>
      <c r="BI3250" s="26">
        <v>6</v>
      </c>
      <c r="BJ3250" s="26" t="s">
        <v>19</v>
      </c>
    </row>
    <row r="3251" spans="36:62" x14ac:dyDescent="0.25">
      <c r="AJ3251" s="26">
        <v>1187</v>
      </c>
      <c r="AK3251" s="26">
        <v>2207351</v>
      </c>
      <c r="AL3251" s="264">
        <v>44724.857638888891</v>
      </c>
      <c r="AM3251" s="26" t="s">
        <v>147</v>
      </c>
      <c r="AN3251" s="26" t="s">
        <v>63</v>
      </c>
      <c r="AO3251" s="26" t="s">
        <v>156</v>
      </c>
      <c r="AP3251" s="26" t="s">
        <v>159</v>
      </c>
      <c r="AQ3251" s="26">
        <v>0</v>
      </c>
      <c r="AR3251" s="26">
        <v>90</v>
      </c>
      <c r="AS3251" s="26" t="s">
        <v>189</v>
      </c>
      <c r="AT3251" s="26" t="s">
        <v>730</v>
      </c>
      <c r="AU3251" s="26" t="s">
        <v>63</v>
      </c>
      <c r="AV3251" s="26" t="s">
        <v>63</v>
      </c>
      <c r="AW3251" s="26" t="s">
        <v>63</v>
      </c>
      <c r="AX3251" s="26" t="s">
        <v>63</v>
      </c>
      <c r="AY3251" s="26">
        <v>43.849260999999899</v>
      </c>
      <c r="AZ3251" s="26">
        <v>-101.353403</v>
      </c>
      <c r="BA3251" s="26" t="s">
        <v>158</v>
      </c>
      <c r="BB3251" s="26" t="s">
        <v>609</v>
      </c>
      <c r="BC3251" s="26" t="s">
        <v>68</v>
      </c>
      <c r="BD3251" s="26" t="s">
        <v>68</v>
      </c>
      <c r="BE3251" s="26"/>
      <c r="BF3251" s="26" t="s">
        <v>68</v>
      </c>
      <c r="BG3251" s="26" t="s">
        <v>209</v>
      </c>
      <c r="BH3251" s="26" t="s">
        <v>146</v>
      </c>
      <c r="BI3251" s="26">
        <v>6</v>
      </c>
      <c r="BJ3251" s="26" t="s">
        <v>217</v>
      </c>
    </row>
    <row r="3252" spans="36:62" x14ac:dyDescent="0.25">
      <c r="AJ3252" s="26">
        <v>1188</v>
      </c>
      <c r="AK3252" s="26">
        <v>2206606</v>
      </c>
      <c r="AL3252" s="264">
        <v>44716.368055555555</v>
      </c>
      <c r="AM3252" s="26" t="s">
        <v>147</v>
      </c>
      <c r="AN3252" s="26" t="s">
        <v>63</v>
      </c>
      <c r="AO3252" s="26" t="s">
        <v>204</v>
      </c>
      <c r="AP3252" s="26" t="s">
        <v>159</v>
      </c>
      <c r="AQ3252" s="26">
        <v>0</v>
      </c>
      <c r="AR3252" s="26">
        <v>90</v>
      </c>
      <c r="AS3252" s="26" t="s">
        <v>213</v>
      </c>
      <c r="AT3252" s="26" t="s">
        <v>74</v>
      </c>
      <c r="AU3252" s="26" t="s">
        <v>63</v>
      </c>
      <c r="AV3252" s="26" t="s">
        <v>63</v>
      </c>
      <c r="AW3252" s="26" t="s">
        <v>63</v>
      </c>
      <c r="AX3252" s="26" t="s">
        <v>63</v>
      </c>
      <c r="AY3252" s="26">
        <v>43.8512729999999</v>
      </c>
      <c r="AZ3252" s="26">
        <v>-101.447299</v>
      </c>
      <c r="BA3252" s="26" t="s">
        <v>37</v>
      </c>
      <c r="BB3252" s="26" t="s">
        <v>611</v>
      </c>
      <c r="BC3252" s="26" t="s">
        <v>667</v>
      </c>
      <c r="BD3252" s="26" t="s">
        <v>68</v>
      </c>
      <c r="BE3252" s="26"/>
      <c r="BF3252" s="26" t="s">
        <v>1000</v>
      </c>
      <c r="BG3252" s="26" t="s">
        <v>68</v>
      </c>
      <c r="BH3252" s="26" t="s">
        <v>160</v>
      </c>
      <c r="BI3252" s="26">
        <v>6</v>
      </c>
      <c r="BJ3252" s="26" t="s">
        <v>21</v>
      </c>
    </row>
    <row r="3253" spans="36:62" x14ac:dyDescent="0.25">
      <c r="AJ3253" s="26">
        <v>1189</v>
      </c>
      <c r="AK3253" s="26">
        <v>2208135</v>
      </c>
      <c r="AL3253" s="264">
        <v>44742.548611111109</v>
      </c>
      <c r="AM3253" s="26" t="s">
        <v>147</v>
      </c>
      <c r="AN3253" s="26" t="s">
        <v>63</v>
      </c>
      <c r="AO3253" s="26" t="s">
        <v>156</v>
      </c>
      <c r="AP3253" s="26" t="s">
        <v>627</v>
      </c>
      <c r="AQ3253" s="26">
        <v>0</v>
      </c>
      <c r="AR3253" s="26">
        <v>90</v>
      </c>
      <c r="AS3253" s="26" t="s">
        <v>689</v>
      </c>
      <c r="AT3253" s="26" t="s">
        <v>71</v>
      </c>
      <c r="AU3253" s="26" t="s">
        <v>63</v>
      </c>
      <c r="AV3253" s="26" t="s">
        <v>63</v>
      </c>
      <c r="AW3253" s="26" t="s">
        <v>63</v>
      </c>
      <c r="AX3253" s="26" t="s">
        <v>63</v>
      </c>
      <c r="AY3253" s="26">
        <v>43.842942999999899</v>
      </c>
      <c r="AZ3253" s="26">
        <v>-101.285234</v>
      </c>
      <c r="BA3253" s="26" t="s">
        <v>547</v>
      </c>
      <c r="BB3253" s="26" t="s">
        <v>609</v>
      </c>
      <c r="BC3253" s="26" t="s">
        <v>984</v>
      </c>
      <c r="BD3253" s="26" t="s">
        <v>68</v>
      </c>
      <c r="BE3253" s="26"/>
      <c r="BF3253" s="26" t="s">
        <v>68</v>
      </c>
      <c r="BG3253" s="26" t="s">
        <v>68</v>
      </c>
      <c r="BH3253" s="26" t="s">
        <v>646</v>
      </c>
      <c r="BI3253" s="26">
        <v>6</v>
      </c>
      <c r="BJ3253" s="26" t="s">
        <v>217</v>
      </c>
    </row>
    <row r="3254" spans="36:62" x14ac:dyDescent="0.25">
      <c r="AJ3254" s="26">
        <v>1191</v>
      </c>
      <c r="AK3254" s="26">
        <v>2207937</v>
      </c>
      <c r="AL3254" s="264">
        <v>44734.979166666664</v>
      </c>
      <c r="AM3254" s="26" t="s">
        <v>147</v>
      </c>
      <c r="AN3254" s="26" t="s">
        <v>63</v>
      </c>
      <c r="AO3254" s="26" t="s">
        <v>156</v>
      </c>
      <c r="AP3254" s="26" t="s">
        <v>1557</v>
      </c>
      <c r="AQ3254" s="26">
        <v>0</v>
      </c>
      <c r="AR3254" s="26">
        <v>90</v>
      </c>
      <c r="AS3254" s="26" t="s">
        <v>188</v>
      </c>
      <c r="AT3254" s="26" t="s">
        <v>71</v>
      </c>
      <c r="AU3254" s="26" t="s">
        <v>63</v>
      </c>
      <c r="AV3254" s="26" t="s">
        <v>63</v>
      </c>
      <c r="AW3254" s="26" t="s">
        <v>63</v>
      </c>
      <c r="AX3254" s="26" t="s">
        <v>63</v>
      </c>
      <c r="AY3254" s="26">
        <v>43.843041999999897</v>
      </c>
      <c r="AZ3254" s="26">
        <v>-101.315358</v>
      </c>
      <c r="BA3254" s="26" t="s">
        <v>158</v>
      </c>
      <c r="BB3254" s="26" t="s">
        <v>611</v>
      </c>
      <c r="BC3254" s="26" t="s">
        <v>162</v>
      </c>
      <c r="BD3254" s="26" t="s">
        <v>68</v>
      </c>
      <c r="BE3254" s="26"/>
      <c r="BF3254" s="26" t="s">
        <v>68</v>
      </c>
      <c r="BG3254" s="26" t="s">
        <v>68</v>
      </c>
      <c r="BH3254" s="26" t="s">
        <v>146</v>
      </c>
      <c r="BI3254" s="26">
        <v>6</v>
      </c>
      <c r="BJ3254" s="26" t="s">
        <v>20</v>
      </c>
    </row>
    <row r="3255" spans="36:62" x14ac:dyDescent="0.25">
      <c r="AJ3255" s="26">
        <v>1192</v>
      </c>
      <c r="AK3255" s="26">
        <v>2207503</v>
      </c>
      <c r="AL3255" s="264">
        <v>44728.448611111111</v>
      </c>
      <c r="AM3255" s="26" t="s">
        <v>565</v>
      </c>
      <c r="AN3255" s="26" t="s">
        <v>63</v>
      </c>
      <c r="AO3255" s="26" t="s">
        <v>156</v>
      </c>
      <c r="AP3255" s="26" t="s">
        <v>159</v>
      </c>
      <c r="AQ3255" s="26">
        <v>0</v>
      </c>
      <c r="AR3255" s="26">
        <v>90</v>
      </c>
      <c r="AS3255" s="26" t="s">
        <v>628</v>
      </c>
      <c r="AT3255" s="26" t="s">
        <v>71</v>
      </c>
      <c r="AU3255" s="26" t="s">
        <v>63</v>
      </c>
      <c r="AV3255" s="26" t="s">
        <v>63</v>
      </c>
      <c r="AW3255" s="26" t="s">
        <v>63</v>
      </c>
      <c r="AX3255" s="26" t="s">
        <v>63</v>
      </c>
      <c r="AY3255" s="26">
        <v>43.883274999999898</v>
      </c>
      <c r="AZ3255" s="26">
        <v>-100.718740999999</v>
      </c>
      <c r="BA3255" s="26" t="s">
        <v>529</v>
      </c>
      <c r="BB3255" s="26" t="s">
        <v>1129</v>
      </c>
      <c r="BC3255" s="26" t="s">
        <v>1109</v>
      </c>
      <c r="BD3255" s="26" t="s">
        <v>759</v>
      </c>
      <c r="BE3255" s="26"/>
      <c r="BF3255" s="26" t="s">
        <v>759</v>
      </c>
      <c r="BG3255" s="26" t="s">
        <v>1110</v>
      </c>
      <c r="BH3255" s="26" t="s">
        <v>711</v>
      </c>
      <c r="BI3255" s="26">
        <v>6</v>
      </c>
      <c r="BJ3255" s="26" t="s">
        <v>217</v>
      </c>
    </row>
    <row r="3256" spans="36:62" x14ac:dyDescent="0.25">
      <c r="AJ3256" s="26">
        <v>1193</v>
      </c>
      <c r="AK3256" s="26">
        <v>2209886</v>
      </c>
      <c r="AL3256" s="264">
        <v>44778.524305555555</v>
      </c>
      <c r="AM3256" s="26" t="s">
        <v>565</v>
      </c>
      <c r="AN3256" s="26" t="s">
        <v>63</v>
      </c>
      <c r="AO3256" s="26" t="s">
        <v>720</v>
      </c>
      <c r="AP3256" s="26" t="s">
        <v>159</v>
      </c>
      <c r="AQ3256" s="26">
        <v>-1</v>
      </c>
      <c r="AR3256" s="26">
        <v>83</v>
      </c>
      <c r="AS3256" s="26" t="s">
        <v>184</v>
      </c>
      <c r="AT3256" s="26" t="s">
        <v>71</v>
      </c>
      <c r="AU3256" s="26" t="s">
        <v>63</v>
      </c>
      <c r="AV3256" s="26" t="s">
        <v>63</v>
      </c>
      <c r="AW3256" s="26" t="s">
        <v>63</v>
      </c>
      <c r="AX3256" s="26" t="s">
        <v>63</v>
      </c>
      <c r="AY3256" s="26">
        <v>43.816440999999898</v>
      </c>
      <c r="AZ3256" s="26">
        <v>-100.694845999999</v>
      </c>
      <c r="BA3256" s="26" t="s">
        <v>37</v>
      </c>
      <c r="BB3256" s="26" t="s">
        <v>157</v>
      </c>
      <c r="BC3256" s="26" t="s">
        <v>162</v>
      </c>
      <c r="BD3256" s="26" t="s">
        <v>68</v>
      </c>
      <c r="BE3256" s="26"/>
      <c r="BF3256" s="26" t="s">
        <v>68</v>
      </c>
      <c r="BG3256" s="26" t="s">
        <v>68</v>
      </c>
      <c r="BH3256" s="26" t="s">
        <v>757</v>
      </c>
      <c r="BI3256" s="26">
        <v>6</v>
      </c>
      <c r="BJ3256" s="26" t="s">
        <v>19</v>
      </c>
    </row>
    <row r="3257" spans="36:62" x14ac:dyDescent="0.25">
      <c r="AJ3257" s="26">
        <v>1194</v>
      </c>
      <c r="AK3257" s="26">
        <v>2208298</v>
      </c>
      <c r="AL3257" s="264">
        <v>44747.801388888889</v>
      </c>
      <c r="AM3257" s="26" t="s">
        <v>487</v>
      </c>
      <c r="AN3257" s="26" t="s">
        <v>63</v>
      </c>
      <c r="AO3257" s="26" t="s">
        <v>156</v>
      </c>
      <c r="AP3257" s="26" t="s">
        <v>159</v>
      </c>
      <c r="AQ3257" s="26">
        <v>0</v>
      </c>
      <c r="AR3257" s="26">
        <v>18</v>
      </c>
      <c r="AS3257" s="26" t="s">
        <v>920</v>
      </c>
      <c r="AT3257" s="26" t="s">
        <v>74</v>
      </c>
      <c r="AU3257" s="26" t="s">
        <v>63</v>
      </c>
      <c r="AV3257" s="26" t="s">
        <v>63</v>
      </c>
      <c r="AW3257" s="26" t="s">
        <v>69</v>
      </c>
      <c r="AX3257" s="26" t="s">
        <v>63</v>
      </c>
      <c r="AY3257" s="26">
        <v>43.214959999999898</v>
      </c>
      <c r="AZ3257" s="26">
        <v>-101.332549999999</v>
      </c>
      <c r="BA3257" s="26" t="s">
        <v>185</v>
      </c>
      <c r="BB3257" s="26" t="s">
        <v>609</v>
      </c>
      <c r="BC3257" s="26" t="s">
        <v>922</v>
      </c>
      <c r="BD3257" s="26" t="s">
        <v>68</v>
      </c>
      <c r="BE3257" s="26" t="s">
        <v>747</v>
      </c>
      <c r="BF3257" s="26" t="s">
        <v>68</v>
      </c>
      <c r="BG3257" s="26" t="s">
        <v>68</v>
      </c>
      <c r="BH3257" s="26" t="s">
        <v>210</v>
      </c>
      <c r="BI3257" s="26">
        <v>6</v>
      </c>
      <c r="BJ3257" s="26" t="s">
        <v>21</v>
      </c>
    </row>
    <row r="3258" spans="36:62" x14ac:dyDescent="0.25">
      <c r="AJ3258" s="26">
        <v>1195</v>
      </c>
      <c r="AK3258" s="26">
        <v>2209685</v>
      </c>
      <c r="AL3258" s="264">
        <v>44778.628472222219</v>
      </c>
      <c r="AM3258" s="26" t="s">
        <v>147</v>
      </c>
      <c r="AN3258" s="26" t="s">
        <v>63</v>
      </c>
      <c r="AO3258" s="26" t="s">
        <v>204</v>
      </c>
      <c r="AP3258" s="26" t="s">
        <v>159</v>
      </c>
      <c r="AQ3258" s="26">
        <v>0</v>
      </c>
      <c r="AR3258" s="26">
        <v>90</v>
      </c>
      <c r="AS3258" s="26" t="s">
        <v>188</v>
      </c>
      <c r="AT3258" s="26" t="s">
        <v>71</v>
      </c>
      <c r="AU3258" s="26" t="s">
        <v>63</v>
      </c>
      <c r="AV3258" s="26" t="s">
        <v>63</v>
      </c>
      <c r="AW3258" s="26" t="s">
        <v>63</v>
      </c>
      <c r="AX3258" s="26" t="s">
        <v>63</v>
      </c>
      <c r="AY3258" s="26">
        <v>43.850727999999897</v>
      </c>
      <c r="AZ3258" s="26">
        <v>-101.366789999999</v>
      </c>
      <c r="BA3258" s="26" t="s">
        <v>37</v>
      </c>
      <c r="BB3258" s="26" t="s">
        <v>609</v>
      </c>
      <c r="BC3258" s="26" t="s">
        <v>680</v>
      </c>
      <c r="BD3258" s="26" t="s">
        <v>68</v>
      </c>
      <c r="BE3258" s="26"/>
      <c r="BF3258" s="26" t="s">
        <v>68</v>
      </c>
      <c r="BG3258" s="26" t="s">
        <v>68</v>
      </c>
      <c r="BH3258" s="26" t="s">
        <v>160</v>
      </c>
      <c r="BI3258" s="26">
        <v>6</v>
      </c>
      <c r="BJ3258" s="26" t="s">
        <v>20</v>
      </c>
    </row>
    <row r="3259" spans="36:62" x14ac:dyDescent="0.25">
      <c r="AJ3259" s="26">
        <v>1196</v>
      </c>
      <c r="AK3259" s="26">
        <v>2209932</v>
      </c>
      <c r="AL3259" s="264">
        <v>44784.572916666664</v>
      </c>
      <c r="AM3259" s="26" t="s">
        <v>565</v>
      </c>
      <c r="AN3259" s="26" t="s">
        <v>63</v>
      </c>
      <c r="AO3259" s="26" t="s">
        <v>204</v>
      </c>
      <c r="AP3259" s="26" t="s">
        <v>944</v>
      </c>
      <c r="AQ3259" s="26">
        <v>0</v>
      </c>
      <c r="AR3259" s="26">
        <v>83</v>
      </c>
      <c r="AS3259" s="26" t="s">
        <v>189</v>
      </c>
      <c r="AT3259" s="26" t="s">
        <v>71</v>
      </c>
      <c r="AU3259" s="26" t="s">
        <v>63</v>
      </c>
      <c r="AV3259" s="26" t="s">
        <v>63</v>
      </c>
      <c r="AW3259" s="26" t="s">
        <v>63</v>
      </c>
      <c r="AX3259" s="26" t="s">
        <v>63</v>
      </c>
      <c r="AY3259" s="26">
        <v>43.882072000000001</v>
      </c>
      <c r="AZ3259" s="26">
        <v>-100.705848</v>
      </c>
      <c r="BA3259" s="26" t="s">
        <v>37</v>
      </c>
      <c r="BB3259" s="26" t="s">
        <v>611</v>
      </c>
      <c r="BC3259" s="26" t="s">
        <v>68</v>
      </c>
      <c r="BD3259" s="26" t="s">
        <v>615</v>
      </c>
      <c r="BE3259" s="26"/>
      <c r="BF3259" s="26" t="s">
        <v>68</v>
      </c>
      <c r="BG3259" s="26" t="s">
        <v>68</v>
      </c>
      <c r="BH3259" s="26" t="s">
        <v>146</v>
      </c>
      <c r="BI3259" s="26">
        <v>6</v>
      </c>
      <c r="BJ3259" s="26" t="s">
        <v>217</v>
      </c>
    </row>
    <row r="3260" spans="36:62" x14ac:dyDescent="0.25">
      <c r="AJ3260" s="26">
        <v>1197</v>
      </c>
      <c r="AK3260" s="26">
        <v>2208689</v>
      </c>
      <c r="AL3260" s="264">
        <v>44759.461805555555</v>
      </c>
      <c r="AM3260" s="26" t="s">
        <v>147</v>
      </c>
      <c r="AN3260" s="26" t="s">
        <v>63</v>
      </c>
      <c r="AO3260" s="26"/>
      <c r="AP3260" s="26"/>
      <c r="AQ3260" s="26">
        <v>-1</v>
      </c>
      <c r="AR3260" s="26">
        <v>90</v>
      </c>
      <c r="AS3260" s="26" t="s">
        <v>168</v>
      </c>
      <c r="AT3260" s="26" t="s">
        <v>71</v>
      </c>
      <c r="AU3260" s="26" t="s">
        <v>63</v>
      </c>
      <c r="AV3260" s="26" t="s">
        <v>63</v>
      </c>
      <c r="AW3260" s="26" t="s">
        <v>63</v>
      </c>
      <c r="AX3260" s="26" t="s">
        <v>63</v>
      </c>
      <c r="AY3260" s="26">
        <v>43.843429</v>
      </c>
      <c r="AZ3260" s="26">
        <v>-101.515987999999</v>
      </c>
      <c r="BA3260" s="26" t="s">
        <v>166</v>
      </c>
      <c r="BB3260" s="26" t="s">
        <v>611</v>
      </c>
      <c r="BC3260" s="26" t="s">
        <v>167</v>
      </c>
      <c r="BD3260" s="26" t="s">
        <v>154</v>
      </c>
      <c r="BE3260" s="26"/>
      <c r="BF3260" s="26" t="s">
        <v>99</v>
      </c>
      <c r="BG3260" s="26" t="s">
        <v>167</v>
      </c>
      <c r="BH3260" s="26" t="s">
        <v>99</v>
      </c>
      <c r="BI3260" s="26">
        <v>6</v>
      </c>
      <c r="BJ3260" s="26" t="s">
        <v>217</v>
      </c>
    </row>
    <row r="3261" spans="36:62" x14ac:dyDescent="0.25">
      <c r="AJ3261" s="26">
        <v>1199</v>
      </c>
      <c r="AK3261" s="26">
        <v>2210678</v>
      </c>
      <c r="AL3261" s="264">
        <v>44791.861111111109</v>
      </c>
      <c r="AM3261" s="26" t="s">
        <v>565</v>
      </c>
      <c r="AN3261" s="26" t="s">
        <v>63</v>
      </c>
      <c r="AO3261" s="26"/>
      <c r="AP3261" s="26"/>
      <c r="AQ3261" s="26">
        <v>-1</v>
      </c>
      <c r="AR3261" s="26">
        <v>83</v>
      </c>
      <c r="AS3261" s="26" t="s">
        <v>168</v>
      </c>
      <c r="AT3261" s="26" t="s">
        <v>71</v>
      </c>
      <c r="AU3261" s="26" t="s">
        <v>63</v>
      </c>
      <c r="AV3261" s="26" t="s">
        <v>63</v>
      </c>
      <c r="AW3261" s="26" t="s">
        <v>63</v>
      </c>
      <c r="AX3261" s="26" t="s">
        <v>63</v>
      </c>
      <c r="AY3261" s="26">
        <v>43.746203999999899</v>
      </c>
      <c r="AZ3261" s="26">
        <v>-100.683052</v>
      </c>
      <c r="BA3261" s="26" t="s">
        <v>158</v>
      </c>
      <c r="BB3261" s="26" t="s">
        <v>157</v>
      </c>
      <c r="BC3261" s="26" t="s">
        <v>167</v>
      </c>
      <c r="BD3261" s="26" t="s">
        <v>154</v>
      </c>
      <c r="BE3261" s="26"/>
      <c r="BF3261" s="26" t="s">
        <v>99</v>
      </c>
      <c r="BG3261" s="26" t="s">
        <v>167</v>
      </c>
      <c r="BH3261" s="26" t="s">
        <v>99</v>
      </c>
      <c r="BI3261" s="26">
        <v>6</v>
      </c>
      <c r="BJ3261" s="26" t="s">
        <v>217</v>
      </c>
    </row>
    <row r="3262" spans="36:62" x14ac:dyDescent="0.25">
      <c r="AJ3262" s="26">
        <v>1200</v>
      </c>
      <c r="AK3262" s="26">
        <v>2210798</v>
      </c>
      <c r="AL3262" s="264">
        <v>44798.724999999999</v>
      </c>
      <c r="AM3262" s="26" t="s">
        <v>147</v>
      </c>
      <c r="AN3262" s="26" t="s">
        <v>63</v>
      </c>
      <c r="AO3262" s="26" t="s">
        <v>204</v>
      </c>
      <c r="AP3262" s="26" t="s">
        <v>741</v>
      </c>
      <c r="AQ3262" s="26">
        <v>0</v>
      </c>
      <c r="AR3262" s="26">
        <v>90</v>
      </c>
      <c r="AS3262" s="26" t="s">
        <v>1028</v>
      </c>
      <c r="AT3262" s="26" t="s">
        <v>71</v>
      </c>
      <c r="AU3262" s="26" t="s">
        <v>63</v>
      </c>
      <c r="AV3262" s="26" t="s">
        <v>63</v>
      </c>
      <c r="AW3262" s="26" t="s">
        <v>63</v>
      </c>
      <c r="AX3262" s="26" t="s">
        <v>63</v>
      </c>
      <c r="AY3262" s="26">
        <v>43.849466999999898</v>
      </c>
      <c r="AZ3262" s="26">
        <v>-101.356193</v>
      </c>
      <c r="BA3262" s="26" t="s">
        <v>37</v>
      </c>
      <c r="BB3262" s="26" t="s">
        <v>611</v>
      </c>
      <c r="BC3262" s="26" t="s">
        <v>170</v>
      </c>
      <c r="BD3262" s="26" t="s">
        <v>68</v>
      </c>
      <c r="BE3262" s="26"/>
      <c r="BF3262" s="26" t="s">
        <v>68</v>
      </c>
      <c r="BG3262" s="26" t="s">
        <v>68</v>
      </c>
      <c r="BH3262" s="26" t="s">
        <v>160</v>
      </c>
      <c r="BI3262" s="26">
        <v>6</v>
      </c>
      <c r="BJ3262" s="26" t="s">
        <v>20</v>
      </c>
    </row>
    <row r="3263" spans="36:62" x14ac:dyDescent="0.25">
      <c r="AJ3263" s="26">
        <v>1202</v>
      </c>
      <c r="AK3263" s="26">
        <v>2212191</v>
      </c>
      <c r="AL3263" s="264">
        <v>44791.260416666664</v>
      </c>
      <c r="AM3263" s="26" t="s">
        <v>565</v>
      </c>
      <c r="AN3263" s="26" t="s">
        <v>63</v>
      </c>
      <c r="AO3263" s="26"/>
      <c r="AP3263" s="26"/>
      <c r="AQ3263" s="26">
        <v>-1</v>
      </c>
      <c r="AR3263" s="26">
        <v>90</v>
      </c>
      <c r="AS3263" s="26" t="s">
        <v>168</v>
      </c>
      <c r="AT3263" s="26" t="s">
        <v>71</v>
      </c>
      <c r="AU3263" s="26" t="s">
        <v>63</v>
      </c>
      <c r="AV3263" s="26" t="s">
        <v>63</v>
      </c>
      <c r="AW3263" s="26" t="s">
        <v>63</v>
      </c>
      <c r="AX3263" s="26" t="s">
        <v>63</v>
      </c>
      <c r="AY3263" s="26">
        <v>43.901172000000003</v>
      </c>
      <c r="AZ3263" s="26">
        <v>-100.952378999999</v>
      </c>
      <c r="BA3263" s="26" t="s">
        <v>158</v>
      </c>
      <c r="BB3263" s="26" t="s">
        <v>609</v>
      </c>
      <c r="BC3263" s="26" t="s">
        <v>167</v>
      </c>
      <c r="BD3263" s="26" t="s">
        <v>154</v>
      </c>
      <c r="BE3263" s="26"/>
      <c r="BF3263" s="26" t="s">
        <v>99</v>
      </c>
      <c r="BG3263" s="26" t="s">
        <v>167</v>
      </c>
      <c r="BH3263" s="26" t="s">
        <v>99</v>
      </c>
      <c r="BI3263" s="26">
        <v>6</v>
      </c>
      <c r="BJ3263" s="26" t="s">
        <v>217</v>
      </c>
    </row>
    <row r="3264" spans="36:62" x14ac:dyDescent="0.25">
      <c r="AJ3264" s="26">
        <v>1203</v>
      </c>
      <c r="AK3264" s="26">
        <v>2212173</v>
      </c>
      <c r="AL3264" s="264">
        <v>44625.34652777778</v>
      </c>
      <c r="AM3264" s="26" t="s">
        <v>565</v>
      </c>
      <c r="AN3264" s="26" t="s">
        <v>63</v>
      </c>
      <c r="AO3264" s="26" t="s">
        <v>156</v>
      </c>
      <c r="AP3264" s="26" t="s">
        <v>944</v>
      </c>
      <c r="AQ3264" s="26">
        <v>0</v>
      </c>
      <c r="AR3264" s="26">
        <v>90</v>
      </c>
      <c r="AS3264" s="26" t="s">
        <v>188</v>
      </c>
      <c r="AT3264" s="26" t="s">
        <v>74</v>
      </c>
      <c r="AU3264" s="26" t="s">
        <v>63</v>
      </c>
      <c r="AV3264" s="26" t="s">
        <v>63</v>
      </c>
      <c r="AW3264" s="26" t="s">
        <v>63</v>
      </c>
      <c r="AX3264" s="26" t="s">
        <v>63</v>
      </c>
      <c r="AY3264" s="26">
        <v>43.901190999999898</v>
      </c>
      <c r="AZ3264" s="26">
        <v>-101.034229999999</v>
      </c>
      <c r="BA3264" s="26" t="s">
        <v>158</v>
      </c>
      <c r="BB3264" s="26" t="s">
        <v>609</v>
      </c>
      <c r="BC3264" s="26" t="s">
        <v>162</v>
      </c>
      <c r="BD3264" s="26" t="s">
        <v>615</v>
      </c>
      <c r="BE3264" s="26"/>
      <c r="BF3264" s="26" t="s">
        <v>950</v>
      </c>
      <c r="BG3264" s="26" t="s">
        <v>209</v>
      </c>
      <c r="BH3264" s="26" t="s">
        <v>146</v>
      </c>
      <c r="BI3264" s="26">
        <v>6</v>
      </c>
      <c r="BJ3264" s="26" t="s">
        <v>21</v>
      </c>
    </row>
    <row r="3265" spans="36:62" x14ac:dyDescent="0.25">
      <c r="AJ3265" s="26">
        <v>1204</v>
      </c>
      <c r="AK3265" s="26">
        <v>2212174</v>
      </c>
      <c r="AL3265" s="264">
        <v>44735.918749999997</v>
      </c>
      <c r="AM3265" s="26" t="s">
        <v>565</v>
      </c>
      <c r="AN3265" s="26" t="s">
        <v>63</v>
      </c>
      <c r="AO3265" s="26"/>
      <c r="AP3265" s="26"/>
      <c r="AQ3265" s="26">
        <v>-1</v>
      </c>
      <c r="AR3265" s="26">
        <v>90</v>
      </c>
      <c r="AS3265" s="26" t="s">
        <v>168</v>
      </c>
      <c r="AT3265" s="26" t="s">
        <v>71</v>
      </c>
      <c r="AU3265" s="26" t="s">
        <v>63</v>
      </c>
      <c r="AV3265" s="26" t="s">
        <v>63</v>
      </c>
      <c r="AW3265" s="26" t="s">
        <v>63</v>
      </c>
      <c r="AX3265" s="26" t="s">
        <v>63</v>
      </c>
      <c r="AY3265" s="26">
        <v>43.8852809999999</v>
      </c>
      <c r="AZ3265" s="26">
        <v>-100.738607</v>
      </c>
      <c r="BA3265" s="26" t="s">
        <v>185</v>
      </c>
      <c r="BB3265" s="26" t="s">
        <v>609</v>
      </c>
      <c r="BC3265" s="26" t="s">
        <v>167</v>
      </c>
      <c r="BD3265" s="26" t="s">
        <v>154</v>
      </c>
      <c r="BE3265" s="26"/>
      <c r="BF3265" s="26" t="s">
        <v>99</v>
      </c>
      <c r="BG3265" s="26" t="s">
        <v>167</v>
      </c>
      <c r="BH3265" s="26" t="s">
        <v>99</v>
      </c>
      <c r="BI3265" s="26">
        <v>6</v>
      </c>
      <c r="BJ3265" s="26" t="s">
        <v>217</v>
      </c>
    </row>
    <row r="3266" spans="36:62" x14ac:dyDescent="0.25">
      <c r="AJ3266" s="26">
        <v>1205</v>
      </c>
      <c r="AK3266" s="26">
        <v>2212192</v>
      </c>
      <c r="AL3266" s="264">
        <v>44807.118055555555</v>
      </c>
      <c r="AM3266" s="26" t="s">
        <v>565</v>
      </c>
      <c r="AN3266" s="26" t="s">
        <v>63</v>
      </c>
      <c r="AO3266" s="26"/>
      <c r="AP3266" s="26"/>
      <c r="AQ3266" s="26">
        <v>-1</v>
      </c>
      <c r="AR3266" s="26">
        <v>90</v>
      </c>
      <c r="AS3266" s="26" t="s">
        <v>168</v>
      </c>
      <c r="AT3266" s="26" t="s">
        <v>71</v>
      </c>
      <c r="AU3266" s="26" t="s">
        <v>63</v>
      </c>
      <c r="AV3266" s="26" t="s">
        <v>63</v>
      </c>
      <c r="AW3266" s="26" t="s">
        <v>63</v>
      </c>
      <c r="AX3266" s="26" t="s">
        <v>63</v>
      </c>
      <c r="AY3266" s="26">
        <v>43.9009509999999</v>
      </c>
      <c r="AZ3266" s="26">
        <v>-101.026656</v>
      </c>
      <c r="BA3266" s="26" t="s">
        <v>208</v>
      </c>
      <c r="BB3266" s="26" t="s">
        <v>611</v>
      </c>
      <c r="BC3266" s="26" t="s">
        <v>167</v>
      </c>
      <c r="BD3266" s="26" t="s">
        <v>154</v>
      </c>
      <c r="BE3266" s="26"/>
      <c r="BF3266" s="26" t="s">
        <v>99</v>
      </c>
      <c r="BG3266" s="26" t="s">
        <v>167</v>
      </c>
      <c r="BH3266" s="26" t="s">
        <v>99</v>
      </c>
      <c r="BI3266" s="26">
        <v>6</v>
      </c>
      <c r="BJ3266" s="26" t="s">
        <v>217</v>
      </c>
    </row>
    <row r="3267" spans="36:62" x14ac:dyDescent="0.25">
      <c r="AJ3267" s="26">
        <v>1207</v>
      </c>
      <c r="AK3267" s="26">
        <v>2212177</v>
      </c>
      <c r="AL3267" s="264">
        <v>44605.8125</v>
      </c>
      <c r="AM3267" s="26" t="s">
        <v>565</v>
      </c>
      <c r="AN3267" s="26" t="s">
        <v>63</v>
      </c>
      <c r="AO3267" s="26" t="s">
        <v>156</v>
      </c>
      <c r="AP3267" s="26" t="s">
        <v>159</v>
      </c>
      <c r="AQ3267" s="26">
        <v>0</v>
      </c>
      <c r="AR3267" s="26">
        <v>90</v>
      </c>
      <c r="AS3267" s="26" t="s">
        <v>1564</v>
      </c>
      <c r="AT3267" s="26" t="s">
        <v>71</v>
      </c>
      <c r="AU3267" s="26" t="s">
        <v>63</v>
      </c>
      <c r="AV3267" s="26" t="s">
        <v>63</v>
      </c>
      <c r="AW3267" s="26" t="s">
        <v>63</v>
      </c>
      <c r="AX3267" s="26" t="s">
        <v>63</v>
      </c>
      <c r="AY3267" s="26">
        <v>43.883263999999897</v>
      </c>
      <c r="AZ3267" s="26">
        <v>-100.704885</v>
      </c>
      <c r="BA3267" s="26" t="s">
        <v>185</v>
      </c>
      <c r="BB3267" s="26" t="s">
        <v>609</v>
      </c>
      <c r="BC3267" s="26" t="s">
        <v>68</v>
      </c>
      <c r="BD3267" s="26" t="s">
        <v>68</v>
      </c>
      <c r="BE3267" s="26"/>
      <c r="BF3267" s="26" t="s">
        <v>215</v>
      </c>
      <c r="BG3267" s="26" t="s">
        <v>68</v>
      </c>
      <c r="BH3267" s="26" t="s">
        <v>146</v>
      </c>
      <c r="BI3267" s="26">
        <v>6</v>
      </c>
      <c r="BJ3267" s="26" t="s">
        <v>217</v>
      </c>
    </row>
    <row r="3268" spans="36:62" x14ac:dyDescent="0.25">
      <c r="AJ3268" s="26">
        <v>1208</v>
      </c>
      <c r="AK3268" s="26">
        <v>2212274</v>
      </c>
      <c r="AL3268" s="264">
        <v>44669.152777777781</v>
      </c>
      <c r="AM3268" s="26" t="s">
        <v>565</v>
      </c>
      <c r="AN3268" s="26" t="s">
        <v>63</v>
      </c>
      <c r="AO3268" s="26" t="s">
        <v>156</v>
      </c>
      <c r="AP3268" s="26" t="s">
        <v>159</v>
      </c>
      <c r="AQ3268" s="26">
        <v>0</v>
      </c>
      <c r="AR3268" s="26">
        <v>90</v>
      </c>
      <c r="AS3268" s="26" t="s">
        <v>638</v>
      </c>
      <c r="AT3268" s="26" t="s">
        <v>71</v>
      </c>
      <c r="AU3268" s="26" t="s">
        <v>63</v>
      </c>
      <c r="AV3268" s="26" t="s">
        <v>63</v>
      </c>
      <c r="AW3268" s="26" t="s">
        <v>63</v>
      </c>
      <c r="AX3268" s="26" t="s">
        <v>63</v>
      </c>
      <c r="AY3268" s="26">
        <v>43.883223999999899</v>
      </c>
      <c r="AZ3268" s="26">
        <v>-100.69747700000001</v>
      </c>
      <c r="BA3268" s="26" t="s">
        <v>166</v>
      </c>
      <c r="BB3268" s="26" t="s">
        <v>609</v>
      </c>
      <c r="BC3268" s="26" t="s">
        <v>68</v>
      </c>
      <c r="BD3268" s="26" t="s">
        <v>68</v>
      </c>
      <c r="BE3268" s="26"/>
      <c r="BF3268" s="26" t="s">
        <v>68</v>
      </c>
      <c r="BG3268" s="26" t="s">
        <v>68</v>
      </c>
      <c r="BH3268" s="26" t="s">
        <v>146</v>
      </c>
      <c r="BI3268" s="26">
        <v>6</v>
      </c>
      <c r="BJ3268" s="26" t="s">
        <v>217</v>
      </c>
    </row>
    <row r="3269" spans="36:62" x14ac:dyDescent="0.25">
      <c r="AJ3269" s="26">
        <v>1209</v>
      </c>
      <c r="AK3269" s="26">
        <v>2212117</v>
      </c>
      <c r="AL3269" s="264">
        <v>44828.1875</v>
      </c>
      <c r="AM3269" s="26" t="s">
        <v>147</v>
      </c>
      <c r="AN3269" s="26" t="s">
        <v>63</v>
      </c>
      <c r="AO3269" s="26"/>
      <c r="AP3269" s="26"/>
      <c r="AQ3269" s="26">
        <v>-1</v>
      </c>
      <c r="AR3269" s="26">
        <v>90</v>
      </c>
      <c r="AS3269" s="26" t="s">
        <v>168</v>
      </c>
      <c r="AT3269" s="26" t="s">
        <v>71</v>
      </c>
      <c r="AU3269" s="26" t="s">
        <v>63</v>
      </c>
      <c r="AV3269" s="26" t="s">
        <v>63</v>
      </c>
      <c r="AW3269" s="26" t="s">
        <v>63</v>
      </c>
      <c r="AX3269" s="26" t="s">
        <v>63</v>
      </c>
      <c r="AY3269" s="26">
        <v>43.896127999999898</v>
      </c>
      <c r="AZ3269" s="26">
        <v>-101.110641</v>
      </c>
      <c r="BA3269" s="26" t="s">
        <v>185</v>
      </c>
      <c r="BB3269" s="26" t="s">
        <v>611</v>
      </c>
      <c r="BC3269" s="26" t="s">
        <v>167</v>
      </c>
      <c r="BD3269" s="26" t="s">
        <v>154</v>
      </c>
      <c r="BE3269" s="26"/>
      <c r="BF3269" s="26" t="s">
        <v>99</v>
      </c>
      <c r="BG3269" s="26" t="s">
        <v>167</v>
      </c>
      <c r="BH3269" s="26" t="s">
        <v>99</v>
      </c>
      <c r="BI3269" s="26">
        <v>6</v>
      </c>
      <c r="BJ3269" s="26" t="s">
        <v>217</v>
      </c>
    </row>
    <row r="3270" spans="36:62" x14ac:dyDescent="0.25">
      <c r="AJ3270" s="26">
        <v>1210</v>
      </c>
      <c r="AK3270" s="26">
        <v>2212084</v>
      </c>
      <c r="AL3270" s="264">
        <v>44814.852083333331</v>
      </c>
      <c r="AM3270" s="26" t="s">
        <v>147</v>
      </c>
      <c r="AN3270" s="26" t="s">
        <v>63</v>
      </c>
      <c r="AO3270" s="26"/>
      <c r="AP3270" s="26"/>
      <c r="AQ3270" s="26">
        <v>-1</v>
      </c>
      <c r="AR3270" s="26">
        <v>90</v>
      </c>
      <c r="AS3270" s="26" t="s">
        <v>168</v>
      </c>
      <c r="AT3270" s="26" t="s">
        <v>71</v>
      </c>
      <c r="AU3270" s="26" t="s">
        <v>63</v>
      </c>
      <c r="AV3270" s="26" t="s">
        <v>63</v>
      </c>
      <c r="AW3270" s="26" t="s">
        <v>63</v>
      </c>
      <c r="AX3270" s="26" t="s">
        <v>63</v>
      </c>
      <c r="AY3270" s="26">
        <v>43.844786999999897</v>
      </c>
      <c r="AZ3270" s="26">
        <v>-101.511734</v>
      </c>
      <c r="BA3270" s="26" t="s">
        <v>485</v>
      </c>
      <c r="BB3270" s="26" t="s">
        <v>611</v>
      </c>
      <c r="BC3270" s="26" t="s">
        <v>167</v>
      </c>
      <c r="BD3270" s="26" t="s">
        <v>154</v>
      </c>
      <c r="BE3270" s="26"/>
      <c r="BF3270" s="26" t="s">
        <v>99</v>
      </c>
      <c r="BG3270" s="26" t="s">
        <v>167</v>
      </c>
      <c r="BH3270" s="26" t="s">
        <v>99</v>
      </c>
      <c r="BI3270" s="26">
        <v>6</v>
      </c>
      <c r="BJ3270" s="26" t="s">
        <v>217</v>
      </c>
    </row>
    <row r="3271" spans="36:62" x14ac:dyDescent="0.25">
      <c r="AJ3271" s="26">
        <v>1211</v>
      </c>
      <c r="AK3271" s="26">
        <v>2212083</v>
      </c>
      <c r="AL3271" s="264">
        <v>44814.038888888892</v>
      </c>
      <c r="AM3271" s="26" t="s">
        <v>147</v>
      </c>
      <c r="AN3271" s="26" t="s">
        <v>63</v>
      </c>
      <c r="AO3271" s="26"/>
      <c r="AP3271" s="26"/>
      <c r="AQ3271" s="26">
        <v>-1</v>
      </c>
      <c r="AR3271" s="26">
        <v>90</v>
      </c>
      <c r="AS3271" s="26" t="s">
        <v>168</v>
      </c>
      <c r="AT3271" s="26" t="s">
        <v>71</v>
      </c>
      <c r="AU3271" s="26" t="s">
        <v>63</v>
      </c>
      <c r="AV3271" s="26" t="s">
        <v>63</v>
      </c>
      <c r="AW3271" s="26" t="s">
        <v>63</v>
      </c>
      <c r="AX3271" s="26" t="s">
        <v>63</v>
      </c>
      <c r="AY3271" s="26">
        <v>43.850563000000001</v>
      </c>
      <c r="AZ3271" s="26">
        <v>-101.490442999999</v>
      </c>
      <c r="BA3271" s="26" t="s">
        <v>158</v>
      </c>
      <c r="BB3271" s="26" t="s">
        <v>611</v>
      </c>
      <c r="BC3271" s="26" t="s">
        <v>167</v>
      </c>
      <c r="BD3271" s="26" t="s">
        <v>154</v>
      </c>
      <c r="BE3271" s="26"/>
      <c r="BF3271" s="26" t="s">
        <v>99</v>
      </c>
      <c r="BG3271" s="26" t="s">
        <v>167</v>
      </c>
      <c r="BH3271" s="26" t="s">
        <v>99</v>
      </c>
      <c r="BI3271" s="26">
        <v>6</v>
      </c>
      <c r="BJ3271" s="26" t="s">
        <v>217</v>
      </c>
    </row>
    <row r="3272" spans="36:62" x14ac:dyDescent="0.25">
      <c r="AJ3272" s="26">
        <v>1212</v>
      </c>
      <c r="AK3272" s="26">
        <v>2211247</v>
      </c>
      <c r="AL3272" s="264">
        <v>44807.882638888892</v>
      </c>
      <c r="AM3272" s="26" t="s">
        <v>147</v>
      </c>
      <c r="AN3272" s="26" t="s">
        <v>63</v>
      </c>
      <c r="AO3272" s="26"/>
      <c r="AP3272" s="26"/>
      <c r="AQ3272" s="26">
        <v>-1</v>
      </c>
      <c r="AR3272" s="26">
        <v>90</v>
      </c>
      <c r="AS3272" s="26" t="s">
        <v>168</v>
      </c>
      <c r="AT3272" s="26" t="s">
        <v>71</v>
      </c>
      <c r="AU3272" s="26" t="s">
        <v>63</v>
      </c>
      <c r="AV3272" s="26" t="s">
        <v>63</v>
      </c>
      <c r="AW3272" s="26" t="s">
        <v>63</v>
      </c>
      <c r="AX3272" s="26" t="s">
        <v>63</v>
      </c>
      <c r="AY3272" s="26">
        <v>43.842545000000001</v>
      </c>
      <c r="AZ3272" s="26">
        <v>-101.237442999999</v>
      </c>
      <c r="BA3272" s="26" t="s">
        <v>158</v>
      </c>
      <c r="BB3272" s="26" t="s">
        <v>611</v>
      </c>
      <c r="BC3272" s="26" t="s">
        <v>167</v>
      </c>
      <c r="BD3272" s="26" t="s">
        <v>154</v>
      </c>
      <c r="BE3272" s="26"/>
      <c r="BF3272" s="26" t="s">
        <v>99</v>
      </c>
      <c r="BG3272" s="26" t="s">
        <v>167</v>
      </c>
      <c r="BH3272" s="26" t="s">
        <v>99</v>
      </c>
      <c r="BI3272" s="26">
        <v>6</v>
      </c>
      <c r="BJ3272" s="26" t="s">
        <v>217</v>
      </c>
    </row>
    <row r="3273" spans="36:62" x14ac:dyDescent="0.25">
      <c r="AJ3273" s="26">
        <v>1215</v>
      </c>
      <c r="AK3273" s="26">
        <v>2211683</v>
      </c>
      <c r="AL3273" s="264">
        <v>44813.443749999999</v>
      </c>
      <c r="AM3273" s="26" t="s">
        <v>147</v>
      </c>
      <c r="AN3273" s="26" t="s">
        <v>63</v>
      </c>
      <c r="AO3273" s="26" t="s">
        <v>156</v>
      </c>
      <c r="AP3273" s="26" t="s">
        <v>159</v>
      </c>
      <c r="AQ3273" s="26">
        <v>0</v>
      </c>
      <c r="AR3273" s="26">
        <v>90</v>
      </c>
      <c r="AS3273" s="26" t="s">
        <v>1140</v>
      </c>
      <c r="AT3273" s="26" t="s">
        <v>74</v>
      </c>
      <c r="AU3273" s="26" t="s">
        <v>63</v>
      </c>
      <c r="AV3273" s="26" t="s">
        <v>69</v>
      </c>
      <c r="AW3273" s="26" t="s">
        <v>63</v>
      </c>
      <c r="AX3273" s="26" t="s">
        <v>63</v>
      </c>
      <c r="AY3273" s="26">
        <v>43.8362669999999</v>
      </c>
      <c r="AZ3273" s="26">
        <v>-101.648872999999</v>
      </c>
      <c r="BA3273" s="26" t="s">
        <v>533</v>
      </c>
      <c r="BB3273" s="26" t="s">
        <v>1141</v>
      </c>
      <c r="BC3273" s="26" t="s">
        <v>685</v>
      </c>
      <c r="BD3273" s="26" t="s">
        <v>68</v>
      </c>
      <c r="BE3273" s="26"/>
      <c r="BF3273" s="26" t="s">
        <v>68</v>
      </c>
      <c r="BG3273" s="26" t="s">
        <v>68</v>
      </c>
      <c r="BH3273" s="26" t="s">
        <v>175</v>
      </c>
      <c r="BI3273" s="26">
        <v>6</v>
      </c>
      <c r="BJ3273" s="26" t="s">
        <v>20</v>
      </c>
    </row>
    <row r="3274" spans="36:62" x14ac:dyDescent="0.25">
      <c r="AJ3274" s="26">
        <v>1216</v>
      </c>
      <c r="AK3274" s="26">
        <v>2213522</v>
      </c>
      <c r="AL3274" s="264">
        <v>44835.097222222219</v>
      </c>
      <c r="AM3274" s="26" t="s">
        <v>147</v>
      </c>
      <c r="AN3274" s="26" t="s">
        <v>63</v>
      </c>
      <c r="AO3274" s="26"/>
      <c r="AP3274" s="26"/>
      <c r="AQ3274" s="26">
        <v>-1</v>
      </c>
      <c r="AR3274" s="26">
        <v>90</v>
      </c>
      <c r="AS3274" s="26" t="s">
        <v>168</v>
      </c>
      <c r="AT3274" s="26" t="s">
        <v>71</v>
      </c>
      <c r="AU3274" s="26" t="s">
        <v>63</v>
      </c>
      <c r="AV3274" s="26" t="s">
        <v>63</v>
      </c>
      <c r="AW3274" s="26" t="s">
        <v>63</v>
      </c>
      <c r="AX3274" s="26" t="s">
        <v>63</v>
      </c>
      <c r="AY3274" s="26">
        <v>43.896608000000001</v>
      </c>
      <c r="AZ3274" s="26">
        <v>-101.10908000000001</v>
      </c>
      <c r="BA3274" s="26" t="s">
        <v>208</v>
      </c>
      <c r="BB3274" s="26" t="s">
        <v>611</v>
      </c>
      <c r="BC3274" s="26" t="s">
        <v>167</v>
      </c>
      <c r="BD3274" s="26" t="s">
        <v>154</v>
      </c>
      <c r="BE3274" s="26"/>
      <c r="BF3274" s="26" t="s">
        <v>99</v>
      </c>
      <c r="BG3274" s="26" t="s">
        <v>167</v>
      </c>
      <c r="BH3274" s="26" t="s">
        <v>99</v>
      </c>
      <c r="BI3274" s="26">
        <v>6</v>
      </c>
      <c r="BJ3274" s="26" t="s">
        <v>217</v>
      </c>
    </row>
    <row r="3275" spans="36:62" x14ac:dyDescent="0.25">
      <c r="AJ3275" s="26">
        <v>1217</v>
      </c>
      <c r="AK3275" s="26">
        <v>2214641</v>
      </c>
      <c r="AL3275" s="264">
        <v>44854.430555555555</v>
      </c>
      <c r="AM3275" s="26" t="s">
        <v>147</v>
      </c>
      <c r="AN3275" s="26" t="s">
        <v>63</v>
      </c>
      <c r="AO3275" s="26" t="s">
        <v>156</v>
      </c>
      <c r="AP3275" s="26" t="s">
        <v>159</v>
      </c>
      <c r="AQ3275" s="26">
        <v>0</v>
      </c>
      <c r="AR3275" s="26">
        <v>90</v>
      </c>
      <c r="AS3275" s="26" t="s">
        <v>191</v>
      </c>
      <c r="AT3275" s="26" t="s">
        <v>71</v>
      </c>
      <c r="AU3275" s="26" t="s">
        <v>63</v>
      </c>
      <c r="AV3275" s="26" t="s">
        <v>63</v>
      </c>
      <c r="AW3275" s="26" t="s">
        <v>63</v>
      </c>
      <c r="AX3275" s="26" t="s">
        <v>63</v>
      </c>
      <c r="AY3275" s="26">
        <v>43.851688000000003</v>
      </c>
      <c r="AZ3275" s="26">
        <v>-101.418370999999</v>
      </c>
      <c r="BA3275" s="26" t="s">
        <v>208</v>
      </c>
      <c r="BB3275" s="26" t="s">
        <v>611</v>
      </c>
      <c r="BC3275" s="26" t="s">
        <v>759</v>
      </c>
      <c r="BD3275" s="26" t="s">
        <v>68</v>
      </c>
      <c r="BE3275" s="26"/>
      <c r="BF3275" s="26" t="s">
        <v>709</v>
      </c>
      <c r="BG3275" s="26" t="s">
        <v>68</v>
      </c>
      <c r="BH3275" s="26" t="s">
        <v>146</v>
      </c>
      <c r="BI3275" s="26">
        <v>6</v>
      </c>
      <c r="BJ3275" s="26" t="s">
        <v>217</v>
      </c>
    </row>
    <row r="3276" spans="36:62" x14ac:dyDescent="0.25">
      <c r="AJ3276" s="26">
        <v>1218</v>
      </c>
      <c r="AK3276" s="26">
        <v>2213525</v>
      </c>
      <c r="AL3276" s="264">
        <v>44846.319444444445</v>
      </c>
      <c r="AM3276" s="26" t="s">
        <v>147</v>
      </c>
      <c r="AN3276" s="26" t="s">
        <v>63</v>
      </c>
      <c r="AO3276" s="26"/>
      <c r="AP3276" s="26"/>
      <c r="AQ3276" s="26">
        <v>-1</v>
      </c>
      <c r="AR3276" s="26">
        <v>90</v>
      </c>
      <c r="AS3276" s="26" t="s">
        <v>168</v>
      </c>
      <c r="AT3276" s="26" t="s">
        <v>71</v>
      </c>
      <c r="AU3276" s="26" t="s">
        <v>63</v>
      </c>
      <c r="AV3276" s="26" t="s">
        <v>63</v>
      </c>
      <c r="AW3276" s="26" t="s">
        <v>63</v>
      </c>
      <c r="AX3276" s="26" t="s">
        <v>63</v>
      </c>
      <c r="AY3276" s="26">
        <v>43.836281</v>
      </c>
      <c r="AZ3276" s="26">
        <v>-101.560241</v>
      </c>
      <c r="BA3276" s="26" t="s">
        <v>166</v>
      </c>
      <c r="BB3276" s="26" t="s">
        <v>609</v>
      </c>
      <c r="BC3276" s="26" t="s">
        <v>167</v>
      </c>
      <c r="BD3276" s="26" t="s">
        <v>154</v>
      </c>
      <c r="BE3276" s="26"/>
      <c r="BF3276" s="26" t="s">
        <v>99</v>
      </c>
      <c r="BG3276" s="26" t="s">
        <v>167</v>
      </c>
      <c r="BH3276" s="26" t="s">
        <v>99</v>
      </c>
      <c r="BI3276" s="26">
        <v>6</v>
      </c>
      <c r="BJ3276" s="26" t="s">
        <v>217</v>
      </c>
    </row>
    <row r="3277" spans="36:62" x14ac:dyDescent="0.25">
      <c r="AJ3277" s="26">
        <v>1219</v>
      </c>
      <c r="AK3277" s="26">
        <v>2213986</v>
      </c>
      <c r="AL3277" s="264">
        <v>44852.909722222219</v>
      </c>
      <c r="AM3277" s="26" t="s">
        <v>147</v>
      </c>
      <c r="AN3277" s="26" t="s">
        <v>63</v>
      </c>
      <c r="AO3277" s="26"/>
      <c r="AP3277" s="26"/>
      <c r="AQ3277" s="26">
        <v>-1</v>
      </c>
      <c r="AR3277" s="26">
        <v>90</v>
      </c>
      <c r="AS3277" s="26" t="s">
        <v>168</v>
      </c>
      <c r="AT3277" s="26" t="s">
        <v>71</v>
      </c>
      <c r="AU3277" s="26" t="s">
        <v>63</v>
      </c>
      <c r="AV3277" s="26" t="s">
        <v>63</v>
      </c>
      <c r="AW3277" s="26" t="s">
        <v>63</v>
      </c>
      <c r="AX3277" s="26" t="s">
        <v>63</v>
      </c>
      <c r="AY3277" s="26">
        <v>43.842905000000002</v>
      </c>
      <c r="AZ3277" s="26">
        <v>-101.31797</v>
      </c>
      <c r="BA3277" s="26" t="s">
        <v>158</v>
      </c>
      <c r="BB3277" s="26" t="s">
        <v>611</v>
      </c>
      <c r="BC3277" s="26" t="s">
        <v>167</v>
      </c>
      <c r="BD3277" s="26" t="s">
        <v>154</v>
      </c>
      <c r="BE3277" s="26"/>
      <c r="BF3277" s="26" t="s">
        <v>99</v>
      </c>
      <c r="BG3277" s="26" t="s">
        <v>167</v>
      </c>
      <c r="BH3277" s="26" t="s">
        <v>99</v>
      </c>
      <c r="BI3277" s="26">
        <v>6</v>
      </c>
      <c r="BJ3277" s="26" t="s">
        <v>217</v>
      </c>
    </row>
    <row r="3278" spans="36:62" x14ac:dyDescent="0.25">
      <c r="AJ3278" s="26">
        <v>1220</v>
      </c>
      <c r="AK3278" s="26">
        <v>2213937</v>
      </c>
      <c r="AL3278" s="264">
        <v>44837.291666666664</v>
      </c>
      <c r="AM3278" s="26" t="s">
        <v>565</v>
      </c>
      <c r="AN3278" s="26" t="s">
        <v>63</v>
      </c>
      <c r="AO3278" s="26"/>
      <c r="AP3278" s="26"/>
      <c r="AQ3278" s="26">
        <v>-1</v>
      </c>
      <c r="AR3278" s="26">
        <v>83</v>
      </c>
      <c r="AS3278" s="26" t="s">
        <v>168</v>
      </c>
      <c r="AT3278" s="26" t="s">
        <v>71</v>
      </c>
      <c r="AU3278" s="26" t="s">
        <v>63</v>
      </c>
      <c r="AV3278" s="26" t="s">
        <v>63</v>
      </c>
      <c r="AW3278" s="26" t="s">
        <v>63</v>
      </c>
      <c r="AX3278" s="26" t="s">
        <v>63</v>
      </c>
      <c r="AY3278" s="26">
        <v>43.732495999999898</v>
      </c>
      <c r="AZ3278" s="26">
        <v>-100.682119999999</v>
      </c>
      <c r="BA3278" s="26" t="s">
        <v>166</v>
      </c>
      <c r="BB3278" s="26" t="s">
        <v>165</v>
      </c>
      <c r="BC3278" s="26" t="s">
        <v>167</v>
      </c>
      <c r="BD3278" s="26" t="s">
        <v>154</v>
      </c>
      <c r="BE3278" s="26"/>
      <c r="BF3278" s="26" t="s">
        <v>99</v>
      </c>
      <c r="BG3278" s="26" t="s">
        <v>167</v>
      </c>
      <c r="BH3278" s="26" t="s">
        <v>99</v>
      </c>
      <c r="BI3278" s="26">
        <v>6</v>
      </c>
      <c r="BJ3278" s="26" t="s">
        <v>217</v>
      </c>
    </row>
    <row r="3279" spans="36:62" x14ac:dyDescent="0.25">
      <c r="AJ3279" s="26">
        <v>1222</v>
      </c>
      <c r="AK3279" s="26">
        <v>2215327</v>
      </c>
      <c r="AL3279" s="264">
        <v>44844.544444444444</v>
      </c>
      <c r="AM3279" s="26" t="s">
        <v>565</v>
      </c>
      <c r="AN3279" s="26" t="s">
        <v>63</v>
      </c>
      <c r="AO3279" s="26" t="s">
        <v>156</v>
      </c>
      <c r="AP3279" s="26" t="s">
        <v>159</v>
      </c>
      <c r="AQ3279" s="26">
        <v>0</v>
      </c>
      <c r="AR3279" s="26">
        <v>90</v>
      </c>
      <c r="AS3279" s="26" t="s">
        <v>191</v>
      </c>
      <c r="AT3279" s="26" t="s">
        <v>71</v>
      </c>
      <c r="AU3279" s="26" t="s">
        <v>63</v>
      </c>
      <c r="AV3279" s="26" t="s">
        <v>63</v>
      </c>
      <c r="AW3279" s="26" t="s">
        <v>63</v>
      </c>
      <c r="AX3279" s="26" t="s">
        <v>63</v>
      </c>
      <c r="AY3279" s="26">
        <v>43.900948999999898</v>
      </c>
      <c r="AZ3279" s="26">
        <v>-101.034244</v>
      </c>
      <c r="BA3279" s="26" t="s">
        <v>494</v>
      </c>
      <c r="BB3279" s="26" t="s">
        <v>611</v>
      </c>
      <c r="BC3279" s="26" t="s">
        <v>68</v>
      </c>
      <c r="BD3279" s="26" t="s">
        <v>68</v>
      </c>
      <c r="BE3279" s="26"/>
      <c r="BF3279" s="26" t="s">
        <v>68</v>
      </c>
      <c r="BG3279" s="26" t="s">
        <v>68</v>
      </c>
      <c r="BH3279" s="26" t="s">
        <v>146</v>
      </c>
      <c r="BI3279" s="26">
        <v>6</v>
      </c>
      <c r="BJ3279" s="26" t="s">
        <v>217</v>
      </c>
    </row>
    <row r="3280" spans="36:62" x14ac:dyDescent="0.25">
      <c r="AJ3280" s="26">
        <v>1223</v>
      </c>
      <c r="AK3280" s="26">
        <v>2215518</v>
      </c>
      <c r="AL3280" s="264">
        <v>44866.78125</v>
      </c>
      <c r="AM3280" s="26" t="s">
        <v>565</v>
      </c>
      <c r="AN3280" s="26" t="s">
        <v>63</v>
      </c>
      <c r="AO3280" s="26" t="s">
        <v>156</v>
      </c>
      <c r="AP3280" s="26" t="s">
        <v>159</v>
      </c>
      <c r="AQ3280" s="26">
        <v>0</v>
      </c>
      <c r="AR3280" s="26">
        <v>90</v>
      </c>
      <c r="AS3280" s="26" t="s">
        <v>1440</v>
      </c>
      <c r="AT3280" s="26" t="s">
        <v>74</v>
      </c>
      <c r="AU3280" s="26" t="s">
        <v>63</v>
      </c>
      <c r="AV3280" s="26" t="s">
        <v>63</v>
      </c>
      <c r="AW3280" s="26" t="s">
        <v>63</v>
      </c>
      <c r="AX3280" s="26" t="s">
        <v>63</v>
      </c>
      <c r="AY3280" s="26">
        <v>43.886740000000003</v>
      </c>
      <c r="AZ3280" s="26">
        <v>-100.83829900000001</v>
      </c>
      <c r="BA3280" s="26" t="s">
        <v>208</v>
      </c>
      <c r="BB3280" s="26" t="s">
        <v>609</v>
      </c>
      <c r="BC3280" s="26" t="s">
        <v>680</v>
      </c>
      <c r="BD3280" s="26" t="s">
        <v>68</v>
      </c>
      <c r="BE3280" s="26"/>
      <c r="BF3280" s="26" t="s">
        <v>68</v>
      </c>
      <c r="BG3280" s="26" t="s">
        <v>68</v>
      </c>
      <c r="BH3280" s="26" t="s">
        <v>160</v>
      </c>
      <c r="BI3280" s="26">
        <v>6</v>
      </c>
      <c r="BJ3280" s="26" t="s">
        <v>19</v>
      </c>
    </row>
    <row r="3281" spans="36:62" x14ac:dyDescent="0.25">
      <c r="AJ3281" s="26">
        <v>1225</v>
      </c>
      <c r="AK3281" s="26">
        <v>2216915</v>
      </c>
      <c r="AL3281" s="264">
        <v>44888.743055555555</v>
      </c>
      <c r="AM3281" s="26" t="s">
        <v>565</v>
      </c>
      <c r="AN3281" s="26" t="s">
        <v>63</v>
      </c>
      <c r="AO3281" s="26" t="s">
        <v>156</v>
      </c>
      <c r="AP3281" s="26" t="s">
        <v>726</v>
      </c>
      <c r="AQ3281" s="26">
        <v>0</v>
      </c>
      <c r="AR3281" s="26">
        <v>83</v>
      </c>
      <c r="AS3281" s="26" t="s">
        <v>628</v>
      </c>
      <c r="AT3281" s="26" t="s">
        <v>71</v>
      </c>
      <c r="AU3281" s="26" t="s">
        <v>63</v>
      </c>
      <c r="AV3281" s="26" t="s">
        <v>63</v>
      </c>
      <c r="AW3281" s="26" t="s">
        <v>63</v>
      </c>
      <c r="AX3281" s="26" t="s">
        <v>63</v>
      </c>
      <c r="AY3281" s="26">
        <v>43.88214</v>
      </c>
      <c r="AZ3281" s="26">
        <v>-100.705844999999</v>
      </c>
      <c r="BA3281" s="26" t="s">
        <v>166</v>
      </c>
      <c r="BB3281" s="26" t="s">
        <v>672</v>
      </c>
      <c r="BC3281" s="26" t="s">
        <v>659</v>
      </c>
      <c r="BD3281" s="26" t="s">
        <v>68</v>
      </c>
      <c r="BE3281" s="26" t="s">
        <v>1477</v>
      </c>
      <c r="BF3281" s="26" t="s">
        <v>68</v>
      </c>
      <c r="BG3281" s="26" t="s">
        <v>68</v>
      </c>
      <c r="BH3281" s="26" t="s">
        <v>1531</v>
      </c>
      <c r="BI3281" s="26">
        <v>6</v>
      </c>
      <c r="BJ3281" s="26" t="s">
        <v>20</v>
      </c>
    </row>
    <row r="3282" spans="36:62" x14ac:dyDescent="0.25">
      <c r="AJ3282" s="26">
        <v>1226</v>
      </c>
      <c r="AK3282" s="26">
        <v>2214772</v>
      </c>
      <c r="AL3282" s="264">
        <v>44867.463888888888</v>
      </c>
      <c r="AM3282" s="26" t="s">
        <v>565</v>
      </c>
      <c r="AN3282" s="26" t="s">
        <v>63</v>
      </c>
      <c r="AO3282" s="26"/>
      <c r="AP3282" s="26"/>
      <c r="AQ3282" s="26">
        <v>-1</v>
      </c>
      <c r="AR3282" s="26">
        <v>90</v>
      </c>
      <c r="AS3282" s="26" t="s">
        <v>168</v>
      </c>
      <c r="AT3282" s="26" t="s">
        <v>71</v>
      </c>
      <c r="AU3282" s="26" t="s">
        <v>63</v>
      </c>
      <c r="AV3282" s="26" t="s">
        <v>63</v>
      </c>
      <c r="AW3282" s="26" t="s">
        <v>63</v>
      </c>
      <c r="AX3282" s="26" t="s">
        <v>63</v>
      </c>
      <c r="AY3282" s="26">
        <v>43.900910000000003</v>
      </c>
      <c r="AZ3282" s="26">
        <v>-100.928077999999</v>
      </c>
      <c r="BA3282" s="26" t="s">
        <v>185</v>
      </c>
      <c r="BB3282" s="26" t="s">
        <v>611</v>
      </c>
      <c r="BC3282" s="26" t="s">
        <v>167</v>
      </c>
      <c r="BD3282" s="26" t="s">
        <v>154</v>
      </c>
      <c r="BE3282" s="26"/>
      <c r="BF3282" s="26" t="s">
        <v>99</v>
      </c>
      <c r="BG3282" s="26" t="s">
        <v>167</v>
      </c>
      <c r="BH3282" s="26" t="s">
        <v>99</v>
      </c>
      <c r="BI3282" s="26">
        <v>6</v>
      </c>
      <c r="BJ3282" s="26" t="s">
        <v>217</v>
      </c>
    </row>
    <row r="3283" spans="36:62" x14ac:dyDescent="0.25">
      <c r="AJ3283" s="26">
        <v>1227</v>
      </c>
      <c r="AK3283" s="26">
        <v>2215174</v>
      </c>
      <c r="AL3283" s="264">
        <v>44875.354166666664</v>
      </c>
      <c r="AM3283" s="26" t="s">
        <v>147</v>
      </c>
      <c r="AN3283" s="26" t="s">
        <v>63</v>
      </c>
      <c r="AO3283" s="26" t="s">
        <v>156</v>
      </c>
      <c r="AP3283" s="26" t="s">
        <v>159</v>
      </c>
      <c r="AQ3283" s="26">
        <v>0</v>
      </c>
      <c r="AR3283" s="26">
        <v>90</v>
      </c>
      <c r="AS3283" s="26" t="s">
        <v>662</v>
      </c>
      <c r="AT3283" s="26" t="s">
        <v>663</v>
      </c>
      <c r="AU3283" s="26" t="s">
        <v>63</v>
      </c>
      <c r="AV3283" s="26" t="s">
        <v>63</v>
      </c>
      <c r="AW3283" s="26" t="s">
        <v>63</v>
      </c>
      <c r="AX3283" s="26" t="s">
        <v>63</v>
      </c>
      <c r="AY3283" s="26">
        <v>43.877817</v>
      </c>
      <c r="AZ3283" s="26">
        <v>-101.147362</v>
      </c>
      <c r="BA3283" s="26" t="s">
        <v>208</v>
      </c>
      <c r="BB3283" s="26" t="s">
        <v>611</v>
      </c>
      <c r="BC3283" s="26" t="s">
        <v>68</v>
      </c>
      <c r="BD3283" s="26" t="s">
        <v>615</v>
      </c>
      <c r="BE3283" s="26"/>
      <c r="BF3283" s="26" t="s">
        <v>68</v>
      </c>
      <c r="BG3283" s="26" t="s">
        <v>209</v>
      </c>
      <c r="BH3283" s="26" t="s">
        <v>146</v>
      </c>
      <c r="BI3283" s="26">
        <v>6</v>
      </c>
      <c r="BJ3283" s="26" t="s">
        <v>217</v>
      </c>
    </row>
    <row r="3284" spans="36:62" x14ac:dyDescent="0.25">
      <c r="AJ3284" s="26">
        <v>1228</v>
      </c>
      <c r="AK3284" s="26">
        <v>2215881</v>
      </c>
      <c r="AL3284" s="264">
        <v>44875.4</v>
      </c>
      <c r="AM3284" s="26" t="s">
        <v>147</v>
      </c>
      <c r="AN3284" s="26" t="s">
        <v>63</v>
      </c>
      <c r="AO3284" s="26" t="s">
        <v>156</v>
      </c>
      <c r="AP3284" s="26" t="s">
        <v>159</v>
      </c>
      <c r="AQ3284" s="26">
        <v>0</v>
      </c>
      <c r="AR3284" s="26">
        <v>90</v>
      </c>
      <c r="AS3284" s="26" t="s">
        <v>662</v>
      </c>
      <c r="AT3284" s="26" t="s">
        <v>663</v>
      </c>
      <c r="AU3284" s="26" t="s">
        <v>63</v>
      </c>
      <c r="AV3284" s="26" t="s">
        <v>63</v>
      </c>
      <c r="AW3284" s="26" t="s">
        <v>63</v>
      </c>
      <c r="AX3284" s="26" t="s">
        <v>63</v>
      </c>
      <c r="AY3284" s="26">
        <v>43.878856999999996</v>
      </c>
      <c r="AZ3284" s="26">
        <v>-101.145927</v>
      </c>
      <c r="BA3284" s="26" t="s">
        <v>208</v>
      </c>
      <c r="BB3284" s="26" t="s">
        <v>609</v>
      </c>
      <c r="BC3284" s="26" t="s">
        <v>68</v>
      </c>
      <c r="BD3284" s="26" t="s">
        <v>615</v>
      </c>
      <c r="BE3284" s="26"/>
      <c r="BF3284" s="26" t="s">
        <v>68</v>
      </c>
      <c r="BG3284" s="26" t="s">
        <v>209</v>
      </c>
      <c r="BH3284" s="26" t="s">
        <v>146</v>
      </c>
      <c r="BI3284" s="26">
        <v>6</v>
      </c>
      <c r="BJ3284" s="26" t="s">
        <v>217</v>
      </c>
    </row>
    <row r="3285" spans="36:62" x14ac:dyDescent="0.25">
      <c r="AJ3285" s="26">
        <v>1229</v>
      </c>
      <c r="AK3285" s="26">
        <v>2215959</v>
      </c>
      <c r="AL3285" s="264">
        <v>44875.39166666667</v>
      </c>
      <c r="AM3285" s="26" t="s">
        <v>147</v>
      </c>
      <c r="AN3285" s="26" t="s">
        <v>63</v>
      </c>
      <c r="AO3285" s="26" t="s">
        <v>156</v>
      </c>
      <c r="AP3285" s="26" t="s">
        <v>159</v>
      </c>
      <c r="AQ3285" s="26">
        <v>0</v>
      </c>
      <c r="AR3285" s="26">
        <v>90</v>
      </c>
      <c r="AS3285" s="26" t="s">
        <v>853</v>
      </c>
      <c r="AT3285" s="26" t="s">
        <v>74</v>
      </c>
      <c r="AU3285" s="26" t="s">
        <v>63</v>
      </c>
      <c r="AV3285" s="26" t="s">
        <v>63</v>
      </c>
      <c r="AW3285" s="26" t="s">
        <v>63</v>
      </c>
      <c r="AX3285" s="26" t="s">
        <v>63</v>
      </c>
      <c r="AY3285" s="26">
        <v>43.851225999999897</v>
      </c>
      <c r="AZ3285" s="26">
        <v>-101.450503999999</v>
      </c>
      <c r="BA3285" s="26" t="s">
        <v>208</v>
      </c>
      <c r="BB3285" s="26" t="s">
        <v>611</v>
      </c>
      <c r="BC3285" s="26" t="s">
        <v>614</v>
      </c>
      <c r="BD3285" s="26" t="s">
        <v>615</v>
      </c>
      <c r="BE3285" s="26"/>
      <c r="BF3285" s="26" t="s">
        <v>68</v>
      </c>
      <c r="BG3285" s="26" t="s">
        <v>209</v>
      </c>
      <c r="BH3285" s="26" t="s">
        <v>160</v>
      </c>
      <c r="BI3285" s="26">
        <v>6</v>
      </c>
      <c r="BJ3285" s="26" t="s">
        <v>217</v>
      </c>
    </row>
    <row r="3286" spans="36:62" x14ac:dyDescent="0.25">
      <c r="AJ3286" s="26">
        <v>1230</v>
      </c>
      <c r="AK3286" s="26">
        <v>2216292</v>
      </c>
      <c r="AL3286" s="264">
        <v>44875.645833333336</v>
      </c>
      <c r="AM3286" s="26" t="s">
        <v>147</v>
      </c>
      <c r="AN3286" s="26" t="s">
        <v>63</v>
      </c>
      <c r="AO3286" s="26" t="s">
        <v>192</v>
      </c>
      <c r="AP3286" s="26" t="s">
        <v>824</v>
      </c>
      <c r="AQ3286" s="26">
        <v>0</v>
      </c>
      <c r="AR3286" s="26">
        <v>90</v>
      </c>
      <c r="AS3286" s="26" t="s">
        <v>963</v>
      </c>
      <c r="AT3286" s="26" t="s">
        <v>71</v>
      </c>
      <c r="AU3286" s="26" t="s">
        <v>63</v>
      </c>
      <c r="AV3286" s="26" t="s">
        <v>63</v>
      </c>
      <c r="AW3286" s="26" t="s">
        <v>63</v>
      </c>
      <c r="AX3286" s="26" t="s">
        <v>63</v>
      </c>
      <c r="AY3286" s="26">
        <v>43.852189000000003</v>
      </c>
      <c r="AZ3286" s="26">
        <v>-101.399834999999</v>
      </c>
      <c r="BA3286" s="26" t="s">
        <v>490</v>
      </c>
      <c r="BB3286" s="26" t="s">
        <v>826</v>
      </c>
      <c r="BC3286" s="26" t="s">
        <v>829</v>
      </c>
      <c r="BD3286" s="26" t="s">
        <v>828</v>
      </c>
      <c r="BE3286" s="26"/>
      <c r="BF3286" s="26" t="s">
        <v>829</v>
      </c>
      <c r="BG3286" s="26" t="s">
        <v>1565</v>
      </c>
      <c r="BH3286" s="26" t="s">
        <v>965</v>
      </c>
      <c r="BI3286" s="26">
        <v>6</v>
      </c>
      <c r="BJ3286" s="26" t="s">
        <v>217</v>
      </c>
    </row>
    <row r="3287" spans="36:62" x14ac:dyDescent="0.25">
      <c r="AJ3287" s="26">
        <v>1231</v>
      </c>
      <c r="AK3287" s="26">
        <v>2218287</v>
      </c>
      <c r="AL3287" s="264">
        <v>44907.869444444441</v>
      </c>
      <c r="AM3287" s="26" t="s">
        <v>147</v>
      </c>
      <c r="AN3287" s="26" t="s">
        <v>63</v>
      </c>
      <c r="AO3287" s="26" t="s">
        <v>156</v>
      </c>
      <c r="AP3287" s="26" t="s">
        <v>159</v>
      </c>
      <c r="AQ3287" s="26">
        <v>0</v>
      </c>
      <c r="AR3287" s="26">
        <v>90</v>
      </c>
      <c r="AS3287" s="26" t="s">
        <v>853</v>
      </c>
      <c r="AT3287" s="26" t="s">
        <v>663</v>
      </c>
      <c r="AU3287" s="26" t="s">
        <v>63</v>
      </c>
      <c r="AV3287" s="26" t="s">
        <v>63</v>
      </c>
      <c r="AW3287" s="26" t="s">
        <v>63</v>
      </c>
      <c r="AX3287" s="26" t="s">
        <v>63</v>
      </c>
      <c r="AY3287" s="26">
        <v>43.851489000000001</v>
      </c>
      <c r="AZ3287" s="26">
        <v>-101.449917999999</v>
      </c>
      <c r="BA3287" s="26" t="s">
        <v>208</v>
      </c>
      <c r="BB3287" s="26" t="s">
        <v>609</v>
      </c>
      <c r="BC3287" s="26" t="s">
        <v>667</v>
      </c>
      <c r="BD3287" s="26" t="s">
        <v>615</v>
      </c>
      <c r="BE3287" s="26"/>
      <c r="BF3287" s="26" t="s">
        <v>68</v>
      </c>
      <c r="BG3287" s="26" t="s">
        <v>68</v>
      </c>
      <c r="BH3287" s="26" t="s">
        <v>146</v>
      </c>
      <c r="BI3287" s="26">
        <v>6</v>
      </c>
      <c r="BJ3287" s="26" t="s">
        <v>217</v>
      </c>
    </row>
    <row r="3288" spans="36:62" x14ac:dyDescent="0.25">
      <c r="AJ3288" s="26">
        <v>1232</v>
      </c>
      <c r="AK3288" s="26">
        <v>2217832</v>
      </c>
      <c r="AL3288" s="264">
        <v>44904.944444444445</v>
      </c>
      <c r="AM3288" s="26" t="s">
        <v>147</v>
      </c>
      <c r="AN3288" s="26" t="s">
        <v>63</v>
      </c>
      <c r="AO3288" s="26" t="s">
        <v>173</v>
      </c>
      <c r="AP3288" s="26" t="s">
        <v>159</v>
      </c>
      <c r="AQ3288" s="26">
        <v>0</v>
      </c>
      <c r="AR3288" s="26">
        <v>90</v>
      </c>
      <c r="AS3288" s="26" t="s">
        <v>1153</v>
      </c>
      <c r="AT3288" s="26" t="s">
        <v>71</v>
      </c>
      <c r="AU3288" s="26" t="s">
        <v>63</v>
      </c>
      <c r="AV3288" s="26" t="s">
        <v>63</v>
      </c>
      <c r="AW3288" s="26" t="s">
        <v>63</v>
      </c>
      <c r="AX3288" s="26" t="s">
        <v>63</v>
      </c>
      <c r="AY3288" s="26">
        <v>43.836868000000003</v>
      </c>
      <c r="AZ3288" s="26">
        <v>-101.537735999999</v>
      </c>
      <c r="BA3288" s="26" t="s">
        <v>208</v>
      </c>
      <c r="BB3288" s="26" t="s">
        <v>609</v>
      </c>
      <c r="BC3288" s="26" t="s">
        <v>170</v>
      </c>
      <c r="BD3288" s="26" t="s">
        <v>68</v>
      </c>
      <c r="BE3288" s="26" t="s">
        <v>1152</v>
      </c>
      <c r="BF3288" s="26" t="s">
        <v>68</v>
      </c>
      <c r="BG3288" s="26" t="s">
        <v>68</v>
      </c>
      <c r="BH3288" s="26" t="s">
        <v>160</v>
      </c>
      <c r="BI3288" s="26">
        <v>6</v>
      </c>
      <c r="BJ3288" s="26" t="s">
        <v>19</v>
      </c>
    </row>
    <row r="3289" spans="36:62" x14ac:dyDescent="0.25">
      <c r="AJ3289" s="26">
        <v>1233</v>
      </c>
      <c r="AK3289" s="26">
        <v>2215699</v>
      </c>
      <c r="AL3289" s="264">
        <v>44869.989583333336</v>
      </c>
      <c r="AM3289" s="26" t="s">
        <v>487</v>
      </c>
      <c r="AN3289" s="26" t="s">
        <v>63</v>
      </c>
      <c r="AO3289" s="26"/>
      <c r="AP3289" s="26"/>
      <c r="AQ3289" s="26">
        <v>-1</v>
      </c>
      <c r="AR3289" s="26">
        <v>18</v>
      </c>
      <c r="AS3289" s="26" t="s">
        <v>168</v>
      </c>
      <c r="AT3289" s="26" t="s">
        <v>71</v>
      </c>
      <c r="AU3289" s="26" t="s">
        <v>63</v>
      </c>
      <c r="AV3289" s="26" t="s">
        <v>63</v>
      </c>
      <c r="AW3289" s="26" t="s">
        <v>63</v>
      </c>
      <c r="AX3289" s="26" t="s">
        <v>63</v>
      </c>
      <c r="AY3289" s="26">
        <v>43.215069</v>
      </c>
      <c r="AZ3289" s="26">
        <v>-101.363401999999</v>
      </c>
      <c r="BA3289" s="26" t="s">
        <v>185</v>
      </c>
      <c r="BB3289" s="26" t="s">
        <v>609</v>
      </c>
      <c r="BC3289" s="26" t="s">
        <v>167</v>
      </c>
      <c r="BD3289" s="26" t="s">
        <v>154</v>
      </c>
      <c r="BE3289" s="26"/>
      <c r="BF3289" s="26" t="s">
        <v>99</v>
      </c>
      <c r="BG3289" s="26" t="s">
        <v>167</v>
      </c>
      <c r="BH3289" s="26" t="s">
        <v>99</v>
      </c>
      <c r="BI3289" s="26">
        <v>6</v>
      </c>
      <c r="BJ3289" s="26" t="s">
        <v>217</v>
      </c>
    </row>
    <row r="3290" spans="36:62" x14ac:dyDescent="0.25">
      <c r="AJ3290" s="26">
        <v>1234</v>
      </c>
      <c r="AK3290" s="26">
        <v>2215417</v>
      </c>
      <c r="AL3290" s="264">
        <v>44871.760416666664</v>
      </c>
      <c r="AM3290" s="26" t="s">
        <v>147</v>
      </c>
      <c r="AN3290" s="26" t="s">
        <v>63</v>
      </c>
      <c r="AO3290" s="26"/>
      <c r="AP3290" s="26"/>
      <c r="AQ3290" s="26">
        <v>-1</v>
      </c>
      <c r="AR3290" s="26">
        <v>90</v>
      </c>
      <c r="AS3290" s="26" t="s">
        <v>168</v>
      </c>
      <c r="AT3290" s="26" t="s">
        <v>71</v>
      </c>
      <c r="AU3290" s="26" t="s">
        <v>63</v>
      </c>
      <c r="AV3290" s="26" t="s">
        <v>63</v>
      </c>
      <c r="AW3290" s="26" t="s">
        <v>63</v>
      </c>
      <c r="AX3290" s="26" t="s">
        <v>63</v>
      </c>
      <c r="AY3290" s="26">
        <v>43.838543999999899</v>
      </c>
      <c r="AZ3290" s="26">
        <v>-101.532027999999</v>
      </c>
      <c r="BA3290" s="26" t="s">
        <v>485</v>
      </c>
      <c r="BB3290" s="26" t="s">
        <v>609</v>
      </c>
      <c r="BC3290" s="26" t="s">
        <v>167</v>
      </c>
      <c r="BD3290" s="26" t="s">
        <v>154</v>
      </c>
      <c r="BE3290" s="26"/>
      <c r="BF3290" s="26" t="s">
        <v>99</v>
      </c>
      <c r="BG3290" s="26" t="s">
        <v>167</v>
      </c>
      <c r="BH3290" s="26" t="s">
        <v>99</v>
      </c>
      <c r="BI3290" s="26">
        <v>6</v>
      </c>
      <c r="BJ3290" s="26" t="s">
        <v>217</v>
      </c>
    </row>
    <row r="3291" spans="36:62" x14ac:dyDescent="0.25">
      <c r="AJ3291" s="26">
        <v>1235</v>
      </c>
      <c r="AK3291" s="26">
        <v>2215418</v>
      </c>
      <c r="AL3291" s="264">
        <v>44871.739583333336</v>
      </c>
      <c r="AM3291" s="26" t="s">
        <v>147</v>
      </c>
      <c r="AN3291" s="26" t="s">
        <v>63</v>
      </c>
      <c r="AO3291" s="26"/>
      <c r="AP3291" s="26"/>
      <c r="AQ3291" s="26">
        <v>-1</v>
      </c>
      <c r="AR3291" s="26">
        <v>90</v>
      </c>
      <c r="AS3291" s="26" t="s">
        <v>168</v>
      </c>
      <c r="AT3291" s="26" t="s">
        <v>71</v>
      </c>
      <c r="AU3291" s="26" t="s">
        <v>63</v>
      </c>
      <c r="AV3291" s="26" t="s">
        <v>63</v>
      </c>
      <c r="AW3291" s="26" t="s">
        <v>63</v>
      </c>
      <c r="AX3291" s="26" t="s">
        <v>63</v>
      </c>
      <c r="AY3291" s="26">
        <v>43.843499000000001</v>
      </c>
      <c r="AZ3291" s="26">
        <v>-101.516632</v>
      </c>
      <c r="BA3291" s="26" t="s">
        <v>166</v>
      </c>
      <c r="BB3291" s="26" t="s">
        <v>609</v>
      </c>
      <c r="BC3291" s="26" t="s">
        <v>167</v>
      </c>
      <c r="BD3291" s="26" t="s">
        <v>154</v>
      </c>
      <c r="BE3291" s="26"/>
      <c r="BF3291" s="26" t="s">
        <v>99</v>
      </c>
      <c r="BG3291" s="26" t="s">
        <v>167</v>
      </c>
      <c r="BH3291" s="26" t="s">
        <v>99</v>
      </c>
      <c r="BI3291" s="26">
        <v>6</v>
      </c>
      <c r="BJ3291" s="26" t="s">
        <v>217</v>
      </c>
    </row>
    <row r="3292" spans="36:62" x14ac:dyDescent="0.25">
      <c r="AJ3292" s="26">
        <v>1236</v>
      </c>
      <c r="AK3292" s="26">
        <v>2215584</v>
      </c>
      <c r="AL3292" s="264">
        <v>44881.68472222222</v>
      </c>
      <c r="AM3292" s="26" t="s">
        <v>147</v>
      </c>
      <c r="AN3292" s="26" t="s">
        <v>63</v>
      </c>
      <c r="AO3292" s="26"/>
      <c r="AP3292" s="26"/>
      <c r="AQ3292" s="26">
        <v>-1</v>
      </c>
      <c r="AR3292" s="26">
        <v>90</v>
      </c>
      <c r="AS3292" s="26" t="s">
        <v>168</v>
      </c>
      <c r="AT3292" s="26" t="s">
        <v>71</v>
      </c>
      <c r="AU3292" s="26" t="s">
        <v>63</v>
      </c>
      <c r="AV3292" s="26" t="s">
        <v>63</v>
      </c>
      <c r="AW3292" s="26" t="s">
        <v>63</v>
      </c>
      <c r="AX3292" s="26" t="s">
        <v>63</v>
      </c>
      <c r="AY3292" s="26">
        <v>43.900005</v>
      </c>
      <c r="AZ3292" s="26">
        <v>-101.09333700000001</v>
      </c>
      <c r="BA3292" s="26" t="s">
        <v>185</v>
      </c>
      <c r="BB3292" s="26" t="s">
        <v>609</v>
      </c>
      <c r="BC3292" s="26" t="s">
        <v>167</v>
      </c>
      <c r="BD3292" s="26" t="s">
        <v>154</v>
      </c>
      <c r="BE3292" s="26"/>
      <c r="BF3292" s="26" t="s">
        <v>99</v>
      </c>
      <c r="BG3292" s="26" t="s">
        <v>167</v>
      </c>
      <c r="BH3292" s="26" t="s">
        <v>99</v>
      </c>
      <c r="BI3292" s="26">
        <v>6</v>
      </c>
      <c r="BJ3292" s="26" t="s">
        <v>217</v>
      </c>
    </row>
    <row r="3293" spans="36:62" x14ac:dyDescent="0.25">
      <c r="AJ3293" s="26">
        <v>1663</v>
      </c>
      <c r="AK3293" s="26">
        <v>1800331</v>
      </c>
      <c r="AL3293" s="264">
        <v>43101.881944444445</v>
      </c>
      <c r="AM3293" s="26" t="s">
        <v>481</v>
      </c>
      <c r="AN3293" s="26" t="s">
        <v>63</v>
      </c>
      <c r="AO3293" s="26"/>
      <c r="AP3293" s="26"/>
      <c r="AQ3293" s="26">
        <v>-1</v>
      </c>
      <c r="AR3293" s="26">
        <v>90</v>
      </c>
      <c r="AS3293" s="26" t="s">
        <v>168</v>
      </c>
      <c r="AT3293" s="26" t="s">
        <v>71</v>
      </c>
      <c r="AU3293" s="26" t="s">
        <v>63</v>
      </c>
      <c r="AV3293" s="26" t="s">
        <v>63</v>
      </c>
      <c r="AW3293" s="26" t="s">
        <v>63</v>
      </c>
      <c r="AX3293" s="26" t="s">
        <v>63</v>
      </c>
      <c r="AY3293" s="26">
        <v>44.118302999999898</v>
      </c>
      <c r="AZ3293" s="26">
        <v>-102.940783999999</v>
      </c>
      <c r="BA3293" s="26" t="s">
        <v>158</v>
      </c>
      <c r="BB3293" s="26" t="s">
        <v>609</v>
      </c>
      <c r="BC3293" s="26" t="s">
        <v>167</v>
      </c>
      <c r="BD3293" s="26" t="s">
        <v>154</v>
      </c>
      <c r="BE3293" s="26"/>
      <c r="BF3293" s="26" t="s">
        <v>99</v>
      </c>
      <c r="BG3293" s="26" t="s">
        <v>167</v>
      </c>
      <c r="BH3293" s="26" t="s">
        <v>99</v>
      </c>
      <c r="BI3293" s="26">
        <v>7</v>
      </c>
      <c r="BJ3293" s="26" t="s">
        <v>217</v>
      </c>
    </row>
    <row r="3294" spans="36:62" x14ac:dyDescent="0.25">
      <c r="AJ3294" s="26">
        <v>1665</v>
      </c>
      <c r="AK3294" s="26">
        <v>1800318</v>
      </c>
      <c r="AL3294" s="264">
        <v>43105.71875</v>
      </c>
      <c r="AM3294" s="26" t="s">
        <v>481</v>
      </c>
      <c r="AN3294" s="26" t="s">
        <v>63</v>
      </c>
      <c r="AO3294" s="26"/>
      <c r="AP3294" s="26"/>
      <c r="AQ3294" s="26">
        <v>-1</v>
      </c>
      <c r="AR3294" s="26">
        <v>90</v>
      </c>
      <c r="AS3294" s="26" t="s">
        <v>168</v>
      </c>
      <c r="AT3294" s="26" t="s">
        <v>610</v>
      </c>
      <c r="AU3294" s="26" t="s">
        <v>63</v>
      </c>
      <c r="AV3294" s="26" t="s">
        <v>63</v>
      </c>
      <c r="AW3294" s="26" t="s">
        <v>63</v>
      </c>
      <c r="AX3294" s="26" t="s">
        <v>63</v>
      </c>
      <c r="AY3294" s="26">
        <v>44.021096</v>
      </c>
      <c r="AZ3294" s="26">
        <v>-102.300912999999</v>
      </c>
      <c r="BA3294" s="26" t="s">
        <v>185</v>
      </c>
      <c r="BB3294" s="26" t="s">
        <v>611</v>
      </c>
      <c r="BC3294" s="26" t="s">
        <v>167</v>
      </c>
      <c r="BD3294" s="26" t="s">
        <v>154</v>
      </c>
      <c r="BE3294" s="26"/>
      <c r="BF3294" s="26" t="s">
        <v>99</v>
      </c>
      <c r="BG3294" s="26" t="s">
        <v>167</v>
      </c>
      <c r="BH3294" s="26" t="s">
        <v>99</v>
      </c>
      <c r="BI3294" s="26">
        <v>7</v>
      </c>
      <c r="BJ3294" s="26" t="s">
        <v>217</v>
      </c>
    </row>
    <row r="3295" spans="36:62" x14ac:dyDescent="0.25">
      <c r="AJ3295" s="26">
        <v>1668</v>
      </c>
      <c r="AK3295" s="26">
        <v>1800370</v>
      </c>
      <c r="AL3295" s="264">
        <v>43105.722222222219</v>
      </c>
      <c r="AM3295" s="26" t="s">
        <v>481</v>
      </c>
      <c r="AN3295" s="26" t="s">
        <v>63</v>
      </c>
      <c r="AO3295" s="26"/>
      <c r="AP3295" s="26"/>
      <c r="AQ3295" s="26">
        <v>-1</v>
      </c>
      <c r="AR3295" s="26">
        <v>90</v>
      </c>
      <c r="AS3295" s="26" t="s">
        <v>168</v>
      </c>
      <c r="AT3295" s="26" t="s">
        <v>610</v>
      </c>
      <c r="AU3295" s="26" t="s">
        <v>63</v>
      </c>
      <c r="AV3295" s="26" t="s">
        <v>63</v>
      </c>
      <c r="AW3295" s="26" t="s">
        <v>63</v>
      </c>
      <c r="AX3295" s="26" t="s">
        <v>63</v>
      </c>
      <c r="AY3295" s="26">
        <v>44.103976000000003</v>
      </c>
      <c r="AZ3295" s="26">
        <v>-102.852754</v>
      </c>
      <c r="BA3295" s="26" t="s">
        <v>158</v>
      </c>
      <c r="BB3295" s="26" t="s">
        <v>609</v>
      </c>
      <c r="BC3295" s="26" t="s">
        <v>167</v>
      </c>
      <c r="BD3295" s="26" t="s">
        <v>154</v>
      </c>
      <c r="BE3295" s="26"/>
      <c r="BF3295" s="26" t="s">
        <v>99</v>
      </c>
      <c r="BG3295" s="26" t="s">
        <v>167</v>
      </c>
      <c r="BH3295" s="26" t="s">
        <v>99</v>
      </c>
      <c r="BI3295" s="26">
        <v>7</v>
      </c>
      <c r="BJ3295" s="26" t="s">
        <v>217</v>
      </c>
    </row>
    <row r="3296" spans="36:62" x14ac:dyDescent="0.25">
      <c r="AJ3296" s="26">
        <v>1670</v>
      </c>
      <c r="AK3296" s="26">
        <v>1800541</v>
      </c>
      <c r="AL3296" s="264">
        <v>43114.395833333336</v>
      </c>
      <c r="AM3296" s="26" t="s">
        <v>481</v>
      </c>
      <c r="AN3296" s="26" t="s">
        <v>63</v>
      </c>
      <c r="AO3296" s="26" t="s">
        <v>156</v>
      </c>
      <c r="AP3296" s="26" t="s">
        <v>159</v>
      </c>
      <c r="AQ3296" s="26">
        <v>0</v>
      </c>
      <c r="AR3296" s="26">
        <v>90</v>
      </c>
      <c r="AS3296" s="26" t="s">
        <v>612</v>
      </c>
      <c r="AT3296" s="26" t="s">
        <v>74</v>
      </c>
      <c r="AU3296" s="26" t="s">
        <v>63</v>
      </c>
      <c r="AV3296" s="26" t="s">
        <v>63</v>
      </c>
      <c r="AW3296" s="26" t="s">
        <v>63</v>
      </c>
      <c r="AX3296" s="26" t="s">
        <v>63</v>
      </c>
      <c r="AY3296" s="26">
        <v>44.063811999999899</v>
      </c>
      <c r="AZ3296" s="26">
        <v>-102.43486900000001</v>
      </c>
      <c r="BA3296" s="26" t="s">
        <v>158</v>
      </c>
      <c r="BB3296" s="26" t="s">
        <v>611</v>
      </c>
      <c r="BC3296" s="26" t="s">
        <v>614</v>
      </c>
      <c r="BD3296" s="26" t="s">
        <v>615</v>
      </c>
      <c r="BE3296" s="26"/>
      <c r="BF3296" s="26" t="s">
        <v>68</v>
      </c>
      <c r="BG3296" s="26" t="s">
        <v>68</v>
      </c>
      <c r="BH3296" s="26" t="s">
        <v>146</v>
      </c>
      <c r="BI3296" s="26">
        <v>7</v>
      </c>
      <c r="BJ3296" s="26" t="s">
        <v>217</v>
      </c>
    </row>
    <row r="3297" spans="36:62" x14ac:dyDescent="0.25">
      <c r="AJ3297" s="26">
        <v>1671</v>
      </c>
      <c r="AK3297" s="26">
        <v>1800098</v>
      </c>
      <c r="AL3297" s="264">
        <v>43105.6875</v>
      </c>
      <c r="AM3297" s="26" t="s">
        <v>481</v>
      </c>
      <c r="AN3297" s="26" t="s">
        <v>63</v>
      </c>
      <c r="AO3297" s="26"/>
      <c r="AP3297" s="26"/>
      <c r="AQ3297" s="26">
        <v>-1</v>
      </c>
      <c r="AR3297" s="26">
        <v>90</v>
      </c>
      <c r="AS3297" s="26" t="s">
        <v>168</v>
      </c>
      <c r="AT3297" s="26" t="s">
        <v>616</v>
      </c>
      <c r="AU3297" s="26" t="s">
        <v>63</v>
      </c>
      <c r="AV3297" s="26" t="s">
        <v>63</v>
      </c>
      <c r="AW3297" s="26" t="s">
        <v>63</v>
      </c>
      <c r="AX3297" s="26" t="s">
        <v>63</v>
      </c>
      <c r="AY3297" s="26">
        <v>44.082852000000003</v>
      </c>
      <c r="AZ3297" s="26">
        <v>-102.482275</v>
      </c>
      <c r="BA3297" s="26" t="s">
        <v>185</v>
      </c>
      <c r="BB3297" s="26" t="s">
        <v>609</v>
      </c>
      <c r="BC3297" s="26" t="s">
        <v>167</v>
      </c>
      <c r="BD3297" s="26" t="s">
        <v>154</v>
      </c>
      <c r="BE3297" s="26"/>
      <c r="BF3297" s="26" t="s">
        <v>99</v>
      </c>
      <c r="BG3297" s="26" t="s">
        <v>167</v>
      </c>
      <c r="BH3297" s="26" t="s">
        <v>99</v>
      </c>
      <c r="BI3297" s="26">
        <v>7</v>
      </c>
      <c r="BJ3297" s="26" t="s">
        <v>217</v>
      </c>
    </row>
    <row r="3298" spans="36:62" x14ac:dyDescent="0.25">
      <c r="AJ3298" s="26">
        <v>1672</v>
      </c>
      <c r="AK3298" s="26">
        <v>1800660</v>
      </c>
      <c r="AL3298" s="264">
        <v>43115.401388888888</v>
      </c>
      <c r="AM3298" s="26" t="s">
        <v>481</v>
      </c>
      <c r="AN3298" s="26" t="s">
        <v>63</v>
      </c>
      <c r="AO3298" s="26" t="s">
        <v>156</v>
      </c>
      <c r="AP3298" s="26" t="s">
        <v>159</v>
      </c>
      <c r="AQ3298" s="26">
        <v>0</v>
      </c>
      <c r="AR3298" s="26">
        <v>90</v>
      </c>
      <c r="AS3298" s="26" t="s">
        <v>618</v>
      </c>
      <c r="AT3298" s="26" t="s">
        <v>619</v>
      </c>
      <c r="AU3298" s="26" t="s">
        <v>69</v>
      </c>
      <c r="AV3298" s="26" t="s">
        <v>63</v>
      </c>
      <c r="AW3298" s="26" t="s">
        <v>63</v>
      </c>
      <c r="AX3298" s="26" t="s">
        <v>63</v>
      </c>
      <c r="AY3298" s="26">
        <v>44.099702000000001</v>
      </c>
      <c r="AZ3298" s="26">
        <v>-103.168744</v>
      </c>
      <c r="BA3298" s="26" t="s">
        <v>158</v>
      </c>
      <c r="BB3298" s="26" t="s">
        <v>609</v>
      </c>
      <c r="BC3298" s="26" t="s">
        <v>620</v>
      </c>
      <c r="BD3298" s="26" t="s">
        <v>615</v>
      </c>
      <c r="BE3298" s="26" t="s">
        <v>617</v>
      </c>
      <c r="BF3298" s="26" t="s">
        <v>68</v>
      </c>
      <c r="BG3298" s="26" t="s">
        <v>68</v>
      </c>
      <c r="BH3298" s="26" t="s">
        <v>146</v>
      </c>
      <c r="BI3298" s="26">
        <v>7</v>
      </c>
      <c r="BJ3298" s="26" t="s">
        <v>217</v>
      </c>
    </row>
    <row r="3299" spans="36:62" x14ac:dyDescent="0.25">
      <c r="AJ3299" s="26">
        <v>1673</v>
      </c>
      <c r="AK3299" s="26">
        <v>1800661</v>
      </c>
      <c r="AL3299" s="264">
        <v>43109.664583333331</v>
      </c>
      <c r="AM3299" s="26" t="s">
        <v>481</v>
      </c>
      <c r="AN3299" s="26" t="s">
        <v>63</v>
      </c>
      <c r="AO3299" s="26" t="s">
        <v>156</v>
      </c>
      <c r="AP3299" s="26" t="s">
        <v>159</v>
      </c>
      <c r="AQ3299" s="26">
        <v>0</v>
      </c>
      <c r="AR3299" s="26">
        <v>90</v>
      </c>
      <c r="AS3299" s="26" t="s">
        <v>622</v>
      </c>
      <c r="AT3299" s="26" t="s">
        <v>71</v>
      </c>
      <c r="AU3299" s="26" t="s">
        <v>63</v>
      </c>
      <c r="AV3299" s="26" t="s">
        <v>63</v>
      </c>
      <c r="AW3299" s="26" t="s">
        <v>63</v>
      </c>
      <c r="AX3299" s="26" t="s">
        <v>63</v>
      </c>
      <c r="AY3299" s="26">
        <v>44.107517000000001</v>
      </c>
      <c r="AZ3299" s="26">
        <v>-103.131263</v>
      </c>
      <c r="BA3299" s="26" t="s">
        <v>185</v>
      </c>
      <c r="BB3299" s="26" t="s">
        <v>609</v>
      </c>
      <c r="BC3299" s="26" t="s">
        <v>624</v>
      </c>
      <c r="BD3299" s="26" t="s">
        <v>68</v>
      </c>
      <c r="BE3299" s="26" t="s">
        <v>621</v>
      </c>
      <c r="BF3299" s="26" t="s">
        <v>68</v>
      </c>
      <c r="BG3299" s="26" t="s">
        <v>625</v>
      </c>
      <c r="BH3299" s="26" t="s">
        <v>626</v>
      </c>
      <c r="BI3299" s="26">
        <v>7</v>
      </c>
      <c r="BJ3299" s="26" t="s">
        <v>217</v>
      </c>
    </row>
    <row r="3300" spans="36:62" x14ac:dyDescent="0.25">
      <c r="AJ3300" s="26">
        <v>1674</v>
      </c>
      <c r="AK3300" s="26">
        <v>1800705</v>
      </c>
      <c r="AL3300" s="264">
        <v>43114.298611111109</v>
      </c>
      <c r="AM3300" s="26" t="s">
        <v>481</v>
      </c>
      <c r="AN3300" s="26" t="s">
        <v>63</v>
      </c>
      <c r="AO3300" s="26" t="s">
        <v>156</v>
      </c>
      <c r="AP3300" s="26" t="s">
        <v>627</v>
      </c>
      <c r="AQ3300" s="26">
        <v>0</v>
      </c>
      <c r="AR3300" s="26">
        <v>90</v>
      </c>
      <c r="AS3300" s="26" t="s">
        <v>628</v>
      </c>
      <c r="AT3300" s="26" t="s">
        <v>74</v>
      </c>
      <c r="AU3300" s="26" t="s">
        <v>63</v>
      </c>
      <c r="AV3300" s="26" t="s">
        <v>63</v>
      </c>
      <c r="AW3300" s="26" t="s">
        <v>63</v>
      </c>
      <c r="AX3300" s="26" t="s">
        <v>63</v>
      </c>
      <c r="AY3300" s="26">
        <v>43.940187000000002</v>
      </c>
      <c r="AZ3300" s="26">
        <v>-102.155767999999</v>
      </c>
      <c r="BA3300" s="26" t="s">
        <v>482</v>
      </c>
      <c r="BB3300" s="26" t="s">
        <v>611</v>
      </c>
      <c r="BC3300" s="26" t="s">
        <v>629</v>
      </c>
      <c r="BD3300" s="26" t="s">
        <v>615</v>
      </c>
      <c r="BE3300" s="26"/>
      <c r="BF3300" s="26" t="s">
        <v>68</v>
      </c>
      <c r="BG3300" s="26" t="s">
        <v>68</v>
      </c>
      <c r="BH3300" s="26" t="s">
        <v>175</v>
      </c>
      <c r="BI3300" s="26">
        <v>7</v>
      </c>
      <c r="BJ3300" s="26" t="s">
        <v>217</v>
      </c>
    </row>
    <row r="3301" spans="36:62" x14ac:dyDescent="0.25">
      <c r="AJ3301" s="26">
        <v>1675</v>
      </c>
      <c r="AK3301" s="26">
        <v>1800724</v>
      </c>
      <c r="AL3301" s="264">
        <v>43113.751388888886</v>
      </c>
      <c r="AM3301" s="26" t="s">
        <v>481</v>
      </c>
      <c r="AN3301" s="26" t="s">
        <v>63</v>
      </c>
      <c r="AO3301" s="26" t="s">
        <v>156</v>
      </c>
      <c r="AP3301" s="26" t="s">
        <v>159</v>
      </c>
      <c r="AQ3301" s="26">
        <v>0</v>
      </c>
      <c r="AR3301" s="26">
        <v>90</v>
      </c>
      <c r="AS3301" s="26" t="s">
        <v>630</v>
      </c>
      <c r="AT3301" s="26" t="s">
        <v>613</v>
      </c>
      <c r="AU3301" s="26" t="s">
        <v>63</v>
      </c>
      <c r="AV3301" s="26" t="s">
        <v>63</v>
      </c>
      <c r="AW3301" s="26" t="s">
        <v>63</v>
      </c>
      <c r="AX3301" s="26" t="s">
        <v>63</v>
      </c>
      <c r="AY3301" s="26">
        <v>43.987352000000001</v>
      </c>
      <c r="AZ3301" s="26">
        <v>-102.217195</v>
      </c>
      <c r="BA3301" s="26" t="s">
        <v>185</v>
      </c>
      <c r="BB3301" s="26" t="s">
        <v>609</v>
      </c>
      <c r="BC3301" s="26" t="s">
        <v>633</v>
      </c>
      <c r="BD3301" s="26" t="s">
        <v>615</v>
      </c>
      <c r="BE3301" s="26"/>
      <c r="BF3301" s="26" t="s">
        <v>68</v>
      </c>
      <c r="BG3301" s="26" t="s">
        <v>68</v>
      </c>
      <c r="BH3301" s="26" t="s">
        <v>160</v>
      </c>
      <c r="BI3301" s="26">
        <v>7</v>
      </c>
      <c r="BJ3301" s="26" t="s">
        <v>217</v>
      </c>
    </row>
    <row r="3302" spans="36:62" x14ac:dyDescent="0.25">
      <c r="AJ3302" s="26">
        <v>1676</v>
      </c>
      <c r="AK3302" s="26">
        <v>1800725</v>
      </c>
      <c r="AL3302" s="264">
        <v>43113.811805555553</v>
      </c>
      <c r="AM3302" s="26" t="s">
        <v>481</v>
      </c>
      <c r="AN3302" s="26" t="s">
        <v>63</v>
      </c>
      <c r="AO3302" s="26" t="s">
        <v>156</v>
      </c>
      <c r="AP3302" s="26" t="s">
        <v>159</v>
      </c>
      <c r="AQ3302" s="26">
        <v>0</v>
      </c>
      <c r="AR3302" s="26">
        <v>90</v>
      </c>
      <c r="AS3302" s="26" t="s">
        <v>634</v>
      </c>
      <c r="AT3302" s="26" t="s">
        <v>613</v>
      </c>
      <c r="AU3302" s="26" t="s">
        <v>63</v>
      </c>
      <c r="AV3302" s="26" t="s">
        <v>63</v>
      </c>
      <c r="AW3302" s="26" t="s">
        <v>63</v>
      </c>
      <c r="AX3302" s="26" t="s">
        <v>63</v>
      </c>
      <c r="AY3302" s="26">
        <v>44.075740000000003</v>
      </c>
      <c r="AZ3302" s="26">
        <v>-102.471485999999</v>
      </c>
      <c r="BA3302" s="26" t="s">
        <v>185</v>
      </c>
      <c r="BB3302" s="26" t="s">
        <v>609</v>
      </c>
      <c r="BC3302" s="26" t="s">
        <v>614</v>
      </c>
      <c r="BD3302" s="26" t="s">
        <v>615</v>
      </c>
      <c r="BE3302" s="26"/>
      <c r="BF3302" s="26" t="s">
        <v>68</v>
      </c>
      <c r="BG3302" s="26" t="s">
        <v>68</v>
      </c>
      <c r="BH3302" s="26" t="s">
        <v>160</v>
      </c>
      <c r="BI3302" s="26">
        <v>7</v>
      </c>
      <c r="BJ3302" s="26" t="s">
        <v>217</v>
      </c>
    </row>
    <row r="3303" spans="36:62" x14ac:dyDescent="0.25">
      <c r="AJ3303" s="26">
        <v>1677</v>
      </c>
      <c r="AK3303" s="26">
        <v>1800342</v>
      </c>
      <c r="AL3303" s="264">
        <v>43106.168055555558</v>
      </c>
      <c r="AM3303" s="26" t="s">
        <v>481</v>
      </c>
      <c r="AN3303" s="26" t="s">
        <v>63</v>
      </c>
      <c r="AO3303" s="26"/>
      <c r="AP3303" s="26"/>
      <c r="AQ3303" s="26">
        <v>-1</v>
      </c>
      <c r="AR3303" s="26">
        <v>90</v>
      </c>
      <c r="AS3303" s="26" t="s">
        <v>168</v>
      </c>
      <c r="AT3303" s="26" t="s">
        <v>71</v>
      </c>
      <c r="AU3303" s="26" t="s">
        <v>63</v>
      </c>
      <c r="AV3303" s="26" t="s">
        <v>63</v>
      </c>
      <c r="AW3303" s="26" t="s">
        <v>63</v>
      </c>
      <c r="AX3303" s="26" t="s">
        <v>63</v>
      </c>
      <c r="AY3303" s="26">
        <v>44.103409999999897</v>
      </c>
      <c r="AZ3303" s="26">
        <v>-102.83458400000001</v>
      </c>
      <c r="BA3303" s="26" t="s">
        <v>158</v>
      </c>
      <c r="BB3303" s="26" t="s">
        <v>611</v>
      </c>
      <c r="BC3303" s="26" t="s">
        <v>167</v>
      </c>
      <c r="BD3303" s="26" t="s">
        <v>154</v>
      </c>
      <c r="BE3303" s="26"/>
      <c r="BF3303" s="26" t="s">
        <v>99</v>
      </c>
      <c r="BG3303" s="26" t="s">
        <v>167</v>
      </c>
      <c r="BH3303" s="26" t="s">
        <v>99</v>
      </c>
      <c r="BI3303" s="26">
        <v>7</v>
      </c>
      <c r="BJ3303" s="26" t="s">
        <v>217</v>
      </c>
    </row>
    <row r="3304" spans="36:62" x14ac:dyDescent="0.25">
      <c r="AJ3304" s="26">
        <v>1678</v>
      </c>
      <c r="AK3304" s="26">
        <v>1800966</v>
      </c>
      <c r="AL3304" s="264">
        <v>43118.083333333336</v>
      </c>
      <c r="AM3304" s="26" t="s">
        <v>147</v>
      </c>
      <c r="AN3304" s="26" t="s">
        <v>63</v>
      </c>
      <c r="AO3304" s="26" t="s">
        <v>156</v>
      </c>
      <c r="AP3304" s="26" t="s">
        <v>159</v>
      </c>
      <c r="AQ3304" s="26">
        <v>0</v>
      </c>
      <c r="AR3304" s="26">
        <v>90</v>
      </c>
      <c r="AS3304" s="26" t="s">
        <v>635</v>
      </c>
      <c r="AT3304" s="26" t="s">
        <v>71</v>
      </c>
      <c r="AU3304" s="26" t="s">
        <v>63</v>
      </c>
      <c r="AV3304" s="26" t="s">
        <v>63</v>
      </c>
      <c r="AW3304" s="26" t="s">
        <v>63</v>
      </c>
      <c r="AX3304" s="26" t="s">
        <v>63</v>
      </c>
      <c r="AY3304" s="26">
        <v>43.836201000000003</v>
      </c>
      <c r="AZ3304" s="26">
        <v>-101.71291600000001</v>
      </c>
      <c r="BA3304" s="26" t="s">
        <v>185</v>
      </c>
      <c r="BB3304" s="26" t="s">
        <v>609</v>
      </c>
      <c r="BC3304" s="26" t="s">
        <v>636</v>
      </c>
      <c r="BD3304" s="26" t="s">
        <v>68</v>
      </c>
      <c r="BE3304" s="26" t="s">
        <v>195</v>
      </c>
      <c r="BF3304" s="26" t="s">
        <v>68</v>
      </c>
      <c r="BG3304" s="26" t="s">
        <v>68</v>
      </c>
      <c r="BH3304" s="26" t="s">
        <v>637</v>
      </c>
      <c r="BI3304" s="26">
        <v>7</v>
      </c>
      <c r="BJ3304" s="26" t="s">
        <v>217</v>
      </c>
    </row>
    <row r="3305" spans="36:62" x14ac:dyDescent="0.25">
      <c r="AJ3305" s="26">
        <v>1679</v>
      </c>
      <c r="AK3305" s="26">
        <v>1800967</v>
      </c>
      <c r="AL3305" s="264">
        <v>43119.830555555556</v>
      </c>
      <c r="AM3305" s="26" t="s">
        <v>481</v>
      </c>
      <c r="AN3305" s="26" t="s">
        <v>63</v>
      </c>
      <c r="AO3305" s="26"/>
      <c r="AP3305" s="26"/>
      <c r="AQ3305" s="26">
        <v>-1</v>
      </c>
      <c r="AR3305" s="26">
        <v>90</v>
      </c>
      <c r="AS3305" s="26" t="s">
        <v>168</v>
      </c>
      <c r="AT3305" s="26" t="s">
        <v>71</v>
      </c>
      <c r="AU3305" s="26" t="s">
        <v>63</v>
      </c>
      <c r="AV3305" s="26" t="s">
        <v>63</v>
      </c>
      <c r="AW3305" s="26" t="s">
        <v>63</v>
      </c>
      <c r="AX3305" s="26" t="s">
        <v>63</v>
      </c>
      <c r="AY3305" s="26">
        <v>44.113537000000001</v>
      </c>
      <c r="AZ3305" s="26">
        <v>-102.920992999999</v>
      </c>
      <c r="BA3305" s="26" t="s">
        <v>166</v>
      </c>
      <c r="BB3305" s="26" t="s">
        <v>609</v>
      </c>
      <c r="BC3305" s="26" t="s">
        <v>167</v>
      </c>
      <c r="BD3305" s="26" t="s">
        <v>154</v>
      </c>
      <c r="BE3305" s="26"/>
      <c r="BF3305" s="26" t="s">
        <v>99</v>
      </c>
      <c r="BG3305" s="26" t="s">
        <v>167</v>
      </c>
      <c r="BH3305" s="26" t="s">
        <v>99</v>
      </c>
      <c r="BI3305" s="26">
        <v>7</v>
      </c>
      <c r="BJ3305" s="26" t="s">
        <v>217</v>
      </c>
    </row>
    <row r="3306" spans="36:62" x14ac:dyDescent="0.25">
      <c r="AJ3306" s="26">
        <v>1681</v>
      </c>
      <c r="AK3306" s="26">
        <v>1800456</v>
      </c>
      <c r="AL3306" s="264">
        <v>43107.752083333333</v>
      </c>
      <c r="AM3306" s="26" t="s">
        <v>481</v>
      </c>
      <c r="AN3306" s="26" t="s">
        <v>63</v>
      </c>
      <c r="AO3306" s="26"/>
      <c r="AP3306" s="26"/>
      <c r="AQ3306" s="26">
        <v>-1</v>
      </c>
      <c r="AR3306" s="26">
        <v>90</v>
      </c>
      <c r="AS3306" s="26" t="s">
        <v>168</v>
      </c>
      <c r="AT3306" s="26" t="s">
        <v>71</v>
      </c>
      <c r="AU3306" s="26" t="s">
        <v>63</v>
      </c>
      <c r="AV3306" s="26" t="s">
        <v>63</v>
      </c>
      <c r="AW3306" s="26" t="s">
        <v>63</v>
      </c>
      <c r="AX3306" s="26" t="s">
        <v>63</v>
      </c>
      <c r="AY3306" s="26">
        <v>44.022903999999897</v>
      </c>
      <c r="AZ3306" s="26">
        <v>-102.30449900000001</v>
      </c>
      <c r="BA3306" s="26" t="s">
        <v>185</v>
      </c>
      <c r="BB3306" s="26" t="s">
        <v>609</v>
      </c>
      <c r="BC3306" s="26" t="s">
        <v>167</v>
      </c>
      <c r="BD3306" s="26" t="s">
        <v>154</v>
      </c>
      <c r="BE3306" s="26"/>
      <c r="BF3306" s="26" t="s">
        <v>99</v>
      </c>
      <c r="BG3306" s="26" t="s">
        <v>167</v>
      </c>
      <c r="BH3306" s="26" t="s">
        <v>99</v>
      </c>
      <c r="BI3306" s="26">
        <v>7</v>
      </c>
      <c r="BJ3306" s="26" t="s">
        <v>217</v>
      </c>
    </row>
    <row r="3307" spans="36:62" x14ac:dyDescent="0.25">
      <c r="AJ3307" s="26">
        <v>1682</v>
      </c>
      <c r="AK3307" s="26">
        <v>1800455</v>
      </c>
      <c r="AL3307" s="264">
        <v>43114.622916666667</v>
      </c>
      <c r="AM3307" s="26" t="s">
        <v>481</v>
      </c>
      <c r="AN3307" s="26" t="s">
        <v>63</v>
      </c>
      <c r="AO3307" s="26" t="s">
        <v>156</v>
      </c>
      <c r="AP3307" s="26" t="s">
        <v>159</v>
      </c>
      <c r="AQ3307" s="26">
        <v>0</v>
      </c>
      <c r="AR3307" s="26">
        <v>90</v>
      </c>
      <c r="AS3307" s="26" t="s">
        <v>638</v>
      </c>
      <c r="AT3307" s="26" t="s">
        <v>613</v>
      </c>
      <c r="AU3307" s="26" t="s">
        <v>63</v>
      </c>
      <c r="AV3307" s="26" t="s">
        <v>63</v>
      </c>
      <c r="AW3307" s="26" t="s">
        <v>63</v>
      </c>
      <c r="AX3307" s="26" t="s">
        <v>63</v>
      </c>
      <c r="AY3307" s="26">
        <v>44.067306000000002</v>
      </c>
      <c r="AZ3307" s="26">
        <v>-102.381756999999</v>
      </c>
      <c r="BA3307" s="26" t="s">
        <v>166</v>
      </c>
      <c r="BB3307" s="26" t="s">
        <v>609</v>
      </c>
      <c r="BC3307" s="26" t="s">
        <v>614</v>
      </c>
      <c r="BD3307" s="26" t="s">
        <v>615</v>
      </c>
      <c r="BE3307" s="26"/>
      <c r="BF3307" s="26" t="s">
        <v>68</v>
      </c>
      <c r="BG3307" s="26" t="s">
        <v>209</v>
      </c>
      <c r="BH3307" s="26" t="s">
        <v>146</v>
      </c>
      <c r="BI3307" s="26">
        <v>7</v>
      </c>
      <c r="BJ3307" s="26" t="s">
        <v>217</v>
      </c>
    </row>
    <row r="3308" spans="36:62" x14ac:dyDescent="0.25">
      <c r="AJ3308" s="26">
        <v>1684</v>
      </c>
      <c r="AK3308" s="26">
        <v>1800471</v>
      </c>
      <c r="AL3308" s="264">
        <v>43114.677777777775</v>
      </c>
      <c r="AM3308" s="26" t="s">
        <v>481</v>
      </c>
      <c r="AN3308" s="26" t="s">
        <v>63</v>
      </c>
      <c r="AO3308" s="26" t="s">
        <v>156</v>
      </c>
      <c r="AP3308" s="26" t="s">
        <v>159</v>
      </c>
      <c r="AQ3308" s="26">
        <v>0</v>
      </c>
      <c r="AR3308" s="26">
        <v>90</v>
      </c>
      <c r="AS3308" s="26" t="s">
        <v>638</v>
      </c>
      <c r="AT3308" s="26" t="s">
        <v>639</v>
      </c>
      <c r="AU3308" s="26" t="s">
        <v>69</v>
      </c>
      <c r="AV3308" s="26" t="s">
        <v>63</v>
      </c>
      <c r="AW3308" s="26" t="s">
        <v>63</v>
      </c>
      <c r="AX3308" s="26" t="s">
        <v>63</v>
      </c>
      <c r="AY3308" s="26">
        <v>44.100329000000002</v>
      </c>
      <c r="AZ3308" s="26">
        <v>-103.151691</v>
      </c>
      <c r="BA3308" s="26" t="s">
        <v>166</v>
      </c>
      <c r="BB3308" s="26" t="s">
        <v>611</v>
      </c>
      <c r="BC3308" s="26" t="s">
        <v>640</v>
      </c>
      <c r="BD3308" s="26" t="s">
        <v>615</v>
      </c>
      <c r="BE3308" s="26"/>
      <c r="BF3308" s="26" t="s">
        <v>68</v>
      </c>
      <c r="BG3308" s="26" t="s">
        <v>68</v>
      </c>
      <c r="BH3308" s="26" t="s">
        <v>146</v>
      </c>
      <c r="BI3308" s="26">
        <v>7</v>
      </c>
      <c r="BJ3308" s="26" t="s">
        <v>217</v>
      </c>
    </row>
    <row r="3309" spans="36:62" x14ac:dyDescent="0.25">
      <c r="AJ3309" s="26">
        <v>1687</v>
      </c>
      <c r="AK3309" s="26">
        <v>1800942</v>
      </c>
      <c r="AL3309" s="264">
        <v>43114.311805555553</v>
      </c>
      <c r="AM3309" s="26" t="s">
        <v>481</v>
      </c>
      <c r="AN3309" s="26" t="s">
        <v>63</v>
      </c>
      <c r="AO3309" s="26" t="s">
        <v>156</v>
      </c>
      <c r="AP3309" s="26" t="s">
        <v>627</v>
      </c>
      <c r="AQ3309" s="26">
        <v>0</v>
      </c>
      <c r="AR3309" s="26">
        <v>90</v>
      </c>
      <c r="AS3309" s="26" t="s">
        <v>642</v>
      </c>
      <c r="AT3309" s="26" t="s">
        <v>74</v>
      </c>
      <c r="AU3309" s="26" t="s">
        <v>63</v>
      </c>
      <c r="AV3309" s="26" t="s">
        <v>63</v>
      </c>
      <c r="AW3309" s="26" t="s">
        <v>63</v>
      </c>
      <c r="AX3309" s="26" t="s">
        <v>63</v>
      </c>
      <c r="AY3309" s="26">
        <v>44.101509999999898</v>
      </c>
      <c r="AZ3309" s="26">
        <v>-103.145447</v>
      </c>
      <c r="BA3309" s="26" t="s">
        <v>483</v>
      </c>
      <c r="BB3309" s="26" t="s">
        <v>611</v>
      </c>
      <c r="BC3309" s="26" t="s">
        <v>643</v>
      </c>
      <c r="BD3309" s="26" t="s">
        <v>615</v>
      </c>
      <c r="BE3309" s="26" t="s">
        <v>641</v>
      </c>
      <c r="BF3309" s="26" t="s">
        <v>68</v>
      </c>
      <c r="BG3309" s="26" t="s">
        <v>68</v>
      </c>
      <c r="BH3309" s="26" t="s">
        <v>175</v>
      </c>
      <c r="BI3309" s="26">
        <v>7</v>
      </c>
      <c r="BJ3309" s="26" t="s">
        <v>217</v>
      </c>
    </row>
    <row r="3310" spans="36:62" x14ac:dyDescent="0.25">
      <c r="AJ3310" s="26">
        <v>1693</v>
      </c>
      <c r="AK3310" s="26">
        <v>1801207</v>
      </c>
      <c r="AL3310" s="264">
        <v>43126.378472222219</v>
      </c>
      <c r="AM3310" s="26" t="s">
        <v>481</v>
      </c>
      <c r="AN3310" s="26" t="s">
        <v>63</v>
      </c>
      <c r="AO3310" s="26" t="s">
        <v>156</v>
      </c>
      <c r="AP3310" s="26" t="s">
        <v>627</v>
      </c>
      <c r="AQ3310" s="26">
        <v>0</v>
      </c>
      <c r="AR3310" s="26">
        <v>90</v>
      </c>
      <c r="AS3310" s="26" t="s">
        <v>645</v>
      </c>
      <c r="AT3310" s="26" t="s">
        <v>71</v>
      </c>
      <c r="AU3310" s="26" t="s">
        <v>63</v>
      </c>
      <c r="AV3310" s="26" t="s">
        <v>63</v>
      </c>
      <c r="AW3310" s="26" t="s">
        <v>63</v>
      </c>
      <c r="AX3310" s="26" t="s">
        <v>63</v>
      </c>
      <c r="AY3310" s="26">
        <v>44.117339000000001</v>
      </c>
      <c r="AZ3310" s="26">
        <v>-103.092991999999</v>
      </c>
      <c r="BA3310" s="26" t="s">
        <v>484</v>
      </c>
      <c r="BB3310" s="26" t="s">
        <v>611</v>
      </c>
      <c r="BC3310" s="26" t="s">
        <v>629</v>
      </c>
      <c r="BD3310" s="26" t="s">
        <v>68</v>
      </c>
      <c r="BE3310" s="26" t="s">
        <v>644</v>
      </c>
      <c r="BF3310" s="26" t="s">
        <v>68</v>
      </c>
      <c r="BG3310" s="26" t="s">
        <v>68</v>
      </c>
      <c r="BH3310" s="26" t="s">
        <v>646</v>
      </c>
      <c r="BI3310" s="26">
        <v>7</v>
      </c>
      <c r="BJ3310" s="26" t="s">
        <v>217</v>
      </c>
    </row>
    <row r="3311" spans="36:62" x14ac:dyDescent="0.25">
      <c r="AJ3311" s="26">
        <v>1697</v>
      </c>
      <c r="AK3311" s="26">
        <v>1801523</v>
      </c>
      <c r="AL3311" s="264">
        <v>43123.720833333333</v>
      </c>
      <c r="AM3311" s="26" t="s">
        <v>481</v>
      </c>
      <c r="AN3311" s="26" t="s">
        <v>63</v>
      </c>
      <c r="AO3311" s="26"/>
      <c r="AP3311" s="26"/>
      <c r="AQ3311" s="26">
        <v>-1</v>
      </c>
      <c r="AR3311" s="26">
        <v>90</v>
      </c>
      <c r="AS3311" s="26" t="s">
        <v>168</v>
      </c>
      <c r="AT3311" s="26" t="s">
        <v>71</v>
      </c>
      <c r="AU3311" s="26" t="s">
        <v>63</v>
      </c>
      <c r="AV3311" s="26" t="s">
        <v>63</v>
      </c>
      <c r="AW3311" s="26" t="s">
        <v>63</v>
      </c>
      <c r="AX3311" s="26" t="s">
        <v>63</v>
      </c>
      <c r="AY3311" s="26">
        <v>44.025931</v>
      </c>
      <c r="AZ3311" s="26">
        <v>-102.318696</v>
      </c>
      <c r="BA3311" s="26" t="s">
        <v>166</v>
      </c>
      <c r="BB3311" s="26" t="s">
        <v>609</v>
      </c>
      <c r="BC3311" s="26" t="s">
        <v>167</v>
      </c>
      <c r="BD3311" s="26" t="s">
        <v>154</v>
      </c>
      <c r="BE3311" s="26"/>
      <c r="BF3311" s="26" t="s">
        <v>99</v>
      </c>
      <c r="BG3311" s="26" t="s">
        <v>167</v>
      </c>
      <c r="BH3311" s="26" t="s">
        <v>99</v>
      </c>
      <c r="BI3311" s="26">
        <v>7</v>
      </c>
      <c r="BJ3311" s="26" t="s">
        <v>217</v>
      </c>
    </row>
    <row r="3312" spans="36:62" x14ac:dyDescent="0.25">
      <c r="AJ3312" s="26">
        <v>1700</v>
      </c>
      <c r="AK3312" s="26">
        <v>1801702</v>
      </c>
      <c r="AL3312" s="264">
        <v>43128.28125</v>
      </c>
      <c r="AM3312" s="26" t="s">
        <v>481</v>
      </c>
      <c r="AN3312" s="26" t="s">
        <v>63</v>
      </c>
      <c r="AO3312" s="26"/>
      <c r="AP3312" s="26"/>
      <c r="AQ3312" s="26">
        <v>-1</v>
      </c>
      <c r="AR3312" s="26">
        <v>90</v>
      </c>
      <c r="AS3312" s="26" t="s">
        <v>168</v>
      </c>
      <c r="AT3312" s="26" t="s">
        <v>613</v>
      </c>
      <c r="AU3312" s="26" t="s">
        <v>63</v>
      </c>
      <c r="AV3312" s="26" t="s">
        <v>63</v>
      </c>
      <c r="AW3312" s="26" t="s">
        <v>63</v>
      </c>
      <c r="AX3312" s="26" t="s">
        <v>63</v>
      </c>
      <c r="AY3312" s="26">
        <v>44.072161000000001</v>
      </c>
      <c r="AZ3312" s="26">
        <v>-102.467732999999</v>
      </c>
      <c r="BA3312" s="26" t="s">
        <v>166</v>
      </c>
      <c r="BB3312" s="26" t="s">
        <v>611</v>
      </c>
      <c r="BC3312" s="26" t="s">
        <v>167</v>
      </c>
      <c r="BD3312" s="26" t="s">
        <v>154</v>
      </c>
      <c r="BE3312" s="26"/>
      <c r="BF3312" s="26" t="s">
        <v>99</v>
      </c>
      <c r="BG3312" s="26" t="s">
        <v>167</v>
      </c>
      <c r="BH3312" s="26" t="s">
        <v>99</v>
      </c>
      <c r="BI3312" s="26">
        <v>7</v>
      </c>
      <c r="BJ3312" s="26" t="s">
        <v>217</v>
      </c>
    </row>
    <row r="3313" spans="36:62" x14ac:dyDescent="0.25">
      <c r="AJ3313" s="26">
        <v>1702</v>
      </c>
      <c r="AK3313" s="26">
        <v>1801906</v>
      </c>
      <c r="AL3313" s="264">
        <v>43132.329861111109</v>
      </c>
      <c r="AM3313" s="26" t="s">
        <v>481</v>
      </c>
      <c r="AN3313" s="26" t="s">
        <v>63</v>
      </c>
      <c r="AO3313" s="26" t="s">
        <v>156</v>
      </c>
      <c r="AP3313" s="26" t="s">
        <v>159</v>
      </c>
      <c r="AQ3313" s="26">
        <v>0</v>
      </c>
      <c r="AR3313" s="26">
        <v>90</v>
      </c>
      <c r="AS3313" s="26" t="s">
        <v>172</v>
      </c>
      <c r="AT3313" s="26" t="s">
        <v>71</v>
      </c>
      <c r="AU3313" s="26" t="s">
        <v>63</v>
      </c>
      <c r="AV3313" s="26" t="s">
        <v>63</v>
      </c>
      <c r="AW3313" s="26" t="s">
        <v>63</v>
      </c>
      <c r="AX3313" s="26" t="s">
        <v>63</v>
      </c>
      <c r="AY3313" s="26">
        <v>44.092295999999898</v>
      </c>
      <c r="AZ3313" s="26">
        <v>-102.49684600000001</v>
      </c>
      <c r="BA3313" s="26" t="s">
        <v>158</v>
      </c>
      <c r="BB3313" s="26" t="s">
        <v>609</v>
      </c>
      <c r="BC3313" s="26" t="s">
        <v>68</v>
      </c>
      <c r="BD3313" s="26" t="s">
        <v>68</v>
      </c>
      <c r="BE3313" s="26"/>
      <c r="BF3313" s="26" t="s">
        <v>68</v>
      </c>
      <c r="BG3313" s="26" t="s">
        <v>68</v>
      </c>
      <c r="BH3313" s="26" t="s">
        <v>146</v>
      </c>
      <c r="BI3313" s="26">
        <v>7</v>
      </c>
      <c r="BJ3313" s="26" t="s">
        <v>217</v>
      </c>
    </row>
    <row r="3314" spans="36:62" x14ac:dyDescent="0.25">
      <c r="AJ3314" s="26">
        <v>1703</v>
      </c>
      <c r="AK3314" s="26">
        <v>1801917</v>
      </c>
      <c r="AL3314" s="264">
        <v>43140.75</v>
      </c>
      <c r="AM3314" s="26" t="s">
        <v>481</v>
      </c>
      <c r="AN3314" s="26" t="s">
        <v>63</v>
      </c>
      <c r="AO3314" s="26" t="s">
        <v>156</v>
      </c>
      <c r="AP3314" s="26" t="s">
        <v>648</v>
      </c>
      <c r="AQ3314" s="26">
        <v>0</v>
      </c>
      <c r="AR3314" s="26">
        <v>90</v>
      </c>
      <c r="AS3314" s="26" t="s">
        <v>649</v>
      </c>
      <c r="AT3314" s="26" t="s">
        <v>71</v>
      </c>
      <c r="AU3314" s="26" t="s">
        <v>63</v>
      </c>
      <c r="AV3314" s="26" t="s">
        <v>63</v>
      </c>
      <c r="AW3314" s="26" t="s">
        <v>63</v>
      </c>
      <c r="AX3314" s="26" t="s">
        <v>63</v>
      </c>
      <c r="AY3314" s="26">
        <v>44.101891000000002</v>
      </c>
      <c r="AZ3314" s="26">
        <v>-103.143469999999</v>
      </c>
      <c r="BA3314" s="26" t="s">
        <v>482</v>
      </c>
      <c r="BB3314" s="26" t="s">
        <v>611</v>
      </c>
      <c r="BC3314" s="26" t="s">
        <v>629</v>
      </c>
      <c r="BD3314" s="26" t="s">
        <v>615</v>
      </c>
      <c r="BE3314" s="26" t="s">
        <v>647</v>
      </c>
      <c r="BF3314" s="26" t="s">
        <v>68</v>
      </c>
      <c r="BG3314" s="26" t="s">
        <v>68</v>
      </c>
      <c r="BH3314" s="26" t="s">
        <v>646</v>
      </c>
      <c r="BI3314" s="26">
        <v>7</v>
      </c>
      <c r="BJ3314" s="26" t="s">
        <v>217</v>
      </c>
    </row>
    <row r="3315" spans="36:62" x14ac:dyDescent="0.25">
      <c r="AJ3315" s="26">
        <v>1704</v>
      </c>
      <c r="AK3315" s="26">
        <v>1802349</v>
      </c>
      <c r="AL3315" s="264">
        <v>43144.520833333336</v>
      </c>
      <c r="AM3315" s="26" t="s">
        <v>147</v>
      </c>
      <c r="AN3315" s="26" t="s">
        <v>63</v>
      </c>
      <c r="AO3315" s="26" t="s">
        <v>156</v>
      </c>
      <c r="AP3315" s="26" t="s">
        <v>159</v>
      </c>
      <c r="AQ3315" s="26">
        <v>0</v>
      </c>
      <c r="AR3315" s="26">
        <v>90</v>
      </c>
      <c r="AS3315" s="26" t="s">
        <v>650</v>
      </c>
      <c r="AT3315" s="26" t="s">
        <v>71</v>
      </c>
      <c r="AU3315" s="26" t="s">
        <v>63</v>
      </c>
      <c r="AV3315" s="26" t="s">
        <v>69</v>
      </c>
      <c r="AW3315" s="26" t="s">
        <v>63</v>
      </c>
      <c r="AX3315" s="26" t="s">
        <v>63</v>
      </c>
      <c r="AY3315" s="26">
        <v>43.836157</v>
      </c>
      <c r="AZ3315" s="26">
        <v>-101.764268</v>
      </c>
      <c r="BA3315" s="26" t="s">
        <v>485</v>
      </c>
      <c r="BB3315" s="26" t="s">
        <v>609</v>
      </c>
      <c r="BC3315" s="26" t="s">
        <v>651</v>
      </c>
      <c r="BD3315" s="26" t="s">
        <v>68</v>
      </c>
      <c r="BE3315" s="26" t="s">
        <v>161</v>
      </c>
      <c r="BF3315" s="26" t="s">
        <v>68</v>
      </c>
      <c r="BG3315" s="26" t="s">
        <v>68</v>
      </c>
      <c r="BH3315" s="26" t="s">
        <v>160</v>
      </c>
      <c r="BI3315" s="26">
        <v>7</v>
      </c>
      <c r="BJ3315" s="26" t="s">
        <v>217</v>
      </c>
    </row>
    <row r="3316" spans="36:62" x14ac:dyDescent="0.25">
      <c r="AJ3316" s="26">
        <v>1713</v>
      </c>
      <c r="AK3316" s="26">
        <v>1802699</v>
      </c>
      <c r="AL3316" s="264">
        <v>43149.520833333336</v>
      </c>
      <c r="AM3316" s="26" t="s">
        <v>481</v>
      </c>
      <c r="AN3316" s="26" t="s">
        <v>63</v>
      </c>
      <c r="AO3316" s="26" t="s">
        <v>156</v>
      </c>
      <c r="AP3316" s="26" t="s">
        <v>159</v>
      </c>
      <c r="AQ3316" s="26">
        <v>0</v>
      </c>
      <c r="AR3316" s="26">
        <v>90</v>
      </c>
      <c r="AS3316" s="26" t="s">
        <v>653</v>
      </c>
      <c r="AT3316" s="26" t="s">
        <v>654</v>
      </c>
      <c r="AU3316" s="26" t="s">
        <v>63</v>
      </c>
      <c r="AV3316" s="26" t="s">
        <v>63</v>
      </c>
      <c r="AW3316" s="26" t="s">
        <v>63</v>
      </c>
      <c r="AX3316" s="26" t="s">
        <v>63</v>
      </c>
      <c r="AY3316" s="26">
        <v>44.118037000000001</v>
      </c>
      <c r="AZ3316" s="26">
        <v>-103.017222</v>
      </c>
      <c r="BA3316" s="26" t="s">
        <v>185</v>
      </c>
      <c r="BB3316" s="26" t="s">
        <v>609</v>
      </c>
      <c r="BC3316" s="26" t="s">
        <v>68</v>
      </c>
      <c r="BD3316" s="26" t="s">
        <v>615</v>
      </c>
      <c r="BE3316" s="26"/>
      <c r="BF3316" s="26" t="s">
        <v>68</v>
      </c>
      <c r="BG3316" s="26" t="s">
        <v>68</v>
      </c>
      <c r="BH3316" s="26" t="s">
        <v>146</v>
      </c>
      <c r="BI3316" s="26">
        <v>7</v>
      </c>
      <c r="BJ3316" s="26" t="s">
        <v>217</v>
      </c>
    </row>
    <row r="3317" spans="36:62" x14ac:dyDescent="0.25">
      <c r="AJ3317" s="26">
        <v>1714</v>
      </c>
      <c r="AK3317" s="26">
        <v>1802701</v>
      </c>
      <c r="AL3317" s="264">
        <v>43136.5625</v>
      </c>
      <c r="AM3317" s="26" t="s">
        <v>481</v>
      </c>
      <c r="AN3317" s="26" t="s">
        <v>63</v>
      </c>
      <c r="AO3317" s="26" t="s">
        <v>655</v>
      </c>
      <c r="AP3317" s="26" t="s">
        <v>159</v>
      </c>
      <c r="AQ3317" s="26">
        <v>0</v>
      </c>
      <c r="AR3317" s="26">
        <v>90</v>
      </c>
      <c r="AS3317" s="26" t="s">
        <v>656</v>
      </c>
      <c r="AT3317" s="26" t="s">
        <v>74</v>
      </c>
      <c r="AU3317" s="26" t="s">
        <v>63</v>
      </c>
      <c r="AV3317" s="26" t="s">
        <v>63</v>
      </c>
      <c r="AW3317" s="26" t="s">
        <v>63</v>
      </c>
      <c r="AX3317" s="26" t="s">
        <v>63</v>
      </c>
      <c r="AY3317" s="26">
        <v>44.108051000000003</v>
      </c>
      <c r="AZ3317" s="26">
        <v>-103.129763999999</v>
      </c>
      <c r="BA3317" s="26" t="s">
        <v>166</v>
      </c>
      <c r="BB3317" s="26" t="s">
        <v>611</v>
      </c>
      <c r="BC3317" s="26" t="s">
        <v>170</v>
      </c>
      <c r="BD3317" s="26" t="s">
        <v>68</v>
      </c>
      <c r="BE3317" s="26"/>
      <c r="BF3317" s="26" t="s">
        <v>68</v>
      </c>
      <c r="BG3317" s="26" t="s">
        <v>68</v>
      </c>
      <c r="BH3317" s="26" t="s">
        <v>160</v>
      </c>
      <c r="BI3317" s="26">
        <v>7</v>
      </c>
      <c r="BJ3317" s="26" t="s">
        <v>217</v>
      </c>
    </row>
    <row r="3318" spans="36:62" x14ac:dyDescent="0.25">
      <c r="AJ3318" s="26">
        <v>1716</v>
      </c>
      <c r="AK3318" s="26">
        <v>1802832</v>
      </c>
      <c r="AL3318" s="264">
        <v>43155.87777777778</v>
      </c>
      <c r="AM3318" s="26" t="s">
        <v>481</v>
      </c>
      <c r="AN3318" s="26" t="s">
        <v>63</v>
      </c>
      <c r="AO3318" s="26" t="s">
        <v>156</v>
      </c>
      <c r="AP3318" s="26" t="s">
        <v>159</v>
      </c>
      <c r="AQ3318" s="26">
        <v>0</v>
      </c>
      <c r="AR3318" s="26">
        <v>90</v>
      </c>
      <c r="AS3318" s="26" t="s">
        <v>188</v>
      </c>
      <c r="AT3318" s="26" t="s">
        <v>71</v>
      </c>
      <c r="AU3318" s="26" t="s">
        <v>63</v>
      </c>
      <c r="AV3318" s="26" t="s">
        <v>63</v>
      </c>
      <c r="AW3318" s="26" t="s">
        <v>63</v>
      </c>
      <c r="AX3318" s="26" t="s">
        <v>63</v>
      </c>
      <c r="AY3318" s="26">
        <v>44.103380999999899</v>
      </c>
      <c r="AZ3318" s="26">
        <v>-102.528570999999</v>
      </c>
      <c r="BA3318" s="26" t="s">
        <v>185</v>
      </c>
      <c r="BB3318" s="26" t="s">
        <v>609</v>
      </c>
      <c r="BC3318" s="26" t="s">
        <v>68</v>
      </c>
      <c r="BD3318" s="26" t="s">
        <v>615</v>
      </c>
      <c r="BE3318" s="26"/>
      <c r="BF3318" s="26" t="s">
        <v>68</v>
      </c>
      <c r="BG3318" s="26" t="s">
        <v>68</v>
      </c>
      <c r="BH3318" s="26" t="s">
        <v>146</v>
      </c>
      <c r="BI3318" s="26">
        <v>7</v>
      </c>
      <c r="BJ3318" s="26" t="s">
        <v>20</v>
      </c>
    </row>
    <row r="3319" spans="36:62" x14ac:dyDescent="0.25">
      <c r="AJ3319" s="26">
        <v>1717</v>
      </c>
      <c r="AK3319" s="26">
        <v>1802837</v>
      </c>
      <c r="AL3319" s="264">
        <v>43156.791666666664</v>
      </c>
      <c r="AM3319" s="26" t="s">
        <v>481</v>
      </c>
      <c r="AN3319" s="26" t="s">
        <v>63</v>
      </c>
      <c r="AO3319" s="26"/>
      <c r="AP3319" s="26"/>
      <c r="AQ3319" s="26">
        <v>-1</v>
      </c>
      <c r="AR3319" s="26">
        <v>90</v>
      </c>
      <c r="AS3319" s="26" t="s">
        <v>168</v>
      </c>
      <c r="AT3319" s="26" t="s">
        <v>71</v>
      </c>
      <c r="AU3319" s="26" t="s">
        <v>63</v>
      </c>
      <c r="AV3319" s="26" t="s">
        <v>63</v>
      </c>
      <c r="AW3319" s="26" t="s">
        <v>63</v>
      </c>
      <c r="AX3319" s="26" t="s">
        <v>63</v>
      </c>
      <c r="AY3319" s="26">
        <v>43.997394</v>
      </c>
      <c r="AZ3319" s="26">
        <v>-102.262562</v>
      </c>
      <c r="BA3319" s="26" t="s">
        <v>166</v>
      </c>
      <c r="BB3319" s="26" t="s">
        <v>609</v>
      </c>
      <c r="BC3319" s="26" t="s">
        <v>167</v>
      </c>
      <c r="BD3319" s="26" t="s">
        <v>154</v>
      </c>
      <c r="BE3319" s="26"/>
      <c r="BF3319" s="26" t="s">
        <v>99</v>
      </c>
      <c r="BG3319" s="26" t="s">
        <v>167</v>
      </c>
      <c r="BH3319" s="26" t="s">
        <v>99</v>
      </c>
      <c r="BI3319" s="26">
        <v>7</v>
      </c>
      <c r="BJ3319" s="26" t="s">
        <v>217</v>
      </c>
    </row>
    <row r="3320" spans="36:62" x14ac:dyDescent="0.25">
      <c r="AJ3320" s="26">
        <v>1719</v>
      </c>
      <c r="AK3320" s="26">
        <v>1802901</v>
      </c>
      <c r="AL3320" s="264">
        <v>43145.875</v>
      </c>
      <c r="AM3320" s="26" t="s">
        <v>481</v>
      </c>
      <c r="AN3320" s="26" t="s">
        <v>63</v>
      </c>
      <c r="AO3320" s="26"/>
      <c r="AP3320" s="26"/>
      <c r="AQ3320" s="26">
        <v>-1</v>
      </c>
      <c r="AR3320" s="26">
        <v>90</v>
      </c>
      <c r="AS3320" s="26" t="s">
        <v>168</v>
      </c>
      <c r="AT3320" s="26" t="s">
        <v>71</v>
      </c>
      <c r="AU3320" s="26" t="s">
        <v>63</v>
      </c>
      <c r="AV3320" s="26" t="s">
        <v>63</v>
      </c>
      <c r="AW3320" s="26" t="s">
        <v>63</v>
      </c>
      <c r="AX3320" s="26" t="s">
        <v>63</v>
      </c>
      <c r="AY3320" s="26">
        <v>44.118329000000003</v>
      </c>
      <c r="AZ3320" s="26">
        <v>-102.949939999999</v>
      </c>
      <c r="BA3320" s="26" t="s">
        <v>166</v>
      </c>
      <c r="BB3320" s="26" t="s">
        <v>609</v>
      </c>
      <c r="BC3320" s="26" t="s">
        <v>167</v>
      </c>
      <c r="BD3320" s="26" t="s">
        <v>154</v>
      </c>
      <c r="BE3320" s="26"/>
      <c r="BF3320" s="26" t="s">
        <v>99</v>
      </c>
      <c r="BG3320" s="26" t="s">
        <v>167</v>
      </c>
      <c r="BH3320" s="26" t="s">
        <v>99</v>
      </c>
      <c r="BI3320" s="26">
        <v>7</v>
      </c>
      <c r="BJ3320" s="26" t="s">
        <v>217</v>
      </c>
    </row>
    <row r="3321" spans="36:62" x14ac:dyDescent="0.25">
      <c r="AJ3321" s="26">
        <v>1721</v>
      </c>
      <c r="AK3321" s="26">
        <v>1803081</v>
      </c>
      <c r="AL3321" s="264">
        <v>43149.460416666669</v>
      </c>
      <c r="AM3321" s="26" t="s">
        <v>481</v>
      </c>
      <c r="AN3321" s="26" t="s">
        <v>63</v>
      </c>
      <c r="AO3321" s="26" t="s">
        <v>156</v>
      </c>
      <c r="AP3321" s="26" t="s">
        <v>159</v>
      </c>
      <c r="AQ3321" s="26">
        <v>0</v>
      </c>
      <c r="AR3321" s="26">
        <v>90</v>
      </c>
      <c r="AS3321" s="26" t="s">
        <v>657</v>
      </c>
      <c r="AT3321" s="26" t="s">
        <v>658</v>
      </c>
      <c r="AU3321" s="26" t="s">
        <v>63</v>
      </c>
      <c r="AV3321" s="26" t="s">
        <v>63</v>
      </c>
      <c r="AW3321" s="26" t="s">
        <v>63</v>
      </c>
      <c r="AX3321" s="26" t="s">
        <v>63</v>
      </c>
      <c r="AY3321" s="26">
        <v>44.118008000000003</v>
      </c>
      <c r="AZ3321" s="26">
        <v>-103.058353999999</v>
      </c>
      <c r="BA3321" s="26" t="s">
        <v>185</v>
      </c>
      <c r="BB3321" s="26" t="s">
        <v>609</v>
      </c>
      <c r="BC3321" s="26" t="s">
        <v>68</v>
      </c>
      <c r="BD3321" s="26" t="s">
        <v>615</v>
      </c>
      <c r="BE3321" s="26"/>
      <c r="BF3321" s="26" t="s">
        <v>68</v>
      </c>
      <c r="BG3321" s="26" t="s">
        <v>209</v>
      </c>
      <c r="BH3321" s="26" t="s">
        <v>146</v>
      </c>
      <c r="BI3321" s="26">
        <v>7</v>
      </c>
      <c r="BJ3321" s="26" t="s">
        <v>217</v>
      </c>
    </row>
    <row r="3322" spans="36:62" x14ac:dyDescent="0.25">
      <c r="AJ3322" s="26">
        <v>1722</v>
      </c>
      <c r="AK3322" s="26">
        <v>1803083</v>
      </c>
      <c r="AL3322" s="264">
        <v>43160.708333333336</v>
      </c>
      <c r="AM3322" s="26" t="s">
        <v>481</v>
      </c>
      <c r="AN3322" s="26" t="s">
        <v>63</v>
      </c>
      <c r="AO3322" s="26" t="s">
        <v>156</v>
      </c>
      <c r="AP3322" s="26" t="s">
        <v>627</v>
      </c>
      <c r="AQ3322" s="26">
        <v>0</v>
      </c>
      <c r="AR3322" s="26">
        <v>90</v>
      </c>
      <c r="AS3322" s="26" t="s">
        <v>628</v>
      </c>
      <c r="AT3322" s="26" t="s">
        <v>71</v>
      </c>
      <c r="AU3322" s="26" t="s">
        <v>63</v>
      </c>
      <c r="AV3322" s="26" t="s">
        <v>63</v>
      </c>
      <c r="AW3322" s="26" t="s">
        <v>63</v>
      </c>
      <c r="AX3322" s="26" t="s">
        <v>63</v>
      </c>
      <c r="AY3322" s="26">
        <v>44.101509999999898</v>
      </c>
      <c r="AZ3322" s="26">
        <v>-103.145447</v>
      </c>
      <c r="BA3322" s="26" t="s">
        <v>486</v>
      </c>
      <c r="BB3322" s="26" t="s">
        <v>611</v>
      </c>
      <c r="BC3322" s="26" t="s">
        <v>659</v>
      </c>
      <c r="BD3322" s="26" t="s">
        <v>68</v>
      </c>
      <c r="BE3322" s="26" t="s">
        <v>161</v>
      </c>
      <c r="BF3322" s="26" t="s">
        <v>68</v>
      </c>
      <c r="BG3322" s="26" t="s">
        <v>68</v>
      </c>
      <c r="BH3322" s="26" t="s">
        <v>660</v>
      </c>
      <c r="BI3322" s="26">
        <v>7</v>
      </c>
      <c r="BJ3322" s="26" t="s">
        <v>217</v>
      </c>
    </row>
    <row r="3323" spans="36:62" x14ac:dyDescent="0.25">
      <c r="AJ3323" s="26">
        <v>1723</v>
      </c>
      <c r="AK3323" s="26">
        <v>1803088</v>
      </c>
      <c r="AL3323" s="264">
        <v>43163.3125</v>
      </c>
      <c r="AM3323" s="26" t="s">
        <v>481</v>
      </c>
      <c r="AN3323" s="26" t="s">
        <v>63</v>
      </c>
      <c r="AO3323" s="26" t="s">
        <v>156</v>
      </c>
      <c r="AP3323" s="26" t="s">
        <v>159</v>
      </c>
      <c r="AQ3323" s="26">
        <v>0</v>
      </c>
      <c r="AR3323" s="26">
        <v>90</v>
      </c>
      <c r="AS3323" s="26" t="s">
        <v>661</v>
      </c>
      <c r="AT3323" s="26" t="s">
        <v>663</v>
      </c>
      <c r="AU3323" s="26" t="s">
        <v>63</v>
      </c>
      <c r="AV3323" s="26" t="s">
        <v>63</v>
      </c>
      <c r="AW3323" s="26" t="s">
        <v>63</v>
      </c>
      <c r="AX3323" s="26" t="s">
        <v>63</v>
      </c>
      <c r="AY3323" s="26">
        <v>43.987330999999898</v>
      </c>
      <c r="AZ3323" s="26">
        <v>-102.224523</v>
      </c>
      <c r="BA3323" s="26" t="s">
        <v>208</v>
      </c>
      <c r="BB3323" s="26" t="s">
        <v>609</v>
      </c>
      <c r="BC3323" s="26" t="s">
        <v>614</v>
      </c>
      <c r="BD3323" s="26" t="s">
        <v>615</v>
      </c>
      <c r="BE3323" s="26"/>
      <c r="BF3323" s="26" t="s">
        <v>68</v>
      </c>
      <c r="BG3323" s="26" t="s">
        <v>68</v>
      </c>
      <c r="BH3323" s="26" t="s">
        <v>160</v>
      </c>
      <c r="BI3323" s="26">
        <v>7</v>
      </c>
      <c r="BJ3323" s="26" t="s">
        <v>217</v>
      </c>
    </row>
    <row r="3324" spans="36:62" x14ac:dyDescent="0.25">
      <c r="AJ3324" s="26">
        <v>1724</v>
      </c>
      <c r="AK3324" s="26">
        <v>1802988</v>
      </c>
      <c r="AL3324" s="264">
        <v>43163.326388888891</v>
      </c>
      <c r="AM3324" s="26" t="s">
        <v>481</v>
      </c>
      <c r="AN3324" s="26" t="s">
        <v>63</v>
      </c>
      <c r="AO3324" s="26" t="s">
        <v>156</v>
      </c>
      <c r="AP3324" s="26" t="s">
        <v>159</v>
      </c>
      <c r="AQ3324" s="26">
        <v>0</v>
      </c>
      <c r="AR3324" s="26">
        <v>90</v>
      </c>
      <c r="AS3324" s="26" t="s">
        <v>628</v>
      </c>
      <c r="AT3324" s="26" t="s">
        <v>663</v>
      </c>
      <c r="AU3324" s="26" t="s">
        <v>63</v>
      </c>
      <c r="AV3324" s="26" t="s">
        <v>63</v>
      </c>
      <c r="AW3324" s="26" t="s">
        <v>63</v>
      </c>
      <c r="AX3324" s="26" t="s">
        <v>63</v>
      </c>
      <c r="AY3324" s="26">
        <v>44.106192</v>
      </c>
      <c r="AZ3324" s="26">
        <v>-102.633022999999</v>
      </c>
      <c r="BA3324" s="26" t="s">
        <v>158</v>
      </c>
      <c r="BB3324" s="26" t="s">
        <v>611</v>
      </c>
      <c r="BC3324" s="26" t="s">
        <v>68</v>
      </c>
      <c r="BD3324" s="26" t="s">
        <v>615</v>
      </c>
      <c r="BE3324" s="26"/>
      <c r="BF3324" s="26" t="s">
        <v>68</v>
      </c>
      <c r="BG3324" s="26" t="s">
        <v>68</v>
      </c>
      <c r="BH3324" s="26" t="s">
        <v>175</v>
      </c>
      <c r="BI3324" s="26">
        <v>7</v>
      </c>
      <c r="BJ3324" s="26" t="s">
        <v>217</v>
      </c>
    </row>
    <row r="3325" spans="36:62" x14ac:dyDescent="0.25">
      <c r="AJ3325" s="26">
        <v>1727</v>
      </c>
      <c r="AK3325" s="26">
        <v>1803256</v>
      </c>
      <c r="AL3325" s="264">
        <v>43162.34097222222</v>
      </c>
      <c r="AM3325" s="26" t="s">
        <v>481</v>
      </c>
      <c r="AN3325" s="26" t="s">
        <v>63</v>
      </c>
      <c r="AO3325" s="26" t="s">
        <v>156</v>
      </c>
      <c r="AP3325" s="26" t="s">
        <v>159</v>
      </c>
      <c r="AQ3325" s="26">
        <v>0</v>
      </c>
      <c r="AR3325" s="26">
        <v>90</v>
      </c>
      <c r="AS3325" s="26" t="s">
        <v>638</v>
      </c>
      <c r="AT3325" s="26" t="s">
        <v>71</v>
      </c>
      <c r="AU3325" s="26" t="s">
        <v>63</v>
      </c>
      <c r="AV3325" s="26" t="s">
        <v>69</v>
      </c>
      <c r="AW3325" s="26" t="s">
        <v>63</v>
      </c>
      <c r="AX3325" s="26" t="s">
        <v>63</v>
      </c>
      <c r="AY3325" s="26">
        <v>44.025931</v>
      </c>
      <c r="AZ3325" s="26">
        <v>-102.318696</v>
      </c>
      <c r="BA3325" s="26" t="s">
        <v>166</v>
      </c>
      <c r="BB3325" s="26" t="s">
        <v>609</v>
      </c>
      <c r="BC3325" s="26" t="s">
        <v>651</v>
      </c>
      <c r="BD3325" s="26" t="s">
        <v>68</v>
      </c>
      <c r="BE3325" s="26"/>
      <c r="BF3325" s="26" t="s">
        <v>68</v>
      </c>
      <c r="BG3325" s="26" t="s">
        <v>68</v>
      </c>
      <c r="BH3325" s="26" t="s">
        <v>146</v>
      </c>
      <c r="BI3325" s="26">
        <v>7</v>
      </c>
      <c r="BJ3325" s="26" t="s">
        <v>217</v>
      </c>
    </row>
    <row r="3326" spans="36:62" x14ac:dyDescent="0.25">
      <c r="AJ3326" s="26">
        <v>1728</v>
      </c>
      <c r="AK3326" s="26">
        <v>1803259</v>
      </c>
      <c r="AL3326" s="264">
        <v>43163.3125</v>
      </c>
      <c r="AM3326" s="26" t="s">
        <v>481</v>
      </c>
      <c r="AN3326" s="26" t="s">
        <v>63</v>
      </c>
      <c r="AO3326" s="26" t="s">
        <v>156</v>
      </c>
      <c r="AP3326" s="26" t="s">
        <v>159</v>
      </c>
      <c r="AQ3326" s="26">
        <v>0</v>
      </c>
      <c r="AR3326" s="26">
        <v>90</v>
      </c>
      <c r="AS3326" s="26" t="s">
        <v>635</v>
      </c>
      <c r="AT3326" s="26" t="s">
        <v>664</v>
      </c>
      <c r="AU3326" s="26" t="s">
        <v>63</v>
      </c>
      <c r="AV3326" s="26" t="s">
        <v>63</v>
      </c>
      <c r="AW3326" s="26" t="s">
        <v>63</v>
      </c>
      <c r="AX3326" s="26" t="s">
        <v>63</v>
      </c>
      <c r="AY3326" s="26">
        <v>44.020975</v>
      </c>
      <c r="AZ3326" s="26">
        <v>-102.311087999999</v>
      </c>
      <c r="BA3326" s="26" t="s">
        <v>166</v>
      </c>
      <c r="BB3326" s="26" t="s">
        <v>611</v>
      </c>
      <c r="BC3326" s="26" t="s">
        <v>614</v>
      </c>
      <c r="BD3326" s="26" t="s">
        <v>615</v>
      </c>
      <c r="BE3326" s="26"/>
      <c r="BF3326" s="26" t="s">
        <v>68</v>
      </c>
      <c r="BG3326" s="26" t="s">
        <v>68</v>
      </c>
      <c r="BH3326" s="26" t="s">
        <v>146</v>
      </c>
      <c r="BI3326" s="26">
        <v>7</v>
      </c>
      <c r="BJ3326" s="26" t="s">
        <v>217</v>
      </c>
    </row>
    <row r="3327" spans="36:62" x14ac:dyDescent="0.25">
      <c r="AJ3327" s="26">
        <v>1734</v>
      </c>
      <c r="AK3327" s="26">
        <v>1803568</v>
      </c>
      <c r="AL3327" s="264">
        <v>43177.915972222225</v>
      </c>
      <c r="AM3327" s="26" t="s">
        <v>481</v>
      </c>
      <c r="AN3327" s="26" t="s">
        <v>63</v>
      </c>
      <c r="AO3327" s="26" t="s">
        <v>156</v>
      </c>
      <c r="AP3327" s="26" t="s">
        <v>159</v>
      </c>
      <c r="AQ3327" s="26">
        <v>0</v>
      </c>
      <c r="AR3327" s="26">
        <v>90</v>
      </c>
      <c r="AS3327" s="26" t="s">
        <v>665</v>
      </c>
      <c r="AT3327" s="26" t="s">
        <v>663</v>
      </c>
      <c r="AU3327" s="26" t="s">
        <v>63</v>
      </c>
      <c r="AV3327" s="26" t="s">
        <v>63</v>
      </c>
      <c r="AW3327" s="26" t="s">
        <v>63</v>
      </c>
      <c r="AX3327" s="26" t="s">
        <v>63</v>
      </c>
      <c r="AY3327" s="26">
        <v>44.118327999999899</v>
      </c>
      <c r="AZ3327" s="26">
        <v>-102.948404999999</v>
      </c>
      <c r="BA3327" s="26" t="s">
        <v>185</v>
      </c>
      <c r="BB3327" s="26" t="s">
        <v>609</v>
      </c>
      <c r="BC3327" s="26" t="s">
        <v>68</v>
      </c>
      <c r="BD3327" s="26" t="s">
        <v>615</v>
      </c>
      <c r="BE3327" s="26"/>
      <c r="BF3327" s="26" t="s">
        <v>68</v>
      </c>
      <c r="BG3327" s="26" t="s">
        <v>68</v>
      </c>
      <c r="BH3327" s="26" t="s">
        <v>160</v>
      </c>
      <c r="BI3327" s="26">
        <v>7</v>
      </c>
      <c r="BJ3327" s="26" t="s">
        <v>217</v>
      </c>
    </row>
    <row r="3328" spans="36:62" x14ac:dyDescent="0.25">
      <c r="AJ3328" s="26">
        <v>1736</v>
      </c>
      <c r="AK3328" s="26">
        <v>1803609</v>
      </c>
      <c r="AL3328" s="264">
        <v>43177.934027777781</v>
      </c>
      <c r="AM3328" s="26" t="s">
        <v>147</v>
      </c>
      <c r="AN3328" s="26" t="s">
        <v>63</v>
      </c>
      <c r="AO3328" s="26" t="s">
        <v>156</v>
      </c>
      <c r="AP3328" s="26" t="s">
        <v>159</v>
      </c>
      <c r="AQ3328" s="26">
        <v>0</v>
      </c>
      <c r="AR3328" s="26">
        <v>90</v>
      </c>
      <c r="AS3328" s="26" t="s">
        <v>666</v>
      </c>
      <c r="AT3328" s="26" t="s">
        <v>613</v>
      </c>
      <c r="AU3328" s="26" t="s">
        <v>63</v>
      </c>
      <c r="AV3328" s="26" t="s">
        <v>63</v>
      </c>
      <c r="AW3328" s="26" t="s">
        <v>63</v>
      </c>
      <c r="AX3328" s="26" t="s">
        <v>63</v>
      </c>
      <c r="AY3328" s="26">
        <v>43.8724449999999</v>
      </c>
      <c r="AZ3328" s="26">
        <v>-101.97203</v>
      </c>
      <c r="BA3328" s="26" t="s">
        <v>208</v>
      </c>
      <c r="BB3328" s="26" t="s">
        <v>611</v>
      </c>
      <c r="BC3328" s="26" t="s">
        <v>667</v>
      </c>
      <c r="BD3328" s="26" t="s">
        <v>615</v>
      </c>
      <c r="BE3328" s="26"/>
      <c r="BF3328" s="26" t="s">
        <v>68</v>
      </c>
      <c r="BG3328" s="26" t="s">
        <v>68</v>
      </c>
      <c r="BH3328" s="26" t="s">
        <v>160</v>
      </c>
      <c r="BI3328" s="26">
        <v>7</v>
      </c>
      <c r="BJ3328" s="26" t="s">
        <v>217</v>
      </c>
    </row>
    <row r="3329" spans="36:62" x14ac:dyDescent="0.25">
      <c r="AJ3329" s="26">
        <v>1737</v>
      </c>
      <c r="AK3329" s="26">
        <v>1803610</v>
      </c>
      <c r="AL3329" s="264">
        <v>43177.916666666664</v>
      </c>
      <c r="AM3329" s="26" t="s">
        <v>147</v>
      </c>
      <c r="AN3329" s="26" t="s">
        <v>63</v>
      </c>
      <c r="AO3329" s="26" t="s">
        <v>156</v>
      </c>
      <c r="AP3329" s="26" t="s">
        <v>159</v>
      </c>
      <c r="AQ3329" s="26">
        <v>0</v>
      </c>
      <c r="AR3329" s="26">
        <v>90</v>
      </c>
      <c r="AS3329" s="26" t="s">
        <v>668</v>
      </c>
      <c r="AT3329" s="26" t="s">
        <v>613</v>
      </c>
      <c r="AU3329" s="26" t="s">
        <v>63</v>
      </c>
      <c r="AV3329" s="26" t="s">
        <v>63</v>
      </c>
      <c r="AW3329" s="26" t="s">
        <v>63</v>
      </c>
      <c r="AX3329" s="26" t="s">
        <v>63</v>
      </c>
      <c r="AY3329" s="26">
        <v>43.855307000000003</v>
      </c>
      <c r="AZ3329" s="26">
        <v>-101.930757</v>
      </c>
      <c r="BA3329" s="26" t="s">
        <v>166</v>
      </c>
      <c r="BB3329" s="26" t="s">
        <v>611</v>
      </c>
      <c r="BC3329" s="26" t="s">
        <v>614</v>
      </c>
      <c r="BD3329" s="26" t="s">
        <v>615</v>
      </c>
      <c r="BE3329" s="26"/>
      <c r="BF3329" s="26" t="s">
        <v>68</v>
      </c>
      <c r="BG3329" s="26" t="s">
        <v>209</v>
      </c>
      <c r="BH3329" s="26" t="s">
        <v>160</v>
      </c>
      <c r="BI3329" s="26">
        <v>7</v>
      </c>
      <c r="BJ3329" s="26" t="s">
        <v>217</v>
      </c>
    </row>
    <row r="3330" spans="36:62" x14ac:dyDescent="0.25">
      <c r="AJ3330" s="26">
        <v>1738</v>
      </c>
      <c r="AK3330" s="26">
        <v>1803634</v>
      </c>
      <c r="AL3330" s="264">
        <v>43178.488194444442</v>
      </c>
      <c r="AM3330" s="26" t="s">
        <v>481</v>
      </c>
      <c r="AN3330" s="26" t="s">
        <v>63</v>
      </c>
      <c r="AO3330" s="26" t="s">
        <v>156</v>
      </c>
      <c r="AP3330" s="26" t="s">
        <v>159</v>
      </c>
      <c r="AQ3330" s="26">
        <v>0</v>
      </c>
      <c r="AR3330" s="26">
        <v>90</v>
      </c>
      <c r="AS3330" s="26" t="s">
        <v>669</v>
      </c>
      <c r="AT3330" s="26" t="s">
        <v>74</v>
      </c>
      <c r="AU3330" s="26" t="s">
        <v>63</v>
      </c>
      <c r="AV3330" s="26" t="s">
        <v>63</v>
      </c>
      <c r="AW3330" s="26" t="s">
        <v>63</v>
      </c>
      <c r="AX3330" s="26" t="s">
        <v>63</v>
      </c>
      <c r="AY3330" s="26">
        <v>44.118234000000001</v>
      </c>
      <c r="AZ3330" s="26">
        <v>-102.999602999999</v>
      </c>
      <c r="BA3330" s="26" t="s">
        <v>166</v>
      </c>
      <c r="BB3330" s="26" t="s">
        <v>609</v>
      </c>
      <c r="BC3330" s="26" t="s">
        <v>68</v>
      </c>
      <c r="BD3330" s="26" t="s">
        <v>615</v>
      </c>
      <c r="BE3330" s="26"/>
      <c r="BF3330" s="26" t="s">
        <v>68</v>
      </c>
      <c r="BG3330" s="26" t="s">
        <v>68</v>
      </c>
      <c r="BH3330" s="26" t="s">
        <v>160</v>
      </c>
      <c r="BI3330" s="26">
        <v>7</v>
      </c>
      <c r="BJ3330" s="26" t="s">
        <v>217</v>
      </c>
    </row>
    <row r="3331" spans="36:62" x14ac:dyDescent="0.25">
      <c r="AJ3331" s="26">
        <v>1740</v>
      </c>
      <c r="AK3331" s="26">
        <v>1803968</v>
      </c>
      <c r="AL3331" s="264">
        <v>43178.488194444442</v>
      </c>
      <c r="AM3331" s="26" t="s">
        <v>481</v>
      </c>
      <c r="AN3331" s="26" t="s">
        <v>63</v>
      </c>
      <c r="AO3331" s="26" t="s">
        <v>156</v>
      </c>
      <c r="AP3331" s="26" t="s">
        <v>159</v>
      </c>
      <c r="AQ3331" s="26">
        <v>0</v>
      </c>
      <c r="AR3331" s="26">
        <v>90</v>
      </c>
      <c r="AS3331" s="26" t="s">
        <v>669</v>
      </c>
      <c r="AT3331" s="26" t="s">
        <v>74</v>
      </c>
      <c r="AU3331" s="26" t="s">
        <v>63</v>
      </c>
      <c r="AV3331" s="26" t="s">
        <v>63</v>
      </c>
      <c r="AW3331" s="26" t="s">
        <v>63</v>
      </c>
      <c r="AX3331" s="26" t="s">
        <v>63</v>
      </c>
      <c r="AY3331" s="26">
        <v>44.118346000000003</v>
      </c>
      <c r="AZ3331" s="26">
        <v>-102.992181</v>
      </c>
      <c r="BA3331" s="26" t="s">
        <v>166</v>
      </c>
      <c r="BB3331" s="26" t="s">
        <v>609</v>
      </c>
      <c r="BC3331" s="26" t="s">
        <v>68</v>
      </c>
      <c r="BD3331" s="26" t="s">
        <v>615</v>
      </c>
      <c r="BE3331" s="26"/>
      <c r="BF3331" s="26" t="s">
        <v>68</v>
      </c>
      <c r="BG3331" s="26" t="s">
        <v>68</v>
      </c>
      <c r="BH3331" s="26" t="s">
        <v>160</v>
      </c>
      <c r="BI3331" s="26">
        <v>7</v>
      </c>
      <c r="BJ3331" s="26" t="s">
        <v>217</v>
      </c>
    </row>
    <row r="3332" spans="36:62" x14ac:dyDescent="0.25">
      <c r="AJ3332" s="26">
        <v>1741</v>
      </c>
      <c r="AK3332" s="26">
        <v>1803861</v>
      </c>
      <c r="AL3332" s="264">
        <v>43188.34375</v>
      </c>
      <c r="AM3332" s="26" t="s">
        <v>481</v>
      </c>
      <c r="AN3332" s="26" t="s">
        <v>63</v>
      </c>
      <c r="AO3332" s="26" t="s">
        <v>156</v>
      </c>
      <c r="AP3332" s="26" t="s">
        <v>159</v>
      </c>
      <c r="AQ3332" s="26">
        <v>0</v>
      </c>
      <c r="AR3332" s="26">
        <v>90</v>
      </c>
      <c r="AS3332" s="26" t="s">
        <v>673</v>
      </c>
      <c r="AT3332" s="26" t="s">
        <v>674</v>
      </c>
      <c r="AU3332" s="26" t="s">
        <v>63</v>
      </c>
      <c r="AV3332" s="26" t="s">
        <v>63</v>
      </c>
      <c r="AW3332" s="26" t="s">
        <v>63</v>
      </c>
      <c r="AX3332" s="26" t="s">
        <v>63</v>
      </c>
      <c r="AY3332" s="26">
        <v>44.031984999999899</v>
      </c>
      <c r="AZ3332" s="26">
        <v>-102.335536</v>
      </c>
      <c r="BA3332" s="26" t="s">
        <v>166</v>
      </c>
      <c r="BB3332" s="26" t="s">
        <v>609</v>
      </c>
      <c r="BC3332" s="26" t="s">
        <v>614</v>
      </c>
      <c r="BD3332" s="26" t="s">
        <v>615</v>
      </c>
      <c r="BE3332" s="26"/>
      <c r="BF3332" s="26" t="s">
        <v>675</v>
      </c>
      <c r="BG3332" s="26" t="s">
        <v>68</v>
      </c>
      <c r="BH3332" s="26" t="s">
        <v>146</v>
      </c>
      <c r="BI3332" s="26">
        <v>7</v>
      </c>
      <c r="BJ3332" s="26" t="s">
        <v>217</v>
      </c>
    </row>
    <row r="3333" spans="36:62" x14ac:dyDescent="0.25">
      <c r="AJ3333" s="26">
        <v>1742</v>
      </c>
      <c r="AK3333" s="26">
        <v>1804123</v>
      </c>
      <c r="AL3333" s="264">
        <v>43192.780555555553</v>
      </c>
      <c r="AM3333" s="26" t="s">
        <v>481</v>
      </c>
      <c r="AN3333" s="26" t="s">
        <v>63</v>
      </c>
      <c r="AO3333" s="26" t="s">
        <v>156</v>
      </c>
      <c r="AP3333" s="26" t="s">
        <v>159</v>
      </c>
      <c r="AQ3333" s="26">
        <v>0</v>
      </c>
      <c r="AR3333" s="26">
        <v>90</v>
      </c>
      <c r="AS3333" s="26" t="s">
        <v>201</v>
      </c>
      <c r="AT3333" s="26" t="s">
        <v>676</v>
      </c>
      <c r="AU3333" s="26" t="s">
        <v>69</v>
      </c>
      <c r="AV3333" s="26" t="s">
        <v>63</v>
      </c>
      <c r="AW3333" s="26" t="s">
        <v>63</v>
      </c>
      <c r="AX3333" s="26" t="s">
        <v>63</v>
      </c>
      <c r="AY3333" s="26">
        <v>44.103641000000003</v>
      </c>
      <c r="AZ3333" s="26">
        <v>-102.76945000000001</v>
      </c>
      <c r="BA3333" s="26" t="s">
        <v>185</v>
      </c>
      <c r="BB3333" s="26" t="s">
        <v>609</v>
      </c>
      <c r="BC3333" s="26" t="s">
        <v>620</v>
      </c>
      <c r="BD3333" s="26" t="s">
        <v>615</v>
      </c>
      <c r="BE3333" s="26"/>
      <c r="BF3333" s="26" t="s">
        <v>68</v>
      </c>
      <c r="BG3333" s="26" t="s">
        <v>68</v>
      </c>
      <c r="BH3333" s="26" t="s">
        <v>146</v>
      </c>
      <c r="BI3333" s="26">
        <v>7</v>
      </c>
      <c r="BJ3333" s="26" t="s">
        <v>217</v>
      </c>
    </row>
    <row r="3334" spans="36:62" x14ac:dyDescent="0.25">
      <c r="AJ3334" s="26">
        <v>1743</v>
      </c>
      <c r="AK3334" s="26">
        <v>1804125</v>
      </c>
      <c r="AL3334" s="264">
        <v>43195.309027777781</v>
      </c>
      <c r="AM3334" s="26" t="s">
        <v>481</v>
      </c>
      <c r="AN3334" s="26" t="s">
        <v>63</v>
      </c>
      <c r="AO3334" s="26" t="s">
        <v>156</v>
      </c>
      <c r="AP3334" s="26" t="s">
        <v>159</v>
      </c>
      <c r="AQ3334" s="26">
        <v>0</v>
      </c>
      <c r="AR3334" s="26">
        <v>90</v>
      </c>
      <c r="AS3334" s="26" t="s">
        <v>628</v>
      </c>
      <c r="AT3334" s="26" t="s">
        <v>74</v>
      </c>
      <c r="AU3334" s="26" t="s">
        <v>63</v>
      </c>
      <c r="AV3334" s="26" t="s">
        <v>63</v>
      </c>
      <c r="AW3334" s="26" t="s">
        <v>63</v>
      </c>
      <c r="AX3334" s="26" t="s">
        <v>63</v>
      </c>
      <c r="AY3334" s="26">
        <v>44.102145999999898</v>
      </c>
      <c r="AZ3334" s="26">
        <v>-103.143362999999</v>
      </c>
      <c r="BA3334" s="26" t="s">
        <v>166</v>
      </c>
      <c r="BB3334" s="26" t="s">
        <v>609</v>
      </c>
      <c r="BC3334" s="26" t="s">
        <v>678</v>
      </c>
      <c r="BD3334" s="26" t="s">
        <v>615</v>
      </c>
      <c r="BE3334" s="26" t="s">
        <v>677</v>
      </c>
      <c r="BF3334" s="26" t="s">
        <v>68</v>
      </c>
      <c r="BG3334" s="26" t="s">
        <v>68</v>
      </c>
      <c r="BH3334" s="26" t="s">
        <v>175</v>
      </c>
      <c r="BI3334" s="26">
        <v>7</v>
      </c>
      <c r="BJ3334" s="26" t="s">
        <v>21</v>
      </c>
    </row>
    <row r="3335" spans="36:62" x14ac:dyDescent="0.25">
      <c r="AJ3335" s="26">
        <v>1745</v>
      </c>
      <c r="AK3335" s="26">
        <v>1804129</v>
      </c>
      <c r="AL3335" s="264">
        <v>43189.831250000003</v>
      </c>
      <c r="AM3335" s="26" t="s">
        <v>481</v>
      </c>
      <c r="AN3335" s="26" t="s">
        <v>63</v>
      </c>
      <c r="AO3335" s="26" t="s">
        <v>156</v>
      </c>
      <c r="AP3335" s="26" t="s">
        <v>159</v>
      </c>
      <c r="AQ3335" s="26">
        <v>0</v>
      </c>
      <c r="AR3335" s="26">
        <v>90</v>
      </c>
      <c r="AS3335" s="26" t="s">
        <v>188</v>
      </c>
      <c r="AT3335" s="26" t="s">
        <v>619</v>
      </c>
      <c r="AU3335" s="26" t="s">
        <v>63</v>
      </c>
      <c r="AV3335" s="26" t="s">
        <v>63</v>
      </c>
      <c r="AW3335" s="26" t="s">
        <v>63</v>
      </c>
      <c r="AX3335" s="26" t="s">
        <v>63</v>
      </c>
      <c r="AY3335" s="26">
        <v>44.118029999999898</v>
      </c>
      <c r="AZ3335" s="26">
        <v>-103.02715600000001</v>
      </c>
      <c r="BA3335" s="26" t="s">
        <v>208</v>
      </c>
      <c r="BB3335" s="26" t="s">
        <v>609</v>
      </c>
      <c r="BC3335" s="26" t="s">
        <v>68</v>
      </c>
      <c r="BD3335" s="26" t="s">
        <v>68</v>
      </c>
      <c r="BE3335" s="26"/>
      <c r="BF3335" s="26" t="s">
        <v>68</v>
      </c>
      <c r="BG3335" s="26" t="s">
        <v>68</v>
      </c>
      <c r="BH3335" s="26" t="s">
        <v>146</v>
      </c>
      <c r="BI3335" s="26">
        <v>7</v>
      </c>
      <c r="BJ3335" s="26" t="s">
        <v>217</v>
      </c>
    </row>
    <row r="3336" spans="36:62" x14ac:dyDescent="0.25">
      <c r="AJ3336" s="26">
        <v>1748</v>
      </c>
      <c r="AK3336" s="26">
        <v>1804219</v>
      </c>
      <c r="AL3336" s="264">
        <v>43193.180555555555</v>
      </c>
      <c r="AM3336" s="26" t="s">
        <v>481</v>
      </c>
      <c r="AN3336" s="26" t="s">
        <v>63</v>
      </c>
      <c r="AO3336" s="26" t="s">
        <v>156</v>
      </c>
      <c r="AP3336" s="26" t="s">
        <v>159</v>
      </c>
      <c r="AQ3336" s="26">
        <v>0</v>
      </c>
      <c r="AR3336" s="26">
        <v>90</v>
      </c>
      <c r="AS3336" s="26" t="s">
        <v>201</v>
      </c>
      <c r="AT3336" s="26" t="s">
        <v>679</v>
      </c>
      <c r="AU3336" s="26" t="s">
        <v>63</v>
      </c>
      <c r="AV3336" s="26" t="s">
        <v>63</v>
      </c>
      <c r="AW3336" s="26" t="s">
        <v>63</v>
      </c>
      <c r="AX3336" s="26" t="s">
        <v>63</v>
      </c>
      <c r="AY3336" s="26">
        <v>44.030866000000003</v>
      </c>
      <c r="AZ3336" s="26">
        <v>-102.338162999999</v>
      </c>
      <c r="BA3336" s="26" t="s">
        <v>208</v>
      </c>
      <c r="BB3336" s="26" t="s">
        <v>611</v>
      </c>
      <c r="BC3336" s="26" t="s">
        <v>680</v>
      </c>
      <c r="BD3336" s="26" t="s">
        <v>615</v>
      </c>
      <c r="BE3336" s="26"/>
      <c r="BF3336" s="26" t="s">
        <v>68</v>
      </c>
      <c r="BG3336" s="26" t="s">
        <v>68</v>
      </c>
      <c r="BH3336" s="26" t="s">
        <v>146</v>
      </c>
      <c r="BI3336" s="26">
        <v>7</v>
      </c>
      <c r="BJ3336" s="26" t="s">
        <v>19</v>
      </c>
    </row>
    <row r="3337" spans="36:62" x14ac:dyDescent="0.25">
      <c r="AJ3337" s="26">
        <v>1749</v>
      </c>
      <c r="AK3337" s="26">
        <v>1804220</v>
      </c>
      <c r="AL3337" s="264">
        <v>43195.243750000001</v>
      </c>
      <c r="AM3337" s="26" t="s">
        <v>481</v>
      </c>
      <c r="AN3337" s="26" t="s">
        <v>63</v>
      </c>
      <c r="AO3337" s="26" t="s">
        <v>156</v>
      </c>
      <c r="AP3337" s="26" t="s">
        <v>159</v>
      </c>
      <c r="AQ3337" s="26">
        <v>0</v>
      </c>
      <c r="AR3337" s="26">
        <v>90</v>
      </c>
      <c r="AS3337" s="26" t="s">
        <v>628</v>
      </c>
      <c r="AT3337" s="26" t="s">
        <v>613</v>
      </c>
      <c r="AU3337" s="26" t="s">
        <v>63</v>
      </c>
      <c r="AV3337" s="26" t="s">
        <v>63</v>
      </c>
      <c r="AW3337" s="26" t="s">
        <v>63</v>
      </c>
      <c r="AX3337" s="26" t="s">
        <v>63</v>
      </c>
      <c r="AY3337" s="26">
        <v>44.107523999999898</v>
      </c>
      <c r="AZ3337" s="26">
        <v>-103.130719999999</v>
      </c>
      <c r="BA3337" s="26" t="s">
        <v>489</v>
      </c>
      <c r="BB3337" s="26" t="s">
        <v>611</v>
      </c>
      <c r="BC3337" s="26" t="s">
        <v>678</v>
      </c>
      <c r="BD3337" s="26" t="s">
        <v>681</v>
      </c>
      <c r="BE3337" s="26" t="s">
        <v>161</v>
      </c>
      <c r="BF3337" s="26" t="s">
        <v>68</v>
      </c>
      <c r="BG3337" s="26" t="s">
        <v>68</v>
      </c>
      <c r="BH3337" s="26" t="s">
        <v>175</v>
      </c>
      <c r="BI3337" s="26">
        <v>7</v>
      </c>
      <c r="BJ3337" s="26" t="s">
        <v>217</v>
      </c>
    </row>
    <row r="3338" spans="36:62" x14ac:dyDescent="0.25">
      <c r="AJ3338" s="26">
        <v>1750</v>
      </c>
      <c r="AK3338" s="26">
        <v>1804171</v>
      </c>
      <c r="AL3338" s="264">
        <v>43195.236805555556</v>
      </c>
      <c r="AM3338" s="26" t="s">
        <v>481</v>
      </c>
      <c r="AN3338" s="26" t="s">
        <v>63</v>
      </c>
      <c r="AO3338" s="26" t="s">
        <v>156</v>
      </c>
      <c r="AP3338" s="26" t="s">
        <v>159</v>
      </c>
      <c r="AQ3338" s="26">
        <v>0</v>
      </c>
      <c r="AR3338" s="26">
        <v>90</v>
      </c>
      <c r="AS3338" s="26" t="s">
        <v>682</v>
      </c>
      <c r="AT3338" s="26" t="s">
        <v>71</v>
      </c>
      <c r="AU3338" s="26" t="s">
        <v>63</v>
      </c>
      <c r="AV3338" s="26" t="s">
        <v>63</v>
      </c>
      <c r="AW3338" s="26" t="s">
        <v>63</v>
      </c>
      <c r="AX3338" s="26" t="s">
        <v>63</v>
      </c>
      <c r="AY3338" s="26">
        <v>44.108316000000002</v>
      </c>
      <c r="AZ3338" s="26">
        <v>-103.12982100000001</v>
      </c>
      <c r="BA3338" s="26" t="s">
        <v>166</v>
      </c>
      <c r="BB3338" s="26" t="s">
        <v>609</v>
      </c>
      <c r="BC3338" s="26" t="s">
        <v>68</v>
      </c>
      <c r="BD3338" s="26" t="s">
        <v>615</v>
      </c>
      <c r="BE3338" s="26"/>
      <c r="BF3338" s="26" t="s">
        <v>68</v>
      </c>
      <c r="BG3338" s="26" t="s">
        <v>68</v>
      </c>
      <c r="BH3338" s="26" t="s">
        <v>146</v>
      </c>
      <c r="BI3338" s="26">
        <v>7</v>
      </c>
      <c r="BJ3338" s="26" t="s">
        <v>217</v>
      </c>
    </row>
    <row r="3339" spans="36:62" x14ac:dyDescent="0.25">
      <c r="AJ3339" s="26">
        <v>1751</v>
      </c>
      <c r="AK3339" s="26">
        <v>1804175</v>
      </c>
      <c r="AL3339" s="264">
        <v>43197.366666666669</v>
      </c>
      <c r="AM3339" s="26" t="s">
        <v>481</v>
      </c>
      <c r="AN3339" s="26" t="s">
        <v>63</v>
      </c>
      <c r="AO3339" s="26" t="s">
        <v>156</v>
      </c>
      <c r="AP3339" s="26" t="s">
        <v>159</v>
      </c>
      <c r="AQ3339" s="26">
        <v>0</v>
      </c>
      <c r="AR3339" s="26">
        <v>90</v>
      </c>
      <c r="AS3339" s="26" t="s">
        <v>684</v>
      </c>
      <c r="AT3339" s="26" t="s">
        <v>71</v>
      </c>
      <c r="AU3339" s="26" t="s">
        <v>63</v>
      </c>
      <c r="AV3339" s="26" t="s">
        <v>69</v>
      </c>
      <c r="AW3339" s="26" t="s">
        <v>63</v>
      </c>
      <c r="AX3339" s="26" t="s">
        <v>63</v>
      </c>
      <c r="AY3339" s="26">
        <v>44.041384999999899</v>
      </c>
      <c r="AZ3339" s="26">
        <v>-102.351551</v>
      </c>
      <c r="BA3339" s="26" t="s">
        <v>158</v>
      </c>
      <c r="BB3339" s="26" t="s">
        <v>611</v>
      </c>
      <c r="BC3339" s="26" t="s">
        <v>685</v>
      </c>
      <c r="BD3339" s="26" t="s">
        <v>68</v>
      </c>
      <c r="BE3339" s="26"/>
      <c r="BF3339" s="26" t="s">
        <v>68</v>
      </c>
      <c r="BG3339" s="26" t="s">
        <v>68</v>
      </c>
      <c r="BH3339" s="26" t="s">
        <v>146</v>
      </c>
      <c r="BI3339" s="26">
        <v>7</v>
      </c>
      <c r="BJ3339" s="26" t="s">
        <v>19</v>
      </c>
    </row>
    <row r="3340" spans="36:62" x14ac:dyDescent="0.25">
      <c r="AJ3340" s="26">
        <v>1755</v>
      </c>
      <c r="AK3340" s="26">
        <v>1804554</v>
      </c>
      <c r="AL3340" s="264">
        <v>43200.870833333334</v>
      </c>
      <c r="AM3340" s="26" t="s">
        <v>481</v>
      </c>
      <c r="AN3340" s="26" t="s">
        <v>63</v>
      </c>
      <c r="AO3340" s="26"/>
      <c r="AP3340" s="26"/>
      <c r="AQ3340" s="26">
        <v>-1</v>
      </c>
      <c r="AR3340" s="26">
        <v>90</v>
      </c>
      <c r="AS3340" s="26" t="s">
        <v>168</v>
      </c>
      <c r="AT3340" s="26" t="s">
        <v>71</v>
      </c>
      <c r="AU3340" s="26" t="s">
        <v>63</v>
      </c>
      <c r="AV3340" s="26" t="s">
        <v>63</v>
      </c>
      <c r="AW3340" s="26" t="s">
        <v>63</v>
      </c>
      <c r="AX3340" s="26" t="s">
        <v>63</v>
      </c>
      <c r="AY3340" s="26">
        <v>44.022689999999898</v>
      </c>
      <c r="AZ3340" s="26">
        <v>-102.302617999999</v>
      </c>
      <c r="BA3340" s="26" t="s">
        <v>158</v>
      </c>
      <c r="BB3340" s="26" t="s">
        <v>609</v>
      </c>
      <c r="BC3340" s="26" t="s">
        <v>167</v>
      </c>
      <c r="BD3340" s="26" t="s">
        <v>154</v>
      </c>
      <c r="BE3340" s="26"/>
      <c r="BF3340" s="26" t="s">
        <v>99</v>
      </c>
      <c r="BG3340" s="26" t="s">
        <v>167</v>
      </c>
      <c r="BH3340" s="26" t="s">
        <v>99</v>
      </c>
      <c r="BI3340" s="26">
        <v>7</v>
      </c>
      <c r="BJ3340" s="26" t="s">
        <v>217</v>
      </c>
    </row>
    <row r="3341" spans="36:62" x14ac:dyDescent="0.25">
      <c r="AJ3341" s="26">
        <v>1761</v>
      </c>
      <c r="AK3341" s="26">
        <v>1804973</v>
      </c>
      <c r="AL3341" s="264">
        <v>43210.827777777777</v>
      </c>
      <c r="AM3341" s="26" t="s">
        <v>481</v>
      </c>
      <c r="AN3341" s="26" t="s">
        <v>63</v>
      </c>
      <c r="AO3341" s="26"/>
      <c r="AP3341" s="26"/>
      <c r="AQ3341" s="26">
        <v>-1</v>
      </c>
      <c r="AR3341" s="26">
        <v>90</v>
      </c>
      <c r="AS3341" s="26" t="s">
        <v>168</v>
      </c>
      <c r="AT3341" s="26" t="s">
        <v>71</v>
      </c>
      <c r="AU3341" s="26" t="s">
        <v>63</v>
      </c>
      <c r="AV3341" s="26" t="s">
        <v>63</v>
      </c>
      <c r="AW3341" s="26" t="s">
        <v>63</v>
      </c>
      <c r="AX3341" s="26" t="s">
        <v>63</v>
      </c>
      <c r="AY3341" s="26">
        <v>44.068314999999899</v>
      </c>
      <c r="AZ3341" s="26">
        <v>-102.412172999999</v>
      </c>
      <c r="BA3341" s="26" t="s">
        <v>491</v>
      </c>
      <c r="BB3341" s="26" t="s">
        <v>611</v>
      </c>
      <c r="BC3341" s="26" t="s">
        <v>167</v>
      </c>
      <c r="BD3341" s="26" t="s">
        <v>154</v>
      </c>
      <c r="BE3341" s="26"/>
      <c r="BF3341" s="26" t="s">
        <v>99</v>
      </c>
      <c r="BG3341" s="26" t="s">
        <v>167</v>
      </c>
      <c r="BH3341" s="26" t="s">
        <v>99</v>
      </c>
      <c r="BI3341" s="26">
        <v>7</v>
      </c>
      <c r="BJ3341" s="26" t="s">
        <v>217</v>
      </c>
    </row>
    <row r="3342" spans="36:62" x14ac:dyDescent="0.25">
      <c r="AJ3342" s="26">
        <v>1762</v>
      </c>
      <c r="AK3342" s="26">
        <v>1804974</v>
      </c>
      <c r="AL3342" s="264">
        <v>43219.862500000003</v>
      </c>
      <c r="AM3342" s="26" t="s">
        <v>481</v>
      </c>
      <c r="AN3342" s="26" t="s">
        <v>63</v>
      </c>
      <c r="AO3342" s="26"/>
      <c r="AP3342" s="26"/>
      <c r="AQ3342" s="26">
        <v>-1</v>
      </c>
      <c r="AR3342" s="26">
        <v>90</v>
      </c>
      <c r="AS3342" s="26" t="s">
        <v>168</v>
      </c>
      <c r="AT3342" s="26" t="s">
        <v>74</v>
      </c>
      <c r="AU3342" s="26" t="s">
        <v>63</v>
      </c>
      <c r="AV3342" s="26" t="s">
        <v>63</v>
      </c>
      <c r="AW3342" s="26" t="s">
        <v>63</v>
      </c>
      <c r="AX3342" s="26" t="s">
        <v>63</v>
      </c>
      <c r="AY3342" s="26">
        <v>44.104435000000002</v>
      </c>
      <c r="AZ3342" s="26">
        <v>-102.613185</v>
      </c>
      <c r="BA3342" s="26" t="s">
        <v>158</v>
      </c>
      <c r="BB3342" s="26" t="s">
        <v>609</v>
      </c>
      <c r="BC3342" s="26" t="s">
        <v>167</v>
      </c>
      <c r="BD3342" s="26" t="s">
        <v>154</v>
      </c>
      <c r="BE3342" s="26"/>
      <c r="BF3342" s="26" t="s">
        <v>99</v>
      </c>
      <c r="BG3342" s="26" t="s">
        <v>167</v>
      </c>
      <c r="BH3342" s="26" t="s">
        <v>99</v>
      </c>
      <c r="BI3342" s="26">
        <v>7</v>
      </c>
      <c r="BJ3342" s="26" t="s">
        <v>217</v>
      </c>
    </row>
    <row r="3343" spans="36:62" x14ac:dyDescent="0.25">
      <c r="AJ3343" s="26">
        <v>1767</v>
      </c>
      <c r="AK3343" s="26">
        <v>1805069</v>
      </c>
      <c r="AL3343" s="264">
        <v>43221.845138888886</v>
      </c>
      <c r="AM3343" s="26" t="s">
        <v>481</v>
      </c>
      <c r="AN3343" s="26" t="s">
        <v>63</v>
      </c>
      <c r="AO3343" s="26"/>
      <c r="AP3343" s="26"/>
      <c r="AQ3343" s="26">
        <v>-1</v>
      </c>
      <c r="AR3343" s="26">
        <v>90</v>
      </c>
      <c r="AS3343" s="26" t="s">
        <v>168</v>
      </c>
      <c r="AT3343" s="26" t="s">
        <v>74</v>
      </c>
      <c r="AU3343" s="26" t="s">
        <v>63</v>
      </c>
      <c r="AV3343" s="26" t="s">
        <v>63</v>
      </c>
      <c r="AW3343" s="26" t="s">
        <v>63</v>
      </c>
      <c r="AX3343" s="26" t="s">
        <v>63</v>
      </c>
      <c r="AY3343" s="26">
        <v>44.075077999999898</v>
      </c>
      <c r="AZ3343" s="26">
        <v>-102.470586999999</v>
      </c>
      <c r="BA3343" s="26" t="s">
        <v>492</v>
      </c>
      <c r="BB3343" s="26" t="s">
        <v>609</v>
      </c>
      <c r="BC3343" s="26" t="s">
        <v>167</v>
      </c>
      <c r="BD3343" s="26" t="s">
        <v>154</v>
      </c>
      <c r="BE3343" s="26"/>
      <c r="BF3343" s="26" t="s">
        <v>99</v>
      </c>
      <c r="BG3343" s="26" t="s">
        <v>167</v>
      </c>
      <c r="BH3343" s="26" t="s">
        <v>99</v>
      </c>
      <c r="BI3343" s="26">
        <v>7</v>
      </c>
      <c r="BJ3343" s="26" t="s">
        <v>217</v>
      </c>
    </row>
    <row r="3344" spans="36:62" x14ac:dyDescent="0.25">
      <c r="AJ3344" s="26">
        <v>1769</v>
      </c>
      <c r="AK3344" s="26">
        <v>1805370</v>
      </c>
      <c r="AL3344" s="264">
        <v>43229.010416666664</v>
      </c>
      <c r="AM3344" s="26" t="s">
        <v>481</v>
      </c>
      <c r="AN3344" s="26" t="s">
        <v>63</v>
      </c>
      <c r="AO3344" s="26"/>
      <c r="AP3344" s="26"/>
      <c r="AQ3344" s="26">
        <v>-1</v>
      </c>
      <c r="AR3344" s="26">
        <v>90</v>
      </c>
      <c r="AS3344" s="26" t="s">
        <v>168</v>
      </c>
      <c r="AT3344" s="26" t="s">
        <v>71</v>
      </c>
      <c r="AU3344" s="26" t="s">
        <v>63</v>
      </c>
      <c r="AV3344" s="26" t="s">
        <v>63</v>
      </c>
      <c r="AW3344" s="26" t="s">
        <v>63</v>
      </c>
      <c r="AX3344" s="26" t="s">
        <v>63</v>
      </c>
      <c r="AY3344" s="26">
        <v>44.065852</v>
      </c>
      <c r="AZ3344" s="26">
        <v>-102.450467</v>
      </c>
      <c r="BA3344" s="26" t="s">
        <v>485</v>
      </c>
      <c r="BB3344" s="26" t="s">
        <v>609</v>
      </c>
      <c r="BC3344" s="26" t="s">
        <v>167</v>
      </c>
      <c r="BD3344" s="26" t="s">
        <v>154</v>
      </c>
      <c r="BE3344" s="26"/>
      <c r="BF3344" s="26" t="s">
        <v>99</v>
      </c>
      <c r="BG3344" s="26" t="s">
        <v>167</v>
      </c>
      <c r="BH3344" s="26" t="s">
        <v>99</v>
      </c>
      <c r="BI3344" s="26">
        <v>7</v>
      </c>
      <c r="BJ3344" s="26" t="s">
        <v>217</v>
      </c>
    </row>
    <row r="3345" spans="36:62" x14ac:dyDescent="0.25">
      <c r="AJ3345" s="26">
        <v>1771</v>
      </c>
      <c r="AK3345" s="26">
        <v>1805452</v>
      </c>
      <c r="AL3345" s="264">
        <v>43225.51458333333</v>
      </c>
      <c r="AM3345" s="26" t="s">
        <v>481</v>
      </c>
      <c r="AN3345" s="26" t="s">
        <v>63</v>
      </c>
      <c r="AO3345" s="26" t="s">
        <v>156</v>
      </c>
      <c r="AP3345" s="26" t="s">
        <v>159</v>
      </c>
      <c r="AQ3345" s="26">
        <v>0</v>
      </c>
      <c r="AR3345" s="26">
        <v>90</v>
      </c>
      <c r="AS3345" s="26" t="s">
        <v>172</v>
      </c>
      <c r="AT3345" s="26" t="s">
        <v>71</v>
      </c>
      <c r="AU3345" s="26" t="s">
        <v>63</v>
      </c>
      <c r="AV3345" s="26" t="s">
        <v>63</v>
      </c>
      <c r="AW3345" s="26" t="s">
        <v>63</v>
      </c>
      <c r="AX3345" s="26" t="s">
        <v>63</v>
      </c>
      <c r="AY3345" s="26">
        <v>44.041541000000002</v>
      </c>
      <c r="AZ3345" s="26">
        <v>-102.351738999999</v>
      </c>
      <c r="BA3345" s="26" t="s">
        <v>166</v>
      </c>
      <c r="BB3345" s="26" t="s">
        <v>611</v>
      </c>
      <c r="BC3345" s="26" t="s">
        <v>68</v>
      </c>
      <c r="BD3345" s="26" t="s">
        <v>68</v>
      </c>
      <c r="BE3345" s="26"/>
      <c r="BF3345" s="26" t="s">
        <v>62</v>
      </c>
      <c r="BG3345" s="26" t="s">
        <v>68</v>
      </c>
      <c r="BH3345" s="26" t="s">
        <v>160</v>
      </c>
      <c r="BI3345" s="26">
        <v>7</v>
      </c>
      <c r="BJ3345" s="26" t="s">
        <v>217</v>
      </c>
    </row>
    <row r="3346" spans="36:62" x14ac:dyDescent="0.25">
      <c r="AJ3346" s="26">
        <v>1772</v>
      </c>
      <c r="AK3346" s="26">
        <v>1805586</v>
      </c>
      <c r="AL3346" s="264">
        <v>43238.84375</v>
      </c>
      <c r="AM3346" s="26" t="s">
        <v>481</v>
      </c>
      <c r="AN3346" s="26" t="s">
        <v>63</v>
      </c>
      <c r="AO3346" s="26"/>
      <c r="AP3346" s="26"/>
      <c r="AQ3346" s="26">
        <v>-1</v>
      </c>
      <c r="AR3346" s="26">
        <v>90</v>
      </c>
      <c r="AS3346" s="26" t="s">
        <v>168</v>
      </c>
      <c r="AT3346" s="26" t="s">
        <v>77</v>
      </c>
      <c r="AU3346" s="26" t="s">
        <v>63</v>
      </c>
      <c r="AV3346" s="26" t="s">
        <v>63</v>
      </c>
      <c r="AW3346" s="26" t="s">
        <v>63</v>
      </c>
      <c r="AX3346" s="26" t="s">
        <v>63</v>
      </c>
      <c r="AY3346" s="26">
        <v>43.967807999999899</v>
      </c>
      <c r="AZ3346" s="26">
        <v>-102.184978999999</v>
      </c>
      <c r="BA3346" s="26" t="s">
        <v>166</v>
      </c>
      <c r="BB3346" s="26" t="s">
        <v>611</v>
      </c>
      <c r="BC3346" s="26" t="s">
        <v>167</v>
      </c>
      <c r="BD3346" s="26" t="s">
        <v>154</v>
      </c>
      <c r="BE3346" s="26"/>
      <c r="BF3346" s="26" t="s">
        <v>99</v>
      </c>
      <c r="BG3346" s="26" t="s">
        <v>167</v>
      </c>
      <c r="BH3346" s="26" t="s">
        <v>99</v>
      </c>
      <c r="BI3346" s="26">
        <v>7</v>
      </c>
      <c r="BJ3346" s="26" t="s">
        <v>217</v>
      </c>
    </row>
    <row r="3347" spans="36:62" x14ac:dyDescent="0.25">
      <c r="AJ3347" s="26">
        <v>1773</v>
      </c>
      <c r="AK3347" s="26">
        <v>1805639</v>
      </c>
      <c r="AL3347" s="264">
        <v>43236.742361111108</v>
      </c>
      <c r="AM3347" s="26" t="s">
        <v>481</v>
      </c>
      <c r="AN3347" s="26" t="s">
        <v>63</v>
      </c>
      <c r="AO3347" s="26" t="s">
        <v>156</v>
      </c>
      <c r="AP3347" s="26" t="s">
        <v>627</v>
      </c>
      <c r="AQ3347" s="26">
        <v>0</v>
      </c>
      <c r="AR3347" s="26">
        <v>90</v>
      </c>
      <c r="AS3347" s="26" t="s">
        <v>628</v>
      </c>
      <c r="AT3347" s="26" t="s">
        <v>71</v>
      </c>
      <c r="AU3347" s="26" t="s">
        <v>63</v>
      </c>
      <c r="AV3347" s="26" t="s">
        <v>63</v>
      </c>
      <c r="AW3347" s="26" t="s">
        <v>63</v>
      </c>
      <c r="AX3347" s="26" t="s">
        <v>63</v>
      </c>
      <c r="AY3347" s="26">
        <v>44.068576999999898</v>
      </c>
      <c r="AZ3347" s="26">
        <v>-102.423197</v>
      </c>
      <c r="BA3347" s="26" t="s">
        <v>483</v>
      </c>
      <c r="BB3347" s="26" t="s">
        <v>609</v>
      </c>
      <c r="BC3347" s="26" t="s">
        <v>692</v>
      </c>
      <c r="BD3347" s="26" t="s">
        <v>68</v>
      </c>
      <c r="BE3347" s="26"/>
      <c r="BF3347" s="26" t="s">
        <v>68</v>
      </c>
      <c r="BG3347" s="26" t="s">
        <v>68</v>
      </c>
      <c r="BH3347" s="26" t="s">
        <v>646</v>
      </c>
      <c r="BI3347" s="26">
        <v>7</v>
      </c>
      <c r="BJ3347" s="26" t="s">
        <v>217</v>
      </c>
    </row>
    <row r="3348" spans="36:62" x14ac:dyDescent="0.25">
      <c r="AJ3348" s="26">
        <v>1777</v>
      </c>
      <c r="AK3348" s="26">
        <v>1805930</v>
      </c>
      <c r="AL3348" s="264">
        <v>43245.84375</v>
      </c>
      <c r="AM3348" s="26" t="s">
        <v>481</v>
      </c>
      <c r="AN3348" s="26" t="s">
        <v>63</v>
      </c>
      <c r="AO3348" s="26" t="s">
        <v>156</v>
      </c>
      <c r="AP3348" s="26" t="s">
        <v>159</v>
      </c>
      <c r="AQ3348" s="26">
        <v>0</v>
      </c>
      <c r="AR3348" s="26">
        <v>90</v>
      </c>
      <c r="AS3348" s="26" t="s">
        <v>694</v>
      </c>
      <c r="AT3348" s="26" t="s">
        <v>71</v>
      </c>
      <c r="AU3348" s="26" t="s">
        <v>63</v>
      </c>
      <c r="AV3348" s="26" t="s">
        <v>63</v>
      </c>
      <c r="AW3348" s="26" t="s">
        <v>63</v>
      </c>
      <c r="AX3348" s="26" t="s">
        <v>63</v>
      </c>
      <c r="AY3348" s="26">
        <v>43.987102999999898</v>
      </c>
      <c r="AZ3348" s="26">
        <v>-102.21440800000001</v>
      </c>
      <c r="BA3348" s="26" t="s">
        <v>158</v>
      </c>
      <c r="BB3348" s="26" t="s">
        <v>611</v>
      </c>
      <c r="BC3348" s="26" t="s">
        <v>680</v>
      </c>
      <c r="BD3348" s="26" t="s">
        <v>68</v>
      </c>
      <c r="BE3348" s="26" t="s">
        <v>693</v>
      </c>
      <c r="BF3348" s="26" t="s">
        <v>68</v>
      </c>
      <c r="BG3348" s="26" t="s">
        <v>68</v>
      </c>
      <c r="BH3348" s="26" t="s">
        <v>210</v>
      </c>
      <c r="BI3348" s="26">
        <v>7</v>
      </c>
      <c r="BJ3348" s="26" t="s">
        <v>20</v>
      </c>
    </row>
    <row r="3349" spans="36:62" x14ac:dyDescent="0.25">
      <c r="AJ3349" s="26">
        <v>1780</v>
      </c>
      <c r="AK3349" s="26">
        <v>1806153</v>
      </c>
      <c r="AL3349" s="264">
        <v>43253.604166666664</v>
      </c>
      <c r="AM3349" s="26" t="s">
        <v>481</v>
      </c>
      <c r="AN3349" s="26" t="s">
        <v>63</v>
      </c>
      <c r="AO3349" s="26" t="s">
        <v>156</v>
      </c>
      <c r="AP3349" s="26" t="s">
        <v>159</v>
      </c>
      <c r="AQ3349" s="26">
        <v>0</v>
      </c>
      <c r="AR3349" s="26">
        <v>90</v>
      </c>
      <c r="AS3349" s="26" t="s">
        <v>695</v>
      </c>
      <c r="AT3349" s="26" t="s">
        <v>71</v>
      </c>
      <c r="AU3349" s="26" t="s">
        <v>63</v>
      </c>
      <c r="AV3349" s="26" t="s">
        <v>63</v>
      </c>
      <c r="AW3349" s="26" t="s">
        <v>63</v>
      </c>
      <c r="AX3349" s="26" t="s">
        <v>63</v>
      </c>
      <c r="AY3349" s="26">
        <v>44.118028000000002</v>
      </c>
      <c r="AZ3349" s="26">
        <v>-103.036012999999</v>
      </c>
      <c r="BA3349" s="26" t="s">
        <v>166</v>
      </c>
      <c r="BB3349" s="26" t="s">
        <v>609</v>
      </c>
      <c r="BC3349" s="26" t="s">
        <v>68</v>
      </c>
      <c r="BD3349" s="26" t="s">
        <v>68</v>
      </c>
      <c r="BE3349" s="26"/>
      <c r="BF3349" s="26" t="s">
        <v>675</v>
      </c>
      <c r="BG3349" s="26" t="s">
        <v>68</v>
      </c>
      <c r="BH3349" s="26" t="s">
        <v>146</v>
      </c>
      <c r="BI3349" s="26">
        <v>7</v>
      </c>
      <c r="BJ3349" s="26" t="s">
        <v>217</v>
      </c>
    </row>
    <row r="3350" spans="36:62" x14ac:dyDescent="0.25">
      <c r="AJ3350" s="26">
        <v>1781</v>
      </c>
      <c r="AK3350" s="26">
        <v>1806155</v>
      </c>
      <c r="AL3350" s="264">
        <v>43250.998611111114</v>
      </c>
      <c r="AM3350" s="26" t="s">
        <v>481</v>
      </c>
      <c r="AN3350" s="26" t="s">
        <v>63</v>
      </c>
      <c r="AO3350" s="26"/>
      <c r="AP3350" s="26"/>
      <c r="AQ3350" s="26">
        <v>-1</v>
      </c>
      <c r="AR3350" s="26">
        <v>90</v>
      </c>
      <c r="AS3350" s="26" t="s">
        <v>168</v>
      </c>
      <c r="AT3350" s="26" t="s">
        <v>71</v>
      </c>
      <c r="AU3350" s="26" t="s">
        <v>63</v>
      </c>
      <c r="AV3350" s="26" t="s">
        <v>63</v>
      </c>
      <c r="AW3350" s="26" t="s">
        <v>63</v>
      </c>
      <c r="AX3350" s="26" t="s">
        <v>63</v>
      </c>
      <c r="AY3350" s="26">
        <v>44.068156000000002</v>
      </c>
      <c r="AZ3350" s="26">
        <v>-102.423832</v>
      </c>
      <c r="BA3350" s="26" t="s">
        <v>208</v>
      </c>
      <c r="BB3350" s="26" t="s">
        <v>611</v>
      </c>
      <c r="BC3350" s="26" t="s">
        <v>167</v>
      </c>
      <c r="BD3350" s="26" t="s">
        <v>154</v>
      </c>
      <c r="BE3350" s="26"/>
      <c r="BF3350" s="26" t="s">
        <v>99</v>
      </c>
      <c r="BG3350" s="26" t="s">
        <v>167</v>
      </c>
      <c r="BH3350" s="26" t="s">
        <v>99</v>
      </c>
      <c r="BI3350" s="26">
        <v>7</v>
      </c>
      <c r="BJ3350" s="26" t="s">
        <v>217</v>
      </c>
    </row>
    <row r="3351" spans="36:62" x14ac:dyDescent="0.25">
      <c r="AJ3351" s="26">
        <v>1782</v>
      </c>
      <c r="AK3351" s="26">
        <v>1806091</v>
      </c>
      <c r="AL3351" s="264">
        <v>43253.029861111114</v>
      </c>
      <c r="AM3351" s="26" t="s">
        <v>481</v>
      </c>
      <c r="AN3351" s="26" t="s">
        <v>63</v>
      </c>
      <c r="AO3351" s="26"/>
      <c r="AP3351" s="26"/>
      <c r="AQ3351" s="26">
        <v>-1</v>
      </c>
      <c r="AR3351" s="26">
        <v>90</v>
      </c>
      <c r="AS3351" s="26" t="s">
        <v>168</v>
      </c>
      <c r="AT3351" s="26" t="s">
        <v>71</v>
      </c>
      <c r="AU3351" s="26" t="s">
        <v>63</v>
      </c>
      <c r="AV3351" s="26" t="s">
        <v>63</v>
      </c>
      <c r="AW3351" s="26" t="s">
        <v>63</v>
      </c>
      <c r="AX3351" s="26" t="s">
        <v>63</v>
      </c>
      <c r="AY3351" s="26">
        <v>44.103385000000003</v>
      </c>
      <c r="AZ3351" s="26">
        <v>-102.692188</v>
      </c>
      <c r="BA3351" s="26" t="s">
        <v>158</v>
      </c>
      <c r="BB3351" s="26" t="s">
        <v>611</v>
      </c>
      <c r="BC3351" s="26" t="s">
        <v>167</v>
      </c>
      <c r="BD3351" s="26" t="s">
        <v>154</v>
      </c>
      <c r="BE3351" s="26"/>
      <c r="BF3351" s="26" t="s">
        <v>99</v>
      </c>
      <c r="BG3351" s="26" t="s">
        <v>167</v>
      </c>
      <c r="BH3351" s="26" t="s">
        <v>99</v>
      </c>
      <c r="BI3351" s="26">
        <v>7</v>
      </c>
      <c r="BJ3351" s="26" t="s">
        <v>217</v>
      </c>
    </row>
    <row r="3352" spans="36:62" x14ac:dyDescent="0.25">
      <c r="AJ3352" s="26">
        <v>1783</v>
      </c>
      <c r="AK3352" s="26">
        <v>1806249</v>
      </c>
      <c r="AL3352" s="264">
        <v>43244.438888888886</v>
      </c>
      <c r="AM3352" s="26" t="s">
        <v>481</v>
      </c>
      <c r="AN3352" s="26" t="s">
        <v>63</v>
      </c>
      <c r="AO3352" s="26" t="s">
        <v>156</v>
      </c>
      <c r="AP3352" s="26" t="s">
        <v>159</v>
      </c>
      <c r="AQ3352" s="26">
        <v>0</v>
      </c>
      <c r="AR3352" s="26">
        <v>90</v>
      </c>
      <c r="AS3352" s="26" t="s">
        <v>172</v>
      </c>
      <c r="AT3352" s="26" t="s">
        <v>71</v>
      </c>
      <c r="AU3352" s="26" t="s">
        <v>63</v>
      </c>
      <c r="AV3352" s="26" t="s">
        <v>63</v>
      </c>
      <c r="AW3352" s="26" t="s">
        <v>63</v>
      </c>
      <c r="AX3352" s="26" t="s">
        <v>63</v>
      </c>
      <c r="AY3352" s="26">
        <v>44.103422000000002</v>
      </c>
      <c r="AZ3352" s="26">
        <v>-102.553943</v>
      </c>
      <c r="BA3352" s="26" t="s">
        <v>491</v>
      </c>
      <c r="BB3352" s="26" t="s">
        <v>609</v>
      </c>
      <c r="BC3352" s="26" t="s">
        <v>68</v>
      </c>
      <c r="BD3352" s="26" t="s">
        <v>68</v>
      </c>
      <c r="BE3352" s="26"/>
      <c r="BF3352" s="26" t="s">
        <v>68</v>
      </c>
      <c r="BG3352" s="26" t="s">
        <v>68</v>
      </c>
      <c r="BH3352" s="26" t="s">
        <v>160</v>
      </c>
      <c r="BI3352" s="26">
        <v>7</v>
      </c>
      <c r="BJ3352" s="26" t="s">
        <v>217</v>
      </c>
    </row>
    <row r="3353" spans="36:62" x14ac:dyDescent="0.25">
      <c r="AJ3353" s="26">
        <v>1784</v>
      </c>
      <c r="AK3353" s="26">
        <v>1806250</v>
      </c>
      <c r="AL3353" s="264">
        <v>43252.90347222222</v>
      </c>
      <c r="AM3353" s="26" t="s">
        <v>481</v>
      </c>
      <c r="AN3353" s="26" t="s">
        <v>63</v>
      </c>
      <c r="AO3353" s="26"/>
      <c r="AP3353" s="26"/>
      <c r="AQ3353" s="26">
        <v>-1</v>
      </c>
      <c r="AR3353" s="26">
        <v>90</v>
      </c>
      <c r="AS3353" s="26" t="s">
        <v>168</v>
      </c>
      <c r="AT3353" s="26" t="s">
        <v>71</v>
      </c>
      <c r="AU3353" s="26" t="s">
        <v>63</v>
      </c>
      <c r="AV3353" s="26" t="s">
        <v>63</v>
      </c>
      <c r="AW3353" s="26" t="s">
        <v>63</v>
      </c>
      <c r="AX3353" s="26" t="s">
        <v>63</v>
      </c>
      <c r="AY3353" s="26">
        <v>44.037367000000003</v>
      </c>
      <c r="AZ3353" s="26">
        <v>-102.346248</v>
      </c>
      <c r="BA3353" s="26" t="s">
        <v>166</v>
      </c>
      <c r="BB3353" s="26" t="s">
        <v>609</v>
      </c>
      <c r="BC3353" s="26" t="s">
        <v>167</v>
      </c>
      <c r="BD3353" s="26" t="s">
        <v>154</v>
      </c>
      <c r="BE3353" s="26"/>
      <c r="BF3353" s="26" t="s">
        <v>99</v>
      </c>
      <c r="BG3353" s="26" t="s">
        <v>167</v>
      </c>
      <c r="BH3353" s="26" t="s">
        <v>99</v>
      </c>
      <c r="BI3353" s="26">
        <v>7</v>
      </c>
      <c r="BJ3353" s="26" t="s">
        <v>217</v>
      </c>
    </row>
    <row r="3354" spans="36:62" x14ac:dyDescent="0.25">
      <c r="AJ3354" s="26">
        <v>1785</v>
      </c>
      <c r="AK3354" s="26">
        <v>1806302</v>
      </c>
      <c r="AL3354" s="264">
        <v>43252.713888888888</v>
      </c>
      <c r="AM3354" s="26" t="s">
        <v>481</v>
      </c>
      <c r="AN3354" s="26" t="s">
        <v>63</v>
      </c>
      <c r="AO3354" s="26" t="s">
        <v>156</v>
      </c>
      <c r="AP3354" s="26" t="s">
        <v>159</v>
      </c>
      <c r="AQ3354" s="26">
        <v>0</v>
      </c>
      <c r="AR3354" s="26">
        <v>90</v>
      </c>
      <c r="AS3354" s="26" t="s">
        <v>673</v>
      </c>
      <c r="AT3354" s="26" t="s">
        <v>697</v>
      </c>
      <c r="AU3354" s="26" t="s">
        <v>63</v>
      </c>
      <c r="AV3354" s="26" t="s">
        <v>63</v>
      </c>
      <c r="AW3354" s="26" t="s">
        <v>63</v>
      </c>
      <c r="AX3354" s="26" t="s">
        <v>63</v>
      </c>
      <c r="AY3354" s="26">
        <v>44.103413000000003</v>
      </c>
      <c r="AZ3354" s="26">
        <v>-102.548081999999</v>
      </c>
      <c r="BA3354" s="26" t="s">
        <v>166</v>
      </c>
      <c r="BB3354" s="26" t="s">
        <v>609</v>
      </c>
      <c r="BC3354" s="26" t="s">
        <v>68</v>
      </c>
      <c r="BD3354" s="26" t="s">
        <v>68</v>
      </c>
      <c r="BE3354" s="26" t="s">
        <v>617</v>
      </c>
      <c r="BF3354" s="26" t="s">
        <v>698</v>
      </c>
      <c r="BG3354" s="26" t="s">
        <v>68</v>
      </c>
      <c r="BH3354" s="26" t="s">
        <v>146</v>
      </c>
      <c r="BI3354" s="26">
        <v>7</v>
      </c>
      <c r="BJ3354" s="26" t="s">
        <v>217</v>
      </c>
    </row>
    <row r="3355" spans="36:62" x14ac:dyDescent="0.25">
      <c r="AJ3355" s="26">
        <v>1788</v>
      </c>
      <c r="AK3355" s="26">
        <v>1806360</v>
      </c>
      <c r="AL3355" s="264">
        <v>43256.507638888892</v>
      </c>
      <c r="AM3355" s="26" t="s">
        <v>481</v>
      </c>
      <c r="AN3355" s="26" t="s">
        <v>63</v>
      </c>
      <c r="AO3355" s="26" t="s">
        <v>156</v>
      </c>
      <c r="AP3355" s="26" t="s">
        <v>648</v>
      </c>
      <c r="AQ3355" s="26">
        <v>0</v>
      </c>
      <c r="AR3355" s="26">
        <v>90</v>
      </c>
      <c r="AS3355" s="26" t="s">
        <v>628</v>
      </c>
      <c r="AT3355" s="26" t="s">
        <v>71</v>
      </c>
      <c r="AU3355" s="26" t="s">
        <v>63</v>
      </c>
      <c r="AV3355" s="26" t="s">
        <v>63</v>
      </c>
      <c r="AW3355" s="26" t="s">
        <v>63</v>
      </c>
      <c r="AX3355" s="26" t="s">
        <v>63</v>
      </c>
      <c r="AY3355" s="26">
        <v>43.997770000000003</v>
      </c>
      <c r="AZ3355" s="26">
        <v>-102.263091</v>
      </c>
      <c r="BA3355" s="26" t="s">
        <v>493</v>
      </c>
      <c r="BB3355" s="26" t="s">
        <v>609</v>
      </c>
      <c r="BC3355" s="26" t="s">
        <v>629</v>
      </c>
      <c r="BD3355" s="26" t="s">
        <v>68</v>
      </c>
      <c r="BE3355" s="26" t="s">
        <v>644</v>
      </c>
      <c r="BF3355" s="26" t="s">
        <v>68</v>
      </c>
      <c r="BG3355" s="26" t="s">
        <v>68</v>
      </c>
      <c r="BH3355" s="26" t="s">
        <v>646</v>
      </c>
      <c r="BI3355" s="26">
        <v>7</v>
      </c>
      <c r="BJ3355" s="26" t="s">
        <v>217</v>
      </c>
    </row>
    <row r="3356" spans="36:62" x14ac:dyDescent="0.25">
      <c r="AJ3356" s="26">
        <v>1790</v>
      </c>
      <c r="AK3356" s="26">
        <v>1806375</v>
      </c>
      <c r="AL3356" s="264">
        <v>43250.717361111114</v>
      </c>
      <c r="AM3356" s="26" t="s">
        <v>481</v>
      </c>
      <c r="AN3356" s="26" t="s">
        <v>63</v>
      </c>
      <c r="AO3356" s="26"/>
      <c r="AP3356" s="26"/>
      <c r="AQ3356" s="26">
        <v>-1</v>
      </c>
      <c r="AR3356" s="26">
        <v>90</v>
      </c>
      <c r="AS3356" s="26" t="s">
        <v>168</v>
      </c>
      <c r="AT3356" s="26" t="s">
        <v>71</v>
      </c>
      <c r="AU3356" s="26" t="s">
        <v>63</v>
      </c>
      <c r="AV3356" s="26" t="s">
        <v>63</v>
      </c>
      <c r="AW3356" s="26" t="s">
        <v>63</v>
      </c>
      <c r="AX3356" s="26" t="s">
        <v>63</v>
      </c>
      <c r="AY3356" s="26">
        <v>44.118014000000002</v>
      </c>
      <c r="AZ3356" s="26">
        <v>-103.053545</v>
      </c>
      <c r="BA3356" s="26" t="s">
        <v>485</v>
      </c>
      <c r="BB3356" s="26" t="s">
        <v>609</v>
      </c>
      <c r="BC3356" s="26" t="s">
        <v>167</v>
      </c>
      <c r="BD3356" s="26" t="s">
        <v>154</v>
      </c>
      <c r="BE3356" s="26"/>
      <c r="BF3356" s="26" t="s">
        <v>99</v>
      </c>
      <c r="BG3356" s="26" t="s">
        <v>167</v>
      </c>
      <c r="BH3356" s="26" t="s">
        <v>99</v>
      </c>
      <c r="BI3356" s="26">
        <v>7</v>
      </c>
      <c r="BJ3356" s="26" t="s">
        <v>217</v>
      </c>
    </row>
    <row r="3357" spans="36:62" x14ac:dyDescent="0.25">
      <c r="AJ3357" s="26">
        <v>1791</v>
      </c>
      <c r="AK3357" s="26">
        <v>1806458</v>
      </c>
      <c r="AL3357" s="264">
        <v>43246.930555555555</v>
      </c>
      <c r="AM3357" s="26" t="s">
        <v>481</v>
      </c>
      <c r="AN3357" s="26" t="s">
        <v>63</v>
      </c>
      <c r="AO3357" s="26"/>
      <c r="AP3357" s="26"/>
      <c r="AQ3357" s="26">
        <v>-1</v>
      </c>
      <c r="AR3357" s="26">
        <v>90</v>
      </c>
      <c r="AS3357" s="26" t="s">
        <v>168</v>
      </c>
      <c r="AT3357" s="26" t="s">
        <v>71</v>
      </c>
      <c r="AU3357" s="26" t="s">
        <v>63</v>
      </c>
      <c r="AV3357" s="26" t="s">
        <v>63</v>
      </c>
      <c r="AW3357" s="26" t="s">
        <v>63</v>
      </c>
      <c r="AX3357" s="26" t="s">
        <v>63</v>
      </c>
      <c r="AY3357" s="26">
        <v>44.104216999999899</v>
      </c>
      <c r="AZ3357" s="26">
        <v>-102.61318900000001</v>
      </c>
      <c r="BA3357" s="26" t="s">
        <v>166</v>
      </c>
      <c r="BB3357" s="26" t="s">
        <v>611</v>
      </c>
      <c r="BC3357" s="26" t="s">
        <v>167</v>
      </c>
      <c r="BD3357" s="26" t="s">
        <v>154</v>
      </c>
      <c r="BE3357" s="26"/>
      <c r="BF3357" s="26" t="s">
        <v>99</v>
      </c>
      <c r="BG3357" s="26" t="s">
        <v>167</v>
      </c>
      <c r="BH3357" s="26" t="s">
        <v>99</v>
      </c>
      <c r="BI3357" s="26">
        <v>7</v>
      </c>
      <c r="BJ3357" s="26" t="s">
        <v>217</v>
      </c>
    </row>
    <row r="3358" spans="36:62" x14ac:dyDescent="0.25">
      <c r="AJ3358" s="26">
        <v>1792</v>
      </c>
      <c r="AK3358" s="26">
        <v>1806406</v>
      </c>
      <c r="AL3358" s="264">
        <v>43259.892361111109</v>
      </c>
      <c r="AM3358" s="26" t="s">
        <v>481</v>
      </c>
      <c r="AN3358" s="26" t="s">
        <v>63</v>
      </c>
      <c r="AO3358" s="26"/>
      <c r="AP3358" s="26"/>
      <c r="AQ3358" s="26">
        <v>-1</v>
      </c>
      <c r="AR3358" s="26">
        <v>90</v>
      </c>
      <c r="AS3358" s="26" t="s">
        <v>168</v>
      </c>
      <c r="AT3358" s="26" t="s">
        <v>77</v>
      </c>
      <c r="AU3358" s="26" t="s">
        <v>63</v>
      </c>
      <c r="AV3358" s="26" t="s">
        <v>63</v>
      </c>
      <c r="AW3358" s="26" t="s">
        <v>63</v>
      </c>
      <c r="AX3358" s="26" t="s">
        <v>63</v>
      </c>
      <c r="AY3358" s="26">
        <v>44.11833</v>
      </c>
      <c r="AZ3358" s="26">
        <v>-102.95222800000001</v>
      </c>
      <c r="BA3358" s="26" t="s">
        <v>158</v>
      </c>
      <c r="BB3358" s="26" t="s">
        <v>609</v>
      </c>
      <c r="BC3358" s="26" t="s">
        <v>167</v>
      </c>
      <c r="BD3358" s="26" t="s">
        <v>154</v>
      </c>
      <c r="BE3358" s="26"/>
      <c r="BF3358" s="26" t="s">
        <v>99</v>
      </c>
      <c r="BG3358" s="26" t="s">
        <v>167</v>
      </c>
      <c r="BH3358" s="26" t="s">
        <v>99</v>
      </c>
      <c r="BI3358" s="26">
        <v>7</v>
      </c>
      <c r="BJ3358" s="26" t="s">
        <v>217</v>
      </c>
    </row>
    <row r="3359" spans="36:62" x14ac:dyDescent="0.25">
      <c r="AJ3359" s="26">
        <v>1793</v>
      </c>
      <c r="AK3359" s="26">
        <v>1806718</v>
      </c>
      <c r="AL3359" s="264">
        <v>43265.34652777778</v>
      </c>
      <c r="AM3359" s="26" t="s">
        <v>147</v>
      </c>
      <c r="AN3359" s="26" t="s">
        <v>63</v>
      </c>
      <c r="AO3359" s="26" t="s">
        <v>156</v>
      </c>
      <c r="AP3359" s="26" t="s">
        <v>159</v>
      </c>
      <c r="AQ3359" s="26">
        <v>0</v>
      </c>
      <c r="AR3359" s="26">
        <v>90</v>
      </c>
      <c r="AS3359" s="26" t="s">
        <v>189</v>
      </c>
      <c r="AT3359" s="26" t="s">
        <v>216</v>
      </c>
      <c r="AU3359" s="26" t="s">
        <v>63</v>
      </c>
      <c r="AV3359" s="26" t="s">
        <v>63</v>
      </c>
      <c r="AW3359" s="26" t="s">
        <v>63</v>
      </c>
      <c r="AX3359" s="26" t="s">
        <v>63</v>
      </c>
      <c r="AY3359" s="26">
        <v>43.836399999999898</v>
      </c>
      <c r="AZ3359" s="26">
        <v>-101.80946400000001</v>
      </c>
      <c r="BA3359" s="26" t="s">
        <v>185</v>
      </c>
      <c r="BB3359" s="26" t="s">
        <v>609</v>
      </c>
      <c r="BC3359" s="26" t="s">
        <v>68</v>
      </c>
      <c r="BD3359" s="26" t="s">
        <v>68</v>
      </c>
      <c r="BE3359" s="26"/>
      <c r="BF3359" s="26" t="s">
        <v>68</v>
      </c>
      <c r="BG3359" s="26" t="s">
        <v>68</v>
      </c>
      <c r="BH3359" s="26" t="s">
        <v>160</v>
      </c>
      <c r="BI3359" s="26">
        <v>7</v>
      </c>
      <c r="BJ3359" s="26" t="s">
        <v>217</v>
      </c>
    </row>
    <row r="3360" spans="36:62" x14ac:dyDescent="0.25">
      <c r="AJ3360" s="26">
        <v>1794</v>
      </c>
      <c r="AK3360" s="26">
        <v>1806741</v>
      </c>
      <c r="AL3360" s="264">
        <v>43265.326388888891</v>
      </c>
      <c r="AM3360" s="26" t="s">
        <v>147</v>
      </c>
      <c r="AN3360" s="26" t="s">
        <v>63</v>
      </c>
      <c r="AO3360" s="26" t="s">
        <v>156</v>
      </c>
      <c r="AP3360" s="26" t="s">
        <v>159</v>
      </c>
      <c r="AQ3360" s="26">
        <v>0</v>
      </c>
      <c r="AR3360" s="26">
        <v>90</v>
      </c>
      <c r="AS3360" s="26" t="s">
        <v>201</v>
      </c>
      <c r="AT3360" s="26" t="s">
        <v>619</v>
      </c>
      <c r="AU3360" s="26" t="s">
        <v>63</v>
      </c>
      <c r="AV3360" s="26" t="s">
        <v>63</v>
      </c>
      <c r="AW3360" s="26" t="s">
        <v>63</v>
      </c>
      <c r="AX3360" s="26" t="s">
        <v>63</v>
      </c>
      <c r="AY3360" s="26">
        <v>43.836364000000003</v>
      </c>
      <c r="AZ3360" s="26">
        <v>-101.826599</v>
      </c>
      <c r="BA3360" s="26" t="s">
        <v>208</v>
      </c>
      <c r="BB3360" s="26" t="s">
        <v>609</v>
      </c>
      <c r="BC3360" s="26" t="s">
        <v>667</v>
      </c>
      <c r="BD3360" s="26" t="s">
        <v>68</v>
      </c>
      <c r="BE3360" s="26"/>
      <c r="BF3360" s="26" t="s">
        <v>68</v>
      </c>
      <c r="BG3360" s="26" t="s">
        <v>68</v>
      </c>
      <c r="BH3360" s="26" t="s">
        <v>160</v>
      </c>
      <c r="BI3360" s="26">
        <v>7</v>
      </c>
      <c r="BJ3360" s="26" t="s">
        <v>21</v>
      </c>
    </row>
    <row r="3361" spans="36:62" x14ac:dyDescent="0.25">
      <c r="AJ3361" s="26">
        <v>1795</v>
      </c>
      <c r="AK3361" s="26">
        <v>1806742</v>
      </c>
      <c r="AL3361" s="264">
        <v>43265.344444444447</v>
      </c>
      <c r="AM3361" s="26" t="s">
        <v>147</v>
      </c>
      <c r="AN3361" s="26" t="s">
        <v>63</v>
      </c>
      <c r="AO3361" s="26" t="s">
        <v>156</v>
      </c>
      <c r="AP3361" s="26" t="s">
        <v>699</v>
      </c>
      <c r="AQ3361" s="26">
        <v>0</v>
      </c>
      <c r="AR3361" s="26">
        <v>90</v>
      </c>
      <c r="AS3361" s="26" t="s">
        <v>189</v>
      </c>
      <c r="AT3361" s="26" t="s">
        <v>619</v>
      </c>
      <c r="AU3361" s="26" t="s">
        <v>63</v>
      </c>
      <c r="AV3361" s="26" t="s">
        <v>63</v>
      </c>
      <c r="AW3361" s="26" t="s">
        <v>63</v>
      </c>
      <c r="AX3361" s="26" t="s">
        <v>63</v>
      </c>
      <c r="AY3361" s="26">
        <v>43.836365000000001</v>
      </c>
      <c r="AZ3361" s="26">
        <v>-101.823522999999</v>
      </c>
      <c r="BA3361" s="26" t="s">
        <v>494</v>
      </c>
      <c r="BB3361" s="26" t="s">
        <v>609</v>
      </c>
      <c r="BC3361" s="26" t="s">
        <v>68</v>
      </c>
      <c r="BD3361" s="26" t="s">
        <v>68</v>
      </c>
      <c r="BE3361" s="26"/>
      <c r="BF3361" s="26" t="s">
        <v>68</v>
      </c>
      <c r="BG3361" s="26" t="s">
        <v>68</v>
      </c>
      <c r="BH3361" s="26" t="s">
        <v>160</v>
      </c>
      <c r="BI3361" s="26">
        <v>7</v>
      </c>
      <c r="BJ3361" s="26" t="s">
        <v>217</v>
      </c>
    </row>
    <row r="3362" spans="36:62" x14ac:dyDescent="0.25">
      <c r="AJ3362" s="26">
        <v>1796</v>
      </c>
      <c r="AK3362" s="26">
        <v>1806743</v>
      </c>
      <c r="AL3362" s="264">
        <v>43266.930555555555</v>
      </c>
      <c r="AM3362" s="26" t="s">
        <v>481</v>
      </c>
      <c r="AN3362" s="26" t="s">
        <v>63</v>
      </c>
      <c r="AO3362" s="26"/>
      <c r="AP3362" s="26"/>
      <c r="AQ3362" s="26">
        <v>-1</v>
      </c>
      <c r="AR3362" s="26">
        <v>90</v>
      </c>
      <c r="AS3362" s="26" t="s">
        <v>168</v>
      </c>
      <c r="AT3362" s="26" t="s">
        <v>71</v>
      </c>
      <c r="AU3362" s="26" t="s">
        <v>63</v>
      </c>
      <c r="AV3362" s="26" t="s">
        <v>63</v>
      </c>
      <c r="AW3362" s="26" t="s">
        <v>63</v>
      </c>
      <c r="AX3362" s="26" t="s">
        <v>63</v>
      </c>
      <c r="AY3362" s="26">
        <v>44.104219999999899</v>
      </c>
      <c r="AZ3362" s="26">
        <v>-102.875429999999</v>
      </c>
      <c r="BA3362" s="26" t="s">
        <v>166</v>
      </c>
      <c r="BB3362" s="26" t="s">
        <v>609</v>
      </c>
      <c r="BC3362" s="26" t="s">
        <v>167</v>
      </c>
      <c r="BD3362" s="26" t="s">
        <v>154</v>
      </c>
      <c r="BE3362" s="26"/>
      <c r="BF3362" s="26" t="s">
        <v>99</v>
      </c>
      <c r="BG3362" s="26" t="s">
        <v>167</v>
      </c>
      <c r="BH3362" s="26" t="s">
        <v>99</v>
      </c>
      <c r="BI3362" s="26">
        <v>7</v>
      </c>
      <c r="BJ3362" s="26" t="s">
        <v>217</v>
      </c>
    </row>
    <row r="3363" spans="36:62" x14ac:dyDescent="0.25">
      <c r="AJ3363" s="26">
        <v>1797</v>
      </c>
      <c r="AK3363" s="26">
        <v>1806746</v>
      </c>
      <c r="AL3363" s="264">
        <v>43242.046527777777</v>
      </c>
      <c r="AM3363" s="26" t="s">
        <v>481</v>
      </c>
      <c r="AN3363" s="26" t="s">
        <v>63</v>
      </c>
      <c r="AO3363" s="26" t="s">
        <v>156</v>
      </c>
      <c r="AP3363" s="26" t="s">
        <v>159</v>
      </c>
      <c r="AQ3363" s="26">
        <v>0</v>
      </c>
      <c r="AR3363" s="26">
        <v>90</v>
      </c>
      <c r="AS3363" s="26" t="s">
        <v>700</v>
      </c>
      <c r="AT3363" s="26" t="s">
        <v>71</v>
      </c>
      <c r="AU3363" s="26" t="s">
        <v>63</v>
      </c>
      <c r="AV3363" s="26" t="s">
        <v>63</v>
      </c>
      <c r="AW3363" s="26" t="s">
        <v>63</v>
      </c>
      <c r="AX3363" s="26" t="s">
        <v>63</v>
      </c>
      <c r="AY3363" s="26">
        <v>44.022461</v>
      </c>
      <c r="AZ3363" s="26">
        <v>-102.300901999999</v>
      </c>
      <c r="BA3363" s="26" t="s">
        <v>158</v>
      </c>
      <c r="BB3363" s="26" t="s">
        <v>609</v>
      </c>
      <c r="BC3363" s="26" t="s">
        <v>68</v>
      </c>
      <c r="BD3363" s="26" t="s">
        <v>154</v>
      </c>
      <c r="BE3363" s="26"/>
      <c r="BF3363" s="26" t="s">
        <v>68</v>
      </c>
      <c r="BG3363" s="26" t="s">
        <v>68</v>
      </c>
      <c r="BH3363" s="26" t="s">
        <v>146</v>
      </c>
      <c r="BI3363" s="26">
        <v>7</v>
      </c>
      <c r="BJ3363" s="26" t="s">
        <v>21</v>
      </c>
    </row>
    <row r="3364" spans="36:62" x14ac:dyDescent="0.25">
      <c r="AJ3364" s="26">
        <v>1798</v>
      </c>
      <c r="AK3364" s="26">
        <v>1806748</v>
      </c>
      <c r="AL3364" s="264">
        <v>43267.954861111109</v>
      </c>
      <c r="AM3364" s="26" t="s">
        <v>481</v>
      </c>
      <c r="AN3364" s="26" t="s">
        <v>63</v>
      </c>
      <c r="AO3364" s="26"/>
      <c r="AP3364" s="26"/>
      <c r="AQ3364" s="26">
        <v>-1</v>
      </c>
      <c r="AR3364" s="26">
        <v>90</v>
      </c>
      <c r="AS3364" s="26" t="s">
        <v>168</v>
      </c>
      <c r="AT3364" s="26" t="s">
        <v>71</v>
      </c>
      <c r="AU3364" s="26" t="s">
        <v>63</v>
      </c>
      <c r="AV3364" s="26" t="s">
        <v>63</v>
      </c>
      <c r="AW3364" s="26" t="s">
        <v>63</v>
      </c>
      <c r="AX3364" s="26" t="s">
        <v>63</v>
      </c>
      <c r="AY3364" s="26">
        <v>44.077523999999897</v>
      </c>
      <c r="AZ3364" s="26">
        <v>-102.473911</v>
      </c>
      <c r="BA3364" s="26" t="s">
        <v>166</v>
      </c>
      <c r="BB3364" s="26" t="s">
        <v>609</v>
      </c>
      <c r="BC3364" s="26" t="s">
        <v>167</v>
      </c>
      <c r="BD3364" s="26" t="s">
        <v>154</v>
      </c>
      <c r="BE3364" s="26"/>
      <c r="BF3364" s="26" t="s">
        <v>99</v>
      </c>
      <c r="BG3364" s="26" t="s">
        <v>167</v>
      </c>
      <c r="BH3364" s="26" t="s">
        <v>99</v>
      </c>
      <c r="BI3364" s="26">
        <v>7</v>
      </c>
      <c r="BJ3364" s="26" t="s">
        <v>217</v>
      </c>
    </row>
    <row r="3365" spans="36:62" x14ac:dyDescent="0.25">
      <c r="AJ3365" s="26">
        <v>1799</v>
      </c>
      <c r="AK3365" s="26">
        <v>1806754</v>
      </c>
      <c r="AL3365" s="264">
        <v>43261.442361111112</v>
      </c>
      <c r="AM3365" s="26" t="s">
        <v>481</v>
      </c>
      <c r="AN3365" s="26" t="s">
        <v>63</v>
      </c>
      <c r="AO3365" s="26" t="s">
        <v>156</v>
      </c>
      <c r="AP3365" s="26" t="s">
        <v>159</v>
      </c>
      <c r="AQ3365" s="26">
        <v>0</v>
      </c>
      <c r="AR3365" s="26">
        <v>90</v>
      </c>
      <c r="AS3365" s="26" t="s">
        <v>696</v>
      </c>
      <c r="AT3365" s="26" t="s">
        <v>71</v>
      </c>
      <c r="AU3365" s="26" t="s">
        <v>63</v>
      </c>
      <c r="AV3365" s="26" t="s">
        <v>63</v>
      </c>
      <c r="AW3365" s="26" t="s">
        <v>63</v>
      </c>
      <c r="AX3365" s="26" t="s">
        <v>63</v>
      </c>
      <c r="AY3365" s="26">
        <v>44.103668999999897</v>
      </c>
      <c r="AZ3365" s="26">
        <v>-102.753032</v>
      </c>
      <c r="BA3365" s="26" t="s">
        <v>166</v>
      </c>
      <c r="BB3365" s="26" t="s">
        <v>609</v>
      </c>
      <c r="BC3365" s="26" t="s">
        <v>68</v>
      </c>
      <c r="BD3365" s="26" t="s">
        <v>68</v>
      </c>
      <c r="BE3365" s="26"/>
      <c r="BF3365" s="26" t="s">
        <v>68</v>
      </c>
      <c r="BG3365" s="26" t="s">
        <v>68</v>
      </c>
      <c r="BH3365" s="26" t="s">
        <v>146</v>
      </c>
      <c r="BI3365" s="26">
        <v>7</v>
      </c>
      <c r="BJ3365" s="26" t="s">
        <v>217</v>
      </c>
    </row>
    <row r="3366" spans="36:62" x14ac:dyDescent="0.25">
      <c r="AJ3366" s="26">
        <v>1800</v>
      </c>
      <c r="AK3366" s="26">
        <v>1806755</v>
      </c>
      <c r="AL3366" s="264">
        <v>43258.554166666669</v>
      </c>
      <c r="AM3366" s="26" t="s">
        <v>481</v>
      </c>
      <c r="AN3366" s="26" t="s">
        <v>63</v>
      </c>
      <c r="AO3366" s="26" t="s">
        <v>156</v>
      </c>
      <c r="AP3366" s="26" t="s">
        <v>159</v>
      </c>
      <c r="AQ3366" s="26">
        <v>0</v>
      </c>
      <c r="AR3366" s="26">
        <v>90</v>
      </c>
      <c r="AS3366" s="26" t="s">
        <v>628</v>
      </c>
      <c r="AT3366" s="26" t="s">
        <v>71</v>
      </c>
      <c r="AU3366" s="26" t="s">
        <v>63</v>
      </c>
      <c r="AV3366" s="26" t="s">
        <v>63</v>
      </c>
      <c r="AW3366" s="26" t="s">
        <v>63</v>
      </c>
      <c r="AX3366" s="26" t="s">
        <v>63</v>
      </c>
      <c r="AY3366" s="26">
        <v>44.117353999999899</v>
      </c>
      <c r="AZ3366" s="26">
        <v>-103.088779</v>
      </c>
      <c r="BA3366" s="26" t="s">
        <v>482</v>
      </c>
      <c r="BB3366" s="26" t="s">
        <v>611</v>
      </c>
      <c r="BC3366" s="26" t="s">
        <v>629</v>
      </c>
      <c r="BD3366" s="26" t="s">
        <v>68</v>
      </c>
      <c r="BE3366" s="26" t="s">
        <v>644</v>
      </c>
      <c r="BF3366" s="26" t="s">
        <v>68</v>
      </c>
      <c r="BG3366" s="26" t="s">
        <v>68</v>
      </c>
      <c r="BH3366" s="26" t="s">
        <v>646</v>
      </c>
      <c r="BI3366" s="26">
        <v>7</v>
      </c>
      <c r="BJ3366" s="26" t="s">
        <v>217</v>
      </c>
    </row>
    <row r="3367" spans="36:62" x14ac:dyDescent="0.25">
      <c r="AJ3367" s="26">
        <v>1801</v>
      </c>
      <c r="AK3367" s="26">
        <v>1806588</v>
      </c>
      <c r="AL3367" s="264">
        <v>43261.595833333333</v>
      </c>
      <c r="AM3367" s="26" t="s">
        <v>481</v>
      </c>
      <c r="AN3367" s="26" t="s">
        <v>63</v>
      </c>
      <c r="AO3367" s="26" t="s">
        <v>156</v>
      </c>
      <c r="AP3367" s="26" t="s">
        <v>159</v>
      </c>
      <c r="AQ3367" s="26">
        <v>0</v>
      </c>
      <c r="AR3367" s="26">
        <v>90</v>
      </c>
      <c r="AS3367" s="26" t="s">
        <v>665</v>
      </c>
      <c r="AT3367" s="26" t="s">
        <v>71</v>
      </c>
      <c r="AU3367" s="26" t="s">
        <v>63</v>
      </c>
      <c r="AV3367" s="26" t="s">
        <v>63</v>
      </c>
      <c r="AW3367" s="26" t="s">
        <v>69</v>
      </c>
      <c r="AX3367" s="26" t="s">
        <v>63</v>
      </c>
      <c r="AY3367" s="26">
        <v>44.117314</v>
      </c>
      <c r="AZ3367" s="26">
        <v>-103.109345</v>
      </c>
      <c r="BA3367" s="26" t="s">
        <v>158</v>
      </c>
      <c r="BB3367" s="26" t="s">
        <v>611</v>
      </c>
      <c r="BC3367" s="26" t="s">
        <v>701</v>
      </c>
      <c r="BD3367" s="26" t="s">
        <v>68</v>
      </c>
      <c r="BE3367" s="26" t="s">
        <v>195</v>
      </c>
      <c r="BF3367" s="26" t="s">
        <v>68</v>
      </c>
      <c r="BG3367" s="26" t="s">
        <v>68</v>
      </c>
      <c r="BH3367" s="26" t="s">
        <v>702</v>
      </c>
      <c r="BI3367" s="26">
        <v>7</v>
      </c>
      <c r="BJ3367" s="26" t="s">
        <v>20</v>
      </c>
    </row>
    <row r="3368" spans="36:62" x14ac:dyDescent="0.25">
      <c r="AJ3368" s="26">
        <v>1802</v>
      </c>
      <c r="AK3368" s="26">
        <v>1806792</v>
      </c>
      <c r="AL3368" s="264">
        <v>43243.643055555556</v>
      </c>
      <c r="AM3368" s="26" t="s">
        <v>481</v>
      </c>
      <c r="AN3368" s="26" t="s">
        <v>63</v>
      </c>
      <c r="AO3368" s="26" t="s">
        <v>156</v>
      </c>
      <c r="AP3368" s="26" t="s">
        <v>159</v>
      </c>
      <c r="AQ3368" s="26">
        <v>0</v>
      </c>
      <c r="AR3368" s="26">
        <v>90</v>
      </c>
      <c r="AS3368" s="26" t="s">
        <v>703</v>
      </c>
      <c r="AT3368" s="26" t="s">
        <v>71</v>
      </c>
      <c r="AU3368" s="26" t="s">
        <v>63</v>
      </c>
      <c r="AV3368" s="26" t="s">
        <v>63</v>
      </c>
      <c r="AW3368" s="26" t="s">
        <v>63</v>
      </c>
      <c r="AX3368" s="26" t="s">
        <v>63</v>
      </c>
      <c r="AY3368" s="26">
        <v>44.112184999999897</v>
      </c>
      <c r="AZ3368" s="26">
        <v>-103.12232400000001</v>
      </c>
      <c r="BA3368" s="26" t="s">
        <v>185</v>
      </c>
      <c r="BB3368" s="26" t="s">
        <v>611</v>
      </c>
      <c r="BC3368" s="26" t="s">
        <v>162</v>
      </c>
      <c r="BD3368" s="26" t="s">
        <v>68</v>
      </c>
      <c r="BE3368" s="26"/>
      <c r="BF3368" s="26" t="s">
        <v>68</v>
      </c>
      <c r="BG3368" s="26" t="s">
        <v>68</v>
      </c>
      <c r="BH3368" s="26" t="s">
        <v>146</v>
      </c>
      <c r="BI3368" s="26">
        <v>7</v>
      </c>
      <c r="BJ3368" s="26" t="s">
        <v>21</v>
      </c>
    </row>
    <row r="3369" spans="36:62" x14ac:dyDescent="0.25">
      <c r="AJ3369" s="26">
        <v>1803</v>
      </c>
      <c r="AK3369" s="26">
        <v>1806853</v>
      </c>
      <c r="AL3369" s="264">
        <v>43266.604166666664</v>
      </c>
      <c r="AM3369" s="26" t="s">
        <v>481</v>
      </c>
      <c r="AN3369" s="26" t="s">
        <v>63</v>
      </c>
      <c r="AO3369" s="26"/>
      <c r="AP3369" s="26"/>
      <c r="AQ3369" s="26">
        <v>-1</v>
      </c>
      <c r="AR3369" s="26">
        <v>90</v>
      </c>
      <c r="AS3369" s="26" t="s">
        <v>168</v>
      </c>
      <c r="AT3369" s="26" t="s">
        <v>71</v>
      </c>
      <c r="AU3369" s="26" t="s">
        <v>63</v>
      </c>
      <c r="AV3369" s="26" t="s">
        <v>63</v>
      </c>
      <c r="AW3369" s="26" t="s">
        <v>63</v>
      </c>
      <c r="AX3369" s="26" t="s">
        <v>63</v>
      </c>
      <c r="AY3369" s="26">
        <v>44.023032000000001</v>
      </c>
      <c r="AZ3369" s="26">
        <v>-102.305627</v>
      </c>
      <c r="BA3369" s="26" t="s">
        <v>185</v>
      </c>
      <c r="BB3369" s="26" t="s">
        <v>609</v>
      </c>
      <c r="BC3369" s="26" t="s">
        <v>167</v>
      </c>
      <c r="BD3369" s="26" t="s">
        <v>154</v>
      </c>
      <c r="BE3369" s="26"/>
      <c r="BF3369" s="26" t="s">
        <v>99</v>
      </c>
      <c r="BG3369" s="26" t="s">
        <v>167</v>
      </c>
      <c r="BH3369" s="26" t="s">
        <v>99</v>
      </c>
      <c r="BI3369" s="26">
        <v>7</v>
      </c>
      <c r="BJ3369" s="26" t="s">
        <v>217</v>
      </c>
    </row>
    <row r="3370" spans="36:62" x14ac:dyDescent="0.25">
      <c r="AJ3370" s="26">
        <v>1804</v>
      </c>
      <c r="AK3370" s="26">
        <v>1806988</v>
      </c>
      <c r="AL3370" s="264">
        <v>43271.230555555558</v>
      </c>
      <c r="AM3370" s="26" t="s">
        <v>481</v>
      </c>
      <c r="AN3370" s="26" t="s">
        <v>63</v>
      </c>
      <c r="AO3370" s="26" t="s">
        <v>156</v>
      </c>
      <c r="AP3370" s="26" t="s">
        <v>159</v>
      </c>
      <c r="AQ3370" s="26">
        <v>0</v>
      </c>
      <c r="AR3370" s="26">
        <v>90</v>
      </c>
      <c r="AS3370" s="26" t="s">
        <v>638</v>
      </c>
      <c r="AT3370" s="26" t="s">
        <v>704</v>
      </c>
      <c r="AU3370" s="26" t="s">
        <v>63</v>
      </c>
      <c r="AV3370" s="26" t="s">
        <v>63</v>
      </c>
      <c r="AW3370" s="26" t="s">
        <v>63</v>
      </c>
      <c r="AX3370" s="26" t="s">
        <v>63</v>
      </c>
      <c r="AY3370" s="26">
        <v>43.986320999999897</v>
      </c>
      <c r="AZ3370" s="26">
        <v>-102.242851999999</v>
      </c>
      <c r="BA3370" s="26" t="s">
        <v>166</v>
      </c>
      <c r="BB3370" s="26" t="s">
        <v>611</v>
      </c>
      <c r="BC3370" s="26" t="s">
        <v>614</v>
      </c>
      <c r="BD3370" s="26" t="s">
        <v>615</v>
      </c>
      <c r="BE3370" s="26"/>
      <c r="BF3370" s="26" t="s">
        <v>68</v>
      </c>
      <c r="BG3370" s="26" t="s">
        <v>68</v>
      </c>
      <c r="BH3370" s="26" t="s">
        <v>160</v>
      </c>
      <c r="BI3370" s="26">
        <v>7</v>
      </c>
      <c r="BJ3370" s="26" t="s">
        <v>217</v>
      </c>
    </row>
    <row r="3371" spans="36:62" x14ac:dyDescent="0.25">
      <c r="AJ3371" s="26">
        <v>1805</v>
      </c>
      <c r="AK3371" s="26">
        <v>1807117</v>
      </c>
      <c r="AL3371" s="264">
        <v>43266.682638888888</v>
      </c>
      <c r="AM3371" s="26" t="s">
        <v>481</v>
      </c>
      <c r="AN3371" s="26" t="s">
        <v>63</v>
      </c>
      <c r="AO3371" s="26" t="s">
        <v>156</v>
      </c>
      <c r="AP3371" s="26" t="s">
        <v>706</v>
      </c>
      <c r="AQ3371" s="26">
        <v>0</v>
      </c>
      <c r="AR3371" s="26">
        <v>90</v>
      </c>
      <c r="AS3371" s="26" t="s">
        <v>707</v>
      </c>
      <c r="AT3371" s="26" t="s">
        <v>71</v>
      </c>
      <c r="AU3371" s="26" t="s">
        <v>63</v>
      </c>
      <c r="AV3371" s="26" t="s">
        <v>63</v>
      </c>
      <c r="AW3371" s="26" t="s">
        <v>63</v>
      </c>
      <c r="AX3371" s="26" t="s">
        <v>63</v>
      </c>
      <c r="AY3371" s="26">
        <v>44.103034000000001</v>
      </c>
      <c r="AZ3371" s="26">
        <v>-103.139432999999</v>
      </c>
      <c r="BA3371" s="26" t="s">
        <v>185</v>
      </c>
      <c r="BB3371" s="26" t="s">
        <v>611</v>
      </c>
      <c r="BC3371" s="26" t="s">
        <v>708</v>
      </c>
      <c r="BD3371" s="26" t="s">
        <v>68</v>
      </c>
      <c r="BE3371" s="26" t="s">
        <v>705</v>
      </c>
      <c r="BF3371" s="26" t="s">
        <v>709</v>
      </c>
      <c r="BG3371" s="26" t="s">
        <v>68</v>
      </c>
      <c r="BH3371" s="26" t="s">
        <v>146</v>
      </c>
      <c r="BI3371" s="26">
        <v>7</v>
      </c>
      <c r="BJ3371" s="26" t="s">
        <v>217</v>
      </c>
    </row>
    <row r="3372" spans="36:62" x14ac:dyDescent="0.25">
      <c r="AJ3372" s="26">
        <v>1806</v>
      </c>
      <c r="AK3372" s="26">
        <v>1807119</v>
      </c>
      <c r="AL3372" s="264">
        <v>43273.943749999999</v>
      </c>
      <c r="AM3372" s="26" t="s">
        <v>481</v>
      </c>
      <c r="AN3372" s="26" t="s">
        <v>63</v>
      </c>
      <c r="AO3372" s="26"/>
      <c r="AP3372" s="26"/>
      <c r="AQ3372" s="26">
        <v>-1</v>
      </c>
      <c r="AR3372" s="26">
        <v>90</v>
      </c>
      <c r="AS3372" s="26" t="s">
        <v>168</v>
      </c>
      <c r="AT3372" s="26" t="s">
        <v>71</v>
      </c>
      <c r="AU3372" s="26" t="s">
        <v>63</v>
      </c>
      <c r="AV3372" s="26" t="s">
        <v>63</v>
      </c>
      <c r="AW3372" s="26" t="s">
        <v>63</v>
      </c>
      <c r="AX3372" s="26" t="s">
        <v>63</v>
      </c>
      <c r="AY3372" s="26">
        <v>44.100763000000001</v>
      </c>
      <c r="AZ3372" s="26">
        <v>-102.512539</v>
      </c>
      <c r="BA3372" s="26" t="s">
        <v>485</v>
      </c>
      <c r="BB3372" s="26" t="s">
        <v>609</v>
      </c>
      <c r="BC3372" s="26" t="s">
        <v>167</v>
      </c>
      <c r="BD3372" s="26" t="s">
        <v>154</v>
      </c>
      <c r="BE3372" s="26"/>
      <c r="BF3372" s="26" t="s">
        <v>99</v>
      </c>
      <c r="BG3372" s="26" t="s">
        <v>167</v>
      </c>
      <c r="BH3372" s="26" t="s">
        <v>99</v>
      </c>
      <c r="BI3372" s="26">
        <v>7</v>
      </c>
      <c r="BJ3372" s="26" t="s">
        <v>217</v>
      </c>
    </row>
    <row r="3373" spans="36:62" x14ac:dyDescent="0.25">
      <c r="AJ3373" s="26">
        <v>1808</v>
      </c>
      <c r="AK3373" s="26">
        <v>1807351</v>
      </c>
      <c r="AL3373" s="264">
        <v>43277.95416666667</v>
      </c>
      <c r="AM3373" s="26" t="s">
        <v>481</v>
      </c>
      <c r="AN3373" s="26" t="s">
        <v>63</v>
      </c>
      <c r="AO3373" s="26"/>
      <c r="AP3373" s="26"/>
      <c r="AQ3373" s="26">
        <v>-1</v>
      </c>
      <c r="AR3373" s="26">
        <v>90</v>
      </c>
      <c r="AS3373" s="26" t="s">
        <v>168</v>
      </c>
      <c r="AT3373" s="26" t="s">
        <v>71</v>
      </c>
      <c r="AU3373" s="26" t="s">
        <v>63</v>
      </c>
      <c r="AV3373" s="26" t="s">
        <v>63</v>
      </c>
      <c r="AW3373" s="26" t="s">
        <v>63</v>
      </c>
      <c r="AX3373" s="26" t="s">
        <v>63</v>
      </c>
      <c r="AY3373" s="26">
        <v>44.110967000000002</v>
      </c>
      <c r="AZ3373" s="26">
        <v>-103.12451900000001</v>
      </c>
      <c r="BA3373" s="26" t="s">
        <v>185</v>
      </c>
      <c r="BB3373" s="26" t="s">
        <v>611</v>
      </c>
      <c r="BC3373" s="26" t="s">
        <v>167</v>
      </c>
      <c r="BD3373" s="26" t="s">
        <v>154</v>
      </c>
      <c r="BE3373" s="26"/>
      <c r="BF3373" s="26" t="s">
        <v>99</v>
      </c>
      <c r="BG3373" s="26" t="s">
        <v>167</v>
      </c>
      <c r="BH3373" s="26" t="s">
        <v>99</v>
      </c>
      <c r="BI3373" s="26">
        <v>7</v>
      </c>
      <c r="BJ3373" s="26" t="s">
        <v>217</v>
      </c>
    </row>
    <row r="3374" spans="36:62" x14ac:dyDescent="0.25">
      <c r="AJ3374" s="26">
        <v>1809</v>
      </c>
      <c r="AK3374" s="26">
        <v>1807259</v>
      </c>
      <c r="AL3374" s="264">
        <v>43277.552777777775</v>
      </c>
      <c r="AM3374" s="26" t="s">
        <v>481</v>
      </c>
      <c r="AN3374" s="26" t="s">
        <v>63</v>
      </c>
      <c r="AO3374" s="26" t="s">
        <v>204</v>
      </c>
      <c r="AP3374" s="26" t="s">
        <v>159</v>
      </c>
      <c r="AQ3374" s="26">
        <v>0</v>
      </c>
      <c r="AR3374" s="26">
        <v>90</v>
      </c>
      <c r="AS3374" s="26" t="s">
        <v>710</v>
      </c>
      <c r="AT3374" s="26" t="s">
        <v>71</v>
      </c>
      <c r="AU3374" s="26" t="s">
        <v>63</v>
      </c>
      <c r="AV3374" s="26" t="s">
        <v>63</v>
      </c>
      <c r="AW3374" s="26" t="s">
        <v>63</v>
      </c>
      <c r="AX3374" s="26" t="s">
        <v>63</v>
      </c>
      <c r="AY3374" s="26">
        <v>43.9870769999999</v>
      </c>
      <c r="AZ3374" s="26">
        <v>-102.225481</v>
      </c>
      <c r="BA3374" s="26" t="s">
        <v>37</v>
      </c>
      <c r="BB3374" s="26" t="s">
        <v>611</v>
      </c>
      <c r="BC3374" s="26" t="s">
        <v>68</v>
      </c>
      <c r="BD3374" s="26" t="s">
        <v>68</v>
      </c>
      <c r="BE3374" s="26"/>
      <c r="BF3374" s="26" t="s">
        <v>675</v>
      </c>
      <c r="BG3374" s="26" t="s">
        <v>68</v>
      </c>
      <c r="BH3374" s="26" t="s">
        <v>711</v>
      </c>
      <c r="BI3374" s="26">
        <v>7</v>
      </c>
      <c r="BJ3374" s="26" t="s">
        <v>21</v>
      </c>
    </row>
    <row r="3375" spans="36:62" x14ac:dyDescent="0.25">
      <c r="AJ3375" s="26">
        <v>1810</v>
      </c>
      <c r="AK3375" s="26">
        <v>1807413</v>
      </c>
      <c r="AL3375" s="264">
        <v>43278.975694444445</v>
      </c>
      <c r="AM3375" s="26" t="s">
        <v>481</v>
      </c>
      <c r="AN3375" s="26" t="s">
        <v>63</v>
      </c>
      <c r="AO3375" s="26"/>
      <c r="AP3375" s="26"/>
      <c r="AQ3375" s="26">
        <v>-1</v>
      </c>
      <c r="AR3375" s="26">
        <v>90</v>
      </c>
      <c r="AS3375" s="26" t="s">
        <v>168</v>
      </c>
      <c r="AT3375" s="26" t="s">
        <v>71</v>
      </c>
      <c r="AU3375" s="26" t="s">
        <v>63</v>
      </c>
      <c r="AV3375" s="26" t="s">
        <v>63</v>
      </c>
      <c r="AW3375" s="26" t="s">
        <v>63</v>
      </c>
      <c r="AX3375" s="26" t="s">
        <v>63</v>
      </c>
      <c r="AY3375" s="26">
        <v>44.103391000000002</v>
      </c>
      <c r="AZ3375" s="26">
        <v>-102.693259999999</v>
      </c>
      <c r="BA3375" s="26" t="s">
        <v>166</v>
      </c>
      <c r="BB3375" s="26" t="s">
        <v>611</v>
      </c>
      <c r="BC3375" s="26" t="s">
        <v>167</v>
      </c>
      <c r="BD3375" s="26" t="s">
        <v>154</v>
      </c>
      <c r="BE3375" s="26"/>
      <c r="BF3375" s="26" t="s">
        <v>99</v>
      </c>
      <c r="BG3375" s="26" t="s">
        <v>167</v>
      </c>
      <c r="BH3375" s="26" t="s">
        <v>99</v>
      </c>
      <c r="BI3375" s="26">
        <v>7</v>
      </c>
      <c r="BJ3375" s="26" t="s">
        <v>217</v>
      </c>
    </row>
    <row r="3376" spans="36:62" x14ac:dyDescent="0.25">
      <c r="AJ3376" s="26">
        <v>1811</v>
      </c>
      <c r="AK3376" s="26">
        <v>1807422</v>
      </c>
      <c r="AL3376" s="264">
        <v>43275.412499999999</v>
      </c>
      <c r="AM3376" s="26" t="s">
        <v>481</v>
      </c>
      <c r="AN3376" s="26" t="s">
        <v>63</v>
      </c>
      <c r="AO3376" s="26" t="s">
        <v>156</v>
      </c>
      <c r="AP3376" s="26" t="s">
        <v>159</v>
      </c>
      <c r="AQ3376" s="26">
        <v>0</v>
      </c>
      <c r="AR3376" s="26">
        <v>90</v>
      </c>
      <c r="AS3376" s="26" t="s">
        <v>628</v>
      </c>
      <c r="AT3376" s="26" t="s">
        <v>704</v>
      </c>
      <c r="AU3376" s="26" t="s">
        <v>63</v>
      </c>
      <c r="AV3376" s="26" t="s">
        <v>63</v>
      </c>
      <c r="AW3376" s="26" t="s">
        <v>63</v>
      </c>
      <c r="AX3376" s="26" t="s">
        <v>63</v>
      </c>
      <c r="AY3376" s="26">
        <v>44.110965999999898</v>
      </c>
      <c r="AZ3376" s="26">
        <v>-102.913781999999</v>
      </c>
      <c r="BA3376" s="26" t="s">
        <v>483</v>
      </c>
      <c r="BB3376" s="26" t="s">
        <v>611</v>
      </c>
      <c r="BC3376" s="26" t="s">
        <v>678</v>
      </c>
      <c r="BD3376" s="26" t="s">
        <v>615</v>
      </c>
      <c r="BE3376" s="26"/>
      <c r="BF3376" s="26" t="s">
        <v>68</v>
      </c>
      <c r="BG3376" s="26" t="s">
        <v>68</v>
      </c>
      <c r="BH3376" s="26" t="s">
        <v>175</v>
      </c>
      <c r="BI3376" s="26">
        <v>7</v>
      </c>
      <c r="BJ3376" s="26" t="s">
        <v>217</v>
      </c>
    </row>
    <row r="3377" spans="36:62" x14ac:dyDescent="0.25">
      <c r="AJ3377" s="26">
        <v>1812</v>
      </c>
      <c r="AK3377" s="26">
        <v>1807426</v>
      </c>
      <c r="AL3377" s="264">
        <v>43280.854166666664</v>
      </c>
      <c r="AM3377" s="26" t="s">
        <v>147</v>
      </c>
      <c r="AN3377" s="26" t="s">
        <v>63</v>
      </c>
      <c r="AO3377" s="26"/>
      <c r="AP3377" s="26"/>
      <c r="AQ3377" s="26">
        <v>-1</v>
      </c>
      <c r="AR3377" s="26">
        <v>90</v>
      </c>
      <c r="AS3377" s="26" t="s">
        <v>168</v>
      </c>
      <c r="AT3377" s="26" t="s">
        <v>704</v>
      </c>
      <c r="AU3377" s="26" t="s">
        <v>63</v>
      </c>
      <c r="AV3377" s="26" t="s">
        <v>63</v>
      </c>
      <c r="AW3377" s="26" t="s">
        <v>63</v>
      </c>
      <c r="AX3377" s="26" t="s">
        <v>63</v>
      </c>
      <c r="AY3377" s="26">
        <v>43.893399000000002</v>
      </c>
      <c r="AZ3377" s="26">
        <v>-102.017893999999</v>
      </c>
      <c r="BA3377" s="26" t="s">
        <v>166</v>
      </c>
      <c r="BB3377" s="26" t="s">
        <v>611</v>
      </c>
      <c r="BC3377" s="26" t="s">
        <v>167</v>
      </c>
      <c r="BD3377" s="26" t="s">
        <v>154</v>
      </c>
      <c r="BE3377" s="26"/>
      <c r="BF3377" s="26" t="s">
        <v>99</v>
      </c>
      <c r="BG3377" s="26" t="s">
        <v>167</v>
      </c>
      <c r="BH3377" s="26" t="s">
        <v>99</v>
      </c>
      <c r="BI3377" s="26">
        <v>7</v>
      </c>
      <c r="BJ3377" s="26" t="s">
        <v>217</v>
      </c>
    </row>
    <row r="3378" spans="36:62" x14ac:dyDescent="0.25">
      <c r="AJ3378" s="26">
        <v>1813</v>
      </c>
      <c r="AK3378" s="26">
        <v>1807428</v>
      </c>
      <c r="AL3378" s="264">
        <v>43269.902777777781</v>
      </c>
      <c r="AM3378" s="26" t="s">
        <v>481</v>
      </c>
      <c r="AN3378" s="26" t="s">
        <v>63</v>
      </c>
      <c r="AO3378" s="26"/>
      <c r="AP3378" s="26"/>
      <c r="AQ3378" s="26">
        <v>-1</v>
      </c>
      <c r="AR3378" s="26">
        <v>90</v>
      </c>
      <c r="AS3378" s="26" t="s">
        <v>168</v>
      </c>
      <c r="AT3378" s="26" t="s">
        <v>71</v>
      </c>
      <c r="AU3378" s="26" t="s">
        <v>63</v>
      </c>
      <c r="AV3378" s="26" t="s">
        <v>63</v>
      </c>
      <c r="AW3378" s="26" t="s">
        <v>63</v>
      </c>
      <c r="AX3378" s="26" t="s">
        <v>63</v>
      </c>
      <c r="AY3378" s="26">
        <v>44.103594000000001</v>
      </c>
      <c r="AZ3378" s="26">
        <v>-102.660726999999</v>
      </c>
      <c r="BA3378" s="26" t="s">
        <v>495</v>
      </c>
      <c r="BB3378" s="26" t="s">
        <v>609</v>
      </c>
      <c r="BC3378" s="26" t="s">
        <v>167</v>
      </c>
      <c r="BD3378" s="26" t="s">
        <v>154</v>
      </c>
      <c r="BE3378" s="26"/>
      <c r="BF3378" s="26" t="s">
        <v>99</v>
      </c>
      <c r="BG3378" s="26" t="s">
        <v>167</v>
      </c>
      <c r="BH3378" s="26" t="s">
        <v>99</v>
      </c>
      <c r="BI3378" s="26">
        <v>7</v>
      </c>
      <c r="BJ3378" s="26" t="s">
        <v>217</v>
      </c>
    </row>
    <row r="3379" spans="36:62" x14ac:dyDescent="0.25">
      <c r="AJ3379" s="26">
        <v>1814</v>
      </c>
      <c r="AK3379" s="26">
        <v>1807696</v>
      </c>
      <c r="AL3379" s="264">
        <v>43283.047222222223</v>
      </c>
      <c r="AM3379" s="26" t="s">
        <v>481</v>
      </c>
      <c r="AN3379" s="26" t="s">
        <v>63</v>
      </c>
      <c r="AO3379" s="26"/>
      <c r="AP3379" s="26"/>
      <c r="AQ3379" s="26">
        <v>-1</v>
      </c>
      <c r="AR3379" s="26">
        <v>90</v>
      </c>
      <c r="AS3379" s="26" t="s">
        <v>168</v>
      </c>
      <c r="AT3379" s="26" t="s">
        <v>71</v>
      </c>
      <c r="AU3379" s="26" t="s">
        <v>63</v>
      </c>
      <c r="AV3379" s="26" t="s">
        <v>63</v>
      </c>
      <c r="AW3379" s="26" t="s">
        <v>63</v>
      </c>
      <c r="AX3379" s="26" t="s">
        <v>63</v>
      </c>
      <c r="AY3379" s="26">
        <v>43.980186000000003</v>
      </c>
      <c r="AZ3379" s="26">
        <v>-102.201168999999</v>
      </c>
      <c r="BA3379" s="26" t="s">
        <v>158</v>
      </c>
      <c r="BB3379" s="26" t="s">
        <v>611</v>
      </c>
      <c r="BC3379" s="26" t="s">
        <v>167</v>
      </c>
      <c r="BD3379" s="26" t="s">
        <v>154</v>
      </c>
      <c r="BE3379" s="26"/>
      <c r="BF3379" s="26" t="s">
        <v>99</v>
      </c>
      <c r="BG3379" s="26" t="s">
        <v>167</v>
      </c>
      <c r="BH3379" s="26" t="s">
        <v>99</v>
      </c>
      <c r="BI3379" s="26">
        <v>7</v>
      </c>
      <c r="BJ3379" s="26" t="s">
        <v>217</v>
      </c>
    </row>
    <row r="3380" spans="36:62" x14ac:dyDescent="0.25">
      <c r="AJ3380" s="26">
        <v>1816</v>
      </c>
      <c r="AK3380" s="26">
        <v>1807801</v>
      </c>
      <c r="AL3380" s="264">
        <v>43279.708333333336</v>
      </c>
      <c r="AM3380" s="26" t="s">
        <v>481</v>
      </c>
      <c r="AN3380" s="26" t="s">
        <v>63</v>
      </c>
      <c r="AO3380" s="26" t="s">
        <v>156</v>
      </c>
      <c r="AP3380" s="26" t="s">
        <v>713</v>
      </c>
      <c r="AQ3380" s="26">
        <v>0</v>
      </c>
      <c r="AR3380" s="26">
        <v>90</v>
      </c>
      <c r="AS3380" s="26" t="s">
        <v>628</v>
      </c>
      <c r="AT3380" s="26" t="s">
        <v>71</v>
      </c>
      <c r="AU3380" s="26" t="s">
        <v>63</v>
      </c>
      <c r="AV3380" s="26" t="s">
        <v>63</v>
      </c>
      <c r="AW3380" s="26" t="s">
        <v>69</v>
      </c>
      <c r="AX3380" s="26" t="s">
        <v>63</v>
      </c>
      <c r="AY3380" s="26">
        <v>44.100757000000002</v>
      </c>
      <c r="AZ3380" s="26">
        <v>-103.149484999999</v>
      </c>
      <c r="BA3380" s="26" t="s">
        <v>493</v>
      </c>
      <c r="BB3380" s="26" t="s">
        <v>611</v>
      </c>
      <c r="BC3380" s="26" t="s">
        <v>714</v>
      </c>
      <c r="BD3380" s="26" t="s">
        <v>68</v>
      </c>
      <c r="BE3380" s="26" t="s">
        <v>712</v>
      </c>
      <c r="BF3380" s="26" t="s">
        <v>68</v>
      </c>
      <c r="BG3380" s="26" t="s">
        <v>68</v>
      </c>
      <c r="BH3380" s="26" t="s">
        <v>715</v>
      </c>
      <c r="BI3380" s="26">
        <v>7</v>
      </c>
      <c r="BJ3380" s="26" t="s">
        <v>21</v>
      </c>
    </row>
    <row r="3381" spans="36:62" x14ac:dyDescent="0.25">
      <c r="AJ3381" s="26">
        <v>1818</v>
      </c>
      <c r="AK3381" s="26">
        <v>1807866</v>
      </c>
      <c r="AL3381" s="264">
        <v>43282.454861111109</v>
      </c>
      <c r="AM3381" s="26" t="s">
        <v>481</v>
      </c>
      <c r="AN3381" s="26" t="s">
        <v>63</v>
      </c>
      <c r="AO3381" s="26"/>
      <c r="AP3381" s="26"/>
      <c r="AQ3381" s="26">
        <v>-1</v>
      </c>
      <c r="AR3381" s="26">
        <v>90</v>
      </c>
      <c r="AS3381" s="26" t="s">
        <v>168</v>
      </c>
      <c r="AT3381" s="26" t="s">
        <v>71</v>
      </c>
      <c r="AU3381" s="26" t="s">
        <v>63</v>
      </c>
      <c r="AV3381" s="26" t="s">
        <v>63</v>
      </c>
      <c r="AW3381" s="26" t="s">
        <v>63</v>
      </c>
      <c r="AX3381" s="26" t="s">
        <v>63</v>
      </c>
      <c r="AY3381" s="26">
        <v>44.081997999999899</v>
      </c>
      <c r="AZ3381" s="26">
        <v>-102.48257700000001</v>
      </c>
      <c r="BA3381" s="26" t="s">
        <v>158</v>
      </c>
      <c r="BB3381" s="26" t="s">
        <v>611</v>
      </c>
      <c r="BC3381" s="26" t="s">
        <v>167</v>
      </c>
      <c r="BD3381" s="26" t="s">
        <v>154</v>
      </c>
      <c r="BE3381" s="26"/>
      <c r="BF3381" s="26" t="s">
        <v>99</v>
      </c>
      <c r="BG3381" s="26" t="s">
        <v>167</v>
      </c>
      <c r="BH3381" s="26" t="s">
        <v>99</v>
      </c>
      <c r="BI3381" s="26">
        <v>7</v>
      </c>
      <c r="BJ3381" s="26" t="s">
        <v>217</v>
      </c>
    </row>
    <row r="3382" spans="36:62" x14ac:dyDescent="0.25">
      <c r="AJ3382" s="26">
        <v>1819</v>
      </c>
      <c r="AK3382" s="26">
        <v>1807868</v>
      </c>
      <c r="AL3382" s="264">
        <v>43285.892361111109</v>
      </c>
      <c r="AM3382" s="26" t="s">
        <v>481</v>
      </c>
      <c r="AN3382" s="26" t="s">
        <v>63</v>
      </c>
      <c r="AO3382" s="26"/>
      <c r="AP3382" s="26"/>
      <c r="AQ3382" s="26">
        <v>-1</v>
      </c>
      <c r="AR3382" s="26">
        <v>90</v>
      </c>
      <c r="AS3382" s="26" t="s">
        <v>168</v>
      </c>
      <c r="AT3382" s="26" t="s">
        <v>71</v>
      </c>
      <c r="AU3382" s="26" t="s">
        <v>63</v>
      </c>
      <c r="AV3382" s="26" t="s">
        <v>63</v>
      </c>
      <c r="AW3382" s="26" t="s">
        <v>63</v>
      </c>
      <c r="AX3382" s="26" t="s">
        <v>63</v>
      </c>
      <c r="AY3382" s="26">
        <v>44.103380999999899</v>
      </c>
      <c r="AZ3382" s="26">
        <v>-102.532275999999</v>
      </c>
      <c r="BA3382" s="26" t="s">
        <v>185</v>
      </c>
      <c r="BB3382" s="26" t="s">
        <v>609</v>
      </c>
      <c r="BC3382" s="26" t="s">
        <v>167</v>
      </c>
      <c r="BD3382" s="26" t="s">
        <v>154</v>
      </c>
      <c r="BE3382" s="26"/>
      <c r="BF3382" s="26" t="s">
        <v>99</v>
      </c>
      <c r="BG3382" s="26" t="s">
        <v>167</v>
      </c>
      <c r="BH3382" s="26" t="s">
        <v>99</v>
      </c>
      <c r="BI3382" s="26">
        <v>7</v>
      </c>
      <c r="BJ3382" s="26" t="s">
        <v>217</v>
      </c>
    </row>
    <row r="3383" spans="36:62" x14ac:dyDescent="0.25">
      <c r="AJ3383" s="26">
        <v>1820</v>
      </c>
      <c r="AK3383" s="26">
        <v>1807869</v>
      </c>
      <c r="AL3383" s="264">
        <v>43280.555555555555</v>
      </c>
      <c r="AM3383" s="26" t="s">
        <v>481</v>
      </c>
      <c r="AN3383" s="26" t="s">
        <v>63</v>
      </c>
      <c r="AO3383" s="26" t="s">
        <v>156</v>
      </c>
      <c r="AP3383" s="26" t="s">
        <v>716</v>
      </c>
      <c r="AQ3383" s="26">
        <v>0</v>
      </c>
      <c r="AR3383" s="26">
        <v>90</v>
      </c>
      <c r="AS3383" s="26" t="s">
        <v>628</v>
      </c>
      <c r="AT3383" s="26" t="s">
        <v>71</v>
      </c>
      <c r="AU3383" s="26" t="s">
        <v>63</v>
      </c>
      <c r="AV3383" s="26" t="s">
        <v>63</v>
      </c>
      <c r="AW3383" s="26" t="s">
        <v>63</v>
      </c>
      <c r="AX3383" s="26" t="s">
        <v>63</v>
      </c>
      <c r="AY3383" s="26">
        <v>44.101148000000002</v>
      </c>
      <c r="AZ3383" s="26">
        <v>-103.147379</v>
      </c>
      <c r="BA3383" s="26" t="s">
        <v>496</v>
      </c>
      <c r="BB3383" s="26" t="s">
        <v>611</v>
      </c>
      <c r="BC3383" s="26" t="s">
        <v>68</v>
      </c>
      <c r="BD3383" s="26" t="s">
        <v>717</v>
      </c>
      <c r="BE3383" s="26"/>
      <c r="BF3383" s="26" t="s">
        <v>68</v>
      </c>
      <c r="BG3383" s="26" t="s">
        <v>68</v>
      </c>
      <c r="BH3383" s="26" t="s">
        <v>718</v>
      </c>
      <c r="BI3383" s="26">
        <v>7</v>
      </c>
      <c r="BJ3383" s="26" t="s">
        <v>20</v>
      </c>
    </row>
    <row r="3384" spans="36:62" x14ac:dyDescent="0.25">
      <c r="AJ3384" s="26">
        <v>1821</v>
      </c>
      <c r="AK3384" s="26">
        <v>1807870</v>
      </c>
      <c r="AL3384" s="264">
        <v>43280.53125</v>
      </c>
      <c r="AM3384" s="26" t="s">
        <v>481</v>
      </c>
      <c r="AN3384" s="26" t="s">
        <v>63</v>
      </c>
      <c r="AO3384" s="26" t="s">
        <v>156</v>
      </c>
      <c r="AP3384" s="26" t="s">
        <v>159</v>
      </c>
      <c r="AQ3384" s="26">
        <v>0</v>
      </c>
      <c r="AR3384" s="26">
        <v>90</v>
      </c>
      <c r="AS3384" s="26" t="s">
        <v>628</v>
      </c>
      <c r="AT3384" s="26" t="s">
        <v>71</v>
      </c>
      <c r="AU3384" s="26" t="s">
        <v>63</v>
      </c>
      <c r="AV3384" s="26" t="s">
        <v>63</v>
      </c>
      <c r="AW3384" s="26" t="s">
        <v>63</v>
      </c>
      <c r="AX3384" s="26" t="s">
        <v>63</v>
      </c>
      <c r="AY3384" s="26">
        <v>44.101647999999898</v>
      </c>
      <c r="AZ3384" s="26">
        <v>-103.144733</v>
      </c>
      <c r="BA3384" s="26" t="s">
        <v>486</v>
      </c>
      <c r="BB3384" s="26" t="s">
        <v>611</v>
      </c>
      <c r="BC3384" s="26" t="s">
        <v>68</v>
      </c>
      <c r="BD3384" s="26" t="s">
        <v>717</v>
      </c>
      <c r="BE3384" s="26"/>
      <c r="BF3384" s="26" t="s">
        <v>68</v>
      </c>
      <c r="BG3384" s="26" t="s">
        <v>68</v>
      </c>
      <c r="BH3384" s="26" t="s">
        <v>646</v>
      </c>
      <c r="BI3384" s="26">
        <v>7</v>
      </c>
      <c r="BJ3384" s="26" t="s">
        <v>217</v>
      </c>
    </row>
    <row r="3385" spans="36:62" x14ac:dyDescent="0.25">
      <c r="AJ3385" s="26">
        <v>1822</v>
      </c>
      <c r="AK3385" s="26">
        <v>1807639</v>
      </c>
      <c r="AL3385" s="264">
        <v>43280.864583333336</v>
      </c>
      <c r="AM3385" s="26" t="s">
        <v>481</v>
      </c>
      <c r="AN3385" s="26" t="s">
        <v>63</v>
      </c>
      <c r="AO3385" s="26"/>
      <c r="AP3385" s="26"/>
      <c r="AQ3385" s="26">
        <v>-1</v>
      </c>
      <c r="AR3385" s="26">
        <v>90</v>
      </c>
      <c r="AS3385" s="26" t="s">
        <v>168</v>
      </c>
      <c r="AT3385" s="26" t="s">
        <v>619</v>
      </c>
      <c r="AU3385" s="26" t="s">
        <v>63</v>
      </c>
      <c r="AV3385" s="26" t="s">
        <v>63</v>
      </c>
      <c r="AW3385" s="26" t="s">
        <v>63</v>
      </c>
      <c r="AX3385" s="26" t="s">
        <v>63</v>
      </c>
      <c r="AY3385" s="26">
        <v>43.913687000000003</v>
      </c>
      <c r="AZ3385" s="26">
        <v>-102.077787</v>
      </c>
      <c r="BA3385" s="26" t="s">
        <v>166</v>
      </c>
      <c r="BB3385" s="26" t="s">
        <v>609</v>
      </c>
      <c r="BC3385" s="26" t="s">
        <v>167</v>
      </c>
      <c r="BD3385" s="26" t="s">
        <v>154</v>
      </c>
      <c r="BE3385" s="26"/>
      <c r="BF3385" s="26" t="s">
        <v>99</v>
      </c>
      <c r="BG3385" s="26" t="s">
        <v>167</v>
      </c>
      <c r="BH3385" s="26" t="s">
        <v>99</v>
      </c>
      <c r="BI3385" s="26">
        <v>7</v>
      </c>
      <c r="BJ3385" s="26" t="s">
        <v>217</v>
      </c>
    </row>
    <row r="3386" spans="36:62" x14ac:dyDescent="0.25">
      <c r="AJ3386" s="26">
        <v>1823</v>
      </c>
      <c r="AK3386" s="26">
        <v>1807976</v>
      </c>
      <c r="AL3386" s="264">
        <v>43289.645833333336</v>
      </c>
      <c r="AM3386" s="26" t="s">
        <v>147</v>
      </c>
      <c r="AN3386" s="26" t="s">
        <v>63</v>
      </c>
      <c r="AO3386" s="26" t="s">
        <v>720</v>
      </c>
      <c r="AP3386" s="26" t="s">
        <v>159</v>
      </c>
      <c r="AQ3386" s="26">
        <v>0</v>
      </c>
      <c r="AR3386" s="26">
        <v>90</v>
      </c>
      <c r="AS3386" s="26" t="s">
        <v>721</v>
      </c>
      <c r="AT3386" s="26" t="s">
        <v>71</v>
      </c>
      <c r="AU3386" s="26" t="s">
        <v>63</v>
      </c>
      <c r="AV3386" s="26" t="s">
        <v>63</v>
      </c>
      <c r="AW3386" s="26" t="s">
        <v>63</v>
      </c>
      <c r="AX3386" s="26" t="s">
        <v>63</v>
      </c>
      <c r="AY3386" s="26">
        <v>43.880485</v>
      </c>
      <c r="AZ3386" s="26">
        <v>-101.989221</v>
      </c>
      <c r="BA3386" s="26" t="s">
        <v>37</v>
      </c>
      <c r="BB3386" s="26" t="s">
        <v>611</v>
      </c>
      <c r="BC3386" s="26" t="s">
        <v>68</v>
      </c>
      <c r="BD3386" s="26" t="s">
        <v>68</v>
      </c>
      <c r="BE3386" s="26" t="s">
        <v>719</v>
      </c>
      <c r="BF3386" s="26" t="s">
        <v>675</v>
      </c>
      <c r="BG3386" s="26" t="s">
        <v>68</v>
      </c>
      <c r="BH3386" s="26" t="s">
        <v>160</v>
      </c>
      <c r="BI3386" s="26">
        <v>7</v>
      </c>
      <c r="BJ3386" s="26" t="s">
        <v>21</v>
      </c>
    </row>
    <row r="3387" spans="36:62" x14ac:dyDescent="0.25">
      <c r="AJ3387" s="26">
        <v>1824</v>
      </c>
      <c r="AK3387" s="26">
        <v>1808045</v>
      </c>
      <c r="AL3387" s="264">
        <v>43280.6875</v>
      </c>
      <c r="AM3387" s="26" t="s">
        <v>481</v>
      </c>
      <c r="AN3387" s="26" t="s">
        <v>63</v>
      </c>
      <c r="AO3387" s="26" t="s">
        <v>156</v>
      </c>
      <c r="AP3387" s="26" t="s">
        <v>159</v>
      </c>
      <c r="AQ3387" s="26">
        <v>0</v>
      </c>
      <c r="AR3387" s="26">
        <v>90</v>
      </c>
      <c r="AS3387" s="26" t="s">
        <v>722</v>
      </c>
      <c r="AT3387" s="26" t="s">
        <v>71</v>
      </c>
      <c r="AU3387" s="26" t="s">
        <v>63</v>
      </c>
      <c r="AV3387" s="26" t="s">
        <v>63</v>
      </c>
      <c r="AW3387" s="26" t="s">
        <v>63</v>
      </c>
      <c r="AX3387" s="26" t="s">
        <v>63</v>
      </c>
      <c r="AY3387" s="26">
        <v>44.106192</v>
      </c>
      <c r="AZ3387" s="26">
        <v>-102.633022999999</v>
      </c>
      <c r="BA3387" s="26" t="s">
        <v>208</v>
      </c>
      <c r="BB3387" s="26" t="s">
        <v>611</v>
      </c>
      <c r="BC3387" s="26" t="s">
        <v>680</v>
      </c>
      <c r="BD3387" s="26" t="s">
        <v>68</v>
      </c>
      <c r="BE3387" s="26"/>
      <c r="BF3387" s="26" t="s">
        <v>68</v>
      </c>
      <c r="BG3387" s="26" t="s">
        <v>68</v>
      </c>
      <c r="BH3387" s="26" t="s">
        <v>175</v>
      </c>
      <c r="BI3387" s="26">
        <v>7</v>
      </c>
      <c r="BJ3387" s="26" t="s">
        <v>217</v>
      </c>
    </row>
    <row r="3388" spans="36:62" x14ac:dyDescent="0.25">
      <c r="AJ3388" s="26">
        <v>1827</v>
      </c>
      <c r="AK3388" s="26">
        <v>1808024</v>
      </c>
      <c r="AL3388" s="264">
        <v>43294.922222222223</v>
      </c>
      <c r="AM3388" s="26" t="s">
        <v>481</v>
      </c>
      <c r="AN3388" s="26" t="s">
        <v>63</v>
      </c>
      <c r="AO3388" s="26"/>
      <c r="AP3388" s="26"/>
      <c r="AQ3388" s="26">
        <v>-1</v>
      </c>
      <c r="AR3388" s="26">
        <v>90</v>
      </c>
      <c r="AS3388" s="26" t="s">
        <v>168</v>
      </c>
      <c r="AT3388" s="26" t="s">
        <v>71</v>
      </c>
      <c r="AU3388" s="26" t="s">
        <v>63</v>
      </c>
      <c r="AV3388" s="26" t="s">
        <v>63</v>
      </c>
      <c r="AW3388" s="26" t="s">
        <v>63</v>
      </c>
      <c r="AX3388" s="26" t="s">
        <v>63</v>
      </c>
      <c r="AY3388" s="26">
        <v>44.100591000000001</v>
      </c>
      <c r="AZ3388" s="26">
        <v>-102.51287600000001</v>
      </c>
      <c r="BA3388" s="26" t="s">
        <v>485</v>
      </c>
      <c r="BB3388" s="26" t="s">
        <v>611</v>
      </c>
      <c r="BC3388" s="26" t="s">
        <v>167</v>
      </c>
      <c r="BD3388" s="26" t="s">
        <v>154</v>
      </c>
      <c r="BE3388" s="26"/>
      <c r="BF3388" s="26" t="s">
        <v>99</v>
      </c>
      <c r="BG3388" s="26" t="s">
        <v>167</v>
      </c>
      <c r="BH3388" s="26" t="s">
        <v>99</v>
      </c>
      <c r="BI3388" s="26">
        <v>7</v>
      </c>
      <c r="BJ3388" s="26" t="s">
        <v>217</v>
      </c>
    </row>
    <row r="3389" spans="36:62" x14ac:dyDescent="0.25">
      <c r="AJ3389" s="26">
        <v>1829</v>
      </c>
      <c r="AK3389" s="26">
        <v>1808168</v>
      </c>
      <c r="AL3389" s="264">
        <v>43286.85833333333</v>
      </c>
      <c r="AM3389" s="26" t="s">
        <v>481</v>
      </c>
      <c r="AN3389" s="26" t="s">
        <v>63</v>
      </c>
      <c r="AO3389" s="26"/>
      <c r="AP3389" s="26"/>
      <c r="AQ3389" s="26">
        <v>-1</v>
      </c>
      <c r="AR3389" s="26">
        <v>90</v>
      </c>
      <c r="AS3389" s="26" t="s">
        <v>168</v>
      </c>
      <c r="AT3389" s="26" t="s">
        <v>71</v>
      </c>
      <c r="AU3389" s="26" t="s">
        <v>63</v>
      </c>
      <c r="AV3389" s="26" t="s">
        <v>63</v>
      </c>
      <c r="AW3389" s="26" t="s">
        <v>63</v>
      </c>
      <c r="AX3389" s="26" t="s">
        <v>63</v>
      </c>
      <c r="AY3389" s="26">
        <v>44.085751000000002</v>
      </c>
      <c r="AZ3389" s="26">
        <v>-102.486350999999</v>
      </c>
      <c r="BA3389" s="26" t="s">
        <v>166</v>
      </c>
      <c r="BB3389" s="26" t="s">
        <v>609</v>
      </c>
      <c r="BC3389" s="26" t="s">
        <v>167</v>
      </c>
      <c r="BD3389" s="26" t="s">
        <v>154</v>
      </c>
      <c r="BE3389" s="26"/>
      <c r="BF3389" s="26" t="s">
        <v>99</v>
      </c>
      <c r="BG3389" s="26" t="s">
        <v>167</v>
      </c>
      <c r="BH3389" s="26" t="s">
        <v>99</v>
      </c>
      <c r="BI3389" s="26">
        <v>7</v>
      </c>
      <c r="BJ3389" s="26" t="s">
        <v>217</v>
      </c>
    </row>
    <row r="3390" spans="36:62" x14ac:dyDescent="0.25">
      <c r="AJ3390" s="26">
        <v>1830</v>
      </c>
      <c r="AK3390" s="26">
        <v>1808243</v>
      </c>
      <c r="AL3390" s="264">
        <v>43294.345138888886</v>
      </c>
      <c r="AM3390" s="26" t="s">
        <v>481</v>
      </c>
      <c r="AN3390" s="26" t="s">
        <v>63</v>
      </c>
      <c r="AO3390" s="26" t="s">
        <v>156</v>
      </c>
      <c r="AP3390" s="26" t="s">
        <v>627</v>
      </c>
      <c r="AQ3390" s="26">
        <v>0</v>
      </c>
      <c r="AR3390" s="26">
        <v>90</v>
      </c>
      <c r="AS3390" s="26" t="s">
        <v>628</v>
      </c>
      <c r="AT3390" s="26" t="s">
        <v>71</v>
      </c>
      <c r="AU3390" s="26" t="s">
        <v>63</v>
      </c>
      <c r="AV3390" s="26" t="s">
        <v>63</v>
      </c>
      <c r="AW3390" s="26" t="s">
        <v>63</v>
      </c>
      <c r="AX3390" s="26" t="s">
        <v>63</v>
      </c>
      <c r="AY3390" s="26">
        <v>44.065430999999897</v>
      </c>
      <c r="AZ3390" s="26">
        <v>-102.449505</v>
      </c>
      <c r="BA3390" s="26" t="s">
        <v>482</v>
      </c>
      <c r="BB3390" s="26" t="s">
        <v>611</v>
      </c>
      <c r="BC3390" s="26" t="s">
        <v>629</v>
      </c>
      <c r="BD3390" s="26" t="s">
        <v>68</v>
      </c>
      <c r="BE3390" s="26" t="s">
        <v>644</v>
      </c>
      <c r="BF3390" s="26" t="s">
        <v>68</v>
      </c>
      <c r="BG3390" s="26" t="s">
        <v>68</v>
      </c>
      <c r="BH3390" s="26" t="s">
        <v>646</v>
      </c>
      <c r="BI3390" s="26">
        <v>7</v>
      </c>
      <c r="BJ3390" s="26" t="s">
        <v>21</v>
      </c>
    </row>
    <row r="3391" spans="36:62" x14ac:dyDescent="0.25">
      <c r="AJ3391" s="26">
        <v>1835</v>
      </c>
      <c r="AK3391" s="26">
        <v>1808390</v>
      </c>
      <c r="AL3391" s="264">
        <v>43302.820833333331</v>
      </c>
      <c r="AM3391" s="26" t="s">
        <v>481</v>
      </c>
      <c r="AN3391" s="26" t="s">
        <v>63</v>
      </c>
      <c r="AO3391" s="26"/>
      <c r="AP3391" s="26"/>
      <c r="AQ3391" s="26">
        <v>-1</v>
      </c>
      <c r="AR3391" s="26">
        <v>90</v>
      </c>
      <c r="AS3391" s="26" t="s">
        <v>168</v>
      </c>
      <c r="AT3391" s="26" t="s">
        <v>704</v>
      </c>
      <c r="AU3391" s="26" t="s">
        <v>63</v>
      </c>
      <c r="AV3391" s="26" t="s">
        <v>63</v>
      </c>
      <c r="AW3391" s="26" t="s">
        <v>63</v>
      </c>
      <c r="AX3391" s="26" t="s">
        <v>63</v>
      </c>
      <c r="AY3391" s="26">
        <v>44.103378999999897</v>
      </c>
      <c r="AZ3391" s="26">
        <v>-102.70361800000001</v>
      </c>
      <c r="BA3391" s="26" t="s">
        <v>158</v>
      </c>
      <c r="BB3391" s="26" t="s">
        <v>611</v>
      </c>
      <c r="BC3391" s="26" t="s">
        <v>167</v>
      </c>
      <c r="BD3391" s="26" t="s">
        <v>154</v>
      </c>
      <c r="BE3391" s="26"/>
      <c r="BF3391" s="26" t="s">
        <v>99</v>
      </c>
      <c r="BG3391" s="26" t="s">
        <v>167</v>
      </c>
      <c r="BH3391" s="26" t="s">
        <v>99</v>
      </c>
      <c r="BI3391" s="26">
        <v>7</v>
      </c>
      <c r="BJ3391" s="26" t="s">
        <v>217</v>
      </c>
    </row>
    <row r="3392" spans="36:62" x14ac:dyDescent="0.25">
      <c r="AJ3392" s="26">
        <v>1836</v>
      </c>
      <c r="AK3392" s="26">
        <v>1808602</v>
      </c>
      <c r="AL3392" s="264">
        <v>43299.6875</v>
      </c>
      <c r="AM3392" s="26" t="s">
        <v>481</v>
      </c>
      <c r="AN3392" s="26" t="s">
        <v>63</v>
      </c>
      <c r="AO3392" s="26" t="s">
        <v>173</v>
      </c>
      <c r="AP3392" s="26" t="s">
        <v>627</v>
      </c>
      <c r="AQ3392" s="26">
        <v>0</v>
      </c>
      <c r="AR3392" s="26">
        <v>90</v>
      </c>
      <c r="AS3392" s="26" t="s">
        <v>628</v>
      </c>
      <c r="AT3392" s="26" t="s">
        <v>71</v>
      </c>
      <c r="AU3392" s="26" t="s">
        <v>63</v>
      </c>
      <c r="AV3392" s="26" t="s">
        <v>63</v>
      </c>
      <c r="AW3392" s="26" t="s">
        <v>63</v>
      </c>
      <c r="AX3392" s="26" t="s">
        <v>63</v>
      </c>
      <c r="AY3392" s="26">
        <v>44.109448999999898</v>
      </c>
      <c r="AZ3392" s="26">
        <v>-103.127257</v>
      </c>
      <c r="BA3392" s="26" t="s">
        <v>493</v>
      </c>
      <c r="BB3392" s="26" t="s">
        <v>611</v>
      </c>
      <c r="BC3392" s="26" t="s">
        <v>659</v>
      </c>
      <c r="BD3392" s="26" t="s">
        <v>68</v>
      </c>
      <c r="BE3392" s="26" t="s">
        <v>723</v>
      </c>
      <c r="BF3392" s="26" t="s">
        <v>68</v>
      </c>
      <c r="BG3392" s="26" t="s">
        <v>68</v>
      </c>
      <c r="BH3392" s="26" t="s">
        <v>175</v>
      </c>
      <c r="BI3392" s="26">
        <v>7</v>
      </c>
      <c r="BJ3392" s="26" t="s">
        <v>217</v>
      </c>
    </row>
    <row r="3393" spans="36:62" x14ac:dyDescent="0.25">
      <c r="AJ3393" s="26">
        <v>1840</v>
      </c>
      <c r="AK3393" s="26">
        <v>1808720</v>
      </c>
      <c r="AL3393" s="264">
        <v>43305.865277777775</v>
      </c>
      <c r="AM3393" s="26" t="s">
        <v>481</v>
      </c>
      <c r="AN3393" s="26" t="s">
        <v>63</v>
      </c>
      <c r="AO3393" s="26"/>
      <c r="AP3393" s="26"/>
      <c r="AQ3393" s="26">
        <v>-1</v>
      </c>
      <c r="AR3393" s="26">
        <v>90</v>
      </c>
      <c r="AS3393" s="26" t="s">
        <v>168</v>
      </c>
      <c r="AT3393" s="26" t="s">
        <v>71</v>
      </c>
      <c r="AU3393" s="26" t="s">
        <v>63</v>
      </c>
      <c r="AV3393" s="26" t="s">
        <v>63</v>
      </c>
      <c r="AW3393" s="26" t="s">
        <v>63</v>
      </c>
      <c r="AX3393" s="26" t="s">
        <v>63</v>
      </c>
      <c r="AY3393" s="26">
        <v>44.100569</v>
      </c>
      <c r="AZ3393" s="26">
        <v>-102.512794999999</v>
      </c>
      <c r="BA3393" s="26" t="s">
        <v>158</v>
      </c>
      <c r="BB3393" s="26" t="s">
        <v>611</v>
      </c>
      <c r="BC3393" s="26" t="s">
        <v>167</v>
      </c>
      <c r="BD3393" s="26" t="s">
        <v>154</v>
      </c>
      <c r="BE3393" s="26"/>
      <c r="BF3393" s="26" t="s">
        <v>99</v>
      </c>
      <c r="BG3393" s="26" t="s">
        <v>167</v>
      </c>
      <c r="BH3393" s="26" t="s">
        <v>99</v>
      </c>
      <c r="BI3393" s="26">
        <v>7</v>
      </c>
      <c r="BJ3393" s="26" t="s">
        <v>217</v>
      </c>
    </row>
    <row r="3394" spans="36:62" x14ac:dyDescent="0.25">
      <c r="AJ3394" s="26">
        <v>1841</v>
      </c>
      <c r="AK3394" s="26">
        <v>1808820</v>
      </c>
      <c r="AL3394" s="264">
        <v>43306.871527777781</v>
      </c>
      <c r="AM3394" s="26" t="s">
        <v>481</v>
      </c>
      <c r="AN3394" s="26" t="s">
        <v>63</v>
      </c>
      <c r="AO3394" s="26"/>
      <c r="AP3394" s="26"/>
      <c r="AQ3394" s="26">
        <v>-1</v>
      </c>
      <c r="AR3394" s="26">
        <v>90</v>
      </c>
      <c r="AS3394" s="26" t="s">
        <v>168</v>
      </c>
      <c r="AT3394" s="26" t="s">
        <v>71</v>
      </c>
      <c r="AU3394" s="26" t="s">
        <v>63</v>
      </c>
      <c r="AV3394" s="26" t="s">
        <v>63</v>
      </c>
      <c r="AW3394" s="26" t="s">
        <v>63</v>
      </c>
      <c r="AX3394" s="26" t="s">
        <v>63</v>
      </c>
      <c r="AY3394" s="26">
        <v>44.031305000000003</v>
      </c>
      <c r="AZ3394" s="26">
        <v>-102.330027</v>
      </c>
      <c r="BA3394" s="26" t="s">
        <v>158</v>
      </c>
      <c r="BB3394" s="26" t="s">
        <v>609</v>
      </c>
      <c r="BC3394" s="26" t="s">
        <v>167</v>
      </c>
      <c r="BD3394" s="26" t="s">
        <v>154</v>
      </c>
      <c r="BE3394" s="26"/>
      <c r="BF3394" s="26" t="s">
        <v>99</v>
      </c>
      <c r="BG3394" s="26" t="s">
        <v>167</v>
      </c>
      <c r="BH3394" s="26" t="s">
        <v>99</v>
      </c>
      <c r="BI3394" s="26">
        <v>7</v>
      </c>
      <c r="BJ3394" s="26" t="s">
        <v>217</v>
      </c>
    </row>
    <row r="3395" spans="36:62" x14ac:dyDescent="0.25">
      <c r="AJ3395" s="26">
        <v>1842</v>
      </c>
      <c r="AK3395" s="26">
        <v>1808821</v>
      </c>
      <c r="AL3395" s="264">
        <v>43306.895833333336</v>
      </c>
      <c r="AM3395" s="26" t="s">
        <v>481</v>
      </c>
      <c r="AN3395" s="26" t="s">
        <v>63</v>
      </c>
      <c r="AO3395" s="26"/>
      <c r="AP3395" s="26"/>
      <c r="AQ3395" s="26">
        <v>-1</v>
      </c>
      <c r="AR3395" s="26">
        <v>90</v>
      </c>
      <c r="AS3395" s="26" t="s">
        <v>168</v>
      </c>
      <c r="AT3395" s="26" t="s">
        <v>71</v>
      </c>
      <c r="AU3395" s="26" t="s">
        <v>63</v>
      </c>
      <c r="AV3395" s="26" t="s">
        <v>63</v>
      </c>
      <c r="AW3395" s="26" t="s">
        <v>63</v>
      </c>
      <c r="AX3395" s="26" t="s">
        <v>63</v>
      </c>
      <c r="AY3395" s="26">
        <v>44.066021999999897</v>
      </c>
      <c r="AZ3395" s="26">
        <v>-102.452764999999</v>
      </c>
      <c r="BA3395" s="26" t="s">
        <v>185</v>
      </c>
      <c r="BB3395" s="26" t="s">
        <v>611</v>
      </c>
      <c r="BC3395" s="26" t="s">
        <v>167</v>
      </c>
      <c r="BD3395" s="26" t="s">
        <v>154</v>
      </c>
      <c r="BE3395" s="26"/>
      <c r="BF3395" s="26" t="s">
        <v>99</v>
      </c>
      <c r="BG3395" s="26" t="s">
        <v>167</v>
      </c>
      <c r="BH3395" s="26" t="s">
        <v>99</v>
      </c>
      <c r="BI3395" s="26">
        <v>7</v>
      </c>
      <c r="BJ3395" s="26" t="s">
        <v>217</v>
      </c>
    </row>
    <row r="3396" spans="36:62" x14ac:dyDescent="0.25">
      <c r="AJ3396" s="26">
        <v>1844</v>
      </c>
      <c r="AK3396" s="26">
        <v>1809134</v>
      </c>
      <c r="AL3396" s="264">
        <v>43313.375</v>
      </c>
      <c r="AM3396" s="26" t="s">
        <v>147</v>
      </c>
      <c r="AN3396" s="26" t="s">
        <v>63</v>
      </c>
      <c r="AO3396" s="26" t="s">
        <v>156</v>
      </c>
      <c r="AP3396" s="26" t="s">
        <v>159</v>
      </c>
      <c r="AQ3396" s="26">
        <v>0</v>
      </c>
      <c r="AR3396" s="26">
        <v>90</v>
      </c>
      <c r="AS3396" s="26" t="s">
        <v>188</v>
      </c>
      <c r="AT3396" s="26" t="s">
        <v>71</v>
      </c>
      <c r="AU3396" s="26" t="s">
        <v>63</v>
      </c>
      <c r="AV3396" s="26" t="s">
        <v>63</v>
      </c>
      <c r="AW3396" s="26" t="s">
        <v>63</v>
      </c>
      <c r="AX3396" s="26" t="s">
        <v>63</v>
      </c>
      <c r="AY3396" s="26">
        <v>43.887445999999898</v>
      </c>
      <c r="AZ3396" s="26">
        <v>-102.004058</v>
      </c>
      <c r="BA3396" s="26" t="s">
        <v>158</v>
      </c>
      <c r="BB3396" s="26" t="s">
        <v>611</v>
      </c>
      <c r="BC3396" s="26" t="s">
        <v>162</v>
      </c>
      <c r="BD3396" s="26" t="s">
        <v>68</v>
      </c>
      <c r="BE3396" s="26"/>
      <c r="BF3396" s="26" t="s">
        <v>68</v>
      </c>
      <c r="BG3396" s="26" t="s">
        <v>68</v>
      </c>
      <c r="BH3396" s="26" t="s">
        <v>210</v>
      </c>
      <c r="BI3396" s="26">
        <v>7</v>
      </c>
      <c r="BJ3396" s="26" t="s">
        <v>21</v>
      </c>
    </row>
    <row r="3397" spans="36:62" x14ac:dyDescent="0.25">
      <c r="AJ3397" s="26">
        <v>1847</v>
      </c>
      <c r="AK3397" s="26">
        <v>1809094</v>
      </c>
      <c r="AL3397" s="264">
        <v>43312.064583333333</v>
      </c>
      <c r="AM3397" s="26" t="s">
        <v>481</v>
      </c>
      <c r="AN3397" s="26" t="s">
        <v>63</v>
      </c>
      <c r="AO3397" s="26"/>
      <c r="AP3397" s="26"/>
      <c r="AQ3397" s="26">
        <v>-1</v>
      </c>
      <c r="AR3397" s="26">
        <v>90</v>
      </c>
      <c r="AS3397" s="26" t="s">
        <v>168</v>
      </c>
      <c r="AT3397" s="26" t="s">
        <v>71</v>
      </c>
      <c r="AU3397" s="26" t="s">
        <v>63</v>
      </c>
      <c r="AV3397" s="26" t="s">
        <v>63</v>
      </c>
      <c r="AW3397" s="26" t="s">
        <v>63</v>
      </c>
      <c r="AX3397" s="26" t="s">
        <v>63</v>
      </c>
      <c r="AY3397" s="26">
        <v>43.947138000000002</v>
      </c>
      <c r="AZ3397" s="26">
        <v>-102.163044999999</v>
      </c>
      <c r="BA3397" s="26" t="s">
        <v>166</v>
      </c>
      <c r="BB3397" s="26" t="s">
        <v>611</v>
      </c>
      <c r="BC3397" s="26" t="s">
        <v>167</v>
      </c>
      <c r="BD3397" s="26" t="s">
        <v>154</v>
      </c>
      <c r="BE3397" s="26"/>
      <c r="BF3397" s="26" t="s">
        <v>99</v>
      </c>
      <c r="BG3397" s="26" t="s">
        <v>167</v>
      </c>
      <c r="BH3397" s="26" t="s">
        <v>99</v>
      </c>
      <c r="BI3397" s="26">
        <v>7</v>
      </c>
      <c r="BJ3397" s="26" t="s">
        <v>217</v>
      </c>
    </row>
    <row r="3398" spans="36:62" x14ac:dyDescent="0.25">
      <c r="AJ3398" s="26">
        <v>1848</v>
      </c>
      <c r="AK3398" s="26">
        <v>1809331</v>
      </c>
      <c r="AL3398" s="264">
        <v>43308.399305555555</v>
      </c>
      <c r="AM3398" s="26" t="s">
        <v>147</v>
      </c>
      <c r="AN3398" s="26" t="s">
        <v>63</v>
      </c>
      <c r="AO3398" s="26"/>
      <c r="AP3398" s="26"/>
      <c r="AQ3398" s="26">
        <v>-1</v>
      </c>
      <c r="AR3398" s="26">
        <v>90</v>
      </c>
      <c r="AS3398" s="26" t="s">
        <v>168</v>
      </c>
      <c r="AT3398" s="26" t="s">
        <v>71</v>
      </c>
      <c r="AU3398" s="26" t="s">
        <v>63</v>
      </c>
      <c r="AV3398" s="26" t="s">
        <v>63</v>
      </c>
      <c r="AW3398" s="26" t="s">
        <v>63</v>
      </c>
      <c r="AX3398" s="26" t="s">
        <v>63</v>
      </c>
      <c r="AY3398" s="26">
        <v>43.835959000000003</v>
      </c>
      <c r="AZ3398" s="26">
        <v>-101.644695999999</v>
      </c>
      <c r="BA3398" s="26" t="s">
        <v>185</v>
      </c>
      <c r="BB3398" s="26" t="s">
        <v>611</v>
      </c>
      <c r="BC3398" s="26" t="s">
        <v>167</v>
      </c>
      <c r="BD3398" s="26" t="s">
        <v>154</v>
      </c>
      <c r="BE3398" s="26"/>
      <c r="BF3398" s="26" t="s">
        <v>99</v>
      </c>
      <c r="BG3398" s="26" t="s">
        <v>167</v>
      </c>
      <c r="BH3398" s="26" t="s">
        <v>99</v>
      </c>
      <c r="BI3398" s="26">
        <v>7</v>
      </c>
      <c r="BJ3398" s="26" t="s">
        <v>217</v>
      </c>
    </row>
    <row r="3399" spans="36:62" x14ac:dyDescent="0.25">
      <c r="AJ3399" s="26">
        <v>1850</v>
      </c>
      <c r="AK3399" s="26">
        <v>1809272</v>
      </c>
      <c r="AL3399" s="264">
        <v>43317.879166666666</v>
      </c>
      <c r="AM3399" s="26" t="s">
        <v>481</v>
      </c>
      <c r="AN3399" s="26" t="s">
        <v>63</v>
      </c>
      <c r="AO3399" s="26"/>
      <c r="AP3399" s="26"/>
      <c r="AQ3399" s="26">
        <v>-1</v>
      </c>
      <c r="AR3399" s="26">
        <v>90</v>
      </c>
      <c r="AS3399" s="26" t="s">
        <v>168</v>
      </c>
      <c r="AT3399" s="26" t="s">
        <v>71</v>
      </c>
      <c r="AU3399" s="26" t="s">
        <v>63</v>
      </c>
      <c r="AV3399" s="26" t="s">
        <v>63</v>
      </c>
      <c r="AW3399" s="26" t="s">
        <v>63</v>
      </c>
      <c r="AX3399" s="26" t="s">
        <v>63</v>
      </c>
      <c r="AY3399" s="26">
        <v>44.022938000000003</v>
      </c>
      <c r="AZ3399" s="26">
        <v>-102.320763999999</v>
      </c>
      <c r="BA3399" s="26" t="s">
        <v>158</v>
      </c>
      <c r="BB3399" s="26" t="s">
        <v>611</v>
      </c>
      <c r="BC3399" s="26" t="s">
        <v>167</v>
      </c>
      <c r="BD3399" s="26" t="s">
        <v>154</v>
      </c>
      <c r="BE3399" s="26"/>
      <c r="BF3399" s="26" t="s">
        <v>99</v>
      </c>
      <c r="BG3399" s="26" t="s">
        <v>167</v>
      </c>
      <c r="BH3399" s="26" t="s">
        <v>99</v>
      </c>
      <c r="BI3399" s="26">
        <v>7</v>
      </c>
      <c r="BJ3399" s="26" t="s">
        <v>217</v>
      </c>
    </row>
    <row r="3400" spans="36:62" x14ac:dyDescent="0.25">
      <c r="AJ3400" s="26">
        <v>1851</v>
      </c>
      <c r="AK3400" s="26">
        <v>1809521</v>
      </c>
      <c r="AL3400" s="264">
        <v>43322.895833333336</v>
      </c>
      <c r="AM3400" s="26" t="s">
        <v>481</v>
      </c>
      <c r="AN3400" s="26" t="s">
        <v>63</v>
      </c>
      <c r="AO3400" s="26"/>
      <c r="AP3400" s="26"/>
      <c r="AQ3400" s="26">
        <v>-1</v>
      </c>
      <c r="AR3400" s="26">
        <v>90</v>
      </c>
      <c r="AS3400" s="26" t="s">
        <v>168</v>
      </c>
      <c r="AT3400" s="26" t="s">
        <v>71</v>
      </c>
      <c r="AU3400" s="26" t="s">
        <v>63</v>
      </c>
      <c r="AV3400" s="26" t="s">
        <v>63</v>
      </c>
      <c r="AW3400" s="26" t="s">
        <v>63</v>
      </c>
      <c r="AX3400" s="26" t="s">
        <v>63</v>
      </c>
      <c r="AY3400" s="26">
        <v>44.103603</v>
      </c>
      <c r="AZ3400" s="26">
        <v>-102.692375999999</v>
      </c>
      <c r="BA3400" s="26" t="s">
        <v>166</v>
      </c>
      <c r="BB3400" s="26" t="s">
        <v>609</v>
      </c>
      <c r="BC3400" s="26" t="s">
        <v>167</v>
      </c>
      <c r="BD3400" s="26" t="s">
        <v>154</v>
      </c>
      <c r="BE3400" s="26"/>
      <c r="BF3400" s="26" t="s">
        <v>99</v>
      </c>
      <c r="BG3400" s="26" t="s">
        <v>167</v>
      </c>
      <c r="BH3400" s="26" t="s">
        <v>99</v>
      </c>
      <c r="BI3400" s="26">
        <v>7</v>
      </c>
      <c r="BJ3400" s="26" t="s">
        <v>217</v>
      </c>
    </row>
    <row r="3401" spans="36:62" x14ac:dyDescent="0.25">
      <c r="AJ3401" s="26">
        <v>1853</v>
      </c>
      <c r="AK3401" s="26">
        <v>1809739</v>
      </c>
      <c r="AL3401" s="264">
        <v>43293.523611111108</v>
      </c>
      <c r="AM3401" s="26" t="s">
        <v>481</v>
      </c>
      <c r="AN3401" s="26" t="s">
        <v>63</v>
      </c>
      <c r="AO3401" s="26" t="s">
        <v>156</v>
      </c>
      <c r="AP3401" s="26" t="s">
        <v>726</v>
      </c>
      <c r="AQ3401" s="26">
        <v>0</v>
      </c>
      <c r="AR3401" s="26">
        <v>90</v>
      </c>
      <c r="AS3401" s="26" t="s">
        <v>628</v>
      </c>
      <c r="AT3401" s="26" t="s">
        <v>71</v>
      </c>
      <c r="AU3401" s="26" t="s">
        <v>63</v>
      </c>
      <c r="AV3401" s="26" t="s">
        <v>63</v>
      </c>
      <c r="AW3401" s="26" t="s">
        <v>63</v>
      </c>
      <c r="AX3401" s="26" t="s">
        <v>63</v>
      </c>
      <c r="AY3401" s="26">
        <v>44.106019000000003</v>
      </c>
      <c r="AZ3401" s="26">
        <v>-103.133441</v>
      </c>
      <c r="BA3401" s="26" t="s">
        <v>493</v>
      </c>
      <c r="BB3401" s="26" t="s">
        <v>611</v>
      </c>
      <c r="BC3401" s="26" t="s">
        <v>727</v>
      </c>
      <c r="BD3401" s="26" t="s">
        <v>68</v>
      </c>
      <c r="BE3401" s="26" t="s">
        <v>725</v>
      </c>
      <c r="BF3401" s="26" t="s">
        <v>68</v>
      </c>
      <c r="BG3401" s="26" t="s">
        <v>68</v>
      </c>
      <c r="BH3401" s="26" t="s">
        <v>728</v>
      </c>
      <c r="BI3401" s="26">
        <v>7</v>
      </c>
      <c r="BJ3401" s="26" t="s">
        <v>217</v>
      </c>
    </row>
    <row r="3402" spans="36:62" x14ac:dyDescent="0.25">
      <c r="AJ3402" s="26">
        <v>1855</v>
      </c>
      <c r="AK3402" s="26">
        <v>1809836</v>
      </c>
      <c r="AL3402" s="264">
        <v>43328.927083333336</v>
      </c>
      <c r="AM3402" s="26" t="s">
        <v>481</v>
      </c>
      <c r="AN3402" s="26" t="s">
        <v>63</v>
      </c>
      <c r="AO3402" s="26" t="s">
        <v>173</v>
      </c>
      <c r="AP3402" s="26" t="s">
        <v>159</v>
      </c>
      <c r="AQ3402" s="26">
        <v>0</v>
      </c>
      <c r="AR3402" s="26">
        <v>90</v>
      </c>
      <c r="AS3402" s="26" t="s">
        <v>635</v>
      </c>
      <c r="AT3402" s="26" t="s">
        <v>71</v>
      </c>
      <c r="AU3402" s="26" t="s">
        <v>63</v>
      </c>
      <c r="AV3402" s="26" t="s">
        <v>63</v>
      </c>
      <c r="AW3402" s="26" t="s">
        <v>63</v>
      </c>
      <c r="AX3402" s="26" t="s">
        <v>63</v>
      </c>
      <c r="AY3402" s="26">
        <v>44.104208</v>
      </c>
      <c r="AZ3402" s="26">
        <v>-102.872011999999</v>
      </c>
      <c r="BA3402" s="26" t="s">
        <v>166</v>
      </c>
      <c r="BB3402" s="26" t="s">
        <v>609</v>
      </c>
      <c r="BC3402" s="26" t="s">
        <v>687</v>
      </c>
      <c r="BD3402" s="26" t="s">
        <v>68</v>
      </c>
      <c r="BE3402" s="26" t="s">
        <v>729</v>
      </c>
      <c r="BF3402" s="26" t="s">
        <v>68</v>
      </c>
      <c r="BG3402" s="26" t="s">
        <v>68</v>
      </c>
      <c r="BH3402" s="26" t="s">
        <v>146</v>
      </c>
      <c r="BI3402" s="26">
        <v>7</v>
      </c>
      <c r="BJ3402" s="26" t="s">
        <v>217</v>
      </c>
    </row>
    <row r="3403" spans="36:62" x14ac:dyDescent="0.25">
      <c r="AJ3403" s="26">
        <v>1856</v>
      </c>
      <c r="AK3403" s="26">
        <v>1809837</v>
      </c>
      <c r="AL3403" s="264">
        <v>43324.142361111109</v>
      </c>
      <c r="AM3403" s="26" t="s">
        <v>481</v>
      </c>
      <c r="AN3403" s="26" t="s">
        <v>63</v>
      </c>
      <c r="AO3403" s="26" t="s">
        <v>156</v>
      </c>
      <c r="AP3403" s="26" t="s">
        <v>159</v>
      </c>
      <c r="AQ3403" s="26">
        <v>0</v>
      </c>
      <c r="AR3403" s="26">
        <v>90</v>
      </c>
      <c r="AS3403" s="26" t="s">
        <v>168</v>
      </c>
      <c r="AT3403" s="26" t="s">
        <v>71</v>
      </c>
      <c r="AU3403" s="26" t="s">
        <v>63</v>
      </c>
      <c r="AV3403" s="26" t="s">
        <v>63</v>
      </c>
      <c r="AW3403" s="26" t="s">
        <v>63</v>
      </c>
      <c r="AX3403" s="26" t="s">
        <v>63</v>
      </c>
      <c r="AY3403" s="26">
        <v>44.068815999999899</v>
      </c>
      <c r="AZ3403" s="26">
        <v>-102.41764000000001</v>
      </c>
      <c r="BA3403" s="26" t="s">
        <v>166</v>
      </c>
      <c r="BB3403" s="26" t="s">
        <v>611</v>
      </c>
      <c r="BC3403" s="26" t="s">
        <v>68</v>
      </c>
      <c r="BD3403" s="26" t="s">
        <v>154</v>
      </c>
      <c r="BE3403" s="26"/>
      <c r="BF3403" s="26" t="s">
        <v>68</v>
      </c>
      <c r="BG3403" s="26" t="s">
        <v>68</v>
      </c>
      <c r="BH3403" s="26" t="s">
        <v>146</v>
      </c>
      <c r="BI3403" s="26">
        <v>7</v>
      </c>
      <c r="BJ3403" s="26" t="s">
        <v>217</v>
      </c>
    </row>
    <row r="3404" spans="36:62" x14ac:dyDescent="0.25">
      <c r="AJ3404" s="26">
        <v>1857</v>
      </c>
      <c r="AK3404" s="26">
        <v>1809943</v>
      </c>
      <c r="AL3404" s="264">
        <v>43331.548611111109</v>
      </c>
      <c r="AM3404" s="26" t="s">
        <v>147</v>
      </c>
      <c r="AN3404" s="26" t="s">
        <v>63</v>
      </c>
      <c r="AO3404" s="26" t="s">
        <v>156</v>
      </c>
      <c r="AP3404" s="26" t="s">
        <v>159</v>
      </c>
      <c r="AQ3404" s="26">
        <v>0</v>
      </c>
      <c r="AR3404" s="26">
        <v>90</v>
      </c>
      <c r="AS3404" s="26" t="s">
        <v>188</v>
      </c>
      <c r="AT3404" s="26" t="s">
        <v>730</v>
      </c>
      <c r="AU3404" s="26" t="s">
        <v>63</v>
      </c>
      <c r="AV3404" s="26" t="s">
        <v>63</v>
      </c>
      <c r="AW3404" s="26" t="s">
        <v>63</v>
      </c>
      <c r="AX3404" s="26" t="s">
        <v>63</v>
      </c>
      <c r="AY3404" s="26">
        <v>43.835782000000002</v>
      </c>
      <c r="AZ3404" s="26">
        <v>-101.887992999999</v>
      </c>
      <c r="BA3404" s="26" t="s">
        <v>185</v>
      </c>
      <c r="BB3404" s="26" t="s">
        <v>609</v>
      </c>
      <c r="BC3404" s="26" t="s">
        <v>68</v>
      </c>
      <c r="BD3404" s="26" t="s">
        <v>68</v>
      </c>
      <c r="BE3404" s="26"/>
      <c r="BF3404" s="26" t="s">
        <v>68</v>
      </c>
      <c r="BG3404" s="26" t="s">
        <v>68</v>
      </c>
      <c r="BH3404" s="26" t="s">
        <v>160</v>
      </c>
      <c r="BI3404" s="26">
        <v>7</v>
      </c>
      <c r="BJ3404" s="26" t="s">
        <v>217</v>
      </c>
    </row>
    <row r="3405" spans="36:62" x14ac:dyDescent="0.25">
      <c r="AJ3405" s="26">
        <v>1858</v>
      </c>
      <c r="AK3405" s="26">
        <v>1809950</v>
      </c>
      <c r="AL3405" s="264">
        <v>43318.343055555553</v>
      </c>
      <c r="AM3405" s="26" t="s">
        <v>481</v>
      </c>
      <c r="AN3405" s="26" t="s">
        <v>63</v>
      </c>
      <c r="AO3405" s="26" t="s">
        <v>720</v>
      </c>
      <c r="AP3405" s="26" t="s">
        <v>159</v>
      </c>
      <c r="AQ3405" s="26">
        <v>0</v>
      </c>
      <c r="AR3405" s="26">
        <v>90</v>
      </c>
      <c r="AS3405" s="26" t="s">
        <v>188</v>
      </c>
      <c r="AT3405" s="26" t="s">
        <v>71</v>
      </c>
      <c r="AU3405" s="26" t="s">
        <v>63</v>
      </c>
      <c r="AV3405" s="26" t="s">
        <v>63</v>
      </c>
      <c r="AW3405" s="26" t="s">
        <v>63</v>
      </c>
      <c r="AX3405" s="26" t="s">
        <v>63</v>
      </c>
      <c r="AY3405" s="26">
        <v>44.020314999999897</v>
      </c>
      <c r="AZ3405" s="26">
        <v>-102.296019</v>
      </c>
      <c r="BA3405" s="26" t="s">
        <v>37</v>
      </c>
      <c r="BB3405" s="26" t="s">
        <v>611</v>
      </c>
      <c r="BC3405" s="26" t="s">
        <v>68</v>
      </c>
      <c r="BD3405" s="26" t="s">
        <v>68</v>
      </c>
      <c r="BE3405" s="26"/>
      <c r="BF3405" s="26" t="s">
        <v>675</v>
      </c>
      <c r="BG3405" s="26" t="s">
        <v>68</v>
      </c>
      <c r="BH3405" s="26" t="s">
        <v>160</v>
      </c>
      <c r="BI3405" s="26">
        <v>7</v>
      </c>
      <c r="BJ3405" s="26" t="s">
        <v>19</v>
      </c>
    </row>
    <row r="3406" spans="36:62" x14ac:dyDescent="0.25">
      <c r="AJ3406" s="26">
        <v>1859</v>
      </c>
      <c r="AK3406" s="26">
        <v>1810039</v>
      </c>
      <c r="AL3406" s="264">
        <v>43332.90625</v>
      </c>
      <c r="AM3406" s="26" t="s">
        <v>481</v>
      </c>
      <c r="AN3406" s="26" t="s">
        <v>63</v>
      </c>
      <c r="AO3406" s="26"/>
      <c r="AP3406" s="26"/>
      <c r="AQ3406" s="26">
        <v>-1</v>
      </c>
      <c r="AR3406" s="26">
        <v>90</v>
      </c>
      <c r="AS3406" s="26" t="s">
        <v>168</v>
      </c>
      <c r="AT3406" s="26" t="s">
        <v>71</v>
      </c>
      <c r="AU3406" s="26" t="s">
        <v>63</v>
      </c>
      <c r="AV3406" s="26" t="s">
        <v>63</v>
      </c>
      <c r="AW3406" s="26" t="s">
        <v>63</v>
      </c>
      <c r="AX3406" s="26" t="s">
        <v>63</v>
      </c>
      <c r="AY3406" s="26">
        <v>44.067419000000001</v>
      </c>
      <c r="AZ3406" s="26">
        <v>-102.396168</v>
      </c>
      <c r="BA3406" s="26" t="s">
        <v>166</v>
      </c>
      <c r="BB3406" s="26" t="s">
        <v>611</v>
      </c>
      <c r="BC3406" s="26" t="s">
        <v>167</v>
      </c>
      <c r="BD3406" s="26" t="s">
        <v>154</v>
      </c>
      <c r="BE3406" s="26"/>
      <c r="BF3406" s="26" t="s">
        <v>99</v>
      </c>
      <c r="BG3406" s="26" t="s">
        <v>167</v>
      </c>
      <c r="BH3406" s="26" t="s">
        <v>99</v>
      </c>
      <c r="BI3406" s="26">
        <v>7</v>
      </c>
      <c r="BJ3406" s="26" t="s">
        <v>217</v>
      </c>
    </row>
    <row r="3407" spans="36:62" x14ac:dyDescent="0.25">
      <c r="AJ3407" s="26">
        <v>1861</v>
      </c>
      <c r="AK3407" s="26">
        <v>1810388</v>
      </c>
      <c r="AL3407" s="264">
        <v>43327.85833333333</v>
      </c>
      <c r="AM3407" s="26" t="s">
        <v>481</v>
      </c>
      <c r="AN3407" s="26" t="s">
        <v>63</v>
      </c>
      <c r="AO3407" s="26" t="s">
        <v>214</v>
      </c>
      <c r="AP3407" s="26" t="s">
        <v>159</v>
      </c>
      <c r="AQ3407" s="26">
        <v>0</v>
      </c>
      <c r="AR3407" s="26">
        <v>90</v>
      </c>
      <c r="AS3407" s="26" t="s">
        <v>665</v>
      </c>
      <c r="AT3407" s="26" t="s">
        <v>74</v>
      </c>
      <c r="AU3407" s="26" t="s">
        <v>63</v>
      </c>
      <c r="AV3407" s="26" t="s">
        <v>63</v>
      </c>
      <c r="AW3407" s="26" t="s">
        <v>63</v>
      </c>
      <c r="AX3407" s="26" t="s">
        <v>63</v>
      </c>
      <c r="AY3407" s="26">
        <v>44.031785999999897</v>
      </c>
      <c r="AZ3407" s="26">
        <v>-102.332736999999</v>
      </c>
      <c r="BA3407" s="26" t="s">
        <v>208</v>
      </c>
      <c r="BB3407" s="26" t="s">
        <v>609</v>
      </c>
      <c r="BC3407" s="26" t="s">
        <v>170</v>
      </c>
      <c r="BD3407" s="26" t="s">
        <v>68</v>
      </c>
      <c r="BE3407" s="26"/>
      <c r="BF3407" s="26" t="s">
        <v>675</v>
      </c>
      <c r="BG3407" s="26" t="s">
        <v>68</v>
      </c>
      <c r="BH3407" s="26" t="s">
        <v>210</v>
      </c>
      <c r="BI3407" s="26">
        <v>7</v>
      </c>
      <c r="BJ3407" s="26" t="s">
        <v>19</v>
      </c>
    </row>
    <row r="3408" spans="36:62" x14ac:dyDescent="0.25">
      <c r="AJ3408" s="26">
        <v>1862</v>
      </c>
      <c r="AK3408" s="26">
        <v>1810415</v>
      </c>
      <c r="AL3408" s="264">
        <v>43337.097222222219</v>
      </c>
      <c r="AM3408" s="26" t="s">
        <v>147</v>
      </c>
      <c r="AN3408" s="26" t="s">
        <v>63</v>
      </c>
      <c r="AO3408" s="26" t="s">
        <v>156</v>
      </c>
      <c r="AP3408" s="26" t="s">
        <v>159</v>
      </c>
      <c r="AQ3408" s="26">
        <v>0</v>
      </c>
      <c r="AR3408" s="26">
        <v>90</v>
      </c>
      <c r="AS3408" s="26" t="s">
        <v>149</v>
      </c>
      <c r="AT3408" s="26" t="s">
        <v>71</v>
      </c>
      <c r="AU3408" s="26" t="s">
        <v>63</v>
      </c>
      <c r="AV3408" s="26" t="s">
        <v>63</v>
      </c>
      <c r="AW3408" s="26" t="s">
        <v>63</v>
      </c>
      <c r="AX3408" s="26" t="s">
        <v>63</v>
      </c>
      <c r="AY3408" s="26">
        <v>43.836236999999898</v>
      </c>
      <c r="AZ3408" s="26">
        <v>-101.67874500000001</v>
      </c>
      <c r="BA3408" s="26" t="s">
        <v>208</v>
      </c>
      <c r="BB3408" s="26" t="s">
        <v>609</v>
      </c>
      <c r="BC3408" s="26" t="s">
        <v>68</v>
      </c>
      <c r="BD3408" s="26" t="s">
        <v>154</v>
      </c>
      <c r="BE3408" s="26"/>
      <c r="BF3408" s="26" t="s">
        <v>68</v>
      </c>
      <c r="BG3408" s="26" t="s">
        <v>68</v>
      </c>
      <c r="BH3408" s="26" t="s">
        <v>160</v>
      </c>
      <c r="BI3408" s="26">
        <v>7</v>
      </c>
      <c r="BJ3408" s="26" t="s">
        <v>217</v>
      </c>
    </row>
    <row r="3409" spans="36:62" x14ac:dyDescent="0.25">
      <c r="AJ3409" s="26">
        <v>1863</v>
      </c>
      <c r="AK3409" s="26">
        <v>1810424</v>
      </c>
      <c r="AL3409" s="264">
        <v>43337.1</v>
      </c>
      <c r="AM3409" s="26" t="s">
        <v>147</v>
      </c>
      <c r="AN3409" s="26" t="s">
        <v>63</v>
      </c>
      <c r="AO3409" s="26" t="s">
        <v>156</v>
      </c>
      <c r="AP3409" s="26" t="s">
        <v>159</v>
      </c>
      <c r="AQ3409" s="26">
        <v>0</v>
      </c>
      <c r="AR3409" s="26">
        <v>90</v>
      </c>
      <c r="AS3409" s="26" t="s">
        <v>149</v>
      </c>
      <c r="AT3409" s="26" t="s">
        <v>71</v>
      </c>
      <c r="AU3409" s="26" t="s">
        <v>63</v>
      </c>
      <c r="AV3409" s="26" t="s">
        <v>63</v>
      </c>
      <c r="AW3409" s="26" t="s">
        <v>63</v>
      </c>
      <c r="AX3409" s="26" t="s">
        <v>63</v>
      </c>
      <c r="AY3409" s="26">
        <v>43.836258999999899</v>
      </c>
      <c r="AZ3409" s="26">
        <v>-101.67069600000001</v>
      </c>
      <c r="BA3409" s="26" t="s">
        <v>185</v>
      </c>
      <c r="BB3409" s="26" t="s">
        <v>609</v>
      </c>
      <c r="BC3409" s="26" t="s">
        <v>68</v>
      </c>
      <c r="BD3409" s="26" t="s">
        <v>154</v>
      </c>
      <c r="BE3409" s="26"/>
      <c r="BF3409" s="26" t="s">
        <v>68</v>
      </c>
      <c r="BG3409" s="26" t="s">
        <v>68</v>
      </c>
      <c r="BH3409" s="26" t="s">
        <v>160</v>
      </c>
      <c r="BI3409" s="26">
        <v>7</v>
      </c>
      <c r="BJ3409" s="26" t="s">
        <v>217</v>
      </c>
    </row>
    <row r="3410" spans="36:62" x14ac:dyDescent="0.25">
      <c r="AJ3410" s="26">
        <v>1864</v>
      </c>
      <c r="AK3410" s="26">
        <v>1810444</v>
      </c>
      <c r="AL3410" s="264">
        <v>43337.097222222219</v>
      </c>
      <c r="AM3410" s="26" t="s">
        <v>147</v>
      </c>
      <c r="AN3410" s="26" t="s">
        <v>63</v>
      </c>
      <c r="AO3410" s="26" t="s">
        <v>156</v>
      </c>
      <c r="AP3410" s="26" t="s">
        <v>159</v>
      </c>
      <c r="AQ3410" s="26">
        <v>0</v>
      </c>
      <c r="AR3410" s="26">
        <v>90</v>
      </c>
      <c r="AS3410" s="26" t="s">
        <v>149</v>
      </c>
      <c r="AT3410" s="26" t="s">
        <v>71</v>
      </c>
      <c r="AU3410" s="26" t="s">
        <v>63</v>
      </c>
      <c r="AV3410" s="26" t="s">
        <v>63</v>
      </c>
      <c r="AW3410" s="26" t="s">
        <v>63</v>
      </c>
      <c r="AX3410" s="26" t="s">
        <v>63</v>
      </c>
      <c r="AY3410" s="26">
        <v>43.836258999999899</v>
      </c>
      <c r="AZ3410" s="26">
        <v>-101.669364</v>
      </c>
      <c r="BA3410" s="26" t="s">
        <v>208</v>
      </c>
      <c r="BB3410" s="26" t="s">
        <v>609</v>
      </c>
      <c r="BC3410" s="26" t="s">
        <v>68</v>
      </c>
      <c r="BD3410" s="26" t="s">
        <v>154</v>
      </c>
      <c r="BE3410" s="26"/>
      <c r="BF3410" s="26" t="s">
        <v>68</v>
      </c>
      <c r="BG3410" s="26" t="s">
        <v>68</v>
      </c>
      <c r="BH3410" s="26" t="s">
        <v>160</v>
      </c>
      <c r="BI3410" s="26">
        <v>7</v>
      </c>
      <c r="BJ3410" s="26" t="s">
        <v>217</v>
      </c>
    </row>
    <row r="3411" spans="36:62" x14ac:dyDescent="0.25">
      <c r="AJ3411" s="26">
        <v>1865</v>
      </c>
      <c r="AK3411" s="26">
        <v>1810450</v>
      </c>
      <c r="AL3411" s="264">
        <v>43337.100694444445</v>
      </c>
      <c r="AM3411" s="26" t="s">
        <v>147</v>
      </c>
      <c r="AN3411" s="26" t="s">
        <v>63</v>
      </c>
      <c r="AO3411" s="26" t="s">
        <v>156</v>
      </c>
      <c r="AP3411" s="26" t="s">
        <v>159</v>
      </c>
      <c r="AQ3411" s="26">
        <v>0</v>
      </c>
      <c r="AR3411" s="26">
        <v>90</v>
      </c>
      <c r="AS3411" s="26" t="s">
        <v>149</v>
      </c>
      <c r="AT3411" s="26" t="s">
        <v>71</v>
      </c>
      <c r="AU3411" s="26" t="s">
        <v>63</v>
      </c>
      <c r="AV3411" s="26" t="s">
        <v>63</v>
      </c>
      <c r="AW3411" s="26" t="s">
        <v>63</v>
      </c>
      <c r="AX3411" s="26" t="s">
        <v>63</v>
      </c>
      <c r="AY3411" s="26">
        <v>43.835965000000002</v>
      </c>
      <c r="AZ3411" s="26">
        <v>-101.668323</v>
      </c>
      <c r="BA3411" s="26" t="s">
        <v>158</v>
      </c>
      <c r="BB3411" s="26" t="s">
        <v>611</v>
      </c>
      <c r="BC3411" s="26" t="s">
        <v>68</v>
      </c>
      <c r="BD3411" s="26" t="s">
        <v>154</v>
      </c>
      <c r="BE3411" s="26"/>
      <c r="BF3411" s="26" t="s">
        <v>68</v>
      </c>
      <c r="BG3411" s="26" t="s">
        <v>68</v>
      </c>
      <c r="BH3411" s="26" t="s">
        <v>160</v>
      </c>
      <c r="BI3411" s="26">
        <v>7</v>
      </c>
      <c r="BJ3411" s="26" t="s">
        <v>20</v>
      </c>
    </row>
    <row r="3412" spans="36:62" x14ac:dyDescent="0.25">
      <c r="AJ3412" s="26">
        <v>1866</v>
      </c>
      <c r="AK3412" s="26">
        <v>1810467</v>
      </c>
      <c r="AL3412" s="264">
        <v>43344.12222222222</v>
      </c>
      <c r="AM3412" s="26" t="s">
        <v>147</v>
      </c>
      <c r="AN3412" s="26" t="s">
        <v>63</v>
      </c>
      <c r="AO3412" s="26"/>
      <c r="AP3412" s="26"/>
      <c r="AQ3412" s="26">
        <v>-1</v>
      </c>
      <c r="AR3412" s="26">
        <v>90</v>
      </c>
      <c r="AS3412" s="26" t="s">
        <v>168</v>
      </c>
      <c r="AT3412" s="26" t="s">
        <v>71</v>
      </c>
      <c r="AU3412" s="26" t="s">
        <v>63</v>
      </c>
      <c r="AV3412" s="26" t="s">
        <v>63</v>
      </c>
      <c r="AW3412" s="26" t="s">
        <v>63</v>
      </c>
      <c r="AX3412" s="26" t="s">
        <v>63</v>
      </c>
      <c r="AY3412" s="26">
        <v>43.8923279999999</v>
      </c>
      <c r="AZ3412" s="26">
        <v>-102.014061999999</v>
      </c>
      <c r="BA3412" s="26" t="s">
        <v>485</v>
      </c>
      <c r="BB3412" s="26" t="s">
        <v>609</v>
      </c>
      <c r="BC3412" s="26" t="s">
        <v>167</v>
      </c>
      <c r="BD3412" s="26" t="s">
        <v>154</v>
      </c>
      <c r="BE3412" s="26"/>
      <c r="BF3412" s="26" t="s">
        <v>99</v>
      </c>
      <c r="BG3412" s="26" t="s">
        <v>167</v>
      </c>
      <c r="BH3412" s="26" t="s">
        <v>99</v>
      </c>
      <c r="BI3412" s="26">
        <v>7</v>
      </c>
      <c r="BJ3412" s="26" t="s">
        <v>217</v>
      </c>
    </row>
    <row r="3413" spans="36:62" x14ac:dyDescent="0.25">
      <c r="AJ3413" s="26">
        <v>1867</v>
      </c>
      <c r="AK3413" s="26">
        <v>1810320</v>
      </c>
      <c r="AL3413" s="264">
        <v>43339.902083333334</v>
      </c>
      <c r="AM3413" s="26" t="s">
        <v>481</v>
      </c>
      <c r="AN3413" s="26" t="s">
        <v>63</v>
      </c>
      <c r="AO3413" s="26"/>
      <c r="AP3413" s="26"/>
      <c r="AQ3413" s="26">
        <v>-1</v>
      </c>
      <c r="AR3413" s="26">
        <v>90</v>
      </c>
      <c r="AS3413" s="26" t="s">
        <v>168</v>
      </c>
      <c r="AT3413" s="26" t="s">
        <v>71</v>
      </c>
      <c r="AU3413" s="26" t="s">
        <v>63</v>
      </c>
      <c r="AV3413" s="26" t="s">
        <v>63</v>
      </c>
      <c r="AW3413" s="26" t="s">
        <v>63</v>
      </c>
      <c r="AX3413" s="26" t="s">
        <v>63</v>
      </c>
      <c r="AY3413" s="26">
        <v>44.065078999999898</v>
      </c>
      <c r="AZ3413" s="26">
        <v>-102.372241</v>
      </c>
      <c r="BA3413" s="26" t="s">
        <v>185</v>
      </c>
      <c r="BB3413" s="26" t="s">
        <v>609</v>
      </c>
      <c r="BC3413" s="26" t="s">
        <v>167</v>
      </c>
      <c r="BD3413" s="26" t="s">
        <v>154</v>
      </c>
      <c r="BE3413" s="26"/>
      <c r="BF3413" s="26" t="s">
        <v>99</v>
      </c>
      <c r="BG3413" s="26" t="s">
        <v>167</v>
      </c>
      <c r="BH3413" s="26" t="s">
        <v>99</v>
      </c>
      <c r="BI3413" s="26">
        <v>7</v>
      </c>
      <c r="BJ3413" s="26" t="s">
        <v>217</v>
      </c>
    </row>
    <row r="3414" spans="36:62" x14ac:dyDescent="0.25">
      <c r="AJ3414" s="26">
        <v>1868</v>
      </c>
      <c r="AK3414" s="26">
        <v>1811089</v>
      </c>
      <c r="AL3414" s="264">
        <v>43349.311805555553</v>
      </c>
      <c r="AM3414" s="26" t="s">
        <v>481</v>
      </c>
      <c r="AN3414" s="26" t="s">
        <v>63</v>
      </c>
      <c r="AO3414" s="26" t="s">
        <v>156</v>
      </c>
      <c r="AP3414" s="26" t="s">
        <v>726</v>
      </c>
      <c r="AQ3414" s="26">
        <v>0</v>
      </c>
      <c r="AR3414" s="26">
        <v>90</v>
      </c>
      <c r="AS3414" s="26" t="s">
        <v>722</v>
      </c>
      <c r="AT3414" s="26" t="s">
        <v>71</v>
      </c>
      <c r="AU3414" s="26" t="s">
        <v>63</v>
      </c>
      <c r="AV3414" s="26" t="s">
        <v>63</v>
      </c>
      <c r="AW3414" s="26" t="s">
        <v>63</v>
      </c>
      <c r="AX3414" s="26" t="s">
        <v>63</v>
      </c>
      <c r="AY3414" s="26">
        <v>44.117324000000004</v>
      </c>
      <c r="AZ3414" s="26">
        <v>-102.933618999999</v>
      </c>
      <c r="BA3414" s="26" t="s">
        <v>486</v>
      </c>
      <c r="BB3414" s="26" t="s">
        <v>611</v>
      </c>
      <c r="BC3414" s="26" t="s">
        <v>732</v>
      </c>
      <c r="BD3414" s="26" t="s">
        <v>68</v>
      </c>
      <c r="BE3414" s="26" t="s">
        <v>731</v>
      </c>
      <c r="BF3414" s="26" t="s">
        <v>68</v>
      </c>
      <c r="BG3414" s="26" t="s">
        <v>68</v>
      </c>
      <c r="BH3414" s="26" t="s">
        <v>733</v>
      </c>
      <c r="BI3414" s="26">
        <v>7</v>
      </c>
      <c r="BJ3414" s="26" t="s">
        <v>21</v>
      </c>
    </row>
    <row r="3415" spans="36:62" x14ac:dyDescent="0.25">
      <c r="AJ3415" s="26">
        <v>1870</v>
      </c>
      <c r="AK3415" s="26">
        <v>1811185</v>
      </c>
      <c r="AL3415" s="264">
        <v>43351.638888888891</v>
      </c>
      <c r="AM3415" s="26" t="s">
        <v>481</v>
      </c>
      <c r="AN3415" s="26" t="s">
        <v>63</v>
      </c>
      <c r="AO3415" s="26" t="s">
        <v>156</v>
      </c>
      <c r="AP3415" s="26" t="s">
        <v>159</v>
      </c>
      <c r="AQ3415" s="26">
        <v>0</v>
      </c>
      <c r="AR3415" s="26">
        <v>90</v>
      </c>
      <c r="AS3415" s="26" t="s">
        <v>172</v>
      </c>
      <c r="AT3415" s="26" t="s">
        <v>71</v>
      </c>
      <c r="AU3415" s="26" t="s">
        <v>63</v>
      </c>
      <c r="AV3415" s="26" t="s">
        <v>63</v>
      </c>
      <c r="AW3415" s="26" t="s">
        <v>63</v>
      </c>
      <c r="AX3415" s="26" t="s">
        <v>63</v>
      </c>
      <c r="AY3415" s="26">
        <v>44.103634</v>
      </c>
      <c r="AZ3415" s="26">
        <v>-102.717618</v>
      </c>
      <c r="BA3415" s="26" t="s">
        <v>491</v>
      </c>
      <c r="BB3415" s="26" t="s">
        <v>609</v>
      </c>
      <c r="BC3415" s="26" t="s">
        <v>68</v>
      </c>
      <c r="BD3415" s="26" t="s">
        <v>68</v>
      </c>
      <c r="BE3415" s="26"/>
      <c r="BF3415" s="26" t="s">
        <v>734</v>
      </c>
      <c r="BG3415" s="26" t="s">
        <v>68</v>
      </c>
      <c r="BH3415" s="26" t="s">
        <v>146</v>
      </c>
      <c r="BI3415" s="26">
        <v>7</v>
      </c>
      <c r="BJ3415" s="26" t="s">
        <v>217</v>
      </c>
    </row>
    <row r="3416" spans="36:62" x14ac:dyDescent="0.25">
      <c r="AJ3416" s="26">
        <v>1871</v>
      </c>
      <c r="AK3416" s="26">
        <v>1811192</v>
      </c>
      <c r="AL3416" s="264">
        <v>43349.840277777781</v>
      </c>
      <c r="AM3416" s="26" t="s">
        <v>481</v>
      </c>
      <c r="AN3416" s="26" t="s">
        <v>63</v>
      </c>
      <c r="AO3416" s="26"/>
      <c r="AP3416" s="26"/>
      <c r="AQ3416" s="26">
        <v>-1</v>
      </c>
      <c r="AR3416" s="26">
        <v>90</v>
      </c>
      <c r="AS3416" s="26" t="s">
        <v>168</v>
      </c>
      <c r="AT3416" s="26" t="s">
        <v>74</v>
      </c>
      <c r="AU3416" s="26" t="s">
        <v>63</v>
      </c>
      <c r="AV3416" s="26" t="s">
        <v>63</v>
      </c>
      <c r="AW3416" s="26" t="s">
        <v>63</v>
      </c>
      <c r="AX3416" s="26" t="s">
        <v>63</v>
      </c>
      <c r="AY3416" s="26">
        <v>44.103247000000003</v>
      </c>
      <c r="AZ3416" s="26">
        <v>-102.576262</v>
      </c>
      <c r="BA3416" s="26" t="s">
        <v>185</v>
      </c>
      <c r="BB3416" s="26" t="s">
        <v>611</v>
      </c>
      <c r="BC3416" s="26" t="s">
        <v>167</v>
      </c>
      <c r="BD3416" s="26" t="s">
        <v>154</v>
      </c>
      <c r="BE3416" s="26"/>
      <c r="BF3416" s="26" t="s">
        <v>99</v>
      </c>
      <c r="BG3416" s="26" t="s">
        <v>167</v>
      </c>
      <c r="BH3416" s="26" t="s">
        <v>99</v>
      </c>
      <c r="BI3416" s="26">
        <v>7</v>
      </c>
      <c r="BJ3416" s="26" t="s">
        <v>217</v>
      </c>
    </row>
    <row r="3417" spans="36:62" x14ac:dyDescent="0.25">
      <c r="AJ3417" s="26">
        <v>1879</v>
      </c>
      <c r="AK3417" s="26">
        <v>1811525</v>
      </c>
      <c r="AL3417" s="264">
        <v>43365.628472222219</v>
      </c>
      <c r="AM3417" s="26" t="s">
        <v>481</v>
      </c>
      <c r="AN3417" s="26" t="s">
        <v>63</v>
      </c>
      <c r="AO3417" s="26" t="s">
        <v>156</v>
      </c>
      <c r="AP3417" s="26" t="s">
        <v>706</v>
      </c>
      <c r="AQ3417" s="26">
        <v>0</v>
      </c>
      <c r="AR3417" s="26">
        <v>90</v>
      </c>
      <c r="AS3417" s="26" t="s">
        <v>638</v>
      </c>
      <c r="AT3417" s="26" t="s">
        <v>71</v>
      </c>
      <c r="AU3417" s="26" t="s">
        <v>63</v>
      </c>
      <c r="AV3417" s="26" t="s">
        <v>63</v>
      </c>
      <c r="AW3417" s="26" t="s">
        <v>63</v>
      </c>
      <c r="AX3417" s="26" t="s">
        <v>63</v>
      </c>
      <c r="AY3417" s="26">
        <v>43.986457999999899</v>
      </c>
      <c r="AZ3417" s="26">
        <v>-102.24050800000001</v>
      </c>
      <c r="BA3417" s="26" t="s">
        <v>166</v>
      </c>
      <c r="BB3417" s="26" t="s">
        <v>609</v>
      </c>
      <c r="BC3417" s="26" t="s">
        <v>667</v>
      </c>
      <c r="BD3417" s="26" t="s">
        <v>68</v>
      </c>
      <c r="BE3417" s="26"/>
      <c r="BF3417" s="26" t="s">
        <v>68</v>
      </c>
      <c r="BG3417" s="26" t="s">
        <v>68</v>
      </c>
      <c r="BH3417" s="26" t="s">
        <v>160</v>
      </c>
      <c r="BI3417" s="26">
        <v>7</v>
      </c>
      <c r="BJ3417" s="26" t="s">
        <v>217</v>
      </c>
    </row>
    <row r="3418" spans="36:62" x14ac:dyDescent="0.25">
      <c r="AJ3418" s="26">
        <v>1889</v>
      </c>
      <c r="AK3418" s="26">
        <v>1812009</v>
      </c>
      <c r="AL3418" s="264">
        <v>43376.125</v>
      </c>
      <c r="AM3418" s="26" t="s">
        <v>481</v>
      </c>
      <c r="AN3418" s="26" t="s">
        <v>63</v>
      </c>
      <c r="AO3418" s="26"/>
      <c r="AP3418" s="26"/>
      <c r="AQ3418" s="26">
        <v>-1</v>
      </c>
      <c r="AR3418" s="26">
        <v>90</v>
      </c>
      <c r="AS3418" s="26" t="s">
        <v>168</v>
      </c>
      <c r="AT3418" s="26" t="s">
        <v>71</v>
      </c>
      <c r="AU3418" s="26" t="s">
        <v>63</v>
      </c>
      <c r="AV3418" s="26" t="s">
        <v>63</v>
      </c>
      <c r="AW3418" s="26" t="s">
        <v>63</v>
      </c>
      <c r="AX3418" s="26" t="s">
        <v>63</v>
      </c>
      <c r="AY3418" s="26">
        <v>44.064469000000003</v>
      </c>
      <c r="AZ3418" s="26">
        <v>-102.371424</v>
      </c>
      <c r="BA3418" s="26" t="s">
        <v>485</v>
      </c>
      <c r="BB3418" s="26" t="s">
        <v>609</v>
      </c>
      <c r="BC3418" s="26" t="s">
        <v>167</v>
      </c>
      <c r="BD3418" s="26" t="s">
        <v>154</v>
      </c>
      <c r="BE3418" s="26"/>
      <c r="BF3418" s="26" t="s">
        <v>99</v>
      </c>
      <c r="BG3418" s="26" t="s">
        <v>167</v>
      </c>
      <c r="BH3418" s="26" t="s">
        <v>99</v>
      </c>
      <c r="BI3418" s="26">
        <v>7</v>
      </c>
      <c r="BJ3418" s="26" t="s">
        <v>217</v>
      </c>
    </row>
    <row r="3419" spans="36:62" x14ac:dyDescent="0.25">
      <c r="AJ3419" s="26">
        <v>1891</v>
      </c>
      <c r="AK3419" s="26">
        <v>1812079</v>
      </c>
      <c r="AL3419" s="264">
        <v>43371.916666666664</v>
      </c>
      <c r="AM3419" s="26" t="s">
        <v>147</v>
      </c>
      <c r="AN3419" s="26" t="s">
        <v>63</v>
      </c>
      <c r="AO3419" s="26"/>
      <c r="AP3419" s="26"/>
      <c r="AQ3419" s="26">
        <v>-1</v>
      </c>
      <c r="AR3419" s="26">
        <v>90</v>
      </c>
      <c r="AS3419" s="26" t="s">
        <v>168</v>
      </c>
      <c r="AT3419" s="26" t="s">
        <v>71</v>
      </c>
      <c r="AU3419" s="26" t="s">
        <v>63</v>
      </c>
      <c r="AV3419" s="26" t="s">
        <v>63</v>
      </c>
      <c r="AW3419" s="26" t="s">
        <v>63</v>
      </c>
      <c r="AX3419" s="26" t="s">
        <v>63</v>
      </c>
      <c r="AY3419" s="26">
        <v>43.846806999999899</v>
      </c>
      <c r="AZ3419" s="26">
        <v>-101.912364999999</v>
      </c>
      <c r="BA3419" s="26" t="s">
        <v>158</v>
      </c>
      <c r="BB3419" s="26" t="s">
        <v>609</v>
      </c>
      <c r="BC3419" s="26" t="s">
        <v>167</v>
      </c>
      <c r="BD3419" s="26" t="s">
        <v>154</v>
      </c>
      <c r="BE3419" s="26"/>
      <c r="BF3419" s="26" t="s">
        <v>99</v>
      </c>
      <c r="BG3419" s="26" t="s">
        <v>167</v>
      </c>
      <c r="BH3419" s="26" t="s">
        <v>99</v>
      </c>
      <c r="BI3419" s="26">
        <v>7</v>
      </c>
      <c r="BJ3419" s="26" t="s">
        <v>217</v>
      </c>
    </row>
    <row r="3420" spans="36:62" x14ac:dyDescent="0.25">
      <c r="AJ3420" s="26">
        <v>1892</v>
      </c>
      <c r="AK3420" s="26">
        <v>1812081</v>
      </c>
      <c r="AL3420" s="264">
        <v>43374.09097222222</v>
      </c>
      <c r="AM3420" s="26" t="s">
        <v>481</v>
      </c>
      <c r="AN3420" s="26" t="s">
        <v>63</v>
      </c>
      <c r="AO3420" s="26" t="s">
        <v>156</v>
      </c>
      <c r="AP3420" s="26" t="s">
        <v>159</v>
      </c>
      <c r="AQ3420" s="26">
        <v>0</v>
      </c>
      <c r="AR3420" s="26">
        <v>90</v>
      </c>
      <c r="AS3420" s="26" t="s">
        <v>618</v>
      </c>
      <c r="AT3420" s="26" t="s">
        <v>71</v>
      </c>
      <c r="AU3420" s="26" t="s">
        <v>63</v>
      </c>
      <c r="AV3420" s="26" t="s">
        <v>69</v>
      </c>
      <c r="AW3420" s="26" t="s">
        <v>63</v>
      </c>
      <c r="AX3420" s="26" t="s">
        <v>63</v>
      </c>
      <c r="AY3420" s="26">
        <v>44.067605</v>
      </c>
      <c r="AZ3420" s="26">
        <v>-102.39447800000001</v>
      </c>
      <c r="BA3420" s="26" t="s">
        <v>166</v>
      </c>
      <c r="BB3420" s="26" t="s">
        <v>609</v>
      </c>
      <c r="BC3420" s="26" t="s">
        <v>651</v>
      </c>
      <c r="BD3420" s="26" t="s">
        <v>68</v>
      </c>
      <c r="BE3420" s="26"/>
      <c r="BF3420" s="26" t="s">
        <v>68</v>
      </c>
      <c r="BG3420" s="26" t="s">
        <v>68</v>
      </c>
      <c r="BH3420" s="26" t="s">
        <v>146</v>
      </c>
      <c r="BI3420" s="26">
        <v>7</v>
      </c>
      <c r="BJ3420" s="26" t="s">
        <v>217</v>
      </c>
    </row>
    <row r="3421" spans="36:62" x14ac:dyDescent="0.25">
      <c r="AJ3421" s="26">
        <v>1894</v>
      </c>
      <c r="AK3421" s="26">
        <v>1812208</v>
      </c>
      <c r="AL3421" s="264">
        <v>43377.570833333331</v>
      </c>
      <c r="AM3421" s="26" t="s">
        <v>147</v>
      </c>
      <c r="AN3421" s="26" t="s">
        <v>63</v>
      </c>
      <c r="AO3421" s="26" t="s">
        <v>156</v>
      </c>
      <c r="AP3421" s="26" t="s">
        <v>159</v>
      </c>
      <c r="AQ3421" s="26">
        <v>0</v>
      </c>
      <c r="AR3421" s="26">
        <v>90</v>
      </c>
      <c r="AS3421" s="26" t="s">
        <v>201</v>
      </c>
      <c r="AT3421" s="26" t="s">
        <v>730</v>
      </c>
      <c r="AU3421" s="26" t="s">
        <v>63</v>
      </c>
      <c r="AV3421" s="26" t="s">
        <v>63</v>
      </c>
      <c r="AW3421" s="26" t="s">
        <v>63</v>
      </c>
      <c r="AX3421" s="26" t="s">
        <v>63</v>
      </c>
      <c r="AY3421" s="26">
        <v>43.836094000000003</v>
      </c>
      <c r="AZ3421" s="26">
        <v>-101.825941</v>
      </c>
      <c r="BA3421" s="26" t="s">
        <v>185</v>
      </c>
      <c r="BB3421" s="26" t="s">
        <v>611</v>
      </c>
      <c r="BC3421" s="26" t="s">
        <v>667</v>
      </c>
      <c r="BD3421" s="26" t="s">
        <v>68</v>
      </c>
      <c r="BE3421" s="26"/>
      <c r="BF3421" s="26" t="s">
        <v>68</v>
      </c>
      <c r="BG3421" s="26" t="s">
        <v>68</v>
      </c>
      <c r="BH3421" s="26" t="s">
        <v>160</v>
      </c>
      <c r="BI3421" s="26">
        <v>7</v>
      </c>
      <c r="BJ3421" s="26" t="s">
        <v>217</v>
      </c>
    </row>
    <row r="3422" spans="36:62" x14ac:dyDescent="0.25">
      <c r="AJ3422" s="26">
        <v>1896</v>
      </c>
      <c r="AK3422" s="26">
        <v>1812588</v>
      </c>
      <c r="AL3422" s="264">
        <v>43386.809027777781</v>
      </c>
      <c r="AM3422" s="26" t="s">
        <v>481</v>
      </c>
      <c r="AN3422" s="26" t="s">
        <v>63</v>
      </c>
      <c r="AO3422" s="26" t="s">
        <v>156</v>
      </c>
      <c r="AP3422" s="26" t="s">
        <v>159</v>
      </c>
      <c r="AQ3422" s="26">
        <v>0</v>
      </c>
      <c r="AR3422" s="26">
        <v>90</v>
      </c>
      <c r="AS3422" s="26" t="s">
        <v>635</v>
      </c>
      <c r="AT3422" s="26" t="s">
        <v>613</v>
      </c>
      <c r="AU3422" s="26" t="s">
        <v>63</v>
      </c>
      <c r="AV3422" s="26" t="s">
        <v>63</v>
      </c>
      <c r="AW3422" s="26" t="s">
        <v>63</v>
      </c>
      <c r="AX3422" s="26" t="s">
        <v>63</v>
      </c>
      <c r="AY3422" s="26">
        <v>44.118029999999898</v>
      </c>
      <c r="AZ3422" s="26">
        <v>-103.032876999999</v>
      </c>
      <c r="BA3422" s="26" t="s">
        <v>185</v>
      </c>
      <c r="BB3422" s="26" t="s">
        <v>609</v>
      </c>
      <c r="BC3422" s="26" t="s">
        <v>68</v>
      </c>
      <c r="BD3422" s="26" t="s">
        <v>615</v>
      </c>
      <c r="BE3422" s="26"/>
      <c r="BF3422" s="26" t="s">
        <v>68</v>
      </c>
      <c r="BG3422" s="26" t="s">
        <v>68</v>
      </c>
      <c r="BH3422" s="26" t="s">
        <v>146</v>
      </c>
      <c r="BI3422" s="26">
        <v>7</v>
      </c>
      <c r="BJ3422" s="26" t="s">
        <v>217</v>
      </c>
    </row>
    <row r="3423" spans="36:62" x14ac:dyDescent="0.25">
      <c r="AJ3423" s="26">
        <v>1899</v>
      </c>
      <c r="AK3423" s="26">
        <v>1812667</v>
      </c>
      <c r="AL3423" s="264">
        <v>43386.262499999997</v>
      </c>
      <c r="AM3423" s="26" t="s">
        <v>481</v>
      </c>
      <c r="AN3423" s="26" t="s">
        <v>63</v>
      </c>
      <c r="AO3423" s="26" t="s">
        <v>156</v>
      </c>
      <c r="AP3423" s="26" t="s">
        <v>159</v>
      </c>
      <c r="AQ3423" s="26">
        <v>0</v>
      </c>
      <c r="AR3423" s="26">
        <v>90</v>
      </c>
      <c r="AS3423" s="26" t="s">
        <v>694</v>
      </c>
      <c r="AT3423" s="26" t="s">
        <v>71</v>
      </c>
      <c r="AU3423" s="26" t="s">
        <v>69</v>
      </c>
      <c r="AV3423" s="26" t="s">
        <v>63</v>
      </c>
      <c r="AW3423" s="26" t="s">
        <v>63</v>
      </c>
      <c r="AX3423" s="26" t="s">
        <v>63</v>
      </c>
      <c r="AY3423" s="26">
        <v>44.1034229999999</v>
      </c>
      <c r="AZ3423" s="26">
        <v>-102.794561999999</v>
      </c>
      <c r="BA3423" s="26" t="s">
        <v>158</v>
      </c>
      <c r="BB3423" s="26" t="s">
        <v>611</v>
      </c>
      <c r="BC3423" s="26" t="s">
        <v>735</v>
      </c>
      <c r="BD3423" s="26" t="s">
        <v>68</v>
      </c>
      <c r="BE3423" s="26" t="s">
        <v>161</v>
      </c>
      <c r="BF3423" s="26" t="s">
        <v>68</v>
      </c>
      <c r="BG3423" s="26" t="s">
        <v>68</v>
      </c>
      <c r="BH3423" s="26" t="s">
        <v>160</v>
      </c>
      <c r="BI3423" s="26">
        <v>7</v>
      </c>
      <c r="BJ3423" s="26" t="s">
        <v>20</v>
      </c>
    </row>
    <row r="3424" spans="36:62" x14ac:dyDescent="0.25">
      <c r="AJ3424" s="26">
        <v>1900</v>
      </c>
      <c r="AK3424" s="26">
        <v>1812672</v>
      </c>
      <c r="AL3424" s="264">
        <v>43387.270833333336</v>
      </c>
      <c r="AM3424" s="26" t="s">
        <v>147</v>
      </c>
      <c r="AN3424" s="26" t="s">
        <v>63</v>
      </c>
      <c r="AO3424" s="26" t="s">
        <v>156</v>
      </c>
      <c r="AP3424" s="26" t="s">
        <v>159</v>
      </c>
      <c r="AQ3424" s="26">
        <v>0</v>
      </c>
      <c r="AR3424" s="26">
        <v>90</v>
      </c>
      <c r="AS3424" s="26" t="s">
        <v>635</v>
      </c>
      <c r="AT3424" s="26" t="s">
        <v>71</v>
      </c>
      <c r="AU3424" s="26" t="s">
        <v>63</v>
      </c>
      <c r="AV3424" s="26" t="s">
        <v>63</v>
      </c>
      <c r="AW3424" s="26" t="s">
        <v>63</v>
      </c>
      <c r="AX3424" s="26" t="s">
        <v>63</v>
      </c>
      <c r="AY3424" s="26">
        <v>43.837406000000001</v>
      </c>
      <c r="AZ3424" s="26">
        <v>-101.893326</v>
      </c>
      <c r="BA3424" s="26" t="s">
        <v>498</v>
      </c>
      <c r="BB3424" s="26" t="s">
        <v>609</v>
      </c>
      <c r="BC3424" s="26" t="s">
        <v>614</v>
      </c>
      <c r="BD3424" s="26" t="s">
        <v>615</v>
      </c>
      <c r="BE3424" s="26"/>
      <c r="BF3424" s="26" t="s">
        <v>68</v>
      </c>
      <c r="BG3424" s="26" t="s">
        <v>68</v>
      </c>
      <c r="BH3424" s="26" t="s">
        <v>160</v>
      </c>
      <c r="BI3424" s="26">
        <v>7</v>
      </c>
      <c r="BJ3424" s="26" t="s">
        <v>217</v>
      </c>
    </row>
    <row r="3425" spans="36:62" x14ac:dyDescent="0.25">
      <c r="AJ3425" s="26">
        <v>1902</v>
      </c>
      <c r="AK3425" s="26">
        <v>1812444</v>
      </c>
      <c r="AL3425" s="264">
        <v>43382.231249999997</v>
      </c>
      <c r="AM3425" s="26" t="s">
        <v>481</v>
      </c>
      <c r="AN3425" s="26" t="s">
        <v>63</v>
      </c>
      <c r="AO3425" s="26" t="s">
        <v>156</v>
      </c>
      <c r="AP3425" s="26" t="s">
        <v>159</v>
      </c>
      <c r="AQ3425" s="26">
        <v>0</v>
      </c>
      <c r="AR3425" s="26">
        <v>90</v>
      </c>
      <c r="AS3425" s="26" t="s">
        <v>736</v>
      </c>
      <c r="AT3425" s="26" t="s">
        <v>639</v>
      </c>
      <c r="AU3425" s="26" t="s">
        <v>63</v>
      </c>
      <c r="AV3425" s="26" t="s">
        <v>63</v>
      </c>
      <c r="AW3425" s="26" t="s">
        <v>63</v>
      </c>
      <c r="AX3425" s="26" t="s">
        <v>63</v>
      </c>
      <c r="AY3425" s="26">
        <v>44.1088629999999</v>
      </c>
      <c r="AZ3425" s="26">
        <v>-103.128828999999</v>
      </c>
      <c r="BA3425" s="26" t="s">
        <v>166</v>
      </c>
      <c r="BB3425" s="26" t="s">
        <v>611</v>
      </c>
      <c r="BC3425" s="26" t="s">
        <v>614</v>
      </c>
      <c r="BD3425" s="26" t="s">
        <v>615</v>
      </c>
      <c r="BE3425" s="26" t="s">
        <v>202</v>
      </c>
      <c r="BF3425" s="26" t="s">
        <v>68</v>
      </c>
      <c r="BG3425" s="26" t="s">
        <v>68</v>
      </c>
      <c r="BH3425" s="26" t="s">
        <v>160</v>
      </c>
      <c r="BI3425" s="26">
        <v>7</v>
      </c>
      <c r="BJ3425" s="26" t="s">
        <v>21</v>
      </c>
    </row>
    <row r="3426" spans="36:62" x14ac:dyDescent="0.25">
      <c r="AJ3426" s="26">
        <v>1903</v>
      </c>
      <c r="AK3426" s="26">
        <v>1812751</v>
      </c>
      <c r="AL3426" s="264">
        <v>43383.32708333333</v>
      </c>
      <c r="AM3426" s="26" t="s">
        <v>481</v>
      </c>
      <c r="AN3426" s="26" t="s">
        <v>63</v>
      </c>
      <c r="AO3426" s="26" t="s">
        <v>156</v>
      </c>
      <c r="AP3426" s="26" t="s">
        <v>159</v>
      </c>
      <c r="AQ3426" s="26">
        <v>0</v>
      </c>
      <c r="AR3426" s="26">
        <v>90</v>
      </c>
      <c r="AS3426" s="26" t="s">
        <v>737</v>
      </c>
      <c r="AT3426" s="26" t="s">
        <v>71</v>
      </c>
      <c r="AU3426" s="26" t="s">
        <v>63</v>
      </c>
      <c r="AV3426" s="26" t="s">
        <v>63</v>
      </c>
      <c r="AW3426" s="26" t="s">
        <v>63</v>
      </c>
      <c r="AX3426" s="26" t="s">
        <v>63</v>
      </c>
      <c r="AY3426" s="26">
        <v>44.117772000000002</v>
      </c>
      <c r="AZ3426" s="26">
        <v>-103.070960999999</v>
      </c>
      <c r="BA3426" s="26" t="s">
        <v>185</v>
      </c>
      <c r="BB3426" s="26" t="s">
        <v>611</v>
      </c>
      <c r="BC3426" s="26" t="s">
        <v>614</v>
      </c>
      <c r="BD3426" s="26" t="s">
        <v>68</v>
      </c>
      <c r="BE3426" s="26"/>
      <c r="BF3426" s="26" t="s">
        <v>68</v>
      </c>
      <c r="BG3426" s="26" t="s">
        <v>68</v>
      </c>
      <c r="BH3426" s="26" t="s">
        <v>146</v>
      </c>
      <c r="BI3426" s="26">
        <v>7</v>
      </c>
      <c r="BJ3426" s="26" t="s">
        <v>21</v>
      </c>
    </row>
    <row r="3427" spans="36:62" x14ac:dyDescent="0.25">
      <c r="AJ3427" s="26">
        <v>1904</v>
      </c>
      <c r="AK3427" s="26">
        <v>1812752</v>
      </c>
      <c r="AL3427" s="264">
        <v>43383.399305555555</v>
      </c>
      <c r="AM3427" s="26" t="s">
        <v>481</v>
      </c>
      <c r="AN3427" s="26" t="s">
        <v>63</v>
      </c>
      <c r="AO3427" s="26" t="s">
        <v>156</v>
      </c>
      <c r="AP3427" s="26" t="s">
        <v>159</v>
      </c>
      <c r="AQ3427" s="26">
        <v>0</v>
      </c>
      <c r="AR3427" s="26">
        <v>90</v>
      </c>
      <c r="AS3427" s="26" t="s">
        <v>662</v>
      </c>
      <c r="AT3427" s="26" t="s">
        <v>71</v>
      </c>
      <c r="AU3427" s="26" t="s">
        <v>63</v>
      </c>
      <c r="AV3427" s="26" t="s">
        <v>63</v>
      </c>
      <c r="AW3427" s="26" t="s">
        <v>63</v>
      </c>
      <c r="AX3427" s="26" t="s">
        <v>63</v>
      </c>
      <c r="AY3427" s="26">
        <v>44.118012999999898</v>
      </c>
      <c r="AZ3427" s="26">
        <v>-103.069219</v>
      </c>
      <c r="BA3427" s="26" t="s">
        <v>185</v>
      </c>
      <c r="BB3427" s="26" t="s">
        <v>609</v>
      </c>
      <c r="BC3427" s="26" t="s">
        <v>614</v>
      </c>
      <c r="BD3427" s="26" t="s">
        <v>68</v>
      </c>
      <c r="BE3427" s="26"/>
      <c r="BF3427" s="26" t="s">
        <v>68</v>
      </c>
      <c r="BG3427" s="26" t="s">
        <v>68</v>
      </c>
      <c r="BH3427" s="26" t="s">
        <v>146</v>
      </c>
      <c r="BI3427" s="26">
        <v>7</v>
      </c>
      <c r="BJ3427" s="26" t="s">
        <v>217</v>
      </c>
    </row>
    <row r="3428" spans="36:62" x14ac:dyDescent="0.25">
      <c r="AJ3428" s="26">
        <v>1905</v>
      </c>
      <c r="AK3428" s="26">
        <v>1812753</v>
      </c>
      <c r="AL3428" s="264">
        <v>43385.316666666666</v>
      </c>
      <c r="AM3428" s="26" t="s">
        <v>481</v>
      </c>
      <c r="AN3428" s="26" t="s">
        <v>63</v>
      </c>
      <c r="AO3428" s="26" t="s">
        <v>156</v>
      </c>
      <c r="AP3428" s="26" t="s">
        <v>159</v>
      </c>
      <c r="AQ3428" s="26">
        <v>0</v>
      </c>
      <c r="AR3428" s="26">
        <v>90</v>
      </c>
      <c r="AS3428" s="26" t="s">
        <v>738</v>
      </c>
      <c r="AT3428" s="26" t="s">
        <v>71</v>
      </c>
      <c r="AU3428" s="26" t="s">
        <v>63</v>
      </c>
      <c r="AV3428" s="26" t="s">
        <v>63</v>
      </c>
      <c r="AW3428" s="26" t="s">
        <v>63</v>
      </c>
      <c r="AX3428" s="26" t="s">
        <v>63</v>
      </c>
      <c r="AY3428" s="26">
        <v>44.117778000000001</v>
      </c>
      <c r="AZ3428" s="26">
        <v>-103.080883999999</v>
      </c>
      <c r="BA3428" s="26" t="s">
        <v>185</v>
      </c>
      <c r="BB3428" s="26" t="s">
        <v>609</v>
      </c>
      <c r="BC3428" s="26" t="s">
        <v>68</v>
      </c>
      <c r="BD3428" s="26" t="s">
        <v>68</v>
      </c>
      <c r="BE3428" s="26"/>
      <c r="BF3428" s="26" t="s">
        <v>68</v>
      </c>
      <c r="BG3428" s="26" t="s">
        <v>68</v>
      </c>
      <c r="BH3428" s="26" t="s">
        <v>146</v>
      </c>
      <c r="BI3428" s="26">
        <v>7</v>
      </c>
      <c r="BJ3428" s="26" t="s">
        <v>217</v>
      </c>
    </row>
    <row r="3429" spans="36:62" x14ac:dyDescent="0.25">
      <c r="AJ3429" s="26">
        <v>1909</v>
      </c>
      <c r="AK3429" s="26">
        <v>1812954</v>
      </c>
      <c r="AL3429" s="264">
        <v>43393.822916666664</v>
      </c>
      <c r="AM3429" s="26" t="s">
        <v>481</v>
      </c>
      <c r="AN3429" s="26" t="s">
        <v>63</v>
      </c>
      <c r="AO3429" s="26"/>
      <c r="AP3429" s="26"/>
      <c r="AQ3429" s="26">
        <v>-1</v>
      </c>
      <c r="AR3429" s="26">
        <v>90</v>
      </c>
      <c r="AS3429" s="26" t="s">
        <v>168</v>
      </c>
      <c r="AT3429" s="26" t="s">
        <v>71</v>
      </c>
      <c r="AU3429" s="26" t="s">
        <v>63</v>
      </c>
      <c r="AV3429" s="26" t="s">
        <v>63</v>
      </c>
      <c r="AW3429" s="26" t="s">
        <v>63</v>
      </c>
      <c r="AX3429" s="26" t="s">
        <v>63</v>
      </c>
      <c r="AY3429" s="26">
        <v>44.103672000000003</v>
      </c>
      <c r="AZ3429" s="26">
        <v>-102.801299999999</v>
      </c>
      <c r="BA3429" s="26" t="s">
        <v>166</v>
      </c>
      <c r="BB3429" s="26" t="s">
        <v>609</v>
      </c>
      <c r="BC3429" s="26" t="s">
        <v>167</v>
      </c>
      <c r="BD3429" s="26" t="s">
        <v>154</v>
      </c>
      <c r="BE3429" s="26"/>
      <c r="BF3429" s="26" t="s">
        <v>99</v>
      </c>
      <c r="BG3429" s="26" t="s">
        <v>167</v>
      </c>
      <c r="BH3429" s="26" t="s">
        <v>99</v>
      </c>
      <c r="BI3429" s="26">
        <v>7</v>
      </c>
      <c r="BJ3429" s="26" t="s">
        <v>217</v>
      </c>
    </row>
    <row r="3430" spans="36:62" x14ac:dyDescent="0.25">
      <c r="AJ3430" s="26">
        <v>1911</v>
      </c>
      <c r="AK3430" s="26">
        <v>1813110</v>
      </c>
      <c r="AL3430" s="264">
        <v>43394.779861111114</v>
      </c>
      <c r="AM3430" s="26" t="s">
        <v>481</v>
      </c>
      <c r="AN3430" s="26" t="s">
        <v>63</v>
      </c>
      <c r="AO3430" s="26"/>
      <c r="AP3430" s="26"/>
      <c r="AQ3430" s="26">
        <v>-1</v>
      </c>
      <c r="AR3430" s="26">
        <v>90</v>
      </c>
      <c r="AS3430" s="26" t="s">
        <v>168</v>
      </c>
      <c r="AT3430" s="26" t="s">
        <v>71</v>
      </c>
      <c r="AU3430" s="26" t="s">
        <v>63</v>
      </c>
      <c r="AV3430" s="26" t="s">
        <v>63</v>
      </c>
      <c r="AW3430" s="26" t="s">
        <v>63</v>
      </c>
      <c r="AX3430" s="26" t="s">
        <v>63</v>
      </c>
      <c r="AY3430" s="26">
        <v>44.065587999999899</v>
      </c>
      <c r="AZ3430" s="26">
        <v>-102.45035</v>
      </c>
      <c r="BA3430" s="26" t="s">
        <v>166</v>
      </c>
      <c r="BB3430" s="26" t="s">
        <v>611</v>
      </c>
      <c r="BC3430" s="26" t="s">
        <v>167</v>
      </c>
      <c r="BD3430" s="26" t="s">
        <v>154</v>
      </c>
      <c r="BE3430" s="26"/>
      <c r="BF3430" s="26" t="s">
        <v>99</v>
      </c>
      <c r="BG3430" s="26" t="s">
        <v>167</v>
      </c>
      <c r="BH3430" s="26" t="s">
        <v>99</v>
      </c>
      <c r="BI3430" s="26">
        <v>7</v>
      </c>
      <c r="BJ3430" s="26" t="s">
        <v>217</v>
      </c>
    </row>
    <row r="3431" spans="36:62" x14ac:dyDescent="0.25">
      <c r="AJ3431" s="26">
        <v>1912</v>
      </c>
      <c r="AK3431" s="26">
        <v>1813342</v>
      </c>
      <c r="AL3431" s="264">
        <v>43387.318055555559</v>
      </c>
      <c r="AM3431" s="26" t="s">
        <v>481</v>
      </c>
      <c r="AN3431" s="26" t="s">
        <v>63</v>
      </c>
      <c r="AO3431" s="26" t="s">
        <v>156</v>
      </c>
      <c r="AP3431" s="26" t="s">
        <v>159</v>
      </c>
      <c r="AQ3431" s="26">
        <v>0</v>
      </c>
      <c r="AR3431" s="26">
        <v>90</v>
      </c>
      <c r="AS3431" s="26" t="s">
        <v>739</v>
      </c>
      <c r="AT3431" s="26" t="s">
        <v>71</v>
      </c>
      <c r="AU3431" s="26" t="s">
        <v>63</v>
      </c>
      <c r="AV3431" s="26" t="s">
        <v>63</v>
      </c>
      <c r="AW3431" s="26" t="s">
        <v>63</v>
      </c>
      <c r="AX3431" s="26" t="s">
        <v>63</v>
      </c>
      <c r="AY3431" s="26">
        <v>43.939892999999898</v>
      </c>
      <c r="AZ3431" s="26">
        <v>-102.154617</v>
      </c>
      <c r="BA3431" s="26" t="s">
        <v>494</v>
      </c>
      <c r="BB3431" s="26" t="s">
        <v>609</v>
      </c>
      <c r="BC3431" s="26" t="s">
        <v>614</v>
      </c>
      <c r="BD3431" s="26" t="s">
        <v>615</v>
      </c>
      <c r="BE3431" s="26"/>
      <c r="BF3431" s="26" t="s">
        <v>68</v>
      </c>
      <c r="BG3431" s="26" t="s">
        <v>68</v>
      </c>
      <c r="BH3431" s="26" t="s">
        <v>160</v>
      </c>
      <c r="BI3431" s="26">
        <v>7</v>
      </c>
      <c r="BJ3431" s="26" t="s">
        <v>217</v>
      </c>
    </row>
    <row r="3432" spans="36:62" x14ac:dyDescent="0.25">
      <c r="AJ3432" s="26">
        <v>1914</v>
      </c>
      <c r="AK3432" s="26">
        <v>1813364</v>
      </c>
      <c r="AL3432" s="264">
        <v>43400.018750000003</v>
      </c>
      <c r="AM3432" s="26" t="s">
        <v>481</v>
      </c>
      <c r="AN3432" s="26" t="s">
        <v>63</v>
      </c>
      <c r="AO3432" s="26"/>
      <c r="AP3432" s="26"/>
      <c r="AQ3432" s="26">
        <v>-1</v>
      </c>
      <c r="AR3432" s="26">
        <v>90</v>
      </c>
      <c r="AS3432" s="26" t="s">
        <v>168</v>
      </c>
      <c r="AT3432" s="26" t="s">
        <v>71</v>
      </c>
      <c r="AU3432" s="26" t="s">
        <v>63</v>
      </c>
      <c r="AV3432" s="26" t="s">
        <v>63</v>
      </c>
      <c r="AW3432" s="26" t="s">
        <v>63</v>
      </c>
      <c r="AX3432" s="26" t="s">
        <v>63</v>
      </c>
      <c r="AY3432" s="26">
        <v>44.108131</v>
      </c>
      <c r="AZ3432" s="26">
        <v>-103.13015300000001</v>
      </c>
      <c r="BA3432" s="26" t="s">
        <v>166</v>
      </c>
      <c r="BB3432" s="26" t="s">
        <v>609</v>
      </c>
      <c r="BC3432" s="26" t="s">
        <v>167</v>
      </c>
      <c r="BD3432" s="26" t="s">
        <v>154</v>
      </c>
      <c r="BE3432" s="26"/>
      <c r="BF3432" s="26" t="s">
        <v>99</v>
      </c>
      <c r="BG3432" s="26" t="s">
        <v>167</v>
      </c>
      <c r="BH3432" s="26" t="s">
        <v>99</v>
      </c>
      <c r="BI3432" s="26">
        <v>7</v>
      </c>
      <c r="BJ3432" s="26" t="s">
        <v>217</v>
      </c>
    </row>
    <row r="3433" spans="36:62" x14ac:dyDescent="0.25">
      <c r="AJ3433" s="26">
        <v>1915</v>
      </c>
      <c r="AK3433" s="26">
        <v>1813315</v>
      </c>
      <c r="AL3433" s="264">
        <v>43401.740972222222</v>
      </c>
      <c r="AM3433" s="26" t="s">
        <v>481</v>
      </c>
      <c r="AN3433" s="26" t="s">
        <v>63</v>
      </c>
      <c r="AO3433" s="26"/>
      <c r="AP3433" s="26"/>
      <c r="AQ3433" s="26">
        <v>-1</v>
      </c>
      <c r="AR3433" s="26">
        <v>90</v>
      </c>
      <c r="AS3433" s="26" t="s">
        <v>168</v>
      </c>
      <c r="AT3433" s="26" t="s">
        <v>71</v>
      </c>
      <c r="AU3433" s="26" t="s">
        <v>63</v>
      </c>
      <c r="AV3433" s="26" t="s">
        <v>63</v>
      </c>
      <c r="AW3433" s="26" t="s">
        <v>63</v>
      </c>
      <c r="AX3433" s="26" t="s">
        <v>63</v>
      </c>
      <c r="AY3433" s="26">
        <v>44.065081999999897</v>
      </c>
      <c r="AZ3433" s="26">
        <v>-102.372243999999</v>
      </c>
      <c r="BA3433" s="26" t="s">
        <v>158</v>
      </c>
      <c r="BB3433" s="26" t="s">
        <v>609</v>
      </c>
      <c r="BC3433" s="26" t="s">
        <v>167</v>
      </c>
      <c r="BD3433" s="26" t="s">
        <v>154</v>
      </c>
      <c r="BE3433" s="26"/>
      <c r="BF3433" s="26" t="s">
        <v>99</v>
      </c>
      <c r="BG3433" s="26" t="s">
        <v>167</v>
      </c>
      <c r="BH3433" s="26" t="s">
        <v>99</v>
      </c>
      <c r="BI3433" s="26">
        <v>7</v>
      </c>
      <c r="BJ3433" s="26" t="s">
        <v>217</v>
      </c>
    </row>
    <row r="3434" spans="36:62" x14ac:dyDescent="0.25">
      <c r="AJ3434" s="26">
        <v>1916</v>
      </c>
      <c r="AK3434" s="26">
        <v>1813662</v>
      </c>
      <c r="AL3434" s="264">
        <v>43393.911111111112</v>
      </c>
      <c r="AM3434" s="26" t="s">
        <v>481</v>
      </c>
      <c r="AN3434" s="26" t="s">
        <v>63</v>
      </c>
      <c r="AO3434" s="26" t="s">
        <v>214</v>
      </c>
      <c r="AP3434" s="26" t="s">
        <v>159</v>
      </c>
      <c r="AQ3434" s="26">
        <v>0</v>
      </c>
      <c r="AR3434" s="26">
        <v>90</v>
      </c>
      <c r="AS3434" s="26" t="s">
        <v>628</v>
      </c>
      <c r="AT3434" s="26" t="s">
        <v>71</v>
      </c>
      <c r="AU3434" s="26" t="s">
        <v>63</v>
      </c>
      <c r="AV3434" s="26" t="s">
        <v>63</v>
      </c>
      <c r="AW3434" s="26" t="s">
        <v>63</v>
      </c>
      <c r="AX3434" s="26" t="s">
        <v>63</v>
      </c>
      <c r="AY3434" s="26">
        <v>44.103608000000001</v>
      </c>
      <c r="AZ3434" s="26">
        <v>-102.695494999999</v>
      </c>
      <c r="BA3434" s="26" t="s">
        <v>482</v>
      </c>
      <c r="BB3434" s="26" t="s">
        <v>609</v>
      </c>
      <c r="BC3434" s="26" t="s">
        <v>629</v>
      </c>
      <c r="BD3434" s="26" t="s">
        <v>68</v>
      </c>
      <c r="BE3434" s="26" t="s">
        <v>740</v>
      </c>
      <c r="BF3434" s="26" t="s">
        <v>68</v>
      </c>
      <c r="BG3434" s="26" t="s">
        <v>68</v>
      </c>
      <c r="BH3434" s="26" t="s">
        <v>175</v>
      </c>
      <c r="BI3434" s="26">
        <v>7</v>
      </c>
      <c r="BJ3434" s="26" t="s">
        <v>217</v>
      </c>
    </row>
    <row r="3435" spans="36:62" x14ac:dyDescent="0.25">
      <c r="AJ3435" s="26">
        <v>1917</v>
      </c>
      <c r="AK3435" s="26">
        <v>1813859</v>
      </c>
      <c r="AL3435" s="264">
        <v>43404.760416666664</v>
      </c>
      <c r="AM3435" s="26" t="s">
        <v>481</v>
      </c>
      <c r="AN3435" s="26" t="s">
        <v>63</v>
      </c>
      <c r="AO3435" s="26"/>
      <c r="AP3435" s="26"/>
      <c r="AQ3435" s="26">
        <v>-1</v>
      </c>
      <c r="AR3435" s="26">
        <v>90</v>
      </c>
      <c r="AS3435" s="26" t="s">
        <v>168</v>
      </c>
      <c r="AT3435" s="26" t="s">
        <v>74</v>
      </c>
      <c r="AU3435" s="26" t="s">
        <v>63</v>
      </c>
      <c r="AV3435" s="26" t="s">
        <v>63</v>
      </c>
      <c r="AW3435" s="26" t="s">
        <v>63</v>
      </c>
      <c r="AX3435" s="26" t="s">
        <v>63</v>
      </c>
      <c r="AY3435" s="26">
        <v>44.026609000000001</v>
      </c>
      <c r="AZ3435" s="26">
        <v>-102.331513</v>
      </c>
      <c r="BA3435" s="26" t="s">
        <v>166</v>
      </c>
      <c r="BB3435" s="26" t="s">
        <v>611</v>
      </c>
      <c r="BC3435" s="26" t="s">
        <v>167</v>
      </c>
      <c r="BD3435" s="26" t="s">
        <v>154</v>
      </c>
      <c r="BE3435" s="26"/>
      <c r="BF3435" s="26" t="s">
        <v>99</v>
      </c>
      <c r="BG3435" s="26" t="s">
        <v>167</v>
      </c>
      <c r="BH3435" s="26" t="s">
        <v>99</v>
      </c>
      <c r="BI3435" s="26">
        <v>7</v>
      </c>
      <c r="BJ3435" s="26" t="s">
        <v>217</v>
      </c>
    </row>
    <row r="3436" spans="36:62" x14ac:dyDescent="0.25">
      <c r="AJ3436" s="26">
        <v>1918</v>
      </c>
      <c r="AK3436" s="26">
        <v>1814080</v>
      </c>
      <c r="AL3436" s="264">
        <v>43407.041666666664</v>
      </c>
      <c r="AM3436" s="26" t="s">
        <v>147</v>
      </c>
      <c r="AN3436" s="26" t="s">
        <v>63</v>
      </c>
      <c r="AO3436" s="26"/>
      <c r="AP3436" s="26"/>
      <c r="AQ3436" s="26">
        <v>-1</v>
      </c>
      <c r="AR3436" s="26">
        <v>90</v>
      </c>
      <c r="AS3436" s="26" t="s">
        <v>168</v>
      </c>
      <c r="AT3436" s="26" t="s">
        <v>74</v>
      </c>
      <c r="AU3436" s="26" t="s">
        <v>63</v>
      </c>
      <c r="AV3436" s="26" t="s">
        <v>63</v>
      </c>
      <c r="AW3436" s="26" t="s">
        <v>63</v>
      </c>
      <c r="AX3436" s="26" t="s">
        <v>63</v>
      </c>
      <c r="AY3436" s="26">
        <v>43.836303999999899</v>
      </c>
      <c r="AZ3436" s="26">
        <v>-101.784903999999</v>
      </c>
      <c r="BA3436" s="26" t="s">
        <v>158</v>
      </c>
      <c r="BB3436" s="26" t="s">
        <v>609</v>
      </c>
      <c r="BC3436" s="26" t="s">
        <v>167</v>
      </c>
      <c r="BD3436" s="26" t="s">
        <v>154</v>
      </c>
      <c r="BE3436" s="26"/>
      <c r="BF3436" s="26" t="s">
        <v>99</v>
      </c>
      <c r="BG3436" s="26" t="s">
        <v>167</v>
      </c>
      <c r="BH3436" s="26" t="s">
        <v>99</v>
      </c>
      <c r="BI3436" s="26">
        <v>7</v>
      </c>
      <c r="BJ3436" s="26" t="s">
        <v>217</v>
      </c>
    </row>
    <row r="3437" spans="36:62" x14ac:dyDescent="0.25">
      <c r="AJ3437" s="26">
        <v>1921</v>
      </c>
      <c r="AK3437" s="26">
        <v>1814082</v>
      </c>
      <c r="AL3437" s="264">
        <v>43398.833333333336</v>
      </c>
      <c r="AM3437" s="26" t="s">
        <v>481</v>
      </c>
      <c r="AN3437" s="26" t="s">
        <v>63</v>
      </c>
      <c r="AO3437" s="26" t="s">
        <v>156</v>
      </c>
      <c r="AP3437" s="26" t="s">
        <v>741</v>
      </c>
      <c r="AQ3437" s="26">
        <v>0</v>
      </c>
      <c r="AR3437" s="26">
        <v>90</v>
      </c>
      <c r="AS3437" s="26" t="s">
        <v>628</v>
      </c>
      <c r="AT3437" s="26" t="s">
        <v>71</v>
      </c>
      <c r="AU3437" s="26" t="s">
        <v>63</v>
      </c>
      <c r="AV3437" s="26" t="s">
        <v>63</v>
      </c>
      <c r="AW3437" s="26" t="s">
        <v>63</v>
      </c>
      <c r="AX3437" s="26" t="s">
        <v>63</v>
      </c>
      <c r="AY3437" s="26">
        <v>44.118355000000001</v>
      </c>
      <c r="AZ3437" s="26">
        <v>-102.961686</v>
      </c>
      <c r="BA3437" s="26" t="s">
        <v>482</v>
      </c>
      <c r="BB3437" s="26" t="s">
        <v>609</v>
      </c>
      <c r="BC3437" s="26" t="s">
        <v>680</v>
      </c>
      <c r="BD3437" s="26" t="s">
        <v>68</v>
      </c>
      <c r="BE3437" s="26"/>
      <c r="BF3437" s="26" t="s">
        <v>68</v>
      </c>
      <c r="BG3437" s="26" t="s">
        <v>68</v>
      </c>
      <c r="BH3437" s="26" t="s">
        <v>175</v>
      </c>
      <c r="BI3437" s="26">
        <v>7</v>
      </c>
      <c r="BJ3437" s="26" t="s">
        <v>217</v>
      </c>
    </row>
    <row r="3438" spans="36:62" x14ac:dyDescent="0.25">
      <c r="AJ3438" s="26">
        <v>1924</v>
      </c>
      <c r="AK3438" s="26">
        <v>1814209</v>
      </c>
      <c r="AL3438" s="264">
        <v>43402.444444444445</v>
      </c>
      <c r="AM3438" s="26" t="s">
        <v>481</v>
      </c>
      <c r="AN3438" s="26" t="s">
        <v>63</v>
      </c>
      <c r="AO3438" s="26" t="s">
        <v>156</v>
      </c>
      <c r="AP3438" s="26" t="s">
        <v>159</v>
      </c>
      <c r="AQ3438" s="26">
        <v>0</v>
      </c>
      <c r="AR3438" s="26">
        <v>90</v>
      </c>
      <c r="AS3438" s="26" t="s">
        <v>628</v>
      </c>
      <c r="AT3438" s="26" t="s">
        <v>71</v>
      </c>
      <c r="AU3438" s="26" t="s">
        <v>63</v>
      </c>
      <c r="AV3438" s="26" t="s">
        <v>63</v>
      </c>
      <c r="AW3438" s="26" t="s">
        <v>63</v>
      </c>
      <c r="AX3438" s="26" t="s">
        <v>63</v>
      </c>
      <c r="AY3438" s="26">
        <v>44.100558999999897</v>
      </c>
      <c r="AZ3438" s="26">
        <v>-103.150516999999</v>
      </c>
      <c r="BA3438" s="26" t="s">
        <v>482</v>
      </c>
      <c r="BB3438" s="26" t="s">
        <v>611</v>
      </c>
      <c r="BC3438" s="26" t="s">
        <v>629</v>
      </c>
      <c r="BD3438" s="26" t="s">
        <v>68</v>
      </c>
      <c r="BE3438" s="26" t="s">
        <v>644</v>
      </c>
      <c r="BF3438" s="26" t="s">
        <v>68</v>
      </c>
      <c r="BG3438" s="26" t="s">
        <v>68</v>
      </c>
      <c r="BH3438" s="26" t="s">
        <v>175</v>
      </c>
      <c r="BI3438" s="26">
        <v>7</v>
      </c>
      <c r="BJ3438" s="26" t="s">
        <v>217</v>
      </c>
    </row>
    <row r="3439" spans="36:62" x14ac:dyDescent="0.25">
      <c r="AJ3439" s="26">
        <v>1932</v>
      </c>
      <c r="AK3439" s="26">
        <v>1814666</v>
      </c>
      <c r="AL3439" s="264">
        <v>43418.763888888891</v>
      </c>
      <c r="AM3439" s="26" t="s">
        <v>481</v>
      </c>
      <c r="AN3439" s="26" t="s">
        <v>63</v>
      </c>
      <c r="AO3439" s="26"/>
      <c r="AP3439" s="26"/>
      <c r="AQ3439" s="26">
        <v>-1</v>
      </c>
      <c r="AR3439" s="26">
        <v>90</v>
      </c>
      <c r="AS3439" s="26" t="s">
        <v>168</v>
      </c>
      <c r="AT3439" s="26" t="s">
        <v>71</v>
      </c>
      <c r="AU3439" s="26" t="s">
        <v>63</v>
      </c>
      <c r="AV3439" s="26" t="s">
        <v>63</v>
      </c>
      <c r="AW3439" s="26" t="s">
        <v>63</v>
      </c>
      <c r="AX3439" s="26" t="s">
        <v>63</v>
      </c>
      <c r="AY3439" s="26">
        <v>44.106183999999899</v>
      </c>
      <c r="AZ3439" s="26">
        <v>-102.623677999999</v>
      </c>
      <c r="BA3439" s="26" t="s">
        <v>158</v>
      </c>
      <c r="BB3439" s="26" t="s">
        <v>611</v>
      </c>
      <c r="BC3439" s="26" t="s">
        <v>167</v>
      </c>
      <c r="BD3439" s="26" t="s">
        <v>154</v>
      </c>
      <c r="BE3439" s="26"/>
      <c r="BF3439" s="26" t="s">
        <v>99</v>
      </c>
      <c r="BG3439" s="26" t="s">
        <v>167</v>
      </c>
      <c r="BH3439" s="26" t="s">
        <v>99</v>
      </c>
      <c r="BI3439" s="26">
        <v>7</v>
      </c>
      <c r="BJ3439" s="26" t="s">
        <v>217</v>
      </c>
    </row>
    <row r="3440" spans="36:62" x14ac:dyDescent="0.25">
      <c r="AJ3440" s="26">
        <v>1933</v>
      </c>
      <c r="AK3440" s="26">
        <v>1814295</v>
      </c>
      <c r="AL3440" s="264">
        <v>43414.226388888892</v>
      </c>
      <c r="AM3440" s="26" t="s">
        <v>481</v>
      </c>
      <c r="AN3440" s="26" t="s">
        <v>63</v>
      </c>
      <c r="AO3440" s="26"/>
      <c r="AP3440" s="26"/>
      <c r="AQ3440" s="26">
        <v>-1</v>
      </c>
      <c r="AR3440" s="26">
        <v>90</v>
      </c>
      <c r="AS3440" s="26" t="s">
        <v>168</v>
      </c>
      <c r="AT3440" s="26" t="s">
        <v>71</v>
      </c>
      <c r="AU3440" s="26" t="s">
        <v>63</v>
      </c>
      <c r="AV3440" s="26" t="s">
        <v>63</v>
      </c>
      <c r="AW3440" s="26" t="s">
        <v>63</v>
      </c>
      <c r="AX3440" s="26" t="s">
        <v>63</v>
      </c>
      <c r="AY3440" s="26">
        <v>44.0655819999999</v>
      </c>
      <c r="AZ3440" s="26">
        <v>-102.450318999999</v>
      </c>
      <c r="BA3440" s="26" t="s">
        <v>158</v>
      </c>
      <c r="BB3440" s="26" t="s">
        <v>611</v>
      </c>
      <c r="BC3440" s="26" t="s">
        <v>167</v>
      </c>
      <c r="BD3440" s="26" t="s">
        <v>154</v>
      </c>
      <c r="BE3440" s="26"/>
      <c r="BF3440" s="26" t="s">
        <v>99</v>
      </c>
      <c r="BG3440" s="26" t="s">
        <v>167</v>
      </c>
      <c r="BH3440" s="26" t="s">
        <v>99</v>
      </c>
      <c r="BI3440" s="26">
        <v>7</v>
      </c>
      <c r="BJ3440" s="26" t="s">
        <v>217</v>
      </c>
    </row>
    <row r="3441" spans="36:62" x14ac:dyDescent="0.25">
      <c r="AJ3441" s="26">
        <v>1934</v>
      </c>
      <c r="AK3441" s="26">
        <v>1814851</v>
      </c>
      <c r="AL3441" s="264">
        <v>43420.916666666664</v>
      </c>
      <c r="AM3441" s="26" t="s">
        <v>481</v>
      </c>
      <c r="AN3441" s="26" t="s">
        <v>63</v>
      </c>
      <c r="AO3441" s="26" t="s">
        <v>156</v>
      </c>
      <c r="AP3441" s="26" t="s">
        <v>159</v>
      </c>
      <c r="AQ3441" s="26">
        <v>0</v>
      </c>
      <c r="AR3441" s="26">
        <v>90</v>
      </c>
      <c r="AS3441" s="26" t="s">
        <v>188</v>
      </c>
      <c r="AT3441" s="26" t="s">
        <v>663</v>
      </c>
      <c r="AU3441" s="26" t="s">
        <v>63</v>
      </c>
      <c r="AV3441" s="26" t="s">
        <v>63</v>
      </c>
      <c r="AW3441" s="26" t="s">
        <v>63</v>
      </c>
      <c r="AX3441" s="26" t="s">
        <v>63</v>
      </c>
      <c r="AY3441" s="26">
        <v>44.118143000000003</v>
      </c>
      <c r="AZ3441" s="26">
        <v>-102.989577999999</v>
      </c>
      <c r="BA3441" s="26" t="s">
        <v>185</v>
      </c>
      <c r="BB3441" s="26" t="s">
        <v>611</v>
      </c>
      <c r="BC3441" s="26" t="s">
        <v>170</v>
      </c>
      <c r="BD3441" s="26" t="s">
        <v>615</v>
      </c>
      <c r="BE3441" s="26"/>
      <c r="BF3441" s="26" t="s">
        <v>68</v>
      </c>
      <c r="BG3441" s="26" t="s">
        <v>68</v>
      </c>
      <c r="BH3441" s="26" t="s">
        <v>146</v>
      </c>
      <c r="BI3441" s="26">
        <v>7</v>
      </c>
      <c r="BJ3441" s="26" t="s">
        <v>217</v>
      </c>
    </row>
    <row r="3442" spans="36:62" x14ac:dyDescent="0.25">
      <c r="AJ3442" s="26">
        <v>1936</v>
      </c>
      <c r="AK3442" s="26">
        <v>1814573</v>
      </c>
      <c r="AL3442" s="264">
        <v>43418.979166666664</v>
      </c>
      <c r="AM3442" s="26" t="s">
        <v>481</v>
      </c>
      <c r="AN3442" s="26" t="s">
        <v>63</v>
      </c>
      <c r="AO3442" s="26"/>
      <c r="AP3442" s="26"/>
      <c r="AQ3442" s="26">
        <v>-1</v>
      </c>
      <c r="AR3442" s="26">
        <v>90</v>
      </c>
      <c r="AS3442" s="26" t="s">
        <v>168</v>
      </c>
      <c r="AT3442" s="26" t="s">
        <v>71</v>
      </c>
      <c r="AU3442" s="26" t="s">
        <v>63</v>
      </c>
      <c r="AV3442" s="26" t="s">
        <v>63</v>
      </c>
      <c r="AW3442" s="26" t="s">
        <v>63</v>
      </c>
      <c r="AX3442" s="26" t="s">
        <v>63</v>
      </c>
      <c r="AY3442" s="26">
        <v>44.0650809999999</v>
      </c>
      <c r="AZ3442" s="26">
        <v>-102.372241</v>
      </c>
      <c r="BA3442" s="26" t="s">
        <v>185</v>
      </c>
      <c r="BB3442" s="26" t="s">
        <v>609</v>
      </c>
      <c r="BC3442" s="26" t="s">
        <v>167</v>
      </c>
      <c r="BD3442" s="26" t="s">
        <v>154</v>
      </c>
      <c r="BE3442" s="26"/>
      <c r="BF3442" s="26" t="s">
        <v>99</v>
      </c>
      <c r="BG3442" s="26" t="s">
        <v>167</v>
      </c>
      <c r="BH3442" s="26" t="s">
        <v>99</v>
      </c>
      <c r="BI3442" s="26">
        <v>7</v>
      </c>
      <c r="BJ3442" s="26" t="s">
        <v>217</v>
      </c>
    </row>
    <row r="3443" spans="36:62" x14ac:dyDescent="0.25">
      <c r="AJ3443" s="26">
        <v>1938</v>
      </c>
      <c r="AK3443" s="26">
        <v>1815261</v>
      </c>
      <c r="AL3443" s="264">
        <v>43416.038194444445</v>
      </c>
      <c r="AM3443" s="26" t="s">
        <v>481</v>
      </c>
      <c r="AN3443" s="26" t="s">
        <v>63</v>
      </c>
      <c r="AO3443" s="26"/>
      <c r="AP3443" s="26"/>
      <c r="AQ3443" s="26">
        <v>-1</v>
      </c>
      <c r="AR3443" s="26">
        <v>90</v>
      </c>
      <c r="AS3443" s="26" t="s">
        <v>168</v>
      </c>
      <c r="AT3443" s="26" t="s">
        <v>674</v>
      </c>
      <c r="AU3443" s="26" t="s">
        <v>63</v>
      </c>
      <c r="AV3443" s="26" t="s">
        <v>63</v>
      </c>
      <c r="AW3443" s="26" t="s">
        <v>63</v>
      </c>
      <c r="AX3443" s="26" t="s">
        <v>63</v>
      </c>
      <c r="AY3443" s="26">
        <v>44.118045000000002</v>
      </c>
      <c r="AZ3443" s="26">
        <v>-103.010910999999</v>
      </c>
      <c r="BA3443" s="26" t="s">
        <v>166</v>
      </c>
      <c r="BB3443" s="26" t="s">
        <v>609</v>
      </c>
      <c r="BC3443" s="26" t="s">
        <v>167</v>
      </c>
      <c r="BD3443" s="26" t="s">
        <v>154</v>
      </c>
      <c r="BE3443" s="26"/>
      <c r="BF3443" s="26" t="s">
        <v>99</v>
      </c>
      <c r="BG3443" s="26" t="s">
        <v>167</v>
      </c>
      <c r="BH3443" s="26" t="s">
        <v>99</v>
      </c>
      <c r="BI3443" s="26">
        <v>7</v>
      </c>
      <c r="BJ3443" s="26" t="s">
        <v>217</v>
      </c>
    </row>
    <row r="3444" spans="36:62" x14ac:dyDescent="0.25">
      <c r="AJ3444" s="26">
        <v>1939</v>
      </c>
      <c r="AK3444" s="26">
        <v>1815262</v>
      </c>
      <c r="AL3444" s="264">
        <v>43416.722222222219</v>
      </c>
      <c r="AM3444" s="26" t="s">
        <v>481</v>
      </c>
      <c r="AN3444" s="26" t="s">
        <v>63</v>
      </c>
      <c r="AO3444" s="26"/>
      <c r="AP3444" s="26"/>
      <c r="AQ3444" s="26">
        <v>-1</v>
      </c>
      <c r="AR3444" s="26">
        <v>90</v>
      </c>
      <c r="AS3444" s="26" t="s">
        <v>168</v>
      </c>
      <c r="AT3444" s="26" t="s">
        <v>71</v>
      </c>
      <c r="AU3444" s="26" t="s">
        <v>63</v>
      </c>
      <c r="AV3444" s="26" t="s">
        <v>63</v>
      </c>
      <c r="AW3444" s="26" t="s">
        <v>63</v>
      </c>
      <c r="AX3444" s="26" t="s">
        <v>63</v>
      </c>
      <c r="AY3444" s="26">
        <v>44.100819999999899</v>
      </c>
      <c r="AZ3444" s="26">
        <v>-102.512766999999</v>
      </c>
      <c r="BA3444" s="26" t="s">
        <v>158</v>
      </c>
      <c r="BB3444" s="26" t="s">
        <v>609</v>
      </c>
      <c r="BC3444" s="26" t="s">
        <v>167</v>
      </c>
      <c r="BD3444" s="26" t="s">
        <v>154</v>
      </c>
      <c r="BE3444" s="26"/>
      <c r="BF3444" s="26" t="s">
        <v>99</v>
      </c>
      <c r="BG3444" s="26" t="s">
        <v>167</v>
      </c>
      <c r="BH3444" s="26" t="s">
        <v>99</v>
      </c>
      <c r="BI3444" s="26">
        <v>7</v>
      </c>
      <c r="BJ3444" s="26" t="s">
        <v>217</v>
      </c>
    </row>
    <row r="3445" spans="36:62" x14ac:dyDescent="0.25">
      <c r="AJ3445" s="26">
        <v>1940</v>
      </c>
      <c r="AK3445" s="26">
        <v>1815265</v>
      </c>
      <c r="AL3445" s="264">
        <v>43420.905555555553</v>
      </c>
      <c r="AM3445" s="26" t="s">
        <v>481</v>
      </c>
      <c r="AN3445" s="26" t="s">
        <v>63</v>
      </c>
      <c r="AO3445" s="26" t="s">
        <v>156</v>
      </c>
      <c r="AP3445" s="26" t="s">
        <v>159</v>
      </c>
      <c r="AQ3445" s="26">
        <v>0</v>
      </c>
      <c r="AR3445" s="26">
        <v>90</v>
      </c>
      <c r="AS3445" s="26" t="s">
        <v>743</v>
      </c>
      <c r="AT3445" s="26" t="s">
        <v>639</v>
      </c>
      <c r="AU3445" s="26" t="s">
        <v>63</v>
      </c>
      <c r="AV3445" s="26" t="s">
        <v>63</v>
      </c>
      <c r="AW3445" s="26" t="s">
        <v>63</v>
      </c>
      <c r="AX3445" s="26" t="s">
        <v>63</v>
      </c>
      <c r="AY3445" s="26">
        <v>44.1180319999999</v>
      </c>
      <c r="AZ3445" s="26">
        <v>-103.030141999999</v>
      </c>
      <c r="BA3445" s="26" t="s">
        <v>491</v>
      </c>
      <c r="BB3445" s="26" t="s">
        <v>609</v>
      </c>
      <c r="BC3445" s="26" t="s">
        <v>68</v>
      </c>
      <c r="BD3445" s="26" t="s">
        <v>615</v>
      </c>
      <c r="BE3445" s="26" t="s">
        <v>202</v>
      </c>
      <c r="BF3445" s="26" t="s">
        <v>68</v>
      </c>
      <c r="BG3445" s="26" t="s">
        <v>209</v>
      </c>
      <c r="BH3445" s="26" t="s">
        <v>160</v>
      </c>
      <c r="BI3445" s="26">
        <v>7</v>
      </c>
      <c r="BJ3445" s="26" t="s">
        <v>217</v>
      </c>
    </row>
    <row r="3446" spans="36:62" x14ac:dyDescent="0.25">
      <c r="AJ3446" s="26">
        <v>1941</v>
      </c>
      <c r="AK3446" s="26">
        <v>1815266</v>
      </c>
      <c r="AL3446" s="264">
        <v>43420.905555555553</v>
      </c>
      <c r="AM3446" s="26" t="s">
        <v>481</v>
      </c>
      <c r="AN3446" s="26" t="s">
        <v>63</v>
      </c>
      <c r="AO3446" s="26" t="s">
        <v>156</v>
      </c>
      <c r="AP3446" s="26" t="s">
        <v>159</v>
      </c>
      <c r="AQ3446" s="26">
        <v>0</v>
      </c>
      <c r="AR3446" s="26">
        <v>90</v>
      </c>
      <c r="AS3446" s="26" t="s">
        <v>744</v>
      </c>
      <c r="AT3446" s="26" t="s">
        <v>639</v>
      </c>
      <c r="AU3446" s="26" t="s">
        <v>63</v>
      </c>
      <c r="AV3446" s="26" t="s">
        <v>63</v>
      </c>
      <c r="AW3446" s="26" t="s">
        <v>63</v>
      </c>
      <c r="AX3446" s="26" t="s">
        <v>63</v>
      </c>
      <c r="AY3446" s="26">
        <v>44.1180319999999</v>
      </c>
      <c r="AZ3446" s="26">
        <v>-103.030141999999</v>
      </c>
      <c r="BA3446" s="26" t="s">
        <v>208</v>
      </c>
      <c r="BB3446" s="26" t="s">
        <v>609</v>
      </c>
      <c r="BC3446" s="26" t="s">
        <v>68</v>
      </c>
      <c r="BD3446" s="26" t="s">
        <v>615</v>
      </c>
      <c r="BE3446" s="26"/>
      <c r="BF3446" s="26" t="s">
        <v>68</v>
      </c>
      <c r="BG3446" s="26" t="s">
        <v>209</v>
      </c>
      <c r="BH3446" s="26" t="s">
        <v>160</v>
      </c>
      <c r="BI3446" s="26">
        <v>7</v>
      </c>
      <c r="BJ3446" s="26" t="s">
        <v>21</v>
      </c>
    </row>
    <row r="3447" spans="36:62" x14ac:dyDescent="0.25">
      <c r="AJ3447" s="26">
        <v>1942</v>
      </c>
      <c r="AK3447" s="26">
        <v>1815390</v>
      </c>
      <c r="AL3447" s="264">
        <v>43428.875</v>
      </c>
      <c r="AM3447" s="26" t="s">
        <v>481</v>
      </c>
      <c r="AN3447" s="26" t="s">
        <v>63</v>
      </c>
      <c r="AO3447" s="26" t="s">
        <v>156</v>
      </c>
      <c r="AP3447" s="26" t="s">
        <v>159</v>
      </c>
      <c r="AQ3447" s="26">
        <v>0</v>
      </c>
      <c r="AR3447" s="26">
        <v>90</v>
      </c>
      <c r="AS3447" s="26" t="s">
        <v>635</v>
      </c>
      <c r="AT3447" s="26" t="s">
        <v>613</v>
      </c>
      <c r="AU3447" s="26" t="s">
        <v>63</v>
      </c>
      <c r="AV3447" s="26" t="s">
        <v>63</v>
      </c>
      <c r="AW3447" s="26" t="s">
        <v>63</v>
      </c>
      <c r="AX3447" s="26" t="s">
        <v>63</v>
      </c>
      <c r="AY3447" s="26">
        <v>44.067472000000002</v>
      </c>
      <c r="AZ3447" s="26">
        <v>-102.387524999999</v>
      </c>
      <c r="BA3447" s="26" t="s">
        <v>166</v>
      </c>
      <c r="BB3447" s="26" t="s">
        <v>609</v>
      </c>
      <c r="BC3447" s="26" t="s">
        <v>211</v>
      </c>
      <c r="BD3447" s="26" t="s">
        <v>615</v>
      </c>
      <c r="BE3447" s="26"/>
      <c r="BF3447" s="26" t="s">
        <v>68</v>
      </c>
      <c r="BG3447" s="26" t="s">
        <v>68</v>
      </c>
      <c r="BH3447" s="26" t="s">
        <v>160</v>
      </c>
      <c r="BI3447" s="26">
        <v>7</v>
      </c>
      <c r="BJ3447" s="26" t="s">
        <v>20</v>
      </c>
    </row>
    <row r="3448" spans="36:62" x14ac:dyDescent="0.25">
      <c r="AJ3448" s="26">
        <v>1943</v>
      </c>
      <c r="AK3448" s="26">
        <v>1815401</v>
      </c>
      <c r="AL3448" s="264">
        <v>43425.336805555555</v>
      </c>
      <c r="AM3448" s="26" t="s">
        <v>481</v>
      </c>
      <c r="AN3448" s="26" t="s">
        <v>63</v>
      </c>
      <c r="AO3448" s="26"/>
      <c r="AP3448" s="26"/>
      <c r="AQ3448" s="26">
        <v>-1</v>
      </c>
      <c r="AR3448" s="26">
        <v>90</v>
      </c>
      <c r="AS3448" s="26" t="s">
        <v>168</v>
      </c>
      <c r="AT3448" s="26" t="s">
        <v>71</v>
      </c>
      <c r="AU3448" s="26" t="s">
        <v>63</v>
      </c>
      <c r="AV3448" s="26" t="s">
        <v>63</v>
      </c>
      <c r="AW3448" s="26" t="s">
        <v>63</v>
      </c>
      <c r="AX3448" s="26" t="s">
        <v>63</v>
      </c>
      <c r="AY3448" s="26">
        <v>44.0049309999999</v>
      </c>
      <c r="AZ3448" s="26">
        <v>-102.273696</v>
      </c>
      <c r="BA3448" s="26" t="s">
        <v>158</v>
      </c>
      <c r="BB3448" s="26" t="s">
        <v>611</v>
      </c>
      <c r="BC3448" s="26" t="s">
        <v>167</v>
      </c>
      <c r="BD3448" s="26" t="s">
        <v>154</v>
      </c>
      <c r="BE3448" s="26"/>
      <c r="BF3448" s="26" t="s">
        <v>99</v>
      </c>
      <c r="BG3448" s="26" t="s">
        <v>167</v>
      </c>
      <c r="BH3448" s="26" t="s">
        <v>99</v>
      </c>
      <c r="BI3448" s="26">
        <v>7</v>
      </c>
      <c r="BJ3448" s="26" t="s">
        <v>217</v>
      </c>
    </row>
    <row r="3449" spans="36:62" x14ac:dyDescent="0.25">
      <c r="AJ3449" s="26">
        <v>1944</v>
      </c>
      <c r="AK3449" s="26">
        <v>1815402</v>
      </c>
      <c r="AL3449" s="264">
        <v>43422.479166666664</v>
      </c>
      <c r="AM3449" s="26" t="s">
        <v>481</v>
      </c>
      <c r="AN3449" s="26" t="s">
        <v>63</v>
      </c>
      <c r="AO3449" s="26"/>
      <c r="AP3449" s="26"/>
      <c r="AQ3449" s="26">
        <v>-1</v>
      </c>
      <c r="AR3449" s="26">
        <v>90</v>
      </c>
      <c r="AS3449" s="26" t="s">
        <v>168</v>
      </c>
      <c r="AT3449" s="26" t="s">
        <v>71</v>
      </c>
      <c r="AU3449" s="26" t="s">
        <v>63</v>
      </c>
      <c r="AV3449" s="26" t="s">
        <v>63</v>
      </c>
      <c r="AW3449" s="26" t="s">
        <v>63</v>
      </c>
      <c r="AX3449" s="26" t="s">
        <v>63</v>
      </c>
      <c r="AY3449" s="26">
        <v>44.001573999999898</v>
      </c>
      <c r="AZ3449" s="26">
        <v>-102.268445</v>
      </c>
      <c r="BA3449" s="26" t="s">
        <v>158</v>
      </c>
      <c r="BB3449" s="26" t="s">
        <v>609</v>
      </c>
      <c r="BC3449" s="26" t="s">
        <v>167</v>
      </c>
      <c r="BD3449" s="26" t="s">
        <v>154</v>
      </c>
      <c r="BE3449" s="26"/>
      <c r="BF3449" s="26" t="s">
        <v>99</v>
      </c>
      <c r="BG3449" s="26" t="s">
        <v>167</v>
      </c>
      <c r="BH3449" s="26" t="s">
        <v>99</v>
      </c>
      <c r="BI3449" s="26">
        <v>7</v>
      </c>
      <c r="BJ3449" s="26" t="s">
        <v>217</v>
      </c>
    </row>
    <row r="3450" spans="36:62" x14ac:dyDescent="0.25">
      <c r="AJ3450" s="26">
        <v>1946</v>
      </c>
      <c r="AK3450" s="26">
        <v>1814841</v>
      </c>
      <c r="AL3450" s="264">
        <v>43422.722916666666</v>
      </c>
      <c r="AM3450" s="26" t="s">
        <v>481</v>
      </c>
      <c r="AN3450" s="26" t="s">
        <v>63</v>
      </c>
      <c r="AO3450" s="26"/>
      <c r="AP3450" s="26"/>
      <c r="AQ3450" s="26">
        <v>-1</v>
      </c>
      <c r="AR3450" s="26">
        <v>90</v>
      </c>
      <c r="AS3450" s="26" t="s">
        <v>168</v>
      </c>
      <c r="AT3450" s="26" t="s">
        <v>74</v>
      </c>
      <c r="AU3450" s="26" t="s">
        <v>63</v>
      </c>
      <c r="AV3450" s="26" t="s">
        <v>63</v>
      </c>
      <c r="AW3450" s="26" t="s">
        <v>63</v>
      </c>
      <c r="AX3450" s="26" t="s">
        <v>63</v>
      </c>
      <c r="AY3450" s="26">
        <v>44.092337000000001</v>
      </c>
      <c r="AZ3450" s="26">
        <v>-102.496905999999</v>
      </c>
      <c r="BA3450" s="26" t="s">
        <v>166</v>
      </c>
      <c r="BB3450" s="26" t="s">
        <v>609</v>
      </c>
      <c r="BC3450" s="26" t="s">
        <v>167</v>
      </c>
      <c r="BD3450" s="26" t="s">
        <v>154</v>
      </c>
      <c r="BE3450" s="26"/>
      <c r="BF3450" s="26" t="s">
        <v>99</v>
      </c>
      <c r="BG3450" s="26" t="s">
        <v>167</v>
      </c>
      <c r="BH3450" s="26" t="s">
        <v>99</v>
      </c>
      <c r="BI3450" s="26">
        <v>7</v>
      </c>
      <c r="BJ3450" s="26" t="s">
        <v>217</v>
      </c>
    </row>
    <row r="3451" spans="36:62" x14ac:dyDescent="0.25">
      <c r="AJ3451" s="26">
        <v>1949</v>
      </c>
      <c r="AK3451" s="26">
        <v>1815086</v>
      </c>
      <c r="AL3451" s="264">
        <v>43428.260416666664</v>
      </c>
      <c r="AM3451" s="26" t="s">
        <v>481</v>
      </c>
      <c r="AN3451" s="26" t="s">
        <v>63</v>
      </c>
      <c r="AO3451" s="26"/>
      <c r="AP3451" s="26"/>
      <c r="AQ3451" s="26">
        <v>-1</v>
      </c>
      <c r="AR3451" s="26">
        <v>90</v>
      </c>
      <c r="AS3451" s="26" t="s">
        <v>168</v>
      </c>
      <c r="AT3451" s="26" t="s">
        <v>74</v>
      </c>
      <c r="AU3451" s="26" t="s">
        <v>63</v>
      </c>
      <c r="AV3451" s="26" t="s">
        <v>63</v>
      </c>
      <c r="AW3451" s="26" t="s">
        <v>63</v>
      </c>
      <c r="AX3451" s="26" t="s">
        <v>63</v>
      </c>
      <c r="AY3451" s="26">
        <v>44.065336000000002</v>
      </c>
      <c r="AZ3451" s="26">
        <v>-102.431274</v>
      </c>
      <c r="BA3451" s="26" t="s">
        <v>166</v>
      </c>
      <c r="BB3451" s="26" t="s">
        <v>609</v>
      </c>
      <c r="BC3451" s="26" t="s">
        <v>167</v>
      </c>
      <c r="BD3451" s="26" t="s">
        <v>154</v>
      </c>
      <c r="BE3451" s="26"/>
      <c r="BF3451" s="26" t="s">
        <v>99</v>
      </c>
      <c r="BG3451" s="26" t="s">
        <v>167</v>
      </c>
      <c r="BH3451" s="26" t="s">
        <v>99</v>
      </c>
      <c r="BI3451" s="26">
        <v>7</v>
      </c>
      <c r="BJ3451" s="26" t="s">
        <v>217</v>
      </c>
    </row>
    <row r="3452" spans="36:62" x14ac:dyDescent="0.25">
      <c r="AJ3452" s="26">
        <v>1950</v>
      </c>
      <c r="AK3452" s="26">
        <v>1815080</v>
      </c>
      <c r="AL3452" s="264">
        <v>43424.724305555559</v>
      </c>
      <c r="AM3452" s="26" t="s">
        <v>481</v>
      </c>
      <c r="AN3452" s="26" t="s">
        <v>63</v>
      </c>
      <c r="AO3452" s="26"/>
      <c r="AP3452" s="26"/>
      <c r="AQ3452" s="26">
        <v>-1</v>
      </c>
      <c r="AR3452" s="26">
        <v>90</v>
      </c>
      <c r="AS3452" s="26" t="s">
        <v>168</v>
      </c>
      <c r="AT3452" s="26" t="s">
        <v>71</v>
      </c>
      <c r="AU3452" s="26" t="s">
        <v>63</v>
      </c>
      <c r="AV3452" s="26" t="s">
        <v>63</v>
      </c>
      <c r="AW3452" s="26" t="s">
        <v>63</v>
      </c>
      <c r="AX3452" s="26" t="s">
        <v>63</v>
      </c>
      <c r="AY3452" s="26">
        <v>44.021095000000003</v>
      </c>
      <c r="AZ3452" s="26">
        <v>-102.300973999999</v>
      </c>
      <c r="BA3452" s="26" t="s">
        <v>158</v>
      </c>
      <c r="BB3452" s="26" t="s">
        <v>611</v>
      </c>
      <c r="BC3452" s="26" t="s">
        <v>167</v>
      </c>
      <c r="BD3452" s="26" t="s">
        <v>154</v>
      </c>
      <c r="BE3452" s="26"/>
      <c r="BF3452" s="26" t="s">
        <v>99</v>
      </c>
      <c r="BG3452" s="26" t="s">
        <v>167</v>
      </c>
      <c r="BH3452" s="26" t="s">
        <v>99</v>
      </c>
      <c r="BI3452" s="26">
        <v>7</v>
      </c>
      <c r="BJ3452" s="26" t="s">
        <v>217</v>
      </c>
    </row>
    <row r="3453" spans="36:62" x14ac:dyDescent="0.25">
      <c r="AJ3453" s="26">
        <v>1951</v>
      </c>
      <c r="AK3453" s="26">
        <v>1815622</v>
      </c>
      <c r="AL3453" s="264">
        <v>43425.819444444445</v>
      </c>
      <c r="AM3453" s="26" t="s">
        <v>481</v>
      </c>
      <c r="AN3453" s="26" t="s">
        <v>63</v>
      </c>
      <c r="AO3453" s="26"/>
      <c r="AP3453" s="26"/>
      <c r="AQ3453" s="26">
        <v>-1</v>
      </c>
      <c r="AR3453" s="26">
        <v>90</v>
      </c>
      <c r="AS3453" s="26" t="s">
        <v>168</v>
      </c>
      <c r="AT3453" s="26" t="s">
        <v>71</v>
      </c>
      <c r="AU3453" s="26" t="s">
        <v>63</v>
      </c>
      <c r="AV3453" s="26" t="s">
        <v>63</v>
      </c>
      <c r="AW3453" s="26" t="s">
        <v>63</v>
      </c>
      <c r="AX3453" s="26" t="s">
        <v>63</v>
      </c>
      <c r="AY3453" s="26">
        <v>44.103611000000001</v>
      </c>
      <c r="AZ3453" s="26">
        <v>-102.69977400000001</v>
      </c>
      <c r="BA3453" s="26" t="s">
        <v>485</v>
      </c>
      <c r="BB3453" s="26" t="s">
        <v>609</v>
      </c>
      <c r="BC3453" s="26" t="s">
        <v>167</v>
      </c>
      <c r="BD3453" s="26" t="s">
        <v>154</v>
      </c>
      <c r="BE3453" s="26"/>
      <c r="BF3453" s="26" t="s">
        <v>99</v>
      </c>
      <c r="BG3453" s="26" t="s">
        <v>167</v>
      </c>
      <c r="BH3453" s="26" t="s">
        <v>99</v>
      </c>
      <c r="BI3453" s="26">
        <v>7</v>
      </c>
      <c r="BJ3453" s="26" t="s">
        <v>217</v>
      </c>
    </row>
    <row r="3454" spans="36:62" x14ac:dyDescent="0.25">
      <c r="AJ3454" s="26">
        <v>1952</v>
      </c>
      <c r="AK3454" s="26">
        <v>1815619</v>
      </c>
      <c r="AL3454" s="264">
        <v>43431.732638888891</v>
      </c>
      <c r="AM3454" s="26" t="s">
        <v>481</v>
      </c>
      <c r="AN3454" s="26" t="s">
        <v>63</v>
      </c>
      <c r="AO3454" s="26" t="s">
        <v>156</v>
      </c>
      <c r="AP3454" s="26" t="s">
        <v>159</v>
      </c>
      <c r="AQ3454" s="26">
        <v>0</v>
      </c>
      <c r="AR3454" s="26">
        <v>90</v>
      </c>
      <c r="AS3454" s="26" t="s">
        <v>628</v>
      </c>
      <c r="AT3454" s="26" t="s">
        <v>71</v>
      </c>
      <c r="AU3454" s="26" t="s">
        <v>63</v>
      </c>
      <c r="AV3454" s="26" t="s">
        <v>63</v>
      </c>
      <c r="AW3454" s="26" t="s">
        <v>63</v>
      </c>
      <c r="AX3454" s="26" t="s">
        <v>63</v>
      </c>
      <c r="AY3454" s="26">
        <v>44.112166000000002</v>
      </c>
      <c r="AZ3454" s="26">
        <v>-103.122889999999</v>
      </c>
      <c r="BA3454" s="26" t="s">
        <v>482</v>
      </c>
      <c r="BB3454" s="26" t="s">
        <v>609</v>
      </c>
      <c r="BC3454" s="26" t="s">
        <v>659</v>
      </c>
      <c r="BD3454" s="26" t="s">
        <v>68</v>
      </c>
      <c r="BE3454" s="26" t="s">
        <v>745</v>
      </c>
      <c r="BF3454" s="26" t="s">
        <v>68</v>
      </c>
      <c r="BG3454" s="26" t="s">
        <v>68</v>
      </c>
      <c r="BH3454" s="26" t="s">
        <v>175</v>
      </c>
      <c r="BI3454" s="26">
        <v>7</v>
      </c>
      <c r="BJ3454" s="26" t="s">
        <v>217</v>
      </c>
    </row>
    <row r="3455" spans="36:62" x14ac:dyDescent="0.25">
      <c r="AJ3455" s="26">
        <v>1953</v>
      </c>
      <c r="AK3455" s="26">
        <v>1815612</v>
      </c>
      <c r="AL3455" s="264">
        <v>43428.946527777778</v>
      </c>
      <c r="AM3455" s="26" t="s">
        <v>481</v>
      </c>
      <c r="AN3455" s="26" t="s">
        <v>63</v>
      </c>
      <c r="AO3455" s="26" t="s">
        <v>156</v>
      </c>
      <c r="AP3455" s="26" t="s">
        <v>159</v>
      </c>
      <c r="AQ3455" s="26">
        <v>0</v>
      </c>
      <c r="AR3455" s="26">
        <v>90</v>
      </c>
      <c r="AS3455" s="26" t="s">
        <v>746</v>
      </c>
      <c r="AT3455" s="26" t="s">
        <v>613</v>
      </c>
      <c r="AU3455" s="26" t="s">
        <v>69</v>
      </c>
      <c r="AV3455" s="26" t="s">
        <v>63</v>
      </c>
      <c r="AW3455" s="26" t="s">
        <v>63</v>
      </c>
      <c r="AX3455" s="26" t="s">
        <v>63</v>
      </c>
      <c r="AY3455" s="26">
        <v>44.100394999999899</v>
      </c>
      <c r="AZ3455" s="26">
        <v>-103.151330999999</v>
      </c>
      <c r="BA3455" s="26" t="s">
        <v>166</v>
      </c>
      <c r="BB3455" s="26" t="s">
        <v>611</v>
      </c>
      <c r="BC3455" s="26" t="s">
        <v>620</v>
      </c>
      <c r="BD3455" s="26" t="s">
        <v>68</v>
      </c>
      <c r="BE3455" s="26"/>
      <c r="BF3455" s="26" t="s">
        <v>68</v>
      </c>
      <c r="BG3455" s="26" t="s">
        <v>68</v>
      </c>
      <c r="BH3455" s="26" t="s">
        <v>146</v>
      </c>
      <c r="BI3455" s="26">
        <v>7</v>
      </c>
      <c r="BJ3455" s="26" t="s">
        <v>217</v>
      </c>
    </row>
    <row r="3456" spans="36:62" x14ac:dyDescent="0.25">
      <c r="AJ3456" s="26">
        <v>1958</v>
      </c>
      <c r="AK3456" s="26">
        <v>1815962</v>
      </c>
      <c r="AL3456" s="264">
        <v>43428.620833333334</v>
      </c>
      <c r="AM3456" s="26" t="s">
        <v>481</v>
      </c>
      <c r="AN3456" s="26" t="s">
        <v>63</v>
      </c>
      <c r="AO3456" s="26" t="s">
        <v>748</v>
      </c>
      <c r="AP3456" s="26" t="s">
        <v>159</v>
      </c>
      <c r="AQ3456" s="26">
        <v>0</v>
      </c>
      <c r="AR3456" s="26">
        <v>90</v>
      </c>
      <c r="AS3456" s="26" t="s">
        <v>749</v>
      </c>
      <c r="AT3456" s="26" t="s">
        <v>639</v>
      </c>
      <c r="AU3456" s="26" t="s">
        <v>69</v>
      </c>
      <c r="AV3456" s="26" t="s">
        <v>63</v>
      </c>
      <c r="AW3456" s="26" t="s">
        <v>63</v>
      </c>
      <c r="AX3456" s="26" t="s">
        <v>63</v>
      </c>
      <c r="AY3456" s="26">
        <v>44.099694999999898</v>
      </c>
      <c r="AZ3456" s="26">
        <v>-103.16574900000001</v>
      </c>
      <c r="BA3456" s="26" t="s">
        <v>166</v>
      </c>
      <c r="BB3456" s="26" t="s">
        <v>609</v>
      </c>
      <c r="BC3456" s="26" t="s">
        <v>751</v>
      </c>
      <c r="BD3456" s="26" t="s">
        <v>615</v>
      </c>
      <c r="BE3456" s="26" t="s">
        <v>747</v>
      </c>
      <c r="BF3456" s="26" t="s">
        <v>68</v>
      </c>
      <c r="BG3456" s="26" t="s">
        <v>68</v>
      </c>
      <c r="BH3456" s="26" t="s">
        <v>711</v>
      </c>
      <c r="BI3456" s="26">
        <v>7</v>
      </c>
      <c r="BJ3456" s="26" t="s">
        <v>21</v>
      </c>
    </row>
    <row r="3457" spans="36:62" x14ac:dyDescent="0.25">
      <c r="AJ3457" s="26">
        <v>1959</v>
      </c>
      <c r="AK3457" s="26">
        <v>1815961</v>
      </c>
      <c r="AL3457" s="264">
        <v>43422.773611111108</v>
      </c>
      <c r="AM3457" s="26" t="s">
        <v>481</v>
      </c>
      <c r="AN3457" s="26" t="s">
        <v>63</v>
      </c>
      <c r="AO3457" s="26" t="s">
        <v>156</v>
      </c>
      <c r="AP3457" s="26" t="s">
        <v>159</v>
      </c>
      <c r="AQ3457" s="26">
        <v>0</v>
      </c>
      <c r="AR3457" s="26">
        <v>90</v>
      </c>
      <c r="AS3457" s="26" t="s">
        <v>753</v>
      </c>
      <c r="AT3457" s="26" t="s">
        <v>71</v>
      </c>
      <c r="AU3457" s="26" t="s">
        <v>69</v>
      </c>
      <c r="AV3457" s="26" t="s">
        <v>63</v>
      </c>
      <c r="AW3457" s="26" t="s">
        <v>63</v>
      </c>
      <c r="AX3457" s="26" t="s">
        <v>63</v>
      </c>
      <c r="AY3457" s="26">
        <v>44.107671000000003</v>
      </c>
      <c r="AZ3457" s="26">
        <v>-103.130454</v>
      </c>
      <c r="BA3457" s="26" t="s">
        <v>158</v>
      </c>
      <c r="BB3457" s="26" t="s">
        <v>611</v>
      </c>
      <c r="BC3457" s="26" t="s">
        <v>754</v>
      </c>
      <c r="BD3457" s="26" t="s">
        <v>68</v>
      </c>
      <c r="BE3457" s="26" t="s">
        <v>752</v>
      </c>
      <c r="BF3457" s="26" t="s">
        <v>68</v>
      </c>
      <c r="BG3457" s="26" t="s">
        <v>68</v>
      </c>
      <c r="BH3457" s="26" t="s">
        <v>755</v>
      </c>
      <c r="BI3457" s="26">
        <v>7</v>
      </c>
      <c r="BJ3457" s="26" t="s">
        <v>19</v>
      </c>
    </row>
    <row r="3458" spans="36:62" x14ac:dyDescent="0.25">
      <c r="AJ3458" s="26">
        <v>1960</v>
      </c>
      <c r="AK3458" s="26">
        <v>1815957</v>
      </c>
      <c r="AL3458" s="264">
        <v>43435.239583333336</v>
      </c>
      <c r="AM3458" s="26" t="s">
        <v>481</v>
      </c>
      <c r="AN3458" s="26" t="s">
        <v>63</v>
      </c>
      <c r="AO3458" s="26" t="s">
        <v>156</v>
      </c>
      <c r="AP3458" s="26" t="s">
        <v>159</v>
      </c>
      <c r="AQ3458" s="26">
        <v>0</v>
      </c>
      <c r="AR3458" s="26">
        <v>90</v>
      </c>
      <c r="AS3458" s="26" t="s">
        <v>635</v>
      </c>
      <c r="AT3458" s="26" t="s">
        <v>613</v>
      </c>
      <c r="AU3458" s="26" t="s">
        <v>63</v>
      </c>
      <c r="AV3458" s="26" t="s">
        <v>63</v>
      </c>
      <c r="AW3458" s="26" t="s">
        <v>63</v>
      </c>
      <c r="AX3458" s="26" t="s">
        <v>63</v>
      </c>
      <c r="AY3458" s="26">
        <v>44.111626000000001</v>
      </c>
      <c r="AZ3458" s="26">
        <v>-103.123863999999</v>
      </c>
      <c r="BA3458" s="26" t="s">
        <v>485</v>
      </c>
      <c r="BB3458" s="26" t="s">
        <v>609</v>
      </c>
      <c r="BC3458" s="26" t="s">
        <v>614</v>
      </c>
      <c r="BD3458" s="26" t="s">
        <v>615</v>
      </c>
      <c r="BE3458" s="26"/>
      <c r="BF3458" s="26" t="s">
        <v>68</v>
      </c>
      <c r="BG3458" s="26" t="s">
        <v>68</v>
      </c>
      <c r="BH3458" s="26" t="s">
        <v>146</v>
      </c>
      <c r="BI3458" s="26">
        <v>7</v>
      </c>
      <c r="BJ3458" s="26" t="s">
        <v>217</v>
      </c>
    </row>
    <row r="3459" spans="36:62" x14ac:dyDescent="0.25">
      <c r="AJ3459" s="26">
        <v>1961</v>
      </c>
      <c r="AK3459" s="26">
        <v>1815944</v>
      </c>
      <c r="AL3459" s="264">
        <v>43434.979166666664</v>
      </c>
      <c r="AM3459" s="26" t="s">
        <v>481</v>
      </c>
      <c r="AN3459" s="26" t="s">
        <v>63</v>
      </c>
      <c r="AO3459" s="26"/>
      <c r="AP3459" s="26"/>
      <c r="AQ3459" s="26">
        <v>-1</v>
      </c>
      <c r="AR3459" s="26">
        <v>90</v>
      </c>
      <c r="AS3459" s="26" t="s">
        <v>168</v>
      </c>
      <c r="AT3459" s="26" t="s">
        <v>71</v>
      </c>
      <c r="AU3459" s="26" t="s">
        <v>63</v>
      </c>
      <c r="AV3459" s="26" t="s">
        <v>63</v>
      </c>
      <c r="AW3459" s="26" t="s">
        <v>63</v>
      </c>
      <c r="AX3459" s="26" t="s">
        <v>63</v>
      </c>
      <c r="AY3459" s="26">
        <v>44.111606000000002</v>
      </c>
      <c r="AZ3459" s="26">
        <v>-102.915689999999</v>
      </c>
      <c r="BA3459" s="26" t="s">
        <v>158</v>
      </c>
      <c r="BB3459" s="26" t="s">
        <v>611</v>
      </c>
      <c r="BC3459" s="26" t="s">
        <v>167</v>
      </c>
      <c r="BD3459" s="26" t="s">
        <v>154</v>
      </c>
      <c r="BE3459" s="26"/>
      <c r="BF3459" s="26" t="s">
        <v>99</v>
      </c>
      <c r="BG3459" s="26" t="s">
        <v>167</v>
      </c>
      <c r="BH3459" s="26" t="s">
        <v>99</v>
      </c>
      <c r="BI3459" s="26">
        <v>7</v>
      </c>
      <c r="BJ3459" s="26" t="s">
        <v>217</v>
      </c>
    </row>
    <row r="3460" spans="36:62" x14ac:dyDescent="0.25">
      <c r="AJ3460" s="26">
        <v>1962</v>
      </c>
      <c r="AK3460" s="26">
        <v>1816111</v>
      </c>
      <c r="AL3460" s="264">
        <v>43443.770833333336</v>
      </c>
      <c r="AM3460" s="26" t="s">
        <v>481</v>
      </c>
      <c r="AN3460" s="26" t="s">
        <v>63</v>
      </c>
      <c r="AO3460" s="26"/>
      <c r="AP3460" s="26"/>
      <c r="AQ3460" s="26">
        <v>-1</v>
      </c>
      <c r="AR3460" s="26">
        <v>90</v>
      </c>
      <c r="AS3460" s="26" t="s">
        <v>168</v>
      </c>
      <c r="AT3460" s="26" t="s">
        <v>71</v>
      </c>
      <c r="AU3460" s="26" t="s">
        <v>63</v>
      </c>
      <c r="AV3460" s="26" t="s">
        <v>63</v>
      </c>
      <c r="AW3460" s="26" t="s">
        <v>63</v>
      </c>
      <c r="AX3460" s="26" t="s">
        <v>63</v>
      </c>
      <c r="AY3460" s="26">
        <v>44.117787999999898</v>
      </c>
      <c r="AZ3460" s="26">
        <v>-103.057518</v>
      </c>
      <c r="BA3460" s="26" t="s">
        <v>158</v>
      </c>
      <c r="BB3460" s="26" t="s">
        <v>611</v>
      </c>
      <c r="BC3460" s="26" t="s">
        <v>167</v>
      </c>
      <c r="BD3460" s="26" t="s">
        <v>154</v>
      </c>
      <c r="BE3460" s="26"/>
      <c r="BF3460" s="26" t="s">
        <v>99</v>
      </c>
      <c r="BG3460" s="26" t="s">
        <v>167</v>
      </c>
      <c r="BH3460" s="26" t="s">
        <v>99</v>
      </c>
      <c r="BI3460" s="26">
        <v>7</v>
      </c>
      <c r="BJ3460" s="26" t="s">
        <v>217</v>
      </c>
    </row>
    <row r="3461" spans="36:62" x14ac:dyDescent="0.25">
      <c r="AJ3461" s="26">
        <v>1963</v>
      </c>
      <c r="AK3461" s="26">
        <v>1816119</v>
      </c>
      <c r="AL3461" s="264">
        <v>43439.751388888886</v>
      </c>
      <c r="AM3461" s="26" t="s">
        <v>147</v>
      </c>
      <c r="AN3461" s="26" t="s">
        <v>63</v>
      </c>
      <c r="AO3461" s="26"/>
      <c r="AP3461" s="26"/>
      <c r="AQ3461" s="26">
        <v>-1</v>
      </c>
      <c r="AR3461" s="26">
        <v>90</v>
      </c>
      <c r="AS3461" s="26" t="s">
        <v>168</v>
      </c>
      <c r="AT3461" s="26" t="s">
        <v>71</v>
      </c>
      <c r="AU3461" s="26" t="s">
        <v>63</v>
      </c>
      <c r="AV3461" s="26" t="s">
        <v>63</v>
      </c>
      <c r="AW3461" s="26" t="s">
        <v>63</v>
      </c>
      <c r="AX3461" s="26" t="s">
        <v>63</v>
      </c>
      <c r="AY3461" s="26">
        <v>43.836317000000001</v>
      </c>
      <c r="AZ3461" s="26">
        <v>-101.845029999999</v>
      </c>
      <c r="BA3461" s="26" t="s">
        <v>166</v>
      </c>
      <c r="BB3461" s="26" t="s">
        <v>609</v>
      </c>
      <c r="BC3461" s="26" t="s">
        <v>167</v>
      </c>
      <c r="BD3461" s="26" t="s">
        <v>154</v>
      </c>
      <c r="BE3461" s="26"/>
      <c r="BF3461" s="26" t="s">
        <v>99</v>
      </c>
      <c r="BG3461" s="26" t="s">
        <v>167</v>
      </c>
      <c r="BH3461" s="26" t="s">
        <v>99</v>
      </c>
      <c r="BI3461" s="26">
        <v>7</v>
      </c>
      <c r="BJ3461" s="26" t="s">
        <v>217</v>
      </c>
    </row>
    <row r="3462" spans="36:62" x14ac:dyDescent="0.25">
      <c r="AJ3462" s="26">
        <v>1967</v>
      </c>
      <c r="AK3462" s="26">
        <v>1816162</v>
      </c>
      <c r="AL3462" s="264">
        <v>43274.958333333336</v>
      </c>
      <c r="AM3462" s="26" t="s">
        <v>147</v>
      </c>
      <c r="AN3462" s="26" t="s">
        <v>63</v>
      </c>
      <c r="AO3462" s="26"/>
      <c r="AP3462" s="26"/>
      <c r="AQ3462" s="26">
        <v>-1</v>
      </c>
      <c r="AR3462" s="26">
        <v>90</v>
      </c>
      <c r="AS3462" s="26" t="s">
        <v>168</v>
      </c>
      <c r="AT3462" s="26" t="s">
        <v>71</v>
      </c>
      <c r="AU3462" s="26" t="s">
        <v>63</v>
      </c>
      <c r="AV3462" s="26" t="s">
        <v>63</v>
      </c>
      <c r="AW3462" s="26" t="s">
        <v>63</v>
      </c>
      <c r="AX3462" s="26" t="s">
        <v>63</v>
      </c>
      <c r="AY3462" s="26">
        <v>43.836146999999897</v>
      </c>
      <c r="AZ3462" s="26">
        <v>-101.756816</v>
      </c>
      <c r="BA3462" s="26" t="s">
        <v>485</v>
      </c>
      <c r="BB3462" s="26" t="s">
        <v>609</v>
      </c>
      <c r="BC3462" s="26" t="s">
        <v>167</v>
      </c>
      <c r="BD3462" s="26" t="s">
        <v>154</v>
      </c>
      <c r="BE3462" s="26"/>
      <c r="BF3462" s="26" t="s">
        <v>99</v>
      </c>
      <c r="BG3462" s="26" t="s">
        <v>167</v>
      </c>
      <c r="BH3462" s="26" t="s">
        <v>99</v>
      </c>
      <c r="BI3462" s="26">
        <v>7</v>
      </c>
      <c r="BJ3462" s="26" t="s">
        <v>217</v>
      </c>
    </row>
    <row r="3463" spans="36:62" x14ac:dyDescent="0.25">
      <c r="AJ3463" s="26">
        <v>1968</v>
      </c>
      <c r="AK3463" s="26">
        <v>1816160</v>
      </c>
      <c r="AL3463" s="264">
        <v>43419.73541666667</v>
      </c>
      <c r="AM3463" s="26" t="s">
        <v>147</v>
      </c>
      <c r="AN3463" s="26" t="s">
        <v>63</v>
      </c>
      <c r="AO3463" s="26"/>
      <c r="AP3463" s="26"/>
      <c r="AQ3463" s="26">
        <v>-1</v>
      </c>
      <c r="AR3463" s="26">
        <v>90</v>
      </c>
      <c r="AS3463" s="26" t="s">
        <v>168</v>
      </c>
      <c r="AT3463" s="26" t="s">
        <v>71</v>
      </c>
      <c r="AU3463" s="26" t="s">
        <v>63</v>
      </c>
      <c r="AV3463" s="26" t="s">
        <v>63</v>
      </c>
      <c r="AW3463" s="26" t="s">
        <v>63</v>
      </c>
      <c r="AX3463" s="26" t="s">
        <v>63</v>
      </c>
      <c r="AY3463" s="26">
        <v>43.836367000000003</v>
      </c>
      <c r="AZ3463" s="26">
        <v>-101.827338999999</v>
      </c>
      <c r="BA3463" s="26" t="s">
        <v>158</v>
      </c>
      <c r="BB3463" s="26" t="s">
        <v>609</v>
      </c>
      <c r="BC3463" s="26" t="s">
        <v>167</v>
      </c>
      <c r="BD3463" s="26" t="s">
        <v>154</v>
      </c>
      <c r="BE3463" s="26"/>
      <c r="BF3463" s="26" t="s">
        <v>99</v>
      </c>
      <c r="BG3463" s="26" t="s">
        <v>167</v>
      </c>
      <c r="BH3463" s="26" t="s">
        <v>99</v>
      </c>
      <c r="BI3463" s="26">
        <v>7</v>
      </c>
      <c r="BJ3463" s="26" t="s">
        <v>217</v>
      </c>
    </row>
    <row r="3464" spans="36:62" x14ac:dyDescent="0.25">
      <c r="AJ3464" s="26">
        <v>1969</v>
      </c>
      <c r="AK3464" s="26">
        <v>1816172</v>
      </c>
      <c r="AL3464" s="264">
        <v>43446.271527777775</v>
      </c>
      <c r="AM3464" s="26" t="s">
        <v>481</v>
      </c>
      <c r="AN3464" s="26" t="s">
        <v>63</v>
      </c>
      <c r="AO3464" s="26"/>
      <c r="AP3464" s="26"/>
      <c r="AQ3464" s="26">
        <v>-1</v>
      </c>
      <c r="AR3464" s="26">
        <v>90</v>
      </c>
      <c r="AS3464" s="26" t="s">
        <v>168</v>
      </c>
      <c r="AT3464" s="26" t="s">
        <v>74</v>
      </c>
      <c r="AU3464" s="26" t="s">
        <v>63</v>
      </c>
      <c r="AV3464" s="26" t="s">
        <v>63</v>
      </c>
      <c r="AW3464" s="26" t="s">
        <v>63</v>
      </c>
      <c r="AX3464" s="26" t="s">
        <v>63</v>
      </c>
      <c r="AY3464" s="26">
        <v>44.082022000000002</v>
      </c>
      <c r="AZ3464" s="26">
        <v>-102.48261100000001</v>
      </c>
      <c r="BA3464" s="26" t="s">
        <v>166</v>
      </c>
      <c r="BB3464" s="26" t="s">
        <v>611</v>
      </c>
      <c r="BC3464" s="26" t="s">
        <v>167</v>
      </c>
      <c r="BD3464" s="26" t="s">
        <v>154</v>
      </c>
      <c r="BE3464" s="26"/>
      <c r="BF3464" s="26" t="s">
        <v>99</v>
      </c>
      <c r="BG3464" s="26" t="s">
        <v>167</v>
      </c>
      <c r="BH3464" s="26" t="s">
        <v>99</v>
      </c>
      <c r="BI3464" s="26">
        <v>7</v>
      </c>
      <c r="BJ3464" s="26" t="s">
        <v>217</v>
      </c>
    </row>
    <row r="3465" spans="36:62" x14ac:dyDescent="0.25">
      <c r="AJ3465" s="26">
        <v>1970</v>
      </c>
      <c r="AK3465" s="26">
        <v>1816323</v>
      </c>
      <c r="AL3465" s="264">
        <v>43448.708333333336</v>
      </c>
      <c r="AM3465" s="26" t="s">
        <v>481</v>
      </c>
      <c r="AN3465" s="26" t="s">
        <v>63</v>
      </c>
      <c r="AO3465" s="26"/>
      <c r="AP3465" s="26"/>
      <c r="AQ3465" s="26">
        <v>-1</v>
      </c>
      <c r="AR3465" s="26">
        <v>90</v>
      </c>
      <c r="AS3465" s="26" t="s">
        <v>168</v>
      </c>
      <c r="AT3465" s="26" t="s">
        <v>71</v>
      </c>
      <c r="AU3465" s="26" t="s">
        <v>63</v>
      </c>
      <c r="AV3465" s="26" t="s">
        <v>63</v>
      </c>
      <c r="AW3465" s="26" t="s">
        <v>63</v>
      </c>
      <c r="AX3465" s="26" t="s">
        <v>63</v>
      </c>
      <c r="AY3465" s="26">
        <v>44.117784999999898</v>
      </c>
      <c r="AZ3465" s="26">
        <v>-103.062246999999</v>
      </c>
      <c r="BA3465" s="26" t="s">
        <v>158</v>
      </c>
      <c r="BB3465" s="26" t="s">
        <v>611</v>
      </c>
      <c r="BC3465" s="26" t="s">
        <v>167</v>
      </c>
      <c r="BD3465" s="26" t="s">
        <v>154</v>
      </c>
      <c r="BE3465" s="26"/>
      <c r="BF3465" s="26" t="s">
        <v>99</v>
      </c>
      <c r="BG3465" s="26" t="s">
        <v>167</v>
      </c>
      <c r="BH3465" s="26" t="s">
        <v>99</v>
      </c>
      <c r="BI3465" s="26">
        <v>7</v>
      </c>
      <c r="BJ3465" s="26" t="s">
        <v>217</v>
      </c>
    </row>
    <row r="3466" spans="36:62" x14ac:dyDescent="0.25">
      <c r="AJ3466" s="26">
        <v>1971</v>
      </c>
      <c r="AK3466" s="26">
        <v>1816337</v>
      </c>
      <c r="AL3466" s="264">
        <v>43429.366666666669</v>
      </c>
      <c r="AM3466" s="26" t="s">
        <v>481</v>
      </c>
      <c r="AN3466" s="26" t="s">
        <v>63</v>
      </c>
      <c r="AO3466" s="26" t="s">
        <v>156</v>
      </c>
      <c r="AP3466" s="26" t="s">
        <v>159</v>
      </c>
      <c r="AQ3466" s="26">
        <v>0</v>
      </c>
      <c r="AR3466" s="26">
        <v>90</v>
      </c>
      <c r="AS3466" s="26" t="s">
        <v>669</v>
      </c>
      <c r="AT3466" s="26" t="s">
        <v>74</v>
      </c>
      <c r="AU3466" s="26" t="s">
        <v>63</v>
      </c>
      <c r="AV3466" s="26" t="s">
        <v>63</v>
      </c>
      <c r="AW3466" s="26" t="s">
        <v>69</v>
      </c>
      <c r="AX3466" s="26" t="s">
        <v>63</v>
      </c>
      <c r="AY3466" s="26">
        <v>44.1035889999999</v>
      </c>
      <c r="AZ3466" s="26">
        <v>-102.668774999999</v>
      </c>
      <c r="BA3466" s="26" t="s">
        <v>208</v>
      </c>
      <c r="BB3466" s="26" t="s">
        <v>609</v>
      </c>
      <c r="BC3466" s="26" t="s">
        <v>756</v>
      </c>
      <c r="BD3466" s="26" t="s">
        <v>68</v>
      </c>
      <c r="BE3466" s="26"/>
      <c r="BF3466" s="26" t="s">
        <v>68</v>
      </c>
      <c r="BG3466" s="26" t="s">
        <v>68</v>
      </c>
      <c r="BH3466" s="26" t="s">
        <v>160</v>
      </c>
      <c r="BI3466" s="26">
        <v>7</v>
      </c>
      <c r="BJ3466" s="26" t="s">
        <v>217</v>
      </c>
    </row>
    <row r="3467" spans="36:62" x14ac:dyDescent="0.25">
      <c r="AJ3467" s="26">
        <v>1972</v>
      </c>
      <c r="AK3467" s="26">
        <v>1816338</v>
      </c>
      <c r="AL3467" s="264">
        <v>43439.8125</v>
      </c>
      <c r="AM3467" s="26" t="s">
        <v>481</v>
      </c>
      <c r="AN3467" s="26" t="s">
        <v>63</v>
      </c>
      <c r="AO3467" s="26"/>
      <c r="AP3467" s="26"/>
      <c r="AQ3467" s="26">
        <v>-1</v>
      </c>
      <c r="AR3467" s="26">
        <v>90</v>
      </c>
      <c r="AS3467" s="26" t="s">
        <v>168</v>
      </c>
      <c r="AT3467" s="26" t="s">
        <v>71</v>
      </c>
      <c r="AU3467" s="26" t="s">
        <v>63</v>
      </c>
      <c r="AV3467" s="26" t="s">
        <v>63</v>
      </c>
      <c r="AW3467" s="26" t="s">
        <v>63</v>
      </c>
      <c r="AX3467" s="26" t="s">
        <v>63</v>
      </c>
      <c r="AY3467" s="26">
        <v>44.106485999999897</v>
      </c>
      <c r="AZ3467" s="26">
        <v>-102.626137999999</v>
      </c>
      <c r="BA3467" s="26" t="s">
        <v>158</v>
      </c>
      <c r="BB3467" s="26" t="s">
        <v>611</v>
      </c>
      <c r="BC3467" s="26" t="s">
        <v>167</v>
      </c>
      <c r="BD3467" s="26" t="s">
        <v>154</v>
      </c>
      <c r="BE3467" s="26"/>
      <c r="BF3467" s="26" t="s">
        <v>99</v>
      </c>
      <c r="BG3467" s="26" t="s">
        <v>167</v>
      </c>
      <c r="BH3467" s="26" t="s">
        <v>99</v>
      </c>
      <c r="BI3467" s="26">
        <v>7</v>
      </c>
      <c r="BJ3467" s="26" t="s">
        <v>217</v>
      </c>
    </row>
    <row r="3468" spans="36:62" x14ac:dyDescent="0.25">
      <c r="AJ3468" s="26">
        <v>1973</v>
      </c>
      <c r="AK3468" s="26">
        <v>1816254</v>
      </c>
      <c r="AL3468" s="264">
        <v>43441.111111111109</v>
      </c>
      <c r="AM3468" s="26" t="s">
        <v>481</v>
      </c>
      <c r="AN3468" s="26" t="s">
        <v>63</v>
      </c>
      <c r="AO3468" s="26" t="s">
        <v>156</v>
      </c>
      <c r="AP3468" s="26" t="s">
        <v>159</v>
      </c>
      <c r="AQ3468" s="26">
        <v>0</v>
      </c>
      <c r="AR3468" s="26">
        <v>90</v>
      </c>
      <c r="AS3468" s="26" t="s">
        <v>634</v>
      </c>
      <c r="AT3468" s="26" t="s">
        <v>71</v>
      </c>
      <c r="AU3468" s="26" t="s">
        <v>63</v>
      </c>
      <c r="AV3468" s="26" t="s">
        <v>63</v>
      </c>
      <c r="AW3468" s="26" t="s">
        <v>63</v>
      </c>
      <c r="AX3468" s="26" t="s">
        <v>63</v>
      </c>
      <c r="AY3468" s="26">
        <v>44.0999219999999</v>
      </c>
      <c r="AZ3468" s="26">
        <v>-103.153886999999</v>
      </c>
      <c r="BA3468" s="26" t="s">
        <v>166</v>
      </c>
      <c r="BB3468" s="26" t="s">
        <v>611</v>
      </c>
      <c r="BC3468" s="26" t="s">
        <v>636</v>
      </c>
      <c r="BD3468" s="26" t="s">
        <v>68</v>
      </c>
      <c r="BE3468" s="26" t="s">
        <v>195</v>
      </c>
      <c r="BF3468" s="26" t="s">
        <v>68</v>
      </c>
      <c r="BG3468" s="26" t="s">
        <v>68</v>
      </c>
      <c r="BH3468" s="26" t="s">
        <v>757</v>
      </c>
      <c r="BI3468" s="26">
        <v>7</v>
      </c>
      <c r="BJ3468" s="26" t="s">
        <v>217</v>
      </c>
    </row>
    <row r="3469" spans="36:62" x14ac:dyDescent="0.25">
      <c r="AJ3469" s="26">
        <v>1974</v>
      </c>
      <c r="AK3469" s="26">
        <v>1816765</v>
      </c>
      <c r="AL3469" s="264">
        <v>43455.536805555559</v>
      </c>
      <c r="AM3469" s="26" t="s">
        <v>481</v>
      </c>
      <c r="AN3469" s="26" t="s">
        <v>63</v>
      </c>
      <c r="AO3469" s="26" t="s">
        <v>156</v>
      </c>
      <c r="AP3469" s="26" t="s">
        <v>159</v>
      </c>
      <c r="AQ3469" s="26">
        <v>0</v>
      </c>
      <c r="AR3469" s="26">
        <v>90</v>
      </c>
      <c r="AS3469" s="26" t="s">
        <v>189</v>
      </c>
      <c r="AT3469" s="26" t="s">
        <v>619</v>
      </c>
      <c r="AU3469" s="26" t="s">
        <v>63</v>
      </c>
      <c r="AV3469" s="26" t="s">
        <v>63</v>
      </c>
      <c r="AW3469" s="26" t="s">
        <v>63</v>
      </c>
      <c r="AX3469" s="26" t="s">
        <v>63</v>
      </c>
      <c r="AY3469" s="26">
        <v>44.118028000000002</v>
      </c>
      <c r="AZ3469" s="26">
        <v>-103.03605</v>
      </c>
      <c r="BA3469" s="26" t="s">
        <v>185</v>
      </c>
      <c r="BB3469" s="26" t="s">
        <v>609</v>
      </c>
      <c r="BC3469" s="26" t="s">
        <v>68</v>
      </c>
      <c r="BD3469" s="26" t="s">
        <v>68</v>
      </c>
      <c r="BE3469" s="26"/>
      <c r="BF3469" s="26" t="s">
        <v>68</v>
      </c>
      <c r="BG3469" s="26" t="s">
        <v>68</v>
      </c>
      <c r="BH3469" s="26" t="s">
        <v>146</v>
      </c>
      <c r="BI3469" s="26">
        <v>7</v>
      </c>
      <c r="BJ3469" s="26" t="s">
        <v>217</v>
      </c>
    </row>
    <row r="3470" spans="36:62" x14ac:dyDescent="0.25">
      <c r="AJ3470" s="26">
        <v>1976</v>
      </c>
      <c r="AK3470" s="26">
        <v>1816884</v>
      </c>
      <c r="AL3470" s="264">
        <v>43460.548611111109</v>
      </c>
      <c r="AM3470" s="26" t="s">
        <v>481</v>
      </c>
      <c r="AN3470" s="26" t="s">
        <v>63</v>
      </c>
      <c r="AO3470" s="26" t="s">
        <v>156</v>
      </c>
      <c r="AP3470" s="26" t="s">
        <v>159</v>
      </c>
      <c r="AQ3470" s="26">
        <v>0</v>
      </c>
      <c r="AR3470" s="26">
        <v>90</v>
      </c>
      <c r="AS3470" s="26" t="s">
        <v>668</v>
      </c>
      <c r="AT3470" s="26" t="s">
        <v>679</v>
      </c>
      <c r="AU3470" s="26" t="s">
        <v>63</v>
      </c>
      <c r="AV3470" s="26" t="s">
        <v>63</v>
      </c>
      <c r="AW3470" s="26" t="s">
        <v>63</v>
      </c>
      <c r="AX3470" s="26" t="s">
        <v>63</v>
      </c>
      <c r="AY3470" s="26">
        <v>44.103290999999899</v>
      </c>
      <c r="AZ3470" s="26">
        <v>-102.59989</v>
      </c>
      <c r="BA3470" s="26" t="s">
        <v>485</v>
      </c>
      <c r="BB3470" s="26" t="s">
        <v>611</v>
      </c>
      <c r="BC3470" s="26" t="s">
        <v>761</v>
      </c>
      <c r="BD3470" s="26" t="s">
        <v>615</v>
      </c>
      <c r="BE3470" s="26"/>
      <c r="BF3470" s="26" t="s">
        <v>68</v>
      </c>
      <c r="BG3470" s="26" t="s">
        <v>68</v>
      </c>
      <c r="BH3470" s="26" t="s">
        <v>146</v>
      </c>
      <c r="BI3470" s="26">
        <v>7</v>
      </c>
      <c r="BJ3470" s="26" t="s">
        <v>217</v>
      </c>
    </row>
    <row r="3471" spans="36:62" x14ac:dyDescent="0.25">
      <c r="AJ3471" s="26">
        <v>1977</v>
      </c>
      <c r="AK3471" s="26">
        <v>1816886</v>
      </c>
      <c r="AL3471" s="264">
        <v>43459.694444444445</v>
      </c>
      <c r="AM3471" s="26" t="s">
        <v>481</v>
      </c>
      <c r="AN3471" s="26" t="s">
        <v>63</v>
      </c>
      <c r="AO3471" s="26"/>
      <c r="AP3471" s="26"/>
      <c r="AQ3471" s="26">
        <v>-1</v>
      </c>
      <c r="AR3471" s="26">
        <v>90</v>
      </c>
      <c r="AS3471" s="26" t="s">
        <v>168</v>
      </c>
      <c r="AT3471" s="26" t="s">
        <v>74</v>
      </c>
      <c r="AU3471" s="26" t="s">
        <v>63</v>
      </c>
      <c r="AV3471" s="26" t="s">
        <v>63</v>
      </c>
      <c r="AW3471" s="26" t="s">
        <v>63</v>
      </c>
      <c r="AX3471" s="26" t="s">
        <v>63</v>
      </c>
      <c r="AY3471" s="26">
        <v>44.012005000000002</v>
      </c>
      <c r="AZ3471" s="26">
        <v>-102.283137999999</v>
      </c>
      <c r="BA3471" s="26" t="s">
        <v>158</v>
      </c>
      <c r="BB3471" s="26" t="s">
        <v>609</v>
      </c>
      <c r="BC3471" s="26" t="s">
        <v>167</v>
      </c>
      <c r="BD3471" s="26" t="s">
        <v>154</v>
      </c>
      <c r="BE3471" s="26"/>
      <c r="BF3471" s="26" t="s">
        <v>99</v>
      </c>
      <c r="BG3471" s="26" t="s">
        <v>167</v>
      </c>
      <c r="BH3471" s="26" t="s">
        <v>99</v>
      </c>
      <c r="BI3471" s="26">
        <v>7</v>
      </c>
      <c r="BJ3471" s="26" t="s">
        <v>217</v>
      </c>
    </row>
    <row r="3472" spans="36:62" x14ac:dyDescent="0.25">
      <c r="AJ3472" s="26">
        <v>1978</v>
      </c>
      <c r="AK3472" s="26">
        <v>1816727</v>
      </c>
      <c r="AL3472" s="264">
        <v>43455.568749999999</v>
      </c>
      <c r="AM3472" s="26" t="s">
        <v>481</v>
      </c>
      <c r="AN3472" s="26" t="s">
        <v>63</v>
      </c>
      <c r="AO3472" s="26" t="s">
        <v>156</v>
      </c>
      <c r="AP3472" s="26" t="s">
        <v>159</v>
      </c>
      <c r="AQ3472" s="26">
        <v>0</v>
      </c>
      <c r="AR3472" s="26">
        <v>90</v>
      </c>
      <c r="AS3472" s="26" t="s">
        <v>189</v>
      </c>
      <c r="AT3472" s="26" t="s">
        <v>619</v>
      </c>
      <c r="AU3472" s="26" t="s">
        <v>63</v>
      </c>
      <c r="AV3472" s="26" t="s">
        <v>63</v>
      </c>
      <c r="AW3472" s="26" t="s">
        <v>63</v>
      </c>
      <c r="AX3472" s="26" t="s">
        <v>63</v>
      </c>
      <c r="AY3472" s="26">
        <v>44.067549999999898</v>
      </c>
      <c r="AZ3472" s="26">
        <v>-102.391981999999</v>
      </c>
      <c r="BA3472" s="26" t="s">
        <v>185</v>
      </c>
      <c r="BB3472" s="26" t="s">
        <v>609</v>
      </c>
      <c r="BC3472" s="26" t="s">
        <v>68</v>
      </c>
      <c r="BD3472" s="26" t="s">
        <v>68</v>
      </c>
      <c r="BE3472" s="26"/>
      <c r="BF3472" s="26" t="s">
        <v>68</v>
      </c>
      <c r="BG3472" s="26" t="s">
        <v>68</v>
      </c>
      <c r="BH3472" s="26" t="s">
        <v>146</v>
      </c>
      <c r="BI3472" s="26">
        <v>7</v>
      </c>
      <c r="BJ3472" s="26" t="s">
        <v>217</v>
      </c>
    </row>
    <row r="3473" spans="36:62" x14ac:dyDescent="0.25">
      <c r="AJ3473" s="26">
        <v>1980</v>
      </c>
      <c r="AK3473" s="26">
        <v>1817209</v>
      </c>
      <c r="AL3473" s="264">
        <v>43463.847222222219</v>
      </c>
      <c r="AM3473" s="26" t="s">
        <v>481</v>
      </c>
      <c r="AN3473" s="26" t="s">
        <v>63</v>
      </c>
      <c r="AO3473" s="26"/>
      <c r="AP3473" s="26"/>
      <c r="AQ3473" s="26">
        <v>-1</v>
      </c>
      <c r="AR3473" s="26">
        <v>90</v>
      </c>
      <c r="AS3473" s="26" t="s">
        <v>168</v>
      </c>
      <c r="AT3473" s="26" t="s">
        <v>71</v>
      </c>
      <c r="AU3473" s="26" t="s">
        <v>63</v>
      </c>
      <c r="AV3473" s="26" t="s">
        <v>63</v>
      </c>
      <c r="AW3473" s="26" t="s">
        <v>63</v>
      </c>
      <c r="AX3473" s="26" t="s">
        <v>63</v>
      </c>
      <c r="AY3473" s="26">
        <v>43.990129000000003</v>
      </c>
      <c r="AZ3473" s="26">
        <v>-102.25205200000001</v>
      </c>
      <c r="BA3473" s="26" t="s">
        <v>166</v>
      </c>
      <c r="BB3473" s="26" t="s">
        <v>609</v>
      </c>
      <c r="BC3473" s="26" t="s">
        <v>167</v>
      </c>
      <c r="BD3473" s="26" t="s">
        <v>154</v>
      </c>
      <c r="BE3473" s="26"/>
      <c r="BF3473" s="26" t="s">
        <v>99</v>
      </c>
      <c r="BG3473" s="26" t="s">
        <v>167</v>
      </c>
      <c r="BH3473" s="26" t="s">
        <v>99</v>
      </c>
      <c r="BI3473" s="26">
        <v>7</v>
      </c>
      <c r="BJ3473" s="26" t="s">
        <v>217</v>
      </c>
    </row>
    <row r="3474" spans="36:62" x14ac:dyDescent="0.25">
      <c r="AJ3474" s="26">
        <v>1981</v>
      </c>
      <c r="AK3474" s="26">
        <v>1900018</v>
      </c>
      <c r="AL3474" s="264">
        <v>43466.506944444445</v>
      </c>
      <c r="AM3474" s="26" t="s">
        <v>481</v>
      </c>
      <c r="AN3474" s="26" t="s">
        <v>63</v>
      </c>
      <c r="AO3474" s="26" t="s">
        <v>156</v>
      </c>
      <c r="AP3474" s="26" t="s">
        <v>159</v>
      </c>
      <c r="AQ3474" s="26">
        <v>0</v>
      </c>
      <c r="AR3474" s="26">
        <v>90</v>
      </c>
      <c r="AS3474" s="26" t="s">
        <v>635</v>
      </c>
      <c r="AT3474" s="26" t="s">
        <v>762</v>
      </c>
      <c r="AU3474" s="26" t="s">
        <v>63</v>
      </c>
      <c r="AV3474" s="26" t="s">
        <v>63</v>
      </c>
      <c r="AW3474" s="26" t="s">
        <v>63</v>
      </c>
      <c r="AX3474" s="26" t="s">
        <v>63</v>
      </c>
      <c r="AY3474" s="26">
        <v>44.024859999999897</v>
      </c>
      <c r="AZ3474" s="26">
        <v>-102.315764999999</v>
      </c>
      <c r="BA3474" s="26" t="s">
        <v>166</v>
      </c>
      <c r="BB3474" s="26" t="s">
        <v>609</v>
      </c>
      <c r="BC3474" s="26" t="s">
        <v>614</v>
      </c>
      <c r="BD3474" s="26" t="s">
        <v>615</v>
      </c>
      <c r="BE3474" s="26"/>
      <c r="BF3474" s="26" t="s">
        <v>68</v>
      </c>
      <c r="BG3474" s="26" t="s">
        <v>68</v>
      </c>
      <c r="BH3474" s="26" t="s">
        <v>160</v>
      </c>
      <c r="BI3474" s="26">
        <v>7</v>
      </c>
      <c r="BJ3474" s="26" t="s">
        <v>217</v>
      </c>
    </row>
    <row r="3475" spans="36:62" x14ac:dyDescent="0.25">
      <c r="AJ3475" s="26">
        <v>1984</v>
      </c>
      <c r="AK3475" s="26">
        <v>1817251</v>
      </c>
      <c r="AL3475" s="264">
        <v>43465.509722222225</v>
      </c>
      <c r="AM3475" s="26" t="s">
        <v>481</v>
      </c>
      <c r="AN3475" s="26" t="s">
        <v>63</v>
      </c>
      <c r="AO3475" s="26" t="s">
        <v>156</v>
      </c>
      <c r="AP3475" s="26" t="s">
        <v>159</v>
      </c>
      <c r="AQ3475" s="26">
        <v>0</v>
      </c>
      <c r="AR3475" s="26">
        <v>90</v>
      </c>
      <c r="AS3475" s="26" t="s">
        <v>763</v>
      </c>
      <c r="AT3475" s="26" t="s">
        <v>679</v>
      </c>
      <c r="AU3475" s="26" t="s">
        <v>63</v>
      </c>
      <c r="AV3475" s="26" t="s">
        <v>63</v>
      </c>
      <c r="AW3475" s="26" t="s">
        <v>63</v>
      </c>
      <c r="AX3475" s="26" t="s">
        <v>63</v>
      </c>
      <c r="AY3475" s="26">
        <v>44.032479000000002</v>
      </c>
      <c r="AZ3475" s="26">
        <v>-102.338286999999</v>
      </c>
      <c r="BA3475" s="26" t="s">
        <v>208</v>
      </c>
      <c r="BB3475" s="26" t="s">
        <v>609</v>
      </c>
      <c r="BC3475" s="26" t="s">
        <v>667</v>
      </c>
      <c r="BD3475" s="26" t="s">
        <v>615</v>
      </c>
      <c r="BE3475" s="26"/>
      <c r="BF3475" s="26" t="s">
        <v>68</v>
      </c>
      <c r="BG3475" s="26" t="s">
        <v>209</v>
      </c>
      <c r="BH3475" s="26" t="s">
        <v>146</v>
      </c>
      <c r="BI3475" s="26">
        <v>7</v>
      </c>
      <c r="BJ3475" s="26" t="s">
        <v>20</v>
      </c>
    </row>
    <row r="3476" spans="36:62" x14ac:dyDescent="0.25">
      <c r="AJ3476" s="26">
        <v>1985</v>
      </c>
      <c r="AK3476" s="26">
        <v>1900023</v>
      </c>
      <c r="AL3476" s="264">
        <v>43466.57708333333</v>
      </c>
      <c r="AM3476" s="26" t="s">
        <v>481</v>
      </c>
      <c r="AN3476" s="26" t="s">
        <v>63</v>
      </c>
      <c r="AO3476" s="26" t="s">
        <v>156</v>
      </c>
      <c r="AP3476" s="26" t="s">
        <v>159</v>
      </c>
      <c r="AQ3476" s="26">
        <v>0</v>
      </c>
      <c r="AR3476" s="26">
        <v>90</v>
      </c>
      <c r="AS3476" s="26" t="s">
        <v>628</v>
      </c>
      <c r="AT3476" s="26" t="s">
        <v>71</v>
      </c>
      <c r="AU3476" s="26" t="s">
        <v>63</v>
      </c>
      <c r="AV3476" s="26" t="s">
        <v>63</v>
      </c>
      <c r="AW3476" s="26" t="s">
        <v>63</v>
      </c>
      <c r="AX3476" s="26" t="s">
        <v>63</v>
      </c>
      <c r="AY3476" s="26">
        <v>44.103490999999899</v>
      </c>
      <c r="AZ3476" s="26">
        <v>-102.58611500000001</v>
      </c>
      <c r="BA3476" s="26" t="s">
        <v>499</v>
      </c>
      <c r="BB3476" s="26" t="s">
        <v>609</v>
      </c>
      <c r="BC3476" s="26" t="s">
        <v>667</v>
      </c>
      <c r="BD3476" s="26" t="s">
        <v>681</v>
      </c>
      <c r="BE3476" s="26"/>
      <c r="BF3476" s="26" t="s">
        <v>68</v>
      </c>
      <c r="BG3476" s="26" t="s">
        <v>68</v>
      </c>
      <c r="BH3476" s="26" t="s">
        <v>646</v>
      </c>
      <c r="BI3476" s="26">
        <v>7</v>
      </c>
      <c r="BJ3476" s="26" t="s">
        <v>217</v>
      </c>
    </row>
    <row r="3477" spans="36:62" x14ac:dyDescent="0.25">
      <c r="AJ3477" s="26">
        <v>1986</v>
      </c>
      <c r="AK3477" s="26">
        <v>1817326</v>
      </c>
      <c r="AL3477" s="264">
        <v>43456.294444444444</v>
      </c>
      <c r="AM3477" s="26" t="s">
        <v>481</v>
      </c>
      <c r="AN3477" s="26" t="s">
        <v>63</v>
      </c>
      <c r="AO3477" s="26"/>
      <c r="AP3477" s="26"/>
      <c r="AQ3477" s="26">
        <v>-1</v>
      </c>
      <c r="AR3477" s="26">
        <v>90</v>
      </c>
      <c r="AS3477" s="26" t="s">
        <v>168</v>
      </c>
      <c r="AT3477" s="26" t="s">
        <v>71</v>
      </c>
      <c r="AU3477" s="26" t="s">
        <v>63</v>
      </c>
      <c r="AV3477" s="26" t="s">
        <v>63</v>
      </c>
      <c r="AW3477" s="26" t="s">
        <v>63</v>
      </c>
      <c r="AX3477" s="26" t="s">
        <v>63</v>
      </c>
      <c r="AY3477" s="26">
        <v>44.109122999999897</v>
      </c>
      <c r="AZ3477" s="26">
        <v>-102.908556</v>
      </c>
      <c r="BA3477" s="26" t="s">
        <v>185</v>
      </c>
      <c r="BB3477" s="26" t="s">
        <v>609</v>
      </c>
      <c r="BC3477" s="26" t="s">
        <v>167</v>
      </c>
      <c r="BD3477" s="26" t="s">
        <v>154</v>
      </c>
      <c r="BE3477" s="26"/>
      <c r="BF3477" s="26" t="s">
        <v>99</v>
      </c>
      <c r="BG3477" s="26" t="s">
        <v>167</v>
      </c>
      <c r="BH3477" s="26" t="s">
        <v>99</v>
      </c>
      <c r="BI3477" s="26">
        <v>7</v>
      </c>
      <c r="BJ3477" s="26" t="s">
        <v>217</v>
      </c>
    </row>
    <row r="3478" spans="36:62" x14ac:dyDescent="0.25">
      <c r="AJ3478" s="26">
        <v>1987</v>
      </c>
      <c r="AK3478" s="26">
        <v>1817338</v>
      </c>
      <c r="AL3478" s="264">
        <v>43461.22152777778</v>
      </c>
      <c r="AM3478" s="26" t="s">
        <v>147</v>
      </c>
      <c r="AN3478" s="26" t="s">
        <v>63</v>
      </c>
      <c r="AO3478" s="26" t="s">
        <v>156</v>
      </c>
      <c r="AP3478" s="26" t="s">
        <v>159</v>
      </c>
      <c r="AQ3478" s="26">
        <v>0</v>
      </c>
      <c r="AR3478" s="26">
        <v>90</v>
      </c>
      <c r="AS3478" s="26" t="s">
        <v>188</v>
      </c>
      <c r="AT3478" s="26" t="s">
        <v>654</v>
      </c>
      <c r="AU3478" s="26" t="s">
        <v>63</v>
      </c>
      <c r="AV3478" s="26" t="s">
        <v>63</v>
      </c>
      <c r="AW3478" s="26" t="s">
        <v>63</v>
      </c>
      <c r="AX3478" s="26" t="s">
        <v>63</v>
      </c>
      <c r="AY3478" s="26">
        <v>43.836033999999898</v>
      </c>
      <c r="AZ3478" s="26">
        <v>-101.846947</v>
      </c>
      <c r="BA3478" s="26" t="s">
        <v>185</v>
      </c>
      <c r="BB3478" s="26" t="s">
        <v>611</v>
      </c>
      <c r="BC3478" s="26" t="s">
        <v>68</v>
      </c>
      <c r="BD3478" s="26" t="s">
        <v>68</v>
      </c>
      <c r="BE3478" s="26"/>
      <c r="BF3478" s="26" t="s">
        <v>68</v>
      </c>
      <c r="BG3478" s="26" t="s">
        <v>209</v>
      </c>
      <c r="BH3478" s="26" t="s">
        <v>160</v>
      </c>
      <c r="BI3478" s="26">
        <v>7</v>
      </c>
      <c r="BJ3478" s="26" t="s">
        <v>217</v>
      </c>
    </row>
    <row r="3479" spans="36:62" x14ac:dyDescent="0.25">
      <c r="AJ3479" s="26">
        <v>1988</v>
      </c>
      <c r="AK3479" s="26">
        <v>1817339</v>
      </c>
      <c r="AL3479" s="264">
        <v>43465.461805555555</v>
      </c>
      <c r="AM3479" s="26" t="s">
        <v>481</v>
      </c>
      <c r="AN3479" s="26" t="s">
        <v>63</v>
      </c>
      <c r="AO3479" s="26" t="s">
        <v>156</v>
      </c>
      <c r="AP3479" s="26" t="s">
        <v>159</v>
      </c>
      <c r="AQ3479" s="26">
        <v>0</v>
      </c>
      <c r="AR3479" s="26">
        <v>90</v>
      </c>
      <c r="AS3479" s="26" t="s">
        <v>764</v>
      </c>
      <c r="AT3479" s="26" t="s">
        <v>613</v>
      </c>
      <c r="AU3479" s="26" t="s">
        <v>63</v>
      </c>
      <c r="AV3479" s="26" t="s">
        <v>63</v>
      </c>
      <c r="AW3479" s="26" t="s">
        <v>63</v>
      </c>
      <c r="AX3479" s="26" t="s">
        <v>63</v>
      </c>
      <c r="AY3479" s="26">
        <v>44.111626000000001</v>
      </c>
      <c r="AZ3479" s="26">
        <v>-103.123863999999</v>
      </c>
      <c r="BA3479" s="26" t="s">
        <v>158</v>
      </c>
      <c r="BB3479" s="26" t="s">
        <v>609</v>
      </c>
      <c r="BC3479" s="26" t="s">
        <v>162</v>
      </c>
      <c r="BD3479" s="26" t="s">
        <v>68</v>
      </c>
      <c r="BE3479" s="26" t="s">
        <v>161</v>
      </c>
      <c r="BF3479" s="26" t="s">
        <v>68</v>
      </c>
      <c r="BG3479" s="26" t="s">
        <v>68</v>
      </c>
      <c r="BH3479" s="26" t="s">
        <v>160</v>
      </c>
      <c r="BI3479" s="26">
        <v>7</v>
      </c>
      <c r="BJ3479" s="26" t="s">
        <v>217</v>
      </c>
    </row>
    <row r="3480" spans="36:62" x14ac:dyDescent="0.25">
      <c r="AJ3480" s="26">
        <v>1989</v>
      </c>
      <c r="AK3480" s="26">
        <v>1900079</v>
      </c>
      <c r="AL3480" s="264">
        <v>43467.304861111108</v>
      </c>
      <c r="AM3480" s="26" t="s">
        <v>481</v>
      </c>
      <c r="AN3480" s="26" t="s">
        <v>63</v>
      </c>
      <c r="AO3480" s="26" t="s">
        <v>156</v>
      </c>
      <c r="AP3480" s="26" t="s">
        <v>159</v>
      </c>
      <c r="AQ3480" s="26">
        <v>0</v>
      </c>
      <c r="AR3480" s="26">
        <v>90</v>
      </c>
      <c r="AS3480" s="26" t="s">
        <v>197</v>
      </c>
      <c r="AT3480" s="26" t="s">
        <v>71</v>
      </c>
      <c r="AU3480" s="26" t="s">
        <v>63</v>
      </c>
      <c r="AV3480" s="26" t="s">
        <v>63</v>
      </c>
      <c r="AW3480" s="26" t="s">
        <v>63</v>
      </c>
      <c r="AX3480" s="26" t="s">
        <v>63</v>
      </c>
      <c r="AY3480" s="26">
        <v>44.103461000000003</v>
      </c>
      <c r="AZ3480" s="26">
        <v>-102.565138</v>
      </c>
      <c r="BA3480" s="26" t="s">
        <v>485</v>
      </c>
      <c r="BB3480" s="26" t="s">
        <v>609</v>
      </c>
      <c r="BC3480" s="26" t="s">
        <v>614</v>
      </c>
      <c r="BD3480" s="26" t="s">
        <v>615</v>
      </c>
      <c r="BE3480" s="26" t="s">
        <v>677</v>
      </c>
      <c r="BF3480" s="26" t="s">
        <v>68</v>
      </c>
      <c r="BG3480" s="26" t="s">
        <v>68</v>
      </c>
      <c r="BH3480" s="26" t="s">
        <v>160</v>
      </c>
      <c r="BI3480" s="26">
        <v>7</v>
      </c>
      <c r="BJ3480" s="26" t="s">
        <v>217</v>
      </c>
    </row>
    <row r="3481" spans="36:62" x14ac:dyDescent="0.25">
      <c r="AJ3481" s="26">
        <v>1994</v>
      </c>
      <c r="AK3481" s="26">
        <v>1816986</v>
      </c>
      <c r="AL3481" s="264">
        <v>43461.616666666669</v>
      </c>
      <c r="AM3481" s="26" t="s">
        <v>481</v>
      </c>
      <c r="AN3481" s="26" t="s">
        <v>63</v>
      </c>
      <c r="AO3481" s="26" t="s">
        <v>655</v>
      </c>
      <c r="AP3481" s="26" t="s">
        <v>159</v>
      </c>
      <c r="AQ3481" s="26">
        <v>0</v>
      </c>
      <c r="AR3481" s="26">
        <v>90</v>
      </c>
      <c r="AS3481" s="26" t="s">
        <v>638</v>
      </c>
      <c r="AT3481" s="26" t="s">
        <v>676</v>
      </c>
      <c r="AU3481" s="26" t="s">
        <v>63</v>
      </c>
      <c r="AV3481" s="26" t="s">
        <v>63</v>
      </c>
      <c r="AW3481" s="26" t="s">
        <v>63</v>
      </c>
      <c r="AX3481" s="26" t="s">
        <v>63</v>
      </c>
      <c r="AY3481" s="26">
        <v>44.114497999999898</v>
      </c>
      <c r="AZ3481" s="26">
        <v>-103.11868200000001</v>
      </c>
      <c r="BA3481" s="26" t="s">
        <v>166</v>
      </c>
      <c r="BB3481" s="26" t="s">
        <v>609</v>
      </c>
      <c r="BC3481" s="26" t="s">
        <v>708</v>
      </c>
      <c r="BD3481" s="26" t="s">
        <v>615</v>
      </c>
      <c r="BE3481" s="26"/>
      <c r="BF3481" s="26" t="s">
        <v>68</v>
      </c>
      <c r="BG3481" s="26" t="s">
        <v>209</v>
      </c>
      <c r="BH3481" s="26" t="s">
        <v>146</v>
      </c>
      <c r="BI3481" s="26">
        <v>7</v>
      </c>
      <c r="BJ3481" s="26" t="s">
        <v>217</v>
      </c>
    </row>
    <row r="3482" spans="36:62" x14ac:dyDescent="0.25">
      <c r="AJ3482" s="26">
        <v>2002</v>
      </c>
      <c r="AK3482" s="26">
        <v>1900225</v>
      </c>
      <c r="AL3482" s="264">
        <v>43466.657638888886</v>
      </c>
      <c r="AM3482" s="26" t="s">
        <v>481</v>
      </c>
      <c r="AN3482" s="26" t="s">
        <v>63</v>
      </c>
      <c r="AO3482" s="26" t="s">
        <v>156</v>
      </c>
      <c r="AP3482" s="26" t="s">
        <v>765</v>
      </c>
      <c r="AQ3482" s="26">
        <v>0</v>
      </c>
      <c r="AR3482" s="26">
        <v>90</v>
      </c>
      <c r="AS3482" s="26" t="s">
        <v>766</v>
      </c>
      <c r="AT3482" s="26" t="s">
        <v>658</v>
      </c>
      <c r="AU3482" s="26" t="s">
        <v>63</v>
      </c>
      <c r="AV3482" s="26" t="s">
        <v>63</v>
      </c>
      <c r="AW3482" s="26" t="s">
        <v>63</v>
      </c>
      <c r="AX3482" s="26" t="s">
        <v>63</v>
      </c>
      <c r="AY3482" s="26">
        <v>44.0256609999999</v>
      </c>
      <c r="AZ3482" s="26">
        <v>-102.317965</v>
      </c>
      <c r="BA3482" s="26" t="s">
        <v>500</v>
      </c>
      <c r="BB3482" s="26" t="s">
        <v>609</v>
      </c>
      <c r="BC3482" s="26" t="s">
        <v>767</v>
      </c>
      <c r="BD3482" s="26" t="s">
        <v>615</v>
      </c>
      <c r="BE3482" s="26"/>
      <c r="BF3482" s="26" t="s">
        <v>68</v>
      </c>
      <c r="BG3482" s="26" t="s">
        <v>209</v>
      </c>
      <c r="BH3482" s="26" t="s">
        <v>175</v>
      </c>
      <c r="BI3482" s="26">
        <v>7</v>
      </c>
      <c r="BJ3482" s="26" t="s">
        <v>19</v>
      </c>
    </row>
    <row r="3483" spans="36:62" x14ac:dyDescent="0.25">
      <c r="AJ3483" s="26">
        <v>2003</v>
      </c>
      <c r="AK3483" s="26">
        <v>1900220</v>
      </c>
      <c r="AL3483" s="264">
        <v>43466.563888888886</v>
      </c>
      <c r="AM3483" s="26" t="s">
        <v>481</v>
      </c>
      <c r="AN3483" s="26" t="s">
        <v>63</v>
      </c>
      <c r="AO3483" s="26" t="s">
        <v>156</v>
      </c>
      <c r="AP3483" s="26" t="s">
        <v>159</v>
      </c>
      <c r="AQ3483" s="26">
        <v>0</v>
      </c>
      <c r="AR3483" s="26">
        <v>90</v>
      </c>
      <c r="AS3483" s="26" t="s">
        <v>668</v>
      </c>
      <c r="AT3483" s="26" t="s">
        <v>74</v>
      </c>
      <c r="AU3483" s="26" t="s">
        <v>63</v>
      </c>
      <c r="AV3483" s="26" t="s">
        <v>63</v>
      </c>
      <c r="AW3483" s="26" t="s">
        <v>63</v>
      </c>
      <c r="AX3483" s="26" t="s">
        <v>63</v>
      </c>
      <c r="AY3483" s="26">
        <v>44.103430000000003</v>
      </c>
      <c r="AZ3483" s="26">
        <v>-102.55888400000001</v>
      </c>
      <c r="BA3483" s="26" t="s">
        <v>166</v>
      </c>
      <c r="BB3483" s="26" t="s">
        <v>609</v>
      </c>
      <c r="BC3483" s="26" t="s">
        <v>614</v>
      </c>
      <c r="BD3483" s="26" t="s">
        <v>615</v>
      </c>
      <c r="BE3483" s="26"/>
      <c r="BF3483" s="26" t="s">
        <v>68</v>
      </c>
      <c r="BG3483" s="26" t="s">
        <v>68</v>
      </c>
      <c r="BH3483" s="26" t="s">
        <v>160</v>
      </c>
      <c r="BI3483" s="26">
        <v>7</v>
      </c>
      <c r="BJ3483" s="26" t="s">
        <v>217</v>
      </c>
    </row>
    <row r="3484" spans="36:62" x14ac:dyDescent="0.25">
      <c r="AJ3484" s="26">
        <v>2004</v>
      </c>
      <c r="AK3484" s="26">
        <v>1900219</v>
      </c>
      <c r="AL3484" s="264">
        <v>43466.479861111111</v>
      </c>
      <c r="AM3484" s="26" t="s">
        <v>481</v>
      </c>
      <c r="AN3484" s="26" t="s">
        <v>63</v>
      </c>
      <c r="AO3484" s="26" t="s">
        <v>156</v>
      </c>
      <c r="AP3484" s="26" t="s">
        <v>159</v>
      </c>
      <c r="AQ3484" s="26">
        <v>0</v>
      </c>
      <c r="AR3484" s="26">
        <v>90</v>
      </c>
      <c r="AS3484" s="26" t="s">
        <v>618</v>
      </c>
      <c r="AT3484" s="26" t="s">
        <v>74</v>
      </c>
      <c r="AU3484" s="26" t="s">
        <v>63</v>
      </c>
      <c r="AV3484" s="26" t="s">
        <v>63</v>
      </c>
      <c r="AW3484" s="26" t="s">
        <v>63</v>
      </c>
      <c r="AX3484" s="26" t="s">
        <v>63</v>
      </c>
      <c r="AY3484" s="26">
        <v>44.11759</v>
      </c>
      <c r="AZ3484" s="26">
        <v>-102.935738</v>
      </c>
      <c r="BA3484" s="26" t="s">
        <v>185</v>
      </c>
      <c r="BB3484" s="26" t="s">
        <v>611</v>
      </c>
      <c r="BC3484" s="26" t="s">
        <v>614</v>
      </c>
      <c r="BD3484" s="26" t="s">
        <v>615</v>
      </c>
      <c r="BE3484" s="26"/>
      <c r="BF3484" s="26" t="s">
        <v>68</v>
      </c>
      <c r="BG3484" s="26" t="s">
        <v>68</v>
      </c>
      <c r="BH3484" s="26" t="s">
        <v>160</v>
      </c>
      <c r="BI3484" s="26">
        <v>7</v>
      </c>
      <c r="BJ3484" s="26" t="s">
        <v>217</v>
      </c>
    </row>
    <row r="3485" spans="36:62" x14ac:dyDescent="0.25">
      <c r="AJ3485" s="26">
        <v>2005</v>
      </c>
      <c r="AK3485" s="26">
        <v>1900218</v>
      </c>
      <c r="AL3485" s="264">
        <v>43466.238194444442</v>
      </c>
      <c r="AM3485" s="26" t="s">
        <v>481</v>
      </c>
      <c r="AN3485" s="26" t="s">
        <v>63</v>
      </c>
      <c r="AO3485" s="26" t="s">
        <v>156</v>
      </c>
      <c r="AP3485" s="26" t="s">
        <v>159</v>
      </c>
      <c r="AQ3485" s="26">
        <v>0</v>
      </c>
      <c r="AR3485" s="26">
        <v>90</v>
      </c>
      <c r="AS3485" s="26" t="s">
        <v>188</v>
      </c>
      <c r="AT3485" s="26" t="s">
        <v>74</v>
      </c>
      <c r="AU3485" s="26" t="s">
        <v>63</v>
      </c>
      <c r="AV3485" s="26" t="s">
        <v>63</v>
      </c>
      <c r="AW3485" s="26" t="s">
        <v>63</v>
      </c>
      <c r="AX3485" s="26" t="s">
        <v>63</v>
      </c>
      <c r="AY3485" s="26">
        <v>44.103464000000002</v>
      </c>
      <c r="AZ3485" s="26">
        <v>-102.563552999999</v>
      </c>
      <c r="BA3485" s="26" t="s">
        <v>185</v>
      </c>
      <c r="BB3485" s="26" t="s">
        <v>609</v>
      </c>
      <c r="BC3485" s="26" t="s">
        <v>614</v>
      </c>
      <c r="BD3485" s="26" t="s">
        <v>615</v>
      </c>
      <c r="BE3485" s="26"/>
      <c r="BF3485" s="26" t="s">
        <v>68</v>
      </c>
      <c r="BG3485" s="26" t="s">
        <v>68</v>
      </c>
      <c r="BH3485" s="26" t="s">
        <v>160</v>
      </c>
      <c r="BI3485" s="26">
        <v>7</v>
      </c>
      <c r="BJ3485" s="26" t="s">
        <v>217</v>
      </c>
    </row>
    <row r="3486" spans="36:62" x14ac:dyDescent="0.25">
      <c r="AJ3486" s="26">
        <v>2008</v>
      </c>
      <c r="AK3486" s="26">
        <v>1900399</v>
      </c>
      <c r="AL3486" s="264">
        <v>43484.659722222219</v>
      </c>
      <c r="AM3486" s="26" t="s">
        <v>481</v>
      </c>
      <c r="AN3486" s="26" t="s">
        <v>63</v>
      </c>
      <c r="AO3486" s="26" t="s">
        <v>156</v>
      </c>
      <c r="AP3486" s="26" t="s">
        <v>648</v>
      </c>
      <c r="AQ3486" s="26">
        <v>0</v>
      </c>
      <c r="AR3486" s="26">
        <v>90</v>
      </c>
      <c r="AS3486" s="26" t="s">
        <v>768</v>
      </c>
      <c r="AT3486" s="26" t="s">
        <v>616</v>
      </c>
      <c r="AU3486" s="26" t="s">
        <v>63</v>
      </c>
      <c r="AV3486" s="26" t="s">
        <v>63</v>
      </c>
      <c r="AW3486" s="26" t="s">
        <v>63</v>
      </c>
      <c r="AX3486" s="26" t="s">
        <v>63</v>
      </c>
      <c r="AY3486" s="26">
        <v>44.042357000000003</v>
      </c>
      <c r="AZ3486" s="26">
        <v>-102.35224100000001</v>
      </c>
      <c r="BA3486" s="26" t="s">
        <v>483</v>
      </c>
      <c r="BB3486" s="26" t="s">
        <v>609</v>
      </c>
      <c r="BC3486" s="26" t="s">
        <v>732</v>
      </c>
      <c r="BD3486" s="26" t="s">
        <v>615</v>
      </c>
      <c r="BE3486" s="26"/>
      <c r="BF3486" s="26" t="s">
        <v>769</v>
      </c>
      <c r="BG3486" s="26" t="s">
        <v>68</v>
      </c>
      <c r="BH3486" s="26" t="s">
        <v>175</v>
      </c>
      <c r="BI3486" s="26">
        <v>7</v>
      </c>
      <c r="BJ3486" s="26" t="s">
        <v>217</v>
      </c>
    </row>
    <row r="3487" spans="36:62" x14ac:dyDescent="0.25">
      <c r="AJ3487" s="26">
        <v>2010</v>
      </c>
      <c r="AK3487" s="26">
        <v>1900485</v>
      </c>
      <c r="AL3487" s="264">
        <v>43483.322916666664</v>
      </c>
      <c r="AM3487" s="26" t="s">
        <v>147</v>
      </c>
      <c r="AN3487" s="26" t="s">
        <v>63</v>
      </c>
      <c r="AO3487" s="26" t="s">
        <v>156</v>
      </c>
      <c r="AP3487" s="26" t="s">
        <v>159</v>
      </c>
      <c r="AQ3487" s="26">
        <v>0</v>
      </c>
      <c r="AR3487" s="26">
        <v>90</v>
      </c>
      <c r="AS3487" s="26" t="s">
        <v>770</v>
      </c>
      <c r="AT3487" s="26" t="s">
        <v>654</v>
      </c>
      <c r="AU3487" s="26" t="s">
        <v>63</v>
      </c>
      <c r="AV3487" s="26" t="s">
        <v>63</v>
      </c>
      <c r="AW3487" s="26" t="s">
        <v>63</v>
      </c>
      <c r="AX3487" s="26" t="s">
        <v>63</v>
      </c>
      <c r="AY3487" s="26">
        <v>43.835948000000002</v>
      </c>
      <c r="AZ3487" s="26">
        <v>-101.65455900000001</v>
      </c>
      <c r="BA3487" s="26" t="s">
        <v>166</v>
      </c>
      <c r="BB3487" s="26" t="s">
        <v>611</v>
      </c>
      <c r="BC3487" s="26" t="s">
        <v>614</v>
      </c>
      <c r="BD3487" s="26" t="s">
        <v>615</v>
      </c>
      <c r="BE3487" s="26"/>
      <c r="BF3487" s="26" t="s">
        <v>68</v>
      </c>
      <c r="BG3487" s="26" t="s">
        <v>68</v>
      </c>
      <c r="BH3487" s="26" t="s">
        <v>160</v>
      </c>
      <c r="BI3487" s="26">
        <v>7</v>
      </c>
      <c r="BJ3487" s="26" t="s">
        <v>217</v>
      </c>
    </row>
    <row r="3488" spans="36:62" x14ac:dyDescent="0.25">
      <c r="AJ3488" s="26">
        <v>2014</v>
      </c>
      <c r="AK3488" s="26">
        <v>1900730</v>
      </c>
      <c r="AL3488" s="264">
        <v>43490.465277777781</v>
      </c>
      <c r="AM3488" s="26" t="s">
        <v>481</v>
      </c>
      <c r="AN3488" s="26" t="s">
        <v>63</v>
      </c>
      <c r="AO3488" s="26" t="s">
        <v>156</v>
      </c>
      <c r="AP3488" s="26" t="s">
        <v>159</v>
      </c>
      <c r="AQ3488" s="26">
        <v>0</v>
      </c>
      <c r="AR3488" s="26">
        <v>90</v>
      </c>
      <c r="AS3488" s="26" t="s">
        <v>668</v>
      </c>
      <c r="AT3488" s="26" t="s">
        <v>654</v>
      </c>
      <c r="AU3488" s="26" t="s">
        <v>63</v>
      </c>
      <c r="AV3488" s="26" t="s">
        <v>63</v>
      </c>
      <c r="AW3488" s="26" t="s">
        <v>63</v>
      </c>
      <c r="AX3488" s="26" t="s">
        <v>63</v>
      </c>
      <c r="AY3488" s="26">
        <v>44.103205000000003</v>
      </c>
      <c r="AZ3488" s="26">
        <v>-102.562735</v>
      </c>
      <c r="BA3488" s="26" t="s">
        <v>166</v>
      </c>
      <c r="BB3488" s="26" t="s">
        <v>611</v>
      </c>
      <c r="BC3488" s="26" t="s">
        <v>170</v>
      </c>
      <c r="BD3488" s="26" t="s">
        <v>68</v>
      </c>
      <c r="BE3488" s="26"/>
      <c r="BF3488" s="26" t="s">
        <v>68</v>
      </c>
      <c r="BG3488" s="26" t="s">
        <v>68</v>
      </c>
      <c r="BH3488" s="26" t="s">
        <v>146</v>
      </c>
      <c r="BI3488" s="26">
        <v>7</v>
      </c>
      <c r="BJ3488" s="26" t="s">
        <v>217</v>
      </c>
    </row>
    <row r="3489" spans="36:62" x14ac:dyDescent="0.25">
      <c r="AJ3489" s="26">
        <v>2015</v>
      </c>
      <c r="AK3489" s="26">
        <v>1900729</v>
      </c>
      <c r="AL3489" s="264">
        <v>43490.38958333333</v>
      </c>
      <c r="AM3489" s="26" t="s">
        <v>481</v>
      </c>
      <c r="AN3489" s="26" t="s">
        <v>63</v>
      </c>
      <c r="AO3489" s="26" t="s">
        <v>156</v>
      </c>
      <c r="AP3489" s="26" t="s">
        <v>159</v>
      </c>
      <c r="AQ3489" s="26">
        <v>0</v>
      </c>
      <c r="AR3489" s="26">
        <v>90</v>
      </c>
      <c r="AS3489" s="26" t="s">
        <v>739</v>
      </c>
      <c r="AT3489" s="26" t="s">
        <v>654</v>
      </c>
      <c r="AU3489" s="26" t="s">
        <v>63</v>
      </c>
      <c r="AV3489" s="26" t="s">
        <v>63</v>
      </c>
      <c r="AW3489" s="26" t="s">
        <v>63</v>
      </c>
      <c r="AX3489" s="26" t="s">
        <v>63</v>
      </c>
      <c r="AY3489" s="26">
        <v>44.103380999999899</v>
      </c>
      <c r="AZ3489" s="26">
        <v>-102.532259999999</v>
      </c>
      <c r="BA3489" s="26" t="s">
        <v>185</v>
      </c>
      <c r="BB3489" s="26" t="s">
        <v>609</v>
      </c>
      <c r="BC3489" s="26" t="s">
        <v>680</v>
      </c>
      <c r="BD3489" s="26" t="s">
        <v>615</v>
      </c>
      <c r="BE3489" s="26"/>
      <c r="BF3489" s="26" t="s">
        <v>68</v>
      </c>
      <c r="BG3489" s="26" t="s">
        <v>68</v>
      </c>
      <c r="BH3489" s="26" t="s">
        <v>146</v>
      </c>
      <c r="BI3489" s="26">
        <v>7</v>
      </c>
      <c r="BJ3489" s="26" t="s">
        <v>217</v>
      </c>
    </row>
    <row r="3490" spans="36:62" x14ac:dyDescent="0.25">
      <c r="AJ3490" s="26">
        <v>2016</v>
      </c>
      <c r="AK3490" s="26">
        <v>1900728</v>
      </c>
      <c r="AL3490" s="264">
        <v>43490.342361111114</v>
      </c>
      <c r="AM3490" s="26" t="s">
        <v>481</v>
      </c>
      <c r="AN3490" s="26" t="s">
        <v>63</v>
      </c>
      <c r="AO3490" s="26" t="s">
        <v>156</v>
      </c>
      <c r="AP3490" s="26" t="s">
        <v>159</v>
      </c>
      <c r="AQ3490" s="26">
        <v>0</v>
      </c>
      <c r="AR3490" s="26">
        <v>90</v>
      </c>
      <c r="AS3490" s="26" t="s">
        <v>638</v>
      </c>
      <c r="AT3490" s="26" t="s">
        <v>654</v>
      </c>
      <c r="AU3490" s="26" t="s">
        <v>63</v>
      </c>
      <c r="AV3490" s="26" t="s">
        <v>63</v>
      </c>
      <c r="AW3490" s="26" t="s">
        <v>63</v>
      </c>
      <c r="AX3490" s="26" t="s">
        <v>63</v>
      </c>
      <c r="AY3490" s="26">
        <v>43.986885000000001</v>
      </c>
      <c r="AZ3490" s="26">
        <v>-102.234054</v>
      </c>
      <c r="BA3490" s="26" t="s">
        <v>166</v>
      </c>
      <c r="BB3490" s="26" t="s">
        <v>609</v>
      </c>
      <c r="BC3490" s="26" t="s">
        <v>680</v>
      </c>
      <c r="BD3490" s="26" t="s">
        <v>68</v>
      </c>
      <c r="BE3490" s="26"/>
      <c r="BF3490" s="26" t="s">
        <v>675</v>
      </c>
      <c r="BG3490" s="26" t="s">
        <v>68</v>
      </c>
      <c r="BH3490" s="26" t="s">
        <v>146</v>
      </c>
      <c r="BI3490" s="26">
        <v>7</v>
      </c>
      <c r="BJ3490" s="26" t="s">
        <v>217</v>
      </c>
    </row>
    <row r="3491" spans="36:62" x14ac:dyDescent="0.25">
      <c r="AJ3491" s="26">
        <v>2017</v>
      </c>
      <c r="AK3491" s="26">
        <v>1817931</v>
      </c>
      <c r="AL3491" s="264">
        <v>43465.433333333334</v>
      </c>
      <c r="AM3491" s="26" t="s">
        <v>147</v>
      </c>
      <c r="AN3491" s="26" t="s">
        <v>63</v>
      </c>
      <c r="AO3491" s="26" t="s">
        <v>156</v>
      </c>
      <c r="AP3491" s="26" t="s">
        <v>159</v>
      </c>
      <c r="AQ3491" s="26">
        <v>0</v>
      </c>
      <c r="AR3491" s="26">
        <v>90</v>
      </c>
      <c r="AS3491" s="26" t="s">
        <v>628</v>
      </c>
      <c r="AT3491" s="26" t="s">
        <v>654</v>
      </c>
      <c r="AU3491" s="26" t="s">
        <v>63</v>
      </c>
      <c r="AV3491" s="26" t="s">
        <v>63</v>
      </c>
      <c r="AW3491" s="26" t="s">
        <v>63</v>
      </c>
      <c r="AX3491" s="26" t="s">
        <v>63</v>
      </c>
      <c r="AY3491" s="26">
        <v>43.872712</v>
      </c>
      <c r="AZ3491" s="26">
        <v>-101.972617</v>
      </c>
      <c r="BA3491" s="26" t="s">
        <v>483</v>
      </c>
      <c r="BB3491" s="26" t="s">
        <v>611</v>
      </c>
      <c r="BC3491" s="26" t="s">
        <v>759</v>
      </c>
      <c r="BD3491" s="26" t="s">
        <v>615</v>
      </c>
      <c r="BE3491" s="26"/>
      <c r="BF3491" s="26" t="s">
        <v>68</v>
      </c>
      <c r="BG3491" s="26" t="s">
        <v>209</v>
      </c>
      <c r="BH3491" s="26" t="s">
        <v>175</v>
      </c>
      <c r="BI3491" s="26">
        <v>7</v>
      </c>
      <c r="BJ3491" s="26" t="s">
        <v>21</v>
      </c>
    </row>
    <row r="3492" spans="36:62" x14ac:dyDescent="0.25">
      <c r="AJ3492" s="26">
        <v>2021</v>
      </c>
      <c r="AK3492" s="26">
        <v>1900961</v>
      </c>
      <c r="AL3492" s="264">
        <v>43498.736111111109</v>
      </c>
      <c r="AM3492" s="26" t="s">
        <v>481</v>
      </c>
      <c r="AN3492" s="26" t="s">
        <v>63</v>
      </c>
      <c r="AO3492" s="26"/>
      <c r="AP3492" s="26"/>
      <c r="AQ3492" s="26">
        <v>-1</v>
      </c>
      <c r="AR3492" s="26">
        <v>90</v>
      </c>
      <c r="AS3492" s="26" t="s">
        <v>168</v>
      </c>
      <c r="AT3492" s="26" t="s">
        <v>74</v>
      </c>
      <c r="AU3492" s="26" t="s">
        <v>63</v>
      </c>
      <c r="AV3492" s="26" t="s">
        <v>63</v>
      </c>
      <c r="AW3492" s="26" t="s">
        <v>63</v>
      </c>
      <c r="AX3492" s="26" t="s">
        <v>63</v>
      </c>
      <c r="AY3492" s="26">
        <v>44.065314000000001</v>
      </c>
      <c r="AZ3492" s="26">
        <v>-102.447433</v>
      </c>
      <c r="BA3492" s="26" t="s">
        <v>166</v>
      </c>
      <c r="BB3492" s="26" t="s">
        <v>609</v>
      </c>
      <c r="BC3492" s="26" t="s">
        <v>167</v>
      </c>
      <c r="BD3492" s="26" t="s">
        <v>154</v>
      </c>
      <c r="BE3492" s="26"/>
      <c r="BF3492" s="26" t="s">
        <v>99</v>
      </c>
      <c r="BG3492" s="26" t="s">
        <v>167</v>
      </c>
      <c r="BH3492" s="26" t="s">
        <v>99</v>
      </c>
      <c r="BI3492" s="26">
        <v>7</v>
      </c>
      <c r="BJ3492" s="26" t="s">
        <v>217</v>
      </c>
    </row>
    <row r="3493" spans="36:62" x14ac:dyDescent="0.25">
      <c r="AJ3493" s="26">
        <v>2022</v>
      </c>
      <c r="AK3493" s="26">
        <v>1900962</v>
      </c>
      <c r="AL3493" s="264">
        <v>43498.736111111109</v>
      </c>
      <c r="AM3493" s="26" t="s">
        <v>481</v>
      </c>
      <c r="AN3493" s="26" t="s">
        <v>63</v>
      </c>
      <c r="AO3493" s="26"/>
      <c r="AP3493" s="26"/>
      <c r="AQ3493" s="26">
        <v>-1</v>
      </c>
      <c r="AR3493" s="26">
        <v>90</v>
      </c>
      <c r="AS3493" s="26" t="s">
        <v>168</v>
      </c>
      <c r="AT3493" s="26" t="s">
        <v>74</v>
      </c>
      <c r="AU3493" s="26" t="s">
        <v>63</v>
      </c>
      <c r="AV3493" s="26" t="s">
        <v>63</v>
      </c>
      <c r="AW3493" s="26" t="s">
        <v>63</v>
      </c>
      <c r="AX3493" s="26" t="s">
        <v>63</v>
      </c>
      <c r="AY3493" s="26">
        <v>44.065314000000001</v>
      </c>
      <c r="AZ3493" s="26">
        <v>-102.447433</v>
      </c>
      <c r="BA3493" s="26" t="s">
        <v>485</v>
      </c>
      <c r="BB3493" s="26" t="s">
        <v>609</v>
      </c>
      <c r="BC3493" s="26" t="s">
        <v>167</v>
      </c>
      <c r="BD3493" s="26" t="s">
        <v>154</v>
      </c>
      <c r="BE3493" s="26"/>
      <c r="BF3493" s="26" t="s">
        <v>99</v>
      </c>
      <c r="BG3493" s="26" t="s">
        <v>167</v>
      </c>
      <c r="BH3493" s="26" t="s">
        <v>99</v>
      </c>
      <c r="BI3493" s="26">
        <v>7</v>
      </c>
      <c r="BJ3493" s="26" t="s">
        <v>217</v>
      </c>
    </row>
    <row r="3494" spans="36:62" x14ac:dyDescent="0.25">
      <c r="AJ3494" s="26">
        <v>2024</v>
      </c>
      <c r="AK3494" s="26">
        <v>1901015</v>
      </c>
      <c r="AL3494" s="264">
        <v>43466.657638888886</v>
      </c>
      <c r="AM3494" s="26" t="s">
        <v>481</v>
      </c>
      <c r="AN3494" s="26" t="s">
        <v>63</v>
      </c>
      <c r="AO3494" s="26" t="s">
        <v>156</v>
      </c>
      <c r="AP3494" s="26" t="s">
        <v>627</v>
      </c>
      <c r="AQ3494" s="26">
        <v>0</v>
      </c>
      <c r="AR3494" s="26">
        <v>90</v>
      </c>
      <c r="AS3494" s="26" t="s">
        <v>766</v>
      </c>
      <c r="AT3494" s="26" t="s">
        <v>654</v>
      </c>
      <c r="AU3494" s="26" t="s">
        <v>63</v>
      </c>
      <c r="AV3494" s="26" t="s">
        <v>63</v>
      </c>
      <c r="AW3494" s="26" t="s">
        <v>63</v>
      </c>
      <c r="AX3494" s="26" t="s">
        <v>63</v>
      </c>
      <c r="AY3494" s="26">
        <v>44.024560000000001</v>
      </c>
      <c r="AZ3494" s="26">
        <v>-102.314858999999</v>
      </c>
      <c r="BA3494" s="26" t="s">
        <v>493</v>
      </c>
      <c r="BB3494" s="26" t="s">
        <v>609</v>
      </c>
      <c r="BC3494" s="26" t="s">
        <v>614</v>
      </c>
      <c r="BD3494" s="26" t="s">
        <v>615</v>
      </c>
      <c r="BE3494" s="26"/>
      <c r="BF3494" s="26" t="s">
        <v>68</v>
      </c>
      <c r="BG3494" s="26" t="s">
        <v>771</v>
      </c>
      <c r="BH3494" s="26" t="s">
        <v>772</v>
      </c>
      <c r="BI3494" s="26">
        <v>7</v>
      </c>
      <c r="BJ3494" s="26" t="s">
        <v>18</v>
      </c>
    </row>
    <row r="3495" spans="36:62" x14ac:dyDescent="0.25">
      <c r="AJ3495" s="26">
        <v>2025</v>
      </c>
      <c r="AK3495" s="26">
        <v>1901287</v>
      </c>
      <c r="AL3495" s="264">
        <v>43496.75</v>
      </c>
      <c r="AM3495" s="26" t="s">
        <v>481</v>
      </c>
      <c r="AN3495" s="26" t="s">
        <v>63</v>
      </c>
      <c r="AO3495" s="26" t="s">
        <v>156</v>
      </c>
      <c r="AP3495" s="26" t="s">
        <v>726</v>
      </c>
      <c r="AQ3495" s="26">
        <v>0</v>
      </c>
      <c r="AR3495" s="26">
        <v>90</v>
      </c>
      <c r="AS3495" s="26" t="s">
        <v>628</v>
      </c>
      <c r="AT3495" s="26" t="s">
        <v>71</v>
      </c>
      <c r="AU3495" s="26" t="s">
        <v>63</v>
      </c>
      <c r="AV3495" s="26" t="s">
        <v>63</v>
      </c>
      <c r="AW3495" s="26" t="s">
        <v>63</v>
      </c>
      <c r="AX3495" s="26" t="s">
        <v>63</v>
      </c>
      <c r="AY3495" s="26">
        <v>44.100518999999899</v>
      </c>
      <c r="AZ3495" s="26">
        <v>-103.151387</v>
      </c>
      <c r="BA3495" s="26" t="s">
        <v>493</v>
      </c>
      <c r="BB3495" s="26" t="s">
        <v>165</v>
      </c>
      <c r="BC3495" s="26" t="s">
        <v>727</v>
      </c>
      <c r="BD3495" s="26" t="s">
        <v>68</v>
      </c>
      <c r="BE3495" s="26"/>
      <c r="BF3495" s="26" t="s">
        <v>68</v>
      </c>
      <c r="BG3495" s="26" t="s">
        <v>68</v>
      </c>
      <c r="BH3495" s="26" t="s">
        <v>175</v>
      </c>
      <c r="BI3495" s="26">
        <v>7</v>
      </c>
      <c r="BJ3495" s="26" t="s">
        <v>217</v>
      </c>
    </row>
    <row r="3496" spans="36:62" x14ac:dyDescent="0.25">
      <c r="AJ3496" s="26">
        <v>2027</v>
      </c>
      <c r="AK3496" s="26">
        <v>1901344</v>
      </c>
      <c r="AL3496" s="264">
        <v>43505.794444444444</v>
      </c>
      <c r="AM3496" s="26" t="s">
        <v>481</v>
      </c>
      <c r="AN3496" s="26" t="s">
        <v>63</v>
      </c>
      <c r="AO3496" s="26"/>
      <c r="AP3496" s="26"/>
      <c r="AQ3496" s="26">
        <v>-1</v>
      </c>
      <c r="AR3496" s="26">
        <v>90</v>
      </c>
      <c r="AS3496" s="26" t="s">
        <v>168</v>
      </c>
      <c r="AT3496" s="26" t="s">
        <v>71</v>
      </c>
      <c r="AU3496" s="26" t="s">
        <v>63</v>
      </c>
      <c r="AV3496" s="26" t="s">
        <v>63</v>
      </c>
      <c r="AW3496" s="26" t="s">
        <v>63</v>
      </c>
      <c r="AX3496" s="26" t="s">
        <v>63</v>
      </c>
      <c r="AY3496" s="26">
        <v>43.987492000000003</v>
      </c>
      <c r="AZ3496" s="26">
        <v>-102.246386999999</v>
      </c>
      <c r="BA3496" s="26" t="s">
        <v>185</v>
      </c>
      <c r="BB3496" s="26" t="s">
        <v>609</v>
      </c>
      <c r="BC3496" s="26" t="s">
        <v>167</v>
      </c>
      <c r="BD3496" s="26" t="s">
        <v>154</v>
      </c>
      <c r="BE3496" s="26"/>
      <c r="BF3496" s="26" t="s">
        <v>99</v>
      </c>
      <c r="BG3496" s="26" t="s">
        <v>167</v>
      </c>
      <c r="BH3496" s="26" t="s">
        <v>99</v>
      </c>
      <c r="BI3496" s="26">
        <v>7</v>
      </c>
      <c r="BJ3496" s="26" t="s">
        <v>217</v>
      </c>
    </row>
    <row r="3497" spans="36:62" x14ac:dyDescent="0.25">
      <c r="AJ3497" s="26">
        <v>2030</v>
      </c>
      <c r="AK3497" s="26">
        <v>1901630</v>
      </c>
      <c r="AL3497" s="264">
        <v>43502.364583333336</v>
      </c>
      <c r="AM3497" s="26" t="s">
        <v>481</v>
      </c>
      <c r="AN3497" s="26" t="s">
        <v>63</v>
      </c>
      <c r="AO3497" s="26" t="s">
        <v>156</v>
      </c>
      <c r="AP3497" s="26" t="s">
        <v>159</v>
      </c>
      <c r="AQ3497" s="26">
        <v>0</v>
      </c>
      <c r="AR3497" s="26">
        <v>90</v>
      </c>
      <c r="AS3497" s="26" t="s">
        <v>634</v>
      </c>
      <c r="AT3497" s="26" t="s">
        <v>74</v>
      </c>
      <c r="AU3497" s="26" t="s">
        <v>63</v>
      </c>
      <c r="AV3497" s="26" t="s">
        <v>63</v>
      </c>
      <c r="AW3497" s="26" t="s">
        <v>63</v>
      </c>
      <c r="AX3497" s="26" t="s">
        <v>63</v>
      </c>
      <c r="AY3497" s="26">
        <v>44.109976000000003</v>
      </c>
      <c r="AZ3497" s="26">
        <v>-103.126823</v>
      </c>
      <c r="BA3497" s="26" t="s">
        <v>158</v>
      </c>
      <c r="BB3497" s="26" t="s">
        <v>609</v>
      </c>
      <c r="BC3497" s="26" t="s">
        <v>614</v>
      </c>
      <c r="BD3497" s="26" t="s">
        <v>615</v>
      </c>
      <c r="BE3497" s="26"/>
      <c r="BF3497" s="26" t="s">
        <v>68</v>
      </c>
      <c r="BG3497" s="26" t="s">
        <v>68</v>
      </c>
      <c r="BH3497" s="26" t="s">
        <v>146</v>
      </c>
      <c r="BI3497" s="26">
        <v>7</v>
      </c>
      <c r="BJ3497" s="26" t="s">
        <v>217</v>
      </c>
    </row>
    <row r="3498" spans="36:62" x14ac:dyDescent="0.25">
      <c r="AJ3498" s="26">
        <v>2032</v>
      </c>
      <c r="AK3498" s="26">
        <v>1901203</v>
      </c>
      <c r="AL3498" s="264">
        <v>43503.197222222225</v>
      </c>
      <c r="AM3498" s="26" t="s">
        <v>481</v>
      </c>
      <c r="AN3498" s="26" t="s">
        <v>63</v>
      </c>
      <c r="AO3498" s="26"/>
      <c r="AP3498" s="26" t="s">
        <v>159</v>
      </c>
      <c r="AQ3498" s="26">
        <v>0</v>
      </c>
      <c r="AR3498" s="26">
        <v>90</v>
      </c>
      <c r="AS3498" s="26" t="s">
        <v>638</v>
      </c>
      <c r="AT3498" s="26" t="s">
        <v>74</v>
      </c>
      <c r="AU3498" s="26" t="s">
        <v>63</v>
      </c>
      <c r="AV3498" s="26" t="s">
        <v>63</v>
      </c>
      <c r="AW3498" s="26" t="s">
        <v>63</v>
      </c>
      <c r="AX3498" s="26" t="s">
        <v>63</v>
      </c>
      <c r="AY3498" s="26">
        <v>44.100766999999898</v>
      </c>
      <c r="AZ3498" s="26">
        <v>-103.150650999999</v>
      </c>
      <c r="BA3498" s="26" t="s">
        <v>166</v>
      </c>
      <c r="BB3498" s="26" t="s">
        <v>609</v>
      </c>
      <c r="BC3498" s="26" t="s">
        <v>534</v>
      </c>
      <c r="BD3498" s="26" t="s">
        <v>534</v>
      </c>
      <c r="BE3498" s="26"/>
      <c r="BF3498" s="26" t="s">
        <v>534</v>
      </c>
      <c r="BG3498" s="26" t="s">
        <v>534</v>
      </c>
      <c r="BH3498" s="26" t="s">
        <v>146</v>
      </c>
      <c r="BI3498" s="26">
        <v>7</v>
      </c>
      <c r="BJ3498" s="26" t="s">
        <v>217</v>
      </c>
    </row>
    <row r="3499" spans="36:62" x14ac:dyDescent="0.25">
      <c r="AJ3499" s="26">
        <v>2036</v>
      </c>
      <c r="AK3499" s="26">
        <v>1901923</v>
      </c>
      <c r="AL3499" s="264">
        <v>43515.229166666664</v>
      </c>
      <c r="AM3499" s="26" t="s">
        <v>481</v>
      </c>
      <c r="AN3499" s="26" t="s">
        <v>63</v>
      </c>
      <c r="AO3499" s="26" t="s">
        <v>156</v>
      </c>
      <c r="AP3499" s="26" t="s">
        <v>159</v>
      </c>
      <c r="AQ3499" s="26">
        <v>0</v>
      </c>
      <c r="AR3499" s="26">
        <v>90</v>
      </c>
      <c r="AS3499" s="26" t="s">
        <v>707</v>
      </c>
      <c r="AT3499" s="26" t="s">
        <v>71</v>
      </c>
      <c r="AU3499" s="26" t="s">
        <v>63</v>
      </c>
      <c r="AV3499" s="26" t="s">
        <v>63</v>
      </c>
      <c r="AW3499" s="26" t="s">
        <v>63</v>
      </c>
      <c r="AX3499" s="26" t="s">
        <v>63</v>
      </c>
      <c r="AY3499" s="26">
        <v>44.0802049999999</v>
      </c>
      <c r="AZ3499" s="26">
        <v>-102.479865</v>
      </c>
      <c r="BA3499" s="26" t="s">
        <v>498</v>
      </c>
      <c r="BB3499" s="26" t="s">
        <v>611</v>
      </c>
      <c r="BC3499" s="26" t="s">
        <v>68</v>
      </c>
      <c r="BD3499" s="26" t="s">
        <v>68</v>
      </c>
      <c r="BE3499" s="26"/>
      <c r="BF3499" s="26" t="s">
        <v>68</v>
      </c>
      <c r="BG3499" s="26" t="s">
        <v>68</v>
      </c>
      <c r="BH3499" s="26" t="s">
        <v>146</v>
      </c>
      <c r="BI3499" s="26">
        <v>7</v>
      </c>
      <c r="BJ3499" s="26" t="s">
        <v>217</v>
      </c>
    </row>
    <row r="3500" spans="36:62" x14ac:dyDescent="0.25">
      <c r="AJ3500" s="26">
        <v>2037</v>
      </c>
      <c r="AK3500" s="26">
        <v>1901933</v>
      </c>
      <c r="AL3500" s="264">
        <v>43518.326388888891</v>
      </c>
      <c r="AM3500" s="26" t="s">
        <v>481</v>
      </c>
      <c r="AN3500" s="26" t="s">
        <v>63</v>
      </c>
      <c r="AO3500" s="26" t="s">
        <v>156</v>
      </c>
      <c r="AP3500" s="26" t="s">
        <v>159</v>
      </c>
      <c r="AQ3500" s="26">
        <v>0</v>
      </c>
      <c r="AR3500" s="26">
        <v>90</v>
      </c>
      <c r="AS3500" s="26" t="s">
        <v>634</v>
      </c>
      <c r="AT3500" s="26" t="s">
        <v>613</v>
      </c>
      <c r="AU3500" s="26" t="s">
        <v>63</v>
      </c>
      <c r="AV3500" s="26" t="s">
        <v>63</v>
      </c>
      <c r="AW3500" s="26" t="s">
        <v>63</v>
      </c>
      <c r="AX3500" s="26" t="s">
        <v>63</v>
      </c>
      <c r="AY3500" s="26">
        <v>44.099688</v>
      </c>
      <c r="AZ3500" s="26">
        <v>-103.164359</v>
      </c>
      <c r="BA3500" s="26" t="s">
        <v>166</v>
      </c>
      <c r="BB3500" s="26" t="s">
        <v>609</v>
      </c>
      <c r="BC3500" s="26" t="s">
        <v>162</v>
      </c>
      <c r="BD3500" s="26" t="s">
        <v>615</v>
      </c>
      <c r="BE3500" s="26"/>
      <c r="BF3500" s="26" t="s">
        <v>68</v>
      </c>
      <c r="BG3500" s="26" t="s">
        <v>68</v>
      </c>
      <c r="BH3500" s="26" t="s">
        <v>146</v>
      </c>
      <c r="BI3500" s="26">
        <v>7</v>
      </c>
      <c r="BJ3500" s="26" t="s">
        <v>217</v>
      </c>
    </row>
    <row r="3501" spans="36:62" x14ac:dyDescent="0.25">
      <c r="AJ3501" s="26">
        <v>2042</v>
      </c>
      <c r="AK3501" s="26">
        <v>1902206</v>
      </c>
      <c r="AL3501" s="264">
        <v>43525.351388888892</v>
      </c>
      <c r="AM3501" s="26" t="s">
        <v>481</v>
      </c>
      <c r="AN3501" s="26" t="s">
        <v>63</v>
      </c>
      <c r="AO3501" s="26" t="s">
        <v>156</v>
      </c>
      <c r="AP3501" s="26" t="s">
        <v>159</v>
      </c>
      <c r="AQ3501" s="26">
        <v>0</v>
      </c>
      <c r="AR3501" s="26">
        <v>90</v>
      </c>
      <c r="AS3501" s="26" t="s">
        <v>188</v>
      </c>
      <c r="AT3501" s="26" t="s">
        <v>613</v>
      </c>
      <c r="AU3501" s="26" t="s">
        <v>63</v>
      </c>
      <c r="AV3501" s="26" t="s">
        <v>63</v>
      </c>
      <c r="AW3501" s="26" t="s">
        <v>63</v>
      </c>
      <c r="AX3501" s="26" t="s">
        <v>63</v>
      </c>
      <c r="AY3501" s="26">
        <v>44.103175999999898</v>
      </c>
      <c r="AZ3501" s="26">
        <v>-102.544850999999</v>
      </c>
      <c r="BA3501" s="26" t="s">
        <v>185</v>
      </c>
      <c r="BB3501" s="26" t="s">
        <v>611</v>
      </c>
      <c r="BC3501" s="26" t="s">
        <v>614</v>
      </c>
      <c r="BD3501" s="26" t="s">
        <v>615</v>
      </c>
      <c r="BE3501" s="26"/>
      <c r="BF3501" s="26" t="s">
        <v>68</v>
      </c>
      <c r="BG3501" s="26" t="s">
        <v>68</v>
      </c>
      <c r="BH3501" s="26" t="s">
        <v>160</v>
      </c>
      <c r="BI3501" s="26">
        <v>7</v>
      </c>
      <c r="BJ3501" s="26" t="s">
        <v>217</v>
      </c>
    </row>
    <row r="3502" spans="36:62" x14ac:dyDescent="0.25">
      <c r="AJ3502" s="26">
        <v>2045</v>
      </c>
      <c r="AK3502" s="26">
        <v>1902498</v>
      </c>
      <c r="AL3502" s="264">
        <v>43525.334027777775</v>
      </c>
      <c r="AM3502" s="26" t="s">
        <v>481</v>
      </c>
      <c r="AN3502" s="26" t="s">
        <v>63</v>
      </c>
      <c r="AO3502" s="26" t="s">
        <v>156</v>
      </c>
      <c r="AP3502" s="26" t="s">
        <v>159</v>
      </c>
      <c r="AQ3502" s="26">
        <v>0</v>
      </c>
      <c r="AR3502" s="26">
        <v>90</v>
      </c>
      <c r="AS3502" s="26" t="s">
        <v>635</v>
      </c>
      <c r="AT3502" s="26" t="s">
        <v>679</v>
      </c>
      <c r="AU3502" s="26" t="s">
        <v>63</v>
      </c>
      <c r="AV3502" s="26" t="s">
        <v>63</v>
      </c>
      <c r="AW3502" s="26" t="s">
        <v>63</v>
      </c>
      <c r="AX3502" s="26" t="s">
        <v>63</v>
      </c>
      <c r="AY3502" s="26">
        <v>43.985551999999899</v>
      </c>
      <c r="AZ3502" s="26">
        <v>-102.20828</v>
      </c>
      <c r="BA3502" s="26" t="s">
        <v>185</v>
      </c>
      <c r="BB3502" s="26" t="s">
        <v>611</v>
      </c>
      <c r="BC3502" s="26" t="s">
        <v>614</v>
      </c>
      <c r="BD3502" s="26" t="s">
        <v>615</v>
      </c>
      <c r="BE3502" s="26"/>
      <c r="BF3502" s="26" t="s">
        <v>68</v>
      </c>
      <c r="BG3502" s="26" t="s">
        <v>68</v>
      </c>
      <c r="BH3502" s="26" t="s">
        <v>160</v>
      </c>
      <c r="BI3502" s="26">
        <v>7</v>
      </c>
      <c r="BJ3502" s="26" t="s">
        <v>217</v>
      </c>
    </row>
    <row r="3503" spans="36:62" x14ac:dyDescent="0.25">
      <c r="AJ3503" s="26">
        <v>2046</v>
      </c>
      <c r="AK3503" s="26">
        <v>1902757</v>
      </c>
      <c r="AL3503" s="264">
        <v>43533.527083333334</v>
      </c>
      <c r="AM3503" s="26" t="s">
        <v>481</v>
      </c>
      <c r="AN3503" s="26" t="s">
        <v>63</v>
      </c>
      <c r="AO3503" s="26" t="s">
        <v>156</v>
      </c>
      <c r="AP3503" s="26" t="s">
        <v>159</v>
      </c>
      <c r="AQ3503" s="26">
        <v>0</v>
      </c>
      <c r="AR3503" s="26">
        <v>90</v>
      </c>
      <c r="AS3503" s="26" t="s">
        <v>773</v>
      </c>
      <c r="AT3503" s="26" t="s">
        <v>74</v>
      </c>
      <c r="AU3503" s="26" t="s">
        <v>69</v>
      </c>
      <c r="AV3503" s="26" t="s">
        <v>63</v>
      </c>
      <c r="AW3503" s="26" t="s">
        <v>63</v>
      </c>
      <c r="AX3503" s="26" t="s">
        <v>63</v>
      </c>
      <c r="AY3503" s="26">
        <v>44.066924999999898</v>
      </c>
      <c r="AZ3503" s="26">
        <v>-102.457781999999</v>
      </c>
      <c r="BA3503" s="26" t="s">
        <v>208</v>
      </c>
      <c r="BB3503" s="26" t="s">
        <v>611</v>
      </c>
      <c r="BC3503" s="26" t="s">
        <v>640</v>
      </c>
      <c r="BD3503" s="26" t="s">
        <v>615</v>
      </c>
      <c r="BE3503" s="26" t="s">
        <v>677</v>
      </c>
      <c r="BF3503" s="26" t="s">
        <v>68</v>
      </c>
      <c r="BG3503" s="26" t="s">
        <v>68</v>
      </c>
      <c r="BH3503" s="26" t="s">
        <v>146</v>
      </c>
      <c r="BI3503" s="26">
        <v>7</v>
      </c>
      <c r="BJ3503" s="26" t="s">
        <v>217</v>
      </c>
    </row>
    <row r="3504" spans="36:62" x14ac:dyDescent="0.25">
      <c r="AJ3504" s="26">
        <v>2047</v>
      </c>
      <c r="AK3504" s="26">
        <v>1902760</v>
      </c>
      <c r="AL3504" s="264">
        <v>43519.81527777778</v>
      </c>
      <c r="AM3504" s="26" t="s">
        <v>481</v>
      </c>
      <c r="AN3504" s="26" t="s">
        <v>63</v>
      </c>
      <c r="AO3504" s="26" t="s">
        <v>156</v>
      </c>
      <c r="AP3504" s="26" t="s">
        <v>159</v>
      </c>
      <c r="AQ3504" s="26">
        <v>0</v>
      </c>
      <c r="AR3504" s="26">
        <v>90</v>
      </c>
      <c r="AS3504" s="26" t="s">
        <v>201</v>
      </c>
      <c r="AT3504" s="26" t="s">
        <v>658</v>
      </c>
      <c r="AU3504" s="26" t="s">
        <v>63</v>
      </c>
      <c r="AV3504" s="26" t="s">
        <v>63</v>
      </c>
      <c r="AW3504" s="26" t="s">
        <v>63</v>
      </c>
      <c r="AX3504" s="26" t="s">
        <v>63</v>
      </c>
      <c r="AY3504" s="26">
        <v>44.118330999999898</v>
      </c>
      <c r="AZ3504" s="26">
        <v>-102.952288999999</v>
      </c>
      <c r="BA3504" s="26" t="s">
        <v>185</v>
      </c>
      <c r="BB3504" s="26" t="s">
        <v>609</v>
      </c>
      <c r="BC3504" s="26" t="s">
        <v>633</v>
      </c>
      <c r="BD3504" s="26" t="s">
        <v>615</v>
      </c>
      <c r="BE3504" s="26"/>
      <c r="BF3504" s="26" t="s">
        <v>68</v>
      </c>
      <c r="BG3504" s="26" t="s">
        <v>209</v>
      </c>
      <c r="BH3504" s="26" t="s">
        <v>146</v>
      </c>
      <c r="BI3504" s="26">
        <v>7</v>
      </c>
      <c r="BJ3504" s="26" t="s">
        <v>21</v>
      </c>
    </row>
    <row r="3505" spans="36:62" x14ac:dyDescent="0.25">
      <c r="AJ3505" s="26">
        <v>2048</v>
      </c>
      <c r="AK3505" s="26">
        <v>1902763</v>
      </c>
      <c r="AL3505" s="264">
        <v>43533.395833333336</v>
      </c>
      <c r="AM3505" s="26" t="s">
        <v>481</v>
      </c>
      <c r="AN3505" s="26" t="s">
        <v>63</v>
      </c>
      <c r="AO3505" s="26" t="s">
        <v>156</v>
      </c>
      <c r="AP3505" s="26" t="s">
        <v>159</v>
      </c>
      <c r="AQ3505" s="26">
        <v>0</v>
      </c>
      <c r="AR3505" s="26">
        <v>90</v>
      </c>
      <c r="AS3505" s="26" t="s">
        <v>628</v>
      </c>
      <c r="AT3505" s="26" t="s">
        <v>658</v>
      </c>
      <c r="AU3505" s="26" t="s">
        <v>63</v>
      </c>
      <c r="AV3505" s="26" t="s">
        <v>63</v>
      </c>
      <c r="AW3505" s="26" t="s">
        <v>63</v>
      </c>
      <c r="AX3505" s="26" t="s">
        <v>63</v>
      </c>
      <c r="AY3505" s="26">
        <v>44.103250000000003</v>
      </c>
      <c r="AZ3505" s="26">
        <v>-102.577338999999</v>
      </c>
      <c r="BA3505" s="26" t="s">
        <v>490</v>
      </c>
      <c r="BB3505" s="26" t="s">
        <v>611</v>
      </c>
      <c r="BC3505" s="26" t="s">
        <v>759</v>
      </c>
      <c r="BD3505" s="26" t="s">
        <v>615</v>
      </c>
      <c r="BE3505" s="26"/>
      <c r="BF3505" s="26" t="s">
        <v>68</v>
      </c>
      <c r="BG3505" s="26" t="s">
        <v>209</v>
      </c>
      <c r="BH3505" s="26" t="s">
        <v>175</v>
      </c>
      <c r="BI3505" s="26">
        <v>7</v>
      </c>
      <c r="BJ3505" s="26" t="s">
        <v>217</v>
      </c>
    </row>
    <row r="3506" spans="36:62" x14ac:dyDescent="0.25">
      <c r="AJ3506" s="26">
        <v>2049</v>
      </c>
      <c r="AK3506" s="26">
        <v>1902764</v>
      </c>
      <c r="AL3506" s="264">
        <v>43533.916666666664</v>
      </c>
      <c r="AM3506" s="26" t="s">
        <v>481</v>
      </c>
      <c r="AN3506" s="26" t="s">
        <v>63</v>
      </c>
      <c r="AO3506" s="26" t="s">
        <v>156</v>
      </c>
      <c r="AP3506" s="26" t="s">
        <v>159</v>
      </c>
      <c r="AQ3506" s="26">
        <v>0</v>
      </c>
      <c r="AR3506" s="26">
        <v>90</v>
      </c>
      <c r="AS3506" s="26" t="s">
        <v>775</v>
      </c>
      <c r="AT3506" s="26" t="s">
        <v>613</v>
      </c>
      <c r="AU3506" s="26" t="s">
        <v>63</v>
      </c>
      <c r="AV3506" s="26" t="s">
        <v>63</v>
      </c>
      <c r="AW3506" s="26" t="s">
        <v>63</v>
      </c>
      <c r="AX3506" s="26" t="s">
        <v>63</v>
      </c>
      <c r="AY3506" s="26">
        <v>44.103250000000003</v>
      </c>
      <c r="AZ3506" s="26">
        <v>-102.577338999999</v>
      </c>
      <c r="BA3506" s="26" t="s">
        <v>166</v>
      </c>
      <c r="BB3506" s="26" t="s">
        <v>611</v>
      </c>
      <c r="BC3506" s="26" t="s">
        <v>211</v>
      </c>
      <c r="BD3506" s="26" t="s">
        <v>615</v>
      </c>
      <c r="BE3506" s="26" t="s">
        <v>774</v>
      </c>
      <c r="BF3506" s="26" t="s">
        <v>68</v>
      </c>
      <c r="BG3506" s="26" t="s">
        <v>534</v>
      </c>
      <c r="BH3506" s="26" t="s">
        <v>146</v>
      </c>
      <c r="BI3506" s="26">
        <v>7</v>
      </c>
      <c r="BJ3506" s="26" t="s">
        <v>217</v>
      </c>
    </row>
    <row r="3507" spans="36:62" x14ac:dyDescent="0.25">
      <c r="AJ3507" s="26">
        <v>2050</v>
      </c>
      <c r="AK3507" s="26">
        <v>1902765</v>
      </c>
      <c r="AL3507" s="264">
        <v>43533.313888888886</v>
      </c>
      <c r="AM3507" s="26" t="s">
        <v>481</v>
      </c>
      <c r="AN3507" s="26" t="s">
        <v>63</v>
      </c>
      <c r="AO3507" s="26" t="s">
        <v>156</v>
      </c>
      <c r="AP3507" s="26" t="s">
        <v>648</v>
      </c>
      <c r="AQ3507" s="26">
        <v>0</v>
      </c>
      <c r="AR3507" s="26">
        <v>90</v>
      </c>
      <c r="AS3507" s="26" t="s">
        <v>776</v>
      </c>
      <c r="AT3507" s="26" t="s">
        <v>658</v>
      </c>
      <c r="AU3507" s="26" t="s">
        <v>63</v>
      </c>
      <c r="AV3507" s="26" t="s">
        <v>63</v>
      </c>
      <c r="AW3507" s="26" t="s">
        <v>63</v>
      </c>
      <c r="AX3507" s="26" t="s">
        <v>63</v>
      </c>
      <c r="AY3507" s="26">
        <v>43.941789</v>
      </c>
      <c r="AZ3507" s="26">
        <v>-102.156575</v>
      </c>
      <c r="BA3507" s="26" t="s">
        <v>501</v>
      </c>
      <c r="BB3507" s="26" t="s">
        <v>609</v>
      </c>
      <c r="BC3507" s="26" t="s">
        <v>777</v>
      </c>
      <c r="BD3507" s="26" t="s">
        <v>615</v>
      </c>
      <c r="BE3507" s="26" t="s">
        <v>161</v>
      </c>
      <c r="BF3507" s="26" t="s">
        <v>68</v>
      </c>
      <c r="BG3507" s="26" t="s">
        <v>209</v>
      </c>
      <c r="BH3507" s="26" t="s">
        <v>175</v>
      </c>
      <c r="BI3507" s="26">
        <v>7</v>
      </c>
      <c r="BJ3507" s="26" t="s">
        <v>217</v>
      </c>
    </row>
    <row r="3508" spans="36:62" x14ac:dyDescent="0.25">
      <c r="AJ3508" s="26">
        <v>2052</v>
      </c>
      <c r="AK3508" s="26">
        <v>1902823</v>
      </c>
      <c r="AL3508" s="264">
        <v>43534.400694444441</v>
      </c>
      <c r="AM3508" s="26" t="s">
        <v>481</v>
      </c>
      <c r="AN3508" s="26" t="s">
        <v>63</v>
      </c>
      <c r="AO3508" s="26" t="s">
        <v>156</v>
      </c>
      <c r="AP3508" s="26" t="s">
        <v>159</v>
      </c>
      <c r="AQ3508" s="26">
        <v>0</v>
      </c>
      <c r="AR3508" s="26">
        <v>90</v>
      </c>
      <c r="AS3508" s="26" t="s">
        <v>638</v>
      </c>
      <c r="AT3508" s="26" t="s">
        <v>71</v>
      </c>
      <c r="AU3508" s="26" t="s">
        <v>63</v>
      </c>
      <c r="AV3508" s="26" t="s">
        <v>63</v>
      </c>
      <c r="AW3508" s="26" t="s">
        <v>63</v>
      </c>
      <c r="AX3508" s="26" t="s">
        <v>63</v>
      </c>
      <c r="AY3508" s="26">
        <v>44.023055999999897</v>
      </c>
      <c r="AZ3508" s="26">
        <v>-102.30583300000001</v>
      </c>
      <c r="BA3508" s="26" t="s">
        <v>158</v>
      </c>
      <c r="BB3508" s="26" t="s">
        <v>609</v>
      </c>
      <c r="BC3508" s="26" t="s">
        <v>211</v>
      </c>
      <c r="BD3508" s="26" t="s">
        <v>615</v>
      </c>
      <c r="BE3508" s="26"/>
      <c r="BF3508" s="26" t="s">
        <v>68</v>
      </c>
      <c r="BG3508" s="26" t="s">
        <v>68</v>
      </c>
      <c r="BH3508" s="26" t="s">
        <v>146</v>
      </c>
      <c r="BI3508" s="26">
        <v>7</v>
      </c>
      <c r="BJ3508" s="26" t="s">
        <v>217</v>
      </c>
    </row>
    <row r="3509" spans="36:62" x14ac:dyDescent="0.25">
      <c r="AJ3509" s="26">
        <v>2054</v>
      </c>
      <c r="AK3509" s="26">
        <v>1902871</v>
      </c>
      <c r="AL3509" s="264">
        <v>43532.979166666664</v>
      </c>
      <c r="AM3509" s="26" t="s">
        <v>481</v>
      </c>
      <c r="AN3509" s="26" t="s">
        <v>63</v>
      </c>
      <c r="AO3509" s="26" t="s">
        <v>156</v>
      </c>
      <c r="AP3509" s="26" t="s">
        <v>159</v>
      </c>
      <c r="AQ3509" s="26">
        <v>0</v>
      </c>
      <c r="AR3509" s="26">
        <v>90</v>
      </c>
      <c r="AS3509" s="26" t="s">
        <v>188</v>
      </c>
      <c r="AT3509" s="26" t="s">
        <v>654</v>
      </c>
      <c r="AU3509" s="26" t="s">
        <v>63</v>
      </c>
      <c r="AV3509" s="26" t="s">
        <v>63</v>
      </c>
      <c r="AW3509" s="26" t="s">
        <v>63</v>
      </c>
      <c r="AX3509" s="26" t="s">
        <v>63</v>
      </c>
      <c r="AY3509" s="26">
        <v>44.118330999999898</v>
      </c>
      <c r="AZ3509" s="26">
        <v>-102.952288999999</v>
      </c>
      <c r="BA3509" s="26" t="s">
        <v>185</v>
      </c>
      <c r="BB3509" s="26" t="s">
        <v>609</v>
      </c>
      <c r="BC3509" s="26" t="s">
        <v>633</v>
      </c>
      <c r="BD3509" s="26" t="s">
        <v>615</v>
      </c>
      <c r="BE3509" s="26"/>
      <c r="BF3509" s="26" t="s">
        <v>68</v>
      </c>
      <c r="BG3509" s="26" t="s">
        <v>209</v>
      </c>
      <c r="BH3509" s="26" t="s">
        <v>146</v>
      </c>
      <c r="BI3509" s="26">
        <v>7</v>
      </c>
      <c r="BJ3509" s="26" t="s">
        <v>217</v>
      </c>
    </row>
    <row r="3510" spans="36:62" x14ac:dyDescent="0.25">
      <c r="AJ3510" s="26">
        <v>2064</v>
      </c>
      <c r="AK3510" s="26">
        <v>1903325</v>
      </c>
      <c r="AL3510" s="264">
        <v>43538.572916666664</v>
      </c>
      <c r="AM3510" s="26" t="s">
        <v>481</v>
      </c>
      <c r="AN3510" s="26" t="s">
        <v>63</v>
      </c>
      <c r="AO3510" s="26" t="s">
        <v>156</v>
      </c>
      <c r="AP3510" s="26" t="s">
        <v>159</v>
      </c>
      <c r="AQ3510" s="26">
        <v>0</v>
      </c>
      <c r="AR3510" s="26">
        <v>90</v>
      </c>
      <c r="AS3510" s="26" t="s">
        <v>683</v>
      </c>
      <c r="AT3510" s="26" t="s">
        <v>71</v>
      </c>
      <c r="AU3510" s="26" t="s">
        <v>63</v>
      </c>
      <c r="AV3510" s="26" t="s">
        <v>63</v>
      </c>
      <c r="AW3510" s="26" t="s">
        <v>63</v>
      </c>
      <c r="AX3510" s="26" t="s">
        <v>63</v>
      </c>
      <c r="AY3510" s="26">
        <v>43.986418999999898</v>
      </c>
      <c r="AZ3510" s="26">
        <v>-102.243624999999</v>
      </c>
      <c r="BA3510" s="26" t="s">
        <v>158</v>
      </c>
      <c r="BB3510" s="26" t="s">
        <v>611</v>
      </c>
      <c r="BC3510" s="26" t="s">
        <v>727</v>
      </c>
      <c r="BD3510" s="26" t="s">
        <v>68</v>
      </c>
      <c r="BE3510" s="26"/>
      <c r="BF3510" s="26" t="s">
        <v>68</v>
      </c>
      <c r="BG3510" s="26" t="s">
        <v>68</v>
      </c>
      <c r="BH3510" s="26" t="s">
        <v>146</v>
      </c>
      <c r="BI3510" s="26">
        <v>7</v>
      </c>
      <c r="BJ3510" s="26" t="s">
        <v>217</v>
      </c>
    </row>
    <row r="3511" spans="36:62" x14ac:dyDescent="0.25">
      <c r="AJ3511" s="26">
        <v>2065</v>
      </c>
      <c r="AK3511" s="26">
        <v>1903328</v>
      </c>
      <c r="AL3511" s="264">
        <v>43554.003472222219</v>
      </c>
      <c r="AM3511" s="26" t="s">
        <v>481</v>
      </c>
      <c r="AN3511" s="26" t="s">
        <v>63</v>
      </c>
      <c r="AO3511" s="26"/>
      <c r="AP3511" s="26"/>
      <c r="AQ3511" s="26">
        <v>-1</v>
      </c>
      <c r="AR3511" s="26">
        <v>90</v>
      </c>
      <c r="AS3511" s="26" t="s">
        <v>168</v>
      </c>
      <c r="AT3511" s="26" t="s">
        <v>71</v>
      </c>
      <c r="AU3511" s="26" t="s">
        <v>63</v>
      </c>
      <c r="AV3511" s="26" t="s">
        <v>63</v>
      </c>
      <c r="AW3511" s="26" t="s">
        <v>63</v>
      </c>
      <c r="AX3511" s="26" t="s">
        <v>63</v>
      </c>
      <c r="AY3511" s="26">
        <v>44.108302000000002</v>
      </c>
      <c r="AZ3511" s="26">
        <v>-103.129317</v>
      </c>
      <c r="BA3511" s="26" t="s">
        <v>166</v>
      </c>
      <c r="BB3511" s="26" t="s">
        <v>611</v>
      </c>
      <c r="BC3511" s="26" t="s">
        <v>167</v>
      </c>
      <c r="BD3511" s="26" t="s">
        <v>154</v>
      </c>
      <c r="BE3511" s="26"/>
      <c r="BF3511" s="26" t="s">
        <v>99</v>
      </c>
      <c r="BG3511" s="26" t="s">
        <v>167</v>
      </c>
      <c r="BH3511" s="26" t="s">
        <v>99</v>
      </c>
      <c r="BI3511" s="26">
        <v>7</v>
      </c>
      <c r="BJ3511" s="26" t="s">
        <v>217</v>
      </c>
    </row>
    <row r="3512" spans="36:62" x14ac:dyDescent="0.25">
      <c r="AJ3512" s="26">
        <v>2066</v>
      </c>
      <c r="AK3512" s="26">
        <v>1903316</v>
      </c>
      <c r="AL3512" s="264">
        <v>43556.196527777778</v>
      </c>
      <c r="AM3512" s="26" t="s">
        <v>481</v>
      </c>
      <c r="AN3512" s="26" t="s">
        <v>63</v>
      </c>
      <c r="AO3512" s="26" t="s">
        <v>156</v>
      </c>
      <c r="AP3512" s="26" t="s">
        <v>159</v>
      </c>
      <c r="AQ3512" s="26">
        <v>0</v>
      </c>
      <c r="AR3512" s="26">
        <v>90</v>
      </c>
      <c r="AS3512" s="26" t="s">
        <v>635</v>
      </c>
      <c r="AT3512" s="26" t="s">
        <v>71</v>
      </c>
      <c r="AU3512" s="26" t="s">
        <v>63</v>
      </c>
      <c r="AV3512" s="26" t="s">
        <v>63</v>
      </c>
      <c r="AW3512" s="26" t="s">
        <v>63</v>
      </c>
      <c r="AX3512" s="26" t="s">
        <v>63</v>
      </c>
      <c r="AY3512" s="26">
        <v>44.031984999999899</v>
      </c>
      <c r="AZ3512" s="26">
        <v>-102.335536</v>
      </c>
      <c r="BA3512" s="26" t="s">
        <v>166</v>
      </c>
      <c r="BB3512" s="26" t="s">
        <v>609</v>
      </c>
      <c r="BC3512" s="26" t="s">
        <v>68</v>
      </c>
      <c r="BD3512" s="26" t="s">
        <v>68</v>
      </c>
      <c r="BE3512" s="26"/>
      <c r="BF3512" s="26" t="s">
        <v>698</v>
      </c>
      <c r="BG3512" s="26" t="s">
        <v>68</v>
      </c>
      <c r="BH3512" s="26" t="s">
        <v>146</v>
      </c>
      <c r="BI3512" s="26">
        <v>7</v>
      </c>
      <c r="BJ3512" s="26" t="s">
        <v>217</v>
      </c>
    </row>
    <row r="3513" spans="36:62" x14ac:dyDescent="0.25">
      <c r="AJ3513" s="26">
        <v>2067</v>
      </c>
      <c r="AK3513" s="26">
        <v>1903381</v>
      </c>
      <c r="AL3513" s="264">
        <v>43546.598611111112</v>
      </c>
      <c r="AM3513" s="26" t="s">
        <v>481</v>
      </c>
      <c r="AN3513" s="26" t="s">
        <v>63</v>
      </c>
      <c r="AO3513" s="26" t="s">
        <v>156</v>
      </c>
      <c r="AP3513" s="26" t="s">
        <v>159</v>
      </c>
      <c r="AQ3513" s="26">
        <v>0</v>
      </c>
      <c r="AR3513" s="26">
        <v>90</v>
      </c>
      <c r="AS3513" s="26" t="s">
        <v>779</v>
      </c>
      <c r="AT3513" s="26" t="s">
        <v>71</v>
      </c>
      <c r="AU3513" s="26" t="s">
        <v>63</v>
      </c>
      <c r="AV3513" s="26" t="s">
        <v>63</v>
      </c>
      <c r="AW3513" s="26" t="s">
        <v>63</v>
      </c>
      <c r="AX3513" s="26" t="s">
        <v>63</v>
      </c>
      <c r="AY3513" s="26">
        <v>44.117753999999898</v>
      </c>
      <c r="AZ3513" s="26">
        <v>-103.07441</v>
      </c>
      <c r="BA3513" s="26" t="s">
        <v>158</v>
      </c>
      <c r="BB3513" s="26" t="s">
        <v>611</v>
      </c>
      <c r="BC3513" s="26" t="s">
        <v>68</v>
      </c>
      <c r="BD3513" s="26" t="s">
        <v>68</v>
      </c>
      <c r="BE3513" s="26"/>
      <c r="BF3513" s="26" t="s">
        <v>68</v>
      </c>
      <c r="BG3513" s="26" t="s">
        <v>68</v>
      </c>
      <c r="BH3513" s="26" t="s">
        <v>146</v>
      </c>
      <c r="BI3513" s="26">
        <v>7</v>
      </c>
      <c r="BJ3513" s="26" t="s">
        <v>21</v>
      </c>
    </row>
    <row r="3514" spans="36:62" x14ac:dyDescent="0.25">
      <c r="AJ3514" s="26">
        <v>2068</v>
      </c>
      <c r="AK3514" s="26">
        <v>1818810</v>
      </c>
      <c r="AL3514" s="264">
        <v>43238.895833333336</v>
      </c>
      <c r="AM3514" s="26" t="s">
        <v>147</v>
      </c>
      <c r="AN3514" s="26" t="s">
        <v>63</v>
      </c>
      <c r="AO3514" s="26"/>
      <c r="AP3514" s="26"/>
      <c r="AQ3514" s="26">
        <v>-1</v>
      </c>
      <c r="AR3514" s="26">
        <v>90</v>
      </c>
      <c r="AS3514" s="26" t="s">
        <v>168</v>
      </c>
      <c r="AT3514" s="26" t="s">
        <v>74</v>
      </c>
      <c r="AU3514" s="26" t="s">
        <v>63</v>
      </c>
      <c r="AV3514" s="26" t="s">
        <v>63</v>
      </c>
      <c r="AW3514" s="26" t="s">
        <v>63</v>
      </c>
      <c r="AX3514" s="26" t="s">
        <v>63</v>
      </c>
      <c r="AY3514" s="26">
        <v>43.836267999999897</v>
      </c>
      <c r="AZ3514" s="26">
        <v>-101.66294000000001</v>
      </c>
      <c r="BA3514" s="26" t="s">
        <v>166</v>
      </c>
      <c r="BB3514" s="26" t="s">
        <v>609</v>
      </c>
      <c r="BC3514" s="26" t="s">
        <v>167</v>
      </c>
      <c r="BD3514" s="26" t="s">
        <v>154</v>
      </c>
      <c r="BE3514" s="26"/>
      <c r="BF3514" s="26" t="s">
        <v>99</v>
      </c>
      <c r="BG3514" s="26" t="s">
        <v>167</v>
      </c>
      <c r="BH3514" s="26" t="s">
        <v>99</v>
      </c>
      <c r="BI3514" s="26">
        <v>7</v>
      </c>
      <c r="BJ3514" s="26" t="s">
        <v>217</v>
      </c>
    </row>
    <row r="3515" spans="36:62" x14ac:dyDescent="0.25">
      <c r="AJ3515" s="26">
        <v>2069</v>
      </c>
      <c r="AK3515" s="26">
        <v>1818811</v>
      </c>
      <c r="AL3515" s="264">
        <v>43113.948611111111</v>
      </c>
      <c r="AM3515" s="26" t="s">
        <v>147</v>
      </c>
      <c r="AN3515" s="26" t="s">
        <v>63</v>
      </c>
      <c r="AO3515" s="26" t="s">
        <v>156</v>
      </c>
      <c r="AP3515" s="26" t="s">
        <v>159</v>
      </c>
      <c r="AQ3515" s="26">
        <v>0</v>
      </c>
      <c r="AR3515" s="26">
        <v>90</v>
      </c>
      <c r="AS3515" s="26" t="s">
        <v>638</v>
      </c>
      <c r="AT3515" s="26" t="s">
        <v>613</v>
      </c>
      <c r="AU3515" s="26" t="s">
        <v>63</v>
      </c>
      <c r="AV3515" s="26" t="s">
        <v>63</v>
      </c>
      <c r="AW3515" s="26" t="s">
        <v>63</v>
      </c>
      <c r="AX3515" s="26" t="s">
        <v>63</v>
      </c>
      <c r="AY3515" s="26">
        <v>43.843085000000002</v>
      </c>
      <c r="AZ3515" s="26">
        <v>-101.904827999999</v>
      </c>
      <c r="BA3515" s="26" t="s">
        <v>158</v>
      </c>
      <c r="BB3515" s="26" t="s">
        <v>609</v>
      </c>
      <c r="BC3515" s="26" t="s">
        <v>68</v>
      </c>
      <c r="BD3515" s="26" t="s">
        <v>615</v>
      </c>
      <c r="BE3515" s="26"/>
      <c r="BF3515" s="26" t="s">
        <v>68</v>
      </c>
      <c r="BG3515" s="26" t="s">
        <v>68</v>
      </c>
      <c r="BH3515" s="26" t="s">
        <v>146</v>
      </c>
      <c r="BI3515" s="26">
        <v>7</v>
      </c>
      <c r="BJ3515" s="26" t="s">
        <v>217</v>
      </c>
    </row>
    <row r="3516" spans="36:62" x14ac:dyDescent="0.25">
      <c r="AJ3516" s="26">
        <v>2070</v>
      </c>
      <c r="AK3516" s="26">
        <v>1818812</v>
      </c>
      <c r="AL3516" s="264">
        <v>43113.979166666664</v>
      </c>
      <c r="AM3516" s="26" t="s">
        <v>147</v>
      </c>
      <c r="AN3516" s="26" t="s">
        <v>63</v>
      </c>
      <c r="AO3516" s="26" t="s">
        <v>156</v>
      </c>
      <c r="AP3516" s="26" t="s">
        <v>159</v>
      </c>
      <c r="AQ3516" s="26">
        <v>0</v>
      </c>
      <c r="AR3516" s="26">
        <v>90</v>
      </c>
      <c r="AS3516" s="26" t="s">
        <v>780</v>
      </c>
      <c r="AT3516" s="26" t="s">
        <v>613</v>
      </c>
      <c r="AU3516" s="26" t="s">
        <v>63</v>
      </c>
      <c r="AV3516" s="26" t="s">
        <v>63</v>
      </c>
      <c r="AW3516" s="26" t="s">
        <v>63</v>
      </c>
      <c r="AX3516" s="26" t="s">
        <v>63</v>
      </c>
      <c r="AY3516" s="26">
        <v>43.843583000000002</v>
      </c>
      <c r="AZ3516" s="26">
        <v>-101.905824999999</v>
      </c>
      <c r="BA3516" s="26" t="s">
        <v>158</v>
      </c>
      <c r="BB3516" s="26" t="s">
        <v>609</v>
      </c>
      <c r="BC3516" s="26" t="s">
        <v>614</v>
      </c>
      <c r="BD3516" s="26" t="s">
        <v>615</v>
      </c>
      <c r="BE3516" s="26"/>
      <c r="BF3516" s="26" t="s">
        <v>68</v>
      </c>
      <c r="BG3516" s="26" t="s">
        <v>68</v>
      </c>
      <c r="BH3516" s="26" t="s">
        <v>146</v>
      </c>
      <c r="BI3516" s="26">
        <v>7</v>
      </c>
      <c r="BJ3516" s="26" t="s">
        <v>217</v>
      </c>
    </row>
    <row r="3517" spans="36:62" x14ac:dyDescent="0.25">
      <c r="AJ3517" s="26">
        <v>2071</v>
      </c>
      <c r="AK3517" s="26">
        <v>1818814</v>
      </c>
      <c r="AL3517" s="264">
        <v>43186.3125</v>
      </c>
      <c r="AM3517" s="26" t="s">
        <v>147</v>
      </c>
      <c r="AN3517" s="26" t="s">
        <v>63</v>
      </c>
      <c r="AO3517" s="26" t="s">
        <v>156</v>
      </c>
      <c r="AP3517" s="26" t="s">
        <v>159</v>
      </c>
      <c r="AQ3517" s="26">
        <v>0</v>
      </c>
      <c r="AR3517" s="26">
        <v>90</v>
      </c>
      <c r="AS3517" s="26" t="s">
        <v>618</v>
      </c>
      <c r="AT3517" s="26" t="s">
        <v>71</v>
      </c>
      <c r="AU3517" s="26" t="s">
        <v>63</v>
      </c>
      <c r="AV3517" s="26" t="s">
        <v>63</v>
      </c>
      <c r="AW3517" s="26" t="s">
        <v>63</v>
      </c>
      <c r="AX3517" s="26" t="s">
        <v>63</v>
      </c>
      <c r="AY3517" s="26">
        <v>43.8949929999999</v>
      </c>
      <c r="AZ3517" s="26">
        <v>-102.02174100000001</v>
      </c>
      <c r="BA3517" s="26" t="s">
        <v>185</v>
      </c>
      <c r="BB3517" s="26" t="s">
        <v>611</v>
      </c>
      <c r="BC3517" s="26" t="s">
        <v>68</v>
      </c>
      <c r="BD3517" s="26" t="s">
        <v>615</v>
      </c>
      <c r="BE3517" s="26"/>
      <c r="BF3517" s="26" t="s">
        <v>68</v>
      </c>
      <c r="BG3517" s="26" t="s">
        <v>68</v>
      </c>
      <c r="BH3517" s="26" t="s">
        <v>146</v>
      </c>
      <c r="BI3517" s="26">
        <v>7</v>
      </c>
      <c r="BJ3517" s="26" t="s">
        <v>217</v>
      </c>
    </row>
    <row r="3518" spans="36:62" x14ac:dyDescent="0.25">
      <c r="AJ3518" s="26">
        <v>2072</v>
      </c>
      <c r="AK3518" s="26">
        <v>1903445</v>
      </c>
      <c r="AL3518" s="264">
        <v>43555.865277777775</v>
      </c>
      <c r="AM3518" s="26" t="s">
        <v>481</v>
      </c>
      <c r="AN3518" s="26" t="s">
        <v>63</v>
      </c>
      <c r="AO3518" s="26"/>
      <c r="AP3518" s="26"/>
      <c r="AQ3518" s="26">
        <v>-1</v>
      </c>
      <c r="AR3518" s="26">
        <v>90</v>
      </c>
      <c r="AS3518" s="26" t="s">
        <v>168</v>
      </c>
      <c r="AT3518" s="26" t="s">
        <v>71</v>
      </c>
      <c r="AU3518" s="26" t="s">
        <v>63</v>
      </c>
      <c r="AV3518" s="26" t="s">
        <v>63</v>
      </c>
      <c r="AW3518" s="26" t="s">
        <v>63</v>
      </c>
      <c r="AX3518" s="26" t="s">
        <v>63</v>
      </c>
      <c r="AY3518" s="26">
        <v>44.022970999999899</v>
      </c>
      <c r="AZ3518" s="26">
        <v>-102.305087999999</v>
      </c>
      <c r="BA3518" s="26" t="s">
        <v>166</v>
      </c>
      <c r="BB3518" s="26" t="s">
        <v>609</v>
      </c>
      <c r="BC3518" s="26" t="s">
        <v>167</v>
      </c>
      <c r="BD3518" s="26" t="s">
        <v>154</v>
      </c>
      <c r="BE3518" s="26"/>
      <c r="BF3518" s="26" t="s">
        <v>99</v>
      </c>
      <c r="BG3518" s="26" t="s">
        <v>167</v>
      </c>
      <c r="BH3518" s="26" t="s">
        <v>99</v>
      </c>
      <c r="BI3518" s="26">
        <v>7</v>
      </c>
      <c r="BJ3518" s="26" t="s">
        <v>217</v>
      </c>
    </row>
    <row r="3519" spans="36:62" x14ac:dyDescent="0.25">
      <c r="AJ3519" s="26">
        <v>2073</v>
      </c>
      <c r="AK3519" s="26">
        <v>1903409</v>
      </c>
      <c r="AL3519" s="264">
        <v>43559.378472222219</v>
      </c>
      <c r="AM3519" s="26" t="s">
        <v>481</v>
      </c>
      <c r="AN3519" s="26" t="s">
        <v>63</v>
      </c>
      <c r="AO3519" s="26" t="s">
        <v>156</v>
      </c>
      <c r="AP3519" s="26" t="s">
        <v>159</v>
      </c>
      <c r="AQ3519" s="26">
        <v>0</v>
      </c>
      <c r="AR3519" s="26">
        <v>90</v>
      </c>
      <c r="AS3519" s="26" t="s">
        <v>707</v>
      </c>
      <c r="AT3519" s="26" t="s">
        <v>74</v>
      </c>
      <c r="AU3519" s="26" t="s">
        <v>63</v>
      </c>
      <c r="AV3519" s="26" t="s">
        <v>63</v>
      </c>
      <c r="AW3519" s="26" t="s">
        <v>63</v>
      </c>
      <c r="AX3519" s="26" t="s">
        <v>63</v>
      </c>
      <c r="AY3519" s="26">
        <v>44.103436000000002</v>
      </c>
      <c r="AZ3519" s="26">
        <v>-102.81994400000001</v>
      </c>
      <c r="BA3519" s="26" t="s">
        <v>166</v>
      </c>
      <c r="BB3519" s="26" t="s">
        <v>611</v>
      </c>
      <c r="BC3519" s="26" t="s">
        <v>68</v>
      </c>
      <c r="BD3519" s="26" t="s">
        <v>781</v>
      </c>
      <c r="BE3519" s="26"/>
      <c r="BF3519" s="26" t="s">
        <v>68</v>
      </c>
      <c r="BG3519" s="26" t="s">
        <v>68</v>
      </c>
      <c r="BH3519" s="26" t="s">
        <v>146</v>
      </c>
      <c r="BI3519" s="26">
        <v>7</v>
      </c>
      <c r="BJ3519" s="26" t="s">
        <v>217</v>
      </c>
    </row>
    <row r="3520" spans="36:62" x14ac:dyDescent="0.25">
      <c r="AJ3520" s="26">
        <v>2074</v>
      </c>
      <c r="AK3520" s="26">
        <v>1903470</v>
      </c>
      <c r="AL3520" s="264">
        <v>43562.833333333336</v>
      </c>
      <c r="AM3520" s="26" t="s">
        <v>481</v>
      </c>
      <c r="AN3520" s="26" t="s">
        <v>63</v>
      </c>
      <c r="AO3520" s="26"/>
      <c r="AP3520" s="26"/>
      <c r="AQ3520" s="26">
        <v>-1</v>
      </c>
      <c r="AR3520" s="26">
        <v>90</v>
      </c>
      <c r="AS3520" s="26" t="s">
        <v>168</v>
      </c>
      <c r="AT3520" s="26" t="s">
        <v>71</v>
      </c>
      <c r="AU3520" s="26" t="s">
        <v>63</v>
      </c>
      <c r="AV3520" s="26" t="s">
        <v>63</v>
      </c>
      <c r="AW3520" s="26" t="s">
        <v>63</v>
      </c>
      <c r="AX3520" s="26" t="s">
        <v>63</v>
      </c>
      <c r="AY3520" s="26">
        <v>44.106085999999898</v>
      </c>
      <c r="AZ3520" s="26">
        <v>-103.13384600000001</v>
      </c>
      <c r="BA3520" s="26" t="s">
        <v>158</v>
      </c>
      <c r="BB3520" s="26" t="s">
        <v>609</v>
      </c>
      <c r="BC3520" s="26" t="s">
        <v>167</v>
      </c>
      <c r="BD3520" s="26" t="s">
        <v>154</v>
      </c>
      <c r="BE3520" s="26"/>
      <c r="BF3520" s="26" t="s">
        <v>99</v>
      </c>
      <c r="BG3520" s="26" t="s">
        <v>167</v>
      </c>
      <c r="BH3520" s="26" t="s">
        <v>99</v>
      </c>
      <c r="BI3520" s="26">
        <v>7</v>
      </c>
      <c r="BJ3520" s="26" t="s">
        <v>217</v>
      </c>
    </row>
    <row r="3521" spans="36:62" x14ac:dyDescent="0.25">
      <c r="AJ3521" s="26">
        <v>2077</v>
      </c>
      <c r="AK3521" s="26">
        <v>1903824</v>
      </c>
      <c r="AL3521" s="264">
        <v>43560.951388888891</v>
      </c>
      <c r="AM3521" s="26" t="s">
        <v>481</v>
      </c>
      <c r="AN3521" s="26" t="s">
        <v>63</v>
      </c>
      <c r="AO3521" s="26" t="s">
        <v>156</v>
      </c>
      <c r="AP3521" s="26" t="s">
        <v>159</v>
      </c>
      <c r="AQ3521" s="26">
        <v>0</v>
      </c>
      <c r="AR3521" s="26">
        <v>90</v>
      </c>
      <c r="AS3521" s="26" t="s">
        <v>188</v>
      </c>
      <c r="AT3521" s="26" t="s">
        <v>71</v>
      </c>
      <c r="AU3521" s="26" t="s">
        <v>63</v>
      </c>
      <c r="AV3521" s="26" t="s">
        <v>63</v>
      </c>
      <c r="AW3521" s="26" t="s">
        <v>63</v>
      </c>
      <c r="AX3521" s="26" t="s">
        <v>63</v>
      </c>
      <c r="AY3521" s="26">
        <v>44.068541000000003</v>
      </c>
      <c r="AZ3521" s="26">
        <v>-102.462214</v>
      </c>
      <c r="BA3521" s="26" t="s">
        <v>185</v>
      </c>
      <c r="BB3521" s="26" t="s">
        <v>609</v>
      </c>
      <c r="BC3521" s="26" t="s">
        <v>68</v>
      </c>
      <c r="BD3521" s="26" t="s">
        <v>68</v>
      </c>
      <c r="BE3521" s="26" t="s">
        <v>617</v>
      </c>
      <c r="BF3521" s="26" t="s">
        <v>698</v>
      </c>
      <c r="BG3521" s="26" t="s">
        <v>68</v>
      </c>
      <c r="BH3521" s="26" t="s">
        <v>160</v>
      </c>
      <c r="BI3521" s="26">
        <v>7</v>
      </c>
      <c r="BJ3521" s="26" t="s">
        <v>217</v>
      </c>
    </row>
    <row r="3522" spans="36:62" x14ac:dyDescent="0.25">
      <c r="AJ3522" s="26">
        <v>2080</v>
      </c>
      <c r="AK3522" s="26">
        <v>1904120</v>
      </c>
      <c r="AL3522" s="264">
        <v>43582.25</v>
      </c>
      <c r="AM3522" s="26" t="s">
        <v>481</v>
      </c>
      <c r="AN3522" s="26" t="s">
        <v>63</v>
      </c>
      <c r="AO3522" s="26" t="s">
        <v>156</v>
      </c>
      <c r="AP3522" s="26" t="s">
        <v>159</v>
      </c>
      <c r="AQ3522" s="26">
        <v>0</v>
      </c>
      <c r="AR3522" s="26">
        <v>90</v>
      </c>
      <c r="AS3522" s="26" t="s">
        <v>656</v>
      </c>
      <c r="AT3522" s="26" t="s">
        <v>77</v>
      </c>
      <c r="AU3522" s="26" t="s">
        <v>63</v>
      </c>
      <c r="AV3522" s="26" t="s">
        <v>69</v>
      </c>
      <c r="AW3522" s="26" t="s">
        <v>63</v>
      </c>
      <c r="AX3522" s="26" t="s">
        <v>63</v>
      </c>
      <c r="AY3522" s="26">
        <v>44.103507999999898</v>
      </c>
      <c r="AZ3522" s="26">
        <v>-102.59661800000001</v>
      </c>
      <c r="BA3522" s="26" t="s">
        <v>158</v>
      </c>
      <c r="BB3522" s="26" t="s">
        <v>609</v>
      </c>
      <c r="BC3522" s="26" t="s">
        <v>651</v>
      </c>
      <c r="BD3522" s="26" t="s">
        <v>68</v>
      </c>
      <c r="BE3522" s="26"/>
      <c r="BF3522" s="26" t="s">
        <v>68</v>
      </c>
      <c r="BG3522" s="26" t="s">
        <v>68</v>
      </c>
      <c r="BH3522" s="26" t="s">
        <v>160</v>
      </c>
      <c r="BI3522" s="26">
        <v>7</v>
      </c>
      <c r="BJ3522" s="26" t="s">
        <v>217</v>
      </c>
    </row>
    <row r="3523" spans="36:62" x14ac:dyDescent="0.25">
      <c r="AJ3523" s="26">
        <v>2081</v>
      </c>
      <c r="AK3523" s="26">
        <v>1904126</v>
      </c>
      <c r="AL3523" s="264">
        <v>43581.965277777781</v>
      </c>
      <c r="AM3523" s="26" t="s">
        <v>481</v>
      </c>
      <c r="AN3523" s="26" t="s">
        <v>63</v>
      </c>
      <c r="AO3523" s="26"/>
      <c r="AP3523" s="26"/>
      <c r="AQ3523" s="26">
        <v>-1</v>
      </c>
      <c r="AR3523" s="26">
        <v>90</v>
      </c>
      <c r="AS3523" s="26" t="s">
        <v>168</v>
      </c>
      <c r="AT3523" s="26" t="s">
        <v>704</v>
      </c>
      <c r="AU3523" s="26" t="s">
        <v>63</v>
      </c>
      <c r="AV3523" s="26" t="s">
        <v>63</v>
      </c>
      <c r="AW3523" s="26" t="s">
        <v>63</v>
      </c>
      <c r="AX3523" s="26" t="s">
        <v>63</v>
      </c>
      <c r="AY3523" s="26">
        <v>44.117812000000001</v>
      </c>
      <c r="AZ3523" s="26">
        <v>-103.01391700000001</v>
      </c>
      <c r="BA3523" s="26" t="s">
        <v>158</v>
      </c>
      <c r="BB3523" s="26" t="s">
        <v>611</v>
      </c>
      <c r="BC3523" s="26" t="s">
        <v>167</v>
      </c>
      <c r="BD3523" s="26" t="s">
        <v>154</v>
      </c>
      <c r="BE3523" s="26"/>
      <c r="BF3523" s="26" t="s">
        <v>99</v>
      </c>
      <c r="BG3523" s="26" t="s">
        <v>167</v>
      </c>
      <c r="BH3523" s="26" t="s">
        <v>99</v>
      </c>
      <c r="BI3523" s="26">
        <v>7</v>
      </c>
      <c r="BJ3523" s="26" t="s">
        <v>217</v>
      </c>
    </row>
    <row r="3524" spans="36:62" x14ac:dyDescent="0.25">
      <c r="AJ3524" s="26">
        <v>2083</v>
      </c>
      <c r="AK3524" s="26">
        <v>1904800</v>
      </c>
      <c r="AL3524" s="264">
        <v>43594.804166666669</v>
      </c>
      <c r="AM3524" s="26" t="s">
        <v>481</v>
      </c>
      <c r="AN3524" s="26" t="s">
        <v>63</v>
      </c>
      <c r="AO3524" s="26" t="s">
        <v>156</v>
      </c>
      <c r="AP3524" s="26" t="s">
        <v>159</v>
      </c>
      <c r="AQ3524" s="26">
        <v>0</v>
      </c>
      <c r="AR3524" s="26">
        <v>90</v>
      </c>
      <c r="AS3524" s="26" t="s">
        <v>783</v>
      </c>
      <c r="AT3524" s="26" t="s">
        <v>71</v>
      </c>
      <c r="AU3524" s="26" t="s">
        <v>63</v>
      </c>
      <c r="AV3524" s="26" t="s">
        <v>69</v>
      </c>
      <c r="AW3524" s="26" t="s">
        <v>63</v>
      </c>
      <c r="AX3524" s="26" t="s">
        <v>63</v>
      </c>
      <c r="AY3524" s="26">
        <v>44.103422000000002</v>
      </c>
      <c r="AZ3524" s="26">
        <v>-102.829920999999</v>
      </c>
      <c r="BA3524" s="26" t="s">
        <v>166</v>
      </c>
      <c r="BB3524" s="26" t="s">
        <v>611</v>
      </c>
      <c r="BC3524" s="26" t="s">
        <v>685</v>
      </c>
      <c r="BD3524" s="26" t="s">
        <v>68</v>
      </c>
      <c r="BE3524" s="26"/>
      <c r="BF3524" s="26" t="s">
        <v>68</v>
      </c>
      <c r="BG3524" s="26" t="s">
        <v>68</v>
      </c>
      <c r="BH3524" s="26" t="s">
        <v>160</v>
      </c>
      <c r="BI3524" s="26">
        <v>7</v>
      </c>
      <c r="BJ3524" s="26" t="s">
        <v>217</v>
      </c>
    </row>
    <row r="3525" spans="36:62" x14ac:dyDescent="0.25">
      <c r="AJ3525" s="26">
        <v>2084</v>
      </c>
      <c r="AK3525" s="26">
        <v>1904801</v>
      </c>
      <c r="AL3525" s="264">
        <v>43584.349305555559</v>
      </c>
      <c r="AM3525" s="26" t="s">
        <v>481</v>
      </c>
      <c r="AN3525" s="26" t="s">
        <v>63</v>
      </c>
      <c r="AO3525" s="26"/>
      <c r="AP3525" s="26"/>
      <c r="AQ3525" s="26">
        <v>-1</v>
      </c>
      <c r="AR3525" s="26">
        <v>90</v>
      </c>
      <c r="AS3525" s="26" t="s">
        <v>168</v>
      </c>
      <c r="AT3525" s="26" t="s">
        <v>71</v>
      </c>
      <c r="AU3525" s="26" t="s">
        <v>63</v>
      </c>
      <c r="AV3525" s="26" t="s">
        <v>63</v>
      </c>
      <c r="AW3525" s="26" t="s">
        <v>63</v>
      </c>
      <c r="AX3525" s="26" t="s">
        <v>63</v>
      </c>
      <c r="AY3525" s="26">
        <v>44.020516999999899</v>
      </c>
      <c r="AZ3525" s="26">
        <v>-102.29656300000001</v>
      </c>
      <c r="BA3525" s="26" t="s">
        <v>158</v>
      </c>
      <c r="BB3525" s="26" t="s">
        <v>611</v>
      </c>
      <c r="BC3525" s="26" t="s">
        <v>167</v>
      </c>
      <c r="BD3525" s="26" t="s">
        <v>154</v>
      </c>
      <c r="BE3525" s="26"/>
      <c r="BF3525" s="26" t="s">
        <v>99</v>
      </c>
      <c r="BG3525" s="26" t="s">
        <v>167</v>
      </c>
      <c r="BH3525" s="26" t="s">
        <v>99</v>
      </c>
      <c r="BI3525" s="26">
        <v>7</v>
      </c>
      <c r="BJ3525" s="26" t="s">
        <v>217</v>
      </c>
    </row>
    <row r="3526" spans="36:62" x14ac:dyDescent="0.25">
      <c r="AJ3526" s="26">
        <v>2085</v>
      </c>
      <c r="AK3526" s="26">
        <v>1905048</v>
      </c>
      <c r="AL3526" s="264">
        <v>43592.524305555555</v>
      </c>
      <c r="AM3526" s="26" t="s">
        <v>481</v>
      </c>
      <c r="AN3526" s="26" t="s">
        <v>63</v>
      </c>
      <c r="AO3526" s="26" t="s">
        <v>156</v>
      </c>
      <c r="AP3526" s="26" t="s">
        <v>159</v>
      </c>
      <c r="AQ3526" s="26">
        <v>0</v>
      </c>
      <c r="AR3526" s="26">
        <v>90</v>
      </c>
      <c r="AS3526" s="26" t="s">
        <v>628</v>
      </c>
      <c r="AT3526" s="26" t="s">
        <v>77</v>
      </c>
      <c r="AU3526" s="26" t="s">
        <v>63</v>
      </c>
      <c r="AV3526" s="26" t="s">
        <v>63</v>
      </c>
      <c r="AW3526" s="26" t="s">
        <v>63</v>
      </c>
      <c r="AX3526" s="26" t="s">
        <v>63</v>
      </c>
      <c r="AY3526" s="26">
        <v>44.1035889999999</v>
      </c>
      <c r="AZ3526" s="26">
        <v>-102.652225</v>
      </c>
      <c r="BA3526" s="26" t="s">
        <v>502</v>
      </c>
      <c r="BB3526" s="26" t="s">
        <v>609</v>
      </c>
      <c r="BC3526" s="26" t="s">
        <v>785</v>
      </c>
      <c r="BD3526" s="26" t="s">
        <v>68</v>
      </c>
      <c r="BE3526" s="26"/>
      <c r="BF3526" s="26" t="s">
        <v>68</v>
      </c>
      <c r="BG3526" s="26" t="s">
        <v>68</v>
      </c>
      <c r="BH3526" s="26" t="s">
        <v>175</v>
      </c>
      <c r="BI3526" s="26">
        <v>7</v>
      </c>
      <c r="BJ3526" s="26" t="s">
        <v>217</v>
      </c>
    </row>
    <row r="3527" spans="36:62" x14ac:dyDescent="0.25">
      <c r="AJ3527" s="26">
        <v>2086</v>
      </c>
      <c r="AK3527" s="26">
        <v>1905052</v>
      </c>
      <c r="AL3527" s="264">
        <v>43598.248611111114</v>
      </c>
      <c r="AM3527" s="26" t="s">
        <v>481</v>
      </c>
      <c r="AN3527" s="26" t="s">
        <v>63</v>
      </c>
      <c r="AO3527" s="26" t="s">
        <v>156</v>
      </c>
      <c r="AP3527" s="26" t="s">
        <v>159</v>
      </c>
      <c r="AQ3527" s="26">
        <v>0</v>
      </c>
      <c r="AR3527" s="26">
        <v>90</v>
      </c>
      <c r="AS3527" s="26" t="s">
        <v>707</v>
      </c>
      <c r="AT3527" s="26" t="s">
        <v>71</v>
      </c>
      <c r="AU3527" s="26" t="s">
        <v>63</v>
      </c>
      <c r="AV3527" s="26" t="s">
        <v>63</v>
      </c>
      <c r="AW3527" s="26" t="s">
        <v>63</v>
      </c>
      <c r="AX3527" s="26" t="s">
        <v>63</v>
      </c>
      <c r="AY3527" s="26">
        <v>44.117947000000001</v>
      </c>
      <c r="AZ3527" s="26">
        <v>-103.075873</v>
      </c>
      <c r="BA3527" s="26" t="s">
        <v>166</v>
      </c>
      <c r="BB3527" s="26" t="s">
        <v>609</v>
      </c>
      <c r="BC3527" s="26" t="s">
        <v>68</v>
      </c>
      <c r="BD3527" s="26" t="s">
        <v>781</v>
      </c>
      <c r="BE3527" s="26"/>
      <c r="BF3527" s="26" t="s">
        <v>68</v>
      </c>
      <c r="BG3527" s="26" t="s">
        <v>68</v>
      </c>
      <c r="BH3527" s="26" t="s">
        <v>146</v>
      </c>
      <c r="BI3527" s="26">
        <v>7</v>
      </c>
      <c r="BJ3527" s="26" t="s">
        <v>217</v>
      </c>
    </row>
    <row r="3528" spans="36:62" x14ac:dyDescent="0.25">
      <c r="AJ3528" s="26">
        <v>2087</v>
      </c>
      <c r="AK3528" s="26">
        <v>1905055</v>
      </c>
      <c r="AL3528" s="264">
        <v>43581.836805555555</v>
      </c>
      <c r="AM3528" s="26" t="s">
        <v>481</v>
      </c>
      <c r="AN3528" s="26" t="s">
        <v>63</v>
      </c>
      <c r="AO3528" s="26" t="s">
        <v>156</v>
      </c>
      <c r="AP3528" s="26" t="s">
        <v>159</v>
      </c>
      <c r="AQ3528" s="26">
        <v>0</v>
      </c>
      <c r="AR3528" s="26">
        <v>90</v>
      </c>
      <c r="AS3528" s="26" t="s">
        <v>172</v>
      </c>
      <c r="AT3528" s="26" t="s">
        <v>77</v>
      </c>
      <c r="AU3528" s="26" t="s">
        <v>63</v>
      </c>
      <c r="AV3528" s="26" t="s">
        <v>63</v>
      </c>
      <c r="AW3528" s="26" t="s">
        <v>63</v>
      </c>
      <c r="AX3528" s="26" t="s">
        <v>63</v>
      </c>
      <c r="AY3528" s="26">
        <v>44.103794000000001</v>
      </c>
      <c r="AZ3528" s="26">
        <v>-102.855289999999</v>
      </c>
      <c r="BA3528" s="26" t="s">
        <v>494</v>
      </c>
      <c r="BB3528" s="26" t="s">
        <v>611</v>
      </c>
      <c r="BC3528" s="26" t="s">
        <v>68</v>
      </c>
      <c r="BD3528" s="26" t="s">
        <v>68</v>
      </c>
      <c r="BE3528" s="26"/>
      <c r="BF3528" s="26" t="s">
        <v>62</v>
      </c>
      <c r="BG3528" s="26" t="s">
        <v>68</v>
      </c>
      <c r="BH3528" s="26" t="s">
        <v>146</v>
      </c>
      <c r="BI3528" s="26">
        <v>7</v>
      </c>
      <c r="BJ3528" s="26" t="s">
        <v>217</v>
      </c>
    </row>
    <row r="3529" spans="36:62" x14ac:dyDescent="0.25">
      <c r="AJ3529" s="26">
        <v>2090</v>
      </c>
      <c r="AK3529" s="26">
        <v>1905189</v>
      </c>
      <c r="AL3529" s="264">
        <v>43597.229166666664</v>
      </c>
      <c r="AM3529" s="26" t="s">
        <v>481</v>
      </c>
      <c r="AN3529" s="26" t="s">
        <v>63</v>
      </c>
      <c r="AO3529" s="26"/>
      <c r="AP3529" s="26"/>
      <c r="AQ3529" s="26">
        <v>-1</v>
      </c>
      <c r="AR3529" s="26">
        <v>90</v>
      </c>
      <c r="AS3529" s="26" t="s">
        <v>168</v>
      </c>
      <c r="AT3529" s="26" t="s">
        <v>71</v>
      </c>
      <c r="AU3529" s="26" t="s">
        <v>63</v>
      </c>
      <c r="AV3529" s="26" t="s">
        <v>63</v>
      </c>
      <c r="AW3529" s="26" t="s">
        <v>63</v>
      </c>
      <c r="AX3529" s="26" t="s">
        <v>63</v>
      </c>
      <c r="AY3529" s="26">
        <v>44.06456</v>
      </c>
      <c r="AZ3529" s="26">
        <v>-102.443224</v>
      </c>
      <c r="BA3529" s="26" t="s">
        <v>166</v>
      </c>
      <c r="BB3529" s="26" t="s">
        <v>609</v>
      </c>
      <c r="BC3529" s="26" t="s">
        <v>167</v>
      </c>
      <c r="BD3529" s="26" t="s">
        <v>154</v>
      </c>
      <c r="BE3529" s="26"/>
      <c r="BF3529" s="26" t="s">
        <v>99</v>
      </c>
      <c r="BG3529" s="26" t="s">
        <v>167</v>
      </c>
      <c r="BH3529" s="26" t="s">
        <v>99</v>
      </c>
      <c r="BI3529" s="26">
        <v>7</v>
      </c>
      <c r="BJ3529" s="26" t="s">
        <v>217</v>
      </c>
    </row>
    <row r="3530" spans="36:62" x14ac:dyDescent="0.25">
      <c r="AJ3530" s="26">
        <v>2100</v>
      </c>
      <c r="AK3530" s="26">
        <v>1906000</v>
      </c>
      <c r="AL3530" s="264">
        <v>43615.885416666664</v>
      </c>
      <c r="AM3530" s="26" t="s">
        <v>481</v>
      </c>
      <c r="AN3530" s="26" t="s">
        <v>63</v>
      </c>
      <c r="AO3530" s="26"/>
      <c r="AP3530" s="26"/>
      <c r="AQ3530" s="26">
        <v>-1</v>
      </c>
      <c r="AR3530" s="26">
        <v>90</v>
      </c>
      <c r="AS3530" s="26" t="s">
        <v>168</v>
      </c>
      <c r="AT3530" s="26" t="s">
        <v>71</v>
      </c>
      <c r="AU3530" s="26" t="s">
        <v>63</v>
      </c>
      <c r="AV3530" s="26" t="s">
        <v>63</v>
      </c>
      <c r="AW3530" s="26" t="s">
        <v>63</v>
      </c>
      <c r="AX3530" s="26" t="s">
        <v>63</v>
      </c>
      <c r="AY3530" s="26">
        <v>44.103794000000001</v>
      </c>
      <c r="AZ3530" s="26">
        <v>-102.855289999999</v>
      </c>
      <c r="BA3530" s="26" t="s">
        <v>166</v>
      </c>
      <c r="BB3530" s="26" t="s">
        <v>611</v>
      </c>
      <c r="BC3530" s="26" t="s">
        <v>167</v>
      </c>
      <c r="BD3530" s="26" t="s">
        <v>154</v>
      </c>
      <c r="BE3530" s="26"/>
      <c r="BF3530" s="26" t="s">
        <v>99</v>
      </c>
      <c r="BG3530" s="26" t="s">
        <v>167</v>
      </c>
      <c r="BH3530" s="26" t="s">
        <v>99</v>
      </c>
      <c r="BI3530" s="26">
        <v>7</v>
      </c>
      <c r="BJ3530" s="26" t="s">
        <v>217</v>
      </c>
    </row>
    <row r="3531" spans="36:62" x14ac:dyDescent="0.25">
      <c r="AJ3531" s="26">
        <v>2101</v>
      </c>
      <c r="AK3531" s="26">
        <v>1906019</v>
      </c>
      <c r="AL3531" s="264">
        <v>43608.879166666666</v>
      </c>
      <c r="AM3531" s="26" t="s">
        <v>147</v>
      </c>
      <c r="AN3531" s="26" t="s">
        <v>63</v>
      </c>
      <c r="AO3531" s="26"/>
      <c r="AP3531" s="26"/>
      <c r="AQ3531" s="26">
        <v>-1</v>
      </c>
      <c r="AR3531" s="26">
        <v>90</v>
      </c>
      <c r="AS3531" s="26" t="s">
        <v>168</v>
      </c>
      <c r="AT3531" s="26" t="s">
        <v>74</v>
      </c>
      <c r="AU3531" s="26" t="s">
        <v>63</v>
      </c>
      <c r="AV3531" s="26" t="s">
        <v>63</v>
      </c>
      <c r="AW3531" s="26" t="s">
        <v>63</v>
      </c>
      <c r="AX3531" s="26" t="s">
        <v>63</v>
      </c>
      <c r="AY3531" s="26">
        <v>43.835991999999898</v>
      </c>
      <c r="AZ3531" s="26">
        <v>-101.862652999999</v>
      </c>
      <c r="BA3531" s="26" t="s">
        <v>185</v>
      </c>
      <c r="BB3531" s="26" t="s">
        <v>611</v>
      </c>
      <c r="BC3531" s="26" t="s">
        <v>167</v>
      </c>
      <c r="BD3531" s="26" t="s">
        <v>154</v>
      </c>
      <c r="BE3531" s="26"/>
      <c r="BF3531" s="26" t="s">
        <v>99</v>
      </c>
      <c r="BG3531" s="26" t="s">
        <v>167</v>
      </c>
      <c r="BH3531" s="26" t="s">
        <v>99</v>
      </c>
      <c r="BI3531" s="26">
        <v>7</v>
      </c>
      <c r="BJ3531" s="26" t="s">
        <v>217</v>
      </c>
    </row>
    <row r="3532" spans="36:62" x14ac:dyDescent="0.25">
      <c r="AJ3532" s="26">
        <v>2106</v>
      </c>
      <c r="AK3532" s="26">
        <v>1906009</v>
      </c>
      <c r="AL3532" s="264">
        <v>43611.927083333336</v>
      </c>
      <c r="AM3532" s="26" t="s">
        <v>481</v>
      </c>
      <c r="AN3532" s="26" t="s">
        <v>63</v>
      </c>
      <c r="AO3532" s="26"/>
      <c r="AP3532" s="26"/>
      <c r="AQ3532" s="26">
        <v>-1</v>
      </c>
      <c r="AR3532" s="26">
        <v>90</v>
      </c>
      <c r="AS3532" s="26" t="s">
        <v>168</v>
      </c>
      <c r="AT3532" s="26" t="s">
        <v>74</v>
      </c>
      <c r="AU3532" s="26" t="s">
        <v>63</v>
      </c>
      <c r="AV3532" s="26" t="s">
        <v>63</v>
      </c>
      <c r="AW3532" s="26" t="s">
        <v>63</v>
      </c>
      <c r="AX3532" s="26" t="s">
        <v>63</v>
      </c>
      <c r="AY3532" s="26">
        <v>43.945428999999898</v>
      </c>
      <c r="AZ3532" s="26">
        <v>-102.161236</v>
      </c>
      <c r="BA3532" s="26" t="s">
        <v>166</v>
      </c>
      <c r="BB3532" s="26" t="s">
        <v>611</v>
      </c>
      <c r="BC3532" s="26" t="s">
        <v>167</v>
      </c>
      <c r="BD3532" s="26" t="s">
        <v>154</v>
      </c>
      <c r="BE3532" s="26"/>
      <c r="BF3532" s="26" t="s">
        <v>99</v>
      </c>
      <c r="BG3532" s="26" t="s">
        <v>167</v>
      </c>
      <c r="BH3532" s="26" t="s">
        <v>99</v>
      </c>
      <c r="BI3532" s="26">
        <v>7</v>
      </c>
      <c r="BJ3532" s="26" t="s">
        <v>217</v>
      </c>
    </row>
    <row r="3533" spans="36:62" x14ac:dyDescent="0.25">
      <c r="AJ3533" s="26">
        <v>2108</v>
      </c>
      <c r="AK3533" s="26">
        <v>1906344</v>
      </c>
      <c r="AL3533" s="264">
        <v>43615.881944444445</v>
      </c>
      <c r="AM3533" s="26" t="s">
        <v>481</v>
      </c>
      <c r="AN3533" s="26" t="s">
        <v>63</v>
      </c>
      <c r="AO3533" s="26"/>
      <c r="AP3533" s="26"/>
      <c r="AQ3533" s="26">
        <v>-1</v>
      </c>
      <c r="AR3533" s="26">
        <v>90</v>
      </c>
      <c r="AS3533" s="26" t="s">
        <v>168</v>
      </c>
      <c r="AT3533" s="26" t="s">
        <v>71</v>
      </c>
      <c r="AU3533" s="26" t="s">
        <v>63</v>
      </c>
      <c r="AV3533" s="26" t="s">
        <v>63</v>
      </c>
      <c r="AW3533" s="26" t="s">
        <v>63</v>
      </c>
      <c r="AX3533" s="26" t="s">
        <v>63</v>
      </c>
      <c r="AY3533" s="26">
        <v>44.103651999999897</v>
      </c>
      <c r="AZ3533" s="26">
        <v>-102.821725</v>
      </c>
      <c r="BA3533" s="26" t="s">
        <v>166</v>
      </c>
      <c r="BB3533" s="26" t="s">
        <v>609</v>
      </c>
      <c r="BC3533" s="26" t="s">
        <v>167</v>
      </c>
      <c r="BD3533" s="26" t="s">
        <v>154</v>
      </c>
      <c r="BE3533" s="26"/>
      <c r="BF3533" s="26" t="s">
        <v>99</v>
      </c>
      <c r="BG3533" s="26" t="s">
        <v>167</v>
      </c>
      <c r="BH3533" s="26" t="s">
        <v>99</v>
      </c>
      <c r="BI3533" s="26">
        <v>7</v>
      </c>
      <c r="BJ3533" s="26" t="s">
        <v>217</v>
      </c>
    </row>
    <row r="3534" spans="36:62" x14ac:dyDescent="0.25">
      <c r="AJ3534" s="26">
        <v>2109</v>
      </c>
      <c r="AK3534" s="26">
        <v>1906484</v>
      </c>
      <c r="AL3534" s="264">
        <v>43622.897916666669</v>
      </c>
      <c r="AM3534" s="26" t="s">
        <v>481</v>
      </c>
      <c r="AN3534" s="26" t="s">
        <v>63</v>
      </c>
      <c r="AO3534" s="26"/>
      <c r="AP3534" s="26"/>
      <c r="AQ3534" s="26">
        <v>-1</v>
      </c>
      <c r="AR3534" s="26">
        <v>90</v>
      </c>
      <c r="AS3534" s="26" t="s">
        <v>168</v>
      </c>
      <c r="AT3534" s="26" t="s">
        <v>71</v>
      </c>
      <c r="AU3534" s="26" t="s">
        <v>63</v>
      </c>
      <c r="AV3534" s="26" t="s">
        <v>63</v>
      </c>
      <c r="AW3534" s="26" t="s">
        <v>63</v>
      </c>
      <c r="AX3534" s="26" t="s">
        <v>63</v>
      </c>
      <c r="AY3534" s="26">
        <v>43.960124999999898</v>
      </c>
      <c r="AZ3534" s="26">
        <v>-102.17594200000001</v>
      </c>
      <c r="BA3534" s="26" t="s">
        <v>158</v>
      </c>
      <c r="BB3534" s="26" t="s">
        <v>609</v>
      </c>
      <c r="BC3534" s="26" t="s">
        <v>167</v>
      </c>
      <c r="BD3534" s="26" t="s">
        <v>154</v>
      </c>
      <c r="BE3534" s="26"/>
      <c r="BF3534" s="26" t="s">
        <v>99</v>
      </c>
      <c r="BG3534" s="26" t="s">
        <v>167</v>
      </c>
      <c r="BH3534" s="26" t="s">
        <v>99</v>
      </c>
      <c r="BI3534" s="26">
        <v>7</v>
      </c>
      <c r="BJ3534" s="26" t="s">
        <v>217</v>
      </c>
    </row>
    <row r="3535" spans="36:62" x14ac:dyDescent="0.25">
      <c r="AJ3535" s="26">
        <v>2110</v>
      </c>
      <c r="AK3535" s="26">
        <v>1906835</v>
      </c>
      <c r="AL3535" s="264">
        <v>43627.864583333336</v>
      </c>
      <c r="AM3535" s="26" t="s">
        <v>481</v>
      </c>
      <c r="AN3535" s="26" t="s">
        <v>63</v>
      </c>
      <c r="AO3535" s="26"/>
      <c r="AP3535" s="26"/>
      <c r="AQ3535" s="26">
        <v>-1</v>
      </c>
      <c r="AR3535" s="26">
        <v>90</v>
      </c>
      <c r="AS3535" s="26" t="s">
        <v>168</v>
      </c>
      <c r="AT3535" s="26" t="s">
        <v>77</v>
      </c>
      <c r="AU3535" s="26" t="s">
        <v>63</v>
      </c>
      <c r="AV3535" s="26" t="s">
        <v>63</v>
      </c>
      <c r="AW3535" s="26" t="s">
        <v>63</v>
      </c>
      <c r="AX3535" s="26" t="s">
        <v>63</v>
      </c>
      <c r="AY3535" s="26">
        <v>44.103653999999899</v>
      </c>
      <c r="AZ3535" s="26">
        <v>-102.817128999999</v>
      </c>
      <c r="BA3535" s="26" t="s">
        <v>158</v>
      </c>
      <c r="BB3535" s="26" t="s">
        <v>609</v>
      </c>
      <c r="BC3535" s="26" t="s">
        <v>167</v>
      </c>
      <c r="BD3535" s="26" t="s">
        <v>154</v>
      </c>
      <c r="BE3535" s="26"/>
      <c r="BF3535" s="26" t="s">
        <v>99</v>
      </c>
      <c r="BG3535" s="26" t="s">
        <v>167</v>
      </c>
      <c r="BH3535" s="26" t="s">
        <v>99</v>
      </c>
      <c r="BI3535" s="26">
        <v>7</v>
      </c>
      <c r="BJ3535" s="26" t="s">
        <v>217</v>
      </c>
    </row>
    <row r="3536" spans="36:62" x14ac:dyDescent="0.25">
      <c r="AJ3536" s="26">
        <v>2114</v>
      </c>
      <c r="AK3536" s="26">
        <v>1906862</v>
      </c>
      <c r="AL3536" s="264">
        <v>43629.179166666669</v>
      </c>
      <c r="AM3536" s="26" t="s">
        <v>481</v>
      </c>
      <c r="AN3536" s="26" t="s">
        <v>63</v>
      </c>
      <c r="AO3536" s="26"/>
      <c r="AP3536" s="26"/>
      <c r="AQ3536" s="26">
        <v>-1</v>
      </c>
      <c r="AR3536" s="26">
        <v>90</v>
      </c>
      <c r="AS3536" s="26" t="s">
        <v>168</v>
      </c>
      <c r="AT3536" s="26" t="s">
        <v>71</v>
      </c>
      <c r="AU3536" s="26" t="s">
        <v>63</v>
      </c>
      <c r="AV3536" s="26" t="s">
        <v>63</v>
      </c>
      <c r="AW3536" s="26" t="s">
        <v>63</v>
      </c>
      <c r="AX3536" s="26" t="s">
        <v>63</v>
      </c>
      <c r="AY3536" s="26">
        <v>44.068835999999898</v>
      </c>
      <c r="AZ3536" s="26">
        <v>-102.41817500000001</v>
      </c>
      <c r="BA3536" s="26" t="s">
        <v>166</v>
      </c>
      <c r="BB3536" s="26" t="s">
        <v>611</v>
      </c>
      <c r="BC3536" s="26" t="s">
        <v>167</v>
      </c>
      <c r="BD3536" s="26" t="s">
        <v>154</v>
      </c>
      <c r="BE3536" s="26"/>
      <c r="BF3536" s="26" t="s">
        <v>99</v>
      </c>
      <c r="BG3536" s="26" t="s">
        <v>167</v>
      </c>
      <c r="BH3536" s="26" t="s">
        <v>99</v>
      </c>
      <c r="BI3536" s="26">
        <v>7</v>
      </c>
      <c r="BJ3536" s="26" t="s">
        <v>217</v>
      </c>
    </row>
    <row r="3537" spans="36:62" x14ac:dyDescent="0.25">
      <c r="AJ3537" s="26">
        <v>2115</v>
      </c>
      <c r="AK3537" s="26">
        <v>1906955</v>
      </c>
      <c r="AL3537" s="264">
        <v>43625.458333333336</v>
      </c>
      <c r="AM3537" s="26" t="s">
        <v>481</v>
      </c>
      <c r="AN3537" s="26" t="s">
        <v>63</v>
      </c>
      <c r="AO3537" s="26" t="s">
        <v>156</v>
      </c>
      <c r="AP3537" s="26" t="s">
        <v>159</v>
      </c>
      <c r="AQ3537" s="26">
        <v>0</v>
      </c>
      <c r="AR3537" s="26">
        <v>90</v>
      </c>
      <c r="AS3537" s="26" t="s">
        <v>786</v>
      </c>
      <c r="AT3537" s="26" t="s">
        <v>71</v>
      </c>
      <c r="AU3537" s="26" t="s">
        <v>63</v>
      </c>
      <c r="AV3537" s="26" t="s">
        <v>69</v>
      </c>
      <c r="AW3537" s="26" t="s">
        <v>63</v>
      </c>
      <c r="AX3537" s="26" t="s">
        <v>63</v>
      </c>
      <c r="AY3537" s="26">
        <v>44.103659999999898</v>
      </c>
      <c r="AZ3537" s="26">
        <v>-102.83288</v>
      </c>
      <c r="BA3537" s="26" t="s">
        <v>185</v>
      </c>
      <c r="BB3537" s="26" t="s">
        <v>609</v>
      </c>
      <c r="BC3537" s="26" t="s">
        <v>685</v>
      </c>
      <c r="BD3537" s="26" t="s">
        <v>68</v>
      </c>
      <c r="BE3537" s="26" t="s">
        <v>161</v>
      </c>
      <c r="BF3537" s="26" t="s">
        <v>68</v>
      </c>
      <c r="BG3537" s="26" t="s">
        <v>68</v>
      </c>
      <c r="BH3537" s="26" t="s">
        <v>160</v>
      </c>
      <c r="BI3537" s="26">
        <v>7</v>
      </c>
      <c r="BJ3537" s="26" t="s">
        <v>20</v>
      </c>
    </row>
    <row r="3538" spans="36:62" x14ac:dyDescent="0.25">
      <c r="AJ3538" s="26">
        <v>2116</v>
      </c>
      <c r="AK3538" s="26">
        <v>1906909</v>
      </c>
      <c r="AL3538" s="264">
        <v>43630.515277777777</v>
      </c>
      <c r="AM3538" s="26" t="s">
        <v>481</v>
      </c>
      <c r="AN3538" s="26" t="s">
        <v>63</v>
      </c>
      <c r="AO3538" s="26"/>
      <c r="AP3538" s="26"/>
      <c r="AQ3538" s="26">
        <v>-1</v>
      </c>
      <c r="AR3538" s="26">
        <v>90</v>
      </c>
      <c r="AS3538" s="26" t="s">
        <v>168</v>
      </c>
      <c r="AT3538" s="26" t="s">
        <v>71</v>
      </c>
      <c r="AU3538" s="26" t="s">
        <v>63</v>
      </c>
      <c r="AV3538" s="26" t="s">
        <v>63</v>
      </c>
      <c r="AW3538" s="26" t="s">
        <v>63</v>
      </c>
      <c r="AX3538" s="26" t="s">
        <v>63</v>
      </c>
      <c r="AY3538" s="26">
        <v>44.012875999999899</v>
      </c>
      <c r="AZ3538" s="26">
        <v>-102.284882999999</v>
      </c>
      <c r="BA3538" s="26" t="s">
        <v>166</v>
      </c>
      <c r="BB3538" s="26" t="s">
        <v>611</v>
      </c>
      <c r="BC3538" s="26" t="s">
        <v>167</v>
      </c>
      <c r="BD3538" s="26" t="s">
        <v>154</v>
      </c>
      <c r="BE3538" s="26"/>
      <c r="BF3538" s="26" t="s">
        <v>99</v>
      </c>
      <c r="BG3538" s="26" t="s">
        <v>167</v>
      </c>
      <c r="BH3538" s="26" t="s">
        <v>99</v>
      </c>
      <c r="BI3538" s="26">
        <v>7</v>
      </c>
      <c r="BJ3538" s="26" t="s">
        <v>217</v>
      </c>
    </row>
    <row r="3539" spans="36:62" x14ac:dyDescent="0.25">
      <c r="AJ3539" s="26">
        <v>2117</v>
      </c>
      <c r="AK3539" s="26">
        <v>1906910</v>
      </c>
      <c r="AL3539" s="264">
        <v>43631.504166666666</v>
      </c>
      <c r="AM3539" s="26" t="s">
        <v>481</v>
      </c>
      <c r="AN3539" s="26" t="s">
        <v>63</v>
      </c>
      <c r="AO3539" s="26" t="s">
        <v>156</v>
      </c>
      <c r="AP3539" s="26" t="s">
        <v>159</v>
      </c>
      <c r="AQ3539" s="26">
        <v>0</v>
      </c>
      <c r="AR3539" s="26">
        <v>90</v>
      </c>
      <c r="AS3539" s="26" t="s">
        <v>787</v>
      </c>
      <c r="AT3539" s="26" t="s">
        <v>697</v>
      </c>
      <c r="AU3539" s="26" t="s">
        <v>63</v>
      </c>
      <c r="AV3539" s="26" t="s">
        <v>63</v>
      </c>
      <c r="AW3539" s="26" t="s">
        <v>63</v>
      </c>
      <c r="AX3539" s="26" t="s">
        <v>63</v>
      </c>
      <c r="AY3539" s="26">
        <v>43.913688</v>
      </c>
      <c r="AZ3539" s="26">
        <v>-102.077789999999</v>
      </c>
      <c r="BA3539" s="26" t="s">
        <v>503</v>
      </c>
      <c r="BB3539" s="26" t="s">
        <v>609</v>
      </c>
      <c r="BC3539" s="26" t="s">
        <v>68</v>
      </c>
      <c r="BD3539" s="26" t="s">
        <v>68</v>
      </c>
      <c r="BE3539" s="26"/>
      <c r="BF3539" s="26" t="s">
        <v>68</v>
      </c>
      <c r="BG3539" s="26" t="s">
        <v>68</v>
      </c>
      <c r="BH3539" s="26" t="s">
        <v>175</v>
      </c>
      <c r="BI3539" s="26">
        <v>7</v>
      </c>
      <c r="BJ3539" s="26" t="s">
        <v>217</v>
      </c>
    </row>
    <row r="3540" spans="36:62" x14ac:dyDescent="0.25">
      <c r="AJ3540" s="26">
        <v>2118</v>
      </c>
      <c r="AK3540" s="26">
        <v>1906994</v>
      </c>
      <c r="AL3540" s="264">
        <v>43631.885416666664</v>
      </c>
      <c r="AM3540" s="26" t="s">
        <v>481</v>
      </c>
      <c r="AN3540" s="26" t="s">
        <v>63</v>
      </c>
      <c r="AO3540" s="26"/>
      <c r="AP3540" s="26"/>
      <c r="AQ3540" s="26">
        <v>-1</v>
      </c>
      <c r="AR3540" s="26">
        <v>90</v>
      </c>
      <c r="AS3540" s="26" t="s">
        <v>168</v>
      </c>
      <c r="AT3540" s="26" t="s">
        <v>71</v>
      </c>
      <c r="AU3540" s="26" t="s">
        <v>63</v>
      </c>
      <c r="AV3540" s="26" t="s">
        <v>63</v>
      </c>
      <c r="AW3540" s="26" t="s">
        <v>63</v>
      </c>
      <c r="AX3540" s="26" t="s">
        <v>63</v>
      </c>
      <c r="AY3540" s="26">
        <v>43.987112000000003</v>
      </c>
      <c r="AZ3540" s="26">
        <v>-102.221188999999</v>
      </c>
      <c r="BA3540" s="26" t="s">
        <v>158</v>
      </c>
      <c r="BB3540" s="26" t="s">
        <v>611</v>
      </c>
      <c r="BC3540" s="26" t="s">
        <v>167</v>
      </c>
      <c r="BD3540" s="26" t="s">
        <v>154</v>
      </c>
      <c r="BE3540" s="26"/>
      <c r="BF3540" s="26" t="s">
        <v>99</v>
      </c>
      <c r="BG3540" s="26" t="s">
        <v>167</v>
      </c>
      <c r="BH3540" s="26" t="s">
        <v>99</v>
      </c>
      <c r="BI3540" s="26">
        <v>7</v>
      </c>
      <c r="BJ3540" s="26" t="s">
        <v>217</v>
      </c>
    </row>
    <row r="3541" spans="36:62" x14ac:dyDescent="0.25">
      <c r="AJ3541" s="26">
        <v>2119</v>
      </c>
      <c r="AK3541" s="26">
        <v>1906995</v>
      </c>
      <c r="AL3541" s="264">
        <v>43631.888888888891</v>
      </c>
      <c r="AM3541" s="26" t="s">
        <v>481</v>
      </c>
      <c r="AN3541" s="26" t="s">
        <v>63</v>
      </c>
      <c r="AO3541" s="26"/>
      <c r="AP3541" s="26"/>
      <c r="AQ3541" s="26">
        <v>-1</v>
      </c>
      <c r="AR3541" s="26">
        <v>90</v>
      </c>
      <c r="AS3541" s="26" t="s">
        <v>168</v>
      </c>
      <c r="AT3541" s="26" t="s">
        <v>71</v>
      </c>
      <c r="AU3541" s="26" t="s">
        <v>63</v>
      </c>
      <c r="AV3541" s="26" t="s">
        <v>63</v>
      </c>
      <c r="AW3541" s="26" t="s">
        <v>63</v>
      </c>
      <c r="AX3541" s="26" t="s">
        <v>63</v>
      </c>
      <c r="AY3541" s="26">
        <v>44.067484</v>
      </c>
      <c r="AZ3541" s="26">
        <v>-102.38825300000001</v>
      </c>
      <c r="BA3541" s="26" t="s">
        <v>166</v>
      </c>
      <c r="BB3541" s="26" t="s">
        <v>609</v>
      </c>
      <c r="BC3541" s="26" t="s">
        <v>167</v>
      </c>
      <c r="BD3541" s="26" t="s">
        <v>154</v>
      </c>
      <c r="BE3541" s="26"/>
      <c r="BF3541" s="26" t="s">
        <v>99</v>
      </c>
      <c r="BG3541" s="26" t="s">
        <v>167</v>
      </c>
      <c r="BH3541" s="26" t="s">
        <v>99</v>
      </c>
      <c r="BI3541" s="26">
        <v>7</v>
      </c>
      <c r="BJ3541" s="26" t="s">
        <v>217</v>
      </c>
    </row>
    <row r="3542" spans="36:62" x14ac:dyDescent="0.25">
      <c r="AJ3542" s="26">
        <v>2120</v>
      </c>
      <c r="AK3542" s="26">
        <v>1906997</v>
      </c>
      <c r="AL3542" s="264">
        <v>43607.243055555555</v>
      </c>
      <c r="AM3542" s="26" t="s">
        <v>481</v>
      </c>
      <c r="AN3542" s="26" t="s">
        <v>63</v>
      </c>
      <c r="AO3542" s="26" t="s">
        <v>156</v>
      </c>
      <c r="AP3542" s="26" t="s">
        <v>159</v>
      </c>
      <c r="AQ3542" s="26">
        <v>0</v>
      </c>
      <c r="AR3542" s="26">
        <v>90</v>
      </c>
      <c r="AS3542" s="26" t="s">
        <v>788</v>
      </c>
      <c r="AT3542" s="26" t="s">
        <v>704</v>
      </c>
      <c r="AU3542" s="26" t="s">
        <v>63</v>
      </c>
      <c r="AV3542" s="26" t="s">
        <v>63</v>
      </c>
      <c r="AW3542" s="26" t="s">
        <v>63</v>
      </c>
      <c r="AX3542" s="26" t="s">
        <v>63</v>
      </c>
      <c r="AY3542" s="26">
        <v>44.101509999999898</v>
      </c>
      <c r="AZ3542" s="26">
        <v>-103.145447</v>
      </c>
      <c r="BA3542" s="26" t="s">
        <v>158</v>
      </c>
      <c r="BB3542" s="26" t="s">
        <v>611</v>
      </c>
      <c r="BC3542" s="26" t="s">
        <v>211</v>
      </c>
      <c r="BD3542" s="26" t="s">
        <v>615</v>
      </c>
      <c r="BE3542" s="26"/>
      <c r="BF3542" s="26" t="s">
        <v>68</v>
      </c>
      <c r="BG3542" s="26" t="s">
        <v>209</v>
      </c>
      <c r="BH3542" s="26" t="s">
        <v>146</v>
      </c>
      <c r="BI3542" s="26">
        <v>7</v>
      </c>
      <c r="BJ3542" s="26" t="s">
        <v>217</v>
      </c>
    </row>
    <row r="3543" spans="36:62" x14ac:dyDescent="0.25">
      <c r="AJ3543" s="26">
        <v>2122</v>
      </c>
      <c r="AK3543" s="26">
        <v>1907304</v>
      </c>
      <c r="AL3543" s="264">
        <v>43638.388194444444</v>
      </c>
      <c r="AM3543" s="26" t="s">
        <v>481</v>
      </c>
      <c r="AN3543" s="26" t="s">
        <v>63</v>
      </c>
      <c r="AO3543" s="26"/>
      <c r="AP3543" s="26"/>
      <c r="AQ3543" s="26">
        <v>-1</v>
      </c>
      <c r="AR3543" s="26">
        <v>90</v>
      </c>
      <c r="AS3543" s="26" t="s">
        <v>168</v>
      </c>
      <c r="AT3543" s="26" t="s">
        <v>71</v>
      </c>
      <c r="AU3543" s="26" t="s">
        <v>63</v>
      </c>
      <c r="AV3543" s="26" t="s">
        <v>63</v>
      </c>
      <c r="AW3543" s="26" t="s">
        <v>63</v>
      </c>
      <c r="AX3543" s="26" t="s">
        <v>63</v>
      </c>
      <c r="AY3543" s="26">
        <v>44.021095000000003</v>
      </c>
      <c r="AZ3543" s="26">
        <v>-102.300973999999</v>
      </c>
      <c r="BA3543" s="26" t="s">
        <v>166</v>
      </c>
      <c r="BB3543" s="26" t="s">
        <v>611</v>
      </c>
      <c r="BC3543" s="26" t="s">
        <v>167</v>
      </c>
      <c r="BD3543" s="26" t="s">
        <v>154</v>
      </c>
      <c r="BE3543" s="26"/>
      <c r="BF3543" s="26" t="s">
        <v>99</v>
      </c>
      <c r="BG3543" s="26" t="s">
        <v>167</v>
      </c>
      <c r="BH3543" s="26" t="s">
        <v>99</v>
      </c>
      <c r="BI3543" s="26">
        <v>7</v>
      </c>
      <c r="BJ3543" s="26" t="s">
        <v>217</v>
      </c>
    </row>
    <row r="3544" spans="36:62" x14ac:dyDescent="0.25">
      <c r="AJ3544" s="26">
        <v>2123</v>
      </c>
      <c r="AK3544" s="26">
        <v>1907385</v>
      </c>
      <c r="AL3544" s="264">
        <v>43632.692361111112</v>
      </c>
      <c r="AM3544" s="26" t="s">
        <v>481</v>
      </c>
      <c r="AN3544" s="26" t="s">
        <v>63</v>
      </c>
      <c r="AO3544" s="26"/>
      <c r="AP3544" s="26"/>
      <c r="AQ3544" s="26">
        <v>-1</v>
      </c>
      <c r="AR3544" s="26">
        <v>90</v>
      </c>
      <c r="AS3544" s="26" t="s">
        <v>168</v>
      </c>
      <c r="AT3544" s="26" t="s">
        <v>71</v>
      </c>
      <c r="AU3544" s="26" t="s">
        <v>63</v>
      </c>
      <c r="AV3544" s="26" t="s">
        <v>63</v>
      </c>
      <c r="AW3544" s="26" t="s">
        <v>63</v>
      </c>
      <c r="AX3544" s="26" t="s">
        <v>63</v>
      </c>
      <c r="AY3544" s="26">
        <v>44.101174999999898</v>
      </c>
      <c r="AZ3544" s="26">
        <v>-102.514015</v>
      </c>
      <c r="BA3544" s="26" t="s">
        <v>166</v>
      </c>
      <c r="BB3544" s="26" t="s">
        <v>609</v>
      </c>
      <c r="BC3544" s="26" t="s">
        <v>167</v>
      </c>
      <c r="BD3544" s="26" t="s">
        <v>154</v>
      </c>
      <c r="BE3544" s="26"/>
      <c r="BF3544" s="26" t="s">
        <v>99</v>
      </c>
      <c r="BG3544" s="26" t="s">
        <v>167</v>
      </c>
      <c r="BH3544" s="26" t="s">
        <v>99</v>
      </c>
      <c r="BI3544" s="26">
        <v>7</v>
      </c>
      <c r="BJ3544" s="26" t="s">
        <v>217</v>
      </c>
    </row>
    <row r="3545" spans="36:62" x14ac:dyDescent="0.25">
      <c r="AJ3545" s="26">
        <v>2124</v>
      </c>
      <c r="AK3545" s="26">
        <v>1907605</v>
      </c>
      <c r="AL3545" s="264">
        <v>43632.5</v>
      </c>
      <c r="AM3545" s="26" t="s">
        <v>481</v>
      </c>
      <c r="AN3545" s="26" t="s">
        <v>63</v>
      </c>
      <c r="AO3545" s="26" t="s">
        <v>204</v>
      </c>
      <c r="AP3545" s="26" t="s">
        <v>159</v>
      </c>
      <c r="AQ3545" s="26">
        <v>0</v>
      </c>
      <c r="AR3545" s="26">
        <v>90</v>
      </c>
      <c r="AS3545" s="26" t="s">
        <v>789</v>
      </c>
      <c r="AT3545" s="26" t="s">
        <v>71</v>
      </c>
      <c r="AU3545" s="26" t="s">
        <v>63</v>
      </c>
      <c r="AV3545" s="26" t="s">
        <v>63</v>
      </c>
      <c r="AW3545" s="26" t="s">
        <v>63</v>
      </c>
      <c r="AX3545" s="26" t="s">
        <v>63</v>
      </c>
      <c r="AY3545" s="26">
        <v>43.917842999999898</v>
      </c>
      <c r="AZ3545" s="26">
        <v>-102.097431</v>
      </c>
      <c r="BA3545" s="26" t="s">
        <v>37</v>
      </c>
      <c r="BB3545" s="26" t="s">
        <v>611</v>
      </c>
      <c r="BC3545" s="26" t="s">
        <v>68</v>
      </c>
      <c r="BD3545" s="26" t="s">
        <v>68</v>
      </c>
      <c r="BE3545" s="26"/>
      <c r="BF3545" s="26" t="s">
        <v>675</v>
      </c>
      <c r="BG3545" s="26" t="s">
        <v>68</v>
      </c>
      <c r="BH3545" s="26" t="s">
        <v>160</v>
      </c>
      <c r="BI3545" s="26">
        <v>7</v>
      </c>
      <c r="BJ3545" s="26" t="s">
        <v>20</v>
      </c>
    </row>
    <row r="3546" spans="36:62" x14ac:dyDescent="0.25">
      <c r="AJ3546" s="26">
        <v>2125</v>
      </c>
      <c r="AK3546" s="26">
        <v>1907613</v>
      </c>
      <c r="AL3546" s="264">
        <v>43640.283333333333</v>
      </c>
      <c r="AM3546" s="26" t="s">
        <v>481</v>
      </c>
      <c r="AN3546" s="26" t="s">
        <v>63</v>
      </c>
      <c r="AO3546" s="26"/>
      <c r="AP3546" s="26"/>
      <c r="AQ3546" s="26">
        <v>-1</v>
      </c>
      <c r="AR3546" s="26">
        <v>90</v>
      </c>
      <c r="AS3546" s="26" t="s">
        <v>168</v>
      </c>
      <c r="AT3546" s="26" t="s">
        <v>71</v>
      </c>
      <c r="AU3546" s="26" t="s">
        <v>63</v>
      </c>
      <c r="AV3546" s="26" t="s">
        <v>63</v>
      </c>
      <c r="AW3546" s="26" t="s">
        <v>63</v>
      </c>
      <c r="AX3546" s="26" t="s">
        <v>63</v>
      </c>
      <c r="AY3546" s="26">
        <v>44.1034229999999</v>
      </c>
      <c r="AZ3546" s="26">
        <v>-102.794625999999</v>
      </c>
      <c r="BA3546" s="26" t="s">
        <v>185</v>
      </c>
      <c r="BB3546" s="26" t="s">
        <v>611</v>
      </c>
      <c r="BC3546" s="26" t="s">
        <v>167</v>
      </c>
      <c r="BD3546" s="26" t="s">
        <v>154</v>
      </c>
      <c r="BE3546" s="26"/>
      <c r="BF3546" s="26" t="s">
        <v>99</v>
      </c>
      <c r="BG3546" s="26" t="s">
        <v>167</v>
      </c>
      <c r="BH3546" s="26" t="s">
        <v>99</v>
      </c>
      <c r="BI3546" s="26">
        <v>7</v>
      </c>
      <c r="BJ3546" s="26" t="s">
        <v>217</v>
      </c>
    </row>
    <row r="3547" spans="36:62" x14ac:dyDescent="0.25">
      <c r="AJ3547" s="26">
        <v>2126</v>
      </c>
      <c r="AK3547" s="26">
        <v>1907623</v>
      </c>
      <c r="AL3547" s="264">
        <v>43631.84097222222</v>
      </c>
      <c r="AM3547" s="26" t="s">
        <v>481</v>
      </c>
      <c r="AN3547" s="26" t="s">
        <v>63</v>
      </c>
      <c r="AO3547" s="26"/>
      <c r="AP3547" s="26"/>
      <c r="AQ3547" s="26">
        <v>-1</v>
      </c>
      <c r="AR3547" s="26">
        <v>90</v>
      </c>
      <c r="AS3547" s="26" t="s">
        <v>168</v>
      </c>
      <c r="AT3547" s="26" t="s">
        <v>71</v>
      </c>
      <c r="AU3547" s="26" t="s">
        <v>63</v>
      </c>
      <c r="AV3547" s="26" t="s">
        <v>63</v>
      </c>
      <c r="AW3547" s="26" t="s">
        <v>63</v>
      </c>
      <c r="AX3547" s="26" t="s">
        <v>63</v>
      </c>
      <c r="AY3547" s="26">
        <v>44.099679000000002</v>
      </c>
      <c r="AZ3547" s="26">
        <v>-103.162460999999</v>
      </c>
      <c r="BA3547" s="26" t="s">
        <v>158</v>
      </c>
      <c r="BB3547" s="26" t="s">
        <v>609</v>
      </c>
      <c r="BC3547" s="26" t="s">
        <v>167</v>
      </c>
      <c r="BD3547" s="26" t="s">
        <v>154</v>
      </c>
      <c r="BE3547" s="26"/>
      <c r="BF3547" s="26" t="s">
        <v>99</v>
      </c>
      <c r="BG3547" s="26" t="s">
        <v>167</v>
      </c>
      <c r="BH3547" s="26" t="s">
        <v>99</v>
      </c>
      <c r="BI3547" s="26">
        <v>7</v>
      </c>
      <c r="BJ3547" s="26" t="s">
        <v>217</v>
      </c>
    </row>
    <row r="3548" spans="36:62" x14ac:dyDescent="0.25">
      <c r="AJ3548" s="26">
        <v>2127</v>
      </c>
      <c r="AK3548" s="26">
        <v>1907625</v>
      </c>
      <c r="AL3548" s="264">
        <v>43632.138888888891</v>
      </c>
      <c r="AM3548" s="26" t="s">
        <v>481</v>
      </c>
      <c r="AN3548" s="26" t="s">
        <v>63</v>
      </c>
      <c r="AO3548" s="26"/>
      <c r="AP3548" s="26"/>
      <c r="AQ3548" s="26">
        <v>-1</v>
      </c>
      <c r="AR3548" s="26">
        <v>90</v>
      </c>
      <c r="AS3548" s="26" t="s">
        <v>168</v>
      </c>
      <c r="AT3548" s="26" t="s">
        <v>71</v>
      </c>
      <c r="AU3548" s="26" t="s">
        <v>63</v>
      </c>
      <c r="AV3548" s="26" t="s">
        <v>63</v>
      </c>
      <c r="AW3548" s="26" t="s">
        <v>63</v>
      </c>
      <c r="AX3548" s="26" t="s">
        <v>63</v>
      </c>
      <c r="AY3548" s="26">
        <v>44.118029</v>
      </c>
      <c r="AZ3548" s="26">
        <v>-103.040356</v>
      </c>
      <c r="BA3548" s="26" t="s">
        <v>491</v>
      </c>
      <c r="BB3548" s="26" t="s">
        <v>609</v>
      </c>
      <c r="BC3548" s="26" t="s">
        <v>167</v>
      </c>
      <c r="BD3548" s="26" t="s">
        <v>154</v>
      </c>
      <c r="BE3548" s="26"/>
      <c r="BF3548" s="26" t="s">
        <v>99</v>
      </c>
      <c r="BG3548" s="26" t="s">
        <v>167</v>
      </c>
      <c r="BH3548" s="26" t="s">
        <v>99</v>
      </c>
      <c r="BI3548" s="26">
        <v>7</v>
      </c>
      <c r="BJ3548" s="26" t="s">
        <v>217</v>
      </c>
    </row>
    <row r="3549" spans="36:62" x14ac:dyDescent="0.25">
      <c r="AJ3549" s="26">
        <v>2129</v>
      </c>
      <c r="AK3549" s="26">
        <v>1907693</v>
      </c>
      <c r="AL3549" s="264">
        <v>43642.260416666664</v>
      </c>
      <c r="AM3549" s="26" t="s">
        <v>481</v>
      </c>
      <c r="AN3549" s="26" t="s">
        <v>63</v>
      </c>
      <c r="AO3549" s="26"/>
      <c r="AP3549" s="26"/>
      <c r="AQ3549" s="26">
        <v>-1</v>
      </c>
      <c r="AR3549" s="26">
        <v>90</v>
      </c>
      <c r="AS3549" s="26" t="s">
        <v>168</v>
      </c>
      <c r="AT3549" s="26" t="s">
        <v>71</v>
      </c>
      <c r="AU3549" s="26" t="s">
        <v>63</v>
      </c>
      <c r="AV3549" s="26" t="s">
        <v>63</v>
      </c>
      <c r="AW3549" s="26" t="s">
        <v>63</v>
      </c>
      <c r="AX3549" s="26" t="s">
        <v>63</v>
      </c>
      <c r="AY3549" s="26">
        <v>44.103614999999898</v>
      </c>
      <c r="AZ3549" s="26">
        <v>-102.647991</v>
      </c>
      <c r="BA3549" s="26" t="s">
        <v>185</v>
      </c>
      <c r="BB3549" s="26" t="s">
        <v>611</v>
      </c>
      <c r="BC3549" s="26" t="s">
        <v>167</v>
      </c>
      <c r="BD3549" s="26" t="s">
        <v>154</v>
      </c>
      <c r="BE3549" s="26"/>
      <c r="BF3549" s="26" t="s">
        <v>99</v>
      </c>
      <c r="BG3549" s="26" t="s">
        <v>167</v>
      </c>
      <c r="BH3549" s="26" t="s">
        <v>99</v>
      </c>
      <c r="BI3549" s="26">
        <v>7</v>
      </c>
      <c r="BJ3549" s="26" t="s">
        <v>217</v>
      </c>
    </row>
    <row r="3550" spans="36:62" x14ac:dyDescent="0.25">
      <c r="AJ3550" s="26">
        <v>2131</v>
      </c>
      <c r="AK3550" s="26">
        <v>1907787</v>
      </c>
      <c r="AL3550" s="264">
        <v>43643.166666666664</v>
      </c>
      <c r="AM3550" s="26" t="s">
        <v>147</v>
      </c>
      <c r="AN3550" s="26" t="s">
        <v>63</v>
      </c>
      <c r="AO3550" s="26" t="s">
        <v>156</v>
      </c>
      <c r="AP3550" s="26" t="s">
        <v>159</v>
      </c>
      <c r="AQ3550" s="26">
        <v>0</v>
      </c>
      <c r="AR3550" s="26">
        <v>90</v>
      </c>
      <c r="AS3550" s="26" t="s">
        <v>790</v>
      </c>
      <c r="AT3550" s="26" t="s">
        <v>71</v>
      </c>
      <c r="AU3550" s="26" t="s">
        <v>63</v>
      </c>
      <c r="AV3550" s="26" t="s">
        <v>63</v>
      </c>
      <c r="AW3550" s="26" t="s">
        <v>63</v>
      </c>
      <c r="AX3550" s="26" t="s">
        <v>63</v>
      </c>
      <c r="AY3550" s="26">
        <v>43.841942000000003</v>
      </c>
      <c r="AZ3550" s="26">
        <v>-101.902497999999</v>
      </c>
      <c r="BA3550" s="26" t="s">
        <v>166</v>
      </c>
      <c r="BB3550" s="26" t="s">
        <v>609</v>
      </c>
      <c r="BC3550" s="26" t="s">
        <v>162</v>
      </c>
      <c r="BD3550" s="26" t="s">
        <v>68</v>
      </c>
      <c r="BE3550" s="26"/>
      <c r="BF3550" s="26" t="s">
        <v>68</v>
      </c>
      <c r="BG3550" s="26" t="s">
        <v>68</v>
      </c>
      <c r="BH3550" s="26" t="s">
        <v>146</v>
      </c>
      <c r="BI3550" s="26">
        <v>7</v>
      </c>
      <c r="BJ3550" s="26" t="s">
        <v>217</v>
      </c>
    </row>
    <row r="3551" spans="36:62" x14ac:dyDescent="0.25">
      <c r="AJ3551" s="26">
        <v>2132</v>
      </c>
      <c r="AK3551" s="26">
        <v>1907790</v>
      </c>
      <c r="AL3551" s="264">
        <v>43642.343055555553</v>
      </c>
      <c r="AM3551" s="26" t="s">
        <v>481</v>
      </c>
      <c r="AN3551" s="26" t="s">
        <v>63</v>
      </c>
      <c r="AO3551" s="26"/>
      <c r="AP3551" s="26"/>
      <c r="AQ3551" s="26">
        <v>-1</v>
      </c>
      <c r="AR3551" s="26">
        <v>90</v>
      </c>
      <c r="AS3551" s="26" t="s">
        <v>168</v>
      </c>
      <c r="AT3551" s="26" t="s">
        <v>71</v>
      </c>
      <c r="AU3551" s="26" t="s">
        <v>63</v>
      </c>
      <c r="AV3551" s="26" t="s">
        <v>63</v>
      </c>
      <c r="AW3551" s="26" t="s">
        <v>63</v>
      </c>
      <c r="AX3551" s="26" t="s">
        <v>63</v>
      </c>
      <c r="AY3551" s="26">
        <v>43.992629000000001</v>
      </c>
      <c r="AZ3551" s="26">
        <v>-102.256390999999</v>
      </c>
      <c r="BA3551" s="26" t="s">
        <v>166</v>
      </c>
      <c r="BB3551" s="26" t="s">
        <v>611</v>
      </c>
      <c r="BC3551" s="26" t="s">
        <v>167</v>
      </c>
      <c r="BD3551" s="26" t="s">
        <v>154</v>
      </c>
      <c r="BE3551" s="26"/>
      <c r="BF3551" s="26" t="s">
        <v>99</v>
      </c>
      <c r="BG3551" s="26" t="s">
        <v>167</v>
      </c>
      <c r="BH3551" s="26" t="s">
        <v>99</v>
      </c>
      <c r="BI3551" s="26">
        <v>7</v>
      </c>
      <c r="BJ3551" s="26" t="s">
        <v>217</v>
      </c>
    </row>
    <row r="3552" spans="36:62" x14ac:dyDescent="0.25">
      <c r="AJ3552" s="26">
        <v>2137</v>
      </c>
      <c r="AK3552" s="26">
        <v>1907843</v>
      </c>
      <c r="AL3552" s="264">
        <v>43622.958333333336</v>
      </c>
      <c r="AM3552" s="26" t="s">
        <v>481</v>
      </c>
      <c r="AN3552" s="26" t="s">
        <v>63</v>
      </c>
      <c r="AO3552" s="26"/>
      <c r="AP3552" s="26"/>
      <c r="AQ3552" s="26">
        <v>-1</v>
      </c>
      <c r="AR3552" s="26">
        <v>90</v>
      </c>
      <c r="AS3552" s="26" t="s">
        <v>168</v>
      </c>
      <c r="AT3552" s="26" t="s">
        <v>71</v>
      </c>
      <c r="AU3552" s="26" t="s">
        <v>63</v>
      </c>
      <c r="AV3552" s="26" t="s">
        <v>63</v>
      </c>
      <c r="AW3552" s="26" t="s">
        <v>63</v>
      </c>
      <c r="AX3552" s="26" t="s">
        <v>63</v>
      </c>
      <c r="AY3552" s="26">
        <v>44.103518000000001</v>
      </c>
      <c r="AZ3552" s="26">
        <v>-103.13820800000001</v>
      </c>
      <c r="BA3552" s="26" t="s">
        <v>158</v>
      </c>
      <c r="BB3552" s="26" t="s">
        <v>611</v>
      </c>
      <c r="BC3552" s="26" t="s">
        <v>167</v>
      </c>
      <c r="BD3552" s="26" t="s">
        <v>154</v>
      </c>
      <c r="BE3552" s="26"/>
      <c r="BF3552" s="26" t="s">
        <v>99</v>
      </c>
      <c r="BG3552" s="26" t="s">
        <v>167</v>
      </c>
      <c r="BH3552" s="26" t="s">
        <v>99</v>
      </c>
      <c r="BI3552" s="26">
        <v>7</v>
      </c>
      <c r="BJ3552" s="26" t="s">
        <v>217</v>
      </c>
    </row>
    <row r="3553" spans="36:62" x14ac:dyDescent="0.25">
      <c r="AJ3553" s="26">
        <v>2138</v>
      </c>
      <c r="AK3553" s="26">
        <v>1908145</v>
      </c>
      <c r="AL3553" s="264">
        <v>43647.388888888891</v>
      </c>
      <c r="AM3553" s="26" t="s">
        <v>481</v>
      </c>
      <c r="AN3553" s="26" t="s">
        <v>63</v>
      </c>
      <c r="AO3553" s="26"/>
      <c r="AP3553" s="26"/>
      <c r="AQ3553" s="26">
        <v>-1</v>
      </c>
      <c r="AR3553" s="26">
        <v>90</v>
      </c>
      <c r="AS3553" s="26" t="s">
        <v>168</v>
      </c>
      <c r="AT3553" s="26" t="s">
        <v>71</v>
      </c>
      <c r="AU3553" s="26" t="s">
        <v>63</v>
      </c>
      <c r="AV3553" s="26" t="s">
        <v>63</v>
      </c>
      <c r="AW3553" s="26" t="s">
        <v>63</v>
      </c>
      <c r="AX3553" s="26" t="s">
        <v>63</v>
      </c>
      <c r="AY3553" s="26">
        <v>44.002763000000002</v>
      </c>
      <c r="AZ3553" s="26">
        <v>-102.27064</v>
      </c>
      <c r="BA3553" s="26" t="s">
        <v>166</v>
      </c>
      <c r="BB3553" s="26" t="s">
        <v>611</v>
      </c>
      <c r="BC3553" s="26" t="s">
        <v>167</v>
      </c>
      <c r="BD3553" s="26" t="s">
        <v>154</v>
      </c>
      <c r="BE3553" s="26"/>
      <c r="BF3553" s="26" t="s">
        <v>99</v>
      </c>
      <c r="BG3553" s="26" t="s">
        <v>167</v>
      </c>
      <c r="BH3553" s="26" t="s">
        <v>99</v>
      </c>
      <c r="BI3553" s="26">
        <v>7</v>
      </c>
      <c r="BJ3553" s="26" t="s">
        <v>217</v>
      </c>
    </row>
    <row r="3554" spans="36:62" x14ac:dyDescent="0.25">
      <c r="AJ3554" s="26">
        <v>2139</v>
      </c>
      <c r="AK3554" s="26">
        <v>1908171</v>
      </c>
      <c r="AL3554" s="264">
        <v>43643.38958333333</v>
      </c>
      <c r="AM3554" s="26" t="s">
        <v>147</v>
      </c>
      <c r="AN3554" s="26" t="s">
        <v>63</v>
      </c>
      <c r="AO3554" s="26" t="s">
        <v>156</v>
      </c>
      <c r="AP3554" s="26" t="s">
        <v>159</v>
      </c>
      <c r="AQ3554" s="26">
        <v>0</v>
      </c>
      <c r="AR3554" s="26">
        <v>90</v>
      </c>
      <c r="AS3554" s="26" t="s">
        <v>791</v>
      </c>
      <c r="AT3554" s="26" t="s">
        <v>71</v>
      </c>
      <c r="AU3554" s="26" t="s">
        <v>69</v>
      </c>
      <c r="AV3554" s="26" t="s">
        <v>63</v>
      </c>
      <c r="AW3554" s="26" t="s">
        <v>63</v>
      </c>
      <c r="AX3554" s="26" t="s">
        <v>63</v>
      </c>
      <c r="AY3554" s="26">
        <v>43.885205999999897</v>
      </c>
      <c r="AZ3554" s="26">
        <v>-101.998087999999</v>
      </c>
      <c r="BA3554" s="26" t="s">
        <v>498</v>
      </c>
      <c r="BB3554" s="26" t="s">
        <v>609</v>
      </c>
      <c r="BC3554" s="26" t="s">
        <v>751</v>
      </c>
      <c r="BD3554" s="26" t="s">
        <v>792</v>
      </c>
      <c r="BE3554" s="26"/>
      <c r="BF3554" s="26" t="s">
        <v>68</v>
      </c>
      <c r="BG3554" s="26" t="s">
        <v>68</v>
      </c>
      <c r="BH3554" s="26" t="s">
        <v>160</v>
      </c>
      <c r="BI3554" s="26">
        <v>7</v>
      </c>
      <c r="BJ3554" s="26" t="s">
        <v>217</v>
      </c>
    </row>
    <row r="3555" spans="36:62" x14ac:dyDescent="0.25">
      <c r="AJ3555" s="26">
        <v>2142</v>
      </c>
      <c r="AK3555" s="26">
        <v>1908380</v>
      </c>
      <c r="AL3555" s="264">
        <v>43654.895833333336</v>
      </c>
      <c r="AM3555" s="26" t="s">
        <v>481</v>
      </c>
      <c r="AN3555" s="26" t="s">
        <v>63</v>
      </c>
      <c r="AO3555" s="26"/>
      <c r="AP3555" s="26"/>
      <c r="AQ3555" s="26">
        <v>-1</v>
      </c>
      <c r="AR3555" s="26">
        <v>90</v>
      </c>
      <c r="AS3555" s="26" t="s">
        <v>168</v>
      </c>
      <c r="AT3555" s="26" t="s">
        <v>74</v>
      </c>
      <c r="AU3555" s="26" t="s">
        <v>63</v>
      </c>
      <c r="AV3555" s="26" t="s">
        <v>63</v>
      </c>
      <c r="AW3555" s="26" t="s">
        <v>63</v>
      </c>
      <c r="AX3555" s="26" t="s">
        <v>63</v>
      </c>
      <c r="AY3555" s="26">
        <v>44.067421000000003</v>
      </c>
      <c r="AZ3555" s="26">
        <v>-102.396238999999</v>
      </c>
      <c r="BA3555" s="26" t="s">
        <v>485</v>
      </c>
      <c r="BB3555" s="26" t="s">
        <v>609</v>
      </c>
      <c r="BC3555" s="26" t="s">
        <v>167</v>
      </c>
      <c r="BD3555" s="26" t="s">
        <v>154</v>
      </c>
      <c r="BE3555" s="26"/>
      <c r="BF3555" s="26" t="s">
        <v>99</v>
      </c>
      <c r="BG3555" s="26" t="s">
        <v>167</v>
      </c>
      <c r="BH3555" s="26" t="s">
        <v>99</v>
      </c>
      <c r="BI3555" s="26">
        <v>7</v>
      </c>
      <c r="BJ3555" s="26" t="s">
        <v>217</v>
      </c>
    </row>
    <row r="3556" spans="36:62" x14ac:dyDescent="0.25">
      <c r="AJ3556" s="26">
        <v>2143</v>
      </c>
      <c r="AK3556" s="26">
        <v>1908610</v>
      </c>
      <c r="AL3556" s="264">
        <v>43647.395833333336</v>
      </c>
      <c r="AM3556" s="26" t="s">
        <v>481</v>
      </c>
      <c r="AN3556" s="26" t="s">
        <v>63</v>
      </c>
      <c r="AO3556" s="26"/>
      <c r="AP3556" s="26"/>
      <c r="AQ3556" s="26">
        <v>-1</v>
      </c>
      <c r="AR3556" s="26">
        <v>90</v>
      </c>
      <c r="AS3556" s="26" t="s">
        <v>168</v>
      </c>
      <c r="AT3556" s="26" t="s">
        <v>71</v>
      </c>
      <c r="AU3556" s="26" t="s">
        <v>63</v>
      </c>
      <c r="AV3556" s="26" t="s">
        <v>63</v>
      </c>
      <c r="AW3556" s="26" t="s">
        <v>63</v>
      </c>
      <c r="AX3556" s="26" t="s">
        <v>63</v>
      </c>
      <c r="AY3556" s="26">
        <v>44.064363999999898</v>
      </c>
      <c r="AZ3556" s="26">
        <v>-102.44213000000001</v>
      </c>
      <c r="BA3556" s="26" t="s">
        <v>158</v>
      </c>
      <c r="BB3556" s="26" t="s">
        <v>609</v>
      </c>
      <c r="BC3556" s="26" t="s">
        <v>167</v>
      </c>
      <c r="BD3556" s="26" t="s">
        <v>154</v>
      </c>
      <c r="BE3556" s="26"/>
      <c r="BF3556" s="26" t="s">
        <v>99</v>
      </c>
      <c r="BG3556" s="26" t="s">
        <v>167</v>
      </c>
      <c r="BH3556" s="26" t="s">
        <v>99</v>
      </c>
      <c r="BI3556" s="26">
        <v>7</v>
      </c>
      <c r="BJ3556" s="26" t="s">
        <v>217</v>
      </c>
    </row>
    <row r="3557" spans="36:62" x14ac:dyDescent="0.25">
      <c r="AJ3557" s="26">
        <v>2145</v>
      </c>
      <c r="AK3557" s="26">
        <v>1908553</v>
      </c>
      <c r="AL3557" s="264">
        <v>43657.180555555555</v>
      </c>
      <c r="AM3557" s="26" t="s">
        <v>481</v>
      </c>
      <c r="AN3557" s="26" t="s">
        <v>63</v>
      </c>
      <c r="AO3557" s="26" t="s">
        <v>156</v>
      </c>
      <c r="AP3557" s="26" t="s">
        <v>159</v>
      </c>
      <c r="AQ3557" s="26">
        <v>0</v>
      </c>
      <c r="AR3557" s="26">
        <v>90</v>
      </c>
      <c r="AS3557" s="26" t="s">
        <v>638</v>
      </c>
      <c r="AT3557" s="26" t="s">
        <v>71</v>
      </c>
      <c r="AU3557" s="26" t="s">
        <v>63</v>
      </c>
      <c r="AV3557" s="26" t="s">
        <v>69</v>
      </c>
      <c r="AW3557" s="26" t="s">
        <v>63</v>
      </c>
      <c r="AX3557" s="26" t="s">
        <v>63</v>
      </c>
      <c r="AY3557" s="26">
        <v>44.023122999999899</v>
      </c>
      <c r="AZ3557" s="26">
        <v>-102.30642400000001</v>
      </c>
      <c r="BA3557" s="26" t="s">
        <v>166</v>
      </c>
      <c r="BB3557" s="26" t="s">
        <v>609</v>
      </c>
      <c r="BC3557" s="26" t="s">
        <v>685</v>
      </c>
      <c r="BD3557" s="26" t="s">
        <v>68</v>
      </c>
      <c r="BE3557" s="26"/>
      <c r="BF3557" s="26" t="s">
        <v>68</v>
      </c>
      <c r="BG3557" s="26" t="s">
        <v>68</v>
      </c>
      <c r="BH3557" s="26" t="s">
        <v>146</v>
      </c>
      <c r="BI3557" s="26">
        <v>7</v>
      </c>
      <c r="BJ3557" s="26" t="s">
        <v>217</v>
      </c>
    </row>
    <row r="3558" spans="36:62" x14ac:dyDescent="0.25">
      <c r="AJ3558" s="26">
        <v>2147</v>
      </c>
      <c r="AK3558" s="26">
        <v>1908721</v>
      </c>
      <c r="AL3558" s="264">
        <v>43651.798611111109</v>
      </c>
      <c r="AM3558" s="26" t="s">
        <v>481</v>
      </c>
      <c r="AN3558" s="26" t="s">
        <v>63</v>
      </c>
      <c r="AO3558" s="26" t="s">
        <v>156</v>
      </c>
      <c r="AP3558" s="26" t="s">
        <v>159</v>
      </c>
      <c r="AQ3558" s="26">
        <v>0</v>
      </c>
      <c r="AR3558" s="26">
        <v>90</v>
      </c>
      <c r="AS3558" s="26" t="s">
        <v>638</v>
      </c>
      <c r="AT3558" s="26" t="s">
        <v>664</v>
      </c>
      <c r="AU3558" s="26" t="s">
        <v>63</v>
      </c>
      <c r="AV3558" s="26" t="s">
        <v>63</v>
      </c>
      <c r="AW3558" s="26" t="s">
        <v>63</v>
      </c>
      <c r="AX3558" s="26" t="s">
        <v>63</v>
      </c>
      <c r="AY3558" s="26">
        <v>44.064373000000003</v>
      </c>
      <c r="AZ3558" s="26">
        <v>-102.442183999999</v>
      </c>
      <c r="BA3558" s="26" t="s">
        <v>158</v>
      </c>
      <c r="BB3558" s="26" t="s">
        <v>609</v>
      </c>
      <c r="BC3558" s="26" t="s">
        <v>793</v>
      </c>
      <c r="BD3558" s="26" t="s">
        <v>615</v>
      </c>
      <c r="BE3558" s="26"/>
      <c r="BF3558" s="26" t="s">
        <v>68</v>
      </c>
      <c r="BG3558" s="26" t="s">
        <v>68</v>
      </c>
      <c r="BH3558" s="26" t="s">
        <v>146</v>
      </c>
      <c r="BI3558" s="26">
        <v>7</v>
      </c>
      <c r="BJ3558" s="26" t="s">
        <v>217</v>
      </c>
    </row>
    <row r="3559" spans="36:62" x14ac:dyDescent="0.25">
      <c r="AJ3559" s="26">
        <v>2148</v>
      </c>
      <c r="AK3559" s="26">
        <v>1908722</v>
      </c>
      <c r="AL3559" s="264">
        <v>43654.697916666664</v>
      </c>
      <c r="AM3559" s="26" t="s">
        <v>481</v>
      </c>
      <c r="AN3559" s="26" t="s">
        <v>63</v>
      </c>
      <c r="AO3559" s="26"/>
      <c r="AP3559" s="26"/>
      <c r="AQ3559" s="26">
        <v>-1</v>
      </c>
      <c r="AR3559" s="26">
        <v>90</v>
      </c>
      <c r="AS3559" s="26" t="s">
        <v>168</v>
      </c>
      <c r="AT3559" s="26" t="s">
        <v>77</v>
      </c>
      <c r="AU3559" s="26" t="s">
        <v>63</v>
      </c>
      <c r="AV3559" s="26" t="s">
        <v>63</v>
      </c>
      <c r="AW3559" s="26" t="s">
        <v>63</v>
      </c>
      <c r="AX3559" s="26" t="s">
        <v>63</v>
      </c>
      <c r="AY3559" s="26">
        <v>44.118367999999897</v>
      </c>
      <c r="AZ3559" s="26">
        <v>-102.973799</v>
      </c>
      <c r="BA3559" s="26" t="s">
        <v>166</v>
      </c>
      <c r="BB3559" s="26" t="s">
        <v>609</v>
      </c>
      <c r="BC3559" s="26" t="s">
        <v>167</v>
      </c>
      <c r="BD3559" s="26" t="s">
        <v>154</v>
      </c>
      <c r="BE3559" s="26"/>
      <c r="BF3559" s="26" t="s">
        <v>99</v>
      </c>
      <c r="BG3559" s="26" t="s">
        <v>167</v>
      </c>
      <c r="BH3559" s="26" t="s">
        <v>99</v>
      </c>
      <c r="BI3559" s="26">
        <v>7</v>
      </c>
      <c r="BJ3559" s="26" t="s">
        <v>217</v>
      </c>
    </row>
    <row r="3560" spans="36:62" x14ac:dyDescent="0.25">
      <c r="AJ3560" s="26">
        <v>2149</v>
      </c>
      <c r="AK3560" s="26">
        <v>1908723</v>
      </c>
      <c r="AL3560" s="264">
        <v>43654.697916666664</v>
      </c>
      <c r="AM3560" s="26" t="s">
        <v>481</v>
      </c>
      <c r="AN3560" s="26" t="s">
        <v>63</v>
      </c>
      <c r="AO3560" s="26"/>
      <c r="AP3560" s="26"/>
      <c r="AQ3560" s="26">
        <v>-1</v>
      </c>
      <c r="AR3560" s="26">
        <v>90</v>
      </c>
      <c r="AS3560" s="26" t="s">
        <v>168</v>
      </c>
      <c r="AT3560" s="26" t="s">
        <v>77</v>
      </c>
      <c r="AU3560" s="26" t="s">
        <v>63</v>
      </c>
      <c r="AV3560" s="26" t="s">
        <v>63</v>
      </c>
      <c r="AW3560" s="26" t="s">
        <v>63</v>
      </c>
      <c r="AX3560" s="26" t="s">
        <v>63</v>
      </c>
      <c r="AY3560" s="26">
        <v>44.107990000000001</v>
      </c>
      <c r="AZ3560" s="26">
        <v>-103.13040700000001</v>
      </c>
      <c r="BA3560" s="26" t="s">
        <v>158</v>
      </c>
      <c r="BB3560" s="26" t="s">
        <v>609</v>
      </c>
      <c r="BC3560" s="26" t="s">
        <v>167</v>
      </c>
      <c r="BD3560" s="26" t="s">
        <v>154</v>
      </c>
      <c r="BE3560" s="26"/>
      <c r="BF3560" s="26" t="s">
        <v>99</v>
      </c>
      <c r="BG3560" s="26" t="s">
        <v>167</v>
      </c>
      <c r="BH3560" s="26" t="s">
        <v>99</v>
      </c>
      <c r="BI3560" s="26">
        <v>7</v>
      </c>
      <c r="BJ3560" s="26" t="s">
        <v>217</v>
      </c>
    </row>
    <row r="3561" spans="36:62" x14ac:dyDescent="0.25">
      <c r="AJ3561" s="26">
        <v>2150</v>
      </c>
      <c r="AK3561" s="26">
        <v>1908738</v>
      </c>
      <c r="AL3561" s="264">
        <v>43655.084027777775</v>
      </c>
      <c r="AM3561" s="26" t="s">
        <v>147</v>
      </c>
      <c r="AN3561" s="26" t="s">
        <v>63</v>
      </c>
      <c r="AO3561" s="26" t="s">
        <v>156</v>
      </c>
      <c r="AP3561" s="26" t="s">
        <v>716</v>
      </c>
      <c r="AQ3561" s="26">
        <v>0</v>
      </c>
      <c r="AR3561" s="26">
        <v>90</v>
      </c>
      <c r="AS3561" s="26" t="s">
        <v>628</v>
      </c>
      <c r="AT3561" s="26" t="s">
        <v>74</v>
      </c>
      <c r="AU3561" s="26" t="s">
        <v>63</v>
      </c>
      <c r="AV3561" s="26" t="s">
        <v>63</v>
      </c>
      <c r="AW3561" s="26" t="s">
        <v>63</v>
      </c>
      <c r="AX3561" s="26" t="s">
        <v>63</v>
      </c>
      <c r="AY3561" s="26">
        <v>43.859692000000003</v>
      </c>
      <c r="AZ3561" s="26">
        <v>-101.938750999999</v>
      </c>
      <c r="BA3561" s="26" t="s">
        <v>490</v>
      </c>
      <c r="BB3561" s="26" t="s">
        <v>609</v>
      </c>
      <c r="BC3561" s="26" t="s">
        <v>68</v>
      </c>
      <c r="BD3561" s="26" t="s">
        <v>794</v>
      </c>
      <c r="BE3561" s="26"/>
      <c r="BF3561" s="26" t="s">
        <v>68</v>
      </c>
      <c r="BG3561" s="26" t="s">
        <v>68</v>
      </c>
      <c r="BH3561" s="26" t="s">
        <v>795</v>
      </c>
      <c r="BI3561" s="26">
        <v>7</v>
      </c>
      <c r="BJ3561" s="26" t="s">
        <v>217</v>
      </c>
    </row>
    <row r="3562" spans="36:62" x14ac:dyDescent="0.25">
      <c r="AJ3562" s="26">
        <v>2151</v>
      </c>
      <c r="AK3562" s="26">
        <v>1908755</v>
      </c>
      <c r="AL3562" s="264">
        <v>43659.904861111114</v>
      </c>
      <c r="AM3562" s="26" t="s">
        <v>481</v>
      </c>
      <c r="AN3562" s="26" t="s">
        <v>63</v>
      </c>
      <c r="AO3562" s="26" t="s">
        <v>156</v>
      </c>
      <c r="AP3562" s="26" t="s">
        <v>159</v>
      </c>
      <c r="AQ3562" s="26">
        <v>0</v>
      </c>
      <c r="AR3562" s="26">
        <v>90</v>
      </c>
      <c r="AS3562" s="26" t="s">
        <v>796</v>
      </c>
      <c r="AT3562" s="26" t="s">
        <v>71</v>
      </c>
      <c r="AU3562" s="26" t="s">
        <v>69</v>
      </c>
      <c r="AV3562" s="26" t="s">
        <v>63</v>
      </c>
      <c r="AW3562" s="26" t="s">
        <v>63</v>
      </c>
      <c r="AX3562" s="26" t="s">
        <v>63</v>
      </c>
      <c r="AY3562" s="26">
        <v>44.000903000000001</v>
      </c>
      <c r="AZ3562" s="26">
        <v>-102.267500999999</v>
      </c>
      <c r="BA3562" s="26" t="s">
        <v>166</v>
      </c>
      <c r="BB3562" s="26" t="s">
        <v>609</v>
      </c>
      <c r="BC3562" s="26" t="s">
        <v>735</v>
      </c>
      <c r="BD3562" s="26" t="s">
        <v>68</v>
      </c>
      <c r="BE3562" s="26"/>
      <c r="BF3562" s="26" t="s">
        <v>68</v>
      </c>
      <c r="BG3562" s="26" t="s">
        <v>68</v>
      </c>
      <c r="BH3562" s="26" t="s">
        <v>146</v>
      </c>
      <c r="BI3562" s="26">
        <v>7</v>
      </c>
      <c r="BJ3562" s="26" t="s">
        <v>217</v>
      </c>
    </row>
    <row r="3563" spans="36:62" x14ac:dyDescent="0.25">
      <c r="AJ3563" s="26">
        <v>2152</v>
      </c>
      <c r="AK3563" s="26">
        <v>1908797</v>
      </c>
      <c r="AL3563" s="264">
        <v>43658.729166666664</v>
      </c>
      <c r="AM3563" s="26" t="s">
        <v>481</v>
      </c>
      <c r="AN3563" s="26" t="s">
        <v>63</v>
      </c>
      <c r="AO3563" s="26"/>
      <c r="AP3563" s="26"/>
      <c r="AQ3563" s="26">
        <v>-1</v>
      </c>
      <c r="AR3563" s="26">
        <v>90</v>
      </c>
      <c r="AS3563" s="26" t="s">
        <v>168</v>
      </c>
      <c r="AT3563" s="26" t="s">
        <v>71</v>
      </c>
      <c r="AU3563" s="26" t="s">
        <v>63</v>
      </c>
      <c r="AV3563" s="26" t="s">
        <v>63</v>
      </c>
      <c r="AW3563" s="26" t="s">
        <v>63</v>
      </c>
      <c r="AX3563" s="26" t="s">
        <v>63</v>
      </c>
      <c r="AY3563" s="26">
        <v>44.118330999999898</v>
      </c>
      <c r="AZ3563" s="26">
        <v>-102.952544</v>
      </c>
      <c r="BA3563" s="26" t="s">
        <v>504</v>
      </c>
      <c r="BB3563" s="26" t="s">
        <v>609</v>
      </c>
      <c r="BC3563" s="26" t="s">
        <v>167</v>
      </c>
      <c r="BD3563" s="26" t="s">
        <v>154</v>
      </c>
      <c r="BE3563" s="26"/>
      <c r="BF3563" s="26" t="s">
        <v>99</v>
      </c>
      <c r="BG3563" s="26" t="s">
        <v>167</v>
      </c>
      <c r="BH3563" s="26" t="s">
        <v>99</v>
      </c>
      <c r="BI3563" s="26">
        <v>7</v>
      </c>
      <c r="BJ3563" s="26" t="s">
        <v>217</v>
      </c>
    </row>
    <row r="3564" spans="36:62" x14ac:dyDescent="0.25">
      <c r="AJ3564" s="26">
        <v>2154</v>
      </c>
      <c r="AK3564" s="26">
        <v>1908871</v>
      </c>
      <c r="AL3564" s="264">
        <v>43639.090277777781</v>
      </c>
      <c r="AM3564" s="26" t="s">
        <v>481</v>
      </c>
      <c r="AN3564" s="26" t="s">
        <v>63</v>
      </c>
      <c r="AO3564" s="26" t="s">
        <v>156</v>
      </c>
      <c r="AP3564" s="26"/>
      <c r="AQ3564" s="26">
        <v>0</v>
      </c>
      <c r="AR3564" s="26">
        <v>90</v>
      </c>
      <c r="AS3564" s="26" t="s">
        <v>635</v>
      </c>
      <c r="AT3564" s="26" t="s">
        <v>71</v>
      </c>
      <c r="AU3564" s="26" t="s">
        <v>63</v>
      </c>
      <c r="AV3564" s="26" t="s">
        <v>63</v>
      </c>
      <c r="AW3564" s="26" t="s">
        <v>63</v>
      </c>
      <c r="AX3564" s="26" t="s">
        <v>63</v>
      </c>
      <c r="AY3564" s="26">
        <v>44.117759</v>
      </c>
      <c r="AZ3564" s="26">
        <v>-103.074162999999</v>
      </c>
      <c r="BA3564" s="26" t="s">
        <v>158</v>
      </c>
      <c r="BB3564" s="26" t="s">
        <v>611</v>
      </c>
      <c r="BC3564" s="26" t="s">
        <v>798</v>
      </c>
      <c r="BD3564" s="26" t="s">
        <v>68</v>
      </c>
      <c r="BE3564" s="26" t="s">
        <v>797</v>
      </c>
      <c r="BF3564" s="26" t="s">
        <v>68</v>
      </c>
      <c r="BG3564" s="26" t="s">
        <v>68</v>
      </c>
      <c r="BH3564" s="26" t="s">
        <v>534</v>
      </c>
      <c r="BI3564" s="26">
        <v>7</v>
      </c>
      <c r="BJ3564" s="26" t="s">
        <v>217</v>
      </c>
    </row>
    <row r="3565" spans="36:62" x14ac:dyDescent="0.25">
      <c r="AJ3565" s="26">
        <v>2157</v>
      </c>
      <c r="AK3565" s="26">
        <v>1908805</v>
      </c>
      <c r="AL3565" s="264">
        <v>43659.520833333336</v>
      </c>
      <c r="AM3565" s="26" t="s">
        <v>481</v>
      </c>
      <c r="AN3565" s="26" t="s">
        <v>63</v>
      </c>
      <c r="AO3565" s="26" t="s">
        <v>156</v>
      </c>
      <c r="AP3565" s="26" t="s">
        <v>159</v>
      </c>
      <c r="AQ3565" s="26">
        <v>0</v>
      </c>
      <c r="AR3565" s="26">
        <v>90</v>
      </c>
      <c r="AS3565" s="26" t="s">
        <v>188</v>
      </c>
      <c r="AT3565" s="26" t="s">
        <v>71</v>
      </c>
      <c r="AU3565" s="26" t="s">
        <v>63</v>
      </c>
      <c r="AV3565" s="26" t="s">
        <v>63</v>
      </c>
      <c r="AW3565" s="26" t="s">
        <v>63</v>
      </c>
      <c r="AX3565" s="26" t="s">
        <v>63</v>
      </c>
      <c r="AY3565" s="26">
        <v>44.0645209999999</v>
      </c>
      <c r="AZ3565" s="26">
        <v>-102.444423</v>
      </c>
      <c r="BA3565" s="26" t="s">
        <v>185</v>
      </c>
      <c r="BB3565" s="26" t="s">
        <v>611</v>
      </c>
      <c r="BC3565" s="26" t="s">
        <v>170</v>
      </c>
      <c r="BD3565" s="26" t="s">
        <v>68</v>
      </c>
      <c r="BE3565" s="26"/>
      <c r="BF3565" s="26" t="s">
        <v>68</v>
      </c>
      <c r="BG3565" s="26" t="s">
        <v>68</v>
      </c>
      <c r="BH3565" s="26" t="s">
        <v>146</v>
      </c>
      <c r="BI3565" s="26">
        <v>7</v>
      </c>
      <c r="BJ3565" s="26" t="s">
        <v>217</v>
      </c>
    </row>
    <row r="3566" spans="36:62" x14ac:dyDescent="0.25">
      <c r="AJ3566" s="26">
        <v>2159</v>
      </c>
      <c r="AK3566" s="26">
        <v>1909132</v>
      </c>
      <c r="AL3566" s="264">
        <v>43658.913194444445</v>
      </c>
      <c r="AM3566" s="26" t="s">
        <v>481</v>
      </c>
      <c r="AN3566" s="26" t="s">
        <v>63</v>
      </c>
      <c r="AO3566" s="26"/>
      <c r="AP3566" s="26"/>
      <c r="AQ3566" s="26">
        <v>-1</v>
      </c>
      <c r="AR3566" s="26">
        <v>90</v>
      </c>
      <c r="AS3566" s="26" t="s">
        <v>168</v>
      </c>
      <c r="AT3566" s="26" t="s">
        <v>71</v>
      </c>
      <c r="AU3566" s="26" t="s">
        <v>63</v>
      </c>
      <c r="AV3566" s="26" t="s">
        <v>63</v>
      </c>
      <c r="AW3566" s="26" t="s">
        <v>63</v>
      </c>
      <c r="AX3566" s="26" t="s">
        <v>63</v>
      </c>
      <c r="AY3566" s="26">
        <v>44.118375</v>
      </c>
      <c r="AZ3566" s="26">
        <v>-102.976133</v>
      </c>
      <c r="BA3566" s="26" t="s">
        <v>185</v>
      </c>
      <c r="BB3566" s="26" t="s">
        <v>609</v>
      </c>
      <c r="BC3566" s="26" t="s">
        <v>167</v>
      </c>
      <c r="BD3566" s="26" t="s">
        <v>154</v>
      </c>
      <c r="BE3566" s="26"/>
      <c r="BF3566" s="26" t="s">
        <v>99</v>
      </c>
      <c r="BG3566" s="26" t="s">
        <v>167</v>
      </c>
      <c r="BH3566" s="26" t="s">
        <v>99</v>
      </c>
      <c r="BI3566" s="26">
        <v>7</v>
      </c>
      <c r="BJ3566" s="26" t="s">
        <v>217</v>
      </c>
    </row>
    <row r="3567" spans="36:62" x14ac:dyDescent="0.25">
      <c r="AJ3567" s="26">
        <v>2160</v>
      </c>
      <c r="AK3567" s="26">
        <v>1909137</v>
      </c>
      <c r="AL3567" s="264">
        <v>43664.90347222222</v>
      </c>
      <c r="AM3567" s="26" t="s">
        <v>481</v>
      </c>
      <c r="AN3567" s="26" t="s">
        <v>63</v>
      </c>
      <c r="AO3567" s="26"/>
      <c r="AP3567" s="26"/>
      <c r="AQ3567" s="26">
        <v>-1</v>
      </c>
      <c r="AR3567" s="26">
        <v>90</v>
      </c>
      <c r="AS3567" s="26" t="s">
        <v>168</v>
      </c>
      <c r="AT3567" s="26" t="s">
        <v>71</v>
      </c>
      <c r="AU3567" s="26" t="s">
        <v>63</v>
      </c>
      <c r="AV3567" s="26" t="s">
        <v>63</v>
      </c>
      <c r="AW3567" s="26" t="s">
        <v>63</v>
      </c>
      <c r="AX3567" s="26" t="s">
        <v>63</v>
      </c>
      <c r="AY3567" s="26">
        <v>44.111626000000001</v>
      </c>
      <c r="AZ3567" s="26">
        <v>-103.123863999999</v>
      </c>
      <c r="BA3567" s="26" t="s">
        <v>166</v>
      </c>
      <c r="BB3567" s="26" t="s">
        <v>609</v>
      </c>
      <c r="BC3567" s="26" t="s">
        <v>167</v>
      </c>
      <c r="BD3567" s="26" t="s">
        <v>154</v>
      </c>
      <c r="BE3567" s="26"/>
      <c r="BF3567" s="26" t="s">
        <v>99</v>
      </c>
      <c r="BG3567" s="26" t="s">
        <v>167</v>
      </c>
      <c r="BH3567" s="26" t="s">
        <v>99</v>
      </c>
      <c r="BI3567" s="26">
        <v>7</v>
      </c>
      <c r="BJ3567" s="26" t="s">
        <v>217</v>
      </c>
    </row>
    <row r="3568" spans="36:62" x14ac:dyDescent="0.25">
      <c r="AJ3568" s="26">
        <v>2163</v>
      </c>
      <c r="AK3568" s="26">
        <v>1909191</v>
      </c>
      <c r="AL3568" s="264">
        <v>43666.225694444445</v>
      </c>
      <c r="AM3568" s="26" t="s">
        <v>481</v>
      </c>
      <c r="AN3568" s="26" t="s">
        <v>63</v>
      </c>
      <c r="AO3568" s="26"/>
      <c r="AP3568" s="26"/>
      <c r="AQ3568" s="26">
        <v>-1</v>
      </c>
      <c r="AR3568" s="26">
        <v>90</v>
      </c>
      <c r="AS3568" s="26" t="s">
        <v>168</v>
      </c>
      <c r="AT3568" s="26" t="s">
        <v>71</v>
      </c>
      <c r="AU3568" s="26" t="s">
        <v>63</v>
      </c>
      <c r="AV3568" s="26" t="s">
        <v>63</v>
      </c>
      <c r="AW3568" s="26" t="s">
        <v>63</v>
      </c>
      <c r="AX3568" s="26" t="s">
        <v>63</v>
      </c>
      <c r="AY3568" s="26">
        <v>44.030515000000001</v>
      </c>
      <c r="AZ3568" s="26">
        <v>-102.33762</v>
      </c>
      <c r="BA3568" s="26" t="s">
        <v>166</v>
      </c>
      <c r="BB3568" s="26" t="s">
        <v>611</v>
      </c>
      <c r="BC3568" s="26" t="s">
        <v>167</v>
      </c>
      <c r="BD3568" s="26" t="s">
        <v>154</v>
      </c>
      <c r="BE3568" s="26"/>
      <c r="BF3568" s="26" t="s">
        <v>99</v>
      </c>
      <c r="BG3568" s="26" t="s">
        <v>167</v>
      </c>
      <c r="BH3568" s="26" t="s">
        <v>99</v>
      </c>
      <c r="BI3568" s="26">
        <v>7</v>
      </c>
      <c r="BJ3568" s="26" t="s">
        <v>217</v>
      </c>
    </row>
    <row r="3569" spans="36:62" x14ac:dyDescent="0.25">
      <c r="AJ3569" s="26">
        <v>2167</v>
      </c>
      <c r="AK3569" s="26">
        <v>1909257</v>
      </c>
      <c r="AL3569" s="264">
        <v>43663.631249999999</v>
      </c>
      <c r="AM3569" s="26" t="s">
        <v>147</v>
      </c>
      <c r="AN3569" s="26" t="s">
        <v>63</v>
      </c>
      <c r="AO3569" s="26" t="s">
        <v>156</v>
      </c>
      <c r="AP3569" s="26" t="s">
        <v>159</v>
      </c>
      <c r="AQ3569" s="26">
        <v>0</v>
      </c>
      <c r="AR3569" s="26">
        <v>90</v>
      </c>
      <c r="AS3569" s="26" t="s">
        <v>764</v>
      </c>
      <c r="AT3569" s="26" t="s">
        <v>71</v>
      </c>
      <c r="AU3569" s="26" t="s">
        <v>63</v>
      </c>
      <c r="AV3569" s="26" t="s">
        <v>69</v>
      </c>
      <c r="AW3569" s="26" t="s">
        <v>63</v>
      </c>
      <c r="AX3569" s="26" t="s">
        <v>63</v>
      </c>
      <c r="AY3569" s="26">
        <v>43.835968999999899</v>
      </c>
      <c r="AZ3569" s="26">
        <v>-101.664061</v>
      </c>
      <c r="BA3569" s="26" t="s">
        <v>185</v>
      </c>
      <c r="BB3569" s="26" t="s">
        <v>611</v>
      </c>
      <c r="BC3569" s="26" t="s">
        <v>651</v>
      </c>
      <c r="BD3569" s="26" t="s">
        <v>68</v>
      </c>
      <c r="BE3569" s="26" t="s">
        <v>161</v>
      </c>
      <c r="BF3569" s="26" t="s">
        <v>68</v>
      </c>
      <c r="BG3569" s="26" t="s">
        <v>68</v>
      </c>
      <c r="BH3569" s="26" t="s">
        <v>160</v>
      </c>
      <c r="BI3569" s="26">
        <v>7</v>
      </c>
      <c r="BJ3569" s="26" t="s">
        <v>217</v>
      </c>
    </row>
    <row r="3570" spans="36:62" x14ac:dyDescent="0.25">
      <c r="AJ3570" s="26">
        <v>2168</v>
      </c>
      <c r="AK3570" s="26">
        <v>1909265</v>
      </c>
      <c r="AL3570" s="264">
        <v>43655.868055555555</v>
      </c>
      <c r="AM3570" s="26" t="s">
        <v>147</v>
      </c>
      <c r="AN3570" s="26" t="s">
        <v>63</v>
      </c>
      <c r="AO3570" s="26" t="s">
        <v>173</v>
      </c>
      <c r="AP3570" s="26" t="s">
        <v>159</v>
      </c>
      <c r="AQ3570" s="26">
        <v>0</v>
      </c>
      <c r="AR3570" s="26">
        <v>90</v>
      </c>
      <c r="AS3570" s="26" t="s">
        <v>721</v>
      </c>
      <c r="AT3570" s="26" t="s">
        <v>71</v>
      </c>
      <c r="AU3570" s="26" t="s">
        <v>63</v>
      </c>
      <c r="AV3570" s="26" t="s">
        <v>63</v>
      </c>
      <c r="AW3570" s="26" t="s">
        <v>63</v>
      </c>
      <c r="AX3570" s="26" t="s">
        <v>63</v>
      </c>
      <c r="AY3570" s="26">
        <v>43.869408</v>
      </c>
      <c r="AZ3570" s="26">
        <v>-101.963618999999</v>
      </c>
      <c r="BA3570" s="26" t="s">
        <v>498</v>
      </c>
      <c r="BB3570" s="26" t="s">
        <v>609</v>
      </c>
      <c r="BC3570" s="26" t="s">
        <v>162</v>
      </c>
      <c r="BD3570" s="26" t="s">
        <v>68</v>
      </c>
      <c r="BE3570" s="26" t="s">
        <v>799</v>
      </c>
      <c r="BF3570" s="26" t="s">
        <v>675</v>
      </c>
      <c r="BG3570" s="26" t="s">
        <v>68</v>
      </c>
      <c r="BH3570" s="26" t="s">
        <v>146</v>
      </c>
      <c r="BI3570" s="26">
        <v>7</v>
      </c>
      <c r="BJ3570" s="26" t="s">
        <v>21</v>
      </c>
    </row>
    <row r="3571" spans="36:62" x14ac:dyDescent="0.25">
      <c r="AJ3571" s="26">
        <v>2169</v>
      </c>
      <c r="AK3571" s="26">
        <v>1909276</v>
      </c>
      <c r="AL3571" s="264">
        <v>43667.888888888891</v>
      </c>
      <c r="AM3571" s="26" t="s">
        <v>481</v>
      </c>
      <c r="AN3571" s="26" t="s">
        <v>63</v>
      </c>
      <c r="AO3571" s="26"/>
      <c r="AP3571" s="26"/>
      <c r="AQ3571" s="26">
        <v>-1</v>
      </c>
      <c r="AR3571" s="26">
        <v>90</v>
      </c>
      <c r="AS3571" s="26" t="s">
        <v>168</v>
      </c>
      <c r="AT3571" s="26" t="s">
        <v>71</v>
      </c>
      <c r="AU3571" s="26" t="s">
        <v>63</v>
      </c>
      <c r="AV3571" s="26" t="s">
        <v>63</v>
      </c>
      <c r="AW3571" s="26" t="s">
        <v>63</v>
      </c>
      <c r="AX3571" s="26" t="s">
        <v>63</v>
      </c>
      <c r="AY3571" s="26">
        <v>43.943942</v>
      </c>
      <c r="AZ3571" s="26">
        <v>-102.158801999999</v>
      </c>
      <c r="BA3571" s="26" t="s">
        <v>166</v>
      </c>
      <c r="BB3571" s="26" t="s">
        <v>609</v>
      </c>
      <c r="BC3571" s="26" t="s">
        <v>167</v>
      </c>
      <c r="BD3571" s="26" t="s">
        <v>154</v>
      </c>
      <c r="BE3571" s="26"/>
      <c r="BF3571" s="26" t="s">
        <v>99</v>
      </c>
      <c r="BG3571" s="26" t="s">
        <v>167</v>
      </c>
      <c r="BH3571" s="26" t="s">
        <v>99</v>
      </c>
      <c r="BI3571" s="26">
        <v>7</v>
      </c>
      <c r="BJ3571" s="26" t="s">
        <v>217</v>
      </c>
    </row>
    <row r="3572" spans="36:62" x14ac:dyDescent="0.25">
      <c r="AJ3572" s="26">
        <v>2174</v>
      </c>
      <c r="AK3572" s="26">
        <v>1909976</v>
      </c>
      <c r="AL3572" s="264">
        <v>43674.353472222225</v>
      </c>
      <c r="AM3572" s="26" t="s">
        <v>481</v>
      </c>
      <c r="AN3572" s="26" t="s">
        <v>63</v>
      </c>
      <c r="AO3572" s="26" t="s">
        <v>156</v>
      </c>
      <c r="AP3572" s="26" t="s">
        <v>159</v>
      </c>
      <c r="AQ3572" s="26">
        <v>0</v>
      </c>
      <c r="AR3572" s="26">
        <v>90</v>
      </c>
      <c r="AS3572" s="26" t="s">
        <v>638</v>
      </c>
      <c r="AT3572" s="26" t="s">
        <v>71</v>
      </c>
      <c r="AU3572" s="26" t="s">
        <v>63</v>
      </c>
      <c r="AV3572" s="26" t="s">
        <v>63</v>
      </c>
      <c r="AW3572" s="26" t="s">
        <v>63</v>
      </c>
      <c r="AX3572" s="26" t="s">
        <v>63</v>
      </c>
      <c r="AY3572" s="26">
        <v>44.118371000000003</v>
      </c>
      <c r="AZ3572" s="26">
        <v>-102.977723999999</v>
      </c>
      <c r="BA3572" s="26" t="s">
        <v>166</v>
      </c>
      <c r="BB3572" s="26" t="s">
        <v>609</v>
      </c>
      <c r="BC3572" s="26" t="s">
        <v>680</v>
      </c>
      <c r="BD3572" s="26" t="s">
        <v>68</v>
      </c>
      <c r="BE3572" s="26" t="s">
        <v>161</v>
      </c>
      <c r="BF3572" s="26" t="s">
        <v>68</v>
      </c>
      <c r="BG3572" s="26" t="s">
        <v>68</v>
      </c>
      <c r="BH3572" s="26" t="s">
        <v>146</v>
      </c>
      <c r="BI3572" s="26">
        <v>7</v>
      </c>
      <c r="BJ3572" s="26" t="s">
        <v>217</v>
      </c>
    </row>
    <row r="3573" spans="36:62" x14ac:dyDescent="0.25">
      <c r="AJ3573" s="26">
        <v>2175</v>
      </c>
      <c r="AK3573" s="26">
        <v>1909979</v>
      </c>
      <c r="AL3573" s="264">
        <v>43672.879166666666</v>
      </c>
      <c r="AM3573" s="26" t="s">
        <v>481</v>
      </c>
      <c r="AN3573" s="26" t="s">
        <v>63</v>
      </c>
      <c r="AO3573" s="26"/>
      <c r="AP3573" s="26"/>
      <c r="AQ3573" s="26">
        <v>-1</v>
      </c>
      <c r="AR3573" s="26">
        <v>90</v>
      </c>
      <c r="AS3573" s="26" t="s">
        <v>168</v>
      </c>
      <c r="AT3573" s="26" t="s">
        <v>71</v>
      </c>
      <c r="AU3573" s="26" t="s">
        <v>63</v>
      </c>
      <c r="AV3573" s="26" t="s">
        <v>63</v>
      </c>
      <c r="AW3573" s="26" t="s">
        <v>63</v>
      </c>
      <c r="AX3573" s="26" t="s">
        <v>63</v>
      </c>
      <c r="AY3573" s="26">
        <v>44.104408999999897</v>
      </c>
      <c r="AZ3573" s="26">
        <v>-102.61300300000001</v>
      </c>
      <c r="BA3573" s="26" t="s">
        <v>158</v>
      </c>
      <c r="BB3573" s="26" t="s">
        <v>609</v>
      </c>
      <c r="BC3573" s="26" t="s">
        <v>167</v>
      </c>
      <c r="BD3573" s="26" t="s">
        <v>154</v>
      </c>
      <c r="BE3573" s="26"/>
      <c r="BF3573" s="26" t="s">
        <v>99</v>
      </c>
      <c r="BG3573" s="26" t="s">
        <v>167</v>
      </c>
      <c r="BH3573" s="26" t="s">
        <v>99</v>
      </c>
      <c r="BI3573" s="26">
        <v>7</v>
      </c>
      <c r="BJ3573" s="26" t="s">
        <v>217</v>
      </c>
    </row>
    <row r="3574" spans="36:62" x14ac:dyDescent="0.25">
      <c r="AJ3574" s="26">
        <v>2176</v>
      </c>
      <c r="AK3574" s="26">
        <v>1909982</v>
      </c>
      <c r="AL3574" s="264">
        <v>43667.092361111114</v>
      </c>
      <c r="AM3574" s="26" t="s">
        <v>481</v>
      </c>
      <c r="AN3574" s="26" t="s">
        <v>63</v>
      </c>
      <c r="AO3574" s="26" t="s">
        <v>156</v>
      </c>
      <c r="AP3574" s="26" t="s">
        <v>159</v>
      </c>
      <c r="AQ3574" s="26">
        <v>0</v>
      </c>
      <c r="AR3574" s="26">
        <v>90</v>
      </c>
      <c r="AS3574" s="26" t="s">
        <v>628</v>
      </c>
      <c r="AT3574" s="26" t="s">
        <v>71</v>
      </c>
      <c r="AU3574" s="26" t="s">
        <v>63</v>
      </c>
      <c r="AV3574" s="26" t="s">
        <v>63</v>
      </c>
      <c r="AW3574" s="26" t="s">
        <v>63</v>
      </c>
      <c r="AX3574" s="26" t="s">
        <v>63</v>
      </c>
      <c r="AY3574" s="26">
        <v>44.117489999999897</v>
      </c>
      <c r="AZ3574" s="26">
        <v>-103.110744999999</v>
      </c>
      <c r="BA3574" s="26" t="s">
        <v>493</v>
      </c>
      <c r="BB3574" s="26" t="s">
        <v>609</v>
      </c>
      <c r="BC3574" s="26" t="s">
        <v>708</v>
      </c>
      <c r="BD3574" s="26" t="s">
        <v>68</v>
      </c>
      <c r="BE3574" s="26" t="s">
        <v>800</v>
      </c>
      <c r="BF3574" s="26" t="s">
        <v>68</v>
      </c>
      <c r="BG3574" s="26" t="s">
        <v>68</v>
      </c>
      <c r="BH3574" s="26" t="s">
        <v>801</v>
      </c>
      <c r="BI3574" s="26">
        <v>7</v>
      </c>
      <c r="BJ3574" s="26" t="s">
        <v>217</v>
      </c>
    </row>
    <row r="3575" spans="36:62" x14ac:dyDescent="0.25">
      <c r="AJ3575" s="26">
        <v>2177</v>
      </c>
      <c r="AK3575" s="26">
        <v>1910080</v>
      </c>
      <c r="AL3575" s="264">
        <v>43680.512499999997</v>
      </c>
      <c r="AM3575" s="26" t="s">
        <v>481</v>
      </c>
      <c r="AN3575" s="26" t="s">
        <v>63</v>
      </c>
      <c r="AO3575" s="26" t="s">
        <v>204</v>
      </c>
      <c r="AP3575" s="26" t="s">
        <v>713</v>
      </c>
      <c r="AQ3575" s="26">
        <v>0</v>
      </c>
      <c r="AR3575" s="26">
        <v>90</v>
      </c>
      <c r="AS3575" s="26" t="s">
        <v>628</v>
      </c>
      <c r="AT3575" s="26" t="s">
        <v>71</v>
      </c>
      <c r="AU3575" s="26" t="s">
        <v>69</v>
      </c>
      <c r="AV3575" s="26" t="s">
        <v>63</v>
      </c>
      <c r="AW3575" s="26" t="s">
        <v>63</v>
      </c>
      <c r="AX3575" s="26" t="s">
        <v>63</v>
      </c>
      <c r="AY3575" s="26">
        <v>44.072057000000001</v>
      </c>
      <c r="AZ3575" s="26">
        <v>-102.466448999999</v>
      </c>
      <c r="BA3575" s="26" t="s">
        <v>37</v>
      </c>
      <c r="BB3575" s="26" t="s">
        <v>609</v>
      </c>
      <c r="BC3575" s="26" t="s">
        <v>620</v>
      </c>
      <c r="BD3575" s="26" t="s">
        <v>68</v>
      </c>
      <c r="BE3575" s="26"/>
      <c r="BF3575" s="26" t="s">
        <v>68</v>
      </c>
      <c r="BG3575" s="26" t="s">
        <v>68</v>
      </c>
      <c r="BH3575" s="26" t="s">
        <v>646</v>
      </c>
      <c r="BI3575" s="26">
        <v>7</v>
      </c>
      <c r="BJ3575" s="26" t="s">
        <v>19</v>
      </c>
    </row>
    <row r="3576" spans="36:62" x14ac:dyDescent="0.25">
      <c r="AJ3576" s="26">
        <v>2184</v>
      </c>
      <c r="AK3576" s="26">
        <v>1910453</v>
      </c>
      <c r="AL3576" s="264">
        <v>43685.390277777777</v>
      </c>
      <c r="AM3576" s="26" t="s">
        <v>481</v>
      </c>
      <c r="AN3576" s="26" t="s">
        <v>63</v>
      </c>
      <c r="AO3576" s="26" t="s">
        <v>173</v>
      </c>
      <c r="AP3576" s="26" t="s">
        <v>159</v>
      </c>
      <c r="AQ3576" s="26">
        <v>0</v>
      </c>
      <c r="AR3576" s="26">
        <v>90</v>
      </c>
      <c r="AS3576" s="26" t="s">
        <v>721</v>
      </c>
      <c r="AT3576" s="26" t="s">
        <v>71</v>
      </c>
      <c r="AU3576" s="26" t="s">
        <v>63</v>
      </c>
      <c r="AV3576" s="26" t="s">
        <v>63</v>
      </c>
      <c r="AW3576" s="26" t="s">
        <v>63</v>
      </c>
      <c r="AX3576" s="26" t="s">
        <v>63</v>
      </c>
      <c r="AY3576" s="26">
        <v>44.116871000000003</v>
      </c>
      <c r="AZ3576" s="26">
        <v>-102.932106</v>
      </c>
      <c r="BA3576" s="26" t="s">
        <v>37</v>
      </c>
      <c r="BB3576" s="26" t="s">
        <v>609</v>
      </c>
      <c r="BC3576" s="26" t="s">
        <v>68</v>
      </c>
      <c r="BD3576" s="26" t="s">
        <v>68</v>
      </c>
      <c r="BE3576" s="26"/>
      <c r="BF3576" s="26" t="s">
        <v>698</v>
      </c>
      <c r="BG3576" s="26" t="s">
        <v>68</v>
      </c>
      <c r="BH3576" s="26" t="s">
        <v>146</v>
      </c>
      <c r="BI3576" s="26">
        <v>7</v>
      </c>
      <c r="BJ3576" s="26" t="s">
        <v>19</v>
      </c>
    </row>
    <row r="3577" spans="36:62" x14ac:dyDescent="0.25">
      <c r="AJ3577" s="26">
        <v>2185</v>
      </c>
      <c r="AK3577" s="26">
        <v>1910454</v>
      </c>
      <c r="AL3577" s="264">
        <v>43686.606249999997</v>
      </c>
      <c r="AM3577" s="26" t="s">
        <v>481</v>
      </c>
      <c r="AN3577" s="26" t="s">
        <v>63</v>
      </c>
      <c r="AO3577" s="26" t="s">
        <v>156</v>
      </c>
      <c r="AP3577" s="26" t="s">
        <v>627</v>
      </c>
      <c r="AQ3577" s="26">
        <v>0</v>
      </c>
      <c r="AR3577" s="26">
        <v>90</v>
      </c>
      <c r="AS3577" s="26" t="s">
        <v>628</v>
      </c>
      <c r="AT3577" s="26" t="s">
        <v>71</v>
      </c>
      <c r="AU3577" s="26" t="s">
        <v>63</v>
      </c>
      <c r="AV3577" s="26" t="s">
        <v>63</v>
      </c>
      <c r="AW3577" s="26" t="s">
        <v>63</v>
      </c>
      <c r="AX3577" s="26" t="s">
        <v>63</v>
      </c>
      <c r="AY3577" s="26">
        <v>44.106172000000001</v>
      </c>
      <c r="AZ3577" s="26">
        <v>-103.133690999999</v>
      </c>
      <c r="BA3577" s="26" t="s">
        <v>482</v>
      </c>
      <c r="BB3577" s="26" t="s">
        <v>609</v>
      </c>
      <c r="BC3577" s="26" t="s">
        <v>659</v>
      </c>
      <c r="BD3577" s="26" t="s">
        <v>68</v>
      </c>
      <c r="BE3577" s="26" t="s">
        <v>723</v>
      </c>
      <c r="BF3577" s="26" t="s">
        <v>68</v>
      </c>
      <c r="BG3577" s="26" t="s">
        <v>68</v>
      </c>
      <c r="BH3577" s="26" t="s">
        <v>175</v>
      </c>
      <c r="BI3577" s="26">
        <v>7</v>
      </c>
      <c r="BJ3577" s="26" t="s">
        <v>217</v>
      </c>
    </row>
    <row r="3578" spans="36:62" x14ac:dyDescent="0.25">
      <c r="AJ3578" s="26">
        <v>2186</v>
      </c>
      <c r="AK3578" s="26">
        <v>1910294</v>
      </c>
      <c r="AL3578" s="264">
        <v>43684.452777777777</v>
      </c>
      <c r="AM3578" s="26" t="s">
        <v>481</v>
      </c>
      <c r="AN3578" s="26" t="s">
        <v>63</v>
      </c>
      <c r="AO3578" s="26" t="s">
        <v>720</v>
      </c>
      <c r="AP3578" s="26" t="s">
        <v>159</v>
      </c>
      <c r="AQ3578" s="26">
        <v>0</v>
      </c>
      <c r="AR3578" s="26">
        <v>90</v>
      </c>
      <c r="AS3578" s="26" t="s">
        <v>188</v>
      </c>
      <c r="AT3578" s="26" t="s">
        <v>71</v>
      </c>
      <c r="AU3578" s="26" t="s">
        <v>63</v>
      </c>
      <c r="AV3578" s="26" t="s">
        <v>63</v>
      </c>
      <c r="AW3578" s="26" t="s">
        <v>63</v>
      </c>
      <c r="AX3578" s="26" t="s">
        <v>63</v>
      </c>
      <c r="AY3578" s="26">
        <v>44.065793999999897</v>
      </c>
      <c r="AZ3578" s="26">
        <v>-102.45023</v>
      </c>
      <c r="BA3578" s="26" t="s">
        <v>37</v>
      </c>
      <c r="BB3578" s="26" t="s">
        <v>609</v>
      </c>
      <c r="BC3578" s="26" t="s">
        <v>667</v>
      </c>
      <c r="BD3578" s="26" t="s">
        <v>68</v>
      </c>
      <c r="BE3578" s="26"/>
      <c r="BF3578" s="26" t="s">
        <v>68</v>
      </c>
      <c r="BG3578" s="26" t="s">
        <v>68</v>
      </c>
      <c r="BH3578" s="26" t="s">
        <v>146</v>
      </c>
      <c r="BI3578" s="26">
        <v>7</v>
      </c>
      <c r="BJ3578" s="26" t="s">
        <v>217</v>
      </c>
    </row>
    <row r="3579" spans="36:62" x14ac:dyDescent="0.25">
      <c r="AJ3579" s="26">
        <v>2187</v>
      </c>
      <c r="AK3579" s="26">
        <v>1910358</v>
      </c>
      <c r="AL3579" s="264">
        <v>43672.322916666664</v>
      </c>
      <c r="AM3579" s="26" t="s">
        <v>481</v>
      </c>
      <c r="AN3579" s="26" t="s">
        <v>63</v>
      </c>
      <c r="AO3579" s="26"/>
      <c r="AP3579" s="26"/>
      <c r="AQ3579" s="26">
        <v>-1</v>
      </c>
      <c r="AR3579" s="26">
        <v>90</v>
      </c>
      <c r="AS3579" s="26" t="s">
        <v>168</v>
      </c>
      <c r="AT3579" s="26" t="s">
        <v>71</v>
      </c>
      <c r="AU3579" s="26" t="s">
        <v>63</v>
      </c>
      <c r="AV3579" s="26" t="s">
        <v>63</v>
      </c>
      <c r="AW3579" s="26" t="s">
        <v>63</v>
      </c>
      <c r="AX3579" s="26" t="s">
        <v>63</v>
      </c>
      <c r="AY3579" s="26">
        <v>44.042695000000002</v>
      </c>
      <c r="AZ3579" s="26">
        <v>-102.353123999999</v>
      </c>
      <c r="BA3579" s="26" t="s">
        <v>166</v>
      </c>
      <c r="BB3579" s="26" t="s">
        <v>611</v>
      </c>
      <c r="BC3579" s="26" t="s">
        <v>167</v>
      </c>
      <c r="BD3579" s="26" t="s">
        <v>154</v>
      </c>
      <c r="BE3579" s="26"/>
      <c r="BF3579" s="26" t="s">
        <v>99</v>
      </c>
      <c r="BG3579" s="26" t="s">
        <v>167</v>
      </c>
      <c r="BH3579" s="26" t="s">
        <v>99</v>
      </c>
      <c r="BI3579" s="26">
        <v>7</v>
      </c>
      <c r="BJ3579" s="26" t="s">
        <v>217</v>
      </c>
    </row>
    <row r="3580" spans="36:62" x14ac:dyDescent="0.25">
      <c r="AJ3580" s="26">
        <v>2188</v>
      </c>
      <c r="AK3580" s="26">
        <v>1910360</v>
      </c>
      <c r="AL3580" s="264">
        <v>43685.489583333336</v>
      </c>
      <c r="AM3580" s="26" t="s">
        <v>147</v>
      </c>
      <c r="AN3580" s="26" t="s">
        <v>63</v>
      </c>
      <c r="AO3580" s="26" t="s">
        <v>156</v>
      </c>
      <c r="AP3580" s="26" t="s">
        <v>159</v>
      </c>
      <c r="AQ3580" s="26">
        <v>0</v>
      </c>
      <c r="AR3580" s="26">
        <v>90</v>
      </c>
      <c r="AS3580" s="26" t="s">
        <v>802</v>
      </c>
      <c r="AT3580" s="26" t="s">
        <v>71</v>
      </c>
      <c r="AU3580" s="26" t="s">
        <v>63</v>
      </c>
      <c r="AV3580" s="26" t="s">
        <v>63</v>
      </c>
      <c r="AW3580" s="26" t="s">
        <v>63</v>
      </c>
      <c r="AX3580" s="26" t="s">
        <v>63</v>
      </c>
      <c r="AY3580" s="26">
        <v>43.83596</v>
      </c>
      <c r="AZ3580" s="26">
        <v>-101.662273999999</v>
      </c>
      <c r="BA3580" s="26" t="s">
        <v>158</v>
      </c>
      <c r="BB3580" s="26" t="s">
        <v>611</v>
      </c>
      <c r="BC3580" s="26" t="s">
        <v>667</v>
      </c>
      <c r="BD3580" s="26" t="s">
        <v>68</v>
      </c>
      <c r="BE3580" s="26"/>
      <c r="BF3580" s="26" t="s">
        <v>68</v>
      </c>
      <c r="BG3580" s="26" t="s">
        <v>68</v>
      </c>
      <c r="BH3580" s="26" t="s">
        <v>160</v>
      </c>
      <c r="BI3580" s="26">
        <v>7</v>
      </c>
      <c r="BJ3580" s="26" t="s">
        <v>217</v>
      </c>
    </row>
    <row r="3581" spans="36:62" x14ac:dyDescent="0.25">
      <c r="AJ3581" s="26">
        <v>2190</v>
      </c>
      <c r="AK3581" s="26">
        <v>1910730</v>
      </c>
      <c r="AL3581" s="264">
        <v>43688.322916666664</v>
      </c>
      <c r="AM3581" s="26" t="s">
        <v>481</v>
      </c>
      <c r="AN3581" s="26" t="s">
        <v>63</v>
      </c>
      <c r="AO3581" s="26" t="s">
        <v>156</v>
      </c>
      <c r="AP3581" s="26" t="s">
        <v>159</v>
      </c>
      <c r="AQ3581" s="26">
        <v>0</v>
      </c>
      <c r="AR3581" s="26">
        <v>90</v>
      </c>
      <c r="AS3581" s="26" t="s">
        <v>803</v>
      </c>
      <c r="AT3581" s="26" t="s">
        <v>74</v>
      </c>
      <c r="AU3581" s="26" t="s">
        <v>69</v>
      </c>
      <c r="AV3581" s="26" t="s">
        <v>63</v>
      </c>
      <c r="AW3581" s="26" t="s">
        <v>63</v>
      </c>
      <c r="AX3581" s="26" t="s">
        <v>63</v>
      </c>
      <c r="AY3581" s="26">
        <v>44.1147449999999</v>
      </c>
      <c r="AZ3581" s="26">
        <v>-102.926052999999</v>
      </c>
      <c r="BA3581" s="26" t="s">
        <v>158</v>
      </c>
      <c r="BB3581" s="26" t="s">
        <v>611</v>
      </c>
      <c r="BC3581" s="26" t="s">
        <v>620</v>
      </c>
      <c r="BD3581" s="26" t="s">
        <v>68</v>
      </c>
      <c r="BE3581" s="26"/>
      <c r="BF3581" s="26" t="s">
        <v>68</v>
      </c>
      <c r="BG3581" s="26" t="s">
        <v>68</v>
      </c>
      <c r="BH3581" s="26" t="s">
        <v>160</v>
      </c>
      <c r="BI3581" s="26">
        <v>7</v>
      </c>
      <c r="BJ3581" s="26" t="s">
        <v>217</v>
      </c>
    </row>
    <row r="3582" spans="36:62" x14ac:dyDescent="0.25">
      <c r="AJ3582" s="26">
        <v>2191</v>
      </c>
      <c r="AK3582" s="26">
        <v>1910736</v>
      </c>
      <c r="AL3582" s="264">
        <v>43688.4375</v>
      </c>
      <c r="AM3582" s="26" t="s">
        <v>481</v>
      </c>
      <c r="AN3582" s="26" t="s">
        <v>63</v>
      </c>
      <c r="AO3582" s="26" t="s">
        <v>156</v>
      </c>
      <c r="AP3582" s="26" t="s">
        <v>716</v>
      </c>
      <c r="AQ3582" s="26">
        <v>0</v>
      </c>
      <c r="AR3582" s="26">
        <v>90</v>
      </c>
      <c r="AS3582" s="26" t="s">
        <v>628</v>
      </c>
      <c r="AT3582" s="26" t="s">
        <v>71</v>
      </c>
      <c r="AU3582" s="26" t="s">
        <v>63</v>
      </c>
      <c r="AV3582" s="26" t="s">
        <v>63</v>
      </c>
      <c r="AW3582" s="26" t="s">
        <v>63</v>
      </c>
      <c r="AX3582" s="26" t="s">
        <v>63</v>
      </c>
      <c r="AY3582" s="26">
        <v>44.117944000000001</v>
      </c>
      <c r="AZ3582" s="26">
        <v>-103.003417999999</v>
      </c>
      <c r="BA3582" s="26" t="s">
        <v>486</v>
      </c>
      <c r="BB3582" s="26" t="s">
        <v>611</v>
      </c>
      <c r="BC3582" s="26" t="s">
        <v>804</v>
      </c>
      <c r="BD3582" s="26" t="s">
        <v>68</v>
      </c>
      <c r="BE3582" s="26" t="s">
        <v>161</v>
      </c>
      <c r="BF3582" s="26" t="s">
        <v>68</v>
      </c>
      <c r="BG3582" s="26" t="s">
        <v>68</v>
      </c>
      <c r="BH3582" s="26" t="s">
        <v>805</v>
      </c>
      <c r="BI3582" s="26">
        <v>7</v>
      </c>
      <c r="BJ3582" s="26" t="s">
        <v>20</v>
      </c>
    </row>
    <row r="3583" spans="36:62" x14ac:dyDescent="0.25">
      <c r="AJ3583" s="26">
        <v>2192</v>
      </c>
      <c r="AK3583" s="26">
        <v>1910916</v>
      </c>
      <c r="AL3583" s="264">
        <v>43686.819444444445</v>
      </c>
      <c r="AM3583" s="26" t="s">
        <v>481</v>
      </c>
      <c r="AN3583" s="26" t="s">
        <v>63</v>
      </c>
      <c r="AO3583" s="26" t="s">
        <v>204</v>
      </c>
      <c r="AP3583" s="26" t="s">
        <v>159</v>
      </c>
      <c r="AQ3583" s="26">
        <v>0</v>
      </c>
      <c r="AR3583" s="26">
        <v>90</v>
      </c>
      <c r="AS3583" s="26" t="s">
        <v>188</v>
      </c>
      <c r="AT3583" s="26" t="s">
        <v>71</v>
      </c>
      <c r="AU3583" s="26" t="s">
        <v>63</v>
      </c>
      <c r="AV3583" s="26" t="s">
        <v>63</v>
      </c>
      <c r="AW3583" s="26" t="s">
        <v>63</v>
      </c>
      <c r="AX3583" s="26" t="s">
        <v>63</v>
      </c>
      <c r="AY3583" s="26">
        <v>44.118281000000003</v>
      </c>
      <c r="AZ3583" s="26">
        <v>-102.996951999999</v>
      </c>
      <c r="BA3583" s="26" t="s">
        <v>37</v>
      </c>
      <c r="BB3583" s="26" t="s">
        <v>609</v>
      </c>
      <c r="BC3583" s="26" t="s">
        <v>170</v>
      </c>
      <c r="BD3583" s="26" t="s">
        <v>68</v>
      </c>
      <c r="BE3583" s="26" t="s">
        <v>807</v>
      </c>
      <c r="BF3583" s="26" t="s">
        <v>68</v>
      </c>
      <c r="BG3583" s="26" t="s">
        <v>68</v>
      </c>
      <c r="BH3583" s="26" t="s">
        <v>210</v>
      </c>
      <c r="BI3583" s="26">
        <v>7</v>
      </c>
      <c r="BJ3583" s="26" t="s">
        <v>19</v>
      </c>
    </row>
    <row r="3584" spans="36:62" x14ac:dyDescent="0.25">
      <c r="AJ3584" s="26">
        <v>2193</v>
      </c>
      <c r="AK3584" s="26">
        <v>1910863</v>
      </c>
      <c r="AL3584" s="264">
        <v>43695.851388888892</v>
      </c>
      <c r="AM3584" s="26" t="s">
        <v>481</v>
      </c>
      <c r="AN3584" s="26" t="s">
        <v>63</v>
      </c>
      <c r="AO3584" s="26"/>
      <c r="AP3584" s="26"/>
      <c r="AQ3584" s="26">
        <v>-1</v>
      </c>
      <c r="AR3584" s="26">
        <v>90</v>
      </c>
      <c r="AS3584" s="26" t="s">
        <v>168</v>
      </c>
      <c r="AT3584" s="26" t="s">
        <v>71</v>
      </c>
      <c r="AU3584" s="26" t="s">
        <v>63</v>
      </c>
      <c r="AV3584" s="26" t="s">
        <v>63</v>
      </c>
      <c r="AW3584" s="26" t="s">
        <v>63</v>
      </c>
      <c r="AX3584" s="26" t="s">
        <v>63</v>
      </c>
      <c r="AY3584" s="26">
        <v>43.992922</v>
      </c>
      <c r="AZ3584" s="26">
        <v>-102.25628500000001</v>
      </c>
      <c r="BA3584" s="26" t="s">
        <v>166</v>
      </c>
      <c r="BB3584" s="26" t="s">
        <v>609</v>
      </c>
      <c r="BC3584" s="26" t="s">
        <v>167</v>
      </c>
      <c r="BD3584" s="26" t="s">
        <v>154</v>
      </c>
      <c r="BE3584" s="26"/>
      <c r="BF3584" s="26" t="s">
        <v>99</v>
      </c>
      <c r="BG3584" s="26" t="s">
        <v>167</v>
      </c>
      <c r="BH3584" s="26" t="s">
        <v>99</v>
      </c>
      <c r="BI3584" s="26">
        <v>7</v>
      </c>
      <c r="BJ3584" s="26" t="s">
        <v>217</v>
      </c>
    </row>
    <row r="3585" spans="36:62" x14ac:dyDescent="0.25">
      <c r="AJ3585" s="26">
        <v>2194</v>
      </c>
      <c r="AK3585" s="26">
        <v>1910864</v>
      </c>
      <c r="AL3585" s="264">
        <v>43693.288194444445</v>
      </c>
      <c r="AM3585" s="26" t="s">
        <v>481</v>
      </c>
      <c r="AN3585" s="26" t="s">
        <v>63</v>
      </c>
      <c r="AO3585" s="26"/>
      <c r="AP3585" s="26"/>
      <c r="AQ3585" s="26">
        <v>-1</v>
      </c>
      <c r="AR3585" s="26">
        <v>90</v>
      </c>
      <c r="AS3585" s="26" t="s">
        <v>168</v>
      </c>
      <c r="AT3585" s="26" t="s">
        <v>71</v>
      </c>
      <c r="AU3585" s="26" t="s">
        <v>63</v>
      </c>
      <c r="AV3585" s="26" t="s">
        <v>63</v>
      </c>
      <c r="AW3585" s="26" t="s">
        <v>63</v>
      </c>
      <c r="AX3585" s="26" t="s">
        <v>63</v>
      </c>
      <c r="AY3585" s="26">
        <v>44.021234999999898</v>
      </c>
      <c r="AZ3585" s="26">
        <v>-102.312912999999</v>
      </c>
      <c r="BA3585" s="26" t="s">
        <v>166</v>
      </c>
      <c r="BB3585" s="26" t="s">
        <v>611</v>
      </c>
      <c r="BC3585" s="26" t="s">
        <v>167</v>
      </c>
      <c r="BD3585" s="26" t="s">
        <v>154</v>
      </c>
      <c r="BE3585" s="26"/>
      <c r="BF3585" s="26" t="s">
        <v>99</v>
      </c>
      <c r="BG3585" s="26" t="s">
        <v>167</v>
      </c>
      <c r="BH3585" s="26" t="s">
        <v>99</v>
      </c>
      <c r="BI3585" s="26">
        <v>7</v>
      </c>
      <c r="BJ3585" s="26" t="s">
        <v>217</v>
      </c>
    </row>
    <row r="3586" spans="36:62" x14ac:dyDescent="0.25">
      <c r="AJ3586" s="26">
        <v>2195</v>
      </c>
      <c r="AK3586" s="26">
        <v>1911005</v>
      </c>
      <c r="AL3586" s="264">
        <v>43696.84375</v>
      </c>
      <c r="AM3586" s="26" t="s">
        <v>481</v>
      </c>
      <c r="AN3586" s="26" t="s">
        <v>63</v>
      </c>
      <c r="AO3586" s="26"/>
      <c r="AP3586" s="26"/>
      <c r="AQ3586" s="26">
        <v>-1</v>
      </c>
      <c r="AR3586" s="26">
        <v>90</v>
      </c>
      <c r="AS3586" s="26" t="s">
        <v>168</v>
      </c>
      <c r="AT3586" s="26" t="s">
        <v>71</v>
      </c>
      <c r="AU3586" s="26" t="s">
        <v>63</v>
      </c>
      <c r="AV3586" s="26" t="s">
        <v>63</v>
      </c>
      <c r="AW3586" s="26" t="s">
        <v>63</v>
      </c>
      <c r="AX3586" s="26" t="s">
        <v>63</v>
      </c>
      <c r="AY3586" s="26">
        <v>44.0311939999999</v>
      </c>
      <c r="AZ3586" s="26">
        <v>-102.329628999999</v>
      </c>
      <c r="BA3586" s="26" t="s">
        <v>158</v>
      </c>
      <c r="BB3586" s="26" t="s">
        <v>609</v>
      </c>
      <c r="BC3586" s="26" t="s">
        <v>167</v>
      </c>
      <c r="BD3586" s="26" t="s">
        <v>154</v>
      </c>
      <c r="BE3586" s="26"/>
      <c r="BF3586" s="26" t="s">
        <v>99</v>
      </c>
      <c r="BG3586" s="26" t="s">
        <v>167</v>
      </c>
      <c r="BH3586" s="26" t="s">
        <v>99</v>
      </c>
      <c r="BI3586" s="26">
        <v>7</v>
      </c>
      <c r="BJ3586" s="26" t="s">
        <v>217</v>
      </c>
    </row>
    <row r="3587" spans="36:62" x14ac:dyDescent="0.25">
      <c r="AJ3587" s="26">
        <v>2196</v>
      </c>
      <c r="AK3587" s="26">
        <v>1911006</v>
      </c>
      <c r="AL3587" s="264">
        <v>43697.229166666664</v>
      </c>
      <c r="AM3587" s="26" t="s">
        <v>481</v>
      </c>
      <c r="AN3587" s="26" t="s">
        <v>63</v>
      </c>
      <c r="AO3587" s="26"/>
      <c r="AP3587" s="26"/>
      <c r="AQ3587" s="26">
        <v>-1</v>
      </c>
      <c r="AR3587" s="26">
        <v>90</v>
      </c>
      <c r="AS3587" s="26" t="s">
        <v>168</v>
      </c>
      <c r="AT3587" s="26" t="s">
        <v>71</v>
      </c>
      <c r="AU3587" s="26" t="s">
        <v>63</v>
      </c>
      <c r="AV3587" s="26" t="s">
        <v>63</v>
      </c>
      <c r="AW3587" s="26" t="s">
        <v>63</v>
      </c>
      <c r="AX3587" s="26" t="s">
        <v>63</v>
      </c>
      <c r="AY3587" s="26">
        <v>44.103642000000001</v>
      </c>
      <c r="AZ3587" s="26">
        <v>-102.721355</v>
      </c>
      <c r="BA3587" s="26" t="s">
        <v>185</v>
      </c>
      <c r="BB3587" s="26" t="s">
        <v>609</v>
      </c>
      <c r="BC3587" s="26" t="s">
        <v>167</v>
      </c>
      <c r="BD3587" s="26" t="s">
        <v>154</v>
      </c>
      <c r="BE3587" s="26"/>
      <c r="BF3587" s="26" t="s">
        <v>99</v>
      </c>
      <c r="BG3587" s="26" t="s">
        <v>167</v>
      </c>
      <c r="BH3587" s="26" t="s">
        <v>99</v>
      </c>
      <c r="BI3587" s="26">
        <v>7</v>
      </c>
      <c r="BJ3587" s="26" t="s">
        <v>217</v>
      </c>
    </row>
    <row r="3588" spans="36:62" x14ac:dyDescent="0.25">
      <c r="AJ3588" s="26">
        <v>2197</v>
      </c>
      <c r="AK3588" s="26">
        <v>1911087</v>
      </c>
      <c r="AL3588" s="264">
        <v>43697.229166666664</v>
      </c>
      <c r="AM3588" s="26" t="s">
        <v>481</v>
      </c>
      <c r="AN3588" s="26" t="s">
        <v>63</v>
      </c>
      <c r="AO3588" s="26"/>
      <c r="AP3588" s="26"/>
      <c r="AQ3588" s="26">
        <v>-1</v>
      </c>
      <c r="AR3588" s="26">
        <v>90</v>
      </c>
      <c r="AS3588" s="26" t="s">
        <v>168</v>
      </c>
      <c r="AT3588" s="26" t="s">
        <v>71</v>
      </c>
      <c r="AU3588" s="26" t="s">
        <v>63</v>
      </c>
      <c r="AV3588" s="26" t="s">
        <v>63</v>
      </c>
      <c r="AW3588" s="26" t="s">
        <v>63</v>
      </c>
      <c r="AX3588" s="26" t="s">
        <v>63</v>
      </c>
      <c r="AY3588" s="26">
        <v>44.103409999999897</v>
      </c>
      <c r="AZ3588" s="26">
        <v>-102.713357999999</v>
      </c>
      <c r="BA3588" s="26" t="s">
        <v>158</v>
      </c>
      <c r="BB3588" s="26" t="s">
        <v>611</v>
      </c>
      <c r="BC3588" s="26" t="s">
        <v>167</v>
      </c>
      <c r="BD3588" s="26" t="s">
        <v>154</v>
      </c>
      <c r="BE3588" s="26"/>
      <c r="BF3588" s="26" t="s">
        <v>99</v>
      </c>
      <c r="BG3588" s="26" t="s">
        <v>167</v>
      </c>
      <c r="BH3588" s="26" t="s">
        <v>99</v>
      </c>
      <c r="BI3588" s="26">
        <v>7</v>
      </c>
      <c r="BJ3588" s="26" t="s">
        <v>217</v>
      </c>
    </row>
    <row r="3589" spans="36:62" x14ac:dyDescent="0.25">
      <c r="AJ3589" s="26">
        <v>2200</v>
      </c>
      <c r="AK3589" s="26">
        <v>1911409</v>
      </c>
      <c r="AL3589" s="264">
        <v>43704.25</v>
      </c>
      <c r="AM3589" s="26" t="s">
        <v>481</v>
      </c>
      <c r="AN3589" s="26" t="s">
        <v>63</v>
      </c>
      <c r="AO3589" s="26"/>
      <c r="AP3589" s="26"/>
      <c r="AQ3589" s="26">
        <v>-1</v>
      </c>
      <c r="AR3589" s="26">
        <v>90</v>
      </c>
      <c r="AS3589" s="26" t="s">
        <v>168</v>
      </c>
      <c r="AT3589" s="26" t="s">
        <v>71</v>
      </c>
      <c r="AU3589" s="26" t="s">
        <v>63</v>
      </c>
      <c r="AV3589" s="26" t="s">
        <v>63</v>
      </c>
      <c r="AW3589" s="26" t="s">
        <v>63</v>
      </c>
      <c r="AX3589" s="26" t="s">
        <v>63</v>
      </c>
      <c r="AY3589" s="26">
        <v>44.041699999999899</v>
      </c>
      <c r="AZ3589" s="26">
        <v>-102.35145</v>
      </c>
      <c r="BA3589" s="26" t="s">
        <v>158</v>
      </c>
      <c r="BB3589" s="26" t="s">
        <v>611</v>
      </c>
      <c r="BC3589" s="26" t="s">
        <v>167</v>
      </c>
      <c r="BD3589" s="26" t="s">
        <v>154</v>
      </c>
      <c r="BE3589" s="26"/>
      <c r="BF3589" s="26" t="s">
        <v>99</v>
      </c>
      <c r="BG3589" s="26" t="s">
        <v>167</v>
      </c>
      <c r="BH3589" s="26" t="s">
        <v>99</v>
      </c>
      <c r="BI3589" s="26">
        <v>7</v>
      </c>
      <c r="BJ3589" s="26" t="s">
        <v>217</v>
      </c>
    </row>
    <row r="3590" spans="36:62" x14ac:dyDescent="0.25">
      <c r="AJ3590" s="26">
        <v>2202</v>
      </c>
      <c r="AK3590" s="26">
        <v>1911459</v>
      </c>
      <c r="AL3590" s="264">
        <v>43705.209027777775</v>
      </c>
      <c r="AM3590" s="26" t="s">
        <v>481</v>
      </c>
      <c r="AN3590" s="26" t="s">
        <v>63</v>
      </c>
      <c r="AO3590" s="26"/>
      <c r="AP3590" s="26"/>
      <c r="AQ3590" s="26">
        <v>-1</v>
      </c>
      <c r="AR3590" s="26">
        <v>90</v>
      </c>
      <c r="AS3590" s="26" t="s">
        <v>168</v>
      </c>
      <c r="AT3590" s="26" t="s">
        <v>71</v>
      </c>
      <c r="AU3590" s="26" t="s">
        <v>63</v>
      </c>
      <c r="AV3590" s="26" t="s">
        <v>63</v>
      </c>
      <c r="AW3590" s="26" t="s">
        <v>63</v>
      </c>
      <c r="AX3590" s="26" t="s">
        <v>63</v>
      </c>
      <c r="AY3590" s="26">
        <v>44.082214</v>
      </c>
      <c r="AZ3590" s="26">
        <v>-102.482882</v>
      </c>
      <c r="BA3590" s="26" t="s">
        <v>166</v>
      </c>
      <c r="BB3590" s="26" t="s">
        <v>611</v>
      </c>
      <c r="BC3590" s="26" t="s">
        <v>167</v>
      </c>
      <c r="BD3590" s="26" t="s">
        <v>154</v>
      </c>
      <c r="BE3590" s="26"/>
      <c r="BF3590" s="26" t="s">
        <v>99</v>
      </c>
      <c r="BG3590" s="26" t="s">
        <v>167</v>
      </c>
      <c r="BH3590" s="26" t="s">
        <v>99</v>
      </c>
      <c r="BI3590" s="26">
        <v>7</v>
      </c>
      <c r="BJ3590" s="26" t="s">
        <v>217</v>
      </c>
    </row>
    <row r="3591" spans="36:62" x14ac:dyDescent="0.25">
      <c r="AJ3591" s="26">
        <v>2203</v>
      </c>
      <c r="AK3591" s="26">
        <v>1912002</v>
      </c>
      <c r="AL3591" s="264">
        <v>43714.239583333336</v>
      </c>
      <c r="AM3591" s="26" t="s">
        <v>481</v>
      </c>
      <c r="AN3591" s="26" t="s">
        <v>63</v>
      </c>
      <c r="AO3591" s="26"/>
      <c r="AP3591" s="26"/>
      <c r="AQ3591" s="26">
        <v>-1</v>
      </c>
      <c r="AR3591" s="26">
        <v>90</v>
      </c>
      <c r="AS3591" s="26" t="s">
        <v>168</v>
      </c>
      <c r="AT3591" s="26" t="s">
        <v>71</v>
      </c>
      <c r="AU3591" s="26" t="s">
        <v>63</v>
      </c>
      <c r="AV3591" s="26" t="s">
        <v>63</v>
      </c>
      <c r="AW3591" s="26" t="s">
        <v>63</v>
      </c>
      <c r="AX3591" s="26" t="s">
        <v>63</v>
      </c>
      <c r="AY3591" s="26">
        <v>44.103631</v>
      </c>
      <c r="AZ3591" s="26">
        <v>-102.715699999999</v>
      </c>
      <c r="BA3591" s="26" t="s">
        <v>166</v>
      </c>
      <c r="BB3591" s="26" t="s">
        <v>609</v>
      </c>
      <c r="BC3591" s="26" t="s">
        <v>167</v>
      </c>
      <c r="BD3591" s="26" t="s">
        <v>154</v>
      </c>
      <c r="BE3591" s="26"/>
      <c r="BF3591" s="26" t="s">
        <v>99</v>
      </c>
      <c r="BG3591" s="26" t="s">
        <v>167</v>
      </c>
      <c r="BH3591" s="26" t="s">
        <v>99</v>
      </c>
      <c r="BI3591" s="26">
        <v>7</v>
      </c>
      <c r="BJ3591" s="26" t="s">
        <v>217</v>
      </c>
    </row>
    <row r="3592" spans="36:62" x14ac:dyDescent="0.25">
      <c r="AJ3592" s="26">
        <v>2204</v>
      </c>
      <c r="AK3592" s="26">
        <v>1912004</v>
      </c>
      <c r="AL3592" s="264">
        <v>43710.539583333331</v>
      </c>
      <c r="AM3592" s="26" t="s">
        <v>481</v>
      </c>
      <c r="AN3592" s="26" t="s">
        <v>63</v>
      </c>
      <c r="AO3592" s="26" t="s">
        <v>156</v>
      </c>
      <c r="AP3592" s="26" t="s">
        <v>159</v>
      </c>
      <c r="AQ3592" s="26">
        <v>0</v>
      </c>
      <c r="AR3592" s="26">
        <v>90</v>
      </c>
      <c r="AS3592" s="26" t="s">
        <v>188</v>
      </c>
      <c r="AT3592" s="26" t="s">
        <v>71</v>
      </c>
      <c r="AU3592" s="26" t="s">
        <v>63</v>
      </c>
      <c r="AV3592" s="26" t="s">
        <v>63</v>
      </c>
      <c r="AW3592" s="26" t="s">
        <v>63</v>
      </c>
      <c r="AX3592" s="26" t="s">
        <v>63</v>
      </c>
      <c r="AY3592" s="26">
        <v>44.057609999999897</v>
      </c>
      <c r="AZ3592" s="26">
        <v>-102.367401999999</v>
      </c>
      <c r="BA3592" s="26" t="s">
        <v>208</v>
      </c>
      <c r="BB3592" s="26" t="s">
        <v>611</v>
      </c>
      <c r="BC3592" s="26" t="s">
        <v>162</v>
      </c>
      <c r="BD3592" s="26" t="s">
        <v>68</v>
      </c>
      <c r="BE3592" s="26"/>
      <c r="BF3592" s="26" t="s">
        <v>68</v>
      </c>
      <c r="BG3592" s="26" t="s">
        <v>68</v>
      </c>
      <c r="BH3592" s="26" t="s">
        <v>160</v>
      </c>
      <c r="BI3592" s="26">
        <v>7</v>
      </c>
      <c r="BJ3592" s="26" t="s">
        <v>19</v>
      </c>
    </row>
    <row r="3593" spans="36:62" x14ac:dyDescent="0.25">
      <c r="AJ3593" s="26">
        <v>2205</v>
      </c>
      <c r="AK3593" s="26">
        <v>1912024</v>
      </c>
      <c r="AL3593" s="264">
        <v>43712.760416666664</v>
      </c>
      <c r="AM3593" s="26" t="s">
        <v>481</v>
      </c>
      <c r="AN3593" s="26" t="s">
        <v>63</v>
      </c>
      <c r="AO3593" s="26" t="s">
        <v>214</v>
      </c>
      <c r="AP3593" s="26" t="s">
        <v>159</v>
      </c>
      <c r="AQ3593" s="26">
        <v>0</v>
      </c>
      <c r="AR3593" s="26">
        <v>90</v>
      </c>
      <c r="AS3593" s="26" t="s">
        <v>742</v>
      </c>
      <c r="AT3593" s="26" t="s">
        <v>71</v>
      </c>
      <c r="AU3593" s="26" t="s">
        <v>63</v>
      </c>
      <c r="AV3593" s="26" t="s">
        <v>69</v>
      </c>
      <c r="AW3593" s="26" t="s">
        <v>63</v>
      </c>
      <c r="AX3593" s="26" t="s">
        <v>63</v>
      </c>
      <c r="AY3593" s="26">
        <v>44.071055999999899</v>
      </c>
      <c r="AZ3593" s="26">
        <v>-102.465063999999</v>
      </c>
      <c r="BA3593" s="26" t="s">
        <v>208</v>
      </c>
      <c r="BB3593" s="26" t="s">
        <v>609</v>
      </c>
      <c r="BC3593" s="26" t="s">
        <v>810</v>
      </c>
      <c r="BD3593" s="26" t="s">
        <v>68</v>
      </c>
      <c r="BE3593" s="26"/>
      <c r="BF3593" s="26" t="s">
        <v>68</v>
      </c>
      <c r="BG3593" s="26" t="s">
        <v>68</v>
      </c>
      <c r="BH3593" s="26" t="s">
        <v>210</v>
      </c>
      <c r="BI3593" s="26">
        <v>7</v>
      </c>
      <c r="BJ3593" s="26" t="s">
        <v>19</v>
      </c>
    </row>
    <row r="3594" spans="36:62" x14ac:dyDescent="0.25">
      <c r="AJ3594" s="26">
        <v>2206</v>
      </c>
      <c r="AK3594" s="26">
        <v>1911584</v>
      </c>
      <c r="AL3594" s="264">
        <v>43702.539583333331</v>
      </c>
      <c r="AM3594" s="26" t="s">
        <v>147</v>
      </c>
      <c r="AN3594" s="26" t="s">
        <v>63</v>
      </c>
      <c r="AO3594" s="26" t="s">
        <v>156</v>
      </c>
      <c r="AP3594" s="26" t="s">
        <v>159</v>
      </c>
      <c r="AQ3594" s="26">
        <v>0</v>
      </c>
      <c r="AR3594" s="26">
        <v>90</v>
      </c>
      <c r="AS3594" s="26" t="s">
        <v>787</v>
      </c>
      <c r="AT3594" s="26" t="s">
        <v>71</v>
      </c>
      <c r="AU3594" s="26" t="s">
        <v>63</v>
      </c>
      <c r="AV3594" s="26" t="s">
        <v>63</v>
      </c>
      <c r="AW3594" s="26" t="s">
        <v>63</v>
      </c>
      <c r="AX3594" s="26" t="s">
        <v>63</v>
      </c>
      <c r="AY3594" s="26">
        <v>43.8824919999999</v>
      </c>
      <c r="AZ3594" s="26">
        <v>-101.99230300000001</v>
      </c>
      <c r="BA3594" s="26" t="s">
        <v>506</v>
      </c>
      <c r="BB3594" s="26" t="s">
        <v>811</v>
      </c>
      <c r="BC3594" s="26" t="s">
        <v>68</v>
      </c>
      <c r="BD3594" s="26" t="s">
        <v>68</v>
      </c>
      <c r="BE3594" s="26"/>
      <c r="BF3594" s="26" t="s">
        <v>812</v>
      </c>
      <c r="BG3594" s="26" t="s">
        <v>68</v>
      </c>
      <c r="BH3594" s="26" t="s">
        <v>175</v>
      </c>
      <c r="BI3594" s="26">
        <v>7</v>
      </c>
      <c r="BJ3594" s="26" t="s">
        <v>217</v>
      </c>
    </row>
    <row r="3595" spans="36:62" x14ac:dyDescent="0.25">
      <c r="AJ3595" s="26">
        <v>2207</v>
      </c>
      <c r="AK3595" s="26">
        <v>1912254</v>
      </c>
      <c r="AL3595" s="264">
        <v>43720.654861111114</v>
      </c>
      <c r="AM3595" s="26" t="s">
        <v>481</v>
      </c>
      <c r="AN3595" s="26" t="s">
        <v>63</v>
      </c>
      <c r="AO3595" s="26" t="s">
        <v>173</v>
      </c>
      <c r="AP3595" s="26" t="s">
        <v>159</v>
      </c>
      <c r="AQ3595" s="26">
        <v>0</v>
      </c>
      <c r="AR3595" s="26">
        <v>90</v>
      </c>
      <c r="AS3595" s="26" t="s">
        <v>814</v>
      </c>
      <c r="AT3595" s="26" t="s">
        <v>619</v>
      </c>
      <c r="AU3595" s="26" t="s">
        <v>69</v>
      </c>
      <c r="AV3595" s="26" t="s">
        <v>63</v>
      </c>
      <c r="AW3595" s="26" t="s">
        <v>63</v>
      </c>
      <c r="AX3595" s="26" t="s">
        <v>63</v>
      </c>
      <c r="AY3595" s="26">
        <v>44.091642</v>
      </c>
      <c r="AZ3595" s="26">
        <v>-102.496853</v>
      </c>
      <c r="BA3595" s="26" t="s">
        <v>37</v>
      </c>
      <c r="BB3595" s="26" t="s">
        <v>611</v>
      </c>
      <c r="BC3595" s="26" t="s">
        <v>620</v>
      </c>
      <c r="BD3595" s="26" t="s">
        <v>68</v>
      </c>
      <c r="BE3595" s="26" t="s">
        <v>813</v>
      </c>
      <c r="BF3595" s="26" t="s">
        <v>68</v>
      </c>
      <c r="BG3595" s="26" t="s">
        <v>68</v>
      </c>
      <c r="BH3595" s="26" t="s">
        <v>815</v>
      </c>
      <c r="BI3595" s="26">
        <v>7</v>
      </c>
      <c r="BJ3595" s="26" t="s">
        <v>20</v>
      </c>
    </row>
    <row r="3596" spans="36:62" x14ac:dyDescent="0.25">
      <c r="AJ3596" s="26">
        <v>2208</v>
      </c>
      <c r="AK3596" s="26">
        <v>1912266</v>
      </c>
      <c r="AL3596" s="264">
        <v>43672.782638888886</v>
      </c>
      <c r="AM3596" s="26" t="s">
        <v>481</v>
      </c>
      <c r="AN3596" s="26" t="s">
        <v>63</v>
      </c>
      <c r="AO3596" s="26"/>
      <c r="AP3596" s="26"/>
      <c r="AQ3596" s="26">
        <v>-1</v>
      </c>
      <c r="AR3596" s="26">
        <v>90</v>
      </c>
      <c r="AS3596" s="26" t="s">
        <v>168</v>
      </c>
      <c r="AT3596" s="26" t="s">
        <v>71</v>
      </c>
      <c r="AU3596" s="26" t="s">
        <v>63</v>
      </c>
      <c r="AV3596" s="26" t="s">
        <v>63</v>
      </c>
      <c r="AW3596" s="26" t="s">
        <v>63</v>
      </c>
      <c r="AX3596" s="26" t="s">
        <v>63</v>
      </c>
      <c r="AY3596" s="26">
        <v>44.118014000000002</v>
      </c>
      <c r="AZ3596" s="26">
        <v>-103.053482</v>
      </c>
      <c r="BA3596" s="26" t="s">
        <v>185</v>
      </c>
      <c r="BB3596" s="26" t="s">
        <v>609</v>
      </c>
      <c r="BC3596" s="26" t="s">
        <v>167</v>
      </c>
      <c r="BD3596" s="26" t="s">
        <v>154</v>
      </c>
      <c r="BE3596" s="26"/>
      <c r="BF3596" s="26" t="s">
        <v>99</v>
      </c>
      <c r="BG3596" s="26" t="s">
        <v>167</v>
      </c>
      <c r="BH3596" s="26" t="s">
        <v>99</v>
      </c>
      <c r="BI3596" s="26">
        <v>7</v>
      </c>
      <c r="BJ3596" s="26" t="s">
        <v>217</v>
      </c>
    </row>
    <row r="3597" spans="36:62" x14ac:dyDescent="0.25">
      <c r="AJ3597" s="26">
        <v>2218</v>
      </c>
      <c r="AK3597" s="26">
        <v>1912702</v>
      </c>
      <c r="AL3597" s="264">
        <v>43725.795138888891</v>
      </c>
      <c r="AM3597" s="26" t="s">
        <v>481</v>
      </c>
      <c r="AN3597" s="26" t="s">
        <v>63</v>
      </c>
      <c r="AO3597" s="26"/>
      <c r="AP3597" s="26"/>
      <c r="AQ3597" s="26">
        <v>-1</v>
      </c>
      <c r="AR3597" s="26">
        <v>90</v>
      </c>
      <c r="AS3597" s="26" t="s">
        <v>168</v>
      </c>
      <c r="AT3597" s="26" t="s">
        <v>77</v>
      </c>
      <c r="AU3597" s="26" t="s">
        <v>63</v>
      </c>
      <c r="AV3597" s="26" t="s">
        <v>63</v>
      </c>
      <c r="AW3597" s="26" t="s">
        <v>63</v>
      </c>
      <c r="AX3597" s="26" t="s">
        <v>63</v>
      </c>
      <c r="AY3597" s="26">
        <v>44.079773000000003</v>
      </c>
      <c r="AZ3597" s="26">
        <v>-102.479203999999</v>
      </c>
      <c r="BA3597" s="26" t="s">
        <v>166</v>
      </c>
      <c r="BB3597" s="26" t="s">
        <v>611</v>
      </c>
      <c r="BC3597" s="26" t="s">
        <v>167</v>
      </c>
      <c r="BD3597" s="26" t="s">
        <v>154</v>
      </c>
      <c r="BE3597" s="26"/>
      <c r="BF3597" s="26" t="s">
        <v>99</v>
      </c>
      <c r="BG3597" s="26" t="s">
        <v>167</v>
      </c>
      <c r="BH3597" s="26" t="s">
        <v>99</v>
      </c>
      <c r="BI3597" s="26">
        <v>7</v>
      </c>
      <c r="BJ3597" s="26" t="s">
        <v>217</v>
      </c>
    </row>
    <row r="3598" spans="36:62" x14ac:dyDescent="0.25">
      <c r="AJ3598" s="26">
        <v>2220</v>
      </c>
      <c r="AK3598" s="26">
        <v>1912875</v>
      </c>
      <c r="AL3598" s="264">
        <v>43722.865972222222</v>
      </c>
      <c r="AM3598" s="26" t="s">
        <v>481</v>
      </c>
      <c r="AN3598" s="26" t="s">
        <v>63</v>
      </c>
      <c r="AO3598" s="26" t="s">
        <v>156</v>
      </c>
      <c r="AP3598" s="26" t="s">
        <v>159</v>
      </c>
      <c r="AQ3598" s="26">
        <v>0</v>
      </c>
      <c r="AR3598" s="26">
        <v>90</v>
      </c>
      <c r="AS3598" s="26" t="s">
        <v>635</v>
      </c>
      <c r="AT3598" s="26" t="s">
        <v>71</v>
      </c>
      <c r="AU3598" s="26" t="s">
        <v>63</v>
      </c>
      <c r="AV3598" s="26" t="s">
        <v>63</v>
      </c>
      <c r="AW3598" s="26" t="s">
        <v>63</v>
      </c>
      <c r="AX3598" s="26" t="s">
        <v>63</v>
      </c>
      <c r="AY3598" s="26">
        <v>43.9862129999999</v>
      </c>
      <c r="AZ3598" s="26">
        <v>-102.240453</v>
      </c>
      <c r="BA3598" s="26" t="s">
        <v>166</v>
      </c>
      <c r="BB3598" s="26" t="s">
        <v>611</v>
      </c>
      <c r="BC3598" s="26" t="s">
        <v>680</v>
      </c>
      <c r="BD3598" s="26" t="s">
        <v>68</v>
      </c>
      <c r="BE3598" s="26" t="s">
        <v>816</v>
      </c>
      <c r="BF3598" s="26" t="s">
        <v>68</v>
      </c>
      <c r="BG3598" s="26" t="s">
        <v>68</v>
      </c>
      <c r="BH3598" s="26" t="s">
        <v>817</v>
      </c>
      <c r="BI3598" s="26">
        <v>7</v>
      </c>
      <c r="BJ3598" s="26" t="s">
        <v>21</v>
      </c>
    </row>
    <row r="3599" spans="36:62" x14ac:dyDescent="0.25">
      <c r="AJ3599" s="26">
        <v>2224</v>
      </c>
      <c r="AK3599" s="26">
        <v>1912323</v>
      </c>
      <c r="AL3599" s="264">
        <v>43696.522916666669</v>
      </c>
      <c r="AM3599" s="26" t="s">
        <v>481</v>
      </c>
      <c r="AN3599" s="26" t="s">
        <v>63</v>
      </c>
      <c r="AO3599" s="26"/>
      <c r="AP3599" s="26"/>
      <c r="AQ3599" s="26">
        <v>-1</v>
      </c>
      <c r="AR3599" s="26">
        <v>90</v>
      </c>
      <c r="AS3599" s="26" t="s">
        <v>168</v>
      </c>
      <c r="AT3599" s="26" t="s">
        <v>71</v>
      </c>
      <c r="AU3599" s="26" t="s">
        <v>63</v>
      </c>
      <c r="AV3599" s="26" t="s">
        <v>63</v>
      </c>
      <c r="AW3599" s="26" t="s">
        <v>63</v>
      </c>
      <c r="AX3599" s="26" t="s">
        <v>63</v>
      </c>
      <c r="AY3599" s="26">
        <v>44.031984999999899</v>
      </c>
      <c r="AZ3599" s="26">
        <v>-102.335536</v>
      </c>
      <c r="BA3599" s="26" t="s">
        <v>158</v>
      </c>
      <c r="BB3599" s="26" t="s">
        <v>609</v>
      </c>
      <c r="BC3599" s="26" t="s">
        <v>167</v>
      </c>
      <c r="BD3599" s="26" t="s">
        <v>154</v>
      </c>
      <c r="BE3599" s="26"/>
      <c r="BF3599" s="26" t="s">
        <v>99</v>
      </c>
      <c r="BG3599" s="26" t="s">
        <v>167</v>
      </c>
      <c r="BH3599" s="26" t="s">
        <v>99</v>
      </c>
      <c r="BI3599" s="26">
        <v>7</v>
      </c>
      <c r="BJ3599" s="26" t="s">
        <v>217</v>
      </c>
    </row>
    <row r="3600" spans="36:62" x14ac:dyDescent="0.25">
      <c r="AJ3600" s="26">
        <v>2226</v>
      </c>
      <c r="AK3600" s="26">
        <v>1913548</v>
      </c>
      <c r="AL3600" s="264">
        <v>43726.21597222222</v>
      </c>
      <c r="AM3600" s="26" t="s">
        <v>481</v>
      </c>
      <c r="AN3600" s="26" t="s">
        <v>63</v>
      </c>
      <c r="AO3600" s="26"/>
      <c r="AP3600" s="26"/>
      <c r="AQ3600" s="26">
        <v>-1</v>
      </c>
      <c r="AR3600" s="26">
        <v>90</v>
      </c>
      <c r="AS3600" s="26" t="s">
        <v>168</v>
      </c>
      <c r="AT3600" s="26" t="s">
        <v>71</v>
      </c>
      <c r="AU3600" s="26" t="s">
        <v>63</v>
      </c>
      <c r="AV3600" s="26" t="s">
        <v>63</v>
      </c>
      <c r="AW3600" s="26" t="s">
        <v>63</v>
      </c>
      <c r="AX3600" s="26" t="s">
        <v>63</v>
      </c>
      <c r="AY3600" s="26">
        <v>44.103344</v>
      </c>
      <c r="AZ3600" s="26">
        <v>-102.65318000000001</v>
      </c>
      <c r="BA3600" s="26" t="s">
        <v>158</v>
      </c>
      <c r="BB3600" s="26" t="s">
        <v>611</v>
      </c>
      <c r="BC3600" s="26" t="s">
        <v>167</v>
      </c>
      <c r="BD3600" s="26" t="s">
        <v>154</v>
      </c>
      <c r="BE3600" s="26"/>
      <c r="BF3600" s="26" t="s">
        <v>99</v>
      </c>
      <c r="BG3600" s="26" t="s">
        <v>167</v>
      </c>
      <c r="BH3600" s="26" t="s">
        <v>99</v>
      </c>
      <c r="BI3600" s="26">
        <v>7</v>
      </c>
      <c r="BJ3600" s="26" t="s">
        <v>217</v>
      </c>
    </row>
    <row r="3601" spans="36:62" x14ac:dyDescent="0.25">
      <c r="AJ3601" s="26">
        <v>2227</v>
      </c>
      <c r="AK3601" s="26">
        <v>1913549</v>
      </c>
      <c r="AL3601" s="264">
        <v>43726.318055555559</v>
      </c>
      <c r="AM3601" s="26" t="s">
        <v>481</v>
      </c>
      <c r="AN3601" s="26" t="s">
        <v>63</v>
      </c>
      <c r="AO3601" s="26"/>
      <c r="AP3601" s="26"/>
      <c r="AQ3601" s="26">
        <v>-1</v>
      </c>
      <c r="AR3601" s="26">
        <v>90</v>
      </c>
      <c r="AS3601" s="26" t="s">
        <v>168</v>
      </c>
      <c r="AT3601" s="26" t="s">
        <v>71</v>
      </c>
      <c r="AU3601" s="26" t="s">
        <v>63</v>
      </c>
      <c r="AV3601" s="26" t="s">
        <v>63</v>
      </c>
      <c r="AW3601" s="26" t="s">
        <v>63</v>
      </c>
      <c r="AX3601" s="26" t="s">
        <v>63</v>
      </c>
      <c r="AY3601" s="26">
        <v>44.103388000000002</v>
      </c>
      <c r="AZ3601" s="26">
        <v>-102.693262</v>
      </c>
      <c r="BA3601" s="26" t="s">
        <v>185</v>
      </c>
      <c r="BB3601" s="26" t="s">
        <v>611</v>
      </c>
      <c r="BC3601" s="26" t="s">
        <v>167</v>
      </c>
      <c r="BD3601" s="26" t="s">
        <v>154</v>
      </c>
      <c r="BE3601" s="26"/>
      <c r="BF3601" s="26" t="s">
        <v>99</v>
      </c>
      <c r="BG3601" s="26" t="s">
        <v>167</v>
      </c>
      <c r="BH3601" s="26" t="s">
        <v>99</v>
      </c>
      <c r="BI3601" s="26">
        <v>7</v>
      </c>
      <c r="BJ3601" s="26" t="s">
        <v>217</v>
      </c>
    </row>
    <row r="3602" spans="36:62" x14ac:dyDescent="0.25">
      <c r="AJ3602" s="26">
        <v>2228</v>
      </c>
      <c r="AK3602" s="26">
        <v>1913555</v>
      </c>
      <c r="AL3602" s="264">
        <v>43731.534722222219</v>
      </c>
      <c r="AM3602" s="26" t="s">
        <v>481</v>
      </c>
      <c r="AN3602" s="26" t="s">
        <v>63</v>
      </c>
      <c r="AO3602" s="26" t="s">
        <v>156</v>
      </c>
      <c r="AP3602" s="26" t="s">
        <v>627</v>
      </c>
      <c r="AQ3602" s="26">
        <v>0</v>
      </c>
      <c r="AR3602" s="26">
        <v>90</v>
      </c>
      <c r="AS3602" s="26" t="s">
        <v>628</v>
      </c>
      <c r="AT3602" s="26" t="s">
        <v>74</v>
      </c>
      <c r="AU3602" s="26" t="s">
        <v>63</v>
      </c>
      <c r="AV3602" s="26" t="s">
        <v>63</v>
      </c>
      <c r="AW3602" s="26" t="s">
        <v>63</v>
      </c>
      <c r="AX3602" s="26" t="s">
        <v>63</v>
      </c>
      <c r="AY3602" s="26">
        <v>44.106293000000001</v>
      </c>
      <c r="AZ3602" s="26">
        <v>-103.133471999999</v>
      </c>
      <c r="BA3602" s="26" t="s">
        <v>490</v>
      </c>
      <c r="BB3602" s="26" t="s">
        <v>609</v>
      </c>
      <c r="BC3602" s="26" t="s">
        <v>629</v>
      </c>
      <c r="BD3602" s="26" t="s">
        <v>68</v>
      </c>
      <c r="BE3602" s="26" t="s">
        <v>644</v>
      </c>
      <c r="BF3602" s="26" t="s">
        <v>68</v>
      </c>
      <c r="BG3602" s="26" t="s">
        <v>68</v>
      </c>
      <c r="BH3602" s="26" t="s">
        <v>646</v>
      </c>
      <c r="BI3602" s="26">
        <v>7</v>
      </c>
      <c r="BJ3602" s="26" t="s">
        <v>217</v>
      </c>
    </row>
    <row r="3603" spans="36:62" x14ac:dyDescent="0.25">
      <c r="AJ3603" s="26">
        <v>2230</v>
      </c>
      <c r="AK3603" s="26">
        <v>1913564</v>
      </c>
      <c r="AL3603" s="264">
        <v>43741.793055555558</v>
      </c>
      <c r="AM3603" s="26" t="s">
        <v>481</v>
      </c>
      <c r="AN3603" s="26" t="s">
        <v>63</v>
      </c>
      <c r="AO3603" s="26"/>
      <c r="AP3603" s="26"/>
      <c r="AQ3603" s="26">
        <v>-1</v>
      </c>
      <c r="AR3603" s="26">
        <v>90</v>
      </c>
      <c r="AS3603" s="26" t="s">
        <v>168</v>
      </c>
      <c r="AT3603" s="26" t="s">
        <v>704</v>
      </c>
      <c r="AU3603" s="26" t="s">
        <v>63</v>
      </c>
      <c r="AV3603" s="26" t="s">
        <v>63</v>
      </c>
      <c r="AW3603" s="26" t="s">
        <v>63</v>
      </c>
      <c r="AX3603" s="26" t="s">
        <v>63</v>
      </c>
      <c r="AY3603" s="26">
        <v>44.1181389999999</v>
      </c>
      <c r="AZ3603" s="26">
        <v>-102.97312700000001</v>
      </c>
      <c r="BA3603" s="26" t="s">
        <v>166</v>
      </c>
      <c r="BB3603" s="26" t="s">
        <v>611</v>
      </c>
      <c r="BC3603" s="26" t="s">
        <v>167</v>
      </c>
      <c r="BD3603" s="26" t="s">
        <v>154</v>
      </c>
      <c r="BE3603" s="26"/>
      <c r="BF3603" s="26" t="s">
        <v>99</v>
      </c>
      <c r="BG3603" s="26" t="s">
        <v>167</v>
      </c>
      <c r="BH3603" s="26" t="s">
        <v>99</v>
      </c>
      <c r="BI3603" s="26">
        <v>7</v>
      </c>
      <c r="BJ3603" s="26" t="s">
        <v>217</v>
      </c>
    </row>
    <row r="3604" spans="36:62" x14ac:dyDescent="0.25">
      <c r="AJ3604" s="26">
        <v>2241</v>
      </c>
      <c r="AK3604" s="26">
        <v>1913871</v>
      </c>
      <c r="AL3604" s="264">
        <v>43748.705555555556</v>
      </c>
      <c r="AM3604" s="26" t="s">
        <v>481</v>
      </c>
      <c r="AN3604" s="26" t="s">
        <v>63</v>
      </c>
      <c r="AO3604" s="26" t="s">
        <v>156</v>
      </c>
      <c r="AP3604" s="26" t="s">
        <v>159</v>
      </c>
      <c r="AQ3604" s="26">
        <v>0</v>
      </c>
      <c r="AR3604" s="26">
        <v>90</v>
      </c>
      <c r="AS3604" s="26" t="s">
        <v>707</v>
      </c>
      <c r="AT3604" s="26" t="s">
        <v>658</v>
      </c>
      <c r="AU3604" s="26" t="s">
        <v>63</v>
      </c>
      <c r="AV3604" s="26" t="s">
        <v>63</v>
      </c>
      <c r="AW3604" s="26" t="s">
        <v>63</v>
      </c>
      <c r="AX3604" s="26" t="s">
        <v>63</v>
      </c>
      <c r="AY3604" s="26">
        <v>44.032162999999898</v>
      </c>
      <c r="AZ3604" s="26">
        <v>-102.336882</v>
      </c>
      <c r="BA3604" s="26" t="s">
        <v>485</v>
      </c>
      <c r="BB3604" s="26" t="s">
        <v>609</v>
      </c>
      <c r="BC3604" s="26" t="s">
        <v>68</v>
      </c>
      <c r="BD3604" s="26" t="s">
        <v>203</v>
      </c>
      <c r="BE3604" s="26"/>
      <c r="BF3604" s="26" t="s">
        <v>68</v>
      </c>
      <c r="BG3604" s="26" t="s">
        <v>209</v>
      </c>
      <c r="BH3604" s="26" t="s">
        <v>146</v>
      </c>
      <c r="BI3604" s="26">
        <v>7</v>
      </c>
      <c r="BJ3604" s="26" t="s">
        <v>217</v>
      </c>
    </row>
    <row r="3605" spans="36:62" x14ac:dyDescent="0.25">
      <c r="AJ3605" s="26">
        <v>2242</v>
      </c>
      <c r="AK3605" s="26">
        <v>1913873</v>
      </c>
      <c r="AL3605" s="264">
        <v>43748.020833333336</v>
      </c>
      <c r="AM3605" s="26" t="s">
        <v>481</v>
      </c>
      <c r="AN3605" s="26" t="s">
        <v>63</v>
      </c>
      <c r="AO3605" s="26" t="s">
        <v>156</v>
      </c>
      <c r="AP3605" s="26" t="s">
        <v>159</v>
      </c>
      <c r="AQ3605" s="26">
        <v>0</v>
      </c>
      <c r="AR3605" s="26">
        <v>90</v>
      </c>
      <c r="AS3605" s="26" t="s">
        <v>669</v>
      </c>
      <c r="AT3605" s="26" t="s">
        <v>658</v>
      </c>
      <c r="AU3605" s="26" t="s">
        <v>63</v>
      </c>
      <c r="AV3605" s="26" t="s">
        <v>63</v>
      </c>
      <c r="AW3605" s="26" t="s">
        <v>63</v>
      </c>
      <c r="AX3605" s="26" t="s">
        <v>63</v>
      </c>
      <c r="AY3605" s="26">
        <v>44.107244999999899</v>
      </c>
      <c r="AZ3605" s="26">
        <v>-102.904141999999</v>
      </c>
      <c r="BA3605" s="26" t="s">
        <v>166</v>
      </c>
      <c r="BB3605" s="26" t="s">
        <v>609</v>
      </c>
      <c r="BC3605" s="26" t="s">
        <v>68</v>
      </c>
      <c r="BD3605" s="26" t="s">
        <v>615</v>
      </c>
      <c r="BE3605" s="26"/>
      <c r="BF3605" s="26" t="s">
        <v>68</v>
      </c>
      <c r="BG3605" s="26" t="s">
        <v>209</v>
      </c>
      <c r="BH3605" s="26" t="s">
        <v>146</v>
      </c>
      <c r="BI3605" s="26">
        <v>7</v>
      </c>
      <c r="BJ3605" s="26" t="s">
        <v>20</v>
      </c>
    </row>
    <row r="3606" spans="36:62" x14ac:dyDescent="0.25">
      <c r="AJ3606" s="26">
        <v>2244</v>
      </c>
      <c r="AK3606" s="26">
        <v>1914150</v>
      </c>
      <c r="AL3606" s="264">
        <v>43744.772222222222</v>
      </c>
      <c r="AM3606" s="26" t="s">
        <v>481</v>
      </c>
      <c r="AN3606" s="26" t="s">
        <v>63</v>
      </c>
      <c r="AO3606" s="26" t="s">
        <v>156</v>
      </c>
      <c r="AP3606" s="26" t="s">
        <v>159</v>
      </c>
      <c r="AQ3606" s="26">
        <v>0</v>
      </c>
      <c r="AR3606" s="26">
        <v>90</v>
      </c>
      <c r="AS3606" s="26" t="s">
        <v>818</v>
      </c>
      <c r="AT3606" s="26" t="s">
        <v>71</v>
      </c>
      <c r="AU3606" s="26" t="s">
        <v>63</v>
      </c>
      <c r="AV3606" s="26" t="s">
        <v>69</v>
      </c>
      <c r="AW3606" s="26" t="s">
        <v>63</v>
      </c>
      <c r="AX3606" s="26" t="s">
        <v>63</v>
      </c>
      <c r="AY3606" s="26">
        <v>44.0653989999999</v>
      </c>
      <c r="AZ3606" s="26">
        <v>-102.447873999999</v>
      </c>
      <c r="BA3606" s="26" t="s">
        <v>185</v>
      </c>
      <c r="BB3606" s="26" t="s">
        <v>609</v>
      </c>
      <c r="BC3606" s="26" t="s">
        <v>685</v>
      </c>
      <c r="BD3606" s="26" t="s">
        <v>68</v>
      </c>
      <c r="BE3606" s="26" t="s">
        <v>161</v>
      </c>
      <c r="BF3606" s="26" t="s">
        <v>68</v>
      </c>
      <c r="BG3606" s="26" t="s">
        <v>68</v>
      </c>
      <c r="BH3606" s="26" t="s">
        <v>146</v>
      </c>
      <c r="BI3606" s="26">
        <v>7</v>
      </c>
      <c r="BJ3606" s="26" t="s">
        <v>21</v>
      </c>
    </row>
    <row r="3607" spans="36:62" x14ac:dyDescent="0.25">
      <c r="AJ3607" s="26">
        <v>2245</v>
      </c>
      <c r="AK3607" s="26">
        <v>1914164</v>
      </c>
      <c r="AL3607" s="264">
        <v>43748.438888888886</v>
      </c>
      <c r="AM3607" s="26" t="s">
        <v>481</v>
      </c>
      <c r="AN3607" s="26" t="s">
        <v>63</v>
      </c>
      <c r="AO3607" s="26" t="s">
        <v>156</v>
      </c>
      <c r="AP3607" s="26" t="s">
        <v>159</v>
      </c>
      <c r="AQ3607" s="26">
        <v>0</v>
      </c>
      <c r="AR3607" s="26">
        <v>90</v>
      </c>
      <c r="AS3607" s="26" t="s">
        <v>188</v>
      </c>
      <c r="AT3607" s="26" t="s">
        <v>654</v>
      </c>
      <c r="AU3607" s="26" t="s">
        <v>69</v>
      </c>
      <c r="AV3607" s="26" t="s">
        <v>63</v>
      </c>
      <c r="AW3607" s="26" t="s">
        <v>63</v>
      </c>
      <c r="AX3607" s="26" t="s">
        <v>63</v>
      </c>
      <c r="AY3607" s="26">
        <v>44.118029</v>
      </c>
      <c r="AZ3607" s="26">
        <v>-103.035461999999</v>
      </c>
      <c r="BA3607" s="26" t="s">
        <v>208</v>
      </c>
      <c r="BB3607" s="26" t="s">
        <v>609</v>
      </c>
      <c r="BC3607" s="26" t="s">
        <v>620</v>
      </c>
      <c r="BD3607" s="26" t="s">
        <v>615</v>
      </c>
      <c r="BE3607" s="26"/>
      <c r="BF3607" s="26" t="s">
        <v>68</v>
      </c>
      <c r="BG3607" s="26" t="s">
        <v>209</v>
      </c>
      <c r="BH3607" s="26" t="s">
        <v>160</v>
      </c>
      <c r="BI3607" s="26">
        <v>7</v>
      </c>
      <c r="BJ3607" s="26" t="s">
        <v>21</v>
      </c>
    </row>
    <row r="3608" spans="36:62" x14ac:dyDescent="0.25">
      <c r="AJ3608" s="26">
        <v>2247</v>
      </c>
      <c r="AK3608" s="26">
        <v>1914176</v>
      </c>
      <c r="AL3608" s="264">
        <v>43752.840277777781</v>
      </c>
      <c r="AM3608" s="26" t="s">
        <v>481</v>
      </c>
      <c r="AN3608" s="26" t="s">
        <v>63</v>
      </c>
      <c r="AO3608" s="26"/>
      <c r="AP3608" s="26"/>
      <c r="AQ3608" s="26">
        <v>-1</v>
      </c>
      <c r="AR3608" s="26">
        <v>90</v>
      </c>
      <c r="AS3608" s="26" t="s">
        <v>168</v>
      </c>
      <c r="AT3608" s="26" t="s">
        <v>71</v>
      </c>
      <c r="AU3608" s="26" t="s">
        <v>63</v>
      </c>
      <c r="AV3608" s="26" t="s">
        <v>63</v>
      </c>
      <c r="AW3608" s="26" t="s">
        <v>63</v>
      </c>
      <c r="AX3608" s="26" t="s">
        <v>63</v>
      </c>
      <c r="AY3608" s="26">
        <v>44.103655000000003</v>
      </c>
      <c r="AZ3608" s="26">
        <v>-102.815926</v>
      </c>
      <c r="BA3608" s="26" t="s">
        <v>498</v>
      </c>
      <c r="BB3608" s="26" t="s">
        <v>609</v>
      </c>
      <c r="BC3608" s="26" t="s">
        <v>167</v>
      </c>
      <c r="BD3608" s="26" t="s">
        <v>154</v>
      </c>
      <c r="BE3608" s="26"/>
      <c r="BF3608" s="26" t="s">
        <v>99</v>
      </c>
      <c r="BG3608" s="26" t="s">
        <v>167</v>
      </c>
      <c r="BH3608" s="26" t="s">
        <v>99</v>
      </c>
      <c r="BI3608" s="26">
        <v>7</v>
      </c>
      <c r="BJ3608" s="26" t="s">
        <v>217</v>
      </c>
    </row>
    <row r="3609" spans="36:62" x14ac:dyDescent="0.25">
      <c r="AJ3609" s="26">
        <v>2248</v>
      </c>
      <c r="AK3609" s="26">
        <v>1914513</v>
      </c>
      <c r="AL3609" s="264">
        <v>43752.538888888892</v>
      </c>
      <c r="AM3609" s="26" t="s">
        <v>481</v>
      </c>
      <c r="AN3609" s="26" t="s">
        <v>63</v>
      </c>
      <c r="AO3609" s="26" t="s">
        <v>173</v>
      </c>
      <c r="AP3609" s="26" t="s">
        <v>159</v>
      </c>
      <c r="AQ3609" s="26">
        <v>0</v>
      </c>
      <c r="AR3609" s="26">
        <v>90</v>
      </c>
      <c r="AS3609" s="26" t="s">
        <v>820</v>
      </c>
      <c r="AT3609" s="26" t="s">
        <v>71</v>
      </c>
      <c r="AU3609" s="26" t="s">
        <v>63</v>
      </c>
      <c r="AV3609" s="26" t="s">
        <v>63</v>
      </c>
      <c r="AW3609" s="26" t="s">
        <v>63</v>
      </c>
      <c r="AX3609" s="26" t="s">
        <v>63</v>
      </c>
      <c r="AY3609" s="26">
        <v>43.9873639999999</v>
      </c>
      <c r="AZ3609" s="26">
        <v>-102.219477999999</v>
      </c>
      <c r="BA3609" s="26" t="s">
        <v>158</v>
      </c>
      <c r="BB3609" s="26" t="s">
        <v>609</v>
      </c>
      <c r="BC3609" s="26" t="s">
        <v>636</v>
      </c>
      <c r="BD3609" s="26" t="s">
        <v>68</v>
      </c>
      <c r="BE3609" s="26" t="s">
        <v>819</v>
      </c>
      <c r="BF3609" s="26" t="s">
        <v>68</v>
      </c>
      <c r="BG3609" s="26" t="s">
        <v>68</v>
      </c>
      <c r="BH3609" s="26" t="s">
        <v>821</v>
      </c>
      <c r="BI3609" s="26">
        <v>7</v>
      </c>
      <c r="BJ3609" s="26" t="s">
        <v>19</v>
      </c>
    </row>
    <row r="3610" spans="36:62" x14ac:dyDescent="0.25">
      <c r="AJ3610" s="26">
        <v>2250</v>
      </c>
      <c r="AK3610" s="26">
        <v>1913450</v>
      </c>
      <c r="AL3610" s="264">
        <v>43741.317361111112</v>
      </c>
      <c r="AM3610" s="26" t="s">
        <v>481</v>
      </c>
      <c r="AN3610" s="26" t="s">
        <v>63</v>
      </c>
      <c r="AO3610" s="26" t="s">
        <v>655</v>
      </c>
      <c r="AP3610" s="26" t="s">
        <v>159</v>
      </c>
      <c r="AQ3610" s="26">
        <v>0</v>
      </c>
      <c r="AR3610" s="26">
        <v>90</v>
      </c>
      <c r="AS3610" s="26" t="s">
        <v>737</v>
      </c>
      <c r="AT3610" s="26" t="s">
        <v>822</v>
      </c>
      <c r="AU3610" s="26" t="s">
        <v>63</v>
      </c>
      <c r="AV3610" s="26" t="s">
        <v>63</v>
      </c>
      <c r="AW3610" s="26" t="s">
        <v>63</v>
      </c>
      <c r="AX3610" s="26" t="s">
        <v>63</v>
      </c>
      <c r="AY3610" s="26">
        <v>44.117778000000001</v>
      </c>
      <c r="AZ3610" s="26">
        <v>-103.07055800000001</v>
      </c>
      <c r="BA3610" s="26" t="s">
        <v>166</v>
      </c>
      <c r="BB3610" s="26" t="s">
        <v>611</v>
      </c>
      <c r="BC3610" s="26" t="s">
        <v>68</v>
      </c>
      <c r="BD3610" s="26" t="s">
        <v>615</v>
      </c>
      <c r="BE3610" s="26"/>
      <c r="BF3610" s="26" t="s">
        <v>68</v>
      </c>
      <c r="BG3610" s="26" t="s">
        <v>68</v>
      </c>
      <c r="BH3610" s="26" t="s">
        <v>146</v>
      </c>
      <c r="BI3610" s="26">
        <v>7</v>
      </c>
      <c r="BJ3610" s="26" t="s">
        <v>217</v>
      </c>
    </row>
    <row r="3611" spans="36:62" x14ac:dyDescent="0.25">
      <c r="AJ3611" s="26">
        <v>2251</v>
      </c>
      <c r="AK3611" s="26">
        <v>1914558</v>
      </c>
      <c r="AL3611" s="264">
        <v>43741.270833333336</v>
      </c>
      <c r="AM3611" s="26" t="s">
        <v>481</v>
      </c>
      <c r="AN3611" s="26" t="s">
        <v>63</v>
      </c>
      <c r="AO3611" s="26" t="s">
        <v>156</v>
      </c>
      <c r="AP3611" s="26" t="s">
        <v>824</v>
      </c>
      <c r="AQ3611" s="26">
        <v>0</v>
      </c>
      <c r="AR3611" s="26">
        <v>90</v>
      </c>
      <c r="AS3611" s="26" t="s">
        <v>825</v>
      </c>
      <c r="AT3611" s="26" t="s">
        <v>822</v>
      </c>
      <c r="AU3611" s="26" t="s">
        <v>63</v>
      </c>
      <c r="AV3611" s="26" t="s">
        <v>63</v>
      </c>
      <c r="AW3611" s="26" t="s">
        <v>63</v>
      </c>
      <c r="AX3611" s="26" t="s">
        <v>63</v>
      </c>
      <c r="AY3611" s="26">
        <v>44.111320999999897</v>
      </c>
      <c r="AZ3611" s="26">
        <v>-103.124415999999</v>
      </c>
      <c r="BA3611" s="26" t="s">
        <v>483</v>
      </c>
      <c r="BB3611" s="26" t="s">
        <v>826</v>
      </c>
      <c r="BC3611" s="26" t="s">
        <v>827</v>
      </c>
      <c r="BD3611" s="26" t="s">
        <v>828</v>
      </c>
      <c r="BE3611" s="26" t="s">
        <v>823</v>
      </c>
      <c r="BF3611" s="26" t="s">
        <v>829</v>
      </c>
      <c r="BG3611" s="26" t="s">
        <v>829</v>
      </c>
      <c r="BH3611" s="26" t="s">
        <v>830</v>
      </c>
      <c r="BI3611" s="26">
        <v>7</v>
      </c>
      <c r="BJ3611" s="26" t="s">
        <v>217</v>
      </c>
    </row>
    <row r="3612" spans="36:62" x14ac:dyDescent="0.25">
      <c r="AJ3612" s="26">
        <v>2256</v>
      </c>
      <c r="AK3612" s="26">
        <v>1914564</v>
      </c>
      <c r="AL3612" s="264">
        <v>43741.293055555558</v>
      </c>
      <c r="AM3612" s="26" t="s">
        <v>481</v>
      </c>
      <c r="AN3612" s="26" t="s">
        <v>63</v>
      </c>
      <c r="AO3612" s="26" t="s">
        <v>156</v>
      </c>
      <c r="AP3612" s="26" t="s">
        <v>716</v>
      </c>
      <c r="AQ3612" s="26">
        <v>0</v>
      </c>
      <c r="AR3612" s="26">
        <v>90</v>
      </c>
      <c r="AS3612" s="26" t="s">
        <v>766</v>
      </c>
      <c r="AT3612" s="26" t="s">
        <v>616</v>
      </c>
      <c r="AU3612" s="26" t="s">
        <v>63</v>
      </c>
      <c r="AV3612" s="26" t="s">
        <v>63</v>
      </c>
      <c r="AW3612" s="26" t="s">
        <v>63</v>
      </c>
      <c r="AX3612" s="26" t="s">
        <v>63</v>
      </c>
      <c r="AY3612" s="26">
        <v>44.117536000000001</v>
      </c>
      <c r="AZ3612" s="26">
        <v>-103.081237999999</v>
      </c>
      <c r="BA3612" s="26" t="s">
        <v>483</v>
      </c>
      <c r="BB3612" s="26" t="s">
        <v>611</v>
      </c>
      <c r="BC3612" s="26" t="s">
        <v>614</v>
      </c>
      <c r="BD3612" s="26" t="s">
        <v>615</v>
      </c>
      <c r="BE3612" s="26"/>
      <c r="BF3612" s="26" t="s">
        <v>68</v>
      </c>
      <c r="BG3612" s="26" t="s">
        <v>209</v>
      </c>
      <c r="BH3612" s="26" t="s">
        <v>175</v>
      </c>
      <c r="BI3612" s="26">
        <v>7</v>
      </c>
      <c r="BJ3612" s="26" t="s">
        <v>21</v>
      </c>
    </row>
    <row r="3613" spans="36:62" x14ac:dyDescent="0.25">
      <c r="AJ3613" s="26">
        <v>2257</v>
      </c>
      <c r="AK3613" s="26">
        <v>1914566</v>
      </c>
      <c r="AL3613" s="264">
        <v>43741.272222222222</v>
      </c>
      <c r="AM3613" s="26" t="s">
        <v>481</v>
      </c>
      <c r="AN3613" s="26" t="s">
        <v>63</v>
      </c>
      <c r="AO3613" s="26" t="s">
        <v>156</v>
      </c>
      <c r="AP3613" s="26" t="s">
        <v>159</v>
      </c>
      <c r="AQ3613" s="26">
        <v>0</v>
      </c>
      <c r="AR3613" s="26">
        <v>90</v>
      </c>
      <c r="AS3613" s="26" t="s">
        <v>630</v>
      </c>
      <c r="AT3613" s="26" t="s">
        <v>822</v>
      </c>
      <c r="AU3613" s="26" t="s">
        <v>63</v>
      </c>
      <c r="AV3613" s="26" t="s">
        <v>63</v>
      </c>
      <c r="AW3613" s="26" t="s">
        <v>63</v>
      </c>
      <c r="AX3613" s="26" t="s">
        <v>63</v>
      </c>
      <c r="AY3613" s="26">
        <v>44.100628999999898</v>
      </c>
      <c r="AZ3613" s="26">
        <v>-103.151387</v>
      </c>
      <c r="BA3613" s="26" t="s">
        <v>185</v>
      </c>
      <c r="BB3613" s="26" t="s">
        <v>609</v>
      </c>
      <c r="BC3613" s="26" t="s">
        <v>211</v>
      </c>
      <c r="BD3613" s="26" t="s">
        <v>615</v>
      </c>
      <c r="BE3613" s="26"/>
      <c r="BF3613" s="26" t="s">
        <v>68</v>
      </c>
      <c r="BG3613" s="26" t="s">
        <v>68</v>
      </c>
      <c r="BH3613" s="26" t="s">
        <v>146</v>
      </c>
      <c r="BI3613" s="26">
        <v>7</v>
      </c>
      <c r="BJ3613" s="26" t="s">
        <v>217</v>
      </c>
    </row>
    <row r="3614" spans="36:62" x14ac:dyDescent="0.25">
      <c r="AJ3614" s="26">
        <v>2258</v>
      </c>
      <c r="AK3614" s="26">
        <v>1914567</v>
      </c>
      <c r="AL3614" s="264">
        <v>43741.249305555553</v>
      </c>
      <c r="AM3614" s="26" t="s">
        <v>481</v>
      </c>
      <c r="AN3614" s="26" t="s">
        <v>63</v>
      </c>
      <c r="AO3614" s="26" t="s">
        <v>156</v>
      </c>
      <c r="AP3614" s="26" t="s">
        <v>159</v>
      </c>
      <c r="AQ3614" s="26">
        <v>0</v>
      </c>
      <c r="AR3614" s="26">
        <v>90</v>
      </c>
      <c r="AS3614" s="26" t="s">
        <v>831</v>
      </c>
      <c r="AT3614" s="26" t="s">
        <v>822</v>
      </c>
      <c r="AU3614" s="26" t="s">
        <v>63</v>
      </c>
      <c r="AV3614" s="26" t="s">
        <v>63</v>
      </c>
      <c r="AW3614" s="26" t="s">
        <v>63</v>
      </c>
      <c r="AX3614" s="26" t="s">
        <v>63</v>
      </c>
      <c r="AY3614" s="26">
        <v>44.111187999999899</v>
      </c>
      <c r="AZ3614" s="26">
        <v>-103.12412</v>
      </c>
      <c r="BA3614" s="26" t="s">
        <v>185</v>
      </c>
      <c r="BB3614" s="26" t="s">
        <v>609</v>
      </c>
      <c r="BC3614" s="26" t="s">
        <v>211</v>
      </c>
      <c r="BD3614" s="26" t="s">
        <v>615</v>
      </c>
      <c r="BE3614" s="26"/>
      <c r="BF3614" s="26" t="s">
        <v>68</v>
      </c>
      <c r="BG3614" s="26" t="s">
        <v>68</v>
      </c>
      <c r="BH3614" s="26" t="s">
        <v>146</v>
      </c>
      <c r="BI3614" s="26">
        <v>7</v>
      </c>
      <c r="BJ3614" s="26" t="s">
        <v>217</v>
      </c>
    </row>
    <row r="3615" spans="36:62" x14ac:dyDescent="0.25">
      <c r="AJ3615" s="26">
        <v>2259</v>
      </c>
      <c r="AK3615" s="26">
        <v>1914568</v>
      </c>
      <c r="AL3615" s="264">
        <v>43741.291666666664</v>
      </c>
      <c r="AM3615" s="26" t="s">
        <v>481</v>
      </c>
      <c r="AN3615" s="26" t="s">
        <v>63</v>
      </c>
      <c r="AO3615" s="26" t="s">
        <v>156</v>
      </c>
      <c r="AP3615" s="26" t="s">
        <v>159</v>
      </c>
      <c r="AQ3615" s="26">
        <v>0</v>
      </c>
      <c r="AR3615" s="26">
        <v>90</v>
      </c>
      <c r="AS3615" s="26" t="s">
        <v>833</v>
      </c>
      <c r="AT3615" s="26" t="s">
        <v>616</v>
      </c>
      <c r="AU3615" s="26" t="s">
        <v>63</v>
      </c>
      <c r="AV3615" s="26" t="s">
        <v>63</v>
      </c>
      <c r="AW3615" s="26" t="s">
        <v>63</v>
      </c>
      <c r="AX3615" s="26" t="s">
        <v>63</v>
      </c>
      <c r="AY3615" s="26">
        <v>44.117770999999898</v>
      </c>
      <c r="AZ3615" s="26">
        <v>-103.072733999999</v>
      </c>
      <c r="BA3615" s="26" t="s">
        <v>185</v>
      </c>
      <c r="BB3615" s="26" t="s">
        <v>611</v>
      </c>
      <c r="BC3615" s="26" t="s">
        <v>614</v>
      </c>
      <c r="BD3615" s="26" t="s">
        <v>615</v>
      </c>
      <c r="BE3615" s="26" t="s">
        <v>832</v>
      </c>
      <c r="BF3615" s="26" t="s">
        <v>68</v>
      </c>
      <c r="BG3615" s="26" t="s">
        <v>209</v>
      </c>
      <c r="BH3615" s="26" t="s">
        <v>146</v>
      </c>
      <c r="BI3615" s="26">
        <v>7</v>
      </c>
      <c r="BJ3615" s="26" t="s">
        <v>217</v>
      </c>
    </row>
    <row r="3616" spans="36:62" x14ac:dyDescent="0.25">
      <c r="AJ3616" s="26">
        <v>2260</v>
      </c>
      <c r="AK3616" s="26">
        <v>1914569</v>
      </c>
      <c r="AL3616" s="264">
        <v>43741.293055555558</v>
      </c>
      <c r="AM3616" s="26" t="s">
        <v>481</v>
      </c>
      <c r="AN3616" s="26" t="s">
        <v>63</v>
      </c>
      <c r="AO3616" s="26" t="s">
        <v>156</v>
      </c>
      <c r="AP3616" s="26" t="s">
        <v>159</v>
      </c>
      <c r="AQ3616" s="26">
        <v>0</v>
      </c>
      <c r="AR3616" s="26">
        <v>90</v>
      </c>
      <c r="AS3616" s="26" t="s">
        <v>622</v>
      </c>
      <c r="AT3616" s="26" t="s">
        <v>616</v>
      </c>
      <c r="AU3616" s="26" t="s">
        <v>63</v>
      </c>
      <c r="AV3616" s="26" t="s">
        <v>63</v>
      </c>
      <c r="AW3616" s="26" t="s">
        <v>63</v>
      </c>
      <c r="AX3616" s="26" t="s">
        <v>63</v>
      </c>
      <c r="AY3616" s="26">
        <v>44.118014000000002</v>
      </c>
      <c r="AZ3616" s="26">
        <v>-103.070398999999</v>
      </c>
      <c r="BA3616" s="26" t="s">
        <v>166</v>
      </c>
      <c r="BB3616" s="26" t="s">
        <v>611</v>
      </c>
      <c r="BC3616" s="26" t="s">
        <v>667</v>
      </c>
      <c r="BD3616" s="26" t="s">
        <v>615</v>
      </c>
      <c r="BE3616" s="26"/>
      <c r="BF3616" s="26" t="s">
        <v>68</v>
      </c>
      <c r="BG3616" s="26" t="s">
        <v>209</v>
      </c>
      <c r="BH3616" s="26" t="s">
        <v>146</v>
      </c>
      <c r="BI3616" s="26">
        <v>7</v>
      </c>
      <c r="BJ3616" s="26" t="s">
        <v>217</v>
      </c>
    </row>
    <row r="3617" spans="36:62" x14ac:dyDescent="0.25">
      <c r="AJ3617" s="26">
        <v>2262</v>
      </c>
      <c r="AK3617" s="26">
        <v>1913632</v>
      </c>
      <c r="AL3617" s="264">
        <v>43744.875</v>
      </c>
      <c r="AM3617" s="26" t="s">
        <v>481</v>
      </c>
      <c r="AN3617" s="26" t="s">
        <v>63</v>
      </c>
      <c r="AO3617" s="26"/>
      <c r="AP3617" s="26"/>
      <c r="AQ3617" s="26">
        <v>-1</v>
      </c>
      <c r="AR3617" s="26">
        <v>90</v>
      </c>
      <c r="AS3617" s="26" t="s">
        <v>168</v>
      </c>
      <c r="AT3617" s="26" t="s">
        <v>71</v>
      </c>
      <c r="AU3617" s="26" t="s">
        <v>63</v>
      </c>
      <c r="AV3617" s="26" t="s">
        <v>63</v>
      </c>
      <c r="AW3617" s="26" t="s">
        <v>63</v>
      </c>
      <c r="AX3617" s="26" t="s">
        <v>63</v>
      </c>
      <c r="AY3617" s="26">
        <v>44.002567999999897</v>
      </c>
      <c r="AZ3617" s="26">
        <v>-102.270364999999</v>
      </c>
      <c r="BA3617" s="26" t="s">
        <v>166</v>
      </c>
      <c r="BB3617" s="26" t="s">
        <v>611</v>
      </c>
      <c r="BC3617" s="26" t="s">
        <v>167</v>
      </c>
      <c r="BD3617" s="26" t="s">
        <v>154</v>
      </c>
      <c r="BE3617" s="26"/>
      <c r="BF3617" s="26" t="s">
        <v>99</v>
      </c>
      <c r="BG3617" s="26" t="s">
        <v>167</v>
      </c>
      <c r="BH3617" s="26" t="s">
        <v>99</v>
      </c>
      <c r="BI3617" s="26">
        <v>7</v>
      </c>
      <c r="BJ3617" s="26" t="s">
        <v>217</v>
      </c>
    </row>
    <row r="3618" spans="36:62" x14ac:dyDescent="0.25">
      <c r="AJ3618" s="26">
        <v>2263</v>
      </c>
      <c r="AK3618" s="26">
        <v>1913633</v>
      </c>
      <c r="AL3618" s="264">
        <v>43744.875</v>
      </c>
      <c r="AM3618" s="26" t="s">
        <v>481</v>
      </c>
      <c r="AN3618" s="26" t="s">
        <v>63</v>
      </c>
      <c r="AO3618" s="26"/>
      <c r="AP3618" s="26"/>
      <c r="AQ3618" s="26">
        <v>-1</v>
      </c>
      <c r="AR3618" s="26">
        <v>90</v>
      </c>
      <c r="AS3618" s="26" t="s">
        <v>168</v>
      </c>
      <c r="AT3618" s="26" t="s">
        <v>71</v>
      </c>
      <c r="AU3618" s="26" t="s">
        <v>63</v>
      </c>
      <c r="AV3618" s="26" t="s">
        <v>63</v>
      </c>
      <c r="AW3618" s="26" t="s">
        <v>63</v>
      </c>
      <c r="AX3618" s="26" t="s">
        <v>63</v>
      </c>
      <c r="AY3618" s="26">
        <v>44.003397999999898</v>
      </c>
      <c r="AZ3618" s="26">
        <v>-102.271535999999</v>
      </c>
      <c r="BA3618" s="26" t="s">
        <v>166</v>
      </c>
      <c r="BB3618" s="26" t="s">
        <v>611</v>
      </c>
      <c r="BC3618" s="26" t="s">
        <v>167</v>
      </c>
      <c r="BD3618" s="26" t="s">
        <v>154</v>
      </c>
      <c r="BE3618" s="26"/>
      <c r="BF3618" s="26" t="s">
        <v>99</v>
      </c>
      <c r="BG3618" s="26" t="s">
        <v>167</v>
      </c>
      <c r="BH3618" s="26" t="s">
        <v>99</v>
      </c>
      <c r="BI3618" s="26">
        <v>7</v>
      </c>
      <c r="BJ3618" s="26" t="s">
        <v>217</v>
      </c>
    </row>
    <row r="3619" spans="36:62" x14ac:dyDescent="0.25">
      <c r="AJ3619" s="26">
        <v>2266</v>
      </c>
      <c r="AK3619" s="26">
        <v>1913867</v>
      </c>
      <c r="AL3619" s="264">
        <v>43747.875</v>
      </c>
      <c r="AM3619" s="26" t="s">
        <v>481</v>
      </c>
      <c r="AN3619" s="26" t="s">
        <v>63</v>
      </c>
      <c r="AO3619" s="26"/>
      <c r="AP3619" s="26"/>
      <c r="AQ3619" s="26">
        <v>-1</v>
      </c>
      <c r="AR3619" s="26">
        <v>90</v>
      </c>
      <c r="AS3619" s="26" t="s">
        <v>168</v>
      </c>
      <c r="AT3619" s="26" t="s">
        <v>834</v>
      </c>
      <c r="AU3619" s="26" t="s">
        <v>63</v>
      </c>
      <c r="AV3619" s="26" t="s">
        <v>63</v>
      </c>
      <c r="AW3619" s="26" t="s">
        <v>63</v>
      </c>
      <c r="AX3619" s="26" t="s">
        <v>63</v>
      </c>
      <c r="AY3619" s="26">
        <v>44.103599000000003</v>
      </c>
      <c r="AZ3619" s="26">
        <v>-102.671785</v>
      </c>
      <c r="BA3619" s="26" t="s">
        <v>158</v>
      </c>
      <c r="BB3619" s="26" t="s">
        <v>609</v>
      </c>
      <c r="BC3619" s="26" t="s">
        <v>167</v>
      </c>
      <c r="BD3619" s="26" t="s">
        <v>154</v>
      </c>
      <c r="BE3619" s="26"/>
      <c r="BF3619" s="26" t="s">
        <v>99</v>
      </c>
      <c r="BG3619" s="26" t="s">
        <v>167</v>
      </c>
      <c r="BH3619" s="26" t="s">
        <v>99</v>
      </c>
      <c r="BI3619" s="26">
        <v>7</v>
      </c>
      <c r="BJ3619" s="26" t="s">
        <v>217</v>
      </c>
    </row>
    <row r="3620" spans="36:62" x14ac:dyDescent="0.25">
      <c r="AJ3620" s="26">
        <v>2267</v>
      </c>
      <c r="AK3620" s="26">
        <v>1913979</v>
      </c>
      <c r="AL3620" s="264">
        <v>43751.024305555555</v>
      </c>
      <c r="AM3620" s="26" t="s">
        <v>481</v>
      </c>
      <c r="AN3620" s="26" t="s">
        <v>63</v>
      </c>
      <c r="AO3620" s="26"/>
      <c r="AP3620" s="26"/>
      <c r="AQ3620" s="26">
        <v>-1</v>
      </c>
      <c r="AR3620" s="26">
        <v>90</v>
      </c>
      <c r="AS3620" s="26" t="s">
        <v>168</v>
      </c>
      <c r="AT3620" s="26" t="s">
        <v>71</v>
      </c>
      <c r="AU3620" s="26" t="s">
        <v>63</v>
      </c>
      <c r="AV3620" s="26" t="s">
        <v>63</v>
      </c>
      <c r="AW3620" s="26" t="s">
        <v>63</v>
      </c>
      <c r="AX3620" s="26" t="s">
        <v>63</v>
      </c>
      <c r="AY3620" s="26">
        <v>44.021104000000001</v>
      </c>
      <c r="AZ3620" s="26">
        <v>-102.300568999999</v>
      </c>
      <c r="BA3620" s="26" t="s">
        <v>166</v>
      </c>
      <c r="BB3620" s="26" t="s">
        <v>611</v>
      </c>
      <c r="BC3620" s="26" t="s">
        <v>167</v>
      </c>
      <c r="BD3620" s="26" t="s">
        <v>154</v>
      </c>
      <c r="BE3620" s="26"/>
      <c r="BF3620" s="26" t="s">
        <v>99</v>
      </c>
      <c r="BG3620" s="26" t="s">
        <v>167</v>
      </c>
      <c r="BH3620" s="26" t="s">
        <v>99</v>
      </c>
      <c r="BI3620" s="26">
        <v>7</v>
      </c>
      <c r="BJ3620" s="26" t="s">
        <v>217</v>
      </c>
    </row>
    <row r="3621" spans="36:62" x14ac:dyDescent="0.25">
      <c r="AJ3621" s="26">
        <v>2268</v>
      </c>
      <c r="AK3621" s="26">
        <v>1913976</v>
      </c>
      <c r="AL3621" s="264">
        <v>43748.531944444447</v>
      </c>
      <c r="AM3621" s="26" t="s">
        <v>481</v>
      </c>
      <c r="AN3621" s="26" t="s">
        <v>63</v>
      </c>
      <c r="AO3621" s="26" t="s">
        <v>156</v>
      </c>
      <c r="AP3621" s="26" t="s">
        <v>159</v>
      </c>
      <c r="AQ3621" s="26">
        <v>0</v>
      </c>
      <c r="AR3621" s="26">
        <v>90</v>
      </c>
      <c r="AS3621" s="26" t="s">
        <v>835</v>
      </c>
      <c r="AT3621" s="26" t="s">
        <v>836</v>
      </c>
      <c r="AU3621" s="26" t="s">
        <v>63</v>
      </c>
      <c r="AV3621" s="26" t="s">
        <v>63</v>
      </c>
      <c r="AW3621" s="26" t="s">
        <v>63</v>
      </c>
      <c r="AX3621" s="26" t="s">
        <v>63</v>
      </c>
      <c r="AY3621" s="26">
        <v>44.0673549999999</v>
      </c>
      <c r="AZ3621" s="26">
        <v>-102.383735999999</v>
      </c>
      <c r="BA3621" s="26" t="s">
        <v>208</v>
      </c>
      <c r="BB3621" s="26" t="s">
        <v>609</v>
      </c>
      <c r="BC3621" s="26" t="s">
        <v>68</v>
      </c>
      <c r="BD3621" s="26" t="s">
        <v>615</v>
      </c>
      <c r="BE3621" s="26"/>
      <c r="BF3621" s="26" t="s">
        <v>68</v>
      </c>
      <c r="BG3621" s="26" t="s">
        <v>68</v>
      </c>
      <c r="BH3621" s="26" t="s">
        <v>146</v>
      </c>
      <c r="BI3621" s="26">
        <v>7</v>
      </c>
      <c r="BJ3621" s="26" t="s">
        <v>217</v>
      </c>
    </row>
    <row r="3622" spans="36:62" x14ac:dyDescent="0.25">
      <c r="AJ3622" s="26">
        <v>2270</v>
      </c>
      <c r="AK3622" s="26">
        <v>1915575</v>
      </c>
      <c r="AL3622" s="264">
        <v>43767.479166666664</v>
      </c>
      <c r="AM3622" s="26" t="s">
        <v>481</v>
      </c>
      <c r="AN3622" s="26" t="s">
        <v>63</v>
      </c>
      <c r="AO3622" s="26" t="s">
        <v>156</v>
      </c>
      <c r="AP3622" s="26" t="s">
        <v>837</v>
      </c>
      <c r="AQ3622" s="26">
        <v>0</v>
      </c>
      <c r="AR3622" s="26">
        <v>90</v>
      </c>
      <c r="AS3622" s="26" t="s">
        <v>630</v>
      </c>
      <c r="AT3622" s="26" t="s">
        <v>71</v>
      </c>
      <c r="AU3622" s="26" t="s">
        <v>63</v>
      </c>
      <c r="AV3622" s="26" t="s">
        <v>63</v>
      </c>
      <c r="AW3622" s="26" t="s">
        <v>63</v>
      </c>
      <c r="AX3622" s="26" t="s">
        <v>63</v>
      </c>
      <c r="AY3622" s="26">
        <v>44.063578</v>
      </c>
      <c r="AZ3622" s="26">
        <v>-102.436971999999</v>
      </c>
      <c r="BA3622" s="26" t="s">
        <v>185</v>
      </c>
      <c r="BB3622" s="26" t="s">
        <v>611</v>
      </c>
      <c r="BC3622" s="26" t="s">
        <v>614</v>
      </c>
      <c r="BD3622" s="26" t="s">
        <v>615</v>
      </c>
      <c r="BE3622" s="26"/>
      <c r="BF3622" s="26" t="s">
        <v>68</v>
      </c>
      <c r="BG3622" s="26" t="s">
        <v>68</v>
      </c>
      <c r="BH3622" s="26" t="s">
        <v>160</v>
      </c>
      <c r="BI3622" s="26">
        <v>7</v>
      </c>
      <c r="BJ3622" s="26" t="s">
        <v>217</v>
      </c>
    </row>
    <row r="3623" spans="36:62" x14ac:dyDescent="0.25">
      <c r="AJ3623" s="26">
        <v>2272</v>
      </c>
      <c r="AK3623" s="26">
        <v>1915582</v>
      </c>
      <c r="AL3623" s="264">
        <v>43748.583333333336</v>
      </c>
      <c r="AM3623" s="26" t="s">
        <v>481</v>
      </c>
      <c r="AN3623" s="26" t="s">
        <v>63</v>
      </c>
      <c r="AO3623" s="26" t="s">
        <v>156</v>
      </c>
      <c r="AP3623" s="26" t="s">
        <v>159</v>
      </c>
      <c r="AQ3623" s="26">
        <v>0</v>
      </c>
      <c r="AR3623" s="26">
        <v>90</v>
      </c>
      <c r="AS3623" s="26" t="s">
        <v>662</v>
      </c>
      <c r="AT3623" s="26" t="s">
        <v>613</v>
      </c>
      <c r="AU3623" s="26" t="s">
        <v>63</v>
      </c>
      <c r="AV3623" s="26" t="s">
        <v>63</v>
      </c>
      <c r="AW3623" s="26" t="s">
        <v>63</v>
      </c>
      <c r="AX3623" s="26" t="s">
        <v>63</v>
      </c>
      <c r="AY3623" s="26">
        <v>44.104633</v>
      </c>
      <c r="AZ3623" s="26">
        <v>-102.641289999999</v>
      </c>
      <c r="BA3623" s="26" t="s">
        <v>208</v>
      </c>
      <c r="BB3623" s="26" t="s">
        <v>611</v>
      </c>
      <c r="BC3623" s="26" t="s">
        <v>68</v>
      </c>
      <c r="BD3623" s="26" t="s">
        <v>68</v>
      </c>
      <c r="BE3623" s="26"/>
      <c r="BF3623" s="26" t="s">
        <v>68</v>
      </c>
      <c r="BG3623" s="26" t="s">
        <v>68</v>
      </c>
      <c r="BH3623" s="26" t="s">
        <v>146</v>
      </c>
      <c r="BI3623" s="26">
        <v>7</v>
      </c>
      <c r="BJ3623" s="26" t="s">
        <v>217</v>
      </c>
    </row>
    <row r="3624" spans="36:62" x14ac:dyDescent="0.25">
      <c r="AJ3624" s="26">
        <v>2273</v>
      </c>
      <c r="AK3624" s="26">
        <v>1915583</v>
      </c>
      <c r="AL3624" s="264">
        <v>43758.012499999997</v>
      </c>
      <c r="AM3624" s="26" t="s">
        <v>481</v>
      </c>
      <c r="AN3624" s="26" t="s">
        <v>63</v>
      </c>
      <c r="AO3624" s="26" t="s">
        <v>156</v>
      </c>
      <c r="AP3624" s="26" t="s">
        <v>159</v>
      </c>
      <c r="AQ3624" s="26">
        <v>0</v>
      </c>
      <c r="AR3624" s="26">
        <v>90</v>
      </c>
      <c r="AS3624" s="26" t="s">
        <v>628</v>
      </c>
      <c r="AT3624" s="26" t="s">
        <v>74</v>
      </c>
      <c r="AU3624" s="26" t="s">
        <v>63</v>
      </c>
      <c r="AV3624" s="26" t="s">
        <v>69</v>
      </c>
      <c r="AW3624" s="26" t="s">
        <v>63</v>
      </c>
      <c r="AX3624" s="26" t="s">
        <v>63</v>
      </c>
      <c r="AY3624" s="26">
        <v>44.103372</v>
      </c>
      <c r="AZ3624" s="26">
        <v>-102.702569999999</v>
      </c>
      <c r="BA3624" s="26" t="s">
        <v>482</v>
      </c>
      <c r="BB3624" s="26" t="s">
        <v>611</v>
      </c>
      <c r="BC3624" s="26" t="s">
        <v>685</v>
      </c>
      <c r="BD3624" s="26" t="s">
        <v>68</v>
      </c>
      <c r="BE3624" s="26" t="s">
        <v>161</v>
      </c>
      <c r="BF3624" s="26" t="s">
        <v>68</v>
      </c>
      <c r="BG3624" s="26" t="s">
        <v>68</v>
      </c>
      <c r="BH3624" s="26" t="s">
        <v>838</v>
      </c>
      <c r="BI3624" s="26">
        <v>7</v>
      </c>
      <c r="BJ3624" s="26" t="s">
        <v>19</v>
      </c>
    </row>
    <row r="3625" spans="36:62" x14ac:dyDescent="0.25">
      <c r="AJ3625" s="26">
        <v>2274</v>
      </c>
      <c r="AK3625" s="26">
        <v>1915584</v>
      </c>
      <c r="AL3625" s="264">
        <v>43767.398611111108</v>
      </c>
      <c r="AM3625" s="26" t="s">
        <v>481</v>
      </c>
      <c r="AN3625" s="26" t="s">
        <v>63</v>
      </c>
      <c r="AO3625" s="26" t="s">
        <v>156</v>
      </c>
      <c r="AP3625" s="26" t="s">
        <v>159</v>
      </c>
      <c r="AQ3625" s="26">
        <v>0</v>
      </c>
      <c r="AR3625" s="26">
        <v>90</v>
      </c>
      <c r="AS3625" s="26" t="s">
        <v>201</v>
      </c>
      <c r="AT3625" s="26" t="s">
        <v>74</v>
      </c>
      <c r="AU3625" s="26" t="s">
        <v>63</v>
      </c>
      <c r="AV3625" s="26" t="s">
        <v>63</v>
      </c>
      <c r="AW3625" s="26" t="s">
        <v>63</v>
      </c>
      <c r="AX3625" s="26" t="s">
        <v>63</v>
      </c>
      <c r="AY3625" s="26">
        <v>43.970990999999898</v>
      </c>
      <c r="AZ3625" s="26">
        <v>-102.187642999999</v>
      </c>
      <c r="BA3625" s="26" t="s">
        <v>185</v>
      </c>
      <c r="BB3625" s="26" t="s">
        <v>609</v>
      </c>
      <c r="BC3625" s="26" t="s">
        <v>68</v>
      </c>
      <c r="BD3625" s="26" t="s">
        <v>68</v>
      </c>
      <c r="BE3625" s="26"/>
      <c r="BF3625" s="26" t="s">
        <v>68</v>
      </c>
      <c r="BG3625" s="26" t="s">
        <v>68</v>
      </c>
      <c r="BH3625" s="26" t="s">
        <v>146</v>
      </c>
      <c r="BI3625" s="26">
        <v>7</v>
      </c>
      <c r="BJ3625" s="26" t="s">
        <v>217</v>
      </c>
    </row>
    <row r="3626" spans="36:62" x14ac:dyDescent="0.25">
      <c r="AJ3626" s="26">
        <v>2275</v>
      </c>
      <c r="AK3626" s="26">
        <v>1915587</v>
      </c>
      <c r="AL3626" s="264">
        <v>43758.756944444445</v>
      </c>
      <c r="AM3626" s="26" t="s">
        <v>481</v>
      </c>
      <c r="AN3626" s="26" t="s">
        <v>63</v>
      </c>
      <c r="AO3626" s="26" t="s">
        <v>156</v>
      </c>
      <c r="AP3626" s="26" t="s">
        <v>159</v>
      </c>
      <c r="AQ3626" s="26">
        <v>0</v>
      </c>
      <c r="AR3626" s="26">
        <v>90</v>
      </c>
      <c r="AS3626" s="26" t="s">
        <v>662</v>
      </c>
      <c r="AT3626" s="26" t="s">
        <v>674</v>
      </c>
      <c r="AU3626" s="26" t="s">
        <v>63</v>
      </c>
      <c r="AV3626" s="26" t="s">
        <v>63</v>
      </c>
      <c r="AW3626" s="26" t="s">
        <v>63</v>
      </c>
      <c r="AX3626" s="26" t="s">
        <v>63</v>
      </c>
      <c r="AY3626" s="26">
        <v>44.108065000000003</v>
      </c>
      <c r="AZ3626" s="26">
        <v>-102.90610100000001</v>
      </c>
      <c r="BA3626" s="26" t="s">
        <v>185</v>
      </c>
      <c r="BB3626" s="26" t="s">
        <v>611</v>
      </c>
      <c r="BC3626" s="26" t="s">
        <v>68</v>
      </c>
      <c r="BD3626" s="26" t="s">
        <v>68</v>
      </c>
      <c r="BE3626" s="26"/>
      <c r="BF3626" s="26" t="s">
        <v>68</v>
      </c>
      <c r="BG3626" s="26" t="s">
        <v>68</v>
      </c>
      <c r="BH3626" s="26" t="s">
        <v>160</v>
      </c>
      <c r="BI3626" s="26">
        <v>7</v>
      </c>
      <c r="BJ3626" s="26" t="s">
        <v>217</v>
      </c>
    </row>
    <row r="3627" spans="36:62" x14ac:dyDescent="0.25">
      <c r="AJ3627" s="26">
        <v>2276</v>
      </c>
      <c r="AK3627" s="26">
        <v>1915716</v>
      </c>
      <c r="AL3627" s="264">
        <v>43767.348611111112</v>
      </c>
      <c r="AM3627" s="26" t="s">
        <v>481</v>
      </c>
      <c r="AN3627" s="26" t="s">
        <v>63</v>
      </c>
      <c r="AO3627" s="26" t="s">
        <v>156</v>
      </c>
      <c r="AP3627" s="26" t="s">
        <v>159</v>
      </c>
      <c r="AQ3627" s="26">
        <v>0</v>
      </c>
      <c r="AR3627" s="26">
        <v>90</v>
      </c>
      <c r="AS3627" s="26" t="s">
        <v>839</v>
      </c>
      <c r="AT3627" s="26" t="s">
        <v>71</v>
      </c>
      <c r="AU3627" s="26" t="s">
        <v>63</v>
      </c>
      <c r="AV3627" s="26" t="s">
        <v>63</v>
      </c>
      <c r="AW3627" s="26" t="s">
        <v>63</v>
      </c>
      <c r="AX3627" s="26" t="s">
        <v>63</v>
      </c>
      <c r="AY3627" s="26">
        <v>44.030493999999898</v>
      </c>
      <c r="AZ3627" s="26">
        <v>-102.327591999999</v>
      </c>
      <c r="BA3627" s="26" t="s">
        <v>208</v>
      </c>
      <c r="BB3627" s="26" t="s">
        <v>609</v>
      </c>
      <c r="BC3627" s="26" t="s">
        <v>614</v>
      </c>
      <c r="BD3627" s="26" t="s">
        <v>615</v>
      </c>
      <c r="BE3627" s="26"/>
      <c r="BF3627" s="26" t="s">
        <v>68</v>
      </c>
      <c r="BG3627" s="26" t="s">
        <v>68</v>
      </c>
      <c r="BH3627" s="26" t="s">
        <v>160</v>
      </c>
      <c r="BI3627" s="26">
        <v>7</v>
      </c>
      <c r="BJ3627" s="26" t="s">
        <v>217</v>
      </c>
    </row>
    <row r="3628" spans="36:62" x14ac:dyDescent="0.25">
      <c r="AJ3628" s="26">
        <v>2277</v>
      </c>
      <c r="AK3628" s="26">
        <v>1915717</v>
      </c>
      <c r="AL3628" s="264">
        <v>43767.329861111109</v>
      </c>
      <c r="AM3628" s="26" t="s">
        <v>481</v>
      </c>
      <c r="AN3628" s="26" t="s">
        <v>63</v>
      </c>
      <c r="AO3628" s="26" t="s">
        <v>156</v>
      </c>
      <c r="AP3628" s="26" t="s">
        <v>159</v>
      </c>
      <c r="AQ3628" s="26">
        <v>0</v>
      </c>
      <c r="AR3628" s="26">
        <v>90</v>
      </c>
      <c r="AS3628" s="26" t="s">
        <v>188</v>
      </c>
      <c r="AT3628" s="26" t="s">
        <v>71</v>
      </c>
      <c r="AU3628" s="26" t="s">
        <v>63</v>
      </c>
      <c r="AV3628" s="26" t="s">
        <v>63</v>
      </c>
      <c r="AW3628" s="26" t="s">
        <v>63</v>
      </c>
      <c r="AX3628" s="26" t="s">
        <v>63</v>
      </c>
      <c r="AY3628" s="26">
        <v>43.987367999999897</v>
      </c>
      <c r="AZ3628" s="26">
        <v>-102.220162</v>
      </c>
      <c r="BA3628" s="26" t="s">
        <v>485</v>
      </c>
      <c r="BB3628" s="26" t="s">
        <v>609</v>
      </c>
      <c r="BC3628" s="26" t="s">
        <v>614</v>
      </c>
      <c r="BD3628" s="26" t="s">
        <v>615</v>
      </c>
      <c r="BE3628" s="26"/>
      <c r="BF3628" s="26" t="s">
        <v>68</v>
      </c>
      <c r="BG3628" s="26" t="s">
        <v>68</v>
      </c>
      <c r="BH3628" s="26" t="s">
        <v>160</v>
      </c>
      <c r="BI3628" s="26">
        <v>7</v>
      </c>
      <c r="BJ3628" s="26" t="s">
        <v>217</v>
      </c>
    </row>
    <row r="3629" spans="36:62" x14ac:dyDescent="0.25">
      <c r="AJ3629" s="26">
        <v>2278</v>
      </c>
      <c r="AK3629" s="26">
        <v>1914297</v>
      </c>
      <c r="AL3629" s="264">
        <v>43754.776388888888</v>
      </c>
      <c r="AM3629" s="26" t="s">
        <v>481</v>
      </c>
      <c r="AN3629" s="26" t="s">
        <v>63</v>
      </c>
      <c r="AO3629" s="26"/>
      <c r="AP3629" s="26"/>
      <c r="AQ3629" s="26">
        <v>-1</v>
      </c>
      <c r="AR3629" s="26">
        <v>90</v>
      </c>
      <c r="AS3629" s="26" t="s">
        <v>168</v>
      </c>
      <c r="AT3629" s="26" t="s">
        <v>71</v>
      </c>
      <c r="AU3629" s="26" t="s">
        <v>63</v>
      </c>
      <c r="AV3629" s="26" t="s">
        <v>63</v>
      </c>
      <c r="AW3629" s="26" t="s">
        <v>63</v>
      </c>
      <c r="AX3629" s="26" t="s">
        <v>63</v>
      </c>
      <c r="AY3629" s="26">
        <v>44.103414000000001</v>
      </c>
      <c r="AZ3629" s="26">
        <v>-102.548393</v>
      </c>
      <c r="BA3629" s="26" t="s">
        <v>185</v>
      </c>
      <c r="BB3629" s="26" t="s">
        <v>609</v>
      </c>
      <c r="BC3629" s="26" t="s">
        <v>167</v>
      </c>
      <c r="BD3629" s="26" t="s">
        <v>154</v>
      </c>
      <c r="BE3629" s="26"/>
      <c r="BF3629" s="26" t="s">
        <v>99</v>
      </c>
      <c r="BG3629" s="26" t="s">
        <v>167</v>
      </c>
      <c r="BH3629" s="26" t="s">
        <v>99</v>
      </c>
      <c r="BI3629" s="26">
        <v>7</v>
      </c>
      <c r="BJ3629" s="26" t="s">
        <v>217</v>
      </c>
    </row>
    <row r="3630" spans="36:62" x14ac:dyDescent="0.25">
      <c r="AJ3630" s="26">
        <v>2279</v>
      </c>
      <c r="AK3630" s="26">
        <v>1916316</v>
      </c>
      <c r="AL3630" s="264">
        <v>43775.371527777781</v>
      </c>
      <c r="AM3630" s="26" t="s">
        <v>481</v>
      </c>
      <c r="AN3630" s="26" t="s">
        <v>63</v>
      </c>
      <c r="AO3630" s="26" t="s">
        <v>156</v>
      </c>
      <c r="AP3630" s="26" t="s">
        <v>159</v>
      </c>
      <c r="AQ3630" s="26">
        <v>0</v>
      </c>
      <c r="AR3630" s="26">
        <v>90</v>
      </c>
      <c r="AS3630" s="26" t="s">
        <v>840</v>
      </c>
      <c r="AT3630" s="26" t="s">
        <v>674</v>
      </c>
      <c r="AU3630" s="26" t="s">
        <v>63</v>
      </c>
      <c r="AV3630" s="26" t="s">
        <v>63</v>
      </c>
      <c r="AW3630" s="26" t="s">
        <v>63</v>
      </c>
      <c r="AX3630" s="26" t="s">
        <v>63</v>
      </c>
      <c r="AY3630" s="26">
        <v>44.067157000000002</v>
      </c>
      <c r="AZ3630" s="26">
        <v>-102.384658</v>
      </c>
      <c r="BA3630" s="26" t="s">
        <v>158</v>
      </c>
      <c r="BB3630" s="26" t="s">
        <v>611</v>
      </c>
      <c r="BC3630" s="26" t="s">
        <v>68</v>
      </c>
      <c r="BD3630" s="26" t="s">
        <v>615</v>
      </c>
      <c r="BE3630" s="26"/>
      <c r="BF3630" s="26" t="s">
        <v>68</v>
      </c>
      <c r="BG3630" s="26" t="s">
        <v>68</v>
      </c>
      <c r="BH3630" s="26" t="s">
        <v>146</v>
      </c>
      <c r="BI3630" s="26">
        <v>7</v>
      </c>
      <c r="BJ3630" s="26" t="s">
        <v>217</v>
      </c>
    </row>
    <row r="3631" spans="36:62" x14ac:dyDescent="0.25">
      <c r="AJ3631" s="26">
        <v>2280</v>
      </c>
      <c r="AK3631" s="26">
        <v>1915052</v>
      </c>
      <c r="AL3631" s="264">
        <v>43748.742361111108</v>
      </c>
      <c r="AM3631" s="26" t="s">
        <v>147</v>
      </c>
      <c r="AN3631" s="26" t="s">
        <v>63</v>
      </c>
      <c r="AO3631" s="26" t="s">
        <v>156</v>
      </c>
      <c r="AP3631" s="26" t="s">
        <v>159</v>
      </c>
      <c r="AQ3631" s="26">
        <v>0</v>
      </c>
      <c r="AR3631" s="26">
        <v>90</v>
      </c>
      <c r="AS3631" s="26" t="s">
        <v>763</v>
      </c>
      <c r="AT3631" s="26" t="s">
        <v>836</v>
      </c>
      <c r="AU3631" s="26" t="s">
        <v>63</v>
      </c>
      <c r="AV3631" s="26" t="s">
        <v>63</v>
      </c>
      <c r="AW3631" s="26" t="s">
        <v>63</v>
      </c>
      <c r="AX3631" s="26" t="s">
        <v>63</v>
      </c>
      <c r="AY3631" s="26">
        <v>43.835869000000002</v>
      </c>
      <c r="AZ3631" s="26">
        <v>-101.741168999999</v>
      </c>
      <c r="BA3631" s="26" t="s">
        <v>158</v>
      </c>
      <c r="BB3631" s="26" t="s">
        <v>611</v>
      </c>
      <c r="BC3631" s="26" t="s">
        <v>667</v>
      </c>
      <c r="BD3631" s="26" t="s">
        <v>615</v>
      </c>
      <c r="BE3631" s="26"/>
      <c r="BF3631" s="26" t="s">
        <v>68</v>
      </c>
      <c r="BG3631" s="26" t="s">
        <v>68</v>
      </c>
      <c r="BH3631" s="26" t="s">
        <v>146</v>
      </c>
      <c r="BI3631" s="26">
        <v>7</v>
      </c>
      <c r="BJ3631" s="26" t="s">
        <v>217</v>
      </c>
    </row>
    <row r="3632" spans="36:62" x14ac:dyDescent="0.25">
      <c r="AJ3632" s="26">
        <v>2281</v>
      </c>
      <c r="AK3632" s="26">
        <v>1916366</v>
      </c>
      <c r="AL3632" s="264">
        <v>43775.472222222219</v>
      </c>
      <c r="AM3632" s="26" t="s">
        <v>147</v>
      </c>
      <c r="AN3632" s="26" t="s">
        <v>63</v>
      </c>
      <c r="AO3632" s="26" t="s">
        <v>156</v>
      </c>
      <c r="AP3632" s="26" t="s">
        <v>159</v>
      </c>
      <c r="AQ3632" s="26">
        <v>0</v>
      </c>
      <c r="AR3632" s="26">
        <v>90</v>
      </c>
      <c r="AS3632" s="26" t="s">
        <v>841</v>
      </c>
      <c r="AT3632" s="26" t="s">
        <v>674</v>
      </c>
      <c r="AU3632" s="26" t="s">
        <v>63</v>
      </c>
      <c r="AV3632" s="26" t="s">
        <v>63</v>
      </c>
      <c r="AW3632" s="26" t="s">
        <v>63</v>
      </c>
      <c r="AX3632" s="26" t="s">
        <v>63</v>
      </c>
      <c r="AY3632" s="26">
        <v>43.836260000000003</v>
      </c>
      <c r="AZ3632" s="26">
        <v>-101.866141999999</v>
      </c>
      <c r="BA3632" s="26" t="s">
        <v>208</v>
      </c>
      <c r="BB3632" s="26" t="s">
        <v>609</v>
      </c>
      <c r="BC3632" s="26" t="s">
        <v>162</v>
      </c>
      <c r="BD3632" s="26" t="s">
        <v>68</v>
      </c>
      <c r="BE3632" s="26"/>
      <c r="BF3632" s="26" t="s">
        <v>62</v>
      </c>
      <c r="BG3632" s="26" t="s">
        <v>68</v>
      </c>
      <c r="BH3632" s="26" t="s">
        <v>160</v>
      </c>
      <c r="BI3632" s="26">
        <v>7</v>
      </c>
      <c r="BJ3632" s="26" t="s">
        <v>217</v>
      </c>
    </row>
    <row r="3633" spans="36:62" x14ac:dyDescent="0.25">
      <c r="AJ3633" s="26">
        <v>2282</v>
      </c>
      <c r="AK3633" s="26">
        <v>1916374</v>
      </c>
      <c r="AL3633" s="264">
        <v>43777.839583333334</v>
      </c>
      <c r="AM3633" s="26" t="s">
        <v>147</v>
      </c>
      <c r="AN3633" s="26" t="s">
        <v>63</v>
      </c>
      <c r="AO3633" s="26"/>
      <c r="AP3633" s="26"/>
      <c r="AQ3633" s="26">
        <v>-1</v>
      </c>
      <c r="AR3633" s="26">
        <v>90</v>
      </c>
      <c r="AS3633" s="26" t="s">
        <v>168</v>
      </c>
      <c r="AT3633" s="26" t="s">
        <v>71</v>
      </c>
      <c r="AU3633" s="26" t="s">
        <v>63</v>
      </c>
      <c r="AV3633" s="26" t="s">
        <v>63</v>
      </c>
      <c r="AW3633" s="26" t="s">
        <v>63</v>
      </c>
      <c r="AX3633" s="26" t="s">
        <v>63</v>
      </c>
      <c r="AY3633" s="26">
        <v>43.835897000000003</v>
      </c>
      <c r="AZ3633" s="26">
        <v>-101.768564999999</v>
      </c>
      <c r="BA3633" s="26" t="s">
        <v>166</v>
      </c>
      <c r="BB3633" s="26" t="s">
        <v>611</v>
      </c>
      <c r="BC3633" s="26" t="s">
        <v>167</v>
      </c>
      <c r="BD3633" s="26" t="s">
        <v>154</v>
      </c>
      <c r="BE3633" s="26"/>
      <c r="BF3633" s="26" t="s">
        <v>99</v>
      </c>
      <c r="BG3633" s="26" t="s">
        <v>167</v>
      </c>
      <c r="BH3633" s="26" t="s">
        <v>99</v>
      </c>
      <c r="BI3633" s="26">
        <v>7</v>
      </c>
      <c r="BJ3633" s="26" t="s">
        <v>217</v>
      </c>
    </row>
    <row r="3634" spans="36:62" x14ac:dyDescent="0.25">
      <c r="AJ3634" s="26">
        <v>2284</v>
      </c>
      <c r="AK3634" s="26">
        <v>1916403</v>
      </c>
      <c r="AL3634" s="264">
        <v>43780.743055555555</v>
      </c>
      <c r="AM3634" s="26" t="s">
        <v>481</v>
      </c>
      <c r="AN3634" s="26" t="s">
        <v>63</v>
      </c>
      <c r="AO3634" s="26"/>
      <c r="AP3634" s="26"/>
      <c r="AQ3634" s="26">
        <v>-1</v>
      </c>
      <c r="AR3634" s="26">
        <v>90</v>
      </c>
      <c r="AS3634" s="26" t="s">
        <v>168</v>
      </c>
      <c r="AT3634" s="26" t="s">
        <v>71</v>
      </c>
      <c r="AU3634" s="26" t="s">
        <v>63</v>
      </c>
      <c r="AV3634" s="26" t="s">
        <v>63</v>
      </c>
      <c r="AW3634" s="26" t="s">
        <v>63</v>
      </c>
      <c r="AX3634" s="26" t="s">
        <v>63</v>
      </c>
      <c r="AY3634" s="26">
        <v>44.103879999999897</v>
      </c>
      <c r="AZ3634" s="26">
        <v>-102.849197</v>
      </c>
      <c r="BA3634" s="26" t="s">
        <v>166</v>
      </c>
      <c r="BB3634" s="26" t="s">
        <v>609</v>
      </c>
      <c r="BC3634" s="26" t="s">
        <v>167</v>
      </c>
      <c r="BD3634" s="26" t="s">
        <v>154</v>
      </c>
      <c r="BE3634" s="26"/>
      <c r="BF3634" s="26" t="s">
        <v>99</v>
      </c>
      <c r="BG3634" s="26" t="s">
        <v>167</v>
      </c>
      <c r="BH3634" s="26" t="s">
        <v>99</v>
      </c>
      <c r="BI3634" s="26">
        <v>7</v>
      </c>
      <c r="BJ3634" s="26" t="s">
        <v>217</v>
      </c>
    </row>
    <row r="3635" spans="36:62" x14ac:dyDescent="0.25">
      <c r="AJ3635" s="26">
        <v>2286</v>
      </c>
      <c r="AK3635" s="26">
        <v>1915251</v>
      </c>
      <c r="AL3635" s="264">
        <v>43760.791666666664</v>
      </c>
      <c r="AM3635" s="26" t="s">
        <v>481</v>
      </c>
      <c r="AN3635" s="26" t="s">
        <v>63</v>
      </c>
      <c r="AO3635" s="26"/>
      <c r="AP3635" s="26"/>
      <c r="AQ3635" s="26">
        <v>-1</v>
      </c>
      <c r="AR3635" s="26">
        <v>90</v>
      </c>
      <c r="AS3635" s="26" t="s">
        <v>168</v>
      </c>
      <c r="AT3635" s="26" t="s">
        <v>71</v>
      </c>
      <c r="AU3635" s="26" t="s">
        <v>63</v>
      </c>
      <c r="AV3635" s="26" t="s">
        <v>63</v>
      </c>
      <c r="AW3635" s="26" t="s">
        <v>63</v>
      </c>
      <c r="AX3635" s="26" t="s">
        <v>63</v>
      </c>
      <c r="AY3635" s="26">
        <v>43.970616</v>
      </c>
      <c r="AZ3635" s="26">
        <v>-102.18807700000001</v>
      </c>
      <c r="BA3635" s="26" t="s">
        <v>166</v>
      </c>
      <c r="BB3635" s="26" t="s">
        <v>611</v>
      </c>
      <c r="BC3635" s="26" t="s">
        <v>167</v>
      </c>
      <c r="BD3635" s="26" t="s">
        <v>154</v>
      </c>
      <c r="BE3635" s="26"/>
      <c r="BF3635" s="26" t="s">
        <v>99</v>
      </c>
      <c r="BG3635" s="26" t="s">
        <v>167</v>
      </c>
      <c r="BH3635" s="26" t="s">
        <v>99</v>
      </c>
      <c r="BI3635" s="26">
        <v>7</v>
      </c>
      <c r="BJ3635" s="26" t="s">
        <v>217</v>
      </c>
    </row>
    <row r="3636" spans="36:62" x14ac:dyDescent="0.25">
      <c r="AJ3636" s="26">
        <v>2288</v>
      </c>
      <c r="AK3636" s="26">
        <v>1916657</v>
      </c>
      <c r="AL3636" s="264">
        <v>43775.875</v>
      </c>
      <c r="AM3636" s="26" t="s">
        <v>481</v>
      </c>
      <c r="AN3636" s="26" t="s">
        <v>63</v>
      </c>
      <c r="AO3636" s="26"/>
      <c r="AP3636" s="26"/>
      <c r="AQ3636" s="26">
        <v>-1</v>
      </c>
      <c r="AR3636" s="26">
        <v>90</v>
      </c>
      <c r="AS3636" s="26" t="s">
        <v>168</v>
      </c>
      <c r="AT3636" s="26" t="s">
        <v>74</v>
      </c>
      <c r="AU3636" s="26" t="s">
        <v>63</v>
      </c>
      <c r="AV3636" s="26" t="s">
        <v>63</v>
      </c>
      <c r="AW3636" s="26" t="s">
        <v>63</v>
      </c>
      <c r="AX3636" s="26" t="s">
        <v>63</v>
      </c>
      <c r="AY3636" s="26">
        <v>43.988100000000003</v>
      </c>
      <c r="AZ3636" s="26">
        <v>-102.24785</v>
      </c>
      <c r="BA3636" s="26" t="s">
        <v>158</v>
      </c>
      <c r="BB3636" s="26" t="s">
        <v>609</v>
      </c>
      <c r="BC3636" s="26" t="s">
        <v>167</v>
      </c>
      <c r="BD3636" s="26" t="s">
        <v>154</v>
      </c>
      <c r="BE3636" s="26"/>
      <c r="BF3636" s="26" t="s">
        <v>99</v>
      </c>
      <c r="BG3636" s="26" t="s">
        <v>167</v>
      </c>
      <c r="BH3636" s="26" t="s">
        <v>99</v>
      </c>
      <c r="BI3636" s="26">
        <v>7</v>
      </c>
      <c r="BJ3636" s="26" t="s">
        <v>217</v>
      </c>
    </row>
    <row r="3637" spans="36:62" x14ac:dyDescent="0.25">
      <c r="AJ3637" s="26">
        <v>2289</v>
      </c>
      <c r="AK3637" s="26">
        <v>1916677</v>
      </c>
      <c r="AL3637" s="264">
        <v>43779.654166666667</v>
      </c>
      <c r="AM3637" s="26" t="s">
        <v>481</v>
      </c>
      <c r="AN3637" s="26" t="s">
        <v>63</v>
      </c>
      <c r="AO3637" s="26" t="s">
        <v>156</v>
      </c>
      <c r="AP3637" s="26" t="s">
        <v>159</v>
      </c>
      <c r="AQ3637" s="26">
        <v>0</v>
      </c>
      <c r="AR3637" s="26">
        <v>90</v>
      </c>
      <c r="AS3637" s="26" t="s">
        <v>842</v>
      </c>
      <c r="AT3637" s="26" t="s">
        <v>613</v>
      </c>
      <c r="AU3637" s="26" t="s">
        <v>63</v>
      </c>
      <c r="AV3637" s="26" t="s">
        <v>63</v>
      </c>
      <c r="AW3637" s="26" t="s">
        <v>63</v>
      </c>
      <c r="AX3637" s="26" t="s">
        <v>63</v>
      </c>
      <c r="AY3637" s="26">
        <v>43.967348000000001</v>
      </c>
      <c r="AZ3637" s="26">
        <v>-102.184488999999</v>
      </c>
      <c r="BA3637" s="26" t="s">
        <v>185</v>
      </c>
      <c r="BB3637" s="26" t="s">
        <v>611</v>
      </c>
      <c r="BC3637" s="26" t="s">
        <v>162</v>
      </c>
      <c r="BD3637" s="26" t="s">
        <v>615</v>
      </c>
      <c r="BE3637" s="26"/>
      <c r="BF3637" s="26" t="s">
        <v>68</v>
      </c>
      <c r="BG3637" s="26" t="s">
        <v>68</v>
      </c>
      <c r="BH3637" s="26" t="s">
        <v>160</v>
      </c>
      <c r="BI3637" s="26">
        <v>7</v>
      </c>
      <c r="BJ3637" s="26" t="s">
        <v>217</v>
      </c>
    </row>
    <row r="3638" spans="36:62" x14ac:dyDescent="0.25">
      <c r="AJ3638" s="26">
        <v>2290</v>
      </c>
      <c r="AK3638" s="26">
        <v>1916816</v>
      </c>
      <c r="AL3638" s="264">
        <v>43782.755555555559</v>
      </c>
      <c r="AM3638" s="26" t="s">
        <v>481</v>
      </c>
      <c r="AN3638" s="26" t="s">
        <v>63</v>
      </c>
      <c r="AO3638" s="26"/>
      <c r="AP3638" s="26"/>
      <c r="AQ3638" s="26">
        <v>-1</v>
      </c>
      <c r="AR3638" s="26">
        <v>90</v>
      </c>
      <c r="AS3638" s="26" t="s">
        <v>168</v>
      </c>
      <c r="AT3638" s="26" t="s">
        <v>74</v>
      </c>
      <c r="AU3638" s="26" t="s">
        <v>63</v>
      </c>
      <c r="AV3638" s="26" t="s">
        <v>63</v>
      </c>
      <c r="AW3638" s="26" t="s">
        <v>63</v>
      </c>
      <c r="AX3638" s="26" t="s">
        <v>63</v>
      </c>
      <c r="AY3638" s="26">
        <v>44.103409999999897</v>
      </c>
      <c r="AZ3638" s="26">
        <v>-102.714866999999</v>
      </c>
      <c r="BA3638" s="26" t="s">
        <v>185</v>
      </c>
      <c r="BB3638" s="26" t="s">
        <v>611</v>
      </c>
      <c r="BC3638" s="26" t="s">
        <v>167</v>
      </c>
      <c r="BD3638" s="26" t="s">
        <v>154</v>
      </c>
      <c r="BE3638" s="26"/>
      <c r="BF3638" s="26" t="s">
        <v>99</v>
      </c>
      <c r="BG3638" s="26" t="s">
        <v>167</v>
      </c>
      <c r="BH3638" s="26" t="s">
        <v>99</v>
      </c>
      <c r="BI3638" s="26">
        <v>7</v>
      </c>
      <c r="BJ3638" s="26" t="s">
        <v>217</v>
      </c>
    </row>
    <row r="3639" spans="36:62" x14ac:dyDescent="0.25">
      <c r="AJ3639" s="26">
        <v>2291</v>
      </c>
      <c r="AK3639" s="26">
        <v>1916817</v>
      </c>
      <c r="AL3639" s="264">
        <v>43782.859722222223</v>
      </c>
      <c r="AM3639" s="26" t="s">
        <v>481</v>
      </c>
      <c r="AN3639" s="26" t="s">
        <v>63</v>
      </c>
      <c r="AO3639" s="26"/>
      <c r="AP3639" s="26"/>
      <c r="AQ3639" s="26">
        <v>-1</v>
      </c>
      <c r="AR3639" s="26">
        <v>90</v>
      </c>
      <c r="AS3639" s="26" t="s">
        <v>168</v>
      </c>
      <c r="AT3639" s="26" t="s">
        <v>74</v>
      </c>
      <c r="AU3639" s="26" t="s">
        <v>63</v>
      </c>
      <c r="AV3639" s="26" t="s">
        <v>63</v>
      </c>
      <c r="AW3639" s="26" t="s">
        <v>63</v>
      </c>
      <c r="AX3639" s="26" t="s">
        <v>63</v>
      </c>
      <c r="AY3639" s="26">
        <v>44.103419000000002</v>
      </c>
      <c r="AZ3639" s="26">
        <v>-102.722674999999</v>
      </c>
      <c r="BA3639" s="26" t="s">
        <v>185</v>
      </c>
      <c r="BB3639" s="26" t="s">
        <v>611</v>
      </c>
      <c r="BC3639" s="26" t="s">
        <v>167</v>
      </c>
      <c r="BD3639" s="26" t="s">
        <v>154</v>
      </c>
      <c r="BE3639" s="26"/>
      <c r="BF3639" s="26" t="s">
        <v>99</v>
      </c>
      <c r="BG3639" s="26" t="s">
        <v>167</v>
      </c>
      <c r="BH3639" s="26" t="s">
        <v>99</v>
      </c>
      <c r="BI3639" s="26">
        <v>7</v>
      </c>
      <c r="BJ3639" s="26" t="s">
        <v>217</v>
      </c>
    </row>
    <row r="3640" spans="36:62" x14ac:dyDescent="0.25">
      <c r="AJ3640" s="26">
        <v>2292</v>
      </c>
      <c r="AK3640" s="26">
        <v>1916818</v>
      </c>
      <c r="AL3640" s="264">
        <v>43782.854166666664</v>
      </c>
      <c r="AM3640" s="26" t="s">
        <v>481</v>
      </c>
      <c r="AN3640" s="26" t="s">
        <v>63</v>
      </c>
      <c r="AO3640" s="26"/>
      <c r="AP3640" s="26"/>
      <c r="AQ3640" s="26">
        <v>-1</v>
      </c>
      <c r="AR3640" s="26">
        <v>90</v>
      </c>
      <c r="AS3640" s="26" t="s">
        <v>168</v>
      </c>
      <c r="AT3640" s="26" t="s">
        <v>71</v>
      </c>
      <c r="AU3640" s="26" t="s">
        <v>63</v>
      </c>
      <c r="AV3640" s="26" t="s">
        <v>63</v>
      </c>
      <c r="AW3640" s="26" t="s">
        <v>63</v>
      </c>
      <c r="AX3640" s="26" t="s">
        <v>63</v>
      </c>
      <c r="AY3640" s="26">
        <v>44.064514000000003</v>
      </c>
      <c r="AZ3640" s="26">
        <v>-102.44297</v>
      </c>
      <c r="BA3640" s="26" t="s">
        <v>185</v>
      </c>
      <c r="BB3640" s="26" t="s">
        <v>609</v>
      </c>
      <c r="BC3640" s="26" t="s">
        <v>167</v>
      </c>
      <c r="BD3640" s="26" t="s">
        <v>154</v>
      </c>
      <c r="BE3640" s="26"/>
      <c r="BF3640" s="26" t="s">
        <v>99</v>
      </c>
      <c r="BG3640" s="26" t="s">
        <v>167</v>
      </c>
      <c r="BH3640" s="26" t="s">
        <v>99</v>
      </c>
      <c r="BI3640" s="26">
        <v>7</v>
      </c>
      <c r="BJ3640" s="26" t="s">
        <v>217</v>
      </c>
    </row>
    <row r="3641" spans="36:62" x14ac:dyDescent="0.25">
      <c r="AJ3641" s="26">
        <v>2293</v>
      </c>
      <c r="AK3641" s="26">
        <v>1916824</v>
      </c>
      <c r="AL3641" s="264">
        <v>43779.439583333333</v>
      </c>
      <c r="AM3641" s="26" t="s">
        <v>481</v>
      </c>
      <c r="AN3641" s="26" t="s">
        <v>63</v>
      </c>
      <c r="AO3641" s="26" t="s">
        <v>156</v>
      </c>
      <c r="AP3641" s="26" t="s">
        <v>159</v>
      </c>
      <c r="AQ3641" s="26">
        <v>0</v>
      </c>
      <c r="AR3641" s="26">
        <v>90</v>
      </c>
      <c r="AS3641" s="26" t="s">
        <v>843</v>
      </c>
      <c r="AT3641" s="26" t="s">
        <v>663</v>
      </c>
      <c r="AU3641" s="26" t="s">
        <v>63</v>
      </c>
      <c r="AV3641" s="26" t="s">
        <v>63</v>
      </c>
      <c r="AW3641" s="26" t="s">
        <v>63</v>
      </c>
      <c r="AX3641" s="26" t="s">
        <v>63</v>
      </c>
      <c r="AY3641" s="26">
        <v>44.117784</v>
      </c>
      <c r="AZ3641" s="26">
        <v>-103.080707</v>
      </c>
      <c r="BA3641" s="26" t="s">
        <v>185</v>
      </c>
      <c r="BB3641" s="26" t="s">
        <v>609</v>
      </c>
      <c r="BC3641" s="26" t="s">
        <v>614</v>
      </c>
      <c r="BD3641" s="26" t="s">
        <v>615</v>
      </c>
      <c r="BE3641" s="26"/>
      <c r="BF3641" s="26" t="s">
        <v>68</v>
      </c>
      <c r="BG3641" s="26" t="s">
        <v>209</v>
      </c>
      <c r="BH3641" s="26" t="s">
        <v>160</v>
      </c>
      <c r="BI3641" s="26">
        <v>7</v>
      </c>
      <c r="BJ3641" s="26" t="s">
        <v>217</v>
      </c>
    </row>
    <row r="3642" spans="36:62" x14ac:dyDescent="0.25">
      <c r="AJ3642" s="26">
        <v>2295</v>
      </c>
      <c r="AK3642" s="26">
        <v>1916830</v>
      </c>
      <c r="AL3642" s="264">
        <v>43779.436111111114</v>
      </c>
      <c r="AM3642" s="26" t="s">
        <v>481</v>
      </c>
      <c r="AN3642" s="26" t="s">
        <v>63</v>
      </c>
      <c r="AO3642" s="26" t="s">
        <v>156</v>
      </c>
      <c r="AP3642" s="26" t="s">
        <v>159</v>
      </c>
      <c r="AQ3642" s="26">
        <v>0</v>
      </c>
      <c r="AR3642" s="26">
        <v>90</v>
      </c>
      <c r="AS3642" s="26" t="s">
        <v>814</v>
      </c>
      <c r="AT3642" s="26" t="s">
        <v>663</v>
      </c>
      <c r="AU3642" s="26" t="s">
        <v>63</v>
      </c>
      <c r="AV3642" s="26" t="s">
        <v>63</v>
      </c>
      <c r="AW3642" s="26" t="s">
        <v>63</v>
      </c>
      <c r="AX3642" s="26" t="s">
        <v>63</v>
      </c>
      <c r="AY3642" s="26">
        <v>44.103380999999899</v>
      </c>
      <c r="AZ3642" s="26">
        <v>-102.532298999999</v>
      </c>
      <c r="BA3642" s="26" t="s">
        <v>185</v>
      </c>
      <c r="BB3642" s="26" t="s">
        <v>609</v>
      </c>
      <c r="BC3642" s="26" t="s">
        <v>614</v>
      </c>
      <c r="BD3642" s="26" t="s">
        <v>615</v>
      </c>
      <c r="BE3642" s="26" t="s">
        <v>844</v>
      </c>
      <c r="BF3642" s="26" t="s">
        <v>68</v>
      </c>
      <c r="BG3642" s="26" t="s">
        <v>68</v>
      </c>
      <c r="BH3642" s="26" t="s">
        <v>845</v>
      </c>
      <c r="BI3642" s="26">
        <v>7</v>
      </c>
      <c r="BJ3642" s="26" t="s">
        <v>20</v>
      </c>
    </row>
    <row r="3643" spans="36:62" x14ac:dyDescent="0.25">
      <c r="AJ3643" s="26">
        <v>2297</v>
      </c>
      <c r="AK3643" s="26">
        <v>1916834</v>
      </c>
      <c r="AL3643" s="264">
        <v>43779.420138888891</v>
      </c>
      <c r="AM3643" s="26" t="s">
        <v>481</v>
      </c>
      <c r="AN3643" s="26" t="s">
        <v>63</v>
      </c>
      <c r="AO3643" s="26" t="s">
        <v>156</v>
      </c>
      <c r="AP3643" s="26" t="s">
        <v>159</v>
      </c>
      <c r="AQ3643" s="26">
        <v>0</v>
      </c>
      <c r="AR3643" s="26">
        <v>90</v>
      </c>
      <c r="AS3643" s="26" t="s">
        <v>814</v>
      </c>
      <c r="AT3643" s="26" t="s">
        <v>663</v>
      </c>
      <c r="AU3643" s="26" t="s">
        <v>63</v>
      </c>
      <c r="AV3643" s="26" t="s">
        <v>63</v>
      </c>
      <c r="AW3643" s="26" t="s">
        <v>63</v>
      </c>
      <c r="AX3643" s="26" t="s">
        <v>63</v>
      </c>
      <c r="AY3643" s="26">
        <v>44.103428999999899</v>
      </c>
      <c r="AZ3643" s="26">
        <v>-102.729005999999</v>
      </c>
      <c r="BA3643" s="26" t="s">
        <v>185</v>
      </c>
      <c r="BB3643" s="26" t="s">
        <v>611</v>
      </c>
      <c r="BC3643" s="26" t="s">
        <v>614</v>
      </c>
      <c r="BD3643" s="26" t="s">
        <v>615</v>
      </c>
      <c r="BE3643" s="26"/>
      <c r="BF3643" s="26" t="s">
        <v>68</v>
      </c>
      <c r="BG3643" s="26" t="s">
        <v>68</v>
      </c>
      <c r="BH3643" s="26" t="s">
        <v>160</v>
      </c>
      <c r="BI3643" s="26">
        <v>7</v>
      </c>
      <c r="BJ3643" s="26" t="s">
        <v>217</v>
      </c>
    </row>
    <row r="3644" spans="36:62" x14ac:dyDescent="0.25">
      <c r="AJ3644" s="26">
        <v>2298</v>
      </c>
      <c r="AK3644" s="26">
        <v>1916835</v>
      </c>
      <c r="AL3644" s="264">
        <v>43779.472222222219</v>
      </c>
      <c r="AM3644" s="26" t="s">
        <v>481</v>
      </c>
      <c r="AN3644" s="26" t="s">
        <v>63</v>
      </c>
      <c r="AO3644" s="26" t="s">
        <v>156</v>
      </c>
      <c r="AP3644" s="26" t="s">
        <v>159</v>
      </c>
      <c r="AQ3644" s="26">
        <v>0</v>
      </c>
      <c r="AR3644" s="26">
        <v>90</v>
      </c>
      <c r="AS3644" s="26" t="s">
        <v>846</v>
      </c>
      <c r="AT3644" s="26" t="s">
        <v>847</v>
      </c>
      <c r="AU3644" s="26" t="s">
        <v>63</v>
      </c>
      <c r="AV3644" s="26" t="s">
        <v>63</v>
      </c>
      <c r="AW3644" s="26" t="s">
        <v>63</v>
      </c>
      <c r="AX3644" s="26" t="s">
        <v>63</v>
      </c>
      <c r="AY3644" s="26">
        <v>44.103427000000003</v>
      </c>
      <c r="AZ3644" s="26">
        <v>-102.730931999999</v>
      </c>
      <c r="BA3644" s="26" t="s">
        <v>158</v>
      </c>
      <c r="BB3644" s="26" t="s">
        <v>611</v>
      </c>
      <c r="BC3644" s="26" t="s">
        <v>614</v>
      </c>
      <c r="BD3644" s="26" t="s">
        <v>615</v>
      </c>
      <c r="BE3644" s="26"/>
      <c r="BF3644" s="26" t="s">
        <v>68</v>
      </c>
      <c r="BG3644" s="26" t="s">
        <v>68</v>
      </c>
      <c r="BH3644" s="26" t="s">
        <v>160</v>
      </c>
      <c r="BI3644" s="26">
        <v>7</v>
      </c>
      <c r="BJ3644" s="26" t="s">
        <v>217</v>
      </c>
    </row>
    <row r="3645" spans="36:62" x14ac:dyDescent="0.25">
      <c r="AJ3645" s="26">
        <v>2299</v>
      </c>
      <c r="AK3645" s="26">
        <v>1916842</v>
      </c>
      <c r="AL3645" s="264">
        <v>43785.263888888891</v>
      </c>
      <c r="AM3645" s="26" t="s">
        <v>147</v>
      </c>
      <c r="AN3645" s="26" t="s">
        <v>63</v>
      </c>
      <c r="AO3645" s="26" t="s">
        <v>156</v>
      </c>
      <c r="AP3645" s="26" t="s">
        <v>159</v>
      </c>
      <c r="AQ3645" s="26">
        <v>0</v>
      </c>
      <c r="AR3645" s="26">
        <v>90</v>
      </c>
      <c r="AS3645" s="26" t="s">
        <v>172</v>
      </c>
      <c r="AT3645" s="26" t="s">
        <v>71</v>
      </c>
      <c r="AU3645" s="26" t="s">
        <v>63</v>
      </c>
      <c r="AV3645" s="26" t="s">
        <v>63</v>
      </c>
      <c r="AW3645" s="26" t="s">
        <v>63</v>
      </c>
      <c r="AX3645" s="26" t="s">
        <v>63</v>
      </c>
      <c r="AY3645" s="26">
        <v>43.850855000000003</v>
      </c>
      <c r="AZ3645" s="26">
        <v>-101.920580999999</v>
      </c>
      <c r="BA3645" s="26" t="s">
        <v>208</v>
      </c>
      <c r="BB3645" s="26" t="s">
        <v>609</v>
      </c>
      <c r="BC3645" s="26" t="s">
        <v>68</v>
      </c>
      <c r="BD3645" s="26" t="s">
        <v>68</v>
      </c>
      <c r="BE3645" s="26"/>
      <c r="BF3645" s="26" t="s">
        <v>709</v>
      </c>
      <c r="BG3645" s="26" t="s">
        <v>68</v>
      </c>
      <c r="BH3645" s="26" t="s">
        <v>146</v>
      </c>
      <c r="BI3645" s="26">
        <v>7</v>
      </c>
      <c r="BJ3645" s="26" t="s">
        <v>217</v>
      </c>
    </row>
    <row r="3646" spans="36:62" x14ac:dyDescent="0.25">
      <c r="AJ3646" s="26">
        <v>2301</v>
      </c>
      <c r="AK3646" s="26">
        <v>1917036</v>
      </c>
      <c r="AL3646" s="264">
        <v>43779.524305555555</v>
      </c>
      <c r="AM3646" s="26" t="s">
        <v>481</v>
      </c>
      <c r="AN3646" s="26" t="s">
        <v>63</v>
      </c>
      <c r="AO3646" s="26" t="s">
        <v>156</v>
      </c>
      <c r="AP3646" s="26" t="s">
        <v>159</v>
      </c>
      <c r="AQ3646" s="26">
        <v>0</v>
      </c>
      <c r="AR3646" s="26">
        <v>90</v>
      </c>
      <c r="AS3646" s="26" t="s">
        <v>628</v>
      </c>
      <c r="AT3646" s="26" t="s">
        <v>663</v>
      </c>
      <c r="AU3646" s="26" t="s">
        <v>63</v>
      </c>
      <c r="AV3646" s="26" t="s">
        <v>63</v>
      </c>
      <c r="AW3646" s="26" t="s">
        <v>63</v>
      </c>
      <c r="AX3646" s="26" t="s">
        <v>63</v>
      </c>
      <c r="AY3646" s="26">
        <v>44.067714000000002</v>
      </c>
      <c r="AZ3646" s="26">
        <v>-102.460404999999</v>
      </c>
      <c r="BA3646" s="26" t="s">
        <v>482</v>
      </c>
      <c r="BB3646" s="26" t="s">
        <v>611</v>
      </c>
      <c r="BC3646" s="26" t="s">
        <v>614</v>
      </c>
      <c r="BD3646" s="26" t="s">
        <v>681</v>
      </c>
      <c r="BE3646" s="26" t="s">
        <v>677</v>
      </c>
      <c r="BF3646" s="26" t="s">
        <v>68</v>
      </c>
      <c r="BG3646" s="26" t="s">
        <v>68</v>
      </c>
      <c r="BH3646" s="26" t="s">
        <v>848</v>
      </c>
      <c r="BI3646" s="26">
        <v>7</v>
      </c>
      <c r="BJ3646" s="26" t="s">
        <v>21</v>
      </c>
    </row>
    <row r="3647" spans="36:62" x14ac:dyDescent="0.25">
      <c r="AJ3647" s="26">
        <v>2302</v>
      </c>
      <c r="AK3647" s="26">
        <v>1915652</v>
      </c>
      <c r="AL3647" s="264">
        <v>43767.927083333336</v>
      </c>
      <c r="AM3647" s="26" t="s">
        <v>481</v>
      </c>
      <c r="AN3647" s="26" t="s">
        <v>63</v>
      </c>
      <c r="AO3647" s="26"/>
      <c r="AP3647" s="26"/>
      <c r="AQ3647" s="26">
        <v>-1</v>
      </c>
      <c r="AR3647" s="26">
        <v>90</v>
      </c>
      <c r="AS3647" s="26" t="s">
        <v>168</v>
      </c>
      <c r="AT3647" s="26" t="s">
        <v>613</v>
      </c>
      <c r="AU3647" s="26" t="s">
        <v>63</v>
      </c>
      <c r="AV3647" s="26" t="s">
        <v>63</v>
      </c>
      <c r="AW3647" s="26" t="s">
        <v>63</v>
      </c>
      <c r="AX3647" s="26" t="s">
        <v>63</v>
      </c>
      <c r="AY3647" s="26">
        <v>43.901302999999899</v>
      </c>
      <c r="AZ3647" s="26">
        <v>-102.035679999999</v>
      </c>
      <c r="BA3647" s="26" t="s">
        <v>166</v>
      </c>
      <c r="BB3647" s="26" t="s">
        <v>609</v>
      </c>
      <c r="BC3647" s="26" t="s">
        <v>167</v>
      </c>
      <c r="BD3647" s="26" t="s">
        <v>154</v>
      </c>
      <c r="BE3647" s="26"/>
      <c r="BF3647" s="26" t="s">
        <v>99</v>
      </c>
      <c r="BG3647" s="26" t="s">
        <v>167</v>
      </c>
      <c r="BH3647" s="26" t="s">
        <v>99</v>
      </c>
      <c r="BI3647" s="26">
        <v>7</v>
      </c>
      <c r="BJ3647" s="26" t="s">
        <v>217</v>
      </c>
    </row>
    <row r="3648" spans="36:62" x14ac:dyDescent="0.25">
      <c r="AJ3648" s="26">
        <v>2303</v>
      </c>
      <c r="AK3648" s="26">
        <v>1915654</v>
      </c>
      <c r="AL3648" s="264">
        <v>43773.730555555558</v>
      </c>
      <c r="AM3648" s="26" t="s">
        <v>481</v>
      </c>
      <c r="AN3648" s="26" t="s">
        <v>63</v>
      </c>
      <c r="AO3648" s="26"/>
      <c r="AP3648" s="26"/>
      <c r="AQ3648" s="26">
        <v>-1</v>
      </c>
      <c r="AR3648" s="26">
        <v>90</v>
      </c>
      <c r="AS3648" s="26" t="s">
        <v>168</v>
      </c>
      <c r="AT3648" s="26" t="s">
        <v>71</v>
      </c>
      <c r="AU3648" s="26" t="s">
        <v>63</v>
      </c>
      <c r="AV3648" s="26" t="s">
        <v>63</v>
      </c>
      <c r="AW3648" s="26" t="s">
        <v>63</v>
      </c>
      <c r="AX3648" s="26" t="s">
        <v>63</v>
      </c>
      <c r="AY3648" s="26">
        <v>44.022641</v>
      </c>
      <c r="AZ3648" s="26">
        <v>-102.302183999999</v>
      </c>
      <c r="BA3648" s="26" t="s">
        <v>166</v>
      </c>
      <c r="BB3648" s="26" t="s">
        <v>609</v>
      </c>
      <c r="BC3648" s="26" t="s">
        <v>167</v>
      </c>
      <c r="BD3648" s="26" t="s">
        <v>154</v>
      </c>
      <c r="BE3648" s="26"/>
      <c r="BF3648" s="26" t="s">
        <v>99</v>
      </c>
      <c r="BG3648" s="26" t="s">
        <v>167</v>
      </c>
      <c r="BH3648" s="26" t="s">
        <v>99</v>
      </c>
      <c r="BI3648" s="26">
        <v>7</v>
      </c>
      <c r="BJ3648" s="26" t="s">
        <v>217</v>
      </c>
    </row>
    <row r="3649" spans="36:62" x14ac:dyDescent="0.25">
      <c r="AJ3649" s="26">
        <v>2305</v>
      </c>
      <c r="AK3649" s="26">
        <v>1917309</v>
      </c>
      <c r="AL3649" s="264">
        <v>43784.738888888889</v>
      </c>
      <c r="AM3649" s="26" t="s">
        <v>481</v>
      </c>
      <c r="AN3649" s="26" t="s">
        <v>63</v>
      </c>
      <c r="AO3649" s="26"/>
      <c r="AP3649" s="26"/>
      <c r="AQ3649" s="26">
        <v>-1</v>
      </c>
      <c r="AR3649" s="26">
        <v>90</v>
      </c>
      <c r="AS3649" s="26" t="s">
        <v>168</v>
      </c>
      <c r="AT3649" s="26" t="s">
        <v>71</v>
      </c>
      <c r="AU3649" s="26" t="s">
        <v>63</v>
      </c>
      <c r="AV3649" s="26" t="s">
        <v>63</v>
      </c>
      <c r="AW3649" s="26" t="s">
        <v>63</v>
      </c>
      <c r="AX3649" s="26" t="s">
        <v>63</v>
      </c>
      <c r="AY3649" s="26">
        <v>44.065618000000001</v>
      </c>
      <c r="AZ3649" s="26">
        <v>-102.449145999999</v>
      </c>
      <c r="BA3649" s="26" t="s">
        <v>185</v>
      </c>
      <c r="BB3649" s="26" t="s">
        <v>609</v>
      </c>
      <c r="BC3649" s="26" t="s">
        <v>167</v>
      </c>
      <c r="BD3649" s="26" t="s">
        <v>154</v>
      </c>
      <c r="BE3649" s="26"/>
      <c r="BF3649" s="26" t="s">
        <v>99</v>
      </c>
      <c r="BG3649" s="26" t="s">
        <v>167</v>
      </c>
      <c r="BH3649" s="26" t="s">
        <v>99</v>
      </c>
      <c r="BI3649" s="26">
        <v>7</v>
      </c>
      <c r="BJ3649" s="26" t="s">
        <v>217</v>
      </c>
    </row>
    <row r="3650" spans="36:62" x14ac:dyDescent="0.25">
      <c r="AJ3650" s="26">
        <v>2309</v>
      </c>
      <c r="AK3650" s="26">
        <v>1917468</v>
      </c>
      <c r="AL3650" s="264">
        <v>43790.31527777778</v>
      </c>
      <c r="AM3650" s="26" t="s">
        <v>481</v>
      </c>
      <c r="AN3650" s="26" t="s">
        <v>63</v>
      </c>
      <c r="AO3650" s="26" t="s">
        <v>156</v>
      </c>
      <c r="AP3650" s="26" t="s">
        <v>159</v>
      </c>
      <c r="AQ3650" s="26">
        <v>0</v>
      </c>
      <c r="AR3650" s="26">
        <v>90</v>
      </c>
      <c r="AS3650" s="26" t="s">
        <v>849</v>
      </c>
      <c r="AT3650" s="26" t="s">
        <v>71</v>
      </c>
      <c r="AU3650" s="26" t="s">
        <v>69</v>
      </c>
      <c r="AV3650" s="26" t="s">
        <v>63</v>
      </c>
      <c r="AW3650" s="26" t="s">
        <v>63</v>
      </c>
      <c r="AX3650" s="26" t="s">
        <v>63</v>
      </c>
      <c r="AY3650" s="26">
        <v>44.108356999999899</v>
      </c>
      <c r="AZ3650" s="26">
        <v>-103.129762999999</v>
      </c>
      <c r="BA3650" s="26" t="s">
        <v>185</v>
      </c>
      <c r="BB3650" s="26" t="s">
        <v>609</v>
      </c>
      <c r="BC3650" s="26" t="s">
        <v>620</v>
      </c>
      <c r="BD3650" s="26" t="s">
        <v>615</v>
      </c>
      <c r="BE3650" s="26"/>
      <c r="BF3650" s="26" t="s">
        <v>68</v>
      </c>
      <c r="BG3650" s="26" t="s">
        <v>68</v>
      </c>
      <c r="BH3650" s="26" t="s">
        <v>146</v>
      </c>
      <c r="BI3650" s="26">
        <v>7</v>
      </c>
      <c r="BJ3650" s="26" t="s">
        <v>217</v>
      </c>
    </row>
    <row r="3651" spans="36:62" x14ac:dyDescent="0.25">
      <c r="AJ3651" s="26">
        <v>2310</v>
      </c>
      <c r="AK3651" s="26">
        <v>1917471</v>
      </c>
      <c r="AL3651" s="264">
        <v>43779.635416666664</v>
      </c>
      <c r="AM3651" s="26" t="s">
        <v>147</v>
      </c>
      <c r="AN3651" s="26" t="s">
        <v>63</v>
      </c>
      <c r="AO3651" s="26" t="s">
        <v>156</v>
      </c>
      <c r="AP3651" s="26" t="s">
        <v>159</v>
      </c>
      <c r="AQ3651" s="26">
        <v>0</v>
      </c>
      <c r="AR3651" s="26">
        <v>90</v>
      </c>
      <c r="AS3651" s="26" t="s">
        <v>851</v>
      </c>
      <c r="AT3651" s="26" t="s">
        <v>613</v>
      </c>
      <c r="AU3651" s="26" t="s">
        <v>63</v>
      </c>
      <c r="AV3651" s="26" t="s">
        <v>63</v>
      </c>
      <c r="AW3651" s="26" t="s">
        <v>63</v>
      </c>
      <c r="AX3651" s="26" t="s">
        <v>63</v>
      </c>
      <c r="AY3651" s="26">
        <v>43.872712</v>
      </c>
      <c r="AZ3651" s="26">
        <v>-101.972617</v>
      </c>
      <c r="BA3651" s="26" t="s">
        <v>502</v>
      </c>
      <c r="BB3651" s="26" t="s">
        <v>611</v>
      </c>
      <c r="BC3651" s="26" t="s">
        <v>678</v>
      </c>
      <c r="BD3651" s="26" t="s">
        <v>681</v>
      </c>
      <c r="BE3651" s="26" t="s">
        <v>850</v>
      </c>
      <c r="BF3651" s="26" t="s">
        <v>68</v>
      </c>
      <c r="BG3651" s="26" t="s">
        <v>771</v>
      </c>
      <c r="BH3651" s="26" t="s">
        <v>728</v>
      </c>
      <c r="BI3651" s="26">
        <v>7</v>
      </c>
      <c r="BJ3651" s="26" t="s">
        <v>217</v>
      </c>
    </row>
    <row r="3652" spans="36:62" x14ac:dyDescent="0.25">
      <c r="AJ3652" s="26">
        <v>2311</v>
      </c>
      <c r="AK3652" s="26">
        <v>1917481</v>
      </c>
      <c r="AL3652" s="264">
        <v>43783.694444444445</v>
      </c>
      <c r="AM3652" s="26" t="s">
        <v>481</v>
      </c>
      <c r="AN3652" s="26" t="s">
        <v>63</v>
      </c>
      <c r="AO3652" s="26"/>
      <c r="AP3652" s="26"/>
      <c r="AQ3652" s="26">
        <v>-1</v>
      </c>
      <c r="AR3652" s="26">
        <v>90</v>
      </c>
      <c r="AS3652" s="26" t="s">
        <v>168</v>
      </c>
      <c r="AT3652" s="26" t="s">
        <v>71</v>
      </c>
      <c r="AU3652" s="26" t="s">
        <v>63</v>
      </c>
      <c r="AV3652" s="26" t="s">
        <v>63</v>
      </c>
      <c r="AW3652" s="26" t="s">
        <v>63</v>
      </c>
      <c r="AX3652" s="26" t="s">
        <v>63</v>
      </c>
      <c r="AY3652" s="26">
        <v>44.103639999999899</v>
      </c>
      <c r="AZ3652" s="26">
        <v>-102.724535</v>
      </c>
      <c r="BA3652" s="26" t="s">
        <v>166</v>
      </c>
      <c r="BB3652" s="26" t="s">
        <v>609</v>
      </c>
      <c r="BC3652" s="26" t="s">
        <v>167</v>
      </c>
      <c r="BD3652" s="26" t="s">
        <v>154</v>
      </c>
      <c r="BE3652" s="26"/>
      <c r="BF3652" s="26" t="s">
        <v>99</v>
      </c>
      <c r="BG3652" s="26" t="s">
        <v>167</v>
      </c>
      <c r="BH3652" s="26" t="s">
        <v>99</v>
      </c>
      <c r="BI3652" s="26">
        <v>7</v>
      </c>
      <c r="BJ3652" s="26" t="s">
        <v>217</v>
      </c>
    </row>
    <row r="3653" spans="36:62" x14ac:dyDescent="0.25">
      <c r="AJ3653" s="26">
        <v>2312</v>
      </c>
      <c r="AK3653" s="26">
        <v>1917482</v>
      </c>
      <c r="AL3653" s="264">
        <v>43789.234722222223</v>
      </c>
      <c r="AM3653" s="26" t="s">
        <v>481</v>
      </c>
      <c r="AN3653" s="26" t="s">
        <v>63</v>
      </c>
      <c r="AO3653" s="26"/>
      <c r="AP3653" s="26"/>
      <c r="AQ3653" s="26">
        <v>-1</v>
      </c>
      <c r="AR3653" s="26">
        <v>90</v>
      </c>
      <c r="AS3653" s="26" t="s">
        <v>168</v>
      </c>
      <c r="AT3653" s="26" t="s">
        <v>71</v>
      </c>
      <c r="AU3653" s="26" t="s">
        <v>63</v>
      </c>
      <c r="AV3653" s="26" t="s">
        <v>63</v>
      </c>
      <c r="AW3653" s="26" t="s">
        <v>63</v>
      </c>
      <c r="AX3653" s="26" t="s">
        <v>63</v>
      </c>
      <c r="AY3653" s="26">
        <v>44.117556</v>
      </c>
      <c r="AZ3653" s="26">
        <v>-103.098403</v>
      </c>
      <c r="BA3653" s="26" t="s">
        <v>166</v>
      </c>
      <c r="BB3653" s="26" t="s">
        <v>609</v>
      </c>
      <c r="BC3653" s="26" t="s">
        <v>167</v>
      </c>
      <c r="BD3653" s="26" t="s">
        <v>154</v>
      </c>
      <c r="BE3653" s="26"/>
      <c r="BF3653" s="26" t="s">
        <v>99</v>
      </c>
      <c r="BG3653" s="26" t="s">
        <v>167</v>
      </c>
      <c r="BH3653" s="26" t="s">
        <v>99</v>
      </c>
      <c r="BI3653" s="26">
        <v>7</v>
      </c>
      <c r="BJ3653" s="26" t="s">
        <v>217</v>
      </c>
    </row>
    <row r="3654" spans="36:62" x14ac:dyDescent="0.25">
      <c r="AJ3654" s="26">
        <v>2314</v>
      </c>
      <c r="AK3654" s="26">
        <v>1917707</v>
      </c>
      <c r="AL3654" s="264">
        <v>43793.877083333333</v>
      </c>
      <c r="AM3654" s="26" t="s">
        <v>147</v>
      </c>
      <c r="AN3654" s="26" t="s">
        <v>63</v>
      </c>
      <c r="AO3654" s="26"/>
      <c r="AP3654" s="26"/>
      <c r="AQ3654" s="26">
        <v>-1</v>
      </c>
      <c r="AR3654" s="26">
        <v>90</v>
      </c>
      <c r="AS3654" s="26" t="s">
        <v>168</v>
      </c>
      <c r="AT3654" s="26" t="s">
        <v>71</v>
      </c>
      <c r="AU3654" s="26" t="s">
        <v>63</v>
      </c>
      <c r="AV3654" s="26" t="s">
        <v>63</v>
      </c>
      <c r="AW3654" s="26" t="s">
        <v>63</v>
      </c>
      <c r="AX3654" s="26" t="s">
        <v>63</v>
      </c>
      <c r="AY3654" s="26">
        <v>43.883892000000003</v>
      </c>
      <c r="AZ3654" s="26">
        <v>-101.995283</v>
      </c>
      <c r="BA3654" s="26" t="s">
        <v>158</v>
      </c>
      <c r="BB3654" s="26" t="s">
        <v>609</v>
      </c>
      <c r="BC3654" s="26" t="s">
        <v>167</v>
      </c>
      <c r="BD3654" s="26" t="s">
        <v>154</v>
      </c>
      <c r="BE3654" s="26"/>
      <c r="BF3654" s="26" t="s">
        <v>99</v>
      </c>
      <c r="BG3654" s="26" t="s">
        <v>167</v>
      </c>
      <c r="BH3654" s="26" t="s">
        <v>99</v>
      </c>
      <c r="BI3654" s="26">
        <v>7</v>
      </c>
      <c r="BJ3654" s="26" t="s">
        <v>217</v>
      </c>
    </row>
    <row r="3655" spans="36:62" x14ac:dyDescent="0.25">
      <c r="AJ3655" s="26">
        <v>2316</v>
      </c>
      <c r="AK3655" s="26">
        <v>1916925</v>
      </c>
      <c r="AL3655" s="264">
        <v>43785.279166666667</v>
      </c>
      <c r="AM3655" s="26" t="s">
        <v>481</v>
      </c>
      <c r="AN3655" s="26" t="s">
        <v>63</v>
      </c>
      <c r="AO3655" s="26"/>
      <c r="AP3655" s="26"/>
      <c r="AQ3655" s="26">
        <v>-1</v>
      </c>
      <c r="AR3655" s="26">
        <v>90</v>
      </c>
      <c r="AS3655" s="26" t="s">
        <v>168</v>
      </c>
      <c r="AT3655" s="26" t="s">
        <v>74</v>
      </c>
      <c r="AU3655" s="26" t="s">
        <v>63</v>
      </c>
      <c r="AV3655" s="26" t="s">
        <v>63</v>
      </c>
      <c r="AW3655" s="26" t="s">
        <v>63</v>
      </c>
      <c r="AX3655" s="26" t="s">
        <v>63</v>
      </c>
      <c r="AY3655" s="26">
        <v>43.896276999999898</v>
      </c>
      <c r="AZ3655" s="26">
        <v>-102.023585999999</v>
      </c>
      <c r="BA3655" s="26" t="s">
        <v>166</v>
      </c>
      <c r="BB3655" s="26" t="s">
        <v>611</v>
      </c>
      <c r="BC3655" s="26" t="s">
        <v>167</v>
      </c>
      <c r="BD3655" s="26" t="s">
        <v>154</v>
      </c>
      <c r="BE3655" s="26"/>
      <c r="BF3655" s="26" t="s">
        <v>99</v>
      </c>
      <c r="BG3655" s="26" t="s">
        <v>167</v>
      </c>
      <c r="BH3655" s="26" t="s">
        <v>99</v>
      </c>
      <c r="BI3655" s="26">
        <v>7</v>
      </c>
      <c r="BJ3655" s="26" t="s">
        <v>217</v>
      </c>
    </row>
    <row r="3656" spans="36:62" x14ac:dyDescent="0.25">
      <c r="AJ3656" s="26">
        <v>2317</v>
      </c>
      <c r="AK3656" s="26">
        <v>1916923</v>
      </c>
      <c r="AL3656" s="264">
        <v>43784.720138888886</v>
      </c>
      <c r="AM3656" s="26" t="s">
        <v>481</v>
      </c>
      <c r="AN3656" s="26" t="s">
        <v>63</v>
      </c>
      <c r="AO3656" s="26"/>
      <c r="AP3656" s="26"/>
      <c r="AQ3656" s="26">
        <v>-1</v>
      </c>
      <c r="AR3656" s="26">
        <v>90</v>
      </c>
      <c r="AS3656" s="26" t="s">
        <v>168</v>
      </c>
      <c r="AT3656" s="26" t="s">
        <v>71</v>
      </c>
      <c r="AU3656" s="26" t="s">
        <v>63</v>
      </c>
      <c r="AV3656" s="26" t="s">
        <v>63</v>
      </c>
      <c r="AW3656" s="26" t="s">
        <v>63</v>
      </c>
      <c r="AX3656" s="26" t="s">
        <v>63</v>
      </c>
      <c r="AY3656" s="26">
        <v>44.101084</v>
      </c>
      <c r="AZ3656" s="26">
        <v>-102.514608999999</v>
      </c>
      <c r="BA3656" s="26" t="s">
        <v>185</v>
      </c>
      <c r="BB3656" s="26" t="s">
        <v>611</v>
      </c>
      <c r="BC3656" s="26" t="s">
        <v>167</v>
      </c>
      <c r="BD3656" s="26" t="s">
        <v>154</v>
      </c>
      <c r="BE3656" s="26"/>
      <c r="BF3656" s="26" t="s">
        <v>99</v>
      </c>
      <c r="BG3656" s="26" t="s">
        <v>167</v>
      </c>
      <c r="BH3656" s="26" t="s">
        <v>99</v>
      </c>
      <c r="BI3656" s="26">
        <v>7</v>
      </c>
      <c r="BJ3656" s="26" t="s">
        <v>217</v>
      </c>
    </row>
    <row r="3657" spans="36:62" x14ac:dyDescent="0.25">
      <c r="AJ3657" s="26">
        <v>2318</v>
      </c>
      <c r="AK3657" s="26">
        <v>1917129</v>
      </c>
      <c r="AL3657" s="264">
        <v>43784.875</v>
      </c>
      <c r="AM3657" s="26" t="s">
        <v>481</v>
      </c>
      <c r="AN3657" s="26" t="s">
        <v>63</v>
      </c>
      <c r="AO3657" s="26"/>
      <c r="AP3657" s="26"/>
      <c r="AQ3657" s="26">
        <v>-1</v>
      </c>
      <c r="AR3657" s="26">
        <v>90</v>
      </c>
      <c r="AS3657" s="26" t="s">
        <v>168</v>
      </c>
      <c r="AT3657" s="26" t="s">
        <v>71</v>
      </c>
      <c r="AU3657" s="26" t="s">
        <v>63</v>
      </c>
      <c r="AV3657" s="26" t="s">
        <v>63</v>
      </c>
      <c r="AW3657" s="26" t="s">
        <v>63</v>
      </c>
      <c r="AX3657" s="26" t="s">
        <v>63</v>
      </c>
      <c r="AY3657" s="26">
        <v>44.068807999999898</v>
      </c>
      <c r="AZ3657" s="26">
        <v>-102.41970000000001</v>
      </c>
      <c r="BA3657" s="26" t="s">
        <v>485</v>
      </c>
      <c r="BB3657" s="26" t="s">
        <v>611</v>
      </c>
      <c r="BC3657" s="26" t="s">
        <v>167</v>
      </c>
      <c r="BD3657" s="26" t="s">
        <v>154</v>
      </c>
      <c r="BE3657" s="26"/>
      <c r="BF3657" s="26" t="s">
        <v>99</v>
      </c>
      <c r="BG3657" s="26" t="s">
        <v>167</v>
      </c>
      <c r="BH3657" s="26" t="s">
        <v>99</v>
      </c>
      <c r="BI3657" s="26">
        <v>7</v>
      </c>
      <c r="BJ3657" s="26" t="s">
        <v>217</v>
      </c>
    </row>
    <row r="3658" spans="36:62" x14ac:dyDescent="0.25">
      <c r="AJ3658" s="26">
        <v>2320</v>
      </c>
      <c r="AK3658" s="26">
        <v>1917134</v>
      </c>
      <c r="AL3658" s="264">
        <v>43787.703472222223</v>
      </c>
      <c r="AM3658" s="26" t="s">
        <v>481</v>
      </c>
      <c r="AN3658" s="26" t="s">
        <v>63</v>
      </c>
      <c r="AO3658" s="26"/>
      <c r="AP3658" s="26"/>
      <c r="AQ3658" s="26">
        <v>-1</v>
      </c>
      <c r="AR3658" s="26">
        <v>90</v>
      </c>
      <c r="AS3658" s="26" t="s">
        <v>168</v>
      </c>
      <c r="AT3658" s="26" t="s">
        <v>71</v>
      </c>
      <c r="AU3658" s="26" t="s">
        <v>63</v>
      </c>
      <c r="AV3658" s="26" t="s">
        <v>63</v>
      </c>
      <c r="AW3658" s="26" t="s">
        <v>63</v>
      </c>
      <c r="AX3658" s="26" t="s">
        <v>63</v>
      </c>
      <c r="AY3658" s="26">
        <v>44.032259000000003</v>
      </c>
      <c r="AZ3658" s="26">
        <v>-102.337389</v>
      </c>
      <c r="BA3658" s="26" t="s">
        <v>166</v>
      </c>
      <c r="BB3658" s="26" t="s">
        <v>609</v>
      </c>
      <c r="BC3658" s="26" t="s">
        <v>167</v>
      </c>
      <c r="BD3658" s="26" t="s">
        <v>154</v>
      </c>
      <c r="BE3658" s="26"/>
      <c r="BF3658" s="26" t="s">
        <v>99</v>
      </c>
      <c r="BG3658" s="26" t="s">
        <v>167</v>
      </c>
      <c r="BH3658" s="26" t="s">
        <v>99</v>
      </c>
      <c r="BI3658" s="26">
        <v>7</v>
      </c>
      <c r="BJ3658" s="26" t="s">
        <v>217</v>
      </c>
    </row>
    <row r="3659" spans="36:62" x14ac:dyDescent="0.25">
      <c r="AJ3659" s="26">
        <v>2321</v>
      </c>
      <c r="AK3659" s="26">
        <v>1917399</v>
      </c>
      <c r="AL3659" s="264">
        <v>43772.756249999999</v>
      </c>
      <c r="AM3659" s="26" t="s">
        <v>147</v>
      </c>
      <c r="AN3659" s="26" t="s">
        <v>63</v>
      </c>
      <c r="AO3659" s="26" t="s">
        <v>156</v>
      </c>
      <c r="AP3659" s="26" t="s">
        <v>159</v>
      </c>
      <c r="AQ3659" s="26">
        <v>0</v>
      </c>
      <c r="AR3659" s="26">
        <v>90</v>
      </c>
      <c r="AS3659" s="26" t="s">
        <v>634</v>
      </c>
      <c r="AT3659" s="26" t="s">
        <v>71</v>
      </c>
      <c r="AU3659" s="26" t="s">
        <v>63</v>
      </c>
      <c r="AV3659" s="26" t="s">
        <v>63</v>
      </c>
      <c r="AW3659" s="26" t="s">
        <v>63</v>
      </c>
      <c r="AX3659" s="26" t="s">
        <v>63</v>
      </c>
      <c r="AY3659" s="26">
        <v>43.835904999999897</v>
      </c>
      <c r="AZ3659" s="26">
        <v>-101.882987999999</v>
      </c>
      <c r="BA3659" s="26" t="s">
        <v>185</v>
      </c>
      <c r="BB3659" s="26" t="s">
        <v>609</v>
      </c>
      <c r="BC3659" s="26" t="s">
        <v>68</v>
      </c>
      <c r="BD3659" s="26" t="s">
        <v>154</v>
      </c>
      <c r="BE3659" s="26"/>
      <c r="BF3659" s="26" t="s">
        <v>68</v>
      </c>
      <c r="BG3659" s="26" t="s">
        <v>68</v>
      </c>
      <c r="BH3659" s="26" t="s">
        <v>146</v>
      </c>
      <c r="BI3659" s="26">
        <v>7</v>
      </c>
      <c r="BJ3659" s="26" t="s">
        <v>217</v>
      </c>
    </row>
    <row r="3660" spans="36:62" x14ac:dyDescent="0.25">
      <c r="AJ3660" s="26">
        <v>2322</v>
      </c>
      <c r="AK3660" s="26">
        <v>1917994</v>
      </c>
      <c r="AL3660" s="264">
        <v>43789.145833333336</v>
      </c>
      <c r="AM3660" s="26" t="s">
        <v>481</v>
      </c>
      <c r="AN3660" s="26" t="s">
        <v>63</v>
      </c>
      <c r="AO3660" s="26"/>
      <c r="AP3660" s="26"/>
      <c r="AQ3660" s="26">
        <v>-1</v>
      </c>
      <c r="AR3660" s="26">
        <v>90</v>
      </c>
      <c r="AS3660" s="26" t="s">
        <v>168</v>
      </c>
      <c r="AT3660" s="26" t="s">
        <v>71</v>
      </c>
      <c r="AU3660" s="26" t="s">
        <v>63</v>
      </c>
      <c r="AV3660" s="26" t="s">
        <v>63</v>
      </c>
      <c r="AW3660" s="26" t="s">
        <v>63</v>
      </c>
      <c r="AX3660" s="26" t="s">
        <v>63</v>
      </c>
      <c r="AY3660" s="26">
        <v>43.950136000000001</v>
      </c>
      <c r="AZ3660" s="26">
        <v>-102.166162999999</v>
      </c>
      <c r="BA3660" s="26" t="s">
        <v>158</v>
      </c>
      <c r="BB3660" s="26" t="s">
        <v>611</v>
      </c>
      <c r="BC3660" s="26" t="s">
        <v>167</v>
      </c>
      <c r="BD3660" s="26" t="s">
        <v>154</v>
      </c>
      <c r="BE3660" s="26"/>
      <c r="BF3660" s="26" t="s">
        <v>99</v>
      </c>
      <c r="BG3660" s="26" t="s">
        <v>167</v>
      </c>
      <c r="BH3660" s="26" t="s">
        <v>99</v>
      </c>
      <c r="BI3660" s="26">
        <v>7</v>
      </c>
      <c r="BJ3660" s="26" t="s">
        <v>217</v>
      </c>
    </row>
    <row r="3661" spans="36:62" x14ac:dyDescent="0.25">
      <c r="AJ3661" s="26">
        <v>2325</v>
      </c>
      <c r="AK3661" s="26">
        <v>1918135</v>
      </c>
      <c r="AL3661" s="264">
        <v>43798.347222222219</v>
      </c>
      <c r="AM3661" s="26" t="s">
        <v>481</v>
      </c>
      <c r="AN3661" s="26" t="s">
        <v>63</v>
      </c>
      <c r="AO3661" s="26" t="s">
        <v>156</v>
      </c>
      <c r="AP3661" s="26" t="s">
        <v>159</v>
      </c>
      <c r="AQ3661" s="26">
        <v>0</v>
      </c>
      <c r="AR3661" s="26">
        <v>90</v>
      </c>
      <c r="AS3661" s="26" t="s">
        <v>852</v>
      </c>
      <c r="AT3661" s="26" t="s">
        <v>663</v>
      </c>
      <c r="AU3661" s="26" t="s">
        <v>63</v>
      </c>
      <c r="AV3661" s="26" t="s">
        <v>63</v>
      </c>
      <c r="AW3661" s="26" t="s">
        <v>63</v>
      </c>
      <c r="AX3661" s="26" t="s">
        <v>63</v>
      </c>
      <c r="AY3661" s="26">
        <v>44.117055000000001</v>
      </c>
      <c r="AZ3661" s="26">
        <v>-103.113264</v>
      </c>
      <c r="BA3661" s="26" t="s">
        <v>485</v>
      </c>
      <c r="BB3661" s="26" t="s">
        <v>609</v>
      </c>
      <c r="BC3661" s="26" t="s">
        <v>614</v>
      </c>
      <c r="BD3661" s="26" t="s">
        <v>615</v>
      </c>
      <c r="BE3661" s="26"/>
      <c r="BF3661" s="26" t="s">
        <v>68</v>
      </c>
      <c r="BG3661" s="26" t="s">
        <v>68</v>
      </c>
      <c r="BH3661" s="26" t="s">
        <v>146</v>
      </c>
      <c r="BI3661" s="26">
        <v>7</v>
      </c>
      <c r="BJ3661" s="26" t="s">
        <v>21</v>
      </c>
    </row>
    <row r="3662" spans="36:62" x14ac:dyDescent="0.25">
      <c r="AJ3662" s="26">
        <v>2326</v>
      </c>
      <c r="AK3662" s="26">
        <v>1918139</v>
      </c>
      <c r="AL3662" s="264">
        <v>43787.663888888892</v>
      </c>
      <c r="AM3662" s="26" t="s">
        <v>481</v>
      </c>
      <c r="AN3662" s="26" t="s">
        <v>63</v>
      </c>
      <c r="AO3662" s="26"/>
      <c r="AP3662" s="26"/>
      <c r="AQ3662" s="26">
        <v>-1</v>
      </c>
      <c r="AR3662" s="26">
        <v>90</v>
      </c>
      <c r="AS3662" s="26" t="s">
        <v>168</v>
      </c>
      <c r="AT3662" s="26" t="s">
        <v>71</v>
      </c>
      <c r="AU3662" s="26" t="s">
        <v>63</v>
      </c>
      <c r="AV3662" s="26" t="s">
        <v>63</v>
      </c>
      <c r="AW3662" s="26" t="s">
        <v>63</v>
      </c>
      <c r="AX3662" s="26" t="s">
        <v>63</v>
      </c>
      <c r="AY3662" s="26">
        <v>44.103440999999897</v>
      </c>
      <c r="AZ3662" s="26">
        <v>-102.776196999999</v>
      </c>
      <c r="BA3662" s="26" t="s">
        <v>158</v>
      </c>
      <c r="BB3662" s="26" t="s">
        <v>611</v>
      </c>
      <c r="BC3662" s="26" t="s">
        <v>167</v>
      </c>
      <c r="BD3662" s="26" t="s">
        <v>154</v>
      </c>
      <c r="BE3662" s="26"/>
      <c r="BF3662" s="26" t="s">
        <v>99</v>
      </c>
      <c r="BG3662" s="26" t="s">
        <v>167</v>
      </c>
      <c r="BH3662" s="26" t="s">
        <v>99</v>
      </c>
      <c r="BI3662" s="26">
        <v>7</v>
      </c>
      <c r="BJ3662" s="26" t="s">
        <v>217</v>
      </c>
    </row>
    <row r="3663" spans="36:62" x14ac:dyDescent="0.25">
      <c r="AJ3663" s="26">
        <v>2328</v>
      </c>
      <c r="AK3663" s="26">
        <v>1918156</v>
      </c>
      <c r="AL3663" s="264">
        <v>43795.834027777775</v>
      </c>
      <c r="AM3663" s="26" t="s">
        <v>481</v>
      </c>
      <c r="AN3663" s="26" t="s">
        <v>63</v>
      </c>
      <c r="AO3663" s="26"/>
      <c r="AP3663" s="26"/>
      <c r="AQ3663" s="26">
        <v>-1</v>
      </c>
      <c r="AR3663" s="26">
        <v>90</v>
      </c>
      <c r="AS3663" s="26" t="s">
        <v>168</v>
      </c>
      <c r="AT3663" s="26" t="s">
        <v>71</v>
      </c>
      <c r="AU3663" s="26" t="s">
        <v>63</v>
      </c>
      <c r="AV3663" s="26" t="s">
        <v>63</v>
      </c>
      <c r="AW3663" s="26" t="s">
        <v>63</v>
      </c>
      <c r="AX3663" s="26" t="s">
        <v>63</v>
      </c>
      <c r="AY3663" s="26">
        <v>44.106098000000003</v>
      </c>
      <c r="AZ3663" s="26">
        <v>-102.633532</v>
      </c>
      <c r="BA3663" s="26" t="s">
        <v>185</v>
      </c>
      <c r="BB3663" s="26" t="s">
        <v>611</v>
      </c>
      <c r="BC3663" s="26" t="s">
        <v>167</v>
      </c>
      <c r="BD3663" s="26" t="s">
        <v>154</v>
      </c>
      <c r="BE3663" s="26"/>
      <c r="BF3663" s="26" t="s">
        <v>99</v>
      </c>
      <c r="BG3663" s="26" t="s">
        <v>167</v>
      </c>
      <c r="BH3663" s="26" t="s">
        <v>99</v>
      </c>
      <c r="BI3663" s="26">
        <v>7</v>
      </c>
      <c r="BJ3663" s="26" t="s">
        <v>217</v>
      </c>
    </row>
    <row r="3664" spans="36:62" x14ac:dyDescent="0.25">
      <c r="AJ3664" s="26">
        <v>2333</v>
      </c>
      <c r="AK3664" s="26">
        <v>1918169</v>
      </c>
      <c r="AL3664" s="264">
        <v>43787.92291666667</v>
      </c>
      <c r="AM3664" s="26" t="s">
        <v>481</v>
      </c>
      <c r="AN3664" s="26" t="s">
        <v>63</v>
      </c>
      <c r="AO3664" s="26"/>
      <c r="AP3664" s="26"/>
      <c r="AQ3664" s="26">
        <v>-1</v>
      </c>
      <c r="AR3664" s="26">
        <v>90</v>
      </c>
      <c r="AS3664" s="26" t="s">
        <v>168</v>
      </c>
      <c r="AT3664" s="26" t="s">
        <v>71</v>
      </c>
      <c r="AU3664" s="26" t="s">
        <v>63</v>
      </c>
      <c r="AV3664" s="26" t="s">
        <v>63</v>
      </c>
      <c r="AW3664" s="26" t="s">
        <v>63</v>
      </c>
      <c r="AX3664" s="26" t="s">
        <v>63</v>
      </c>
      <c r="AY3664" s="26">
        <v>44.116501</v>
      </c>
      <c r="AZ3664" s="26">
        <v>-103.114228999999</v>
      </c>
      <c r="BA3664" s="26" t="s">
        <v>491</v>
      </c>
      <c r="BB3664" s="26" t="s">
        <v>611</v>
      </c>
      <c r="BC3664" s="26" t="s">
        <v>167</v>
      </c>
      <c r="BD3664" s="26" t="s">
        <v>154</v>
      </c>
      <c r="BE3664" s="26"/>
      <c r="BF3664" s="26" t="s">
        <v>99</v>
      </c>
      <c r="BG3664" s="26" t="s">
        <v>167</v>
      </c>
      <c r="BH3664" s="26" t="s">
        <v>99</v>
      </c>
      <c r="BI3664" s="26">
        <v>7</v>
      </c>
      <c r="BJ3664" s="26" t="s">
        <v>217</v>
      </c>
    </row>
    <row r="3665" spans="36:62" x14ac:dyDescent="0.25">
      <c r="AJ3665" s="26">
        <v>2334</v>
      </c>
      <c r="AK3665" s="26">
        <v>1917747</v>
      </c>
      <c r="AL3665" s="264">
        <v>43791.854166666664</v>
      </c>
      <c r="AM3665" s="26" t="s">
        <v>481</v>
      </c>
      <c r="AN3665" s="26" t="s">
        <v>63</v>
      </c>
      <c r="AO3665" s="26"/>
      <c r="AP3665" s="26"/>
      <c r="AQ3665" s="26">
        <v>-1</v>
      </c>
      <c r="AR3665" s="26">
        <v>90</v>
      </c>
      <c r="AS3665" s="26" t="s">
        <v>168</v>
      </c>
      <c r="AT3665" s="26" t="s">
        <v>71</v>
      </c>
      <c r="AU3665" s="26" t="s">
        <v>63</v>
      </c>
      <c r="AV3665" s="26" t="s">
        <v>63</v>
      </c>
      <c r="AW3665" s="26" t="s">
        <v>63</v>
      </c>
      <c r="AX3665" s="26" t="s">
        <v>63</v>
      </c>
      <c r="AY3665" s="26">
        <v>43.992317</v>
      </c>
      <c r="AZ3665" s="26">
        <v>-102.255433999999</v>
      </c>
      <c r="BA3665" s="26" t="s">
        <v>166</v>
      </c>
      <c r="BB3665" s="26" t="s">
        <v>609</v>
      </c>
      <c r="BC3665" s="26" t="s">
        <v>167</v>
      </c>
      <c r="BD3665" s="26" t="s">
        <v>154</v>
      </c>
      <c r="BE3665" s="26"/>
      <c r="BF3665" s="26" t="s">
        <v>99</v>
      </c>
      <c r="BG3665" s="26" t="s">
        <v>167</v>
      </c>
      <c r="BH3665" s="26" t="s">
        <v>99</v>
      </c>
      <c r="BI3665" s="26">
        <v>7</v>
      </c>
      <c r="BJ3665" s="26" t="s">
        <v>217</v>
      </c>
    </row>
    <row r="3666" spans="36:62" x14ac:dyDescent="0.25">
      <c r="AJ3666" s="26">
        <v>2335</v>
      </c>
      <c r="AK3666" s="26">
        <v>1917843</v>
      </c>
      <c r="AL3666" s="264">
        <v>43794.774305555555</v>
      </c>
      <c r="AM3666" s="26" t="s">
        <v>481</v>
      </c>
      <c r="AN3666" s="26" t="s">
        <v>63</v>
      </c>
      <c r="AO3666" s="26"/>
      <c r="AP3666" s="26"/>
      <c r="AQ3666" s="26">
        <v>-1</v>
      </c>
      <c r="AR3666" s="26">
        <v>90</v>
      </c>
      <c r="AS3666" s="26" t="s">
        <v>168</v>
      </c>
      <c r="AT3666" s="26" t="s">
        <v>74</v>
      </c>
      <c r="AU3666" s="26" t="s">
        <v>63</v>
      </c>
      <c r="AV3666" s="26" t="s">
        <v>63</v>
      </c>
      <c r="AW3666" s="26" t="s">
        <v>63</v>
      </c>
      <c r="AX3666" s="26" t="s">
        <v>63</v>
      </c>
      <c r="AY3666" s="26">
        <v>43.992629000000001</v>
      </c>
      <c r="AZ3666" s="26">
        <v>-102.256390999999</v>
      </c>
      <c r="BA3666" s="26" t="s">
        <v>166</v>
      </c>
      <c r="BB3666" s="26" t="s">
        <v>611</v>
      </c>
      <c r="BC3666" s="26" t="s">
        <v>167</v>
      </c>
      <c r="BD3666" s="26" t="s">
        <v>154</v>
      </c>
      <c r="BE3666" s="26"/>
      <c r="BF3666" s="26" t="s">
        <v>99</v>
      </c>
      <c r="BG3666" s="26" t="s">
        <v>167</v>
      </c>
      <c r="BH3666" s="26" t="s">
        <v>99</v>
      </c>
      <c r="BI3666" s="26">
        <v>7</v>
      </c>
      <c r="BJ3666" s="26" t="s">
        <v>217</v>
      </c>
    </row>
    <row r="3667" spans="36:62" x14ac:dyDescent="0.25">
      <c r="AJ3667" s="26">
        <v>2337</v>
      </c>
      <c r="AK3667" s="26">
        <v>1918059</v>
      </c>
      <c r="AL3667" s="264">
        <v>43798.350694444445</v>
      </c>
      <c r="AM3667" s="26" t="s">
        <v>481</v>
      </c>
      <c r="AN3667" s="26" t="s">
        <v>63</v>
      </c>
      <c r="AO3667" s="26" t="s">
        <v>156</v>
      </c>
      <c r="AP3667" s="26" t="s">
        <v>159</v>
      </c>
      <c r="AQ3667" s="26">
        <v>0</v>
      </c>
      <c r="AR3667" s="26">
        <v>90</v>
      </c>
      <c r="AS3667" s="26" t="s">
        <v>638</v>
      </c>
      <c r="AT3667" s="26" t="s">
        <v>74</v>
      </c>
      <c r="AU3667" s="26" t="s">
        <v>63</v>
      </c>
      <c r="AV3667" s="26" t="s">
        <v>63</v>
      </c>
      <c r="AW3667" s="26" t="s">
        <v>63</v>
      </c>
      <c r="AX3667" s="26" t="s">
        <v>63</v>
      </c>
      <c r="AY3667" s="26">
        <v>43.986449</v>
      </c>
      <c r="AZ3667" s="26">
        <v>-102.241032</v>
      </c>
      <c r="BA3667" s="26" t="s">
        <v>485</v>
      </c>
      <c r="BB3667" s="26" t="s">
        <v>609</v>
      </c>
      <c r="BC3667" s="26" t="s">
        <v>614</v>
      </c>
      <c r="BD3667" s="26" t="s">
        <v>615</v>
      </c>
      <c r="BE3667" s="26"/>
      <c r="BF3667" s="26" t="s">
        <v>68</v>
      </c>
      <c r="BG3667" s="26" t="s">
        <v>68</v>
      </c>
      <c r="BH3667" s="26" t="s">
        <v>146</v>
      </c>
      <c r="BI3667" s="26">
        <v>7</v>
      </c>
      <c r="BJ3667" s="26" t="s">
        <v>217</v>
      </c>
    </row>
    <row r="3668" spans="36:62" x14ac:dyDescent="0.25">
      <c r="AJ3668" s="26">
        <v>2339</v>
      </c>
      <c r="AK3668" s="26">
        <v>1918063</v>
      </c>
      <c r="AL3668" s="264">
        <v>43798.791666666664</v>
      </c>
      <c r="AM3668" s="26" t="s">
        <v>481</v>
      </c>
      <c r="AN3668" s="26" t="s">
        <v>63</v>
      </c>
      <c r="AO3668" s="26" t="s">
        <v>156</v>
      </c>
      <c r="AP3668" s="26" t="s">
        <v>159</v>
      </c>
      <c r="AQ3668" s="26">
        <v>0</v>
      </c>
      <c r="AR3668" s="26">
        <v>90</v>
      </c>
      <c r="AS3668" s="26" t="s">
        <v>853</v>
      </c>
      <c r="AT3668" s="26" t="s">
        <v>854</v>
      </c>
      <c r="AU3668" s="26" t="s">
        <v>63</v>
      </c>
      <c r="AV3668" s="26" t="s">
        <v>63</v>
      </c>
      <c r="AW3668" s="26" t="s">
        <v>63</v>
      </c>
      <c r="AX3668" s="26" t="s">
        <v>63</v>
      </c>
      <c r="AY3668" s="26">
        <v>43.959964999999897</v>
      </c>
      <c r="AZ3668" s="26">
        <v>-102.175771999999</v>
      </c>
      <c r="BA3668" s="26" t="s">
        <v>208</v>
      </c>
      <c r="BB3668" s="26" t="s">
        <v>609</v>
      </c>
      <c r="BC3668" s="26" t="s">
        <v>633</v>
      </c>
      <c r="BD3668" s="26" t="s">
        <v>615</v>
      </c>
      <c r="BE3668" s="26"/>
      <c r="BF3668" s="26" t="s">
        <v>68</v>
      </c>
      <c r="BG3668" s="26" t="s">
        <v>209</v>
      </c>
      <c r="BH3668" s="26" t="s">
        <v>146</v>
      </c>
      <c r="BI3668" s="26">
        <v>7</v>
      </c>
      <c r="BJ3668" s="26" t="s">
        <v>217</v>
      </c>
    </row>
    <row r="3669" spans="36:62" x14ac:dyDescent="0.25">
      <c r="AJ3669" s="26">
        <v>2342</v>
      </c>
      <c r="AK3669" s="26">
        <v>1918565</v>
      </c>
      <c r="AL3669" s="264">
        <v>43798.760416666664</v>
      </c>
      <c r="AM3669" s="26" t="s">
        <v>481</v>
      </c>
      <c r="AN3669" s="26" t="s">
        <v>63</v>
      </c>
      <c r="AO3669" s="26" t="s">
        <v>156</v>
      </c>
      <c r="AP3669" s="26" t="s">
        <v>159</v>
      </c>
      <c r="AQ3669" s="26">
        <v>0</v>
      </c>
      <c r="AR3669" s="26">
        <v>90</v>
      </c>
      <c r="AS3669" s="26" t="s">
        <v>853</v>
      </c>
      <c r="AT3669" s="26" t="s">
        <v>663</v>
      </c>
      <c r="AU3669" s="26" t="s">
        <v>63</v>
      </c>
      <c r="AV3669" s="26" t="s">
        <v>63</v>
      </c>
      <c r="AW3669" s="26" t="s">
        <v>63</v>
      </c>
      <c r="AX3669" s="26" t="s">
        <v>63</v>
      </c>
      <c r="AY3669" s="26">
        <v>43.957897000000003</v>
      </c>
      <c r="AZ3669" s="26">
        <v>-102.173570999999</v>
      </c>
      <c r="BA3669" s="26" t="s">
        <v>208</v>
      </c>
      <c r="BB3669" s="26" t="s">
        <v>609</v>
      </c>
      <c r="BC3669" s="26" t="s">
        <v>614</v>
      </c>
      <c r="BD3669" s="26" t="s">
        <v>615</v>
      </c>
      <c r="BE3669" s="26"/>
      <c r="BF3669" s="26" t="s">
        <v>68</v>
      </c>
      <c r="BG3669" s="26" t="s">
        <v>68</v>
      </c>
      <c r="BH3669" s="26" t="s">
        <v>160</v>
      </c>
      <c r="BI3669" s="26">
        <v>7</v>
      </c>
      <c r="BJ3669" s="26" t="s">
        <v>217</v>
      </c>
    </row>
    <row r="3670" spans="36:62" x14ac:dyDescent="0.25">
      <c r="AJ3670" s="26">
        <v>2343</v>
      </c>
      <c r="AK3670" s="26">
        <v>1918607</v>
      </c>
      <c r="AL3670" s="264">
        <v>43798.324999999997</v>
      </c>
      <c r="AM3670" s="26" t="s">
        <v>481</v>
      </c>
      <c r="AN3670" s="26" t="s">
        <v>63</v>
      </c>
      <c r="AO3670" s="26" t="s">
        <v>156</v>
      </c>
      <c r="AP3670" s="26" t="s">
        <v>159</v>
      </c>
      <c r="AQ3670" s="26">
        <v>0</v>
      </c>
      <c r="AR3670" s="26">
        <v>90</v>
      </c>
      <c r="AS3670" s="26" t="s">
        <v>739</v>
      </c>
      <c r="AT3670" s="26" t="s">
        <v>663</v>
      </c>
      <c r="AU3670" s="26" t="s">
        <v>63</v>
      </c>
      <c r="AV3670" s="26" t="s">
        <v>63</v>
      </c>
      <c r="AW3670" s="26" t="s">
        <v>63</v>
      </c>
      <c r="AX3670" s="26" t="s">
        <v>63</v>
      </c>
      <c r="AY3670" s="26">
        <v>44.116742000000002</v>
      </c>
      <c r="AZ3670" s="26">
        <v>-103.114255</v>
      </c>
      <c r="BA3670" s="26" t="s">
        <v>208</v>
      </c>
      <c r="BB3670" s="26" t="s">
        <v>609</v>
      </c>
      <c r="BC3670" s="26" t="s">
        <v>761</v>
      </c>
      <c r="BD3670" s="26" t="s">
        <v>615</v>
      </c>
      <c r="BE3670" s="26" t="s">
        <v>677</v>
      </c>
      <c r="BF3670" s="26" t="s">
        <v>68</v>
      </c>
      <c r="BG3670" s="26" t="s">
        <v>68</v>
      </c>
      <c r="BH3670" s="26" t="s">
        <v>146</v>
      </c>
      <c r="BI3670" s="26">
        <v>7</v>
      </c>
      <c r="BJ3670" s="26" t="s">
        <v>217</v>
      </c>
    </row>
    <row r="3671" spans="36:62" x14ac:dyDescent="0.25">
      <c r="AJ3671" s="26">
        <v>2344</v>
      </c>
      <c r="AK3671" s="26">
        <v>1918620</v>
      </c>
      <c r="AL3671" s="264">
        <v>43797.533333333333</v>
      </c>
      <c r="AM3671" s="26" t="s">
        <v>481</v>
      </c>
      <c r="AN3671" s="26" t="s">
        <v>63</v>
      </c>
      <c r="AO3671" s="26" t="s">
        <v>156</v>
      </c>
      <c r="AP3671" s="26" t="s">
        <v>159</v>
      </c>
      <c r="AQ3671" s="26">
        <v>0</v>
      </c>
      <c r="AR3671" s="26">
        <v>90</v>
      </c>
      <c r="AS3671" s="26" t="s">
        <v>638</v>
      </c>
      <c r="AT3671" s="26" t="s">
        <v>663</v>
      </c>
      <c r="AU3671" s="26" t="s">
        <v>63</v>
      </c>
      <c r="AV3671" s="26" t="s">
        <v>63</v>
      </c>
      <c r="AW3671" s="26" t="s">
        <v>63</v>
      </c>
      <c r="AX3671" s="26" t="s">
        <v>63</v>
      </c>
      <c r="AY3671" s="26">
        <v>44.100385000000003</v>
      </c>
      <c r="AZ3671" s="26">
        <v>-103.151387</v>
      </c>
      <c r="BA3671" s="26" t="s">
        <v>158</v>
      </c>
      <c r="BB3671" s="26" t="s">
        <v>611</v>
      </c>
      <c r="BC3671" s="26" t="s">
        <v>614</v>
      </c>
      <c r="BD3671" s="26" t="s">
        <v>68</v>
      </c>
      <c r="BE3671" s="26"/>
      <c r="BF3671" s="26" t="s">
        <v>68</v>
      </c>
      <c r="BG3671" s="26" t="s">
        <v>68</v>
      </c>
      <c r="BH3671" s="26" t="s">
        <v>146</v>
      </c>
      <c r="BI3671" s="26">
        <v>7</v>
      </c>
      <c r="BJ3671" s="26" t="s">
        <v>217</v>
      </c>
    </row>
    <row r="3672" spans="36:62" x14ac:dyDescent="0.25">
      <c r="AJ3672" s="26">
        <v>2348</v>
      </c>
      <c r="AK3672" s="26">
        <v>1918627</v>
      </c>
      <c r="AL3672" s="264">
        <v>43801.625</v>
      </c>
      <c r="AM3672" s="26" t="s">
        <v>481</v>
      </c>
      <c r="AN3672" s="26" t="s">
        <v>63</v>
      </c>
      <c r="AO3672" s="26" t="s">
        <v>156</v>
      </c>
      <c r="AP3672" s="26" t="s">
        <v>159</v>
      </c>
      <c r="AQ3672" s="26">
        <v>0</v>
      </c>
      <c r="AR3672" s="26">
        <v>90</v>
      </c>
      <c r="AS3672" s="26" t="s">
        <v>172</v>
      </c>
      <c r="AT3672" s="26" t="s">
        <v>71</v>
      </c>
      <c r="AU3672" s="26" t="s">
        <v>63</v>
      </c>
      <c r="AV3672" s="26" t="s">
        <v>63</v>
      </c>
      <c r="AW3672" s="26" t="s">
        <v>63</v>
      </c>
      <c r="AX3672" s="26" t="s">
        <v>63</v>
      </c>
      <c r="AY3672" s="26">
        <v>43.987237999999898</v>
      </c>
      <c r="AZ3672" s="26">
        <v>-102.227975</v>
      </c>
      <c r="BA3672" s="26" t="s">
        <v>158</v>
      </c>
      <c r="BB3672" s="26" t="s">
        <v>609</v>
      </c>
      <c r="BC3672" s="26" t="s">
        <v>68</v>
      </c>
      <c r="BD3672" s="26" t="s">
        <v>68</v>
      </c>
      <c r="BE3672" s="26"/>
      <c r="BF3672" s="26" t="s">
        <v>534</v>
      </c>
      <c r="BG3672" s="26" t="s">
        <v>68</v>
      </c>
      <c r="BH3672" s="26" t="s">
        <v>160</v>
      </c>
      <c r="BI3672" s="26">
        <v>7</v>
      </c>
      <c r="BJ3672" s="26" t="s">
        <v>217</v>
      </c>
    </row>
    <row r="3673" spans="36:62" x14ac:dyDescent="0.25">
      <c r="AJ3673" s="26">
        <v>2356</v>
      </c>
      <c r="AK3673" s="26">
        <v>1918546</v>
      </c>
      <c r="AL3673" s="264">
        <v>43800.5</v>
      </c>
      <c r="AM3673" s="26" t="s">
        <v>147</v>
      </c>
      <c r="AN3673" s="26" t="s">
        <v>63</v>
      </c>
      <c r="AO3673" s="26" t="s">
        <v>156</v>
      </c>
      <c r="AP3673" s="26" t="s">
        <v>159</v>
      </c>
      <c r="AQ3673" s="26">
        <v>0</v>
      </c>
      <c r="AR3673" s="26">
        <v>90</v>
      </c>
      <c r="AS3673" s="26" t="s">
        <v>201</v>
      </c>
      <c r="AT3673" s="26" t="s">
        <v>71</v>
      </c>
      <c r="AU3673" s="26" t="s">
        <v>63</v>
      </c>
      <c r="AV3673" s="26" t="s">
        <v>63</v>
      </c>
      <c r="AW3673" s="26" t="s">
        <v>63</v>
      </c>
      <c r="AX3673" s="26" t="s">
        <v>63</v>
      </c>
      <c r="AY3673" s="26">
        <v>43.835704</v>
      </c>
      <c r="AZ3673" s="26">
        <v>-101.88136900000001</v>
      </c>
      <c r="BA3673" s="26" t="s">
        <v>158</v>
      </c>
      <c r="BB3673" s="26" t="s">
        <v>611</v>
      </c>
      <c r="BC3673" s="26" t="s">
        <v>68</v>
      </c>
      <c r="BD3673" s="26" t="s">
        <v>615</v>
      </c>
      <c r="BE3673" s="26"/>
      <c r="BF3673" s="26" t="s">
        <v>68</v>
      </c>
      <c r="BG3673" s="26" t="s">
        <v>68</v>
      </c>
      <c r="BH3673" s="26" t="s">
        <v>146</v>
      </c>
      <c r="BI3673" s="26">
        <v>7</v>
      </c>
      <c r="BJ3673" s="26" t="s">
        <v>217</v>
      </c>
    </row>
    <row r="3674" spans="36:62" x14ac:dyDescent="0.25">
      <c r="AJ3674" s="26">
        <v>2358</v>
      </c>
      <c r="AK3674" s="26">
        <v>1918689</v>
      </c>
      <c r="AL3674" s="264">
        <v>43805.829861111109</v>
      </c>
      <c r="AM3674" s="26" t="s">
        <v>481</v>
      </c>
      <c r="AN3674" s="26" t="s">
        <v>63</v>
      </c>
      <c r="AO3674" s="26"/>
      <c r="AP3674" s="26"/>
      <c r="AQ3674" s="26">
        <v>-1</v>
      </c>
      <c r="AR3674" s="26">
        <v>90</v>
      </c>
      <c r="AS3674" s="26" t="s">
        <v>168</v>
      </c>
      <c r="AT3674" s="26" t="s">
        <v>71</v>
      </c>
      <c r="AU3674" s="26" t="s">
        <v>63</v>
      </c>
      <c r="AV3674" s="26" t="s">
        <v>63</v>
      </c>
      <c r="AW3674" s="26" t="s">
        <v>63</v>
      </c>
      <c r="AX3674" s="26" t="s">
        <v>63</v>
      </c>
      <c r="AY3674" s="26">
        <v>44.021048</v>
      </c>
      <c r="AZ3674" s="26">
        <v>-102.30204500000001</v>
      </c>
      <c r="BA3674" s="26" t="s">
        <v>158</v>
      </c>
      <c r="BB3674" s="26" t="s">
        <v>611</v>
      </c>
      <c r="BC3674" s="26" t="s">
        <v>167</v>
      </c>
      <c r="BD3674" s="26" t="s">
        <v>154</v>
      </c>
      <c r="BE3674" s="26"/>
      <c r="BF3674" s="26" t="s">
        <v>99</v>
      </c>
      <c r="BG3674" s="26" t="s">
        <v>167</v>
      </c>
      <c r="BH3674" s="26" t="s">
        <v>99</v>
      </c>
      <c r="BI3674" s="26">
        <v>7</v>
      </c>
      <c r="BJ3674" s="26" t="s">
        <v>217</v>
      </c>
    </row>
    <row r="3675" spans="36:62" x14ac:dyDescent="0.25">
      <c r="AJ3675" s="26">
        <v>2359</v>
      </c>
      <c r="AK3675" s="26">
        <v>1919331</v>
      </c>
      <c r="AL3675" s="264">
        <v>43814.426388888889</v>
      </c>
      <c r="AM3675" s="26" t="s">
        <v>147</v>
      </c>
      <c r="AN3675" s="26" t="s">
        <v>63</v>
      </c>
      <c r="AO3675" s="26" t="s">
        <v>156</v>
      </c>
      <c r="AP3675" s="26" t="s">
        <v>856</v>
      </c>
      <c r="AQ3675" s="26">
        <v>0</v>
      </c>
      <c r="AR3675" s="26">
        <v>90</v>
      </c>
      <c r="AS3675" s="26" t="s">
        <v>628</v>
      </c>
      <c r="AT3675" s="26" t="s">
        <v>74</v>
      </c>
      <c r="AU3675" s="26" t="s">
        <v>63</v>
      </c>
      <c r="AV3675" s="26" t="s">
        <v>63</v>
      </c>
      <c r="AW3675" s="26" t="s">
        <v>63</v>
      </c>
      <c r="AX3675" s="26" t="s">
        <v>63</v>
      </c>
      <c r="AY3675" s="26">
        <v>43.8358589999999</v>
      </c>
      <c r="AZ3675" s="26">
        <v>-101.75099400000001</v>
      </c>
      <c r="BA3675" s="26" t="s">
        <v>208</v>
      </c>
      <c r="BB3675" s="26" t="s">
        <v>611</v>
      </c>
      <c r="BC3675" s="26" t="s">
        <v>680</v>
      </c>
      <c r="BD3675" s="26" t="s">
        <v>68</v>
      </c>
      <c r="BE3675" s="26" t="s">
        <v>644</v>
      </c>
      <c r="BF3675" s="26" t="s">
        <v>68</v>
      </c>
      <c r="BG3675" s="26" t="s">
        <v>68</v>
      </c>
      <c r="BH3675" s="26" t="s">
        <v>646</v>
      </c>
      <c r="BI3675" s="26">
        <v>7</v>
      </c>
      <c r="BJ3675" s="26" t="s">
        <v>217</v>
      </c>
    </row>
    <row r="3676" spans="36:62" x14ac:dyDescent="0.25">
      <c r="AJ3676" s="26">
        <v>2360</v>
      </c>
      <c r="AK3676" s="26">
        <v>1919208</v>
      </c>
      <c r="AL3676" s="264">
        <v>43813.732638888891</v>
      </c>
      <c r="AM3676" s="26" t="s">
        <v>481</v>
      </c>
      <c r="AN3676" s="26" t="s">
        <v>63</v>
      </c>
      <c r="AO3676" s="26"/>
      <c r="AP3676" s="26"/>
      <c r="AQ3676" s="26">
        <v>-1</v>
      </c>
      <c r="AR3676" s="26">
        <v>90</v>
      </c>
      <c r="AS3676" s="26" t="s">
        <v>168</v>
      </c>
      <c r="AT3676" s="26" t="s">
        <v>610</v>
      </c>
      <c r="AU3676" s="26" t="s">
        <v>63</v>
      </c>
      <c r="AV3676" s="26" t="s">
        <v>63</v>
      </c>
      <c r="AW3676" s="26" t="s">
        <v>63</v>
      </c>
      <c r="AX3676" s="26" t="s">
        <v>63</v>
      </c>
      <c r="AY3676" s="26">
        <v>44.0223119999999</v>
      </c>
      <c r="AZ3676" s="26">
        <v>-102.317891</v>
      </c>
      <c r="BA3676" s="26" t="s">
        <v>158</v>
      </c>
      <c r="BB3676" s="26" t="s">
        <v>611</v>
      </c>
      <c r="BC3676" s="26" t="s">
        <v>167</v>
      </c>
      <c r="BD3676" s="26" t="s">
        <v>154</v>
      </c>
      <c r="BE3676" s="26"/>
      <c r="BF3676" s="26" t="s">
        <v>99</v>
      </c>
      <c r="BG3676" s="26" t="s">
        <v>167</v>
      </c>
      <c r="BH3676" s="26" t="s">
        <v>99</v>
      </c>
      <c r="BI3676" s="26">
        <v>7</v>
      </c>
      <c r="BJ3676" s="26" t="s">
        <v>217</v>
      </c>
    </row>
    <row r="3677" spans="36:62" x14ac:dyDescent="0.25">
      <c r="AJ3677" s="26">
        <v>2363</v>
      </c>
      <c r="AK3677" s="26">
        <v>1920167</v>
      </c>
      <c r="AL3677" s="264">
        <v>43805.868750000001</v>
      </c>
      <c r="AM3677" s="26" t="s">
        <v>481</v>
      </c>
      <c r="AN3677" s="26" t="s">
        <v>63</v>
      </c>
      <c r="AO3677" s="26" t="s">
        <v>156</v>
      </c>
      <c r="AP3677" s="26" t="s">
        <v>159</v>
      </c>
      <c r="AQ3677" s="26">
        <v>0</v>
      </c>
      <c r="AR3677" s="26">
        <v>90</v>
      </c>
      <c r="AS3677" s="26" t="s">
        <v>206</v>
      </c>
      <c r="AT3677" s="26" t="s">
        <v>71</v>
      </c>
      <c r="AU3677" s="26" t="s">
        <v>69</v>
      </c>
      <c r="AV3677" s="26" t="s">
        <v>63</v>
      </c>
      <c r="AW3677" s="26" t="s">
        <v>63</v>
      </c>
      <c r="AX3677" s="26" t="s">
        <v>63</v>
      </c>
      <c r="AY3677" s="26">
        <v>43.986583000000003</v>
      </c>
      <c r="AZ3677" s="26">
        <v>-102.210829</v>
      </c>
      <c r="BA3677" s="26" t="s">
        <v>208</v>
      </c>
      <c r="BB3677" s="26" t="s">
        <v>611</v>
      </c>
      <c r="BC3677" s="26" t="s">
        <v>735</v>
      </c>
      <c r="BD3677" s="26" t="s">
        <v>68</v>
      </c>
      <c r="BE3677" s="26" t="s">
        <v>857</v>
      </c>
      <c r="BF3677" s="26" t="s">
        <v>68</v>
      </c>
      <c r="BG3677" s="26" t="s">
        <v>68</v>
      </c>
      <c r="BH3677" s="26" t="s">
        <v>160</v>
      </c>
      <c r="BI3677" s="26">
        <v>7</v>
      </c>
      <c r="BJ3677" s="26" t="s">
        <v>20</v>
      </c>
    </row>
    <row r="3678" spans="36:62" x14ac:dyDescent="0.25">
      <c r="AJ3678" s="26">
        <v>2364</v>
      </c>
      <c r="AK3678" s="26">
        <v>1920166</v>
      </c>
      <c r="AL3678" s="264">
        <v>43825.3125</v>
      </c>
      <c r="AM3678" s="26" t="s">
        <v>147</v>
      </c>
      <c r="AN3678" s="26" t="s">
        <v>63</v>
      </c>
      <c r="AO3678" s="26" t="s">
        <v>173</v>
      </c>
      <c r="AP3678" s="26" t="s">
        <v>159</v>
      </c>
      <c r="AQ3678" s="26">
        <v>0</v>
      </c>
      <c r="AR3678" s="26">
        <v>90</v>
      </c>
      <c r="AS3678" s="26" t="s">
        <v>859</v>
      </c>
      <c r="AT3678" s="26" t="s">
        <v>74</v>
      </c>
      <c r="AU3678" s="26" t="s">
        <v>63</v>
      </c>
      <c r="AV3678" s="26" t="s">
        <v>63</v>
      </c>
      <c r="AW3678" s="26" t="s">
        <v>63</v>
      </c>
      <c r="AX3678" s="26" t="s">
        <v>63</v>
      </c>
      <c r="AY3678" s="26">
        <v>43.836095</v>
      </c>
      <c r="AZ3678" s="26">
        <v>-101.825322</v>
      </c>
      <c r="BA3678" s="26" t="s">
        <v>185</v>
      </c>
      <c r="BB3678" s="26" t="s">
        <v>611</v>
      </c>
      <c r="BC3678" s="26" t="s">
        <v>614</v>
      </c>
      <c r="BD3678" s="26" t="s">
        <v>615</v>
      </c>
      <c r="BE3678" s="26" t="s">
        <v>858</v>
      </c>
      <c r="BF3678" s="26" t="s">
        <v>68</v>
      </c>
      <c r="BG3678" s="26" t="s">
        <v>68</v>
      </c>
      <c r="BH3678" s="26" t="s">
        <v>210</v>
      </c>
      <c r="BI3678" s="26">
        <v>7</v>
      </c>
      <c r="BJ3678" s="26" t="s">
        <v>19</v>
      </c>
    </row>
    <row r="3679" spans="36:62" x14ac:dyDescent="0.25">
      <c r="AJ3679" s="26">
        <v>2365</v>
      </c>
      <c r="AK3679" s="26">
        <v>1920164</v>
      </c>
      <c r="AL3679" s="264">
        <v>43827.3125</v>
      </c>
      <c r="AM3679" s="26" t="s">
        <v>481</v>
      </c>
      <c r="AN3679" s="26" t="s">
        <v>63</v>
      </c>
      <c r="AO3679" s="26" t="s">
        <v>156</v>
      </c>
      <c r="AP3679" s="26" t="s">
        <v>159</v>
      </c>
      <c r="AQ3679" s="26">
        <v>0</v>
      </c>
      <c r="AR3679" s="26">
        <v>90</v>
      </c>
      <c r="AS3679" s="26" t="s">
        <v>638</v>
      </c>
      <c r="AT3679" s="26" t="s">
        <v>639</v>
      </c>
      <c r="AU3679" s="26" t="s">
        <v>63</v>
      </c>
      <c r="AV3679" s="26" t="s">
        <v>63</v>
      </c>
      <c r="AW3679" s="26" t="s">
        <v>63</v>
      </c>
      <c r="AX3679" s="26" t="s">
        <v>63</v>
      </c>
      <c r="AY3679" s="26">
        <v>44.031866000000001</v>
      </c>
      <c r="AZ3679" s="26">
        <v>-102.333732999999</v>
      </c>
      <c r="BA3679" s="26" t="s">
        <v>208</v>
      </c>
      <c r="BB3679" s="26" t="s">
        <v>609</v>
      </c>
      <c r="BC3679" s="26" t="s">
        <v>170</v>
      </c>
      <c r="BD3679" s="26" t="s">
        <v>615</v>
      </c>
      <c r="BE3679" s="26"/>
      <c r="BF3679" s="26" t="s">
        <v>68</v>
      </c>
      <c r="BG3679" s="26" t="s">
        <v>68</v>
      </c>
      <c r="BH3679" s="26" t="s">
        <v>146</v>
      </c>
      <c r="BI3679" s="26">
        <v>7</v>
      </c>
      <c r="BJ3679" s="26" t="s">
        <v>217</v>
      </c>
    </row>
    <row r="3680" spans="36:62" x14ac:dyDescent="0.25">
      <c r="AJ3680" s="26">
        <v>2366</v>
      </c>
      <c r="AK3680" s="26">
        <v>1919719</v>
      </c>
      <c r="AL3680" s="264">
        <v>43822.350694444445</v>
      </c>
      <c r="AM3680" s="26" t="s">
        <v>481</v>
      </c>
      <c r="AN3680" s="26" t="s">
        <v>63</v>
      </c>
      <c r="AO3680" s="26" t="s">
        <v>156</v>
      </c>
      <c r="AP3680" s="26" t="s">
        <v>159</v>
      </c>
      <c r="AQ3680" s="26">
        <v>0</v>
      </c>
      <c r="AR3680" s="26">
        <v>90</v>
      </c>
      <c r="AS3680" s="26" t="s">
        <v>622</v>
      </c>
      <c r="AT3680" s="26" t="s">
        <v>71</v>
      </c>
      <c r="AU3680" s="26" t="s">
        <v>63</v>
      </c>
      <c r="AV3680" s="26" t="s">
        <v>63</v>
      </c>
      <c r="AW3680" s="26" t="s">
        <v>63</v>
      </c>
      <c r="AX3680" s="26" t="s">
        <v>63</v>
      </c>
      <c r="AY3680" s="26">
        <v>44.103372</v>
      </c>
      <c r="AZ3680" s="26">
        <v>-102.668566999999</v>
      </c>
      <c r="BA3680" s="26" t="s">
        <v>166</v>
      </c>
      <c r="BB3680" s="26" t="s">
        <v>611</v>
      </c>
      <c r="BC3680" s="26" t="s">
        <v>68</v>
      </c>
      <c r="BD3680" s="26" t="s">
        <v>68</v>
      </c>
      <c r="BE3680" s="26"/>
      <c r="BF3680" s="26" t="s">
        <v>675</v>
      </c>
      <c r="BG3680" s="26" t="s">
        <v>68</v>
      </c>
      <c r="BH3680" s="26" t="s">
        <v>146</v>
      </c>
      <c r="BI3680" s="26">
        <v>7</v>
      </c>
      <c r="BJ3680" s="26" t="s">
        <v>217</v>
      </c>
    </row>
    <row r="3681" spans="36:62" x14ac:dyDescent="0.25">
      <c r="AJ3681" s="26">
        <v>2368</v>
      </c>
      <c r="AK3681" s="26">
        <v>1919766</v>
      </c>
      <c r="AL3681" s="264">
        <v>43821.761805555558</v>
      </c>
      <c r="AM3681" s="26" t="s">
        <v>147</v>
      </c>
      <c r="AN3681" s="26" t="s">
        <v>63</v>
      </c>
      <c r="AO3681" s="26" t="s">
        <v>156</v>
      </c>
      <c r="AP3681" s="26" t="s">
        <v>159</v>
      </c>
      <c r="AQ3681" s="26">
        <v>0</v>
      </c>
      <c r="AR3681" s="26">
        <v>90</v>
      </c>
      <c r="AS3681" s="26" t="s">
        <v>860</v>
      </c>
      <c r="AT3681" s="26" t="s">
        <v>71</v>
      </c>
      <c r="AU3681" s="26" t="s">
        <v>63</v>
      </c>
      <c r="AV3681" s="26" t="s">
        <v>63</v>
      </c>
      <c r="AW3681" s="26" t="s">
        <v>69</v>
      </c>
      <c r="AX3681" s="26" t="s">
        <v>63</v>
      </c>
      <c r="AY3681" s="26">
        <v>43.836067</v>
      </c>
      <c r="AZ3681" s="26">
        <v>-101.889780999999</v>
      </c>
      <c r="BA3681" s="26" t="s">
        <v>158</v>
      </c>
      <c r="BB3681" s="26" t="s">
        <v>609</v>
      </c>
      <c r="BC3681" s="26" t="s">
        <v>861</v>
      </c>
      <c r="BD3681" s="26" t="s">
        <v>68</v>
      </c>
      <c r="BE3681" s="26" t="s">
        <v>644</v>
      </c>
      <c r="BF3681" s="26" t="s">
        <v>68</v>
      </c>
      <c r="BG3681" s="26" t="s">
        <v>68</v>
      </c>
      <c r="BH3681" s="26" t="s">
        <v>160</v>
      </c>
      <c r="BI3681" s="26">
        <v>7</v>
      </c>
      <c r="BJ3681" s="26" t="s">
        <v>217</v>
      </c>
    </row>
    <row r="3682" spans="36:62" x14ac:dyDescent="0.25">
      <c r="AJ3682" s="26">
        <v>2371</v>
      </c>
      <c r="AK3682" s="26">
        <v>1919928</v>
      </c>
      <c r="AL3682" s="264">
        <v>43820.888194444444</v>
      </c>
      <c r="AM3682" s="26" t="s">
        <v>481</v>
      </c>
      <c r="AN3682" s="26" t="s">
        <v>63</v>
      </c>
      <c r="AO3682" s="26"/>
      <c r="AP3682" s="26"/>
      <c r="AQ3682" s="26">
        <v>-1</v>
      </c>
      <c r="AR3682" s="26">
        <v>90</v>
      </c>
      <c r="AS3682" s="26" t="s">
        <v>168</v>
      </c>
      <c r="AT3682" s="26" t="s">
        <v>71</v>
      </c>
      <c r="AU3682" s="26" t="s">
        <v>63</v>
      </c>
      <c r="AV3682" s="26" t="s">
        <v>63</v>
      </c>
      <c r="AW3682" s="26" t="s">
        <v>63</v>
      </c>
      <c r="AX3682" s="26" t="s">
        <v>63</v>
      </c>
      <c r="AY3682" s="26">
        <v>44.068657000000002</v>
      </c>
      <c r="AZ3682" s="26">
        <v>-102.415734999999</v>
      </c>
      <c r="BA3682" s="26" t="s">
        <v>485</v>
      </c>
      <c r="BB3682" s="26" t="s">
        <v>611</v>
      </c>
      <c r="BC3682" s="26" t="s">
        <v>167</v>
      </c>
      <c r="BD3682" s="26" t="s">
        <v>154</v>
      </c>
      <c r="BE3682" s="26"/>
      <c r="BF3682" s="26" t="s">
        <v>99</v>
      </c>
      <c r="BG3682" s="26" t="s">
        <v>167</v>
      </c>
      <c r="BH3682" s="26" t="s">
        <v>99</v>
      </c>
      <c r="BI3682" s="26">
        <v>7</v>
      </c>
      <c r="BJ3682" s="26" t="s">
        <v>217</v>
      </c>
    </row>
    <row r="3683" spans="36:62" x14ac:dyDescent="0.25">
      <c r="AJ3683" s="26">
        <v>2372</v>
      </c>
      <c r="AK3683" s="26">
        <v>1919927</v>
      </c>
      <c r="AL3683" s="264">
        <v>43820.736111111109</v>
      </c>
      <c r="AM3683" s="26" t="s">
        <v>481</v>
      </c>
      <c r="AN3683" s="26" t="s">
        <v>63</v>
      </c>
      <c r="AO3683" s="26" t="s">
        <v>156</v>
      </c>
      <c r="AP3683" s="26" t="s">
        <v>159</v>
      </c>
      <c r="AQ3683" s="26">
        <v>0</v>
      </c>
      <c r="AR3683" s="26">
        <v>90</v>
      </c>
      <c r="AS3683" s="26" t="s">
        <v>628</v>
      </c>
      <c r="AT3683" s="26" t="s">
        <v>71</v>
      </c>
      <c r="AU3683" s="26" t="s">
        <v>63</v>
      </c>
      <c r="AV3683" s="26" t="s">
        <v>63</v>
      </c>
      <c r="AW3683" s="26" t="s">
        <v>63</v>
      </c>
      <c r="AX3683" s="26" t="s">
        <v>63</v>
      </c>
      <c r="AY3683" s="26">
        <v>43.921377999999898</v>
      </c>
      <c r="AZ3683" s="26">
        <v>-102.11231600000001</v>
      </c>
      <c r="BA3683" s="26" t="s">
        <v>486</v>
      </c>
      <c r="BB3683" s="26" t="s">
        <v>611</v>
      </c>
      <c r="BC3683" s="26" t="s">
        <v>732</v>
      </c>
      <c r="BD3683" s="26" t="s">
        <v>68</v>
      </c>
      <c r="BE3683" s="26"/>
      <c r="BF3683" s="26" t="s">
        <v>862</v>
      </c>
      <c r="BG3683" s="26" t="s">
        <v>68</v>
      </c>
      <c r="BH3683" s="26" t="s">
        <v>733</v>
      </c>
      <c r="BI3683" s="26">
        <v>7</v>
      </c>
      <c r="BJ3683" s="26" t="s">
        <v>21</v>
      </c>
    </row>
    <row r="3684" spans="36:62" x14ac:dyDescent="0.25">
      <c r="AJ3684" s="26">
        <v>2375</v>
      </c>
      <c r="AK3684" s="26">
        <v>1919933</v>
      </c>
      <c r="AL3684" s="264">
        <v>43825.305555555555</v>
      </c>
      <c r="AM3684" s="26" t="s">
        <v>481</v>
      </c>
      <c r="AN3684" s="26" t="s">
        <v>63</v>
      </c>
      <c r="AO3684" s="26" t="s">
        <v>156</v>
      </c>
      <c r="AP3684" s="26" t="s">
        <v>159</v>
      </c>
      <c r="AQ3684" s="26">
        <v>0</v>
      </c>
      <c r="AR3684" s="26">
        <v>90</v>
      </c>
      <c r="AS3684" s="26" t="s">
        <v>635</v>
      </c>
      <c r="AT3684" s="26" t="s">
        <v>74</v>
      </c>
      <c r="AU3684" s="26" t="s">
        <v>63</v>
      </c>
      <c r="AV3684" s="26" t="s">
        <v>63</v>
      </c>
      <c r="AW3684" s="26" t="s">
        <v>63</v>
      </c>
      <c r="AX3684" s="26" t="s">
        <v>63</v>
      </c>
      <c r="AY3684" s="26">
        <v>43.9869869999999</v>
      </c>
      <c r="AZ3684" s="26">
        <v>-102.244951999999</v>
      </c>
      <c r="BA3684" s="26" t="s">
        <v>166</v>
      </c>
      <c r="BB3684" s="26" t="s">
        <v>609</v>
      </c>
      <c r="BC3684" s="26" t="s">
        <v>614</v>
      </c>
      <c r="BD3684" s="26" t="s">
        <v>615</v>
      </c>
      <c r="BE3684" s="26"/>
      <c r="BF3684" s="26" t="s">
        <v>68</v>
      </c>
      <c r="BG3684" s="26" t="s">
        <v>68</v>
      </c>
      <c r="BH3684" s="26" t="s">
        <v>160</v>
      </c>
      <c r="BI3684" s="26">
        <v>7</v>
      </c>
      <c r="BJ3684" s="26" t="s">
        <v>217</v>
      </c>
    </row>
    <row r="3685" spans="36:62" x14ac:dyDescent="0.25">
      <c r="AJ3685" s="26">
        <v>2376</v>
      </c>
      <c r="AK3685" s="26">
        <v>1920003</v>
      </c>
      <c r="AL3685" s="264">
        <v>43823.291666666664</v>
      </c>
      <c r="AM3685" s="26" t="s">
        <v>147</v>
      </c>
      <c r="AN3685" s="26" t="s">
        <v>63</v>
      </c>
      <c r="AO3685" s="26"/>
      <c r="AP3685" s="26"/>
      <c r="AQ3685" s="26">
        <v>-1</v>
      </c>
      <c r="AR3685" s="26">
        <v>90</v>
      </c>
      <c r="AS3685" s="26" t="s">
        <v>168</v>
      </c>
      <c r="AT3685" s="26" t="s">
        <v>74</v>
      </c>
      <c r="AU3685" s="26" t="s">
        <v>63</v>
      </c>
      <c r="AV3685" s="26" t="s">
        <v>63</v>
      </c>
      <c r="AW3685" s="26" t="s">
        <v>63</v>
      </c>
      <c r="AX3685" s="26" t="s">
        <v>63</v>
      </c>
      <c r="AY3685" s="26">
        <v>43.8362669999999</v>
      </c>
      <c r="AZ3685" s="26">
        <v>-101.649382</v>
      </c>
      <c r="BA3685" s="26" t="s">
        <v>166</v>
      </c>
      <c r="BB3685" s="26" t="s">
        <v>609</v>
      </c>
      <c r="BC3685" s="26" t="s">
        <v>167</v>
      </c>
      <c r="BD3685" s="26" t="s">
        <v>154</v>
      </c>
      <c r="BE3685" s="26"/>
      <c r="BF3685" s="26" t="s">
        <v>99</v>
      </c>
      <c r="BG3685" s="26" t="s">
        <v>167</v>
      </c>
      <c r="BH3685" s="26" t="s">
        <v>99</v>
      </c>
      <c r="BI3685" s="26">
        <v>7</v>
      </c>
      <c r="BJ3685" s="26" t="s">
        <v>217</v>
      </c>
    </row>
    <row r="3686" spans="36:62" x14ac:dyDescent="0.25">
      <c r="AJ3686" s="26">
        <v>2379</v>
      </c>
      <c r="AK3686" s="26">
        <v>2000215</v>
      </c>
      <c r="AL3686" s="264">
        <v>43832.696527777778</v>
      </c>
      <c r="AM3686" s="26" t="s">
        <v>481</v>
      </c>
      <c r="AN3686" s="26" t="s">
        <v>63</v>
      </c>
      <c r="AO3686" s="26" t="s">
        <v>214</v>
      </c>
      <c r="AP3686" s="26" t="s">
        <v>627</v>
      </c>
      <c r="AQ3686" s="26">
        <v>0</v>
      </c>
      <c r="AR3686" s="26">
        <v>90</v>
      </c>
      <c r="AS3686" s="26" t="s">
        <v>628</v>
      </c>
      <c r="AT3686" s="26" t="s">
        <v>71</v>
      </c>
      <c r="AU3686" s="26" t="s">
        <v>63</v>
      </c>
      <c r="AV3686" s="26" t="s">
        <v>63</v>
      </c>
      <c r="AW3686" s="26" t="s">
        <v>63</v>
      </c>
      <c r="AX3686" s="26" t="s">
        <v>63</v>
      </c>
      <c r="AY3686" s="26">
        <v>44.099674</v>
      </c>
      <c r="AZ3686" s="26">
        <v>-103.158699999999</v>
      </c>
      <c r="BA3686" s="26" t="s">
        <v>158</v>
      </c>
      <c r="BB3686" s="26" t="s">
        <v>609</v>
      </c>
      <c r="BC3686" s="26" t="s">
        <v>866</v>
      </c>
      <c r="BD3686" s="26" t="s">
        <v>68</v>
      </c>
      <c r="BE3686" s="26" t="s">
        <v>865</v>
      </c>
      <c r="BF3686" s="26" t="s">
        <v>68</v>
      </c>
      <c r="BG3686" s="26" t="s">
        <v>68</v>
      </c>
      <c r="BH3686" s="26" t="s">
        <v>867</v>
      </c>
      <c r="BI3686" s="26">
        <v>7</v>
      </c>
      <c r="BJ3686" s="26" t="s">
        <v>217</v>
      </c>
    </row>
    <row r="3687" spans="36:62" x14ac:dyDescent="0.25">
      <c r="AJ3687" s="26">
        <v>2380</v>
      </c>
      <c r="AK3687" s="26">
        <v>2000356</v>
      </c>
      <c r="AL3687" s="264">
        <v>43841.173611111109</v>
      </c>
      <c r="AM3687" s="26" t="s">
        <v>481</v>
      </c>
      <c r="AN3687" s="26" t="s">
        <v>63</v>
      </c>
      <c r="AO3687" s="26"/>
      <c r="AP3687" s="26"/>
      <c r="AQ3687" s="26">
        <v>-1</v>
      </c>
      <c r="AR3687" s="26">
        <v>90</v>
      </c>
      <c r="AS3687" s="26" t="s">
        <v>168</v>
      </c>
      <c r="AT3687" s="26" t="s">
        <v>74</v>
      </c>
      <c r="AU3687" s="26" t="s">
        <v>63</v>
      </c>
      <c r="AV3687" s="26" t="s">
        <v>63</v>
      </c>
      <c r="AW3687" s="26" t="s">
        <v>63</v>
      </c>
      <c r="AX3687" s="26" t="s">
        <v>63</v>
      </c>
      <c r="AY3687" s="26">
        <v>44.065623000000002</v>
      </c>
      <c r="AZ3687" s="26">
        <v>-102.450546</v>
      </c>
      <c r="BA3687" s="26" t="s">
        <v>485</v>
      </c>
      <c r="BB3687" s="26" t="s">
        <v>609</v>
      </c>
      <c r="BC3687" s="26" t="s">
        <v>167</v>
      </c>
      <c r="BD3687" s="26" t="s">
        <v>154</v>
      </c>
      <c r="BE3687" s="26"/>
      <c r="BF3687" s="26" t="s">
        <v>99</v>
      </c>
      <c r="BG3687" s="26" t="s">
        <v>167</v>
      </c>
      <c r="BH3687" s="26" t="s">
        <v>99</v>
      </c>
      <c r="BI3687" s="26">
        <v>7</v>
      </c>
      <c r="BJ3687" s="26" t="s">
        <v>217</v>
      </c>
    </row>
    <row r="3688" spans="36:62" x14ac:dyDescent="0.25">
      <c r="AJ3688" s="26">
        <v>2381</v>
      </c>
      <c r="AK3688" s="26">
        <v>2000786</v>
      </c>
      <c r="AL3688" s="264">
        <v>43847.677083333336</v>
      </c>
      <c r="AM3688" s="26" t="s">
        <v>481</v>
      </c>
      <c r="AN3688" s="26" t="s">
        <v>63</v>
      </c>
      <c r="AO3688" s="26" t="s">
        <v>156</v>
      </c>
      <c r="AP3688" s="26" t="s">
        <v>159</v>
      </c>
      <c r="AQ3688" s="26">
        <v>0</v>
      </c>
      <c r="AR3688" s="26">
        <v>90</v>
      </c>
      <c r="AS3688" s="26" t="s">
        <v>189</v>
      </c>
      <c r="AT3688" s="26" t="s">
        <v>619</v>
      </c>
      <c r="AU3688" s="26" t="s">
        <v>63</v>
      </c>
      <c r="AV3688" s="26" t="s">
        <v>63</v>
      </c>
      <c r="AW3688" s="26" t="s">
        <v>63</v>
      </c>
      <c r="AX3688" s="26" t="s">
        <v>63</v>
      </c>
      <c r="AY3688" s="26">
        <v>44.1183529999999</v>
      </c>
      <c r="AZ3688" s="26">
        <v>-102.96100300000001</v>
      </c>
      <c r="BA3688" s="26" t="s">
        <v>208</v>
      </c>
      <c r="BB3688" s="26" t="s">
        <v>609</v>
      </c>
      <c r="BC3688" s="26" t="s">
        <v>68</v>
      </c>
      <c r="BD3688" s="26" t="s">
        <v>68</v>
      </c>
      <c r="BE3688" s="26"/>
      <c r="BF3688" s="26" t="s">
        <v>68</v>
      </c>
      <c r="BG3688" s="26" t="s">
        <v>68</v>
      </c>
      <c r="BH3688" s="26" t="s">
        <v>146</v>
      </c>
      <c r="BI3688" s="26">
        <v>7</v>
      </c>
      <c r="BJ3688" s="26" t="s">
        <v>217</v>
      </c>
    </row>
    <row r="3689" spans="36:62" x14ac:dyDescent="0.25">
      <c r="AJ3689" s="26">
        <v>2382</v>
      </c>
      <c r="AK3689" s="26">
        <v>2000787</v>
      </c>
      <c r="AL3689" s="264">
        <v>43847.831250000003</v>
      </c>
      <c r="AM3689" s="26" t="s">
        <v>481</v>
      </c>
      <c r="AN3689" s="26" t="s">
        <v>63</v>
      </c>
      <c r="AO3689" s="26" t="s">
        <v>156</v>
      </c>
      <c r="AP3689" s="26" t="s">
        <v>159</v>
      </c>
      <c r="AQ3689" s="26">
        <v>0</v>
      </c>
      <c r="AR3689" s="26">
        <v>90</v>
      </c>
      <c r="AS3689" s="26" t="s">
        <v>189</v>
      </c>
      <c r="AT3689" s="26" t="s">
        <v>74</v>
      </c>
      <c r="AU3689" s="26" t="s">
        <v>63</v>
      </c>
      <c r="AV3689" s="26" t="s">
        <v>63</v>
      </c>
      <c r="AW3689" s="26" t="s">
        <v>63</v>
      </c>
      <c r="AX3689" s="26" t="s">
        <v>63</v>
      </c>
      <c r="AY3689" s="26">
        <v>44.103389</v>
      </c>
      <c r="AZ3689" s="26">
        <v>-102.694772999999</v>
      </c>
      <c r="BA3689" s="26" t="s">
        <v>185</v>
      </c>
      <c r="BB3689" s="26" t="s">
        <v>611</v>
      </c>
      <c r="BC3689" s="26" t="s">
        <v>68</v>
      </c>
      <c r="BD3689" s="26" t="s">
        <v>68</v>
      </c>
      <c r="BE3689" s="26"/>
      <c r="BF3689" s="26" t="s">
        <v>68</v>
      </c>
      <c r="BG3689" s="26" t="s">
        <v>68</v>
      </c>
      <c r="BH3689" s="26" t="s">
        <v>146</v>
      </c>
      <c r="BI3689" s="26">
        <v>7</v>
      </c>
      <c r="BJ3689" s="26" t="s">
        <v>217</v>
      </c>
    </row>
    <row r="3690" spans="36:62" x14ac:dyDescent="0.25">
      <c r="AJ3690" s="26">
        <v>2383</v>
      </c>
      <c r="AK3690" s="26">
        <v>2001597</v>
      </c>
      <c r="AL3690" s="264">
        <v>43847.681250000001</v>
      </c>
      <c r="AM3690" s="26" t="s">
        <v>481</v>
      </c>
      <c r="AN3690" s="26" t="s">
        <v>63</v>
      </c>
      <c r="AO3690" s="26" t="s">
        <v>156</v>
      </c>
      <c r="AP3690" s="26" t="s">
        <v>159</v>
      </c>
      <c r="AQ3690" s="26">
        <v>0</v>
      </c>
      <c r="AR3690" s="26">
        <v>90</v>
      </c>
      <c r="AS3690" s="26" t="s">
        <v>871</v>
      </c>
      <c r="AT3690" s="26" t="s">
        <v>216</v>
      </c>
      <c r="AU3690" s="26" t="s">
        <v>63</v>
      </c>
      <c r="AV3690" s="26" t="s">
        <v>63</v>
      </c>
      <c r="AW3690" s="26" t="s">
        <v>63</v>
      </c>
      <c r="AX3690" s="26" t="s">
        <v>63</v>
      </c>
      <c r="AY3690" s="26">
        <v>44.118108999999897</v>
      </c>
      <c r="AZ3690" s="26">
        <v>-102.992422</v>
      </c>
      <c r="BA3690" s="26" t="s">
        <v>185</v>
      </c>
      <c r="BB3690" s="26" t="s">
        <v>611</v>
      </c>
      <c r="BC3690" s="26" t="s">
        <v>68</v>
      </c>
      <c r="BD3690" s="26" t="s">
        <v>68</v>
      </c>
      <c r="BE3690" s="26"/>
      <c r="BF3690" s="26" t="s">
        <v>68</v>
      </c>
      <c r="BG3690" s="26" t="s">
        <v>68</v>
      </c>
      <c r="BH3690" s="26" t="s">
        <v>160</v>
      </c>
      <c r="BI3690" s="26">
        <v>7</v>
      </c>
      <c r="BJ3690" s="26" t="s">
        <v>217</v>
      </c>
    </row>
    <row r="3691" spans="36:62" x14ac:dyDescent="0.25">
      <c r="AJ3691" s="26">
        <v>2384</v>
      </c>
      <c r="AK3691" s="26">
        <v>2001607</v>
      </c>
      <c r="AL3691" s="264">
        <v>43858.618055555555</v>
      </c>
      <c r="AM3691" s="26" t="s">
        <v>481</v>
      </c>
      <c r="AN3691" s="26" t="s">
        <v>63</v>
      </c>
      <c r="AO3691" s="26" t="s">
        <v>156</v>
      </c>
      <c r="AP3691" s="26" t="s">
        <v>159</v>
      </c>
      <c r="AQ3691" s="26">
        <v>0</v>
      </c>
      <c r="AR3691" s="26">
        <v>90</v>
      </c>
      <c r="AS3691" s="26" t="s">
        <v>872</v>
      </c>
      <c r="AT3691" s="26" t="s">
        <v>71</v>
      </c>
      <c r="AU3691" s="26" t="s">
        <v>63</v>
      </c>
      <c r="AV3691" s="26" t="s">
        <v>63</v>
      </c>
      <c r="AW3691" s="26" t="s">
        <v>63</v>
      </c>
      <c r="AX3691" s="26" t="s">
        <v>63</v>
      </c>
      <c r="AY3691" s="26">
        <v>44.110823000000003</v>
      </c>
      <c r="AZ3691" s="26">
        <v>-102.912644999999</v>
      </c>
      <c r="BA3691" s="26" t="s">
        <v>509</v>
      </c>
      <c r="BB3691" s="26" t="s">
        <v>609</v>
      </c>
      <c r="BC3691" s="26" t="s">
        <v>708</v>
      </c>
      <c r="BD3691" s="26" t="s">
        <v>68</v>
      </c>
      <c r="BE3691" s="26" t="s">
        <v>705</v>
      </c>
      <c r="BF3691" s="26" t="s">
        <v>68</v>
      </c>
      <c r="BG3691" s="26" t="s">
        <v>68</v>
      </c>
      <c r="BH3691" s="26" t="s">
        <v>175</v>
      </c>
      <c r="BI3691" s="26">
        <v>7</v>
      </c>
      <c r="BJ3691" s="26" t="s">
        <v>217</v>
      </c>
    </row>
    <row r="3692" spans="36:62" x14ac:dyDescent="0.25">
      <c r="AJ3692" s="26">
        <v>2385</v>
      </c>
      <c r="AK3692" s="26">
        <v>2001682</v>
      </c>
      <c r="AL3692" s="264">
        <v>43866.784722222219</v>
      </c>
      <c r="AM3692" s="26" t="s">
        <v>481</v>
      </c>
      <c r="AN3692" s="26" t="s">
        <v>63</v>
      </c>
      <c r="AO3692" s="26"/>
      <c r="AP3692" s="26"/>
      <c r="AQ3692" s="26">
        <v>-1</v>
      </c>
      <c r="AR3692" s="26">
        <v>90</v>
      </c>
      <c r="AS3692" s="26" t="s">
        <v>168</v>
      </c>
      <c r="AT3692" s="26" t="s">
        <v>71</v>
      </c>
      <c r="AU3692" s="26" t="s">
        <v>63</v>
      </c>
      <c r="AV3692" s="26" t="s">
        <v>63</v>
      </c>
      <c r="AW3692" s="26" t="s">
        <v>63</v>
      </c>
      <c r="AX3692" s="26" t="s">
        <v>63</v>
      </c>
      <c r="AY3692" s="26">
        <v>44.019559000000001</v>
      </c>
      <c r="AZ3692" s="26">
        <v>-102.29441300000001</v>
      </c>
      <c r="BA3692" s="26" t="s">
        <v>166</v>
      </c>
      <c r="BB3692" s="26" t="s">
        <v>611</v>
      </c>
      <c r="BC3692" s="26" t="s">
        <v>167</v>
      </c>
      <c r="BD3692" s="26" t="s">
        <v>154</v>
      </c>
      <c r="BE3692" s="26"/>
      <c r="BF3692" s="26" t="s">
        <v>99</v>
      </c>
      <c r="BG3692" s="26" t="s">
        <v>167</v>
      </c>
      <c r="BH3692" s="26" t="s">
        <v>99</v>
      </c>
      <c r="BI3692" s="26">
        <v>7</v>
      </c>
      <c r="BJ3692" s="26" t="s">
        <v>217</v>
      </c>
    </row>
    <row r="3693" spans="36:62" x14ac:dyDescent="0.25">
      <c r="AJ3693" s="26">
        <v>2386</v>
      </c>
      <c r="AK3693" s="26">
        <v>2001934</v>
      </c>
      <c r="AL3693" s="264">
        <v>43871.28125</v>
      </c>
      <c r="AM3693" s="26" t="s">
        <v>481</v>
      </c>
      <c r="AN3693" s="26" t="s">
        <v>63</v>
      </c>
      <c r="AO3693" s="26"/>
      <c r="AP3693" s="26"/>
      <c r="AQ3693" s="26">
        <v>-1</v>
      </c>
      <c r="AR3693" s="26">
        <v>90</v>
      </c>
      <c r="AS3693" s="26" t="s">
        <v>168</v>
      </c>
      <c r="AT3693" s="26" t="s">
        <v>71</v>
      </c>
      <c r="AU3693" s="26" t="s">
        <v>63</v>
      </c>
      <c r="AV3693" s="26" t="s">
        <v>63</v>
      </c>
      <c r="AW3693" s="26" t="s">
        <v>63</v>
      </c>
      <c r="AX3693" s="26" t="s">
        <v>63</v>
      </c>
      <c r="AY3693" s="26">
        <v>44.019274000000003</v>
      </c>
      <c r="AZ3693" s="26">
        <v>-102.293375999999</v>
      </c>
      <c r="BA3693" s="26" t="s">
        <v>166</v>
      </c>
      <c r="BB3693" s="26" t="s">
        <v>609</v>
      </c>
      <c r="BC3693" s="26" t="s">
        <v>167</v>
      </c>
      <c r="BD3693" s="26" t="s">
        <v>154</v>
      </c>
      <c r="BE3693" s="26"/>
      <c r="BF3693" s="26" t="s">
        <v>99</v>
      </c>
      <c r="BG3693" s="26" t="s">
        <v>167</v>
      </c>
      <c r="BH3693" s="26" t="s">
        <v>99</v>
      </c>
      <c r="BI3693" s="26">
        <v>7</v>
      </c>
      <c r="BJ3693" s="26" t="s">
        <v>217</v>
      </c>
    </row>
    <row r="3694" spans="36:62" x14ac:dyDescent="0.25">
      <c r="AJ3694" s="26">
        <v>2387</v>
      </c>
      <c r="AK3694" s="26">
        <v>2002084</v>
      </c>
      <c r="AL3694" s="264">
        <v>43870.920138888891</v>
      </c>
      <c r="AM3694" s="26" t="s">
        <v>481</v>
      </c>
      <c r="AN3694" s="26" t="s">
        <v>63</v>
      </c>
      <c r="AO3694" s="26"/>
      <c r="AP3694" s="26"/>
      <c r="AQ3694" s="26">
        <v>-1</v>
      </c>
      <c r="AR3694" s="26">
        <v>90</v>
      </c>
      <c r="AS3694" s="26" t="s">
        <v>168</v>
      </c>
      <c r="AT3694" s="26" t="s">
        <v>71</v>
      </c>
      <c r="AU3694" s="26" t="s">
        <v>63</v>
      </c>
      <c r="AV3694" s="26" t="s">
        <v>63</v>
      </c>
      <c r="AW3694" s="26" t="s">
        <v>63</v>
      </c>
      <c r="AX3694" s="26" t="s">
        <v>63</v>
      </c>
      <c r="AY3694" s="26">
        <v>43.935881000000002</v>
      </c>
      <c r="AZ3694" s="26">
        <v>-102.150402999999</v>
      </c>
      <c r="BA3694" s="26" t="s">
        <v>166</v>
      </c>
      <c r="BB3694" s="26" t="s">
        <v>609</v>
      </c>
      <c r="BC3694" s="26" t="s">
        <v>167</v>
      </c>
      <c r="BD3694" s="26" t="s">
        <v>154</v>
      </c>
      <c r="BE3694" s="26"/>
      <c r="BF3694" s="26" t="s">
        <v>99</v>
      </c>
      <c r="BG3694" s="26" t="s">
        <v>167</v>
      </c>
      <c r="BH3694" s="26" t="s">
        <v>99</v>
      </c>
      <c r="BI3694" s="26">
        <v>7</v>
      </c>
      <c r="BJ3694" s="26" t="s">
        <v>217</v>
      </c>
    </row>
    <row r="3695" spans="36:62" x14ac:dyDescent="0.25">
      <c r="AJ3695" s="26">
        <v>2388</v>
      </c>
      <c r="AK3695" s="26">
        <v>2001805</v>
      </c>
      <c r="AL3695" s="264">
        <v>43867.847916666666</v>
      </c>
      <c r="AM3695" s="26" t="s">
        <v>481</v>
      </c>
      <c r="AN3695" s="26" t="s">
        <v>63</v>
      </c>
      <c r="AO3695" s="26" t="s">
        <v>156</v>
      </c>
      <c r="AP3695" s="26" t="s">
        <v>159</v>
      </c>
      <c r="AQ3695" s="26">
        <v>0</v>
      </c>
      <c r="AR3695" s="26">
        <v>90</v>
      </c>
      <c r="AS3695" s="26" t="s">
        <v>668</v>
      </c>
      <c r="AT3695" s="26" t="s">
        <v>613</v>
      </c>
      <c r="AU3695" s="26" t="s">
        <v>63</v>
      </c>
      <c r="AV3695" s="26" t="s">
        <v>63</v>
      </c>
      <c r="AW3695" s="26" t="s">
        <v>63</v>
      </c>
      <c r="AX3695" s="26" t="s">
        <v>63</v>
      </c>
      <c r="AY3695" s="26">
        <v>44.032127000000003</v>
      </c>
      <c r="AZ3695" s="26">
        <v>-102.336727999999</v>
      </c>
      <c r="BA3695" s="26" t="s">
        <v>166</v>
      </c>
      <c r="BB3695" s="26" t="s">
        <v>609</v>
      </c>
      <c r="BC3695" s="26" t="s">
        <v>614</v>
      </c>
      <c r="BD3695" s="26" t="s">
        <v>615</v>
      </c>
      <c r="BE3695" s="26"/>
      <c r="BF3695" s="26" t="s">
        <v>68</v>
      </c>
      <c r="BG3695" s="26" t="s">
        <v>209</v>
      </c>
      <c r="BH3695" s="26" t="s">
        <v>146</v>
      </c>
      <c r="BI3695" s="26">
        <v>7</v>
      </c>
      <c r="BJ3695" s="26" t="s">
        <v>217</v>
      </c>
    </row>
    <row r="3696" spans="36:62" x14ac:dyDescent="0.25">
      <c r="AJ3696" s="26">
        <v>2389</v>
      </c>
      <c r="AK3696" s="26">
        <v>2001809</v>
      </c>
      <c r="AL3696" s="264">
        <v>43868.386805555558</v>
      </c>
      <c r="AM3696" s="26" t="s">
        <v>481</v>
      </c>
      <c r="AN3696" s="26" t="s">
        <v>63</v>
      </c>
      <c r="AO3696" s="26" t="s">
        <v>156</v>
      </c>
      <c r="AP3696" s="26" t="s">
        <v>159</v>
      </c>
      <c r="AQ3696" s="26">
        <v>0</v>
      </c>
      <c r="AR3696" s="26">
        <v>90</v>
      </c>
      <c r="AS3696" s="26" t="s">
        <v>873</v>
      </c>
      <c r="AT3696" s="26" t="s">
        <v>613</v>
      </c>
      <c r="AU3696" s="26" t="s">
        <v>63</v>
      </c>
      <c r="AV3696" s="26" t="s">
        <v>63</v>
      </c>
      <c r="AW3696" s="26" t="s">
        <v>63</v>
      </c>
      <c r="AX3696" s="26" t="s">
        <v>63</v>
      </c>
      <c r="AY3696" s="26">
        <v>44.032409000000001</v>
      </c>
      <c r="AZ3696" s="26">
        <v>-102.338027999999</v>
      </c>
      <c r="BA3696" s="26" t="s">
        <v>208</v>
      </c>
      <c r="BB3696" s="26" t="s">
        <v>609</v>
      </c>
      <c r="BC3696" s="26" t="s">
        <v>667</v>
      </c>
      <c r="BD3696" s="26" t="s">
        <v>615</v>
      </c>
      <c r="BE3696" s="26"/>
      <c r="BF3696" s="26" t="s">
        <v>68</v>
      </c>
      <c r="BG3696" s="26" t="s">
        <v>68</v>
      </c>
      <c r="BH3696" s="26" t="s">
        <v>146</v>
      </c>
      <c r="BI3696" s="26">
        <v>7</v>
      </c>
      <c r="BJ3696" s="26" t="s">
        <v>21</v>
      </c>
    </row>
    <row r="3697" spans="36:62" x14ac:dyDescent="0.25">
      <c r="AJ3697" s="26">
        <v>2391</v>
      </c>
      <c r="AK3697" s="26">
        <v>2002534</v>
      </c>
      <c r="AL3697" s="264">
        <v>43868.68472222222</v>
      </c>
      <c r="AM3697" s="26" t="s">
        <v>481</v>
      </c>
      <c r="AN3697" s="26" t="s">
        <v>63</v>
      </c>
      <c r="AO3697" s="26" t="s">
        <v>156</v>
      </c>
      <c r="AP3697" s="26" t="s">
        <v>159</v>
      </c>
      <c r="AQ3697" s="26">
        <v>0</v>
      </c>
      <c r="AR3697" s="26">
        <v>90</v>
      </c>
      <c r="AS3697" s="26" t="s">
        <v>875</v>
      </c>
      <c r="AT3697" s="26" t="s">
        <v>71</v>
      </c>
      <c r="AU3697" s="26" t="s">
        <v>63</v>
      </c>
      <c r="AV3697" s="26" t="s">
        <v>63</v>
      </c>
      <c r="AW3697" s="26" t="s">
        <v>63</v>
      </c>
      <c r="AX3697" s="26" t="s">
        <v>63</v>
      </c>
      <c r="AY3697" s="26">
        <v>44.112166000000002</v>
      </c>
      <c r="AZ3697" s="26">
        <v>-103.122889999999</v>
      </c>
      <c r="BA3697" s="26" t="s">
        <v>166</v>
      </c>
      <c r="BB3697" s="26" t="s">
        <v>609</v>
      </c>
      <c r="BC3697" s="26" t="s">
        <v>636</v>
      </c>
      <c r="BD3697" s="26" t="s">
        <v>68</v>
      </c>
      <c r="BE3697" s="26" t="s">
        <v>874</v>
      </c>
      <c r="BF3697" s="26" t="s">
        <v>68</v>
      </c>
      <c r="BG3697" s="26" t="s">
        <v>68</v>
      </c>
      <c r="BH3697" s="26" t="s">
        <v>637</v>
      </c>
      <c r="BI3697" s="26">
        <v>7</v>
      </c>
      <c r="BJ3697" s="26" t="s">
        <v>217</v>
      </c>
    </row>
    <row r="3698" spans="36:62" x14ac:dyDescent="0.25">
      <c r="AJ3698" s="26">
        <v>2399</v>
      </c>
      <c r="AK3698" s="26">
        <v>2002484</v>
      </c>
      <c r="AL3698" s="264">
        <v>43883.861111111109</v>
      </c>
      <c r="AM3698" s="26" t="s">
        <v>481</v>
      </c>
      <c r="AN3698" s="26" t="s">
        <v>63</v>
      </c>
      <c r="AO3698" s="26"/>
      <c r="AP3698" s="26"/>
      <c r="AQ3698" s="26">
        <v>-1</v>
      </c>
      <c r="AR3698" s="26">
        <v>90</v>
      </c>
      <c r="AS3698" s="26" t="s">
        <v>168</v>
      </c>
      <c r="AT3698" s="26" t="s">
        <v>71</v>
      </c>
      <c r="AU3698" s="26" t="s">
        <v>63</v>
      </c>
      <c r="AV3698" s="26" t="s">
        <v>63</v>
      </c>
      <c r="AW3698" s="26" t="s">
        <v>63</v>
      </c>
      <c r="AX3698" s="26" t="s">
        <v>63</v>
      </c>
      <c r="AY3698" s="26">
        <v>43.997694000000003</v>
      </c>
      <c r="AZ3698" s="26">
        <v>-102.263470999999</v>
      </c>
      <c r="BA3698" s="26" t="s">
        <v>158</v>
      </c>
      <c r="BB3698" s="26" t="s">
        <v>611</v>
      </c>
      <c r="BC3698" s="26" t="s">
        <v>167</v>
      </c>
      <c r="BD3698" s="26" t="s">
        <v>154</v>
      </c>
      <c r="BE3698" s="26"/>
      <c r="BF3698" s="26" t="s">
        <v>99</v>
      </c>
      <c r="BG3698" s="26" t="s">
        <v>167</v>
      </c>
      <c r="BH3698" s="26" t="s">
        <v>99</v>
      </c>
      <c r="BI3698" s="26">
        <v>7</v>
      </c>
      <c r="BJ3698" s="26" t="s">
        <v>217</v>
      </c>
    </row>
    <row r="3699" spans="36:62" x14ac:dyDescent="0.25">
      <c r="AJ3699" s="26">
        <v>2404</v>
      </c>
      <c r="AK3699" s="26">
        <v>2002926</v>
      </c>
      <c r="AL3699" s="264">
        <v>43891.854166666664</v>
      </c>
      <c r="AM3699" s="26" t="s">
        <v>481</v>
      </c>
      <c r="AN3699" s="26" t="s">
        <v>63</v>
      </c>
      <c r="AO3699" s="26"/>
      <c r="AP3699" s="26"/>
      <c r="AQ3699" s="26">
        <v>-1</v>
      </c>
      <c r="AR3699" s="26">
        <v>90</v>
      </c>
      <c r="AS3699" s="26" t="s">
        <v>168</v>
      </c>
      <c r="AT3699" s="26" t="s">
        <v>71</v>
      </c>
      <c r="AU3699" s="26" t="s">
        <v>63</v>
      </c>
      <c r="AV3699" s="26" t="s">
        <v>63</v>
      </c>
      <c r="AW3699" s="26" t="s">
        <v>63</v>
      </c>
      <c r="AX3699" s="26" t="s">
        <v>63</v>
      </c>
      <c r="AY3699" s="26">
        <v>44.068987</v>
      </c>
      <c r="AZ3699" s="26">
        <v>-102.416686999999</v>
      </c>
      <c r="BA3699" s="26" t="s">
        <v>158</v>
      </c>
      <c r="BB3699" s="26" t="s">
        <v>609</v>
      </c>
      <c r="BC3699" s="26" t="s">
        <v>167</v>
      </c>
      <c r="BD3699" s="26" t="s">
        <v>154</v>
      </c>
      <c r="BE3699" s="26"/>
      <c r="BF3699" s="26" t="s">
        <v>99</v>
      </c>
      <c r="BG3699" s="26" t="s">
        <v>167</v>
      </c>
      <c r="BH3699" s="26" t="s">
        <v>99</v>
      </c>
      <c r="BI3699" s="26">
        <v>7</v>
      </c>
      <c r="BJ3699" s="26" t="s">
        <v>217</v>
      </c>
    </row>
    <row r="3700" spans="36:62" x14ac:dyDescent="0.25">
      <c r="AJ3700" s="26">
        <v>2405</v>
      </c>
      <c r="AK3700" s="26">
        <v>2002927</v>
      </c>
      <c r="AL3700" s="264">
        <v>43892.8125</v>
      </c>
      <c r="AM3700" s="26" t="s">
        <v>481</v>
      </c>
      <c r="AN3700" s="26" t="s">
        <v>63</v>
      </c>
      <c r="AO3700" s="26"/>
      <c r="AP3700" s="26"/>
      <c r="AQ3700" s="26">
        <v>-1</v>
      </c>
      <c r="AR3700" s="26">
        <v>90</v>
      </c>
      <c r="AS3700" s="26" t="s">
        <v>168</v>
      </c>
      <c r="AT3700" s="26" t="s">
        <v>71</v>
      </c>
      <c r="AU3700" s="26" t="s">
        <v>63</v>
      </c>
      <c r="AV3700" s="26" t="s">
        <v>63</v>
      </c>
      <c r="AW3700" s="26" t="s">
        <v>63</v>
      </c>
      <c r="AX3700" s="26" t="s">
        <v>63</v>
      </c>
      <c r="AY3700" s="26">
        <v>44.03069</v>
      </c>
      <c r="AZ3700" s="26">
        <v>-102.33789</v>
      </c>
      <c r="BA3700" s="26" t="s">
        <v>185</v>
      </c>
      <c r="BB3700" s="26" t="s">
        <v>611</v>
      </c>
      <c r="BC3700" s="26" t="s">
        <v>167</v>
      </c>
      <c r="BD3700" s="26" t="s">
        <v>154</v>
      </c>
      <c r="BE3700" s="26"/>
      <c r="BF3700" s="26" t="s">
        <v>99</v>
      </c>
      <c r="BG3700" s="26" t="s">
        <v>167</v>
      </c>
      <c r="BH3700" s="26" t="s">
        <v>99</v>
      </c>
      <c r="BI3700" s="26">
        <v>7</v>
      </c>
      <c r="BJ3700" s="26" t="s">
        <v>217</v>
      </c>
    </row>
    <row r="3701" spans="36:62" x14ac:dyDescent="0.25">
      <c r="AJ3701" s="26">
        <v>2409</v>
      </c>
      <c r="AK3701" s="26">
        <v>2003079</v>
      </c>
      <c r="AL3701" s="264">
        <v>43884.368055555555</v>
      </c>
      <c r="AM3701" s="26" t="s">
        <v>481</v>
      </c>
      <c r="AN3701" s="26" t="s">
        <v>63</v>
      </c>
      <c r="AO3701" s="26"/>
      <c r="AP3701" s="26"/>
      <c r="AQ3701" s="26">
        <v>-1</v>
      </c>
      <c r="AR3701" s="26">
        <v>90</v>
      </c>
      <c r="AS3701" s="26" t="s">
        <v>168</v>
      </c>
      <c r="AT3701" s="26" t="s">
        <v>71</v>
      </c>
      <c r="AU3701" s="26" t="s">
        <v>63</v>
      </c>
      <c r="AV3701" s="26" t="s">
        <v>63</v>
      </c>
      <c r="AW3701" s="26" t="s">
        <v>63</v>
      </c>
      <c r="AX3701" s="26" t="s">
        <v>63</v>
      </c>
      <c r="AY3701" s="26">
        <v>44.117787</v>
      </c>
      <c r="AZ3701" s="26">
        <v>-103.058216</v>
      </c>
      <c r="BA3701" s="26" t="s">
        <v>166</v>
      </c>
      <c r="BB3701" s="26" t="s">
        <v>611</v>
      </c>
      <c r="BC3701" s="26" t="s">
        <v>167</v>
      </c>
      <c r="BD3701" s="26" t="s">
        <v>154</v>
      </c>
      <c r="BE3701" s="26"/>
      <c r="BF3701" s="26" t="s">
        <v>99</v>
      </c>
      <c r="BG3701" s="26" t="s">
        <v>167</v>
      </c>
      <c r="BH3701" s="26" t="s">
        <v>99</v>
      </c>
      <c r="BI3701" s="26">
        <v>7</v>
      </c>
      <c r="BJ3701" s="26" t="s">
        <v>217</v>
      </c>
    </row>
    <row r="3702" spans="36:62" x14ac:dyDescent="0.25">
      <c r="AJ3702" s="26">
        <v>2410</v>
      </c>
      <c r="AK3702" s="26">
        <v>2003082</v>
      </c>
      <c r="AL3702" s="264">
        <v>43884.736111111109</v>
      </c>
      <c r="AM3702" s="26" t="s">
        <v>147</v>
      </c>
      <c r="AN3702" s="26" t="s">
        <v>63</v>
      </c>
      <c r="AO3702" s="26" t="s">
        <v>156</v>
      </c>
      <c r="AP3702" s="26" t="s">
        <v>159</v>
      </c>
      <c r="AQ3702" s="26">
        <v>0</v>
      </c>
      <c r="AR3702" s="26">
        <v>90</v>
      </c>
      <c r="AS3702" s="26" t="s">
        <v>877</v>
      </c>
      <c r="AT3702" s="26" t="s">
        <v>71</v>
      </c>
      <c r="AU3702" s="26" t="s">
        <v>63</v>
      </c>
      <c r="AV3702" s="26" t="s">
        <v>69</v>
      </c>
      <c r="AW3702" s="26" t="s">
        <v>63</v>
      </c>
      <c r="AX3702" s="26" t="s">
        <v>63</v>
      </c>
      <c r="AY3702" s="26">
        <v>43.835900000000002</v>
      </c>
      <c r="AZ3702" s="26">
        <v>-101.888875999999</v>
      </c>
      <c r="BA3702" s="26" t="s">
        <v>158</v>
      </c>
      <c r="BB3702" s="26" t="s">
        <v>609</v>
      </c>
      <c r="BC3702" s="26" t="s">
        <v>651</v>
      </c>
      <c r="BD3702" s="26" t="s">
        <v>68</v>
      </c>
      <c r="BE3702" s="26"/>
      <c r="BF3702" s="26" t="s">
        <v>68</v>
      </c>
      <c r="BG3702" s="26" t="s">
        <v>68</v>
      </c>
      <c r="BH3702" s="26" t="s">
        <v>210</v>
      </c>
      <c r="BI3702" s="26">
        <v>7</v>
      </c>
      <c r="BJ3702" s="26" t="s">
        <v>20</v>
      </c>
    </row>
    <row r="3703" spans="36:62" x14ac:dyDescent="0.25">
      <c r="AJ3703" s="26">
        <v>2411</v>
      </c>
      <c r="AK3703" s="26">
        <v>2003084</v>
      </c>
      <c r="AL3703" s="264">
        <v>43894.747916666667</v>
      </c>
      <c r="AM3703" s="26" t="s">
        <v>147</v>
      </c>
      <c r="AN3703" s="26" t="s">
        <v>63</v>
      </c>
      <c r="AO3703" s="26" t="s">
        <v>156</v>
      </c>
      <c r="AP3703" s="26" t="s">
        <v>159</v>
      </c>
      <c r="AQ3703" s="26">
        <v>0</v>
      </c>
      <c r="AR3703" s="26">
        <v>90</v>
      </c>
      <c r="AS3703" s="26" t="s">
        <v>189</v>
      </c>
      <c r="AT3703" s="26" t="s">
        <v>619</v>
      </c>
      <c r="AU3703" s="26" t="s">
        <v>63</v>
      </c>
      <c r="AV3703" s="26" t="s">
        <v>63</v>
      </c>
      <c r="AW3703" s="26" t="s">
        <v>63</v>
      </c>
      <c r="AX3703" s="26" t="s">
        <v>63</v>
      </c>
      <c r="AY3703" s="26">
        <v>43.836260000000003</v>
      </c>
      <c r="AZ3703" s="26">
        <v>-101.869544</v>
      </c>
      <c r="BA3703" s="26" t="s">
        <v>491</v>
      </c>
      <c r="BB3703" s="26" t="s">
        <v>609</v>
      </c>
      <c r="BC3703" s="26" t="s">
        <v>68</v>
      </c>
      <c r="BD3703" s="26" t="s">
        <v>68</v>
      </c>
      <c r="BE3703" s="26"/>
      <c r="BF3703" s="26" t="s">
        <v>68</v>
      </c>
      <c r="BG3703" s="26" t="s">
        <v>68</v>
      </c>
      <c r="BH3703" s="26" t="s">
        <v>160</v>
      </c>
      <c r="BI3703" s="26">
        <v>7</v>
      </c>
      <c r="BJ3703" s="26" t="s">
        <v>217</v>
      </c>
    </row>
    <row r="3704" spans="36:62" x14ac:dyDescent="0.25">
      <c r="AJ3704" s="26">
        <v>2412</v>
      </c>
      <c r="AK3704" s="26">
        <v>2003087</v>
      </c>
      <c r="AL3704" s="264">
        <v>43884.375</v>
      </c>
      <c r="AM3704" s="26" t="s">
        <v>481</v>
      </c>
      <c r="AN3704" s="26" t="s">
        <v>63</v>
      </c>
      <c r="AO3704" s="26"/>
      <c r="AP3704" s="26"/>
      <c r="AQ3704" s="26">
        <v>-1</v>
      </c>
      <c r="AR3704" s="26">
        <v>90</v>
      </c>
      <c r="AS3704" s="26" t="s">
        <v>168</v>
      </c>
      <c r="AT3704" s="26" t="s">
        <v>71</v>
      </c>
      <c r="AU3704" s="26" t="s">
        <v>63</v>
      </c>
      <c r="AV3704" s="26" t="s">
        <v>63</v>
      </c>
      <c r="AW3704" s="26" t="s">
        <v>63</v>
      </c>
      <c r="AX3704" s="26" t="s">
        <v>63</v>
      </c>
      <c r="AY3704" s="26">
        <v>44.001852</v>
      </c>
      <c r="AZ3704" s="26">
        <v>-102.269356</v>
      </c>
      <c r="BA3704" s="26" t="s">
        <v>166</v>
      </c>
      <c r="BB3704" s="26" t="s">
        <v>611</v>
      </c>
      <c r="BC3704" s="26" t="s">
        <v>167</v>
      </c>
      <c r="BD3704" s="26" t="s">
        <v>154</v>
      </c>
      <c r="BE3704" s="26"/>
      <c r="BF3704" s="26" t="s">
        <v>99</v>
      </c>
      <c r="BG3704" s="26" t="s">
        <v>167</v>
      </c>
      <c r="BH3704" s="26" t="s">
        <v>99</v>
      </c>
      <c r="BI3704" s="26">
        <v>7</v>
      </c>
      <c r="BJ3704" s="26" t="s">
        <v>217</v>
      </c>
    </row>
    <row r="3705" spans="36:62" x14ac:dyDescent="0.25">
      <c r="AJ3705" s="26">
        <v>2414</v>
      </c>
      <c r="AK3705" s="26">
        <v>2003090</v>
      </c>
      <c r="AL3705" s="264">
        <v>43888.322916666664</v>
      </c>
      <c r="AM3705" s="26" t="s">
        <v>481</v>
      </c>
      <c r="AN3705" s="26" t="s">
        <v>63</v>
      </c>
      <c r="AO3705" s="26" t="s">
        <v>156</v>
      </c>
      <c r="AP3705" s="26" t="s">
        <v>159</v>
      </c>
      <c r="AQ3705" s="26">
        <v>0</v>
      </c>
      <c r="AR3705" s="26">
        <v>90</v>
      </c>
      <c r="AS3705" s="26" t="s">
        <v>622</v>
      </c>
      <c r="AT3705" s="26" t="s">
        <v>613</v>
      </c>
      <c r="AU3705" s="26" t="s">
        <v>63</v>
      </c>
      <c r="AV3705" s="26" t="s">
        <v>63</v>
      </c>
      <c r="AW3705" s="26" t="s">
        <v>63</v>
      </c>
      <c r="AX3705" s="26" t="s">
        <v>63</v>
      </c>
      <c r="AY3705" s="26">
        <v>44.116737000000001</v>
      </c>
      <c r="AZ3705" s="26">
        <v>-103.11427</v>
      </c>
      <c r="BA3705" s="26" t="s">
        <v>158</v>
      </c>
      <c r="BB3705" s="26" t="s">
        <v>609</v>
      </c>
      <c r="BC3705" s="26" t="s">
        <v>68</v>
      </c>
      <c r="BD3705" s="26" t="s">
        <v>615</v>
      </c>
      <c r="BE3705" s="26"/>
      <c r="BF3705" s="26" t="s">
        <v>68</v>
      </c>
      <c r="BG3705" s="26" t="s">
        <v>68</v>
      </c>
      <c r="BH3705" s="26" t="s">
        <v>146</v>
      </c>
      <c r="BI3705" s="26">
        <v>7</v>
      </c>
      <c r="BJ3705" s="26" t="s">
        <v>217</v>
      </c>
    </row>
    <row r="3706" spans="36:62" x14ac:dyDescent="0.25">
      <c r="AJ3706" s="26">
        <v>2416</v>
      </c>
      <c r="AK3706" s="26">
        <v>2003395</v>
      </c>
      <c r="AL3706" s="264">
        <v>43904.424305555556</v>
      </c>
      <c r="AM3706" s="26" t="s">
        <v>481</v>
      </c>
      <c r="AN3706" s="26" t="s">
        <v>63</v>
      </c>
      <c r="AO3706" s="26" t="s">
        <v>156</v>
      </c>
      <c r="AP3706" s="26" t="s">
        <v>159</v>
      </c>
      <c r="AQ3706" s="26">
        <v>0</v>
      </c>
      <c r="AR3706" s="26">
        <v>90</v>
      </c>
      <c r="AS3706" s="26" t="s">
        <v>878</v>
      </c>
      <c r="AT3706" s="26" t="s">
        <v>613</v>
      </c>
      <c r="AU3706" s="26" t="s">
        <v>69</v>
      </c>
      <c r="AV3706" s="26" t="s">
        <v>63</v>
      </c>
      <c r="AW3706" s="26" t="s">
        <v>63</v>
      </c>
      <c r="AX3706" s="26" t="s">
        <v>63</v>
      </c>
      <c r="AY3706" s="26">
        <v>44.116233000000001</v>
      </c>
      <c r="AZ3706" s="26">
        <v>-103.11490000000001</v>
      </c>
      <c r="BA3706" s="26" t="s">
        <v>498</v>
      </c>
      <c r="BB3706" s="26" t="s">
        <v>611</v>
      </c>
      <c r="BC3706" s="26" t="s">
        <v>620</v>
      </c>
      <c r="BD3706" s="26" t="s">
        <v>615</v>
      </c>
      <c r="BE3706" s="26"/>
      <c r="BF3706" s="26" t="s">
        <v>68</v>
      </c>
      <c r="BG3706" s="26" t="s">
        <v>68</v>
      </c>
      <c r="BH3706" s="26" t="s">
        <v>146</v>
      </c>
      <c r="BI3706" s="26">
        <v>7</v>
      </c>
      <c r="BJ3706" s="26" t="s">
        <v>217</v>
      </c>
    </row>
    <row r="3707" spans="36:62" x14ac:dyDescent="0.25">
      <c r="AJ3707" s="26">
        <v>2417</v>
      </c>
      <c r="AK3707" s="26">
        <v>2003343</v>
      </c>
      <c r="AL3707" s="264">
        <v>43902.819444444445</v>
      </c>
      <c r="AM3707" s="26" t="s">
        <v>481</v>
      </c>
      <c r="AN3707" s="26" t="s">
        <v>63</v>
      </c>
      <c r="AO3707" s="26"/>
      <c r="AP3707" s="26"/>
      <c r="AQ3707" s="26">
        <v>-1</v>
      </c>
      <c r="AR3707" s="26">
        <v>90</v>
      </c>
      <c r="AS3707" s="26" t="s">
        <v>168</v>
      </c>
      <c r="AT3707" s="26" t="s">
        <v>71</v>
      </c>
      <c r="AU3707" s="26" t="s">
        <v>63</v>
      </c>
      <c r="AV3707" s="26" t="s">
        <v>63</v>
      </c>
      <c r="AW3707" s="26" t="s">
        <v>63</v>
      </c>
      <c r="AX3707" s="26" t="s">
        <v>63</v>
      </c>
      <c r="AY3707" s="26">
        <v>44.021371000000002</v>
      </c>
      <c r="AZ3707" s="26">
        <v>-102.297048</v>
      </c>
      <c r="BA3707" s="26" t="s">
        <v>166</v>
      </c>
      <c r="BB3707" s="26" t="s">
        <v>609</v>
      </c>
      <c r="BC3707" s="26" t="s">
        <v>167</v>
      </c>
      <c r="BD3707" s="26" t="s">
        <v>154</v>
      </c>
      <c r="BE3707" s="26"/>
      <c r="BF3707" s="26" t="s">
        <v>99</v>
      </c>
      <c r="BG3707" s="26" t="s">
        <v>167</v>
      </c>
      <c r="BH3707" s="26" t="s">
        <v>99</v>
      </c>
      <c r="BI3707" s="26">
        <v>7</v>
      </c>
      <c r="BJ3707" s="26" t="s">
        <v>217</v>
      </c>
    </row>
    <row r="3708" spans="36:62" x14ac:dyDescent="0.25">
      <c r="AJ3708" s="26">
        <v>2418</v>
      </c>
      <c r="AK3708" s="26">
        <v>2003391</v>
      </c>
      <c r="AL3708" s="264">
        <v>43900.902777777781</v>
      </c>
      <c r="AM3708" s="26" t="s">
        <v>481</v>
      </c>
      <c r="AN3708" s="26" t="s">
        <v>63</v>
      </c>
      <c r="AO3708" s="26"/>
      <c r="AP3708" s="26"/>
      <c r="AQ3708" s="26">
        <v>-1</v>
      </c>
      <c r="AR3708" s="26">
        <v>90</v>
      </c>
      <c r="AS3708" s="26" t="s">
        <v>168</v>
      </c>
      <c r="AT3708" s="26" t="s">
        <v>71</v>
      </c>
      <c r="AU3708" s="26" t="s">
        <v>63</v>
      </c>
      <c r="AV3708" s="26" t="s">
        <v>63</v>
      </c>
      <c r="AW3708" s="26" t="s">
        <v>63</v>
      </c>
      <c r="AX3708" s="26" t="s">
        <v>63</v>
      </c>
      <c r="AY3708" s="26">
        <v>44.008125</v>
      </c>
      <c r="AZ3708" s="26">
        <v>-102.278200999999</v>
      </c>
      <c r="BA3708" s="26" t="s">
        <v>158</v>
      </c>
      <c r="BB3708" s="26" t="s">
        <v>611</v>
      </c>
      <c r="BC3708" s="26" t="s">
        <v>167</v>
      </c>
      <c r="BD3708" s="26" t="s">
        <v>154</v>
      </c>
      <c r="BE3708" s="26"/>
      <c r="BF3708" s="26" t="s">
        <v>99</v>
      </c>
      <c r="BG3708" s="26" t="s">
        <v>167</v>
      </c>
      <c r="BH3708" s="26" t="s">
        <v>99</v>
      </c>
      <c r="BI3708" s="26">
        <v>7</v>
      </c>
      <c r="BJ3708" s="26" t="s">
        <v>217</v>
      </c>
    </row>
    <row r="3709" spans="36:62" x14ac:dyDescent="0.25">
      <c r="AJ3709" s="26">
        <v>2419</v>
      </c>
      <c r="AK3709" s="26">
        <v>2003495</v>
      </c>
      <c r="AL3709" s="264">
        <v>43903.859722222223</v>
      </c>
      <c r="AM3709" s="26" t="s">
        <v>481</v>
      </c>
      <c r="AN3709" s="26" t="s">
        <v>63</v>
      </c>
      <c r="AO3709" s="26" t="s">
        <v>156</v>
      </c>
      <c r="AP3709" s="26" t="s">
        <v>159</v>
      </c>
      <c r="AQ3709" s="26">
        <v>0</v>
      </c>
      <c r="AR3709" s="26">
        <v>90</v>
      </c>
      <c r="AS3709" s="26" t="s">
        <v>879</v>
      </c>
      <c r="AT3709" s="26" t="s">
        <v>613</v>
      </c>
      <c r="AU3709" s="26" t="s">
        <v>63</v>
      </c>
      <c r="AV3709" s="26" t="s">
        <v>63</v>
      </c>
      <c r="AW3709" s="26" t="s">
        <v>63</v>
      </c>
      <c r="AX3709" s="26" t="s">
        <v>63</v>
      </c>
      <c r="AY3709" s="26">
        <v>44.103605000000002</v>
      </c>
      <c r="AZ3709" s="26">
        <v>-102.689656999999</v>
      </c>
      <c r="BA3709" s="26" t="s">
        <v>158</v>
      </c>
      <c r="BB3709" s="26" t="s">
        <v>609</v>
      </c>
      <c r="BC3709" s="26" t="s">
        <v>761</v>
      </c>
      <c r="BD3709" s="26" t="s">
        <v>68</v>
      </c>
      <c r="BE3709" s="26"/>
      <c r="BF3709" s="26" t="s">
        <v>68</v>
      </c>
      <c r="BG3709" s="26" t="s">
        <v>209</v>
      </c>
      <c r="BH3709" s="26" t="s">
        <v>210</v>
      </c>
      <c r="BI3709" s="26">
        <v>7</v>
      </c>
      <c r="BJ3709" s="26" t="s">
        <v>20</v>
      </c>
    </row>
    <row r="3710" spans="36:62" x14ac:dyDescent="0.25">
      <c r="AJ3710" s="26">
        <v>2420</v>
      </c>
      <c r="AK3710" s="26">
        <v>2003524</v>
      </c>
      <c r="AL3710" s="264">
        <v>43909.302083333336</v>
      </c>
      <c r="AM3710" s="26" t="s">
        <v>481</v>
      </c>
      <c r="AN3710" s="26" t="s">
        <v>63</v>
      </c>
      <c r="AO3710" s="26"/>
      <c r="AP3710" s="26"/>
      <c r="AQ3710" s="26">
        <v>-1</v>
      </c>
      <c r="AR3710" s="26">
        <v>90</v>
      </c>
      <c r="AS3710" s="26" t="s">
        <v>168</v>
      </c>
      <c r="AT3710" s="26" t="s">
        <v>616</v>
      </c>
      <c r="AU3710" s="26" t="s">
        <v>63</v>
      </c>
      <c r="AV3710" s="26" t="s">
        <v>63</v>
      </c>
      <c r="AW3710" s="26" t="s">
        <v>63</v>
      </c>
      <c r="AX3710" s="26" t="s">
        <v>63</v>
      </c>
      <c r="AY3710" s="26">
        <v>44.009658000000002</v>
      </c>
      <c r="AZ3710" s="26">
        <v>-102.280359</v>
      </c>
      <c r="BA3710" s="26" t="s">
        <v>507</v>
      </c>
      <c r="BB3710" s="26" t="s">
        <v>611</v>
      </c>
      <c r="BC3710" s="26" t="s">
        <v>167</v>
      </c>
      <c r="BD3710" s="26" t="s">
        <v>154</v>
      </c>
      <c r="BE3710" s="26"/>
      <c r="BF3710" s="26" t="s">
        <v>99</v>
      </c>
      <c r="BG3710" s="26" t="s">
        <v>167</v>
      </c>
      <c r="BH3710" s="26" t="s">
        <v>99</v>
      </c>
      <c r="BI3710" s="26">
        <v>7</v>
      </c>
      <c r="BJ3710" s="26" t="s">
        <v>217</v>
      </c>
    </row>
    <row r="3711" spans="36:62" x14ac:dyDescent="0.25">
      <c r="AJ3711" s="26">
        <v>2421</v>
      </c>
      <c r="AK3711" s="26">
        <v>2003528</v>
      </c>
      <c r="AL3711" s="264">
        <v>43916.274305555555</v>
      </c>
      <c r="AM3711" s="26" t="s">
        <v>481</v>
      </c>
      <c r="AN3711" s="26" t="s">
        <v>63</v>
      </c>
      <c r="AO3711" s="26" t="s">
        <v>156</v>
      </c>
      <c r="AP3711" s="26" t="s">
        <v>159</v>
      </c>
      <c r="AQ3711" s="26">
        <v>0</v>
      </c>
      <c r="AR3711" s="26">
        <v>90</v>
      </c>
      <c r="AS3711" s="26" t="s">
        <v>818</v>
      </c>
      <c r="AT3711" s="26" t="s">
        <v>822</v>
      </c>
      <c r="AU3711" s="26" t="s">
        <v>63</v>
      </c>
      <c r="AV3711" s="26" t="s">
        <v>63</v>
      </c>
      <c r="AW3711" s="26" t="s">
        <v>63</v>
      </c>
      <c r="AX3711" s="26" t="s">
        <v>63</v>
      </c>
      <c r="AY3711" s="26">
        <v>44.117845000000003</v>
      </c>
      <c r="AZ3711" s="26">
        <v>-103.078913</v>
      </c>
      <c r="BA3711" s="26" t="s">
        <v>185</v>
      </c>
      <c r="BB3711" s="26" t="s">
        <v>609</v>
      </c>
      <c r="BC3711" s="26" t="s">
        <v>614</v>
      </c>
      <c r="BD3711" s="26" t="s">
        <v>615</v>
      </c>
      <c r="BE3711" s="26"/>
      <c r="BF3711" s="26" t="s">
        <v>68</v>
      </c>
      <c r="BG3711" s="26" t="s">
        <v>68</v>
      </c>
      <c r="BH3711" s="26" t="s">
        <v>146</v>
      </c>
      <c r="BI3711" s="26">
        <v>7</v>
      </c>
      <c r="BJ3711" s="26" t="s">
        <v>217</v>
      </c>
    </row>
    <row r="3712" spans="36:62" x14ac:dyDescent="0.25">
      <c r="AJ3712" s="26">
        <v>2422</v>
      </c>
      <c r="AK3712" s="26">
        <v>2003529</v>
      </c>
      <c r="AL3712" s="264">
        <v>43916.284722222219</v>
      </c>
      <c r="AM3712" s="26" t="s">
        <v>481</v>
      </c>
      <c r="AN3712" s="26" t="s">
        <v>63</v>
      </c>
      <c r="AO3712" s="26" t="s">
        <v>156</v>
      </c>
      <c r="AP3712" s="26" t="s">
        <v>159</v>
      </c>
      <c r="AQ3712" s="26">
        <v>0</v>
      </c>
      <c r="AR3712" s="26">
        <v>90</v>
      </c>
      <c r="AS3712" s="26" t="s">
        <v>737</v>
      </c>
      <c r="AT3712" s="26" t="s">
        <v>822</v>
      </c>
      <c r="AU3712" s="26" t="s">
        <v>63</v>
      </c>
      <c r="AV3712" s="26" t="s">
        <v>63</v>
      </c>
      <c r="AW3712" s="26" t="s">
        <v>63</v>
      </c>
      <c r="AX3712" s="26" t="s">
        <v>63</v>
      </c>
      <c r="AY3712" s="26">
        <v>44.117773999999898</v>
      </c>
      <c r="AZ3712" s="26">
        <v>-103.080821</v>
      </c>
      <c r="BA3712" s="26" t="s">
        <v>158</v>
      </c>
      <c r="BB3712" s="26" t="s">
        <v>609</v>
      </c>
      <c r="BC3712" s="26" t="s">
        <v>614</v>
      </c>
      <c r="BD3712" s="26" t="s">
        <v>615</v>
      </c>
      <c r="BE3712" s="26"/>
      <c r="BF3712" s="26" t="s">
        <v>68</v>
      </c>
      <c r="BG3712" s="26" t="s">
        <v>68</v>
      </c>
      <c r="BH3712" s="26" t="s">
        <v>146</v>
      </c>
      <c r="BI3712" s="26">
        <v>7</v>
      </c>
      <c r="BJ3712" s="26" t="s">
        <v>217</v>
      </c>
    </row>
    <row r="3713" spans="36:62" x14ac:dyDescent="0.25">
      <c r="AJ3713" s="26">
        <v>2423</v>
      </c>
      <c r="AK3713" s="26">
        <v>2003532</v>
      </c>
      <c r="AL3713" s="264">
        <v>43913.586805555555</v>
      </c>
      <c r="AM3713" s="26" t="s">
        <v>481</v>
      </c>
      <c r="AN3713" s="26" t="s">
        <v>63</v>
      </c>
      <c r="AO3713" s="26" t="s">
        <v>156</v>
      </c>
      <c r="AP3713" s="26" t="s">
        <v>159</v>
      </c>
      <c r="AQ3713" s="26">
        <v>0</v>
      </c>
      <c r="AR3713" s="26">
        <v>90</v>
      </c>
      <c r="AS3713" s="26" t="s">
        <v>779</v>
      </c>
      <c r="AT3713" s="26" t="s">
        <v>71</v>
      </c>
      <c r="AU3713" s="26" t="s">
        <v>63</v>
      </c>
      <c r="AV3713" s="26" t="s">
        <v>63</v>
      </c>
      <c r="AW3713" s="26" t="s">
        <v>63</v>
      </c>
      <c r="AX3713" s="26" t="s">
        <v>69</v>
      </c>
      <c r="AY3713" s="26">
        <v>44.118343000000003</v>
      </c>
      <c r="AZ3713" s="26">
        <v>-102.992493999999</v>
      </c>
      <c r="BA3713" s="26" t="s">
        <v>185</v>
      </c>
      <c r="BB3713" s="26" t="s">
        <v>611</v>
      </c>
      <c r="BC3713" s="26" t="s">
        <v>880</v>
      </c>
      <c r="BD3713" s="26" t="s">
        <v>68</v>
      </c>
      <c r="BE3713" s="26"/>
      <c r="BF3713" s="26" t="s">
        <v>68</v>
      </c>
      <c r="BG3713" s="26" t="s">
        <v>68</v>
      </c>
      <c r="BH3713" s="26" t="s">
        <v>160</v>
      </c>
      <c r="BI3713" s="26">
        <v>7</v>
      </c>
      <c r="BJ3713" s="26" t="s">
        <v>217</v>
      </c>
    </row>
    <row r="3714" spans="36:62" x14ac:dyDescent="0.25">
      <c r="AJ3714" s="26">
        <v>2424</v>
      </c>
      <c r="AK3714" s="26">
        <v>2003537</v>
      </c>
      <c r="AL3714" s="264">
        <v>43904.470138888886</v>
      </c>
      <c r="AM3714" s="26" t="s">
        <v>147</v>
      </c>
      <c r="AN3714" s="26" t="s">
        <v>63</v>
      </c>
      <c r="AO3714" s="26" t="s">
        <v>156</v>
      </c>
      <c r="AP3714" s="26" t="s">
        <v>159</v>
      </c>
      <c r="AQ3714" s="26">
        <v>0</v>
      </c>
      <c r="AR3714" s="26">
        <v>90</v>
      </c>
      <c r="AS3714" s="26" t="s">
        <v>881</v>
      </c>
      <c r="AT3714" s="26" t="s">
        <v>613</v>
      </c>
      <c r="AU3714" s="26" t="s">
        <v>63</v>
      </c>
      <c r="AV3714" s="26" t="s">
        <v>63</v>
      </c>
      <c r="AW3714" s="26" t="s">
        <v>63</v>
      </c>
      <c r="AX3714" s="26" t="s">
        <v>63</v>
      </c>
      <c r="AY3714" s="26">
        <v>43.835839999999898</v>
      </c>
      <c r="AZ3714" s="26">
        <v>-101.88963200000001</v>
      </c>
      <c r="BA3714" s="26" t="s">
        <v>166</v>
      </c>
      <c r="BB3714" s="26" t="s">
        <v>611</v>
      </c>
      <c r="BC3714" s="26" t="s">
        <v>614</v>
      </c>
      <c r="BD3714" s="26" t="s">
        <v>68</v>
      </c>
      <c r="BE3714" s="26"/>
      <c r="BF3714" s="26" t="s">
        <v>68</v>
      </c>
      <c r="BG3714" s="26" t="s">
        <v>68</v>
      </c>
      <c r="BH3714" s="26" t="s">
        <v>146</v>
      </c>
      <c r="BI3714" s="26">
        <v>7</v>
      </c>
      <c r="BJ3714" s="26" t="s">
        <v>217</v>
      </c>
    </row>
    <row r="3715" spans="36:62" x14ac:dyDescent="0.25">
      <c r="AJ3715" s="26">
        <v>2425</v>
      </c>
      <c r="AK3715" s="26">
        <v>2003658</v>
      </c>
      <c r="AL3715" s="264">
        <v>43906.354861111111</v>
      </c>
      <c r="AM3715" s="26" t="s">
        <v>481</v>
      </c>
      <c r="AN3715" s="26" t="s">
        <v>63</v>
      </c>
      <c r="AO3715" s="26" t="s">
        <v>156</v>
      </c>
      <c r="AP3715" s="26" t="s">
        <v>706</v>
      </c>
      <c r="AQ3715" s="26">
        <v>0</v>
      </c>
      <c r="AR3715" s="26">
        <v>90</v>
      </c>
      <c r="AS3715" s="26" t="s">
        <v>201</v>
      </c>
      <c r="AT3715" s="26" t="s">
        <v>854</v>
      </c>
      <c r="AU3715" s="26" t="s">
        <v>63</v>
      </c>
      <c r="AV3715" s="26" t="s">
        <v>63</v>
      </c>
      <c r="AW3715" s="26" t="s">
        <v>63</v>
      </c>
      <c r="AX3715" s="26" t="s">
        <v>63</v>
      </c>
      <c r="AY3715" s="26">
        <v>44.103453000000002</v>
      </c>
      <c r="AZ3715" s="26">
        <v>-102.567655999999</v>
      </c>
      <c r="BA3715" s="26" t="s">
        <v>185</v>
      </c>
      <c r="BB3715" s="26" t="s">
        <v>609</v>
      </c>
      <c r="BC3715" s="26" t="s">
        <v>614</v>
      </c>
      <c r="BD3715" s="26" t="s">
        <v>615</v>
      </c>
      <c r="BE3715" s="26" t="s">
        <v>677</v>
      </c>
      <c r="BF3715" s="26" t="s">
        <v>68</v>
      </c>
      <c r="BG3715" s="26" t="s">
        <v>68</v>
      </c>
      <c r="BH3715" s="26" t="s">
        <v>146</v>
      </c>
      <c r="BI3715" s="26">
        <v>7</v>
      </c>
      <c r="BJ3715" s="26" t="s">
        <v>20</v>
      </c>
    </row>
    <row r="3716" spans="36:62" x14ac:dyDescent="0.25">
      <c r="AJ3716" s="26">
        <v>2426</v>
      </c>
      <c r="AK3716" s="26">
        <v>2003653</v>
      </c>
      <c r="AL3716" s="264">
        <v>43904.82916666667</v>
      </c>
      <c r="AM3716" s="26" t="s">
        <v>481</v>
      </c>
      <c r="AN3716" s="26" t="s">
        <v>63</v>
      </c>
      <c r="AO3716" s="26"/>
      <c r="AP3716" s="26"/>
      <c r="AQ3716" s="26">
        <v>-1</v>
      </c>
      <c r="AR3716" s="26">
        <v>90</v>
      </c>
      <c r="AS3716" s="26" t="s">
        <v>168</v>
      </c>
      <c r="AT3716" s="26" t="s">
        <v>663</v>
      </c>
      <c r="AU3716" s="26" t="s">
        <v>63</v>
      </c>
      <c r="AV3716" s="26" t="s">
        <v>63</v>
      </c>
      <c r="AW3716" s="26" t="s">
        <v>63</v>
      </c>
      <c r="AX3716" s="26" t="s">
        <v>63</v>
      </c>
      <c r="AY3716" s="26">
        <v>44.010494000000001</v>
      </c>
      <c r="AZ3716" s="26">
        <v>-102.281024</v>
      </c>
      <c r="BA3716" s="26" t="s">
        <v>166</v>
      </c>
      <c r="BB3716" s="26" t="s">
        <v>609</v>
      </c>
      <c r="BC3716" s="26" t="s">
        <v>167</v>
      </c>
      <c r="BD3716" s="26" t="s">
        <v>154</v>
      </c>
      <c r="BE3716" s="26"/>
      <c r="BF3716" s="26" t="s">
        <v>99</v>
      </c>
      <c r="BG3716" s="26" t="s">
        <v>167</v>
      </c>
      <c r="BH3716" s="26" t="s">
        <v>99</v>
      </c>
      <c r="BI3716" s="26">
        <v>7</v>
      </c>
      <c r="BJ3716" s="26" t="s">
        <v>217</v>
      </c>
    </row>
    <row r="3717" spans="36:62" x14ac:dyDescent="0.25">
      <c r="AJ3717" s="26">
        <v>2428</v>
      </c>
      <c r="AK3717" s="26">
        <v>2003649</v>
      </c>
      <c r="AL3717" s="264">
        <v>43904.399305555555</v>
      </c>
      <c r="AM3717" s="26" t="s">
        <v>481</v>
      </c>
      <c r="AN3717" s="26" t="s">
        <v>63</v>
      </c>
      <c r="AO3717" s="26" t="s">
        <v>156</v>
      </c>
      <c r="AP3717" s="26" t="s">
        <v>648</v>
      </c>
      <c r="AQ3717" s="26">
        <v>0</v>
      </c>
      <c r="AR3717" s="26">
        <v>90</v>
      </c>
      <c r="AS3717" s="26" t="s">
        <v>628</v>
      </c>
      <c r="AT3717" s="26" t="s">
        <v>882</v>
      </c>
      <c r="AU3717" s="26" t="s">
        <v>63</v>
      </c>
      <c r="AV3717" s="26" t="s">
        <v>63</v>
      </c>
      <c r="AW3717" s="26" t="s">
        <v>63</v>
      </c>
      <c r="AX3717" s="26" t="s">
        <v>63</v>
      </c>
      <c r="AY3717" s="26">
        <v>44.003287</v>
      </c>
      <c r="AZ3717" s="26">
        <v>-102.270855999999</v>
      </c>
      <c r="BA3717" s="26" t="s">
        <v>510</v>
      </c>
      <c r="BB3717" s="26" t="s">
        <v>609</v>
      </c>
      <c r="BC3717" s="26" t="s">
        <v>883</v>
      </c>
      <c r="BD3717" s="26" t="s">
        <v>615</v>
      </c>
      <c r="BE3717" s="26"/>
      <c r="BF3717" s="26" t="s">
        <v>68</v>
      </c>
      <c r="BG3717" s="26" t="s">
        <v>209</v>
      </c>
      <c r="BH3717" s="26" t="s">
        <v>175</v>
      </c>
      <c r="BI3717" s="26">
        <v>7</v>
      </c>
      <c r="BJ3717" s="26" t="s">
        <v>217</v>
      </c>
    </row>
    <row r="3718" spans="36:62" x14ac:dyDescent="0.25">
      <c r="AJ3718" s="26">
        <v>2431</v>
      </c>
      <c r="AK3718" s="26">
        <v>2003939</v>
      </c>
      <c r="AL3718" s="264">
        <v>43916.78125</v>
      </c>
      <c r="AM3718" s="26" t="s">
        <v>481</v>
      </c>
      <c r="AN3718" s="26" t="s">
        <v>63</v>
      </c>
      <c r="AO3718" s="26" t="s">
        <v>156</v>
      </c>
      <c r="AP3718" s="26" t="s">
        <v>627</v>
      </c>
      <c r="AQ3718" s="26">
        <v>0</v>
      </c>
      <c r="AR3718" s="26">
        <v>90</v>
      </c>
      <c r="AS3718" s="26" t="s">
        <v>628</v>
      </c>
      <c r="AT3718" s="26" t="s">
        <v>704</v>
      </c>
      <c r="AU3718" s="26" t="s">
        <v>63</v>
      </c>
      <c r="AV3718" s="26" t="s">
        <v>63</v>
      </c>
      <c r="AW3718" s="26" t="s">
        <v>63</v>
      </c>
      <c r="AX3718" s="26" t="s">
        <v>63</v>
      </c>
      <c r="AY3718" s="26">
        <v>44.117780000000003</v>
      </c>
      <c r="AZ3718" s="26">
        <v>-103.065442</v>
      </c>
      <c r="BA3718" s="26" t="s">
        <v>502</v>
      </c>
      <c r="BB3718" s="26" t="s">
        <v>611</v>
      </c>
      <c r="BC3718" s="26" t="s">
        <v>629</v>
      </c>
      <c r="BD3718" s="26" t="s">
        <v>68</v>
      </c>
      <c r="BE3718" s="26" t="s">
        <v>161</v>
      </c>
      <c r="BF3718" s="26" t="s">
        <v>68</v>
      </c>
      <c r="BG3718" s="26" t="s">
        <v>68</v>
      </c>
      <c r="BH3718" s="26" t="s">
        <v>646</v>
      </c>
      <c r="BI3718" s="26">
        <v>7</v>
      </c>
      <c r="BJ3718" s="26" t="s">
        <v>217</v>
      </c>
    </row>
    <row r="3719" spans="36:62" x14ac:dyDescent="0.25">
      <c r="AJ3719" s="26">
        <v>2433</v>
      </c>
      <c r="AK3719" s="26">
        <v>2004092</v>
      </c>
      <c r="AL3719" s="264">
        <v>43923.291666666664</v>
      </c>
      <c r="AM3719" s="26" t="s">
        <v>481</v>
      </c>
      <c r="AN3719" s="26" t="s">
        <v>63</v>
      </c>
      <c r="AO3719" s="26" t="s">
        <v>156</v>
      </c>
      <c r="AP3719" s="26" t="s">
        <v>159</v>
      </c>
      <c r="AQ3719" s="26">
        <v>0</v>
      </c>
      <c r="AR3719" s="26">
        <v>90</v>
      </c>
      <c r="AS3719" s="26" t="s">
        <v>201</v>
      </c>
      <c r="AT3719" s="26" t="s">
        <v>654</v>
      </c>
      <c r="AU3719" s="26" t="s">
        <v>63</v>
      </c>
      <c r="AV3719" s="26" t="s">
        <v>63</v>
      </c>
      <c r="AW3719" s="26" t="s">
        <v>63</v>
      </c>
      <c r="AX3719" s="26" t="s">
        <v>63</v>
      </c>
      <c r="AY3719" s="26">
        <v>44.054071999999898</v>
      </c>
      <c r="AZ3719" s="26">
        <v>-102.363314</v>
      </c>
      <c r="BA3719" s="26" t="s">
        <v>498</v>
      </c>
      <c r="BB3719" s="26" t="s">
        <v>609</v>
      </c>
      <c r="BC3719" s="26" t="s">
        <v>633</v>
      </c>
      <c r="BD3719" s="26" t="s">
        <v>615</v>
      </c>
      <c r="BE3719" s="26"/>
      <c r="BF3719" s="26" t="s">
        <v>68</v>
      </c>
      <c r="BG3719" s="26" t="s">
        <v>209</v>
      </c>
      <c r="BH3719" s="26" t="s">
        <v>711</v>
      </c>
      <c r="BI3719" s="26">
        <v>7</v>
      </c>
      <c r="BJ3719" s="26" t="s">
        <v>21</v>
      </c>
    </row>
    <row r="3720" spans="36:62" x14ac:dyDescent="0.25">
      <c r="AJ3720" s="26">
        <v>2435</v>
      </c>
      <c r="AK3720" s="26">
        <v>2004097</v>
      </c>
      <c r="AL3720" s="264">
        <v>43923.75</v>
      </c>
      <c r="AM3720" s="26" t="s">
        <v>481</v>
      </c>
      <c r="AN3720" s="26" t="s">
        <v>63</v>
      </c>
      <c r="AO3720" s="26" t="s">
        <v>156</v>
      </c>
      <c r="AP3720" s="26" t="s">
        <v>741</v>
      </c>
      <c r="AQ3720" s="26">
        <v>0</v>
      </c>
      <c r="AR3720" s="26">
        <v>90</v>
      </c>
      <c r="AS3720" s="26" t="s">
        <v>618</v>
      </c>
      <c r="AT3720" s="26" t="s">
        <v>679</v>
      </c>
      <c r="AU3720" s="26" t="s">
        <v>63</v>
      </c>
      <c r="AV3720" s="26" t="s">
        <v>63</v>
      </c>
      <c r="AW3720" s="26" t="s">
        <v>63</v>
      </c>
      <c r="AX3720" s="26" t="s">
        <v>63</v>
      </c>
      <c r="AY3720" s="26">
        <v>43.973121999999897</v>
      </c>
      <c r="AZ3720" s="26">
        <v>-102.19041300000001</v>
      </c>
      <c r="BA3720" s="26" t="s">
        <v>166</v>
      </c>
      <c r="BB3720" s="26" t="s">
        <v>609</v>
      </c>
      <c r="BC3720" s="26" t="s">
        <v>614</v>
      </c>
      <c r="BD3720" s="26" t="s">
        <v>615</v>
      </c>
      <c r="BE3720" s="26"/>
      <c r="BF3720" s="26" t="s">
        <v>68</v>
      </c>
      <c r="BG3720" s="26" t="s">
        <v>68</v>
      </c>
      <c r="BH3720" s="26" t="s">
        <v>160</v>
      </c>
      <c r="BI3720" s="26">
        <v>7</v>
      </c>
      <c r="BJ3720" s="26" t="s">
        <v>217</v>
      </c>
    </row>
    <row r="3721" spans="36:62" x14ac:dyDescent="0.25">
      <c r="AJ3721" s="26">
        <v>2436</v>
      </c>
      <c r="AK3721" s="26">
        <v>2004187</v>
      </c>
      <c r="AL3721" s="264">
        <v>43922.981944444444</v>
      </c>
      <c r="AM3721" s="26" t="s">
        <v>481</v>
      </c>
      <c r="AN3721" s="26" t="s">
        <v>63</v>
      </c>
      <c r="AO3721" s="26" t="s">
        <v>156</v>
      </c>
      <c r="AP3721" s="26" t="s">
        <v>159</v>
      </c>
      <c r="AQ3721" s="26">
        <v>0</v>
      </c>
      <c r="AR3721" s="26">
        <v>90</v>
      </c>
      <c r="AS3721" s="26" t="s">
        <v>791</v>
      </c>
      <c r="AT3721" s="26" t="s">
        <v>613</v>
      </c>
      <c r="AU3721" s="26" t="s">
        <v>63</v>
      </c>
      <c r="AV3721" s="26" t="s">
        <v>63</v>
      </c>
      <c r="AW3721" s="26" t="s">
        <v>63</v>
      </c>
      <c r="AX3721" s="26" t="s">
        <v>63</v>
      </c>
      <c r="AY3721" s="26">
        <v>44.069318000000003</v>
      </c>
      <c r="AZ3721" s="26">
        <v>-102.463447</v>
      </c>
      <c r="BA3721" s="26" t="s">
        <v>208</v>
      </c>
      <c r="BB3721" s="26" t="s">
        <v>611</v>
      </c>
      <c r="BC3721" s="26" t="s">
        <v>162</v>
      </c>
      <c r="BD3721" s="26" t="s">
        <v>615</v>
      </c>
      <c r="BE3721" s="26"/>
      <c r="BF3721" s="26" t="s">
        <v>68</v>
      </c>
      <c r="BG3721" s="26" t="s">
        <v>209</v>
      </c>
      <c r="BH3721" s="26" t="s">
        <v>146</v>
      </c>
      <c r="BI3721" s="26">
        <v>7</v>
      </c>
      <c r="BJ3721" s="26" t="s">
        <v>217</v>
      </c>
    </row>
    <row r="3722" spans="36:62" x14ac:dyDescent="0.25">
      <c r="AJ3722" s="26">
        <v>2437</v>
      </c>
      <c r="AK3722" s="26">
        <v>2004446</v>
      </c>
      <c r="AL3722" s="264">
        <v>43937.854166666664</v>
      </c>
      <c r="AM3722" s="26" t="s">
        <v>481</v>
      </c>
      <c r="AN3722" s="26" t="s">
        <v>63</v>
      </c>
      <c r="AO3722" s="26"/>
      <c r="AP3722" s="26"/>
      <c r="AQ3722" s="26">
        <v>-1</v>
      </c>
      <c r="AR3722" s="26">
        <v>90</v>
      </c>
      <c r="AS3722" s="26" t="s">
        <v>168</v>
      </c>
      <c r="AT3722" s="26" t="s">
        <v>71</v>
      </c>
      <c r="AU3722" s="26" t="s">
        <v>63</v>
      </c>
      <c r="AV3722" s="26" t="s">
        <v>63</v>
      </c>
      <c r="AW3722" s="26" t="s">
        <v>63</v>
      </c>
      <c r="AX3722" s="26" t="s">
        <v>63</v>
      </c>
      <c r="AY3722" s="26">
        <v>44.020955000000001</v>
      </c>
      <c r="AZ3722" s="26">
        <v>-102.310862</v>
      </c>
      <c r="BA3722" s="26" t="s">
        <v>166</v>
      </c>
      <c r="BB3722" s="26" t="s">
        <v>611</v>
      </c>
      <c r="BC3722" s="26" t="s">
        <v>167</v>
      </c>
      <c r="BD3722" s="26" t="s">
        <v>154</v>
      </c>
      <c r="BE3722" s="26"/>
      <c r="BF3722" s="26" t="s">
        <v>99</v>
      </c>
      <c r="BG3722" s="26" t="s">
        <v>167</v>
      </c>
      <c r="BH3722" s="26" t="s">
        <v>99</v>
      </c>
      <c r="BI3722" s="26">
        <v>7</v>
      </c>
      <c r="BJ3722" s="26" t="s">
        <v>217</v>
      </c>
    </row>
    <row r="3723" spans="36:62" x14ac:dyDescent="0.25">
      <c r="AJ3723" s="26">
        <v>2438</v>
      </c>
      <c r="AK3723" s="26">
        <v>2004445</v>
      </c>
      <c r="AL3723" s="264">
        <v>43931.57916666667</v>
      </c>
      <c r="AM3723" s="26" t="s">
        <v>481</v>
      </c>
      <c r="AN3723" s="26" t="s">
        <v>63</v>
      </c>
      <c r="AO3723" s="26" t="s">
        <v>156</v>
      </c>
      <c r="AP3723" s="26" t="s">
        <v>159</v>
      </c>
      <c r="AQ3723" s="26">
        <v>0</v>
      </c>
      <c r="AR3723" s="26">
        <v>90</v>
      </c>
      <c r="AS3723" s="26" t="s">
        <v>168</v>
      </c>
      <c r="AT3723" s="26" t="s">
        <v>71</v>
      </c>
      <c r="AU3723" s="26" t="s">
        <v>63</v>
      </c>
      <c r="AV3723" s="26" t="s">
        <v>63</v>
      </c>
      <c r="AW3723" s="26" t="s">
        <v>63</v>
      </c>
      <c r="AX3723" s="26" t="s">
        <v>63</v>
      </c>
      <c r="AY3723" s="26">
        <v>44.065297000000001</v>
      </c>
      <c r="AZ3723" s="26">
        <v>-102.43079</v>
      </c>
      <c r="BA3723" s="26" t="s">
        <v>158</v>
      </c>
      <c r="BB3723" s="26" t="s">
        <v>611</v>
      </c>
      <c r="BC3723" s="26" t="s">
        <v>68</v>
      </c>
      <c r="BD3723" s="26" t="s">
        <v>154</v>
      </c>
      <c r="BE3723" s="26"/>
      <c r="BF3723" s="26" t="s">
        <v>68</v>
      </c>
      <c r="BG3723" s="26" t="s">
        <v>68</v>
      </c>
      <c r="BH3723" s="26" t="s">
        <v>146</v>
      </c>
      <c r="BI3723" s="26">
        <v>7</v>
      </c>
      <c r="BJ3723" s="26" t="s">
        <v>21</v>
      </c>
    </row>
    <row r="3724" spans="36:62" x14ac:dyDescent="0.25">
      <c r="AJ3724" s="26">
        <v>2440</v>
      </c>
      <c r="AK3724" s="26">
        <v>2004565</v>
      </c>
      <c r="AL3724" s="264">
        <v>43940.527777777781</v>
      </c>
      <c r="AM3724" s="26" t="s">
        <v>481</v>
      </c>
      <c r="AN3724" s="26" t="s">
        <v>63</v>
      </c>
      <c r="AO3724" s="26"/>
      <c r="AP3724" s="26"/>
      <c r="AQ3724" s="26">
        <v>-1</v>
      </c>
      <c r="AR3724" s="26">
        <v>90</v>
      </c>
      <c r="AS3724" s="26" t="s">
        <v>168</v>
      </c>
      <c r="AT3724" s="26" t="s">
        <v>704</v>
      </c>
      <c r="AU3724" s="26" t="s">
        <v>63</v>
      </c>
      <c r="AV3724" s="26" t="s">
        <v>63</v>
      </c>
      <c r="AW3724" s="26" t="s">
        <v>63</v>
      </c>
      <c r="AX3724" s="26" t="s">
        <v>63</v>
      </c>
      <c r="AY3724" s="26">
        <v>44.068302000000003</v>
      </c>
      <c r="AZ3724" s="26">
        <v>-102.412013999999</v>
      </c>
      <c r="BA3724" s="26" t="s">
        <v>185</v>
      </c>
      <c r="BB3724" s="26" t="s">
        <v>611</v>
      </c>
      <c r="BC3724" s="26" t="s">
        <v>167</v>
      </c>
      <c r="BD3724" s="26" t="s">
        <v>154</v>
      </c>
      <c r="BE3724" s="26"/>
      <c r="BF3724" s="26" t="s">
        <v>99</v>
      </c>
      <c r="BG3724" s="26" t="s">
        <v>167</v>
      </c>
      <c r="BH3724" s="26" t="s">
        <v>99</v>
      </c>
      <c r="BI3724" s="26">
        <v>7</v>
      </c>
      <c r="BJ3724" s="26" t="s">
        <v>217</v>
      </c>
    </row>
    <row r="3725" spans="36:62" x14ac:dyDescent="0.25">
      <c r="AJ3725" s="26">
        <v>2441</v>
      </c>
      <c r="AK3725" s="26">
        <v>2004593</v>
      </c>
      <c r="AL3725" s="264">
        <v>43942.295138888891</v>
      </c>
      <c r="AM3725" s="26" t="s">
        <v>481</v>
      </c>
      <c r="AN3725" s="26" t="s">
        <v>63</v>
      </c>
      <c r="AO3725" s="26" t="s">
        <v>156</v>
      </c>
      <c r="AP3725" s="26" t="s">
        <v>159</v>
      </c>
      <c r="AQ3725" s="26">
        <v>0</v>
      </c>
      <c r="AR3725" s="26">
        <v>90</v>
      </c>
      <c r="AS3725" s="26" t="s">
        <v>172</v>
      </c>
      <c r="AT3725" s="26" t="s">
        <v>71</v>
      </c>
      <c r="AU3725" s="26" t="s">
        <v>63</v>
      </c>
      <c r="AV3725" s="26" t="s">
        <v>63</v>
      </c>
      <c r="AW3725" s="26" t="s">
        <v>63</v>
      </c>
      <c r="AX3725" s="26" t="s">
        <v>63</v>
      </c>
      <c r="AY3725" s="26">
        <v>44.100540000000002</v>
      </c>
      <c r="AZ3725" s="26">
        <v>-102.512694999999</v>
      </c>
      <c r="BA3725" s="26" t="s">
        <v>208</v>
      </c>
      <c r="BB3725" s="26" t="s">
        <v>611</v>
      </c>
      <c r="BC3725" s="26" t="s">
        <v>68</v>
      </c>
      <c r="BD3725" s="26" t="s">
        <v>68</v>
      </c>
      <c r="BE3725" s="26"/>
      <c r="BF3725" s="26" t="s">
        <v>68</v>
      </c>
      <c r="BG3725" s="26" t="s">
        <v>68</v>
      </c>
      <c r="BH3725" s="26" t="s">
        <v>160</v>
      </c>
      <c r="BI3725" s="26">
        <v>7</v>
      </c>
      <c r="BJ3725" s="26" t="s">
        <v>217</v>
      </c>
    </row>
    <row r="3726" spans="36:62" x14ac:dyDescent="0.25">
      <c r="AJ3726" s="26">
        <v>2443</v>
      </c>
      <c r="AK3726" s="26">
        <v>2004691</v>
      </c>
      <c r="AL3726" s="264">
        <v>43946.269444444442</v>
      </c>
      <c r="AM3726" s="26" t="s">
        <v>481</v>
      </c>
      <c r="AN3726" s="26" t="s">
        <v>63</v>
      </c>
      <c r="AO3726" s="26" t="s">
        <v>156</v>
      </c>
      <c r="AP3726" s="26" t="s">
        <v>159</v>
      </c>
      <c r="AQ3726" s="26">
        <v>0</v>
      </c>
      <c r="AR3726" s="26">
        <v>90</v>
      </c>
      <c r="AS3726" s="26" t="s">
        <v>638</v>
      </c>
      <c r="AT3726" s="26" t="s">
        <v>71</v>
      </c>
      <c r="AU3726" s="26" t="s">
        <v>63</v>
      </c>
      <c r="AV3726" s="26" t="s">
        <v>69</v>
      </c>
      <c r="AW3726" s="26" t="s">
        <v>63</v>
      </c>
      <c r="AX3726" s="26" t="s">
        <v>63</v>
      </c>
      <c r="AY3726" s="26">
        <v>44.103276999999899</v>
      </c>
      <c r="AZ3726" s="26">
        <v>-102.591188</v>
      </c>
      <c r="BA3726" s="26" t="s">
        <v>185</v>
      </c>
      <c r="BB3726" s="26" t="s">
        <v>611</v>
      </c>
      <c r="BC3726" s="26" t="s">
        <v>685</v>
      </c>
      <c r="BD3726" s="26" t="s">
        <v>68</v>
      </c>
      <c r="BE3726" s="26" t="s">
        <v>161</v>
      </c>
      <c r="BF3726" s="26" t="s">
        <v>68</v>
      </c>
      <c r="BG3726" s="26" t="s">
        <v>68</v>
      </c>
      <c r="BH3726" s="26" t="s">
        <v>160</v>
      </c>
      <c r="BI3726" s="26">
        <v>7</v>
      </c>
      <c r="BJ3726" s="26" t="s">
        <v>217</v>
      </c>
    </row>
    <row r="3727" spans="36:62" x14ac:dyDescent="0.25">
      <c r="AJ3727" s="26">
        <v>2444</v>
      </c>
      <c r="AK3727" s="26">
        <v>2004793</v>
      </c>
      <c r="AL3727" s="264">
        <v>43954.740972222222</v>
      </c>
      <c r="AM3727" s="26" t="s">
        <v>481</v>
      </c>
      <c r="AN3727" s="26" t="s">
        <v>63</v>
      </c>
      <c r="AO3727" s="26" t="s">
        <v>156</v>
      </c>
      <c r="AP3727" s="26" t="s">
        <v>159</v>
      </c>
      <c r="AQ3727" s="26">
        <v>0</v>
      </c>
      <c r="AR3727" s="26">
        <v>90</v>
      </c>
      <c r="AS3727" s="26" t="s">
        <v>666</v>
      </c>
      <c r="AT3727" s="26" t="s">
        <v>664</v>
      </c>
      <c r="AU3727" s="26" t="s">
        <v>63</v>
      </c>
      <c r="AV3727" s="26" t="s">
        <v>63</v>
      </c>
      <c r="AW3727" s="26" t="s">
        <v>63</v>
      </c>
      <c r="AX3727" s="26" t="s">
        <v>63</v>
      </c>
      <c r="AY3727" s="26">
        <v>44.103611000000001</v>
      </c>
      <c r="AZ3727" s="26">
        <v>-102.703479999999</v>
      </c>
      <c r="BA3727" s="26" t="s">
        <v>208</v>
      </c>
      <c r="BB3727" s="26" t="s">
        <v>609</v>
      </c>
      <c r="BC3727" s="26" t="s">
        <v>68</v>
      </c>
      <c r="BD3727" s="26" t="s">
        <v>615</v>
      </c>
      <c r="BE3727" s="26"/>
      <c r="BF3727" s="26" t="s">
        <v>68</v>
      </c>
      <c r="BG3727" s="26" t="s">
        <v>68</v>
      </c>
      <c r="BH3727" s="26" t="s">
        <v>160</v>
      </c>
      <c r="BI3727" s="26">
        <v>7</v>
      </c>
      <c r="BJ3727" s="26" t="s">
        <v>217</v>
      </c>
    </row>
    <row r="3728" spans="36:62" x14ac:dyDescent="0.25">
      <c r="AJ3728" s="26">
        <v>2446</v>
      </c>
      <c r="AK3728" s="26">
        <v>2004779</v>
      </c>
      <c r="AL3728" s="264">
        <v>43932.833333333336</v>
      </c>
      <c r="AM3728" s="26" t="s">
        <v>147</v>
      </c>
      <c r="AN3728" s="26" t="s">
        <v>63</v>
      </c>
      <c r="AO3728" s="26" t="s">
        <v>156</v>
      </c>
      <c r="AP3728" s="26" t="s">
        <v>159</v>
      </c>
      <c r="AQ3728" s="26">
        <v>0</v>
      </c>
      <c r="AR3728" s="26">
        <v>90</v>
      </c>
      <c r="AS3728" s="26" t="s">
        <v>835</v>
      </c>
      <c r="AT3728" s="26" t="s">
        <v>613</v>
      </c>
      <c r="AU3728" s="26" t="s">
        <v>63</v>
      </c>
      <c r="AV3728" s="26" t="s">
        <v>63</v>
      </c>
      <c r="AW3728" s="26" t="s">
        <v>63</v>
      </c>
      <c r="AX3728" s="26" t="s">
        <v>63</v>
      </c>
      <c r="AY3728" s="26">
        <v>43.836407000000001</v>
      </c>
      <c r="AZ3728" s="26">
        <v>-101.800511999999</v>
      </c>
      <c r="BA3728" s="26" t="s">
        <v>208</v>
      </c>
      <c r="BB3728" s="26" t="s">
        <v>609</v>
      </c>
      <c r="BC3728" s="26" t="s">
        <v>614</v>
      </c>
      <c r="BD3728" s="26" t="s">
        <v>615</v>
      </c>
      <c r="BE3728" s="26" t="s">
        <v>677</v>
      </c>
      <c r="BF3728" s="26" t="s">
        <v>68</v>
      </c>
      <c r="BG3728" s="26" t="s">
        <v>68</v>
      </c>
      <c r="BH3728" s="26" t="s">
        <v>160</v>
      </c>
      <c r="BI3728" s="26">
        <v>7</v>
      </c>
      <c r="BJ3728" s="26" t="s">
        <v>217</v>
      </c>
    </row>
    <row r="3729" spans="36:62" x14ac:dyDescent="0.25">
      <c r="AJ3729" s="26">
        <v>2450</v>
      </c>
      <c r="AK3729" s="26">
        <v>2004903</v>
      </c>
      <c r="AL3729" s="264">
        <v>43956.809027777781</v>
      </c>
      <c r="AM3729" s="26" t="s">
        <v>481</v>
      </c>
      <c r="AN3729" s="26" t="s">
        <v>63</v>
      </c>
      <c r="AO3729" s="26"/>
      <c r="AP3729" s="26"/>
      <c r="AQ3729" s="26">
        <v>-1</v>
      </c>
      <c r="AR3729" s="26">
        <v>90</v>
      </c>
      <c r="AS3729" s="26" t="s">
        <v>168</v>
      </c>
      <c r="AT3729" s="26" t="s">
        <v>71</v>
      </c>
      <c r="AU3729" s="26" t="s">
        <v>63</v>
      </c>
      <c r="AV3729" s="26" t="s">
        <v>63</v>
      </c>
      <c r="AW3729" s="26" t="s">
        <v>63</v>
      </c>
      <c r="AX3729" s="26" t="s">
        <v>63</v>
      </c>
      <c r="AY3729" s="26">
        <v>44.113937999999898</v>
      </c>
      <c r="AZ3729" s="26">
        <v>-102.922326999999</v>
      </c>
      <c r="BA3729" s="26" t="s">
        <v>166</v>
      </c>
      <c r="BB3729" s="26" t="s">
        <v>609</v>
      </c>
      <c r="BC3729" s="26" t="s">
        <v>167</v>
      </c>
      <c r="BD3729" s="26" t="s">
        <v>154</v>
      </c>
      <c r="BE3729" s="26"/>
      <c r="BF3729" s="26" t="s">
        <v>99</v>
      </c>
      <c r="BG3729" s="26" t="s">
        <v>167</v>
      </c>
      <c r="BH3729" s="26" t="s">
        <v>99</v>
      </c>
      <c r="BI3729" s="26">
        <v>7</v>
      </c>
      <c r="BJ3729" s="26" t="s">
        <v>217</v>
      </c>
    </row>
    <row r="3730" spans="36:62" x14ac:dyDescent="0.25">
      <c r="AJ3730" s="26">
        <v>2457</v>
      </c>
      <c r="AK3730" s="26">
        <v>2005230</v>
      </c>
      <c r="AL3730" s="264">
        <v>43965.833333333336</v>
      </c>
      <c r="AM3730" s="26" t="s">
        <v>481</v>
      </c>
      <c r="AN3730" s="26" t="s">
        <v>63</v>
      </c>
      <c r="AO3730" s="26"/>
      <c r="AP3730" s="26"/>
      <c r="AQ3730" s="26">
        <v>-1</v>
      </c>
      <c r="AR3730" s="26">
        <v>90</v>
      </c>
      <c r="AS3730" s="26" t="s">
        <v>168</v>
      </c>
      <c r="AT3730" s="26" t="s">
        <v>71</v>
      </c>
      <c r="AU3730" s="26" t="s">
        <v>63</v>
      </c>
      <c r="AV3730" s="26" t="s">
        <v>63</v>
      </c>
      <c r="AW3730" s="26" t="s">
        <v>63</v>
      </c>
      <c r="AX3730" s="26" t="s">
        <v>63</v>
      </c>
      <c r="AY3730" s="26">
        <v>44.103461000000003</v>
      </c>
      <c r="AZ3730" s="26">
        <v>-102.57145300000001</v>
      </c>
      <c r="BA3730" s="26" t="s">
        <v>158</v>
      </c>
      <c r="BB3730" s="26" t="s">
        <v>609</v>
      </c>
      <c r="BC3730" s="26" t="s">
        <v>167</v>
      </c>
      <c r="BD3730" s="26" t="s">
        <v>154</v>
      </c>
      <c r="BE3730" s="26"/>
      <c r="BF3730" s="26" t="s">
        <v>99</v>
      </c>
      <c r="BG3730" s="26" t="s">
        <v>167</v>
      </c>
      <c r="BH3730" s="26" t="s">
        <v>99</v>
      </c>
      <c r="BI3730" s="26">
        <v>7</v>
      </c>
      <c r="BJ3730" s="26" t="s">
        <v>217</v>
      </c>
    </row>
    <row r="3731" spans="36:62" x14ac:dyDescent="0.25">
      <c r="AJ3731" s="26">
        <v>2459</v>
      </c>
      <c r="AK3731" s="26">
        <v>2005606</v>
      </c>
      <c r="AL3731" s="264">
        <v>43969.879166666666</v>
      </c>
      <c r="AM3731" s="26" t="s">
        <v>147</v>
      </c>
      <c r="AN3731" s="26" t="s">
        <v>63</v>
      </c>
      <c r="AO3731" s="26"/>
      <c r="AP3731" s="26"/>
      <c r="AQ3731" s="26">
        <v>-1</v>
      </c>
      <c r="AR3731" s="26">
        <v>90</v>
      </c>
      <c r="AS3731" s="26" t="s">
        <v>168</v>
      </c>
      <c r="AT3731" s="26" t="s">
        <v>71</v>
      </c>
      <c r="AU3731" s="26" t="s">
        <v>63</v>
      </c>
      <c r="AV3731" s="26" t="s">
        <v>63</v>
      </c>
      <c r="AW3731" s="26" t="s">
        <v>63</v>
      </c>
      <c r="AX3731" s="26" t="s">
        <v>63</v>
      </c>
      <c r="AY3731" s="26">
        <v>43.836643000000002</v>
      </c>
      <c r="AZ3731" s="26">
        <v>-101.89168100000001</v>
      </c>
      <c r="BA3731" s="26" t="s">
        <v>158</v>
      </c>
      <c r="BB3731" s="26" t="s">
        <v>609</v>
      </c>
      <c r="BC3731" s="26" t="s">
        <v>167</v>
      </c>
      <c r="BD3731" s="26" t="s">
        <v>154</v>
      </c>
      <c r="BE3731" s="26"/>
      <c r="BF3731" s="26" t="s">
        <v>99</v>
      </c>
      <c r="BG3731" s="26" t="s">
        <v>167</v>
      </c>
      <c r="BH3731" s="26" t="s">
        <v>99</v>
      </c>
      <c r="BI3731" s="26">
        <v>7</v>
      </c>
      <c r="BJ3731" s="26" t="s">
        <v>217</v>
      </c>
    </row>
    <row r="3732" spans="36:62" x14ac:dyDescent="0.25">
      <c r="AJ3732" s="26">
        <v>2460</v>
      </c>
      <c r="AK3732" s="26">
        <v>2005486</v>
      </c>
      <c r="AL3732" s="264">
        <v>43967.916666666664</v>
      </c>
      <c r="AM3732" s="26" t="s">
        <v>481</v>
      </c>
      <c r="AN3732" s="26" t="s">
        <v>63</v>
      </c>
      <c r="AO3732" s="26"/>
      <c r="AP3732" s="26"/>
      <c r="AQ3732" s="26">
        <v>-1</v>
      </c>
      <c r="AR3732" s="26">
        <v>90</v>
      </c>
      <c r="AS3732" s="26" t="s">
        <v>168</v>
      </c>
      <c r="AT3732" s="26" t="s">
        <v>71</v>
      </c>
      <c r="AU3732" s="26" t="s">
        <v>63</v>
      </c>
      <c r="AV3732" s="26" t="s">
        <v>63</v>
      </c>
      <c r="AW3732" s="26" t="s">
        <v>63</v>
      </c>
      <c r="AX3732" s="26" t="s">
        <v>63</v>
      </c>
      <c r="AY3732" s="26">
        <v>44.032172000000003</v>
      </c>
      <c r="AZ3732" s="26">
        <v>-102.33692600000001</v>
      </c>
      <c r="BA3732" s="26" t="s">
        <v>498</v>
      </c>
      <c r="BB3732" s="26" t="s">
        <v>609</v>
      </c>
      <c r="BC3732" s="26" t="s">
        <v>167</v>
      </c>
      <c r="BD3732" s="26" t="s">
        <v>154</v>
      </c>
      <c r="BE3732" s="26"/>
      <c r="BF3732" s="26" t="s">
        <v>99</v>
      </c>
      <c r="BG3732" s="26" t="s">
        <v>167</v>
      </c>
      <c r="BH3732" s="26" t="s">
        <v>99</v>
      </c>
      <c r="BI3732" s="26">
        <v>7</v>
      </c>
      <c r="BJ3732" s="26" t="s">
        <v>217</v>
      </c>
    </row>
    <row r="3733" spans="36:62" x14ac:dyDescent="0.25">
      <c r="AJ3733" s="26">
        <v>2461</v>
      </c>
      <c r="AK3733" s="26">
        <v>2005745</v>
      </c>
      <c r="AL3733" s="264">
        <v>43974.761805555558</v>
      </c>
      <c r="AM3733" s="26" t="s">
        <v>481</v>
      </c>
      <c r="AN3733" s="26" t="s">
        <v>63</v>
      </c>
      <c r="AO3733" s="26" t="s">
        <v>156</v>
      </c>
      <c r="AP3733" s="26" t="s">
        <v>159</v>
      </c>
      <c r="AQ3733" s="26">
        <v>0</v>
      </c>
      <c r="AR3733" s="26">
        <v>90</v>
      </c>
      <c r="AS3733" s="26" t="s">
        <v>852</v>
      </c>
      <c r="AT3733" s="26" t="s">
        <v>77</v>
      </c>
      <c r="AU3733" s="26" t="s">
        <v>63</v>
      </c>
      <c r="AV3733" s="26" t="s">
        <v>63</v>
      </c>
      <c r="AW3733" s="26" t="s">
        <v>63</v>
      </c>
      <c r="AX3733" s="26" t="s">
        <v>63</v>
      </c>
      <c r="AY3733" s="26">
        <v>44.022589000000004</v>
      </c>
      <c r="AZ3733" s="26">
        <v>-102.319170999999</v>
      </c>
      <c r="BA3733" s="26" t="s">
        <v>185</v>
      </c>
      <c r="BB3733" s="26" t="s">
        <v>611</v>
      </c>
      <c r="BC3733" s="26" t="s">
        <v>667</v>
      </c>
      <c r="BD3733" s="26" t="s">
        <v>615</v>
      </c>
      <c r="BE3733" s="26" t="s">
        <v>617</v>
      </c>
      <c r="BF3733" s="26" t="s">
        <v>68</v>
      </c>
      <c r="BG3733" s="26" t="s">
        <v>209</v>
      </c>
      <c r="BH3733" s="26" t="s">
        <v>146</v>
      </c>
      <c r="BI3733" s="26">
        <v>7</v>
      </c>
      <c r="BJ3733" s="26" t="s">
        <v>217</v>
      </c>
    </row>
    <row r="3734" spans="36:62" x14ac:dyDescent="0.25">
      <c r="AJ3734" s="26">
        <v>2462</v>
      </c>
      <c r="AK3734" s="26">
        <v>2005756</v>
      </c>
      <c r="AL3734" s="264">
        <v>43967.826388888891</v>
      </c>
      <c r="AM3734" s="26" t="s">
        <v>481</v>
      </c>
      <c r="AN3734" s="26" t="s">
        <v>63</v>
      </c>
      <c r="AO3734" s="26"/>
      <c r="AP3734" s="26"/>
      <c r="AQ3734" s="26">
        <v>-1</v>
      </c>
      <c r="AR3734" s="26">
        <v>90</v>
      </c>
      <c r="AS3734" s="26" t="s">
        <v>168</v>
      </c>
      <c r="AT3734" s="26" t="s">
        <v>74</v>
      </c>
      <c r="AU3734" s="26" t="s">
        <v>63</v>
      </c>
      <c r="AV3734" s="26" t="s">
        <v>63</v>
      </c>
      <c r="AW3734" s="26" t="s">
        <v>63</v>
      </c>
      <c r="AX3734" s="26" t="s">
        <v>63</v>
      </c>
      <c r="AY3734" s="26">
        <v>44.103659</v>
      </c>
      <c r="AZ3734" s="26">
        <v>-102.811346</v>
      </c>
      <c r="BA3734" s="26" t="s">
        <v>185</v>
      </c>
      <c r="BB3734" s="26" t="s">
        <v>609</v>
      </c>
      <c r="BC3734" s="26" t="s">
        <v>167</v>
      </c>
      <c r="BD3734" s="26" t="s">
        <v>154</v>
      </c>
      <c r="BE3734" s="26"/>
      <c r="BF3734" s="26" t="s">
        <v>99</v>
      </c>
      <c r="BG3734" s="26" t="s">
        <v>167</v>
      </c>
      <c r="BH3734" s="26" t="s">
        <v>99</v>
      </c>
      <c r="BI3734" s="26">
        <v>7</v>
      </c>
      <c r="BJ3734" s="26" t="s">
        <v>217</v>
      </c>
    </row>
    <row r="3735" spans="36:62" x14ac:dyDescent="0.25">
      <c r="AJ3735" s="26">
        <v>2466</v>
      </c>
      <c r="AK3735" s="26">
        <v>2005514</v>
      </c>
      <c r="AL3735" s="264">
        <v>43974.204861111109</v>
      </c>
      <c r="AM3735" s="26" t="s">
        <v>481</v>
      </c>
      <c r="AN3735" s="26" t="s">
        <v>63</v>
      </c>
      <c r="AO3735" s="26"/>
      <c r="AP3735" s="26"/>
      <c r="AQ3735" s="26">
        <v>-1</v>
      </c>
      <c r="AR3735" s="26">
        <v>90</v>
      </c>
      <c r="AS3735" s="26" t="s">
        <v>168</v>
      </c>
      <c r="AT3735" s="26" t="s">
        <v>74</v>
      </c>
      <c r="AU3735" s="26" t="s">
        <v>63</v>
      </c>
      <c r="AV3735" s="26" t="s">
        <v>63</v>
      </c>
      <c r="AW3735" s="26" t="s">
        <v>63</v>
      </c>
      <c r="AX3735" s="26" t="s">
        <v>63</v>
      </c>
      <c r="AY3735" s="26">
        <v>43.980266999999898</v>
      </c>
      <c r="AZ3735" s="26">
        <v>-102.200318999999</v>
      </c>
      <c r="BA3735" s="26" t="s">
        <v>166</v>
      </c>
      <c r="BB3735" s="26" t="s">
        <v>609</v>
      </c>
      <c r="BC3735" s="26" t="s">
        <v>167</v>
      </c>
      <c r="BD3735" s="26" t="s">
        <v>154</v>
      </c>
      <c r="BE3735" s="26"/>
      <c r="BF3735" s="26" t="s">
        <v>99</v>
      </c>
      <c r="BG3735" s="26" t="s">
        <v>167</v>
      </c>
      <c r="BH3735" s="26" t="s">
        <v>99</v>
      </c>
      <c r="BI3735" s="26">
        <v>7</v>
      </c>
      <c r="BJ3735" s="26" t="s">
        <v>217</v>
      </c>
    </row>
    <row r="3736" spans="36:62" x14ac:dyDescent="0.25">
      <c r="AJ3736" s="26">
        <v>2467</v>
      </c>
      <c r="AK3736" s="26">
        <v>2005670</v>
      </c>
      <c r="AL3736" s="264">
        <v>43974.041666666664</v>
      </c>
      <c r="AM3736" s="26" t="s">
        <v>481</v>
      </c>
      <c r="AN3736" s="26" t="s">
        <v>63</v>
      </c>
      <c r="AO3736" s="26"/>
      <c r="AP3736" s="26"/>
      <c r="AQ3736" s="26">
        <v>-1</v>
      </c>
      <c r="AR3736" s="26">
        <v>90</v>
      </c>
      <c r="AS3736" s="26" t="s">
        <v>168</v>
      </c>
      <c r="AT3736" s="26" t="s">
        <v>71</v>
      </c>
      <c r="AU3736" s="26" t="s">
        <v>63</v>
      </c>
      <c r="AV3736" s="26" t="s">
        <v>63</v>
      </c>
      <c r="AW3736" s="26" t="s">
        <v>63</v>
      </c>
      <c r="AX3736" s="26" t="s">
        <v>63</v>
      </c>
      <c r="AY3736" s="26">
        <v>44.0687339999999</v>
      </c>
      <c r="AZ3736" s="26">
        <v>-102.420677999999</v>
      </c>
      <c r="BA3736" s="26" t="s">
        <v>158</v>
      </c>
      <c r="BB3736" s="26" t="s">
        <v>611</v>
      </c>
      <c r="BC3736" s="26" t="s">
        <v>167</v>
      </c>
      <c r="BD3736" s="26" t="s">
        <v>154</v>
      </c>
      <c r="BE3736" s="26"/>
      <c r="BF3736" s="26" t="s">
        <v>99</v>
      </c>
      <c r="BG3736" s="26" t="s">
        <v>167</v>
      </c>
      <c r="BH3736" s="26" t="s">
        <v>99</v>
      </c>
      <c r="BI3736" s="26">
        <v>7</v>
      </c>
      <c r="BJ3736" s="26" t="s">
        <v>217</v>
      </c>
    </row>
    <row r="3737" spans="36:62" x14ac:dyDescent="0.25">
      <c r="AJ3737" s="26">
        <v>2468</v>
      </c>
      <c r="AK3737" s="26">
        <v>2005671</v>
      </c>
      <c r="AL3737" s="264">
        <v>43974.111111111109</v>
      </c>
      <c r="AM3737" s="26" t="s">
        <v>481</v>
      </c>
      <c r="AN3737" s="26" t="s">
        <v>63</v>
      </c>
      <c r="AO3737" s="26"/>
      <c r="AP3737" s="26"/>
      <c r="AQ3737" s="26">
        <v>-1</v>
      </c>
      <c r="AR3737" s="26">
        <v>90</v>
      </c>
      <c r="AS3737" s="26" t="s">
        <v>168</v>
      </c>
      <c r="AT3737" s="26" t="s">
        <v>71</v>
      </c>
      <c r="AU3737" s="26" t="s">
        <v>63</v>
      </c>
      <c r="AV3737" s="26" t="s">
        <v>63</v>
      </c>
      <c r="AW3737" s="26" t="s">
        <v>63</v>
      </c>
      <c r="AX3737" s="26" t="s">
        <v>63</v>
      </c>
      <c r="AY3737" s="26">
        <v>44.103205000000003</v>
      </c>
      <c r="AZ3737" s="26">
        <v>-102.562726999999</v>
      </c>
      <c r="BA3737" s="26" t="s">
        <v>158</v>
      </c>
      <c r="BB3737" s="26" t="s">
        <v>611</v>
      </c>
      <c r="BC3737" s="26" t="s">
        <v>167</v>
      </c>
      <c r="BD3737" s="26" t="s">
        <v>154</v>
      </c>
      <c r="BE3737" s="26"/>
      <c r="BF3737" s="26" t="s">
        <v>99</v>
      </c>
      <c r="BG3737" s="26" t="s">
        <v>167</v>
      </c>
      <c r="BH3737" s="26" t="s">
        <v>99</v>
      </c>
      <c r="BI3737" s="26">
        <v>7</v>
      </c>
      <c r="BJ3737" s="26" t="s">
        <v>217</v>
      </c>
    </row>
    <row r="3738" spans="36:62" x14ac:dyDescent="0.25">
      <c r="AJ3738" s="26">
        <v>2470</v>
      </c>
      <c r="AK3738" s="26">
        <v>2005985</v>
      </c>
      <c r="AL3738" s="264">
        <v>43979.861111111109</v>
      </c>
      <c r="AM3738" s="26" t="s">
        <v>481</v>
      </c>
      <c r="AN3738" s="26" t="s">
        <v>63</v>
      </c>
      <c r="AO3738" s="26"/>
      <c r="AP3738" s="26"/>
      <c r="AQ3738" s="26">
        <v>-1</v>
      </c>
      <c r="AR3738" s="26">
        <v>90</v>
      </c>
      <c r="AS3738" s="26" t="s">
        <v>168</v>
      </c>
      <c r="AT3738" s="26" t="s">
        <v>71</v>
      </c>
      <c r="AU3738" s="26" t="s">
        <v>63</v>
      </c>
      <c r="AV3738" s="26" t="s">
        <v>63</v>
      </c>
      <c r="AW3738" s="26" t="s">
        <v>63</v>
      </c>
      <c r="AX3738" s="26" t="s">
        <v>63</v>
      </c>
      <c r="AY3738" s="26">
        <v>44.0685509999999</v>
      </c>
      <c r="AZ3738" s="26">
        <v>-102.41211800000001</v>
      </c>
      <c r="BA3738" s="26" t="s">
        <v>185</v>
      </c>
      <c r="BB3738" s="26" t="s">
        <v>609</v>
      </c>
      <c r="BC3738" s="26" t="s">
        <v>167</v>
      </c>
      <c r="BD3738" s="26" t="s">
        <v>154</v>
      </c>
      <c r="BE3738" s="26"/>
      <c r="BF3738" s="26" t="s">
        <v>99</v>
      </c>
      <c r="BG3738" s="26" t="s">
        <v>167</v>
      </c>
      <c r="BH3738" s="26" t="s">
        <v>99</v>
      </c>
      <c r="BI3738" s="26">
        <v>7</v>
      </c>
      <c r="BJ3738" s="26" t="s">
        <v>217</v>
      </c>
    </row>
    <row r="3739" spans="36:62" x14ac:dyDescent="0.25">
      <c r="AJ3739" s="26">
        <v>2471</v>
      </c>
      <c r="AK3739" s="26">
        <v>2005993</v>
      </c>
      <c r="AL3739" s="264">
        <v>43979.364583333336</v>
      </c>
      <c r="AM3739" s="26" t="s">
        <v>481</v>
      </c>
      <c r="AN3739" s="26" t="s">
        <v>63</v>
      </c>
      <c r="AO3739" s="26" t="s">
        <v>156</v>
      </c>
      <c r="AP3739" s="26" t="s">
        <v>159</v>
      </c>
      <c r="AQ3739" s="26">
        <v>0</v>
      </c>
      <c r="AR3739" s="26">
        <v>90</v>
      </c>
      <c r="AS3739" s="26" t="s">
        <v>628</v>
      </c>
      <c r="AT3739" s="26" t="s">
        <v>71</v>
      </c>
      <c r="AU3739" s="26" t="s">
        <v>63</v>
      </c>
      <c r="AV3739" s="26" t="s">
        <v>63</v>
      </c>
      <c r="AW3739" s="26" t="s">
        <v>63</v>
      </c>
      <c r="AX3739" s="26" t="s">
        <v>63</v>
      </c>
      <c r="AY3739" s="26">
        <v>44.070473999999898</v>
      </c>
      <c r="AZ3739" s="26">
        <v>-102.464296</v>
      </c>
      <c r="BA3739" s="26" t="s">
        <v>482</v>
      </c>
      <c r="BB3739" s="26" t="s">
        <v>609</v>
      </c>
      <c r="BC3739" s="26" t="s">
        <v>680</v>
      </c>
      <c r="BD3739" s="26" t="s">
        <v>68</v>
      </c>
      <c r="BE3739" s="26" t="s">
        <v>161</v>
      </c>
      <c r="BF3739" s="26" t="s">
        <v>68</v>
      </c>
      <c r="BG3739" s="26" t="s">
        <v>68</v>
      </c>
      <c r="BH3739" s="26" t="s">
        <v>646</v>
      </c>
      <c r="BI3739" s="26">
        <v>7</v>
      </c>
      <c r="BJ3739" s="26" t="s">
        <v>217</v>
      </c>
    </row>
    <row r="3740" spans="36:62" x14ac:dyDescent="0.25">
      <c r="AJ3740" s="26">
        <v>2472</v>
      </c>
      <c r="AK3740" s="26">
        <v>2005994</v>
      </c>
      <c r="AL3740" s="264">
        <v>43979.28125</v>
      </c>
      <c r="AM3740" s="26" t="s">
        <v>481</v>
      </c>
      <c r="AN3740" s="26" t="s">
        <v>63</v>
      </c>
      <c r="AO3740" s="26" t="s">
        <v>156</v>
      </c>
      <c r="AP3740" s="26" t="s">
        <v>159</v>
      </c>
      <c r="AQ3740" s="26">
        <v>0</v>
      </c>
      <c r="AR3740" s="26">
        <v>90</v>
      </c>
      <c r="AS3740" s="26" t="s">
        <v>172</v>
      </c>
      <c r="AT3740" s="26" t="s">
        <v>74</v>
      </c>
      <c r="AU3740" s="26" t="s">
        <v>63</v>
      </c>
      <c r="AV3740" s="26" t="s">
        <v>63</v>
      </c>
      <c r="AW3740" s="26" t="s">
        <v>63</v>
      </c>
      <c r="AX3740" s="26" t="s">
        <v>63</v>
      </c>
      <c r="AY3740" s="26">
        <v>44.079169999999898</v>
      </c>
      <c r="AZ3740" s="26">
        <v>-102.47629000000001</v>
      </c>
      <c r="BA3740" s="26" t="s">
        <v>511</v>
      </c>
      <c r="BB3740" s="26" t="s">
        <v>609</v>
      </c>
      <c r="BC3740" s="26" t="s">
        <v>68</v>
      </c>
      <c r="BD3740" s="26" t="s">
        <v>68</v>
      </c>
      <c r="BE3740" s="26"/>
      <c r="BF3740" s="26" t="s">
        <v>709</v>
      </c>
      <c r="BG3740" s="26" t="s">
        <v>68</v>
      </c>
      <c r="BH3740" s="26" t="s">
        <v>160</v>
      </c>
      <c r="BI3740" s="26">
        <v>7</v>
      </c>
      <c r="BJ3740" s="26" t="s">
        <v>217</v>
      </c>
    </row>
    <row r="3741" spans="36:62" x14ac:dyDescent="0.25">
      <c r="AJ3741" s="26">
        <v>2473</v>
      </c>
      <c r="AK3741" s="26">
        <v>2005996</v>
      </c>
      <c r="AL3741" s="264">
        <v>43977.240972222222</v>
      </c>
      <c r="AM3741" s="26" t="s">
        <v>481</v>
      </c>
      <c r="AN3741" s="26" t="s">
        <v>63</v>
      </c>
      <c r="AO3741" s="26" t="s">
        <v>156</v>
      </c>
      <c r="AP3741" s="26" t="s">
        <v>159</v>
      </c>
      <c r="AQ3741" s="26">
        <v>0</v>
      </c>
      <c r="AR3741" s="26">
        <v>90</v>
      </c>
      <c r="AS3741" s="26" t="s">
        <v>884</v>
      </c>
      <c r="AT3741" s="26" t="s">
        <v>71</v>
      </c>
      <c r="AU3741" s="26" t="s">
        <v>63</v>
      </c>
      <c r="AV3741" s="26" t="s">
        <v>63</v>
      </c>
      <c r="AW3741" s="26" t="s">
        <v>63</v>
      </c>
      <c r="AX3741" s="26" t="s">
        <v>63</v>
      </c>
      <c r="AY3741" s="26">
        <v>44.040675</v>
      </c>
      <c r="AZ3741" s="26">
        <v>-102.350697999999</v>
      </c>
      <c r="BA3741" s="26" t="s">
        <v>512</v>
      </c>
      <c r="BB3741" s="26" t="s">
        <v>611</v>
      </c>
      <c r="BC3741" s="26" t="s">
        <v>68</v>
      </c>
      <c r="BD3741" s="26" t="s">
        <v>68</v>
      </c>
      <c r="BE3741" s="26"/>
      <c r="BF3741" s="26" t="s">
        <v>732</v>
      </c>
      <c r="BG3741" s="26" t="s">
        <v>68</v>
      </c>
      <c r="BH3741" s="26" t="s">
        <v>646</v>
      </c>
      <c r="BI3741" s="26">
        <v>7</v>
      </c>
      <c r="BJ3741" s="26" t="s">
        <v>217</v>
      </c>
    </row>
    <row r="3742" spans="36:62" x14ac:dyDescent="0.25">
      <c r="AJ3742" s="26">
        <v>2477</v>
      </c>
      <c r="AK3742" s="26">
        <v>2006232</v>
      </c>
      <c r="AL3742" s="264">
        <v>43977.534722222219</v>
      </c>
      <c r="AM3742" s="26" t="s">
        <v>481</v>
      </c>
      <c r="AN3742" s="26" t="s">
        <v>63</v>
      </c>
      <c r="AO3742" s="26" t="s">
        <v>156</v>
      </c>
      <c r="AP3742" s="26" t="s">
        <v>627</v>
      </c>
      <c r="AQ3742" s="26">
        <v>0</v>
      </c>
      <c r="AR3742" s="26">
        <v>90</v>
      </c>
      <c r="AS3742" s="26" t="s">
        <v>628</v>
      </c>
      <c r="AT3742" s="26" t="s">
        <v>71</v>
      </c>
      <c r="AU3742" s="26" t="s">
        <v>63</v>
      </c>
      <c r="AV3742" s="26" t="s">
        <v>63</v>
      </c>
      <c r="AW3742" s="26" t="s">
        <v>63</v>
      </c>
      <c r="AX3742" s="26" t="s">
        <v>63</v>
      </c>
      <c r="AY3742" s="26">
        <v>44.100662</v>
      </c>
      <c r="AZ3742" s="26">
        <v>-103.151201</v>
      </c>
      <c r="BA3742" s="26" t="s">
        <v>166</v>
      </c>
      <c r="BB3742" s="26" t="s">
        <v>165</v>
      </c>
      <c r="BC3742" s="26" t="s">
        <v>691</v>
      </c>
      <c r="BD3742" s="26" t="s">
        <v>68</v>
      </c>
      <c r="BE3742" s="26" t="s">
        <v>885</v>
      </c>
      <c r="BF3742" s="26" t="s">
        <v>68</v>
      </c>
      <c r="BG3742" s="26" t="s">
        <v>68</v>
      </c>
      <c r="BH3742" s="26" t="s">
        <v>175</v>
      </c>
      <c r="BI3742" s="26">
        <v>7</v>
      </c>
      <c r="BJ3742" s="26" t="s">
        <v>217</v>
      </c>
    </row>
    <row r="3743" spans="36:62" x14ac:dyDescent="0.25">
      <c r="AJ3743" s="26">
        <v>2479</v>
      </c>
      <c r="AK3743" s="26">
        <v>1819715</v>
      </c>
      <c r="AL3743" s="264">
        <v>43126.378472222219</v>
      </c>
      <c r="AM3743" s="26" t="s">
        <v>481</v>
      </c>
      <c r="AN3743" s="26" t="s">
        <v>63</v>
      </c>
      <c r="AO3743" s="26" t="s">
        <v>156</v>
      </c>
      <c r="AP3743" s="26" t="s">
        <v>627</v>
      </c>
      <c r="AQ3743" s="26">
        <v>0</v>
      </c>
      <c r="AR3743" s="26">
        <v>90</v>
      </c>
      <c r="AS3743" s="26" t="s">
        <v>722</v>
      </c>
      <c r="AT3743" s="26" t="s">
        <v>71</v>
      </c>
      <c r="AU3743" s="26" t="s">
        <v>63</v>
      </c>
      <c r="AV3743" s="26" t="s">
        <v>63</v>
      </c>
      <c r="AW3743" s="26" t="s">
        <v>63</v>
      </c>
      <c r="AX3743" s="26" t="s">
        <v>63</v>
      </c>
      <c r="AY3743" s="26">
        <v>44.117339999999899</v>
      </c>
      <c r="AZ3743" s="26">
        <v>-103.092995999999</v>
      </c>
      <c r="BA3743" s="26" t="s">
        <v>484</v>
      </c>
      <c r="BB3743" s="26" t="s">
        <v>611</v>
      </c>
      <c r="BC3743" s="26" t="s">
        <v>629</v>
      </c>
      <c r="BD3743" s="26" t="s">
        <v>68</v>
      </c>
      <c r="BE3743" s="26" t="s">
        <v>644</v>
      </c>
      <c r="BF3743" s="26" t="s">
        <v>68</v>
      </c>
      <c r="BG3743" s="26" t="s">
        <v>68</v>
      </c>
      <c r="BH3743" s="26" t="s">
        <v>646</v>
      </c>
      <c r="BI3743" s="26">
        <v>7</v>
      </c>
      <c r="BJ3743" s="26" t="s">
        <v>217</v>
      </c>
    </row>
    <row r="3744" spans="36:62" x14ac:dyDescent="0.25">
      <c r="AJ3744" s="26">
        <v>2480</v>
      </c>
      <c r="AK3744" s="26">
        <v>2006096</v>
      </c>
      <c r="AL3744" s="264">
        <v>43987.216666666667</v>
      </c>
      <c r="AM3744" s="26" t="s">
        <v>481</v>
      </c>
      <c r="AN3744" s="26" t="s">
        <v>63</v>
      </c>
      <c r="AO3744" s="26"/>
      <c r="AP3744" s="26"/>
      <c r="AQ3744" s="26">
        <v>-1</v>
      </c>
      <c r="AR3744" s="26">
        <v>90</v>
      </c>
      <c r="AS3744" s="26" t="s">
        <v>168</v>
      </c>
      <c r="AT3744" s="26" t="s">
        <v>71</v>
      </c>
      <c r="AU3744" s="26" t="s">
        <v>63</v>
      </c>
      <c r="AV3744" s="26" t="s">
        <v>63</v>
      </c>
      <c r="AW3744" s="26" t="s">
        <v>63</v>
      </c>
      <c r="AX3744" s="26" t="s">
        <v>63</v>
      </c>
      <c r="AY3744" s="26">
        <v>44.106039000000003</v>
      </c>
      <c r="AZ3744" s="26">
        <v>-102.63524700000001</v>
      </c>
      <c r="BA3744" s="26" t="s">
        <v>185</v>
      </c>
      <c r="BB3744" s="26" t="s">
        <v>609</v>
      </c>
      <c r="BC3744" s="26" t="s">
        <v>167</v>
      </c>
      <c r="BD3744" s="26" t="s">
        <v>154</v>
      </c>
      <c r="BE3744" s="26"/>
      <c r="BF3744" s="26" t="s">
        <v>99</v>
      </c>
      <c r="BG3744" s="26" t="s">
        <v>167</v>
      </c>
      <c r="BH3744" s="26" t="s">
        <v>99</v>
      </c>
      <c r="BI3744" s="26">
        <v>7</v>
      </c>
      <c r="BJ3744" s="26" t="s">
        <v>217</v>
      </c>
    </row>
    <row r="3745" spans="36:62" x14ac:dyDescent="0.25">
      <c r="AJ3745" s="26">
        <v>2482</v>
      </c>
      <c r="AK3745" s="26">
        <v>2006423</v>
      </c>
      <c r="AL3745" s="264">
        <v>43996.645833333336</v>
      </c>
      <c r="AM3745" s="26" t="s">
        <v>481</v>
      </c>
      <c r="AN3745" s="26" t="s">
        <v>63</v>
      </c>
      <c r="AO3745" s="26"/>
      <c r="AP3745" s="26"/>
      <c r="AQ3745" s="26">
        <v>-1</v>
      </c>
      <c r="AR3745" s="26">
        <v>90</v>
      </c>
      <c r="AS3745" s="26" t="s">
        <v>168</v>
      </c>
      <c r="AT3745" s="26" t="s">
        <v>71</v>
      </c>
      <c r="AU3745" s="26" t="s">
        <v>63</v>
      </c>
      <c r="AV3745" s="26" t="s">
        <v>63</v>
      </c>
      <c r="AW3745" s="26" t="s">
        <v>63</v>
      </c>
      <c r="AX3745" s="26" t="s">
        <v>63</v>
      </c>
      <c r="AY3745" s="26">
        <v>44.1036649999999</v>
      </c>
      <c r="AZ3745" s="26">
        <v>-102.755036</v>
      </c>
      <c r="BA3745" s="26" t="s">
        <v>485</v>
      </c>
      <c r="BB3745" s="26" t="s">
        <v>609</v>
      </c>
      <c r="BC3745" s="26" t="s">
        <v>167</v>
      </c>
      <c r="BD3745" s="26" t="s">
        <v>154</v>
      </c>
      <c r="BE3745" s="26"/>
      <c r="BF3745" s="26" t="s">
        <v>99</v>
      </c>
      <c r="BG3745" s="26" t="s">
        <v>167</v>
      </c>
      <c r="BH3745" s="26" t="s">
        <v>99</v>
      </c>
      <c r="BI3745" s="26">
        <v>7</v>
      </c>
      <c r="BJ3745" s="26" t="s">
        <v>217</v>
      </c>
    </row>
    <row r="3746" spans="36:62" x14ac:dyDescent="0.25">
      <c r="AJ3746" s="26">
        <v>2484</v>
      </c>
      <c r="AK3746" s="26">
        <v>2006429</v>
      </c>
      <c r="AL3746" s="264">
        <v>43993.665277777778</v>
      </c>
      <c r="AM3746" s="26" t="s">
        <v>481</v>
      </c>
      <c r="AN3746" s="26" t="s">
        <v>63</v>
      </c>
      <c r="AO3746" s="26"/>
      <c r="AP3746" s="26"/>
      <c r="AQ3746" s="26">
        <v>-1</v>
      </c>
      <c r="AR3746" s="26">
        <v>90</v>
      </c>
      <c r="AS3746" s="26" t="s">
        <v>168</v>
      </c>
      <c r="AT3746" s="26" t="s">
        <v>71</v>
      </c>
      <c r="AU3746" s="26" t="s">
        <v>63</v>
      </c>
      <c r="AV3746" s="26" t="s">
        <v>63</v>
      </c>
      <c r="AW3746" s="26" t="s">
        <v>63</v>
      </c>
      <c r="AX3746" s="26" t="s">
        <v>63</v>
      </c>
      <c r="AY3746" s="26">
        <v>44.104005999999899</v>
      </c>
      <c r="AZ3746" s="26">
        <v>-102.882137999999</v>
      </c>
      <c r="BA3746" s="26" t="s">
        <v>158</v>
      </c>
      <c r="BB3746" s="26" t="s">
        <v>611</v>
      </c>
      <c r="BC3746" s="26" t="s">
        <v>167</v>
      </c>
      <c r="BD3746" s="26" t="s">
        <v>154</v>
      </c>
      <c r="BE3746" s="26"/>
      <c r="BF3746" s="26" t="s">
        <v>99</v>
      </c>
      <c r="BG3746" s="26" t="s">
        <v>167</v>
      </c>
      <c r="BH3746" s="26" t="s">
        <v>99</v>
      </c>
      <c r="BI3746" s="26">
        <v>7</v>
      </c>
      <c r="BJ3746" s="26" t="s">
        <v>217</v>
      </c>
    </row>
    <row r="3747" spans="36:62" x14ac:dyDescent="0.25">
      <c r="AJ3747" s="26">
        <v>2485</v>
      </c>
      <c r="AK3747" s="26">
        <v>2006430</v>
      </c>
      <c r="AL3747" s="264">
        <v>43994.913888888892</v>
      </c>
      <c r="AM3747" s="26" t="s">
        <v>481</v>
      </c>
      <c r="AN3747" s="26" t="s">
        <v>63</v>
      </c>
      <c r="AO3747" s="26"/>
      <c r="AP3747" s="26"/>
      <c r="AQ3747" s="26">
        <v>-1</v>
      </c>
      <c r="AR3747" s="26">
        <v>90</v>
      </c>
      <c r="AS3747" s="26" t="s">
        <v>168</v>
      </c>
      <c r="AT3747" s="26" t="s">
        <v>71</v>
      </c>
      <c r="AU3747" s="26" t="s">
        <v>63</v>
      </c>
      <c r="AV3747" s="26" t="s">
        <v>63</v>
      </c>
      <c r="AW3747" s="26" t="s">
        <v>63</v>
      </c>
      <c r="AX3747" s="26" t="s">
        <v>63</v>
      </c>
      <c r="AY3747" s="26">
        <v>44.105263999999899</v>
      </c>
      <c r="AZ3747" s="26">
        <v>-102.637972</v>
      </c>
      <c r="BA3747" s="26" t="s">
        <v>158</v>
      </c>
      <c r="BB3747" s="26" t="s">
        <v>611</v>
      </c>
      <c r="BC3747" s="26" t="s">
        <v>167</v>
      </c>
      <c r="BD3747" s="26" t="s">
        <v>154</v>
      </c>
      <c r="BE3747" s="26"/>
      <c r="BF3747" s="26" t="s">
        <v>99</v>
      </c>
      <c r="BG3747" s="26" t="s">
        <v>167</v>
      </c>
      <c r="BH3747" s="26" t="s">
        <v>99</v>
      </c>
      <c r="BI3747" s="26">
        <v>7</v>
      </c>
      <c r="BJ3747" s="26" t="s">
        <v>217</v>
      </c>
    </row>
    <row r="3748" spans="36:62" x14ac:dyDescent="0.25">
      <c r="AJ3748" s="26">
        <v>2488</v>
      </c>
      <c r="AK3748" s="26">
        <v>2006686</v>
      </c>
      <c r="AL3748" s="264">
        <v>44001.638194444444</v>
      </c>
      <c r="AM3748" s="26" t="s">
        <v>481</v>
      </c>
      <c r="AN3748" s="26" t="s">
        <v>63</v>
      </c>
      <c r="AO3748" s="26" t="s">
        <v>156</v>
      </c>
      <c r="AP3748" s="26" t="s">
        <v>159</v>
      </c>
      <c r="AQ3748" s="26">
        <v>0</v>
      </c>
      <c r="AR3748" s="26">
        <v>90</v>
      </c>
      <c r="AS3748" s="26" t="s">
        <v>887</v>
      </c>
      <c r="AT3748" s="26" t="s">
        <v>71</v>
      </c>
      <c r="AU3748" s="26" t="s">
        <v>63</v>
      </c>
      <c r="AV3748" s="26" t="s">
        <v>69</v>
      </c>
      <c r="AW3748" s="26" t="s">
        <v>63</v>
      </c>
      <c r="AX3748" s="26" t="s">
        <v>63</v>
      </c>
      <c r="AY3748" s="26">
        <v>44.118112000000004</v>
      </c>
      <c r="AZ3748" s="26">
        <v>-102.963244</v>
      </c>
      <c r="BA3748" s="26" t="s">
        <v>166</v>
      </c>
      <c r="BB3748" s="26" t="s">
        <v>611</v>
      </c>
      <c r="BC3748" s="26" t="s">
        <v>651</v>
      </c>
      <c r="BD3748" s="26" t="s">
        <v>68</v>
      </c>
      <c r="BE3748" s="26"/>
      <c r="BF3748" s="26" t="s">
        <v>68</v>
      </c>
      <c r="BG3748" s="26" t="s">
        <v>68</v>
      </c>
      <c r="BH3748" s="26" t="s">
        <v>146</v>
      </c>
      <c r="BI3748" s="26">
        <v>7</v>
      </c>
      <c r="BJ3748" s="26" t="s">
        <v>217</v>
      </c>
    </row>
    <row r="3749" spans="36:62" x14ac:dyDescent="0.25">
      <c r="AJ3749" s="26">
        <v>2491</v>
      </c>
      <c r="AK3749" s="26">
        <v>2006806</v>
      </c>
      <c r="AL3749" s="264">
        <v>43988.826388888891</v>
      </c>
      <c r="AM3749" s="26" t="s">
        <v>481</v>
      </c>
      <c r="AN3749" s="26" t="s">
        <v>63</v>
      </c>
      <c r="AO3749" s="26" t="s">
        <v>156</v>
      </c>
      <c r="AP3749" s="26" t="s">
        <v>159</v>
      </c>
      <c r="AQ3749" s="26">
        <v>0</v>
      </c>
      <c r="AR3749" s="26">
        <v>90</v>
      </c>
      <c r="AS3749" s="26" t="s">
        <v>201</v>
      </c>
      <c r="AT3749" s="26" t="s">
        <v>730</v>
      </c>
      <c r="AU3749" s="26" t="s">
        <v>63</v>
      </c>
      <c r="AV3749" s="26" t="s">
        <v>63</v>
      </c>
      <c r="AW3749" s="26" t="s">
        <v>63</v>
      </c>
      <c r="AX3749" s="26" t="s">
        <v>63</v>
      </c>
      <c r="AY3749" s="26">
        <v>43.903191</v>
      </c>
      <c r="AZ3749" s="26">
        <v>-102.040228999999</v>
      </c>
      <c r="BA3749" s="26" t="s">
        <v>208</v>
      </c>
      <c r="BB3749" s="26" t="s">
        <v>609</v>
      </c>
      <c r="BC3749" s="26" t="s">
        <v>68</v>
      </c>
      <c r="BD3749" s="26" t="s">
        <v>68</v>
      </c>
      <c r="BE3749" s="26"/>
      <c r="BF3749" s="26" t="s">
        <v>68</v>
      </c>
      <c r="BG3749" s="26" t="s">
        <v>68</v>
      </c>
      <c r="BH3749" s="26" t="s">
        <v>146</v>
      </c>
      <c r="BI3749" s="26">
        <v>7</v>
      </c>
      <c r="BJ3749" s="26" t="s">
        <v>217</v>
      </c>
    </row>
    <row r="3750" spans="36:62" x14ac:dyDescent="0.25">
      <c r="AJ3750" s="26">
        <v>2494</v>
      </c>
      <c r="AK3750" s="26">
        <v>2007137</v>
      </c>
      <c r="AL3750" s="264">
        <v>43988.833333333336</v>
      </c>
      <c r="AM3750" s="26" t="s">
        <v>147</v>
      </c>
      <c r="AN3750" s="26" t="s">
        <v>63</v>
      </c>
      <c r="AO3750" s="26" t="s">
        <v>156</v>
      </c>
      <c r="AP3750" s="26" t="s">
        <v>159</v>
      </c>
      <c r="AQ3750" s="26">
        <v>0</v>
      </c>
      <c r="AR3750" s="26">
        <v>90</v>
      </c>
      <c r="AS3750" s="26" t="s">
        <v>888</v>
      </c>
      <c r="AT3750" s="26" t="s">
        <v>730</v>
      </c>
      <c r="AU3750" s="26" t="s">
        <v>63</v>
      </c>
      <c r="AV3750" s="26" t="s">
        <v>63</v>
      </c>
      <c r="AW3750" s="26" t="s">
        <v>63</v>
      </c>
      <c r="AX3750" s="26" t="s">
        <v>63</v>
      </c>
      <c r="AY3750" s="26">
        <v>43.836154999999899</v>
      </c>
      <c r="AZ3750" s="26">
        <v>-101.740960999999</v>
      </c>
      <c r="BA3750" s="26" t="s">
        <v>511</v>
      </c>
      <c r="BB3750" s="26" t="s">
        <v>609</v>
      </c>
      <c r="BC3750" s="26" t="s">
        <v>667</v>
      </c>
      <c r="BD3750" s="26" t="s">
        <v>68</v>
      </c>
      <c r="BE3750" s="26"/>
      <c r="BF3750" s="26" t="s">
        <v>68</v>
      </c>
      <c r="BG3750" s="26" t="s">
        <v>68</v>
      </c>
      <c r="BH3750" s="26" t="s">
        <v>160</v>
      </c>
      <c r="BI3750" s="26">
        <v>7</v>
      </c>
      <c r="BJ3750" s="26" t="s">
        <v>217</v>
      </c>
    </row>
    <row r="3751" spans="36:62" x14ac:dyDescent="0.25">
      <c r="AJ3751" s="26">
        <v>2495</v>
      </c>
      <c r="AK3751" s="26">
        <v>2006998</v>
      </c>
      <c r="AL3751" s="264">
        <v>44009.260416666664</v>
      </c>
      <c r="AM3751" s="26" t="s">
        <v>481</v>
      </c>
      <c r="AN3751" s="26" t="s">
        <v>63</v>
      </c>
      <c r="AO3751" s="26"/>
      <c r="AP3751" s="26"/>
      <c r="AQ3751" s="26">
        <v>-1</v>
      </c>
      <c r="AR3751" s="26">
        <v>90</v>
      </c>
      <c r="AS3751" s="26" t="s">
        <v>168</v>
      </c>
      <c r="AT3751" s="26" t="s">
        <v>71</v>
      </c>
      <c r="AU3751" s="26" t="s">
        <v>63</v>
      </c>
      <c r="AV3751" s="26" t="s">
        <v>63</v>
      </c>
      <c r="AW3751" s="26" t="s">
        <v>63</v>
      </c>
      <c r="AX3751" s="26" t="s">
        <v>63</v>
      </c>
      <c r="AY3751" s="26">
        <v>43.987358</v>
      </c>
      <c r="AZ3751" s="26">
        <v>-102.218414999999</v>
      </c>
      <c r="BA3751" s="26" t="s">
        <v>158</v>
      </c>
      <c r="BB3751" s="26" t="s">
        <v>609</v>
      </c>
      <c r="BC3751" s="26" t="s">
        <v>167</v>
      </c>
      <c r="BD3751" s="26" t="s">
        <v>154</v>
      </c>
      <c r="BE3751" s="26"/>
      <c r="BF3751" s="26" t="s">
        <v>99</v>
      </c>
      <c r="BG3751" s="26" t="s">
        <v>167</v>
      </c>
      <c r="BH3751" s="26" t="s">
        <v>99</v>
      </c>
      <c r="BI3751" s="26">
        <v>7</v>
      </c>
      <c r="BJ3751" s="26" t="s">
        <v>217</v>
      </c>
    </row>
    <row r="3752" spans="36:62" x14ac:dyDescent="0.25">
      <c r="AJ3752" s="26">
        <v>2496</v>
      </c>
      <c r="AK3752" s="26">
        <v>2007290</v>
      </c>
      <c r="AL3752" s="264">
        <v>44009.828472222223</v>
      </c>
      <c r="AM3752" s="26" t="s">
        <v>481</v>
      </c>
      <c r="AN3752" s="26" t="s">
        <v>63</v>
      </c>
      <c r="AO3752" s="26"/>
      <c r="AP3752" s="26"/>
      <c r="AQ3752" s="26">
        <v>-1</v>
      </c>
      <c r="AR3752" s="26">
        <v>90</v>
      </c>
      <c r="AS3752" s="26" t="s">
        <v>168</v>
      </c>
      <c r="AT3752" s="26" t="s">
        <v>71</v>
      </c>
      <c r="AU3752" s="26" t="s">
        <v>63</v>
      </c>
      <c r="AV3752" s="26" t="s">
        <v>63</v>
      </c>
      <c r="AW3752" s="26" t="s">
        <v>63</v>
      </c>
      <c r="AX3752" s="26" t="s">
        <v>63</v>
      </c>
      <c r="AY3752" s="26">
        <v>44.103510999999898</v>
      </c>
      <c r="AZ3752" s="26">
        <v>-102.843732</v>
      </c>
      <c r="BA3752" s="26" t="s">
        <v>158</v>
      </c>
      <c r="BB3752" s="26" t="s">
        <v>611</v>
      </c>
      <c r="BC3752" s="26" t="s">
        <v>167</v>
      </c>
      <c r="BD3752" s="26" t="s">
        <v>154</v>
      </c>
      <c r="BE3752" s="26"/>
      <c r="BF3752" s="26" t="s">
        <v>99</v>
      </c>
      <c r="BG3752" s="26" t="s">
        <v>167</v>
      </c>
      <c r="BH3752" s="26" t="s">
        <v>99</v>
      </c>
      <c r="BI3752" s="26">
        <v>7</v>
      </c>
      <c r="BJ3752" s="26" t="s">
        <v>217</v>
      </c>
    </row>
    <row r="3753" spans="36:62" x14ac:dyDescent="0.25">
      <c r="AJ3753" s="26">
        <v>2497</v>
      </c>
      <c r="AK3753" s="26">
        <v>2007295</v>
      </c>
      <c r="AL3753" s="264">
        <v>44010.862500000003</v>
      </c>
      <c r="AM3753" s="26" t="s">
        <v>481</v>
      </c>
      <c r="AN3753" s="26" t="s">
        <v>63</v>
      </c>
      <c r="AO3753" s="26" t="s">
        <v>156</v>
      </c>
      <c r="AP3753" s="26" t="s">
        <v>159</v>
      </c>
      <c r="AQ3753" s="26">
        <v>0</v>
      </c>
      <c r="AR3753" s="26">
        <v>90</v>
      </c>
      <c r="AS3753" s="26" t="s">
        <v>890</v>
      </c>
      <c r="AT3753" s="26" t="s">
        <v>77</v>
      </c>
      <c r="AU3753" s="26" t="s">
        <v>63</v>
      </c>
      <c r="AV3753" s="26" t="s">
        <v>63</v>
      </c>
      <c r="AW3753" s="26" t="s">
        <v>63</v>
      </c>
      <c r="AX3753" s="26" t="s">
        <v>63</v>
      </c>
      <c r="AY3753" s="26">
        <v>44.111058</v>
      </c>
      <c r="AZ3753" s="26">
        <v>-102.914029999999</v>
      </c>
      <c r="BA3753" s="26" t="s">
        <v>158</v>
      </c>
      <c r="BB3753" s="26" t="s">
        <v>611</v>
      </c>
      <c r="BC3753" s="26" t="s">
        <v>68</v>
      </c>
      <c r="BD3753" s="26" t="s">
        <v>68</v>
      </c>
      <c r="BE3753" s="26"/>
      <c r="BF3753" s="26" t="s">
        <v>891</v>
      </c>
      <c r="BG3753" s="26" t="s">
        <v>68</v>
      </c>
      <c r="BH3753" s="26" t="s">
        <v>892</v>
      </c>
      <c r="BI3753" s="26">
        <v>7</v>
      </c>
      <c r="BJ3753" s="26" t="s">
        <v>20</v>
      </c>
    </row>
    <row r="3754" spans="36:62" x14ac:dyDescent="0.25">
      <c r="AJ3754" s="26">
        <v>2498</v>
      </c>
      <c r="AK3754" s="26">
        <v>2007325</v>
      </c>
      <c r="AL3754" s="264">
        <v>44011.809027777781</v>
      </c>
      <c r="AM3754" s="26" t="s">
        <v>481</v>
      </c>
      <c r="AN3754" s="26" t="s">
        <v>63</v>
      </c>
      <c r="AO3754" s="26" t="s">
        <v>894</v>
      </c>
      <c r="AP3754" s="26" t="s">
        <v>627</v>
      </c>
      <c r="AQ3754" s="26">
        <v>0</v>
      </c>
      <c r="AR3754" s="26">
        <v>90</v>
      </c>
      <c r="AS3754" s="26" t="s">
        <v>809</v>
      </c>
      <c r="AT3754" s="26" t="s">
        <v>71</v>
      </c>
      <c r="AU3754" s="26" t="s">
        <v>63</v>
      </c>
      <c r="AV3754" s="26" t="s">
        <v>63</v>
      </c>
      <c r="AW3754" s="26" t="s">
        <v>63</v>
      </c>
      <c r="AX3754" s="26" t="s">
        <v>63</v>
      </c>
      <c r="AY3754" s="26">
        <v>44.099733000000001</v>
      </c>
      <c r="AZ3754" s="26">
        <v>-103.157337999999</v>
      </c>
      <c r="BA3754" s="26" t="s">
        <v>513</v>
      </c>
      <c r="BB3754" s="26" t="s">
        <v>609</v>
      </c>
      <c r="BC3754" s="26" t="s">
        <v>895</v>
      </c>
      <c r="BD3754" s="26" t="s">
        <v>68</v>
      </c>
      <c r="BE3754" s="26" t="s">
        <v>893</v>
      </c>
      <c r="BF3754" s="26" t="s">
        <v>68</v>
      </c>
      <c r="BG3754" s="26" t="s">
        <v>68</v>
      </c>
      <c r="BH3754" s="26" t="s">
        <v>646</v>
      </c>
      <c r="BI3754" s="26">
        <v>7</v>
      </c>
      <c r="BJ3754" s="26" t="s">
        <v>19</v>
      </c>
    </row>
    <row r="3755" spans="36:62" x14ac:dyDescent="0.25">
      <c r="AJ3755" s="26">
        <v>2499</v>
      </c>
      <c r="AK3755" s="26">
        <v>1921026</v>
      </c>
      <c r="AL3755" s="264">
        <v>43748.643055555556</v>
      </c>
      <c r="AM3755" s="26" t="s">
        <v>481</v>
      </c>
      <c r="AN3755" s="26" t="s">
        <v>63</v>
      </c>
      <c r="AO3755" s="26" t="s">
        <v>156</v>
      </c>
      <c r="AP3755" s="26" t="s">
        <v>741</v>
      </c>
      <c r="AQ3755" s="26">
        <v>0</v>
      </c>
      <c r="AR3755" s="26">
        <v>90</v>
      </c>
      <c r="AS3755" s="26" t="s">
        <v>638</v>
      </c>
      <c r="AT3755" s="26" t="s">
        <v>658</v>
      </c>
      <c r="AU3755" s="26" t="s">
        <v>63</v>
      </c>
      <c r="AV3755" s="26" t="s">
        <v>63</v>
      </c>
      <c r="AW3755" s="26" t="s">
        <v>63</v>
      </c>
      <c r="AX3755" s="26" t="s">
        <v>63</v>
      </c>
      <c r="AY3755" s="26">
        <v>44.032186000000003</v>
      </c>
      <c r="AZ3755" s="26">
        <v>-102.337001999999</v>
      </c>
      <c r="BA3755" s="26" t="s">
        <v>158</v>
      </c>
      <c r="BB3755" s="26" t="s">
        <v>609</v>
      </c>
      <c r="BC3755" s="26" t="s">
        <v>68</v>
      </c>
      <c r="BD3755" s="26" t="s">
        <v>615</v>
      </c>
      <c r="BE3755" s="26"/>
      <c r="BF3755" s="26" t="s">
        <v>68</v>
      </c>
      <c r="BG3755" s="26" t="s">
        <v>209</v>
      </c>
      <c r="BH3755" s="26" t="s">
        <v>146</v>
      </c>
      <c r="BI3755" s="26">
        <v>7</v>
      </c>
      <c r="BJ3755" s="26" t="s">
        <v>217</v>
      </c>
    </row>
    <row r="3756" spans="36:62" x14ac:dyDescent="0.25">
      <c r="AJ3756" s="26">
        <v>2501</v>
      </c>
      <c r="AK3756" s="26">
        <v>2007572</v>
      </c>
      <c r="AL3756" s="264">
        <v>43981</v>
      </c>
      <c r="AM3756" s="26" t="s">
        <v>481</v>
      </c>
      <c r="AN3756" s="26" t="s">
        <v>63</v>
      </c>
      <c r="AO3756" s="26" t="s">
        <v>156</v>
      </c>
      <c r="AP3756" s="26" t="s">
        <v>159</v>
      </c>
      <c r="AQ3756" s="26">
        <v>0</v>
      </c>
      <c r="AR3756" s="26">
        <v>90</v>
      </c>
      <c r="AS3756" s="26" t="s">
        <v>168</v>
      </c>
      <c r="AT3756" s="26" t="s">
        <v>77</v>
      </c>
      <c r="AU3756" s="26" t="s">
        <v>63</v>
      </c>
      <c r="AV3756" s="26" t="s">
        <v>63</v>
      </c>
      <c r="AW3756" s="26" t="s">
        <v>63</v>
      </c>
      <c r="AX3756" s="26" t="s">
        <v>63</v>
      </c>
      <c r="AY3756" s="26">
        <v>44.10595</v>
      </c>
      <c r="AZ3756" s="26">
        <v>-102.62106</v>
      </c>
      <c r="BA3756" s="26" t="s">
        <v>158</v>
      </c>
      <c r="BB3756" s="26" t="s">
        <v>609</v>
      </c>
      <c r="BC3756" s="26" t="s">
        <v>68</v>
      </c>
      <c r="BD3756" s="26" t="s">
        <v>154</v>
      </c>
      <c r="BE3756" s="26"/>
      <c r="BF3756" s="26" t="s">
        <v>68</v>
      </c>
      <c r="BG3756" s="26" t="s">
        <v>68</v>
      </c>
      <c r="BH3756" s="26" t="s">
        <v>146</v>
      </c>
      <c r="BI3756" s="26">
        <v>7</v>
      </c>
      <c r="BJ3756" s="26" t="s">
        <v>21</v>
      </c>
    </row>
    <row r="3757" spans="36:62" x14ac:dyDescent="0.25">
      <c r="AJ3757" s="26">
        <v>2502</v>
      </c>
      <c r="AK3757" s="26">
        <v>2007573</v>
      </c>
      <c r="AL3757" s="264">
        <v>43981.904861111114</v>
      </c>
      <c r="AM3757" s="26" t="s">
        <v>481</v>
      </c>
      <c r="AN3757" s="26" t="s">
        <v>63</v>
      </c>
      <c r="AO3757" s="26"/>
      <c r="AP3757" s="26"/>
      <c r="AQ3757" s="26">
        <v>-1</v>
      </c>
      <c r="AR3757" s="26">
        <v>90</v>
      </c>
      <c r="AS3757" s="26" t="s">
        <v>168</v>
      </c>
      <c r="AT3757" s="26" t="s">
        <v>71</v>
      </c>
      <c r="AU3757" s="26" t="s">
        <v>63</v>
      </c>
      <c r="AV3757" s="26" t="s">
        <v>63</v>
      </c>
      <c r="AW3757" s="26" t="s">
        <v>63</v>
      </c>
      <c r="AX3757" s="26" t="s">
        <v>63</v>
      </c>
      <c r="AY3757" s="26">
        <v>44.118014000000002</v>
      </c>
      <c r="AZ3757" s="26">
        <v>-103.060276999999</v>
      </c>
      <c r="BA3757" s="26" t="s">
        <v>166</v>
      </c>
      <c r="BB3757" s="26" t="s">
        <v>609</v>
      </c>
      <c r="BC3757" s="26" t="s">
        <v>167</v>
      </c>
      <c r="BD3757" s="26" t="s">
        <v>154</v>
      </c>
      <c r="BE3757" s="26"/>
      <c r="BF3757" s="26" t="s">
        <v>99</v>
      </c>
      <c r="BG3757" s="26" t="s">
        <v>167</v>
      </c>
      <c r="BH3757" s="26" t="s">
        <v>99</v>
      </c>
      <c r="BI3757" s="26">
        <v>7</v>
      </c>
      <c r="BJ3757" s="26" t="s">
        <v>217</v>
      </c>
    </row>
    <row r="3758" spans="36:62" x14ac:dyDescent="0.25">
      <c r="AJ3758" s="26">
        <v>2503</v>
      </c>
      <c r="AK3758" s="26">
        <v>2007577</v>
      </c>
      <c r="AL3758" s="264">
        <v>44000.361111111109</v>
      </c>
      <c r="AM3758" s="26" t="s">
        <v>481</v>
      </c>
      <c r="AN3758" s="26" t="s">
        <v>63</v>
      </c>
      <c r="AO3758" s="26"/>
      <c r="AP3758" s="26"/>
      <c r="AQ3758" s="26">
        <v>-1</v>
      </c>
      <c r="AR3758" s="26">
        <v>90</v>
      </c>
      <c r="AS3758" s="26" t="s">
        <v>168</v>
      </c>
      <c r="AT3758" s="26" t="s">
        <v>71</v>
      </c>
      <c r="AU3758" s="26" t="s">
        <v>63</v>
      </c>
      <c r="AV3758" s="26" t="s">
        <v>63</v>
      </c>
      <c r="AW3758" s="26" t="s">
        <v>63</v>
      </c>
      <c r="AX3758" s="26" t="s">
        <v>63</v>
      </c>
      <c r="AY3758" s="26">
        <v>44.075679999999899</v>
      </c>
      <c r="AZ3758" s="26">
        <v>-102.471405</v>
      </c>
      <c r="BA3758" s="26" t="s">
        <v>158</v>
      </c>
      <c r="BB3758" s="26" t="s">
        <v>609</v>
      </c>
      <c r="BC3758" s="26" t="s">
        <v>167</v>
      </c>
      <c r="BD3758" s="26" t="s">
        <v>154</v>
      </c>
      <c r="BE3758" s="26"/>
      <c r="BF3758" s="26" t="s">
        <v>99</v>
      </c>
      <c r="BG3758" s="26" t="s">
        <v>167</v>
      </c>
      <c r="BH3758" s="26" t="s">
        <v>99</v>
      </c>
      <c r="BI3758" s="26">
        <v>7</v>
      </c>
      <c r="BJ3758" s="26" t="s">
        <v>217</v>
      </c>
    </row>
    <row r="3759" spans="36:62" x14ac:dyDescent="0.25">
      <c r="AJ3759" s="26">
        <v>2504</v>
      </c>
      <c r="AK3759" s="26">
        <v>2007581</v>
      </c>
      <c r="AL3759" s="264">
        <v>44010.520833333336</v>
      </c>
      <c r="AM3759" s="26" t="s">
        <v>481</v>
      </c>
      <c r="AN3759" s="26" t="s">
        <v>63</v>
      </c>
      <c r="AO3759" s="26" t="s">
        <v>156</v>
      </c>
      <c r="AP3759" s="26" t="s">
        <v>159</v>
      </c>
      <c r="AQ3759" s="26">
        <v>0</v>
      </c>
      <c r="AR3759" s="26">
        <v>90</v>
      </c>
      <c r="AS3759" s="26" t="s">
        <v>628</v>
      </c>
      <c r="AT3759" s="26" t="s">
        <v>71</v>
      </c>
      <c r="AU3759" s="26" t="s">
        <v>63</v>
      </c>
      <c r="AV3759" s="26" t="s">
        <v>63</v>
      </c>
      <c r="AW3759" s="26" t="s">
        <v>63</v>
      </c>
      <c r="AX3759" s="26" t="s">
        <v>63</v>
      </c>
      <c r="AY3759" s="26">
        <v>44.118335000000002</v>
      </c>
      <c r="AZ3759" s="26">
        <v>-102.954212999999</v>
      </c>
      <c r="BA3759" s="26" t="s">
        <v>503</v>
      </c>
      <c r="BB3759" s="26" t="s">
        <v>609</v>
      </c>
      <c r="BC3759" s="26" t="s">
        <v>895</v>
      </c>
      <c r="BD3759" s="26" t="s">
        <v>68</v>
      </c>
      <c r="BE3759" s="26" t="s">
        <v>644</v>
      </c>
      <c r="BF3759" s="26" t="s">
        <v>68</v>
      </c>
      <c r="BG3759" s="26" t="s">
        <v>68</v>
      </c>
      <c r="BH3759" s="26" t="s">
        <v>175</v>
      </c>
      <c r="BI3759" s="26">
        <v>7</v>
      </c>
      <c r="BJ3759" s="26" t="s">
        <v>217</v>
      </c>
    </row>
    <row r="3760" spans="36:62" x14ac:dyDescent="0.25">
      <c r="AJ3760" s="26">
        <v>2506</v>
      </c>
      <c r="AK3760" s="26">
        <v>2007672</v>
      </c>
      <c r="AL3760" s="264">
        <v>44022.09375</v>
      </c>
      <c r="AM3760" s="26" t="s">
        <v>481</v>
      </c>
      <c r="AN3760" s="26" t="s">
        <v>63</v>
      </c>
      <c r="AO3760" s="26" t="s">
        <v>156</v>
      </c>
      <c r="AP3760" s="26" t="s">
        <v>159</v>
      </c>
      <c r="AQ3760" s="26">
        <v>0</v>
      </c>
      <c r="AR3760" s="26">
        <v>90</v>
      </c>
      <c r="AS3760" s="26" t="s">
        <v>846</v>
      </c>
      <c r="AT3760" s="26" t="s">
        <v>71</v>
      </c>
      <c r="AU3760" s="26" t="s">
        <v>63</v>
      </c>
      <c r="AV3760" s="26" t="s">
        <v>69</v>
      </c>
      <c r="AW3760" s="26" t="s">
        <v>63</v>
      </c>
      <c r="AX3760" s="26" t="s">
        <v>63</v>
      </c>
      <c r="AY3760" s="26">
        <v>44.022444999999898</v>
      </c>
      <c r="AZ3760" s="26">
        <v>-102.300798</v>
      </c>
      <c r="BA3760" s="26" t="s">
        <v>185</v>
      </c>
      <c r="BB3760" s="26" t="s">
        <v>609</v>
      </c>
      <c r="BC3760" s="26" t="s">
        <v>685</v>
      </c>
      <c r="BD3760" s="26" t="s">
        <v>68</v>
      </c>
      <c r="BE3760" s="26"/>
      <c r="BF3760" s="26" t="s">
        <v>68</v>
      </c>
      <c r="BG3760" s="26" t="s">
        <v>68</v>
      </c>
      <c r="BH3760" s="26" t="s">
        <v>146</v>
      </c>
      <c r="BI3760" s="26">
        <v>7</v>
      </c>
      <c r="BJ3760" s="26" t="s">
        <v>217</v>
      </c>
    </row>
    <row r="3761" spans="36:62" x14ac:dyDescent="0.25">
      <c r="AJ3761" s="26">
        <v>2507</v>
      </c>
      <c r="AK3761" s="26">
        <v>2007392</v>
      </c>
      <c r="AL3761" s="264">
        <v>44013.204861111109</v>
      </c>
      <c r="AM3761" s="26" t="s">
        <v>481</v>
      </c>
      <c r="AN3761" s="26" t="s">
        <v>63</v>
      </c>
      <c r="AO3761" s="26"/>
      <c r="AP3761" s="26"/>
      <c r="AQ3761" s="26">
        <v>-1</v>
      </c>
      <c r="AR3761" s="26">
        <v>90</v>
      </c>
      <c r="AS3761" s="26" t="s">
        <v>168</v>
      </c>
      <c r="AT3761" s="26" t="s">
        <v>71</v>
      </c>
      <c r="AU3761" s="26" t="s">
        <v>63</v>
      </c>
      <c r="AV3761" s="26" t="s">
        <v>63</v>
      </c>
      <c r="AW3761" s="26" t="s">
        <v>63</v>
      </c>
      <c r="AX3761" s="26" t="s">
        <v>63</v>
      </c>
      <c r="AY3761" s="26">
        <v>44.118063999999897</v>
      </c>
      <c r="AZ3761" s="26">
        <v>-103.009698999999</v>
      </c>
      <c r="BA3761" s="26" t="s">
        <v>185</v>
      </c>
      <c r="BB3761" s="26" t="s">
        <v>609</v>
      </c>
      <c r="BC3761" s="26" t="s">
        <v>167</v>
      </c>
      <c r="BD3761" s="26" t="s">
        <v>154</v>
      </c>
      <c r="BE3761" s="26"/>
      <c r="BF3761" s="26" t="s">
        <v>99</v>
      </c>
      <c r="BG3761" s="26" t="s">
        <v>167</v>
      </c>
      <c r="BH3761" s="26" t="s">
        <v>99</v>
      </c>
      <c r="BI3761" s="26">
        <v>7</v>
      </c>
      <c r="BJ3761" s="26" t="s">
        <v>217</v>
      </c>
    </row>
    <row r="3762" spans="36:62" x14ac:dyDescent="0.25">
      <c r="AJ3762" s="26">
        <v>2511</v>
      </c>
      <c r="AK3762" s="26">
        <v>2007395</v>
      </c>
      <c r="AL3762" s="264">
        <v>44013.702777777777</v>
      </c>
      <c r="AM3762" s="26" t="s">
        <v>481</v>
      </c>
      <c r="AN3762" s="26" t="s">
        <v>63</v>
      </c>
      <c r="AO3762" s="26" t="s">
        <v>156</v>
      </c>
      <c r="AP3762" s="26" t="s">
        <v>159</v>
      </c>
      <c r="AQ3762" s="26">
        <v>0</v>
      </c>
      <c r="AR3762" s="26">
        <v>90</v>
      </c>
      <c r="AS3762" s="26" t="s">
        <v>787</v>
      </c>
      <c r="AT3762" s="26" t="s">
        <v>619</v>
      </c>
      <c r="AU3762" s="26" t="s">
        <v>63</v>
      </c>
      <c r="AV3762" s="26" t="s">
        <v>63</v>
      </c>
      <c r="AW3762" s="26" t="s">
        <v>63</v>
      </c>
      <c r="AX3762" s="26" t="s">
        <v>63</v>
      </c>
      <c r="AY3762" s="26">
        <v>43.943198000000002</v>
      </c>
      <c r="AZ3762" s="26">
        <v>-102.158028999999</v>
      </c>
      <c r="BA3762" s="26" t="s">
        <v>486</v>
      </c>
      <c r="BB3762" s="26" t="s">
        <v>609</v>
      </c>
      <c r="BC3762" s="26" t="s">
        <v>667</v>
      </c>
      <c r="BD3762" s="26" t="s">
        <v>68</v>
      </c>
      <c r="BE3762" s="26" t="s">
        <v>747</v>
      </c>
      <c r="BF3762" s="26" t="s">
        <v>68</v>
      </c>
      <c r="BG3762" s="26" t="s">
        <v>68</v>
      </c>
      <c r="BH3762" s="26" t="s">
        <v>646</v>
      </c>
      <c r="BI3762" s="26">
        <v>7</v>
      </c>
      <c r="BJ3762" s="26" t="s">
        <v>217</v>
      </c>
    </row>
    <row r="3763" spans="36:62" x14ac:dyDescent="0.25">
      <c r="AJ3763" s="26">
        <v>2514</v>
      </c>
      <c r="AK3763" s="26">
        <v>2007936</v>
      </c>
      <c r="AL3763" s="264">
        <v>44021.874305555553</v>
      </c>
      <c r="AM3763" s="26" t="s">
        <v>481</v>
      </c>
      <c r="AN3763" s="26" t="s">
        <v>63</v>
      </c>
      <c r="AO3763" s="26"/>
      <c r="AP3763" s="26"/>
      <c r="AQ3763" s="26">
        <v>-1</v>
      </c>
      <c r="AR3763" s="26">
        <v>90</v>
      </c>
      <c r="AS3763" s="26" t="s">
        <v>168</v>
      </c>
      <c r="AT3763" s="26" t="s">
        <v>71</v>
      </c>
      <c r="AU3763" s="26" t="s">
        <v>63</v>
      </c>
      <c r="AV3763" s="26" t="s">
        <v>63</v>
      </c>
      <c r="AW3763" s="26" t="s">
        <v>63</v>
      </c>
      <c r="AX3763" s="26" t="s">
        <v>63</v>
      </c>
      <c r="AY3763" s="26">
        <v>44.107470999999897</v>
      </c>
      <c r="AZ3763" s="26">
        <v>-103.131343999999</v>
      </c>
      <c r="BA3763" s="26" t="s">
        <v>166</v>
      </c>
      <c r="BB3763" s="26" t="s">
        <v>609</v>
      </c>
      <c r="BC3763" s="26" t="s">
        <v>167</v>
      </c>
      <c r="BD3763" s="26" t="s">
        <v>154</v>
      </c>
      <c r="BE3763" s="26"/>
      <c r="BF3763" s="26" t="s">
        <v>99</v>
      </c>
      <c r="BG3763" s="26" t="s">
        <v>167</v>
      </c>
      <c r="BH3763" s="26" t="s">
        <v>99</v>
      </c>
      <c r="BI3763" s="26">
        <v>7</v>
      </c>
      <c r="BJ3763" s="26" t="s">
        <v>217</v>
      </c>
    </row>
    <row r="3764" spans="36:62" x14ac:dyDescent="0.25">
      <c r="AJ3764" s="26">
        <v>2515</v>
      </c>
      <c r="AK3764" s="26">
        <v>2007954</v>
      </c>
      <c r="AL3764" s="264">
        <v>44027.61041666667</v>
      </c>
      <c r="AM3764" s="26" t="s">
        <v>481</v>
      </c>
      <c r="AN3764" s="26" t="s">
        <v>63</v>
      </c>
      <c r="AO3764" s="26" t="s">
        <v>156</v>
      </c>
      <c r="AP3764" s="26" t="s">
        <v>159</v>
      </c>
      <c r="AQ3764" s="26">
        <v>0</v>
      </c>
      <c r="AR3764" s="26">
        <v>90</v>
      </c>
      <c r="AS3764" s="26" t="s">
        <v>638</v>
      </c>
      <c r="AT3764" s="26" t="s">
        <v>71</v>
      </c>
      <c r="AU3764" s="26" t="s">
        <v>63</v>
      </c>
      <c r="AV3764" s="26" t="s">
        <v>69</v>
      </c>
      <c r="AW3764" s="26" t="s">
        <v>63</v>
      </c>
      <c r="AX3764" s="26" t="s">
        <v>63</v>
      </c>
      <c r="AY3764" s="26">
        <v>44.115184999999897</v>
      </c>
      <c r="AZ3764" s="26">
        <v>-103.117445</v>
      </c>
      <c r="BA3764" s="26" t="s">
        <v>166</v>
      </c>
      <c r="BB3764" s="26" t="s">
        <v>609</v>
      </c>
      <c r="BC3764" s="26" t="s">
        <v>685</v>
      </c>
      <c r="BD3764" s="26" t="s">
        <v>68</v>
      </c>
      <c r="BE3764" s="26" t="s">
        <v>644</v>
      </c>
      <c r="BF3764" s="26" t="s">
        <v>68</v>
      </c>
      <c r="BG3764" s="26" t="s">
        <v>68</v>
      </c>
      <c r="BH3764" s="26" t="s">
        <v>160</v>
      </c>
      <c r="BI3764" s="26">
        <v>7</v>
      </c>
      <c r="BJ3764" s="26" t="s">
        <v>217</v>
      </c>
    </row>
    <row r="3765" spans="36:62" x14ac:dyDescent="0.25">
      <c r="AJ3765" s="26">
        <v>2516</v>
      </c>
      <c r="AK3765" s="26">
        <v>2008086</v>
      </c>
      <c r="AL3765" s="264">
        <v>44031.934027777781</v>
      </c>
      <c r="AM3765" s="26" t="s">
        <v>481</v>
      </c>
      <c r="AN3765" s="26" t="s">
        <v>63</v>
      </c>
      <c r="AO3765" s="26" t="s">
        <v>156</v>
      </c>
      <c r="AP3765" s="26" t="s">
        <v>159</v>
      </c>
      <c r="AQ3765" s="26">
        <v>0</v>
      </c>
      <c r="AR3765" s="26">
        <v>90</v>
      </c>
      <c r="AS3765" s="26" t="s">
        <v>645</v>
      </c>
      <c r="AT3765" s="26" t="s">
        <v>704</v>
      </c>
      <c r="AU3765" s="26" t="s">
        <v>63</v>
      </c>
      <c r="AV3765" s="26" t="s">
        <v>63</v>
      </c>
      <c r="AW3765" s="26" t="s">
        <v>63</v>
      </c>
      <c r="AX3765" s="26" t="s">
        <v>63</v>
      </c>
      <c r="AY3765" s="26">
        <v>43.912292999999899</v>
      </c>
      <c r="AZ3765" s="26">
        <v>-102.074043</v>
      </c>
      <c r="BA3765" s="26" t="s">
        <v>158</v>
      </c>
      <c r="BB3765" s="26" t="s">
        <v>611</v>
      </c>
      <c r="BC3765" s="26" t="s">
        <v>898</v>
      </c>
      <c r="BD3765" s="26" t="s">
        <v>68</v>
      </c>
      <c r="BE3765" s="26" t="s">
        <v>897</v>
      </c>
      <c r="BF3765" s="26" t="s">
        <v>68</v>
      </c>
      <c r="BG3765" s="26" t="s">
        <v>68</v>
      </c>
      <c r="BH3765" s="26" t="s">
        <v>899</v>
      </c>
      <c r="BI3765" s="26">
        <v>7</v>
      </c>
      <c r="BJ3765" s="26" t="s">
        <v>20</v>
      </c>
    </row>
    <row r="3766" spans="36:62" x14ac:dyDescent="0.25">
      <c r="AJ3766" s="26">
        <v>2517</v>
      </c>
      <c r="AK3766" s="26">
        <v>2008188</v>
      </c>
      <c r="AL3766" s="264">
        <v>44032.972222222219</v>
      </c>
      <c r="AM3766" s="26" t="s">
        <v>481</v>
      </c>
      <c r="AN3766" s="26" t="s">
        <v>63</v>
      </c>
      <c r="AO3766" s="26" t="s">
        <v>156</v>
      </c>
      <c r="AP3766" s="26" t="s">
        <v>627</v>
      </c>
      <c r="AQ3766" s="26">
        <v>0</v>
      </c>
      <c r="AR3766" s="26">
        <v>90</v>
      </c>
      <c r="AS3766" s="26" t="s">
        <v>628</v>
      </c>
      <c r="AT3766" s="26" t="s">
        <v>71</v>
      </c>
      <c r="AU3766" s="26" t="s">
        <v>63</v>
      </c>
      <c r="AV3766" s="26" t="s">
        <v>63</v>
      </c>
      <c r="AW3766" s="26" t="s">
        <v>63</v>
      </c>
      <c r="AX3766" s="26" t="s">
        <v>63</v>
      </c>
      <c r="AY3766" s="26">
        <v>44.1020609999999</v>
      </c>
      <c r="AZ3766" s="26">
        <v>-103.142640999999</v>
      </c>
      <c r="BA3766" s="26" t="s">
        <v>493</v>
      </c>
      <c r="BB3766" s="26" t="s">
        <v>611</v>
      </c>
      <c r="BC3766" s="26" t="s">
        <v>629</v>
      </c>
      <c r="BD3766" s="26" t="s">
        <v>68</v>
      </c>
      <c r="BE3766" s="26" t="s">
        <v>900</v>
      </c>
      <c r="BF3766" s="26" t="s">
        <v>68</v>
      </c>
      <c r="BG3766" s="26" t="s">
        <v>68</v>
      </c>
      <c r="BH3766" s="26" t="s">
        <v>175</v>
      </c>
      <c r="BI3766" s="26">
        <v>7</v>
      </c>
      <c r="BJ3766" s="26" t="s">
        <v>217</v>
      </c>
    </row>
    <row r="3767" spans="36:62" x14ac:dyDescent="0.25">
      <c r="AJ3767" s="26">
        <v>2520</v>
      </c>
      <c r="AK3767" s="26">
        <v>2008587</v>
      </c>
      <c r="AL3767" s="264">
        <v>44041.729166666664</v>
      </c>
      <c r="AM3767" s="26" t="s">
        <v>147</v>
      </c>
      <c r="AN3767" s="26" t="s">
        <v>63</v>
      </c>
      <c r="AO3767" s="26" t="s">
        <v>156</v>
      </c>
      <c r="AP3767" s="26" t="s">
        <v>159</v>
      </c>
      <c r="AQ3767" s="26">
        <v>0</v>
      </c>
      <c r="AR3767" s="26">
        <v>90</v>
      </c>
      <c r="AS3767" s="26" t="s">
        <v>877</v>
      </c>
      <c r="AT3767" s="26" t="s">
        <v>704</v>
      </c>
      <c r="AU3767" s="26" t="s">
        <v>63</v>
      </c>
      <c r="AV3767" s="26" t="s">
        <v>63</v>
      </c>
      <c r="AW3767" s="26" t="s">
        <v>63</v>
      </c>
      <c r="AX3767" s="26" t="s">
        <v>63</v>
      </c>
      <c r="AY3767" s="26">
        <v>43.835782000000002</v>
      </c>
      <c r="AZ3767" s="26">
        <v>-101.887992999999</v>
      </c>
      <c r="BA3767" s="26" t="s">
        <v>185</v>
      </c>
      <c r="BB3767" s="26" t="s">
        <v>609</v>
      </c>
      <c r="BC3767" s="26" t="s">
        <v>667</v>
      </c>
      <c r="BD3767" s="26" t="s">
        <v>615</v>
      </c>
      <c r="BE3767" s="26"/>
      <c r="BF3767" s="26" t="s">
        <v>68</v>
      </c>
      <c r="BG3767" s="26" t="s">
        <v>68</v>
      </c>
      <c r="BH3767" s="26" t="s">
        <v>210</v>
      </c>
      <c r="BI3767" s="26">
        <v>7</v>
      </c>
      <c r="BJ3767" s="26" t="s">
        <v>20</v>
      </c>
    </row>
    <row r="3768" spans="36:62" x14ac:dyDescent="0.25">
      <c r="AJ3768" s="26">
        <v>2521</v>
      </c>
      <c r="AK3768" s="26">
        <v>2008589</v>
      </c>
      <c r="AL3768" s="264">
        <v>44037.635416666664</v>
      </c>
      <c r="AM3768" s="26" t="s">
        <v>481</v>
      </c>
      <c r="AN3768" s="26" t="s">
        <v>63</v>
      </c>
      <c r="AO3768" s="26" t="s">
        <v>192</v>
      </c>
      <c r="AP3768" s="26" t="s">
        <v>627</v>
      </c>
      <c r="AQ3768" s="26">
        <v>0</v>
      </c>
      <c r="AR3768" s="26">
        <v>90</v>
      </c>
      <c r="AS3768" s="26" t="s">
        <v>628</v>
      </c>
      <c r="AT3768" s="26" t="s">
        <v>71</v>
      </c>
      <c r="AU3768" s="26" t="s">
        <v>63</v>
      </c>
      <c r="AV3768" s="26" t="s">
        <v>63</v>
      </c>
      <c r="AW3768" s="26" t="s">
        <v>63</v>
      </c>
      <c r="AX3768" s="26" t="s">
        <v>63</v>
      </c>
      <c r="AY3768" s="26">
        <v>44.0102329999999</v>
      </c>
      <c r="AZ3768" s="26">
        <v>-102.281165999999</v>
      </c>
      <c r="BA3768" s="26" t="s">
        <v>486</v>
      </c>
      <c r="BB3768" s="26" t="s">
        <v>611</v>
      </c>
      <c r="BC3768" s="26" t="s">
        <v>68</v>
      </c>
      <c r="BD3768" s="26" t="s">
        <v>68</v>
      </c>
      <c r="BE3768" s="26" t="s">
        <v>901</v>
      </c>
      <c r="BF3768" s="26" t="s">
        <v>68</v>
      </c>
      <c r="BG3768" s="26" t="s">
        <v>68</v>
      </c>
      <c r="BH3768" s="26" t="s">
        <v>688</v>
      </c>
      <c r="BI3768" s="26">
        <v>7</v>
      </c>
      <c r="BJ3768" s="26" t="s">
        <v>20</v>
      </c>
    </row>
    <row r="3769" spans="36:62" x14ac:dyDescent="0.25">
      <c r="AJ3769" s="26">
        <v>2522</v>
      </c>
      <c r="AK3769" s="26">
        <v>2008789</v>
      </c>
      <c r="AL3769" s="264">
        <v>44041.538194444445</v>
      </c>
      <c r="AM3769" s="26" t="s">
        <v>481</v>
      </c>
      <c r="AN3769" s="26" t="s">
        <v>63</v>
      </c>
      <c r="AO3769" s="26" t="s">
        <v>156</v>
      </c>
      <c r="AP3769" s="26" t="s">
        <v>159</v>
      </c>
      <c r="AQ3769" s="26">
        <v>0</v>
      </c>
      <c r="AR3769" s="26">
        <v>90</v>
      </c>
      <c r="AS3769" s="26" t="s">
        <v>902</v>
      </c>
      <c r="AT3769" s="26" t="s">
        <v>77</v>
      </c>
      <c r="AU3769" s="26" t="s">
        <v>63</v>
      </c>
      <c r="AV3769" s="26" t="s">
        <v>63</v>
      </c>
      <c r="AW3769" s="26" t="s">
        <v>63</v>
      </c>
      <c r="AX3769" s="26" t="s">
        <v>63</v>
      </c>
      <c r="AY3769" s="26">
        <v>44.1033639999999</v>
      </c>
      <c r="AZ3769" s="26">
        <v>-102.668993999999</v>
      </c>
      <c r="BA3769" s="26" t="s">
        <v>502</v>
      </c>
      <c r="BB3769" s="26" t="s">
        <v>611</v>
      </c>
      <c r="BC3769" s="26" t="s">
        <v>614</v>
      </c>
      <c r="BD3769" s="26" t="s">
        <v>681</v>
      </c>
      <c r="BE3769" s="26" t="s">
        <v>677</v>
      </c>
      <c r="BF3769" s="26" t="s">
        <v>68</v>
      </c>
      <c r="BG3769" s="26" t="s">
        <v>68</v>
      </c>
      <c r="BH3769" s="26" t="s">
        <v>733</v>
      </c>
      <c r="BI3769" s="26">
        <v>7</v>
      </c>
      <c r="BJ3769" s="26" t="s">
        <v>19</v>
      </c>
    </row>
    <row r="3770" spans="36:62" x14ac:dyDescent="0.25">
      <c r="AJ3770" s="26">
        <v>2526</v>
      </c>
      <c r="AK3770" s="26">
        <v>2008995</v>
      </c>
      <c r="AL3770" s="264">
        <v>44031.595138888886</v>
      </c>
      <c r="AM3770" s="26" t="s">
        <v>481</v>
      </c>
      <c r="AN3770" s="26" t="s">
        <v>63</v>
      </c>
      <c r="AO3770" s="26"/>
      <c r="AP3770" s="26"/>
      <c r="AQ3770" s="26">
        <v>-1</v>
      </c>
      <c r="AR3770" s="26">
        <v>90</v>
      </c>
      <c r="AS3770" s="26" t="s">
        <v>168</v>
      </c>
      <c r="AT3770" s="26" t="s">
        <v>71</v>
      </c>
      <c r="AU3770" s="26" t="s">
        <v>63</v>
      </c>
      <c r="AV3770" s="26" t="s">
        <v>63</v>
      </c>
      <c r="AW3770" s="26" t="s">
        <v>63</v>
      </c>
      <c r="AX3770" s="26" t="s">
        <v>63</v>
      </c>
      <c r="AY3770" s="26">
        <v>44.118014000000002</v>
      </c>
      <c r="AZ3770" s="26">
        <v>-103.05353700000001</v>
      </c>
      <c r="BA3770" s="26" t="s">
        <v>158</v>
      </c>
      <c r="BB3770" s="26" t="s">
        <v>609</v>
      </c>
      <c r="BC3770" s="26" t="s">
        <v>167</v>
      </c>
      <c r="BD3770" s="26" t="s">
        <v>154</v>
      </c>
      <c r="BE3770" s="26"/>
      <c r="BF3770" s="26" t="s">
        <v>99</v>
      </c>
      <c r="BG3770" s="26" t="s">
        <v>167</v>
      </c>
      <c r="BH3770" s="26" t="s">
        <v>99</v>
      </c>
      <c r="BI3770" s="26">
        <v>7</v>
      </c>
      <c r="BJ3770" s="26" t="s">
        <v>217</v>
      </c>
    </row>
    <row r="3771" spans="36:62" x14ac:dyDescent="0.25">
      <c r="AJ3771" s="26">
        <v>2527</v>
      </c>
      <c r="AK3771" s="26">
        <v>2009065</v>
      </c>
      <c r="AL3771" s="264">
        <v>44042.659722222219</v>
      </c>
      <c r="AM3771" s="26" t="s">
        <v>147</v>
      </c>
      <c r="AN3771" s="26" t="s">
        <v>63</v>
      </c>
      <c r="AO3771" s="26" t="s">
        <v>204</v>
      </c>
      <c r="AP3771" s="26" t="s">
        <v>159</v>
      </c>
      <c r="AQ3771" s="26">
        <v>0</v>
      </c>
      <c r="AR3771" s="26">
        <v>90</v>
      </c>
      <c r="AS3771" s="26" t="s">
        <v>789</v>
      </c>
      <c r="AT3771" s="26" t="s">
        <v>71</v>
      </c>
      <c r="AU3771" s="26" t="s">
        <v>63</v>
      </c>
      <c r="AV3771" s="26" t="s">
        <v>63</v>
      </c>
      <c r="AW3771" s="26" t="s">
        <v>63</v>
      </c>
      <c r="AX3771" s="26" t="s">
        <v>63</v>
      </c>
      <c r="AY3771" s="26">
        <v>43.836154000000001</v>
      </c>
      <c r="AZ3771" s="26">
        <v>-101.742418999999</v>
      </c>
      <c r="BA3771" s="26" t="s">
        <v>37</v>
      </c>
      <c r="BB3771" s="26" t="s">
        <v>609</v>
      </c>
      <c r="BC3771" s="26" t="s">
        <v>68</v>
      </c>
      <c r="BD3771" s="26" t="s">
        <v>68</v>
      </c>
      <c r="BE3771" s="26"/>
      <c r="BF3771" s="26" t="s">
        <v>675</v>
      </c>
      <c r="BG3771" s="26" t="s">
        <v>68</v>
      </c>
      <c r="BH3771" s="26" t="s">
        <v>711</v>
      </c>
      <c r="BI3771" s="26">
        <v>7</v>
      </c>
      <c r="BJ3771" s="26" t="s">
        <v>20</v>
      </c>
    </row>
    <row r="3772" spans="36:62" x14ac:dyDescent="0.25">
      <c r="AJ3772" s="26">
        <v>2529</v>
      </c>
      <c r="AK3772" s="26">
        <v>2009073</v>
      </c>
      <c r="AL3772" s="264">
        <v>44050.673611111109</v>
      </c>
      <c r="AM3772" s="26" t="s">
        <v>481</v>
      </c>
      <c r="AN3772" s="26" t="s">
        <v>63</v>
      </c>
      <c r="AO3772" s="26" t="s">
        <v>156</v>
      </c>
      <c r="AP3772" s="26" t="s">
        <v>159</v>
      </c>
      <c r="AQ3772" s="26">
        <v>0</v>
      </c>
      <c r="AR3772" s="26">
        <v>90</v>
      </c>
      <c r="AS3772" s="26" t="s">
        <v>768</v>
      </c>
      <c r="AT3772" s="26" t="s">
        <v>71</v>
      </c>
      <c r="AU3772" s="26" t="s">
        <v>63</v>
      </c>
      <c r="AV3772" s="26" t="s">
        <v>63</v>
      </c>
      <c r="AW3772" s="26" t="s">
        <v>63</v>
      </c>
      <c r="AX3772" s="26" t="s">
        <v>63</v>
      </c>
      <c r="AY3772" s="26">
        <v>44.099701000000003</v>
      </c>
      <c r="AZ3772" s="26">
        <v>-103.168424999999</v>
      </c>
      <c r="BA3772" s="26" t="s">
        <v>185</v>
      </c>
      <c r="BB3772" s="26" t="s">
        <v>609</v>
      </c>
      <c r="BC3772" s="26" t="s">
        <v>68</v>
      </c>
      <c r="BD3772" s="26" t="s">
        <v>68</v>
      </c>
      <c r="BE3772" s="26"/>
      <c r="BF3772" s="26" t="s">
        <v>769</v>
      </c>
      <c r="BG3772" s="26" t="s">
        <v>68</v>
      </c>
      <c r="BH3772" s="26" t="s">
        <v>175</v>
      </c>
      <c r="BI3772" s="26">
        <v>7</v>
      </c>
      <c r="BJ3772" s="26" t="s">
        <v>217</v>
      </c>
    </row>
    <row r="3773" spans="36:62" x14ac:dyDescent="0.25">
      <c r="AJ3773" s="26">
        <v>2530</v>
      </c>
      <c r="AK3773" s="26">
        <v>2009078</v>
      </c>
      <c r="AL3773" s="264">
        <v>44046.862500000003</v>
      </c>
      <c r="AM3773" s="26" t="s">
        <v>481</v>
      </c>
      <c r="AN3773" s="26" t="s">
        <v>63</v>
      </c>
      <c r="AO3773" s="26"/>
      <c r="AP3773" s="26"/>
      <c r="AQ3773" s="26">
        <v>-1</v>
      </c>
      <c r="AR3773" s="26">
        <v>90</v>
      </c>
      <c r="AS3773" s="26" t="s">
        <v>168</v>
      </c>
      <c r="AT3773" s="26" t="s">
        <v>71</v>
      </c>
      <c r="AU3773" s="26" t="s">
        <v>63</v>
      </c>
      <c r="AV3773" s="26" t="s">
        <v>63</v>
      </c>
      <c r="AW3773" s="26" t="s">
        <v>63</v>
      </c>
      <c r="AX3773" s="26" t="s">
        <v>63</v>
      </c>
      <c r="AY3773" s="26">
        <v>44.118369000000001</v>
      </c>
      <c r="AZ3773" s="26">
        <v>-102.978313</v>
      </c>
      <c r="BA3773" s="26" t="s">
        <v>485</v>
      </c>
      <c r="BB3773" s="26" t="s">
        <v>609</v>
      </c>
      <c r="BC3773" s="26" t="s">
        <v>167</v>
      </c>
      <c r="BD3773" s="26" t="s">
        <v>154</v>
      </c>
      <c r="BE3773" s="26"/>
      <c r="BF3773" s="26" t="s">
        <v>99</v>
      </c>
      <c r="BG3773" s="26" t="s">
        <v>167</v>
      </c>
      <c r="BH3773" s="26" t="s">
        <v>99</v>
      </c>
      <c r="BI3773" s="26">
        <v>7</v>
      </c>
      <c r="BJ3773" s="26" t="s">
        <v>217</v>
      </c>
    </row>
    <row r="3774" spans="36:62" x14ac:dyDescent="0.25">
      <c r="AJ3774" s="26">
        <v>2531</v>
      </c>
      <c r="AK3774" s="26">
        <v>2009080</v>
      </c>
      <c r="AL3774" s="264">
        <v>44041.861111111109</v>
      </c>
      <c r="AM3774" s="26" t="s">
        <v>481</v>
      </c>
      <c r="AN3774" s="26" t="s">
        <v>63</v>
      </c>
      <c r="AO3774" s="26" t="s">
        <v>156</v>
      </c>
      <c r="AP3774" s="26" t="s">
        <v>159</v>
      </c>
      <c r="AQ3774" s="26">
        <v>0</v>
      </c>
      <c r="AR3774" s="26">
        <v>90</v>
      </c>
      <c r="AS3774" s="26" t="s">
        <v>197</v>
      </c>
      <c r="AT3774" s="26" t="s">
        <v>71</v>
      </c>
      <c r="AU3774" s="26" t="s">
        <v>69</v>
      </c>
      <c r="AV3774" s="26" t="s">
        <v>63</v>
      </c>
      <c r="AW3774" s="26" t="s">
        <v>63</v>
      </c>
      <c r="AX3774" s="26" t="s">
        <v>63</v>
      </c>
      <c r="AY3774" s="26">
        <v>44.103589999999897</v>
      </c>
      <c r="AZ3774" s="26">
        <v>-102.660178999999</v>
      </c>
      <c r="BA3774" s="26" t="s">
        <v>185</v>
      </c>
      <c r="BB3774" s="26" t="s">
        <v>609</v>
      </c>
      <c r="BC3774" s="26" t="s">
        <v>620</v>
      </c>
      <c r="BD3774" s="26" t="s">
        <v>154</v>
      </c>
      <c r="BE3774" s="26"/>
      <c r="BF3774" s="26" t="s">
        <v>68</v>
      </c>
      <c r="BG3774" s="26" t="s">
        <v>68</v>
      </c>
      <c r="BH3774" s="26" t="s">
        <v>146</v>
      </c>
      <c r="BI3774" s="26">
        <v>7</v>
      </c>
      <c r="BJ3774" s="26" t="s">
        <v>217</v>
      </c>
    </row>
    <row r="3775" spans="36:62" x14ac:dyDescent="0.25">
      <c r="AJ3775" s="26">
        <v>2532</v>
      </c>
      <c r="AK3775" s="26">
        <v>2009105</v>
      </c>
      <c r="AL3775" s="264">
        <v>44050.620833333334</v>
      </c>
      <c r="AM3775" s="26" t="s">
        <v>481</v>
      </c>
      <c r="AN3775" s="26" t="s">
        <v>63</v>
      </c>
      <c r="AO3775" s="26" t="s">
        <v>204</v>
      </c>
      <c r="AP3775" s="26" t="s">
        <v>837</v>
      </c>
      <c r="AQ3775" s="26">
        <v>0</v>
      </c>
      <c r="AR3775" s="26">
        <v>90</v>
      </c>
      <c r="AS3775" s="26" t="s">
        <v>903</v>
      </c>
      <c r="AT3775" s="26" t="s">
        <v>71</v>
      </c>
      <c r="AU3775" s="26" t="s">
        <v>63</v>
      </c>
      <c r="AV3775" s="26" t="s">
        <v>63</v>
      </c>
      <c r="AW3775" s="26" t="s">
        <v>69</v>
      </c>
      <c r="AX3775" s="26" t="s">
        <v>63</v>
      </c>
      <c r="AY3775" s="26">
        <v>44.063991999999899</v>
      </c>
      <c r="AZ3775" s="26">
        <v>-102.440005999999</v>
      </c>
      <c r="BA3775" s="26" t="s">
        <v>37</v>
      </c>
      <c r="BB3775" s="26" t="s">
        <v>609</v>
      </c>
      <c r="BC3775" s="26" t="s">
        <v>904</v>
      </c>
      <c r="BD3775" s="26" t="s">
        <v>68</v>
      </c>
      <c r="BE3775" s="26"/>
      <c r="BF3775" s="26" t="s">
        <v>68</v>
      </c>
      <c r="BG3775" s="26" t="s">
        <v>68</v>
      </c>
      <c r="BH3775" s="26" t="s">
        <v>175</v>
      </c>
      <c r="BI3775" s="26">
        <v>7</v>
      </c>
      <c r="BJ3775" s="26" t="s">
        <v>19</v>
      </c>
    </row>
    <row r="3776" spans="36:62" x14ac:dyDescent="0.25">
      <c r="AJ3776" s="26">
        <v>2533</v>
      </c>
      <c r="AK3776" s="26">
        <v>2008569</v>
      </c>
      <c r="AL3776" s="264">
        <v>44040.25</v>
      </c>
      <c r="AM3776" s="26" t="s">
        <v>481</v>
      </c>
      <c r="AN3776" s="26" t="s">
        <v>63</v>
      </c>
      <c r="AO3776" s="26"/>
      <c r="AP3776" s="26"/>
      <c r="AQ3776" s="26">
        <v>-1</v>
      </c>
      <c r="AR3776" s="26">
        <v>90</v>
      </c>
      <c r="AS3776" s="26" t="s">
        <v>168</v>
      </c>
      <c r="AT3776" s="26" t="s">
        <v>71</v>
      </c>
      <c r="AU3776" s="26" t="s">
        <v>63</v>
      </c>
      <c r="AV3776" s="26" t="s">
        <v>63</v>
      </c>
      <c r="AW3776" s="26" t="s">
        <v>63</v>
      </c>
      <c r="AX3776" s="26" t="s">
        <v>63</v>
      </c>
      <c r="AY3776" s="26">
        <v>44.052548000000002</v>
      </c>
      <c r="AZ3776" s="26">
        <v>-102.36368400000001</v>
      </c>
      <c r="BA3776" s="26" t="s">
        <v>166</v>
      </c>
      <c r="BB3776" s="26" t="s">
        <v>611</v>
      </c>
      <c r="BC3776" s="26" t="s">
        <v>167</v>
      </c>
      <c r="BD3776" s="26" t="s">
        <v>154</v>
      </c>
      <c r="BE3776" s="26"/>
      <c r="BF3776" s="26" t="s">
        <v>99</v>
      </c>
      <c r="BG3776" s="26" t="s">
        <v>167</v>
      </c>
      <c r="BH3776" s="26" t="s">
        <v>99</v>
      </c>
      <c r="BI3776" s="26">
        <v>7</v>
      </c>
      <c r="BJ3776" s="26" t="s">
        <v>217</v>
      </c>
    </row>
    <row r="3777" spans="36:62" x14ac:dyDescent="0.25">
      <c r="AJ3777" s="26">
        <v>2534</v>
      </c>
      <c r="AK3777" s="26">
        <v>2009205</v>
      </c>
      <c r="AL3777" s="264">
        <v>44050.597916666666</v>
      </c>
      <c r="AM3777" s="26" t="s">
        <v>481</v>
      </c>
      <c r="AN3777" s="26" t="s">
        <v>63</v>
      </c>
      <c r="AO3777" s="26" t="s">
        <v>204</v>
      </c>
      <c r="AP3777" s="26" t="s">
        <v>159</v>
      </c>
      <c r="AQ3777" s="26">
        <v>0</v>
      </c>
      <c r="AR3777" s="26">
        <v>90</v>
      </c>
      <c r="AS3777" s="26" t="s">
        <v>188</v>
      </c>
      <c r="AT3777" s="26" t="s">
        <v>71</v>
      </c>
      <c r="AU3777" s="26" t="s">
        <v>63</v>
      </c>
      <c r="AV3777" s="26" t="s">
        <v>63</v>
      </c>
      <c r="AW3777" s="26" t="s">
        <v>63</v>
      </c>
      <c r="AX3777" s="26" t="s">
        <v>63</v>
      </c>
      <c r="AY3777" s="26">
        <v>44.069592</v>
      </c>
      <c r="AZ3777" s="26">
        <v>-102.463115</v>
      </c>
      <c r="BA3777" s="26" t="s">
        <v>37</v>
      </c>
      <c r="BB3777" s="26" t="s">
        <v>609</v>
      </c>
      <c r="BC3777" s="26" t="s">
        <v>170</v>
      </c>
      <c r="BD3777" s="26" t="s">
        <v>68</v>
      </c>
      <c r="BE3777" s="26"/>
      <c r="BF3777" s="26" t="s">
        <v>68</v>
      </c>
      <c r="BG3777" s="26" t="s">
        <v>68</v>
      </c>
      <c r="BH3777" s="26" t="s">
        <v>160</v>
      </c>
      <c r="BI3777" s="26">
        <v>7</v>
      </c>
      <c r="BJ3777" s="26" t="s">
        <v>20</v>
      </c>
    </row>
    <row r="3778" spans="36:62" x14ac:dyDescent="0.25">
      <c r="AJ3778" s="26">
        <v>2535</v>
      </c>
      <c r="AK3778" s="26">
        <v>2009206</v>
      </c>
      <c r="AL3778" s="264">
        <v>44050.620833333334</v>
      </c>
      <c r="AM3778" s="26" t="s">
        <v>481</v>
      </c>
      <c r="AN3778" s="26" t="s">
        <v>63</v>
      </c>
      <c r="AO3778" s="26" t="s">
        <v>204</v>
      </c>
      <c r="AP3778" s="26" t="s">
        <v>159</v>
      </c>
      <c r="AQ3778" s="26">
        <v>0</v>
      </c>
      <c r="AR3778" s="26">
        <v>90</v>
      </c>
      <c r="AS3778" s="26" t="s">
        <v>903</v>
      </c>
      <c r="AT3778" s="26" t="s">
        <v>71</v>
      </c>
      <c r="AU3778" s="26" t="s">
        <v>63</v>
      </c>
      <c r="AV3778" s="26" t="s">
        <v>63</v>
      </c>
      <c r="AW3778" s="26" t="s">
        <v>63</v>
      </c>
      <c r="AX3778" s="26" t="s">
        <v>63</v>
      </c>
      <c r="AY3778" s="26">
        <v>44.064380999999898</v>
      </c>
      <c r="AZ3778" s="26">
        <v>-102.442228</v>
      </c>
      <c r="BA3778" s="26" t="s">
        <v>37</v>
      </c>
      <c r="BB3778" s="26" t="s">
        <v>609</v>
      </c>
      <c r="BC3778" s="26" t="s">
        <v>659</v>
      </c>
      <c r="BD3778" s="26" t="s">
        <v>68</v>
      </c>
      <c r="BE3778" s="26"/>
      <c r="BF3778" s="26" t="s">
        <v>68</v>
      </c>
      <c r="BG3778" s="26" t="s">
        <v>68</v>
      </c>
      <c r="BH3778" s="26" t="s">
        <v>175</v>
      </c>
      <c r="BI3778" s="26">
        <v>7</v>
      </c>
      <c r="BJ3778" s="26" t="s">
        <v>19</v>
      </c>
    </row>
    <row r="3779" spans="36:62" x14ac:dyDescent="0.25">
      <c r="AJ3779" s="26">
        <v>2537</v>
      </c>
      <c r="AK3779" s="26">
        <v>2009434</v>
      </c>
      <c r="AL3779" s="264">
        <v>44040.720833333333</v>
      </c>
      <c r="AM3779" s="26" t="s">
        <v>481</v>
      </c>
      <c r="AN3779" s="26" t="s">
        <v>63</v>
      </c>
      <c r="AO3779" s="26" t="s">
        <v>156</v>
      </c>
      <c r="AP3779" s="26" t="s">
        <v>716</v>
      </c>
      <c r="AQ3779" s="26">
        <v>0</v>
      </c>
      <c r="AR3779" s="26">
        <v>90</v>
      </c>
      <c r="AS3779" s="26" t="s">
        <v>628</v>
      </c>
      <c r="AT3779" s="26" t="s">
        <v>77</v>
      </c>
      <c r="AU3779" s="26" t="s">
        <v>63</v>
      </c>
      <c r="AV3779" s="26" t="s">
        <v>63</v>
      </c>
      <c r="AW3779" s="26" t="s">
        <v>63</v>
      </c>
      <c r="AX3779" s="26" t="s">
        <v>63</v>
      </c>
      <c r="AY3779" s="26">
        <v>44.099468000000002</v>
      </c>
      <c r="AZ3779" s="26">
        <v>-103.166877999999</v>
      </c>
      <c r="BA3779" s="26" t="s">
        <v>514</v>
      </c>
      <c r="BB3779" s="26" t="s">
        <v>611</v>
      </c>
      <c r="BC3779" s="26" t="s">
        <v>68</v>
      </c>
      <c r="BD3779" s="26" t="s">
        <v>681</v>
      </c>
      <c r="BE3779" s="26"/>
      <c r="BF3779" s="26" t="s">
        <v>68</v>
      </c>
      <c r="BG3779" s="26" t="s">
        <v>68</v>
      </c>
      <c r="BH3779" s="26" t="s">
        <v>175</v>
      </c>
      <c r="BI3779" s="26">
        <v>7</v>
      </c>
      <c r="BJ3779" s="26" t="s">
        <v>217</v>
      </c>
    </row>
    <row r="3780" spans="36:62" x14ac:dyDescent="0.25">
      <c r="AJ3780" s="26">
        <v>2540</v>
      </c>
      <c r="AK3780" s="26">
        <v>2009306</v>
      </c>
      <c r="AL3780" s="264">
        <v>44054.547222222223</v>
      </c>
      <c r="AM3780" s="26" t="s">
        <v>481</v>
      </c>
      <c r="AN3780" s="26" t="s">
        <v>63</v>
      </c>
      <c r="AO3780" s="26" t="s">
        <v>204</v>
      </c>
      <c r="AP3780" s="26" t="s">
        <v>159</v>
      </c>
      <c r="AQ3780" s="26">
        <v>0</v>
      </c>
      <c r="AR3780" s="26">
        <v>90</v>
      </c>
      <c r="AS3780" s="26" t="s">
        <v>906</v>
      </c>
      <c r="AT3780" s="26" t="s">
        <v>71</v>
      </c>
      <c r="AU3780" s="26" t="s">
        <v>63</v>
      </c>
      <c r="AV3780" s="26" t="s">
        <v>63</v>
      </c>
      <c r="AW3780" s="26" t="s">
        <v>63</v>
      </c>
      <c r="AX3780" s="26" t="s">
        <v>63</v>
      </c>
      <c r="AY3780" s="26">
        <v>44.0208119999999</v>
      </c>
      <c r="AZ3780" s="26">
        <v>-102.308627999999</v>
      </c>
      <c r="BA3780" s="26" t="s">
        <v>37</v>
      </c>
      <c r="BB3780" s="26" t="s">
        <v>611</v>
      </c>
      <c r="BC3780" s="26" t="s">
        <v>68</v>
      </c>
      <c r="BD3780" s="26" t="s">
        <v>203</v>
      </c>
      <c r="BE3780" s="26" t="s">
        <v>905</v>
      </c>
      <c r="BF3780" s="26" t="s">
        <v>68</v>
      </c>
      <c r="BG3780" s="26" t="s">
        <v>68</v>
      </c>
      <c r="BH3780" s="26" t="s">
        <v>160</v>
      </c>
      <c r="BI3780" s="26">
        <v>7</v>
      </c>
      <c r="BJ3780" s="26" t="s">
        <v>19</v>
      </c>
    </row>
    <row r="3781" spans="36:62" x14ac:dyDescent="0.25">
      <c r="AJ3781" s="26">
        <v>2541</v>
      </c>
      <c r="AK3781" s="26">
        <v>2009454</v>
      </c>
      <c r="AL3781" s="264">
        <v>44057.817361111112</v>
      </c>
      <c r="AM3781" s="26" t="s">
        <v>147</v>
      </c>
      <c r="AN3781" s="26" t="s">
        <v>63</v>
      </c>
      <c r="AO3781" s="26" t="s">
        <v>204</v>
      </c>
      <c r="AP3781" s="26" t="s">
        <v>159</v>
      </c>
      <c r="AQ3781" s="26">
        <v>0</v>
      </c>
      <c r="AR3781" s="26">
        <v>90</v>
      </c>
      <c r="AS3781" s="26" t="s">
        <v>907</v>
      </c>
      <c r="AT3781" s="26" t="s">
        <v>71</v>
      </c>
      <c r="AU3781" s="26" t="s">
        <v>63</v>
      </c>
      <c r="AV3781" s="26" t="s">
        <v>63</v>
      </c>
      <c r="AW3781" s="26" t="s">
        <v>63</v>
      </c>
      <c r="AX3781" s="26" t="s">
        <v>63</v>
      </c>
      <c r="AY3781" s="26">
        <v>43.836069000000002</v>
      </c>
      <c r="AZ3781" s="26">
        <v>-101.89054</v>
      </c>
      <c r="BA3781" s="26" t="s">
        <v>37</v>
      </c>
      <c r="BB3781" s="26" t="s">
        <v>611</v>
      </c>
      <c r="BC3781" s="26" t="s">
        <v>68</v>
      </c>
      <c r="BD3781" s="26" t="s">
        <v>68</v>
      </c>
      <c r="BE3781" s="26" t="s">
        <v>747</v>
      </c>
      <c r="BF3781" s="26" t="s">
        <v>675</v>
      </c>
      <c r="BG3781" s="26" t="s">
        <v>68</v>
      </c>
      <c r="BH3781" s="26" t="s">
        <v>210</v>
      </c>
      <c r="BI3781" s="26">
        <v>7</v>
      </c>
      <c r="BJ3781" s="26" t="s">
        <v>20</v>
      </c>
    </row>
    <row r="3782" spans="36:62" x14ac:dyDescent="0.25">
      <c r="AJ3782" s="26">
        <v>2542</v>
      </c>
      <c r="AK3782" s="26">
        <v>2009455</v>
      </c>
      <c r="AL3782" s="264">
        <v>44057.90347222222</v>
      </c>
      <c r="AM3782" s="26" t="s">
        <v>481</v>
      </c>
      <c r="AN3782" s="26" t="s">
        <v>63</v>
      </c>
      <c r="AO3782" s="26"/>
      <c r="AP3782" s="26"/>
      <c r="AQ3782" s="26">
        <v>-1</v>
      </c>
      <c r="AR3782" s="26">
        <v>90</v>
      </c>
      <c r="AS3782" s="26" t="s">
        <v>168</v>
      </c>
      <c r="AT3782" s="26" t="s">
        <v>71</v>
      </c>
      <c r="AU3782" s="26" t="s">
        <v>63</v>
      </c>
      <c r="AV3782" s="26" t="s">
        <v>63</v>
      </c>
      <c r="AW3782" s="26" t="s">
        <v>63</v>
      </c>
      <c r="AX3782" s="26" t="s">
        <v>63</v>
      </c>
      <c r="AY3782" s="26">
        <v>43.901595</v>
      </c>
      <c r="AZ3782" s="26">
        <v>-102.036382</v>
      </c>
      <c r="BA3782" s="26" t="s">
        <v>185</v>
      </c>
      <c r="BB3782" s="26" t="s">
        <v>609</v>
      </c>
      <c r="BC3782" s="26" t="s">
        <v>167</v>
      </c>
      <c r="BD3782" s="26" t="s">
        <v>154</v>
      </c>
      <c r="BE3782" s="26"/>
      <c r="BF3782" s="26" t="s">
        <v>99</v>
      </c>
      <c r="BG3782" s="26" t="s">
        <v>167</v>
      </c>
      <c r="BH3782" s="26" t="s">
        <v>99</v>
      </c>
      <c r="BI3782" s="26">
        <v>7</v>
      </c>
      <c r="BJ3782" s="26" t="s">
        <v>217</v>
      </c>
    </row>
    <row r="3783" spans="36:62" x14ac:dyDescent="0.25">
      <c r="AJ3783" s="26">
        <v>2547</v>
      </c>
      <c r="AK3783" s="26">
        <v>2009110</v>
      </c>
      <c r="AL3783" s="264">
        <v>44051.236111111109</v>
      </c>
      <c r="AM3783" s="26" t="s">
        <v>481</v>
      </c>
      <c r="AN3783" s="26" t="s">
        <v>63</v>
      </c>
      <c r="AO3783" s="26"/>
      <c r="AP3783" s="26"/>
      <c r="AQ3783" s="26">
        <v>-1</v>
      </c>
      <c r="AR3783" s="26">
        <v>90</v>
      </c>
      <c r="AS3783" s="26" t="s">
        <v>168</v>
      </c>
      <c r="AT3783" s="26" t="s">
        <v>71</v>
      </c>
      <c r="AU3783" s="26" t="s">
        <v>63</v>
      </c>
      <c r="AV3783" s="26" t="s">
        <v>63</v>
      </c>
      <c r="AW3783" s="26" t="s">
        <v>63</v>
      </c>
      <c r="AX3783" s="26" t="s">
        <v>63</v>
      </c>
      <c r="AY3783" s="26">
        <v>44.020648000000001</v>
      </c>
      <c r="AZ3783" s="26">
        <v>-102.297025</v>
      </c>
      <c r="BA3783" s="26" t="s">
        <v>166</v>
      </c>
      <c r="BB3783" s="26" t="s">
        <v>611</v>
      </c>
      <c r="BC3783" s="26" t="s">
        <v>167</v>
      </c>
      <c r="BD3783" s="26" t="s">
        <v>154</v>
      </c>
      <c r="BE3783" s="26"/>
      <c r="BF3783" s="26" t="s">
        <v>99</v>
      </c>
      <c r="BG3783" s="26" t="s">
        <v>167</v>
      </c>
      <c r="BH3783" s="26" t="s">
        <v>99</v>
      </c>
      <c r="BI3783" s="26">
        <v>7</v>
      </c>
      <c r="BJ3783" s="26" t="s">
        <v>217</v>
      </c>
    </row>
    <row r="3784" spans="36:62" x14ac:dyDescent="0.25">
      <c r="AJ3784" s="26">
        <v>2548</v>
      </c>
      <c r="AK3784" s="26">
        <v>2009229</v>
      </c>
      <c r="AL3784" s="264">
        <v>44054.270833333336</v>
      </c>
      <c r="AM3784" s="26" t="s">
        <v>481</v>
      </c>
      <c r="AN3784" s="26" t="s">
        <v>63</v>
      </c>
      <c r="AO3784" s="26"/>
      <c r="AP3784" s="26"/>
      <c r="AQ3784" s="26">
        <v>-1</v>
      </c>
      <c r="AR3784" s="26">
        <v>90</v>
      </c>
      <c r="AS3784" s="26" t="s">
        <v>168</v>
      </c>
      <c r="AT3784" s="26" t="s">
        <v>71</v>
      </c>
      <c r="AU3784" s="26" t="s">
        <v>63</v>
      </c>
      <c r="AV3784" s="26" t="s">
        <v>63</v>
      </c>
      <c r="AW3784" s="26" t="s">
        <v>63</v>
      </c>
      <c r="AX3784" s="26" t="s">
        <v>63</v>
      </c>
      <c r="AY3784" s="26">
        <v>44.118029999999898</v>
      </c>
      <c r="AZ3784" s="26">
        <v>-103.02573700000001</v>
      </c>
      <c r="BA3784" s="26" t="s">
        <v>185</v>
      </c>
      <c r="BB3784" s="26" t="s">
        <v>609</v>
      </c>
      <c r="BC3784" s="26" t="s">
        <v>167</v>
      </c>
      <c r="BD3784" s="26" t="s">
        <v>154</v>
      </c>
      <c r="BE3784" s="26"/>
      <c r="BF3784" s="26" t="s">
        <v>99</v>
      </c>
      <c r="BG3784" s="26" t="s">
        <v>167</v>
      </c>
      <c r="BH3784" s="26" t="s">
        <v>99</v>
      </c>
      <c r="BI3784" s="26">
        <v>7</v>
      </c>
      <c r="BJ3784" s="26" t="s">
        <v>217</v>
      </c>
    </row>
    <row r="3785" spans="36:62" x14ac:dyDescent="0.25">
      <c r="AJ3785" s="26">
        <v>2549</v>
      </c>
      <c r="AK3785" s="26">
        <v>2009778</v>
      </c>
      <c r="AL3785" s="264">
        <v>44067.334027777775</v>
      </c>
      <c r="AM3785" s="26" t="s">
        <v>481</v>
      </c>
      <c r="AN3785" s="26" t="s">
        <v>63</v>
      </c>
      <c r="AO3785" s="26" t="s">
        <v>156</v>
      </c>
      <c r="AP3785" s="26" t="s">
        <v>159</v>
      </c>
      <c r="AQ3785" s="26">
        <v>0</v>
      </c>
      <c r="AR3785" s="26">
        <v>90</v>
      </c>
      <c r="AS3785" s="26" t="s">
        <v>909</v>
      </c>
      <c r="AT3785" s="26" t="s">
        <v>71</v>
      </c>
      <c r="AU3785" s="26" t="s">
        <v>63</v>
      </c>
      <c r="AV3785" s="26" t="s">
        <v>63</v>
      </c>
      <c r="AW3785" s="26" t="s">
        <v>69</v>
      </c>
      <c r="AX3785" s="26" t="s">
        <v>63</v>
      </c>
      <c r="AY3785" s="26">
        <v>44.103290000000001</v>
      </c>
      <c r="AZ3785" s="26">
        <v>-102.594362</v>
      </c>
      <c r="BA3785" s="26" t="s">
        <v>185</v>
      </c>
      <c r="BB3785" s="26" t="s">
        <v>611</v>
      </c>
      <c r="BC3785" s="26" t="s">
        <v>910</v>
      </c>
      <c r="BD3785" s="26" t="s">
        <v>68</v>
      </c>
      <c r="BE3785" s="26" t="s">
        <v>908</v>
      </c>
      <c r="BF3785" s="26" t="s">
        <v>68</v>
      </c>
      <c r="BG3785" s="26" t="s">
        <v>68</v>
      </c>
      <c r="BH3785" s="26" t="s">
        <v>160</v>
      </c>
      <c r="BI3785" s="26">
        <v>7</v>
      </c>
      <c r="BJ3785" s="26" t="s">
        <v>21</v>
      </c>
    </row>
    <row r="3786" spans="36:62" x14ac:dyDescent="0.25">
      <c r="AJ3786" s="26">
        <v>2552</v>
      </c>
      <c r="AK3786" s="26">
        <v>2009523</v>
      </c>
      <c r="AL3786" s="264">
        <v>44060.934027777781</v>
      </c>
      <c r="AM3786" s="26" t="s">
        <v>481</v>
      </c>
      <c r="AN3786" s="26" t="s">
        <v>63</v>
      </c>
      <c r="AO3786" s="26"/>
      <c r="AP3786" s="26"/>
      <c r="AQ3786" s="26">
        <v>-1</v>
      </c>
      <c r="AR3786" s="26">
        <v>90</v>
      </c>
      <c r="AS3786" s="26" t="s">
        <v>168</v>
      </c>
      <c r="AT3786" s="26" t="s">
        <v>74</v>
      </c>
      <c r="AU3786" s="26" t="s">
        <v>63</v>
      </c>
      <c r="AV3786" s="26" t="s">
        <v>63</v>
      </c>
      <c r="AW3786" s="26" t="s">
        <v>63</v>
      </c>
      <c r="AX3786" s="26" t="s">
        <v>63</v>
      </c>
      <c r="AY3786" s="26">
        <v>44.039655000000003</v>
      </c>
      <c r="AZ3786" s="26">
        <v>-102.349474</v>
      </c>
      <c r="BA3786" s="26" t="s">
        <v>485</v>
      </c>
      <c r="BB3786" s="26" t="s">
        <v>611</v>
      </c>
      <c r="BC3786" s="26" t="s">
        <v>167</v>
      </c>
      <c r="BD3786" s="26" t="s">
        <v>154</v>
      </c>
      <c r="BE3786" s="26"/>
      <c r="BF3786" s="26" t="s">
        <v>99</v>
      </c>
      <c r="BG3786" s="26" t="s">
        <v>167</v>
      </c>
      <c r="BH3786" s="26" t="s">
        <v>99</v>
      </c>
      <c r="BI3786" s="26">
        <v>7</v>
      </c>
      <c r="BJ3786" s="26" t="s">
        <v>217</v>
      </c>
    </row>
    <row r="3787" spans="36:62" x14ac:dyDescent="0.25">
      <c r="AJ3787" s="26">
        <v>2553</v>
      </c>
      <c r="AK3787" s="26">
        <v>2009586</v>
      </c>
      <c r="AL3787" s="264">
        <v>44052.322222222225</v>
      </c>
      <c r="AM3787" s="26" t="s">
        <v>481</v>
      </c>
      <c r="AN3787" s="26" t="s">
        <v>63</v>
      </c>
      <c r="AO3787" s="26" t="s">
        <v>204</v>
      </c>
      <c r="AP3787" s="26" t="s">
        <v>159</v>
      </c>
      <c r="AQ3787" s="26">
        <v>0</v>
      </c>
      <c r="AR3787" s="26">
        <v>90</v>
      </c>
      <c r="AS3787" s="26" t="s">
        <v>911</v>
      </c>
      <c r="AT3787" s="26" t="s">
        <v>71</v>
      </c>
      <c r="AU3787" s="26" t="s">
        <v>63</v>
      </c>
      <c r="AV3787" s="26" t="s">
        <v>63</v>
      </c>
      <c r="AW3787" s="26" t="s">
        <v>63</v>
      </c>
      <c r="AX3787" s="26" t="s">
        <v>63</v>
      </c>
      <c r="AY3787" s="26">
        <v>44.075287000000003</v>
      </c>
      <c r="AZ3787" s="26">
        <v>-102.472463</v>
      </c>
      <c r="BA3787" s="26" t="s">
        <v>37</v>
      </c>
      <c r="BB3787" s="26" t="s">
        <v>611</v>
      </c>
      <c r="BC3787" s="26" t="s">
        <v>68</v>
      </c>
      <c r="BD3787" s="26" t="s">
        <v>154</v>
      </c>
      <c r="BE3787" s="26"/>
      <c r="BF3787" s="26" t="s">
        <v>68</v>
      </c>
      <c r="BG3787" s="26" t="s">
        <v>68</v>
      </c>
      <c r="BH3787" s="26" t="s">
        <v>711</v>
      </c>
      <c r="BI3787" s="26">
        <v>7</v>
      </c>
      <c r="BJ3787" s="26" t="s">
        <v>20</v>
      </c>
    </row>
    <row r="3788" spans="36:62" x14ac:dyDescent="0.25">
      <c r="AJ3788" s="26">
        <v>2554</v>
      </c>
      <c r="AK3788" s="26">
        <v>2009591</v>
      </c>
      <c r="AL3788" s="264">
        <v>44061.155555555553</v>
      </c>
      <c r="AM3788" s="26" t="s">
        <v>147</v>
      </c>
      <c r="AN3788" s="26" t="s">
        <v>63</v>
      </c>
      <c r="AO3788" s="26" t="s">
        <v>156</v>
      </c>
      <c r="AP3788" s="26" t="s">
        <v>159</v>
      </c>
      <c r="AQ3788" s="26">
        <v>0</v>
      </c>
      <c r="AR3788" s="26">
        <v>90</v>
      </c>
      <c r="AS3788" s="26" t="s">
        <v>912</v>
      </c>
      <c r="AT3788" s="26" t="s">
        <v>71</v>
      </c>
      <c r="AU3788" s="26" t="s">
        <v>63</v>
      </c>
      <c r="AV3788" s="26" t="s">
        <v>63</v>
      </c>
      <c r="AW3788" s="26" t="s">
        <v>63</v>
      </c>
      <c r="AX3788" s="26" t="s">
        <v>63</v>
      </c>
      <c r="AY3788" s="26">
        <v>43.836258999999899</v>
      </c>
      <c r="AZ3788" s="26">
        <v>-101.869917999999</v>
      </c>
      <c r="BA3788" s="26" t="s">
        <v>166</v>
      </c>
      <c r="BB3788" s="26" t="s">
        <v>609</v>
      </c>
      <c r="BC3788" s="26" t="s">
        <v>162</v>
      </c>
      <c r="BD3788" s="26" t="s">
        <v>68</v>
      </c>
      <c r="BE3788" s="26"/>
      <c r="BF3788" s="26" t="s">
        <v>68</v>
      </c>
      <c r="BG3788" s="26" t="s">
        <v>68</v>
      </c>
      <c r="BH3788" s="26" t="s">
        <v>146</v>
      </c>
      <c r="BI3788" s="26">
        <v>7</v>
      </c>
      <c r="BJ3788" s="26" t="s">
        <v>217</v>
      </c>
    </row>
    <row r="3789" spans="36:62" x14ac:dyDescent="0.25">
      <c r="AJ3789" s="26">
        <v>2555</v>
      </c>
      <c r="AK3789" s="26">
        <v>2010024</v>
      </c>
      <c r="AL3789" s="264">
        <v>44070.395833333336</v>
      </c>
      <c r="AM3789" s="26" t="s">
        <v>481</v>
      </c>
      <c r="AN3789" s="26" t="s">
        <v>63</v>
      </c>
      <c r="AO3789" s="26" t="s">
        <v>156</v>
      </c>
      <c r="AP3789" s="26" t="s">
        <v>856</v>
      </c>
      <c r="AQ3789" s="26">
        <v>0</v>
      </c>
      <c r="AR3789" s="26">
        <v>90</v>
      </c>
      <c r="AS3789" s="26" t="s">
        <v>642</v>
      </c>
      <c r="AT3789" s="26" t="s">
        <v>71</v>
      </c>
      <c r="AU3789" s="26" t="s">
        <v>63</v>
      </c>
      <c r="AV3789" s="26" t="s">
        <v>63</v>
      </c>
      <c r="AW3789" s="26" t="s">
        <v>63</v>
      </c>
      <c r="AX3789" s="26" t="s">
        <v>63</v>
      </c>
      <c r="AY3789" s="26">
        <v>44.104219000000001</v>
      </c>
      <c r="AZ3789" s="26">
        <v>-102.875153999999</v>
      </c>
      <c r="BA3789" s="26" t="s">
        <v>185</v>
      </c>
      <c r="BB3789" s="26" t="s">
        <v>609</v>
      </c>
      <c r="BC3789" s="26" t="s">
        <v>659</v>
      </c>
      <c r="BD3789" s="26" t="s">
        <v>68</v>
      </c>
      <c r="BE3789" s="26" t="s">
        <v>644</v>
      </c>
      <c r="BF3789" s="26" t="s">
        <v>68</v>
      </c>
      <c r="BG3789" s="26" t="s">
        <v>68</v>
      </c>
      <c r="BH3789" s="26" t="s">
        <v>646</v>
      </c>
      <c r="BI3789" s="26">
        <v>7</v>
      </c>
      <c r="BJ3789" s="26" t="s">
        <v>217</v>
      </c>
    </row>
    <row r="3790" spans="36:62" x14ac:dyDescent="0.25">
      <c r="AJ3790" s="26">
        <v>2556</v>
      </c>
      <c r="AK3790" s="26">
        <v>2010047</v>
      </c>
      <c r="AL3790" s="264">
        <v>44063.924305555556</v>
      </c>
      <c r="AM3790" s="26" t="s">
        <v>481</v>
      </c>
      <c r="AN3790" s="26" t="s">
        <v>63</v>
      </c>
      <c r="AO3790" s="26" t="s">
        <v>156</v>
      </c>
      <c r="AP3790" s="26" t="s">
        <v>159</v>
      </c>
      <c r="AQ3790" s="26">
        <v>0</v>
      </c>
      <c r="AR3790" s="26">
        <v>90</v>
      </c>
      <c r="AS3790" s="26" t="s">
        <v>188</v>
      </c>
      <c r="AT3790" s="26" t="s">
        <v>71</v>
      </c>
      <c r="AU3790" s="26" t="s">
        <v>63</v>
      </c>
      <c r="AV3790" s="26" t="s">
        <v>63</v>
      </c>
      <c r="AW3790" s="26" t="s">
        <v>63</v>
      </c>
      <c r="AX3790" s="26" t="s">
        <v>63</v>
      </c>
      <c r="AY3790" s="26">
        <v>43.987082999999899</v>
      </c>
      <c r="AZ3790" s="26">
        <v>-102.213949999999</v>
      </c>
      <c r="BA3790" s="26" t="s">
        <v>491</v>
      </c>
      <c r="BB3790" s="26" t="s">
        <v>611</v>
      </c>
      <c r="BC3790" s="26" t="s">
        <v>680</v>
      </c>
      <c r="BD3790" s="26" t="s">
        <v>68</v>
      </c>
      <c r="BE3790" s="26" t="s">
        <v>913</v>
      </c>
      <c r="BF3790" s="26" t="s">
        <v>68</v>
      </c>
      <c r="BG3790" s="26" t="s">
        <v>68</v>
      </c>
      <c r="BH3790" s="26" t="s">
        <v>146</v>
      </c>
      <c r="BI3790" s="26">
        <v>7</v>
      </c>
      <c r="BJ3790" s="26" t="s">
        <v>21</v>
      </c>
    </row>
    <row r="3791" spans="36:62" x14ac:dyDescent="0.25">
      <c r="AJ3791" s="26">
        <v>2557</v>
      </c>
      <c r="AK3791" s="26">
        <v>2010264</v>
      </c>
      <c r="AL3791" s="264">
        <v>44043.96597222222</v>
      </c>
      <c r="AM3791" s="26" t="s">
        <v>481</v>
      </c>
      <c r="AN3791" s="26" t="s">
        <v>69</v>
      </c>
      <c r="AO3791" s="26" t="s">
        <v>214</v>
      </c>
      <c r="AP3791" s="26" t="s">
        <v>159</v>
      </c>
      <c r="AQ3791" s="26">
        <v>0</v>
      </c>
      <c r="AR3791" s="26">
        <v>90</v>
      </c>
      <c r="AS3791" s="26" t="s">
        <v>177</v>
      </c>
      <c r="AT3791" s="26" t="s">
        <v>71</v>
      </c>
      <c r="AU3791" s="26" t="s">
        <v>63</v>
      </c>
      <c r="AV3791" s="26" t="s">
        <v>63</v>
      </c>
      <c r="AW3791" s="26" t="s">
        <v>63</v>
      </c>
      <c r="AX3791" s="26" t="s">
        <v>63</v>
      </c>
      <c r="AY3791" s="26">
        <v>44.118020000000001</v>
      </c>
      <c r="AZ3791" s="26">
        <v>-103.050707</v>
      </c>
      <c r="BA3791" s="26" t="s">
        <v>515</v>
      </c>
      <c r="BB3791" s="26" t="s">
        <v>914</v>
      </c>
      <c r="BC3791" s="26" t="s">
        <v>915</v>
      </c>
      <c r="BD3791" s="26" t="s">
        <v>180</v>
      </c>
      <c r="BE3791" s="26"/>
      <c r="BF3791" s="26" t="s">
        <v>829</v>
      </c>
      <c r="BG3791" s="26" t="s">
        <v>829</v>
      </c>
      <c r="BH3791" s="26" t="s">
        <v>728</v>
      </c>
      <c r="BI3791" s="26">
        <v>7</v>
      </c>
      <c r="BJ3791" s="26" t="s">
        <v>20</v>
      </c>
    </row>
    <row r="3792" spans="36:62" x14ac:dyDescent="0.25">
      <c r="AJ3792" s="26">
        <v>2558</v>
      </c>
      <c r="AK3792" s="26">
        <v>2010266</v>
      </c>
      <c r="AL3792" s="264">
        <v>44036.529861111114</v>
      </c>
      <c r="AM3792" s="26" t="s">
        <v>481</v>
      </c>
      <c r="AN3792" s="26" t="s">
        <v>63</v>
      </c>
      <c r="AO3792" s="26"/>
      <c r="AP3792" s="26"/>
      <c r="AQ3792" s="26">
        <v>-1</v>
      </c>
      <c r="AR3792" s="26">
        <v>90</v>
      </c>
      <c r="AS3792" s="26" t="s">
        <v>168</v>
      </c>
      <c r="AT3792" s="26" t="s">
        <v>74</v>
      </c>
      <c r="AU3792" s="26" t="s">
        <v>63</v>
      </c>
      <c r="AV3792" s="26" t="s">
        <v>63</v>
      </c>
      <c r="AW3792" s="26" t="s">
        <v>63</v>
      </c>
      <c r="AX3792" s="26" t="s">
        <v>63</v>
      </c>
      <c r="AY3792" s="26">
        <v>44.109209</v>
      </c>
      <c r="AZ3792" s="26">
        <v>-103.127689</v>
      </c>
      <c r="BA3792" s="26" t="s">
        <v>158</v>
      </c>
      <c r="BB3792" s="26" t="s">
        <v>609</v>
      </c>
      <c r="BC3792" s="26" t="s">
        <v>167</v>
      </c>
      <c r="BD3792" s="26" t="s">
        <v>154</v>
      </c>
      <c r="BE3792" s="26"/>
      <c r="BF3792" s="26" t="s">
        <v>99</v>
      </c>
      <c r="BG3792" s="26" t="s">
        <v>167</v>
      </c>
      <c r="BH3792" s="26" t="s">
        <v>99</v>
      </c>
      <c r="BI3792" s="26">
        <v>7</v>
      </c>
      <c r="BJ3792" s="26" t="s">
        <v>217</v>
      </c>
    </row>
    <row r="3793" spans="36:62" x14ac:dyDescent="0.25">
      <c r="AJ3793" s="26">
        <v>2559</v>
      </c>
      <c r="AK3793" s="26">
        <v>2009716</v>
      </c>
      <c r="AL3793" s="264">
        <v>44067.260416666664</v>
      </c>
      <c r="AM3793" s="26" t="s">
        <v>481</v>
      </c>
      <c r="AN3793" s="26" t="s">
        <v>63</v>
      </c>
      <c r="AO3793" s="26" t="s">
        <v>156</v>
      </c>
      <c r="AP3793" s="26" t="s">
        <v>159</v>
      </c>
      <c r="AQ3793" s="26">
        <v>0</v>
      </c>
      <c r="AR3793" s="26">
        <v>90</v>
      </c>
      <c r="AS3793" s="26" t="s">
        <v>916</v>
      </c>
      <c r="AT3793" s="26" t="s">
        <v>71</v>
      </c>
      <c r="AU3793" s="26" t="s">
        <v>63</v>
      </c>
      <c r="AV3793" s="26" t="s">
        <v>63</v>
      </c>
      <c r="AW3793" s="26" t="s">
        <v>63</v>
      </c>
      <c r="AX3793" s="26" t="s">
        <v>63</v>
      </c>
      <c r="AY3793" s="26">
        <v>44.118009999999899</v>
      </c>
      <c r="AZ3793" s="26">
        <v>-103.070590999999</v>
      </c>
      <c r="BA3793" s="26" t="s">
        <v>185</v>
      </c>
      <c r="BB3793" s="26" t="s">
        <v>609</v>
      </c>
      <c r="BC3793" s="26" t="s">
        <v>68</v>
      </c>
      <c r="BD3793" s="26" t="s">
        <v>534</v>
      </c>
      <c r="BE3793" s="26"/>
      <c r="BF3793" s="26" t="s">
        <v>675</v>
      </c>
      <c r="BG3793" s="26" t="s">
        <v>68</v>
      </c>
      <c r="BH3793" s="26" t="s">
        <v>146</v>
      </c>
      <c r="BI3793" s="26">
        <v>7</v>
      </c>
      <c r="BJ3793" s="26" t="s">
        <v>217</v>
      </c>
    </row>
    <row r="3794" spans="36:62" x14ac:dyDescent="0.25">
      <c r="AJ3794" s="26">
        <v>2560</v>
      </c>
      <c r="AK3794" s="26">
        <v>2010356</v>
      </c>
      <c r="AL3794" s="264">
        <v>44070.875</v>
      </c>
      <c r="AM3794" s="26" t="s">
        <v>481</v>
      </c>
      <c r="AN3794" s="26" t="s">
        <v>63</v>
      </c>
      <c r="AO3794" s="26" t="s">
        <v>156</v>
      </c>
      <c r="AP3794" s="26" t="s">
        <v>159</v>
      </c>
      <c r="AQ3794" s="26">
        <v>0</v>
      </c>
      <c r="AR3794" s="26">
        <v>90</v>
      </c>
      <c r="AS3794" s="26" t="s">
        <v>665</v>
      </c>
      <c r="AT3794" s="26" t="s">
        <v>619</v>
      </c>
      <c r="AU3794" s="26" t="s">
        <v>63</v>
      </c>
      <c r="AV3794" s="26" t="s">
        <v>63</v>
      </c>
      <c r="AW3794" s="26" t="s">
        <v>63</v>
      </c>
      <c r="AX3794" s="26" t="s">
        <v>63</v>
      </c>
      <c r="AY3794" s="26">
        <v>44.103653000000001</v>
      </c>
      <c r="AZ3794" s="26">
        <v>-102.818342</v>
      </c>
      <c r="BA3794" s="26" t="s">
        <v>185</v>
      </c>
      <c r="BB3794" s="26" t="s">
        <v>609</v>
      </c>
      <c r="BC3794" s="26" t="s">
        <v>68</v>
      </c>
      <c r="BD3794" s="26" t="s">
        <v>68</v>
      </c>
      <c r="BE3794" s="26"/>
      <c r="BF3794" s="26" t="s">
        <v>68</v>
      </c>
      <c r="BG3794" s="26" t="s">
        <v>68</v>
      </c>
      <c r="BH3794" s="26" t="s">
        <v>146</v>
      </c>
      <c r="BI3794" s="26">
        <v>7</v>
      </c>
      <c r="BJ3794" s="26" t="s">
        <v>217</v>
      </c>
    </row>
    <row r="3795" spans="36:62" x14ac:dyDescent="0.25">
      <c r="AJ3795" s="26">
        <v>2561</v>
      </c>
      <c r="AK3795" s="26">
        <v>2009702</v>
      </c>
      <c r="AL3795" s="264">
        <v>44057.588194444441</v>
      </c>
      <c r="AM3795" s="26" t="s">
        <v>481</v>
      </c>
      <c r="AN3795" s="26" t="s">
        <v>63</v>
      </c>
      <c r="AO3795" s="26" t="s">
        <v>918</v>
      </c>
      <c r="AP3795" s="26" t="s">
        <v>159</v>
      </c>
      <c r="AQ3795" s="26">
        <v>0</v>
      </c>
      <c r="AR3795" s="26">
        <v>90</v>
      </c>
      <c r="AS3795" s="26" t="s">
        <v>787</v>
      </c>
      <c r="AT3795" s="26" t="s">
        <v>71</v>
      </c>
      <c r="AU3795" s="26" t="s">
        <v>63</v>
      </c>
      <c r="AV3795" s="26" t="s">
        <v>63</v>
      </c>
      <c r="AW3795" s="26" t="s">
        <v>63</v>
      </c>
      <c r="AX3795" s="26" t="s">
        <v>63</v>
      </c>
      <c r="AY3795" s="26">
        <v>44.103641000000003</v>
      </c>
      <c r="AZ3795" s="26">
        <v>-102.723434999999</v>
      </c>
      <c r="BA3795" s="26" t="s">
        <v>516</v>
      </c>
      <c r="BB3795" s="26" t="s">
        <v>609</v>
      </c>
      <c r="BC3795" s="26" t="s">
        <v>68</v>
      </c>
      <c r="BD3795" s="26" t="s">
        <v>68</v>
      </c>
      <c r="BE3795" s="26" t="s">
        <v>917</v>
      </c>
      <c r="BF3795" s="26" t="s">
        <v>68</v>
      </c>
      <c r="BG3795" s="26" t="s">
        <v>68</v>
      </c>
      <c r="BH3795" s="26" t="s">
        <v>919</v>
      </c>
      <c r="BI3795" s="26">
        <v>7</v>
      </c>
      <c r="BJ3795" s="26" t="s">
        <v>19</v>
      </c>
    </row>
    <row r="3796" spans="36:62" x14ac:dyDescent="0.25">
      <c r="AJ3796" s="26">
        <v>2562</v>
      </c>
      <c r="AK3796" s="26">
        <v>2010366</v>
      </c>
      <c r="AL3796" s="264">
        <v>44074.908333333333</v>
      </c>
      <c r="AM3796" s="26" t="s">
        <v>481</v>
      </c>
      <c r="AN3796" s="26" t="s">
        <v>63</v>
      </c>
      <c r="AO3796" s="26"/>
      <c r="AP3796" s="26"/>
      <c r="AQ3796" s="26">
        <v>-1</v>
      </c>
      <c r="AR3796" s="26">
        <v>90</v>
      </c>
      <c r="AS3796" s="26" t="s">
        <v>168</v>
      </c>
      <c r="AT3796" s="26" t="s">
        <v>74</v>
      </c>
      <c r="AU3796" s="26" t="s">
        <v>63</v>
      </c>
      <c r="AV3796" s="26" t="s">
        <v>63</v>
      </c>
      <c r="AW3796" s="26" t="s">
        <v>63</v>
      </c>
      <c r="AX3796" s="26" t="s">
        <v>63</v>
      </c>
      <c r="AY3796" s="26">
        <v>44.118012999999898</v>
      </c>
      <c r="AZ3796" s="26">
        <v>-103.069610999999</v>
      </c>
      <c r="BA3796" s="26" t="s">
        <v>166</v>
      </c>
      <c r="BB3796" s="26" t="s">
        <v>609</v>
      </c>
      <c r="BC3796" s="26" t="s">
        <v>167</v>
      </c>
      <c r="BD3796" s="26" t="s">
        <v>154</v>
      </c>
      <c r="BE3796" s="26"/>
      <c r="BF3796" s="26" t="s">
        <v>99</v>
      </c>
      <c r="BG3796" s="26" t="s">
        <v>167</v>
      </c>
      <c r="BH3796" s="26" t="s">
        <v>99</v>
      </c>
      <c r="BI3796" s="26">
        <v>7</v>
      </c>
      <c r="BJ3796" s="26" t="s">
        <v>217</v>
      </c>
    </row>
    <row r="3797" spans="36:62" x14ac:dyDescent="0.25">
      <c r="AJ3797" s="26">
        <v>2563</v>
      </c>
      <c r="AK3797" s="26">
        <v>2010474</v>
      </c>
      <c r="AL3797" s="264">
        <v>44077.239583333336</v>
      </c>
      <c r="AM3797" s="26" t="s">
        <v>481</v>
      </c>
      <c r="AN3797" s="26" t="s">
        <v>63</v>
      </c>
      <c r="AO3797" s="26"/>
      <c r="AP3797" s="26"/>
      <c r="AQ3797" s="26">
        <v>-1</v>
      </c>
      <c r="AR3797" s="26">
        <v>90</v>
      </c>
      <c r="AS3797" s="26" t="s">
        <v>168</v>
      </c>
      <c r="AT3797" s="26" t="s">
        <v>71</v>
      </c>
      <c r="AU3797" s="26" t="s">
        <v>63</v>
      </c>
      <c r="AV3797" s="26" t="s">
        <v>63</v>
      </c>
      <c r="AW3797" s="26" t="s">
        <v>63</v>
      </c>
      <c r="AX3797" s="26" t="s">
        <v>63</v>
      </c>
      <c r="AY3797" s="26">
        <v>44.103611999999899</v>
      </c>
      <c r="AZ3797" s="26">
        <v>-102.703125999999</v>
      </c>
      <c r="BA3797" s="26" t="s">
        <v>158</v>
      </c>
      <c r="BB3797" s="26" t="s">
        <v>609</v>
      </c>
      <c r="BC3797" s="26" t="s">
        <v>167</v>
      </c>
      <c r="BD3797" s="26" t="s">
        <v>154</v>
      </c>
      <c r="BE3797" s="26"/>
      <c r="BF3797" s="26" t="s">
        <v>99</v>
      </c>
      <c r="BG3797" s="26" t="s">
        <v>167</v>
      </c>
      <c r="BH3797" s="26" t="s">
        <v>99</v>
      </c>
      <c r="BI3797" s="26">
        <v>7</v>
      </c>
      <c r="BJ3797" s="26" t="s">
        <v>217</v>
      </c>
    </row>
    <row r="3798" spans="36:62" x14ac:dyDescent="0.25">
      <c r="AJ3798" s="26">
        <v>2566</v>
      </c>
      <c r="AK3798" s="26">
        <v>2010593</v>
      </c>
      <c r="AL3798" s="264">
        <v>44084.416666666664</v>
      </c>
      <c r="AM3798" s="26" t="s">
        <v>481</v>
      </c>
      <c r="AN3798" s="26" t="s">
        <v>63</v>
      </c>
      <c r="AO3798" s="26"/>
      <c r="AP3798" s="26"/>
      <c r="AQ3798" s="26">
        <v>-1</v>
      </c>
      <c r="AR3798" s="26">
        <v>90</v>
      </c>
      <c r="AS3798" s="26" t="s">
        <v>168</v>
      </c>
      <c r="AT3798" s="26" t="s">
        <v>71</v>
      </c>
      <c r="AU3798" s="26" t="s">
        <v>63</v>
      </c>
      <c r="AV3798" s="26" t="s">
        <v>63</v>
      </c>
      <c r="AW3798" s="26" t="s">
        <v>63</v>
      </c>
      <c r="AX3798" s="26" t="s">
        <v>63</v>
      </c>
      <c r="AY3798" s="26">
        <v>44.118309000000004</v>
      </c>
      <c r="AZ3798" s="26">
        <v>-102.99541600000001</v>
      </c>
      <c r="BA3798" s="26" t="s">
        <v>185</v>
      </c>
      <c r="BB3798" s="26" t="s">
        <v>609</v>
      </c>
      <c r="BC3798" s="26" t="s">
        <v>167</v>
      </c>
      <c r="BD3798" s="26" t="s">
        <v>154</v>
      </c>
      <c r="BE3798" s="26"/>
      <c r="BF3798" s="26" t="s">
        <v>99</v>
      </c>
      <c r="BG3798" s="26" t="s">
        <v>167</v>
      </c>
      <c r="BH3798" s="26" t="s">
        <v>99</v>
      </c>
      <c r="BI3798" s="26">
        <v>7</v>
      </c>
      <c r="BJ3798" s="26" t="s">
        <v>217</v>
      </c>
    </row>
    <row r="3799" spans="36:62" x14ac:dyDescent="0.25">
      <c r="AJ3799" s="26">
        <v>2568</v>
      </c>
      <c r="AK3799" s="26">
        <v>2010622</v>
      </c>
      <c r="AL3799" s="264">
        <v>44086.436111111114</v>
      </c>
      <c r="AM3799" s="26" t="s">
        <v>481</v>
      </c>
      <c r="AN3799" s="26" t="s">
        <v>63</v>
      </c>
      <c r="AO3799" s="26" t="s">
        <v>156</v>
      </c>
      <c r="AP3799" s="26" t="s">
        <v>627</v>
      </c>
      <c r="AQ3799" s="26">
        <v>0</v>
      </c>
      <c r="AR3799" s="26">
        <v>90</v>
      </c>
      <c r="AS3799" s="26" t="s">
        <v>628</v>
      </c>
      <c r="AT3799" s="26" t="s">
        <v>71</v>
      </c>
      <c r="AU3799" s="26" t="s">
        <v>63</v>
      </c>
      <c r="AV3799" s="26" t="s">
        <v>63</v>
      </c>
      <c r="AW3799" s="26" t="s">
        <v>63</v>
      </c>
      <c r="AX3799" s="26" t="s">
        <v>63</v>
      </c>
      <c r="AY3799" s="26">
        <v>44.106243999999897</v>
      </c>
      <c r="AZ3799" s="26">
        <v>-103.13356</v>
      </c>
      <c r="BA3799" s="26" t="s">
        <v>483</v>
      </c>
      <c r="BB3799" s="26" t="s">
        <v>609</v>
      </c>
      <c r="BC3799" s="26" t="s">
        <v>629</v>
      </c>
      <c r="BD3799" s="26" t="s">
        <v>68</v>
      </c>
      <c r="BE3799" s="26" t="s">
        <v>644</v>
      </c>
      <c r="BF3799" s="26" t="s">
        <v>68</v>
      </c>
      <c r="BG3799" s="26" t="s">
        <v>68</v>
      </c>
      <c r="BH3799" s="26" t="s">
        <v>688</v>
      </c>
      <c r="BI3799" s="26">
        <v>7</v>
      </c>
      <c r="BJ3799" s="26" t="s">
        <v>21</v>
      </c>
    </row>
    <row r="3800" spans="36:62" x14ac:dyDescent="0.25">
      <c r="AJ3800" s="26">
        <v>2569</v>
      </c>
      <c r="AK3800" s="26">
        <v>2010096</v>
      </c>
      <c r="AL3800" s="264">
        <v>44074.885416666664</v>
      </c>
      <c r="AM3800" s="26" t="s">
        <v>481</v>
      </c>
      <c r="AN3800" s="26" t="s">
        <v>63</v>
      </c>
      <c r="AO3800" s="26"/>
      <c r="AP3800" s="26"/>
      <c r="AQ3800" s="26">
        <v>-1</v>
      </c>
      <c r="AR3800" s="26">
        <v>90</v>
      </c>
      <c r="AS3800" s="26" t="s">
        <v>168</v>
      </c>
      <c r="AT3800" s="26" t="s">
        <v>74</v>
      </c>
      <c r="AU3800" s="26" t="s">
        <v>63</v>
      </c>
      <c r="AV3800" s="26" t="s">
        <v>63</v>
      </c>
      <c r="AW3800" s="26" t="s">
        <v>63</v>
      </c>
      <c r="AX3800" s="26" t="s">
        <v>63</v>
      </c>
      <c r="AY3800" s="26">
        <v>43.942230000000002</v>
      </c>
      <c r="AZ3800" s="26">
        <v>-102.15703000000001</v>
      </c>
      <c r="BA3800" s="26" t="s">
        <v>166</v>
      </c>
      <c r="BB3800" s="26" t="s">
        <v>609</v>
      </c>
      <c r="BC3800" s="26" t="s">
        <v>167</v>
      </c>
      <c r="BD3800" s="26" t="s">
        <v>154</v>
      </c>
      <c r="BE3800" s="26"/>
      <c r="BF3800" s="26" t="s">
        <v>99</v>
      </c>
      <c r="BG3800" s="26" t="s">
        <v>167</v>
      </c>
      <c r="BH3800" s="26" t="s">
        <v>99</v>
      </c>
      <c r="BI3800" s="26">
        <v>7</v>
      </c>
      <c r="BJ3800" s="26" t="s">
        <v>217</v>
      </c>
    </row>
    <row r="3801" spans="36:62" x14ac:dyDescent="0.25">
      <c r="AJ3801" s="26">
        <v>2574</v>
      </c>
      <c r="AK3801" s="26">
        <v>2010999</v>
      </c>
      <c r="AL3801" s="264">
        <v>44081.772222222222</v>
      </c>
      <c r="AM3801" s="26" t="s">
        <v>481</v>
      </c>
      <c r="AN3801" s="26" t="s">
        <v>63</v>
      </c>
      <c r="AO3801" s="26" t="s">
        <v>156</v>
      </c>
      <c r="AP3801" s="26" t="s">
        <v>627</v>
      </c>
      <c r="AQ3801" s="26">
        <v>0</v>
      </c>
      <c r="AR3801" s="26">
        <v>90</v>
      </c>
      <c r="AS3801" s="26" t="s">
        <v>628</v>
      </c>
      <c r="AT3801" s="26" t="s">
        <v>704</v>
      </c>
      <c r="AU3801" s="26" t="s">
        <v>63</v>
      </c>
      <c r="AV3801" s="26" t="s">
        <v>63</v>
      </c>
      <c r="AW3801" s="26" t="s">
        <v>63</v>
      </c>
      <c r="AX3801" s="26" t="s">
        <v>63</v>
      </c>
      <c r="AY3801" s="26">
        <v>44.105344000000002</v>
      </c>
      <c r="AZ3801" s="26">
        <v>-102.61789</v>
      </c>
      <c r="BA3801" s="26" t="s">
        <v>483</v>
      </c>
      <c r="BB3801" s="26" t="s">
        <v>609</v>
      </c>
      <c r="BC3801" s="26" t="s">
        <v>614</v>
      </c>
      <c r="BD3801" s="26" t="s">
        <v>68</v>
      </c>
      <c r="BE3801" s="26" t="s">
        <v>677</v>
      </c>
      <c r="BF3801" s="26" t="s">
        <v>68</v>
      </c>
      <c r="BG3801" s="26" t="s">
        <v>68</v>
      </c>
      <c r="BH3801" s="26" t="s">
        <v>175</v>
      </c>
      <c r="BI3801" s="26">
        <v>7</v>
      </c>
      <c r="BJ3801" s="26" t="s">
        <v>217</v>
      </c>
    </row>
    <row r="3802" spans="36:62" x14ac:dyDescent="0.25">
      <c r="AJ3802" s="26">
        <v>2575</v>
      </c>
      <c r="AK3802" s="26">
        <v>2011000</v>
      </c>
      <c r="AL3802" s="264">
        <v>44087.063194444447</v>
      </c>
      <c r="AM3802" s="26" t="s">
        <v>481</v>
      </c>
      <c r="AN3802" s="26" t="s">
        <v>63</v>
      </c>
      <c r="AO3802" s="26" t="s">
        <v>156</v>
      </c>
      <c r="AP3802" s="26" t="s">
        <v>159</v>
      </c>
      <c r="AQ3802" s="26">
        <v>0</v>
      </c>
      <c r="AR3802" s="26">
        <v>90</v>
      </c>
      <c r="AS3802" s="26" t="s">
        <v>707</v>
      </c>
      <c r="AT3802" s="26" t="s">
        <v>71</v>
      </c>
      <c r="AU3802" s="26" t="s">
        <v>63</v>
      </c>
      <c r="AV3802" s="26" t="s">
        <v>63</v>
      </c>
      <c r="AW3802" s="26" t="s">
        <v>63</v>
      </c>
      <c r="AX3802" s="26" t="s">
        <v>63</v>
      </c>
      <c r="AY3802" s="26">
        <v>44.103414000000001</v>
      </c>
      <c r="AZ3802" s="26">
        <v>-102.832519</v>
      </c>
      <c r="BA3802" s="26" t="s">
        <v>208</v>
      </c>
      <c r="BB3802" s="26" t="s">
        <v>611</v>
      </c>
      <c r="BC3802" s="26" t="s">
        <v>68</v>
      </c>
      <c r="BD3802" s="26" t="s">
        <v>203</v>
      </c>
      <c r="BE3802" s="26"/>
      <c r="BF3802" s="26" t="s">
        <v>68</v>
      </c>
      <c r="BG3802" s="26" t="s">
        <v>68</v>
      </c>
      <c r="BH3802" s="26" t="s">
        <v>146</v>
      </c>
      <c r="BI3802" s="26">
        <v>7</v>
      </c>
      <c r="BJ3802" s="26" t="s">
        <v>217</v>
      </c>
    </row>
    <row r="3803" spans="36:62" x14ac:dyDescent="0.25">
      <c r="AJ3803" s="26">
        <v>2576</v>
      </c>
      <c r="AK3803" s="26">
        <v>2011002</v>
      </c>
      <c r="AL3803" s="264">
        <v>44089.755555555559</v>
      </c>
      <c r="AM3803" s="26" t="s">
        <v>481</v>
      </c>
      <c r="AN3803" s="26" t="s">
        <v>63</v>
      </c>
      <c r="AO3803" s="26" t="s">
        <v>156</v>
      </c>
      <c r="AP3803" s="26" t="s">
        <v>159</v>
      </c>
      <c r="AQ3803" s="26">
        <v>0</v>
      </c>
      <c r="AR3803" s="26">
        <v>90</v>
      </c>
      <c r="AS3803" s="26" t="s">
        <v>189</v>
      </c>
      <c r="AT3803" s="26" t="s">
        <v>71</v>
      </c>
      <c r="AU3803" s="26" t="s">
        <v>69</v>
      </c>
      <c r="AV3803" s="26" t="s">
        <v>63</v>
      </c>
      <c r="AW3803" s="26" t="s">
        <v>63</v>
      </c>
      <c r="AX3803" s="26" t="s">
        <v>63</v>
      </c>
      <c r="AY3803" s="26">
        <v>44.103141999999899</v>
      </c>
      <c r="AZ3803" s="26">
        <v>-102.529256</v>
      </c>
      <c r="BA3803" s="26" t="s">
        <v>504</v>
      </c>
      <c r="BB3803" s="26" t="s">
        <v>611</v>
      </c>
      <c r="BC3803" s="26" t="s">
        <v>620</v>
      </c>
      <c r="BD3803" s="26" t="s">
        <v>68</v>
      </c>
      <c r="BE3803" s="26" t="s">
        <v>161</v>
      </c>
      <c r="BF3803" s="26" t="s">
        <v>68</v>
      </c>
      <c r="BG3803" s="26" t="s">
        <v>68</v>
      </c>
      <c r="BH3803" s="26" t="s">
        <v>160</v>
      </c>
      <c r="BI3803" s="26">
        <v>7</v>
      </c>
      <c r="BJ3803" s="26" t="s">
        <v>217</v>
      </c>
    </row>
    <row r="3804" spans="36:62" x14ac:dyDescent="0.25">
      <c r="AJ3804" s="26">
        <v>2580</v>
      </c>
      <c r="AK3804" s="26">
        <v>2010531</v>
      </c>
      <c r="AL3804" s="264">
        <v>44079.666666666664</v>
      </c>
      <c r="AM3804" s="26" t="s">
        <v>481</v>
      </c>
      <c r="AN3804" s="26" t="s">
        <v>63</v>
      </c>
      <c r="AO3804" s="26" t="s">
        <v>156</v>
      </c>
      <c r="AP3804" s="26" t="s">
        <v>159</v>
      </c>
      <c r="AQ3804" s="26">
        <v>0</v>
      </c>
      <c r="AR3804" s="26">
        <v>90</v>
      </c>
      <c r="AS3804" s="26" t="s">
        <v>921</v>
      </c>
      <c r="AT3804" s="26" t="s">
        <v>71</v>
      </c>
      <c r="AU3804" s="26" t="s">
        <v>63</v>
      </c>
      <c r="AV3804" s="26" t="s">
        <v>63</v>
      </c>
      <c r="AW3804" s="26" t="s">
        <v>69</v>
      </c>
      <c r="AX3804" s="26" t="s">
        <v>63</v>
      </c>
      <c r="AY3804" s="26">
        <v>44.067723999999899</v>
      </c>
      <c r="AZ3804" s="26">
        <v>-102.459430999999</v>
      </c>
      <c r="BA3804" s="26" t="s">
        <v>485</v>
      </c>
      <c r="BB3804" s="26" t="s">
        <v>609</v>
      </c>
      <c r="BC3804" s="26" t="s">
        <v>922</v>
      </c>
      <c r="BD3804" s="26" t="s">
        <v>68</v>
      </c>
      <c r="BE3804" s="26"/>
      <c r="BF3804" s="26" t="s">
        <v>68</v>
      </c>
      <c r="BG3804" s="26" t="s">
        <v>68</v>
      </c>
      <c r="BH3804" s="26" t="s">
        <v>146</v>
      </c>
      <c r="BI3804" s="26">
        <v>7</v>
      </c>
      <c r="BJ3804" s="26" t="s">
        <v>217</v>
      </c>
    </row>
    <row r="3805" spans="36:62" x14ac:dyDescent="0.25">
      <c r="AJ3805" s="26">
        <v>2581</v>
      </c>
      <c r="AK3805" s="26">
        <v>2011399</v>
      </c>
      <c r="AL3805" s="264">
        <v>44098.815972222219</v>
      </c>
      <c r="AM3805" s="26" t="s">
        <v>481</v>
      </c>
      <c r="AN3805" s="26" t="s">
        <v>63</v>
      </c>
      <c r="AO3805" s="26"/>
      <c r="AP3805" s="26"/>
      <c r="AQ3805" s="26">
        <v>-1</v>
      </c>
      <c r="AR3805" s="26">
        <v>90</v>
      </c>
      <c r="AS3805" s="26" t="s">
        <v>168</v>
      </c>
      <c r="AT3805" s="26" t="s">
        <v>71</v>
      </c>
      <c r="AU3805" s="26" t="s">
        <v>63</v>
      </c>
      <c r="AV3805" s="26" t="s">
        <v>63</v>
      </c>
      <c r="AW3805" s="26" t="s">
        <v>63</v>
      </c>
      <c r="AX3805" s="26" t="s">
        <v>63</v>
      </c>
      <c r="AY3805" s="26">
        <v>44.118360000000003</v>
      </c>
      <c r="AZ3805" s="26">
        <v>-102.971660999999</v>
      </c>
      <c r="BA3805" s="26" t="s">
        <v>185</v>
      </c>
      <c r="BB3805" s="26" t="s">
        <v>609</v>
      </c>
      <c r="BC3805" s="26" t="s">
        <v>167</v>
      </c>
      <c r="BD3805" s="26" t="s">
        <v>154</v>
      </c>
      <c r="BE3805" s="26"/>
      <c r="BF3805" s="26" t="s">
        <v>99</v>
      </c>
      <c r="BG3805" s="26" t="s">
        <v>167</v>
      </c>
      <c r="BH3805" s="26" t="s">
        <v>99</v>
      </c>
      <c r="BI3805" s="26">
        <v>7</v>
      </c>
      <c r="BJ3805" s="26" t="s">
        <v>217</v>
      </c>
    </row>
    <row r="3806" spans="36:62" x14ac:dyDescent="0.25">
      <c r="AJ3806" s="26">
        <v>2583</v>
      </c>
      <c r="AK3806" s="26">
        <v>2011419</v>
      </c>
      <c r="AL3806" s="264">
        <v>44100.861111111109</v>
      </c>
      <c r="AM3806" s="26" t="s">
        <v>481</v>
      </c>
      <c r="AN3806" s="26" t="s">
        <v>63</v>
      </c>
      <c r="AO3806" s="26"/>
      <c r="AP3806" s="26"/>
      <c r="AQ3806" s="26">
        <v>-1</v>
      </c>
      <c r="AR3806" s="26">
        <v>90</v>
      </c>
      <c r="AS3806" s="26" t="s">
        <v>168</v>
      </c>
      <c r="AT3806" s="26" t="s">
        <v>71</v>
      </c>
      <c r="AU3806" s="26" t="s">
        <v>63</v>
      </c>
      <c r="AV3806" s="26" t="s">
        <v>63</v>
      </c>
      <c r="AW3806" s="26" t="s">
        <v>63</v>
      </c>
      <c r="AX3806" s="26" t="s">
        <v>63</v>
      </c>
      <c r="AY3806" s="26">
        <v>44.103807000000003</v>
      </c>
      <c r="AZ3806" s="26">
        <v>-102.846138999999</v>
      </c>
      <c r="BA3806" s="26" t="s">
        <v>158</v>
      </c>
      <c r="BB3806" s="26" t="s">
        <v>609</v>
      </c>
      <c r="BC3806" s="26" t="s">
        <v>167</v>
      </c>
      <c r="BD3806" s="26" t="s">
        <v>154</v>
      </c>
      <c r="BE3806" s="26"/>
      <c r="BF3806" s="26" t="s">
        <v>99</v>
      </c>
      <c r="BG3806" s="26" t="s">
        <v>167</v>
      </c>
      <c r="BH3806" s="26" t="s">
        <v>99</v>
      </c>
      <c r="BI3806" s="26">
        <v>7</v>
      </c>
      <c r="BJ3806" s="26" t="s">
        <v>217</v>
      </c>
    </row>
    <row r="3807" spans="36:62" x14ac:dyDescent="0.25">
      <c r="AJ3807" s="26">
        <v>2585</v>
      </c>
      <c r="AK3807" s="26">
        <v>2010649</v>
      </c>
      <c r="AL3807" s="264">
        <v>44086.767361111109</v>
      </c>
      <c r="AM3807" s="26" t="s">
        <v>481</v>
      </c>
      <c r="AN3807" s="26" t="s">
        <v>63</v>
      </c>
      <c r="AO3807" s="26" t="s">
        <v>156</v>
      </c>
      <c r="AP3807" s="26" t="s">
        <v>856</v>
      </c>
      <c r="AQ3807" s="26">
        <v>0</v>
      </c>
      <c r="AR3807" s="26">
        <v>90</v>
      </c>
      <c r="AS3807" s="26" t="s">
        <v>628</v>
      </c>
      <c r="AT3807" s="26" t="s">
        <v>74</v>
      </c>
      <c r="AU3807" s="26" t="s">
        <v>63</v>
      </c>
      <c r="AV3807" s="26" t="s">
        <v>63</v>
      </c>
      <c r="AW3807" s="26" t="s">
        <v>63</v>
      </c>
      <c r="AX3807" s="26" t="s">
        <v>63</v>
      </c>
      <c r="AY3807" s="26">
        <v>44.065525000000001</v>
      </c>
      <c r="AZ3807" s="26">
        <v>-102.45000400000001</v>
      </c>
      <c r="BA3807" s="26" t="s">
        <v>486</v>
      </c>
      <c r="BB3807" s="26" t="s">
        <v>611</v>
      </c>
      <c r="BC3807" s="26" t="s">
        <v>629</v>
      </c>
      <c r="BD3807" s="26" t="s">
        <v>68</v>
      </c>
      <c r="BE3807" s="26" t="s">
        <v>644</v>
      </c>
      <c r="BF3807" s="26" t="s">
        <v>68</v>
      </c>
      <c r="BG3807" s="26" t="s">
        <v>68</v>
      </c>
      <c r="BH3807" s="26" t="s">
        <v>175</v>
      </c>
      <c r="BI3807" s="26">
        <v>7</v>
      </c>
      <c r="BJ3807" s="26" t="s">
        <v>217</v>
      </c>
    </row>
    <row r="3808" spans="36:62" x14ac:dyDescent="0.25">
      <c r="AJ3808" s="26">
        <v>2587</v>
      </c>
      <c r="AK3808" s="26">
        <v>2011632</v>
      </c>
      <c r="AL3808" s="264">
        <v>44073.361111111109</v>
      </c>
      <c r="AM3808" s="26" t="s">
        <v>147</v>
      </c>
      <c r="AN3808" s="26" t="s">
        <v>63</v>
      </c>
      <c r="AO3808" s="26"/>
      <c r="AP3808" s="26"/>
      <c r="AQ3808" s="26">
        <v>-1</v>
      </c>
      <c r="AR3808" s="26">
        <v>90</v>
      </c>
      <c r="AS3808" s="26" t="s">
        <v>168</v>
      </c>
      <c r="AT3808" s="26" t="s">
        <v>71</v>
      </c>
      <c r="AU3808" s="26" t="s">
        <v>63</v>
      </c>
      <c r="AV3808" s="26" t="s">
        <v>63</v>
      </c>
      <c r="AW3808" s="26" t="s">
        <v>63</v>
      </c>
      <c r="AX3808" s="26" t="s">
        <v>63</v>
      </c>
      <c r="AY3808" s="26">
        <v>43.846409999999899</v>
      </c>
      <c r="AZ3808" s="26">
        <v>-101.912424999999</v>
      </c>
      <c r="BA3808" s="26" t="s">
        <v>485</v>
      </c>
      <c r="BB3808" s="26" t="s">
        <v>611</v>
      </c>
      <c r="BC3808" s="26" t="s">
        <v>167</v>
      </c>
      <c r="BD3808" s="26" t="s">
        <v>154</v>
      </c>
      <c r="BE3808" s="26"/>
      <c r="BF3808" s="26" t="s">
        <v>99</v>
      </c>
      <c r="BG3808" s="26" t="s">
        <v>167</v>
      </c>
      <c r="BH3808" s="26" t="s">
        <v>99</v>
      </c>
      <c r="BI3808" s="26">
        <v>7</v>
      </c>
      <c r="BJ3808" s="26" t="s">
        <v>217</v>
      </c>
    </row>
    <row r="3809" spans="36:62" x14ac:dyDescent="0.25">
      <c r="AJ3809" s="26">
        <v>2592</v>
      </c>
      <c r="AK3809" s="26">
        <v>2011826</v>
      </c>
      <c r="AL3809" s="264">
        <v>44104.756944444445</v>
      </c>
      <c r="AM3809" s="26" t="s">
        <v>481</v>
      </c>
      <c r="AN3809" s="26" t="s">
        <v>63</v>
      </c>
      <c r="AO3809" s="26" t="s">
        <v>156</v>
      </c>
      <c r="AP3809" s="26" t="s">
        <v>627</v>
      </c>
      <c r="AQ3809" s="26">
        <v>0</v>
      </c>
      <c r="AR3809" s="26">
        <v>90</v>
      </c>
      <c r="AS3809" s="26" t="s">
        <v>628</v>
      </c>
      <c r="AT3809" s="26" t="s">
        <v>71</v>
      </c>
      <c r="AU3809" s="26" t="s">
        <v>63</v>
      </c>
      <c r="AV3809" s="26" t="s">
        <v>63</v>
      </c>
      <c r="AW3809" s="26" t="s">
        <v>63</v>
      </c>
      <c r="AX3809" s="26" t="s">
        <v>63</v>
      </c>
      <c r="AY3809" s="26">
        <v>44.099469999999897</v>
      </c>
      <c r="AZ3809" s="26">
        <v>-103.16974</v>
      </c>
      <c r="BA3809" s="26" t="s">
        <v>486</v>
      </c>
      <c r="BB3809" s="26" t="s">
        <v>609</v>
      </c>
      <c r="BC3809" s="26" t="s">
        <v>680</v>
      </c>
      <c r="BD3809" s="26" t="s">
        <v>68</v>
      </c>
      <c r="BE3809" s="26"/>
      <c r="BF3809" s="26" t="s">
        <v>68</v>
      </c>
      <c r="BG3809" s="26" t="s">
        <v>68</v>
      </c>
      <c r="BH3809" s="26" t="s">
        <v>175</v>
      </c>
      <c r="BI3809" s="26">
        <v>7</v>
      </c>
      <c r="BJ3809" s="26" t="s">
        <v>217</v>
      </c>
    </row>
    <row r="3810" spans="36:62" x14ac:dyDescent="0.25">
      <c r="AJ3810" s="26">
        <v>2593</v>
      </c>
      <c r="AK3810" s="26">
        <v>2011836</v>
      </c>
      <c r="AL3810" s="264">
        <v>44104.645833333336</v>
      </c>
      <c r="AM3810" s="26" t="s">
        <v>481</v>
      </c>
      <c r="AN3810" s="26" t="s">
        <v>63</v>
      </c>
      <c r="AO3810" s="26" t="s">
        <v>192</v>
      </c>
      <c r="AP3810" s="26" t="s">
        <v>159</v>
      </c>
      <c r="AQ3810" s="26">
        <v>0</v>
      </c>
      <c r="AR3810" s="26">
        <v>90</v>
      </c>
      <c r="AS3810" s="26" t="s">
        <v>852</v>
      </c>
      <c r="AT3810" s="26" t="s">
        <v>71</v>
      </c>
      <c r="AU3810" s="26" t="s">
        <v>63</v>
      </c>
      <c r="AV3810" s="26" t="s">
        <v>63</v>
      </c>
      <c r="AW3810" s="26" t="s">
        <v>63</v>
      </c>
      <c r="AX3810" s="26" t="s">
        <v>63</v>
      </c>
      <c r="AY3810" s="26">
        <v>44.029738000000002</v>
      </c>
      <c r="AZ3810" s="26">
        <v>-102.336416999999</v>
      </c>
      <c r="BA3810" s="26" t="s">
        <v>185</v>
      </c>
      <c r="BB3810" s="26" t="s">
        <v>611</v>
      </c>
      <c r="BC3810" s="26" t="s">
        <v>68</v>
      </c>
      <c r="BD3810" s="26" t="s">
        <v>923</v>
      </c>
      <c r="BE3810" s="26"/>
      <c r="BF3810" s="26" t="s">
        <v>68</v>
      </c>
      <c r="BG3810" s="26" t="s">
        <v>68</v>
      </c>
      <c r="BH3810" s="26" t="s">
        <v>160</v>
      </c>
      <c r="BI3810" s="26">
        <v>7</v>
      </c>
      <c r="BJ3810" s="26" t="s">
        <v>217</v>
      </c>
    </row>
    <row r="3811" spans="36:62" x14ac:dyDescent="0.25">
      <c r="AJ3811" s="26">
        <v>2594</v>
      </c>
      <c r="AK3811" s="26">
        <v>2011837</v>
      </c>
      <c r="AL3811" s="264">
        <v>44104.881944444445</v>
      </c>
      <c r="AM3811" s="26" t="s">
        <v>147</v>
      </c>
      <c r="AN3811" s="26" t="s">
        <v>63</v>
      </c>
      <c r="AO3811" s="26"/>
      <c r="AP3811" s="26"/>
      <c r="AQ3811" s="26">
        <v>-1</v>
      </c>
      <c r="AR3811" s="26">
        <v>90</v>
      </c>
      <c r="AS3811" s="26" t="s">
        <v>168</v>
      </c>
      <c r="AT3811" s="26" t="s">
        <v>71</v>
      </c>
      <c r="AU3811" s="26" t="s">
        <v>63</v>
      </c>
      <c r="AV3811" s="26" t="s">
        <v>63</v>
      </c>
      <c r="AW3811" s="26" t="s">
        <v>63</v>
      </c>
      <c r="AX3811" s="26" t="s">
        <v>63</v>
      </c>
      <c r="AY3811" s="26">
        <v>43.835839999999898</v>
      </c>
      <c r="AZ3811" s="26">
        <v>-101.758155</v>
      </c>
      <c r="BA3811" s="26" t="s">
        <v>166</v>
      </c>
      <c r="BB3811" s="26" t="s">
        <v>611</v>
      </c>
      <c r="BC3811" s="26" t="s">
        <v>167</v>
      </c>
      <c r="BD3811" s="26" t="s">
        <v>154</v>
      </c>
      <c r="BE3811" s="26"/>
      <c r="BF3811" s="26" t="s">
        <v>99</v>
      </c>
      <c r="BG3811" s="26" t="s">
        <v>167</v>
      </c>
      <c r="BH3811" s="26" t="s">
        <v>99</v>
      </c>
      <c r="BI3811" s="26">
        <v>7</v>
      </c>
      <c r="BJ3811" s="26" t="s">
        <v>217</v>
      </c>
    </row>
    <row r="3812" spans="36:62" x14ac:dyDescent="0.25">
      <c r="AJ3812" s="26">
        <v>2595</v>
      </c>
      <c r="AK3812" s="26">
        <v>2011838</v>
      </c>
      <c r="AL3812" s="264">
        <v>44107.956944444442</v>
      </c>
      <c r="AM3812" s="26" t="s">
        <v>147</v>
      </c>
      <c r="AN3812" s="26" t="s">
        <v>63</v>
      </c>
      <c r="AO3812" s="26"/>
      <c r="AP3812" s="26"/>
      <c r="AQ3812" s="26">
        <v>-1</v>
      </c>
      <c r="AR3812" s="26">
        <v>90</v>
      </c>
      <c r="AS3812" s="26" t="s">
        <v>168</v>
      </c>
      <c r="AT3812" s="26" t="s">
        <v>71</v>
      </c>
      <c r="AU3812" s="26" t="s">
        <v>63</v>
      </c>
      <c r="AV3812" s="26" t="s">
        <v>63</v>
      </c>
      <c r="AW3812" s="26" t="s">
        <v>63</v>
      </c>
      <c r="AX3812" s="26" t="s">
        <v>63</v>
      </c>
      <c r="AY3812" s="26">
        <v>43.835880000000003</v>
      </c>
      <c r="AZ3812" s="26">
        <v>-101.736914999999</v>
      </c>
      <c r="BA3812" s="26" t="s">
        <v>158</v>
      </c>
      <c r="BB3812" s="26" t="s">
        <v>611</v>
      </c>
      <c r="BC3812" s="26" t="s">
        <v>167</v>
      </c>
      <c r="BD3812" s="26" t="s">
        <v>154</v>
      </c>
      <c r="BE3812" s="26"/>
      <c r="BF3812" s="26" t="s">
        <v>99</v>
      </c>
      <c r="BG3812" s="26" t="s">
        <v>167</v>
      </c>
      <c r="BH3812" s="26" t="s">
        <v>99</v>
      </c>
      <c r="BI3812" s="26">
        <v>7</v>
      </c>
      <c r="BJ3812" s="26" t="s">
        <v>217</v>
      </c>
    </row>
    <row r="3813" spans="36:62" x14ac:dyDescent="0.25">
      <c r="AJ3813" s="26">
        <v>2597</v>
      </c>
      <c r="AK3813" s="26">
        <v>2011485</v>
      </c>
      <c r="AL3813" s="264">
        <v>44100.927083333336</v>
      </c>
      <c r="AM3813" s="26" t="s">
        <v>481</v>
      </c>
      <c r="AN3813" s="26" t="s">
        <v>63</v>
      </c>
      <c r="AO3813" s="26"/>
      <c r="AP3813" s="26"/>
      <c r="AQ3813" s="26">
        <v>-1</v>
      </c>
      <c r="AR3813" s="26">
        <v>90</v>
      </c>
      <c r="AS3813" s="26" t="s">
        <v>168</v>
      </c>
      <c r="AT3813" s="26" t="s">
        <v>74</v>
      </c>
      <c r="AU3813" s="26" t="s">
        <v>63</v>
      </c>
      <c r="AV3813" s="26" t="s">
        <v>63</v>
      </c>
      <c r="AW3813" s="26" t="s">
        <v>63</v>
      </c>
      <c r="AX3813" s="26" t="s">
        <v>63</v>
      </c>
      <c r="AY3813" s="26">
        <v>43.96134</v>
      </c>
      <c r="AZ3813" s="26">
        <v>-102.177235999999</v>
      </c>
      <c r="BA3813" s="26" t="s">
        <v>485</v>
      </c>
      <c r="BB3813" s="26" t="s">
        <v>609</v>
      </c>
      <c r="BC3813" s="26" t="s">
        <v>167</v>
      </c>
      <c r="BD3813" s="26" t="s">
        <v>154</v>
      </c>
      <c r="BE3813" s="26"/>
      <c r="BF3813" s="26" t="s">
        <v>99</v>
      </c>
      <c r="BG3813" s="26" t="s">
        <v>167</v>
      </c>
      <c r="BH3813" s="26" t="s">
        <v>99</v>
      </c>
      <c r="BI3813" s="26">
        <v>7</v>
      </c>
      <c r="BJ3813" s="26" t="s">
        <v>217</v>
      </c>
    </row>
    <row r="3814" spans="36:62" x14ac:dyDescent="0.25">
      <c r="AJ3814" s="26">
        <v>2598</v>
      </c>
      <c r="AK3814" s="26">
        <v>2012048</v>
      </c>
      <c r="AL3814" s="264">
        <v>44070.298611111109</v>
      </c>
      <c r="AM3814" s="26" t="s">
        <v>481</v>
      </c>
      <c r="AN3814" s="26" t="s">
        <v>63</v>
      </c>
      <c r="AO3814" s="26" t="s">
        <v>156</v>
      </c>
      <c r="AP3814" s="26" t="s">
        <v>159</v>
      </c>
      <c r="AQ3814" s="26">
        <v>0</v>
      </c>
      <c r="AR3814" s="26">
        <v>90</v>
      </c>
      <c r="AS3814" s="26" t="s">
        <v>924</v>
      </c>
      <c r="AT3814" s="26" t="s">
        <v>77</v>
      </c>
      <c r="AU3814" s="26" t="s">
        <v>69</v>
      </c>
      <c r="AV3814" s="26" t="s">
        <v>63</v>
      </c>
      <c r="AW3814" s="26" t="s">
        <v>63</v>
      </c>
      <c r="AX3814" s="26" t="s">
        <v>63</v>
      </c>
      <c r="AY3814" s="26">
        <v>44.026401</v>
      </c>
      <c r="AZ3814" s="26">
        <v>-102.33116800000001</v>
      </c>
      <c r="BA3814" s="26" t="s">
        <v>185</v>
      </c>
      <c r="BB3814" s="26" t="s">
        <v>611</v>
      </c>
      <c r="BC3814" s="26" t="s">
        <v>620</v>
      </c>
      <c r="BD3814" s="26" t="s">
        <v>615</v>
      </c>
      <c r="BE3814" s="26"/>
      <c r="BF3814" s="26" t="s">
        <v>68</v>
      </c>
      <c r="BG3814" s="26" t="s">
        <v>68</v>
      </c>
      <c r="BH3814" s="26" t="s">
        <v>160</v>
      </c>
      <c r="BI3814" s="26">
        <v>7</v>
      </c>
      <c r="BJ3814" s="26" t="s">
        <v>217</v>
      </c>
    </row>
    <row r="3815" spans="36:62" x14ac:dyDescent="0.25">
      <c r="AJ3815" s="26">
        <v>2599</v>
      </c>
      <c r="AK3815" s="26">
        <v>2012051</v>
      </c>
      <c r="AL3815" s="264">
        <v>44112.029861111114</v>
      </c>
      <c r="AM3815" s="26" t="s">
        <v>481</v>
      </c>
      <c r="AN3815" s="26" t="s">
        <v>63</v>
      </c>
      <c r="AO3815" s="26"/>
      <c r="AP3815" s="26"/>
      <c r="AQ3815" s="26">
        <v>-1</v>
      </c>
      <c r="AR3815" s="26">
        <v>90</v>
      </c>
      <c r="AS3815" s="26" t="s">
        <v>168</v>
      </c>
      <c r="AT3815" s="26" t="s">
        <v>71</v>
      </c>
      <c r="AU3815" s="26" t="s">
        <v>63</v>
      </c>
      <c r="AV3815" s="26" t="s">
        <v>63</v>
      </c>
      <c r="AW3815" s="26" t="s">
        <v>63</v>
      </c>
      <c r="AX3815" s="26" t="s">
        <v>63</v>
      </c>
      <c r="AY3815" s="26">
        <v>44.031894999999899</v>
      </c>
      <c r="AZ3815" s="26">
        <v>-102.33417300000001</v>
      </c>
      <c r="BA3815" s="26" t="s">
        <v>185</v>
      </c>
      <c r="BB3815" s="26" t="s">
        <v>609</v>
      </c>
      <c r="BC3815" s="26" t="s">
        <v>167</v>
      </c>
      <c r="BD3815" s="26" t="s">
        <v>154</v>
      </c>
      <c r="BE3815" s="26"/>
      <c r="BF3815" s="26" t="s">
        <v>99</v>
      </c>
      <c r="BG3815" s="26" t="s">
        <v>167</v>
      </c>
      <c r="BH3815" s="26" t="s">
        <v>99</v>
      </c>
      <c r="BI3815" s="26">
        <v>7</v>
      </c>
      <c r="BJ3815" s="26" t="s">
        <v>217</v>
      </c>
    </row>
    <row r="3816" spans="36:62" x14ac:dyDescent="0.25">
      <c r="AJ3816" s="26">
        <v>2601</v>
      </c>
      <c r="AK3816" s="26">
        <v>2012137</v>
      </c>
      <c r="AL3816" s="264">
        <v>44106.527777777781</v>
      </c>
      <c r="AM3816" s="26" t="s">
        <v>481</v>
      </c>
      <c r="AN3816" s="26" t="s">
        <v>63</v>
      </c>
      <c r="AO3816" s="26" t="s">
        <v>156</v>
      </c>
      <c r="AP3816" s="26" t="s">
        <v>726</v>
      </c>
      <c r="AQ3816" s="26">
        <v>0</v>
      </c>
      <c r="AR3816" s="26">
        <v>90</v>
      </c>
      <c r="AS3816" s="26" t="s">
        <v>925</v>
      </c>
      <c r="AT3816" s="26" t="s">
        <v>71</v>
      </c>
      <c r="AU3816" s="26" t="s">
        <v>63</v>
      </c>
      <c r="AV3816" s="26" t="s">
        <v>63</v>
      </c>
      <c r="AW3816" s="26" t="s">
        <v>63</v>
      </c>
      <c r="AX3816" s="26" t="s">
        <v>63</v>
      </c>
      <c r="AY3816" s="26">
        <v>44.099469999999897</v>
      </c>
      <c r="AZ3816" s="26">
        <v>-103.169105</v>
      </c>
      <c r="BA3816" s="26" t="s">
        <v>502</v>
      </c>
      <c r="BB3816" s="26" t="s">
        <v>611</v>
      </c>
      <c r="BC3816" s="26" t="s">
        <v>926</v>
      </c>
      <c r="BD3816" s="26" t="s">
        <v>68</v>
      </c>
      <c r="BE3816" s="26" t="s">
        <v>725</v>
      </c>
      <c r="BF3816" s="26" t="s">
        <v>68</v>
      </c>
      <c r="BG3816" s="26" t="s">
        <v>68</v>
      </c>
      <c r="BH3816" s="26" t="s">
        <v>646</v>
      </c>
      <c r="BI3816" s="26">
        <v>7</v>
      </c>
      <c r="BJ3816" s="26" t="s">
        <v>20</v>
      </c>
    </row>
    <row r="3817" spans="36:62" x14ac:dyDescent="0.25">
      <c r="AJ3817" s="26">
        <v>2605</v>
      </c>
      <c r="AK3817" s="26">
        <v>2012409</v>
      </c>
      <c r="AL3817" s="264">
        <v>44112.260416666664</v>
      </c>
      <c r="AM3817" s="26" t="s">
        <v>481</v>
      </c>
      <c r="AN3817" s="26" t="s">
        <v>63</v>
      </c>
      <c r="AO3817" s="26"/>
      <c r="AP3817" s="26"/>
      <c r="AQ3817" s="26">
        <v>-1</v>
      </c>
      <c r="AR3817" s="26">
        <v>90</v>
      </c>
      <c r="AS3817" s="26" t="s">
        <v>168</v>
      </c>
      <c r="AT3817" s="26" t="s">
        <v>71</v>
      </c>
      <c r="AU3817" s="26" t="s">
        <v>63</v>
      </c>
      <c r="AV3817" s="26" t="s">
        <v>63</v>
      </c>
      <c r="AW3817" s="26" t="s">
        <v>63</v>
      </c>
      <c r="AX3817" s="26" t="s">
        <v>63</v>
      </c>
      <c r="AY3817" s="26">
        <v>44.103785000000002</v>
      </c>
      <c r="AZ3817" s="26">
        <v>-102.854849</v>
      </c>
      <c r="BA3817" s="26" t="s">
        <v>185</v>
      </c>
      <c r="BB3817" s="26" t="s">
        <v>611</v>
      </c>
      <c r="BC3817" s="26" t="s">
        <v>167</v>
      </c>
      <c r="BD3817" s="26" t="s">
        <v>154</v>
      </c>
      <c r="BE3817" s="26"/>
      <c r="BF3817" s="26" t="s">
        <v>99</v>
      </c>
      <c r="BG3817" s="26" t="s">
        <v>167</v>
      </c>
      <c r="BH3817" s="26" t="s">
        <v>99</v>
      </c>
      <c r="BI3817" s="26">
        <v>7</v>
      </c>
      <c r="BJ3817" s="26" t="s">
        <v>217</v>
      </c>
    </row>
    <row r="3818" spans="36:62" x14ac:dyDescent="0.25">
      <c r="AJ3818" s="26">
        <v>2606</v>
      </c>
      <c r="AK3818" s="26">
        <v>2012418</v>
      </c>
      <c r="AL3818" s="264">
        <v>44110.604166666664</v>
      </c>
      <c r="AM3818" s="26" t="s">
        <v>481</v>
      </c>
      <c r="AN3818" s="26" t="s">
        <v>63</v>
      </c>
      <c r="AO3818" s="26" t="s">
        <v>156</v>
      </c>
      <c r="AP3818" s="26" t="s">
        <v>627</v>
      </c>
      <c r="AQ3818" s="26">
        <v>0</v>
      </c>
      <c r="AR3818" s="26">
        <v>90</v>
      </c>
      <c r="AS3818" s="26" t="s">
        <v>628</v>
      </c>
      <c r="AT3818" s="26" t="s">
        <v>71</v>
      </c>
      <c r="AU3818" s="26" t="s">
        <v>63</v>
      </c>
      <c r="AV3818" s="26" t="s">
        <v>63</v>
      </c>
      <c r="AW3818" s="26" t="s">
        <v>63</v>
      </c>
      <c r="AX3818" s="26" t="s">
        <v>63</v>
      </c>
      <c r="AY3818" s="26">
        <v>44.099733000000001</v>
      </c>
      <c r="AZ3818" s="26">
        <v>-103.157337999999</v>
      </c>
      <c r="BA3818" s="26" t="s">
        <v>486</v>
      </c>
      <c r="BB3818" s="26" t="s">
        <v>609</v>
      </c>
      <c r="BC3818" s="26" t="s">
        <v>927</v>
      </c>
      <c r="BD3818" s="26" t="s">
        <v>68</v>
      </c>
      <c r="BE3818" s="26"/>
      <c r="BF3818" s="26" t="s">
        <v>68</v>
      </c>
      <c r="BG3818" s="26" t="s">
        <v>68</v>
      </c>
      <c r="BH3818" s="26" t="s">
        <v>728</v>
      </c>
      <c r="BI3818" s="26">
        <v>7</v>
      </c>
      <c r="BJ3818" s="26" t="s">
        <v>217</v>
      </c>
    </row>
    <row r="3819" spans="36:62" x14ac:dyDescent="0.25">
      <c r="AJ3819" s="26">
        <v>2608</v>
      </c>
      <c r="AK3819" s="26">
        <v>2012652</v>
      </c>
      <c r="AL3819" s="264">
        <v>44122.311111111114</v>
      </c>
      <c r="AM3819" s="26" t="s">
        <v>481</v>
      </c>
      <c r="AN3819" s="26" t="s">
        <v>63</v>
      </c>
      <c r="AO3819" s="26" t="s">
        <v>156</v>
      </c>
      <c r="AP3819" s="26" t="s">
        <v>716</v>
      </c>
      <c r="AQ3819" s="26">
        <v>0</v>
      </c>
      <c r="AR3819" s="26">
        <v>90</v>
      </c>
      <c r="AS3819" s="26" t="s">
        <v>628</v>
      </c>
      <c r="AT3819" s="26" t="s">
        <v>71</v>
      </c>
      <c r="AU3819" s="26" t="s">
        <v>63</v>
      </c>
      <c r="AV3819" s="26" t="s">
        <v>63</v>
      </c>
      <c r="AW3819" s="26" t="s">
        <v>63</v>
      </c>
      <c r="AX3819" s="26" t="s">
        <v>63</v>
      </c>
      <c r="AY3819" s="26">
        <v>44.064414999999897</v>
      </c>
      <c r="AZ3819" s="26">
        <v>-102.442413999999</v>
      </c>
      <c r="BA3819" s="26" t="s">
        <v>502</v>
      </c>
      <c r="BB3819" s="26" t="s">
        <v>609</v>
      </c>
      <c r="BC3819" s="26" t="s">
        <v>614</v>
      </c>
      <c r="BD3819" s="26" t="s">
        <v>615</v>
      </c>
      <c r="BE3819" s="26" t="s">
        <v>677</v>
      </c>
      <c r="BF3819" s="26" t="s">
        <v>68</v>
      </c>
      <c r="BG3819" s="26" t="s">
        <v>68</v>
      </c>
      <c r="BH3819" s="26" t="s">
        <v>175</v>
      </c>
      <c r="BI3819" s="26">
        <v>7</v>
      </c>
      <c r="BJ3819" s="26" t="s">
        <v>20</v>
      </c>
    </row>
    <row r="3820" spans="36:62" x14ac:dyDescent="0.25">
      <c r="AJ3820" s="26">
        <v>2611</v>
      </c>
      <c r="AK3820" s="26">
        <v>2012367</v>
      </c>
      <c r="AL3820" s="264">
        <v>44118.770833333336</v>
      </c>
      <c r="AM3820" s="26" t="s">
        <v>481</v>
      </c>
      <c r="AN3820" s="26" t="s">
        <v>63</v>
      </c>
      <c r="AO3820" s="26" t="s">
        <v>156</v>
      </c>
      <c r="AP3820" s="26" t="s">
        <v>159</v>
      </c>
      <c r="AQ3820" s="26">
        <v>0</v>
      </c>
      <c r="AR3820" s="26">
        <v>90</v>
      </c>
      <c r="AS3820" s="26" t="s">
        <v>928</v>
      </c>
      <c r="AT3820" s="26" t="s">
        <v>71</v>
      </c>
      <c r="AU3820" s="26" t="s">
        <v>63</v>
      </c>
      <c r="AV3820" s="26" t="s">
        <v>63</v>
      </c>
      <c r="AW3820" s="26" t="s">
        <v>63</v>
      </c>
      <c r="AX3820" s="26" t="s">
        <v>63</v>
      </c>
      <c r="AY3820" s="26">
        <v>43.987082999999899</v>
      </c>
      <c r="AZ3820" s="26">
        <v>-102.213949999999</v>
      </c>
      <c r="BA3820" s="26" t="s">
        <v>158</v>
      </c>
      <c r="BB3820" s="26" t="s">
        <v>611</v>
      </c>
      <c r="BC3820" s="26" t="s">
        <v>68</v>
      </c>
      <c r="BD3820" s="26" t="s">
        <v>68</v>
      </c>
      <c r="BE3820" s="26"/>
      <c r="BF3820" s="26" t="s">
        <v>68</v>
      </c>
      <c r="BG3820" s="26" t="s">
        <v>68</v>
      </c>
      <c r="BH3820" s="26" t="s">
        <v>146</v>
      </c>
      <c r="BI3820" s="26">
        <v>7</v>
      </c>
      <c r="BJ3820" s="26" t="s">
        <v>217</v>
      </c>
    </row>
    <row r="3821" spans="36:62" x14ac:dyDescent="0.25">
      <c r="AJ3821" s="26">
        <v>2616</v>
      </c>
      <c r="AK3821" s="26">
        <v>2012711</v>
      </c>
      <c r="AL3821" s="264">
        <v>44122.227083333331</v>
      </c>
      <c r="AM3821" s="26" t="s">
        <v>481</v>
      </c>
      <c r="AN3821" s="26" t="s">
        <v>63</v>
      </c>
      <c r="AO3821" s="26" t="s">
        <v>156</v>
      </c>
      <c r="AP3821" s="26" t="s">
        <v>159</v>
      </c>
      <c r="AQ3821" s="26">
        <v>0</v>
      </c>
      <c r="AR3821" s="26">
        <v>90</v>
      </c>
      <c r="AS3821" s="26" t="s">
        <v>662</v>
      </c>
      <c r="AT3821" s="26" t="s">
        <v>71</v>
      </c>
      <c r="AU3821" s="26" t="s">
        <v>69</v>
      </c>
      <c r="AV3821" s="26" t="s">
        <v>63</v>
      </c>
      <c r="AW3821" s="26" t="s">
        <v>63</v>
      </c>
      <c r="AX3821" s="26" t="s">
        <v>63</v>
      </c>
      <c r="AY3821" s="26">
        <v>44.064537999999899</v>
      </c>
      <c r="AZ3821" s="26">
        <v>-102.443100999999</v>
      </c>
      <c r="BA3821" s="26" t="s">
        <v>494</v>
      </c>
      <c r="BB3821" s="26" t="s">
        <v>609</v>
      </c>
      <c r="BC3821" s="26" t="s">
        <v>640</v>
      </c>
      <c r="BD3821" s="26" t="s">
        <v>615</v>
      </c>
      <c r="BE3821" s="26"/>
      <c r="BF3821" s="26" t="s">
        <v>68</v>
      </c>
      <c r="BG3821" s="26" t="s">
        <v>68</v>
      </c>
      <c r="BH3821" s="26" t="s">
        <v>146</v>
      </c>
      <c r="BI3821" s="26">
        <v>7</v>
      </c>
      <c r="BJ3821" s="26" t="s">
        <v>217</v>
      </c>
    </row>
    <row r="3822" spans="36:62" x14ac:dyDescent="0.25">
      <c r="AJ3822" s="26">
        <v>2617</v>
      </c>
      <c r="AK3822" s="26">
        <v>2013055</v>
      </c>
      <c r="AL3822" s="264">
        <v>44125.291666666664</v>
      </c>
      <c r="AM3822" s="26" t="s">
        <v>481</v>
      </c>
      <c r="AN3822" s="26" t="s">
        <v>63</v>
      </c>
      <c r="AO3822" s="26" t="s">
        <v>156</v>
      </c>
      <c r="AP3822" s="26" t="s">
        <v>159</v>
      </c>
      <c r="AQ3822" s="26">
        <v>0</v>
      </c>
      <c r="AR3822" s="26">
        <v>90</v>
      </c>
      <c r="AS3822" s="26" t="s">
        <v>929</v>
      </c>
      <c r="AT3822" s="26" t="s">
        <v>613</v>
      </c>
      <c r="AU3822" s="26" t="s">
        <v>63</v>
      </c>
      <c r="AV3822" s="26" t="s">
        <v>63</v>
      </c>
      <c r="AW3822" s="26" t="s">
        <v>63</v>
      </c>
      <c r="AX3822" s="26" t="s">
        <v>63</v>
      </c>
      <c r="AY3822" s="26">
        <v>44.103271999999897</v>
      </c>
      <c r="AZ3822" s="26">
        <v>-102.589657</v>
      </c>
      <c r="BA3822" s="26" t="s">
        <v>166</v>
      </c>
      <c r="BB3822" s="26" t="s">
        <v>611</v>
      </c>
      <c r="BC3822" s="26" t="s">
        <v>614</v>
      </c>
      <c r="BD3822" s="26" t="s">
        <v>68</v>
      </c>
      <c r="BE3822" s="26"/>
      <c r="BF3822" s="26" t="s">
        <v>68</v>
      </c>
      <c r="BG3822" s="26" t="s">
        <v>68</v>
      </c>
      <c r="BH3822" s="26" t="s">
        <v>160</v>
      </c>
      <c r="BI3822" s="26">
        <v>7</v>
      </c>
      <c r="BJ3822" s="26" t="s">
        <v>217</v>
      </c>
    </row>
    <row r="3823" spans="36:62" x14ac:dyDescent="0.25">
      <c r="AJ3823" s="26">
        <v>2621</v>
      </c>
      <c r="AK3823" s="26">
        <v>2012835</v>
      </c>
      <c r="AL3823" s="264">
        <v>44124.237500000003</v>
      </c>
      <c r="AM3823" s="26" t="s">
        <v>481</v>
      </c>
      <c r="AN3823" s="26" t="s">
        <v>63</v>
      </c>
      <c r="AO3823" s="26"/>
      <c r="AP3823" s="26"/>
      <c r="AQ3823" s="26">
        <v>-1</v>
      </c>
      <c r="AR3823" s="26">
        <v>90</v>
      </c>
      <c r="AS3823" s="26" t="s">
        <v>168</v>
      </c>
      <c r="AT3823" s="26" t="s">
        <v>77</v>
      </c>
      <c r="AU3823" s="26" t="s">
        <v>63</v>
      </c>
      <c r="AV3823" s="26" t="s">
        <v>63</v>
      </c>
      <c r="AW3823" s="26" t="s">
        <v>63</v>
      </c>
      <c r="AX3823" s="26" t="s">
        <v>63</v>
      </c>
      <c r="AY3823" s="26">
        <v>44.103794000000001</v>
      </c>
      <c r="AZ3823" s="26">
        <v>-102.855289999999</v>
      </c>
      <c r="BA3823" s="26" t="s">
        <v>166</v>
      </c>
      <c r="BB3823" s="26" t="s">
        <v>611</v>
      </c>
      <c r="BC3823" s="26" t="s">
        <v>167</v>
      </c>
      <c r="BD3823" s="26" t="s">
        <v>154</v>
      </c>
      <c r="BE3823" s="26"/>
      <c r="BF3823" s="26" t="s">
        <v>99</v>
      </c>
      <c r="BG3823" s="26" t="s">
        <v>167</v>
      </c>
      <c r="BH3823" s="26" t="s">
        <v>99</v>
      </c>
      <c r="BI3823" s="26">
        <v>7</v>
      </c>
      <c r="BJ3823" s="26" t="s">
        <v>217</v>
      </c>
    </row>
    <row r="3824" spans="36:62" x14ac:dyDescent="0.25">
      <c r="AJ3824" s="26">
        <v>2622</v>
      </c>
      <c r="AK3824" s="26">
        <v>2012881</v>
      </c>
      <c r="AL3824" s="264">
        <v>44125.332638888889</v>
      </c>
      <c r="AM3824" s="26" t="s">
        <v>481</v>
      </c>
      <c r="AN3824" s="26" t="s">
        <v>63</v>
      </c>
      <c r="AO3824" s="26" t="s">
        <v>156</v>
      </c>
      <c r="AP3824" s="26" t="s">
        <v>648</v>
      </c>
      <c r="AQ3824" s="26">
        <v>0</v>
      </c>
      <c r="AR3824" s="26">
        <v>90</v>
      </c>
      <c r="AS3824" s="26" t="s">
        <v>628</v>
      </c>
      <c r="AT3824" s="26" t="s">
        <v>674</v>
      </c>
      <c r="AU3824" s="26" t="s">
        <v>63</v>
      </c>
      <c r="AV3824" s="26" t="s">
        <v>63</v>
      </c>
      <c r="AW3824" s="26" t="s">
        <v>63</v>
      </c>
      <c r="AX3824" s="26" t="s">
        <v>63</v>
      </c>
      <c r="AY3824" s="26">
        <v>43.970230999999899</v>
      </c>
      <c r="AZ3824" s="26">
        <v>-102.18761600000001</v>
      </c>
      <c r="BA3824" s="26" t="s">
        <v>482</v>
      </c>
      <c r="BB3824" s="26" t="s">
        <v>609</v>
      </c>
      <c r="BC3824" s="26" t="s">
        <v>667</v>
      </c>
      <c r="BD3824" s="26" t="s">
        <v>615</v>
      </c>
      <c r="BE3824" s="26"/>
      <c r="BF3824" s="26" t="s">
        <v>68</v>
      </c>
      <c r="BG3824" s="26" t="s">
        <v>68</v>
      </c>
      <c r="BH3824" s="26" t="s">
        <v>175</v>
      </c>
      <c r="BI3824" s="26">
        <v>7</v>
      </c>
      <c r="BJ3824" s="26" t="s">
        <v>217</v>
      </c>
    </row>
    <row r="3825" spans="36:62" x14ac:dyDescent="0.25">
      <c r="AJ3825" s="26">
        <v>2623</v>
      </c>
      <c r="AK3825" s="26">
        <v>2013112</v>
      </c>
      <c r="AL3825" s="264">
        <v>44128.458333333336</v>
      </c>
      <c r="AM3825" s="26" t="s">
        <v>481</v>
      </c>
      <c r="AN3825" s="26" t="s">
        <v>63</v>
      </c>
      <c r="AO3825" s="26" t="s">
        <v>156</v>
      </c>
      <c r="AP3825" s="26" t="s">
        <v>159</v>
      </c>
      <c r="AQ3825" s="26">
        <v>0</v>
      </c>
      <c r="AR3825" s="26">
        <v>90</v>
      </c>
      <c r="AS3825" s="26" t="s">
        <v>930</v>
      </c>
      <c r="AT3825" s="26" t="s">
        <v>674</v>
      </c>
      <c r="AU3825" s="26" t="s">
        <v>63</v>
      </c>
      <c r="AV3825" s="26" t="s">
        <v>63</v>
      </c>
      <c r="AW3825" s="26" t="s">
        <v>63</v>
      </c>
      <c r="AX3825" s="26" t="s">
        <v>63</v>
      </c>
      <c r="AY3825" s="26">
        <v>43.986829999999898</v>
      </c>
      <c r="AZ3825" s="26">
        <v>-102.210697999999</v>
      </c>
      <c r="BA3825" s="26" t="s">
        <v>166</v>
      </c>
      <c r="BB3825" s="26" t="s">
        <v>609</v>
      </c>
      <c r="BC3825" s="26" t="s">
        <v>614</v>
      </c>
      <c r="BD3825" s="26" t="s">
        <v>615</v>
      </c>
      <c r="BE3825" s="26"/>
      <c r="BF3825" s="26" t="s">
        <v>68</v>
      </c>
      <c r="BG3825" s="26" t="s">
        <v>68</v>
      </c>
      <c r="BH3825" s="26" t="s">
        <v>146</v>
      </c>
      <c r="BI3825" s="26">
        <v>7</v>
      </c>
      <c r="BJ3825" s="26" t="s">
        <v>217</v>
      </c>
    </row>
    <row r="3826" spans="36:62" x14ac:dyDescent="0.25">
      <c r="AJ3826" s="26">
        <v>2624</v>
      </c>
      <c r="AK3826" s="26">
        <v>2013113</v>
      </c>
      <c r="AL3826" s="264">
        <v>44128.466666666667</v>
      </c>
      <c r="AM3826" s="26" t="s">
        <v>481</v>
      </c>
      <c r="AN3826" s="26" t="s">
        <v>63</v>
      </c>
      <c r="AO3826" s="26" t="s">
        <v>156</v>
      </c>
      <c r="AP3826" s="26" t="s">
        <v>159</v>
      </c>
      <c r="AQ3826" s="26">
        <v>0</v>
      </c>
      <c r="AR3826" s="26">
        <v>90</v>
      </c>
      <c r="AS3826" s="26" t="s">
        <v>638</v>
      </c>
      <c r="AT3826" s="26" t="s">
        <v>674</v>
      </c>
      <c r="AU3826" s="26" t="s">
        <v>63</v>
      </c>
      <c r="AV3826" s="26" t="s">
        <v>63</v>
      </c>
      <c r="AW3826" s="26" t="s">
        <v>63</v>
      </c>
      <c r="AX3826" s="26" t="s">
        <v>63</v>
      </c>
      <c r="AY3826" s="26">
        <v>43.986384000000001</v>
      </c>
      <c r="AZ3826" s="26">
        <v>-102.237797</v>
      </c>
      <c r="BA3826" s="26" t="s">
        <v>185</v>
      </c>
      <c r="BB3826" s="26" t="s">
        <v>611</v>
      </c>
      <c r="BC3826" s="26" t="s">
        <v>68</v>
      </c>
      <c r="BD3826" s="26" t="s">
        <v>615</v>
      </c>
      <c r="BE3826" s="26"/>
      <c r="BF3826" s="26" t="s">
        <v>68</v>
      </c>
      <c r="BG3826" s="26" t="s">
        <v>68</v>
      </c>
      <c r="BH3826" s="26" t="s">
        <v>146</v>
      </c>
      <c r="BI3826" s="26">
        <v>7</v>
      </c>
      <c r="BJ3826" s="26" t="s">
        <v>217</v>
      </c>
    </row>
    <row r="3827" spans="36:62" x14ac:dyDescent="0.25">
      <c r="AJ3827" s="26">
        <v>2625</v>
      </c>
      <c r="AK3827" s="26">
        <v>2013416</v>
      </c>
      <c r="AL3827" s="264">
        <v>44106.01666666667</v>
      </c>
      <c r="AM3827" s="26" t="s">
        <v>147</v>
      </c>
      <c r="AN3827" s="26" t="s">
        <v>63</v>
      </c>
      <c r="AO3827" s="26"/>
      <c r="AP3827" s="26"/>
      <c r="AQ3827" s="26">
        <v>-1</v>
      </c>
      <c r="AR3827" s="26">
        <v>90</v>
      </c>
      <c r="AS3827" s="26" t="s">
        <v>168</v>
      </c>
      <c r="AT3827" s="26" t="s">
        <v>71</v>
      </c>
      <c r="AU3827" s="26" t="s">
        <v>63</v>
      </c>
      <c r="AV3827" s="26" t="s">
        <v>63</v>
      </c>
      <c r="AW3827" s="26" t="s">
        <v>63</v>
      </c>
      <c r="AX3827" s="26" t="s">
        <v>63</v>
      </c>
      <c r="AY3827" s="26">
        <v>43.835894000000003</v>
      </c>
      <c r="AZ3827" s="26">
        <v>-101.729332999999</v>
      </c>
      <c r="BA3827" s="26" t="s">
        <v>158</v>
      </c>
      <c r="BB3827" s="26" t="s">
        <v>611</v>
      </c>
      <c r="BC3827" s="26" t="s">
        <v>167</v>
      </c>
      <c r="BD3827" s="26" t="s">
        <v>154</v>
      </c>
      <c r="BE3827" s="26"/>
      <c r="BF3827" s="26" t="s">
        <v>99</v>
      </c>
      <c r="BG3827" s="26" t="s">
        <v>167</v>
      </c>
      <c r="BH3827" s="26" t="s">
        <v>99</v>
      </c>
      <c r="BI3827" s="26">
        <v>7</v>
      </c>
      <c r="BJ3827" s="26" t="s">
        <v>217</v>
      </c>
    </row>
    <row r="3828" spans="36:62" x14ac:dyDescent="0.25">
      <c r="AJ3828" s="26">
        <v>2627</v>
      </c>
      <c r="AK3828" s="26">
        <v>2013566</v>
      </c>
      <c r="AL3828" s="264">
        <v>44134.770833333336</v>
      </c>
      <c r="AM3828" s="26" t="s">
        <v>481</v>
      </c>
      <c r="AN3828" s="26" t="s">
        <v>63</v>
      </c>
      <c r="AO3828" s="26"/>
      <c r="AP3828" s="26"/>
      <c r="AQ3828" s="26">
        <v>-1</v>
      </c>
      <c r="AR3828" s="26">
        <v>90</v>
      </c>
      <c r="AS3828" s="26" t="s">
        <v>168</v>
      </c>
      <c r="AT3828" s="26" t="s">
        <v>71</v>
      </c>
      <c r="AU3828" s="26" t="s">
        <v>63</v>
      </c>
      <c r="AV3828" s="26" t="s">
        <v>63</v>
      </c>
      <c r="AW3828" s="26" t="s">
        <v>63</v>
      </c>
      <c r="AX3828" s="26" t="s">
        <v>63</v>
      </c>
      <c r="AY3828" s="26">
        <v>44.117727000000002</v>
      </c>
      <c r="AZ3828" s="26">
        <v>-102.936391</v>
      </c>
      <c r="BA3828" s="26" t="s">
        <v>166</v>
      </c>
      <c r="BB3828" s="26" t="s">
        <v>609</v>
      </c>
      <c r="BC3828" s="26" t="s">
        <v>167</v>
      </c>
      <c r="BD3828" s="26" t="s">
        <v>154</v>
      </c>
      <c r="BE3828" s="26"/>
      <c r="BF3828" s="26" t="s">
        <v>99</v>
      </c>
      <c r="BG3828" s="26" t="s">
        <v>167</v>
      </c>
      <c r="BH3828" s="26" t="s">
        <v>99</v>
      </c>
      <c r="BI3828" s="26">
        <v>7</v>
      </c>
      <c r="BJ3828" s="26" t="s">
        <v>217</v>
      </c>
    </row>
    <row r="3829" spans="36:62" x14ac:dyDescent="0.25">
      <c r="AJ3829" s="26">
        <v>2628</v>
      </c>
      <c r="AK3829" s="26">
        <v>2013584</v>
      </c>
      <c r="AL3829" s="264">
        <v>44122.270833333336</v>
      </c>
      <c r="AM3829" s="26" t="s">
        <v>481</v>
      </c>
      <c r="AN3829" s="26" t="s">
        <v>63</v>
      </c>
      <c r="AO3829" s="26" t="s">
        <v>156</v>
      </c>
      <c r="AP3829" s="26" t="s">
        <v>159</v>
      </c>
      <c r="AQ3829" s="26">
        <v>0</v>
      </c>
      <c r="AR3829" s="26">
        <v>90</v>
      </c>
      <c r="AS3829" s="26" t="s">
        <v>931</v>
      </c>
      <c r="AT3829" s="26" t="s">
        <v>71</v>
      </c>
      <c r="AU3829" s="26" t="s">
        <v>63</v>
      </c>
      <c r="AV3829" s="26" t="s">
        <v>63</v>
      </c>
      <c r="AW3829" s="26" t="s">
        <v>63</v>
      </c>
      <c r="AX3829" s="26" t="s">
        <v>63</v>
      </c>
      <c r="AY3829" s="26">
        <v>44.082362000000003</v>
      </c>
      <c r="AZ3829" s="26">
        <v>-102.481523999999</v>
      </c>
      <c r="BA3829" s="26" t="s">
        <v>185</v>
      </c>
      <c r="BB3829" s="26" t="s">
        <v>609</v>
      </c>
      <c r="BC3829" s="26" t="s">
        <v>68</v>
      </c>
      <c r="BD3829" s="26" t="s">
        <v>615</v>
      </c>
      <c r="BE3829" s="26"/>
      <c r="BF3829" s="26" t="s">
        <v>68</v>
      </c>
      <c r="BG3829" s="26" t="s">
        <v>68</v>
      </c>
      <c r="BH3829" s="26" t="s">
        <v>146</v>
      </c>
      <c r="BI3829" s="26">
        <v>7</v>
      </c>
      <c r="BJ3829" s="26" t="s">
        <v>217</v>
      </c>
    </row>
    <row r="3830" spans="36:62" x14ac:dyDescent="0.25">
      <c r="AJ3830" s="26">
        <v>2629</v>
      </c>
      <c r="AK3830" s="26">
        <v>2013585</v>
      </c>
      <c r="AL3830" s="264">
        <v>44122.21875</v>
      </c>
      <c r="AM3830" s="26" t="s">
        <v>481</v>
      </c>
      <c r="AN3830" s="26" t="s">
        <v>63</v>
      </c>
      <c r="AO3830" s="26" t="s">
        <v>156</v>
      </c>
      <c r="AP3830" s="26" t="s">
        <v>159</v>
      </c>
      <c r="AQ3830" s="26">
        <v>0</v>
      </c>
      <c r="AR3830" s="26">
        <v>90</v>
      </c>
      <c r="AS3830" s="26" t="s">
        <v>932</v>
      </c>
      <c r="AT3830" s="26" t="s">
        <v>663</v>
      </c>
      <c r="AU3830" s="26" t="s">
        <v>63</v>
      </c>
      <c r="AV3830" s="26" t="s">
        <v>63</v>
      </c>
      <c r="AW3830" s="26" t="s">
        <v>63</v>
      </c>
      <c r="AX3830" s="26" t="s">
        <v>63</v>
      </c>
      <c r="AY3830" s="26">
        <v>44.064450000000001</v>
      </c>
      <c r="AZ3830" s="26">
        <v>-102.442611999999</v>
      </c>
      <c r="BA3830" s="26" t="s">
        <v>493</v>
      </c>
      <c r="BB3830" s="26" t="s">
        <v>609</v>
      </c>
      <c r="BC3830" s="26" t="s">
        <v>759</v>
      </c>
      <c r="BD3830" s="26" t="s">
        <v>615</v>
      </c>
      <c r="BE3830" s="26"/>
      <c r="BF3830" s="26" t="s">
        <v>68</v>
      </c>
      <c r="BG3830" s="26" t="s">
        <v>68</v>
      </c>
      <c r="BH3830" s="26" t="s">
        <v>175</v>
      </c>
      <c r="BI3830" s="26">
        <v>7</v>
      </c>
      <c r="BJ3830" s="26" t="s">
        <v>217</v>
      </c>
    </row>
    <row r="3831" spans="36:62" x14ac:dyDescent="0.25">
      <c r="AJ3831" s="26">
        <v>2630</v>
      </c>
      <c r="AK3831" s="26">
        <v>2013586</v>
      </c>
      <c r="AL3831" s="264">
        <v>44122.319444444445</v>
      </c>
      <c r="AM3831" s="26" t="s">
        <v>481</v>
      </c>
      <c r="AN3831" s="26" t="s">
        <v>63</v>
      </c>
      <c r="AO3831" s="26" t="s">
        <v>156</v>
      </c>
      <c r="AP3831" s="26" t="s">
        <v>716</v>
      </c>
      <c r="AQ3831" s="26">
        <v>0</v>
      </c>
      <c r="AR3831" s="26">
        <v>90</v>
      </c>
      <c r="AS3831" s="26" t="s">
        <v>933</v>
      </c>
      <c r="AT3831" s="26" t="s">
        <v>663</v>
      </c>
      <c r="AU3831" s="26" t="s">
        <v>63</v>
      </c>
      <c r="AV3831" s="26" t="s">
        <v>63</v>
      </c>
      <c r="AW3831" s="26" t="s">
        <v>63</v>
      </c>
      <c r="AX3831" s="26" t="s">
        <v>63</v>
      </c>
      <c r="AY3831" s="26">
        <v>44.064149999999898</v>
      </c>
      <c r="AZ3831" s="26">
        <v>-102.43442400000001</v>
      </c>
      <c r="BA3831" s="26" t="s">
        <v>490</v>
      </c>
      <c r="BB3831" s="26" t="s">
        <v>609</v>
      </c>
      <c r="BC3831" s="26" t="s">
        <v>934</v>
      </c>
      <c r="BD3831" s="26" t="s">
        <v>615</v>
      </c>
      <c r="BE3831" s="26"/>
      <c r="BF3831" s="26" t="s">
        <v>68</v>
      </c>
      <c r="BG3831" s="26" t="s">
        <v>68</v>
      </c>
      <c r="BH3831" s="26" t="s">
        <v>175</v>
      </c>
      <c r="BI3831" s="26">
        <v>7</v>
      </c>
      <c r="BJ3831" s="26" t="s">
        <v>217</v>
      </c>
    </row>
    <row r="3832" spans="36:62" x14ac:dyDescent="0.25">
      <c r="AJ3832" s="26">
        <v>2631</v>
      </c>
      <c r="AK3832" s="26">
        <v>2013587</v>
      </c>
      <c r="AL3832" s="264">
        <v>44122.350694444445</v>
      </c>
      <c r="AM3832" s="26" t="s">
        <v>481</v>
      </c>
      <c r="AN3832" s="26" t="s">
        <v>63</v>
      </c>
      <c r="AO3832" s="26" t="s">
        <v>156</v>
      </c>
      <c r="AP3832" s="26" t="s">
        <v>159</v>
      </c>
      <c r="AQ3832" s="26">
        <v>0</v>
      </c>
      <c r="AR3832" s="26">
        <v>90</v>
      </c>
      <c r="AS3832" s="26" t="s">
        <v>737</v>
      </c>
      <c r="AT3832" s="26" t="s">
        <v>663</v>
      </c>
      <c r="AU3832" s="26" t="s">
        <v>63</v>
      </c>
      <c r="AV3832" s="26" t="s">
        <v>63</v>
      </c>
      <c r="AW3832" s="26" t="s">
        <v>63</v>
      </c>
      <c r="AX3832" s="26" t="s">
        <v>63</v>
      </c>
      <c r="AY3832" s="26">
        <v>44.064228</v>
      </c>
      <c r="AZ3832" s="26">
        <v>-102.442808999999</v>
      </c>
      <c r="BA3832" s="26" t="s">
        <v>185</v>
      </c>
      <c r="BB3832" s="26" t="s">
        <v>611</v>
      </c>
      <c r="BC3832" s="26" t="s">
        <v>761</v>
      </c>
      <c r="BD3832" s="26" t="s">
        <v>615</v>
      </c>
      <c r="BE3832" s="26"/>
      <c r="BF3832" s="26" t="s">
        <v>68</v>
      </c>
      <c r="BG3832" s="26" t="s">
        <v>68</v>
      </c>
      <c r="BH3832" s="26" t="s">
        <v>146</v>
      </c>
      <c r="BI3832" s="26">
        <v>7</v>
      </c>
      <c r="BJ3832" s="26" t="s">
        <v>217</v>
      </c>
    </row>
    <row r="3833" spans="36:62" x14ac:dyDescent="0.25">
      <c r="AJ3833" s="26">
        <v>2632</v>
      </c>
      <c r="AK3833" s="26">
        <v>2013588</v>
      </c>
      <c r="AL3833" s="264">
        <v>44122.354166666664</v>
      </c>
      <c r="AM3833" s="26" t="s">
        <v>481</v>
      </c>
      <c r="AN3833" s="26" t="s">
        <v>63</v>
      </c>
      <c r="AO3833" s="26" t="s">
        <v>156</v>
      </c>
      <c r="AP3833" s="26" t="s">
        <v>159</v>
      </c>
      <c r="AQ3833" s="26">
        <v>0</v>
      </c>
      <c r="AR3833" s="26">
        <v>90</v>
      </c>
      <c r="AS3833" s="26" t="s">
        <v>618</v>
      </c>
      <c r="AT3833" s="26" t="s">
        <v>663</v>
      </c>
      <c r="AU3833" s="26" t="s">
        <v>63</v>
      </c>
      <c r="AV3833" s="26" t="s">
        <v>63</v>
      </c>
      <c r="AW3833" s="26" t="s">
        <v>63</v>
      </c>
      <c r="AX3833" s="26" t="s">
        <v>63</v>
      </c>
      <c r="AY3833" s="26">
        <v>44.067484</v>
      </c>
      <c r="AZ3833" s="26">
        <v>-102.388256999999</v>
      </c>
      <c r="BA3833" s="26" t="s">
        <v>166</v>
      </c>
      <c r="BB3833" s="26" t="s">
        <v>609</v>
      </c>
      <c r="BC3833" s="26" t="s">
        <v>761</v>
      </c>
      <c r="BD3833" s="26" t="s">
        <v>615</v>
      </c>
      <c r="BE3833" s="26"/>
      <c r="BF3833" s="26" t="s">
        <v>68</v>
      </c>
      <c r="BG3833" s="26" t="s">
        <v>68</v>
      </c>
      <c r="BH3833" s="26" t="s">
        <v>146</v>
      </c>
      <c r="BI3833" s="26">
        <v>7</v>
      </c>
      <c r="BJ3833" s="26" t="s">
        <v>217</v>
      </c>
    </row>
    <row r="3834" spans="36:62" x14ac:dyDescent="0.25">
      <c r="AJ3834" s="26">
        <v>2633</v>
      </c>
      <c r="AK3834" s="26">
        <v>2013594</v>
      </c>
      <c r="AL3834" s="264">
        <v>44127.892361111109</v>
      </c>
      <c r="AM3834" s="26" t="s">
        <v>481</v>
      </c>
      <c r="AN3834" s="26" t="s">
        <v>63</v>
      </c>
      <c r="AO3834" s="26" t="s">
        <v>156</v>
      </c>
      <c r="AP3834" s="26" t="s">
        <v>159</v>
      </c>
      <c r="AQ3834" s="26">
        <v>0</v>
      </c>
      <c r="AR3834" s="26">
        <v>90</v>
      </c>
      <c r="AS3834" s="26" t="s">
        <v>707</v>
      </c>
      <c r="AT3834" s="26" t="s">
        <v>71</v>
      </c>
      <c r="AU3834" s="26" t="s">
        <v>63</v>
      </c>
      <c r="AV3834" s="26" t="s">
        <v>63</v>
      </c>
      <c r="AW3834" s="26" t="s">
        <v>63</v>
      </c>
      <c r="AX3834" s="26" t="s">
        <v>63</v>
      </c>
      <c r="AY3834" s="26">
        <v>44.111846999999898</v>
      </c>
      <c r="AZ3834" s="26">
        <v>-103.123468</v>
      </c>
      <c r="BA3834" s="26" t="s">
        <v>185</v>
      </c>
      <c r="BB3834" s="26" t="s">
        <v>609</v>
      </c>
      <c r="BC3834" s="26" t="s">
        <v>68</v>
      </c>
      <c r="BD3834" s="26" t="s">
        <v>68</v>
      </c>
      <c r="BE3834" s="26"/>
      <c r="BF3834" s="26" t="s">
        <v>68</v>
      </c>
      <c r="BG3834" s="26" t="s">
        <v>68</v>
      </c>
      <c r="BH3834" s="26" t="s">
        <v>146</v>
      </c>
      <c r="BI3834" s="26">
        <v>7</v>
      </c>
      <c r="BJ3834" s="26" t="s">
        <v>217</v>
      </c>
    </row>
    <row r="3835" spans="36:62" x14ac:dyDescent="0.25">
      <c r="AJ3835" s="26">
        <v>2634</v>
      </c>
      <c r="AK3835" s="26">
        <v>2013596</v>
      </c>
      <c r="AL3835" s="264">
        <v>44134.780555555553</v>
      </c>
      <c r="AM3835" s="26" t="s">
        <v>481</v>
      </c>
      <c r="AN3835" s="26" t="s">
        <v>63</v>
      </c>
      <c r="AO3835" s="26" t="s">
        <v>156</v>
      </c>
      <c r="AP3835" s="26" t="s">
        <v>159</v>
      </c>
      <c r="AQ3835" s="26">
        <v>0</v>
      </c>
      <c r="AR3835" s="26">
        <v>90</v>
      </c>
      <c r="AS3835" s="26" t="s">
        <v>201</v>
      </c>
      <c r="AT3835" s="26" t="s">
        <v>71</v>
      </c>
      <c r="AU3835" s="26" t="s">
        <v>63</v>
      </c>
      <c r="AV3835" s="26" t="s">
        <v>63</v>
      </c>
      <c r="AW3835" s="26" t="s">
        <v>63</v>
      </c>
      <c r="AX3835" s="26" t="s">
        <v>63</v>
      </c>
      <c r="AY3835" s="26">
        <v>44.113131000000003</v>
      </c>
      <c r="AZ3835" s="26">
        <v>-102.919641999999</v>
      </c>
      <c r="BA3835" s="26" t="s">
        <v>185</v>
      </c>
      <c r="BB3835" s="26" t="s">
        <v>609</v>
      </c>
      <c r="BC3835" s="26" t="s">
        <v>935</v>
      </c>
      <c r="BD3835" s="26" t="s">
        <v>68</v>
      </c>
      <c r="BE3835" s="26" t="s">
        <v>161</v>
      </c>
      <c r="BF3835" s="26" t="s">
        <v>68</v>
      </c>
      <c r="BG3835" s="26" t="s">
        <v>68</v>
      </c>
      <c r="BH3835" s="26" t="s">
        <v>146</v>
      </c>
      <c r="BI3835" s="26">
        <v>7</v>
      </c>
      <c r="BJ3835" s="26" t="s">
        <v>217</v>
      </c>
    </row>
    <row r="3836" spans="36:62" x14ac:dyDescent="0.25">
      <c r="AJ3836" s="26">
        <v>2635</v>
      </c>
      <c r="AK3836" s="26">
        <v>2013603</v>
      </c>
      <c r="AL3836" s="264">
        <v>44126.056944444441</v>
      </c>
      <c r="AM3836" s="26" t="s">
        <v>481</v>
      </c>
      <c r="AN3836" s="26" t="s">
        <v>63</v>
      </c>
      <c r="AO3836" s="26" t="s">
        <v>156</v>
      </c>
      <c r="AP3836" s="26" t="s">
        <v>159</v>
      </c>
      <c r="AQ3836" s="26">
        <v>0</v>
      </c>
      <c r="AR3836" s="26">
        <v>90</v>
      </c>
      <c r="AS3836" s="26" t="s">
        <v>936</v>
      </c>
      <c r="AT3836" s="26" t="s">
        <v>613</v>
      </c>
      <c r="AU3836" s="26" t="s">
        <v>63</v>
      </c>
      <c r="AV3836" s="26" t="s">
        <v>63</v>
      </c>
      <c r="AW3836" s="26" t="s">
        <v>63</v>
      </c>
      <c r="AX3836" s="26" t="s">
        <v>63</v>
      </c>
      <c r="AY3836" s="26">
        <v>44.117772000000002</v>
      </c>
      <c r="AZ3836" s="26">
        <v>-103.070592</v>
      </c>
      <c r="BA3836" s="26" t="s">
        <v>158</v>
      </c>
      <c r="BB3836" s="26" t="s">
        <v>611</v>
      </c>
      <c r="BC3836" s="26" t="s">
        <v>68</v>
      </c>
      <c r="BD3836" s="26" t="s">
        <v>615</v>
      </c>
      <c r="BE3836" s="26"/>
      <c r="BF3836" s="26" t="s">
        <v>68</v>
      </c>
      <c r="BG3836" s="26" t="s">
        <v>68</v>
      </c>
      <c r="BH3836" s="26" t="s">
        <v>160</v>
      </c>
      <c r="BI3836" s="26">
        <v>7</v>
      </c>
      <c r="BJ3836" s="26" t="s">
        <v>217</v>
      </c>
    </row>
    <row r="3837" spans="36:62" x14ac:dyDescent="0.25">
      <c r="AJ3837" s="26">
        <v>2636</v>
      </c>
      <c r="AK3837" s="26">
        <v>2013604</v>
      </c>
      <c r="AL3837" s="264">
        <v>44127.039583333331</v>
      </c>
      <c r="AM3837" s="26" t="s">
        <v>481</v>
      </c>
      <c r="AN3837" s="26" t="s">
        <v>63</v>
      </c>
      <c r="AO3837" s="26" t="s">
        <v>156</v>
      </c>
      <c r="AP3837" s="26" t="s">
        <v>159</v>
      </c>
      <c r="AQ3837" s="26">
        <v>0</v>
      </c>
      <c r="AR3837" s="26">
        <v>90</v>
      </c>
      <c r="AS3837" s="26" t="s">
        <v>635</v>
      </c>
      <c r="AT3837" s="26" t="s">
        <v>613</v>
      </c>
      <c r="AU3837" s="26" t="s">
        <v>63</v>
      </c>
      <c r="AV3837" s="26" t="s">
        <v>63</v>
      </c>
      <c r="AW3837" s="26" t="s">
        <v>63</v>
      </c>
      <c r="AX3837" s="26" t="s">
        <v>63</v>
      </c>
      <c r="AY3837" s="26">
        <v>44.022938000000003</v>
      </c>
      <c r="AZ3837" s="26">
        <v>-102.320763999999</v>
      </c>
      <c r="BA3837" s="26" t="s">
        <v>166</v>
      </c>
      <c r="BB3837" s="26" t="s">
        <v>611</v>
      </c>
      <c r="BC3837" s="26" t="s">
        <v>798</v>
      </c>
      <c r="BD3837" s="26" t="s">
        <v>615</v>
      </c>
      <c r="BE3837" s="26" t="s">
        <v>816</v>
      </c>
      <c r="BF3837" s="26" t="s">
        <v>68</v>
      </c>
      <c r="BG3837" s="26" t="s">
        <v>209</v>
      </c>
      <c r="BH3837" s="26" t="s">
        <v>937</v>
      </c>
      <c r="BI3837" s="26">
        <v>7</v>
      </c>
      <c r="BJ3837" s="26" t="s">
        <v>217</v>
      </c>
    </row>
    <row r="3838" spans="36:62" x14ac:dyDescent="0.25">
      <c r="AJ3838" s="26">
        <v>2637</v>
      </c>
      <c r="AK3838" s="26">
        <v>2013657</v>
      </c>
      <c r="AL3838" s="264">
        <v>44122.333333333336</v>
      </c>
      <c r="AM3838" s="26" t="s">
        <v>481</v>
      </c>
      <c r="AN3838" s="26" t="s">
        <v>63</v>
      </c>
      <c r="AO3838" s="26" t="s">
        <v>156</v>
      </c>
      <c r="AP3838" s="26" t="s">
        <v>159</v>
      </c>
      <c r="AQ3838" s="26">
        <v>0</v>
      </c>
      <c r="AR3838" s="26">
        <v>90</v>
      </c>
      <c r="AS3838" s="26" t="s">
        <v>739</v>
      </c>
      <c r="AT3838" s="26" t="s">
        <v>71</v>
      </c>
      <c r="AU3838" s="26" t="s">
        <v>63</v>
      </c>
      <c r="AV3838" s="26" t="s">
        <v>63</v>
      </c>
      <c r="AW3838" s="26" t="s">
        <v>63</v>
      </c>
      <c r="AX3838" s="26" t="s">
        <v>63</v>
      </c>
      <c r="AY3838" s="26">
        <v>44.103403</v>
      </c>
      <c r="AZ3838" s="26">
        <v>-102.606347999999</v>
      </c>
      <c r="BA3838" s="26" t="s">
        <v>208</v>
      </c>
      <c r="BB3838" s="26" t="s">
        <v>611</v>
      </c>
      <c r="BC3838" s="26" t="s">
        <v>761</v>
      </c>
      <c r="BD3838" s="26" t="s">
        <v>615</v>
      </c>
      <c r="BE3838" s="26" t="s">
        <v>677</v>
      </c>
      <c r="BF3838" s="26" t="s">
        <v>68</v>
      </c>
      <c r="BG3838" s="26" t="s">
        <v>68</v>
      </c>
      <c r="BH3838" s="26" t="s">
        <v>160</v>
      </c>
      <c r="BI3838" s="26">
        <v>7</v>
      </c>
      <c r="BJ3838" s="26" t="s">
        <v>217</v>
      </c>
    </row>
    <row r="3839" spans="36:62" x14ac:dyDescent="0.25">
      <c r="AJ3839" s="26">
        <v>2638</v>
      </c>
      <c r="AK3839" s="26">
        <v>2013419</v>
      </c>
      <c r="AL3839" s="264">
        <v>44126.638194444444</v>
      </c>
      <c r="AM3839" s="26" t="s">
        <v>147</v>
      </c>
      <c r="AN3839" s="26" t="s">
        <v>63</v>
      </c>
      <c r="AO3839" s="26" t="s">
        <v>156</v>
      </c>
      <c r="AP3839" s="26" t="s">
        <v>159</v>
      </c>
      <c r="AQ3839" s="26">
        <v>0</v>
      </c>
      <c r="AR3839" s="26">
        <v>90</v>
      </c>
      <c r="AS3839" s="26" t="s">
        <v>835</v>
      </c>
      <c r="AT3839" s="26" t="s">
        <v>674</v>
      </c>
      <c r="AU3839" s="26" t="s">
        <v>63</v>
      </c>
      <c r="AV3839" s="26" t="s">
        <v>63</v>
      </c>
      <c r="AW3839" s="26" t="s">
        <v>63</v>
      </c>
      <c r="AX3839" s="26" t="s">
        <v>63</v>
      </c>
      <c r="AY3839" s="26">
        <v>43.857335999999897</v>
      </c>
      <c r="AZ3839" s="26">
        <v>-101.933730999999</v>
      </c>
      <c r="BA3839" s="26" t="s">
        <v>185</v>
      </c>
      <c r="BB3839" s="26" t="s">
        <v>611</v>
      </c>
      <c r="BC3839" s="26" t="s">
        <v>68</v>
      </c>
      <c r="BD3839" s="26" t="s">
        <v>615</v>
      </c>
      <c r="BE3839" s="26"/>
      <c r="BF3839" s="26" t="s">
        <v>68</v>
      </c>
      <c r="BG3839" s="26" t="s">
        <v>209</v>
      </c>
      <c r="BH3839" s="26" t="s">
        <v>146</v>
      </c>
      <c r="BI3839" s="26">
        <v>7</v>
      </c>
      <c r="BJ3839" s="26" t="s">
        <v>217</v>
      </c>
    </row>
    <row r="3840" spans="36:62" x14ac:dyDescent="0.25">
      <c r="AJ3840" s="26">
        <v>2639</v>
      </c>
      <c r="AK3840" s="26">
        <v>2013420</v>
      </c>
      <c r="AL3840" s="264">
        <v>44128.902777777781</v>
      </c>
      <c r="AM3840" s="26" t="s">
        <v>147</v>
      </c>
      <c r="AN3840" s="26" t="s">
        <v>63</v>
      </c>
      <c r="AO3840" s="26" t="s">
        <v>156</v>
      </c>
      <c r="AP3840" s="26" t="s">
        <v>159</v>
      </c>
      <c r="AQ3840" s="26">
        <v>0</v>
      </c>
      <c r="AR3840" s="26">
        <v>90</v>
      </c>
      <c r="AS3840" s="26" t="s">
        <v>938</v>
      </c>
      <c r="AT3840" s="26" t="s">
        <v>613</v>
      </c>
      <c r="AU3840" s="26" t="s">
        <v>63</v>
      </c>
      <c r="AV3840" s="26" t="s">
        <v>63</v>
      </c>
      <c r="AW3840" s="26" t="s">
        <v>63</v>
      </c>
      <c r="AX3840" s="26" t="s">
        <v>63</v>
      </c>
      <c r="AY3840" s="26">
        <v>43.836112999999898</v>
      </c>
      <c r="AZ3840" s="26">
        <v>-101.81590300000001</v>
      </c>
      <c r="BA3840" s="26" t="s">
        <v>185</v>
      </c>
      <c r="BB3840" s="26" t="s">
        <v>611</v>
      </c>
      <c r="BC3840" s="26" t="s">
        <v>939</v>
      </c>
      <c r="BD3840" s="26" t="s">
        <v>615</v>
      </c>
      <c r="BE3840" s="26"/>
      <c r="BF3840" s="26" t="s">
        <v>675</v>
      </c>
      <c r="BG3840" s="26" t="s">
        <v>209</v>
      </c>
      <c r="BH3840" s="26" t="s">
        <v>146</v>
      </c>
      <c r="BI3840" s="26">
        <v>7</v>
      </c>
      <c r="BJ3840" s="26" t="s">
        <v>217</v>
      </c>
    </row>
    <row r="3841" spans="36:62" x14ac:dyDescent="0.25">
      <c r="AJ3841" s="26">
        <v>2640</v>
      </c>
      <c r="AK3841" s="26">
        <v>2013421</v>
      </c>
      <c r="AL3841" s="264">
        <v>44129.633333333331</v>
      </c>
      <c r="AM3841" s="26" t="s">
        <v>147</v>
      </c>
      <c r="AN3841" s="26" t="s">
        <v>63</v>
      </c>
      <c r="AO3841" s="26" t="s">
        <v>156</v>
      </c>
      <c r="AP3841" s="26" t="s">
        <v>159</v>
      </c>
      <c r="AQ3841" s="26">
        <v>0</v>
      </c>
      <c r="AR3841" s="26">
        <v>90</v>
      </c>
      <c r="AS3841" s="26" t="s">
        <v>853</v>
      </c>
      <c r="AT3841" s="26" t="s">
        <v>679</v>
      </c>
      <c r="AU3841" s="26" t="s">
        <v>63</v>
      </c>
      <c r="AV3841" s="26" t="s">
        <v>63</v>
      </c>
      <c r="AW3841" s="26" t="s">
        <v>63</v>
      </c>
      <c r="AX3841" s="26" t="s">
        <v>63</v>
      </c>
      <c r="AY3841" s="26">
        <v>43.848658999999898</v>
      </c>
      <c r="AZ3841" s="26">
        <v>-101.916122999999</v>
      </c>
      <c r="BA3841" s="26" t="s">
        <v>158</v>
      </c>
      <c r="BB3841" s="26" t="s">
        <v>609</v>
      </c>
      <c r="BC3841" s="26" t="s">
        <v>162</v>
      </c>
      <c r="BD3841" s="26" t="s">
        <v>615</v>
      </c>
      <c r="BE3841" s="26"/>
      <c r="BF3841" s="26" t="s">
        <v>68</v>
      </c>
      <c r="BG3841" s="26" t="s">
        <v>68</v>
      </c>
      <c r="BH3841" s="26" t="s">
        <v>146</v>
      </c>
      <c r="BI3841" s="26">
        <v>7</v>
      </c>
      <c r="BJ3841" s="26" t="s">
        <v>217</v>
      </c>
    </row>
    <row r="3842" spans="36:62" x14ac:dyDescent="0.25">
      <c r="AJ3842" s="26">
        <v>2641</v>
      </c>
      <c r="AK3842" s="26">
        <v>2013422</v>
      </c>
      <c r="AL3842" s="264">
        <v>44131.5</v>
      </c>
      <c r="AM3842" s="26" t="s">
        <v>147</v>
      </c>
      <c r="AN3842" s="26" t="s">
        <v>63</v>
      </c>
      <c r="AO3842" s="26" t="s">
        <v>156</v>
      </c>
      <c r="AP3842" s="26" t="s">
        <v>159</v>
      </c>
      <c r="AQ3842" s="26">
        <v>0</v>
      </c>
      <c r="AR3842" s="26">
        <v>90</v>
      </c>
      <c r="AS3842" s="26" t="s">
        <v>940</v>
      </c>
      <c r="AT3842" s="26" t="s">
        <v>71</v>
      </c>
      <c r="AU3842" s="26" t="s">
        <v>63</v>
      </c>
      <c r="AV3842" s="26" t="s">
        <v>63</v>
      </c>
      <c r="AW3842" s="26" t="s">
        <v>63</v>
      </c>
      <c r="AX3842" s="26" t="s">
        <v>63</v>
      </c>
      <c r="AY3842" s="26">
        <v>43.866802</v>
      </c>
      <c r="AZ3842" s="26">
        <v>-101.956721</v>
      </c>
      <c r="BA3842" s="26" t="s">
        <v>185</v>
      </c>
      <c r="BB3842" s="26" t="s">
        <v>609</v>
      </c>
      <c r="BC3842" s="26" t="s">
        <v>68</v>
      </c>
      <c r="BD3842" s="26" t="s">
        <v>615</v>
      </c>
      <c r="BE3842" s="26"/>
      <c r="BF3842" s="26" t="s">
        <v>68</v>
      </c>
      <c r="BG3842" s="26" t="s">
        <v>68</v>
      </c>
      <c r="BH3842" s="26" t="s">
        <v>146</v>
      </c>
      <c r="BI3842" s="26">
        <v>7</v>
      </c>
      <c r="BJ3842" s="26" t="s">
        <v>217</v>
      </c>
    </row>
    <row r="3843" spans="36:62" x14ac:dyDescent="0.25">
      <c r="AJ3843" s="26">
        <v>2643</v>
      </c>
      <c r="AK3843" s="26">
        <v>2013714</v>
      </c>
      <c r="AL3843" s="264">
        <v>44134.767361111109</v>
      </c>
      <c r="AM3843" s="26" t="s">
        <v>481</v>
      </c>
      <c r="AN3843" s="26" t="s">
        <v>63</v>
      </c>
      <c r="AO3843" s="26"/>
      <c r="AP3843" s="26"/>
      <c r="AQ3843" s="26">
        <v>-1</v>
      </c>
      <c r="AR3843" s="26">
        <v>90</v>
      </c>
      <c r="AS3843" s="26" t="s">
        <v>168</v>
      </c>
      <c r="AT3843" s="26" t="s">
        <v>71</v>
      </c>
      <c r="AU3843" s="26" t="s">
        <v>63</v>
      </c>
      <c r="AV3843" s="26" t="s">
        <v>63</v>
      </c>
      <c r="AW3843" s="26" t="s">
        <v>63</v>
      </c>
      <c r="AX3843" s="26" t="s">
        <v>63</v>
      </c>
      <c r="AY3843" s="26">
        <v>44.1036819999999</v>
      </c>
      <c r="AZ3843" s="26">
        <v>-102.85033300000001</v>
      </c>
      <c r="BA3843" s="26" t="s">
        <v>185</v>
      </c>
      <c r="BB3843" s="26" t="s">
        <v>611</v>
      </c>
      <c r="BC3843" s="26" t="s">
        <v>167</v>
      </c>
      <c r="BD3843" s="26" t="s">
        <v>154</v>
      </c>
      <c r="BE3843" s="26"/>
      <c r="BF3843" s="26" t="s">
        <v>99</v>
      </c>
      <c r="BG3843" s="26" t="s">
        <v>167</v>
      </c>
      <c r="BH3843" s="26" t="s">
        <v>99</v>
      </c>
      <c r="BI3843" s="26">
        <v>7</v>
      </c>
      <c r="BJ3843" s="26" t="s">
        <v>217</v>
      </c>
    </row>
    <row r="3844" spans="36:62" x14ac:dyDescent="0.25">
      <c r="AJ3844" s="26">
        <v>2646</v>
      </c>
      <c r="AK3844" s="26">
        <v>2014019</v>
      </c>
      <c r="AL3844" s="264">
        <v>44127.652777777781</v>
      </c>
      <c r="AM3844" s="26" t="s">
        <v>481</v>
      </c>
      <c r="AN3844" s="26" t="s">
        <v>63</v>
      </c>
      <c r="AO3844" s="26"/>
      <c r="AP3844" s="26"/>
      <c r="AQ3844" s="26">
        <v>-1</v>
      </c>
      <c r="AR3844" s="26">
        <v>90</v>
      </c>
      <c r="AS3844" s="26" t="s">
        <v>168</v>
      </c>
      <c r="AT3844" s="26" t="s">
        <v>74</v>
      </c>
      <c r="AU3844" s="26" t="s">
        <v>63</v>
      </c>
      <c r="AV3844" s="26" t="s">
        <v>63</v>
      </c>
      <c r="AW3844" s="26" t="s">
        <v>63</v>
      </c>
      <c r="AX3844" s="26" t="s">
        <v>63</v>
      </c>
      <c r="AY3844" s="26">
        <v>44.022291000000003</v>
      </c>
      <c r="AZ3844" s="26">
        <v>-102.300042</v>
      </c>
      <c r="BA3844" s="26" t="s">
        <v>166</v>
      </c>
      <c r="BB3844" s="26" t="s">
        <v>609</v>
      </c>
      <c r="BC3844" s="26" t="s">
        <v>167</v>
      </c>
      <c r="BD3844" s="26" t="s">
        <v>154</v>
      </c>
      <c r="BE3844" s="26"/>
      <c r="BF3844" s="26" t="s">
        <v>99</v>
      </c>
      <c r="BG3844" s="26" t="s">
        <v>167</v>
      </c>
      <c r="BH3844" s="26" t="s">
        <v>99</v>
      </c>
      <c r="BI3844" s="26">
        <v>7</v>
      </c>
      <c r="BJ3844" s="26" t="s">
        <v>217</v>
      </c>
    </row>
    <row r="3845" spans="36:62" x14ac:dyDescent="0.25">
      <c r="AJ3845" s="26">
        <v>2647</v>
      </c>
      <c r="AK3845" s="26">
        <v>2014024</v>
      </c>
      <c r="AL3845" s="264">
        <v>44128.645138888889</v>
      </c>
      <c r="AM3845" s="26" t="s">
        <v>481</v>
      </c>
      <c r="AN3845" s="26" t="s">
        <v>63</v>
      </c>
      <c r="AO3845" s="26"/>
      <c r="AP3845" s="26" t="s">
        <v>159</v>
      </c>
      <c r="AQ3845" s="26">
        <v>0</v>
      </c>
      <c r="AR3845" s="26">
        <v>90</v>
      </c>
      <c r="AS3845" s="26" t="s">
        <v>749</v>
      </c>
      <c r="AT3845" s="26" t="s">
        <v>654</v>
      </c>
      <c r="AU3845" s="26" t="s">
        <v>63</v>
      </c>
      <c r="AV3845" s="26" t="s">
        <v>63</v>
      </c>
      <c r="AW3845" s="26" t="s">
        <v>63</v>
      </c>
      <c r="AX3845" s="26" t="s">
        <v>63</v>
      </c>
      <c r="AY3845" s="26">
        <v>44.099471000000001</v>
      </c>
      <c r="AZ3845" s="26">
        <v>-103.168690999999</v>
      </c>
      <c r="BA3845" s="26" t="s">
        <v>185</v>
      </c>
      <c r="BB3845" s="26" t="s">
        <v>609</v>
      </c>
      <c r="BC3845" s="26" t="s">
        <v>170</v>
      </c>
      <c r="BD3845" s="26" t="s">
        <v>615</v>
      </c>
      <c r="BE3845" s="26"/>
      <c r="BF3845" s="26" t="s">
        <v>68</v>
      </c>
      <c r="BG3845" s="26" t="s">
        <v>68</v>
      </c>
      <c r="BH3845" s="26" t="s">
        <v>146</v>
      </c>
      <c r="BI3845" s="26">
        <v>7</v>
      </c>
      <c r="BJ3845" s="26" t="s">
        <v>217</v>
      </c>
    </row>
    <row r="3846" spans="36:62" x14ac:dyDescent="0.25">
      <c r="AJ3846" s="26">
        <v>2648</v>
      </c>
      <c r="AK3846" s="26">
        <v>2013853</v>
      </c>
      <c r="AL3846" s="264">
        <v>44139.893750000003</v>
      </c>
      <c r="AM3846" s="26" t="s">
        <v>481</v>
      </c>
      <c r="AN3846" s="26" t="s">
        <v>63</v>
      </c>
      <c r="AO3846" s="26"/>
      <c r="AP3846" s="26"/>
      <c r="AQ3846" s="26">
        <v>-1</v>
      </c>
      <c r="AR3846" s="26">
        <v>90</v>
      </c>
      <c r="AS3846" s="26" t="s">
        <v>168</v>
      </c>
      <c r="AT3846" s="26" t="s">
        <v>71</v>
      </c>
      <c r="AU3846" s="26" t="s">
        <v>63</v>
      </c>
      <c r="AV3846" s="26" t="s">
        <v>63</v>
      </c>
      <c r="AW3846" s="26" t="s">
        <v>63</v>
      </c>
      <c r="AX3846" s="26" t="s">
        <v>63</v>
      </c>
      <c r="AY3846" s="26">
        <v>44.011316999999899</v>
      </c>
      <c r="AZ3846" s="26">
        <v>-102.282167999999</v>
      </c>
      <c r="BA3846" s="26" t="s">
        <v>158</v>
      </c>
      <c r="BB3846" s="26" t="s">
        <v>609</v>
      </c>
      <c r="BC3846" s="26" t="s">
        <v>167</v>
      </c>
      <c r="BD3846" s="26" t="s">
        <v>154</v>
      </c>
      <c r="BE3846" s="26"/>
      <c r="BF3846" s="26" t="s">
        <v>99</v>
      </c>
      <c r="BG3846" s="26" t="s">
        <v>167</v>
      </c>
      <c r="BH3846" s="26" t="s">
        <v>99</v>
      </c>
      <c r="BI3846" s="26">
        <v>7</v>
      </c>
      <c r="BJ3846" s="26" t="s">
        <v>217</v>
      </c>
    </row>
    <row r="3847" spans="36:62" x14ac:dyDescent="0.25">
      <c r="AJ3847" s="26">
        <v>2650</v>
      </c>
      <c r="AK3847" s="26">
        <v>2013919</v>
      </c>
      <c r="AL3847" s="264">
        <v>44140.253472222219</v>
      </c>
      <c r="AM3847" s="26" t="s">
        <v>481</v>
      </c>
      <c r="AN3847" s="26" t="s">
        <v>63</v>
      </c>
      <c r="AO3847" s="26"/>
      <c r="AP3847" s="26"/>
      <c r="AQ3847" s="26">
        <v>-1</v>
      </c>
      <c r="AR3847" s="26">
        <v>90</v>
      </c>
      <c r="AS3847" s="26" t="s">
        <v>168</v>
      </c>
      <c r="AT3847" s="26" t="s">
        <v>71</v>
      </c>
      <c r="AU3847" s="26" t="s">
        <v>63</v>
      </c>
      <c r="AV3847" s="26" t="s">
        <v>63</v>
      </c>
      <c r="AW3847" s="26" t="s">
        <v>63</v>
      </c>
      <c r="AX3847" s="26" t="s">
        <v>63</v>
      </c>
      <c r="AY3847" s="26">
        <v>44.103392999999897</v>
      </c>
      <c r="AZ3847" s="26">
        <v>-102.65115900000001</v>
      </c>
      <c r="BA3847" s="26" t="s">
        <v>166</v>
      </c>
      <c r="BB3847" s="26" t="s">
        <v>611</v>
      </c>
      <c r="BC3847" s="26" t="s">
        <v>167</v>
      </c>
      <c r="BD3847" s="26" t="s">
        <v>154</v>
      </c>
      <c r="BE3847" s="26"/>
      <c r="BF3847" s="26" t="s">
        <v>99</v>
      </c>
      <c r="BG3847" s="26" t="s">
        <v>167</v>
      </c>
      <c r="BH3847" s="26" t="s">
        <v>99</v>
      </c>
      <c r="BI3847" s="26">
        <v>7</v>
      </c>
      <c r="BJ3847" s="26" t="s">
        <v>217</v>
      </c>
    </row>
    <row r="3848" spans="36:62" x14ac:dyDescent="0.25">
      <c r="AJ3848" s="26">
        <v>2651</v>
      </c>
      <c r="AK3848" s="26">
        <v>2014397</v>
      </c>
      <c r="AL3848" s="264">
        <v>44135.840277777781</v>
      </c>
      <c r="AM3848" s="26" t="s">
        <v>481</v>
      </c>
      <c r="AN3848" s="26" t="s">
        <v>63</v>
      </c>
      <c r="AO3848" s="26"/>
      <c r="AP3848" s="26"/>
      <c r="AQ3848" s="26">
        <v>-1</v>
      </c>
      <c r="AR3848" s="26">
        <v>90</v>
      </c>
      <c r="AS3848" s="26" t="s">
        <v>168</v>
      </c>
      <c r="AT3848" s="26" t="s">
        <v>71</v>
      </c>
      <c r="AU3848" s="26" t="s">
        <v>63</v>
      </c>
      <c r="AV3848" s="26" t="s">
        <v>63</v>
      </c>
      <c r="AW3848" s="26" t="s">
        <v>63</v>
      </c>
      <c r="AX3848" s="26" t="s">
        <v>63</v>
      </c>
      <c r="AY3848" s="26">
        <v>44.103668999999897</v>
      </c>
      <c r="AZ3848" s="26">
        <v>-102.794636999999</v>
      </c>
      <c r="BA3848" s="26" t="s">
        <v>185</v>
      </c>
      <c r="BB3848" s="26" t="s">
        <v>609</v>
      </c>
      <c r="BC3848" s="26" t="s">
        <v>167</v>
      </c>
      <c r="BD3848" s="26" t="s">
        <v>154</v>
      </c>
      <c r="BE3848" s="26"/>
      <c r="BF3848" s="26" t="s">
        <v>99</v>
      </c>
      <c r="BG3848" s="26" t="s">
        <v>167</v>
      </c>
      <c r="BH3848" s="26" t="s">
        <v>99</v>
      </c>
      <c r="BI3848" s="26">
        <v>7</v>
      </c>
      <c r="BJ3848" s="26" t="s">
        <v>217</v>
      </c>
    </row>
    <row r="3849" spans="36:62" x14ac:dyDescent="0.25">
      <c r="AJ3849" s="26">
        <v>2652</v>
      </c>
      <c r="AK3849" s="26">
        <v>2014399</v>
      </c>
      <c r="AL3849" s="264">
        <v>44141.863194444442</v>
      </c>
      <c r="AM3849" s="26" t="s">
        <v>481</v>
      </c>
      <c r="AN3849" s="26" t="s">
        <v>63</v>
      </c>
      <c r="AO3849" s="26" t="s">
        <v>156</v>
      </c>
      <c r="AP3849" s="26" t="s">
        <v>159</v>
      </c>
      <c r="AQ3849" s="26">
        <v>0</v>
      </c>
      <c r="AR3849" s="26">
        <v>90</v>
      </c>
      <c r="AS3849" s="26" t="s">
        <v>172</v>
      </c>
      <c r="AT3849" s="26" t="s">
        <v>71</v>
      </c>
      <c r="AU3849" s="26" t="s">
        <v>63</v>
      </c>
      <c r="AV3849" s="26" t="s">
        <v>63</v>
      </c>
      <c r="AW3849" s="26" t="s">
        <v>63</v>
      </c>
      <c r="AX3849" s="26" t="s">
        <v>63</v>
      </c>
      <c r="AY3849" s="26">
        <v>44.1177759999999</v>
      </c>
      <c r="AZ3849" s="26">
        <v>-103.06721400000001</v>
      </c>
      <c r="BA3849" s="26" t="s">
        <v>208</v>
      </c>
      <c r="BB3849" s="26" t="s">
        <v>611</v>
      </c>
      <c r="BC3849" s="26" t="s">
        <v>68</v>
      </c>
      <c r="BD3849" s="26" t="s">
        <v>68</v>
      </c>
      <c r="BE3849" s="26"/>
      <c r="BF3849" s="26" t="s">
        <v>709</v>
      </c>
      <c r="BG3849" s="26" t="s">
        <v>68</v>
      </c>
      <c r="BH3849" s="26" t="s">
        <v>160</v>
      </c>
      <c r="BI3849" s="26">
        <v>7</v>
      </c>
      <c r="BJ3849" s="26" t="s">
        <v>217</v>
      </c>
    </row>
    <row r="3850" spans="36:62" x14ac:dyDescent="0.25">
      <c r="AJ3850" s="26">
        <v>2653</v>
      </c>
      <c r="AK3850" s="26">
        <v>2014404</v>
      </c>
      <c r="AL3850" s="264">
        <v>44148.805555555555</v>
      </c>
      <c r="AM3850" s="26" t="s">
        <v>481</v>
      </c>
      <c r="AN3850" s="26" t="s">
        <v>63</v>
      </c>
      <c r="AO3850" s="26"/>
      <c r="AP3850" s="26"/>
      <c r="AQ3850" s="26">
        <v>-1</v>
      </c>
      <c r="AR3850" s="26">
        <v>90</v>
      </c>
      <c r="AS3850" s="26" t="s">
        <v>168</v>
      </c>
      <c r="AT3850" s="26" t="s">
        <v>71</v>
      </c>
      <c r="AU3850" s="26" t="s">
        <v>63</v>
      </c>
      <c r="AV3850" s="26" t="s">
        <v>63</v>
      </c>
      <c r="AW3850" s="26" t="s">
        <v>63</v>
      </c>
      <c r="AX3850" s="26" t="s">
        <v>63</v>
      </c>
      <c r="AY3850" s="26">
        <v>44.103369999999899</v>
      </c>
      <c r="AZ3850" s="26">
        <v>-102.651527999999</v>
      </c>
      <c r="BA3850" s="26" t="s">
        <v>158</v>
      </c>
      <c r="BB3850" s="26" t="s">
        <v>611</v>
      </c>
      <c r="BC3850" s="26" t="s">
        <v>167</v>
      </c>
      <c r="BD3850" s="26" t="s">
        <v>154</v>
      </c>
      <c r="BE3850" s="26"/>
      <c r="BF3850" s="26" t="s">
        <v>99</v>
      </c>
      <c r="BG3850" s="26" t="s">
        <v>167</v>
      </c>
      <c r="BH3850" s="26" t="s">
        <v>99</v>
      </c>
      <c r="BI3850" s="26">
        <v>7</v>
      </c>
      <c r="BJ3850" s="26" t="s">
        <v>217</v>
      </c>
    </row>
    <row r="3851" spans="36:62" x14ac:dyDescent="0.25">
      <c r="AJ3851" s="26">
        <v>2654</v>
      </c>
      <c r="AK3851" s="26">
        <v>2014077</v>
      </c>
      <c r="AL3851" s="264">
        <v>44141.055555555555</v>
      </c>
      <c r="AM3851" s="26" t="s">
        <v>481</v>
      </c>
      <c r="AN3851" s="26" t="s">
        <v>63</v>
      </c>
      <c r="AO3851" s="26"/>
      <c r="AP3851" s="26"/>
      <c r="AQ3851" s="26">
        <v>-1</v>
      </c>
      <c r="AR3851" s="26">
        <v>90</v>
      </c>
      <c r="AS3851" s="26" t="s">
        <v>168</v>
      </c>
      <c r="AT3851" s="26" t="s">
        <v>71</v>
      </c>
      <c r="AU3851" s="26" t="s">
        <v>63</v>
      </c>
      <c r="AV3851" s="26" t="s">
        <v>63</v>
      </c>
      <c r="AW3851" s="26" t="s">
        <v>63</v>
      </c>
      <c r="AX3851" s="26" t="s">
        <v>63</v>
      </c>
      <c r="AY3851" s="26">
        <v>44.103386999999898</v>
      </c>
      <c r="AZ3851" s="26">
        <v>-102.692787999999</v>
      </c>
      <c r="BA3851" s="26" t="s">
        <v>166</v>
      </c>
      <c r="BB3851" s="26" t="s">
        <v>611</v>
      </c>
      <c r="BC3851" s="26" t="s">
        <v>167</v>
      </c>
      <c r="BD3851" s="26" t="s">
        <v>154</v>
      </c>
      <c r="BE3851" s="26"/>
      <c r="BF3851" s="26" t="s">
        <v>99</v>
      </c>
      <c r="BG3851" s="26" t="s">
        <v>167</v>
      </c>
      <c r="BH3851" s="26" t="s">
        <v>99</v>
      </c>
      <c r="BI3851" s="26">
        <v>7</v>
      </c>
      <c r="BJ3851" s="26" t="s">
        <v>217</v>
      </c>
    </row>
    <row r="3852" spans="36:62" x14ac:dyDescent="0.25">
      <c r="AJ3852" s="26">
        <v>2655</v>
      </c>
      <c r="AK3852" s="26">
        <v>2014078</v>
      </c>
      <c r="AL3852" s="264">
        <v>44141.715277777781</v>
      </c>
      <c r="AM3852" s="26" t="s">
        <v>481</v>
      </c>
      <c r="AN3852" s="26" t="s">
        <v>63</v>
      </c>
      <c r="AO3852" s="26"/>
      <c r="AP3852" s="26"/>
      <c r="AQ3852" s="26">
        <v>-1</v>
      </c>
      <c r="AR3852" s="26">
        <v>90</v>
      </c>
      <c r="AS3852" s="26" t="s">
        <v>168</v>
      </c>
      <c r="AT3852" s="26" t="s">
        <v>74</v>
      </c>
      <c r="AU3852" s="26" t="s">
        <v>63</v>
      </c>
      <c r="AV3852" s="26" t="s">
        <v>63</v>
      </c>
      <c r="AW3852" s="26" t="s">
        <v>63</v>
      </c>
      <c r="AX3852" s="26" t="s">
        <v>63</v>
      </c>
      <c r="AY3852" s="26">
        <v>44.026577000000003</v>
      </c>
      <c r="AZ3852" s="26">
        <v>-102.331458999999</v>
      </c>
      <c r="BA3852" s="26" t="s">
        <v>158</v>
      </c>
      <c r="BB3852" s="26" t="s">
        <v>611</v>
      </c>
      <c r="BC3852" s="26" t="s">
        <v>167</v>
      </c>
      <c r="BD3852" s="26" t="s">
        <v>154</v>
      </c>
      <c r="BE3852" s="26"/>
      <c r="BF3852" s="26" t="s">
        <v>99</v>
      </c>
      <c r="BG3852" s="26" t="s">
        <v>167</v>
      </c>
      <c r="BH3852" s="26" t="s">
        <v>99</v>
      </c>
      <c r="BI3852" s="26">
        <v>7</v>
      </c>
      <c r="BJ3852" s="26" t="s">
        <v>217</v>
      </c>
    </row>
    <row r="3853" spans="36:62" x14ac:dyDescent="0.25">
      <c r="AJ3853" s="26">
        <v>2658</v>
      </c>
      <c r="AK3853" s="26">
        <v>2014714</v>
      </c>
      <c r="AL3853" s="264">
        <v>44146.885416666664</v>
      </c>
      <c r="AM3853" s="26" t="s">
        <v>481</v>
      </c>
      <c r="AN3853" s="26" t="s">
        <v>63</v>
      </c>
      <c r="AO3853" s="26" t="s">
        <v>156</v>
      </c>
      <c r="AP3853" s="26" t="s">
        <v>159</v>
      </c>
      <c r="AQ3853" s="26">
        <v>0</v>
      </c>
      <c r="AR3853" s="26">
        <v>90</v>
      </c>
      <c r="AS3853" s="26" t="s">
        <v>849</v>
      </c>
      <c r="AT3853" s="26" t="s">
        <v>654</v>
      </c>
      <c r="AU3853" s="26" t="s">
        <v>63</v>
      </c>
      <c r="AV3853" s="26" t="s">
        <v>63</v>
      </c>
      <c r="AW3853" s="26" t="s">
        <v>63</v>
      </c>
      <c r="AX3853" s="26" t="s">
        <v>63</v>
      </c>
      <c r="AY3853" s="26">
        <v>44.112046999999897</v>
      </c>
      <c r="AZ3853" s="26">
        <v>-103.123104999999</v>
      </c>
      <c r="BA3853" s="26" t="s">
        <v>166</v>
      </c>
      <c r="BB3853" s="26" t="s">
        <v>609</v>
      </c>
      <c r="BC3853" s="26" t="s">
        <v>614</v>
      </c>
      <c r="BD3853" s="26" t="s">
        <v>615</v>
      </c>
      <c r="BE3853" s="26" t="s">
        <v>677</v>
      </c>
      <c r="BF3853" s="26" t="s">
        <v>68</v>
      </c>
      <c r="BG3853" s="26" t="s">
        <v>209</v>
      </c>
      <c r="BH3853" s="26" t="s">
        <v>160</v>
      </c>
      <c r="BI3853" s="26">
        <v>7</v>
      </c>
      <c r="BJ3853" s="26" t="s">
        <v>217</v>
      </c>
    </row>
    <row r="3854" spans="36:62" x14ac:dyDescent="0.25">
      <c r="AJ3854" s="26">
        <v>2659</v>
      </c>
      <c r="AK3854" s="26">
        <v>2014745</v>
      </c>
      <c r="AL3854" s="264">
        <v>44141.229166666664</v>
      </c>
      <c r="AM3854" s="26" t="s">
        <v>147</v>
      </c>
      <c r="AN3854" s="26" t="s">
        <v>63</v>
      </c>
      <c r="AO3854" s="26"/>
      <c r="AP3854" s="26"/>
      <c r="AQ3854" s="26">
        <v>-1</v>
      </c>
      <c r="AR3854" s="26">
        <v>90</v>
      </c>
      <c r="AS3854" s="26" t="s">
        <v>168</v>
      </c>
      <c r="AT3854" s="26" t="s">
        <v>71</v>
      </c>
      <c r="AU3854" s="26" t="s">
        <v>63</v>
      </c>
      <c r="AV3854" s="26" t="s">
        <v>63</v>
      </c>
      <c r="AW3854" s="26" t="s">
        <v>63</v>
      </c>
      <c r="AX3854" s="26" t="s">
        <v>63</v>
      </c>
      <c r="AY3854" s="26">
        <v>43.836416</v>
      </c>
      <c r="AZ3854" s="26">
        <v>-101.805001</v>
      </c>
      <c r="BA3854" s="26" t="s">
        <v>166</v>
      </c>
      <c r="BB3854" s="26" t="s">
        <v>609</v>
      </c>
      <c r="BC3854" s="26" t="s">
        <v>167</v>
      </c>
      <c r="BD3854" s="26" t="s">
        <v>154</v>
      </c>
      <c r="BE3854" s="26"/>
      <c r="BF3854" s="26" t="s">
        <v>99</v>
      </c>
      <c r="BG3854" s="26" t="s">
        <v>167</v>
      </c>
      <c r="BH3854" s="26" t="s">
        <v>99</v>
      </c>
      <c r="BI3854" s="26">
        <v>7</v>
      </c>
      <c r="BJ3854" s="26" t="s">
        <v>217</v>
      </c>
    </row>
    <row r="3855" spans="36:62" x14ac:dyDescent="0.25">
      <c r="AJ3855" s="26">
        <v>2661</v>
      </c>
      <c r="AK3855" s="26">
        <v>2014304</v>
      </c>
      <c r="AL3855" s="264">
        <v>44134.854166666664</v>
      </c>
      <c r="AM3855" s="26" t="s">
        <v>481</v>
      </c>
      <c r="AN3855" s="26" t="s">
        <v>63</v>
      </c>
      <c r="AO3855" s="26"/>
      <c r="AP3855" s="26"/>
      <c r="AQ3855" s="26">
        <v>-1</v>
      </c>
      <c r="AR3855" s="26">
        <v>90</v>
      </c>
      <c r="AS3855" s="26" t="s">
        <v>168</v>
      </c>
      <c r="AT3855" s="26" t="s">
        <v>74</v>
      </c>
      <c r="AU3855" s="26" t="s">
        <v>63</v>
      </c>
      <c r="AV3855" s="26" t="s">
        <v>63</v>
      </c>
      <c r="AW3855" s="26" t="s">
        <v>63</v>
      </c>
      <c r="AX3855" s="26" t="s">
        <v>63</v>
      </c>
      <c r="AY3855" s="26">
        <v>44.004252999999899</v>
      </c>
      <c r="AZ3855" s="26">
        <v>-102.272216</v>
      </c>
      <c r="BA3855" s="26" t="s">
        <v>158</v>
      </c>
      <c r="BB3855" s="26" t="s">
        <v>609</v>
      </c>
      <c r="BC3855" s="26" t="s">
        <v>167</v>
      </c>
      <c r="BD3855" s="26" t="s">
        <v>154</v>
      </c>
      <c r="BE3855" s="26"/>
      <c r="BF3855" s="26" t="s">
        <v>99</v>
      </c>
      <c r="BG3855" s="26" t="s">
        <v>167</v>
      </c>
      <c r="BH3855" s="26" t="s">
        <v>99</v>
      </c>
      <c r="BI3855" s="26">
        <v>7</v>
      </c>
      <c r="BJ3855" s="26" t="s">
        <v>217</v>
      </c>
    </row>
    <row r="3856" spans="36:62" x14ac:dyDescent="0.25">
      <c r="AJ3856" s="26">
        <v>2662</v>
      </c>
      <c r="AK3856" s="26">
        <v>2014375</v>
      </c>
      <c r="AL3856" s="264">
        <v>44147.34375</v>
      </c>
      <c r="AM3856" s="26" t="s">
        <v>481</v>
      </c>
      <c r="AN3856" s="26" t="s">
        <v>63</v>
      </c>
      <c r="AO3856" s="26" t="s">
        <v>156</v>
      </c>
      <c r="AP3856" s="26" t="s">
        <v>159</v>
      </c>
      <c r="AQ3856" s="26">
        <v>0</v>
      </c>
      <c r="AR3856" s="26">
        <v>90</v>
      </c>
      <c r="AS3856" s="26" t="s">
        <v>871</v>
      </c>
      <c r="AT3856" s="26" t="s">
        <v>674</v>
      </c>
      <c r="AU3856" s="26" t="s">
        <v>63</v>
      </c>
      <c r="AV3856" s="26" t="s">
        <v>63</v>
      </c>
      <c r="AW3856" s="26" t="s">
        <v>63</v>
      </c>
      <c r="AX3856" s="26" t="s">
        <v>63</v>
      </c>
      <c r="AY3856" s="26">
        <v>43.976886999999898</v>
      </c>
      <c r="AZ3856" s="26">
        <v>-102.196573999999</v>
      </c>
      <c r="BA3856" s="26" t="s">
        <v>185</v>
      </c>
      <c r="BB3856" s="26" t="s">
        <v>611</v>
      </c>
      <c r="BC3856" s="26" t="s">
        <v>759</v>
      </c>
      <c r="BD3856" s="26" t="s">
        <v>615</v>
      </c>
      <c r="BE3856" s="26"/>
      <c r="BF3856" s="26" t="s">
        <v>68</v>
      </c>
      <c r="BG3856" s="26" t="s">
        <v>68</v>
      </c>
      <c r="BH3856" s="26" t="s">
        <v>146</v>
      </c>
      <c r="BI3856" s="26">
        <v>7</v>
      </c>
      <c r="BJ3856" s="26" t="s">
        <v>217</v>
      </c>
    </row>
    <row r="3857" spans="36:62" x14ac:dyDescent="0.25">
      <c r="AJ3857" s="26">
        <v>2665</v>
      </c>
      <c r="AK3857" s="26">
        <v>2014436</v>
      </c>
      <c r="AL3857" s="264">
        <v>44150.729166666664</v>
      </c>
      <c r="AM3857" s="26" t="s">
        <v>481</v>
      </c>
      <c r="AN3857" s="26" t="s">
        <v>63</v>
      </c>
      <c r="AO3857" s="26"/>
      <c r="AP3857" s="26"/>
      <c r="AQ3857" s="26">
        <v>-1</v>
      </c>
      <c r="AR3857" s="26">
        <v>90</v>
      </c>
      <c r="AS3857" s="26" t="s">
        <v>168</v>
      </c>
      <c r="AT3857" s="26" t="s">
        <v>74</v>
      </c>
      <c r="AU3857" s="26" t="s">
        <v>63</v>
      </c>
      <c r="AV3857" s="26" t="s">
        <v>63</v>
      </c>
      <c r="AW3857" s="26" t="s">
        <v>63</v>
      </c>
      <c r="AX3857" s="26" t="s">
        <v>63</v>
      </c>
      <c r="AY3857" s="26">
        <v>44.022291000000003</v>
      </c>
      <c r="AZ3857" s="26">
        <v>-102.300042</v>
      </c>
      <c r="BA3857" s="26" t="s">
        <v>185</v>
      </c>
      <c r="BB3857" s="26" t="s">
        <v>609</v>
      </c>
      <c r="BC3857" s="26" t="s">
        <v>167</v>
      </c>
      <c r="BD3857" s="26" t="s">
        <v>154</v>
      </c>
      <c r="BE3857" s="26"/>
      <c r="BF3857" s="26" t="s">
        <v>99</v>
      </c>
      <c r="BG3857" s="26" t="s">
        <v>167</v>
      </c>
      <c r="BH3857" s="26" t="s">
        <v>99</v>
      </c>
      <c r="BI3857" s="26">
        <v>7</v>
      </c>
      <c r="BJ3857" s="26" t="s">
        <v>217</v>
      </c>
    </row>
    <row r="3858" spans="36:62" x14ac:dyDescent="0.25">
      <c r="AJ3858" s="26">
        <v>2666</v>
      </c>
      <c r="AK3858" s="26">
        <v>2014437</v>
      </c>
      <c r="AL3858" s="264">
        <v>44133.334722222222</v>
      </c>
      <c r="AM3858" s="26" t="s">
        <v>481</v>
      </c>
      <c r="AN3858" s="26" t="s">
        <v>63</v>
      </c>
      <c r="AO3858" s="26"/>
      <c r="AP3858" s="26"/>
      <c r="AQ3858" s="26">
        <v>-1</v>
      </c>
      <c r="AR3858" s="26">
        <v>90</v>
      </c>
      <c r="AS3858" s="26" t="s">
        <v>168</v>
      </c>
      <c r="AT3858" s="26" t="s">
        <v>71</v>
      </c>
      <c r="AU3858" s="26" t="s">
        <v>63</v>
      </c>
      <c r="AV3858" s="26" t="s">
        <v>63</v>
      </c>
      <c r="AW3858" s="26" t="s">
        <v>63</v>
      </c>
      <c r="AX3858" s="26" t="s">
        <v>63</v>
      </c>
      <c r="AY3858" s="26">
        <v>44.118343000000003</v>
      </c>
      <c r="AZ3858" s="26">
        <v>-102.956451</v>
      </c>
      <c r="BA3858" s="26" t="s">
        <v>158</v>
      </c>
      <c r="BB3858" s="26" t="s">
        <v>609</v>
      </c>
      <c r="BC3858" s="26" t="s">
        <v>167</v>
      </c>
      <c r="BD3858" s="26" t="s">
        <v>154</v>
      </c>
      <c r="BE3858" s="26"/>
      <c r="BF3858" s="26" t="s">
        <v>99</v>
      </c>
      <c r="BG3858" s="26" t="s">
        <v>167</v>
      </c>
      <c r="BH3858" s="26" t="s">
        <v>99</v>
      </c>
      <c r="BI3858" s="26">
        <v>7</v>
      </c>
      <c r="BJ3858" s="26" t="s">
        <v>217</v>
      </c>
    </row>
    <row r="3859" spans="36:62" x14ac:dyDescent="0.25">
      <c r="AJ3859" s="26">
        <v>2670</v>
      </c>
      <c r="AK3859" s="26">
        <v>2015005</v>
      </c>
      <c r="AL3859" s="264">
        <v>44155.722222222219</v>
      </c>
      <c r="AM3859" s="26" t="s">
        <v>147</v>
      </c>
      <c r="AN3859" s="26" t="s">
        <v>63</v>
      </c>
      <c r="AO3859" s="26"/>
      <c r="AP3859" s="26"/>
      <c r="AQ3859" s="26">
        <v>-1</v>
      </c>
      <c r="AR3859" s="26">
        <v>90</v>
      </c>
      <c r="AS3859" s="26" t="s">
        <v>168</v>
      </c>
      <c r="AT3859" s="26" t="s">
        <v>71</v>
      </c>
      <c r="AU3859" s="26" t="s">
        <v>63</v>
      </c>
      <c r="AV3859" s="26" t="s">
        <v>63</v>
      </c>
      <c r="AW3859" s="26" t="s">
        <v>63</v>
      </c>
      <c r="AX3859" s="26" t="s">
        <v>63</v>
      </c>
      <c r="AY3859" s="26">
        <v>43.887999999999899</v>
      </c>
      <c r="AZ3859" s="26">
        <v>-102.00524</v>
      </c>
      <c r="BA3859" s="26" t="s">
        <v>158</v>
      </c>
      <c r="BB3859" s="26" t="s">
        <v>611</v>
      </c>
      <c r="BC3859" s="26" t="s">
        <v>167</v>
      </c>
      <c r="BD3859" s="26" t="s">
        <v>154</v>
      </c>
      <c r="BE3859" s="26"/>
      <c r="BF3859" s="26" t="s">
        <v>99</v>
      </c>
      <c r="BG3859" s="26" t="s">
        <v>167</v>
      </c>
      <c r="BH3859" s="26" t="s">
        <v>99</v>
      </c>
      <c r="BI3859" s="26">
        <v>7</v>
      </c>
      <c r="BJ3859" s="26" t="s">
        <v>217</v>
      </c>
    </row>
    <row r="3860" spans="36:62" x14ac:dyDescent="0.25">
      <c r="AJ3860" s="26">
        <v>2671</v>
      </c>
      <c r="AK3860" s="26">
        <v>2015015</v>
      </c>
      <c r="AL3860" s="264">
        <v>44147.352083333331</v>
      </c>
      <c r="AM3860" s="26" t="s">
        <v>481</v>
      </c>
      <c r="AN3860" s="26" t="s">
        <v>63</v>
      </c>
      <c r="AO3860" s="26" t="s">
        <v>156</v>
      </c>
      <c r="AP3860" s="26" t="s">
        <v>159</v>
      </c>
      <c r="AQ3860" s="26">
        <v>0</v>
      </c>
      <c r="AR3860" s="26">
        <v>90</v>
      </c>
      <c r="AS3860" s="26" t="s">
        <v>689</v>
      </c>
      <c r="AT3860" s="26" t="s">
        <v>71</v>
      </c>
      <c r="AU3860" s="26" t="s">
        <v>63</v>
      </c>
      <c r="AV3860" s="26" t="s">
        <v>63</v>
      </c>
      <c r="AW3860" s="26" t="s">
        <v>63</v>
      </c>
      <c r="AX3860" s="26" t="s">
        <v>63</v>
      </c>
      <c r="AY3860" s="26">
        <v>44.103976000000003</v>
      </c>
      <c r="AZ3860" s="26">
        <v>-102.872844999999</v>
      </c>
      <c r="BA3860" s="26" t="s">
        <v>517</v>
      </c>
      <c r="BB3860" s="26" t="s">
        <v>811</v>
      </c>
      <c r="BC3860" s="26" t="s">
        <v>680</v>
      </c>
      <c r="BD3860" s="26" t="s">
        <v>68</v>
      </c>
      <c r="BE3860" s="26" t="s">
        <v>644</v>
      </c>
      <c r="BF3860" s="26" t="s">
        <v>68</v>
      </c>
      <c r="BG3860" s="26" t="s">
        <v>68</v>
      </c>
      <c r="BH3860" s="26" t="s">
        <v>941</v>
      </c>
      <c r="BI3860" s="26">
        <v>7</v>
      </c>
      <c r="BJ3860" s="26" t="s">
        <v>217</v>
      </c>
    </row>
    <row r="3861" spans="36:62" x14ac:dyDescent="0.25">
      <c r="AJ3861" s="26">
        <v>2673</v>
      </c>
      <c r="AK3861" s="26">
        <v>2015018</v>
      </c>
      <c r="AL3861" s="264">
        <v>44150.734027777777</v>
      </c>
      <c r="AM3861" s="26" t="s">
        <v>481</v>
      </c>
      <c r="AN3861" s="26" t="s">
        <v>63</v>
      </c>
      <c r="AO3861" s="26"/>
      <c r="AP3861" s="26"/>
      <c r="AQ3861" s="26">
        <v>-1</v>
      </c>
      <c r="AR3861" s="26">
        <v>90</v>
      </c>
      <c r="AS3861" s="26" t="s">
        <v>168</v>
      </c>
      <c r="AT3861" s="26" t="s">
        <v>71</v>
      </c>
      <c r="AU3861" s="26" t="s">
        <v>63</v>
      </c>
      <c r="AV3861" s="26" t="s">
        <v>63</v>
      </c>
      <c r="AW3861" s="26" t="s">
        <v>63</v>
      </c>
      <c r="AX3861" s="26" t="s">
        <v>63</v>
      </c>
      <c r="AY3861" s="26">
        <v>44.073191000000001</v>
      </c>
      <c r="AZ3861" s="26">
        <v>-102.46927700000001</v>
      </c>
      <c r="BA3861" s="26" t="s">
        <v>166</v>
      </c>
      <c r="BB3861" s="26" t="s">
        <v>611</v>
      </c>
      <c r="BC3861" s="26" t="s">
        <v>167</v>
      </c>
      <c r="BD3861" s="26" t="s">
        <v>154</v>
      </c>
      <c r="BE3861" s="26"/>
      <c r="BF3861" s="26" t="s">
        <v>99</v>
      </c>
      <c r="BG3861" s="26" t="s">
        <v>167</v>
      </c>
      <c r="BH3861" s="26" t="s">
        <v>99</v>
      </c>
      <c r="BI3861" s="26">
        <v>7</v>
      </c>
      <c r="BJ3861" s="26" t="s">
        <v>217</v>
      </c>
    </row>
    <row r="3862" spans="36:62" x14ac:dyDescent="0.25">
      <c r="AJ3862" s="26">
        <v>2674</v>
      </c>
      <c r="AK3862" s="26">
        <v>2014589</v>
      </c>
      <c r="AL3862" s="264">
        <v>44152.087500000001</v>
      </c>
      <c r="AM3862" s="26" t="s">
        <v>481</v>
      </c>
      <c r="AN3862" s="26" t="s">
        <v>63</v>
      </c>
      <c r="AO3862" s="26" t="s">
        <v>156</v>
      </c>
      <c r="AP3862" s="26" t="s">
        <v>159</v>
      </c>
      <c r="AQ3862" s="26">
        <v>0</v>
      </c>
      <c r="AR3862" s="26">
        <v>90</v>
      </c>
      <c r="AS3862" s="26" t="s">
        <v>201</v>
      </c>
      <c r="AT3862" s="26" t="s">
        <v>71</v>
      </c>
      <c r="AU3862" s="26" t="s">
        <v>63</v>
      </c>
      <c r="AV3862" s="26" t="s">
        <v>63</v>
      </c>
      <c r="AW3862" s="26" t="s">
        <v>69</v>
      </c>
      <c r="AX3862" s="26" t="s">
        <v>63</v>
      </c>
      <c r="AY3862" s="26">
        <v>43.98657</v>
      </c>
      <c r="AZ3862" s="26">
        <v>-102.210773</v>
      </c>
      <c r="BA3862" s="26" t="s">
        <v>185</v>
      </c>
      <c r="BB3862" s="26" t="s">
        <v>611</v>
      </c>
      <c r="BC3862" s="26" t="s">
        <v>942</v>
      </c>
      <c r="BD3862" s="26" t="s">
        <v>68</v>
      </c>
      <c r="BE3862" s="26"/>
      <c r="BF3862" s="26" t="s">
        <v>68</v>
      </c>
      <c r="BG3862" s="26" t="s">
        <v>68</v>
      </c>
      <c r="BH3862" s="26" t="s">
        <v>146</v>
      </c>
      <c r="BI3862" s="26">
        <v>7</v>
      </c>
      <c r="BJ3862" s="26" t="s">
        <v>21</v>
      </c>
    </row>
    <row r="3863" spans="36:62" x14ac:dyDescent="0.25">
      <c r="AJ3863" s="26">
        <v>2675</v>
      </c>
      <c r="AK3863" s="26">
        <v>2014658</v>
      </c>
      <c r="AL3863" s="264">
        <v>44152.576388888891</v>
      </c>
      <c r="AM3863" s="26" t="s">
        <v>481</v>
      </c>
      <c r="AN3863" s="26" t="s">
        <v>63</v>
      </c>
      <c r="AO3863" s="26" t="s">
        <v>156</v>
      </c>
      <c r="AP3863" s="26" t="s">
        <v>159</v>
      </c>
      <c r="AQ3863" s="26">
        <v>0</v>
      </c>
      <c r="AR3863" s="26">
        <v>90</v>
      </c>
      <c r="AS3863" s="26" t="s">
        <v>707</v>
      </c>
      <c r="AT3863" s="26" t="s">
        <v>71</v>
      </c>
      <c r="AU3863" s="26" t="s">
        <v>63</v>
      </c>
      <c r="AV3863" s="26" t="s">
        <v>63</v>
      </c>
      <c r="AW3863" s="26" t="s">
        <v>63</v>
      </c>
      <c r="AX3863" s="26" t="s">
        <v>63</v>
      </c>
      <c r="AY3863" s="26">
        <v>44.103406999999898</v>
      </c>
      <c r="AZ3863" s="26">
        <v>-102.743728</v>
      </c>
      <c r="BA3863" s="26" t="s">
        <v>185</v>
      </c>
      <c r="BB3863" s="26" t="s">
        <v>611</v>
      </c>
      <c r="BC3863" s="26" t="s">
        <v>68</v>
      </c>
      <c r="BD3863" s="26" t="s">
        <v>203</v>
      </c>
      <c r="BE3863" s="26"/>
      <c r="BF3863" s="26" t="s">
        <v>68</v>
      </c>
      <c r="BG3863" s="26" t="s">
        <v>68</v>
      </c>
      <c r="BH3863" s="26" t="s">
        <v>160</v>
      </c>
      <c r="BI3863" s="26">
        <v>7</v>
      </c>
      <c r="BJ3863" s="26" t="s">
        <v>217</v>
      </c>
    </row>
    <row r="3864" spans="36:62" x14ac:dyDescent="0.25">
      <c r="AJ3864" s="26">
        <v>2677</v>
      </c>
      <c r="AK3864" s="26">
        <v>2014919</v>
      </c>
      <c r="AL3864" s="264">
        <v>44154.790277777778</v>
      </c>
      <c r="AM3864" s="26" t="s">
        <v>481</v>
      </c>
      <c r="AN3864" s="26" t="s">
        <v>63</v>
      </c>
      <c r="AO3864" s="26"/>
      <c r="AP3864" s="26"/>
      <c r="AQ3864" s="26">
        <v>-1</v>
      </c>
      <c r="AR3864" s="26">
        <v>90</v>
      </c>
      <c r="AS3864" s="26" t="s">
        <v>168</v>
      </c>
      <c r="AT3864" s="26" t="s">
        <v>71</v>
      </c>
      <c r="AU3864" s="26" t="s">
        <v>63</v>
      </c>
      <c r="AV3864" s="26" t="s">
        <v>63</v>
      </c>
      <c r="AW3864" s="26" t="s">
        <v>63</v>
      </c>
      <c r="AX3864" s="26" t="s">
        <v>63</v>
      </c>
      <c r="AY3864" s="26">
        <v>44.066696</v>
      </c>
      <c r="AZ3864" s="26">
        <v>-102.456653</v>
      </c>
      <c r="BA3864" s="26" t="s">
        <v>158</v>
      </c>
      <c r="BB3864" s="26" t="s">
        <v>611</v>
      </c>
      <c r="BC3864" s="26" t="s">
        <v>167</v>
      </c>
      <c r="BD3864" s="26" t="s">
        <v>154</v>
      </c>
      <c r="BE3864" s="26"/>
      <c r="BF3864" s="26" t="s">
        <v>99</v>
      </c>
      <c r="BG3864" s="26" t="s">
        <v>167</v>
      </c>
      <c r="BH3864" s="26" t="s">
        <v>99</v>
      </c>
      <c r="BI3864" s="26">
        <v>7</v>
      </c>
      <c r="BJ3864" s="26" t="s">
        <v>217</v>
      </c>
    </row>
    <row r="3865" spans="36:62" x14ac:dyDescent="0.25">
      <c r="AJ3865" s="26">
        <v>2678</v>
      </c>
      <c r="AK3865" s="26">
        <v>2014921</v>
      </c>
      <c r="AL3865" s="264">
        <v>44153.284722222219</v>
      </c>
      <c r="AM3865" s="26" t="s">
        <v>481</v>
      </c>
      <c r="AN3865" s="26" t="s">
        <v>63</v>
      </c>
      <c r="AO3865" s="26" t="s">
        <v>156</v>
      </c>
      <c r="AP3865" s="26" t="s">
        <v>159</v>
      </c>
      <c r="AQ3865" s="26">
        <v>0</v>
      </c>
      <c r="AR3865" s="26">
        <v>90</v>
      </c>
      <c r="AS3865" s="26" t="s">
        <v>635</v>
      </c>
      <c r="AT3865" s="26" t="s">
        <v>71</v>
      </c>
      <c r="AU3865" s="26" t="s">
        <v>63</v>
      </c>
      <c r="AV3865" s="26" t="s">
        <v>63</v>
      </c>
      <c r="AW3865" s="26" t="s">
        <v>63</v>
      </c>
      <c r="AX3865" s="26" t="s">
        <v>63</v>
      </c>
      <c r="AY3865" s="26">
        <v>43.986508999999899</v>
      </c>
      <c r="AZ3865" s="26">
        <v>-102.244174</v>
      </c>
      <c r="BA3865" s="26" t="s">
        <v>185</v>
      </c>
      <c r="BB3865" s="26" t="s">
        <v>611</v>
      </c>
      <c r="BC3865" s="26" t="s">
        <v>162</v>
      </c>
      <c r="BD3865" s="26" t="s">
        <v>68</v>
      </c>
      <c r="BE3865" s="26"/>
      <c r="BF3865" s="26" t="s">
        <v>68</v>
      </c>
      <c r="BG3865" s="26" t="s">
        <v>625</v>
      </c>
      <c r="BH3865" s="26" t="s">
        <v>146</v>
      </c>
      <c r="BI3865" s="26">
        <v>7</v>
      </c>
      <c r="BJ3865" s="26" t="s">
        <v>217</v>
      </c>
    </row>
    <row r="3866" spans="36:62" x14ac:dyDescent="0.25">
      <c r="AJ3866" s="26">
        <v>2679</v>
      </c>
      <c r="AK3866" s="26">
        <v>2014923</v>
      </c>
      <c r="AL3866" s="264">
        <v>44154.086805555555</v>
      </c>
      <c r="AM3866" s="26" t="s">
        <v>481</v>
      </c>
      <c r="AN3866" s="26" t="s">
        <v>63</v>
      </c>
      <c r="AO3866" s="26"/>
      <c r="AP3866" s="26"/>
      <c r="AQ3866" s="26">
        <v>-1</v>
      </c>
      <c r="AR3866" s="26">
        <v>90</v>
      </c>
      <c r="AS3866" s="26" t="s">
        <v>168</v>
      </c>
      <c r="AT3866" s="26" t="s">
        <v>71</v>
      </c>
      <c r="AU3866" s="26" t="s">
        <v>63</v>
      </c>
      <c r="AV3866" s="26" t="s">
        <v>63</v>
      </c>
      <c r="AW3866" s="26" t="s">
        <v>63</v>
      </c>
      <c r="AX3866" s="26" t="s">
        <v>63</v>
      </c>
      <c r="AY3866" s="26">
        <v>44.030397999999899</v>
      </c>
      <c r="AZ3866" s="26">
        <v>-102.337439</v>
      </c>
      <c r="BA3866" s="26" t="s">
        <v>185</v>
      </c>
      <c r="BB3866" s="26" t="s">
        <v>611</v>
      </c>
      <c r="BC3866" s="26" t="s">
        <v>167</v>
      </c>
      <c r="BD3866" s="26" t="s">
        <v>154</v>
      </c>
      <c r="BE3866" s="26"/>
      <c r="BF3866" s="26" t="s">
        <v>99</v>
      </c>
      <c r="BG3866" s="26" t="s">
        <v>167</v>
      </c>
      <c r="BH3866" s="26" t="s">
        <v>99</v>
      </c>
      <c r="BI3866" s="26">
        <v>7</v>
      </c>
      <c r="BJ3866" s="26" t="s">
        <v>217</v>
      </c>
    </row>
    <row r="3867" spans="36:62" x14ac:dyDescent="0.25">
      <c r="AJ3867" s="26">
        <v>2680</v>
      </c>
      <c r="AK3867" s="26">
        <v>2015551</v>
      </c>
      <c r="AL3867" s="264">
        <v>44161.283333333333</v>
      </c>
      <c r="AM3867" s="26" t="s">
        <v>481</v>
      </c>
      <c r="AN3867" s="26" t="s">
        <v>63</v>
      </c>
      <c r="AO3867" s="26"/>
      <c r="AP3867" s="26"/>
      <c r="AQ3867" s="26">
        <v>-1</v>
      </c>
      <c r="AR3867" s="26">
        <v>90</v>
      </c>
      <c r="AS3867" s="26" t="s">
        <v>168</v>
      </c>
      <c r="AT3867" s="26" t="s">
        <v>71</v>
      </c>
      <c r="AU3867" s="26" t="s">
        <v>63</v>
      </c>
      <c r="AV3867" s="26" t="s">
        <v>63</v>
      </c>
      <c r="AW3867" s="26" t="s">
        <v>63</v>
      </c>
      <c r="AX3867" s="26" t="s">
        <v>63</v>
      </c>
      <c r="AY3867" s="26">
        <v>44.06888</v>
      </c>
      <c r="AZ3867" s="26">
        <v>-102.462772</v>
      </c>
      <c r="BA3867" s="26" t="s">
        <v>166</v>
      </c>
      <c r="BB3867" s="26" t="s">
        <v>611</v>
      </c>
      <c r="BC3867" s="26" t="s">
        <v>167</v>
      </c>
      <c r="BD3867" s="26" t="s">
        <v>154</v>
      </c>
      <c r="BE3867" s="26"/>
      <c r="BF3867" s="26" t="s">
        <v>99</v>
      </c>
      <c r="BG3867" s="26" t="s">
        <v>167</v>
      </c>
      <c r="BH3867" s="26" t="s">
        <v>99</v>
      </c>
      <c r="BI3867" s="26">
        <v>7</v>
      </c>
      <c r="BJ3867" s="26" t="s">
        <v>217</v>
      </c>
    </row>
    <row r="3868" spans="36:62" x14ac:dyDescent="0.25">
      <c r="AJ3868" s="26">
        <v>2681</v>
      </c>
      <c r="AK3868" s="26">
        <v>2015556</v>
      </c>
      <c r="AL3868" s="264">
        <v>44165.791666666664</v>
      </c>
      <c r="AM3868" s="26" t="s">
        <v>481</v>
      </c>
      <c r="AN3868" s="26" t="s">
        <v>63</v>
      </c>
      <c r="AO3868" s="26"/>
      <c r="AP3868" s="26"/>
      <c r="AQ3868" s="26">
        <v>-1</v>
      </c>
      <c r="AR3868" s="26">
        <v>90</v>
      </c>
      <c r="AS3868" s="26" t="s">
        <v>168</v>
      </c>
      <c r="AT3868" s="26" t="s">
        <v>71</v>
      </c>
      <c r="AU3868" s="26" t="s">
        <v>63</v>
      </c>
      <c r="AV3868" s="26" t="s">
        <v>63</v>
      </c>
      <c r="AW3868" s="26" t="s">
        <v>63</v>
      </c>
      <c r="AX3868" s="26" t="s">
        <v>63</v>
      </c>
      <c r="AY3868" s="26">
        <v>44.103594999999899</v>
      </c>
      <c r="AZ3868" s="26">
        <v>-102.674406</v>
      </c>
      <c r="BA3868" s="26" t="s">
        <v>208</v>
      </c>
      <c r="BB3868" s="26" t="s">
        <v>609</v>
      </c>
      <c r="BC3868" s="26" t="s">
        <v>167</v>
      </c>
      <c r="BD3868" s="26" t="s">
        <v>154</v>
      </c>
      <c r="BE3868" s="26"/>
      <c r="BF3868" s="26" t="s">
        <v>99</v>
      </c>
      <c r="BG3868" s="26" t="s">
        <v>167</v>
      </c>
      <c r="BH3868" s="26" t="s">
        <v>99</v>
      </c>
      <c r="BI3868" s="26">
        <v>7</v>
      </c>
      <c r="BJ3868" s="26" t="s">
        <v>217</v>
      </c>
    </row>
    <row r="3869" spans="36:62" x14ac:dyDescent="0.25">
      <c r="AJ3869" s="26">
        <v>2682</v>
      </c>
      <c r="AK3869" s="26">
        <v>2015581</v>
      </c>
      <c r="AL3869" s="264">
        <v>44160.881944444445</v>
      </c>
      <c r="AM3869" s="26" t="s">
        <v>481</v>
      </c>
      <c r="AN3869" s="26" t="s">
        <v>63</v>
      </c>
      <c r="AO3869" s="26"/>
      <c r="AP3869" s="26"/>
      <c r="AQ3869" s="26">
        <v>-1</v>
      </c>
      <c r="AR3869" s="26">
        <v>90</v>
      </c>
      <c r="AS3869" s="26" t="s">
        <v>168</v>
      </c>
      <c r="AT3869" s="26" t="s">
        <v>71</v>
      </c>
      <c r="AU3869" s="26" t="s">
        <v>63</v>
      </c>
      <c r="AV3869" s="26" t="s">
        <v>63</v>
      </c>
      <c r="AW3869" s="26" t="s">
        <v>63</v>
      </c>
      <c r="AX3869" s="26" t="s">
        <v>63</v>
      </c>
      <c r="AY3869" s="26">
        <v>44.104205999999898</v>
      </c>
      <c r="AZ3869" s="26">
        <v>-102.871489999999</v>
      </c>
      <c r="BA3869" s="26" t="s">
        <v>166</v>
      </c>
      <c r="BB3869" s="26" t="s">
        <v>609</v>
      </c>
      <c r="BC3869" s="26" t="s">
        <v>167</v>
      </c>
      <c r="BD3869" s="26" t="s">
        <v>154</v>
      </c>
      <c r="BE3869" s="26"/>
      <c r="BF3869" s="26" t="s">
        <v>99</v>
      </c>
      <c r="BG3869" s="26" t="s">
        <v>167</v>
      </c>
      <c r="BH3869" s="26" t="s">
        <v>99</v>
      </c>
      <c r="BI3869" s="26">
        <v>7</v>
      </c>
      <c r="BJ3869" s="26" t="s">
        <v>217</v>
      </c>
    </row>
    <row r="3870" spans="36:62" x14ac:dyDescent="0.25">
      <c r="AJ3870" s="26">
        <v>2684</v>
      </c>
      <c r="AK3870" s="26">
        <v>2015590</v>
      </c>
      <c r="AL3870" s="264">
        <v>44164.720138888886</v>
      </c>
      <c r="AM3870" s="26" t="s">
        <v>481</v>
      </c>
      <c r="AN3870" s="26" t="s">
        <v>63</v>
      </c>
      <c r="AO3870" s="26" t="s">
        <v>156</v>
      </c>
      <c r="AP3870" s="26" t="s">
        <v>159</v>
      </c>
      <c r="AQ3870" s="26">
        <v>0</v>
      </c>
      <c r="AR3870" s="26">
        <v>90</v>
      </c>
      <c r="AS3870" s="26" t="s">
        <v>943</v>
      </c>
      <c r="AT3870" s="26" t="s">
        <v>71</v>
      </c>
      <c r="AU3870" s="26" t="s">
        <v>63</v>
      </c>
      <c r="AV3870" s="26" t="s">
        <v>63</v>
      </c>
      <c r="AW3870" s="26" t="s">
        <v>63</v>
      </c>
      <c r="AX3870" s="26" t="s">
        <v>63</v>
      </c>
      <c r="AY3870" s="26">
        <v>44.110585999999898</v>
      </c>
      <c r="AZ3870" s="26">
        <v>-102.912779999999</v>
      </c>
      <c r="BA3870" s="26" t="s">
        <v>185</v>
      </c>
      <c r="BB3870" s="26" t="s">
        <v>611</v>
      </c>
      <c r="BC3870" s="26" t="s">
        <v>667</v>
      </c>
      <c r="BD3870" s="26" t="s">
        <v>154</v>
      </c>
      <c r="BE3870" s="26"/>
      <c r="BF3870" s="26" t="s">
        <v>68</v>
      </c>
      <c r="BG3870" s="26" t="s">
        <v>68</v>
      </c>
      <c r="BH3870" s="26" t="s">
        <v>160</v>
      </c>
      <c r="BI3870" s="26">
        <v>7</v>
      </c>
      <c r="BJ3870" s="26" t="s">
        <v>20</v>
      </c>
    </row>
    <row r="3871" spans="36:62" x14ac:dyDescent="0.25">
      <c r="AJ3871" s="26">
        <v>2685</v>
      </c>
      <c r="AK3871" s="26">
        <v>2015345</v>
      </c>
      <c r="AL3871" s="264">
        <v>44163.70208333333</v>
      </c>
      <c r="AM3871" s="26" t="s">
        <v>481</v>
      </c>
      <c r="AN3871" s="26" t="s">
        <v>63</v>
      </c>
      <c r="AO3871" s="26"/>
      <c r="AP3871" s="26"/>
      <c r="AQ3871" s="26">
        <v>-1</v>
      </c>
      <c r="AR3871" s="26">
        <v>90</v>
      </c>
      <c r="AS3871" s="26" t="s">
        <v>168</v>
      </c>
      <c r="AT3871" s="26" t="s">
        <v>71</v>
      </c>
      <c r="AU3871" s="26" t="s">
        <v>63</v>
      </c>
      <c r="AV3871" s="26" t="s">
        <v>63</v>
      </c>
      <c r="AW3871" s="26" t="s">
        <v>63</v>
      </c>
      <c r="AX3871" s="26" t="s">
        <v>63</v>
      </c>
      <c r="AY3871" s="26">
        <v>44.1034229999999</v>
      </c>
      <c r="AZ3871" s="26">
        <v>-102.794625999999</v>
      </c>
      <c r="BA3871" s="26" t="s">
        <v>158</v>
      </c>
      <c r="BB3871" s="26" t="s">
        <v>611</v>
      </c>
      <c r="BC3871" s="26" t="s">
        <v>167</v>
      </c>
      <c r="BD3871" s="26" t="s">
        <v>154</v>
      </c>
      <c r="BE3871" s="26"/>
      <c r="BF3871" s="26" t="s">
        <v>99</v>
      </c>
      <c r="BG3871" s="26" t="s">
        <v>167</v>
      </c>
      <c r="BH3871" s="26" t="s">
        <v>99</v>
      </c>
      <c r="BI3871" s="26">
        <v>7</v>
      </c>
      <c r="BJ3871" s="26" t="s">
        <v>217</v>
      </c>
    </row>
    <row r="3872" spans="36:62" x14ac:dyDescent="0.25">
      <c r="AJ3872" s="26">
        <v>2688</v>
      </c>
      <c r="AK3872" s="26">
        <v>2015680</v>
      </c>
      <c r="AL3872" s="264">
        <v>44167.825694444444</v>
      </c>
      <c r="AM3872" s="26" t="s">
        <v>481</v>
      </c>
      <c r="AN3872" s="26" t="s">
        <v>63</v>
      </c>
      <c r="AO3872" s="26"/>
      <c r="AP3872" s="26"/>
      <c r="AQ3872" s="26">
        <v>-1</v>
      </c>
      <c r="AR3872" s="26">
        <v>90</v>
      </c>
      <c r="AS3872" s="26" t="s">
        <v>168</v>
      </c>
      <c r="AT3872" s="26" t="s">
        <v>71</v>
      </c>
      <c r="AU3872" s="26" t="s">
        <v>63</v>
      </c>
      <c r="AV3872" s="26" t="s">
        <v>63</v>
      </c>
      <c r="AW3872" s="26" t="s">
        <v>63</v>
      </c>
      <c r="AX3872" s="26" t="s">
        <v>63</v>
      </c>
      <c r="AY3872" s="26">
        <v>44.1034229999999</v>
      </c>
      <c r="AZ3872" s="26">
        <v>-102.794854999999</v>
      </c>
      <c r="BA3872" s="26" t="s">
        <v>166</v>
      </c>
      <c r="BB3872" s="26" t="s">
        <v>611</v>
      </c>
      <c r="BC3872" s="26" t="s">
        <v>167</v>
      </c>
      <c r="BD3872" s="26" t="s">
        <v>154</v>
      </c>
      <c r="BE3872" s="26"/>
      <c r="BF3872" s="26" t="s">
        <v>99</v>
      </c>
      <c r="BG3872" s="26" t="s">
        <v>167</v>
      </c>
      <c r="BH3872" s="26" t="s">
        <v>99</v>
      </c>
      <c r="BI3872" s="26">
        <v>7</v>
      </c>
      <c r="BJ3872" s="26" t="s">
        <v>217</v>
      </c>
    </row>
    <row r="3873" spans="36:62" x14ac:dyDescent="0.25">
      <c r="AJ3873" s="26">
        <v>2689</v>
      </c>
      <c r="AK3873" s="26">
        <v>2016070</v>
      </c>
      <c r="AL3873" s="264">
        <v>44170.729166666664</v>
      </c>
      <c r="AM3873" s="26" t="s">
        <v>481</v>
      </c>
      <c r="AN3873" s="26" t="s">
        <v>63</v>
      </c>
      <c r="AO3873" s="26"/>
      <c r="AP3873" s="26"/>
      <c r="AQ3873" s="26">
        <v>-1</v>
      </c>
      <c r="AR3873" s="26">
        <v>90</v>
      </c>
      <c r="AS3873" s="26" t="s">
        <v>168</v>
      </c>
      <c r="AT3873" s="26" t="s">
        <v>71</v>
      </c>
      <c r="AU3873" s="26" t="s">
        <v>63</v>
      </c>
      <c r="AV3873" s="26" t="s">
        <v>63</v>
      </c>
      <c r="AW3873" s="26" t="s">
        <v>63</v>
      </c>
      <c r="AX3873" s="26" t="s">
        <v>63</v>
      </c>
      <c r="AY3873" s="26">
        <v>44.103603</v>
      </c>
      <c r="AZ3873" s="26">
        <v>-102.693314999999</v>
      </c>
      <c r="BA3873" s="26" t="s">
        <v>166</v>
      </c>
      <c r="BB3873" s="26" t="s">
        <v>609</v>
      </c>
      <c r="BC3873" s="26" t="s">
        <v>167</v>
      </c>
      <c r="BD3873" s="26" t="s">
        <v>154</v>
      </c>
      <c r="BE3873" s="26"/>
      <c r="BF3873" s="26" t="s">
        <v>99</v>
      </c>
      <c r="BG3873" s="26" t="s">
        <v>167</v>
      </c>
      <c r="BH3873" s="26" t="s">
        <v>99</v>
      </c>
      <c r="BI3873" s="26">
        <v>7</v>
      </c>
      <c r="BJ3873" s="26" t="s">
        <v>217</v>
      </c>
    </row>
    <row r="3874" spans="36:62" x14ac:dyDescent="0.25">
      <c r="AJ3874" s="26">
        <v>2691</v>
      </c>
      <c r="AK3874" s="26">
        <v>2016276</v>
      </c>
      <c r="AL3874" s="264">
        <v>44134.790972222225</v>
      </c>
      <c r="AM3874" s="26" t="s">
        <v>481</v>
      </c>
      <c r="AN3874" s="26" t="s">
        <v>63</v>
      </c>
      <c r="AO3874" s="26" t="s">
        <v>156</v>
      </c>
      <c r="AP3874" s="26" t="s">
        <v>944</v>
      </c>
      <c r="AQ3874" s="26">
        <v>0</v>
      </c>
      <c r="AR3874" s="26">
        <v>90</v>
      </c>
      <c r="AS3874" s="26" t="s">
        <v>628</v>
      </c>
      <c r="AT3874" s="26" t="s">
        <v>679</v>
      </c>
      <c r="AU3874" s="26" t="s">
        <v>63</v>
      </c>
      <c r="AV3874" s="26" t="s">
        <v>63</v>
      </c>
      <c r="AW3874" s="26" t="s">
        <v>63</v>
      </c>
      <c r="AX3874" s="26" t="s">
        <v>63</v>
      </c>
      <c r="AY3874" s="26">
        <v>44.100662</v>
      </c>
      <c r="AZ3874" s="26">
        <v>-103.151201</v>
      </c>
      <c r="BA3874" s="26" t="s">
        <v>166</v>
      </c>
      <c r="BB3874" s="26" t="s">
        <v>157</v>
      </c>
      <c r="BC3874" s="26" t="s">
        <v>732</v>
      </c>
      <c r="BD3874" s="26" t="s">
        <v>68</v>
      </c>
      <c r="BE3874" s="26"/>
      <c r="BF3874" s="26" t="s">
        <v>68</v>
      </c>
      <c r="BG3874" s="26" t="s">
        <v>68</v>
      </c>
      <c r="BH3874" s="26" t="s">
        <v>175</v>
      </c>
      <c r="BI3874" s="26">
        <v>7</v>
      </c>
      <c r="BJ3874" s="26" t="s">
        <v>21</v>
      </c>
    </row>
    <row r="3875" spans="36:62" x14ac:dyDescent="0.25">
      <c r="AJ3875" s="26">
        <v>2693</v>
      </c>
      <c r="AK3875" s="26">
        <v>2016434</v>
      </c>
      <c r="AL3875" s="264">
        <v>44125.979861111111</v>
      </c>
      <c r="AM3875" s="26" t="s">
        <v>481</v>
      </c>
      <c r="AN3875" s="26" t="s">
        <v>63</v>
      </c>
      <c r="AO3875" s="26" t="s">
        <v>156</v>
      </c>
      <c r="AP3875" s="26" t="s">
        <v>159</v>
      </c>
      <c r="AQ3875" s="26">
        <v>0</v>
      </c>
      <c r="AR3875" s="26">
        <v>90</v>
      </c>
      <c r="AS3875" s="26" t="s">
        <v>737</v>
      </c>
      <c r="AT3875" s="26" t="s">
        <v>663</v>
      </c>
      <c r="AU3875" s="26" t="s">
        <v>63</v>
      </c>
      <c r="AV3875" s="26" t="s">
        <v>63</v>
      </c>
      <c r="AW3875" s="26" t="s">
        <v>63</v>
      </c>
      <c r="AX3875" s="26" t="s">
        <v>63</v>
      </c>
      <c r="AY3875" s="26">
        <v>44.117764999999899</v>
      </c>
      <c r="AZ3875" s="26">
        <v>-103.073656999999</v>
      </c>
      <c r="BA3875" s="26" t="s">
        <v>158</v>
      </c>
      <c r="BB3875" s="26" t="s">
        <v>611</v>
      </c>
      <c r="BC3875" s="26" t="s">
        <v>68</v>
      </c>
      <c r="BD3875" s="26" t="s">
        <v>615</v>
      </c>
      <c r="BE3875" s="26"/>
      <c r="BF3875" s="26" t="s">
        <v>68</v>
      </c>
      <c r="BG3875" s="26" t="s">
        <v>68</v>
      </c>
      <c r="BH3875" s="26" t="s">
        <v>146</v>
      </c>
      <c r="BI3875" s="26">
        <v>7</v>
      </c>
      <c r="BJ3875" s="26" t="s">
        <v>217</v>
      </c>
    </row>
    <row r="3876" spans="36:62" x14ac:dyDescent="0.25">
      <c r="AJ3876" s="26">
        <v>2695</v>
      </c>
      <c r="AK3876" s="26">
        <v>2015759</v>
      </c>
      <c r="AL3876" s="264">
        <v>44169.40902777778</v>
      </c>
      <c r="AM3876" s="26" t="s">
        <v>481</v>
      </c>
      <c r="AN3876" s="26" t="s">
        <v>63</v>
      </c>
      <c r="AO3876" s="26" t="s">
        <v>156</v>
      </c>
      <c r="AP3876" s="26" t="s">
        <v>741</v>
      </c>
      <c r="AQ3876" s="26">
        <v>0</v>
      </c>
      <c r="AR3876" s="26">
        <v>90</v>
      </c>
      <c r="AS3876" s="26" t="s">
        <v>945</v>
      </c>
      <c r="AT3876" s="26" t="s">
        <v>71</v>
      </c>
      <c r="AU3876" s="26" t="s">
        <v>63</v>
      </c>
      <c r="AV3876" s="26" t="s">
        <v>63</v>
      </c>
      <c r="AW3876" s="26" t="s">
        <v>63</v>
      </c>
      <c r="AX3876" s="26" t="s">
        <v>63</v>
      </c>
      <c r="AY3876" s="26">
        <v>44.020879000000001</v>
      </c>
      <c r="AZ3876" s="26">
        <v>-102.298023999999</v>
      </c>
      <c r="BA3876" s="26" t="s">
        <v>166</v>
      </c>
      <c r="BB3876" s="26" t="s">
        <v>611</v>
      </c>
      <c r="BC3876" s="26" t="s">
        <v>68</v>
      </c>
      <c r="BD3876" s="26" t="s">
        <v>68</v>
      </c>
      <c r="BE3876" s="26"/>
      <c r="BF3876" s="26" t="s">
        <v>675</v>
      </c>
      <c r="BG3876" s="26" t="s">
        <v>68</v>
      </c>
      <c r="BH3876" s="26" t="s">
        <v>146</v>
      </c>
      <c r="BI3876" s="26">
        <v>7</v>
      </c>
      <c r="BJ3876" s="26" t="s">
        <v>217</v>
      </c>
    </row>
    <row r="3877" spans="36:62" x14ac:dyDescent="0.25">
      <c r="AJ3877" s="26">
        <v>2696</v>
      </c>
      <c r="AK3877" s="26">
        <v>2015761</v>
      </c>
      <c r="AL3877" s="264">
        <v>44169.416666666664</v>
      </c>
      <c r="AM3877" s="26" t="s">
        <v>481</v>
      </c>
      <c r="AN3877" s="26" t="s">
        <v>63</v>
      </c>
      <c r="AO3877" s="26" t="s">
        <v>156</v>
      </c>
      <c r="AP3877" s="26" t="s">
        <v>159</v>
      </c>
      <c r="AQ3877" s="26">
        <v>0</v>
      </c>
      <c r="AR3877" s="26">
        <v>90</v>
      </c>
      <c r="AS3877" s="26" t="s">
        <v>707</v>
      </c>
      <c r="AT3877" s="26" t="s">
        <v>71</v>
      </c>
      <c r="AU3877" s="26" t="s">
        <v>63</v>
      </c>
      <c r="AV3877" s="26" t="s">
        <v>63</v>
      </c>
      <c r="AW3877" s="26" t="s">
        <v>63</v>
      </c>
      <c r="AX3877" s="26" t="s">
        <v>63</v>
      </c>
      <c r="AY3877" s="26">
        <v>44.020671999999898</v>
      </c>
      <c r="AZ3877" s="26">
        <v>-102.297116</v>
      </c>
      <c r="BA3877" s="26" t="s">
        <v>166</v>
      </c>
      <c r="BB3877" s="26" t="s">
        <v>611</v>
      </c>
      <c r="BC3877" s="26" t="s">
        <v>68</v>
      </c>
      <c r="BD3877" s="26" t="s">
        <v>203</v>
      </c>
      <c r="BE3877" s="26" t="s">
        <v>946</v>
      </c>
      <c r="BF3877" s="26" t="s">
        <v>68</v>
      </c>
      <c r="BG3877" s="26" t="s">
        <v>947</v>
      </c>
      <c r="BH3877" s="26" t="s">
        <v>146</v>
      </c>
      <c r="BI3877" s="26">
        <v>7</v>
      </c>
      <c r="BJ3877" s="26" t="s">
        <v>217</v>
      </c>
    </row>
    <row r="3878" spans="36:62" x14ac:dyDescent="0.25">
      <c r="AJ3878" s="26">
        <v>2699</v>
      </c>
      <c r="AK3878" s="26">
        <v>2016515</v>
      </c>
      <c r="AL3878" s="264">
        <v>44180.326388888891</v>
      </c>
      <c r="AM3878" s="26" t="s">
        <v>481</v>
      </c>
      <c r="AN3878" s="26" t="s">
        <v>63</v>
      </c>
      <c r="AO3878" s="26" t="s">
        <v>156</v>
      </c>
      <c r="AP3878" s="26" t="s">
        <v>159</v>
      </c>
      <c r="AQ3878" s="26">
        <v>0</v>
      </c>
      <c r="AR3878" s="26">
        <v>90</v>
      </c>
      <c r="AS3878" s="26" t="s">
        <v>764</v>
      </c>
      <c r="AT3878" s="26" t="s">
        <v>74</v>
      </c>
      <c r="AU3878" s="26" t="s">
        <v>63</v>
      </c>
      <c r="AV3878" s="26" t="s">
        <v>63</v>
      </c>
      <c r="AW3878" s="26" t="s">
        <v>63</v>
      </c>
      <c r="AX3878" s="26" t="s">
        <v>63</v>
      </c>
      <c r="AY3878" s="26">
        <v>44.109371000000003</v>
      </c>
      <c r="AZ3878" s="26">
        <v>-103.127911999999</v>
      </c>
      <c r="BA3878" s="26" t="s">
        <v>166</v>
      </c>
      <c r="BB3878" s="26" t="s">
        <v>609</v>
      </c>
      <c r="BC3878" s="26" t="s">
        <v>614</v>
      </c>
      <c r="BD3878" s="26" t="s">
        <v>615</v>
      </c>
      <c r="BE3878" s="26"/>
      <c r="BF3878" s="26" t="s">
        <v>68</v>
      </c>
      <c r="BG3878" s="26" t="s">
        <v>68</v>
      </c>
      <c r="BH3878" s="26" t="s">
        <v>146</v>
      </c>
      <c r="BI3878" s="26">
        <v>7</v>
      </c>
      <c r="BJ3878" s="26" t="s">
        <v>217</v>
      </c>
    </row>
    <row r="3879" spans="36:62" x14ac:dyDescent="0.25">
      <c r="AJ3879" s="26">
        <v>2701</v>
      </c>
      <c r="AK3879" s="26">
        <v>2016631</v>
      </c>
      <c r="AL3879" s="264">
        <v>44180.329861111109</v>
      </c>
      <c r="AM3879" s="26" t="s">
        <v>481</v>
      </c>
      <c r="AN3879" s="26" t="s">
        <v>63</v>
      </c>
      <c r="AO3879" s="26" t="s">
        <v>156</v>
      </c>
      <c r="AP3879" s="26" t="s">
        <v>159</v>
      </c>
      <c r="AQ3879" s="26">
        <v>0</v>
      </c>
      <c r="AR3879" s="26">
        <v>90</v>
      </c>
      <c r="AS3879" s="26" t="s">
        <v>806</v>
      </c>
      <c r="AT3879" s="26" t="s">
        <v>74</v>
      </c>
      <c r="AU3879" s="26" t="s">
        <v>69</v>
      </c>
      <c r="AV3879" s="26" t="s">
        <v>63</v>
      </c>
      <c r="AW3879" s="26" t="s">
        <v>63</v>
      </c>
      <c r="AX3879" s="26" t="s">
        <v>63</v>
      </c>
      <c r="AY3879" s="26">
        <v>44.103771000000002</v>
      </c>
      <c r="AZ3879" s="26">
        <v>-103.137638999999</v>
      </c>
      <c r="BA3879" s="26" t="s">
        <v>185</v>
      </c>
      <c r="BB3879" s="26" t="s">
        <v>611</v>
      </c>
      <c r="BC3879" s="26" t="s">
        <v>620</v>
      </c>
      <c r="BD3879" s="26" t="s">
        <v>615</v>
      </c>
      <c r="BE3879" s="26"/>
      <c r="BF3879" s="26" t="s">
        <v>68</v>
      </c>
      <c r="BG3879" s="26" t="s">
        <v>68</v>
      </c>
      <c r="BH3879" s="26" t="s">
        <v>146</v>
      </c>
      <c r="BI3879" s="26">
        <v>7</v>
      </c>
      <c r="BJ3879" s="26" t="s">
        <v>217</v>
      </c>
    </row>
    <row r="3880" spans="36:62" x14ac:dyDescent="0.25">
      <c r="AJ3880" s="26">
        <v>2702</v>
      </c>
      <c r="AK3880" s="26">
        <v>2016632</v>
      </c>
      <c r="AL3880" s="264">
        <v>44180.326388888891</v>
      </c>
      <c r="AM3880" s="26" t="s">
        <v>481</v>
      </c>
      <c r="AN3880" s="26" t="s">
        <v>63</v>
      </c>
      <c r="AO3880" s="26" t="s">
        <v>156</v>
      </c>
      <c r="AP3880" s="26" t="s">
        <v>716</v>
      </c>
      <c r="AQ3880" s="26">
        <v>0</v>
      </c>
      <c r="AR3880" s="26">
        <v>90</v>
      </c>
      <c r="AS3880" s="26" t="s">
        <v>628</v>
      </c>
      <c r="AT3880" s="26" t="s">
        <v>74</v>
      </c>
      <c r="AU3880" s="26" t="s">
        <v>69</v>
      </c>
      <c r="AV3880" s="26" t="s">
        <v>63</v>
      </c>
      <c r="AW3880" s="26" t="s">
        <v>63</v>
      </c>
      <c r="AX3880" s="26" t="s">
        <v>63</v>
      </c>
      <c r="AY3880" s="26">
        <v>44.108550000000001</v>
      </c>
      <c r="AZ3880" s="26">
        <v>-103.129395</v>
      </c>
      <c r="BA3880" s="26" t="s">
        <v>518</v>
      </c>
      <c r="BB3880" s="26" t="s">
        <v>609</v>
      </c>
      <c r="BC3880" s="26" t="s">
        <v>620</v>
      </c>
      <c r="BD3880" s="26" t="s">
        <v>615</v>
      </c>
      <c r="BE3880" s="26"/>
      <c r="BF3880" s="26" t="s">
        <v>68</v>
      </c>
      <c r="BG3880" s="26" t="s">
        <v>68</v>
      </c>
      <c r="BH3880" s="26" t="s">
        <v>175</v>
      </c>
      <c r="BI3880" s="26">
        <v>7</v>
      </c>
      <c r="BJ3880" s="26" t="s">
        <v>217</v>
      </c>
    </row>
    <row r="3881" spans="36:62" x14ac:dyDescent="0.25">
      <c r="AJ3881" s="26">
        <v>2703</v>
      </c>
      <c r="AK3881" s="26">
        <v>2016730</v>
      </c>
      <c r="AL3881" s="264">
        <v>44152.970833333333</v>
      </c>
      <c r="AM3881" s="26" t="s">
        <v>481</v>
      </c>
      <c r="AN3881" s="26" t="s">
        <v>63</v>
      </c>
      <c r="AO3881" s="26"/>
      <c r="AP3881" s="26"/>
      <c r="AQ3881" s="26">
        <v>-1</v>
      </c>
      <c r="AR3881" s="26">
        <v>90</v>
      </c>
      <c r="AS3881" s="26" t="s">
        <v>168</v>
      </c>
      <c r="AT3881" s="26" t="s">
        <v>71</v>
      </c>
      <c r="AU3881" s="26" t="s">
        <v>63</v>
      </c>
      <c r="AV3881" s="26" t="s">
        <v>63</v>
      </c>
      <c r="AW3881" s="26" t="s">
        <v>63</v>
      </c>
      <c r="AX3881" s="26" t="s">
        <v>63</v>
      </c>
      <c r="AY3881" s="26">
        <v>44.101070999999898</v>
      </c>
      <c r="AZ3881" s="26">
        <v>-103.147811</v>
      </c>
      <c r="BA3881" s="26" t="s">
        <v>158</v>
      </c>
      <c r="BB3881" s="26" t="s">
        <v>611</v>
      </c>
      <c r="BC3881" s="26" t="s">
        <v>167</v>
      </c>
      <c r="BD3881" s="26" t="s">
        <v>154</v>
      </c>
      <c r="BE3881" s="26"/>
      <c r="BF3881" s="26" t="s">
        <v>99</v>
      </c>
      <c r="BG3881" s="26" t="s">
        <v>167</v>
      </c>
      <c r="BH3881" s="26" t="s">
        <v>99</v>
      </c>
      <c r="BI3881" s="26">
        <v>7</v>
      </c>
      <c r="BJ3881" s="26" t="s">
        <v>217</v>
      </c>
    </row>
    <row r="3882" spans="36:62" x14ac:dyDescent="0.25">
      <c r="AJ3882" s="26">
        <v>2705</v>
      </c>
      <c r="AK3882" s="26">
        <v>2016222</v>
      </c>
      <c r="AL3882" s="264">
        <v>44174.755555555559</v>
      </c>
      <c r="AM3882" s="26" t="s">
        <v>481</v>
      </c>
      <c r="AN3882" s="26" t="s">
        <v>63</v>
      </c>
      <c r="AO3882" s="26"/>
      <c r="AP3882" s="26"/>
      <c r="AQ3882" s="26">
        <v>-1</v>
      </c>
      <c r="AR3882" s="26">
        <v>90</v>
      </c>
      <c r="AS3882" s="26" t="s">
        <v>168</v>
      </c>
      <c r="AT3882" s="26" t="s">
        <v>71</v>
      </c>
      <c r="AU3882" s="26" t="s">
        <v>63</v>
      </c>
      <c r="AV3882" s="26" t="s">
        <v>63</v>
      </c>
      <c r="AW3882" s="26" t="s">
        <v>63</v>
      </c>
      <c r="AX3882" s="26" t="s">
        <v>63</v>
      </c>
      <c r="AY3882" s="26">
        <v>44.081364999999899</v>
      </c>
      <c r="AZ3882" s="26">
        <v>-102.481634999999</v>
      </c>
      <c r="BA3882" s="26" t="s">
        <v>158</v>
      </c>
      <c r="BB3882" s="26" t="s">
        <v>611</v>
      </c>
      <c r="BC3882" s="26" t="s">
        <v>167</v>
      </c>
      <c r="BD3882" s="26" t="s">
        <v>154</v>
      </c>
      <c r="BE3882" s="26"/>
      <c r="BF3882" s="26" t="s">
        <v>99</v>
      </c>
      <c r="BG3882" s="26" t="s">
        <v>167</v>
      </c>
      <c r="BH3882" s="26" t="s">
        <v>99</v>
      </c>
      <c r="BI3882" s="26">
        <v>7</v>
      </c>
      <c r="BJ3882" s="26" t="s">
        <v>217</v>
      </c>
    </row>
    <row r="3883" spans="36:62" x14ac:dyDescent="0.25">
      <c r="AJ3883" s="26">
        <v>2708</v>
      </c>
      <c r="AK3883" s="26">
        <v>2016473</v>
      </c>
      <c r="AL3883" s="264">
        <v>44179.260416666664</v>
      </c>
      <c r="AM3883" s="26" t="s">
        <v>481</v>
      </c>
      <c r="AN3883" s="26" t="s">
        <v>63</v>
      </c>
      <c r="AO3883" s="26"/>
      <c r="AP3883" s="26"/>
      <c r="AQ3883" s="26">
        <v>-1</v>
      </c>
      <c r="AR3883" s="26">
        <v>90</v>
      </c>
      <c r="AS3883" s="26" t="s">
        <v>168</v>
      </c>
      <c r="AT3883" s="26" t="s">
        <v>71</v>
      </c>
      <c r="AU3883" s="26" t="s">
        <v>63</v>
      </c>
      <c r="AV3883" s="26" t="s">
        <v>63</v>
      </c>
      <c r="AW3883" s="26" t="s">
        <v>63</v>
      </c>
      <c r="AX3883" s="26" t="s">
        <v>63</v>
      </c>
      <c r="AY3883" s="26">
        <v>44.103794000000001</v>
      </c>
      <c r="AZ3883" s="26">
        <v>-102.855289999999</v>
      </c>
      <c r="BA3883" s="26" t="s">
        <v>494</v>
      </c>
      <c r="BB3883" s="26" t="s">
        <v>611</v>
      </c>
      <c r="BC3883" s="26" t="s">
        <v>167</v>
      </c>
      <c r="BD3883" s="26" t="s">
        <v>154</v>
      </c>
      <c r="BE3883" s="26"/>
      <c r="BF3883" s="26" t="s">
        <v>99</v>
      </c>
      <c r="BG3883" s="26" t="s">
        <v>167</v>
      </c>
      <c r="BH3883" s="26" t="s">
        <v>99</v>
      </c>
      <c r="BI3883" s="26">
        <v>7</v>
      </c>
      <c r="BJ3883" s="26" t="s">
        <v>217</v>
      </c>
    </row>
    <row r="3884" spans="36:62" x14ac:dyDescent="0.25">
      <c r="AJ3884" s="26">
        <v>2710</v>
      </c>
      <c r="AK3884" s="26">
        <v>2016474</v>
      </c>
      <c r="AL3884" s="264">
        <v>44180.306944444441</v>
      </c>
      <c r="AM3884" s="26" t="s">
        <v>481</v>
      </c>
      <c r="AN3884" s="26" t="s">
        <v>63</v>
      </c>
      <c r="AO3884" s="26" t="s">
        <v>156</v>
      </c>
      <c r="AP3884" s="26" t="s">
        <v>159</v>
      </c>
      <c r="AQ3884" s="26">
        <v>0</v>
      </c>
      <c r="AR3884" s="26">
        <v>90</v>
      </c>
      <c r="AS3884" s="26" t="s">
        <v>948</v>
      </c>
      <c r="AT3884" s="26" t="s">
        <v>71</v>
      </c>
      <c r="AU3884" s="26" t="s">
        <v>63</v>
      </c>
      <c r="AV3884" s="26" t="s">
        <v>63</v>
      </c>
      <c r="AW3884" s="26" t="s">
        <v>63</v>
      </c>
      <c r="AX3884" s="26" t="s">
        <v>63</v>
      </c>
      <c r="AY3884" s="26">
        <v>44.117489999999897</v>
      </c>
      <c r="AZ3884" s="26">
        <v>-103.110744999999</v>
      </c>
      <c r="BA3884" s="26" t="s">
        <v>493</v>
      </c>
      <c r="BB3884" s="26" t="s">
        <v>609</v>
      </c>
      <c r="BC3884" s="26" t="s">
        <v>667</v>
      </c>
      <c r="BD3884" s="26" t="s">
        <v>615</v>
      </c>
      <c r="BE3884" s="26"/>
      <c r="BF3884" s="26" t="s">
        <v>68</v>
      </c>
      <c r="BG3884" s="26" t="s">
        <v>68</v>
      </c>
      <c r="BH3884" s="26" t="s">
        <v>175</v>
      </c>
      <c r="BI3884" s="26">
        <v>7</v>
      </c>
      <c r="BJ3884" s="26" t="s">
        <v>217</v>
      </c>
    </row>
    <row r="3885" spans="36:62" x14ac:dyDescent="0.25">
      <c r="AJ3885" s="26">
        <v>2712</v>
      </c>
      <c r="AK3885" s="26">
        <v>2016971</v>
      </c>
      <c r="AL3885" s="264">
        <v>44188.318749999999</v>
      </c>
      <c r="AM3885" s="26" t="s">
        <v>481</v>
      </c>
      <c r="AN3885" s="26" t="s">
        <v>63</v>
      </c>
      <c r="AO3885" s="26" t="s">
        <v>156</v>
      </c>
      <c r="AP3885" s="26" t="s">
        <v>159</v>
      </c>
      <c r="AQ3885" s="26">
        <v>0</v>
      </c>
      <c r="AR3885" s="26">
        <v>90</v>
      </c>
      <c r="AS3885" s="26" t="s">
        <v>949</v>
      </c>
      <c r="AT3885" s="26" t="s">
        <v>658</v>
      </c>
      <c r="AU3885" s="26" t="s">
        <v>63</v>
      </c>
      <c r="AV3885" s="26" t="s">
        <v>63</v>
      </c>
      <c r="AW3885" s="26" t="s">
        <v>63</v>
      </c>
      <c r="AX3885" s="26" t="s">
        <v>63</v>
      </c>
      <c r="AY3885" s="26">
        <v>44.019410000000001</v>
      </c>
      <c r="AZ3885" s="26">
        <v>-102.29417100000001</v>
      </c>
      <c r="BA3885" s="26" t="s">
        <v>185</v>
      </c>
      <c r="BB3885" s="26" t="s">
        <v>611</v>
      </c>
      <c r="BC3885" s="26" t="s">
        <v>614</v>
      </c>
      <c r="BD3885" s="26" t="s">
        <v>615</v>
      </c>
      <c r="BE3885" s="26"/>
      <c r="BF3885" s="26" t="s">
        <v>950</v>
      </c>
      <c r="BG3885" s="26" t="s">
        <v>209</v>
      </c>
      <c r="BH3885" s="26" t="s">
        <v>711</v>
      </c>
      <c r="BI3885" s="26">
        <v>7</v>
      </c>
      <c r="BJ3885" s="26" t="s">
        <v>20</v>
      </c>
    </row>
    <row r="3886" spans="36:62" x14ac:dyDescent="0.25">
      <c r="AJ3886" s="26">
        <v>2713</v>
      </c>
      <c r="AK3886" s="26">
        <v>2017032</v>
      </c>
      <c r="AL3886" s="264">
        <v>44191.77847222222</v>
      </c>
      <c r="AM3886" s="26" t="s">
        <v>481</v>
      </c>
      <c r="AN3886" s="26" t="s">
        <v>63</v>
      </c>
      <c r="AO3886" s="26" t="s">
        <v>156</v>
      </c>
      <c r="AP3886" s="26" t="s">
        <v>159</v>
      </c>
      <c r="AQ3886" s="26">
        <v>0</v>
      </c>
      <c r="AR3886" s="26">
        <v>90</v>
      </c>
      <c r="AS3886" s="26" t="s">
        <v>201</v>
      </c>
      <c r="AT3886" s="26" t="s">
        <v>71</v>
      </c>
      <c r="AU3886" s="26" t="s">
        <v>69</v>
      </c>
      <c r="AV3886" s="26" t="s">
        <v>63</v>
      </c>
      <c r="AW3886" s="26" t="s">
        <v>63</v>
      </c>
      <c r="AX3886" s="26" t="s">
        <v>63</v>
      </c>
      <c r="AY3886" s="26">
        <v>44.099679000000002</v>
      </c>
      <c r="AZ3886" s="26">
        <v>-103.162239</v>
      </c>
      <c r="BA3886" s="26" t="s">
        <v>158</v>
      </c>
      <c r="BB3886" s="26" t="s">
        <v>609</v>
      </c>
      <c r="BC3886" s="26" t="s">
        <v>951</v>
      </c>
      <c r="BD3886" s="26" t="s">
        <v>68</v>
      </c>
      <c r="BE3886" s="26"/>
      <c r="BF3886" s="26" t="s">
        <v>68</v>
      </c>
      <c r="BG3886" s="26" t="s">
        <v>68</v>
      </c>
      <c r="BH3886" s="26" t="s">
        <v>711</v>
      </c>
      <c r="BI3886" s="26">
        <v>7</v>
      </c>
      <c r="BJ3886" s="26" t="s">
        <v>20</v>
      </c>
    </row>
    <row r="3887" spans="36:62" x14ac:dyDescent="0.25">
      <c r="AJ3887" s="26">
        <v>2714</v>
      </c>
      <c r="AK3887" s="26">
        <v>2017033</v>
      </c>
      <c r="AL3887" s="264">
        <v>44192.729166666664</v>
      </c>
      <c r="AM3887" s="26" t="s">
        <v>481</v>
      </c>
      <c r="AN3887" s="26" t="s">
        <v>63</v>
      </c>
      <c r="AO3887" s="26"/>
      <c r="AP3887" s="26"/>
      <c r="AQ3887" s="26">
        <v>-1</v>
      </c>
      <c r="AR3887" s="26">
        <v>90</v>
      </c>
      <c r="AS3887" s="26" t="s">
        <v>168</v>
      </c>
      <c r="AT3887" s="26" t="s">
        <v>71</v>
      </c>
      <c r="AU3887" s="26" t="s">
        <v>63</v>
      </c>
      <c r="AV3887" s="26" t="s">
        <v>63</v>
      </c>
      <c r="AW3887" s="26" t="s">
        <v>63</v>
      </c>
      <c r="AX3887" s="26" t="s">
        <v>63</v>
      </c>
      <c r="AY3887" s="26">
        <v>44.118386000000001</v>
      </c>
      <c r="AZ3887" s="26">
        <v>-102.98791300000001</v>
      </c>
      <c r="BA3887" s="26" t="s">
        <v>158</v>
      </c>
      <c r="BB3887" s="26" t="s">
        <v>609</v>
      </c>
      <c r="BC3887" s="26" t="s">
        <v>167</v>
      </c>
      <c r="BD3887" s="26" t="s">
        <v>154</v>
      </c>
      <c r="BE3887" s="26"/>
      <c r="BF3887" s="26" t="s">
        <v>99</v>
      </c>
      <c r="BG3887" s="26" t="s">
        <v>167</v>
      </c>
      <c r="BH3887" s="26" t="s">
        <v>99</v>
      </c>
      <c r="BI3887" s="26">
        <v>7</v>
      </c>
      <c r="BJ3887" s="26" t="s">
        <v>217</v>
      </c>
    </row>
    <row r="3888" spans="36:62" x14ac:dyDescent="0.25">
      <c r="AJ3888" s="26">
        <v>2715</v>
      </c>
      <c r="AK3888" s="26">
        <v>2017040</v>
      </c>
      <c r="AL3888" s="264">
        <v>44180.638888888891</v>
      </c>
      <c r="AM3888" s="26" t="s">
        <v>481</v>
      </c>
      <c r="AN3888" s="26" t="s">
        <v>63</v>
      </c>
      <c r="AO3888" s="26" t="s">
        <v>156</v>
      </c>
      <c r="AP3888" s="26" t="s">
        <v>648</v>
      </c>
      <c r="AQ3888" s="26">
        <v>0</v>
      </c>
      <c r="AR3888" s="26">
        <v>90</v>
      </c>
      <c r="AS3888" s="26" t="s">
        <v>787</v>
      </c>
      <c r="AT3888" s="26" t="s">
        <v>74</v>
      </c>
      <c r="AU3888" s="26" t="s">
        <v>63</v>
      </c>
      <c r="AV3888" s="26" t="s">
        <v>63</v>
      </c>
      <c r="AW3888" s="26" t="s">
        <v>63</v>
      </c>
      <c r="AX3888" s="26" t="s">
        <v>63</v>
      </c>
      <c r="AY3888" s="26">
        <v>44.111165999999898</v>
      </c>
      <c r="AZ3888" s="26">
        <v>-103.124692999999</v>
      </c>
      <c r="BA3888" s="26" t="s">
        <v>486</v>
      </c>
      <c r="BB3888" s="26" t="s">
        <v>609</v>
      </c>
      <c r="BC3888" s="26" t="s">
        <v>732</v>
      </c>
      <c r="BD3888" s="26" t="s">
        <v>794</v>
      </c>
      <c r="BE3888" s="26" t="s">
        <v>952</v>
      </c>
      <c r="BF3888" s="26" t="s">
        <v>953</v>
      </c>
      <c r="BG3888" s="26" t="s">
        <v>68</v>
      </c>
      <c r="BH3888" s="26" t="s">
        <v>646</v>
      </c>
      <c r="BI3888" s="26">
        <v>7</v>
      </c>
      <c r="BJ3888" s="26" t="s">
        <v>217</v>
      </c>
    </row>
    <row r="3889" spans="36:62" x14ac:dyDescent="0.25">
      <c r="AJ3889" s="26">
        <v>2716</v>
      </c>
      <c r="AK3889" s="26">
        <v>2017230</v>
      </c>
      <c r="AL3889" s="264">
        <v>44131.781944444447</v>
      </c>
      <c r="AM3889" s="26" t="s">
        <v>147</v>
      </c>
      <c r="AN3889" s="26" t="s">
        <v>63</v>
      </c>
      <c r="AO3889" s="26" t="s">
        <v>156</v>
      </c>
      <c r="AP3889" s="26" t="s">
        <v>159</v>
      </c>
      <c r="AQ3889" s="26">
        <v>0</v>
      </c>
      <c r="AR3889" s="26">
        <v>90</v>
      </c>
      <c r="AS3889" s="26" t="s">
        <v>853</v>
      </c>
      <c r="AT3889" s="26" t="s">
        <v>71</v>
      </c>
      <c r="AU3889" s="26" t="s">
        <v>63</v>
      </c>
      <c r="AV3889" s="26" t="s">
        <v>63</v>
      </c>
      <c r="AW3889" s="26" t="s">
        <v>63</v>
      </c>
      <c r="AX3889" s="26" t="s">
        <v>63</v>
      </c>
      <c r="AY3889" s="26">
        <v>43.889778999999898</v>
      </c>
      <c r="AZ3889" s="26">
        <v>-102.009208999999</v>
      </c>
      <c r="BA3889" s="26" t="s">
        <v>185</v>
      </c>
      <c r="BB3889" s="26" t="s">
        <v>611</v>
      </c>
      <c r="BC3889" s="26" t="s">
        <v>68</v>
      </c>
      <c r="BD3889" s="26" t="s">
        <v>615</v>
      </c>
      <c r="BE3889" s="26"/>
      <c r="BF3889" s="26" t="s">
        <v>68</v>
      </c>
      <c r="BG3889" s="26" t="s">
        <v>68</v>
      </c>
      <c r="BH3889" s="26" t="s">
        <v>146</v>
      </c>
      <c r="BI3889" s="26">
        <v>7</v>
      </c>
      <c r="BJ3889" s="26" t="s">
        <v>217</v>
      </c>
    </row>
    <row r="3890" spans="36:62" x14ac:dyDescent="0.25">
      <c r="AJ3890" s="26">
        <v>2717</v>
      </c>
      <c r="AK3890" s="26">
        <v>2017483</v>
      </c>
      <c r="AL3890" s="264">
        <v>44194.220138888886</v>
      </c>
      <c r="AM3890" s="26" t="s">
        <v>481</v>
      </c>
      <c r="AN3890" s="26" t="s">
        <v>63</v>
      </c>
      <c r="AO3890" s="26" t="s">
        <v>156</v>
      </c>
      <c r="AP3890" s="26" t="s">
        <v>159</v>
      </c>
      <c r="AQ3890" s="26">
        <v>0</v>
      </c>
      <c r="AR3890" s="26">
        <v>90</v>
      </c>
      <c r="AS3890" s="26" t="s">
        <v>954</v>
      </c>
      <c r="AT3890" s="26" t="s">
        <v>613</v>
      </c>
      <c r="AU3890" s="26" t="s">
        <v>63</v>
      </c>
      <c r="AV3890" s="26" t="s">
        <v>63</v>
      </c>
      <c r="AW3890" s="26" t="s">
        <v>63</v>
      </c>
      <c r="AX3890" s="26" t="s">
        <v>63</v>
      </c>
      <c r="AY3890" s="26">
        <v>44.116852000000002</v>
      </c>
      <c r="AZ3890" s="26">
        <v>-103.113951</v>
      </c>
      <c r="BA3890" s="26" t="s">
        <v>166</v>
      </c>
      <c r="BB3890" s="26" t="s">
        <v>609</v>
      </c>
      <c r="BC3890" s="26" t="s">
        <v>68</v>
      </c>
      <c r="BD3890" s="26" t="s">
        <v>615</v>
      </c>
      <c r="BE3890" s="26"/>
      <c r="BF3890" s="26" t="s">
        <v>68</v>
      </c>
      <c r="BG3890" s="26" t="s">
        <v>209</v>
      </c>
      <c r="BH3890" s="26" t="s">
        <v>146</v>
      </c>
      <c r="BI3890" s="26">
        <v>7</v>
      </c>
      <c r="BJ3890" s="26" t="s">
        <v>217</v>
      </c>
    </row>
    <row r="3891" spans="36:62" x14ac:dyDescent="0.25">
      <c r="AJ3891" s="26">
        <v>2718</v>
      </c>
      <c r="AK3891" s="26">
        <v>2017516</v>
      </c>
      <c r="AL3891" s="264">
        <v>44132.138194444444</v>
      </c>
      <c r="AM3891" s="26" t="s">
        <v>147</v>
      </c>
      <c r="AN3891" s="26" t="s">
        <v>63</v>
      </c>
      <c r="AO3891" s="26" t="s">
        <v>156</v>
      </c>
      <c r="AP3891" s="26" t="s">
        <v>159</v>
      </c>
      <c r="AQ3891" s="26">
        <v>0</v>
      </c>
      <c r="AR3891" s="26">
        <v>90</v>
      </c>
      <c r="AS3891" s="26" t="s">
        <v>955</v>
      </c>
      <c r="AT3891" s="26" t="s">
        <v>679</v>
      </c>
      <c r="AU3891" s="26" t="s">
        <v>63</v>
      </c>
      <c r="AV3891" s="26" t="s">
        <v>63</v>
      </c>
      <c r="AW3891" s="26" t="s">
        <v>63</v>
      </c>
      <c r="AX3891" s="26" t="s">
        <v>63</v>
      </c>
      <c r="AY3891" s="26">
        <v>43.880530999999898</v>
      </c>
      <c r="AZ3891" s="26">
        <v>-101.989321</v>
      </c>
      <c r="BA3891" s="26" t="s">
        <v>185</v>
      </c>
      <c r="BB3891" s="26" t="s">
        <v>611</v>
      </c>
      <c r="BC3891" s="26" t="s">
        <v>68</v>
      </c>
      <c r="BD3891" s="26" t="s">
        <v>154</v>
      </c>
      <c r="BE3891" s="26"/>
      <c r="BF3891" s="26" t="s">
        <v>68</v>
      </c>
      <c r="BG3891" s="26" t="s">
        <v>209</v>
      </c>
      <c r="BH3891" s="26" t="s">
        <v>146</v>
      </c>
      <c r="BI3891" s="26">
        <v>7</v>
      </c>
      <c r="BJ3891" s="26" t="s">
        <v>217</v>
      </c>
    </row>
    <row r="3892" spans="36:62" x14ac:dyDescent="0.25">
      <c r="AJ3892" s="26">
        <v>2719</v>
      </c>
      <c r="AK3892" s="26">
        <v>2017559</v>
      </c>
      <c r="AL3892" s="264">
        <v>44196.355555555558</v>
      </c>
      <c r="AM3892" s="26" t="s">
        <v>481</v>
      </c>
      <c r="AN3892" s="26" t="s">
        <v>63</v>
      </c>
      <c r="AO3892" s="26"/>
      <c r="AP3892" s="26"/>
      <c r="AQ3892" s="26">
        <v>-1</v>
      </c>
      <c r="AR3892" s="26">
        <v>90</v>
      </c>
      <c r="AS3892" s="26" t="s">
        <v>168</v>
      </c>
      <c r="AT3892" s="26" t="s">
        <v>71</v>
      </c>
      <c r="AU3892" s="26" t="s">
        <v>63</v>
      </c>
      <c r="AV3892" s="26" t="s">
        <v>63</v>
      </c>
      <c r="AW3892" s="26" t="s">
        <v>63</v>
      </c>
      <c r="AX3892" s="26" t="s">
        <v>63</v>
      </c>
      <c r="AY3892" s="26">
        <v>44.118008000000003</v>
      </c>
      <c r="AZ3892" s="26">
        <v>-103.064667</v>
      </c>
      <c r="BA3892" s="26" t="s">
        <v>158</v>
      </c>
      <c r="BB3892" s="26" t="s">
        <v>609</v>
      </c>
      <c r="BC3892" s="26" t="s">
        <v>167</v>
      </c>
      <c r="BD3892" s="26" t="s">
        <v>154</v>
      </c>
      <c r="BE3892" s="26"/>
      <c r="BF3892" s="26" t="s">
        <v>99</v>
      </c>
      <c r="BG3892" s="26" t="s">
        <v>167</v>
      </c>
      <c r="BH3892" s="26" t="s">
        <v>99</v>
      </c>
      <c r="BI3892" s="26">
        <v>7</v>
      </c>
      <c r="BJ3892" s="26" t="s">
        <v>217</v>
      </c>
    </row>
    <row r="3893" spans="36:62" x14ac:dyDescent="0.25">
      <c r="AJ3893" s="26">
        <v>2720</v>
      </c>
      <c r="AK3893" s="26">
        <v>2100017</v>
      </c>
      <c r="AL3893" s="264">
        <v>44199.978472222225</v>
      </c>
      <c r="AM3893" s="26" t="s">
        <v>147</v>
      </c>
      <c r="AN3893" s="26" t="s">
        <v>63</v>
      </c>
      <c r="AO3893" s="26" t="s">
        <v>156</v>
      </c>
      <c r="AP3893" s="26" t="s">
        <v>159</v>
      </c>
      <c r="AQ3893" s="26">
        <v>0</v>
      </c>
      <c r="AR3893" s="26">
        <v>90</v>
      </c>
      <c r="AS3893" s="26" t="s">
        <v>197</v>
      </c>
      <c r="AT3893" s="26" t="s">
        <v>71</v>
      </c>
      <c r="AU3893" s="26" t="s">
        <v>63</v>
      </c>
      <c r="AV3893" s="26" t="s">
        <v>63</v>
      </c>
      <c r="AW3893" s="26" t="s">
        <v>63</v>
      </c>
      <c r="AX3893" s="26" t="s">
        <v>63</v>
      </c>
      <c r="AY3893" s="26">
        <v>43.8355409999999</v>
      </c>
      <c r="AZ3893" s="26">
        <v>-101.885991</v>
      </c>
      <c r="BA3893" s="26" t="s">
        <v>208</v>
      </c>
      <c r="BB3893" s="26" t="s">
        <v>611</v>
      </c>
      <c r="BC3893" s="26" t="s">
        <v>636</v>
      </c>
      <c r="BD3893" s="26" t="s">
        <v>68</v>
      </c>
      <c r="BE3893" s="26" t="s">
        <v>816</v>
      </c>
      <c r="BF3893" s="26" t="s">
        <v>68</v>
      </c>
      <c r="BG3893" s="26" t="s">
        <v>68</v>
      </c>
      <c r="BH3893" s="26" t="s">
        <v>956</v>
      </c>
      <c r="BI3893" s="26">
        <v>7</v>
      </c>
      <c r="BJ3893" s="26" t="s">
        <v>217</v>
      </c>
    </row>
    <row r="3894" spans="36:62" x14ac:dyDescent="0.25">
      <c r="AJ3894" s="26">
        <v>2722</v>
      </c>
      <c r="AK3894" s="26">
        <v>2017793</v>
      </c>
      <c r="AL3894" s="264">
        <v>44179.779166666667</v>
      </c>
      <c r="AM3894" s="26" t="s">
        <v>481</v>
      </c>
      <c r="AN3894" s="26" t="s">
        <v>63</v>
      </c>
      <c r="AO3894" s="26" t="s">
        <v>156</v>
      </c>
      <c r="AP3894" s="26" t="s">
        <v>159</v>
      </c>
      <c r="AQ3894" s="26">
        <v>0</v>
      </c>
      <c r="AR3894" s="26">
        <v>90</v>
      </c>
      <c r="AS3894" s="26" t="s">
        <v>635</v>
      </c>
      <c r="AT3894" s="26" t="s">
        <v>613</v>
      </c>
      <c r="AU3894" s="26" t="s">
        <v>63</v>
      </c>
      <c r="AV3894" s="26" t="s">
        <v>63</v>
      </c>
      <c r="AW3894" s="26" t="s">
        <v>63</v>
      </c>
      <c r="AX3894" s="26" t="s">
        <v>63</v>
      </c>
      <c r="AY3894" s="26">
        <v>44.111320999999897</v>
      </c>
      <c r="AZ3894" s="26">
        <v>-103.124415999999</v>
      </c>
      <c r="BA3894" s="26" t="s">
        <v>185</v>
      </c>
      <c r="BB3894" s="26" t="s">
        <v>609</v>
      </c>
      <c r="BC3894" s="26" t="s">
        <v>68</v>
      </c>
      <c r="BD3894" s="26" t="s">
        <v>68</v>
      </c>
      <c r="BE3894" s="26" t="s">
        <v>617</v>
      </c>
      <c r="BF3894" s="26" t="s">
        <v>68</v>
      </c>
      <c r="BG3894" s="26" t="s">
        <v>209</v>
      </c>
      <c r="BH3894" s="26" t="s">
        <v>146</v>
      </c>
      <c r="BI3894" s="26">
        <v>7</v>
      </c>
      <c r="BJ3894" s="26" t="s">
        <v>217</v>
      </c>
    </row>
    <row r="3895" spans="36:62" x14ac:dyDescent="0.25">
      <c r="AJ3895" s="26">
        <v>2723</v>
      </c>
      <c r="AK3895" s="26">
        <v>2017796</v>
      </c>
      <c r="AL3895" s="264">
        <v>44187.713888888888</v>
      </c>
      <c r="AM3895" s="26" t="s">
        <v>481</v>
      </c>
      <c r="AN3895" s="26" t="s">
        <v>63</v>
      </c>
      <c r="AO3895" s="26" t="s">
        <v>156</v>
      </c>
      <c r="AP3895" s="26" t="s">
        <v>159</v>
      </c>
      <c r="AQ3895" s="26">
        <v>0</v>
      </c>
      <c r="AR3895" s="26">
        <v>90</v>
      </c>
      <c r="AS3895" s="26" t="s">
        <v>189</v>
      </c>
      <c r="AT3895" s="26" t="s">
        <v>216</v>
      </c>
      <c r="AU3895" s="26" t="s">
        <v>63</v>
      </c>
      <c r="AV3895" s="26" t="s">
        <v>63</v>
      </c>
      <c r="AW3895" s="26" t="s">
        <v>63</v>
      </c>
      <c r="AX3895" s="26" t="s">
        <v>63</v>
      </c>
      <c r="AY3895" s="26">
        <v>44.1183219999999</v>
      </c>
      <c r="AZ3895" s="26">
        <v>-102.994544</v>
      </c>
      <c r="BA3895" s="26" t="s">
        <v>185</v>
      </c>
      <c r="BB3895" s="26" t="s">
        <v>609</v>
      </c>
      <c r="BC3895" s="26" t="s">
        <v>68</v>
      </c>
      <c r="BD3895" s="26" t="s">
        <v>68</v>
      </c>
      <c r="BE3895" s="26"/>
      <c r="BF3895" s="26" t="s">
        <v>68</v>
      </c>
      <c r="BG3895" s="26" t="s">
        <v>68</v>
      </c>
      <c r="BH3895" s="26" t="s">
        <v>160</v>
      </c>
      <c r="BI3895" s="26">
        <v>7</v>
      </c>
      <c r="BJ3895" s="26" t="s">
        <v>217</v>
      </c>
    </row>
    <row r="3896" spans="36:62" x14ac:dyDescent="0.25">
      <c r="AJ3896" s="26">
        <v>2724</v>
      </c>
      <c r="AK3896" s="26">
        <v>2017798</v>
      </c>
      <c r="AL3896" s="264">
        <v>44167.70416666667</v>
      </c>
      <c r="AM3896" s="26" t="s">
        <v>481</v>
      </c>
      <c r="AN3896" s="26" t="s">
        <v>63</v>
      </c>
      <c r="AO3896" s="26" t="s">
        <v>214</v>
      </c>
      <c r="AP3896" s="26" t="s">
        <v>159</v>
      </c>
      <c r="AQ3896" s="26">
        <v>0</v>
      </c>
      <c r="AR3896" s="26">
        <v>90</v>
      </c>
      <c r="AS3896" s="26" t="s">
        <v>168</v>
      </c>
      <c r="AT3896" s="26" t="s">
        <v>71</v>
      </c>
      <c r="AU3896" s="26" t="s">
        <v>63</v>
      </c>
      <c r="AV3896" s="26" t="s">
        <v>63</v>
      </c>
      <c r="AW3896" s="26" t="s">
        <v>63</v>
      </c>
      <c r="AX3896" s="26" t="s">
        <v>63</v>
      </c>
      <c r="AY3896" s="26">
        <v>44.083571999999897</v>
      </c>
      <c r="AZ3896" s="26">
        <v>-102.484956999999</v>
      </c>
      <c r="BA3896" s="26" t="s">
        <v>166</v>
      </c>
      <c r="BB3896" s="26" t="s">
        <v>611</v>
      </c>
      <c r="BC3896" s="26" t="s">
        <v>68</v>
      </c>
      <c r="BD3896" s="26" t="s">
        <v>154</v>
      </c>
      <c r="BE3896" s="26"/>
      <c r="BF3896" s="26" t="s">
        <v>68</v>
      </c>
      <c r="BG3896" s="26" t="s">
        <v>68</v>
      </c>
      <c r="BH3896" s="26" t="s">
        <v>210</v>
      </c>
      <c r="BI3896" s="26">
        <v>7</v>
      </c>
      <c r="BJ3896" s="26" t="s">
        <v>20</v>
      </c>
    </row>
    <row r="3897" spans="36:62" x14ac:dyDescent="0.25">
      <c r="AJ3897" s="26">
        <v>2726</v>
      </c>
      <c r="AK3897" s="26">
        <v>2100077</v>
      </c>
      <c r="AL3897" s="264">
        <v>44201.759027777778</v>
      </c>
      <c r="AM3897" s="26" t="s">
        <v>481</v>
      </c>
      <c r="AN3897" s="26" t="s">
        <v>63</v>
      </c>
      <c r="AO3897" s="26"/>
      <c r="AP3897" s="26"/>
      <c r="AQ3897" s="26">
        <v>-1</v>
      </c>
      <c r="AR3897" s="26">
        <v>90</v>
      </c>
      <c r="AS3897" s="26" t="s">
        <v>168</v>
      </c>
      <c r="AT3897" s="26" t="s">
        <v>619</v>
      </c>
      <c r="AU3897" s="26" t="s">
        <v>63</v>
      </c>
      <c r="AV3897" s="26" t="s">
        <v>63</v>
      </c>
      <c r="AW3897" s="26" t="s">
        <v>63</v>
      </c>
      <c r="AX3897" s="26" t="s">
        <v>63</v>
      </c>
      <c r="AY3897" s="26">
        <v>44.104261000000001</v>
      </c>
      <c r="AZ3897" s="26">
        <v>-102.895089999999</v>
      </c>
      <c r="BA3897" s="26" t="s">
        <v>158</v>
      </c>
      <c r="BB3897" s="26" t="s">
        <v>611</v>
      </c>
      <c r="BC3897" s="26" t="s">
        <v>167</v>
      </c>
      <c r="BD3897" s="26" t="s">
        <v>154</v>
      </c>
      <c r="BE3897" s="26"/>
      <c r="BF3897" s="26" t="s">
        <v>99</v>
      </c>
      <c r="BG3897" s="26" t="s">
        <v>167</v>
      </c>
      <c r="BH3897" s="26" t="s">
        <v>99</v>
      </c>
      <c r="BI3897" s="26">
        <v>7</v>
      </c>
      <c r="BJ3897" s="26" t="s">
        <v>217</v>
      </c>
    </row>
    <row r="3898" spans="36:62" x14ac:dyDescent="0.25">
      <c r="AJ3898" s="26">
        <v>2727</v>
      </c>
      <c r="AK3898" s="26">
        <v>2100074</v>
      </c>
      <c r="AL3898" s="264">
        <v>44198.770833333336</v>
      </c>
      <c r="AM3898" s="26" t="s">
        <v>481</v>
      </c>
      <c r="AN3898" s="26" t="s">
        <v>63</v>
      </c>
      <c r="AO3898" s="26"/>
      <c r="AP3898" s="26"/>
      <c r="AQ3898" s="26">
        <v>-1</v>
      </c>
      <c r="AR3898" s="26">
        <v>90</v>
      </c>
      <c r="AS3898" s="26" t="s">
        <v>168</v>
      </c>
      <c r="AT3898" s="26" t="s">
        <v>71</v>
      </c>
      <c r="AU3898" s="26" t="s">
        <v>63</v>
      </c>
      <c r="AV3898" s="26" t="s">
        <v>63</v>
      </c>
      <c r="AW3898" s="26" t="s">
        <v>63</v>
      </c>
      <c r="AX3898" s="26" t="s">
        <v>63</v>
      </c>
      <c r="AY3898" s="26">
        <v>44.103661000000002</v>
      </c>
      <c r="AZ3898" s="26">
        <v>-102.838255</v>
      </c>
      <c r="BA3898" s="26" t="s">
        <v>208</v>
      </c>
      <c r="BB3898" s="26" t="s">
        <v>609</v>
      </c>
      <c r="BC3898" s="26" t="s">
        <v>167</v>
      </c>
      <c r="BD3898" s="26" t="s">
        <v>154</v>
      </c>
      <c r="BE3898" s="26"/>
      <c r="BF3898" s="26" t="s">
        <v>99</v>
      </c>
      <c r="BG3898" s="26" t="s">
        <v>167</v>
      </c>
      <c r="BH3898" s="26" t="s">
        <v>99</v>
      </c>
      <c r="BI3898" s="26">
        <v>7</v>
      </c>
      <c r="BJ3898" s="26" t="s">
        <v>217</v>
      </c>
    </row>
    <row r="3899" spans="36:62" x14ac:dyDescent="0.25">
      <c r="AJ3899" s="26">
        <v>2728</v>
      </c>
      <c r="AK3899" s="26">
        <v>2100532</v>
      </c>
      <c r="AL3899" s="264">
        <v>44210.506944444445</v>
      </c>
      <c r="AM3899" s="26" t="s">
        <v>481</v>
      </c>
      <c r="AN3899" s="26" t="s">
        <v>63</v>
      </c>
      <c r="AO3899" s="26" t="s">
        <v>156</v>
      </c>
      <c r="AP3899" s="26" t="s">
        <v>159</v>
      </c>
      <c r="AQ3899" s="26">
        <v>0</v>
      </c>
      <c r="AR3899" s="26">
        <v>90</v>
      </c>
      <c r="AS3899" s="26" t="s">
        <v>189</v>
      </c>
      <c r="AT3899" s="26" t="s">
        <v>619</v>
      </c>
      <c r="AU3899" s="26" t="s">
        <v>63</v>
      </c>
      <c r="AV3899" s="26" t="s">
        <v>63</v>
      </c>
      <c r="AW3899" s="26" t="s">
        <v>63</v>
      </c>
      <c r="AX3899" s="26" t="s">
        <v>63</v>
      </c>
      <c r="AY3899" s="26">
        <v>44.118372000000001</v>
      </c>
      <c r="AZ3899" s="26">
        <v>-102.97707800000001</v>
      </c>
      <c r="BA3899" s="26" t="s">
        <v>208</v>
      </c>
      <c r="BB3899" s="26" t="s">
        <v>609</v>
      </c>
      <c r="BC3899" s="26" t="s">
        <v>68</v>
      </c>
      <c r="BD3899" s="26" t="s">
        <v>68</v>
      </c>
      <c r="BE3899" s="26"/>
      <c r="BF3899" s="26" t="s">
        <v>68</v>
      </c>
      <c r="BG3899" s="26" t="s">
        <v>68</v>
      </c>
      <c r="BH3899" s="26" t="s">
        <v>146</v>
      </c>
      <c r="BI3899" s="26">
        <v>7</v>
      </c>
      <c r="BJ3899" s="26" t="s">
        <v>217</v>
      </c>
    </row>
    <row r="3900" spans="36:62" x14ac:dyDescent="0.25">
      <c r="AJ3900" s="26">
        <v>2729</v>
      </c>
      <c r="AK3900" s="26">
        <v>2100533</v>
      </c>
      <c r="AL3900" s="264">
        <v>44210.525694444441</v>
      </c>
      <c r="AM3900" s="26" t="s">
        <v>481</v>
      </c>
      <c r="AN3900" s="26" t="s">
        <v>63</v>
      </c>
      <c r="AO3900" s="26" t="s">
        <v>156</v>
      </c>
      <c r="AP3900" s="26" t="s">
        <v>159</v>
      </c>
      <c r="AQ3900" s="26">
        <v>0</v>
      </c>
      <c r="AR3900" s="26">
        <v>90</v>
      </c>
      <c r="AS3900" s="26" t="s">
        <v>189</v>
      </c>
      <c r="AT3900" s="26" t="s">
        <v>619</v>
      </c>
      <c r="AU3900" s="26" t="s">
        <v>63</v>
      </c>
      <c r="AV3900" s="26" t="s">
        <v>63</v>
      </c>
      <c r="AW3900" s="26" t="s">
        <v>63</v>
      </c>
      <c r="AX3900" s="26" t="s">
        <v>63</v>
      </c>
      <c r="AY3900" s="26">
        <v>44.103597000000001</v>
      </c>
      <c r="AZ3900" s="26">
        <v>-102.66985200000001</v>
      </c>
      <c r="BA3900" s="26" t="s">
        <v>208</v>
      </c>
      <c r="BB3900" s="26" t="s">
        <v>609</v>
      </c>
      <c r="BC3900" s="26" t="s">
        <v>68</v>
      </c>
      <c r="BD3900" s="26" t="s">
        <v>68</v>
      </c>
      <c r="BE3900" s="26"/>
      <c r="BF3900" s="26" t="s">
        <v>68</v>
      </c>
      <c r="BG3900" s="26" t="s">
        <v>68</v>
      </c>
      <c r="BH3900" s="26" t="s">
        <v>146</v>
      </c>
      <c r="BI3900" s="26">
        <v>7</v>
      </c>
      <c r="BJ3900" s="26" t="s">
        <v>217</v>
      </c>
    </row>
    <row r="3901" spans="36:62" x14ac:dyDescent="0.25">
      <c r="AJ3901" s="26">
        <v>2730</v>
      </c>
      <c r="AK3901" s="26">
        <v>2100536</v>
      </c>
      <c r="AL3901" s="264">
        <v>44204.984722222223</v>
      </c>
      <c r="AM3901" s="26" t="s">
        <v>481</v>
      </c>
      <c r="AN3901" s="26" t="s">
        <v>63</v>
      </c>
      <c r="AO3901" s="26" t="s">
        <v>156</v>
      </c>
      <c r="AP3901" s="26" t="s">
        <v>159</v>
      </c>
      <c r="AQ3901" s="26">
        <v>0</v>
      </c>
      <c r="AR3901" s="26">
        <v>90</v>
      </c>
      <c r="AS3901" s="26" t="s">
        <v>957</v>
      </c>
      <c r="AT3901" s="26" t="s">
        <v>616</v>
      </c>
      <c r="AU3901" s="26" t="s">
        <v>63</v>
      </c>
      <c r="AV3901" s="26" t="s">
        <v>63</v>
      </c>
      <c r="AW3901" s="26" t="s">
        <v>63</v>
      </c>
      <c r="AX3901" s="26" t="s">
        <v>63</v>
      </c>
      <c r="AY3901" s="26">
        <v>44.103611000000001</v>
      </c>
      <c r="AZ3901" s="26">
        <v>-102.698792999999</v>
      </c>
      <c r="BA3901" s="26" t="s">
        <v>208</v>
      </c>
      <c r="BB3901" s="26" t="s">
        <v>609</v>
      </c>
      <c r="BC3901" s="26" t="s">
        <v>667</v>
      </c>
      <c r="BD3901" s="26" t="s">
        <v>615</v>
      </c>
      <c r="BE3901" s="26"/>
      <c r="BF3901" s="26" t="s">
        <v>68</v>
      </c>
      <c r="BG3901" s="26" t="s">
        <v>209</v>
      </c>
      <c r="BH3901" s="26" t="s">
        <v>160</v>
      </c>
      <c r="BI3901" s="26">
        <v>7</v>
      </c>
      <c r="BJ3901" s="26" t="s">
        <v>217</v>
      </c>
    </row>
    <row r="3902" spans="36:62" x14ac:dyDescent="0.25">
      <c r="AJ3902" s="26">
        <v>2731</v>
      </c>
      <c r="AK3902" s="26">
        <v>2100539</v>
      </c>
      <c r="AL3902" s="264">
        <v>44205.095833333333</v>
      </c>
      <c r="AM3902" s="26" t="s">
        <v>481</v>
      </c>
      <c r="AN3902" s="26" t="s">
        <v>63</v>
      </c>
      <c r="AO3902" s="26" t="s">
        <v>156</v>
      </c>
      <c r="AP3902" s="26" t="s">
        <v>159</v>
      </c>
      <c r="AQ3902" s="26">
        <v>0</v>
      </c>
      <c r="AR3902" s="26">
        <v>90</v>
      </c>
      <c r="AS3902" s="26" t="s">
        <v>958</v>
      </c>
      <c r="AT3902" s="26" t="s">
        <v>663</v>
      </c>
      <c r="AU3902" s="26" t="s">
        <v>69</v>
      </c>
      <c r="AV3902" s="26" t="s">
        <v>63</v>
      </c>
      <c r="AW3902" s="26" t="s">
        <v>63</v>
      </c>
      <c r="AX3902" s="26" t="s">
        <v>63</v>
      </c>
      <c r="AY3902" s="26">
        <v>44.103611000000001</v>
      </c>
      <c r="AZ3902" s="26">
        <v>-102.70125</v>
      </c>
      <c r="BA3902" s="26" t="s">
        <v>185</v>
      </c>
      <c r="BB3902" s="26" t="s">
        <v>609</v>
      </c>
      <c r="BC3902" s="26" t="s">
        <v>620</v>
      </c>
      <c r="BD3902" s="26" t="s">
        <v>615</v>
      </c>
      <c r="BE3902" s="26"/>
      <c r="BF3902" s="26" t="s">
        <v>68</v>
      </c>
      <c r="BG3902" s="26" t="s">
        <v>68</v>
      </c>
      <c r="BH3902" s="26" t="s">
        <v>160</v>
      </c>
      <c r="BI3902" s="26">
        <v>7</v>
      </c>
      <c r="BJ3902" s="26" t="s">
        <v>217</v>
      </c>
    </row>
    <row r="3903" spans="36:62" x14ac:dyDescent="0.25">
      <c r="AJ3903" s="26">
        <v>2732</v>
      </c>
      <c r="AK3903" s="26">
        <v>2100541</v>
      </c>
      <c r="AL3903" s="264">
        <v>44210.522222222222</v>
      </c>
      <c r="AM3903" s="26" t="s">
        <v>481</v>
      </c>
      <c r="AN3903" s="26" t="s">
        <v>63</v>
      </c>
      <c r="AO3903" s="26" t="s">
        <v>156</v>
      </c>
      <c r="AP3903" s="26" t="s">
        <v>159</v>
      </c>
      <c r="AQ3903" s="26">
        <v>0</v>
      </c>
      <c r="AR3903" s="26">
        <v>90</v>
      </c>
      <c r="AS3903" s="26" t="s">
        <v>188</v>
      </c>
      <c r="AT3903" s="26" t="s">
        <v>619</v>
      </c>
      <c r="AU3903" s="26" t="s">
        <v>63</v>
      </c>
      <c r="AV3903" s="26" t="s">
        <v>63</v>
      </c>
      <c r="AW3903" s="26" t="s">
        <v>63</v>
      </c>
      <c r="AX3903" s="26" t="s">
        <v>63</v>
      </c>
      <c r="AY3903" s="26">
        <v>44.117578000000002</v>
      </c>
      <c r="AZ3903" s="26">
        <v>-103.087847999999</v>
      </c>
      <c r="BA3903" s="26" t="s">
        <v>185</v>
      </c>
      <c r="BB3903" s="26" t="s">
        <v>609</v>
      </c>
      <c r="BC3903" s="26" t="s">
        <v>68</v>
      </c>
      <c r="BD3903" s="26" t="s">
        <v>68</v>
      </c>
      <c r="BE3903" s="26"/>
      <c r="BF3903" s="26" t="s">
        <v>68</v>
      </c>
      <c r="BG3903" s="26" t="s">
        <v>68</v>
      </c>
      <c r="BH3903" s="26" t="s">
        <v>160</v>
      </c>
      <c r="BI3903" s="26">
        <v>7</v>
      </c>
      <c r="BJ3903" s="26" t="s">
        <v>217</v>
      </c>
    </row>
    <row r="3904" spans="36:62" x14ac:dyDescent="0.25">
      <c r="AJ3904" s="26">
        <v>2733</v>
      </c>
      <c r="AK3904" s="26">
        <v>2100576</v>
      </c>
      <c r="AL3904" s="264">
        <v>44210.479166666664</v>
      </c>
      <c r="AM3904" s="26" t="s">
        <v>481</v>
      </c>
      <c r="AN3904" s="26" t="s">
        <v>63</v>
      </c>
      <c r="AO3904" s="26" t="s">
        <v>156</v>
      </c>
      <c r="AP3904" s="26" t="s">
        <v>159</v>
      </c>
      <c r="AQ3904" s="26">
        <v>0</v>
      </c>
      <c r="AR3904" s="26">
        <v>90</v>
      </c>
      <c r="AS3904" s="26" t="s">
        <v>189</v>
      </c>
      <c r="AT3904" s="26" t="s">
        <v>216</v>
      </c>
      <c r="AU3904" s="26" t="s">
        <v>63</v>
      </c>
      <c r="AV3904" s="26" t="s">
        <v>63</v>
      </c>
      <c r="AW3904" s="26" t="s">
        <v>63</v>
      </c>
      <c r="AX3904" s="26" t="s">
        <v>63</v>
      </c>
      <c r="AY3904" s="26">
        <v>44.118330999999898</v>
      </c>
      <c r="AZ3904" s="26">
        <v>-102.952551</v>
      </c>
      <c r="BA3904" s="26" t="s">
        <v>185</v>
      </c>
      <c r="BB3904" s="26" t="s">
        <v>609</v>
      </c>
      <c r="BC3904" s="26" t="s">
        <v>68</v>
      </c>
      <c r="BD3904" s="26" t="s">
        <v>68</v>
      </c>
      <c r="BE3904" s="26"/>
      <c r="BF3904" s="26" t="s">
        <v>68</v>
      </c>
      <c r="BG3904" s="26" t="s">
        <v>68</v>
      </c>
      <c r="BH3904" s="26" t="s">
        <v>160</v>
      </c>
      <c r="BI3904" s="26">
        <v>7</v>
      </c>
      <c r="BJ3904" s="26" t="s">
        <v>217</v>
      </c>
    </row>
    <row r="3905" spans="36:62" x14ac:dyDescent="0.25">
      <c r="AJ3905" s="26">
        <v>2735</v>
      </c>
      <c r="AK3905" s="26">
        <v>2100125</v>
      </c>
      <c r="AL3905" s="264">
        <v>44206.557638888888</v>
      </c>
      <c r="AM3905" s="26" t="s">
        <v>147</v>
      </c>
      <c r="AN3905" s="26" t="s">
        <v>63</v>
      </c>
      <c r="AO3905" s="26" t="s">
        <v>156</v>
      </c>
      <c r="AP3905" s="26" t="s">
        <v>627</v>
      </c>
      <c r="AQ3905" s="26">
        <v>0</v>
      </c>
      <c r="AR3905" s="26">
        <v>90</v>
      </c>
      <c r="AS3905" s="26" t="s">
        <v>628</v>
      </c>
      <c r="AT3905" s="26" t="s">
        <v>71</v>
      </c>
      <c r="AU3905" s="26" t="s">
        <v>63</v>
      </c>
      <c r="AV3905" s="26" t="s">
        <v>63</v>
      </c>
      <c r="AW3905" s="26" t="s">
        <v>63</v>
      </c>
      <c r="AX3905" s="26" t="s">
        <v>63</v>
      </c>
      <c r="AY3905" s="26">
        <v>43.836151000000001</v>
      </c>
      <c r="AZ3905" s="26">
        <v>-101.747426</v>
      </c>
      <c r="BA3905" s="26" t="s">
        <v>185</v>
      </c>
      <c r="BB3905" s="26" t="s">
        <v>609</v>
      </c>
      <c r="BC3905" s="26" t="s">
        <v>962</v>
      </c>
      <c r="BD3905" s="26" t="s">
        <v>68</v>
      </c>
      <c r="BE3905" s="26" t="s">
        <v>644</v>
      </c>
      <c r="BF3905" s="26" t="s">
        <v>68</v>
      </c>
      <c r="BG3905" s="26" t="s">
        <v>68</v>
      </c>
      <c r="BH3905" s="26" t="s">
        <v>175</v>
      </c>
      <c r="BI3905" s="26">
        <v>7</v>
      </c>
      <c r="BJ3905" s="26" t="s">
        <v>217</v>
      </c>
    </row>
    <row r="3906" spans="36:62" x14ac:dyDescent="0.25">
      <c r="AJ3906" s="26">
        <v>2737</v>
      </c>
      <c r="AK3906" s="26">
        <v>2100451</v>
      </c>
      <c r="AL3906" s="264">
        <v>44210.080555555556</v>
      </c>
      <c r="AM3906" s="26" t="s">
        <v>481</v>
      </c>
      <c r="AN3906" s="26" t="s">
        <v>63</v>
      </c>
      <c r="AO3906" s="26" t="s">
        <v>156</v>
      </c>
      <c r="AP3906" s="26" t="s">
        <v>159</v>
      </c>
      <c r="AQ3906" s="26">
        <v>0</v>
      </c>
      <c r="AR3906" s="26">
        <v>90</v>
      </c>
      <c r="AS3906" s="26" t="s">
        <v>188</v>
      </c>
      <c r="AT3906" s="26" t="s">
        <v>619</v>
      </c>
      <c r="AU3906" s="26" t="s">
        <v>63</v>
      </c>
      <c r="AV3906" s="26" t="s">
        <v>63</v>
      </c>
      <c r="AW3906" s="26" t="s">
        <v>63</v>
      </c>
      <c r="AX3906" s="26" t="s">
        <v>63</v>
      </c>
      <c r="AY3906" s="26">
        <v>44.103608999999899</v>
      </c>
      <c r="AZ3906" s="26">
        <v>-102.696437</v>
      </c>
      <c r="BA3906" s="26" t="s">
        <v>504</v>
      </c>
      <c r="BB3906" s="26" t="s">
        <v>609</v>
      </c>
      <c r="BC3906" s="26" t="s">
        <v>68</v>
      </c>
      <c r="BD3906" s="26" t="s">
        <v>68</v>
      </c>
      <c r="BE3906" s="26"/>
      <c r="BF3906" s="26" t="s">
        <v>68</v>
      </c>
      <c r="BG3906" s="26" t="s">
        <v>68</v>
      </c>
      <c r="BH3906" s="26" t="s">
        <v>210</v>
      </c>
      <c r="BI3906" s="26">
        <v>7</v>
      </c>
      <c r="BJ3906" s="26" t="s">
        <v>19</v>
      </c>
    </row>
    <row r="3907" spans="36:62" x14ac:dyDescent="0.25">
      <c r="AJ3907" s="26">
        <v>2738</v>
      </c>
      <c r="AK3907" s="26">
        <v>2100594</v>
      </c>
      <c r="AL3907" s="264">
        <v>44210.184027777781</v>
      </c>
      <c r="AM3907" s="26" t="s">
        <v>481</v>
      </c>
      <c r="AN3907" s="26" t="s">
        <v>63</v>
      </c>
      <c r="AO3907" s="26" t="s">
        <v>156</v>
      </c>
      <c r="AP3907" s="26" t="s">
        <v>824</v>
      </c>
      <c r="AQ3907" s="26">
        <v>0</v>
      </c>
      <c r="AR3907" s="26">
        <v>90</v>
      </c>
      <c r="AS3907" s="26" t="s">
        <v>963</v>
      </c>
      <c r="AT3907" s="26" t="s">
        <v>216</v>
      </c>
      <c r="AU3907" s="26" t="s">
        <v>63</v>
      </c>
      <c r="AV3907" s="26" t="s">
        <v>63</v>
      </c>
      <c r="AW3907" s="26" t="s">
        <v>63</v>
      </c>
      <c r="AX3907" s="26" t="s">
        <v>63</v>
      </c>
      <c r="AY3907" s="26">
        <v>43.948860000000003</v>
      </c>
      <c r="AZ3907" s="26">
        <v>-102.164833</v>
      </c>
      <c r="BA3907" s="26" t="s">
        <v>502</v>
      </c>
      <c r="BB3907" s="26" t="s">
        <v>964</v>
      </c>
      <c r="BC3907" s="26" t="s">
        <v>829</v>
      </c>
      <c r="BD3907" s="26" t="s">
        <v>829</v>
      </c>
      <c r="BE3907" s="26"/>
      <c r="BF3907" s="26" t="s">
        <v>829</v>
      </c>
      <c r="BG3907" s="26" t="s">
        <v>829</v>
      </c>
      <c r="BH3907" s="26" t="s">
        <v>965</v>
      </c>
      <c r="BI3907" s="26">
        <v>7</v>
      </c>
      <c r="BJ3907" s="26" t="s">
        <v>217</v>
      </c>
    </row>
    <row r="3908" spans="36:62" x14ac:dyDescent="0.25">
      <c r="AJ3908" s="26">
        <v>2739</v>
      </c>
      <c r="AK3908" s="26">
        <v>2100940</v>
      </c>
      <c r="AL3908" s="264">
        <v>44221.490972222222</v>
      </c>
      <c r="AM3908" s="26" t="s">
        <v>481</v>
      </c>
      <c r="AN3908" s="26" t="s">
        <v>63</v>
      </c>
      <c r="AO3908" s="26" t="s">
        <v>156</v>
      </c>
      <c r="AP3908" s="26" t="s">
        <v>741</v>
      </c>
      <c r="AQ3908" s="26">
        <v>0</v>
      </c>
      <c r="AR3908" s="26">
        <v>90</v>
      </c>
      <c r="AS3908" s="26" t="s">
        <v>188</v>
      </c>
      <c r="AT3908" s="26" t="s">
        <v>610</v>
      </c>
      <c r="AU3908" s="26" t="s">
        <v>63</v>
      </c>
      <c r="AV3908" s="26" t="s">
        <v>63</v>
      </c>
      <c r="AW3908" s="26" t="s">
        <v>63</v>
      </c>
      <c r="AX3908" s="26" t="s">
        <v>63</v>
      </c>
      <c r="AY3908" s="26">
        <v>44.103287000000002</v>
      </c>
      <c r="AZ3908" s="26">
        <v>-102.597731999999</v>
      </c>
      <c r="BA3908" s="26" t="s">
        <v>498</v>
      </c>
      <c r="BB3908" s="26" t="s">
        <v>611</v>
      </c>
      <c r="BC3908" s="26" t="s">
        <v>68</v>
      </c>
      <c r="BD3908" s="26" t="s">
        <v>615</v>
      </c>
      <c r="BE3908" s="26"/>
      <c r="BF3908" s="26" t="s">
        <v>68</v>
      </c>
      <c r="BG3908" s="26" t="s">
        <v>209</v>
      </c>
      <c r="BH3908" s="26" t="s">
        <v>210</v>
      </c>
      <c r="BI3908" s="26">
        <v>7</v>
      </c>
      <c r="BJ3908" s="26" t="s">
        <v>20</v>
      </c>
    </row>
    <row r="3909" spans="36:62" x14ac:dyDescent="0.25">
      <c r="AJ3909" s="26">
        <v>2740</v>
      </c>
      <c r="AK3909" s="26">
        <v>2100943</v>
      </c>
      <c r="AL3909" s="264">
        <v>44212.972916666666</v>
      </c>
      <c r="AM3909" s="26" t="s">
        <v>481</v>
      </c>
      <c r="AN3909" s="26" t="s">
        <v>63</v>
      </c>
      <c r="AO3909" s="26" t="s">
        <v>156</v>
      </c>
      <c r="AP3909" s="26" t="s">
        <v>159</v>
      </c>
      <c r="AQ3909" s="26">
        <v>0</v>
      </c>
      <c r="AR3909" s="26">
        <v>90</v>
      </c>
      <c r="AS3909" s="26" t="s">
        <v>628</v>
      </c>
      <c r="AT3909" s="26" t="s">
        <v>71</v>
      </c>
      <c r="AU3909" s="26" t="s">
        <v>63</v>
      </c>
      <c r="AV3909" s="26" t="s">
        <v>63</v>
      </c>
      <c r="AW3909" s="26" t="s">
        <v>63</v>
      </c>
      <c r="AX3909" s="26" t="s">
        <v>63</v>
      </c>
      <c r="AY3909" s="26">
        <v>44.111958000000001</v>
      </c>
      <c r="AZ3909" s="26">
        <v>-103.122733999999</v>
      </c>
      <c r="BA3909" s="26" t="s">
        <v>158</v>
      </c>
      <c r="BB3909" s="26" t="s">
        <v>811</v>
      </c>
      <c r="BC3909" s="26" t="s">
        <v>967</v>
      </c>
      <c r="BD3909" s="26" t="s">
        <v>68</v>
      </c>
      <c r="BE3909" s="26" t="s">
        <v>966</v>
      </c>
      <c r="BF3909" s="26" t="s">
        <v>68</v>
      </c>
      <c r="BG3909" s="26" t="s">
        <v>68</v>
      </c>
      <c r="BH3909" s="26" t="s">
        <v>968</v>
      </c>
      <c r="BI3909" s="26">
        <v>7</v>
      </c>
      <c r="BJ3909" s="26" t="s">
        <v>217</v>
      </c>
    </row>
    <row r="3910" spans="36:62" x14ac:dyDescent="0.25">
      <c r="AJ3910" s="26">
        <v>2741</v>
      </c>
      <c r="AK3910" s="26">
        <v>2100836</v>
      </c>
      <c r="AL3910" s="264">
        <v>44221.462500000001</v>
      </c>
      <c r="AM3910" s="26" t="s">
        <v>481</v>
      </c>
      <c r="AN3910" s="26" t="s">
        <v>63</v>
      </c>
      <c r="AO3910" s="26" t="s">
        <v>156</v>
      </c>
      <c r="AP3910" s="26" t="s">
        <v>159</v>
      </c>
      <c r="AQ3910" s="26">
        <v>0</v>
      </c>
      <c r="AR3910" s="26">
        <v>90</v>
      </c>
      <c r="AS3910" s="26" t="s">
        <v>188</v>
      </c>
      <c r="AT3910" s="26" t="s">
        <v>610</v>
      </c>
      <c r="AU3910" s="26" t="s">
        <v>63</v>
      </c>
      <c r="AV3910" s="26" t="s">
        <v>63</v>
      </c>
      <c r="AW3910" s="26" t="s">
        <v>63</v>
      </c>
      <c r="AX3910" s="26" t="s">
        <v>63</v>
      </c>
      <c r="AY3910" s="26">
        <v>44.031091000000004</v>
      </c>
      <c r="AZ3910" s="26">
        <v>-102.329262</v>
      </c>
      <c r="BA3910" s="26" t="s">
        <v>158</v>
      </c>
      <c r="BB3910" s="26" t="s">
        <v>609</v>
      </c>
      <c r="BC3910" s="26" t="s">
        <v>667</v>
      </c>
      <c r="BD3910" s="26" t="s">
        <v>615</v>
      </c>
      <c r="BE3910" s="26"/>
      <c r="BF3910" s="26" t="s">
        <v>68</v>
      </c>
      <c r="BG3910" s="26" t="s">
        <v>209</v>
      </c>
      <c r="BH3910" s="26" t="s">
        <v>146</v>
      </c>
      <c r="BI3910" s="26">
        <v>7</v>
      </c>
      <c r="BJ3910" s="26" t="s">
        <v>217</v>
      </c>
    </row>
    <row r="3911" spans="36:62" x14ac:dyDescent="0.25">
      <c r="AJ3911" s="26">
        <v>2742</v>
      </c>
      <c r="AK3911" s="26">
        <v>2100485</v>
      </c>
      <c r="AL3911" s="264">
        <v>44214.559027777781</v>
      </c>
      <c r="AM3911" s="26" t="s">
        <v>481</v>
      </c>
      <c r="AN3911" s="26" t="s">
        <v>63</v>
      </c>
      <c r="AO3911" s="26" t="s">
        <v>156</v>
      </c>
      <c r="AP3911" s="26" t="s">
        <v>159</v>
      </c>
      <c r="AQ3911" s="26">
        <v>0</v>
      </c>
      <c r="AR3911" s="26">
        <v>90</v>
      </c>
      <c r="AS3911" s="26" t="s">
        <v>930</v>
      </c>
      <c r="AT3911" s="26" t="s">
        <v>882</v>
      </c>
      <c r="AU3911" s="26" t="s">
        <v>63</v>
      </c>
      <c r="AV3911" s="26" t="s">
        <v>63</v>
      </c>
      <c r="AW3911" s="26" t="s">
        <v>63</v>
      </c>
      <c r="AX3911" s="26" t="s">
        <v>63</v>
      </c>
      <c r="AY3911" s="26">
        <v>43.986508000000001</v>
      </c>
      <c r="AZ3911" s="26">
        <v>-102.244170999999</v>
      </c>
      <c r="BA3911" s="26" t="s">
        <v>158</v>
      </c>
      <c r="BB3911" s="26" t="s">
        <v>611</v>
      </c>
      <c r="BC3911" s="26" t="s">
        <v>614</v>
      </c>
      <c r="BD3911" s="26" t="s">
        <v>615</v>
      </c>
      <c r="BE3911" s="26"/>
      <c r="BF3911" s="26" t="s">
        <v>68</v>
      </c>
      <c r="BG3911" s="26" t="s">
        <v>209</v>
      </c>
      <c r="BH3911" s="26" t="s">
        <v>146</v>
      </c>
      <c r="BI3911" s="26">
        <v>7</v>
      </c>
      <c r="BJ3911" s="26" t="s">
        <v>217</v>
      </c>
    </row>
    <row r="3912" spans="36:62" x14ac:dyDescent="0.25">
      <c r="AJ3912" s="26">
        <v>2744</v>
      </c>
      <c r="AK3912" s="26">
        <v>2101202</v>
      </c>
      <c r="AL3912" s="264">
        <v>44223.884027777778</v>
      </c>
      <c r="AM3912" s="26" t="s">
        <v>481</v>
      </c>
      <c r="AN3912" s="26" t="s">
        <v>63</v>
      </c>
      <c r="AO3912" s="26"/>
      <c r="AP3912" s="26"/>
      <c r="AQ3912" s="26">
        <v>-1</v>
      </c>
      <c r="AR3912" s="26">
        <v>90</v>
      </c>
      <c r="AS3912" s="26" t="s">
        <v>168</v>
      </c>
      <c r="AT3912" s="26" t="s">
        <v>71</v>
      </c>
      <c r="AU3912" s="26" t="s">
        <v>63</v>
      </c>
      <c r="AV3912" s="26" t="s">
        <v>63</v>
      </c>
      <c r="AW3912" s="26" t="s">
        <v>63</v>
      </c>
      <c r="AX3912" s="26" t="s">
        <v>63</v>
      </c>
      <c r="AY3912" s="26">
        <v>44.103639000000001</v>
      </c>
      <c r="AZ3912" s="26">
        <v>-102.824652</v>
      </c>
      <c r="BA3912" s="26" t="s">
        <v>485</v>
      </c>
      <c r="BB3912" s="26" t="s">
        <v>609</v>
      </c>
      <c r="BC3912" s="26" t="s">
        <v>167</v>
      </c>
      <c r="BD3912" s="26" t="s">
        <v>154</v>
      </c>
      <c r="BE3912" s="26"/>
      <c r="BF3912" s="26" t="s">
        <v>99</v>
      </c>
      <c r="BG3912" s="26" t="s">
        <v>167</v>
      </c>
      <c r="BH3912" s="26" t="s">
        <v>99</v>
      </c>
      <c r="BI3912" s="26">
        <v>7</v>
      </c>
      <c r="BJ3912" s="26" t="s">
        <v>217</v>
      </c>
    </row>
    <row r="3913" spans="36:62" x14ac:dyDescent="0.25">
      <c r="AJ3913" s="26">
        <v>2746</v>
      </c>
      <c r="AK3913" s="26">
        <v>2100837</v>
      </c>
      <c r="AL3913" s="264">
        <v>44205.239583333336</v>
      </c>
      <c r="AM3913" s="26" t="s">
        <v>481</v>
      </c>
      <c r="AN3913" s="26" t="s">
        <v>63</v>
      </c>
      <c r="AO3913" s="26" t="s">
        <v>156</v>
      </c>
      <c r="AP3913" s="26" t="s">
        <v>648</v>
      </c>
      <c r="AQ3913" s="26">
        <v>0</v>
      </c>
      <c r="AR3913" s="26">
        <v>90</v>
      </c>
      <c r="AS3913" s="26" t="s">
        <v>969</v>
      </c>
      <c r="AT3913" s="26" t="s">
        <v>610</v>
      </c>
      <c r="AU3913" s="26" t="s">
        <v>63</v>
      </c>
      <c r="AV3913" s="26" t="s">
        <v>63</v>
      </c>
      <c r="AW3913" s="26" t="s">
        <v>63</v>
      </c>
      <c r="AX3913" s="26" t="s">
        <v>63</v>
      </c>
      <c r="AY3913" s="26">
        <v>44.103425000000001</v>
      </c>
      <c r="AZ3913" s="26">
        <v>-102.733225</v>
      </c>
      <c r="BA3913" s="26" t="s">
        <v>490</v>
      </c>
      <c r="BB3913" s="26" t="s">
        <v>811</v>
      </c>
      <c r="BC3913" s="26" t="s">
        <v>614</v>
      </c>
      <c r="BD3913" s="26" t="s">
        <v>615</v>
      </c>
      <c r="BE3913" s="26"/>
      <c r="BF3913" s="26" t="s">
        <v>68</v>
      </c>
      <c r="BG3913" s="26" t="s">
        <v>68</v>
      </c>
      <c r="BH3913" s="26" t="s">
        <v>175</v>
      </c>
      <c r="BI3913" s="26">
        <v>7</v>
      </c>
      <c r="BJ3913" s="26" t="s">
        <v>21</v>
      </c>
    </row>
    <row r="3914" spans="36:62" x14ac:dyDescent="0.25">
      <c r="AJ3914" s="26">
        <v>2747</v>
      </c>
      <c r="AK3914" s="26">
        <v>2100838</v>
      </c>
      <c r="AL3914" s="264">
        <v>44205.239583333336</v>
      </c>
      <c r="AM3914" s="26" t="s">
        <v>481</v>
      </c>
      <c r="AN3914" s="26" t="s">
        <v>63</v>
      </c>
      <c r="AO3914" s="26" t="s">
        <v>156</v>
      </c>
      <c r="AP3914" s="26" t="s">
        <v>970</v>
      </c>
      <c r="AQ3914" s="26">
        <v>0</v>
      </c>
      <c r="AR3914" s="26">
        <v>90</v>
      </c>
      <c r="AS3914" s="26" t="s">
        <v>971</v>
      </c>
      <c r="AT3914" s="26" t="s">
        <v>610</v>
      </c>
      <c r="AU3914" s="26" t="s">
        <v>63</v>
      </c>
      <c r="AV3914" s="26" t="s">
        <v>63</v>
      </c>
      <c r="AW3914" s="26" t="s">
        <v>63</v>
      </c>
      <c r="AX3914" s="26" t="s">
        <v>63</v>
      </c>
      <c r="AY3914" s="26">
        <v>44.103425000000001</v>
      </c>
      <c r="AZ3914" s="26">
        <v>-102.733249999999</v>
      </c>
      <c r="BA3914" s="26" t="s">
        <v>486</v>
      </c>
      <c r="BB3914" s="26" t="s">
        <v>972</v>
      </c>
      <c r="BC3914" s="26" t="s">
        <v>829</v>
      </c>
      <c r="BD3914" s="26" t="s">
        <v>615</v>
      </c>
      <c r="BE3914" s="26"/>
      <c r="BF3914" s="26" t="s">
        <v>732</v>
      </c>
      <c r="BG3914" s="26" t="s">
        <v>829</v>
      </c>
      <c r="BH3914" s="26" t="s">
        <v>830</v>
      </c>
      <c r="BI3914" s="26">
        <v>7</v>
      </c>
      <c r="BJ3914" s="26" t="s">
        <v>217</v>
      </c>
    </row>
    <row r="3915" spans="36:62" x14ac:dyDescent="0.25">
      <c r="AJ3915" s="26">
        <v>2748</v>
      </c>
      <c r="AK3915" s="26">
        <v>2100963</v>
      </c>
      <c r="AL3915" s="264">
        <v>44224.117361111108</v>
      </c>
      <c r="AM3915" s="26" t="s">
        <v>481</v>
      </c>
      <c r="AN3915" s="26" t="s">
        <v>63</v>
      </c>
      <c r="AO3915" s="26"/>
      <c r="AP3915" s="26"/>
      <c r="AQ3915" s="26">
        <v>-1</v>
      </c>
      <c r="AR3915" s="26">
        <v>90</v>
      </c>
      <c r="AS3915" s="26" t="s">
        <v>168</v>
      </c>
      <c r="AT3915" s="26" t="s">
        <v>71</v>
      </c>
      <c r="AU3915" s="26" t="s">
        <v>63</v>
      </c>
      <c r="AV3915" s="26" t="s">
        <v>63</v>
      </c>
      <c r="AW3915" s="26" t="s">
        <v>63</v>
      </c>
      <c r="AX3915" s="26" t="s">
        <v>63</v>
      </c>
      <c r="AY3915" s="26">
        <v>44.103653000000001</v>
      </c>
      <c r="AZ3915" s="26">
        <v>-102.818848</v>
      </c>
      <c r="BA3915" s="26" t="s">
        <v>158</v>
      </c>
      <c r="BB3915" s="26" t="s">
        <v>609</v>
      </c>
      <c r="BC3915" s="26" t="s">
        <v>167</v>
      </c>
      <c r="BD3915" s="26" t="s">
        <v>154</v>
      </c>
      <c r="BE3915" s="26"/>
      <c r="BF3915" s="26" t="s">
        <v>99</v>
      </c>
      <c r="BG3915" s="26" t="s">
        <v>167</v>
      </c>
      <c r="BH3915" s="26" t="s">
        <v>99</v>
      </c>
      <c r="BI3915" s="26">
        <v>7</v>
      </c>
      <c r="BJ3915" s="26" t="s">
        <v>217</v>
      </c>
    </row>
    <row r="3916" spans="36:62" x14ac:dyDescent="0.25">
      <c r="AJ3916" s="26">
        <v>2750</v>
      </c>
      <c r="AK3916" s="26">
        <v>2101450</v>
      </c>
      <c r="AL3916" s="264">
        <v>44233.399305555555</v>
      </c>
      <c r="AM3916" s="26" t="s">
        <v>481</v>
      </c>
      <c r="AN3916" s="26" t="s">
        <v>63</v>
      </c>
      <c r="AO3916" s="26"/>
      <c r="AP3916" s="26"/>
      <c r="AQ3916" s="26">
        <v>-1</v>
      </c>
      <c r="AR3916" s="26">
        <v>90</v>
      </c>
      <c r="AS3916" s="26" t="s">
        <v>168</v>
      </c>
      <c r="AT3916" s="26" t="s">
        <v>74</v>
      </c>
      <c r="AU3916" s="26" t="s">
        <v>63</v>
      </c>
      <c r="AV3916" s="26" t="s">
        <v>63</v>
      </c>
      <c r="AW3916" s="26" t="s">
        <v>63</v>
      </c>
      <c r="AX3916" s="26" t="s">
        <v>63</v>
      </c>
      <c r="AY3916" s="26">
        <v>44.10342</v>
      </c>
      <c r="AZ3916" s="26">
        <v>-102.812517</v>
      </c>
      <c r="BA3916" s="26" t="s">
        <v>494</v>
      </c>
      <c r="BB3916" s="26" t="s">
        <v>611</v>
      </c>
      <c r="BC3916" s="26" t="s">
        <v>167</v>
      </c>
      <c r="BD3916" s="26" t="s">
        <v>154</v>
      </c>
      <c r="BE3916" s="26"/>
      <c r="BF3916" s="26" t="s">
        <v>99</v>
      </c>
      <c r="BG3916" s="26" t="s">
        <v>167</v>
      </c>
      <c r="BH3916" s="26" t="s">
        <v>99</v>
      </c>
      <c r="BI3916" s="26">
        <v>7</v>
      </c>
      <c r="BJ3916" s="26" t="s">
        <v>217</v>
      </c>
    </row>
    <row r="3917" spans="36:62" x14ac:dyDescent="0.25">
      <c r="AJ3917" s="26">
        <v>2751</v>
      </c>
      <c r="AK3917" s="26">
        <v>2101081</v>
      </c>
      <c r="AL3917" s="264">
        <v>44224.791666666664</v>
      </c>
      <c r="AM3917" s="26" t="s">
        <v>481</v>
      </c>
      <c r="AN3917" s="26" t="s">
        <v>63</v>
      </c>
      <c r="AO3917" s="26"/>
      <c r="AP3917" s="26"/>
      <c r="AQ3917" s="26">
        <v>-1</v>
      </c>
      <c r="AR3917" s="26">
        <v>90</v>
      </c>
      <c r="AS3917" s="26" t="s">
        <v>168</v>
      </c>
      <c r="AT3917" s="26" t="s">
        <v>71</v>
      </c>
      <c r="AU3917" s="26" t="s">
        <v>63</v>
      </c>
      <c r="AV3917" s="26" t="s">
        <v>63</v>
      </c>
      <c r="AW3917" s="26" t="s">
        <v>63</v>
      </c>
      <c r="AX3917" s="26" t="s">
        <v>63</v>
      </c>
      <c r="AY3917" s="26">
        <v>44.118358000000001</v>
      </c>
      <c r="AZ3917" s="26">
        <v>-102.970831</v>
      </c>
      <c r="BA3917" s="26" t="s">
        <v>166</v>
      </c>
      <c r="BB3917" s="26" t="s">
        <v>609</v>
      </c>
      <c r="BC3917" s="26" t="s">
        <v>167</v>
      </c>
      <c r="BD3917" s="26" t="s">
        <v>154</v>
      </c>
      <c r="BE3917" s="26"/>
      <c r="BF3917" s="26" t="s">
        <v>99</v>
      </c>
      <c r="BG3917" s="26" t="s">
        <v>167</v>
      </c>
      <c r="BH3917" s="26" t="s">
        <v>99</v>
      </c>
      <c r="BI3917" s="26">
        <v>7</v>
      </c>
      <c r="BJ3917" s="26" t="s">
        <v>217</v>
      </c>
    </row>
    <row r="3918" spans="36:62" x14ac:dyDescent="0.25">
      <c r="AJ3918" s="26">
        <v>2758</v>
      </c>
      <c r="AK3918" s="26">
        <v>2101897</v>
      </c>
      <c r="AL3918" s="264">
        <v>44205.245833333334</v>
      </c>
      <c r="AM3918" s="26" t="s">
        <v>481</v>
      </c>
      <c r="AN3918" s="26" t="s">
        <v>63</v>
      </c>
      <c r="AO3918" s="26" t="s">
        <v>156</v>
      </c>
      <c r="AP3918" s="26" t="s">
        <v>159</v>
      </c>
      <c r="AQ3918" s="26">
        <v>0</v>
      </c>
      <c r="AR3918" s="26">
        <v>90</v>
      </c>
      <c r="AS3918" s="26" t="s">
        <v>973</v>
      </c>
      <c r="AT3918" s="26" t="s">
        <v>822</v>
      </c>
      <c r="AU3918" s="26" t="s">
        <v>63</v>
      </c>
      <c r="AV3918" s="26" t="s">
        <v>63</v>
      </c>
      <c r="AW3918" s="26" t="s">
        <v>63</v>
      </c>
      <c r="AX3918" s="26" t="s">
        <v>63</v>
      </c>
      <c r="AY3918" s="26">
        <v>44.117750000000001</v>
      </c>
      <c r="AZ3918" s="26">
        <v>-103.081654999999</v>
      </c>
      <c r="BA3918" s="26" t="s">
        <v>185</v>
      </c>
      <c r="BB3918" s="26" t="s">
        <v>609</v>
      </c>
      <c r="BC3918" s="26" t="s">
        <v>974</v>
      </c>
      <c r="BD3918" s="26" t="s">
        <v>615</v>
      </c>
      <c r="BE3918" s="26"/>
      <c r="BF3918" s="26" t="s">
        <v>68</v>
      </c>
      <c r="BG3918" s="26" t="s">
        <v>68</v>
      </c>
      <c r="BH3918" s="26" t="s">
        <v>146</v>
      </c>
      <c r="BI3918" s="26">
        <v>7</v>
      </c>
      <c r="BJ3918" s="26" t="s">
        <v>217</v>
      </c>
    </row>
    <row r="3919" spans="36:62" x14ac:dyDescent="0.25">
      <c r="AJ3919" s="26">
        <v>2760</v>
      </c>
      <c r="AK3919" s="26">
        <v>2102012</v>
      </c>
      <c r="AL3919" s="264">
        <v>44205.245833333334</v>
      </c>
      <c r="AM3919" s="26" t="s">
        <v>481</v>
      </c>
      <c r="AN3919" s="26" t="s">
        <v>63</v>
      </c>
      <c r="AO3919" s="26" t="s">
        <v>156</v>
      </c>
      <c r="AP3919" s="26" t="s">
        <v>159</v>
      </c>
      <c r="AQ3919" s="26">
        <v>0</v>
      </c>
      <c r="AR3919" s="26">
        <v>90</v>
      </c>
      <c r="AS3919" s="26" t="s">
        <v>833</v>
      </c>
      <c r="AT3919" s="26" t="s">
        <v>822</v>
      </c>
      <c r="AU3919" s="26" t="s">
        <v>63</v>
      </c>
      <c r="AV3919" s="26" t="s">
        <v>63</v>
      </c>
      <c r="AW3919" s="26" t="s">
        <v>63</v>
      </c>
      <c r="AX3919" s="26" t="s">
        <v>63</v>
      </c>
      <c r="AY3919" s="26">
        <v>44.117992000000001</v>
      </c>
      <c r="AZ3919" s="26">
        <v>-103.073785999999</v>
      </c>
      <c r="BA3919" s="26" t="s">
        <v>166</v>
      </c>
      <c r="BB3919" s="26" t="s">
        <v>609</v>
      </c>
      <c r="BC3919" s="26" t="s">
        <v>667</v>
      </c>
      <c r="BD3919" s="26" t="s">
        <v>615</v>
      </c>
      <c r="BE3919" s="26"/>
      <c r="BF3919" s="26" t="s">
        <v>68</v>
      </c>
      <c r="BG3919" s="26" t="s">
        <v>68</v>
      </c>
      <c r="BH3919" s="26" t="s">
        <v>146</v>
      </c>
      <c r="BI3919" s="26">
        <v>7</v>
      </c>
      <c r="BJ3919" s="26" t="s">
        <v>217</v>
      </c>
    </row>
    <row r="3920" spans="36:62" x14ac:dyDescent="0.25">
      <c r="AJ3920" s="26">
        <v>2763</v>
      </c>
      <c r="AK3920" s="26">
        <v>2101602</v>
      </c>
      <c r="AL3920" s="264">
        <v>44238.379861111112</v>
      </c>
      <c r="AM3920" s="26" t="s">
        <v>147</v>
      </c>
      <c r="AN3920" s="26" t="s">
        <v>63</v>
      </c>
      <c r="AO3920" s="26" t="s">
        <v>156</v>
      </c>
      <c r="AP3920" s="26" t="s">
        <v>159</v>
      </c>
      <c r="AQ3920" s="26">
        <v>0</v>
      </c>
      <c r="AR3920" s="26">
        <v>90</v>
      </c>
      <c r="AS3920" s="26" t="s">
        <v>975</v>
      </c>
      <c r="AT3920" s="26" t="s">
        <v>613</v>
      </c>
      <c r="AU3920" s="26" t="s">
        <v>63</v>
      </c>
      <c r="AV3920" s="26" t="s">
        <v>63</v>
      </c>
      <c r="AW3920" s="26" t="s">
        <v>63</v>
      </c>
      <c r="AX3920" s="26" t="s">
        <v>63</v>
      </c>
      <c r="AY3920" s="26">
        <v>43.836154000000001</v>
      </c>
      <c r="AZ3920" s="26">
        <v>-101.762148999999</v>
      </c>
      <c r="BA3920" s="26" t="s">
        <v>485</v>
      </c>
      <c r="BB3920" s="26" t="s">
        <v>609</v>
      </c>
      <c r="BC3920" s="26" t="s">
        <v>614</v>
      </c>
      <c r="BD3920" s="26" t="s">
        <v>615</v>
      </c>
      <c r="BE3920" s="26"/>
      <c r="BF3920" s="26" t="s">
        <v>68</v>
      </c>
      <c r="BG3920" s="26" t="s">
        <v>68</v>
      </c>
      <c r="BH3920" s="26" t="s">
        <v>160</v>
      </c>
      <c r="BI3920" s="26">
        <v>7</v>
      </c>
      <c r="BJ3920" s="26" t="s">
        <v>217</v>
      </c>
    </row>
    <row r="3921" spans="36:62" x14ac:dyDescent="0.25">
      <c r="AJ3921" s="26">
        <v>2764</v>
      </c>
      <c r="AK3921" s="26">
        <v>2101816</v>
      </c>
      <c r="AL3921" s="264">
        <v>44237.944444444445</v>
      </c>
      <c r="AM3921" s="26" t="s">
        <v>147</v>
      </c>
      <c r="AN3921" s="26" t="s">
        <v>63</v>
      </c>
      <c r="AO3921" s="26" t="s">
        <v>156</v>
      </c>
      <c r="AP3921" s="26" t="s">
        <v>159</v>
      </c>
      <c r="AQ3921" s="26">
        <v>0</v>
      </c>
      <c r="AR3921" s="26">
        <v>90</v>
      </c>
      <c r="AS3921" s="26" t="s">
        <v>188</v>
      </c>
      <c r="AT3921" s="26" t="s">
        <v>654</v>
      </c>
      <c r="AU3921" s="26" t="s">
        <v>63</v>
      </c>
      <c r="AV3921" s="26" t="s">
        <v>63</v>
      </c>
      <c r="AW3921" s="26" t="s">
        <v>63</v>
      </c>
      <c r="AX3921" s="26" t="s">
        <v>63</v>
      </c>
      <c r="AY3921" s="26">
        <v>43.836148999999899</v>
      </c>
      <c r="AZ3921" s="26">
        <v>-101.75791700000001</v>
      </c>
      <c r="BA3921" s="26" t="s">
        <v>208</v>
      </c>
      <c r="BB3921" s="26" t="s">
        <v>609</v>
      </c>
      <c r="BC3921" s="26" t="s">
        <v>68</v>
      </c>
      <c r="BD3921" s="26" t="s">
        <v>615</v>
      </c>
      <c r="BE3921" s="26"/>
      <c r="BF3921" s="26" t="s">
        <v>68</v>
      </c>
      <c r="BG3921" s="26" t="s">
        <v>209</v>
      </c>
      <c r="BH3921" s="26" t="s">
        <v>146</v>
      </c>
      <c r="BI3921" s="26">
        <v>7</v>
      </c>
      <c r="BJ3921" s="26" t="s">
        <v>217</v>
      </c>
    </row>
    <row r="3922" spans="36:62" x14ac:dyDescent="0.25">
      <c r="AJ3922" s="26">
        <v>2765</v>
      </c>
      <c r="AK3922" s="26">
        <v>2101801</v>
      </c>
      <c r="AL3922" s="264">
        <v>44238.288888888892</v>
      </c>
      <c r="AM3922" s="26" t="s">
        <v>481</v>
      </c>
      <c r="AN3922" s="26" t="s">
        <v>63</v>
      </c>
      <c r="AO3922" s="26" t="s">
        <v>156</v>
      </c>
      <c r="AP3922" s="26" t="s">
        <v>159</v>
      </c>
      <c r="AQ3922" s="26">
        <v>0</v>
      </c>
      <c r="AR3922" s="26">
        <v>90</v>
      </c>
      <c r="AS3922" s="26" t="s">
        <v>977</v>
      </c>
      <c r="AT3922" s="26" t="s">
        <v>654</v>
      </c>
      <c r="AU3922" s="26" t="s">
        <v>63</v>
      </c>
      <c r="AV3922" s="26" t="s">
        <v>63</v>
      </c>
      <c r="AW3922" s="26" t="s">
        <v>63</v>
      </c>
      <c r="AX3922" s="26" t="s">
        <v>63</v>
      </c>
      <c r="AY3922" s="26">
        <v>43.986908</v>
      </c>
      <c r="AZ3922" s="26">
        <v>-102.233712999999</v>
      </c>
      <c r="BA3922" s="26" t="s">
        <v>166</v>
      </c>
      <c r="BB3922" s="26" t="s">
        <v>611</v>
      </c>
      <c r="BC3922" s="26" t="s">
        <v>978</v>
      </c>
      <c r="BD3922" s="26" t="s">
        <v>615</v>
      </c>
      <c r="BE3922" s="26" t="s">
        <v>976</v>
      </c>
      <c r="BF3922" s="26" t="s">
        <v>68</v>
      </c>
      <c r="BG3922" s="26" t="s">
        <v>209</v>
      </c>
      <c r="BH3922" s="26" t="s">
        <v>979</v>
      </c>
      <c r="BI3922" s="26">
        <v>7</v>
      </c>
      <c r="BJ3922" s="26" t="s">
        <v>21</v>
      </c>
    </row>
    <row r="3923" spans="36:62" x14ac:dyDescent="0.25">
      <c r="AJ3923" s="26">
        <v>2768</v>
      </c>
      <c r="AK3923" s="26">
        <v>2102100</v>
      </c>
      <c r="AL3923" s="264">
        <v>44245.98333333333</v>
      </c>
      <c r="AM3923" s="26" t="s">
        <v>481</v>
      </c>
      <c r="AN3923" s="26" t="s">
        <v>63</v>
      </c>
      <c r="AO3923" s="26"/>
      <c r="AP3923" s="26"/>
      <c r="AQ3923" s="26">
        <v>-1</v>
      </c>
      <c r="AR3923" s="26">
        <v>90</v>
      </c>
      <c r="AS3923" s="26" t="s">
        <v>168</v>
      </c>
      <c r="AT3923" s="26" t="s">
        <v>71</v>
      </c>
      <c r="AU3923" s="26" t="s">
        <v>63</v>
      </c>
      <c r="AV3923" s="26" t="s">
        <v>63</v>
      </c>
      <c r="AW3923" s="26" t="s">
        <v>63</v>
      </c>
      <c r="AX3923" s="26" t="s">
        <v>63</v>
      </c>
      <c r="AY3923" s="26">
        <v>44.103651999999897</v>
      </c>
      <c r="AZ3923" s="26">
        <v>-102.82339</v>
      </c>
      <c r="BA3923" s="26" t="s">
        <v>185</v>
      </c>
      <c r="BB3923" s="26" t="s">
        <v>609</v>
      </c>
      <c r="BC3923" s="26" t="s">
        <v>167</v>
      </c>
      <c r="BD3923" s="26" t="s">
        <v>154</v>
      </c>
      <c r="BE3923" s="26"/>
      <c r="BF3923" s="26" t="s">
        <v>99</v>
      </c>
      <c r="BG3923" s="26" t="s">
        <v>167</v>
      </c>
      <c r="BH3923" s="26" t="s">
        <v>99</v>
      </c>
      <c r="BI3923" s="26">
        <v>7</v>
      </c>
      <c r="BJ3923" s="26" t="s">
        <v>217</v>
      </c>
    </row>
    <row r="3924" spans="36:62" x14ac:dyDescent="0.25">
      <c r="AJ3924" s="26">
        <v>2769</v>
      </c>
      <c r="AK3924" s="26">
        <v>2102181</v>
      </c>
      <c r="AL3924" s="264">
        <v>44239.361111111109</v>
      </c>
      <c r="AM3924" s="26" t="s">
        <v>481</v>
      </c>
      <c r="AN3924" s="26" t="s">
        <v>63</v>
      </c>
      <c r="AO3924" s="26" t="s">
        <v>214</v>
      </c>
      <c r="AP3924" s="26" t="s">
        <v>627</v>
      </c>
      <c r="AQ3924" s="26">
        <v>0</v>
      </c>
      <c r="AR3924" s="26">
        <v>90</v>
      </c>
      <c r="AS3924" s="26" t="s">
        <v>980</v>
      </c>
      <c r="AT3924" s="26" t="s">
        <v>654</v>
      </c>
      <c r="AU3924" s="26" t="s">
        <v>63</v>
      </c>
      <c r="AV3924" s="26" t="s">
        <v>63</v>
      </c>
      <c r="AW3924" s="26" t="s">
        <v>63</v>
      </c>
      <c r="AX3924" s="26" t="s">
        <v>63</v>
      </c>
      <c r="AY3924" s="26">
        <v>44.099469999999897</v>
      </c>
      <c r="AZ3924" s="26">
        <v>-103.16974</v>
      </c>
      <c r="BA3924" s="26" t="s">
        <v>185</v>
      </c>
      <c r="BB3924" s="26" t="s">
        <v>811</v>
      </c>
      <c r="BC3924" s="26" t="s">
        <v>678</v>
      </c>
      <c r="BD3924" s="26" t="s">
        <v>681</v>
      </c>
      <c r="BE3924" s="26" t="s">
        <v>858</v>
      </c>
      <c r="BF3924" s="26" t="s">
        <v>68</v>
      </c>
      <c r="BG3924" s="26" t="s">
        <v>68</v>
      </c>
      <c r="BH3924" s="26" t="s">
        <v>175</v>
      </c>
      <c r="BI3924" s="26">
        <v>7</v>
      </c>
      <c r="BJ3924" s="26" t="s">
        <v>217</v>
      </c>
    </row>
    <row r="3925" spans="36:62" x14ac:dyDescent="0.25">
      <c r="AJ3925" s="26">
        <v>2770</v>
      </c>
      <c r="AK3925" s="26">
        <v>2102185</v>
      </c>
      <c r="AL3925" s="264">
        <v>44246.791666666664</v>
      </c>
      <c r="AM3925" s="26" t="s">
        <v>481</v>
      </c>
      <c r="AN3925" s="26" t="s">
        <v>63</v>
      </c>
      <c r="AO3925" s="26"/>
      <c r="AP3925" s="26"/>
      <c r="AQ3925" s="26">
        <v>-1</v>
      </c>
      <c r="AR3925" s="26">
        <v>90</v>
      </c>
      <c r="AS3925" s="26" t="s">
        <v>168</v>
      </c>
      <c r="AT3925" s="26" t="s">
        <v>71</v>
      </c>
      <c r="AU3925" s="26" t="s">
        <v>63</v>
      </c>
      <c r="AV3925" s="26" t="s">
        <v>63</v>
      </c>
      <c r="AW3925" s="26" t="s">
        <v>63</v>
      </c>
      <c r="AX3925" s="26" t="s">
        <v>63</v>
      </c>
      <c r="AY3925" s="26">
        <v>44.1036679999999</v>
      </c>
      <c r="AZ3925" s="26">
        <v>-102.793232</v>
      </c>
      <c r="BA3925" s="26" t="s">
        <v>185</v>
      </c>
      <c r="BB3925" s="26" t="s">
        <v>609</v>
      </c>
      <c r="BC3925" s="26" t="s">
        <v>167</v>
      </c>
      <c r="BD3925" s="26" t="s">
        <v>154</v>
      </c>
      <c r="BE3925" s="26"/>
      <c r="BF3925" s="26" t="s">
        <v>99</v>
      </c>
      <c r="BG3925" s="26" t="s">
        <v>167</v>
      </c>
      <c r="BH3925" s="26" t="s">
        <v>99</v>
      </c>
      <c r="BI3925" s="26">
        <v>7</v>
      </c>
      <c r="BJ3925" s="26" t="s">
        <v>217</v>
      </c>
    </row>
    <row r="3926" spans="36:62" x14ac:dyDescent="0.25">
      <c r="AJ3926" s="26">
        <v>2771</v>
      </c>
      <c r="AK3926" s="26">
        <v>2102186</v>
      </c>
      <c r="AL3926" s="264">
        <v>44247.760416666664</v>
      </c>
      <c r="AM3926" s="26" t="s">
        <v>481</v>
      </c>
      <c r="AN3926" s="26" t="s">
        <v>63</v>
      </c>
      <c r="AO3926" s="26"/>
      <c r="AP3926" s="26"/>
      <c r="AQ3926" s="26">
        <v>-1</v>
      </c>
      <c r="AR3926" s="26">
        <v>90</v>
      </c>
      <c r="AS3926" s="26" t="s">
        <v>168</v>
      </c>
      <c r="AT3926" s="26" t="s">
        <v>71</v>
      </c>
      <c r="AU3926" s="26" t="s">
        <v>63</v>
      </c>
      <c r="AV3926" s="26" t="s">
        <v>63</v>
      </c>
      <c r="AW3926" s="26" t="s">
        <v>63</v>
      </c>
      <c r="AX3926" s="26" t="s">
        <v>63</v>
      </c>
      <c r="AY3926" s="26">
        <v>44.103670000000001</v>
      </c>
      <c r="AZ3926" s="26">
        <v>-102.796665</v>
      </c>
      <c r="BA3926" s="26" t="s">
        <v>158</v>
      </c>
      <c r="BB3926" s="26" t="s">
        <v>609</v>
      </c>
      <c r="BC3926" s="26" t="s">
        <v>167</v>
      </c>
      <c r="BD3926" s="26" t="s">
        <v>154</v>
      </c>
      <c r="BE3926" s="26"/>
      <c r="BF3926" s="26" t="s">
        <v>99</v>
      </c>
      <c r="BG3926" s="26" t="s">
        <v>167</v>
      </c>
      <c r="BH3926" s="26" t="s">
        <v>99</v>
      </c>
      <c r="BI3926" s="26">
        <v>7</v>
      </c>
      <c r="BJ3926" s="26" t="s">
        <v>217</v>
      </c>
    </row>
    <row r="3927" spans="36:62" x14ac:dyDescent="0.25">
      <c r="AJ3927" s="26">
        <v>2772</v>
      </c>
      <c r="AK3927" s="26">
        <v>2102189</v>
      </c>
      <c r="AL3927" s="264">
        <v>44240.366666666669</v>
      </c>
      <c r="AM3927" s="26" t="s">
        <v>481</v>
      </c>
      <c r="AN3927" s="26" t="s">
        <v>63</v>
      </c>
      <c r="AO3927" s="26" t="s">
        <v>156</v>
      </c>
      <c r="AP3927" s="26" t="s">
        <v>706</v>
      </c>
      <c r="AQ3927" s="26">
        <v>0</v>
      </c>
      <c r="AR3927" s="26">
        <v>90</v>
      </c>
      <c r="AS3927" s="26" t="s">
        <v>638</v>
      </c>
      <c r="AT3927" s="26" t="s">
        <v>71</v>
      </c>
      <c r="AU3927" s="26" t="s">
        <v>69</v>
      </c>
      <c r="AV3927" s="26" t="s">
        <v>63</v>
      </c>
      <c r="AW3927" s="26" t="s">
        <v>63</v>
      </c>
      <c r="AX3927" s="26" t="s">
        <v>63</v>
      </c>
      <c r="AY3927" s="26">
        <v>44.1036679999999</v>
      </c>
      <c r="AZ3927" s="26">
        <v>-102.753743</v>
      </c>
      <c r="BA3927" s="26" t="s">
        <v>166</v>
      </c>
      <c r="BB3927" s="26" t="s">
        <v>609</v>
      </c>
      <c r="BC3927" s="26" t="s">
        <v>620</v>
      </c>
      <c r="BD3927" s="26" t="s">
        <v>615</v>
      </c>
      <c r="BE3927" s="26"/>
      <c r="BF3927" s="26" t="s">
        <v>68</v>
      </c>
      <c r="BG3927" s="26" t="s">
        <v>68</v>
      </c>
      <c r="BH3927" s="26" t="s">
        <v>146</v>
      </c>
      <c r="BI3927" s="26">
        <v>7</v>
      </c>
      <c r="BJ3927" s="26" t="s">
        <v>217</v>
      </c>
    </row>
    <row r="3928" spans="36:62" x14ac:dyDescent="0.25">
      <c r="AJ3928" s="26">
        <v>2773</v>
      </c>
      <c r="AK3928" s="26">
        <v>2102191</v>
      </c>
      <c r="AL3928" s="264">
        <v>44238.44027777778</v>
      </c>
      <c r="AM3928" s="26" t="s">
        <v>481</v>
      </c>
      <c r="AN3928" s="26" t="s">
        <v>63</v>
      </c>
      <c r="AO3928" s="26" t="s">
        <v>156</v>
      </c>
      <c r="AP3928" s="26" t="s">
        <v>159</v>
      </c>
      <c r="AQ3928" s="26">
        <v>0</v>
      </c>
      <c r="AR3928" s="26">
        <v>90</v>
      </c>
      <c r="AS3928" s="26" t="s">
        <v>622</v>
      </c>
      <c r="AT3928" s="26" t="s">
        <v>613</v>
      </c>
      <c r="AU3928" s="26" t="s">
        <v>63</v>
      </c>
      <c r="AV3928" s="26" t="s">
        <v>63</v>
      </c>
      <c r="AW3928" s="26" t="s">
        <v>63</v>
      </c>
      <c r="AX3928" s="26" t="s">
        <v>63</v>
      </c>
      <c r="AY3928" s="26">
        <v>44.117776999999897</v>
      </c>
      <c r="AZ3928" s="26">
        <v>-103.080912999999</v>
      </c>
      <c r="BA3928" s="26" t="s">
        <v>185</v>
      </c>
      <c r="BB3928" s="26" t="s">
        <v>609</v>
      </c>
      <c r="BC3928" s="26" t="s">
        <v>614</v>
      </c>
      <c r="BD3928" s="26" t="s">
        <v>68</v>
      </c>
      <c r="BE3928" s="26"/>
      <c r="BF3928" s="26" t="s">
        <v>68</v>
      </c>
      <c r="BG3928" s="26" t="s">
        <v>68</v>
      </c>
      <c r="BH3928" s="26" t="s">
        <v>146</v>
      </c>
      <c r="BI3928" s="26">
        <v>7</v>
      </c>
      <c r="BJ3928" s="26" t="s">
        <v>217</v>
      </c>
    </row>
    <row r="3929" spans="36:62" x14ac:dyDescent="0.25">
      <c r="AJ3929" s="26">
        <v>2775</v>
      </c>
      <c r="AK3929" s="26">
        <v>2102195</v>
      </c>
      <c r="AL3929" s="264">
        <v>44232.922222222223</v>
      </c>
      <c r="AM3929" s="26" t="s">
        <v>481</v>
      </c>
      <c r="AN3929" s="26" t="s">
        <v>63</v>
      </c>
      <c r="AO3929" s="26" t="s">
        <v>156</v>
      </c>
      <c r="AP3929" s="26" t="s">
        <v>159</v>
      </c>
      <c r="AQ3929" s="26">
        <v>0</v>
      </c>
      <c r="AR3929" s="26">
        <v>90</v>
      </c>
      <c r="AS3929" s="26" t="s">
        <v>779</v>
      </c>
      <c r="AT3929" s="26" t="s">
        <v>679</v>
      </c>
      <c r="AU3929" s="26" t="s">
        <v>69</v>
      </c>
      <c r="AV3929" s="26" t="s">
        <v>63</v>
      </c>
      <c r="AW3929" s="26" t="s">
        <v>63</v>
      </c>
      <c r="AX3929" s="26" t="s">
        <v>63</v>
      </c>
      <c r="AY3929" s="26">
        <v>44.103427000000003</v>
      </c>
      <c r="AZ3929" s="26">
        <v>-102.72518100000001</v>
      </c>
      <c r="BA3929" s="26" t="s">
        <v>185</v>
      </c>
      <c r="BB3929" s="26" t="s">
        <v>609</v>
      </c>
      <c r="BC3929" s="26" t="s">
        <v>620</v>
      </c>
      <c r="BD3929" s="26" t="s">
        <v>615</v>
      </c>
      <c r="BE3929" s="26"/>
      <c r="BF3929" s="26" t="s">
        <v>68</v>
      </c>
      <c r="BG3929" s="26" t="s">
        <v>209</v>
      </c>
      <c r="BH3929" s="26" t="s">
        <v>711</v>
      </c>
      <c r="BI3929" s="26">
        <v>7</v>
      </c>
      <c r="BJ3929" s="26" t="s">
        <v>21</v>
      </c>
    </row>
    <row r="3930" spans="36:62" x14ac:dyDescent="0.25">
      <c r="AJ3930" s="26">
        <v>2779</v>
      </c>
      <c r="AK3930" s="26">
        <v>2102551</v>
      </c>
      <c r="AL3930" s="264">
        <v>44252.822916666664</v>
      </c>
      <c r="AM3930" s="26" t="s">
        <v>481</v>
      </c>
      <c r="AN3930" s="26" t="s">
        <v>63</v>
      </c>
      <c r="AO3930" s="26"/>
      <c r="AP3930" s="26"/>
      <c r="AQ3930" s="26">
        <v>-1</v>
      </c>
      <c r="AR3930" s="26">
        <v>90</v>
      </c>
      <c r="AS3930" s="26" t="s">
        <v>168</v>
      </c>
      <c r="AT3930" s="26" t="s">
        <v>71</v>
      </c>
      <c r="AU3930" s="26" t="s">
        <v>63</v>
      </c>
      <c r="AV3930" s="26" t="s">
        <v>63</v>
      </c>
      <c r="AW3930" s="26" t="s">
        <v>63</v>
      </c>
      <c r="AX3930" s="26" t="s">
        <v>63</v>
      </c>
      <c r="AY3930" s="26">
        <v>44.053173999999899</v>
      </c>
      <c r="AZ3930" s="26">
        <v>-102.362872999999</v>
      </c>
      <c r="BA3930" s="26" t="s">
        <v>158</v>
      </c>
      <c r="BB3930" s="26" t="s">
        <v>609</v>
      </c>
      <c r="BC3930" s="26" t="s">
        <v>167</v>
      </c>
      <c r="BD3930" s="26" t="s">
        <v>154</v>
      </c>
      <c r="BE3930" s="26"/>
      <c r="BF3930" s="26" t="s">
        <v>99</v>
      </c>
      <c r="BG3930" s="26" t="s">
        <v>167</v>
      </c>
      <c r="BH3930" s="26" t="s">
        <v>99</v>
      </c>
      <c r="BI3930" s="26">
        <v>7</v>
      </c>
      <c r="BJ3930" s="26" t="s">
        <v>217</v>
      </c>
    </row>
    <row r="3931" spans="36:62" x14ac:dyDescent="0.25">
      <c r="AJ3931" s="26">
        <v>2780</v>
      </c>
      <c r="AK3931" s="26">
        <v>2102553</v>
      </c>
      <c r="AL3931" s="264">
        <v>44254.923611111109</v>
      </c>
      <c r="AM3931" s="26" t="s">
        <v>481</v>
      </c>
      <c r="AN3931" s="26" t="s">
        <v>63</v>
      </c>
      <c r="AO3931" s="26" t="s">
        <v>156</v>
      </c>
      <c r="AP3931" s="26" t="s">
        <v>159</v>
      </c>
      <c r="AQ3931" s="26">
        <v>0</v>
      </c>
      <c r="AR3931" s="26">
        <v>90</v>
      </c>
      <c r="AS3931" s="26" t="s">
        <v>853</v>
      </c>
      <c r="AT3931" s="26" t="s">
        <v>679</v>
      </c>
      <c r="AU3931" s="26" t="s">
        <v>63</v>
      </c>
      <c r="AV3931" s="26" t="s">
        <v>63</v>
      </c>
      <c r="AW3931" s="26" t="s">
        <v>63</v>
      </c>
      <c r="AX3931" s="26" t="s">
        <v>63</v>
      </c>
      <c r="AY3931" s="26">
        <v>44.118375</v>
      </c>
      <c r="AZ3931" s="26">
        <v>-102.975982</v>
      </c>
      <c r="BA3931" s="26" t="s">
        <v>494</v>
      </c>
      <c r="BB3931" s="26" t="s">
        <v>609</v>
      </c>
      <c r="BC3931" s="26" t="s">
        <v>68</v>
      </c>
      <c r="BD3931" s="26" t="s">
        <v>615</v>
      </c>
      <c r="BE3931" s="26"/>
      <c r="BF3931" s="26" t="s">
        <v>68</v>
      </c>
      <c r="BG3931" s="26" t="s">
        <v>209</v>
      </c>
      <c r="BH3931" s="26" t="s">
        <v>160</v>
      </c>
      <c r="BI3931" s="26">
        <v>7</v>
      </c>
      <c r="BJ3931" s="26" t="s">
        <v>217</v>
      </c>
    </row>
    <row r="3932" spans="36:62" x14ac:dyDescent="0.25">
      <c r="AJ3932" s="26">
        <v>2787</v>
      </c>
      <c r="AK3932" s="26">
        <v>2102824</v>
      </c>
      <c r="AL3932" s="264">
        <v>44243.71875</v>
      </c>
      <c r="AM3932" s="26" t="s">
        <v>481</v>
      </c>
      <c r="AN3932" s="26" t="s">
        <v>63</v>
      </c>
      <c r="AO3932" s="26"/>
      <c r="AP3932" s="26" t="s">
        <v>627</v>
      </c>
      <c r="AQ3932" s="26">
        <v>0</v>
      </c>
      <c r="AR3932" s="26">
        <v>90</v>
      </c>
      <c r="AS3932" s="26" t="s">
        <v>628</v>
      </c>
      <c r="AT3932" s="26" t="s">
        <v>613</v>
      </c>
      <c r="AU3932" s="26" t="s">
        <v>63</v>
      </c>
      <c r="AV3932" s="26" t="s">
        <v>63</v>
      </c>
      <c r="AW3932" s="26" t="s">
        <v>63</v>
      </c>
      <c r="AX3932" s="26" t="s">
        <v>63</v>
      </c>
      <c r="AY3932" s="26">
        <v>44.118360000000003</v>
      </c>
      <c r="AZ3932" s="26">
        <v>-102.971660999999</v>
      </c>
      <c r="BA3932" s="26" t="s">
        <v>502</v>
      </c>
      <c r="BB3932" s="26" t="s">
        <v>165</v>
      </c>
      <c r="BC3932" s="26" t="s">
        <v>759</v>
      </c>
      <c r="BD3932" s="26" t="s">
        <v>759</v>
      </c>
      <c r="BE3932" s="26"/>
      <c r="BF3932" s="26" t="s">
        <v>759</v>
      </c>
      <c r="BG3932" s="26" t="s">
        <v>759</v>
      </c>
      <c r="BH3932" s="26" t="s">
        <v>175</v>
      </c>
      <c r="BI3932" s="26">
        <v>7</v>
      </c>
      <c r="BJ3932" s="26" t="s">
        <v>217</v>
      </c>
    </row>
    <row r="3933" spans="36:62" x14ac:dyDescent="0.25">
      <c r="AJ3933" s="26">
        <v>2789</v>
      </c>
      <c r="AK3933" s="26">
        <v>2102614</v>
      </c>
      <c r="AL3933" s="264">
        <v>44253.979166666664</v>
      </c>
      <c r="AM3933" s="26" t="s">
        <v>481</v>
      </c>
      <c r="AN3933" s="26" t="s">
        <v>63</v>
      </c>
      <c r="AO3933" s="26"/>
      <c r="AP3933" s="26"/>
      <c r="AQ3933" s="26">
        <v>-1</v>
      </c>
      <c r="AR3933" s="26">
        <v>90</v>
      </c>
      <c r="AS3933" s="26" t="s">
        <v>168</v>
      </c>
      <c r="AT3933" s="26" t="s">
        <v>71</v>
      </c>
      <c r="AU3933" s="26" t="s">
        <v>63</v>
      </c>
      <c r="AV3933" s="26" t="s">
        <v>63</v>
      </c>
      <c r="AW3933" s="26" t="s">
        <v>63</v>
      </c>
      <c r="AX3933" s="26" t="s">
        <v>63</v>
      </c>
      <c r="AY3933" s="26">
        <v>44.118330999999898</v>
      </c>
      <c r="AZ3933" s="26">
        <v>-102.952288999999</v>
      </c>
      <c r="BA3933" s="26" t="s">
        <v>158</v>
      </c>
      <c r="BB3933" s="26" t="s">
        <v>609</v>
      </c>
      <c r="BC3933" s="26" t="s">
        <v>167</v>
      </c>
      <c r="BD3933" s="26" t="s">
        <v>154</v>
      </c>
      <c r="BE3933" s="26"/>
      <c r="BF3933" s="26" t="s">
        <v>99</v>
      </c>
      <c r="BG3933" s="26" t="s">
        <v>167</v>
      </c>
      <c r="BH3933" s="26" t="s">
        <v>99</v>
      </c>
      <c r="BI3933" s="26">
        <v>7</v>
      </c>
      <c r="BJ3933" s="26" t="s">
        <v>217</v>
      </c>
    </row>
    <row r="3934" spans="36:62" x14ac:dyDescent="0.25">
      <c r="AJ3934" s="26">
        <v>2791</v>
      </c>
      <c r="AK3934" s="26">
        <v>2102835</v>
      </c>
      <c r="AL3934" s="264">
        <v>44256.743750000001</v>
      </c>
      <c r="AM3934" s="26" t="s">
        <v>147</v>
      </c>
      <c r="AN3934" s="26" t="s">
        <v>63</v>
      </c>
      <c r="AO3934" s="26" t="s">
        <v>156</v>
      </c>
      <c r="AP3934" s="26" t="s">
        <v>159</v>
      </c>
      <c r="AQ3934" s="26">
        <v>0</v>
      </c>
      <c r="AR3934" s="26">
        <v>90</v>
      </c>
      <c r="AS3934" s="26" t="s">
        <v>622</v>
      </c>
      <c r="AT3934" s="26" t="s">
        <v>71</v>
      </c>
      <c r="AU3934" s="26" t="s">
        <v>63</v>
      </c>
      <c r="AV3934" s="26" t="s">
        <v>63</v>
      </c>
      <c r="AW3934" s="26" t="s">
        <v>63</v>
      </c>
      <c r="AX3934" s="26" t="s">
        <v>63</v>
      </c>
      <c r="AY3934" s="26">
        <v>43.836114000000002</v>
      </c>
      <c r="AZ3934" s="26">
        <v>-101.800467999999</v>
      </c>
      <c r="BA3934" s="26" t="s">
        <v>485</v>
      </c>
      <c r="BB3934" s="26" t="s">
        <v>611</v>
      </c>
      <c r="BC3934" s="26" t="s">
        <v>633</v>
      </c>
      <c r="BD3934" s="26" t="s">
        <v>68</v>
      </c>
      <c r="BE3934" s="26"/>
      <c r="BF3934" s="26" t="s">
        <v>68</v>
      </c>
      <c r="BG3934" s="26" t="s">
        <v>68</v>
      </c>
      <c r="BH3934" s="26" t="s">
        <v>160</v>
      </c>
      <c r="BI3934" s="26">
        <v>7</v>
      </c>
      <c r="BJ3934" s="26" t="s">
        <v>19</v>
      </c>
    </row>
    <row r="3935" spans="36:62" x14ac:dyDescent="0.25">
      <c r="AJ3935" s="26">
        <v>2794</v>
      </c>
      <c r="AK3935" s="26">
        <v>2103505</v>
      </c>
      <c r="AL3935" s="264">
        <v>44245.288194444445</v>
      </c>
      <c r="AM3935" s="26" t="s">
        <v>481</v>
      </c>
      <c r="AN3935" s="26" t="s">
        <v>63</v>
      </c>
      <c r="AO3935" s="26" t="s">
        <v>156</v>
      </c>
      <c r="AP3935" s="26" t="s">
        <v>716</v>
      </c>
      <c r="AQ3935" s="26">
        <v>0</v>
      </c>
      <c r="AR3935" s="26">
        <v>90</v>
      </c>
      <c r="AS3935" s="26" t="s">
        <v>628</v>
      </c>
      <c r="AT3935" s="26" t="s">
        <v>74</v>
      </c>
      <c r="AU3935" s="26" t="s">
        <v>63</v>
      </c>
      <c r="AV3935" s="26" t="s">
        <v>63</v>
      </c>
      <c r="AW3935" s="26" t="s">
        <v>69</v>
      </c>
      <c r="AX3935" s="26" t="s">
        <v>63</v>
      </c>
      <c r="AY3935" s="26">
        <v>44.117798000000001</v>
      </c>
      <c r="AZ3935" s="26">
        <v>-103.080821</v>
      </c>
      <c r="BA3935" s="26" t="s">
        <v>483</v>
      </c>
      <c r="BB3935" s="26" t="s">
        <v>157</v>
      </c>
      <c r="BC3935" s="26" t="s">
        <v>714</v>
      </c>
      <c r="BD3935" s="26" t="s">
        <v>68</v>
      </c>
      <c r="BE3935" s="26" t="s">
        <v>705</v>
      </c>
      <c r="BF3935" s="26" t="s">
        <v>68</v>
      </c>
      <c r="BG3935" s="26" t="s">
        <v>68</v>
      </c>
      <c r="BH3935" s="26" t="s">
        <v>175</v>
      </c>
      <c r="BI3935" s="26">
        <v>7</v>
      </c>
      <c r="BJ3935" s="26" t="s">
        <v>21</v>
      </c>
    </row>
    <row r="3936" spans="36:62" x14ac:dyDescent="0.25">
      <c r="AJ3936" s="26">
        <v>2797</v>
      </c>
      <c r="AK3936" s="26">
        <v>2102759</v>
      </c>
      <c r="AL3936" s="264">
        <v>44255.34375</v>
      </c>
      <c r="AM3936" s="26" t="s">
        <v>481</v>
      </c>
      <c r="AN3936" s="26" t="s">
        <v>63</v>
      </c>
      <c r="AO3936" s="26" t="s">
        <v>156</v>
      </c>
      <c r="AP3936" s="26" t="s">
        <v>713</v>
      </c>
      <c r="AQ3936" s="26">
        <v>0</v>
      </c>
      <c r="AR3936" s="26">
        <v>90</v>
      </c>
      <c r="AS3936" s="26" t="s">
        <v>722</v>
      </c>
      <c r="AT3936" s="26" t="s">
        <v>71</v>
      </c>
      <c r="AU3936" s="26" t="s">
        <v>63</v>
      </c>
      <c r="AV3936" s="26" t="s">
        <v>63</v>
      </c>
      <c r="AW3936" s="26" t="s">
        <v>63</v>
      </c>
      <c r="AX3936" s="26" t="s">
        <v>63</v>
      </c>
      <c r="AY3936" s="26">
        <v>44.117358000000003</v>
      </c>
      <c r="AZ3936" s="26">
        <v>-103.087254</v>
      </c>
      <c r="BA3936" s="26" t="s">
        <v>483</v>
      </c>
      <c r="BB3936" s="26" t="s">
        <v>611</v>
      </c>
      <c r="BC3936" s="26" t="s">
        <v>614</v>
      </c>
      <c r="BD3936" s="26" t="s">
        <v>68</v>
      </c>
      <c r="BE3936" s="26"/>
      <c r="BF3936" s="26" t="s">
        <v>68</v>
      </c>
      <c r="BG3936" s="26" t="s">
        <v>68</v>
      </c>
      <c r="BH3936" s="26" t="s">
        <v>646</v>
      </c>
      <c r="BI3936" s="26">
        <v>7</v>
      </c>
      <c r="BJ3936" s="26" t="s">
        <v>217</v>
      </c>
    </row>
    <row r="3937" spans="36:62" x14ac:dyDescent="0.25">
      <c r="AJ3937" s="26">
        <v>2798</v>
      </c>
      <c r="AK3937" s="26">
        <v>2103037</v>
      </c>
      <c r="AL3937" s="264">
        <v>44255.463194444441</v>
      </c>
      <c r="AM3937" s="26" t="s">
        <v>481</v>
      </c>
      <c r="AN3937" s="26" t="s">
        <v>63</v>
      </c>
      <c r="AO3937" s="26" t="s">
        <v>156</v>
      </c>
      <c r="AP3937" s="26" t="s">
        <v>627</v>
      </c>
      <c r="AQ3937" s="26">
        <v>0</v>
      </c>
      <c r="AR3937" s="26">
        <v>90</v>
      </c>
      <c r="AS3937" s="26" t="s">
        <v>628</v>
      </c>
      <c r="AT3937" s="26" t="s">
        <v>71</v>
      </c>
      <c r="AU3937" s="26" t="s">
        <v>63</v>
      </c>
      <c r="AV3937" s="26" t="s">
        <v>63</v>
      </c>
      <c r="AW3937" s="26" t="s">
        <v>63</v>
      </c>
      <c r="AX3937" s="26" t="s">
        <v>63</v>
      </c>
      <c r="AY3937" s="26">
        <v>44.064675999999899</v>
      </c>
      <c r="AZ3937" s="26">
        <v>-102.445311</v>
      </c>
      <c r="BA3937" s="26" t="s">
        <v>185</v>
      </c>
      <c r="BB3937" s="26" t="s">
        <v>611</v>
      </c>
      <c r="BC3937" s="26" t="s">
        <v>629</v>
      </c>
      <c r="BD3937" s="26" t="s">
        <v>68</v>
      </c>
      <c r="BE3937" s="26" t="s">
        <v>644</v>
      </c>
      <c r="BF3937" s="26" t="s">
        <v>68</v>
      </c>
      <c r="BG3937" s="26" t="s">
        <v>68</v>
      </c>
      <c r="BH3937" s="26" t="s">
        <v>646</v>
      </c>
      <c r="BI3937" s="26">
        <v>7</v>
      </c>
      <c r="BJ3937" s="26" t="s">
        <v>217</v>
      </c>
    </row>
    <row r="3938" spans="36:62" x14ac:dyDescent="0.25">
      <c r="AJ3938" s="26">
        <v>2799</v>
      </c>
      <c r="AK3938" s="26">
        <v>2103039</v>
      </c>
      <c r="AL3938" s="264">
        <v>44262.584722222222</v>
      </c>
      <c r="AM3938" s="26" t="s">
        <v>481</v>
      </c>
      <c r="AN3938" s="26" t="s">
        <v>63</v>
      </c>
      <c r="AO3938" s="26" t="s">
        <v>214</v>
      </c>
      <c r="AP3938" s="26" t="s">
        <v>159</v>
      </c>
      <c r="AQ3938" s="26">
        <v>0</v>
      </c>
      <c r="AR3938" s="26">
        <v>90</v>
      </c>
      <c r="AS3938" s="26" t="s">
        <v>986</v>
      </c>
      <c r="AT3938" s="26" t="s">
        <v>71</v>
      </c>
      <c r="AU3938" s="26" t="s">
        <v>63</v>
      </c>
      <c r="AV3938" s="26" t="s">
        <v>63</v>
      </c>
      <c r="AW3938" s="26" t="s">
        <v>63</v>
      </c>
      <c r="AX3938" s="26" t="s">
        <v>63</v>
      </c>
      <c r="AY3938" s="26">
        <v>44.084834000000001</v>
      </c>
      <c r="AZ3938" s="26">
        <v>-102.486851</v>
      </c>
      <c r="BA3938" s="26" t="s">
        <v>493</v>
      </c>
      <c r="BB3938" s="26" t="s">
        <v>811</v>
      </c>
      <c r="BC3938" s="26" t="s">
        <v>967</v>
      </c>
      <c r="BD3938" s="26" t="s">
        <v>68</v>
      </c>
      <c r="BE3938" s="26" t="s">
        <v>985</v>
      </c>
      <c r="BF3938" s="26" t="s">
        <v>68</v>
      </c>
      <c r="BG3938" s="26" t="s">
        <v>68</v>
      </c>
      <c r="BH3938" s="26" t="s">
        <v>987</v>
      </c>
      <c r="BI3938" s="26">
        <v>7</v>
      </c>
      <c r="BJ3938" s="26" t="s">
        <v>19</v>
      </c>
    </row>
    <row r="3939" spans="36:62" x14ac:dyDescent="0.25">
      <c r="AJ3939" s="26">
        <v>2801</v>
      </c>
      <c r="AK3939" s="26">
        <v>2103179</v>
      </c>
      <c r="AL3939" s="264">
        <v>44257.032638888886</v>
      </c>
      <c r="AM3939" s="26" t="s">
        <v>481</v>
      </c>
      <c r="AN3939" s="26" t="s">
        <v>63</v>
      </c>
      <c r="AO3939" s="26"/>
      <c r="AP3939" s="26"/>
      <c r="AQ3939" s="26">
        <v>-1</v>
      </c>
      <c r="AR3939" s="26">
        <v>90</v>
      </c>
      <c r="AS3939" s="26" t="s">
        <v>168</v>
      </c>
      <c r="AT3939" s="26" t="s">
        <v>71</v>
      </c>
      <c r="AU3939" s="26" t="s">
        <v>63</v>
      </c>
      <c r="AV3939" s="26" t="s">
        <v>63</v>
      </c>
      <c r="AW3939" s="26" t="s">
        <v>63</v>
      </c>
      <c r="AX3939" s="26" t="s">
        <v>63</v>
      </c>
      <c r="AY3939" s="26">
        <v>44.103942000000004</v>
      </c>
      <c r="AZ3939" s="26">
        <v>-102.851647</v>
      </c>
      <c r="BA3939" s="26" t="s">
        <v>158</v>
      </c>
      <c r="BB3939" s="26" t="s">
        <v>609</v>
      </c>
      <c r="BC3939" s="26" t="s">
        <v>167</v>
      </c>
      <c r="BD3939" s="26" t="s">
        <v>154</v>
      </c>
      <c r="BE3939" s="26"/>
      <c r="BF3939" s="26" t="s">
        <v>99</v>
      </c>
      <c r="BG3939" s="26" t="s">
        <v>167</v>
      </c>
      <c r="BH3939" s="26" t="s">
        <v>99</v>
      </c>
      <c r="BI3939" s="26">
        <v>7</v>
      </c>
      <c r="BJ3939" s="26" t="s">
        <v>217</v>
      </c>
    </row>
    <row r="3940" spans="36:62" x14ac:dyDescent="0.25">
      <c r="AJ3940" s="26">
        <v>2803</v>
      </c>
      <c r="AK3940" s="26">
        <v>2103549</v>
      </c>
      <c r="AL3940" s="264">
        <v>44267.765972222223</v>
      </c>
      <c r="AM3940" s="26" t="s">
        <v>481</v>
      </c>
      <c r="AN3940" s="26" t="s">
        <v>63</v>
      </c>
      <c r="AO3940" s="26"/>
      <c r="AP3940" s="26"/>
      <c r="AQ3940" s="26">
        <v>-1</v>
      </c>
      <c r="AR3940" s="26">
        <v>90</v>
      </c>
      <c r="AS3940" s="26" t="s">
        <v>168</v>
      </c>
      <c r="AT3940" s="26" t="s">
        <v>74</v>
      </c>
      <c r="AU3940" s="26" t="s">
        <v>63</v>
      </c>
      <c r="AV3940" s="26" t="s">
        <v>63</v>
      </c>
      <c r="AW3940" s="26" t="s">
        <v>63</v>
      </c>
      <c r="AX3940" s="26" t="s">
        <v>63</v>
      </c>
      <c r="AY3940" s="26">
        <v>44.0190699999999</v>
      </c>
      <c r="AZ3940" s="26">
        <v>-102.293688</v>
      </c>
      <c r="BA3940" s="26" t="s">
        <v>166</v>
      </c>
      <c r="BB3940" s="26" t="s">
        <v>609</v>
      </c>
      <c r="BC3940" s="26" t="s">
        <v>167</v>
      </c>
      <c r="BD3940" s="26" t="s">
        <v>154</v>
      </c>
      <c r="BE3940" s="26"/>
      <c r="BF3940" s="26" t="s">
        <v>99</v>
      </c>
      <c r="BG3940" s="26" t="s">
        <v>167</v>
      </c>
      <c r="BH3940" s="26" t="s">
        <v>99</v>
      </c>
      <c r="BI3940" s="26">
        <v>7</v>
      </c>
      <c r="BJ3940" s="26" t="s">
        <v>217</v>
      </c>
    </row>
    <row r="3941" spans="36:62" x14ac:dyDescent="0.25">
      <c r="AJ3941" s="26">
        <v>2804</v>
      </c>
      <c r="AK3941" s="26">
        <v>2103548</v>
      </c>
      <c r="AL3941" s="264">
        <v>44267.765277777777</v>
      </c>
      <c r="AM3941" s="26" t="s">
        <v>481</v>
      </c>
      <c r="AN3941" s="26" t="s">
        <v>63</v>
      </c>
      <c r="AO3941" s="26"/>
      <c r="AP3941" s="26"/>
      <c r="AQ3941" s="26">
        <v>-1</v>
      </c>
      <c r="AR3941" s="26">
        <v>90</v>
      </c>
      <c r="AS3941" s="26" t="s">
        <v>168</v>
      </c>
      <c r="AT3941" s="26" t="s">
        <v>74</v>
      </c>
      <c r="AU3941" s="26" t="s">
        <v>63</v>
      </c>
      <c r="AV3941" s="26" t="s">
        <v>63</v>
      </c>
      <c r="AW3941" s="26" t="s">
        <v>63</v>
      </c>
      <c r="AX3941" s="26" t="s">
        <v>63</v>
      </c>
      <c r="AY3941" s="26">
        <v>44.019070999999897</v>
      </c>
      <c r="AZ3941" s="26">
        <v>-102.293689</v>
      </c>
      <c r="BA3941" s="26" t="s">
        <v>185</v>
      </c>
      <c r="BB3941" s="26" t="s">
        <v>609</v>
      </c>
      <c r="BC3941" s="26" t="s">
        <v>167</v>
      </c>
      <c r="BD3941" s="26" t="s">
        <v>154</v>
      </c>
      <c r="BE3941" s="26"/>
      <c r="BF3941" s="26" t="s">
        <v>99</v>
      </c>
      <c r="BG3941" s="26" t="s">
        <v>167</v>
      </c>
      <c r="BH3941" s="26" t="s">
        <v>99</v>
      </c>
      <c r="BI3941" s="26">
        <v>7</v>
      </c>
      <c r="BJ3941" s="26" t="s">
        <v>217</v>
      </c>
    </row>
    <row r="3942" spans="36:62" x14ac:dyDescent="0.25">
      <c r="AJ3942" s="26">
        <v>2806</v>
      </c>
      <c r="AK3942" s="26">
        <v>2103237</v>
      </c>
      <c r="AL3942" s="264">
        <v>44269.725694444445</v>
      </c>
      <c r="AM3942" s="26" t="s">
        <v>481</v>
      </c>
      <c r="AN3942" s="26" t="s">
        <v>63</v>
      </c>
      <c r="AO3942" s="26" t="s">
        <v>156</v>
      </c>
      <c r="AP3942" s="26" t="s">
        <v>159</v>
      </c>
      <c r="AQ3942" s="26">
        <v>0</v>
      </c>
      <c r="AR3942" s="26">
        <v>90</v>
      </c>
      <c r="AS3942" s="26" t="s">
        <v>770</v>
      </c>
      <c r="AT3942" s="26" t="s">
        <v>654</v>
      </c>
      <c r="AU3942" s="26" t="s">
        <v>63</v>
      </c>
      <c r="AV3942" s="26" t="s">
        <v>63</v>
      </c>
      <c r="AW3942" s="26" t="s">
        <v>63</v>
      </c>
      <c r="AX3942" s="26" t="s">
        <v>63</v>
      </c>
      <c r="AY3942" s="26">
        <v>43.926192999999898</v>
      </c>
      <c r="AZ3942" s="26">
        <v>-102.132705</v>
      </c>
      <c r="BA3942" s="26" t="s">
        <v>208</v>
      </c>
      <c r="BB3942" s="26" t="s">
        <v>611</v>
      </c>
      <c r="BC3942" s="26" t="s">
        <v>614</v>
      </c>
      <c r="BD3942" s="26" t="s">
        <v>615</v>
      </c>
      <c r="BE3942" s="26"/>
      <c r="BF3942" s="26" t="s">
        <v>68</v>
      </c>
      <c r="BG3942" s="26" t="s">
        <v>68</v>
      </c>
      <c r="BH3942" s="26" t="s">
        <v>160</v>
      </c>
      <c r="BI3942" s="26">
        <v>7</v>
      </c>
      <c r="BJ3942" s="26" t="s">
        <v>217</v>
      </c>
    </row>
    <row r="3943" spans="36:62" x14ac:dyDescent="0.25">
      <c r="AJ3943" s="26">
        <v>2807</v>
      </c>
      <c r="AK3943" s="26">
        <v>2103547</v>
      </c>
      <c r="AL3943" s="264">
        <v>44267.763888888891</v>
      </c>
      <c r="AM3943" s="26" t="s">
        <v>481</v>
      </c>
      <c r="AN3943" s="26" t="s">
        <v>63</v>
      </c>
      <c r="AO3943" s="26"/>
      <c r="AP3943" s="26"/>
      <c r="AQ3943" s="26">
        <v>-1</v>
      </c>
      <c r="AR3943" s="26">
        <v>90</v>
      </c>
      <c r="AS3943" s="26" t="s">
        <v>168</v>
      </c>
      <c r="AT3943" s="26" t="s">
        <v>74</v>
      </c>
      <c r="AU3943" s="26" t="s">
        <v>63</v>
      </c>
      <c r="AV3943" s="26" t="s">
        <v>63</v>
      </c>
      <c r="AW3943" s="26" t="s">
        <v>63</v>
      </c>
      <c r="AX3943" s="26" t="s">
        <v>63</v>
      </c>
      <c r="AY3943" s="26">
        <v>44.019119000000003</v>
      </c>
      <c r="AZ3943" s="26">
        <v>-102.293756999999</v>
      </c>
      <c r="BA3943" s="26" t="s">
        <v>166</v>
      </c>
      <c r="BB3943" s="26" t="s">
        <v>609</v>
      </c>
      <c r="BC3943" s="26" t="s">
        <v>167</v>
      </c>
      <c r="BD3943" s="26" t="s">
        <v>154</v>
      </c>
      <c r="BE3943" s="26"/>
      <c r="BF3943" s="26" t="s">
        <v>99</v>
      </c>
      <c r="BG3943" s="26" t="s">
        <v>167</v>
      </c>
      <c r="BH3943" s="26" t="s">
        <v>99</v>
      </c>
      <c r="BI3943" s="26">
        <v>7</v>
      </c>
      <c r="BJ3943" s="26" t="s">
        <v>217</v>
      </c>
    </row>
    <row r="3944" spans="36:62" x14ac:dyDescent="0.25">
      <c r="AJ3944" s="26">
        <v>2813</v>
      </c>
      <c r="AK3944" s="26">
        <v>2103546</v>
      </c>
      <c r="AL3944" s="264">
        <v>44275.111111111109</v>
      </c>
      <c r="AM3944" s="26" t="s">
        <v>481</v>
      </c>
      <c r="AN3944" s="26" t="s">
        <v>63</v>
      </c>
      <c r="AO3944" s="26"/>
      <c r="AP3944" s="26"/>
      <c r="AQ3944" s="26">
        <v>-1</v>
      </c>
      <c r="AR3944" s="26">
        <v>90</v>
      </c>
      <c r="AS3944" s="26" t="s">
        <v>168</v>
      </c>
      <c r="AT3944" s="26" t="s">
        <v>71</v>
      </c>
      <c r="AU3944" s="26" t="s">
        <v>63</v>
      </c>
      <c r="AV3944" s="26" t="s">
        <v>63</v>
      </c>
      <c r="AW3944" s="26" t="s">
        <v>63</v>
      </c>
      <c r="AX3944" s="26" t="s">
        <v>63</v>
      </c>
      <c r="AY3944" s="26">
        <v>44.118029999999898</v>
      </c>
      <c r="AZ3944" s="26">
        <v>-103.032899999999</v>
      </c>
      <c r="BA3944" s="26" t="s">
        <v>166</v>
      </c>
      <c r="BB3944" s="26" t="s">
        <v>609</v>
      </c>
      <c r="BC3944" s="26" t="s">
        <v>167</v>
      </c>
      <c r="BD3944" s="26" t="s">
        <v>154</v>
      </c>
      <c r="BE3944" s="26"/>
      <c r="BF3944" s="26" t="s">
        <v>99</v>
      </c>
      <c r="BG3944" s="26" t="s">
        <v>167</v>
      </c>
      <c r="BH3944" s="26" t="s">
        <v>99</v>
      </c>
      <c r="BI3944" s="26">
        <v>7</v>
      </c>
      <c r="BJ3944" s="26" t="s">
        <v>217</v>
      </c>
    </row>
    <row r="3945" spans="36:62" x14ac:dyDescent="0.25">
      <c r="AJ3945" s="26">
        <v>2814</v>
      </c>
      <c r="AK3945" s="26">
        <v>2103605</v>
      </c>
      <c r="AL3945" s="264">
        <v>44275.333333333336</v>
      </c>
      <c r="AM3945" s="26" t="s">
        <v>481</v>
      </c>
      <c r="AN3945" s="26" t="s">
        <v>63</v>
      </c>
      <c r="AO3945" s="26" t="s">
        <v>156</v>
      </c>
      <c r="AP3945" s="26" t="s">
        <v>159</v>
      </c>
      <c r="AQ3945" s="26">
        <v>0</v>
      </c>
      <c r="AR3945" s="26">
        <v>90</v>
      </c>
      <c r="AS3945" s="26" t="s">
        <v>988</v>
      </c>
      <c r="AT3945" s="26" t="s">
        <v>71</v>
      </c>
      <c r="AU3945" s="26" t="s">
        <v>63</v>
      </c>
      <c r="AV3945" s="26" t="s">
        <v>63</v>
      </c>
      <c r="AW3945" s="26" t="s">
        <v>63</v>
      </c>
      <c r="AX3945" s="26" t="s">
        <v>63</v>
      </c>
      <c r="AY3945" s="26">
        <v>44.104754999999898</v>
      </c>
      <c r="AZ3945" s="26">
        <v>-102.896536999999</v>
      </c>
      <c r="BA3945" s="26" t="s">
        <v>482</v>
      </c>
      <c r="BB3945" s="26" t="s">
        <v>609</v>
      </c>
      <c r="BC3945" s="26" t="s">
        <v>68</v>
      </c>
      <c r="BD3945" s="26" t="s">
        <v>68</v>
      </c>
      <c r="BE3945" s="26"/>
      <c r="BF3945" s="26" t="s">
        <v>812</v>
      </c>
      <c r="BG3945" s="26" t="s">
        <v>68</v>
      </c>
      <c r="BH3945" s="26" t="s">
        <v>175</v>
      </c>
      <c r="BI3945" s="26">
        <v>7</v>
      </c>
      <c r="BJ3945" s="26" t="s">
        <v>217</v>
      </c>
    </row>
    <row r="3946" spans="36:62" x14ac:dyDescent="0.25">
      <c r="AJ3946" s="26">
        <v>2818</v>
      </c>
      <c r="AK3946" s="26">
        <v>2104101</v>
      </c>
      <c r="AL3946" s="264">
        <v>44273.743055555555</v>
      </c>
      <c r="AM3946" s="26" t="s">
        <v>481</v>
      </c>
      <c r="AN3946" s="26" t="s">
        <v>63</v>
      </c>
      <c r="AO3946" s="26" t="s">
        <v>156</v>
      </c>
      <c r="AP3946" s="26" t="s">
        <v>824</v>
      </c>
      <c r="AQ3946" s="26">
        <v>0</v>
      </c>
      <c r="AR3946" s="26">
        <v>90</v>
      </c>
      <c r="AS3946" s="26" t="s">
        <v>989</v>
      </c>
      <c r="AT3946" s="26" t="s">
        <v>71</v>
      </c>
      <c r="AU3946" s="26" t="s">
        <v>63</v>
      </c>
      <c r="AV3946" s="26" t="s">
        <v>63</v>
      </c>
      <c r="AW3946" s="26" t="s">
        <v>63</v>
      </c>
      <c r="AX3946" s="26" t="s">
        <v>63</v>
      </c>
      <c r="AY3946" s="26">
        <v>43.9137559999999</v>
      </c>
      <c r="AZ3946" s="26">
        <v>-102.078073</v>
      </c>
      <c r="BA3946" s="26" t="s">
        <v>519</v>
      </c>
      <c r="BB3946" s="26" t="s">
        <v>826</v>
      </c>
      <c r="BC3946" s="26" t="s">
        <v>990</v>
      </c>
      <c r="BD3946" s="26" t="s">
        <v>829</v>
      </c>
      <c r="BE3946" s="26"/>
      <c r="BF3946" s="26" t="s">
        <v>829</v>
      </c>
      <c r="BG3946" s="26" t="s">
        <v>829</v>
      </c>
      <c r="BH3946" s="26" t="s">
        <v>991</v>
      </c>
      <c r="BI3946" s="26">
        <v>7</v>
      </c>
      <c r="BJ3946" s="26" t="s">
        <v>217</v>
      </c>
    </row>
    <row r="3947" spans="36:62" x14ac:dyDescent="0.25">
      <c r="AJ3947" s="26">
        <v>2819</v>
      </c>
      <c r="AK3947" s="26">
        <v>2103849</v>
      </c>
      <c r="AL3947" s="264">
        <v>44255.371527777781</v>
      </c>
      <c r="AM3947" s="26" t="s">
        <v>481</v>
      </c>
      <c r="AN3947" s="26" t="s">
        <v>63</v>
      </c>
      <c r="AO3947" s="26" t="s">
        <v>156</v>
      </c>
      <c r="AP3947" s="26" t="s">
        <v>159</v>
      </c>
      <c r="AQ3947" s="26">
        <v>0</v>
      </c>
      <c r="AR3947" s="26">
        <v>90</v>
      </c>
      <c r="AS3947" s="26" t="s">
        <v>776</v>
      </c>
      <c r="AT3947" s="26" t="s">
        <v>71</v>
      </c>
      <c r="AU3947" s="26" t="s">
        <v>63</v>
      </c>
      <c r="AV3947" s="26" t="s">
        <v>63</v>
      </c>
      <c r="AW3947" s="26" t="s">
        <v>63</v>
      </c>
      <c r="AX3947" s="26" t="s">
        <v>63</v>
      </c>
      <c r="AY3947" s="26">
        <v>44.048974999999899</v>
      </c>
      <c r="AZ3947" s="26">
        <v>-102.36064</v>
      </c>
      <c r="BA3947" s="26" t="s">
        <v>501</v>
      </c>
      <c r="BB3947" s="26" t="s">
        <v>611</v>
      </c>
      <c r="BC3947" s="26" t="s">
        <v>614</v>
      </c>
      <c r="BD3947" s="26" t="s">
        <v>68</v>
      </c>
      <c r="BE3947" s="26" t="s">
        <v>677</v>
      </c>
      <c r="BF3947" s="26" t="s">
        <v>68</v>
      </c>
      <c r="BG3947" s="26" t="s">
        <v>68</v>
      </c>
      <c r="BH3947" s="26" t="s">
        <v>728</v>
      </c>
      <c r="BI3947" s="26">
        <v>7</v>
      </c>
      <c r="BJ3947" s="26" t="s">
        <v>217</v>
      </c>
    </row>
    <row r="3948" spans="36:62" x14ac:dyDescent="0.25">
      <c r="AJ3948" s="26">
        <v>2820</v>
      </c>
      <c r="AK3948" s="26">
        <v>2103487</v>
      </c>
      <c r="AL3948" s="264">
        <v>44255.569444444445</v>
      </c>
      <c r="AM3948" s="26" t="s">
        <v>147</v>
      </c>
      <c r="AN3948" s="26" t="s">
        <v>63</v>
      </c>
      <c r="AO3948" s="26" t="s">
        <v>156</v>
      </c>
      <c r="AP3948" s="26" t="s">
        <v>713</v>
      </c>
      <c r="AQ3948" s="26">
        <v>0</v>
      </c>
      <c r="AR3948" s="26">
        <v>90</v>
      </c>
      <c r="AS3948" s="26" t="s">
        <v>722</v>
      </c>
      <c r="AT3948" s="26" t="s">
        <v>71</v>
      </c>
      <c r="AU3948" s="26" t="s">
        <v>63</v>
      </c>
      <c r="AV3948" s="26" t="s">
        <v>63</v>
      </c>
      <c r="AW3948" s="26" t="s">
        <v>63</v>
      </c>
      <c r="AX3948" s="26" t="s">
        <v>63</v>
      </c>
      <c r="AY3948" s="26">
        <v>43.835864000000001</v>
      </c>
      <c r="AZ3948" s="26">
        <v>-101.764510999999</v>
      </c>
      <c r="BA3948" s="26" t="s">
        <v>520</v>
      </c>
      <c r="BB3948" s="26" t="s">
        <v>611</v>
      </c>
      <c r="BC3948" s="26" t="s">
        <v>992</v>
      </c>
      <c r="BD3948" s="26" t="s">
        <v>615</v>
      </c>
      <c r="BE3948" s="26"/>
      <c r="BF3948" s="26" t="s">
        <v>68</v>
      </c>
      <c r="BG3948" s="26" t="s">
        <v>68</v>
      </c>
      <c r="BH3948" s="26" t="s">
        <v>175</v>
      </c>
      <c r="BI3948" s="26">
        <v>7</v>
      </c>
      <c r="BJ3948" s="26" t="s">
        <v>217</v>
      </c>
    </row>
    <row r="3949" spans="36:62" x14ac:dyDescent="0.25">
      <c r="AJ3949" s="26">
        <v>2821</v>
      </c>
      <c r="AK3949" s="26">
        <v>2103843</v>
      </c>
      <c r="AL3949" s="264">
        <v>44274.496527777781</v>
      </c>
      <c r="AM3949" s="26" t="s">
        <v>481</v>
      </c>
      <c r="AN3949" s="26" t="s">
        <v>63</v>
      </c>
      <c r="AO3949" s="26"/>
      <c r="AP3949" s="26" t="s">
        <v>159</v>
      </c>
      <c r="AQ3949" s="26">
        <v>0</v>
      </c>
      <c r="AR3949" s="26">
        <v>90</v>
      </c>
      <c r="AS3949" s="26" t="s">
        <v>638</v>
      </c>
      <c r="AT3949" s="26" t="s">
        <v>71</v>
      </c>
      <c r="AU3949" s="26" t="s">
        <v>63</v>
      </c>
      <c r="AV3949" s="26" t="s">
        <v>69</v>
      </c>
      <c r="AW3949" s="26" t="s">
        <v>63</v>
      </c>
      <c r="AX3949" s="26" t="s">
        <v>69</v>
      </c>
      <c r="AY3949" s="26">
        <v>44.031927000000003</v>
      </c>
      <c r="AZ3949" s="26">
        <v>-102.334664</v>
      </c>
      <c r="BA3949" s="26" t="s">
        <v>166</v>
      </c>
      <c r="BB3949" s="26" t="s">
        <v>609</v>
      </c>
      <c r="BC3949" s="26" t="s">
        <v>994</v>
      </c>
      <c r="BD3949" s="26" t="s">
        <v>68</v>
      </c>
      <c r="BE3949" s="26" t="s">
        <v>993</v>
      </c>
      <c r="BF3949" s="26" t="s">
        <v>68</v>
      </c>
      <c r="BG3949" s="26" t="s">
        <v>68</v>
      </c>
      <c r="BH3949" s="26" t="s">
        <v>160</v>
      </c>
      <c r="BI3949" s="26">
        <v>7</v>
      </c>
      <c r="BJ3949" s="26" t="s">
        <v>217</v>
      </c>
    </row>
    <row r="3950" spans="36:62" x14ac:dyDescent="0.25">
      <c r="AJ3950" s="26">
        <v>2822</v>
      </c>
      <c r="AK3950" s="26">
        <v>2103844</v>
      </c>
      <c r="AL3950" s="264">
        <v>44281.705555555556</v>
      </c>
      <c r="AM3950" s="26" t="s">
        <v>481</v>
      </c>
      <c r="AN3950" s="26" t="s">
        <v>63</v>
      </c>
      <c r="AO3950" s="26" t="s">
        <v>156</v>
      </c>
      <c r="AP3950" s="26" t="s">
        <v>706</v>
      </c>
      <c r="AQ3950" s="26">
        <v>0</v>
      </c>
      <c r="AR3950" s="26">
        <v>90</v>
      </c>
      <c r="AS3950" s="26" t="s">
        <v>634</v>
      </c>
      <c r="AT3950" s="26" t="s">
        <v>71</v>
      </c>
      <c r="AU3950" s="26" t="s">
        <v>63</v>
      </c>
      <c r="AV3950" s="26" t="s">
        <v>63</v>
      </c>
      <c r="AW3950" s="26" t="s">
        <v>63</v>
      </c>
      <c r="AX3950" s="26" t="s">
        <v>63</v>
      </c>
      <c r="AY3950" s="26">
        <v>44.0996969999999</v>
      </c>
      <c r="AZ3950" s="26">
        <v>-103.16727</v>
      </c>
      <c r="BA3950" s="26" t="s">
        <v>166</v>
      </c>
      <c r="BB3950" s="26" t="s">
        <v>609</v>
      </c>
      <c r="BC3950" s="26" t="s">
        <v>759</v>
      </c>
      <c r="BD3950" s="26" t="s">
        <v>68</v>
      </c>
      <c r="BE3950" s="26" t="s">
        <v>617</v>
      </c>
      <c r="BF3950" s="26" t="s">
        <v>62</v>
      </c>
      <c r="BG3950" s="26" t="s">
        <v>68</v>
      </c>
      <c r="BH3950" s="26" t="s">
        <v>146</v>
      </c>
      <c r="BI3950" s="26">
        <v>7</v>
      </c>
      <c r="BJ3950" s="26" t="s">
        <v>217</v>
      </c>
    </row>
    <row r="3951" spans="36:62" x14ac:dyDescent="0.25">
      <c r="AJ3951" s="26">
        <v>2824</v>
      </c>
      <c r="AK3951" s="26">
        <v>2104236</v>
      </c>
      <c r="AL3951" s="264">
        <v>44290.246527777781</v>
      </c>
      <c r="AM3951" s="26" t="s">
        <v>481</v>
      </c>
      <c r="AN3951" s="26" t="s">
        <v>63</v>
      </c>
      <c r="AO3951" s="26"/>
      <c r="AP3951" s="26"/>
      <c r="AQ3951" s="26">
        <v>-1</v>
      </c>
      <c r="AR3951" s="26">
        <v>90</v>
      </c>
      <c r="AS3951" s="26" t="s">
        <v>168</v>
      </c>
      <c r="AT3951" s="26" t="s">
        <v>71</v>
      </c>
      <c r="AU3951" s="26" t="s">
        <v>63</v>
      </c>
      <c r="AV3951" s="26" t="s">
        <v>63</v>
      </c>
      <c r="AW3951" s="26" t="s">
        <v>63</v>
      </c>
      <c r="AX3951" s="26" t="s">
        <v>63</v>
      </c>
      <c r="AY3951" s="26">
        <v>44.090426999999899</v>
      </c>
      <c r="AZ3951" s="26">
        <v>-102.495198</v>
      </c>
      <c r="BA3951" s="26" t="s">
        <v>158</v>
      </c>
      <c r="BB3951" s="26" t="s">
        <v>611</v>
      </c>
      <c r="BC3951" s="26" t="s">
        <v>167</v>
      </c>
      <c r="BD3951" s="26" t="s">
        <v>154</v>
      </c>
      <c r="BE3951" s="26"/>
      <c r="BF3951" s="26" t="s">
        <v>99</v>
      </c>
      <c r="BG3951" s="26" t="s">
        <v>167</v>
      </c>
      <c r="BH3951" s="26" t="s">
        <v>99</v>
      </c>
      <c r="BI3951" s="26">
        <v>7</v>
      </c>
      <c r="BJ3951" s="26" t="s">
        <v>217</v>
      </c>
    </row>
    <row r="3952" spans="36:62" x14ac:dyDescent="0.25">
      <c r="AJ3952" s="26">
        <v>2826</v>
      </c>
      <c r="AK3952" s="26">
        <v>2104234</v>
      </c>
      <c r="AL3952" s="264">
        <v>44288.25</v>
      </c>
      <c r="AM3952" s="26" t="s">
        <v>481</v>
      </c>
      <c r="AN3952" s="26" t="s">
        <v>63</v>
      </c>
      <c r="AO3952" s="26"/>
      <c r="AP3952" s="26"/>
      <c r="AQ3952" s="26">
        <v>-1</v>
      </c>
      <c r="AR3952" s="26">
        <v>90</v>
      </c>
      <c r="AS3952" s="26" t="s">
        <v>168</v>
      </c>
      <c r="AT3952" s="26" t="s">
        <v>71</v>
      </c>
      <c r="AU3952" s="26" t="s">
        <v>63</v>
      </c>
      <c r="AV3952" s="26" t="s">
        <v>63</v>
      </c>
      <c r="AW3952" s="26" t="s">
        <v>63</v>
      </c>
      <c r="AX3952" s="26" t="s">
        <v>63</v>
      </c>
      <c r="AY3952" s="26">
        <v>44.105358000000003</v>
      </c>
      <c r="AZ3952" s="26">
        <v>-102.63747600000001</v>
      </c>
      <c r="BA3952" s="26" t="s">
        <v>185</v>
      </c>
      <c r="BB3952" s="26" t="s">
        <v>611</v>
      </c>
      <c r="BC3952" s="26" t="s">
        <v>167</v>
      </c>
      <c r="BD3952" s="26" t="s">
        <v>154</v>
      </c>
      <c r="BE3952" s="26"/>
      <c r="BF3952" s="26" t="s">
        <v>99</v>
      </c>
      <c r="BG3952" s="26" t="s">
        <v>167</v>
      </c>
      <c r="BH3952" s="26" t="s">
        <v>99</v>
      </c>
      <c r="BI3952" s="26">
        <v>7</v>
      </c>
      <c r="BJ3952" s="26" t="s">
        <v>217</v>
      </c>
    </row>
    <row r="3953" spans="36:62" x14ac:dyDescent="0.25">
      <c r="AJ3953" s="26">
        <v>2828</v>
      </c>
      <c r="AK3953" s="26">
        <v>2104425</v>
      </c>
      <c r="AL3953" s="264">
        <v>44293.701388888891</v>
      </c>
      <c r="AM3953" s="26" t="s">
        <v>481</v>
      </c>
      <c r="AN3953" s="26" t="s">
        <v>63</v>
      </c>
      <c r="AO3953" s="26" t="s">
        <v>156</v>
      </c>
      <c r="AP3953" s="26" t="s">
        <v>159</v>
      </c>
      <c r="AQ3953" s="26">
        <v>0</v>
      </c>
      <c r="AR3953" s="26">
        <v>90</v>
      </c>
      <c r="AS3953" s="26" t="s">
        <v>995</v>
      </c>
      <c r="AT3953" s="26" t="s">
        <v>71</v>
      </c>
      <c r="AU3953" s="26" t="s">
        <v>69</v>
      </c>
      <c r="AV3953" s="26" t="s">
        <v>63</v>
      </c>
      <c r="AW3953" s="26" t="s">
        <v>63</v>
      </c>
      <c r="AX3953" s="26" t="s">
        <v>63</v>
      </c>
      <c r="AY3953" s="26">
        <v>43.986750000000001</v>
      </c>
      <c r="AZ3953" s="26">
        <v>-102.236058</v>
      </c>
      <c r="BA3953" s="26" t="s">
        <v>494</v>
      </c>
      <c r="BB3953" s="26" t="s">
        <v>609</v>
      </c>
      <c r="BC3953" s="26" t="s">
        <v>751</v>
      </c>
      <c r="BD3953" s="26" t="s">
        <v>68</v>
      </c>
      <c r="BE3953" s="26"/>
      <c r="BF3953" s="26" t="s">
        <v>698</v>
      </c>
      <c r="BG3953" s="26" t="s">
        <v>68</v>
      </c>
      <c r="BH3953" s="26" t="s">
        <v>146</v>
      </c>
      <c r="BI3953" s="26">
        <v>7</v>
      </c>
      <c r="BJ3953" s="26" t="s">
        <v>217</v>
      </c>
    </row>
    <row r="3954" spans="36:62" x14ac:dyDescent="0.25">
      <c r="AJ3954" s="26">
        <v>2829</v>
      </c>
      <c r="AK3954" s="26">
        <v>2104426</v>
      </c>
      <c r="AL3954" s="264">
        <v>44294.836111111108</v>
      </c>
      <c r="AM3954" s="26" t="s">
        <v>481</v>
      </c>
      <c r="AN3954" s="26" t="s">
        <v>63</v>
      </c>
      <c r="AO3954" s="26"/>
      <c r="AP3954" s="26"/>
      <c r="AQ3954" s="26">
        <v>-1</v>
      </c>
      <c r="AR3954" s="26">
        <v>90</v>
      </c>
      <c r="AS3954" s="26" t="s">
        <v>168</v>
      </c>
      <c r="AT3954" s="26" t="s">
        <v>71</v>
      </c>
      <c r="AU3954" s="26" t="s">
        <v>63</v>
      </c>
      <c r="AV3954" s="26" t="s">
        <v>63</v>
      </c>
      <c r="AW3954" s="26" t="s">
        <v>63</v>
      </c>
      <c r="AX3954" s="26" t="s">
        <v>63</v>
      </c>
      <c r="AY3954" s="26">
        <v>44.103383000000001</v>
      </c>
      <c r="AZ3954" s="26">
        <v>-102.533708</v>
      </c>
      <c r="BA3954" s="26" t="s">
        <v>166</v>
      </c>
      <c r="BB3954" s="26" t="s">
        <v>609</v>
      </c>
      <c r="BC3954" s="26" t="s">
        <v>167</v>
      </c>
      <c r="BD3954" s="26" t="s">
        <v>154</v>
      </c>
      <c r="BE3954" s="26"/>
      <c r="BF3954" s="26" t="s">
        <v>99</v>
      </c>
      <c r="BG3954" s="26" t="s">
        <v>167</v>
      </c>
      <c r="BH3954" s="26" t="s">
        <v>99</v>
      </c>
      <c r="BI3954" s="26">
        <v>7</v>
      </c>
      <c r="BJ3954" s="26" t="s">
        <v>217</v>
      </c>
    </row>
    <row r="3955" spans="36:62" x14ac:dyDescent="0.25">
      <c r="AJ3955" s="26">
        <v>2830</v>
      </c>
      <c r="AK3955" s="26">
        <v>2104484</v>
      </c>
      <c r="AL3955" s="264">
        <v>44296.679861111108</v>
      </c>
      <c r="AM3955" s="26" t="s">
        <v>481</v>
      </c>
      <c r="AN3955" s="26" t="s">
        <v>63</v>
      </c>
      <c r="AO3955" s="26" t="s">
        <v>156</v>
      </c>
      <c r="AP3955" s="26" t="s">
        <v>159</v>
      </c>
      <c r="AQ3955" s="26">
        <v>0</v>
      </c>
      <c r="AR3955" s="26">
        <v>90</v>
      </c>
      <c r="AS3955" s="26" t="s">
        <v>635</v>
      </c>
      <c r="AT3955" s="26" t="s">
        <v>71</v>
      </c>
      <c r="AU3955" s="26" t="s">
        <v>63</v>
      </c>
      <c r="AV3955" s="26" t="s">
        <v>63</v>
      </c>
      <c r="AW3955" s="26" t="s">
        <v>69</v>
      </c>
      <c r="AX3955" s="26" t="s">
        <v>63</v>
      </c>
      <c r="AY3955" s="26">
        <v>44.117690000000003</v>
      </c>
      <c r="AZ3955" s="26">
        <v>-102.934916999999</v>
      </c>
      <c r="BA3955" s="26" t="s">
        <v>185</v>
      </c>
      <c r="BB3955" s="26" t="s">
        <v>609</v>
      </c>
      <c r="BC3955" s="26" t="s">
        <v>942</v>
      </c>
      <c r="BD3955" s="26" t="s">
        <v>68</v>
      </c>
      <c r="BE3955" s="26" t="s">
        <v>195</v>
      </c>
      <c r="BF3955" s="26" t="s">
        <v>68</v>
      </c>
      <c r="BG3955" s="26" t="s">
        <v>68</v>
      </c>
      <c r="BH3955" s="26" t="s">
        <v>996</v>
      </c>
      <c r="BI3955" s="26">
        <v>7</v>
      </c>
      <c r="BJ3955" s="26" t="s">
        <v>217</v>
      </c>
    </row>
    <row r="3956" spans="36:62" x14ac:dyDescent="0.25">
      <c r="AJ3956" s="26">
        <v>2833</v>
      </c>
      <c r="AK3956" s="26">
        <v>2105333</v>
      </c>
      <c r="AL3956" s="264">
        <v>44319.965277777781</v>
      </c>
      <c r="AM3956" s="26" t="s">
        <v>481</v>
      </c>
      <c r="AN3956" s="26" t="s">
        <v>63</v>
      </c>
      <c r="AO3956" s="26"/>
      <c r="AP3956" s="26"/>
      <c r="AQ3956" s="26">
        <v>-1</v>
      </c>
      <c r="AR3956" s="26">
        <v>90</v>
      </c>
      <c r="AS3956" s="26" t="s">
        <v>168</v>
      </c>
      <c r="AT3956" s="26" t="s">
        <v>71</v>
      </c>
      <c r="AU3956" s="26" t="s">
        <v>63</v>
      </c>
      <c r="AV3956" s="26" t="s">
        <v>63</v>
      </c>
      <c r="AW3956" s="26" t="s">
        <v>63</v>
      </c>
      <c r="AX3956" s="26" t="s">
        <v>63</v>
      </c>
      <c r="AY3956" s="26">
        <v>44.090696999999899</v>
      </c>
      <c r="AZ3956" s="26">
        <v>-102.495581999999</v>
      </c>
      <c r="BA3956" s="26" t="s">
        <v>208</v>
      </c>
      <c r="BB3956" s="26" t="s">
        <v>611</v>
      </c>
      <c r="BC3956" s="26" t="s">
        <v>167</v>
      </c>
      <c r="BD3956" s="26" t="s">
        <v>154</v>
      </c>
      <c r="BE3956" s="26"/>
      <c r="BF3956" s="26" t="s">
        <v>99</v>
      </c>
      <c r="BG3956" s="26" t="s">
        <v>167</v>
      </c>
      <c r="BH3956" s="26" t="s">
        <v>99</v>
      </c>
      <c r="BI3956" s="26">
        <v>7</v>
      </c>
      <c r="BJ3956" s="26" t="s">
        <v>217</v>
      </c>
    </row>
    <row r="3957" spans="36:62" x14ac:dyDescent="0.25">
      <c r="AJ3957" s="26">
        <v>2834</v>
      </c>
      <c r="AK3957" s="26">
        <v>2105329</v>
      </c>
      <c r="AL3957" s="264">
        <v>44311.930555555555</v>
      </c>
      <c r="AM3957" s="26" t="s">
        <v>481</v>
      </c>
      <c r="AN3957" s="26" t="s">
        <v>63</v>
      </c>
      <c r="AO3957" s="26" t="s">
        <v>156</v>
      </c>
      <c r="AP3957" s="26" t="s">
        <v>159</v>
      </c>
      <c r="AQ3957" s="26">
        <v>0</v>
      </c>
      <c r="AR3957" s="26">
        <v>90</v>
      </c>
      <c r="AS3957" s="26" t="s">
        <v>997</v>
      </c>
      <c r="AT3957" s="26" t="s">
        <v>71</v>
      </c>
      <c r="AU3957" s="26" t="s">
        <v>63</v>
      </c>
      <c r="AV3957" s="26" t="s">
        <v>63</v>
      </c>
      <c r="AW3957" s="26" t="s">
        <v>63</v>
      </c>
      <c r="AX3957" s="26" t="s">
        <v>63</v>
      </c>
      <c r="AY3957" s="26">
        <v>44.117764000000001</v>
      </c>
      <c r="AZ3957" s="26">
        <v>-103.073746</v>
      </c>
      <c r="BA3957" s="26" t="s">
        <v>492</v>
      </c>
      <c r="BB3957" s="26" t="s">
        <v>611</v>
      </c>
      <c r="BC3957" s="26" t="s">
        <v>68</v>
      </c>
      <c r="BD3957" s="26" t="s">
        <v>68</v>
      </c>
      <c r="BE3957" s="26"/>
      <c r="BF3957" s="26" t="s">
        <v>698</v>
      </c>
      <c r="BG3957" s="26" t="s">
        <v>68</v>
      </c>
      <c r="BH3957" s="26" t="s">
        <v>146</v>
      </c>
      <c r="BI3957" s="26">
        <v>7</v>
      </c>
      <c r="BJ3957" s="26" t="s">
        <v>217</v>
      </c>
    </row>
    <row r="3958" spans="36:62" x14ac:dyDescent="0.25">
      <c r="AJ3958" s="26">
        <v>2836</v>
      </c>
      <c r="AK3958" s="26">
        <v>2105433</v>
      </c>
      <c r="AL3958" s="264">
        <v>44305.311805555553</v>
      </c>
      <c r="AM3958" s="26" t="s">
        <v>147</v>
      </c>
      <c r="AN3958" s="26" t="s">
        <v>63</v>
      </c>
      <c r="AO3958" s="26" t="s">
        <v>192</v>
      </c>
      <c r="AP3958" s="26" t="s">
        <v>648</v>
      </c>
      <c r="AQ3958" s="26">
        <v>0</v>
      </c>
      <c r="AR3958" s="26">
        <v>90</v>
      </c>
      <c r="AS3958" s="26" t="s">
        <v>628</v>
      </c>
      <c r="AT3958" s="26" t="s">
        <v>663</v>
      </c>
      <c r="AU3958" s="26" t="s">
        <v>63</v>
      </c>
      <c r="AV3958" s="26" t="s">
        <v>63</v>
      </c>
      <c r="AW3958" s="26" t="s">
        <v>63</v>
      </c>
      <c r="AX3958" s="26" t="s">
        <v>63</v>
      </c>
      <c r="AY3958" s="26">
        <v>43.843553</v>
      </c>
      <c r="AZ3958" s="26">
        <v>-101.906255999999</v>
      </c>
      <c r="BA3958" s="26" t="s">
        <v>483</v>
      </c>
      <c r="BB3958" s="26" t="s">
        <v>611</v>
      </c>
      <c r="BC3958" s="26" t="s">
        <v>678</v>
      </c>
      <c r="BD3958" s="26" t="s">
        <v>615</v>
      </c>
      <c r="BE3958" s="26" t="s">
        <v>644</v>
      </c>
      <c r="BF3958" s="26" t="s">
        <v>68</v>
      </c>
      <c r="BG3958" s="26" t="s">
        <v>68</v>
      </c>
      <c r="BH3958" s="26" t="s">
        <v>646</v>
      </c>
      <c r="BI3958" s="26">
        <v>7</v>
      </c>
      <c r="BJ3958" s="26" t="s">
        <v>217</v>
      </c>
    </row>
    <row r="3959" spans="36:62" x14ac:dyDescent="0.25">
      <c r="AJ3959" s="26">
        <v>2837</v>
      </c>
      <c r="AK3959" s="26">
        <v>2104249</v>
      </c>
      <c r="AL3959" s="264">
        <v>44283.868055555555</v>
      </c>
      <c r="AM3959" s="26" t="s">
        <v>481</v>
      </c>
      <c r="AN3959" s="26" t="s">
        <v>63</v>
      </c>
      <c r="AO3959" s="26"/>
      <c r="AP3959" s="26"/>
      <c r="AQ3959" s="26">
        <v>-1</v>
      </c>
      <c r="AR3959" s="26">
        <v>90</v>
      </c>
      <c r="AS3959" s="26" t="s">
        <v>168</v>
      </c>
      <c r="AT3959" s="26" t="s">
        <v>71</v>
      </c>
      <c r="AU3959" s="26" t="s">
        <v>63</v>
      </c>
      <c r="AV3959" s="26" t="s">
        <v>63</v>
      </c>
      <c r="AW3959" s="26" t="s">
        <v>63</v>
      </c>
      <c r="AX3959" s="26" t="s">
        <v>63</v>
      </c>
      <c r="AY3959" s="26">
        <v>44.090029999999899</v>
      </c>
      <c r="AZ3959" s="26">
        <v>-102.492863</v>
      </c>
      <c r="BA3959" s="26" t="s">
        <v>185</v>
      </c>
      <c r="BB3959" s="26" t="s">
        <v>611</v>
      </c>
      <c r="BC3959" s="26" t="s">
        <v>167</v>
      </c>
      <c r="BD3959" s="26" t="s">
        <v>154</v>
      </c>
      <c r="BE3959" s="26"/>
      <c r="BF3959" s="26" t="s">
        <v>99</v>
      </c>
      <c r="BG3959" s="26" t="s">
        <v>167</v>
      </c>
      <c r="BH3959" s="26" t="s">
        <v>99</v>
      </c>
      <c r="BI3959" s="26">
        <v>7</v>
      </c>
      <c r="BJ3959" s="26" t="s">
        <v>217</v>
      </c>
    </row>
    <row r="3960" spans="36:62" x14ac:dyDescent="0.25">
      <c r="AJ3960" s="26">
        <v>2844</v>
      </c>
      <c r="AK3960" s="26">
        <v>2106139</v>
      </c>
      <c r="AL3960" s="264">
        <v>44306.842361111114</v>
      </c>
      <c r="AM3960" s="26" t="s">
        <v>481</v>
      </c>
      <c r="AN3960" s="26" t="s">
        <v>63</v>
      </c>
      <c r="AO3960" s="26" t="s">
        <v>173</v>
      </c>
      <c r="AP3960" s="26" t="s">
        <v>159</v>
      </c>
      <c r="AQ3960" s="26">
        <v>0</v>
      </c>
      <c r="AR3960" s="26">
        <v>90</v>
      </c>
      <c r="AS3960" s="26" t="s">
        <v>665</v>
      </c>
      <c r="AT3960" s="26" t="s">
        <v>77</v>
      </c>
      <c r="AU3960" s="26" t="s">
        <v>63</v>
      </c>
      <c r="AV3960" s="26" t="s">
        <v>63</v>
      </c>
      <c r="AW3960" s="26" t="s">
        <v>63</v>
      </c>
      <c r="AX3960" s="26" t="s">
        <v>63</v>
      </c>
      <c r="AY3960" s="26">
        <v>44.023966999999899</v>
      </c>
      <c r="AZ3960" s="26">
        <v>-102.325327</v>
      </c>
      <c r="BA3960" s="26" t="s">
        <v>166</v>
      </c>
      <c r="BB3960" s="26" t="s">
        <v>611</v>
      </c>
      <c r="BC3960" s="26" t="s">
        <v>680</v>
      </c>
      <c r="BD3960" s="26" t="s">
        <v>68</v>
      </c>
      <c r="BE3960" s="26"/>
      <c r="BF3960" s="26" t="s">
        <v>68</v>
      </c>
      <c r="BG3960" s="26" t="s">
        <v>68</v>
      </c>
      <c r="BH3960" s="26" t="s">
        <v>998</v>
      </c>
      <c r="BI3960" s="26">
        <v>7</v>
      </c>
      <c r="BJ3960" s="26" t="s">
        <v>18</v>
      </c>
    </row>
    <row r="3961" spans="36:62" x14ac:dyDescent="0.25">
      <c r="AJ3961" s="26">
        <v>2846</v>
      </c>
      <c r="AK3961" s="26">
        <v>2104847</v>
      </c>
      <c r="AL3961" s="264">
        <v>44284.490277777775</v>
      </c>
      <c r="AM3961" s="26" t="s">
        <v>481</v>
      </c>
      <c r="AN3961" s="26" t="s">
        <v>63</v>
      </c>
      <c r="AO3961" s="26" t="s">
        <v>156</v>
      </c>
      <c r="AP3961" s="26" t="s">
        <v>159</v>
      </c>
      <c r="AQ3961" s="26">
        <v>0</v>
      </c>
      <c r="AR3961" s="26">
        <v>90</v>
      </c>
      <c r="AS3961" s="26" t="s">
        <v>189</v>
      </c>
      <c r="AT3961" s="26" t="s">
        <v>71</v>
      </c>
      <c r="AU3961" s="26" t="s">
        <v>63</v>
      </c>
      <c r="AV3961" s="26" t="s">
        <v>63</v>
      </c>
      <c r="AW3961" s="26" t="s">
        <v>63</v>
      </c>
      <c r="AX3961" s="26" t="s">
        <v>63</v>
      </c>
      <c r="AY3961" s="26">
        <v>44.103661000000002</v>
      </c>
      <c r="AZ3961" s="26">
        <v>-102.810412999999</v>
      </c>
      <c r="BA3961" s="26" t="s">
        <v>208</v>
      </c>
      <c r="BB3961" s="26" t="s">
        <v>609</v>
      </c>
      <c r="BC3961" s="26" t="s">
        <v>68</v>
      </c>
      <c r="BD3961" s="26" t="s">
        <v>68</v>
      </c>
      <c r="BE3961" s="26"/>
      <c r="BF3961" s="26" t="s">
        <v>68</v>
      </c>
      <c r="BG3961" s="26" t="s">
        <v>68</v>
      </c>
      <c r="BH3961" s="26" t="s">
        <v>146</v>
      </c>
      <c r="BI3961" s="26">
        <v>7</v>
      </c>
      <c r="BJ3961" s="26" t="s">
        <v>21</v>
      </c>
    </row>
    <row r="3962" spans="36:62" x14ac:dyDescent="0.25">
      <c r="AJ3962" s="26">
        <v>2847</v>
      </c>
      <c r="AK3962" s="26">
        <v>2104850</v>
      </c>
      <c r="AL3962" s="264">
        <v>44288.604166666664</v>
      </c>
      <c r="AM3962" s="26" t="s">
        <v>481</v>
      </c>
      <c r="AN3962" s="26" t="s">
        <v>63</v>
      </c>
      <c r="AO3962" s="26" t="s">
        <v>156</v>
      </c>
      <c r="AP3962" s="26" t="s">
        <v>159</v>
      </c>
      <c r="AQ3962" s="26">
        <v>0</v>
      </c>
      <c r="AR3962" s="26">
        <v>90</v>
      </c>
      <c r="AS3962" s="26" t="s">
        <v>852</v>
      </c>
      <c r="AT3962" s="26" t="s">
        <v>71</v>
      </c>
      <c r="AU3962" s="26" t="s">
        <v>63</v>
      </c>
      <c r="AV3962" s="26" t="s">
        <v>63</v>
      </c>
      <c r="AW3962" s="26" t="s">
        <v>63</v>
      </c>
      <c r="AX3962" s="26" t="s">
        <v>63</v>
      </c>
      <c r="AY3962" s="26">
        <v>44.118099999999899</v>
      </c>
      <c r="AZ3962" s="26">
        <v>-102.952280999999</v>
      </c>
      <c r="BA3962" s="26" t="s">
        <v>166</v>
      </c>
      <c r="BB3962" s="26" t="s">
        <v>611</v>
      </c>
      <c r="BC3962" s="26" t="s">
        <v>68</v>
      </c>
      <c r="BD3962" s="26" t="s">
        <v>68</v>
      </c>
      <c r="BE3962" s="26"/>
      <c r="BF3962" s="26" t="s">
        <v>68</v>
      </c>
      <c r="BG3962" s="26" t="s">
        <v>68</v>
      </c>
      <c r="BH3962" s="26" t="s">
        <v>160</v>
      </c>
      <c r="BI3962" s="26">
        <v>7</v>
      </c>
      <c r="BJ3962" s="26" t="s">
        <v>217</v>
      </c>
    </row>
    <row r="3963" spans="36:62" x14ac:dyDescent="0.25">
      <c r="AJ3963" s="26">
        <v>2849</v>
      </c>
      <c r="AK3963" s="26">
        <v>2105277</v>
      </c>
      <c r="AL3963" s="264">
        <v>44314.886805555558</v>
      </c>
      <c r="AM3963" s="26" t="s">
        <v>481</v>
      </c>
      <c r="AN3963" s="26" t="s">
        <v>63</v>
      </c>
      <c r="AO3963" s="26" t="s">
        <v>156</v>
      </c>
      <c r="AP3963" s="26" t="s">
        <v>159</v>
      </c>
      <c r="AQ3963" s="26">
        <v>0</v>
      </c>
      <c r="AR3963" s="26">
        <v>90</v>
      </c>
      <c r="AS3963" s="26" t="s">
        <v>999</v>
      </c>
      <c r="AT3963" s="26" t="s">
        <v>71</v>
      </c>
      <c r="AU3963" s="26" t="s">
        <v>63</v>
      </c>
      <c r="AV3963" s="26" t="s">
        <v>63</v>
      </c>
      <c r="AW3963" s="26" t="s">
        <v>63</v>
      </c>
      <c r="AX3963" s="26" t="s">
        <v>63</v>
      </c>
      <c r="AY3963" s="26">
        <v>43.967007000000002</v>
      </c>
      <c r="AZ3963" s="26">
        <v>-102.183263999999</v>
      </c>
      <c r="BA3963" s="26" t="s">
        <v>185</v>
      </c>
      <c r="BB3963" s="26" t="s">
        <v>609</v>
      </c>
      <c r="BC3963" s="26" t="s">
        <v>68</v>
      </c>
      <c r="BD3963" s="26" t="s">
        <v>68</v>
      </c>
      <c r="BE3963" s="26"/>
      <c r="BF3963" s="26" t="s">
        <v>1000</v>
      </c>
      <c r="BG3963" s="26" t="s">
        <v>68</v>
      </c>
      <c r="BH3963" s="26" t="s">
        <v>146</v>
      </c>
      <c r="BI3963" s="26">
        <v>7</v>
      </c>
      <c r="BJ3963" s="26" t="s">
        <v>20</v>
      </c>
    </row>
    <row r="3964" spans="36:62" x14ac:dyDescent="0.25">
      <c r="AJ3964" s="26">
        <v>2854</v>
      </c>
      <c r="AK3964" s="26">
        <v>2104984</v>
      </c>
      <c r="AL3964" s="264">
        <v>44306.509027777778</v>
      </c>
      <c r="AM3964" s="26" t="s">
        <v>481</v>
      </c>
      <c r="AN3964" s="26" t="s">
        <v>63</v>
      </c>
      <c r="AO3964" s="26" t="s">
        <v>156</v>
      </c>
      <c r="AP3964" s="26" t="s">
        <v>159</v>
      </c>
      <c r="AQ3964" s="26">
        <v>0</v>
      </c>
      <c r="AR3964" s="26">
        <v>90</v>
      </c>
      <c r="AS3964" s="26" t="s">
        <v>1001</v>
      </c>
      <c r="AT3964" s="26" t="s">
        <v>74</v>
      </c>
      <c r="AU3964" s="26" t="s">
        <v>63</v>
      </c>
      <c r="AV3964" s="26" t="s">
        <v>63</v>
      </c>
      <c r="AW3964" s="26" t="s">
        <v>63</v>
      </c>
      <c r="AX3964" s="26" t="s">
        <v>63</v>
      </c>
      <c r="AY3964" s="26">
        <v>44.104239999999898</v>
      </c>
      <c r="AZ3964" s="26">
        <v>-103.136662</v>
      </c>
      <c r="BA3964" s="26" t="s">
        <v>185</v>
      </c>
      <c r="BB3964" s="26" t="s">
        <v>611</v>
      </c>
      <c r="BC3964" s="26" t="s">
        <v>68</v>
      </c>
      <c r="BD3964" s="26" t="s">
        <v>68</v>
      </c>
      <c r="BE3964" s="26"/>
      <c r="BF3964" s="26" t="s">
        <v>698</v>
      </c>
      <c r="BG3964" s="26" t="s">
        <v>68</v>
      </c>
      <c r="BH3964" s="26" t="s">
        <v>160</v>
      </c>
      <c r="BI3964" s="26">
        <v>7</v>
      </c>
      <c r="BJ3964" s="26" t="s">
        <v>217</v>
      </c>
    </row>
    <row r="3965" spans="36:62" x14ac:dyDescent="0.25">
      <c r="AJ3965" s="26">
        <v>2857</v>
      </c>
      <c r="AK3965" s="26">
        <v>2105124</v>
      </c>
      <c r="AL3965" s="264">
        <v>44306.6875</v>
      </c>
      <c r="AM3965" s="26" t="s">
        <v>481</v>
      </c>
      <c r="AN3965" s="26" t="s">
        <v>63</v>
      </c>
      <c r="AO3965" s="26" t="s">
        <v>156</v>
      </c>
      <c r="AP3965" s="26" t="s">
        <v>159</v>
      </c>
      <c r="AQ3965" s="26">
        <v>0</v>
      </c>
      <c r="AR3965" s="26">
        <v>90</v>
      </c>
      <c r="AS3965" s="26" t="s">
        <v>787</v>
      </c>
      <c r="AT3965" s="26" t="s">
        <v>697</v>
      </c>
      <c r="AU3965" s="26" t="s">
        <v>63</v>
      </c>
      <c r="AV3965" s="26" t="s">
        <v>63</v>
      </c>
      <c r="AW3965" s="26" t="s">
        <v>63</v>
      </c>
      <c r="AX3965" s="26" t="s">
        <v>63</v>
      </c>
      <c r="AY3965" s="26">
        <v>44.099688</v>
      </c>
      <c r="AZ3965" s="26">
        <v>-103.164585</v>
      </c>
      <c r="BA3965" s="26" t="s">
        <v>483</v>
      </c>
      <c r="BB3965" s="26" t="s">
        <v>609</v>
      </c>
      <c r="BC3965" s="26" t="s">
        <v>68</v>
      </c>
      <c r="BD3965" s="26" t="s">
        <v>68</v>
      </c>
      <c r="BE3965" s="26"/>
      <c r="BF3965" s="26" t="s">
        <v>68</v>
      </c>
      <c r="BG3965" s="26" t="s">
        <v>68</v>
      </c>
      <c r="BH3965" s="26" t="s">
        <v>728</v>
      </c>
      <c r="BI3965" s="26">
        <v>7</v>
      </c>
      <c r="BJ3965" s="26" t="s">
        <v>217</v>
      </c>
    </row>
    <row r="3966" spans="36:62" x14ac:dyDescent="0.25">
      <c r="AJ3966" s="26">
        <v>2859</v>
      </c>
      <c r="AK3966" s="26">
        <v>2105170</v>
      </c>
      <c r="AL3966" s="264">
        <v>44303.842361111114</v>
      </c>
      <c r="AM3966" s="26" t="s">
        <v>481</v>
      </c>
      <c r="AN3966" s="26" t="s">
        <v>63</v>
      </c>
      <c r="AO3966" s="26"/>
      <c r="AP3966" s="26"/>
      <c r="AQ3966" s="26">
        <v>-1</v>
      </c>
      <c r="AR3966" s="26">
        <v>90</v>
      </c>
      <c r="AS3966" s="26" t="s">
        <v>168</v>
      </c>
      <c r="AT3966" s="26" t="s">
        <v>71</v>
      </c>
      <c r="AU3966" s="26" t="s">
        <v>63</v>
      </c>
      <c r="AV3966" s="26" t="s">
        <v>63</v>
      </c>
      <c r="AW3966" s="26" t="s">
        <v>63</v>
      </c>
      <c r="AX3966" s="26" t="s">
        <v>63</v>
      </c>
      <c r="AY3966" s="26">
        <v>44.067093999999898</v>
      </c>
      <c r="AZ3966" s="26">
        <v>-102.382171999999</v>
      </c>
      <c r="BA3966" s="26" t="s">
        <v>166</v>
      </c>
      <c r="BB3966" s="26" t="s">
        <v>611</v>
      </c>
      <c r="BC3966" s="26" t="s">
        <v>167</v>
      </c>
      <c r="BD3966" s="26" t="s">
        <v>154</v>
      </c>
      <c r="BE3966" s="26"/>
      <c r="BF3966" s="26" t="s">
        <v>99</v>
      </c>
      <c r="BG3966" s="26" t="s">
        <v>167</v>
      </c>
      <c r="BH3966" s="26" t="s">
        <v>99</v>
      </c>
      <c r="BI3966" s="26">
        <v>7</v>
      </c>
      <c r="BJ3966" s="26" t="s">
        <v>217</v>
      </c>
    </row>
    <row r="3967" spans="36:62" x14ac:dyDescent="0.25">
      <c r="AJ3967" s="26">
        <v>2860</v>
      </c>
      <c r="AK3967" s="26">
        <v>2106313</v>
      </c>
      <c r="AL3967" s="264">
        <v>44325.637499999997</v>
      </c>
      <c r="AM3967" s="26" t="s">
        <v>481</v>
      </c>
      <c r="AN3967" s="26" t="s">
        <v>63</v>
      </c>
      <c r="AO3967" s="26" t="s">
        <v>156</v>
      </c>
      <c r="AP3967" s="26" t="s">
        <v>824</v>
      </c>
      <c r="AQ3967" s="26">
        <v>0</v>
      </c>
      <c r="AR3967" s="26">
        <v>90</v>
      </c>
      <c r="AS3967" s="26" t="s">
        <v>1003</v>
      </c>
      <c r="AT3967" s="26" t="s">
        <v>854</v>
      </c>
      <c r="AU3967" s="26" t="s">
        <v>63</v>
      </c>
      <c r="AV3967" s="26" t="s">
        <v>63</v>
      </c>
      <c r="AW3967" s="26" t="s">
        <v>63</v>
      </c>
      <c r="AX3967" s="26" t="s">
        <v>63</v>
      </c>
      <c r="AY3967" s="26">
        <v>44.104576000000002</v>
      </c>
      <c r="AZ3967" s="26">
        <v>-102.895477</v>
      </c>
      <c r="BA3967" s="26" t="s">
        <v>486</v>
      </c>
      <c r="BB3967" s="26" t="s">
        <v>609</v>
      </c>
      <c r="BC3967" s="26" t="s">
        <v>798</v>
      </c>
      <c r="BD3967" s="26" t="s">
        <v>615</v>
      </c>
      <c r="BE3967" s="26" t="s">
        <v>1002</v>
      </c>
      <c r="BF3967" s="26" t="s">
        <v>68</v>
      </c>
      <c r="BG3967" s="26" t="s">
        <v>1005</v>
      </c>
      <c r="BH3967" s="26" t="s">
        <v>1006</v>
      </c>
      <c r="BI3967" s="26">
        <v>7</v>
      </c>
      <c r="BJ3967" s="26" t="s">
        <v>217</v>
      </c>
    </row>
    <row r="3968" spans="36:62" x14ac:dyDescent="0.25">
      <c r="AJ3968" s="26">
        <v>2861</v>
      </c>
      <c r="AK3968" s="26">
        <v>2105276</v>
      </c>
      <c r="AL3968" s="264">
        <v>44314.854861111111</v>
      </c>
      <c r="AM3968" s="26" t="s">
        <v>481</v>
      </c>
      <c r="AN3968" s="26" t="s">
        <v>63</v>
      </c>
      <c r="AO3968" s="26"/>
      <c r="AP3968" s="26"/>
      <c r="AQ3968" s="26">
        <v>-1</v>
      </c>
      <c r="AR3968" s="26">
        <v>90</v>
      </c>
      <c r="AS3968" s="26" t="s">
        <v>168</v>
      </c>
      <c r="AT3968" s="26" t="s">
        <v>71</v>
      </c>
      <c r="AU3968" s="26" t="s">
        <v>63</v>
      </c>
      <c r="AV3968" s="26" t="s">
        <v>63</v>
      </c>
      <c r="AW3968" s="26" t="s">
        <v>63</v>
      </c>
      <c r="AX3968" s="26" t="s">
        <v>63</v>
      </c>
      <c r="AY3968" s="26">
        <v>44.105331</v>
      </c>
      <c r="AZ3968" s="26">
        <v>-102.619038</v>
      </c>
      <c r="BA3968" s="26" t="s">
        <v>185</v>
      </c>
      <c r="BB3968" s="26" t="s">
        <v>611</v>
      </c>
      <c r="BC3968" s="26" t="s">
        <v>167</v>
      </c>
      <c r="BD3968" s="26" t="s">
        <v>154</v>
      </c>
      <c r="BE3968" s="26"/>
      <c r="BF3968" s="26" t="s">
        <v>99</v>
      </c>
      <c r="BG3968" s="26" t="s">
        <v>167</v>
      </c>
      <c r="BH3968" s="26" t="s">
        <v>99</v>
      </c>
      <c r="BI3968" s="26">
        <v>7</v>
      </c>
      <c r="BJ3968" s="26" t="s">
        <v>217</v>
      </c>
    </row>
    <row r="3969" spans="36:62" x14ac:dyDescent="0.25">
      <c r="AJ3969" s="26">
        <v>2862</v>
      </c>
      <c r="AK3969" s="26">
        <v>2105432</v>
      </c>
      <c r="AL3969" s="264">
        <v>44295.924305555556</v>
      </c>
      <c r="AM3969" s="26" t="s">
        <v>481</v>
      </c>
      <c r="AN3969" s="26" t="s">
        <v>63</v>
      </c>
      <c r="AO3969" s="26"/>
      <c r="AP3969" s="26"/>
      <c r="AQ3969" s="26">
        <v>-1</v>
      </c>
      <c r="AR3969" s="26">
        <v>90</v>
      </c>
      <c r="AS3969" s="26" t="s">
        <v>168</v>
      </c>
      <c r="AT3969" s="26" t="s">
        <v>71</v>
      </c>
      <c r="AU3969" s="26" t="s">
        <v>63</v>
      </c>
      <c r="AV3969" s="26" t="s">
        <v>63</v>
      </c>
      <c r="AW3969" s="26" t="s">
        <v>63</v>
      </c>
      <c r="AX3969" s="26" t="s">
        <v>63</v>
      </c>
      <c r="AY3969" s="26">
        <v>44.028530000000003</v>
      </c>
      <c r="AZ3969" s="26">
        <v>-102.334547</v>
      </c>
      <c r="BA3969" s="26" t="s">
        <v>185</v>
      </c>
      <c r="BB3969" s="26" t="s">
        <v>611</v>
      </c>
      <c r="BC3969" s="26" t="s">
        <v>167</v>
      </c>
      <c r="BD3969" s="26" t="s">
        <v>154</v>
      </c>
      <c r="BE3969" s="26"/>
      <c r="BF3969" s="26" t="s">
        <v>99</v>
      </c>
      <c r="BG3969" s="26" t="s">
        <v>167</v>
      </c>
      <c r="BH3969" s="26" t="s">
        <v>99</v>
      </c>
      <c r="BI3969" s="26">
        <v>7</v>
      </c>
      <c r="BJ3969" s="26" t="s">
        <v>217</v>
      </c>
    </row>
    <row r="3970" spans="36:62" x14ac:dyDescent="0.25">
      <c r="AJ3970" s="26">
        <v>2865</v>
      </c>
      <c r="AK3970" s="26">
        <v>2105660</v>
      </c>
      <c r="AL3970" s="264">
        <v>44314.427083333336</v>
      </c>
      <c r="AM3970" s="26" t="s">
        <v>481</v>
      </c>
      <c r="AN3970" s="26" t="s">
        <v>63</v>
      </c>
      <c r="AO3970" s="26" t="s">
        <v>156</v>
      </c>
      <c r="AP3970" s="26" t="s">
        <v>159</v>
      </c>
      <c r="AQ3970" s="26">
        <v>0</v>
      </c>
      <c r="AR3970" s="26">
        <v>90</v>
      </c>
      <c r="AS3970" s="26" t="s">
        <v>721</v>
      </c>
      <c r="AT3970" s="26" t="s">
        <v>71</v>
      </c>
      <c r="AU3970" s="26" t="s">
        <v>63</v>
      </c>
      <c r="AV3970" s="26" t="s">
        <v>63</v>
      </c>
      <c r="AW3970" s="26" t="s">
        <v>63</v>
      </c>
      <c r="AX3970" s="26" t="s">
        <v>63</v>
      </c>
      <c r="AY3970" s="26">
        <v>44.103788000000002</v>
      </c>
      <c r="AZ3970" s="26">
        <v>-102.845388</v>
      </c>
      <c r="BA3970" s="26" t="s">
        <v>498</v>
      </c>
      <c r="BB3970" s="26" t="s">
        <v>609</v>
      </c>
      <c r="BC3970" s="26" t="s">
        <v>68</v>
      </c>
      <c r="BD3970" s="26" t="s">
        <v>68</v>
      </c>
      <c r="BE3970" s="26"/>
      <c r="BF3970" s="26" t="s">
        <v>891</v>
      </c>
      <c r="BG3970" s="26" t="s">
        <v>68</v>
      </c>
      <c r="BH3970" s="26" t="s">
        <v>210</v>
      </c>
      <c r="BI3970" s="26">
        <v>7</v>
      </c>
      <c r="BJ3970" s="26" t="s">
        <v>19</v>
      </c>
    </row>
    <row r="3971" spans="36:62" x14ac:dyDescent="0.25">
      <c r="AJ3971" s="26">
        <v>2866</v>
      </c>
      <c r="AK3971" s="26">
        <v>2105827</v>
      </c>
      <c r="AL3971" s="264">
        <v>44325.631944444445</v>
      </c>
      <c r="AM3971" s="26" t="s">
        <v>481</v>
      </c>
      <c r="AN3971" s="26" t="s">
        <v>63</v>
      </c>
      <c r="AO3971" s="26" t="s">
        <v>156</v>
      </c>
      <c r="AP3971" s="26" t="s">
        <v>837</v>
      </c>
      <c r="AQ3971" s="26">
        <v>0</v>
      </c>
      <c r="AR3971" s="26">
        <v>90</v>
      </c>
      <c r="AS3971" s="26" t="s">
        <v>635</v>
      </c>
      <c r="AT3971" s="26" t="s">
        <v>71</v>
      </c>
      <c r="AU3971" s="26" t="s">
        <v>69</v>
      </c>
      <c r="AV3971" s="26" t="s">
        <v>63</v>
      </c>
      <c r="AW3971" s="26" t="s">
        <v>63</v>
      </c>
      <c r="AX3971" s="26" t="s">
        <v>63</v>
      </c>
      <c r="AY3971" s="26">
        <v>44.114564000000001</v>
      </c>
      <c r="AZ3971" s="26">
        <v>-102.925450999999</v>
      </c>
      <c r="BA3971" s="26" t="s">
        <v>166</v>
      </c>
      <c r="BB3971" s="26" t="s">
        <v>611</v>
      </c>
      <c r="BC3971" s="26" t="s">
        <v>735</v>
      </c>
      <c r="BD3971" s="26" t="s">
        <v>615</v>
      </c>
      <c r="BE3971" s="26" t="s">
        <v>1007</v>
      </c>
      <c r="BF3971" s="26" t="s">
        <v>68</v>
      </c>
      <c r="BG3971" s="26" t="s">
        <v>68</v>
      </c>
      <c r="BH3971" s="26" t="s">
        <v>160</v>
      </c>
      <c r="BI3971" s="26">
        <v>7</v>
      </c>
      <c r="BJ3971" s="26" t="s">
        <v>20</v>
      </c>
    </row>
    <row r="3972" spans="36:62" x14ac:dyDescent="0.25">
      <c r="AJ3972" s="26">
        <v>2867</v>
      </c>
      <c r="AK3972" s="26">
        <v>2105829</v>
      </c>
      <c r="AL3972" s="264">
        <v>44327.896527777775</v>
      </c>
      <c r="AM3972" s="26" t="s">
        <v>481</v>
      </c>
      <c r="AN3972" s="26" t="s">
        <v>63</v>
      </c>
      <c r="AO3972" s="26"/>
      <c r="AP3972" s="26"/>
      <c r="AQ3972" s="26">
        <v>-1</v>
      </c>
      <c r="AR3972" s="26">
        <v>90</v>
      </c>
      <c r="AS3972" s="26" t="s">
        <v>168</v>
      </c>
      <c r="AT3972" s="26" t="s">
        <v>71</v>
      </c>
      <c r="AU3972" s="26" t="s">
        <v>63</v>
      </c>
      <c r="AV3972" s="26" t="s">
        <v>63</v>
      </c>
      <c r="AW3972" s="26" t="s">
        <v>63</v>
      </c>
      <c r="AX3972" s="26" t="s">
        <v>63</v>
      </c>
      <c r="AY3972" s="26">
        <v>44.004390000000001</v>
      </c>
      <c r="AZ3972" s="26">
        <v>-102.272932999999</v>
      </c>
      <c r="BA3972" s="26" t="s">
        <v>185</v>
      </c>
      <c r="BB3972" s="26" t="s">
        <v>611</v>
      </c>
      <c r="BC3972" s="26" t="s">
        <v>167</v>
      </c>
      <c r="BD3972" s="26" t="s">
        <v>154</v>
      </c>
      <c r="BE3972" s="26"/>
      <c r="BF3972" s="26" t="s">
        <v>99</v>
      </c>
      <c r="BG3972" s="26" t="s">
        <v>167</v>
      </c>
      <c r="BH3972" s="26" t="s">
        <v>99</v>
      </c>
      <c r="BI3972" s="26">
        <v>7</v>
      </c>
      <c r="BJ3972" s="26" t="s">
        <v>217</v>
      </c>
    </row>
    <row r="3973" spans="36:62" x14ac:dyDescent="0.25">
      <c r="AJ3973" s="26">
        <v>2868</v>
      </c>
      <c r="AK3973" s="26">
        <v>2105891</v>
      </c>
      <c r="AL3973" s="264">
        <v>44329.480555555558</v>
      </c>
      <c r="AM3973" s="26" t="s">
        <v>481</v>
      </c>
      <c r="AN3973" s="26" t="s">
        <v>63</v>
      </c>
      <c r="AO3973" s="26" t="s">
        <v>156</v>
      </c>
      <c r="AP3973" s="26" t="s">
        <v>159</v>
      </c>
      <c r="AQ3973" s="26">
        <v>0</v>
      </c>
      <c r="AR3973" s="26">
        <v>90</v>
      </c>
      <c r="AS3973" s="26" t="s">
        <v>1008</v>
      </c>
      <c r="AT3973" s="26" t="s">
        <v>71</v>
      </c>
      <c r="AU3973" s="26" t="s">
        <v>63</v>
      </c>
      <c r="AV3973" s="26" t="s">
        <v>69</v>
      </c>
      <c r="AW3973" s="26" t="s">
        <v>63</v>
      </c>
      <c r="AX3973" s="26" t="s">
        <v>63</v>
      </c>
      <c r="AY3973" s="26">
        <v>44.067197999999898</v>
      </c>
      <c r="AZ3973" s="26">
        <v>-102.38706000000001</v>
      </c>
      <c r="BA3973" s="26" t="s">
        <v>486</v>
      </c>
      <c r="BB3973" s="26" t="s">
        <v>611</v>
      </c>
      <c r="BC3973" s="26" t="s">
        <v>1009</v>
      </c>
      <c r="BD3973" s="26" t="s">
        <v>68</v>
      </c>
      <c r="BE3973" s="26" t="s">
        <v>202</v>
      </c>
      <c r="BF3973" s="26" t="s">
        <v>732</v>
      </c>
      <c r="BG3973" s="26" t="s">
        <v>68</v>
      </c>
      <c r="BH3973" s="26" t="s">
        <v>175</v>
      </c>
      <c r="BI3973" s="26">
        <v>7</v>
      </c>
      <c r="BJ3973" s="26" t="s">
        <v>21</v>
      </c>
    </row>
    <row r="3974" spans="36:62" x14ac:dyDescent="0.25">
      <c r="AJ3974" s="26">
        <v>2870</v>
      </c>
      <c r="AK3974" s="26">
        <v>2105426</v>
      </c>
      <c r="AL3974" s="264">
        <v>44305.347222222219</v>
      </c>
      <c r="AM3974" s="26" t="s">
        <v>147</v>
      </c>
      <c r="AN3974" s="26" t="s">
        <v>63</v>
      </c>
      <c r="AO3974" s="26" t="s">
        <v>156</v>
      </c>
      <c r="AP3974" s="26" t="s">
        <v>159</v>
      </c>
      <c r="AQ3974" s="26">
        <v>0</v>
      </c>
      <c r="AR3974" s="26">
        <v>90</v>
      </c>
      <c r="AS3974" s="26" t="s">
        <v>737</v>
      </c>
      <c r="AT3974" s="26" t="s">
        <v>613</v>
      </c>
      <c r="AU3974" s="26" t="s">
        <v>63</v>
      </c>
      <c r="AV3974" s="26" t="s">
        <v>63</v>
      </c>
      <c r="AW3974" s="26" t="s">
        <v>63</v>
      </c>
      <c r="AX3974" s="26" t="s">
        <v>63</v>
      </c>
      <c r="AY3974" s="26">
        <v>43.83596</v>
      </c>
      <c r="AZ3974" s="26">
        <v>-101.66187600000001</v>
      </c>
      <c r="BA3974" s="26" t="s">
        <v>158</v>
      </c>
      <c r="BB3974" s="26" t="s">
        <v>611</v>
      </c>
      <c r="BC3974" s="26" t="s">
        <v>667</v>
      </c>
      <c r="BD3974" s="26" t="s">
        <v>615</v>
      </c>
      <c r="BE3974" s="26"/>
      <c r="BF3974" s="26" t="s">
        <v>68</v>
      </c>
      <c r="BG3974" s="26" t="s">
        <v>68</v>
      </c>
      <c r="BH3974" s="26" t="s">
        <v>160</v>
      </c>
      <c r="BI3974" s="26">
        <v>7</v>
      </c>
      <c r="BJ3974" s="26" t="s">
        <v>217</v>
      </c>
    </row>
    <row r="3975" spans="36:62" x14ac:dyDescent="0.25">
      <c r="AJ3975" s="26">
        <v>2871</v>
      </c>
      <c r="AK3975" s="26">
        <v>2106026</v>
      </c>
      <c r="AL3975" s="264">
        <v>44335.347222222219</v>
      </c>
      <c r="AM3975" s="26" t="s">
        <v>481</v>
      </c>
      <c r="AN3975" s="26" t="s">
        <v>63</v>
      </c>
      <c r="AO3975" s="26" t="s">
        <v>156</v>
      </c>
      <c r="AP3975" s="26" t="s">
        <v>648</v>
      </c>
      <c r="AQ3975" s="26">
        <v>0</v>
      </c>
      <c r="AR3975" s="26">
        <v>90</v>
      </c>
      <c r="AS3975" s="26" t="s">
        <v>628</v>
      </c>
      <c r="AT3975" s="26" t="s">
        <v>71</v>
      </c>
      <c r="AU3975" s="26" t="s">
        <v>63</v>
      </c>
      <c r="AV3975" s="26" t="s">
        <v>63</v>
      </c>
      <c r="AW3975" s="26" t="s">
        <v>63</v>
      </c>
      <c r="AX3975" s="26" t="s">
        <v>63</v>
      </c>
      <c r="AY3975" s="26">
        <v>44.068247999999898</v>
      </c>
      <c r="AZ3975" s="26">
        <v>-102.408834999999</v>
      </c>
      <c r="BA3975" s="26" t="s">
        <v>208</v>
      </c>
      <c r="BB3975" s="26" t="s">
        <v>609</v>
      </c>
      <c r="BC3975" s="26" t="s">
        <v>680</v>
      </c>
      <c r="BD3975" s="26" t="s">
        <v>68</v>
      </c>
      <c r="BE3975" s="26" t="s">
        <v>1010</v>
      </c>
      <c r="BF3975" s="26" t="s">
        <v>68</v>
      </c>
      <c r="BG3975" s="26" t="s">
        <v>68</v>
      </c>
      <c r="BH3975" s="26" t="s">
        <v>175</v>
      </c>
      <c r="BI3975" s="26">
        <v>7</v>
      </c>
      <c r="BJ3975" s="26" t="s">
        <v>217</v>
      </c>
    </row>
    <row r="3976" spans="36:62" x14ac:dyDescent="0.25">
      <c r="AJ3976" s="26">
        <v>2872</v>
      </c>
      <c r="AK3976" s="26">
        <v>2106181</v>
      </c>
      <c r="AL3976" s="264">
        <v>44329.661111111112</v>
      </c>
      <c r="AM3976" s="26" t="s">
        <v>481</v>
      </c>
      <c r="AN3976" s="26" t="s">
        <v>63</v>
      </c>
      <c r="AO3976" s="26" t="s">
        <v>156</v>
      </c>
      <c r="AP3976" s="26" t="s">
        <v>1012</v>
      </c>
      <c r="AQ3976" s="26">
        <v>0</v>
      </c>
      <c r="AR3976" s="26">
        <v>90</v>
      </c>
      <c r="AS3976" s="26" t="s">
        <v>1013</v>
      </c>
      <c r="AT3976" s="26" t="s">
        <v>74</v>
      </c>
      <c r="AU3976" s="26" t="s">
        <v>63</v>
      </c>
      <c r="AV3976" s="26" t="s">
        <v>63</v>
      </c>
      <c r="AW3976" s="26" t="s">
        <v>63</v>
      </c>
      <c r="AX3976" s="26" t="s">
        <v>63</v>
      </c>
      <c r="AY3976" s="26">
        <v>44.110233999999899</v>
      </c>
      <c r="AZ3976" s="26">
        <v>-103.126358999999</v>
      </c>
      <c r="BA3976" s="26" t="s">
        <v>518</v>
      </c>
      <c r="BB3976" s="26" t="s">
        <v>609</v>
      </c>
      <c r="BC3976" s="26" t="s">
        <v>708</v>
      </c>
      <c r="BD3976" s="26" t="s">
        <v>68</v>
      </c>
      <c r="BE3976" s="26" t="s">
        <v>1011</v>
      </c>
      <c r="BF3976" s="26" t="s">
        <v>68</v>
      </c>
      <c r="BG3976" s="26" t="s">
        <v>68</v>
      </c>
      <c r="BH3976" s="26" t="s">
        <v>646</v>
      </c>
      <c r="BI3976" s="26">
        <v>7</v>
      </c>
      <c r="BJ3976" s="26" t="s">
        <v>217</v>
      </c>
    </row>
    <row r="3977" spans="36:62" x14ac:dyDescent="0.25">
      <c r="AJ3977" s="26">
        <v>2873</v>
      </c>
      <c r="AK3977" s="26">
        <v>2106220</v>
      </c>
      <c r="AL3977" s="264">
        <v>44333.65625</v>
      </c>
      <c r="AM3977" s="26" t="s">
        <v>481</v>
      </c>
      <c r="AN3977" s="26" t="s">
        <v>63</v>
      </c>
      <c r="AO3977" s="26" t="s">
        <v>156</v>
      </c>
      <c r="AP3977" s="26" t="s">
        <v>1015</v>
      </c>
      <c r="AQ3977" s="26">
        <v>0</v>
      </c>
      <c r="AR3977" s="26">
        <v>90</v>
      </c>
      <c r="AS3977" s="26" t="s">
        <v>750</v>
      </c>
      <c r="AT3977" s="26" t="s">
        <v>71</v>
      </c>
      <c r="AU3977" s="26" t="s">
        <v>63</v>
      </c>
      <c r="AV3977" s="26" t="s">
        <v>63</v>
      </c>
      <c r="AW3977" s="26" t="s">
        <v>63</v>
      </c>
      <c r="AX3977" s="26" t="s">
        <v>63</v>
      </c>
      <c r="AY3977" s="26">
        <v>44.100662</v>
      </c>
      <c r="AZ3977" s="26">
        <v>-103.151201</v>
      </c>
      <c r="BA3977" s="26" t="s">
        <v>521</v>
      </c>
      <c r="BB3977" s="26" t="s">
        <v>165</v>
      </c>
      <c r="BC3977" s="26" t="s">
        <v>68</v>
      </c>
      <c r="BD3977" s="26" t="s">
        <v>68</v>
      </c>
      <c r="BE3977" s="26" t="s">
        <v>1014</v>
      </c>
      <c r="BF3977" s="26" t="s">
        <v>62</v>
      </c>
      <c r="BG3977" s="26" t="s">
        <v>68</v>
      </c>
      <c r="BH3977" s="26" t="s">
        <v>146</v>
      </c>
      <c r="BI3977" s="26">
        <v>7</v>
      </c>
      <c r="BJ3977" s="26" t="s">
        <v>217</v>
      </c>
    </row>
    <row r="3978" spans="36:62" x14ac:dyDescent="0.25">
      <c r="AJ3978" s="26">
        <v>2874</v>
      </c>
      <c r="AK3978" s="26">
        <v>2108203</v>
      </c>
      <c r="AL3978" s="264">
        <v>44346.201388888891</v>
      </c>
      <c r="AM3978" s="26" t="s">
        <v>481</v>
      </c>
      <c r="AN3978" s="26" t="s">
        <v>63</v>
      </c>
      <c r="AO3978" s="26"/>
      <c r="AP3978" s="26"/>
      <c r="AQ3978" s="26">
        <v>-1</v>
      </c>
      <c r="AR3978" s="26">
        <v>90</v>
      </c>
      <c r="AS3978" s="26" t="s">
        <v>168</v>
      </c>
      <c r="AT3978" s="26"/>
      <c r="AU3978" s="26" t="s">
        <v>63</v>
      </c>
      <c r="AV3978" s="26" t="s">
        <v>63</v>
      </c>
      <c r="AW3978" s="26" t="s">
        <v>63</v>
      </c>
      <c r="AX3978" s="26" t="s">
        <v>63</v>
      </c>
      <c r="AY3978" s="26">
        <v>44.118048000000002</v>
      </c>
      <c r="AZ3978" s="26">
        <v>-103.011088999999</v>
      </c>
      <c r="BA3978" s="26" t="s">
        <v>166</v>
      </c>
      <c r="BB3978" s="26" t="s">
        <v>609</v>
      </c>
      <c r="BC3978" s="26" t="s">
        <v>167</v>
      </c>
      <c r="BD3978" s="26" t="s">
        <v>154</v>
      </c>
      <c r="BE3978" s="26"/>
      <c r="BF3978" s="26" t="s">
        <v>99</v>
      </c>
      <c r="BG3978" s="26" t="s">
        <v>167</v>
      </c>
      <c r="BH3978" s="26" t="s">
        <v>99</v>
      </c>
      <c r="BI3978" s="26">
        <v>7</v>
      </c>
      <c r="BJ3978" s="26" t="s">
        <v>217</v>
      </c>
    </row>
    <row r="3979" spans="36:62" x14ac:dyDescent="0.25">
      <c r="AJ3979" s="26">
        <v>2875</v>
      </c>
      <c r="AK3979" s="26">
        <v>2108204</v>
      </c>
      <c r="AL3979" s="264">
        <v>44350.232638888891</v>
      </c>
      <c r="AM3979" s="26" t="s">
        <v>481</v>
      </c>
      <c r="AN3979" s="26" t="s">
        <v>63</v>
      </c>
      <c r="AO3979" s="26" t="s">
        <v>156</v>
      </c>
      <c r="AP3979" s="26" t="s">
        <v>159</v>
      </c>
      <c r="AQ3979" s="26">
        <v>0</v>
      </c>
      <c r="AR3979" s="26">
        <v>90</v>
      </c>
      <c r="AS3979" s="26" t="s">
        <v>635</v>
      </c>
      <c r="AT3979" s="26" t="s">
        <v>71</v>
      </c>
      <c r="AU3979" s="26" t="s">
        <v>63</v>
      </c>
      <c r="AV3979" s="26" t="s">
        <v>69</v>
      </c>
      <c r="AW3979" s="26" t="s">
        <v>63</v>
      </c>
      <c r="AX3979" s="26" t="s">
        <v>63</v>
      </c>
      <c r="AY3979" s="26">
        <v>44.107990000000001</v>
      </c>
      <c r="AZ3979" s="26">
        <v>-103.13040700000001</v>
      </c>
      <c r="BA3979" s="26" t="s">
        <v>158</v>
      </c>
      <c r="BB3979" s="26" t="s">
        <v>609</v>
      </c>
      <c r="BC3979" s="26" t="s">
        <v>685</v>
      </c>
      <c r="BD3979" s="26" t="s">
        <v>68</v>
      </c>
      <c r="BE3979" s="26" t="s">
        <v>1016</v>
      </c>
      <c r="BF3979" s="26" t="s">
        <v>68</v>
      </c>
      <c r="BG3979" s="26" t="s">
        <v>68</v>
      </c>
      <c r="BH3979" s="26" t="s">
        <v>146</v>
      </c>
      <c r="BI3979" s="26">
        <v>7</v>
      </c>
      <c r="BJ3979" s="26" t="s">
        <v>217</v>
      </c>
    </row>
    <row r="3980" spans="36:62" x14ac:dyDescent="0.25">
      <c r="AJ3980" s="26">
        <v>2878</v>
      </c>
      <c r="AK3980" s="26">
        <v>2106180</v>
      </c>
      <c r="AL3980" s="264">
        <v>44321.879861111112</v>
      </c>
      <c r="AM3980" s="26" t="s">
        <v>481</v>
      </c>
      <c r="AN3980" s="26" t="s">
        <v>63</v>
      </c>
      <c r="AO3980" s="26" t="s">
        <v>156</v>
      </c>
      <c r="AP3980" s="26" t="s">
        <v>159</v>
      </c>
      <c r="AQ3980" s="26">
        <v>0</v>
      </c>
      <c r="AR3980" s="26">
        <v>90</v>
      </c>
      <c r="AS3980" s="26" t="s">
        <v>635</v>
      </c>
      <c r="AT3980" s="26" t="s">
        <v>71</v>
      </c>
      <c r="AU3980" s="26" t="s">
        <v>63</v>
      </c>
      <c r="AV3980" s="26" t="s">
        <v>63</v>
      </c>
      <c r="AW3980" s="26" t="s">
        <v>63</v>
      </c>
      <c r="AX3980" s="26" t="s">
        <v>63</v>
      </c>
      <c r="AY3980" s="26">
        <v>44.067365000000002</v>
      </c>
      <c r="AZ3980" s="26">
        <v>-102.384148999999</v>
      </c>
      <c r="BA3980" s="26" t="s">
        <v>208</v>
      </c>
      <c r="BB3980" s="26" t="s">
        <v>609</v>
      </c>
      <c r="BC3980" s="26" t="s">
        <v>680</v>
      </c>
      <c r="BD3980" s="26" t="s">
        <v>68</v>
      </c>
      <c r="BE3980" s="26" t="s">
        <v>644</v>
      </c>
      <c r="BF3980" s="26" t="s">
        <v>68</v>
      </c>
      <c r="BG3980" s="26" t="s">
        <v>68</v>
      </c>
      <c r="BH3980" s="26" t="s">
        <v>160</v>
      </c>
      <c r="BI3980" s="26">
        <v>7</v>
      </c>
      <c r="BJ3980" s="26" t="s">
        <v>217</v>
      </c>
    </row>
    <row r="3981" spans="36:62" x14ac:dyDescent="0.25">
      <c r="AJ3981" s="26">
        <v>2880</v>
      </c>
      <c r="AK3981" s="26">
        <v>2106236</v>
      </c>
      <c r="AL3981" s="264">
        <v>44339.75</v>
      </c>
      <c r="AM3981" s="26" t="s">
        <v>481</v>
      </c>
      <c r="AN3981" s="26" t="s">
        <v>63</v>
      </c>
      <c r="AO3981" s="26" t="s">
        <v>173</v>
      </c>
      <c r="AP3981" s="26" t="s">
        <v>159</v>
      </c>
      <c r="AQ3981" s="26">
        <v>0</v>
      </c>
      <c r="AR3981" s="26">
        <v>90</v>
      </c>
      <c r="AS3981" s="26" t="s">
        <v>696</v>
      </c>
      <c r="AT3981" s="26" t="s">
        <v>704</v>
      </c>
      <c r="AU3981" s="26" t="s">
        <v>63</v>
      </c>
      <c r="AV3981" s="26" t="s">
        <v>63</v>
      </c>
      <c r="AW3981" s="26" t="s">
        <v>63</v>
      </c>
      <c r="AX3981" s="26" t="s">
        <v>63</v>
      </c>
      <c r="AY3981" s="26">
        <v>44.103668999999897</v>
      </c>
      <c r="AZ3981" s="26">
        <v>-102.794636999999</v>
      </c>
      <c r="BA3981" s="26" t="s">
        <v>158</v>
      </c>
      <c r="BB3981" s="26" t="s">
        <v>609</v>
      </c>
      <c r="BC3981" s="26" t="s">
        <v>667</v>
      </c>
      <c r="BD3981" s="26" t="s">
        <v>203</v>
      </c>
      <c r="BE3981" s="26"/>
      <c r="BF3981" s="26" t="s">
        <v>68</v>
      </c>
      <c r="BG3981" s="26" t="s">
        <v>209</v>
      </c>
      <c r="BH3981" s="26" t="s">
        <v>146</v>
      </c>
      <c r="BI3981" s="26">
        <v>7</v>
      </c>
      <c r="BJ3981" s="26" t="s">
        <v>217</v>
      </c>
    </row>
    <row r="3982" spans="36:62" x14ac:dyDescent="0.25">
      <c r="AJ3982" s="26">
        <v>2881</v>
      </c>
      <c r="AK3982" s="26">
        <v>2106362</v>
      </c>
      <c r="AL3982" s="264">
        <v>44340.604166666664</v>
      </c>
      <c r="AM3982" s="26" t="s">
        <v>481</v>
      </c>
      <c r="AN3982" s="26" t="s">
        <v>63</v>
      </c>
      <c r="AO3982" s="26" t="s">
        <v>156</v>
      </c>
      <c r="AP3982" s="26" t="s">
        <v>159</v>
      </c>
      <c r="AQ3982" s="26">
        <v>0</v>
      </c>
      <c r="AR3982" s="26">
        <v>90</v>
      </c>
      <c r="AS3982" s="26" t="s">
        <v>197</v>
      </c>
      <c r="AT3982" s="26" t="s">
        <v>619</v>
      </c>
      <c r="AU3982" s="26" t="s">
        <v>63</v>
      </c>
      <c r="AV3982" s="26" t="s">
        <v>63</v>
      </c>
      <c r="AW3982" s="26" t="s">
        <v>63</v>
      </c>
      <c r="AX3982" s="26" t="s">
        <v>63</v>
      </c>
      <c r="AY3982" s="26">
        <v>44.077502000000003</v>
      </c>
      <c r="AZ3982" s="26">
        <v>-102.47388100000001</v>
      </c>
      <c r="BA3982" s="26" t="s">
        <v>185</v>
      </c>
      <c r="BB3982" s="26" t="s">
        <v>609</v>
      </c>
      <c r="BC3982" s="26" t="s">
        <v>68</v>
      </c>
      <c r="BD3982" s="26" t="s">
        <v>68</v>
      </c>
      <c r="BE3982" s="26"/>
      <c r="BF3982" s="26" t="s">
        <v>68</v>
      </c>
      <c r="BG3982" s="26" t="s">
        <v>68</v>
      </c>
      <c r="BH3982" s="26" t="s">
        <v>160</v>
      </c>
      <c r="BI3982" s="26">
        <v>7</v>
      </c>
      <c r="BJ3982" s="26" t="s">
        <v>217</v>
      </c>
    </row>
    <row r="3983" spans="36:62" x14ac:dyDescent="0.25">
      <c r="AJ3983" s="26">
        <v>2882</v>
      </c>
      <c r="AK3983" s="26">
        <v>2106363</v>
      </c>
      <c r="AL3983" s="264">
        <v>44340.897916666669</v>
      </c>
      <c r="AM3983" s="26" t="s">
        <v>481</v>
      </c>
      <c r="AN3983" s="26" t="s">
        <v>63</v>
      </c>
      <c r="AO3983" s="26"/>
      <c r="AP3983" s="26"/>
      <c r="AQ3983" s="26">
        <v>-1</v>
      </c>
      <c r="AR3983" s="26">
        <v>90</v>
      </c>
      <c r="AS3983" s="26" t="s">
        <v>168</v>
      </c>
      <c r="AT3983" s="26" t="s">
        <v>71</v>
      </c>
      <c r="AU3983" s="26" t="s">
        <v>63</v>
      </c>
      <c r="AV3983" s="26" t="s">
        <v>63</v>
      </c>
      <c r="AW3983" s="26" t="s">
        <v>63</v>
      </c>
      <c r="AX3983" s="26" t="s">
        <v>63</v>
      </c>
      <c r="AY3983" s="26">
        <v>43.987166000000002</v>
      </c>
      <c r="AZ3983" s="26">
        <v>-102.245549999999</v>
      </c>
      <c r="BA3983" s="26" t="s">
        <v>166</v>
      </c>
      <c r="BB3983" s="26" t="s">
        <v>609</v>
      </c>
      <c r="BC3983" s="26" t="s">
        <v>167</v>
      </c>
      <c r="BD3983" s="26" t="s">
        <v>154</v>
      </c>
      <c r="BE3983" s="26"/>
      <c r="BF3983" s="26" t="s">
        <v>99</v>
      </c>
      <c r="BG3983" s="26" t="s">
        <v>167</v>
      </c>
      <c r="BH3983" s="26" t="s">
        <v>99</v>
      </c>
      <c r="BI3983" s="26">
        <v>7</v>
      </c>
      <c r="BJ3983" s="26" t="s">
        <v>217</v>
      </c>
    </row>
    <row r="3984" spans="36:62" x14ac:dyDescent="0.25">
      <c r="AJ3984" s="26">
        <v>2883</v>
      </c>
      <c r="AK3984" s="26">
        <v>2106368</v>
      </c>
      <c r="AL3984" s="264">
        <v>44341.895833333336</v>
      </c>
      <c r="AM3984" s="26" t="s">
        <v>481</v>
      </c>
      <c r="AN3984" s="26" t="s">
        <v>63</v>
      </c>
      <c r="AO3984" s="26"/>
      <c r="AP3984" s="26"/>
      <c r="AQ3984" s="26">
        <v>-1</v>
      </c>
      <c r="AR3984" s="26">
        <v>90</v>
      </c>
      <c r="AS3984" s="26" t="s">
        <v>168</v>
      </c>
      <c r="AT3984" s="26" t="s">
        <v>74</v>
      </c>
      <c r="AU3984" s="26" t="s">
        <v>63</v>
      </c>
      <c r="AV3984" s="26" t="s">
        <v>63</v>
      </c>
      <c r="AW3984" s="26" t="s">
        <v>63</v>
      </c>
      <c r="AX3984" s="26" t="s">
        <v>63</v>
      </c>
      <c r="AY3984" s="26">
        <v>43.971532000000003</v>
      </c>
      <c r="AZ3984" s="26">
        <v>-102.188281</v>
      </c>
      <c r="BA3984" s="26" t="s">
        <v>166</v>
      </c>
      <c r="BB3984" s="26" t="s">
        <v>609</v>
      </c>
      <c r="BC3984" s="26" t="s">
        <v>167</v>
      </c>
      <c r="BD3984" s="26" t="s">
        <v>154</v>
      </c>
      <c r="BE3984" s="26"/>
      <c r="BF3984" s="26" t="s">
        <v>99</v>
      </c>
      <c r="BG3984" s="26" t="s">
        <v>167</v>
      </c>
      <c r="BH3984" s="26" t="s">
        <v>99</v>
      </c>
      <c r="BI3984" s="26">
        <v>7</v>
      </c>
      <c r="BJ3984" s="26" t="s">
        <v>217</v>
      </c>
    </row>
    <row r="3985" spans="36:62" x14ac:dyDescent="0.25">
      <c r="AJ3985" s="26">
        <v>2885</v>
      </c>
      <c r="AK3985" s="26">
        <v>2105723</v>
      </c>
      <c r="AL3985" s="264">
        <v>44299.916666666664</v>
      </c>
      <c r="AM3985" s="26" t="s">
        <v>147</v>
      </c>
      <c r="AN3985" s="26" t="s">
        <v>63</v>
      </c>
      <c r="AO3985" s="26" t="s">
        <v>156</v>
      </c>
      <c r="AP3985" s="26" t="s">
        <v>159</v>
      </c>
      <c r="AQ3985" s="26">
        <v>0</v>
      </c>
      <c r="AR3985" s="26">
        <v>90</v>
      </c>
      <c r="AS3985" s="26" t="s">
        <v>622</v>
      </c>
      <c r="AT3985" s="26" t="s">
        <v>697</v>
      </c>
      <c r="AU3985" s="26" t="s">
        <v>69</v>
      </c>
      <c r="AV3985" s="26" t="s">
        <v>63</v>
      </c>
      <c r="AW3985" s="26" t="s">
        <v>63</v>
      </c>
      <c r="AX3985" s="26" t="s">
        <v>63</v>
      </c>
      <c r="AY3985" s="26">
        <v>43.835872000000002</v>
      </c>
      <c r="AZ3985" s="26">
        <v>-101.741041999999</v>
      </c>
      <c r="BA3985" s="26" t="s">
        <v>166</v>
      </c>
      <c r="BB3985" s="26" t="s">
        <v>611</v>
      </c>
      <c r="BC3985" s="26" t="s">
        <v>735</v>
      </c>
      <c r="BD3985" s="26" t="s">
        <v>68</v>
      </c>
      <c r="BE3985" s="26" t="s">
        <v>1017</v>
      </c>
      <c r="BF3985" s="26" t="s">
        <v>68</v>
      </c>
      <c r="BG3985" s="26" t="s">
        <v>68</v>
      </c>
      <c r="BH3985" s="26" t="s">
        <v>146</v>
      </c>
      <c r="BI3985" s="26">
        <v>7</v>
      </c>
      <c r="BJ3985" s="26" t="s">
        <v>217</v>
      </c>
    </row>
    <row r="3986" spans="36:62" x14ac:dyDescent="0.25">
      <c r="AJ3986" s="26">
        <v>2886</v>
      </c>
      <c r="AK3986" s="26">
        <v>2106607</v>
      </c>
      <c r="AL3986" s="264">
        <v>44346.867361111108</v>
      </c>
      <c r="AM3986" s="26" t="s">
        <v>481</v>
      </c>
      <c r="AN3986" s="26" t="s">
        <v>63</v>
      </c>
      <c r="AO3986" s="26"/>
      <c r="AP3986" s="26"/>
      <c r="AQ3986" s="26">
        <v>-1</v>
      </c>
      <c r="AR3986" s="26">
        <v>90</v>
      </c>
      <c r="AS3986" s="26" t="s">
        <v>168</v>
      </c>
      <c r="AT3986" s="26" t="s">
        <v>71</v>
      </c>
      <c r="AU3986" s="26" t="s">
        <v>63</v>
      </c>
      <c r="AV3986" s="26" t="s">
        <v>63</v>
      </c>
      <c r="AW3986" s="26" t="s">
        <v>63</v>
      </c>
      <c r="AX3986" s="26" t="s">
        <v>63</v>
      </c>
      <c r="AY3986" s="26">
        <v>44.001573</v>
      </c>
      <c r="AZ3986" s="26">
        <v>-102.268444</v>
      </c>
      <c r="BA3986" s="26" t="s">
        <v>166</v>
      </c>
      <c r="BB3986" s="26" t="s">
        <v>609</v>
      </c>
      <c r="BC3986" s="26" t="s">
        <v>167</v>
      </c>
      <c r="BD3986" s="26" t="s">
        <v>154</v>
      </c>
      <c r="BE3986" s="26"/>
      <c r="BF3986" s="26" t="s">
        <v>99</v>
      </c>
      <c r="BG3986" s="26" t="s">
        <v>167</v>
      </c>
      <c r="BH3986" s="26" t="s">
        <v>99</v>
      </c>
      <c r="BI3986" s="26">
        <v>7</v>
      </c>
      <c r="BJ3986" s="26" t="s">
        <v>217</v>
      </c>
    </row>
    <row r="3987" spans="36:62" x14ac:dyDescent="0.25">
      <c r="AJ3987" s="26">
        <v>2890</v>
      </c>
      <c r="AK3987" s="26">
        <v>2106698</v>
      </c>
      <c r="AL3987" s="264">
        <v>44339.737500000003</v>
      </c>
      <c r="AM3987" s="26" t="s">
        <v>481</v>
      </c>
      <c r="AN3987" s="26" t="s">
        <v>63</v>
      </c>
      <c r="AO3987" s="26" t="s">
        <v>156</v>
      </c>
      <c r="AP3987" s="26" t="s">
        <v>159</v>
      </c>
      <c r="AQ3987" s="26">
        <v>0</v>
      </c>
      <c r="AR3987" s="26">
        <v>90</v>
      </c>
      <c r="AS3987" s="26" t="s">
        <v>201</v>
      </c>
      <c r="AT3987" s="26" t="s">
        <v>730</v>
      </c>
      <c r="AU3987" s="26" t="s">
        <v>63</v>
      </c>
      <c r="AV3987" s="26" t="s">
        <v>63</v>
      </c>
      <c r="AW3987" s="26" t="s">
        <v>63</v>
      </c>
      <c r="AX3987" s="26" t="s">
        <v>63</v>
      </c>
      <c r="AY3987" s="26">
        <v>43.941938</v>
      </c>
      <c r="AZ3987" s="26">
        <v>-102.156728999999</v>
      </c>
      <c r="BA3987" s="26" t="s">
        <v>491</v>
      </c>
      <c r="BB3987" s="26" t="s">
        <v>609</v>
      </c>
      <c r="BC3987" s="26" t="s">
        <v>680</v>
      </c>
      <c r="BD3987" s="26" t="s">
        <v>68</v>
      </c>
      <c r="BE3987" s="26"/>
      <c r="BF3987" s="26" t="s">
        <v>68</v>
      </c>
      <c r="BG3987" s="26" t="s">
        <v>209</v>
      </c>
      <c r="BH3987" s="26" t="s">
        <v>146</v>
      </c>
      <c r="BI3987" s="26">
        <v>7</v>
      </c>
      <c r="BJ3987" s="26" t="s">
        <v>21</v>
      </c>
    </row>
    <row r="3988" spans="36:62" x14ac:dyDescent="0.25">
      <c r="AJ3988" s="26">
        <v>2891</v>
      </c>
      <c r="AK3988" s="26">
        <v>2106704</v>
      </c>
      <c r="AL3988" s="264">
        <v>44345.993055555555</v>
      </c>
      <c r="AM3988" s="26" t="s">
        <v>481</v>
      </c>
      <c r="AN3988" s="26" t="s">
        <v>63</v>
      </c>
      <c r="AO3988" s="26"/>
      <c r="AP3988" s="26"/>
      <c r="AQ3988" s="26">
        <v>-1</v>
      </c>
      <c r="AR3988" s="26">
        <v>90</v>
      </c>
      <c r="AS3988" s="26" t="s">
        <v>168</v>
      </c>
      <c r="AT3988" s="26" t="s">
        <v>71</v>
      </c>
      <c r="AU3988" s="26" t="s">
        <v>63</v>
      </c>
      <c r="AV3988" s="26" t="s">
        <v>63</v>
      </c>
      <c r="AW3988" s="26" t="s">
        <v>63</v>
      </c>
      <c r="AX3988" s="26" t="s">
        <v>63</v>
      </c>
      <c r="AY3988" s="26">
        <v>44.117955000000002</v>
      </c>
      <c r="AZ3988" s="26">
        <v>-103.002765999999</v>
      </c>
      <c r="BA3988" s="26" t="s">
        <v>185</v>
      </c>
      <c r="BB3988" s="26" t="s">
        <v>611</v>
      </c>
      <c r="BC3988" s="26" t="s">
        <v>167</v>
      </c>
      <c r="BD3988" s="26" t="s">
        <v>154</v>
      </c>
      <c r="BE3988" s="26"/>
      <c r="BF3988" s="26" t="s">
        <v>99</v>
      </c>
      <c r="BG3988" s="26" t="s">
        <v>167</v>
      </c>
      <c r="BH3988" s="26" t="s">
        <v>99</v>
      </c>
      <c r="BI3988" s="26">
        <v>7</v>
      </c>
      <c r="BJ3988" s="26" t="s">
        <v>217</v>
      </c>
    </row>
    <row r="3989" spans="36:62" x14ac:dyDescent="0.25">
      <c r="AJ3989" s="26">
        <v>2892</v>
      </c>
      <c r="AK3989" s="26">
        <v>2106705</v>
      </c>
      <c r="AL3989" s="264">
        <v>44343.543055555558</v>
      </c>
      <c r="AM3989" s="26" t="s">
        <v>481</v>
      </c>
      <c r="AN3989" s="26" t="s">
        <v>63</v>
      </c>
      <c r="AO3989" s="26" t="s">
        <v>156</v>
      </c>
      <c r="AP3989" s="26" t="s">
        <v>159</v>
      </c>
      <c r="AQ3989" s="26">
        <v>0</v>
      </c>
      <c r="AR3989" s="26">
        <v>90</v>
      </c>
      <c r="AS3989" s="26" t="s">
        <v>1021</v>
      </c>
      <c r="AT3989" s="26" t="s">
        <v>71</v>
      </c>
      <c r="AU3989" s="26" t="s">
        <v>63</v>
      </c>
      <c r="AV3989" s="26" t="s">
        <v>69</v>
      </c>
      <c r="AW3989" s="26" t="s">
        <v>63</v>
      </c>
      <c r="AX3989" s="26" t="s">
        <v>63</v>
      </c>
      <c r="AY3989" s="26">
        <v>44.06494</v>
      </c>
      <c r="AZ3989" s="26">
        <v>-102.37254</v>
      </c>
      <c r="BA3989" s="26" t="s">
        <v>185</v>
      </c>
      <c r="BB3989" s="26" t="s">
        <v>611</v>
      </c>
      <c r="BC3989" s="26" t="s">
        <v>685</v>
      </c>
      <c r="BD3989" s="26" t="s">
        <v>68</v>
      </c>
      <c r="BE3989" s="26" t="s">
        <v>161</v>
      </c>
      <c r="BF3989" s="26" t="s">
        <v>68</v>
      </c>
      <c r="BG3989" s="26" t="s">
        <v>68</v>
      </c>
      <c r="BH3989" s="26" t="s">
        <v>160</v>
      </c>
      <c r="BI3989" s="26">
        <v>7</v>
      </c>
      <c r="BJ3989" s="26" t="s">
        <v>21</v>
      </c>
    </row>
    <row r="3990" spans="36:62" x14ac:dyDescent="0.25">
      <c r="AJ3990" s="26">
        <v>2893</v>
      </c>
      <c r="AK3990" s="26">
        <v>2106969</v>
      </c>
      <c r="AL3990" s="264">
        <v>44352.915277777778</v>
      </c>
      <c r="AM3990" s="26" t="s">
        <v>481</v>
      </c>
      <c r="AN3990" s="26" t="s">
        <v>63</v>
      </c>
      <c r="AO3990" s="26"/>
      <c r="AP3990" s="26"/>
      <c r="AQ3990" s="26">
        <v>-1</v>
      </c>
      <c r="AR3990" s="26">
        <v>90</v>
      </c>
      <c r="AS3990" s="26" t="s">
        <v>168</v>
      </c>
      <c r="AT3990" s="26" t="s">
        <v>71</v>
      </c>
      <c r="AU3990" s="26" t="s">
        <v>63</v>
      </c>
      <c r="AV3990" s="26" t="s">
        <v>63</v>
      </c>
      <c r="AW3990" s="26" t="s">
        <v>63</v>
      </c>
      <c r="AX3990" s="26" t="s">
        <v>63</v>
      </c>
      <c r="AY3990" s="26">
        <v>44.118012</v>
      </c>
      <c r="AZ3990" s="26">
        <v>-103.054885999999</v>
      </c>
      <c r="BA3990" s="26" t="s">
        <v>158</v>
      </c>
      <c r="BB3990" s="26" t="s">
        <v>609</v>
      </c>
      <c r="BC3990" s="26" t="s">
        <v>167</v>
      </c>
      <c r="BD3990" s="26" t="s">
        <v>154</v>
      </c>
      <c r="BE3990" s="26"/>
      <c r="BF3990" s="26" t="s">
        <v>99</v>
      </c>
      <c r="BG3990" s="26" t="s">
        <v>167</v>
      </c>
      <c r="BH3990" s="26" t="s">
        <v>99</v>
      </c>
      <c r="BI3990" s="26">
        <v>7</v>
      </c>
      <c r="BJ3990" s="26" t="s">
        <v>217</v>
      </c>
    </row>
    <row r="3991" spans="36:62" x14ac:dyDescent="0.25">
      <c r="AJ3991" s="26">
        <v>2894</v>
      </c>
      <c r="AK3991" s="26">
        <v>2106965</v>
      </c>
      <c r="AL3991" s="264">
        <v>44344.484722222223</v>
      </c>
      <c r="AM3991" s="26" t="s">
        <v>481</v>
      </c>
      <c r="AN3991" s="26" t="s">
        <v>63</v>
      </c>
      <c r="AO3991" s="26"/>
      <c r="AP3991" s="26"/>
      <c r="AQ3991" s="26">
        <v>-1</v>
      </c>
      <c r="AR3991" s="26">
        <v>90</v>
      </c>
      <c r="AS3991" s="26" t="s">
        <v>168</v>
      </c>
      <c r="AT3991" s="26" t="s">
        <v>71</v>
      </c>
      <c r="AU3991" s="26" t="s">
        <v>63</v>
      </c>
      <c r="AV3991" s="26" t="s">
        <v>63</v>
      </c>
      <c r="AW3991" s="26" t="s">
        <v>63</v>
      </c>
      <c r="AX3991" s="26" t="s">
        <v>63</v>
      </c>
      <c r="AY3991" s="26">
        <v>44.118031000000002</v>
      </c>
      <c r="AZ3991" s="26">
        <v>-103.033113999999</v>
      </c>
      <c r="BA3991" s="26" t="s">
        <v>158</v>
      </c>
      <c r="BB3991" s="26" t="s">
        <v>609</v>
      </c>
      <c r="BC3991" s="26" t="s">
        <v>167</v>
      </c>
      <c r="BD3991" s="26" t="s">
        <v>154</v>
      </c>
      <c r="BE3991" s="26"/>
      <c r="BF3991" s="26" t="s">
        <v>99</v>
      </c>
      <c r="BG3991" s="26" t="s">
        <v>167</v>
      </c>
      <c r="BH3991" s="26" t="s">
        <v>99</v>
      </c>
      <c r="BI3991" s="26">
        <v>7</v>
      </c>
      <c r="BJ3991" s="26" t="s">
        <v>217</v>
      </c>
    </row>
    <row r="3992" spans="36:62" x14ac:dyDescent="0.25">
      <c r="AJ3992" s="26">
        <v>2895</v>
      </c>
      <c r="AK3992" s="26">
        <v>2106680</v>
      </c>
      <c r="AL3992" s="264">
        <v>44339.747916666667</v>
      </c>
      <c r="AM3992" s="26" t="s">
        <v>147</v>
      </c>
      <c r="AN3992" s="26" t="s">
        <v>63</v>
      </c>
      <c r="AO3992" s="26" t="s">
        <v>173</v>
      </c>
      <c r="AP3992" s="26" t="s">
        <v>159</v>
      </c>
      <c r="AQ3992" s="26">
        <v>0</v>
      </c>
      <c r="AR3992" s="26">
        <v>90</v>
      </c>
      <c r="AS3992" s="26" t="s">
        <v>859</v>
      </c>
      <c r="AT3992" s="26" t="s">
        <v>216</v>
      </c>
      <c r="AU3992" s="26" t="s">
        <v>63</v>
      </c>
      <c r="AV3992" s="26" t="s">
        <v>63</v>
      </c>
      <c r="AW3992" s="26" t="s">
        <v>63</v>
      </c>
      <c r="AX3992" s="26" t="s">
        <v>63</v>
      </c>
      <c r="AY3992" s="26">
        <v>43.836402</v>
      </c>
      <c r="AZ3992" s="26">
        <v>-101.811013</v>
      </c>
      <c r="BA3992" s="26" t="s">
        <v>521</v>
      </c>
      <c r="BB3992" s="26" t="s">
        <v>609</v>
      </c>
      <c r="BC3992" s="26" t="s">
        <v>68</v>
      </c>
      <c r="BD3992" s="26" t="s">
        <v>68</v>
      </c>
      <c r="BE3992" s="26"/>
      <c r="BF3992" s="26" t="s">
        <v>68</v>
      </c>
      <c r="BG3992" s="26" t="s">
        <v>68</v>
      </c>
      <c r="BH3992" s="26" t="s">
        <v>146</v>
      </c>
      <c r="BI3992" s="26">
        <v>7</v>
      </c>
      <c r="BJ3992" s="26" t="s">
        <v>21</v>
      </c>
    </row>
    <row r="3993" spans="36:62" x14ac:dyDescent="0.25">
      <c r="AJ3993" s="26">
        <v>2896</v>
      </c>
      <c r="AK3993" s="26">
        <v>2106690</v>
      </c>
      <c r="AL3993" s="264">
        <v>44343.409722222219</v>
      </c>
      <c r="AM3993" s="26" t="s">
        <v>147</v>
      </c>
      <c r="AN3993" s="26" t="s">
        <v>63</v>
      </c>
      <c r="AO3993" s="26" t="s">
        <v>156</v>
      </c>
      <c r="AP3993" s="26" t="s">
        <v>159</v>
      </c>
      <c r="AQ3993" s="26">
        <v>0</v>
      </c>
      <c r="AR3993" s="26">
        <v>90</v>
      </c>
      <c r="AS3993" s="26" t="s">
        <v>859</v>
      </c>
      <c r="AT3993" s="26" t="s">
        <v>71</v>
      </c>
      <c r="AU3993" s="26" t="s">
        <v>63</v>
      </c>
      <c r="AV3993" s="26" t="s">
        <v>69</v>
      </c>
      <c r="AW3993" s="26" t="s">
        <v>69</v>
      </c>
      <c r="AX3993" s="26" t="s">
        <v>63</v>
      </c>
      <c r="AY3993" s="26">
        <v>43.8359179999999</v>
      </c>
      <c r="AZ3993" s="26">
        <v>-101.711046999999</v>
      </c>
      <c r="BA3993" s="26" t="s">
        <v>166</v>
      </c>
      <c r="BB3993" s="26" t="s">
        <v>611</v>
      </c>
      <c r="BC3993" s="26" t="s">
        <v>1026</v>
      </c>
      <c r="BD3993" s="26" t="s">
        <v>68</v>
      </c>
      <c r="BE3993" s="26" t="s">
        <v>161</v>
      </c>
      <c r="BF3993" s="26" t="s">
        <v>68</v>
      </c>
      <c r="BG3993" s="26" t="s">
        <v>68</v>
      </c>
      <c r="BH3993" s="26" t="s">
        <v>160</v>
      </c>
      <c r="BI3993" s="26">
        <v>7</v>
      </c>
      <c r="BJ3993" s="26" t="s">
        <v>20</v>
      </c>
    </row>
    <row r="3994" spans="36:62" x14ac:dyDescent="0.25">
      <c r="AJ3994" s="26">
        <v>2897</v>
      </c>
      <c r="AK3994" s="26">
        <v>2107334</v>
      </c>
      <c r="AL3994" s="264">
        <v>44360.203472222223</v>
      </c>
      <c r="AM3994" s="26" t="s">
        <v>481</v>
      </c>
      <c r="AN3994" s="26" t="s">
        <v>63</v>
      </c>
      <c r="AO3994" s="26"/>
      <c r="AP3994" s="26"/>
      <c r="AQ3994" s="26">
        <v>-1</v>
      </c>
      <c r="AR3994" s="26">
        <v>90</v>
      </c>
      <c r="AS3994" s="26" t="s">
        <v>168</v>
      </c>
      <c r="AT3994" s="26" t="s">
        <v>71</v>
      </c>
      <c r="AU3994" s="26" t="s">
        <v>63</v>
      </c>
      <c r="AV3994" s="26" t="s">
        <v>63</v>
      </c>
      <c r="AW3994" s="26" t="s">
        <v>63</v>
      </c>
      <c r="AX3994" s="26" t="s">
        <v>63</v>
      </c>
      <c r="AY3994" s="26">
        <v>44.021095000000003</v>
      </c>
      <c r="AZ3994" s="26">
        <v>-102.299863999999</v>
      </c>
      <c r="BA3994" s="26" t="s">
        <v>166</v>
      </c>
      <c r="BB3994" s="26" t="s">
        <v>611</v>
      </c>
      <c r="BC3994" s="26" t="s">
        <v>167</v>
      </c>
      <c r="BD3994" s="26" t="s">
        <v>154</v>
      </c>
      <c r="BE3994" s="26"/>
      <c r="BF3994" s="26" t="s">
        <v>99</v>
      </c>
      <c r="BG3994" s="26" t="s">
        <v>167</v>
      </c>
      <c r="BH3994" s="26" t="s">
        <v>99</v>
      </c>
      <c r="BI3994" s="26">
        <v>7</v>
      </c>
      <c r="BJ3994" s="26" t="s">
        <v>217</v>
      </c>
    </row>
    <row r="3995" spans="36:62" x14ac:dyDescent="0.25">
      <c r="AJ3995" s="26">
        <v>2899</v>
      </c>
      <c r="AK3995" s="26">
        <v>2108904</v>
      </c>
      <c r="AL3995" s="264">
        <v>44374.806944444441</v>
      </c>
      <c r="AM3995" s="26" t="s">
        <v>481</v>
      </c>
      <c r="AN3995" s="26" t="s">
        <v>63</v>
      </c>
      <c r="AO3995" s="26"/>
      <c r="AP3995" s="26"/>
      <c r="AQ3995" s="26">
        <v>-1</v>
      </c>
      <c r="AR3995" s="26">
        <v>90</v>
      </c>
      <c r="AS3995" s="26" t="s">
        <v>168</v>
      </c>
      <c r="AT3995" s="26" t="s">
        <v>74</v>
      </c>
      <c r="AU3995" s="26" t="s">
        <v>63</v>
      </c>
      <c r="AV3995" s="26" t="s">
        <v>63</v>
      </c>
      <c r="AW3995" s="26" t="s">
        <v>63</v>
      </c>
      <c r="AX3995" s="26" t="s">
        <v>63</v>
      </c>
      <c r="AY3995" s="26">
        <v>44.022835999999899</v>
      </c>
      <c r="AZ3995" s="26">
        <v>-102.303895999999</v>
      </c>
      <c r="BA3995" s="26" t="s">
        <v>158</v>
      </c>
      <c r="BB3995" s="26" t="s">
        <v>609</v>
      </c>
      <c r="BC3995" s="26" t="s">
        <v>167</v>
      </c>
      <c r="BD3995" s="26" t="s">
        <v>154</v>
      </c>
      <c r="BE3995" s="26"/>
      <c r="BF3995" s="26" t="s">
        <v>99</v>
      </c>
      <c r="BG3995" s="26" t="s">
        <v>167</v>
      </c>
      <c r="BH3995" s="26" t="s">
        <v>99</v>
      </c>
      <c r="BI3995" s="26">
        <v>7</v>
      </c>
      <c r="BJ3995" s="26" t="s">
        <v>217</v>
      </c>
    </row>
    <row r="3996" spans="36:62" x14ac:dyDescent="0.25">
      <c r="AJ3996" s="26">
        <v>2900</v>
      </c>
      <c r="AK3996" s="26">
        <v>2108719</v>
      </c>
      <c r="AL3996" s="264">
        <v>44382.895833333336</v>
      </c>
      <c r="AM3996" s="26" t="s">
        <v>481</v>
      </c>
      <c r="AN3996" s="26" t="s">
        <v>63</v>
      </c>
      <c r="AO3996" s="26"/>
      <c r="AP3996" s="26"/>
      <c r="AQ3996" s="26">
        <v>-1</v>
      </c>
      <c r="AR3996" s="26">
        <v>90</v>
      </c>
      <c r="AS3996" s="26" t="s">
        <v>168</v>
      </c>
      <c r="AT3996" s="26" t="s">
        <v>77</v>
      </c>
      <c r="AU3996" s="26" t="s">
        <v>63</v>
      </c>
      <c r="AV3996" s="26" t="s">
        <v>63</v>
      </c>
      <c r="AW3996" s="26" t="s">
        <v>63</v>
      </c>
      <c r="AX3996" s="26" t="s">
        <v>63</v>
      </c>
      <c r="AY3996" s="26">
        <v>44.023891999999897</v>
      </c>
      <c r="AZ3996" s="26">
        <v>-102.312254999999</v>
      </c>
      <c r="BA3996" s="26" t="s">
        <v>158</v>
      </c>
      <c r="BB3996" s="26" t="s">
        <v>609</v>
      </c>
      <c r="BC3996" s="26" t="s">
        <v>167</v>
      </c>
      <c r="BD3996" s="26" t="s">
        <v>154</v>
      </c>
      <c r="BE3996" s="26"/>
      <c r="BF3996" s="26" t="s">
        <v>99</v>
      </c>
      <c r="BG3996" s="26" t="s">
        <v>167</v>
      </c>
      <c r="BH3996" s="26" t="s">
        <v>99</v>
      </c>
      <c r="BI3996" s="26">
        <v>7</v>
      </c>
      <c r="BJ3996" s="26" t="s">
        <v>217</v>
      </c>
    </row>
    <row r="3997" spans="36:62" x14ac:dyDescent="0.25">
      <c r="AJ3997" s="26">
        <v>2901</v>
      </c>
      <c r="AK3997" s="26">
        <v>2108718</v>
      </c>
      <c r="AL3997" s="264">
        <v>44382.181944444441</v>
      </c>
      <c r="AM3997" s="26" t="s">
        <v>481</v>
      </c>
      <c r="AN3997" s="26" t="s">
        <v>63</v>
      </c>
      <c r="AO3997" s="26"/>
      <c r="AP3997" s="26"/>
      <c r="AQ3997" s="26">
        <v>-1</v>
      </c>
      <c r="AR3997" s="26">
        <v>90</v>
      </c>
      <c r="AS3997" s="26" t="s">
        <v>168</v>
      </c>
      <c r="AT3997" s="26" t="s">
        <v>71</v>
      </c>
      <c r="AU3997" s="26" t="s">
        <v>63</v>
      </c>
      <c r="AV3997" s="26" t="s">
        <v>63</v>
      </c>
      <c r="AW3997" s="26" t="s">
        <v>63</v>
      </c>
      <c r="AX3997" s="26" t="s">
        <v>63</v>
      </c>
      <c r="AY3997" s="26">
        <v>44.103427000000003</v>
      </c>
      <c r="AZ3997" s="26">
        <v>-102.768997999999</v>
      </c>
      <c r="BA3997" s="26" t="s">
        <v>166</v>
      </c>
      <c r="BB3997" s="26" t="s">
        <v>611</v>
      </c>
      <c r="BC3997" s="26" t="s">
        <v>167</v>
      </c>
      <c r="BD3997" s="26" t="s">
        <v>154</v>
      </c>
      <c r="BE3997" s="26"/>
      <c r="BF3997" s="26" t="s">
        <v>99</v>
      </c>
      <c r="BG3997" s="26" t="s">
        <v>167</v>
      </c>
      <c r="BH3997" s="26" t="s">
        <v>99</v>
      </c>
      <c r="BI3997" s="26">
        <v>7</v>
      </c>
      <c r="BJ3997" s="26" t="s">
        <v>217</v>
      </c>
    </row>
    <row r="3998" spans="36:62" x14ac:dyDescent="0.25">
      <c r="AJ3998" s="26">
        <v>2902</v>
      </c>
      <c r="AK3998" s="26">
        <v>2108591</v>
      </c>
      <c r="AL3998" s="264">
        <v>44374.024305555555</v>
      </c>
      <c r="AM3998" s="26" t="s">
        <v>481</v>
      </c>
      <c r="AN3998" s="26" t="s">
        <v>63</v>
      </c>
      <c r="AO3998" s="26"/>
      <c r="AP3998" s="26"/>
      <c r="AQ3998" s="26">
        <v>-1</v>
      </c>
      <c r="AR3998" s="26">
        <v>90</v>
      </c>
      <c r="AS3998" s="26" t="s">
        <v>168</v>
      </c>
      <c r="AT3998" s="26" t="s">
        <v>71</v>
      </c>
      <c r="AU3998" s="26" t="s">
        <v>63</v>
      </c>
      <c r="AV3998" s="26" t="s">
        <v>63</v>
      </c>
      <c r="AW3998" s="26" t="s">
        <v>63</v>
      </c>
      <c r="AX3998" s="26" t="s">
        <v>63</v>
      </c>
      <c r="AY3998" s="26">
        <v>44.103076999999899</v>
      </c>
      <c r="AZ3998" s="26">
        <v>-103.139994</v>
      </c>
      <c r="BA3998" s="26" t="s">
        <v>166</v>
      </c>
      <c r="BB3998" s="26" t="s">
        <v>609</v>
      </c>
      <c r="BC3998" s="26" t="s">
        <v>167</v>
      </c>
      <c r="BD3998" s="26" t="s">
        <v>154</v>
      </c>
      <c r="BE3998" s="26"/>
      <c r="BF3998" s="26" t="s">
        <v>99</v>
      </c>
      <c r="BG3998" s="26" t="s">
        <v>167</v>
      </c>
      <c r="BH3998" s="26" t="s">
        <v>99</v>
      </c>
      <c r="BI3998" s="26">
        <v>7</v>
      </c>
      <c r="BJ3998" s="26" t="s">
        <v>217</v>
      </c>
    </row>
    <row r="3999" spans="36:62" x14ac:dyDescent="0.25">
      <c r="AJ3999" s="26">
        <v>2903</v>
      </c>
      <c r="AK3999" s="26">
        <v>2108590</v>
      </c>
      <c r="AL3999" s="264">
        <v>44370.115277777775</v>
      </c>
      <c r="AM3999" s="26" t="s">
        <v>481</v>
      </c>
      <c r="AN3999" s="26" t="s">
        <v>63</v>
      </c>
      <c r="AO3999" s="26"/>
      <c r="AP3999" s="26"/>
      <c r="AQ3999" s="26">
        <v>-1</v>
      </c>
      <c r="AR3999" s="26">
        <v>90</v>
      </c>
      <c r="AS3999" s="26" t="s">
        <v>168</v>
      </c>
      <c r="AT3999" s="26" t="s">
        <v>71</v>
      </c>
      <c r="AU3999" s="26" t="s">
        <v>63</v>
      </c>
      <c r="AV3999" s="26" t="s">
        <v>63</v>
      </c>
      <c r="AW3999" s="26" t="s">
        <v>63</v>
      </c>
      <c r="AX3999" s="26" t="s">
        <v>63</v>
      </c>
      <c r="AY3999" s="26">
        <v>44.0683259999999</v>
      </c>
      <c r="AZ3999" s="26">
        <v>-102.41232100000001</v>
      </c>
      <c r="BA3999" s="26" t="s">
        <v>166</v>
      </c>
      <c r="BB3999" s="26" t="s">
        <v>611</v>
      </c>
      <c r="BC3999" s="26" t="s">
        <v>167</v>
      </c>
      <c r="BD3999" s="26" t="s">
        <v>154</v>
      </c>
      <c r="BE3999" s="26"/>
      <c r="BF3999" s="26" t="s">
        <v>99</v>
      </c>
      <c r="BG3999" s="26" t="s">
        <v>167</v>
      </c>
      <c r="BH3999" s="26" t="s">
        <v>99</v>
      </c>
      <c r="BI3999" s="26">
        <v>7</v>
      </c>
      <c r="BJ3999" s="26" t="s">
        <v>217</v>
      </c>
    </row>
    <row r="4000" spans="36:62" x14ac:dyDescent="0.25">
      <c r="AJ4000" s="26">
        <v>2904</v>
      </c>
      <c r="AK4000" s="26">
        <v>2108587</v>
      </c>
      <c r="AL4000" s="264">
        <v>44372.225694444445</v>
      </c>
      <c r="AM4000" s="26" t="s">
        <v>481</v>
      </c>
      <c r="AN4000" s="26" t="s">
        <v>63</v>
      </c>
      <c r="AO4000" s="26"/>
      <c r="AP4000" s="26"/>
      <c r="AQ4000" s="26">
        <v>-1</v>
      </c>
      <c r="AR4000" s="26">
        <v>90</v>
      </c>
      <c r="AS4000" s="26" t="s">
        <v>168</v>
      </c>
      <c r="AT4000" s="26" t="s">
        <v>71</v>
      </c>
      <c r="AU4000" s="26" t="s">
        <v>63</v>
      </c>
      <c r="AV4000" s="26" t="s">
        <v>63</v>
      </c>
      <c r="AW4000" s="26" t="s">
        <v>63</v>
      </c>
      <c r="AX4000" s="26" t="s">
        <v>63</v>
      </c>
      <c r="AY4000" s="26">
        <v>44.065302000000003</v>
      </c>
      <c r="AZ4000" s="26">
        <v>-102.448818</v>
      </c>
      <c r="BA4000" s="26" t="s">
        <v>185</v>
      </c>
      <c r="BB4000" s="26" t="s">
        <v>611</v>
      </c>
      <c r="BC4000" s="26" t="s">
        <v>167</v>
      </c>
      <c r="BD4000" s="26" t="s">
        <v>154</v>
      </c>
      <c r="BE4000" s="26"/>
      <c r="BF4000" s="26" t="s">
        <v>99</v>
      </c>
      <c r="BG4000" s="26" t="s">
        <v>167</v>
      </c>
      <c r="BH4000" s="26" t="s">
        <v>99</v>
      </c>
      <c r="BI4000" s="26">
        <v>7</v>
      </c>
      <c r="BJ4000" s="26" t="s">
        <v>217</v>
      </c>
    </row>
    <row r="4001" spans="36:62" x14ac:dyDescent="0.25">
      <c r="AJ4001" s="26">
        <v>2905</v>
      </c>
      <c r="AK4001" s="26">
        <v>2108534</v>
      </c>
      <c r="AL4001" s="264">
        <v>44372.111111111109</v>
      </c>
      <c r="AM4001" s="26" t="s">
        <v>481</v>
      </c>
      <c r="AN4001" s="26" t="s">
        <v>63</v>
      </c>
      <c r="AO4001" s="26"/>
      <c r="AP4001" s="26"/>
      <c r="AQ4001" s="26">
        <v>-1</v>
      </c>
      <c r="AR4001" s="26">
        <v>90</v>
      </c>
      <c r="AS4001" s="26" t="s">
        <v>168</v>
      </c>
      <c r="AT4001" s="26" t="s">
        <v>74</v>
      </c>
      <c r="AU4001" s="26" t="s">
        <v>63</v>
      </c>
      <c r="AV4001" s="26" t="s">
        <v>63</v>
      </c>
      <c r="AW4001" s="26" t="s">
        <v>63</v>
      </c>
      <c r="AX4001" s="26" t="s">
        <v>63</v>
      </c>
      <c r="AY4001" s="26">
        <v>44.111846999999898</v>
      </c>
      <c r="AZ4001" s="26">
        <v>-103.123468</v>
      </c>
      <c r="BA4001" s="26" t="s">
        <v>158</v>
      </c>
      <c r="BB4001" s="26" t="s">
        <v>609</v>
      </c>
      <c r="BC4001" s="26" t="s">
        <v>167</v>
      </c>
      <c r="BD4001" s="26" t="s">
        <v>154</v>
      </c>
      <c r="BE4001" s="26"/>
      <c r="BF4001" s="26" t="s">
        <v>99</v>
      </c>
      <c r="BG4001" s="26" t="s">
        <v>167</v>
      </c>
      <c r="BH4001" s="26" t="s">
        <v>99</v>
      </c>
      <c r="BI4001" s="26">
        <v>7</v>
      </c>
      <c r="BJ4001" s="26" t="s">
        <v>217</v>
      </c>
    </row>
    <row r="4002" spans="36:62" x14ac:dyDescent="0.25">
      <c r="AJ4002" s="26">
        <v>2906</v>
      </c>
      <c r="AK4002" s="26">
        <v>2108343</v>
      </c>
      <c r="AL4002" s="264">
        <v>44376.859027777777</v>
      </c>
      <c r="AM4002" s="26" t="s">
        <v>481</v>
      </c>
      <c r="AN4002" s="26" t="s">
        <v>63</v>
      </c>
      <c r="AO4002" s="26"/>
      <c r="AP4002" s="26"/>
      <c r="AQ4002" s="26">
        <v>-1</v>
      </c>
      <c r="AR4002" s="26">
        <v>90</v>
      </c>
      <c r="AS4002" s="26" t="s">
        <v>168</v>
      </c>
      <c r="AT4002" s="26" t="s">
        <v>71</v>
      </c>
      <c r="AU4002" s="26" t="s">
        <v>63</v>
      </c>
      <c r="AV4002" s="26" t="s">
        <v>63</v>
      </c>
      <c r="AW4002" s="26" t="s">
        <v>63</v>
      </c>
      <c r="AX4002" s="26" t="s">
        <v>63</v>
      </c>
      <c r="AY4002" s="26">
        <v>44.103420999999898</v>
      </c>
      <c r="AZ4002" s="26">
        <v>-102.55287300000001</v>
      </c>
      <c r="BA4002" s="26" t="s">
        <v>166</v>
      </c>
      <c r="BB4002" s="26" t="s">
        <v>609</v>
      </c>
      <c r="BC4002" s="26" t="s">
        <v>167</v>
      </c>
      <c r="BD4002" s="26" t="s">
        <v>154</v>
      </c>
      <c r="BE4002" s="26"/>
      <c r="BF4002" s="26" t="s">
        <v>99</v>
      </c>
      <c r="BG4002" s="26" t="s">
        <v>167</v>
      </c>
      <c r="BH4002" s="26" t="s">
        <v>99</v>
      </c>
      <c r="BI4002" s="26">
        <v>7</v>
      </c>
      <c r="BJ4002" s="26" t="s">
        <v>217</v>
      </c>
    </row>
    <row r="4003" spans="36:62" x14ac:dyDescent="0.25">
      <c r="AJ4003" s="26">
        <v>2907</v>
      </c>
      <c r="AK4003" s="26">
        <v>2108324</v>
      </c>
      <c r="AL4003" s="264">
        <v>44374.888888888891</v>
      </c>
      <c r="AM4003" s="26" t="s">
        <v>481</v>
      </c>
      <c r="AN4003" s="26" t="s">
        <v>63</v>
      </c>
      <c r="AO4003" s="26"/>
      <c r="AP4003" s="26"/>
      <c r="AQ4003" s="26">
        <v>-1</v>
      </c>
      <c r="AR4003" s="26">
        <v>90</v>
      </c>
      <c r="AS4003" s="26" t="s">
        <v>168</v>
      </c>
      <c r="AT4003" s="26" t="s">
        <v>71</v>
      </c>
      <c r="AU4003" s="26" t="s">
        <v>63</v>
      </c>
      <c r="AV4003" s="26" t="s">
        <v>63</v>
      </c>
      <c r="AW4003" s="26" t="s">
        <v>63</v>
      </c>
      <c r="AX4003" s="26" t="s">
        <v>63</v>
      </c>
      <c r="AY4003" s="26">
        <v>44.118343000000003</v>
      </c>
      <c r="AZ4003" s="26">
        <v>-102.968007</v>
      </c>
      <c r="BA4003" s="26" t="s">
        <v>158</v>
      </c>
      <c r="BB4003" s="26" t="s">
        <v>609</v>
      </c>
      <c r="BC4003" s="26" t="s">
        <v>167</v>
      </c>
      <c r="BD4003" s="26" t="s">
        <v>154</v>
      </c>
      <c r="BE4003" s="26"/>
      <c r="BF4003" s="26" t="s">
        <v>99</v>
      </c>
      <c r="BG4003" s="26" t="s">
        <v>167</v>
      </c>
      <c r="BH4003" s="26" t="s">
        <v>99</v>
      </c>
      <c r="BI4003" s="26">
        <v>7</v>
      </c>
      <c r="BJ4003" s="26" t="s">
        <v>217</v>
      </c>
    </row>
    <row r="4004" spans="36:62" x14ac:dyDescent="0.25">
      <c r="AJ4004" s="26">
        <v>2911</v>
      </c>
      <c r="AK4004" s="26">
        <v>2107719</v>
      </c>
      <c r="AL4004" s="264">
        <v>44363.908333333333</v>
      </c>
      <c r="AM4004" s="26" t="s">
        <v>481</v>
      </c>
      <c r="AN4004" s="26" t="s">
        <v>63</v>
      </c>
      <c r="AO4004" s="26"/>
      <c r="AP4004" s="26"/>
      <c r="AQ4004" s="26">
        <v>-1</v>
      </c>
      <c r="AR4004" s="26">
        <v>90</v>
      </c>
      <c r="AS4004" s="26" t="s">
        <v>168</v>
      </c>
      <c r="AT4004" s="26" t="s">
        <v>71</v>
      </c>
      <c r="AU4004" s="26" t="s">
        <v>63</v>
      </c>
      <c r="AV4004" s="26" t="s">
        <v>63</v>
      </c>
      <c r="AW4004" s="26" t="s">
        <v>63</v>
      </c>
      <c r="AX4004" s="26" t="s">
        <v>63</v>
      </c>
      <c r="AY4004" s="26">
        <v>44.041581000000001</v>
      </c>
      <c r="AZ4004" s="26">
        <v>-102.351786</v>
      </c>
      <c r="BA4004" s="26" t="s">
        <v>166</v>
      </c>
      <c r="BB4004" s="26" t="s">
        <v>611</v>
      </c>
      <c r="BC4004" s="26" t="s">
        <v>167</v>
      </c>
      <c r="BD4004" s="26" t="s">
        <v>154</v>
      </c>
      <c r="BE4004" s="26"/>
      <c r="BF4004" s="26" t="s">
        <v>99</v>
      </c>
      <c r="BG4004" s="26" t="s">
        <v>167</v>
      </c>
      <c r="BH4004" s="26" t="s">
        <v>99</v>
      </c>
      <c r="BI4004" s="26">
        <v>7</v>
      </c>
      <c r="BJ4004" s="26" t="s">
        <v>217</v>
      </c>
    </row>
    <row r="4005" spans="36:62" x14ac:dyDescent="0.25">
      <c r="AJ4005" s="26">
        <v>2912</v>
      </c>
      <c r="AK4005" s="26">
        <v>2107203</v>
      </c>
      <c r="AL4005" s="264">
        <v>44354.658333333333</v>
      </c>
      <c r="AM4005" s="26" t="s">
        <v>481</v>
      </c>
      <c r="AN4005" s="26" t="s">
        <v>63</v>
      </c>
      <c r="AO4005" s="26" t="s">
        <v>204</v>
      </c>
      <c r="AP4005" s="26" t="s">
        <v>159</v>
      </c>
      <c r="AQ4005" s="26">
        <v>0</v>
      </c>
      <c r="AR4005" s="26">
        <v>90</v>
      </c>
      <c r="AS4005" s="26" t="s">
        <v>814</v>
      </c>
      <c r="AT4005" s="26" t="s">
        <v>71</v>
      </c>
      <c r="AU4005" s="26" t="s">
        <v>63</v>
      </c>
      <c r="AV4005" s="26" t="s">
        <v>63</v>
      </c>
      <c r="AW4005" s="26" t="s">
        <v>63</v>
      </c>
      <c r="AX4005" s="26" t="s">
        <v>63</v>
      </c>
      <c r="AY4005" s="26">
        <v>44.103212999999897</v>
      </c>
      <c r="AZ4005" s="26">
        <v>-102.56655600000001</v>
      </c>
      <c r="BA4005" s="26" t="s">
        <v>37</v>
      </c>
      <c r="BB4005" s="26" t="s">
        <v>611</v>
      </c>
      <c r="BC4005" s="26" t="s">
        <v>162</v>
      </c>
      <c r="BD4005" s="26" t="s">
        <v>68</v>
      </c>
      <c r="BE4005" s="26"/>
      <c r="BF4005" s="26" t="s">
        <v>68</v>
      </c>
      <c r="BG4005" s="26" t="s">
        <v>68</v>
      </c>
      <c r="BH4005" s="26" t="s">
        <v>146</v>
      </c>
      <c r="BI4005" s="26">
        <v>7</v>
      </c>
      <c r="BJ4005" s="26" t="s">
        <v>20</v>
      </c>
    </row>
    <row r="4006" spans="36:62" x14ac:dyDescent="0.25">
      <c r="AJ4006" s="26">
        <v>2914</v>
      </c>
      <c r="AK4006" s="26">
        <v>2107467</v>
      </c>
      <c r="AL4006" s="264">
        <v>44339.736111111109</v>
      </c>
      <c r="AM4006" s="26" t="s">
        <v>481</v>
      </c>
      <c r="AN4006" s="26" t="s">
        <v>63</v>
      </c>
      <c r="AO4006" s="26" t="s">
        <v>156</v>
      </c>
      <c r="AP4006" s="26" t="s">
        <v>159</v>
      </c>
      <c r="AQ4006" s="26">
        <v>0</v>
      </c>
      <c r="AR4006" s="26">
        <v>90</v>
      </c>
      <c r="AS4006" s="26" t="s">
        <v>201</v>
      </c>
      <c r="AT4006" s="26" t="s">
        <v>730</v>
      </c>
      <c r="AU4006" s="26" t="s">
        <v>63</v>
      </c>
      <c r="AV4006" s="26" t="s">
        <v>63</v>
      </c>
      <c r="AW4006" s="26" t="s">
        <v>63</v>
      </c>
      <c r="AX4006" s="26" t="s">
        <v>63</v>
      </c>
      <c r="AY4006" s="26">
        <v>44.055259999999898</v>
      </c>
      <c r="AZ4006" s="26">
        <v>-102.36389800000001</v>
      </c>
      <c r="BA4006" s="26" t="s">
        <v>208</v>
      </c>
      <c r="BB4006" s="26" t="s">
        <v>609</v>
      </c>
      <c r="BC4006" s="26" t="s">
        <v>680</v>
      </c>
      <c r="BD4006" s="26" t="s">
        <v>68</v>
      </c>
      <c r="BE4006" s="26"/>
      <c r="BF4006" s="26" t="s">
        <v>68</v>
      </c>
      <c r="BG4006" s="26" t="s">
        <v>209</v>
      </c>
      <c r="BH4006" s="26" t="s">
        <v>146</v>
      </c>
      <c r="BI4006" s="26">
        <v>7</v>
      </c>
      <c r="BJ4006" s="26" t="s">
        <v>20</v>
      </c>
    </row>
    <row r="4007" spans="36:62" x14ac:dyDescent="0.25">
      <c r="AJ4007" s="26">
        <v>2915</v>
      </c>
      <c r="AK4007" s="26">
        <v>2107645</v>
      </c>
      <c r="AL4007" s="264">
        <v>44361.814583333333</v>
      </c>
      <c r="AM4007" s="26" t="s">
        <v>481</v>
      </c>
      <c r="AN4007" s="26" t="s">
        <v>63</v>
      </c>
      <c r="AO4007" s="26" t="s">
        <v>156</v>
      </c>
      <c r="AP4007" s="26" t="s">
        <v>159</v>
      </c>
      <c r="AQ4007" s="26">
        <v>0</v>
      </c>
      <c r="AR4007" s="26">
        <v>90</v>
      </c>
      <c r="AS4007" s="26" t="s">
        <v>168</v>
      </c>
      <c r="AT4007" s="26" t="s">
        <v>71</v>
      </c>
      <c r="AU4007" s="26" t="s">
        <v>63</v>
      </c>
      <c r="AV4007" s="26" t="s">
        <v>63</v>
      </c>
      <c r="AW4007" s="26" t="s">
        <v>63</v>
      </c>
      <c r="AX4007" s="26" t="s">
        <v>63</v>
      </c>
      <c r="AY4007" s="26">
        <v>44.048651999999898</v>
      </c>
      <c r="AZ4007" s="26">
        <v>-102.359696</v>
      </c>
      <c r="BA4007" s="26" t="s">
        <v>166</v>
      </c>
      <c r="BB4007" s="26" t="s">
        <v>609</v>
      </c>
      <c r="BC4007" s="26" t="s">
        <v>68</v>
      </c>
      <c r="BD4007" s="26" t="s">
        <v>154</v>
      </c>
      <c r="BE4007" s="26"/>
      <c r="BF4007" s="26" t="s">
        <v>68</v>
      </c>
      <c r="BG4007" s="26" t="s">
        <v>68</v>
      </c>
      <c r="BH4007" s="26" t="s">
        <v>711</v>
      </c>
      <c r="BI4007" s="26">
        <v>7</v>
      </c>
      <c r="BJ4007" s="26" t="s">
        <v>20</v>
      </c>
    </row>
    <row r="4008" spans="36:62" x14ac:dyDescent="0.25">
      <c r="AJ4008" s="26">
        <v>2916</v>
      </c>
      <c r="AK4008" s="26">
        <v>2107649</v>
      </c>
      <c r="AL4008" s="264">
        <v>44357.95416666667</v>
      </c>
      <c r="AM4008" s="26" t="s">
        <v>481</v>
      </c>
      <c r="AN4008" s="26" t="s">
        <v>63</v>
      </c>
      <c r="AO4008" s="26" t="s">
        <v>156</v>
      </c>
      <c r="AP4008" s="26" t="s">
        <v>159</v>
      </c>
      <c r="AQ4008" s="26">
        <v>0</v>
      </c>
      <c r="AR4008" s="26">
        <v>90</v>
      </c>
      <c r="AS4008" s="26" t="s">
        <v>814</v>
      </c>
      <c r="AT4008" s="26" t="s">
        <v>619</v>
      </c>
      <c r="AU4008" s="26" t="s">
        <v>63</v>
      </c>
      <c r="AV4008" s="26" t="s">
        <v>63</v>
      </c>
      <c r="AW4008" s="26" t="s">
        <v>63</v>
      </c>
      <c r="AX4008" s="26" t="s">
        <v>63</v>
      </c>
      <c r="AY4008" s="26">
        <v>44.091977</v>
      </c>
      <c r="AZ4008" s="26">
        <v>-102.497236</v>
      </c>
      <c r="BA4008" s="26" t="s">
        <v>208</v>
      </c>
      <c r="BB4008" s="26" t="s">
        <v>611</v>
      </c>
      <c r="BC4008" s="26" t="s">
        <v>68</v>
      </c>
      <c r="BD4008" s="26" t="s">
        <v>68</v>
      </c>
      <c r="BE4008" s="26"/>
      <c r="BF4008" s="26" t="s">
        <v>68</v>
      </c>
      <c r="BG4008" s="26" t="s">
        <v>209</v>
      </c>
      <c r="BH4008" s="26" t="s">
        <v>160</v>
      </c>
      <c r="BI4008" s="26">
        <v>7</v>
      </c>
      <c r="BJ4008" s="26" t="s">
        <v>217</v>
      </c>
    </row>
    <row r="4009" spans="36:62" x14ac:dyDescent="0.25">
      <c r="AJ4009" s="26">
        <v>2918</v>
      </c>
      <c r="AK4009" s="26">
        <v>2107720</v>
      </c>
      <c r="AL4009" s="264">
        <v>44364.365972222222</v>
      </c>
      <c r="AM4009" s="26" t="s">
        <v>481</v>
      </c>
      <c r="AN4009" s="26" t="s">
        <v>63</v>
      </c>
      <c r="AO4009" s="26" t="s">
        <v>173</v>
      </c>
      <c r="AP4009" s="26" t="s">
        <v>159</v>
      </c>
      <c r="AQ4009" s="26">
        <v>0</v>
      </c>
      <c r="AR4009" s="26">
        <v>90</v>
      </c>
      <c r="AS4009" s="26" t="s">
        <v>189</v>
      </c>
      <c r="AT4009" s="26" t="s">
        <v>71</v>
      </c>
      <c r="AU4009" s="26" t="s">
        <v>69</v>
      </c>
      <c r="AV4009" s="26" t="s">
        <v>63</v>
      </c>
      <c r="AW4009" s="26" t="s">
        <v>63</v>
      </c>
      <c r="AX4009" s="26" t="s">
        <v>63</v>
      </c>
      <c r="AY4009" s="26">
        <v>44.018320000000003</v>
      </c>
      <c r="AZ4009" s="26">
        <v>-102.292621999999</v>
      </c>
      <c r="BA4009" s="26" t="s">
        <v>522</v>
      </c>
      <c r="BB4009" s="26" t="s">
        <v>157</v>
      </c>
      <c r="BC4009" s="26" t="s">
        <v>620</v>
      </c>
      <c r="BD4009" s="26" t="s">
        <v>68</v>
      </c>
      <c r="BE4009" s="26"/>
      <c r="BF4009" s="26" t="s">
        <v>68</v>
      </c>
      <c r="BG4009" s="26" t="s">
        <v>68</v>
      </c>
      <c r="BH4009" s="26" t="s">
        <v>146</v>
      </c>
      <c r="BI4009" s="26">
        <v>7</v>
      </c>
      <c r="BJ4009" s="26" t="s">
        <v>20</v>
      </c>
    </row>
    <row r="4010" spans="36:62" x14ac:dyDescent="0.25">
      <c r="AJ4010" s="26">
        <v>2919</v>
      </c>
      <c r="AK4010" s="26">
        <v>2107748</v>
      </c>
      <c r="AL4010" s="264">
        <v>44357.977083333331</v>
      </c>
      <c r="AM4010" s="26" t="s">
        <v>147</v>
      </c>
      <c r="AN4010" s="26" t="s">
        <v>63</v>
      </c>
      <c r="AO4010" s="26" t="s">
        <v>156</v>
      </c>
      <c r="AP4010" s="26" t="s">
        <v>159</v>
      </c>
      <c r="AQ4010" s="26">
        <v>0</v>
      </c>
      <c r="AR4010" s="26">
        <v>90</v>
      </c>
      <c r="AS4010" s="26" t="s">
        <v>1027</v>
      </c>
      <c r="AT4010" s="26" t="s">
        <v>730</v>
      </c>
      <c r="AU4010" s="26" t="s">
        <v>63</v>
      </c>
      <c r="AV4010" s="26" t="s">
        <v>63</v>
      </c>
      <c r="AW4010" s="26" t="s">
        <v>63</v>
      </c>
      <c r="AX4010" s="26" t="s">
        <v>63</v>
      </c>
      <c r="AY4010" s="26">
        <v>43.866013000000002</v>
      </c>
      <c r="AZ4010" s="26">
        <v>-101.956113</v>
      </c>
      <c r="BA4010" s="26" t="s">
        <v>185</v>
      </c>
      <c r="BB4010" s="26" t="s">
        <v>611</v>
      </c>
      <c r="BC4010" s="26" t="s">
        <v>68</v>
      </c>
      <c r="BD4010" s="26" t="s">
        <v>950</v>
      </c>
      <c r="BE4010" s="26"/>
      <c r="BF4010" s="26" t="s">
        <v>68</v>
      </c>
      <c r="BG4010" s="26" t="s">
        <v>209</v>
      </c>
      <c r="BH4010" s="26" t="s">
        <v>146</v>
      </c>
      <c r="BI4010" s="26">
        <v>7</v>
      </c>
      <c r="BJ4010" s="26" t="s">
        <v>217</v>
      </c>
    </row>
    <row r="4011" spans="36:62" x14ac:dyDescent="0.25">
      <c r="AJ4011" s="26">
        <v>2927</v>
      </c>
      <c r="AK4011" s="26">
        <v>2109699</v>
      </c>
      <c r="AL4011" s="264">
        <v>44402.206250000003</v>
      </c>
      <c r="AM4011" s="26" t="s">
        <v>481</v>
      </c>
      <c r="AN4011" s="26" t="s">
        <v>63</v>
      </c>
      <c r="AO4011" s="26"/>
      <c r="AP4011" s="26"/>
      <c r="AQ4011" s="26">
        <v>-1</v>
      </c>
      <c r="AR4011" s="26">
        <v>90</v>
      </c>
      <c r="AS4011" s="26" t="s">
        <v>168</v>
      </c>
      <c r="AT4011" s="26" t="s">
        <v>71</v>
      </c>
      <c r="AU4011" s="26" t="s">
        <v>63</v>
      </c>
      <c r="AV4011" s="26" t="s">
        <v>63</v>
      </c>
      <c r="AW4011" s="26" t="s">
        <v>63</v>
      </c>
      <c r="AX4011" s="26" t="s">
        <v>63</v>
      </c>
      <c r="AY4011" s="26">
        <v>44.079678000000001</v>
      </c>
      <c r="AZ4011" s="26">
        <v>-102.47906</v>
      </c>
      <c r="BA4011" s="26" t="s">
        <v>166</v>
      </c>
      <c r="BB4011" s="26" t="s">
        <v>611</v>
      </c>
      <c r="BC4011" s="26" t="s">
        <v>167</v>
      </c>
      <c r="BD4011" s="26" t="s">
        <v>154</v>
      </c>
      <c r="BE4011" s="26"/>
      <c r="BF4011" s="26" t="s">
        <v>99</v>
      </c>
      <c r="BG4011" s="26" t="s">
        <v>167</v>
      </c>
      <c r="BH4011" s="26" t="s">
        <v>99</v>
      </c>
      <c r="BI4011" s="26">
        <v>7</v>
      </c>
      <c r="BJ4011" s="26" t="s">
        <v>217</v>
      </c>
    </row>
    <row r="4012" spans="36:62" x14ac:dyDescent="0.25">
      <c r="AJ4012" s="26">
        <v>2928</v>
      </c>
      <c r="AK4012" s="26">
        <v>2109368</v>
      </c>
      <c r="AL4012" s="264">
        <v>44382.756944444445</v>
      </c>
      <c r="AM4012" s="26" t="s">
        <v>481</v>
      </c>
      <c r="AN4012" s="26" t="s">
        <v>63</v>
      </c>
      <c r="AO4012" s="26" t="s">
        <v>156</v>
      </c>
      <c r="AP4012" s="26" t="s">
        <v>159</v>
      </c>
      <c r="AQ4012" s="26">
        <v>0</v>
      </c>
      <c r="AR4012" s="26">
        <v>90</v>
      </c>
      <c r="AS4012" s="26" t="s">
        <v>635</v>
      </c>
      <c r="AT4012" s="26" t="s">
        <v>730</v>
      </c>
      <c r="AU4012" s="26" t="s">
        <v>63</v>
      </c>
      <c r="AV4012" s="26" t="s">
        <v>63</v>
      </c>
      <c r="AW4012" s="26" t="s">
        <v>63</v>
      </c>
      <c r="AX4012" s="26" t="s">
        <v>63</v>
      </c>
      <c r="AY4012" s="26">
        <v>44.103665999999897</v>
      </c>
      <c r="AZ4012" s="26">
        <v>-102.754424</v>
      </c>
      <c r="BA4012" s="26" t="s">
        <v>158</v>
      </c>
      <c r="BB4012" s="26" t="s">
        <v>609</v>
      </c>
      <c r="BC4012" s="26" t="s">
        <v>614</v>
      </c>
      <c r="BD4012" s="26" t="s">
        <v>615</v>
      </c>
      <c r="BE4012" s="26"/>
      <c r="BF4012" s="26" t="s">
        <v>68</v>
      </c>
      <c r="BG4012" s="26" t="s">
        <v>209</v>
      </c>
      <c r="BH4012" s="26" t="s">
        <v>146</v>
      </c>
      <c r="BI4012" s="26">
        <v>7</v>
      </c>
      <c r="BJ4012" s="26" t="s">
        <v>217</v>
      </c>
    </row>
    <row r="4013" spans="36:62" x14ac:dyDescent="0.25">
      <c r="AJ4013" s="26">
        <v>2929</v>
      </c>
      <c r="AK4013" s="26">
        <v>2110318</v>
      </c>
      <c r="AL4013" s="264">
        <v>44399.563888888886</v>
      </c>
      <c r="AM4013" s="26" t="s">
        <v>481</v>
      </c>
      <c r="AN4013" s="26" t="s">
        <v>63</v>
      </c>
      <c r="AO4013" s="26" t="s">
        <v>214</v>
      </c>
      <c r="AP4013" s="26" t="s">
        <v>159</v>
      </c>
      <c r="AQ4013" s="26">
        <v>0</v>
      </c>
      <c r="AR4013" s="26">
        <v>90</v>
      </c>
      <c r="AS4013" s="26" t="s">
        <v>1030</v>
      </c>
      <c r="AT4013" s="26" t="s">
        <v>71</v>
      </c>
      <c r="AU4013" s="26" t="s">
        <v>63</v>
      </c>
      <c r="AV4013" s="26" t="s">
        <v>63</v>
      </c>
      <c r="AW4013" s="26" t="s">
        <v>63</v>
      </c>
      <c r="AX4013" s="26" t="s">
        <v>63</v>
      </c>
      <c r="AY4013" s="26">
        <v>44.103456999999899</v>
      </c>
      <c r="AZ4013" s="26">
        <v>-102.840620999999</v>
      </c>
      <c r="BA4013" s="26" t="s">
        <v>482</v>
      </c>
      <c r="BB4013" s="26" t="s">
        <v>611</v>
      </c>
      <c r="BC4013" s="26" t="s">
        <v>1031</v>
      </c>
      <c r="BD4013" s="26" t="s">
        <v>68</v>
      </c>
      <c r="BE4013" s="26" t="s">
        <v>1029</v>
      </c>
      <c r="BF4013" s="26" t="s">
        <v>68</v>
      </c>
      <c r="BG4013" s="26" t="s">
        <v>68</v>
      </c>
      <c r="BH4013" s="26" t="s">
        <v>1032</v>
      </c>
      <c r="BI4013" s="26">
        <v>7</v>
      </c>
      <c r="BJ4013" s="26" t="s">
        <v>20</v>
      </c>
    </row>
    <row r="4014" spans="36:62" x14ac:dyDescent="0.25">
      <c r="AJ4014" s="26">
        <v>2930</v>
      </c>
      <c r="AK4014" s="26">
        <v>2109571</v>
      </c>
      <c r="AL4014" s="264">
        <v>44393.661111111112</v>
      </c>
      <c r="AM4014" s="26" t="s">
        <v>481</v>
      </c>
      <c r="AN4014" s="26" t="s">
        <v>63</v>
      </c>
      <c r="AO4014" s="26" t="s">
        <v>156</v>
      </c>
      <c r="AP4014" s="26" t="s">
        <v>159</v>
      </c>
      <c r="AQ4014" s="26">
        <v>0</v>
      </c>
      <c r="AR4014" s="26">
        <v>90</v>
      </c>
      <c r="AS4014" s="26" t="s">
        <v>768</v>
      </c>
      <c r="AT4014" s="26" t="s">
        <v>71</v>
      </c>
      <c r="AU4014" s="26" t="s">
        <v>63</v>
      </c>
      <c r="AV4014" s="26" t="s">
        <v>63</v>
      </c>
      <c r="AW4014" s="26" t="s">
        <v>63</v>
      </c>
      <c r="AX4014" s="26" t="s">
        <v>63</v>
      </c>
      <c r="AY4014" s="26">
        <v>44.0107649999999</v>
      </c>
      <c r="AZ4014" s="26">
        <v>-102.28191200000001</v>
      </c>
      <c r="BA4014" s="26" t="s">
        <v>502</v>
      </c>
      <c r="BB4014" s="26" t="s">
        <v>611</v>
      </c>
      <c r="BC4014" s="26" t="s">
        <v>68</v>
      </c>
      <c r="BD4014" s="26" t="s">
        <v>68</v>
      </c>
      <c r="BE4014" s="26"/>
      <c r="BF4014" s="26" t="s">
        <v>1020</v>
      </c>
      <c r="BG4014" s="26" t="s">
        <v>68</v>
      </c>
      <c r="BH4014" s="26" t="s">
        <v>175</v>
      </c>
      <c r="BI4014" s="26">
        <v>7</v>
      </c>
      <c r="BJ4014" s="26" t="s">
        <v>217</v>
      </c>
    </row>
    <row r="4015" spans="36:62" x14ac:dyDescent="0.25">
      <c r="AJ4015" s="26">
        <v>2931</v>
      </c>
      <c r="AK4015" s="26">
        <v>2108513</v>
      </c>
      <c r="AL4015" s="264">
        <v>44374.298611111109</v>
      </c>
      <c r="AM4015" s="26" t="s">
        <v>481</v>
      </c>
      <c r="AN4015" s="26" t="s">
        <v>63</v>
      </c>
      <c r="AO4015" s="26" t="s">
        <v>156</v>
      </c>
      <c r="AP4015" s="26" t="s">
        <v>159</v>
      </c>
      <c r="AQ4015" s="26">
        <v>0</v>
      </c>
      <c r="AR4015" s="26">
        <v>90</v>
      </c>
      <c r="AS4015" s="26" t="s">
        <v>1033</v>
      </c>
      <c r="AT4015" s="26" t="s">
        <v>71</v>
      </c>
      <c r="AU4015" s="26" t="s">
        <v>63</v>
      </c>
      <c r="AV4015" s="26" t="s">
        <v>63</v>
      </c>
      <c r="AW4015" s="26" t="s">
        <v>63</v>
      </c>
      <c r="AX4015" s="26" t="s">
        <v>63</v>
      </c>
      <c r="AY4015" s="26">
        <v>44.117693000000003</v>
      </c>
      <c r="AZ4015" s="26">
        <v>-103.076877999999</v>
      </c>
      <c r="BA4015" s="26" t="s">
        <v>511</v>
      </c>
      <c r="BB4015" s="26" t="s">
        <v>611</v>
      </c>
      <c r="BC4015" s="26" t="s">
        <v>68</v>
      </c>
      <c r="BD4015" s="26" t="s">
        <v>68</v>
      </c>
      <c r="BE4015" s="26"/>
      <c r="BF4015" s="26" t="s">
        <v>68</v>
      </c>
      <c r="BG4015" s="26" t="s">
        <v>68</v>
      </c>
      <c r="BH4015" s="26" t="s">
        <v>146</v>
      </c>
      <c r="BI4015" s="26">
        <v>7</v>
      </c>
      <c r="BJ4015" s="26" t="s">
        <v>217</v>
      </c>
    </row>
    <row r="4016" spans="36:62" x14ac:dyDescent="0.25">
      <c r="AJ4016" s="26">
        <v>2934</v>
      </c>
      <c r="AK4016" s="26">
        <v>2109163</v>
      </c>
      <c r="AL4016" s="264">
        <v>44391.238194444442</v>
      </c>
      <c r="AM4016" s="26" t="s">
        <v>481</v>
      </c>
      <c r="AN4016" s="26" t="s">
        <v>63</v>
      </c>
      <c r="AO4016" s="26"/>
      <c r="AP4016" s="26"/>
      <c r="AQ4016" s="26">
        <v>-1</v>
      </c>
      <c r="AR4016" s="26">
        <v>90</v>
      </c>
      <c r="AS4016" s="26" t="s">
        <v>168</v>
      </c>
      <c r="AT4016" s="26" t="s">
        <v>74</v>
      </c>
      <c r="AU4016" s="26" t="s">
        <v>63</v>
      </c>
      <c r="AV4016" s="26" t="s">
        <v>63</v>
      </c>
      <c r="AW4016" s="26" t="s">
        <v>63</v>
      </c>
      <c r="AX4016" s="26" t="s">
        <v>63</v>
      </c>
      <c r="AY4016" s="26">
        <v>44.104255000000002</v>
      </c>
      <c r="AZ4016" s="26">
        <v>-102.886549</v>
      </c>
      <c r="BA4016" s="26" t="s">
        <v>158</v>
      </c>
      <c r="BB4016" s="26" t="s">
        <v>609</v>
      </c>
      <c r="BC4016" s="26" t="s">
        <v>167</v>
      </c>
      <c r="BD4016" s="26" t="s">
        <v>154</v>
      </c>
      <c r="BE4016" s="26"/>
      <c r="BF4016" s="26" t="s">
        <v>99</v>
      </c>
      <c r="BG4016" s="26" t="s">
        <v>167</v>
      </c>
      <c r="BH4016" s="26" t="s">
        <v>99</v>
      </c>
      <c r="BI4016" s="26">
        <v>7</v>
      </c>
      <c r="BJ4016" s="26" t="s">
        <v>217</v>
      </c>
    </row>
    <row r="4017" spans="36:62" x14ac:dyDescent="0.25">
      <c r="AJ4017" s="26">
        <v>2935</v>
      </c>
      <c r="AK4017" s="26">
        <v>2109358</v>
      </c>
      <c r="AL4017" s="264">
        <v>44384.868055555555</v>
      </c>
      <c r="AM4017" s="26" t="s">
        <v>481</v>
      </c>
      <c r="AN4017" s="26" t="s">
        <v>63</v>
      </c>
      <c r="AO4017" s="26"/>
      <c r="AP4017" s="26"/>
      <c r="AQ4017" s="26">
        <v>-1</v>
      </c>
      <c r="AR4017" s="26">
        <v>90</v>
      </c>
      <c r="AS4017" s="26" t="s">
        <v>168</v>
      </c>
      <c r="AT4017" s="26" t="s">
        <v>71</v>
      </c>
      <c r="AU4017" s="26" t="s">
        <v>63</v>
      </c>
      <c r="AV4017" s="26" t="s">
        <v>63</v>
      </c>
      <c r="AW4017" s="26" t="s">
        <v>63</v>
      </c>
      <c r="AX4017" s="26" t="s">
        <v>63</v>
      </c>
      <c r="AY4017" s="26">
        <v>43.980645000000003</v>
      </c>
      <c r="AZ4017" s="26">
        <v>-102.200839999999</v>
      </c>
      <c r="BA4017" s="26" t="s">
        <v>158</v>
      </c>
      <c r="BB4017" s="26" t="s">
        <v>609</v>
      </c>
      <c r="BC4017" s="26" t="s">
        <v>167</v>
      </c>
      <c r="BD4017" s="26" t="s">
        <v>154</v>
      </c>
      <c r="BE4017" s="26"/>
      <c r="BF4017" s="26" t="s">
        <v>99</v>
      </c>
      <c r="BG4017" s="26" t="s">
        <v>167</v>
      </c>
      <c r="BH4017" s="26" t="s">
        <v>99</v>
      </c>
      <c r="BI4017" s="26">
        <v>7</v>
      </c>
      <c r="BJ4017" s="26" t="s">
        <v>217</v>
      </c>
    </row>
    <row r="4018" spans="36:62" x14ac:dyDescent="0.25">
      <c r="AJ4018" s="26">
        <v>2936</v>
      </c>
      <c r="AK4018" s="26">
        <v>2109366</v>
      </c>
      <c r="AL4018" s="264">
        <v>44378.930555555555</v>
      </c>
      <c r="AM4018" s="26" t="s">
        <v>481</v>
      </c>
      <c r="AN4018" s="26" t="s">
        <v>63</v>
      </c>
      <c r="AO4018" s="26"/>
      <c r="AP4018" s="26"/>
      <c r="AQ4018" s="26">
        <v>-1</v>
      </c>
      <c r="AR4018" s="26">
        <v>90</v>
      </c>
      <c r="AS4018" s="26" t="s">
        <v>168</v>
      </c>
      <c r="AT4018" s="26" t="s">
        <v>71</v>
      </c>
      <c r="AU4018" s="26" t="s">
        <v>63</v>
      </c>
      <c r="AV4018" s="26" t="s">
        <v>63</v>
      </c>
      <c r="AW4018" s="26" t="s">
        <v>63</v>
      </c>
      <c r="AX4018" s="26" t="s">
        <v>63</v>
      </c>
      <c r="AY4018" s="26">
        <v>44.118146000000003</v>
      </c>
      <c r="AZ4018" s="26">
        <v>-103.004491999999</v>
      </c>
      <c r="BA4018" s="26" t="s">
        <v>495</v>
      </c>
      <c r="BB4018" s="26" t="s">
        <v>609</v>
      </c>
      <c r="BC4018" s="26" t="s">
        <v>167</v>
      </c>
      <c r="BD4018" s="26" t="s">
        <v>154</v>
      </c>
      <c r="BE4018" s="26"/>
      <c r="BF4018" s="26" t="s">
        <v>99</v>
      </c>
      <c r="BG4018" s="26" t="s">
        <v>167</v>
      </c>
      <c r="BH4018" s="26" t="s">
        <v>99</v>
      </c>
      <c r="BI4018" s="26">
        <v>7</v>
      </c>
      <c r="BJ4018" s="26" t="s">
        <v>217</v>
      </c>
    </row>
    <row r="4019" spans="36:62" x14ac:dyDescent="0.25">
      <c r="AJ4019" s="26">
        <v>2937</v>
      </c>
      <c r="AK4019" s="26">
        <v>2109369</v>
      </c>
      <c r="AL4019" s="264">
        <v>44384.645833333336</v>
      </c>
      <c r="AM4019" s="26" t="s">
        <v>481</v>
      </c>
      <c r="AN4019" s="26" t="s">
        <v>63</v>
      </c>
      <c r="AO4019" s="26" t="s">
        <v>156</v>
      </c>
      <c r="AP4019" s="26" t="s">
        <v>159</v>
      </c>
      <c r="AQ4019" s="26">
        <v>0</v>
      </c>
      <c r="AR4019" s="26">
        <v>90</v>
      </c>
      <c r="AS4019" s="26" t="s">
        <v>1034</v>
      </c>
      <c r="AT4019" s="26" t="s">
        <v>71</v>
      </c>
      <c r="AU4019" s="26" t="s">
        <v>63</v>
      </c>
      <c r="AV4019" s="26" t="s">
        <v>63</v>
      </c>
      <c r="AW4019" s="26" t="s">
        <v>63</v>
      </c>
      <c r="AX4019" s="26" t="s">
        <v>63</v>
      </c>
      <c r="AY4019" s="26">
        <v>44.103299999999898</v>
      </c>
      <c r="AZ4019" s="26">
        <v>-102.602200999999</v>
      </c>
      <c r="BA4019" s="26" t="s">
        <v>158</v>
      </c>
      <c r="BB4019" s="26" t="s">
        <v>611</v>
      </c>
      <c r="BC4019" s="26" t="s">
        <v>68</v>
      </c>
      <c r="BD4019" s="26" t="s">
        <v>68</v>
      </c>
      <c r="BE4019" s="26" t="s">
        <v>202</v>
      </c>
      <c r="BF4019" s="26" t="s">
        <v>675</v>
      </c>
      <c r="BG4019" s="26" t="s">
        <v>68</v>
      </c>
      <c r="BH4019" s="26" t="s">
        <v>146</v>
      </c>
      <c r="BI4019" s="26">
        <v>7</v>
      </c>
      <c r="BJ4019" s="26" t="s">
        <v>217</v>
      </c>
    </row>
    <row r="4020" spans="36:62" x14ac:dyDescent="0.25">
      <c r="AJ4020" s="26">
        <v>2938</v>
      </c>
      <c r="AK4020" s="26">
        <v>2109370</v>
      </c>
      <c r="AL4020" s="264">
        <v>44384.902777777781</v>
      </c>
      <c r="AM4020" s="26" t="s">
        <v>481</v>
      </c>
      <c r="AN4020" s="26" t="s">
        <v>63</v>
      </c>
      <c r="AO4020" s="26"/>
      <c r="AP4020" s="26"/>
      <c r="AQ4020" s="26">
        <v>-1</v>
      </c>
      <c r="AR4020" s="26">
        <v>90</v>
      </c>
      <c r="AS4020" s="26" t="s">
        <v>168</v>
      </c>
      <c r="AT4020" s="26" t="s">
        <v>77</v>
      </c>
      <c r="AU4020" s="26" t="s">
        <v>63</v>
      </c>
      <c r="AV4020" s="26" t="s">
        <v>63</v>
      </c>
      <c r="AW4020" s="26" t="s">
        <v>63</v>
      </c>
      <c r="AX4020" s="26" t="s">
        <v>63</v>
      </c>
      <c r="AY4020" s="26">
        <v>44.020822000000003</v>
      </c>
      <c r="AZ4020" s="26">
        <v>-102.297764</v>
      </c>
      <c r="BA4020" s="26" t="s">
        <v>185</v>
      </c>
      <c r="BB4020" s="26" t="s">
        <v>609</v>
      </c>
      <c r="BC4020" s="26" t="s">
        <v>167</v>
      </c>
      <c r="BD4020" s="26" t="s">
        <v>154</v>
      </c>
      <c r="BE4020" s="26"/>
      <c r="BF4020" s="26" t="s">
        <v>99</v>
      </c>
      <c r="BG4020" s="26" t="s">
        <v>167</v>
      </c>
      <c r="BH4020" s="26" t="s">
        <v>99</v>
      </c>
      <c r="BI4020" s="26">
        <v>7</v>
      </c>
      <c r="BJ4020" s="26" t="s">
        <v>217</v>
      </c>
    </row>
    <row r="4021" spans="36:62" x14ac:dyDescent="0.25">
      <c r="AJ4021" s="26">
        <v>2939</v>
      </c>
      <c r="AK4021" s="26">
        <v>2109377</v>
      </c>
      <c r="AL4021" s="264">
        <v>44384.092361111114</v>
      </c>
      <c r="AM4021" s="26" t="s">
        <v>481</v>
      </c>
      <c r="AN4021" s="26" t="s">
        <v>63</v>
      </c>
      <c r="AO4021" s="26"/>
      <c r="AP4021" s="26"/>
      <c r="AQ4021" s="26">
        <v>-1</v>
      </c>
      <c r="AR4021" s="26">
        <v>90</v>
      </c>
      <c r="AS4021" s="26" t="s">
        <v>168</v>
      </c>
      <c r="AT4021" s="26" t="s">
        <v>71</v>
      </c>
      <c r="AU4021" s="26" t="s">
        <v>63</v>
      </c>
      <c r="AV4021" s="26" t="s">
        <v>63</v>
      </c>
      <c r="AW4021" s="26" t="s">
        <v>63</v>
      </c>
      <c r="AX4021" s="26" t="s">
        <v>63</v>
      </c>
      <c r="AY4021" s="26">
        <v>43.895401</v>
      </c>
      <c r="AZ4021" s="26">
        <v>-102.02147600000001</v>
      </c>
      <c r="BA4021" s="26" t="s">
        <v>158</v>
      </c>
      <c r="BB4021" s="26" t="s">
        <v>609</v>
      </c>
      <c r="BC4021" s="26" t="s">
        <v>167</v>
      </c>
      <c r="BD4021" s="26" t="s">
        <v>154</v>
      </c>
      <c r="BE4021" s="26"/>
      <c r="BF4021" s="26" t="s">
        <v>99</v>
      </c>
      <c r="BG4021" s="26" t="s">
        <v>167</v>
      </c>
      <c r="BH4021" s="26" t="s">
        <v>99</v>
      </c>
      <c r="BI4021" s="26">
        <v>7</v>
      </c>
      <c r="BJ4021" s="26" t="s">
        <v>217</v>
      </c>
    </row>
    <row r="4022" spans="36:62" x14ac:dyDescent="0.25">
      <c r="AJ4022" s="26">
        <v>2942</v>
      </c>
      <c r="AK4022" s="26">
        <v>2109595</v>
      </c>
      <c r="AL4022" s="264">
        <v>44394.204861111109</v>
      </c>
      <c r="AM4022" s="26" t="s">
        <v>481</v>
      </c>
      <c r="AN4022" s="26" t="s">
        <v>63</v>
      </c>
      <c r="AO4022" s="26"/>
      <c r="AP4022" s="26"/>
      <c r="AQ4022" s="26">
        <v>-1</v>
      </c>
      <c r="AR4022" s="26">
        <v>90</v>
      </c>
      <c r="AS4022" s="26" t="s">
        <v>168</v>
      </c>
      <c r="AT4022" s="26" t="s">
        <v>71</v>
      </c>
      <c r="AU4022" s="26" t="s">
        <v>63</v>
      </c>
      <c r="AV4022" s="26" t="s">
        <v>63</v>
      </c>
      <c r="AW4022" s="26" t="s">
        <v>63</v>
      </c>
      <c r="AX4022" s="26" t="s">
        <v>63</v>
      </c>
      <c r="AY4022" s="26">
        <v>44.1036649999999</v>
      </c>
      <c r="AZ4022" s="26">
        <v>-102.808863</v>
      </c>
      <c r="BA4022" s="26" t="s">
        <v>185</v>
      </c>
      <c r="BB4022" s="26" t="s">
        <v>609</v>
      </c>
      <c r="BC4022" s="26" t="s">
        <v>167</v>
      </c>
      <c r="BD4022" s="26" t="s">
        <v>154</v>
      </c>
      <c r="BE4022" s="26"/>
      <c r="BF4022" s="26" t="s">
        <v>99</v>
      </c>
      <c r="BG4022" s="26" t="s">
        <v>167</v>
      </c>
      <c r="BH4022" s="26" t="s">
        <v>99</v>
      </c>
      <c r="BI4022" s="26">
        <v>7</v>
      </c>
      <c r="BJ4022" s="26" t="s">
        <v>217</v>
      </c>
    </row>
    <row r="4023" spans="36:62" x14ac:dyDescent="0.25">
      <c r="AJ4023" s="26">
        <v>2943</v>
      </c>
      <c r="AK4023" s="26">
        <v>2111213</v>
      </c>
      <c r="AL4023" s="264">
        <v>44428.551388888889</v>
      </c>
      <c r="AM4023" s="26" t="s">
        <v>481</v>
      </c>
      <c r="AN4023" s="26" t="s">
        <v>63</v>
      </c>
      <c r="AO4023" s="26"/>
      <c r="AP4023" s="26"/>
      <c r="AQ4023" s="26">
        <v>-1</v>
      </c>
      <c r="AR4023" s="26">
        <v>90</v>
      </c>
      <c r="AS4023" s="26" t="s">
        <v>168</v>
      </c>
      <c r="AT4023" s="26" t="s">
        <v>71</v>
      </c>
      <c r="AU4023" s="26" t="s">
        <v>63</v>
      </c>
      <c r="AV4023" s="26" t="s">
        <v>63</v>
      </c>
      <c r="AW4023" s="26" t="s">
        <v>63</v>
      </c>
      <c r="AX4023" s="26" t="s">
        <v>63</v>
      </c>
      <c r="AY4023" s="26">
        <v>44.006326999999899</v>
      </c>
      <c r="AZ4023" s="26">
        <v>-102.275143999999</v>
      </c>
      <c r="BA4023" s="26" t="s">
        <v>166</v>
      </c>
      <c r="BB4023" s="26" t="s">
        <v>611</v>
      </c>
      <c r="BC4023" s="26" t="s">
        <v>167</v>
      </c>
      <c r="BD4023" s="26" t="s">
        <v>154</v>
      </c>
      <c r="BE4023" s="26"/>
      <c r="BF4023" s="26" t="s">
        <v>99</v>
      </c>
      <c r="BG4023" s="26" t="s">
        <v>167</v>
      </c>
      <c r="BH4023" s="26" t="s">
        <v>99</v>
      </c>
      <c r="BI4023" s="26">
        <v>7</v>
      </c>
      <c r="BJ4023" s="26" t="s">
        <v>217</v>
      </c>
    </row>
    <row r="4024" spans="36:62" x14ac:dyDescent="0.25">
      <c r="AJ4024" s="26">
        <v>2945</v>
      </c>
      <c r="AK4024" s="26">
        <v>2110893</v>
      </c>
      <c r="AL4024" s="264">
        <v>44425.888888888891</v>
      </c>
      <c r="AM4024" s="26" t="s">
        <v>481</v>
      </c>
      <c r="AN4024" s="26" t="s">
        <v>63</v>
      </c>
      <c r="AO4024" s="26"/>
      <c r="AP4024" s="26"/>
      <c r="AQ4024" s="26">
        <v>-1</v>
      </c>
      <c r="AR4024" s="26">
        <v>90</v>
      </c>
      <c r="AS4024" s="26" t="s">
        <v>168</v>
      </c>
      <c r="AT4024" s="26" t="s">
        <v>71</v>
      </c>
      <c r="AU4024" s="26" t="s">
        <v>63</v>
      </c>
      <c r="AV4024" s="26" t="s">
        <v>63</v>
      </c>
      <c r="AW4024" s="26" t="s">
        <v>63</v>
      </c>
      <c r="AX4024" s="26" t="s">
        <v>63</v>
      </c>
      <c r="AY4024" s="26">
        <v>44.104222999999898</v>
      </c>
      <c r="AZ4024" s="26">
        <v>-102.87616800000001</v>
      </c>
      <c r="BA4024" s="26" t="s">
        <v>166</v>
      </c>
      <c r="BB4024" s="26" t="s">
        <v>609</v>
      </c>
      <c r="BC4024" s="26" t="s">
        <v>167</v>
      </c>
      <c r="BD4024" s="26" t="s">
        <v>154</v>
      </c>
      <c r="BE4024" s="26"/>
      <c r="BF4024" s="26" t="s">
        <v>99</v>
      </c>
      <c r="BG4024" s="26" t="s">
        <v>167</v>
      </c>
      <c r="BH4024" s="26" t="s">
        <v>99</v>
      </c>
      <c r="BI4024" s="26">
        <v>7</v>
      </c>
      <c r="BJ4024" s="26" t="s">
        <v>217</v>
      </c>
    </row>
    <row r="4025" spans="36:62" x14ac:dyDescent="0.25">
      <c r="AJ4025" s="26">
        <v>2946</v>
      </c>
      <c r="AK4025" s="26">
        <v>2110424</v>
      </c>
      <c r="AL4025" s="264">
        <v>44416.875</v>
      </c>
      <c r="AM4025" s="26" t="s">
        <v>481</v>
      </c>
      <c r="AN4025" s="26" t="s">
        <v>63</v>
      </c>
      <c r="AO4025" s="26"/>
      <c r="AP4025" s="26"/>
      <c r="AQ4025" s="26">
        <v>-1</v>
      </c>
      <c r="AR4025" s="26">
        <v>90</v>
      </c>
      <c r="AS4025" s="26" t="s">
        <v>168</v>
      </c>
      <c r="AT4025" s="26" t="s">
        <v>71</v>
      </c>
      <c r="AU4025" s="26" t="s">
        <v>63</v>
      </c>
      <c r="AV4025" s="26" t="s">
        <v>63</v>
      </c>
      <c r="AW4025" s="26" t="s">
        <v>63</v>
      </c>
      <c r="AX4025" s="26" t="s">
        <v>63</v>
      </c>
      <c r="AY4025" s="26">
        <v>44.118122999999898</v>
      </c>
      <c r="AZ4025" s="26">
        <v>-102.99120000000001</v>
      </c>
      <c r="BA4025" s="26" t="s">
        <v>158</v>
      </c>
      <c r="BB4025" s="26" t="s">
        <v>611</v>
      </c>
      <c r="BC4025" s="26" t="s">
        <v>167</v>
      </c>
      <c r="BD4025" s="26" t="s">
        <v>154</v>
      </c>
      <c r="BE4025" s="26"/>
      <c r="BF4025" s="26" t="s">
        <v>99</v>
      </c>
      <c r="BG4025" s="26" t="s">
        <v>167</v>
      </c>
      <c r="BH4025" s="26" t="s">
        <v>99</v>
      </c>
      <c r="BI4025" s="26">
        <v>7</v>
      </c>
      <c r="BJ4025" s="26" t="s">
        <v>217</v>
      </c>
    </row>
    <row r="4026" spans="36:62" x14ac:dyDescent="0.25">
      <c r="AJ4026" s="26">
        <v>2947</v>
      </c>
      <c r="AK4026" s="26">
        <v>2110046</v>
      </c>
      <c r="AL4026" s="264">
        <v>44406.28125</v>
      </c>
      <c r="AM4026" s="26" t="s">
        <v>481</v>
      </c>
      <c r="AN4026" s="26" t="s">
        <v>63</v>
      </c>
      <c r="AO4026" s="26"/>
      <c r="AP4026" s="26"/>
      <c r="AQ4026" s="26">
        <v>-1</v>
      </c>
      <c r="AR4026" s="26">
        <v>90</v>
      </c>
      <c r="AS4026" s="26" t="s">
        <v>168</v>
      </c>
      <c r="AT4026" s="26" t="s">
        <v>71</v>
      </c>
      <c r="AU4026" s="26" t="s">
        <v>63</v>
      </c>
      <c r="AV4026" s="26" t="s">
        <v>63</v>
      </c>
      <c r="AW4026" s="26" t="s">
        <v>63</v>
      </c>
      <c r="AX4026" s="26" t="s">
        <v>63</v>
      </c>
      <c r="AY4026" s="26">
        <v>44.067312999999899</v>
      </c>
      <c r="AZ4026" s="26">
        <v>-102.392053</v>
      </c>
      <c r="BA4026" s="26" t="s">
        <v>166</v>
      </c>
      <c r="BB4026" s="26" t="s">
        <v>611</v>
      </c>
      <c r="BC4026" s="26" t="s">
        <v>167</v>
      </c>
      <c r="BD4026" s="26" t="s">
        <v>154</v>
      </c>
      <c r="BE4026" s="26"/>
      <c r="BF4026" s="26" t="s">
        <v>99</v>
      </c>
      <c r="BG4026" s="26" t="s">
        <v>167</v>
      </c>
      <c r="BH4026" s="26" t="s">
        <v>99</v>
      </c>
      <c r="BI4026" s="26">
        <v>7</v>
      </c>
      <c r="BJ4026" s="26" t="s">
        <v>217</v>
      </c>
    </row>
    <row r="4027" spans="36:62" x14ac:dyDescent="0.25">
      <c r="AJ4027" s="26">
        <v>2949</v>
      </c>
      <c r="AK4027" s="26">
        <v>2111009</v>
      </c>
      <c r="AL4027" s="264">
        <v>44414.458333333336</v>
      </c>
      <c r="AM4027" s="26" t="s">
        <v>147</v>
      </c>
      <c r="AN4027" s="26" t="s">
        <v>63</v>
      </c>
      <c r="AO4027" s="26" t="s">
        <v>720</v>
      </c>
      <c r="AP4027" s="26" t="s">
        <v>159</v>
      </c>
      <c r="AQ4027" s="26">
        <v>0</v>
      </c>
      <c r="AR4027" s="26">
        <v>90</v>
      </c>
      <c r="AS4027" s="26" t="s">
        <v>1035</v>
      </c>
      <c r="AT4027" s="26" t="s">
        <v>71</v>
      </c>
      <c r="AU4027" s="26" t="s">
        <v>63</v>
      </c>
      <c r="AV4027" s="26" t="s">
        <v>63</v>
      </c>
      <c r="AW4027" s="26" t="s">
        <v>63</v>
      </c>
      <c r="AX4027" s="26" t="s">
        <v>63</v>
      </c>
      <c r="AY4027" s="26">
        <v>43.835757999999899</v>
      </c>
      <c r="AZ4027" s="26">
        <v>-101.886842999999</v>
      </c>
      <c r="BA4027" s="26" t="s">
        <v>37</v>
      </c>
      <c r="BB4027" s="26" t="s">
        <v>609</v>
      </c>
      <c r="BC4027" s="26" t="s">
        <v>162</v>
      </c>
      <c r="BD4027" s="26" t="s">
        <v>68</v>
      </c>
      <c r="BE4027" s="26"/>
      <c r="BF4027" s="26" t="s">
        <v>68</v>
      </c>
      <c r="BG4027" s="26" t="s">
        <v>68</v>
      </c>
      <c r="BH4027" s="26" t="s">
        <v>160</v>
      </c>
      <c r="BI4027" s="26">
        <v>7</v>
      </c>
      <c r="BJ4027" s="26" t="s">
        <v>18</v>
      </c>
    </row>
    <row r="4028" spans="36:62" x14ac:dyDescent="0.25">
      <c r="AJ4028" s="26">
        <v>2952</v>
      </c>
      <c r="AK4028" s="26">
        <v>2110484</v>
      </c>
      <c r="AL4028" s="264">
        <v>44415.493055555555</v>
      </c>
      <c r="AM4028" s="26" t="s">
        <v>481</v>
      </c>
      <c r="AN4028" s="26" t="s">
        <v>63</v>
      </c>
      <c r="AO4028" s="26" t="s">
        <v>720</v>
      </c>
      <c r="AP4028" s="26" t="s">
        <v>706</v>
      </c>
      <c r="AQ4028" s="26">
        <v>0</v>
      </c>
      <c r="AR4028" s="26">
        <v>90</v>
      </c>
      <c r="AS4028" s="26" t="s">
        <v>638</v>
      </c>
      <c r="AT4028" s="26" t="s">
        <v>71</v>
      </c>
      <c r="AU4028" s="26" t="s">
        <v>63</v>
      </c>
      <c r="AV4028" s="26" t="s">
        <v>63</v>
      </c>
      <c r="AW4028" s="26" t="s">
        <v>63</v>
      </c>
      <c r="AX4028" s="26" t="s">
        <v>63</v>
      </c>
      <c r="AY4028" s="26">
        <v>43.986849999999897</v>
      </c>
      <c r="AZ4028" s="26">
        <v>-102.244497999999</v>
      </c>
      <c r="BA4028" s="26" t="s">
        <v>37</v>
      </c>
      <c r="BB4028" s="26" t="s">
        <v>609</v>
      </c>
      <c r="BC4028" s="26" t="s">
        <v>667</v>
      </c>
      <c r="BD4028" s="26" t="s">
        <v>68</v>
      </c>
      <c r="BE4028" s="26"/>
      <c r="BF4028" s="26" t="s">
        <v>68</v>
      </c>
      <c r="BG4028" s="26" t="s">
        <v>68</v>
      </c>
      <c r="BH4028" s="26" t="s">
        <v>160</v>
      </c>
      <c r="BI4028" s="26">
        <v>7</v>
      </c>
      <c r="BJ4028" s="26" t="s">
        <v>18</v>
      </c>
    </row>
    <row r="4029" spans="36:62" x14ac:dyDescent="0.25">
      <c r="AJ4029" s="26">
        <v>2954</v>
      </c>
      <c r="AK4029" s="26">
        <v>2109593</v>
      </c>
      <c r="AL4029" s="264">
        <v>44394.590277777781</v>
      </c>
      <c r="AM4029" s="26" t="s">
        <v>481</v>
      </c>
      <c r="AN4029" s="26" t="s">
        <v>63</v>
      </c>
      <c r="AO4029" s="26" t="s">
        <v>156</v>
      </c>
      <c r="AP4029" s="26" t="s">
        <v>824</v>
      </c>
      <c r="AQ4029" s="26">
        <v>0</v>
      </c>
      <c r="AR4029" s="26">
        <v>90</v>
      </c>
      <c r="AS4029" s="26" t="s">
        <v>1036</v>
      </c>
      <c r="AT4029" s="26" t="s">
        <v>71</v>
      </c>
      <c r="AU4029" s="26" t="s">
        <v>63</v>
      </c>
      <c r="AV4029" s="26" t="s">
        <v>63</v>
      </c>
      <c r="AW4029" s="26" t="s">
        <v>69</v>
      </c>
      <c r="AX4029" s="26" t="s">
        <v>63</v>
      </c>
      <c r="AY4029" s="26">
        <v>44.103805000000001</v>
      </c>
      <c r="AZ4029" s="26">
        <v>-102.855772999999</v>
      </c>
      <c r="BA4029" s="26" t="s">
        <v>523</v>
      </c>
      <c r="BB4029" s="26" t="s">
        <v>964</v>
      </c>
      <c r="BC4029" s="26" t="s">
        <v>1037</v>
      </c>
      <c r="BD4029" s="26" t="s">
        <v>829</v>
      </c>
      <c r="BE4029" s="26" t="s">
        <v>889</v>
      </c>
      <c r="BF4029" s="26" t="s">
        <v>829</v>
      </c>
      <c r="BG4029" s="26" t="s">
        <v>1038</v>
      </c>
      <c r="BH4029" s="26" t="s">
        <v>965</v>
      </c>
      <c r="BI4029" s="26">
        <v>7</v>
      </c>
      <c r="BJ4029" s="26" t="s">
        <v>217</v>
      </c>
    </row>
    <row r="4030" spans="36:62" x14ac:dyDescent="0.25">
      <c r="AJ4030" s="26">
        <v>2955</v>
      </c>
      <c r="AK4030" s="26">
        <v>2110577</v>
      </c>
      <c r="AL4030" s="264">
        <v>44418.569444444445</v>
      </c>
      <c r="AM4030" s="26" t="s">
        <v>147</v>
      </c>
      <c r="AN4030" s="26" t="s">
        <v>63</v>
      </c>
      <c r="AO4030" s="26" t="s">
        <v>156</v>
      </c>
      <c r="AP4030" s="26" t="s">
        <v>159</v>
      </c>
      <c r="AQ4030" s="26">
        <v>0</v>
      </c>
      <c r="AR4030" s="26">
        <v>90</v>
      </c>
      <c r="AS4030" s="26" t="s">
        <v>1039</v>
      </c>
      <c r="AT4030" s="26" t="s">
        <v>71</v>
      </c>
      <c r="AU4030" s="26" t="s">
        <v>63</v>
      </c>
      <c r="AV4030" s="26" t="s">
        <v>63</v>
      </c>
      <c r="AW4030" s="26" t="s">
        <v>63</v>
      </c>
      <c r="AX4030" s="26" t="s">
        <v>63</v>
      </c>
      <c r="AY4030" s="26">
        <v>43.885176999999899</v>
      </c>
      <c r="AZ4030" s="26">
        <v>-101.998024999999</v>
      </c>
      <c r="BA4030" s="26" t="s">
        <v>185</v>
      </c>
      <c r="BB4030" s="26" t="s">
        <v>609</v>
      </c>
      <c r="BC4030" s="26" t="s">
        <v>68</v>
      </c>
      <c r="BD4030" s="26" t="s">
        <v>68</v>
      </c>
      <c r="BE4030" s="26"/>
      <c r="BF4030" s="26" t="s">
        <v>68</v>
      </c>
      <c r="BG4030" s="26" t="s">
        <v>68</v>
      </c>
      <c r="BH4030" s="26" t="s">
        <v>160</v>
      </c>
      <c r="BI4030" s="26">
        <v>7</v>
      </c>
      <c r="BJ4030" s="26" t="s">
        <v>217</v>
      </c>
    </row>
    <row r="4031" spans="36:62" x14ac:dyDescent="0.25">
      <c r="AJ4031" s="26">
        <v>2958</v>
      </c>
      <c r="AK4031" s="26">
        <v>2111456</v>
      </c>
      <c r="AL4031" s="264">
        <v>44413.03125</v>
      </c>
      <c r="AM4031" s="26" t="s">
        <v>481</v>
      </c>
      <c r="AN4031" s="26" t="s">
        <v>63</v>
      </c>
      <c r="AO4031" s="26" t="s">
        <v>156</v>
      </c>
      <c r="AP4031" s="26" t="s">
        <v>159</v>
      </c>
      <c r="AQ4031" s="26">
        <v>0</v>
      </c>
      <c r="AR4031" s="26">
        <v>90</v>
      </c>
      <c r="AS4031" s="26" t="s">
        <v>612</v>
      </c>
      <c r="AT4031" s="26" t="s">
        <v>74</v>
      </c>
      <c r="AU4031" s="26" t="s">
        <v>63</v>
      </c>
      <c r="AV4031" s="26" t="s">
        <v>69</v>
      </c>
      <c r="AW4031" s="26" t="s">
        <v>63</v>
      </c>
      <c r="AX4031" s="26" t="s">
        <v>63</v>
      </c>
      <c r="AY4031" s="26">
        <v>44.101058000000002</v>
      </c>
      <c r="AZ4031" s="26">
        <v>-103.147882999999</v>
      </c>
      <c r="BA4031" s="26" t="s">
        <v>166</v>
      </c>
      <c r="BB4031" s="26" t="s">
        <v>611</v>
      </c>
      <c r="BC4031" s="26" t="s">
        <v>651</v>
      </c>
      <c r="BD4031" s="26" t="s">
        <v>68</v>
      </c>
      <c r="BE4031" s="26"/>
      <c r="BF4031" s="26" t="s">
        <v>68</v>
      </c>
      <c r="BG4031" s="26" t="s">
        <v>68</v>
      </c>
      <c r="BH4031" s="26" t="s">
        <v>146</v>
      </c>
      <c r="BI4031" s="26">
        <v>7</v>
      </c>
      <c r="BJ4031" s="26" t="s">
        <v>20</v>
      </c>
    </row>
    <row r="4032" spans="36:62" x14ac:dyDescent="0.25">
      <c r="AJ4032" s="26">
        <v>2963</v>
      </c>
      <c r="AK4032" s="26">
        <v>2110197</v>
      </c>
      <c r="AL4032" s="264">
        <v>44402.947916666664</v>
      </c>
      <c r="AM4032" s="26" t="s">
        <v>147</v>
      </c>
      <c r="AN4032" s="26" t="s">
        <v>63</v>
      </c>
      <c r="AO4032" s="26"/>
      <c r="AP4032" s="26"/>
      <c r="AQ4032" s="26">
        <v>-1</v>
      </c>
      <c r="AR4032" s="26">
        <v>90</v>
      </c>
      <c r="AS4032" s="26" t="s">
        <v>168</v>
      </c>
      <c r="AT4032" s="26" t="s">
        <v>71</v>
      </c>
      <c r="AU4032" s="26" t="s">
        <v>63</v>
      </c>
      <c r="AV4032" s="26" t="s">
        <v>63</v>
      </c>
      <c r="AW4032" s="26" t="s">
        <v>63</v>
      </c>
      <c r="AX4032" s="26" t="s">
        <v>63</v>
      </c>
      <c r="AY4032" s="26">
        <v>43.836266000000002</v>
      </c>
      <c r="AZ4032" s="26">
        <v>-101.646815</v>
      </c>
      <c r="BA4032" s="26" t="s">
        <v>185</v>
      </c>
      <c r="BB4032" s="26" t="s">
        <v>609</v>
      </c>
      <c r="BC4032" s="26" t="s">
        <v>167</v>
      </c>
      <c r="BD4032" s="26" t="s">
        <v>154</v>
      </c>
      <c r="BE4032" s="26"/>
      <c r="BF4032" s="26" t="s">
        <v>99</v>
      </c>
      <c r="BG4032" s="26" t="s">
        <v>167</v>
      </c>
      <c r="BH4032" s="26" t="s">
        <v>99</v>
      </c>
      <c r="BI4032" s="26">
        <v>7</v>
      </c>
      <c r="BJ4032" s="26" t="s">
        <v>217</v>
      </c>
    </row>
    <row r="4033" spans="36:62" x14ac:dyDescent="0.25">
      <c r="AJ4033" s="26">
        <v>2964</v>
      </c>
      <c r="AK4033" s="26">
        <v>2109304</v>
      </c>
      <c r="AL4033" s="264">
        <v>44392.402777777781</v>
      </c>
      <c r="AM4033" s="26" t="s">
        <v>481</v>
      </c>
      <c r="AN4033" s="26" t="s">
        <v>63</v>
      </c>
      <c r="AO4033" s="26" t="s">
        <v>156</v>
      </c>
      <c r="AP4033" s="26" t="s">
        <v>961</v>
      </c>
      <c r="AQ4033" s="26">
        <v>0</v>
      </c>
      <c r="AR4033" s="26">
        <v>90</v>
      </c>
      <c r="AS4033" s="26" t="s">
        <v>722</v>
      </c>
      <c r="AT4033" s="26" t="s">
        <v>71</v>
      </c>
      <c r="AU4033" s="26" t="s">
        <v>63</v>
      </c>
      <c r="AV4033" s="26" t="s">
        <v>63</v>
      </c>
      <c r="AW4033" s="26" t="s">
        <v>63</v>
      </c>
      <c r="AX4033" s="26" t="s">
        <v>63</v>
      </c>
      <c r="AY4033" s="26">
        <v>44.070317000000003</v>
      </c>
      <c r="AZ4033" s="26">
        <v>-102.464095</v>
      </c>
      <c r="BA4033" s="26" t="s">
        <v>524</v>
      </c>
      <c r="BB4033" s="26" t="s">
        <v>609</v>
      </c>
      <c r="BC4033" s="26" t="s">
        <v>708</v>
      </c>
      <c r="BD4033" s="26" t="s">
        <v>68</v>
      </c>
      <c r="BE4033" s="26" t="s">
        <v>705</v>
      </c>
      <c r="BF4033" s="26" t="s">
        <v>68</v>
      </c>
      <c r="BG4033" s="26" t="s">
        <v>68</v>
      </c>
      <c r="BH4033" s="26" t="s">
        <v>1040</v>
      </c>
      <c r="BI4033" s="26">
        <v>7</v>
      </c>
      <c r="BJ4033" s="26" t="s">
        <v>19</v>
      </c>
    </row>
    <row r="4034" spans="36:62" x14ac:dyDescent="0.25">
      <c r="AJ4034" s="26">
        <v>2966</v>
      </c>
      <c r="AK4034" s="26">
        <v>2109545</v>
      </c>
      <c r="AL4034" s="264">
        <v>44399.645138888889</v>
      </c>
      <c r="AM4034" s="26" t="s">
        <v>481</v>
      </c>
      <c r="AN4034" s="26" t="s">
        <v>63</v>
      </c>
      <c r="AO4034" s="26" t="s">
        <v>156</v>
      </c>
      <c r="AP4034" s="26" t="s">
        <v>159</v>
      </c>
      <c r="AQ4034" s="26">
        <v>0</v>
      </c>
      <c r="AR4034" s="26">
        <v>90</v>
      </c>
      <c r="AS4034" s="26" t="s">
        <v>172</v>
      </c>
      <c r="AT4034" s="26" t="s">
        <v>71</v>
      </c>
      <c r="AU4034" s="26" t="s">
        <v>63</v>
      </c>
      <c r="AV4034" s="26" t="s">
        <v>63</v>
      </c>
      <c r="AW4034" s="26" t="s">
        <v>63</v>
      </c>
      <c r="AX4034" s="26" t="s">
        <v>63</v>
      </c>
      <c r="AY4034" s="26">
        <v>44.103651999999897</v>
      </c>
      <c r="AZ4034" s="26">
        <v>-102.772561999999</v>
      </c>
      <c r="BA4034" s="26" t="s">
        <v>185</v>
      </c>
      <c r="BB4034" s="26" t="s">
        <v>609</v>
      </c>
      <c r="BC4034" s="26" t="s">
        <v>68</v>
      </c>
      <c r="BD4034" s="26" t="s">
        <v>68</v>
      </c>
      <c r="BE4034" s="26"/>
      <c r="BF4034" s="26" t="s">
        <v>62</v>
      </c>
      <c r="BG4034" s="26" t="s">
        <v>68</v>
      </c>
      <c r="BH4034" s="26" t="s">
        <v>146</v>
      </c>
      <c r="BI4034" s="26">
        <v>7</v>
      </c>
      <c r="BJ4034" s="26" t="s">
        <v>217</v>
      </c>
    </row>
    <row r="4035" spans="36:62" x14ac:dyDescent="0.25">
      <c r="AJ4035" s="26">
        <v>2968</v>
      </c>
      <c r="AK4035" s="26">
        <v>2112004</v>
      </c>
      <c r="AL4035" s="264">
        <v>44414.542361111111</v>
      </c>
      <c r="AM4035" s="26" t="s">
        <v>147</v>
      </c>
      <c r="AN4035" s="26" t="s">
        <v>63</v>
      </c>
      <c r="AO4035" s="26" t="s">
        <v>156</v>
      </c>
      <c r="AP4035" s="26" t="s">
        <v>1041</v>
      </c>
      <c r="AQ4035" s="26">
        <v>0</v>
      </c>
      <c r="AR4035" s="26">
        <v>90</v>
      </c>
      <c r="AS4035" s="26" t="s">
        <v>628</v>
      </c>
      <c r="AT4035" s="26" t="s">
        <v>71</v>
      </c>
      <c r="AU4035" s="26" t="s">
        <v>63</v>
      </c>
      <c r="AV4035" s="26" t="s">
        <v>63</v>
      </c>
      <c r="AW4035" s="26" t="s">
        <v>63</v>
      </c>
      <c r="AX4035" s="26" t="s">
        <v>63</v>
      </c>
      <c r="AY4035" s="26">
        <v>43.836345000000001</v>
      </c>
      <c r="AZ4035" s="26">
        <v>-101.837996</v>
      </c>
      <c r="BA4035" s="26" t="s">
        <v>502</v>
      </c>
      <c r="BB4035" s="26" t="s">
        <v>609</v>
      </c>
      <c r="BC4035" s="26" t="s">
        <v>1042</v>
      </c>
      <c r="BD4035" s="26" t="s">
        <v>794</v>
      </c>
      <c r="BE4035" s="26" t="s">
        <v>161</v>
      </c>
      <c r="BF4035" s="26" t="s">
        <v>68</v>
      </c>
      <c r="BG4035" s="26" t="s">
        <v>68</v>
      </c>
      <c r="BH4035" s="26" t="s">
        <v>1043</v>
      </c>
      <c r="BI4035" s="26">
        <v>7</v>
      </c>
      <c r="BJ4035" s="26" t="s">
        <v>21</v>
      </c>
    </row>
    <row r="4036" spans="36:62" x14ac:dyDescent="0.25">
      <c r="AJ4036" s="26">
        <v>2973</v>
      </c>
      <c r="AK4036" s="26">
        <v>2109938</v>
      </c>
      <c r="AL4036" s="264">
        <v>44398.638194444444</v>
      </c>
      <c r="AM4036" s="26" t="s">
        <v>481</v>
      </c>
      <c r="AN4036" s="26" t="s">
        <v>63</v>
      </c>
      <c r="AO4036" s="26" t="s">
        <v>156</v>
      </c>
      <c r="AP4036" s="26" t="s">
        <v>159</v>
      </c>
      <c r="AQ4036" s="26">
        <v>0</v>
      </c>
      <c r="AR4036" s="26">
        <v>90</v>
      </c>
      <c r="AS4036" s="26" t="s">
        <v>707</v>
      </c>
      <c r="AT4036" s="26" t="s">
        <v>71</v>
      </c>
      <c r="AU4036" s="26" t="s">
        <v>63</v>
      </c>
      <c r="AV4036" s="26" t="s">
        <v>63</v>
      </c>
      <c r="AW4036" s="26" t="s">
        <v>63</v>
      </c>
      <c r="AX4036" s="26" t="s">
        <v>63</v>
      </c>
      <c r="AY4036" s="26">
        <v>44.103257999999897</v>
      </c>
      <c r="AZ4036" s="26">
        <v>-102.579595999999</v>
      </c>
      <c r="BA4036" s="26" t="s">
        <v>166</v>
      </c>
      <c r="BB4036" s="26" t="s">
        <v>611</v>
      </c>
      <c r="BC4036" s="26" t="s">
        <v>68</v>
      </c>
      <c r="BD4036" s="26" t="s">
        <v>1044</v>
      </c>
      <c r="BE4036" s="26"/>
      <c r="BF4036" s="26" t="s">
        <v>68</v>
      </c>
      <c r="BG4036" s="26" t="s">
        <v>68</v>
      </c>
      <c r="BH4036" s="26" t="s">
        <v>160</v>
      </c>
      <c r="BI4036" s="26">
        <v>7</v>
      </c>
      <c r="BJ4036" s="26" t="s">
        <v>217</v>
      </c>
    </row>
    <row r="4037" spans="36:62" x14ac:dyDescent="0.25">
      <c r="AJ4037" s="26">
        <v>2974</v>
      </c>
      <c r="AK4037" s="26">
        <v>2112900</v>
      </c>
      <c r="AL4037" s="264">
        <v>44426.934027777781</v>
      </c>
      <c r="AM4037" s="26" t="s">
        <v>481</v>
      </c>
      <c r="AN4037" s="26" t="s">
        <v>63</v>
      </c>
      <c r="AO4037" s="26" t="s">
        <v>156</v>
      </c>
      <c r="AP4037" s="26" t="s">
        <v>944</v>
      </c>
      <c r="AQ4037" s="26">
        <v>0</v>
      </c>
      <c r="AR4037" s="26">
        <v>90</v>
      </c>
      <c r="AS4037" s="26" t="s">
        <v>628</v>
      </c>
      <c r="AT4037" s="26" t="s">
        <v>71</v>
      </c>
      <c r="AU4037" s="26" t="s">
        <v>63</v>
      </c>
      <c r="AV4037" s="26" t="s">
        <v>63</v>
      </c>
      <c r="AW4037" s="26" t="s">
        <v>63</v>
      </c>
      <c r="AX4037" s="26" t="s">
        <v>63</v>
      </c>
      <c r="AY4037" s="26">
        <v>44.100662</v>
      </c>
      <c r="AZ4037" s="26">
        <v>-103.151201</v>
      </c>
      <c r="BA4037" s="26" t="s">
        <v>503</v>
      </c>
      <c r="BB4037" s="26" t="s">
        <v>609</v>
      </c>
      <c r="BC4037" s="26" t="s">
        <v>1046</v>
      </c>
      <c r="BD4037" s="26" t="s">
        <v>68</v>
      </c>
      <c r="BE4037" s="26" t="s">
        <v>1045</v>
      </c>
      <c r="BF4037" s="26" t="s">
        <v>68</v>
      </c>
      <c r="BG4037" s="26" t="s">
        <v>68</v>
      </c>
      <c r="BH4037" s="26" t="s">
        <v>175</v>
      </c>
      <c r="BI4037" s="26">
        <v>7</v>
      </c>
      <c r="BJ4037" s="26" t="s">
        <v>217</v>
      </c>
    </row>
    <row r="4038" spans="36:62" x14ac:dyDescent="0.25">
      <c r="AJ4038" s="26">
        <v>2977</v>
      </c>
      <c r="AK4038" s="26">
        <v>2110196</v>
      </c>
      <c r="AL4038" s="264">
        <v>44409.951388888891</v>
      </c>
      <c r="AM4038" s="26" t="s">
        <v>481</v>
      </c>
      <c r="AN4038" s="26" t="s">
        <v>63</v>
      </c>
      <c r="AO4038" s="26" t="s">
        <v>156</v>
      </c>
      <c r="AP4038" s="26" t="s">
        <v>159</v>
      </c>
      <c r="AQ4038" s="26">
        <v>0</v>
      </c>
      <c r="AR4038" s="26">
        <v>90</v>
      </c>
      <c r="AS4038" s="26" t="s">
        <v>1048</v>
      </c>
      <c r="AT4038" s="26" t="s">
        <v>71</v>
      </c>
      <c r="AU4038" s="26" t="s">
        <v>63</v>
      </c>
      <c r="AV4038" s="26" t="s">
        <v>69</v>
      </c>
      <c r="AW4038" s="26" t="s">
        <v>63</v>
      </c>
      <c r="AX4038" s="26" t="s">
        <v>63</v>
      </c>
      <c r="AY4038" s="26">
        <v>43.963697000000003</v>
      </c>
      <c r="AZ4038" s="26">
        <v>-102.180592</v>
      </c>
      <c r="BA4038" s="26" t="s">
        <v>185</v>
      </c>
      <c r="BB4038" s="26" t="s">
        <v>611</v>
      </c>
      <c r="BC4038" s="26" t="s">
        <v>685</v>
      </c>
      <c r="BD4038" s="26" t="s">
        <v>68</v>
      </c>
      <c r="BE4038" s="26" t="s">
        <v>1047</v>
      </c>
      <c r="BF4038" s="26" t="s">
        <v>68</v>
      </c>
      <c r="BG4038" s="26" t="s">
        <v>68</v>
      </c>
      <c r="BH4038" s="26" t="s">
        <v>160</v>
      </c>
      <c r="BI4038" s="26">
        <v>7</v>
      </c>
      <c r="BJ4038" s="26" t="s">
        <v>217</v>
      </c>
    </row>
    <row r="4039" spans="36:62" x14ac:dyDescent="0.25">
      <c r="AJ4039" s="26">
        <v>2978</v>
      </c>
      <c r="AK4039" s="26">
        <v>2110322</v>
      </c>
      <c r="AL4039" s="264">
        <v>44409.961111111108</v>
      </c>
      <c r="AM4039" s="26" t="s">
        <v>481</v>
      </c>
      <c r="AN4039" s="26" t="s">
        <v>63</v>
      </c>
      <c r="AO4039" s="26" t="s">
        <v>156</v>
      </c>
      <c r="AP4039" s="26" t="s">
        <v>159</v>
      </c>
      <c r="AQ4039" s="26">
        <v>0</v>
      </c>
      <c r="AR4039" s="26">
        <v>90</v>
      </c>
      <c r="AS4039" s="26" t="s">
        <v>707</v>
      </c>
      <c r="AT4039" s="26" t="s">
        <v>71</v>
      </c>
      <c r="AU4039" s="26" t="s">
        <v>63</v>
      </c>
      <c r="AV4039" s="26" t="s">
        <v>63</v>
      </c>
      <c r="AW4039" s="26" t="s">
        <v>63</v>
      </c>
      <c r="AX4039" s="26" t="s">
        <v>63</v>
      </c>
      <c r="AY4039" s="26">
        <v>44.103456000000001</v>
      </c>
      <c r="AZ4039" s="26">
        <v>-102.562758</v>
      </c>
      <c r="BA4039" s="26" t="s">
        <v>166</v>
      </c>
      <c r="BB4039" s="26" t="s">
        <v>609</v>
      </c>
      <c r="BC4039" s="26" t="s">
        <v>68</v>
      </c>
      <c r="BD4039" s="26" t="s">
        <v>203</v>
      </c>
      <c r="BE4039" s="26"/>
      <c r="BF4039" s="26" t="s">
        <v>68</v>
      </c>
      <c r="BG4039" s="26" t="s">
        <v>68</v>
      </c>
      <c r="BH4039" s="26" t="s">
        <v>146</v>
      </c>
      <c r="BI4039" s="26">
        <v>7</v>
      </c>
      <c r="BJ4039" s="26" t="s">
        <v>217</v>
      </c>
    </row>
    <row r="4040" spans="36:62" x14ac:dyDescent="0.25">
      <c r="AJ4040" s="26">
        <v>2979</v>
      </c>
      <c r="AK4040" s="26">
        <v>2110379</v>
      </c>
      <c r="AL4040" s="264">
        <v>44413.388888888891</v>
      </c>
      <c r="AM4040" s="26" t="s">
        <v>481</v>
      </c>
      <c r="AN4040" s="26" t="s">
        <v>63</v>
      </c>
      <c r="AO4040" s="26" t="s">
        <v>156</v>
      </c>
      <c r="AP4040" s="26" t="s">
        <v>741</v>
      </c>
      <c r="AQ4040" s="26">
        <v>0</v>
      </c>
      <c r="AR4040" s="26">
        <v>90</v>
      </c>
      <c r="AS4040" s="26" t="s">
        <v>1049</v>
      </c>
      <c r="AT4040" s="26" t="s">
        <v>71</v>
      </c>
      <c r="AU4040" s="26" t="s">
        <v>63</v>
      </c>
      <c r="AV4040" s="26" t="s">
        <v>63</v>
      </c>
      <c r="AW4040" s="26" t="s">
        <v>63</v>
      </c>
      <c r="AX4040" s="26" t="s">
        <v>63</v>
      </c>
      <c r="AY4040" s="26">
        <v>44.113236999999899</v>
      </c>
      <c r="AZ4040" s="26">
        <v>-102.919994</v>
      </c>
      <c r="BA4040" s="26" t="s">
        <v>494</v>
      </c>
      <c r="BB4040" s="26" t="s">
        <v>611</v>
      </c>
      <c r="BC4040" s="26" t="s">
        <v>68</v>
      </c>
      <c r="BD4040" s="26" t="s">
        <v>203</v>
      </c>
      <c r="BE4040" s="26" t="s">
        <v>747</v>
      </c>
      <c r="BF4040" s="26" t="s">
        <v>68</v>
      </c>
      <c r="BG4040" s="26" t="s">
        <v>68</v>
      </c>
      <c r="BH4040" s="26" t="s">
        <v>160</v>
      </c>
      <c r="BI4040" s="26">
        <v>7</v>
      </c>
      <c r="BJ4040" s="26" t="s">
        <v>217</v>
      </c>
    </row>
    <row r="4041" spans="36:62" x14ac:dyDescent="0.25">
      <c r="AJ4041" s="26">
        <v>2980</v>
      </c>
      <c r="AK4041" s="26">
        <v>2112821</v>
      </c>
      <c r="AL4041" s="264">
        <v>44452.505555555559</v>
      </c>
      <c r="AM4041" s="26" t="s">
        <v>481</v>
      </c>
      <c r="AN4041" s="26" t="s">
        <v>63</v>
      </c>
      <c r="AO4041" s="26" t="s">
        <v>156</v>
      </c>
      <c r="AP4041" s="26" t="s">
        <v>627</v>
      </c>
      <c r="AQ4041" s="26">
        <v>0</v>
      </c>
      <c r="AR4041" s="26">
        <v>90</v>
      </c>
      <c r="AS4041" s="26" t="s">
        <v>809</v>
      </c>
      <c r="AT4041" s="26" t="s">
        <v>74</v>
      </c>
      <c r="AU4041" s="26" t="s">
        <v>63</v>
      </c>
      <c r="AV4041" s="26" t="s">
        <v>63</v>
      </c>
      <c r="AW4041" s="26" t="s">
        <v>63</v>
      </c>
      <c r="AX4041" s="26" t="s">
        <v>63</v>
      </c>
      <c r="AY4041" s="26">
        <v>44.061140000000002</v>
      </c>
      <c r="AZ4041" s="26">
        <v>-102.369034999999</v>
      </c>
      <c r="BA4041" s="26" t="s">
        <v>486</v>
      </c>
      <c r="BB4041" s="26" t="s">
        <v>611</v>
      </c>
      <c r="BC4041" s="26" t="s">
        <v>1051</v>
      </c>
      <c r="BD4041" s="26" t="s">
        <v>68</v>
      </c>
      <c r="BE4041" s="26" t="s">
        <v>1050</v>
      </c>
      <c r="BF4041" s="26" t="s">
        <v>68</v>
      </c>
      <c r="BG4041" s="26" t="s">
        <v>68</v>
      </c>
      <c r="BH4041" s="26" t="s">
        <v>1052</v>
      </c>
      <c r="BI4041" s="26">
        <v>7</v>
      </c>
      <c r="BJ4041" s="26" t="s">
        <v>21</v>
      </c>
    </row>
    <row r="4042" spans="36:62" x14ac:dyDescent="0.25">
      <c r="AJ4042" s="26">
        <v>2981</v>
      </c>
      <c r="AK4042" s="26">
        <v>2110477</v>
      </c>
      <c r="AL4042" s="264">
        <v>44417.350694444445</v>
      </c>
      <c r="AM4042" s="26" t="s">
        <v>481</v>
      </c>
      <c r="AN4042" s="26" t="s">
        <v>63</v>
      </c>
      <c r="AO4042" s="26" t="s">
        <v>720</v>
      </c>
      <c r="AP4042" s="26" t="s">
        <v>159</v>
      </c>
      <c r="AQ4042" s="26">
        <v>0</v>
      </c>
      <c r="AR4042" s="26">
        <v>90</v>
      </c>
      <c r="AS4042" s="26" t="s">
        <v>168</v>
      </c>
      <c r="AT4042" s="26" t="s">
        <v>71</v>
      </c>
      <c r="AU4042" s="26" t="s">
        <v>63</v>
      </c>
      <c r="AV4042" s="26" t="s">
        <v>63</v>
      </c>
      <c r="AW4042" s="26" t="s">
        <v>63</v>
      </c>
      <c r="AX4042" s="26" t="s">
        <v>63</v>
      </c>
      <c r="AY4042" s="26">
        <v>44.117795999999899</v>
      </c>
      <c r="AZ4042" s="26">
        <v>-103.043239999999</v>
      </c>
      <c r="BA4042" s="26" t="s">
        <v>37</v>
      </c>
      <c r="BB4042" s="26" t="s">
        <v>611</v>
      </c>
      <c r="BC4042" s="26" t="s">
        <v>68</v>
      </c>
      <c r="BD4042" s="26" t="s">
        <v>154</v>
      </c>
      <c r="BE4042" s="26"/>
      <c r="BF4042" s="26" t="s">
        <v>68</v>
      </c>
      <c r="BG4042" s="26" t="s">
        <v>68</v>
      </c>
      <c r="BH4042" s="26" t="s">
        <v>160</v>
      </c>
      <c r="BI4042" s="26">
        <v>7</v>
      </c>
      <c r="BJ4042" s="26" t="s">
        <v>19</v>
      </c>
    </row>
    <row r="4043" spans="36:62" x14ac:dyDescent="0.25">
      <c r="AJ4043" s="26">
        <v>2982</v>
      </c>
      <c r="AK4043" s="26">
        <v>2110485</v>
      </c>
      <c r="AL4043" s="264">
        <v>44414.588888888888</v>
      </c>
      <c r="AM4043" s="26" t="s">
        <v>147</v>
      </c>
      <c r="AN4043" s="26" t="s">
        <v>63</v>
      </c>
      <c r="AO4043" s="26" t="s">
        <v>720</v>
      </c>
      <c r="AP4043" s="26" t="s">
        <v>837</v>
      </c>
      <c r="AQ4043" s="26">
        <v>0</v>
      </c>
      <c r="AR4043" s="26">
        <v>90</v>
      </c>
      <c r="AS4043" s="26" t="s">
        <v>189</v>
      </c>
      <c r="AT4043" s="26" t="s">
        <v>71</v>
      </c>
      <c r="AU4043" s="26" t="s">
        <v>63</v>
      </c>
      <c r="AV4043" s="26" t="s">
        <v>63</v>
      </c>
      <c r="AW4043" s="26" t="s">
        <v>63</v>
      </c>
      <c r="AX4043" s="26" t="s">
        <v>63</v>
      </c>
      <c r="AY4043" s="26">
        <v>43.836261</v>
      </c>
      <c r="AZ4043" s="26">
        <v>-101.65831300000001</v>
      </c>
      <c r="BA4043" s="26" t="s">
        <v>37</v>
      </c>
      <c r="BB4043" s="26" t="s">
        <v>609</v>
      </c>
      <c r="BC4043" s="26" t="s">
        <v>708</v>
      </c>
      <c r="BD4043" s="26" t="s">
        <v>68</v>
      </c>
      <c r="BE4043" s="26" t="s">
        <v>719</v>
      </c>
      <c r="BF4043" s="26" t="s">
        <v>68</v>
      </c>
      <c r="BG4043" s="26" t="s">
        <v>68</v>
      </c>
      <c r="BH4043" s="26" t="s">
        <v>160</v>
      </c>
      <c r="BI4043" s="26">
        <v>7</v>
      </c>
      <c r="BJ4043" s="26" t="s">
        <v>21</v>
      </c>
    </row>
    <row r="4044" spans="36:62" x14ac:dyDescent="0.25">
      <c r="AJ4044" s="26">
        <v>2984</v>
      </c>
      <c r="AK4044" s="26">
        <v>2110525</v>
      </c>
      <c r="AL4044" s="264">
        <v>44374.168749999997</v>
      </c>
      <c r="AM4044" s="26" t="s">
        <v>481</v>
      </c>
      <c r="AN4044" s="26" t="s">
        <v>63</v>
      </c>
      <c r="AO4044" s="26"/>
      <c r="AP4044" s="26"/>
      <c r="AQ4044" s="26">
        <v>-1</v>
      </c>
      <c r="AR4044" s="26">
        <v>90</v>
      </c>
      <c r="AS4044" s="26" t="s">
        <v>168</v>
      </c>
      <c r="AT4044" s="26" t="s">
        <v>71</v>
      </c>
      <c r="AU4044" s="26" t="s">
        <v>63</v>
      </c>
      <c r="AV4044" s="26" t="s">
        <v>63</v>
      </c>
      <c r="AW4044" s="26" t="s">
        <v>63</v>
      </c>
      <c r="AX4044" s="26" t="s">
        <v>63</v>
      </c>
      <c r="AY4044" s="26">
        <v>44.11833</v>
      </c>
      <c r="AZ4044" s="26">
        <v>-102.951009999999</v>
      </c>
      <c r="BA4044" s="26" t="s">
        <v>166</v>
      </c>
      <c r="BB4044" s="26" t="s">
        <v>609</v>
      </c>
      <c r="BC4044" s="26" t="s">
        <v>167</v>
      </c>
      <c r="BD4044" s="26" t="s">
        <v>154</v>
      </c>
      <c r="BE4044" s="26"/>
      <c r="BF4044" s="26" t="s">
        <v>99</v>
      </c>
      <c r="BG4044" s="26" t="s">
        <v>167</v>
      </c>
      <c r="BH4044" s="26" t="s">
        <v>99</v>
      </c>
      <c r="BI4044" s="26">
        <v>7</v>
      </c>
      <c r="BJ4044" s="26" t="s">
        <v>217</v>
      </c>
    </row>
    <row r="4045" spans="36:62" x14ac:dyDescent="0.25">
      <c r="AJ4045" s="26">
        <v>2985</v>
      </c>
      <c r="AK4045" s="26">
        <v>2110586</v>
      </c>
      <c r="AL4045" s="264">
        <v>44414.521527777775</v>
      </c>
      <c r="AM4045" s="26" t="s">
        <v>147</v>
      </c>
      <c r="AN4045" s="26" t="s">
        <v>63</v>
      </c>
      <c r="AO4045" s="26" t="s">
        <v>156</v>
      </c>
      <c r="AP4045" s="26" t="s">
        <v>159</v>
      </c>
      <c r="AQ4045" s="26">
        <v>0</v>
      </c>
      <c r="AR4045" s="26">
        <v>90</v>
      </c>
      <c r="AS4045" s="26" t="s">
        <v>628</v>
      </c>
      <c r="AT4045" s="26" t="s">
        <v>71</v>
      </c>
      <c r="AU4045" s="26" t="s">
        <v>63</v>
      </c>
      <c r="AV4045" s="26" t="s">
        <v>63</v>
      </c>
      <c r="AW4045" s="26" t="s">
        <v>63</v>
      </c>
      <c r="AX4045" s="26" t="s">
        <v>63</v>
      </c>
      <c r="AY4045" s="26">
        <v>43.836241999999899</v>
      </c>
      <c r="AZ4045" s="26">
        <v>-101.77673900000001</v>
      </c>
      <c r="BA4045" s="26" t="s">
        <v>508</v>
      </c>
      <c r="BB4045" s="26" t="s">
        <v>609</v>
      </c>
      <c r="BC4045" s="26" t="s">
        <v>708</v>
      </c>
      <c r="BD4045" s="26" t="s">
        <v>68</v>
      </c>
      <c r="BE4045" s="26"/>
      <c r="BF4045" s="26" t="s">
        <v>68</v>
      </c>
      <c r="BG4045" s="26" t="s">
        <v>68</v>
      </c>
      <c r="BH4045" s="26" t="s">
        <v>646</v>
      </c>
      <c r="BI4045" s="26">
        <v>7</v>
      </c>
      <c r="BJ4045" s="26" t="s">
        <v>217</v>
      </c>
    </row>
    <row r="4046" spans="36:62" x14ac:dyDescent="0.25">
      <c r="AJ4046" s="26">
        <v>2986</v>
      </c>
      <c r="AK4046" s="26">
        <v>2110587</v>
      </c>
      <c r="AL4046" s="264">
        <v>44414.521527777775</v>
      </c>
      <c r="AM4046" s="26" t="s">
        <v>147</v>
      </c>
      <c r="AN4046" s="26" t="s">
        <v>63</v>
      </c>
      <c r="AO4046" s="26"/>
      <c r="AP4046" s="26" t="s">
        <v>159</v>
      </c>
      <c r="AQ4046" s="26">
        <v>0</v>
      </c>
      <c r="AR4046" s="26">
        <v>90</v>
      </c>
      <c r="AS4046" s="26" t="s">
        <v>628</v>
      </c>
      <c r="AT4046" s="26" t="s">
        <v>71</v>
      </c>
      <c r="AU4046" s="26" t="s">
        <v>63</v>
      </c>
      <c r="AV4046" s="26" t="s">
        <v>63</v>
      </c>
      <c r="AW4046" s="26" t="s">
        <v>63</v>
      </c>
      <c r="AX4046" s="26" t="s">
        <v>63</v>
      </c>
      <c r="AY4046" s="26">
        <v>43.836241999999899</v>
      </c>
      <c r="AZ4046" s="26">
        <v>-101.776679</v>
      </c>
      <c r="BA4046" s="26" t="s">
        <v>37</v>
      </c>
      <c r="BB4046" s="26" t="s">
        <v>609</v>
      </c>
      <c r="BC4046" s="26" t="s">
        <v>708</v>
      </c>
      <c r="BD4046" s="26" t="s">
        <v>68</v>
      </c>
      <c r="BE4046" s="26"/>
      <c r="BF4046" s="26" t="s">
        <v>68</v>
      </c>
      <c r="BG4046" s="26" t="s">
        <v>68</v>
      </c>
      <c r="BH4046" s="26" t="s">
        <v>660</v>
      </c>
      <c r="BI4046" s="26">
        <v>7</v>
      </c>
      <c r="BJ4046" s="26" t="s">
        <v>20</v>
      </c>
    </row>
    <row r="4047" spans="36:62" x14ac:dyDescent="0.25">
      <c r="AJ4047" s="26">
        <v>2987</v>
      </c>
      <c r="AK4047" s="26">
        <v>2110592</v>
      </c>
      <c r="AL4047" s="264">
        <v>44421.515972222223</v>
      </c>
      <c r="AM4047" s="26" t="s">
        <v>481</v>
      </c>
      <c r="AN4047" s="26" t="s">
        <v>63</v>
      </c>
      <c r="AO4047" s="26" t="s">
        <v>156</v>
      </c>
      <c r="AP4047" s="26" t="s">
        <v>159</v>
      </c>
      <c r="AQ4047" s="26">
        <v>0</v>
      </c>
      <c r="AR4047" s="26">
        <v>90</v>
      </c>
      <c r="AS4047" s="26" t="s">
        <v>1053</v>
      </c>
      <c r="AT4047" s="26" t="s">
        <v>74</v>
      </c>
      <c r="AU4047" s="26" t="s">
        <v>63</v>
      </c>
      <c r="AV4047" s="26" t="s">
        <v>63</v>
      </c>
      <c r="AW4047" s="26" t="s">
        <v>63</v>
      </c>
      <c r="AX4047" s="26" t="s">
        <v>63</v>
      </c>
      <c r="AY4047" s="26">
        <v>43.917783999999898</v>
      </c>
      <c r="AZ4047" s="26">
        <v>-102.097183</v>
      </c>
      <c r="BA4047" s="26" t="s">
        <v>521</v>
      </c>
      <c r="BB4047" s="26" t="s">
        <v>611</v>
      </c>
      <c r="BC4047" s="26" t="s">
        <v>667</v>
      </c>
      <c r="BD4047" s="26" t="s">
        <v>68</v>
      </c>
      <c r="BE4047" s="26"/>
      <c r="BF4047" s="26" t="s">
        <v>675</v>
      </c>
      <c r="BG4047" s="26" t="s">
        <v>68</v>
      </c>
      <c r="BH4047" s="26" t="s">
        <v>160</v>
      </c>
      <c r="BI4047" s="26">
        <v>7</v>
      </c>
      <c r="BJ4047" s="26" t="s">
        <v>21</v>
      </c>
    </row>
    <row r="4048" spans="36:62" x14ac:dyDescent="0.25">
      <c r="AJ4048" s="26">
        <v>2990</v>
      </c>
      <c r="AK4048" s="26">
        <v>2110935</v>
      </c>
      <c r="AL4048" s="264">
        <v>44423.541666666664</v>
      </c>
      <c r="AM4048" s="26" t="s">
        <v>481</v>
      </c>
      <c r="AN4048" s="26" t="s">
        <v>63</v>
      </c>
      <c r="AO4048" s="26" t="s">
        <v>1054</v>
      </c>
      <c r="AP4048" s="26" t="s">
        <v>741</v>
      </c>
      <c r="AQ4048" s="26">
        <v>0</v>
      </c>
      <c r="AR4048" s="26">
        <v>90</v>
      </c>
      <c r="AS4048" s="26" t="s">
        <v>630</v>
      </c>
      <c r="AT4048" s="26" t="s">
        <v>74</v>
      </c>
      <c r="AU4048" s="26" t="s">
        <v>63</v>
      </c>
      <c r="AV4048" s="26" t="s">
        <v>63</v>
      </c>
      <c r="AW4048" s="26" t="s">
        <v>63</v>
      </c>
      <c r="AX4048" s="26" t="s">
        <v>63</v>
      </c>
      <c r="AY4048" s="26">
        <v>43.986559999999898</v>
      </c>
      <c r="AZ4048" s="26">
        <v>-102.244439</v>
      </c>
      <c r="BA4048" s="26" t="s">
        <v>37</v>
      </c>
      <c r="BB4048" s="26" t="s">
        <v>611</v>
      </c>
      <c r="BC4048" s="26" t="s">
        <v>732</v>
      </c>
      <c r="BD4048" s="26" t="s">
        <v>68</v>
      </c>
      <c r="BE4048" s="26"/>
      <c r="BF4048" s="26" t="s">
        <v>709</v>
      </c>
      <c r="BG4048" s="26" t="s">
        <v>68</v>
      </c>
      <c r="BH4048" s="26" t="s">
        <v>146</v>
      </c>
      <c r="BI4048" s="26">
        <v>7</v>
      </c>
      <c r="BJ4048" s="26" t="s">
        <v>21</v>
      </c>
    </row>
    <row r="4049" spans="36:62" x14ac:dyDescent="0.25">
      <c r="AJ4049" s="26">
        <v>2993</v>
      </c>
      <c r="AK4049" s="26">
        <v>2111141</v>
      </c>
      <c r="AL4049" s="264">
        <v>44428.35</v>
      </c>
      <c r="AM4049" s="26" t="s">
        <v>481</v>
      </c>
      <c r="AN4049" s="26" t="s">
        <v>63</v>
      </c>
      <c r="AO4049" s="26" t="s">
        <v>156</v>
      </c>
      <c r="AP4049" s="26" t="s">
        <v>159</v>
      </c>
      <c r="AQ4049" s="26">
        <v>0</v>
      </c>
      <c r="AR4049" s="26">
        <v>90</v>
      </c>
      <c r="AS4049" s="26" t="s">
        <v>618</v>
      </c>
      <c r="AT4049" s="26" t="s">
        <v>77</v>
      </c>
      <c r="AU4049" s="26" t="s">
        <v>63</v>
      </c>
      <c r="AV4049" s="26" t="s">
        <v>63</v>
      </c>
      <c r="AW4049" s="26" t="s">
        <v>63</v>
      </c>
      <c r="AX4049" s="26" t="s">
        <v>63</v>
      </c>
      <c r="AY4049" s="26">
        <v>44.104216000000001</v>
      </c>
      <c r="AZ4049" s="26">
        <v>-102.874246999999</v>
      </c>
      <c r="BA4049" s="26" t="s">
        <v>158</v>
      </c>
      <c r="BB4049" s="26" t="s">
        <v>609</v>
      </c>
      <c r="BC4049" s="26" t="s">
        <v>680</v>
      </c>
      <c r="BD4049" s="26" t="s">
        <v>615</v>
      </c>
      <c r="BE4049" s="26"/>
      <c r="BF4049" s="26" t="s">
        <v>68</v>
      </c>
      <c r="BG4049" s="26" t="s">
        <v>209</v>
      </c>
      <c r="BH4049" s="26" t="s">
        <v>146</v>
      </c>
      <c r="BI4049" s="26">
        <v>7</v>
      </c>
      <c r="BJ4049" s="26" t="s">
        <v>20</v>
      </c>
    </row>
    <row r="4050" spans="36:62" x14ac:dyDescent="0.25">
      <c r="AJ4050" s="26">
        <v>2994</v>
      </c>
      <c r="AK4050" s="26">
        <v>2111209</v>
      </c>
      <c r="AL4050" s="264">
        <v>44376.864583333336</v>
      </c>
      <c r="AM4050" s="26" t="s">
        <v>481</v>
      </c>
      <c r="AN4050" s="26" t="s">
        <v>63</v>
      </c>
      <c r="AO4050" s="26" t="s">
        <v>156</v>
      </c>
      <c r="AP4050" s="26" t="s">
        <v>159</v>
      </c>
      <c r="AQ4050" s="26">
        <v>0</v>
      </c>
      <c r="AR4050" s="26">
        <v>90</v>
      </c>
      <c r="AS4050" s="26" t="s">
        <v>168</v>
      </c>
      <c r="AT4050" s="26" t="s">
        <v>74</v>
      </c>
      <c r="AU4050" s="26" t="s">
        <v>63</v>
      </c>
      <c r="AV4050" s="26" t="s">
        <v>63</v>
      </c>
      <c r="AW4050" s="26" t="s">
        <v>63</v>
      </c>
      <c r="AX4050" s="26" t="s">
        <v>63</v>
      </c>
      <c r="AY4050" s="26">
        <v>44.103509000000003</v>
      </c>
      <c r="AZ4050" s="26">
        <v>-102.598179999999</v>
      </c>
      <c r="BA4050" s="26" t="s">
        <v>166</v>
      </c>
      <c r="BB4050" s="26" t="s">
        <v>609</v>
      </c>
      <c r="BC4050" s="26" t="s">
        <v>68</v>
      </c>
      <c r="BD4050" s="26" t="s">
        <v>154</v>
      </c>
      <c r="BE4050" s="26"/>
      <c r="BF4050" s="26" t="s">
        <v>68</v>
      </c>
      <c r="BG4050" s="26" t="s">
        <v>68</v>
      </c>
      <c r="BH4050" s="26" t="s">
        <v>711</v>
      </c>
      <c r="BI4050" s="26">
        <v>7</v>
      </c>
      <c r="BJ4050" s="26" t="s">
        <v>21</v>
      </c>
    </row>
    <row r="4051" spans="36:62" x14ac:dyDescent="0.25">
      <c r="AJ4051" s="26">
        <v>2995</v>
      </c>
      <c r="AK4051" s="26">
        <v>2111406</v>
      </c>
      <c r="AL4051" s="264">
        <v>44430.845138888886</v>
      </c>
      <c r="AM4051" s="26" t="s">
        <v>481</v>
      </c>
      <c r="AN4051" s="26" t="s">
        <v>63</v>
      </c>
      <c r="AO4051" s="26"/>
      <c r="AP4051" s="26"/>
      <c r="AQ4051" s="26">
        <v>-1</v>
      </c>
      <c r="AR4051" s="26">
        <v>90</v>
      </c>
      <c r="AS4051" s="26" t="s">
        <v>168</v>
      </c>
      <c r="AT4051" s="26" t="s">
        <v>71</v>
      </c>
      <c r="AU4051" s="26" t="s">
        <v>63</v>
      </c>
      <c r="AV4051" s="26" t="s">
        <v>63</v>
      </c>
      <c r="AW4051" s="26" t="s">
        <v>63</v>
      </c>
      <c r="AX4051" s="26" t="s">
        <v>63</v>
      </c>
      <c r="AY4051" s="26">
        <v>43.971532000000003</v>
      </c>
      <c r="AZ4051" s="26">
        <v>-102.188281</v>
      </c>
      <c r="BA4051" s="26" t="s">
        <v>166</v>
      </c>
      <c r="BB4051" s="26" t="s">
        <v>609</v>
      </c>
      <c r="BC4051" s="26" t="s">
        <v>167</v>
      </c>
      <c r="BD4051" s="26" t="s">
        <v>154</v>
      </c>
      <c r="BE4051" s="26"/>
      <c r="BF4051" s="26" t="s">
        <v>99</v>
      </c>
      <c r="BG4051" s="26" t="s">
        <v>167</v>
      </c>
      <c r="BH4051" s="26" t="s">
        <v>99</v>
      </c>
      <c r="BI4051" s="26">
        <v>7</v>
      </c>
      <c r="BJ4051" s="26" t="s">
        <v>217</v>
      </c>
    </row>
    <row r="4052" spans="36:62" x14ac:dyDescent="0.25">
      <c r="AJ4052" s="26">
        <v>2996</v>
      </c>
      <c r="AK4052" s="26">
        <v>2111615</v>
      </c>
      <c r="AL4052" s="264">
        <v>44439.829861111109</v>
      </c>
      <c r="AM4052" s="26" t="s">
        <v>481</v>
      </c>
      <c r="AN4052" s="26" t="s">
        <v>63</v>
      </c>
      <c r="AO4052" s="26"/>
      <c r="AP4052" s="26"/>
      <c r="AQ4052" s="26">
        <v>-1</v>
      </c>
      <c r="AR4052" s="26">
        <v>90</v>
      </c>
      <c r="AS4052" s="26" t="s">
        <v>168</v>
      </c>
      <c r="AT4052" s="26" t="s">
        <v>71</v>
      </c>
      <c r="AU4052" s="26" t="s">
        <v>63</v>
      </c>
      <c r="AV4052" s="26" t="s">
        <v>63</v>
      </c>
      <c r="AW4052" s="26" t="s">
        <v>63</v>
      </c>
      <c r="AX4052" s="26" t="s">
        <v>63</v>
      </c>
      <c r="AY4052" s="26">
        <v>44.105392000000002</v>
      </c>
      <c r="AZ4052" s="26">
        <v>-102.637298</v>
      </c>
      <c r="BA4052" s="26" t="s">
        <v>185</v>
      </c>
      <c r="BB4052" s="26" t="s">
        <v>611</v>
      </c>
      <c r="BC4052" s="26" t="s">
        <v>167</v>
      </c>
      <c r="BD4052" s="26" t="s">
        <v>154</v>
      </c>
      <c r="BE4052" s="26"/>
      <c r="BF4052" s="26" t="s">
        <v>99</v>
      </c>
      <c r="BG4052" s="26" t="s">
        <v>167</v>
      </c>
      <c r="BH4052" s="26" t="s">
        <v>99</v>
      </c>
      <c r="BI4052" s="26">
        <v>7</v>
      </c>
      <c r="BJ4052" s="26" t="s">
        <v>217</v>
      </c>
    </row>
    <row r="4053" spans="36:62" x14ac:dyDescent="0.25">
      <c r="AJ4053" s="26">
        <v>2997</v>
      </c>
      <c r="AK4053" s="26">
        <v>2114292</v>
      </c>
      <c r="AL4053" s="264">
        <v>44481.440972222219</v>
      </c>
      <c r="AM4053" s="26" t="s">
        <v>481</v>
      </c>
      <c r="AN4053" s="26" t="s">
        <v>63</v>
      </c>
      <c r="AO4053" s="26" t="s">
        <v>156</v>
      </c>
      <c r="AP4053" s="26" t="s">
        <v>159</v>
      </c>
      <c r="AQ4053" s="26">
        <v>0</v>
      </c>
      <c r="AR4053" s="26">
        <v>90</v>
      </c>
      <c r="AS4053" s="26" t="s">
        <v>1056</v>
      </c>
      <c r="AT4053" s="26" t="s">
        <v>77</v>
      </c>
      <c r="AU4053" s="26" t="s">
        <v>63</v>
      </c>
      <c r="AV4053" s="26" t="s">
        <v>69</v>
      </c>
      <c r="AW4053" s="26" t="s">
        <v>63</v>
      </c>
      <c r="AX4053" s="26" t="s">
        <v>63</v>
      </c>
      <c r="AY4053" s="26">
        <v>44.103150999999897</v>
      </c>
      <c r="AZ4053" s="26">
        <v>-102.532921</v>
      </c>
      <c r="BA4053" s="26" t="s">
        <v>493</v>
      </c>
      <c r="BB4053" s="26" t="s">
        <v>611</v>
      </c>
      <c r="BC4053" s="26" t="s">
        <v>863</v>
      </c>
      <c r="BD4053" s="26" t="s">
        <v>68</v>
      </c>
      <c r="BE4053" s="26" t="s">
        <v>1055</v>
      </c>
      <c r="BF4053" s="26" t="s">
        <v>68</v>
      </c>
      <c r="BG4053" s="26" t="s">
        <v>68</v>
      </c>
      <c r="BH4053" s="26" t="s">
        <v>728</v>
      </c>
      <c r="BI4053" s="26">
        <v>7</v>
      </c>
      <c r="BJ4053" s="26" t="s">
        <v>217</v>
      </c>
    </row>
    <row r="4054" spans="36:62" x14ac:dyDescent="0.25">
      <c r="AJ4054" s="26">
        <v>2998</v>
      </c>
      <c r="AK4054" s="26">
        <v>2111781</v>
      </c>
      <c r="AL4054" s="264">
        <v>44440.393750000003</v>
      </c>
      <c r="AM4054" s="26" t="s">
        <v>481</v>
      </c>
      <c r="AN4054" s="26" t="s">
        <v>63</v>
      </c>
      <c r="AO4054" s="26" t="s">
        <v>156</v>
      </c>
      <c r="AP4054" s="26" t="s">
        <v>159</v>
      </c>
      <c r="AQ4054" s="26">
        <v>0</v>
      </c>
      <c r="AR4054" s="26">
        <v>90</v>
      </c>
      <c r="AS4054" s="26" t="s">
        <v>172</v>
      </c>
      <c r="AT4054" s="26" t="s">
        <v>74</v>
      </c>
      <c r="AU4054" s="26" t="s">
        <v>63</v>
      </c>
      <c r="AV4054" s="26" t="s">
        <v>63</v>
      </c>
      <c r="AW4054" s="26" t="s">
        <v>63</v>
      </c>
      <c r="AX4054" s="26" t="s">
        <v>63</v>
      </c>
      <c r="AY4054" s="26">
        <v>43.986825000000003</v>
      </c>
      <c r="AZ4054" s="26">
        <v>-102.231071999999</v>
      </c>
      <c r="BA4054" s="26" t="s">
        <v>185</v>
      </c>
      <c r="BB4054" s="26" t="s">
        <v>611</v>
      </c>
      <c r="BC4054" s="26" t="s">
        <v>68</v>
      </c>
      <c r="BD4054" s="26" t="s">
        <v>68</v>
      </c>
      <c r="BE4054" s="26"/>
      <c r="BF4054" s="26" t="s">
        <v>68</v>
      </c>
      <c r="BG4054" s="26" t="s">
        <v>68</v>
      </c>
      <c r="BH4054" s="26" t="s">
        <v>146</v>
      </c>
      <c r="BI4054" s="26">
        <v>7</v>
      </c>
      <c r="BJ4054" s="26" t="s">
        <v>217</v>
      </c>
    </row>
    <row r="4055" spans="36:62" x14ac:dyDescent="0.25">
      <c r="AJ4055" s="26">
        <v>3000</v>
      </c>
      <c r="AK4055" s="26">
        <v>2111778</v>
      </c>
      <c r="AL4055" s="264">
        <v>44440.18472222222</v>
      </c>
      <c r="AM4055" s="26" t="s">
        <v>481</v>
      </c>
      <c r="AN4055" s="26" t="s">
        <v>63</v>
      </c>
      <c r="AO4055" s="26" t="s">
        <v>156</v>
      </c>
      <c r="AP4055" s="26" t="s">
        <v>159</v>
      </c>
      <c r="AQ4055" s="26">
        <v>0</v>
      </c>
      <c r="AR4055" s="26">
        <v>90</v>
      </c>
      <c r="AS4055" s="26" t="s">
        <v>201</v>
      </c>
      <c r="AT4055" s="26" t="s">
        <v>71</v>
      </c>
      <c r="AU4055" s="26" t="s">
        <v>63</v>
      </c>
      <c r="AV4055" s="26" t="s">
        <v>69</v>
      </c>
      <c r="AW4055" s="26" t="s">
        <v>63</v>
      </c>
      <c r="AX4055" s="26" t="s">
        <v>63</v>
      </c>
      <c r="AY4055" s="26">
        <v>44.1036679999999</v>
      </c>
      <c r="AZ4055" s="26">
        <v>-102.792220999999</v>
      </c>
      <c r="BA4055" s="26" t="s">
        <v>158</v>
      </c>
      <c r="BB4055" s="26" t="s">
        <v>611</v>
      </c>
      <c r="BC4055" s="26" t="s">
        <v>651</v>
      </c>
      <c r="BD4055" s="26" t="s">
        <v>68</v>
      </c>
      <c r="BE4055" s="26"/>
      <c r="BF4055" s="26" t="s">
        <v>68</v>
      </c>
      <c r="BG4055" s="26" t="s">
        <v>68</v>
      </c>
      <c r="BH4055" s="26" t="s">
        <v>146</v>
      </c>
      <c r="BI4055" s="26">
        <v>7</v>
      </c>
      <c r="BJ4055" s="26" t="s">
        <v>217</v>
      </c>
    </row>
    <row r="4056" spans="36:62" x14ac:dyDescent="0.25">
      <c r="AJ4056" s="26">
        <v>3001</v>
      </c>
      <c r="AK4056" s="26">
        <v>2112006</v>
      </c>
      <c r="AL4056" s="264">
        <v>44425.972222222219</v>
      </c>
      <c r="AM4056" s="26" t="s">
        <v>481</v>
      </c>
      <c r="AN4056" s="26" t="s">
        <v>63</v>
      </c>
      <c r="AO4056" s="26" t="s">
        <v>156</v>
      </c>
      <c r="AP4056" s="26" t="s">
        <v>159</v>
      </c>
      <c r="AQ4056" s="26">
        <v>0</v>
      </c>
      <c r="AR4056" s="26">
        <v>90</v>
      </c>
      <c r="AS4056" s="26" t="s">
        <v>172</v>
      </c>
      <c r="AT4056" s="26" t="s">
        <v>71</v>
      </c>
      <c r="AU4056" s="26" t="s">
        <v>63</v>
      </c>
      <c r="AV4056" s="26" t="s">
        <v>63</v>
      </c>
      <c r="AW4056" s="26" t="s">
        <v>63</v>
      </c>
      <c r="AX4056" s="26" t="s">
        <v>63</v>
      </c>
      <c r="AY4056" s="26">
        <v>44.082362000000003</v>
      </c>
      <c r="AZ4056" s="26">
        <v>-102.481523999999</v>
      </c>
      <c r="BA4056" s="26" t="s">
        <v>208</v>
      </c>
      <c r="BB4056" s="26" t="s">
        <v>609</v>
      </c>
      <c r="BC4056" s="26" t="s">
        <v>68</v>
      </c>
      <c r="BD4056" s="26" t="s">
        <v>68</v>
      </c>
      <c r="BE4056" s="26"/>
      <c r="BF4056" s="26" t="s">
        <v>68</v>
      </c>
      <c r="BG4056" s="26" t="s">
        <v>68</v>
      </c>
      <c r="BH4056" s="26" t="s">
        <v>160</v>
      </c>
      <c r="BI4056" s="26">
        <v>7</v>
      </c>
      <c r="BJ4056" s="26" t="s">
        <v>217</v>
      </c>
    </row>
    <row r="4057" spans="36:62" x14ac:dyDescent="0.25">
      <c r="AJ4057" s="26">
        <v>3002</v>
      </c>
      <c r="AK4057" s="26">
        <v>2112607</v>
      </c>
      <c r="AL4057" s="264">
        <v>44458.875</v>
      </c>
      <c r="AM4057" s="26" t="s">
        <v>481</v>
      </c>
      <c r="AN4057" s="26" t="s">
        <v>63</v>
      </c>
      <c r="AO4057" s="26" t="s">
        <v>156</v>
      </c>
      <c r="AP4057" s="26" t="s">
        <v>159</v>
      </c>
      <c r="AQ4057" s="26">
        <v>0</v>
      </c>
      <c r="AR4057" s="26">
        <v>90</v>
      </c>
      <c r="AS4057" s="26" t="s">
        <v>189</v>
      </c>
      <c r="AT4057" s="26" t="s">
        <v>730</v>
      </c>
      <c r="AU4057" s="26" t="s">
        <v>63</v>
      </c>
      <c r="AV4057" s="26" t="s">
        <v>63</v>
      </c>
      <c r="AW4057" s="26" t="s">
        <v>63</v>
      </c>
      <c r="AX4057" s="26" t="s">
        <v>63</v>
      </c>
      <c r="AY4057" s="26">
        <v>44.067377</v>
      </c>
      <c r="AZ4057" s="26">
        <v>-102.384541999999</v>
      </c>
      <c r="BA4057" s="26" t="s">
        <v>185</v>
      </c>
      <c r="BB4057" s="26" t="s">
        <v>609</v>
      </c>
      <c r="BC4057" s="26" t="s">
        <v>68</v>
      </c>
      <c r="BD4057" s="26" t="s">
        <v>68</v>
      </c>
      <c r="BE4057" s="26"/>
      <c r="BF4057" s="26" t="s">
        <v>68</v>
      </c>
      <c r="BG4057" s="26" t="s">
        <v>209</v>
      </c>
      <c r="BH4057" s="26" t="s">
        <v>146</v>
      </c>
      <c r="BI4057" s="26">
        <v>7</v>
      </c>
      <c r="BJ4057" s="26" t="s">
        <v>217</v>
      </c>
    </row>
    <row r="4058" spans="36:62" x14ac:dyDescent="0.25">
      <c r="AJ4058" s="26">
        <v>3004</v>
      </c>
      <c r="AK4058" s="26">
        <v>2112905</v>
      </c>
      <c r="AL4058" s="264">
        <v>44455.888888888891</v>
      </c>
      <c r="AM4058" s="26" t="s">
        <v>481</v>
      </c>
      <c r="AN4058" s="26" t="s">
        <v>63</v>
      </c>
      <c r="AO4058" s="26"/>
      <c r="AP4058" s="26"/>
      <c r="AQ4058" s="26">
        <v>-1</v>
      </c>
      <c r="AR4058" s="26">
        <v>90</v>
      </c>
      <c r="AS4058" s="26" t="s">
        <v>168</v>
      </c>
      <c r="AT4058" s="26" t="s">
        <v>71</v>
      </c>
      <c r="AU4058" s="26" t="s">
        <v>63</v>
      </c>
      <c r="AV4058" s="26" t="s">
        <v>63</v>
      </c>
      <c r="AW4058" s="26" t="s">
        <v>63</v>
      </c>
      <c r="AX4058" s="26" t="s">
        <v>63</v>
      </c>
      <c r="AY4058" s="26">
        <v>44.110308000000003</v>
      </c>
      <c r="AZ4058" s="26">
        <v>-102.911383</v>
      </c>
      <c r="BA4058" s="26" t="s">
        <v>166</v>
      </c>
      <c r="BB4058" s="26" t="s">
        <v>609</v>
      </c>
      <c r="BC4058" s="26" t="s">
        <v>167</v>
      </c>
      <c r="BD4058" s="26" t="s">
        <v>154</v>
      </c>
      <c r="BE4058" s="26"/>
      <c r="BF4058" s="26" t="s">
        <v>99</v>
      </c>
      <c r="BG4058" s="26" t="s">
        <v>167</v>
      </c>
      <c r="BH4058" s="26" t="s">
        <v>99</v>
      </c>
      <c r="BI4058" s="26">
        <v>7</v>
      </c>
      <c r="BJ4058" s="26" t="s">
        <v>217</v>
      </c>
    </row>
    <row r="4059" spans="36:62" x14ac:dyDescent="0.25">
      <c r="AJ4059" s="26">
        <v>3006</v>
      </c>
      <c r="AK4059" s="26">
        <v>2113253</v>
      </c>
      <c r="AL4059" s="264">
        <v>44471.861111111109</v>
      </c>
      <c r="AM4059" s="26" t="s">
        <v>481</v>
      </c>
      <c r="AN4059" s="26" t="s">
        <v>63</v>
      </c>
      <c r="AO4059" s="26"/>
      <c r="AP4059" s="26"/>
      <c r="AQ4059" s="26">
        <v>-1</v>
      </c>
      <c r="AR4059" s="26">
        <v>90</v>
      </c>
      <c r="AS4059" s="26" t="s">
        <v>168</v>
      </c>
      <c r="AT4059" s="26" t="s">
        <v>71</v>
      </c>
      <c r="AU4059" s="26" t="s">
        <v>63</v>
      </c>
      <c r="AV4059" s="26" t="s">
        <v>63</v>
      </c>
      <c r="AW4059" s="26" t="s">
        <v>63</v>
      </c>
      <c r="AX4059" s="26" t="s">
        <v>63</v>
      </c>
      <c r="AY4059" s="26">
        <v>44.118098000000003</v>
      </c>
      <c r="AZ4059" s="26">
        <v>-102.950748</v>
      </c>
      <c r="BA4059" s="26" t="s">
        <v>485</v>
      </c>
      <c r="BB4059" s="26" t="s">
        <v>611</v>
      </c>
      <c r="BC4059" s="26" t="s">
        <v>167</v>
      </c>
      <c r="BD4059" s="26" t="s">
        <v>154</v>
      </c>
      <c r="BE4059" s="26"/>
      <c r="BF4059" s="26" t="s">
        <v>99</v>
      </c>
      <c r="BG4059" s="26" t="s">
        <v>167</v>
      </c>
      <c r="BH4059" s="26" t="s">
        <v>99</v>
      </c>
      <c r="BI4059" s="26">
        <v>7</v>
      </c>
      <c r="BJ4059" s="26" t="s">
        <v>217</v>
      </c>
    </row>
    <row r="4060" spans="36:62" x14ac:dyDescent="0.25">
      <c r="AJ4060" s="26">
        <v>3007</v>
      </c>
      <c r="AK4060" s="26">
        <v>2113277</v>
      </c>
      <c r="AL4060" s="264">
        <v>44467.004166666666</v>
      </c>
      <c r="AM4060" s="26" t="s">
        <v>481</v>
      </c>
      <c r="AN4060" s="26" t="s">
        <v>63</v>
      </c>
      <c r="AO4060" s="26" t="s">
        <v>156</v>
      </c>
      <c r="AP4060" s="26" t="s">
        <v>159</v>
      </c>
      <c r="AQ4060" s="26">
        <v>0</v>
      </c>
      <c r="AR4060" s="26">
        <v>90</v>
      </c>
      <c r="AS4060" s="26" t="s">
        <v>1057</v>
      </c>
      <c r="AT4060" s="26" t="s">
        <v>71</v>
      </c>
      <c r="AU4060" s="26" t="s">
        <v>63</v>
      </c>
      <c r="AV4060" s="26" t="s">
        <v>63</v>
      </c>
      <c r="AW4060" s="26" t="s">
        <v>63</v>
      </c>
      <c r="AX4060" s="26" t="s">
        <v>63</v>
      </c>
      <c r="AY4060" s="26">
        <v>43.988928999999899</v>
      </c>
      <c r="AZ4060" s="26">
        <v>-102.25035800000001</v>
      </c>
      <c r="BA4060" s="26" t="s">
        <v>208</v>
      </c>
      <c r="BB4060" s="26" t="s">
        <v>611</v>
      </c>
      <c r="BC4060" s="26" t="s">
        <v>170</v>
      </c>
      <c r="BD4060" s="26" t="s">
        <v>68</v>
      </c>
      <c r="BE4060" s="26" t="s">
        <v>161</v>
      </c>
      <c r="BF4060" s="26" t="s">
        <v>68</v>
      </c>
      <c r="BG4060" s="26" t="s">
        <v>68</v>
      </c>
      <c r="BH4060" s="26" t="s">
        <v>210</v>
      </c>
      <c r="BI4060" s="26">
        <v>7</v>
      </c>
      <c r="BJ4060" s="26" t="s">
        <v>19</v>
      </c>
    </row>
    <row r="4061" spans="36:62" x14ac:dyDescent="0.25">
      <c r="AJ4061" s="26">
        <v>3009</v>
      </c>
      <c r="AK4061" s="26">
        <v>2113383</v>
      </c>
      <c r="AL4061" s="264">
        <v>44458.841666666667</v>
      </c>
      <c r="AM4061" s="26" t="s">
        <v>481</v>
      </c>
      <c r="AN4061" s="26" t="s">
        <v>63</v>
      </c>
      <c r="AO4061" s="26" t="s">
        <v>156</v>
      </c>
      <c r="AP4061" s="26" t="s">
        <v>159</v>
      </c>
      <c r="AQ4061" s="26">
        <v>0</v>
      </c>
      <c r="AR4061" s="26">
        <v>90</v>
      </c>
      <c r="AS4061" s="26" t="s">
        <v>189</v>
      </c>
      <c r="AT4061" s="26" t="s">
        <v>619</v>
      </c>
      <c r="AU4061" s="26" t="s">
        <v>63</v>
      </c>
      <c r="AV4061" s="26" t="s">
        <v>63</v>
      </c>
      <c r="AW4061" s="26" t="s">
        <v>63</v>
      </c>
      <c r="AX4061" s="26" t="s">
        <v>63</v>
      </c>
      <c r="AY4061" s="26">
        <v>44.103594999999899</v>
      </c>
      <c r="AZ4061" s="26">
        <v>-102.662002</v>
      </c>
      <c r="BA4061" s="26" t="s">
        <v>158</v>
      </c>
      <c r="BB4061" s="26" t="s">
        <v>609</v>
      </c>
      <c r="BC4061" s="26" t="s">
        <v>68</v>
      </c>
      <c r="BD4061" s="26" t="s">
        <v>68</v>
      </c>
      <c r="BE4061" s="26"/>
      <c r="BF4061" s="26" t="s">
        <v>68</v>
      </c>
      <c r="BG4061" s="26" t="s">
        <v>68</v>
      </c>
      <c r="BH4061" s="26" t="s">
        <v>146</v>
      </c>
      <c r="BI4061" s="26">
        <v>7</v>
      </c>
      <c r="BJ4061" s="26" t="s">
        <v>217</v>
      </c>
    </row>
    <row r="4062" spans="36:62" x14ac:dyDescent="0.25">
      <c r="AJ4062" s="26">
        <v>3010</v>
      </c>
      <c r="AK4062" s="26">
        <v>2113387</v>
      </c>
      <c r="AL4062" s="264">
        <v>44469.28125</v>
      </c>
      <c r="AM4062" s="26" t="s">
        <v>481</v>
      </c>
      <c r="AN4062" s="26" t="s">
        <v>63</v>
      </c>
      <c r="AO4062" s="26"/>
      <c r="AP4062" s="26"/>
      <c r="AQ4062" s="26">
        <v>-1</v>
      </c>
      <c r="AR4062" s="26">
        <v>90</v>
      </c>
      <c r="AS4062" s="26" t="s">
        <v>168</v>
      </c>
      <c r="AT4062" s="26" t="s">
        <v>74</v>
      </c>
      <c r="AU4062" s="26" t="s">
        <v>63</v>
      </c>
      <c r="AV4062" s="26" t="s">
        <v>63</v>
      </c>
      <c r="AW4062" s="26" t="s">
        <v>63</v>
      </c>
      <c r="AX4062" s="26" t="s">
        <v>63</v>
      </c>
      <c r="AY4062" s="26">
        <v>44.089506999999898</v>
      </c>
      <c r="AZ4062" s="26">
        <v>-102.493864</v>
      </c>
      <c r="BA4062" s="26" t="s">
        <v>185</v>
      </c>
      <c r="BB4062" s="26" t="s">
        <v>611</v>
      </c>
      <c r="BC4062" s="26" t="s">
        <v>167</v>
      </c>
      <c r="BD4062" s="26" t="s">
        <v>154</v>
      </c>
      <c r="BE4062" s="26"/>
      <c r="BF4062" s="26" t="s">
        <v>99</v>
      </c>
      <c r="BG4062" s="26" t="s">
        <v>167</v>
      </c>
      <c r="BH4062" s="26" t="s">
        <v>99</v>
      </c>
      <c r="BI4062" s="26">
        <v>7</v>
      </c>
      <c r="BJ4062" s="26" t="s">
        <v>217</v>
      </c>
    </row>
    <row r="4063" spans="36:62" x14ac:dyDescent="0.25">
      <c r="AJ4063" s="26">
        <v>3011</v>
      </c>
      <c r="AK4063" s="26">
        <v>2113394</v>
      </c>
      <c r="AL4063" s="264">
        <v>44465.381249999999</v>
      </c>
      <c r="AM4063" s="26" t="s">
        <v>481</v>
      </c>
      <c r="AN4063" s="26" t="s">
        <v>63</v>
      </c>
      <c r="AO4063" s="26"/>
      <c r="AP4063" s="26"/>
      <c r="AQ4063" s="26">
        <v>-1</v>
      </c>
      <c r="AR4063" s="26">
        <v>90</v>
      </c>
      <c r="AS4063" s="26" t="s">
        <v>168</v>
      </c>
      <c r="AT4063" s="26" t="s">
        <v>71</v>
      </c>
      <c r="AU4063" s="26" t="s">
        <v>63</v>
      </c>
      <c r="AV4063" s="26" t="s">
        <v>63</v>
      </c>
      <c r="AW4063" s="26" t="s">
        <v>63</v>
      </c>
      <c r="AX4063" s="26" t="s">
        <v>63</v>
      </c>
      <c r="AY4063" s="26">
        <v>44.103757000000002</v>
      </c>
      <c r="AZ4063" s="26">
        <v>-102.853565</v>
      </c>
      <c r="BA4063" s="26" t="s">
        <v>185</v>
      </c>
      <c r="BB4063" s="26" t="s">
        <v>611</v>
      </c>
      <c r="BC4063" s="26" t="s">
        <v>167</v>
      </c>
      <c r="BD4063" s="26" t="s">
        <v>154</v>
      </c>
      <c r="BE4063" s="26"/>
      <c r="BF4063" s="26" t="s">
        <v>99</v>
      </c>
      <c r="BG4063" s="26" t="s">
        <v>167</v>
      </c>
      <c r="BH4063" s="26" t="s">
        <v>99</v>
      </c>
      <c r="BI4063" s="26">
        <v>7</v>
      </c>
      <c r="BJ4063" s="26" t="s">
        <v>217</v>
      </c>
    </row>
    <row r="4064" spans="36:62" x14ac:dyDescent="0.25">
      <c r="AJ4064" s="26">
        <v>3012</v>
      </c>
      <c r="AK4064" s="26">
        <v>2115243</v>
      </c>
      <c r="AL4064" s="264">
        <v>44457.85833333333</v>
      </c>
      <c r="AM4064" s="26" t="s">
        <v>481</v>
      </c>
      <c r="AN4064" s="26" t="s">
        <v>63</v>
      </c>
      <c r="AO4064" s="26" t="s">
        <v>173</v>
      </c>
      <c r="AP4064" s="26" t="s">
        <v>159</v>
      </c>
      <c r="AQ4064" s="26">
        <v>0</v>
      </c>
      <c r="AR4064" s="26">
        <v>90</v>
      </c>
      <c r="AS4064" s="26" t="s">
        <v>201</v>
      </c>
      <c r="AT4064" s="26" t="s">
        <v>71</v>
      </c>
      <c r="AU4064" s="26" t="s">
        <v>63</v>
      </c>
      <c r="AV4064" s="26" t="s">
        <v>63</v>
      </c>
      <c r="AW4064" s="26" t="s">
        <v>63</v>
      </c>
      <c r="AX4064" s="26" t="s">
        <v>63</v>
      </c>
      <c r="AY4064" s="26">
        <v>44.103408000000002</v>
      </c>
      <c r="AZ4064" s="26">
        <v>-102.711178</v>
      </c>
      <c r="BA4064" s="26" t="s">
        <v>166</v>
      </c>
      <c r="BB4064" s="26" t="s">
        <v>611</v>
      </c>
      <c r="BC4064" s="26" t="s">
        <v>162</v>
      </c>
      <c r="BD4064" s="26" t="s">
        <v>68</v>
      </c>
      <c r="BE4064" s="26" t="s">
        <v>1058</v>
      </c>
      <c r="BF4064" s="26" t="s">
        <v>534</v>
      </c>
      <c r="BG4064" s="26" t="s">
        <v>68</v>
      </c>
      <c r="BH4064" s="26" t="s">
        <v>892</v>
      </c>
      <c r="BI4064" s="26">
        <v>7</v>
      </c>
      <c r="BJ4064" s="26" t="s">
        <v>18</v>
      </c>
    </row>
    <row r="4065" spans="36:62" x14ac:dyDescent="0.25">
      <c r="AJ4065" s="26">
        <v>3015</v>
      </c>
      <c r="AK4065" s="26">
        <v>2112661</v>
      </c>
      <c r="AL4065" s="264">
        <v>44447.908333333333</v>
      </c>
      <c r="AM4065" s="26" t="s">
        <v>147</v>
      </c>
      <c r="AN4065" s="26" t="s">
        <v>63</v>
      </c>
      <c r="AO4065" s="26"/>
      <c r="AP4065" s="26"/>
      <c r="AQ4065" s="26">
        <v>-1</v>
      </c>
      <c r="AR4065" s="26">
        <v>90</v>
      </c>
      <c r="AS4065" s="26" t="s">
        <v>168</v>
      </c>
      <c r="AT4065" s="26" t="s">
        <v>71</v>
      </c>
      <c r="AU4065" s="26" t="s">
        <v>63</v>
      </c>
      <c r="AV4065" s="26" t="s">
        <v>63</v>
      </c>
      <c r="AW4065" s="26" t="s">
        <v>63</v>
      </c>
      <c r="AX4065" s="26" t="s">
        <v>63</v>
      </c>
      <c r="AY4065" s="26">
        <v>43.836267999999897</v>
      </c>
      <c r="AZ4065" s="26">
        <v>-101.864638999999</v>
      </c>
      <c r="BA4065" s="26" t="s">
        <v>158</v>
      </c>
      <c r="BB4065" s="26" t="s">
        <v>611</v>
      </c>
      <c r="BC4065" s="26" t="s">
        <v>167</v>
      </c>
      <c r="BD4065" s="26" t="s">
        <v>154</v>
      </c>
      <c r="BE4065" s="26"/>
      <c r="BF4065" s="26" t="s">
        <v>99</v>
      </c>
      <c r="BG4065" s="26" t="s">
        <v>167</v>
      </c>
      <c r="BH4065" s="26" t="s">
        <v>99</v>
      </c>
      <c r="BI4065" s="26">
        <v>7</v>
      </c>
      <c r="BJ4065" s="26" t="s">
        <v>217</v>
      </c>
    </row>
    <row r="4066" spans="36:62" x14ac:dyDescent="0.25">
      <c r="AJ4066" s="26">
        <v>3020</v>
      </c>
      <c r="AK4066" s="26">
        <v>2116266</v>
      </c>
      <c r="AL4066" s="264">
        <v>44509.611111111109</v>
      </c>
      <c r="AM4066" s="26" t="s">
        <v>481</v>
      </c>
      <c r="AN4066" s="26" t="s">
        <v>63</v>
      </c>
      <c r="AO4066" s="26" t="s">
        <v>156</v>
      </c>
      <c r="AP4066" s="26" t="s">
        <v>159</v>
      </c>
      <c r="AQ4066" s="26">
        <v>0</v>
      </c>
      <c r="AR4066" s="26">
        <v>90</v>
      </c>
      <c r="AS4066" s="26" t="s">
        <v>1061</v>
      </c>
      <c r="AT4066" s="26" t="s">
        <v>71</v>
      </c>
      <c r="AU4066" s="26" t="s">
        <v>69</v>
      </c>
      <c r="AV4066" s="26" t="s">
        <v>63</v>
      </c>
      <c r="AW4066" s="26" t="s">
        <v>69</v>
      </c>
      <c r="AX4066" s="26" t="s">
        <v>63</v>
      </c>
      <c r="AY4066" s="26">
        <v>44.076908000000003</v>
      </c>
      <c r="AZ4066" s="26">
        <v>-102.474885999999</v>
      </c>
      <c r="BA4066" s="26" t="s">
        <v>185</v>
      </c>
      <c r="BB4066" s="26" t="s">
        <v>611</v>
      </c>
      <c r="BC4066" s="26" t="s">
        <v>1062</v>
      </c>
      <c r="BD4066" s="26" t="s">
        <v>68</v>
      </c>
      <c r="BE4066" s="26" t="s">
        <v>161</v>
      </c>
      <c r="BF4066" s="26" t="s">
        <v>68</v>
      </c>
      <c r="BG4066" s="26" t="s">
        <v>68</v>
      </c>
      <c r="BH4066" s="26" t="s">
        <v>728</v>
      </c>
      <c r="BI4066" s="26">
        <v>7</v>
      </c>
      <c r="BJ4066" s="26" t="s">
        <v>217</v>
      </c>
    </row>
    <row r="4067" spans="36:62" x14ac:dyDescent="0.25">
      <c r="AJ4067" s="26">
        <v>3021</v>
      </c>
      <c r="AK4067" s="26">
        <v>2113276</v>
      </c>
      <c r="AL4067" s="264">
        <v>44466.951388888891</v>
      </c>
      <c r="AM4067" s="26" t="s">
        <v>481</v>
      </c>
      <c r="AN4067" s="26" t="s">
        <v>63</v>
      </c>
      <c r="AO4067" s="26" t="s">
        <v>156</v>
      </c>
      <c r="AP4067" s="26" t="s">
        <v>159</v>
      </c>
      <c r="AQ4067" s="26">
        <v>0</v>
      </c>
      <c r="AR4067" s="26">
        <v>90</v>
      </c>
      <c r="AS4067" s="26" t="s">
        <v>1063</v>
      </c>
      <c r="AT4067" s="26" t="s">
        <v>71</v>
      </c>
      <c r="AU4067" s="26" t="s">
        <v>63</v>
      </c>
      <c r="AV4067" s="26" t="s">
        <v>63</v>
      </c>
      <c r="AW4067" s="26" t="s">
        <v>63</v>
      </c>
      <c r="AX4067" s="26" t="s">
        <v>63</v>
      </c>
      <c r="AY4067" s="26">
        <v>44.118343000000003</v>
      </c>
      <c r="AZ4067" s="26">
        <v>-102.992493999999</v>
      </c>
      <c r="BA4067" s="26" t="s">
        <v>166</v>
      </c>
      <c r="BB4067" s="26" t="s">
        <v>609</v>
      </c>
      <c r="BC4067" s="26" t="s">
        <v>68</v>
      </c>
      <c r="BD4067" s="26" t="s">
        <v>68</v>
      </c>
      <c r="BE4067" s="26" t="s">
        <v>617</v>
      </c>
      <c r="BF4067" s="26" t="s">
        <v>68</v>
      </c>
      <c r="BG4067" s="26" t="s">
        <v>68</v>
      </c>
      <c r="BH4067" s="26" t="s">
        <v>646</v>
      </c>
      <c r="BI4067" s="26">
        <v>7</v>
      </c>
      <c r="BJ4067" s="26" t="s">
        <v>217</v>
      </c>
    </row>
    <row r="4068" spans="36:62" x14ac:dyDescent="0.25">
      <c r="AJ4068" s="26">
        <v>3022</v>
      </c>
      <c r="AK4068" s="26">
        <v>2113381</v>
      </c>
      <c r="AL4068" s="264">
        <v>44456.813194444447</v>
      </c>
      <c r="AM4068" s="26" t="s">
        <v>481</v>
      </c>
      <c r="AN4068" s="26" t="s">
        <v>63</v>
      </c>
      <c r="AO4068" s="26" t="s">
        <v>156</v>
      </c>
      <c r="AP4068" s="26" t="s">
        <v>627</v>
      </c>
      <c r="AQ4068" s="26">
        <v>0</v>
      </c>
      <c r="AR4068" s="26">
        <v>90</v>
      </c>
      <c r="AS4068" s="26" t="s">
        <v>628</v>
      </c>
      <c r="AT4068" s="26" t="s">
        <v>71</v>
      </c>
      <c r="AU4068" s="26" t="s">
        <v>63</v>
      </c>
      <c r="AV4068" s="26" t="s">
        <v>63</v>
      </c>
      <c r="AW4068" s="26" t="s">
        <v>69</v>
      </c>
      <c r="AX4068" s="26" t="s">
        <v>63</v>
      </c>
      <c r="AY4068" s="26">
        <v>44.117784999999898</v>
      </c>
      <c r="AZ4068" s="26">
        <v>-103.059308</v>
      </c>
      <c r="BA4068" s="26" t="s">
        <v>493</v>
      </c>
      <c r="BB4068" s="26" t="s">
        <v>611</v>
      </c>
      <c r="BC4068" s="26" t="s">
        <v>1064</v>
      </c>
      <c r="BD4068" s="26" t="s">
        <v>68</v>
      </c>
      <c r="BE4068" s="26" t="s">
        <v>161</v>
      </c>
      <c r="BF4068" s="26" t="s">
        <v>68</v>
      </c>
      <c r="BG4068" s="26" t="s">
        <v>68</v>
      </c>
      <c r="BH4068" s="26" t="s">
        <v>175</v>
      </c>
      <c r="BI4068" s="26">
        <v>7</v>
      </c>
      <c r="BJ4068" s="26" t="s">
        <v>217</v>
      </c>
    </row>
    <row r="4069" spans="36:62" x14ac:dyDescent="0.25">
      <c r="AJ4069" s="26">
        <v>3024</v>
      </c>
      <c r="AK4069" s="26">
        <v>2113506</v>
      </c>
      <c r="AL4069" s="264">
        <v>44457.916666666664</v>
      </c>
      <c r="AM4069" s="26" t="s">
        <v>481</v>
      </c>
      <c r="AN4069" s="26" t="s">
        <v>63</v>
      </c>
      <c r="AO4069" s="26" t="s">
        <v>156</v>
      </c>
      <c r="AP4069" s="26" t="s">
        <v>159</v>
      </c>
      <c r="AQ4069" s="26">
        <v>0</v>
      </c>
      <c r="AR4069" s="26">
        <v>90</v>
      </c>
      <c r="AS4069" s="26" t="s">
        <v>149</v>
      </c>
      <c r="AT4069" s="26" t="s">
        <v>71</v>
      </c>
      <c r="AU4069" s="26" t="s">
        <v>63</v>
      </c>
      <c r="AV4069" s="26" t="s">
        <v>63</v>
      </c>
      <c r="AW4069" s="26" t="s">
        <v>63</v>
      </c>
      <c r="AX4069" s="26" t="s">
        <v>63</v>
      </c>
      <c r="AY4069" s="26">
        <v>44.106037999999899</v>
      </c>
      <c r="AZ4069" s="26">
        <v>-102.633904</v>
      </c>
      <c r="BA4069" s="26" t="s">
        <v>208</v>
      </c>
      <c r="BB4069" s="26" t="s">
        <v>611</v>
      </c>
      <c r="BC4069" s="26" t="s">
        <v>68</v>
      </c>
      <c r="BD4069" s="26" t="s">
        <v>154</v>
      </c>
      <c r="BE4069" s="26"/>
      <c r="BF4069" s="26" t="s">
        <v>68</v>
      </c>
      <c r="BG4069" s="26" t="s">
        <v>68</v>
      </c>
      <c r="BH4069" s="26" t="s">
        <v>146</v>
      </c>
      <c r="BI4069" s="26">
        <v>7</v>
      </c>
      <c r="BJ4069" s="26" t="s">
        <v>217</v>
      </c>
    </row>
    <row r="4070" spans="36:62" x14ac:dyDescent="0.25">
      <c r="AJ4070" s="26">
        <v>3025</v>
      </c>
      <c r="AK4070" s="26">
        <v>2113577</v>
      </c>
      <c r="AL4070" s="264">
        <v>44465.657638888886</v>
      </c>
      <c r="AM4070" s="26" t="s">
        <v>481</v>
      </c>
      <c r="AN4070" s="26" t="s">
        <v>63</v>
      </c>
      <c r="AO4070" s="26" t="s">
        <v>156</v>
      </c>
      <c r="AP4070" s="26" t="s">
        <v>159</v>
      </c>
      <c r="AQ4070" s="26">
        <v>0</v>
      </c>
      <c r="AR4070" s="26">
        <v>90</v>
      </c>
      <c r="AS4070" s="26" t="s">
        <v>172</v>
      </c>
      <c r="AT4070" s="26" t="s">
        <v>71</v>
      </c>
      <c r="AU4070" s="26" t="s">
        <v>63</v>
      </c>
      <c r="AV4070" s="26" t="s">
        <v>63</v>
      </c>
      <c r="AW4070" s="26" t="s">
        <v>63</v>
      </c>
      <c r="AX4070" s="26" t="s">
        <v>63</v>
      </c>
      <c r="AY4070" s="26">
        <v>44.103490999999899</v>
      </c>
      <c r="AZ4070" s="26">
        <v>-102.588444999999</v>
      </c>
      <c r="BA4070" s="26" t="s">
        <v>158</v>
      </c>
      <c r="BB4070" s="26" t="s">
        <v>609</v>
      </c>
      <c r="BC4070" s="26" t="s">
        <v>68</v>
      </c>
      <c r="BD4070" s="26" t="s">
        <v>68</v>
      </c>
      <c r="BE4070" s="26"/>
      <c r="BF4070" s="26" t="s">
        <v>68</v>
      </c>
      <c r="BG4070" s="26" t="s">
        <v>68</v>
      </c>
      <c r="BH4070" s="26" t="s">
        <v>146</v>
      </c>
      <c r="BI4070" s="26">
        <v>7</v>
      </c>
      <c r="BJ4070" s="26" t="s">
        <v>217</v>
      </c>
    </row>
    <row r="4071" spans="36:62" x14ac:dyDescent="0.25">
      <c r="AJ4071" s="26">
        <v>3026</v>
      </c>
      <c r="AK4071" s="26">
        <v>2115832</v>
      </c>
      <c r="AL4071" s="264">
        <v>44489.25</v>
      </c>
      <c r="AM4071" s="26" t="s">
        <v>147</v>
      </c>
      <c r="AN4071" s="26" t="s">
        <v>63</v>
      </c>
      <c r="AO4071" s="26" t="s">
        <v>156</v>
      </c>
      <c r="AP4071" s="26" t="s">
        <v>837</v>
      </c>
      <c r="AQ4071" s="26">
        <v>0</v>
      </c>
      <c r="AR4071" s="26">
        <v>90</v>
      </c>
      <c r="AS4071" s="26" t="s">
        <v>853</v>
      </c>
      <c r="AT4071" s="26" t="s">
        <v>639</v>
      </c>
      <c r="AU4071" s="26" t="s">
        <v>63</v>
      </c>
      <c r="AV4071" s="26" t="s">
        <v>63</v>
      </c>
      <c r="AW4071" s="26" t="s">
        <v>63</v>
      </c>
      <c r="AX4071" s="26" t="s">
        <v>63</v>
      </c>
      <c r="AY4071" s="26">
        <v>43.836202</v>
      </c>
      <c r="AZ4071" s="26">
        <v>-101.697148999999</v>
      </c>
      <c r="BA4071" s="26" t="s">
        <v>208</v>
      </c>
      <c r="BB4071" s="26" t="s">
        <v>609</v>
      </c>
      <c r="BC4071" s="26" t="s">
        <v>68</v>
      </c>
      <c r="BD4071" s="26" t="s">
        <v>615</v>
      </c>
      <c r="BE4071" s="26"/>
      <c r="BF4071" s="26" t="s">
        <v>68</v>
      </c>
      <c r="BG4071" s="26" t="s">
        <v>209</v>
      </c>
      <c r="BH4071" s="26" t="s">
        <v>146</v>
      </c>
      <c r="BI4071" s="26">
        <v>7</v>
      </c>
      <c r="BJ4071" s="26" t="s">
        <v>217</v>
      </c>
    </row>
    <row r="4072" spans="36:62" x14ac:dyDescent="0.25">
      <c r="AJ4072" s="26">
        <v>3027</v>
      </c>
      <c r="AK4072" s="26">
        <v>2113600</v>
      </c>
      <c r="AL4072" s="264">
        <v>44469.315972222219</v>
      </c>
      <c r="AM4072" s="26" t="s">
        <v>481</v>
      </c>
      <c r="AN4072" s="26" t="s">
        <v>63</v>
      </c>
      <c r="AO4072" s="26" t="s">
        <v>156</v>
      </c>
      <c r="AP4072" s="26" t="s">
        <v>159</v>
      </c>
      <c r="AQ4072" s="26">
        <v>0</v>
      </c>
      <c r="AR4072" s="26">
        <v>90</v>
      </c>
      <c r="AS4072" s="26" t="s">
        <v>1066</v>
      </c>
      <c r="AT4072" s="26" t="s">
        <v>74</v>
      </c>
      <c r="AU4072" s="26" t="s">
        <v>63</v>
      </c>
      <c r="AV4072" s="26" t="s">
        <v>63</v>
      </c>
      <c r="AW4072" s="26" t="s">
        <v>63</v>
      </c>
      <c r="AX4072" s="26" t="s">
        <v>63</v>
      </c>
      <c r="AY4072" s="26">
        <v>44.118015999999898</v>
      </c>
      <c r="AZ4072" s="26">
        <v>-103.062105</v>
      </c>
      <c r="BA4072" s="26" t="s">
        <v>185</v>
      </c>
      <c r="BB4072" s="26" t="s">
        <v>609</v>
      </c>
      <c r="BC4072" s="26" t="s">
        <v>732</v>
      </c>
      <c r="BD4072" s="26" t="s">
        <v>68</v>
      </c>
      <c r="BE4072" s="26" t="s">
        <v>1065</v>
      </c>
      <c r="BF4072" s="26" t="s">
        <v>215</v>
      </c>
      <c r="BG4072" s="26" t="s">
        <v>68</v>
      </c>
      <c r="BH4072" s="26" t="s">
        <v>146</v>
      </c>
      <c r="BI4072" s="26">
        <v>7</v>
      </c>
      <c r="BJ4072" s="26" t="s">
        <v>217</v>
      </c>
    </row>
    <row r="4073" spans="36:62" x14ac:dyDescent="0.25">
      <c r="AJ4073" s="26">
        <v>3028</v>
      </c>
      <c r="AK4073" s="26">
        <v>2115238</v>
      </c>
      <c r="AL4073" s="264">
        <v>44483.395833333336</v>
      </c>
      <c r="AM4073" s="26" t="s">
        <v>481</v>
      </c>
      <c r="AN4073" s="26" t="s">
        <v>63</v>
      </c>
      <c r="AO4073" s="26" t="s">
        <v>156</v>
      </c>
      <c r="AP4073" s="26" t="s">
        <v>159</v>
      </c>
      <c r="AQ4073" s="26">
        <v>0</v>
      </c>
      <c r="AR4073" s="26">
        <v>90</v>
      </c>
      <c r="AS4073" s="26" t="s">
        <v>628</v>
      </c>
      <c r="AT4073" s="26" t="s">
        <v>71</v>
      </c>
      <c r="AU4073" s="26" t="s">
        <v>63</v>
      </c>
      <c r="AV4073" s="26" t="s">
        <v>63</v>
      </c>
      <c r="AW4073" s="26" t="s">
        <v>63</v>
      </c>
      <c r="AX4073" s="26" t="s">
        <v>63</v>
      </c>
      <c r="AY4073" s="26">
        <v>44.099446</v>
      </c>
      <c r="AZ4073" s="26">
        <v>-103.16418</v>
      </c>
      <c r="BA4073" s="26" t="s">
        <v>503</v>
      </c>
      <c r="BB4073" s="26" t="s">
        <v>611</v>
      </c>
      <c r="BC4073" s="26" t="s">
        <v>759</v>
      </c>
      <c r="BD4073" s="26" t="s">
        <v>68</v>
      </c>
      <c r="BE4073" s="26"/>
      <c r="BF4073" s="26" t="s">
        <v>68</v>
      </c>
      <c r="BG4073" s="26" t="s">
        <v>68</v>
      </c>
      <c r="BH4073" s="26" t="s">
        <v>175</v>
      </c>
      <c r="BI4073" s="26">
        <v>7</v>
      </c>
      <c r="BJ4073" s="26" t="s">
        <v>217</v>
      </c>
    </row>
    <row r="4074" spans="36:62" x14ac:dyDescent="0.25">
      <c r="AJ4074" s="26">
        <v>3031</v>
      </c>
      <c r="AK4074" s="26">
        <v>2113717</v>
      </c>
      <c r="AL4074" s="264">
        <v>44471.556250000001</v>
      </c>
      <c r="AM4074" s="26" t="s">
        <v>481</v>
      </c>
      <c r="AN4074" s="26" t="s">
        <v>63</v>
      </c>
      <c r="AO4074" s="26" t="s">
        <v>156</v>
      </c>
      <c r="AP4074" s="26" t="s">
        <v>159</v>
      </c>
      <c r="AQ4074" s="26">
        <v>0</v>
      </c>
      <c r="AR4074" s="26">
        <v>90</v>
      </c>
      <c r="AS4074" s="26" t="s">
        <v>172</v>
      </c>
      <c r="AT4074" s="26" t="s">
        <v>71</v>
      </c>
      <c r="AU4074" s="26" t="s">
        <v>63</v>
      </c>
      <c r="AV4074" s="26" t="s">
        <v>63</v>
      </c>
      <c r="AW4074" s="26" t="s">
        <v>63</v>
      </c>
      <c r="AX4074" s="26" t="s">
        <v>63</v>
      </c>
      <c r="AY4074" s="26">
        <v>44.081623</v>
      </c>
      <c r="AZ4074" s="26">
        <v>-102.48028100000001</v>
      </c>
      <c r="BA4074" s="26" t="s">
        <v>208</v>
      </c>
      <c r="BB4074" s="26" t="s">
        <v>609</v>
      </c>
      <c r="BC4074" s="26" t="s">
        <v>68</v>
      </c>
      <c r="BD4074" s="26" t="s">
        <v>68</v>
      </c>
      <c r="BE4074" s="26"/>
      <c r="BF4074" s="26" t="s">
        <v>68</v>
      </c>
      <c r="BG4074" s="26" t="s">
        <v>68</v>
      </c>
      <c r="BH4074" s="26" t="s">
        <v>146</v>
      </c>
      <c r="BI4074" s="26">
        <v>7</v>
      </c>
      <c r="BJ4074" s="26" t="s">
        <v>217</v>
      </c>
    </row>
    <row r="4075" spans="36:62" x14ac:dyDescent="0.25">
      <c r="AJ4075" s="26">
        <v>3032</v>
      </c>
      <c r="AK4075" s="26">
        <v>2113731</v>
      </c>
      <c r="AL4075" s="264">
        <v>44474.79791666667</v>
      </c>
      <c r="AM4075" s="26" t="s">
        <v>481</v>
      </c>
      <c r="AN4075" s="26" t="s">
        <v>63</v>
      </c>
      <c r="AO4075" s="26"/>
      <c r="AP4075" s="26"/>
      <c r="AQ4075" s="26">
        <v>-1</v>
      </c>
      <c r="AR4075" s="26">
        <v>90</v>
      </c>
      <c r="AS4075" s="26" t="s">
        <v>168</v>
      </c>
      <c r="AT4075" s="26" t="s">
        <v>71</v>
      </c>
      <c r="AU4075" s="26" t="s">
        <v>63</v>
      </c>
      <c r="AV4075" s="26" t="s">
        <v>63</v>
      </c>
      <c r="AW4075" s="26" t="s">
        <v>63</v>
      </c>
      <c r="AX4075" s="26" t="s">
        <v>63</v>
      </c>
      <c r="AY4075" s="26">
        <v>44.105221999999898</v>
      </c>
      <c r="AZ4075" s="26">
        <v>-102.61725300000001</v>
      </c>
      <c r="BA4075" s="26" t="s">
        <v>158</v>
      </c>
      <c r="BB4075" s="26" t="s">
        <v>609</v>
      </c>
      <c r="BC4075" s="26" t="s">
        <v>167</v>
      </c>
      <c r="BD4075" s="26" t="s">
        <v>154</v>
      </c>
      <c r="BE4075" s="26"/>
      <c r="BF4075" s="26" t="s">
        <v>99</v>
      </c>
      <c r="BG4075" s="26" t="s">
        <v>167</v>
      </c>
      <c r="BH4075" s="26" t="s">
        <v>99</v>
      </c>
      <c r="BI4075" s="26">
        <v>7</v>
      </c>
      <c r="BJ4075" s="26" t="s">
        <v>217</v>
      </c>
    </row>
    <row r="4076" spans="36:62" x14ac:dyDescent="0.25">
      <c r="AJ4076" s="26">
        <v>3033</v>
      </c>
      <c r="AK4076" s="26">
        <v>2113732</v>
      </c>
      <c r="AL4076" s="264">
        <v>44474.818055555559</v>
      </c>
      <c r="AM4076" s="26" t="s">
        <v>481</v>
      </c>
      <c r="AN4076" s="26" t="s">
        <v>63</v>
      </c>
      <c r="AO4076" s="26"/>
      <c r="AP4076" s="26"/>
      <c r="AQ4076" s="26">
        <v>-1</v>
      </c>
      <c r="AR4076" s="26">
        <v>90</v>
      </c>
      <c r="AS4076" s="26" t="s">
        <v>168</v>
      </c>
      <c r="AT4076" s="26" t="s">
        <v>71</v>
      </c>
      <c r="AU4076" s="26" t="s">
        <v>63</v>
      </c>
      <c r="AV4076" s="26" t="s">
        <v>63</v>
      </c>
      <c r="AW4076" s="26" t="s">
        <v>63</v>
      </c>
      <c r="AX4076" s="26" t="s">
        <v>63</v>
      </c>
      <c r="AY4076" s="26">
        <v>44.118112000000004</v>
      </c>
      <c r="AZ4076" s="26">
        <v>-102.96220700000001</v>
      </c>
      <c r="BA4076" s="26" t="s">
        <v>185</v>
      </c>
      <c r="BB4076" s="26" t="s">
        <v>611</v>
      </c>
      <c r="BC4076" s="26" t="s">
        <v>167</v>
      </c>
      <c r="BD4076" s="26" t="s">
        <v>154</v>
      </c>
      <c r="BE4076" s="26"/>
      <c r="BF4076" s="26" t="s">
        <v>99</v>
      </c>
      <c r="BG4076" s="26" t="s">
        <v>167</v>
      </c>
      <c r="BH4076" s="26" t="s">
        <v>99</v>
      </c>
      <c r="BI4076" s="26">
        <v>7</v>
      </c>
      <c r="BJ4076" s="26" t="s">
        <v>217</v>
      </c>
    </row>
    <row r="4077" spans="36:62" x14ac:dyDescent="0.25">
      <c r="AJ4077" s="26">
        <v>3034</v>
      </c>
      <c r="AK4077" s="26">
        <v>2113746</v>
      </c>
      <c r="AL4077" s="264">
        <v>44470.302083333336</v>
      </c>
      <c r="AM4077" s="26" t="s">
        <v>481</v>
      </c>
      <c r="AN4077" s="26" t="s">
        <v>63</v>
      </c>
      <c r="AO4077" s="26" t="s">
        <v>156</v>
      </c>
      <c r="AP4077" s="26" t="s">
        <v>159</v>
      </c>
      <c r="AQ4077" s="26">
        <v>0</v>
      </c>
      <c r="AR4077" s="26">
        <v>90</v>
      </c>
      <c r="AS4077" s="26" t="s">
        <v>201</v>
      </c>
      <c r="AT4077" s="26" t="s">
        <v>71</v>
      </c>
      <c r="AU4077" s="26" t="s">
        <v>63</v>
      </c>
      <c r="AV4077" s="26" t="s">
        <v>63</v>
      </c>
      <c r="AW4077" s="26" t="s">
        <v>63</v>
      </c>
      <c r="AX4077" s="26" t="s">
        <v>63</v>
      </c>
      <c r="AY4077" s="26">
        <v>44.068826000000001</v>
      </c>
      <c r="AZ4077" s="26">
        <v>-102.417902999999</v>
      </c>
      <c r="BA4077" s="26" t="s">
        <v>166</v>
      </c>
      <c r="BB4077" s="26" t="s">
        <v>611</v>
      </c>
      <c r="BC4077" s="26" t="s">
        <v>939</v>
      </c>
      <c r="BD4077" s="26" t="s">
        <v>68</v>
      </c>
      <c r="BE4077" s="26"/>
      <c r="BF4077" s="26" t="s">
        <v>68</v>
      </c>
      <c r="BG4077" s="26" t="s">
        <v>625</v>
      </c>
      <c r="BH4077" s="26" t="s">
        <v>160</v>
      </c>
      <c r="BI4077" s="26">
        <v>7</v>
      </c>
      <c r="BJ4077" s="26" t="s">
        <v>20</v>
      </c>
    </row>
    <row r="4078" spans="36:62" x14ac:dyDescent="0.25">
      <c r="AJ4078" s="26">
        <v>3035</v>
      </c>
      <c r="AK4078" s="26">
        <v>2113747</v>
      </c>
      <c r="AL4078" s="264">
        <v>44474.354166666664</v>
      </c>
      <c r="AM4078" s="26" t="s">
        <v>481</v>
      </c>
      <c r="AN4078" s="26" t="s">
        <v>63</v>
      </c>
      <c r="AO4078" s="26"/>
      <c r="AP4078" s="26"/>
      <c r="AQ4078" s="26">
        <v>-1</v>
      </c>
      <c r="AR4078" s="26">
        <v>90</v>
      </c>
      <c r="AS4078" s="26" t="s">
        <v>168</v>
      </c>
      <c r="AT4078" s="26" t="s">
        <v>71</v>
      </c>
      <c r="AU4078" s="26" t="s">
        <v>63</v>
      </c>
      <c r="AV4078" s="26" t="s">
        <v>63</v>
      </c>
      <c r="AW4078" s="26" t="s">
        <v>63</v>
      </c>
      <c r="AX4078" s="26" t="s">
        <v>63</v>
      </c>
      <c r="AY4078" s="26">
        <v>44.087941999999899</v>
      </c>
      <c r="AZ4078" s="26">
        <v>-102.489294</v>
      </c>
      <c r="BA4078" s="26" t="s">
        <v>166</v>
      </c>
      <c r="BB4078" s="26" t="s">
        <v>609</v>
      </c>
      <c r="BC4078" s="26" t="s">
        <v>167</v>
      </c>
      <c r="BD4078" s="26" t="s">
        <v>154</v>
      </c>
      <c r="BE4078" s="26"/>
      <c r="BF4078" s="26" t="s">
        <v>99</v>
      </c>
      <c r="BG4078" s="26" t="s">
        <v>167</v>
      </c>
      <c r="BH4078" s="26" t="s">
        <v>99</v>
      </c>
      <c r="BI4078" s="26">
        <v>7</v>
      </c>
      <c r="BJ4078" s="26" t="s">
        <v>217</v>
      </c>
    </row>
    <row r="4079" spans="36:62" x14ac:dyDescent="0.25">
      <c r="AJ4079" s="26">
        <v>3037</v>
      </c>
      <c r="AK4079" s="26">
        <v>2113846</v>
      </c>
      <c r="AL4079" s="264">
        <v>44477.236111111109</v>
      </c>
      <c r="AM4079" s="26" t="s">
        <v>481</v>
      </c>
      <c r="AN4079" s="26" t="s">
        <v>63</v>
      </c>
      <c r="AO4079" s="26"/>
      <c r="AP4079" s="26"/>
      <c r="AQ4079" s="26">
        <v>-1</v>
      </c>
      <c r="AR4079" s="26">
        <v>90</v>
      </c>
      <c r="AS4079" s="26" t="s">
        <v>168</v>
      </c>
      <c r="AT4079" s="26" t="s">
        <v>74</v>
      </c>
      <c r="AU4079" s="26" t="s">
        <v>63</v>
      </c>
      <c r="AV4079" s="26" t="s">
        <v>63</v>
      </c>
      <c r="AW4079" s="26" t="s">
        <v>63</v>
      </c>
      <c r="AX4079" s="26" t="s">
        <v>63</v>
      </c>
      <c r="AY4079" s="26">
        <v>43.988177</v>
      </c>
      <c r="AZ4079" s="26">
        <v>-102.24873700000001</v>
      </c>
      <c r="BA4079" s="26" t="s">
        <v>158</v>
      </c>
      <c r="BB4079" s="26" t="s">
        <v>611</v>
      </c>
      <c r="BC4079" s="26" t="s">
        <v>167</v>
      </c>
      <c r="BD4079" s="26" t="s">
        <v>154</v>
      </c>
      <c r="BE4079" s="26"/>
      <c r="BF4079" s="26" t="s">
        <v>99</v>
      </c>
      <c r="BG4079" s="26" t="s">
        <v>167</v>
      </c>
      <c r="BH4079" s="26" t="s">
        <v>99</v>
      </c>
      <c r="BI4079" s="26">
        <v>7</v>
      </c>
      <c r="BJ4079" s="26" t="s">
        <v>217</v>
      </c>
    </row>
    <row r="4080" spans="36:62" x14ac:dyDescent="0.25">
      <c r="AJ4080" s="26">
        <v>3038</v>
      </c>
      <c r="AK4080" s="26">
        <v>2116267</v>
      </c>
      <c r="AL4080" s="264">
        <v>44510.738888888889</v>
      </c>
      <c r="AM4080" s="26" t="s">
        <v>481</v>
      </c>
      <c r="AN4080" s="26" t="s">
        <v>63</v>
      </c>
      <c r="AO4080" s="26" t="s">
        <v>156</v>
      </c>
      <c r="AP4080" s="26" t="s">
        <v>159</v>
      </c>
      <c r="AQ4080" s="26">
        <v>0</v>
      </c>
      <c r="AR4080" s="26">
        <v>90</v>
      </c>
      <c r="AS4080" s="26" t="s">
        <v>1067</v>
      </c>
      <c r="AT4080" s="26" t="s">
        <v>71</v>
      </c>
      <c r="AU4080" s="26" t="s">
        <v>63</v>
      </c>
      <c r="AV4080" s="26" t="s">
        <v>69</v>
      </c>
      <c r="AW4080" s="26" t="s">
        <v>63</v>
      </c>
      <c r="AX4080" s="26" t="s">
        <v>63</v>
      </c>
      <c r="AY4080" s="26">
        <v>44.116168000000002</v>
      </c>
      <c r="AZ4080" s="26">
        <v>-102.92975800000001</v>
      </c>
      <c r="BA4080" s="26" t="s">
        <v>185</v>
      </c>
      <c r="BB4080" s="26" t="s">
        <v>609</v>
      </c>
      <c r="BC4080" s="26" t="s">
        <v>685</v>
      </c>
      <c r="BD4080" s="26" t="s">
        <v>68</v>
      </c>
      <c r="BE4080" s="26" t="s">
        <v>161</v>
      </c>
      <c r="BF4080" s="26" t="s">
        <v>68</v>
      </c>
      <c r="BG4080" s="26" t="s">
        <v>68</v>
      </c>
      <c r="BH4080" s="26" t="s">
        <v>146</v>
      </c>
      <c r="BI4080" s="26">
        <v>7</v>
      </c>
      <c r="BJ4080" s="26" t="s">
        <v>217</v>
      </c>
    </row>
    <row r="4081" spans="36:62" x14ac:dyDescent="0.25">
      <c r="AJ4081" s="26">
        <v>3039</v>
      </c>
      <c r="AK4081" s="26">
        <v>2114084</v>
      </c>
      <c r="AL4081" s="264">
        <v>44481.553472222222</v>
      </c>
      <c r="AM4081" s="26" t="s">
        <v>481</v>
      </c>
      <c r="AN4081" s="26" t="s">
        <v>63</v>
      </c>
      <c r="AO4081" s="26" t="s">
        <v>156</v>
      </c>
      <c r="AP4081" s="26" t="s">
        <v>159</v>
      </c>
      <c r="AQ4081" s="26">
        <v>0</v>
      </c>
      <c r="AR4081" s="26">
        <v>90</v>
      </c>
      <c r="AS4081" s="26" t="s">
        <v>896</v>
      </c>
      <c r="AT4081" s="26" t="s">
        <v>613</v>
      </c>
      <c r="AU4081" s="26" t="s">
        <v>63</v>
      </c>
      <c r="AV4081" s="26" t="s">
        <v>63</v>
      </c>
      <c r="AW4081" s="26" t="s">
        <v>63</v>
      </c>
      <c r="AX4081" s="26" t="s">
        <v>63</v>
      </c>
      <c r="AY4081" s="26">
        <v>44.117552000000003</v>
      </c>
      <c r="AZ4081" s="26">
        <v>-103.101016</v>
      </c>
      <c r="BA4081" s="26" t="s">
        <v>185</v>
      </c>
      <c r="BB4081" s="26" t="s">
        <v>609</v>
      </c>
      <c r="BC4081" s="26" t="s">
        <v>614</v>
      </c>
      <c r="BD4081" s="26" t="s">
        <v>615</v>
      </c>
      <c r="BE4081" s="26"/>
      <c r="BF4081" s="26" t="s">
        <v>68</v>
      </c>
      <c r="BG4081" s="26" t="s">
        <v>209</v>
      </c>
      <c r="BH4081" s="26" t="s">
        <v>146</v>
      </c>
      <c r="BI4081" s="26">
        <v>7</v>
      </c>
      <c r="BJ4081" s="26" t="s">
        <v>217</v>
      </c>
    </row>
    <row r="4082" spans="36:62" x14ac:dyDescent="0.25">
      <c r="AJ4082" s="26">
        <v>3042</v>
      </c>
      <c r="AK4082" s="26">
        <v>2114382</v>
      </c>
      <c r="AL4082" s="264">
        <v>44482.463888888888</v>
      </c>
      <c r="AM4082" s="26" t="s">
        <v>481</v>
      </c>
      <c r="AN4082" s="26" t="s">
        <v>63</v>
      </c>
      <c r="AO4082" s="26" t="s">
        <v>156</v>
      </c>
      <c r="AP4082" s="26" t="s">
        <v>159</v>
      </c>
      <c r="AQ4082" s="26">
        <v>0</v>
      </c>
      <c r="AR4082" s="26">
        <v>90</v>
      </c>
      <c r="AS4082" s="26" t="s">
        <v>188</v>
      </c>
      <c r="AT4082" s="26" t="s">
        <v>704</v>
      </c>
      <c r="AU4082" s="26" t="s">
        <v>63</v>
      </c>
      <c r="AV4082" s="26" t="s">
        <v>63</v>
      </c>
      <c r="AW4082" s="26" t="s">
        <v>63</v>
      </c>
      <c r="AX4082" s="26" t="s">
        <v>63</v>
      </c>
      <c r="AY4082" s="26">
        <v>44.103651999999897</v>
      </c>
      <c r="AZ4082" s="26">
        <v>-102.821422999999</v>
      </c>
      <c r="BA4082" s="26" t="s">
        <v>494</v>
      </c>
      <c r="BB4082" s="26" t="s">
        <v>609</v>
      </c>
      <c r="BC4082" s="26" t="s">
        <v>68</v>
      </c>
      <c r="BD4082" s="26" t="s">
        <v>68</v>
      </c>
      <c r="BE4082" s="26"/>
      <c r="BF4082" s="26" t="s">
        <v>68</v>
      </c>
      <c r="BG4082" s="26" t="s">
        <v>68</v>
      </c>
      <c r="BH4082" s="26" t="s">
        <v>146</v>
      </c>
      <c r="BI4082" s="26">
        <v>7</v>
      </c>
      <c r="BJ4082" s="26" t="s">
        <v>217</v>
      </c>
    </row>
    <row r="4083" spans="36:62" x14ac:dyDescent="0.25">
      <c r="AJ4083" s="26">
        <v>3045</v>
      </c>
      <c r="AK4083" s="26">
        <v>2114111</v>
      </c>
      <c r="AL4083" s="264">
        <v>44476.767361111109</v>
      </c>
      <c r="AM4083" s="26" t="s">
        <v>481</v>
      </c>
      <c r="AN4083" s="26" t="s">
        <v>63</v>
      </c>
      <c r="AO4083" s="26" t="s">
        <v>156</v>
      </c>
      <c r="AP4083" s="26" t="s">
        <v>627</v>
      </c>
      <c r="AQ4083" s="26">
        <v>0</v>
      </c>
      <c r="AR4083" s="26">
        <v>90</v>
      </c>
      <c r="AS4083" s="26" t="s">
        <v>628</v>
      </c>
      <c r="AT4083" s="26" t="s">
        <v>71</v>
      </c>
      <c r="AU4083" s="26" t="s">
        <v>63</v>
      </c>
      <c r="AV4083" s="26" t="s">
        <v>63</v>
      </c>
      <c r="AW4083" s="26" t="s">
        <v>63</v>
      </c>
      <c r="AX4083" s="26" t="s">
        <v>63</v>
      </c>
      <c r="AY4083" s="26">
        <v>44.110840000000003</v>
      </c>
      <c r="AZ4083" s="26">
        <v>-103.125277999999</v>
      </c>
      <c r="BA4083" s="26" t="s">
        <v>525</v>
      </c>
      <c r="BB4083" s="26" t="s">
        <v>609</v>
      </c>
      <c r="BC4083" s="26" t="s">
        <v>629</v>
      </c>
      <c r="BD4083" s="26" t="s">
        <v>68</v>
      </c>
      <c r="BE4083" s="26" t="s">
        <v>644</v>
      </c>
      <c r="BF4083" s="26" t="s">
        <v>68</v>
      </c>
      <c r="BG4083" s="26" t="s">
        <v>68</v>
      </c>
      <c r="BH4083" s="26" t="s">
        <v>646</v>
      </c>
      <c r="BI4083" s="26">
        <v>7</v>
      </c>
      <c r="BJ4083" s="26" t="s">
        <v>217</v>
      </c>
    </row>
    <row r="4084" spans="36:62" x14ac:dyDescent="0.25">
      <c r="AJ4084" s="26">
        <v>3048</v>
      </c>
      <c r="AK4084" s="26">
        <v>2114500</v>
      </c>
      <c r="AL4084" s="264">
        <v>44484.90347222222</v>
      </c>
      <c r="AM4084" s="26" t="s">
        <v>481</v>
      </c>
      <c r="AN4084" s="26" t="s">
        <v>63</v>
      </c>
      <c r="AO4084" s="26"/>
      <c r="AP4084" s="26"/>
      <c r="AQ4084" s="26">
        <v>-1</v>
      </c>
      <c r="AR4084" s="26">
        <v>90</v>
      </c>
      <c r="AS4084" s="26" t="s">
        <v>168</v>
      </c>
      <c r="AT4084" s="26" t="s">
        <v>71</v>
      </c>
      <c r="AU4084" s="26" t="s">
        <v>63</v>
      </c>
      <c r="AV4084" s="26" t="s">
        <v>63</v>
      </c>
      <c r="AW4084" s="26" t="s">
        <v>63</v>
      </c>
      <c r="AX4084" s="26" t="s">
        <v>63</v>
      </c>
      <c r="AY4084" s="26">
        <v>43.987333999999898</v>
      </c>
      <c r="AZ4084" s="26">
        <v>-102.213949</v>
      </c>
      <c r="BA4084" s="26" t="s">
        <v>166</v>
      </c>
      <c r="BB4084" s="26" t="s">
        <v>609</v>
      </c>
      <c r="BC4084" s="26" t="s">
        <v>167</v>
      </c>
      <c r="BD4084" s="26" t="s">
        <v>154</v>
      </c>
      <c r="BE4084" s="26"/>
      <c r="BF4084" s="26" t="s">
        <v>99</v>
      </c>
      <c r="BG4084" s="26" t="s">
        <v>167</v>
      </c>
      <c r="BH4084" s="26" t="s">
        <v>99</v>
      </c>
      <c r="BI4084" s="26">
        <v>7</v>
      </c>
      <c r="BJ4084" s="26" t="s">
        <v>217</v>
      </c>
    </row>
    <row r="4085" spans="36:62" x14ac:dyDescent="0.25">
      <c r="AJ4085" s="26">
        <v>3051</v>
      </c>
      <c r="AK4085" s="26">
        <v>2114901</v>
      </c>
      <c r="AL4085" s="264">
        <v>44491.811805555553</v>
      </c>
      <c r="AM4085" s="26" t="s">
        <v>481</v>
      </c>
      <c r="AN4085" s="26" t="s">
        <v>63</v>
      </c>
      <c r="AO4085" s="26"/>
      <c r="AP4085" s="26"/>
      <c r="AQ4085" s="26">
        <v>-1</v>
      </c>
      <c r="AR4085" s="26">
        <v>90</v>
      </c>
      <c r="AS4085" s="26" t="s">
        <v>168</v>
      </c>
      <c r="AT4085" s="26" t="s">
        <v>71</v>
      </c>
      <c r="AU4085" s="26" t="s">
        <v>63</v>
      </c>
      <c r="AV4085" s="26" t="s">
        <v>63</v>
      </c>
      <c r="AW4085" s="26" t="s">
        <v>63</v>
      </c>
      <c r="AX4085" s="26" t="s">
        <v>63</v>
      </c>
      <c r="AY4085" s="26">
        <v>44.067414999999897</v>
      </c>
      <c r="AZ4085" s="26">
        <v>-102.395993</v>
      </c>
      <c r="BA4085" s="26" t="s">
        <v>166</v>
      </c>
      <c r="BB4085" s="26" t="s">
        <v>611</v>
      </c>
      <c r="BC4085" s="26" t="s">
        <v>167</v>
      </c>
      <c r="BD4085" s="26" t="s">
        <v>154</v>
      </c>
      <c r="BE4085" s="26"/>
      <c r="BF4085" s="26" t="s">
        <v>99</v>
      </c>
      <c r="BG4085" s="26" t="s">
        <v>167</v>
      </c>
      <c r="BH4085" s="26" t="s">
        <v>99</v>
      </c>
      <c r="BI4085" s="26">
        <v>7</v>
      </c>
      <c r="BJ4085" s="26" t="s">
        <v>217</v>
      </c>
    </row>
    <row r="4086" spans="36:62" x14ac:dyDescent="0.25">
      <c r="AJ4086" s="26">
        <v>3053</v>
      </c>
      <c r="AK4086" s="26">
        <v>2117577</v>
      </c>
      <c r="AL4086" s="264">
        <v>44523.488888888889</v>
      </c>
      <c r="AM4086" s="26" t="s">
        <v>147</v>
      </c>
      <c r="AN4086" s="26" t="s">
        <v>63</v>
      </c>
      <c r="AO4086" s="26" t="s">
        <v>214</v>
      </c>
      <c r="AP4086" s="26" t="s">
        <v>159</v>
      </c>
      <c r="AQ4086" s="26">
        <v>0</v>
      </c>
      <c r="AR4086" s="26">
        <v>90</v>
      </c>
      <c r="AS4086" s="26" t="s">
        <v>201</v>
      </c>
      <c r="AT4086" s="26" t="s">
        <v>71</v>
      </c>
      <c r="AU4086" s="26" t="s">
        <v>63</v>
      </c>
      <c r="AV4086" s="26" t="s">
        <v>63</v>
      </c>
      <c r="AW4086" s="26" t="s">
        <v>63</v>
      </c>
      <c r="AX4086" s="26" t="s">
        <v>63</v>
      </c>
      <c r="AY4086" s="26">
        <v>43.8359179999999</v>
      </c>
      <c r="AZ4086" s="26">
        <v>-101.710409999999</v>
      </c>
      <c r="BA4086" s="26" t="s">
        <v>166</v>
      </c>
      <c r="BB4086" s="26" t="s">
        <v>611</v>
      </c>
      <c r="BC4086" s="26" t="s">
        <v>629</v>
      </c>
      <c r="BD4086" s="26" t="s">
        <v>68</v>
      </c>
      <c r="BE4086" s="26"/>
      <c r="BF4086" s="26" t="s">
        <v>68</v>
      </c>
      <c r="BG4086" s="26" t="s">
        <v>68</v>
      </c>
      <c r="BH4086" s="26" t="s">
        <v>1068</v>
      </c>
      <c r="BI4086" s="26">
        <v>7</v>
      </c>
      <c r="BJ4086" s="26" t="s">
        <v>19</v>
      </c>
    </row>
    <row r="4087" spans="36:62" x14ac:dyDescent="0.25">
      <c r="AJ4087" s="26">
        <v>3054</v>
      </c>
      <c r="AK4087" s="26">
        <v>2115436</v>
      </c>
      <c r="AL4087" s="264">
        <v>44498.835416666669</v>
      </c>
      <c r="AM4087" s="26" t="s">
        <v>481</v>
      </c>
      <c r="AN4087" s="26" t="s">
        <v>63</v>
      </c>
      <c r="AO4087" s="26"/>
      <c r="AP4087" s="26"/>
      <c r="AQ4087" s="26">
        <v>-1</v>
      </c>
      <c r="AR4087" s="26">
        <v>90</v>
      </c>
      <c r="AS4087" s="26" t="s">
        <v>168</v>
      </c>
      <c r="AT4087" s="26" t="s">
        <v>71</v>
      </c>
      <c r="AU4087" s="26" t="s">
        <v>63</v>
      </c>
      <c r="AV4087" s="26" t="s">
        <v>63</v>
      </c>
      <c r="AW4087" s="26" t="s">
        <v>63</v>
      </c>
      <c r="AX4087" s="26" t="s">
        <v>63</v>
      </c>
      <c r="AY4087" s="26">
        <v>44.1059389999999</v>
      </c>
      <c r="AZ4087" s="26">
        <v>-102.900943999999</v>
      </c>
      <c r="BA4087" s="26" t="s">
        <v>166</v>
      </c>
      <c r="BB4087" s="26" t="s">
        <v>609</v>
      </c>
      <c r="BC4087" s="26" t="s">
        <v>167</v>
      </c>
      <c r="BD4087" s="26" t="s">
        <v>154</v>
      </c>
      <c r="BE4087" s="26"/>
      <c r="BF4087" s="26" t="s">
        <v>99</v>
      </c>
      <c r="BG4087" s="26" t="s">
        <v>167</v>
      </c>
      <c r="BH4087" s="26" t="s">
        <v>99</v>
      </c>
      <c r="BI4087" s="26">
        <v>7</v>
      </c>
      <c r="BJ4087" s="26" t="s">
        <v>217</v>
      </c>
    </row>
    <row r="4088" spans="36:62" x14ac:dyDescent="0.25">
      <c r="AJ4088" s="26">
        <v>3056</v>
      </c>
      <c r="AK4088" s="26">
        <v>2116097</v>
      </c>
      <c r="AL4088" s="264">
        <v>44505.84097222222</v>
      </c>
      <c r="AM4088" s="26" t="s">
        <v>147</v>
      </c>
      <c r="AN4088" s="26" t="s">
        <v>63</v>
      </c>
      <c r="AO4088" s="26"/>
      <c r="AP4088" s="26"/>
      <c r="AQ4088" s="26">
        <v>-1</v>
      </c>
      <c r="AR4088" s="26">
        <v>90</v>
      </c>
      <c r="AS4088" s="26" t="s">
        <v>168</v>
      </c>
      <c r="AT4088" s="26" t="s">
        <v>71</v>
      </c>
      <c r="AU4088" s="26" t="s">
        <v>63</v>
      </c>
      <c r="AV4088" s="26" t="s">
        <v>63</v>
      </c>
      <c r="AW4088" s="26" t="s">
        <v>63</v>
      </c>
      <c r="AX4088" s="26" t="s">
        <v>63</v>
      </c>
      <c r="AY4088" s="26">
        <v>43.835873999999897</v>
      </c>
      <c r="AZ4088" s="26">
        <v>-101.740253999999</v>
      </c>
      <c r="BA4088" s="26" t="s">
        <v>158</v>
      </c>
      <c r="BB4088" s="26" t="s">
        <v>611</v>
      </c>
      <c r="BC4088" s="26" t="s">
        <v>167</v>
      </c>
      <c r="BD4088" s="26" t="s">
        <v>154</v>
      </c>
      <c r="BE4088" s="26"/>
      <c r="BF4088" s="26" t="s">
        <v>99</v>
      </c>
      <c r="BG4088" s="26" t="s">
        <v>167</v>
      </c>
      <c r="BH4088" s="26" t="s">
        <v>99</v>
      </c>
      <c r="BI4088" s="26">
        <v>7</v>
      </c>
      <c r="BJ4088" s="26" t="s">
        <v>217</v>
      </c>
    </row>
    <row r="4089" spans="36:62" x14ac:dyDescent="0.25">
      <c r="AJ4089" s="26">
        <v>3058</v>
      </c>
      <c r="AK4089" s="26">
        <v>2116265</v>
      </c>
      <c r="AL4089" s="264">
        <v>44511.854166666664</v>
      </c>
      <c r="AM4089" s="26" t="s">
        <v>147</v>
      </c>
      <c r="AN4089" s="26" t="s">
        <v>63</v>
      </c>
      <c r="AO4089" s="26"/>
      <c r="AP4089" s="26"/>
      <c r="AQ4089" s="26">
        <v>-1</v>
      </c>
      <c r="AR4089" s="26">
        <v>90</v>
      </c>
      <c r="AS4089" s="26" t="s">
        <v>168</v>
      </c>
      <c r="AT4089" s="26" t="s">
        <v>71</v>
      </c>
      <c r="AU4089" s="26" t="s">
        <v>63</v>
      </c>
      <c r="AV4089" s="26" t="s">
        <v>63</v>
      </c>
      <c r="AW4089" s="26" t="s">
        <v>63</v>
      </c>
      <c r="AX4089" s="26" t="s">
        <v>63</v>
      </c>
      <c r="AY4089" s="26">
        <v>43.885986000000003</v>
      </c>
      <c r="AZ4089" s="26">
        <v>-101.999756</v>
      </c>
      <c r="BA4089" s="26" t="s">
        <v>185</v>
      </c>
      <c r="BB4089" s="26" t="s">
        <v>609</v>
      </c>
      <c r="BC4089" s="26" t="s">
        <v>167</v>
      </c>
      <c r="BD4089" s="26" t="s">
        <v>154</v>
      </c>
      <c r="BE4089" s="26"/>
      <c r="BF4089" s="26" t="s">
        <v>99</v>
      </c>
      <c r="BG4089" s="26" t="s">
        <v>167</v>
      </c>
      <c r="BH4089" s="26" t="s">
        <v>99</v>
      </c>
      <c r="BI4089" s="26">
        <v>7</v>
      </c>
      <c r="BJ4089" s="26" t="s">
        <v>217</v>
      </c>
    </row>
    <row r="4090" spans="36:62" x14ac:dyDescent="0.25">
      <c r="AJ4090" s="26">
        <v>3059</v>
      </c>
      <c r="AK4090" s="26">
        <v>2117310</v>
      </c>
      <c r="AL4090" s="264">
        <v>44515.75</v>
      </c>
      <c r="AM4090" s="26" t="s">
        <v>147</v>
      </c>
      <c r="AN4090" s="26" t="s">
        <v>63</v>
      </c>
      <c r="AO4090" s="26"/>
      <c r="AP4090" s="26"/>
      <c r="AQ4090" s="26">
        <v>-1</v>
      </c>
      <c r="AR4090" s="26">
        <v>90</v>
      </c>
      <c r="AS4090" s="26" t="s">
        <v>168</v>
      </c>
      <c r="AT4090" s="26" t="s">
        <v>71</v>
      </c>
      <c r="AU4090" s="26" t="s">
        <v>63</v>
      </c>
      <c r="AV4090" s="26" t="s">
        <v>63</v>
      </c>
      <c r="AW4090" s="26" t="s">
        <v>63</v>
      </c>
      <c r="AX4090" s="26" t="s">
        <v>63</v>
      </c>
      <c r="AY4090" s="26">
        <v>43.836233</v>
      </c>
      <c r="AZ4090" s="26">
        <v>-101.681392</v>
      </c>
      <c r="BA4090" s="26" t="s">
        <v>185</v>
      </c>
      <c r="BB4090" s="26" t="s">
        <v>609</v>
      </c>
      <c r="BC4090" s="26" t="s">
        <v>167</v>
      </c>
      <c r="BD4090" s="26" t="s">
        <v>154</v>
      </c>
      <c r="BE4090" s="26"/>
      <c r="BF4090" s="26" t="s">
        <v>99</v>
      </c>
      <c r="BG4090" s="26" t="s">
        <v>167</v>
      </c>
      <c r="BH4090" s="26" t="s">
        <v>99</v>
      </c>
      <c r="BI4090" s="26">
        <v>7</v>
      </c>
      <c r="BJ4090" s="26" t="s">
        <v>217</v>
      </c>
    </row>
    <row r="4091" spans="36:62" x14ac:dyDescent="0.25">
      <c r="AJ4091" s="26">
        <v>3060</v>
      </c>
      <c r="AK4091" s="26">
        <v>2111454</v>
      </c>
      <c r="AL4091" s="264">
        <v>44408.236111111109</v>
      </c>
      <c r="AM4091" s="26" t="s">
        <v>481</v>
      </c>
      <c r="AN4091" s="26" t="s">
        <v>63</v>
      </c>
      <c r="AO4091" s="26" t="s">
        <v>156</v>
      </c>
      <c r="AP4091" s="26" t="s">
        <v>713</v>
      </c>
      <c r="AQ4091" s="26">
        <v>0</v>
      </c>
      <c r="AR4091" s="26">
        <v>90</v>
      </c>
      <c r="AS4091" s="26" t="s">
        <v>628</v>
      </c>
      <c r="AT4091" s="26" t="s">
        <v>616</v>
      </c>
      <c r="AU4091" s="26" t="s">
        <v>63</v>
      </c>
      <c r="AV4091" s="26" t="s">
        <v>63</v>
      </c>
      <c r="AW4091" s="26" t="s">
        <v>63</v>
      </c>
      <c r="AX4091" s="26" t="s">
        <v>63</v>
      </c>
      <c r="AY4091" s="26">
        <v>44.101090999999897</v>
      </c>
      <c r="AZ4091" s="26">
        <v>-103.147699</v>
      </c>
      <c r="BA4091" s="26" t="s">
        <v>486</v>
      </c>
      <c r="BB4091" s="26" t="s">
        <v>611</v>
      </c>
      <c r="BC4091" s="26" t="s">
        <v>1070</v>
      </c>
      <c r="BD4091" s="26" t="s">
        <v>68</v>
      </c>
      <c r="BE4091" s="26" t="s">
        <v>1069</v>
      </c>
      <c r="BF4091" s="26" t="s">
        <v>68</v>
      </c>
      <c r="BG4091" s="26" t="s">
        <v>68</v>
      </c>
      <c r="BH4091" s="26" t="s">
        <v>175</v>
      </c>
      <c r="BI4091" s="26">
        <v>7</v>
      </c>
      <c r="BJ4091" s="26" t="s">
        <v>217</v>
      </c>
    </row>
    <row r="4092" spans="36:62" x14ac:dyDescent="0.25">
      <c r="AJ4092" s="26">
        <v>3061</v>
      </c>
      <c r="AK4092" s="26">
        <v>2116515</v>
      </c>
      <c r="AL4092" s="264">
        <v>44513.94027777778</v>
      </c>
      <c r="AM4092" s="26" t="s">
        <v>147</v>
      </c>
      <c r="AN4092" s="26" t="s">
        <v>63</v>
      </c>
      <c r="AO4092" s="26"/>
      <c r="AP4092" s="26"/>
      <c r="AQ4092" s="26">
        <v>-1</v>
      </c>
      <c r="AR4092" s="26">
        <v>90</v>
      </c>
      <c r="AS4092" s="26" t="s">
        <v>168</v>
      </c>
      <c r="AT4092" s="26" t="s">
        <v>71</v>
      </c>
      <c r="AU4092" s="26" t="s">
        <v>63</v>
      </c>
      <c r="AV4092" s="26" t="s">
        <v>63</v>
      </c>
      <c r="AW4092" s="26" t="s">
        <v>63</v>
      </c>
      <c r="AX4092" s="26" t="s">
        <v>63</v>
      </c>
      <c r="AY4092" s="26">
        <v>43.870091000000002</v>
      </c>
      <c r="AZ4092" s="26">
        <v>-101.96665400000001</v>
      </c>
      <c r="BA4092" s="26" t="s">
        <v>185</v>
      </c>
      <c r="BB4092" s="26" t="s">
        <v>611</v>
      </c>
      <c r="BC4092" s="26" t="s">
        <v>167</v>
      </c>
      <c r="BD4092" s="26" t="s">
        <v>154</v>
      </c>
      <c r="BE4092" s="26"/>
      <c r="BF4092" s="26" t="s">
        <v>99</v>
      </c>
      <c r="BG4092" s="26" t="s">
        <v>167</v>
      </c>
      <c r="BH4092" s="26" t="s">
        <v>99</v>
      </c>
      <c r="BI4092" s="26">
        <v>7</v>
      </c>
      <c r="BJ4092" s="26" t="s">
        <v>217</v>
      </c>
    </row>
    <row r="4093" spans="36:62" x14ac:dyDescent="0.25">
      <c r="AJ4093" s="26">
        <v>3067</v>
      </c>
      <c r="AK4093" s="26">
        <v>2119279</v>
      </c>
      <c r="AL4093" s="264">
        <v>44545.536805555559</v>
      </c>
      <c r="AM4093" s="26" t="s">
        <v>481</v>
      </c>
      <c r="AN4093" s="26" t="s">
        <v>63</v>
      </c>
      <c r="AO4093" s="26" t="s">
        <v>214</v>
      </c>
      <c r="AP4093" s="26" t="s">
        <v>159</v>
      </c>
      <c r="AQ4093" s="26">
        <v>0</v>
      </c>
      <c r="AR4093" s="26">
        <v>90</v>
      </c>
      <c r="AS4093" s="26" t="s">
        <v>189</v>
      </c>
      <c r="AT4093" s="26" t="s">
        <v>216</v>
      </c>
      <c r="AU4093" s="26" t="s">
        <v>63</v>
      </c>
      <c r="AV4093" s="26" t="s">
        <v>63</v>
      </c>
      <c r="AW4093" s="26" t="s">
        <v>63</v>
      </c>
      <c r="AX4093" s="26" t="s">
        <v>63</v>
      </c>
      <c r="AY4093" s="26">
        <v>44.103641000000003</v>
      </c>
      <c r="AZ4093" s="26">
        <v>-102.722678</v>
      </c>
      <c r="BA4093" s="26" t="s">
        <v>208</v>
      </c>
      <c r="BB4093" s="26" t="s">
        <v>609</v>
      </c>
      <c r="BC4093" s="26" t="s">
        <v>68</v>
      </c>
      <c r="BD4093" s="26" t="s">
        <v>68</v>
      </c>
      <c r="BE4093" s="26"/>
      <c r="BF4093" s="26" t="s">
        <v>68</v>
      </c>
      <c r="BG4093" s="26" t="s">
        <v>68</v>
      </c>
      <c r="BH4093" s="26" t="s">
        <v>1071</v>
      </c>
      <c r="BI4093" s="26">
        <v>7</v>
      </c>
      <c r="BJ4093" s="26" t="s">
        <v>20</v>
      </c>
    </row>
    <row r="4094" spans="36:62" x14ac:dyDescent="0.25">
      <c r="AJ4094" s="26">
        <v>3069</v>
      </c>
      <c r="AK4094" s="26">
        <v>2116396</v>
      </c>
      <c r="AL4094" s="264">
        <v>44514.71597222222</v>
      </c>
      <c r="AM4094" s="26" t="s">
        <v>481</v>
      </c>
      <c r="AN4094" s="26" t="s">
        <v>63</v>
      </c>
      <c r="AO4094" s="26"/>
      <c r="AP4094" s="26"/>
      <c r="AQ4094" s="26">
        <v>-1</v>
      </c>
      <c r="AR4094" s="26">
        <v>90</v>
      </c>
      <c r="AS4094" s="26" t="s">
        <v>168</v>
      </c>
      <c r="AT4094" s="26" t="s">
        <v>71</v>
      </c>
      <c r="AU4094" s="26" t="s">
        <v>63</v>
      </c>
      <c r="AV4094" s="26" t="s">
        <v>63</v>
      </c>
      <c r="AW4094" s="26" t="s">
        <v>63</v>
      </c>
      <c r="AX4094" s="26" t="s">
        <v>63</v>
      </c>
      <c r="AY4094" s="26">
        <v>44.036575999999897</v>
      </c>
      <c r="AZ4094" s="26">
        <v>-102.345297</v>
      </c>
      <c r="BA4094" s="26" t="s">
        <v>485</v>
      </c>
      <c r="BB4094" s="26" t="s">
        <v>609</v>
      </c>
      <c r="BC4094" s="26" t="s">
        <v>167</v>
      </c>
      <c r="BD4094" s="26" t="s">
        <v>154</v>
      </c>
      <c r="BE4094" s="26"/>
      <c r="BF4094" s="26" t="s">
        <v>99</v>
      </c>
      <c r="BG4094" s="26" t="s">
        <v>167</v>
      </c>
      <c r="BH4094" s="26" t="s">
        <v>99</v>
      </c>
      <c r="BI4094" s="26">
        <v>7</v>
      </c>
      <c r="BJ4094" s="26" t="s">
        <v>217</v>
      </c>
    </row>
    <row r="4095" spans="36:62" x14ac:dyDescent="0.25">
      <c r="AJ4095" s="26">
        <v>3071</v>
      </c>
      <c r="AK4095" s="26">
        <v>2116622</v>
      </c>
      <c r="AL4095" s="264">
        <v>44516.808333333334</v>
      </c>
      <c r="AM4095" s="26" t="s">
        <v>481</v>
      </c>
      <c r="AN4095" s="26" t="s">
        <v>63</v>
      </c>
      <c r="AO4095" s="26"/>
      <c r="AP4095" s="26"/>
      <c r="AQ4095" s="26">
        <v>-1</v>
      </c>
      <c r="AR4095" s="26">
        <v>90</v>
      </c>
      <c r="AS4095" s="26" t="s">
        <v>168</v>
      </c>
      <c r="AT4095" s="26" t="s">
        <v>74</v>
      </c>
      <c r="AU4095" s="26" t="s">
        <v>63</v>
      </c>
      <c r="AV4095" s="26" t="s">
        <v>63</v>
      </c>
      <c r="AW4095" s="26" t="s">
        <v>63</v>
      </c>
      <c r="AX4095" s="26" t="s">
        <v>63</v>
      </c>
      <c r="AY4095" s="26">
        <v>44.103966999999898</v>
      </c>
      <c r="AZ4095" s="26">
        <v>-102.85257900000001</v>
      </c>
      <c r="BA4095" s="26" t="s">
        <v>158</v>
      </c>
      <c r="BB4095" s="26" t="s">
        <v>609</v>
      </c>
      <c r="BC4095" s="26" t="s">
        <v>167</v>
      </c>
      <c r="BD4095" s="26" t="s">
        <v>154</v>
      </c>
      <c r="BE4095" s="26"/>
      <c r="BF4095" s="26" t="s">
        <v>99</v>
      </c>
      <c r="BG4095" s="26" t="s">
        <v>167</v>
      </c>
      <c r="BH4095" s="26" t="s">
        <v>99</v>
      </c>
      <c r="BI4095" s="26">
        <v>7</v>
      </c>
      <c r="BJ4095" s="26" t="s">
        <v>217</v>
      </c>
    </row>
    <row r="4096" spans="36:62" x14ac:dyDescent="0.25">
      <c r="AJ4096" s="26">
        <v>3072</v>
      </c>
      <c r="AK4096" s="26">
        <v>2116485</v>
      </c>
      <c r="AL4096" s="264">
        <v>44513.824305555558</v>
      </c>
      <c r="AM4096" s="26" t="s">
        <v>481</v>
      </c>
      <c r="AN4096" s="26" t="s">
        <v>63</v>
      </c>
      <c r="AO4096" s="26"/>
      <c r="AP4096" s="26"/>
      <c r="AQ4096" s="26">
        <v>-1</v>
      </c>
      <c r="AR4096" s="26">
        <v>90</v>
      </c>
      <c r="AS4096" s="26" t="s">
        <v>168</v>
      </c>
      <c r="AT4096" s="26" t="s">
        <v>216</v>
      </c>
      <c r="AU4096" s="26" t="s">
        <v>63</v>
      </c>
      <c r="AV4096" s="26" t="s">
        <v>63</v>
      </c>
      <c r="AW4096" s="26" t="s">
        <v>63</v>
      </c>
      <c r="AX4096" s="26" t="s">
        <v>63</v>
      </c>
      <c r="AY4096" s="26">
        <v>44.104590000000002</v>
      </c>
      <c r="AZ4096" s="26">
        <v>-102.897035</v>
      </c>
      <c r="BA4096" s="26" t="s">
        <v>158</v>
      </c>
      <c r="BB4096" s="26" t="s">
        <v>611</v>
      </c>
      <c r="BC4096" s="26" t="s">
        <v>167</v>
      </c>
      <c r="BD4096" s="26" t="s">
        <v>154</v>
      </c>
      <c r="BE4096" s="26"/>
      <c r="BF4096" s="26" t="s">
        <v>99</v>
      </c>
      <c r="BG4096" s="26" t="s">
        <v>167</v>
      </c>
      <c r="BH4096" s="26" t="s">
        <v>99</v>
      </c>
      <c r="BI4096" s="26">
        <v>7</v>
      </c>
      <c r="BJ4096" s="26" t="s">
        <v>217</v>
      </c>
    </row>
    <row r="4097" spans="36:62" x14ac:dyDescent="0.25">
      <c r="AJ4097" s="26">
        <v>3074</v>
      </c>
      <c r="AK4097" s="26">
        <v>2117188</v>
      </c>
      <c r="AL4097" s="264">
        <v>44524.883333333331</v>
      </c>
      <c r="AM4097" s="26" t="s">
        <v>481</v>
      </c>
      <c r="AN4097" s="26" t="s">
        <v>63</v>
      </c>
      <c r="AO4097" s="26"/>
      <c r="AP4097" s="26"/>
      <c r="AQ4097" s="26">
        <v>-1</v>
      </c>
      <c r="AR4097" s="26">
        <v>90</v>
      </c>
      <c r="AS4097" s="26" t="s">
        <v>168</v>
      </c>
      <c r="AT4097" s="26" t="s">
        <v>71</v>
      </c>
      <c r="AU4097" s="26" t="s">
        <v>63</v>
      </c>
      <c r="AV4097" s="26" t="s">
        <v>63</v>
      </c>
      <c r="AW4097" s="26" t="s">
        <v>63</v>
      </c>
      <c r="AX4097" s="26" t="s">
        <v>63</v>
      </c>
      <c r="AY4097" s="26">
        <v>44.108556</v>
      </c>
      <c r="AZ4097" s="26">
        <v>-102.907234</v>
      </c>
      <c r="BA4097" s="26" t="s">
        <v>166</v>
      </c>
      <c r="BB4097" s="26" t="s">
        <v>609</v>
      </c>
      <c r="BC4097" s="26" t="s">
        <v>167</v>
      </c>
      <c r="BD4097" s="26" t="s">
        <v>154</v>
      </c>
      <c r="BE4097" s="26"/>
      <c r="BF4097" s="26" t="s">
        <v>99</v>
      </c>
      <c r="BG4097" s="26" t="s">
        <v>167</v>
      </c>
      <c r="BH4097" s="26" t="s">
        <v>99</v>
      </c>
      <c r="BI4097" s="26">
        <v>7</v>
      </c>
      <c r="BJ4097" s="26" t="s">
        <v>217</v>
      </c>
    </row>
    <row r="4098" spans="36:62" x14ac:dyDescent="0.25">
      <c r="AJ4098" s="26">
        <v>3075</v>
      </c>
      <c r="AK4098" s="26">
        <v>2117194</v>
      </c>
      <c r="AL4098" s="264">
        <v>44519.784722222219</v>
      </c>
      <c r="AM4098" s="26" t="s">
        <v>481</v>
      </c>
      <c r="AN4098" s="26" t="s">
        <v>63</v>
      </c>
      <c r="AO4098" s="26" t="s">
        <v>156</v>
      </c>
      <c r="AP4098" s="26" t="s">
        <v>159</v>
      </c>
      <c r="AQ4098" s="26">
        <v>0</v>
      </c>
      <c r="AR4098" s="26">
        <v>90</v>
      </c>
      <c r="AS4098" s="26" t="s">
        <v>814</v>
      </c>
      <c r="AT4098" s="26" t="s">
        <v>71</v>
      </c>
      <c r="AU4098" s="26" t="s">
        <v>69</v>
      </c>
      <c r="AV4098" s="26" t="s">
        <v>63</v>
      </c>
      <c r="AW4098" s="26" t="s">
        <v>69</v>
      </c>
      <c r="AX4098" s="26" t="s">
        <v>63</v>
      </c>
      <c r="AY4098" s="26">
        <v>44.103464000000002</v>
      </c>
      <c r="AZ4098" s="26">
        <v>-102.572756999999</v>
      </c>
      <c r="BA4098" s="26" t="s">
        <v>166</v>
      </c>
      <c r="BB4098" s="26" t="s">
        <v>609</v>
      </c>
      <c r="BC4098" s="26" t="s">
        <v>1073</v>
      </c>
      <c r="BD4098" s="26" t="s">
        <v>68</v>
      </c>
      <c r="BE4098" s="26" t="s">
        <v>161</v>
      </c>
      <c r="BF4098" s="26" t="s">
        <v>68</v>
      </c>
      <c r="BG4098" s="26" t="s">
        <v>68</v>
      </c>
      <c r="BH4098" s="26" t="s">
        <v>160</v>
      </c>
      <c r="BI4098" s="26">
        <v>7</v>
      </c>
      <c r="BJ4098" s="26" t="s">
        <v>217</v>
      </c>
    </row>
    <row r="4099" spans="36:62" x14ac:dyDescent="0.25">
      <c r="AJ4099" s="26">
        <v>3076</v>
      </c>
      <c r="AK4099" s="26">
        <v>2117196</v>
      </c>
      <c r="AL4099" s="264">
        <v>44519.844444444447</v>
      </c>
      <c r="AM4099" s="26" t="s">
        <v>481</v>
      </c>
      <c r="AN4099" s="26" t="s">
        <v>63</v>
      </c>
      <c r="AO4099" s="26" t="s">
        <v>156</v>
      </c>
      <c r="AP4099" s="26" t="s">
        <v>159</v>
      </c>
      <c r="AQ4099" s="26">
        <v>0</v>
      </c>
      <c r="AR4099" s="26">
        <v>90</v>
      </c>
      <c r="AS4099" s="26" t="s">
        <v>638</v>
      </c>
      <c r="AT4099" s="26" t="s">
        <v>71</v>
      </c>
      <c r="AU4099" s="26" t="s">
        <v>63</v>
      </c>
      <c r="AV4099" s="26" t="s">
        <v>69</v>
      </c>
      <c r="AW4099" s="26" t="s">
        <v>63</v>
      </c>
      <c r="AX4099" s="26" t="s">
        <v>63</v>
      </c>
      <c r="AY4099" s="26">
        <v>44.103437999999898</v>
      </c>
      <c r="AZ4099" s="26">
        <v>-102.774270999999</v>
      </c>
      <c r="BA4099" s="26" t="s">
        <v>166</v>
      </c>
      <c r="BB4099" s="26" t="s">
        <v>611</v>
      </c>
      <c r="BC4099" s="26" t="s">
        <v>685</v>
      </c>
      <c r="BD4099" s="26" t="s">
        <v>68</v>
      </c>
      <c r="BE4099" s="26" t="s">
        <v>1074</v>
      </c>
      <c r="BF4099" s="26" t="s">
        <v>68</v>
      </c>
      <c r="BG4099" s="26" t="s">
        <v>68</v>
      </c>
      <c r="BH4099" s="26" t="s">
        <v>1075</v>
      </c>
      <c r="BI4099" s="26">
        <v>7</v>
      </c>
      <c r="BJ4099" s="26" t="s">
        <v>217</v>
      </c>
    </row>
    <row r="4100" spans="36:62" x14ac:dyDescent="0.25">
      <c r="AJ4100" s="26">
        <v>3077</v>
      </c>
      <c r="AK4100" s="26">
        <v>2116826</v>
      </c>
      <c r="AL4100" s="264">
        <v>44515.229166666664</v>
      </c>
      <c r="AM4100" s="26" t="s">
        <v>481</v>
      </c>
      <c r="AN4100" s="26" t="s">
        <v>63</v>
      </c>
      <c r="AO4100" s="26"/>
      <c r="AP4100" s="26"/>
      <c r="AQ4100" s="26">
        <v>-1</v>
      </c>
      <c r="AR4100" s="26">
        <v>90</v>
      </c>
      <c r="AS4100" s="26" t="s">
        <v>168</v>
      </c>
      <c r="AT4100" s="26" t="s">
        <v>71</v>
      </c>
      <c r="AU4100" s="26" t="s">
        <v>63</v>
      </c>
      <c r="AV4100" s="26" t="s">
        <v>63</v>
      </c>
      <c r="AW4100" s="26" t="s">
        <v>63</v>
      </c>
      <c r="AX4100" s="26" t="s">
        <v>63</v>
      </c>
      <c r="AY4100" s="26">
        <v>44.0466529999999</v>
      </c>
      <c r="AZ4100" s="26">
        <v>-102.357877</v>
      </c>
      <c r="BA4100" s="26" t="s">
        <v>185</v>
      </c>
      <c r="BB4100" s="26" t="s">
        <v>611</v>
      </c>
      <c r="BC4100" s="26" t="s">
        <v>167</v>
      </c>
      <c r="BD4100" s="26" t="s">
        <v>154</v>
      </c>
      <c r="BE4100" s="26"/>
      <c r="BF4100" s="26" t="s">
        <v>99</v>
      </c>
      <c r="BG4100" s="26" t="s">
        <v>167</v>
      </c>
      <c r="BH4100" s="26" t="s">
        <v>99</v>
      </c>
      <c r="BI4100" s="26">
        <v>7</v>
      </c>
      <c r="BJ4100" s="26" t="s">
        <v>217</v>
      </c>
    </row>
    <row r="4101" spans="36:62" x14ac:dyDescent="0.25">
      <c r="AJ4101" s="26">
        <v>3078</v>
      </c>
      <c r="AK4101" s="26">
        <v>2116843</v>
      </c>
      <c r="AL4101" s="264">
        <v>44514.716666666667</v>
      </c>
      <c r="AM4101" s="26" t="s">
        <v>481</v>
      </c>
      <c r="AN4101" s="26" t="s">
        <v>63</v>
      </c>
      <c r="AO4101" s="26"/>
      <c r="AP4101" s="26"/>
      <c r="AQ4101" s="26">
        <v>-1</v>
      </c>
      <c r="AR4101" s="26">
        <v>90</v>
      </c>
      <c r="AS4101" s="26" t="s">
        <v>168</v>
      </c>
      <c r="AT4101" s="26" t="s">
        <v>71</v>
      </c>
      <c r="AU4101" s="26" t="s">
        <v>63</v>
      </c>
      <c r="AV4101" s="26" t="s">
        <v>63</v>
      </c>
      <c r="AW4101" s="26" t="s">
        <v>63</v>
      </c>
      <c r="AX4101" s="26" t="s">
        <v>63</v>
      </c>
      <c r="AY4101" s="26">
        <v>44.036589999999897</v>
      </c>
      <c r="AZ4101" s="26">
        <v>-102.345314</v>
      </c>
      <c r="BA4101" s="26" t="s">
        <v>208</v>
      </c>
      <c r="BB4101" s="26" t="s">
        <v>609</v>
      </c>
      <c r="BC4101" s="26" t="s">
        <v>167</v>
      </c>
      <c r="BD4101" s="26" t="s">
        <v>154</v>
      </c>
      <c r="BE4101" s="26"/>
      <c r="BF4101" s="26" t="s">
        <v>99</v>
      </c>
      <c r="BG4101" s="26" t="s">
        <v>167</v>
      </c>
      <c r="BH4101" s="26" t="s">
        <v>99</v>
      </c>
      <c r="BI4101" s="26">
        <v>7</v>
      </c>
      <c r="BJ4101" s="26" t="s">
        <v>217</v>
      </c>
    </row>
    <row r="4102" spans="36:62" x14ac:dyDescent="0.25">
      <c r="AJ4102" s="26">
        <v>3079</v>
      </c>
      <c r="AK4102" s="26">
        <v>2116823</v>
      </c>
      <c r="AL4102" s="264">
        <v>44519.259027777778</v>
      </c>
      <c r="AM4102" s="26" t="s">
        <v>481</v>
      </c>
      <c r="AN4102" s="26" t="s">
        <v>63</v>
      </c>
      <c r="AO4102" s="26"/>
      <c r="AP4102" s="26"/>
      <c r="AQ4102" s="26">
        <v>-1</v>
      </c>
      <c r="AR4102" s="26">
        <v>90</v>
      </c>
      <c r="AS4102" s="26" t="s">
        <v>168</v>
      </c>
      <c r="AT4102" s="26" t="s">
        <v>71</v>
      </c>
      <c r="AU4102" s="26" t="s">
        <v>63</v>
      </c>
      <c r="AV4102" s="26" t="s">
        <v>63</v>
      </c>
      <c r="AW4102" s="26" t="s">
        <v>63</v>
      </c>
      <c r="AX4102" s="26" t="s">
        <v>63</v>
      </c>
      <c r="AY4102" s="26">
        <v>44.103445000000001</v>
      </c>
      <c r="AZ4102" s="26">
        <v>-102.561699</v>
      </c>
      <c r="BA4102" s="26" t="s">
        <v>208</v>
      </c>
      <c r="BB4102" s="26" t="s">
        <v>609</v>
      </c>
      <c r="BC4102" s="26" t="s">
        <v>167</v>
      </c>
      <c r="BD4102" s="26" t="s">
        <v>154</v>
      </c>
      <c r="BE4102" s="26"/>
      <c r="BF4102" s="26" t="s">
        <v>99</v>
      </c>
      <c r="BG4102" s="26" t="s">
        <v>167</v>
      </c>
      <c r="BH4102" s="26" t="s">
        <v>99</v>
      </c>
      <c r="BI4102" s="26">
        <v>7</v>
      </c>
      <c r="BJ4102" s="26" t="s">
        <v>217</v>
      </c>
    </row>
    <row r="4103" spans="36:62" x14ac:dyDescent="0.25">
      <c r="AJ4103" s="26">
        <v>3080</v>
      </c>
      <c r="AK4103" s="26">
        <v>2116971</v>
      </c>
      <c r="AL4103" s="264">
        <v>44519.67291666667</v>
      </c>
      <c r="AM4103" s="26" t="s">
        <v>481</v>
      </c>
      <c r="AN4103" s="26" t="s">
        <v>63</v>
      </c>
      <c r="AO4103" s="26"/>
      <c r="AP4103" s="26"/>
      <c r="AQ4103" s="26">
        <v>-1</v>
      </c>
      <c r="AR4103" s="26">
        <v>90</v>
      </c>
      <c r="AS4103" s="26" t="s">
        <v>168</v>
      </c>
      <c r="AT4103" s="26" t="s">
        <v>71</v>
      </c>
      <c r="AU4103" s="26" t="s">
        <v>63</v>
      </c>
      <c r="AV4103" s="26" t="s">
        <v>63</v>
      </c>
      <c r="AW4103" s="26" t="s">
        <v>63</v>
      </c>
      <c r="AX4103" s="26" t="s">
        <v>63</v>
      </c>
      <c r="AY4103" s="26">
        <v>44.103361</v>
      </c>
      <c r="AZ4103" s="26">
        <v>-102.673171999999</v>
      </c>
      <c r="BA4103" s="26" t="s">
        <v>521</v>
      </c>
      <c r="BB4103" s="26" t="s">
        <v>611</v>
      </c>
      <c r="BC4103" s="26" t="s">
        <v>167</v>
      </c>
      <c r="BD4103" s="26" t="s">
        <v>154</v>
      </c>
      <c r="BE4103" s="26"/>
      <c r="BF4103" s="26" t="s">
        <v>99</v>
      </c>
      <c r="BG4103" s="26" t="s">
        <v>167</v>
      </c>
      <c r="BH4103" s="26" t="s">
        <v>99</v>
      </c>
      <c r="BI4103" s="26">
        <v>7</v>
      </c>
      <c r="BJ4103" s="26" t="s">
        <v>217</v>
      </c>
    </row>
    <row r="4104" spans="36:62" x14ac:dyDescent="0.25">
      <c r="AJ4104" s="26">
        <v>3083</v>
      </c>
      <c r="AK4104" s="26">
        <v>2117059</v>
      </c>
      <c r="AL4104" s="264">
        <v>44521.878472222219</v>
      </c>
      <c r="AM4104" s="26" t="s">
        <v>481</v>
      </c>
      <c r="AN4104" s="26" t="s">
        <v>63</v>
      </c>
      <c r="AO4104" s="26"/>
      <c r="AP4104" s="26" t="s">
        <v>159</v>
      </c>
      <c r="AQ4104" s="26">
        <v>0</v>
      </c>
      <c r="AR4104" s="26">
        <v>90</v>
      </c>
      <c r="AS4104" s="26" t="s">
        <v>1077</v>
      </c>
      <c r="AT4104" s="26" t="s">
        <v>71</v>
      </c>
      <c r="AU4104" s="26" t="s">
        <v>63</v>
      </c>
      <c r="AV4104" s="26" t="s">
        <v>63</v>
      </c>
      <c r="AW4104" s="26" t="s">
        <v>63</v>
      </c>
      <c r="AX4104" s="26" t="s">
        <v>63</v>
      </c>
      <c r="AY4104" s="26">
        <v>44.099471000000001</v>
      </c>
      <c r="AZ4104" s="26">
        <v>-103.16829300000001</v>
      </c>
      <c r="BA4104" s="26" t="s">
        <v>185</v>
      </c>
      <c r="BB4104" s="26" t="s">
        <v>609</v>
      </c>
      <c r="BC4104" s="26" t="s">
        <v>636</v>
      </c>
      <c r="BD4104" s="26" t="s">
        <v>68</v>
      </c>
      <c r="BE4104" s="26" t="s">
        <v>1076</v>
      </c>
      <c r="BF4104" s="26" t="s">
        <v>68</v>
      </c>
      <c r="BG4104" s="26" t="s">
        <v>68</v>
      </c>
      <c r="BH4104" s="26" t="s">
        <v>998</v>
      </c>
      <c r="BI4104" s="26">
        <v>7</v>
      </c>
      <c r="BJ4104" s="26" t="s">
        <v>21</v>
      </c>
    </row>
    <row r="4105" spans="36:62" x14ac:dyDescent="0.25">
      <c r="AJ4105" s="26">
        <v>3084</v>
      </c>
      <c r="AK4105" s="26">
        <v>2117060</v>
      </c>
      <c r="AL4105" s="264">
        <v>44523.183333333334</v>
      </c>
      <c r="AM4105" s="26" t="s">
        <v>481</v>
      </c>
      <c r="AN4105" s="26" t="s">
        <v>63</v>
      </c>
      <c r="AO4105" s="26"/>
      <c r="AP4105" s="26"/>
      <c r="AQ4105" s="26">
        <v>-1</v>
      </c>
      <c r="AR4105" s="26">
        <v>90</v>
      </c>
      <c r="AS4105" s="26" t="s">
        <v>168</v>
      </c>
      <c r="AT4105" s="26" t="s">
        <v>71</v>
      </c>
      <c r="AU4105" s="26" t="s">
        <v>63</v>
      </c>
      <c r="AV4105" s="26" t="s">
        <v>63</v>
      </c>
      <c r="AW4105" s="26" t="s">
        <v>63</v>
      </c>
      <c r="AX4105" s="26" t="s">
        <v>63</v>
      </c>
      <c r="AY4105" s="26">
        <v>44.103254</v>
      </c>
      <c r="AZ4105" s="26">
        <v>-102.582785</v>
      </c>
      <c r="BA4105" s="26" t="s">
        <v>166</v>
      </c>
      <c r="BB4105" s="26" t="s">
        <v>611</v>
      </c>
      <c r="BC4105" s="26" t="s">
        <v>167</v>
      </c>
      <c r="BD4105" s="26" t="s">
        <v>154</v>
      </c>
      <c r="BE4105" s="26"/>
      <c r="BF4105" s="26" t="s">
        <v>99</v>
      </c>
      <c r="BG4105" s="26" t="s">
        <v>167</v>
      </c>
      <c r="BH4105" s="26" t="s">
        <v>99</v>
      </c>
      <c r="BI4105" s="26">
        <v>7</v>
      </c>
      <c r="BJ4105" s="26" t="s">
        <v>217</v>
      </c>
    </row>
    <row r="4106" spans="36:62" x14ac:dyDescent="0.25">
      <c r="AJ4106" s="26">
        <v>3085</v>
      </c>
      <c r="AK4106" s="26">
        <v>2116958</v>
      </c>
      <c r="AL4106" s="264">
        <v>44520.939583333333</v>
      </c>
      <c r="AM4106" s="26" t="s">
        <v>481</v>
      </c>
      <c r="AN4106" s="26" t="s">
        <v>63</v>
      </c>
      <c r="AO4106" s="26"/>
      <c r="AP4106" s="26"/>
      <c r="AQ4106" s="26">
        <v>-1</v>
      </c>
      <c r="AR4106" s="26">
        <v>90</v>
      </c>
      <c r="AS4106" s="26" t="s">
        <v>168</v>
      </c>
      <c r="AT4106" s="26" t="s">
        <v>74</v>
      </c>
      <c r="AU4106" s="26" t="s">
        <v>63</v>
      </c>
      <c r="AV4106" s="26" t="s">
        <v>63</v>
      </c>
      <c r="AW4106" s="26" t="s">
        <v>63</v>
      </c>
      <c r="AX4106" s="26" t="s">
        <v>63</v>
      </c>
      <c r="AY4106" s="26">
        <v>44.064407000000003</v>
      </c>
      <c r="AZ4106" s="26">
        <v>-102.443787</v>
      </c>
      <c r="BA4106" s="26" t="s">
        <v>494</v>
      </c>
      <c r="BB4106" s="26" t="s">
        <v>611</v>
      </c>
      <c r="BC4106" s="26" t="s">
        <v>167</v>
      </c>
      <c r="BD4106" s="26" t="s">
        <v>154</v>
      </c>
      <c r="BE4106" s="26"/>
      <c r="BF4106" s="26" t="s">
        <v>99</v>
      </c>
      <c r="BG4106" s="26" t="s">
        <v>167</v>
      </c>
      <c r="BH4106" s="26" t="s">
        <v>99</v>
      </c>
      <c r="BI4106" s="26">
        <v>7</v>
      </c>
      <c r="BJ4106" s="26" t="s">
        <v>217</v>
      </c>
    </row>
    <row r="4107" spans="36:62" x14ac:dyDescent="0.25">
      <c r="AJ4107" s="26">
        <v>3087</v>
      </c>
      <c r="AK4107" s="26">
        <v>2117264</v>
      </c>
      <c r="AL4107" s="264">
        <v>44520.211805555555</v>
      </c>
      <c r="AM4107" s="26" t="s">
        <v>481</v>
      </c>
      <c r="AN4107" s="26" t="s">
        <v>63</v>
      </c>
      <c r="AO4107" s="26"/>
      <c r="AP4107" s="26"/>
      <c r="AQ4107" s="26">
        <v>-1</v>
      </c>
      <c r="AR4107" s="26">
        <v>90</v>
      </c>
      <c r="AS4107" s="26" t="s">
        <v>168</v>
      </c>
      <c r="AT4107" s="26" t="s">
        <v>704</v>
      </c>
      <c r="AU4107" s="26" t="s">
        <v>63</v>
      </c>
      <c r="AV4107" s="26" t="s">
        <v>63</v>
      </c>
      <c r="AW4107" s="26" t="s">
        <v>63</v>
      </c>
      <c r="AX4107" s="26" t="s">
        <v>63</v>
      </c>
      <c r="AY4107" s="26">
        <v>44.103422000000002</v>
      </c>
      <c r="AZ4107" s="26">
        <v>-102.793548</v>
      </c>
      <c r="BA4107" s="26" t="s">
        <v>185</v>
      </c>
      <c r="BB4107" s="26" t="s">
        <v>611</v>
      </c>
      <c r="BC4107" s="26" t="s">
        <v>167</v>
      </c>
      <c r="BD4107" s="26" t="s">
        <v>154</v>
      </c>
      <c r="BE4107" s="26"/>
      <c r="BF4107" s="26" t="s">
        <v>99</v>
      </c>
      <c r="BG4107" s="26" t="s">
        <v>167</v>
      </c>
      <c r="BH4107" s="26" t="s">
        <v>99</v>
      </c>
      <c r="BI4107" s="26">
        <v>7</v>
      </c>
      <c r="BJ4107" s="26" t="s">
        <v>217</v>
      </c>
    </row>
    <row r="4108" spans="36:62" x14ac:dyDescent="0.25">
      <c r="AJ4108" s="26">
        <v>3088</v>
      </c>
      <c r="AK4108" s="26">
        <v>2117265</v>
      </c>
      <c r="AL4108" s="264">
        <v>44520.59375</v>
      </c>
      <c r="AM4108" s="26" t="s">
        <v>481</v>
      </c>
      <c r="AN4108" s="26" t="s">
        <v>63</v>
      </c>
      <c r="AO4108" s="26" t="s">
        <v>156</v>
      </c>
      <c r="AP4108" s="26" t="s">
        <v>159</v>
      </c>
      <c r="AQ4108" s="26">
        <v>0</v>
      </c>
      <c r="AR4108" s="26">
        <v>90</v>
      </c>
      <c r="AS4108" s="26" t="s">
        <v>638</v>
      </c>
      <c r="AT4108" s="26" t="s">
        <v>74</v>
      </c>
      <c r="AU4108" s="26" t="s">
        <v>63</v>
      </c>
      <c r="AV4108" s="26" t="s">
        <v>69</v>
      </c>
      <c r="AW4108" s="26" t="s">
        <v>63</v>
      </c>
      <c r="AX4108" s="26" t="s">
        <v>63</v>
      </c>
      <c r="AY4108" s="26">
        <v>44.030119999999897</v>
      </c>
      <c r="AZ4108" s="26">
        <v>-102.326780999999</v>
      </c>
      <c r="BA4108" s="26" t="s">
        <v>185</v>
      </c>
      <c r="BB4108" s="26" t="s">
        <v>609</v>
      </c>
      <c r="BC4108" s="26" t="s">
        <v>685</v>
      </c>
      <c r="BD4108" s="26" t="s">
        <v>68</v>
      </c>
      <c r="BE4108" s="26"/>
      <c r="BF4108" s="26" t="s">
        <v>68</v>
      </c>
      <c r="BG4108" s="26" t="s">
        <v>68</v>
      </c>
      <c r="BH4108" s="26" t="s">
        <v>146</v>
      </c>
      <c r="BI4108" s="26">
        <v>7</v>
      </c>
      <c r="BJ4108" s="26" t="s">
        <v>21</v>
      </c>
    </row>
    <row r="4109" spans="36:62" x14ac:dyDescent="0.25">
      <c r="AJ4109" s="26">
        <v>3089</v>
      </c>
      <c r="AK4109" s="26">
        <v>2117403</v>
      </c>
      <c r="AL4109" s="264">
        <v>44523.681944444441</v>
      </c>
      <c r="AM4109" s="26" t="s">
        <v>481</v>
      </c>
      <c r="AN4109" s="26" t="s">
        <v>63</v>
      </c>
      <c r="AO4109" s="26"/>
      <c r="AP4109" s="26"/>
      <c r="AQ4109" s="26">
        <v>-1</v>
      </c>
      <c r="AR4109" s="26">
        <v>90</v>
      </c>
      <c r="AS4109" s="26" t="s">
        <v>168</v>
      </c>
      <c r="AT4109" s="26" t="s">
        <v>71</v>
      </c>
      <c r="AU4109" s="26" t="s">
        <v>63</v>
      </c>
      <c r="AV4109" s="26" t="s">
        <v>63</v>
      </c>
      <c r="AW4109" s="26" t="s">
        <v>63</v>
      </c>
      <c r="AX4109" s="26" t="s">
        <v>63</v>
      </c>
      <c r="AY4109" s="26">
        <v>44.024658000000002</v>
      </c>
      <c r="AZ4109" s="26">
        <v>-102.315190999999</v>
      </c>
      <c r="BA4109" s="26" t="s">
        <v>491</v>
      </c>
      <c r="BB4109" s="26" t="s">
        <v>609</v>
      </c>
      <c r="BC4109" s="26" t="s">
        <v>167</v>
      </c>
      <c r="BD4109" s="26" t="s">
        <v>154</v>
      </c>
      <c r="BE4109" s="26"/>
      <c r="BF4109" s="26" t="s">
        <v>99</v>
      </c>
      <c r="BG4109" s="26" t="s">
        <v>167</v>
      </c>
      <c r="BH4109" s="26" t="s">
        <v>99</v>
      </c>
      <c r="BI4109" s="26">
        <v>7</v>
      </c>
      <c r="BJ4109" s="26" t="s">
        <v>217</v>
      </c>
    </row>
    <row r="4110" spans="36:62" x14ac:dyDescent="0.25">
      <c r="AJ4110" s="26">
        <v>3090</v>
      </c>
      <c r="AK4110" s="26">
        <v>2117407</v>
      </c>
      <c r="AL4110" s="264">
        <v>44524.854861111111</v>
      </c>
      <c r="AM4110" s="26" t="s">
        <v>481</v>
      </c>
      <c r="AN4110" s="26" t="s">
        <v>63</v>
      </c>
      <c r="AO4110" s="26"/>
      <c r="AP4110" s="26"/>
      <c r="AQ4110" s="26">
        <v>-1</v>
      </c>
      <c r="AR4110" s="26">
        <v>90</v>
      </c>
      <c r="AS4110" s="26" t="s">
        <v>168</v>
      </c>
      <c r="AT4110" s="26" t="s">
        <v>71</v>
      </c>
      <c r="AU4110" s="26" t="s">
        <v>63</v>
      </c>
      <c r="AV4110" s="26" t="s">
        <v>63</v>
      </c>
      <c r="AW4110" s="26" t="s">
        <v>63</v>
      </c>
      <c r="AX4110" s="26" t="s">
        <v>63</v>
      </c>
      <c r="AY4110" s="26">
        <v>44.067658000000002</v>
      </c>
      <c r="AZ4110" s="26">
        <v>-102.396861</v>
      </c>
      <c r="BA4110" s="26" t="s">
        <v>158</v>
      </c>
      <c r="BB4110" s="26" t="s">
        <v>609</v>
      </c>
      <c r="BC4110" s="26" t="s">
        <v>167</v>
      </c>
      <c r="BD4110" s="26" t="s">
        <v>154</v>
      </c>
      <c r="BE4110" s="26"/>
      <c r="BF4110" s="26" t="s">
        <v>99</v>
      </c>
      <c r="BG4110" s="26" t="s">
        <v>167</v>
      </c>
      <c r="BH4110" s="26" t="s">
        <v>99</v>
      </c>
      <c r="BI4110" s="26">
        <v>7</v>
      </c>
      <c r="BJ4110" s="26" t="s">
        <v>217</v>
      </c>
    </row>
    <row r="4111" spans="36:62" x14ac:dyDescent="0.25">
      <c r="AJ4111" s="26">
        <v>3091</v>
      </c>
      <c r="AK4111" s="26">
        <v>2117368</v>
      </c>
      <c r="AL4111" s="264">
        <v>44528.309027777781</v>
      </c>
      <c r="AM4111" s="26" t="s">
        <v>481</v>
      </c>
      <c r="AN4111" s="26" t="s">
        <v>63</v>
      </c>
      <c r="AO4111" s="26"/>
      <c r="AP4111" s="26"/>
      <c r="AQ4111" s="26">
        <v>-1</v>
      </c>
      <c r="AR4111" s="26">
        <v>90</v>
      </c>
      <c r="AS4111" s="26" t="s">
        <v>168</v>
      </c>
      <c r="AT4111" s="26" t="s">
        <v>71</v>
      </c>
      <c r="AU4111" s="26" t="s">
        <v>63</v>
      </c>
      <c r="AV4111" s="26" t="s">
        <v>63</v>
      </c>
      <c r="AW4111" s="26" t="s">
        <v>63</v>
      </c>
      <c r="AX4111" s="26" t="s">
        <v>63</v>
      </c>
      <c r="AY4111" s="26">
        <v>44.068807</v>
      </c>
      <c r="AZ4111" s="26">
        <v>-102.414669</v>
      </c>
      <c r="BA4111" s="26" t="s">
        <v>185</v>
      </c>
      <c r="BB4111" s="26" t="s">
        <v>609</v>
      </c>
      <c r="BC4111" s="26" t="s">
        <v>167</v>
      </c>
      <c r="BD4111" s="26" t="s">
        <v>154</v>
      </c>
      <c r="BE4111" s="26"/>
      <c r="BF4111" s="26" t="s">
        <v>99</v>
      </c>
      <c r="BG4111" s="26" t="s">
        <v>167</v>
      </c>
      <c r="BH4111" s="26" t="s">
        <v>99</v>
      </c>
      <c r="BI4111" s="26">
        <v>7</v>
      </c>
      <c r="BJ4111" s="26" t="s">
        <v>217</v>
      </c>
    </row>
    <row r="4112" spans="36:62" x14ac:dyDescent="0.25">
      <c r="AJ4112" s="26">
        <v>3092</v>
      </c>
      <c r="AK4112" s="26">
        <v>2117373</v>
      </c>
      <c r="AL4112" s="264">
        <v>44515.265972222223</v>
      </c>
      <c r="AM4112" s="26" t="s">
        <v>481</v>
      </c>
      <c r="AN4112" s="26" t="s">
        <v>63</v>
      </c>
      <c r="AO4112" s="26" t="s">
        <v>156</v>
      </c>
      <c r="AP4112" s="26" t="s">
        <v>159</v>
      </c>
      <c r="AQ4112" s="26">
        <v>0</v>
      </c>
      <c r="AR4112" s="26">
        <v>90</v>
      </c>
      <c r="AS4112" s="26" t="s">
        <v>1078</v>
      </c>
      <c r="AT4112" s="26" t="s">
        <v>71</v>
      </c>
      <c r="AU4112" s="26" t="s">
        <v>63</v>
      </c>
      <c r="AV4112" s="26" t="s">
        <v>69</v>
      </c>
      <c r="AW4112" s="26" t="s">
        <v>63</v>
      </c>
      <c r="AX4112" s="26" t="s">
        <v>63</v>
      </c>
      <c r="AY4112" s="26">
        <v>44.0994379999999</v>
      </c>
      <c r="AZ4112" s="26">
        <v>-103.162025</v>
      </c>
      <c r="BA4112" s="26" t="s">
        <v>158</v>
      </c>
      <c r="BB4112" s="26" t="s">
        <v>609</v>
      </c>
      <c r="BC4112" s="26" t="s">
        <v>685</v>
      </c>
      <c r="BD4112" s="26" t="s">
        <v>68</v>
      </c>
      <c r="BE4112" s="26" t="s">
        <v>161</v>
      </c>
      <c r="BF4112" s="26" t="s">
        <v>68</v>
      </c>
      <c r="BG4112" s="26" t="s">
        <v>68</v>
      </c>
      <c r="BH4112" s="26" t="s">
        <v>146</v>
      </c>
      <c r="BI4112" s="26">
        <v>7</v>
      </c>
      <c r="BJ4112" s="26" t="s">
        <v>217</v>
      </c>
    </row>
    <row r="4113" spans="36:62" x14ac:dyDescent="0.25">
      <c r="AJ4113" s="26">
        <v>3093</v>
      </c>
      <c r="AK4113" s="26">
        <v>2117376</v>
      </c>
      <c r="AL4113" s="264">
        <v>44526.520833333336</v>
      </c>
      <c r="AM4113" s="26" t="s">
        <v>481</v>
      </c>
      <c r="AN4113" s="26" t="s">
        <v>63</v>
      </c>
      <c r="AO4113" s="26"/>
      <c r="AP4113" s="26"/>
      <c r="AQ4113" s="26">
        <v>-1</v>
      </c>
      <c r="AR4113" s="26">
        <v>90</v>
      </c>
      <c r="AS4113" s="26" t="s">
        <v>168</v>
      </c>
      <c r="AT4113" s="26" t="s">
        <v>71</v>
      </c>
      <c r="AU4113" s="26" t="s">
        <v>63</v>
      </c>
      <c r="AV4113" s="26" t="s">
        <v>63</v>
      </c>
      <c r="AW4113" s="26" t="s">
        <v>63</v>
      </c>
      <c r="AX4113" s="26" t="s">
        <v>63</v>
      </c>
      <c r="AY4113" s="26">
        <v>44.002398999999897</v>
      </c>
      <c r="AZ4113" s="26">
        <v>-102.269605999999</v>
      </c>
      <c r="BA4113" s="26" t="s">
        <v>498</v>
      </c>
      <c r="BB4113" s="26" t="s">
        <v>609</v>
      </c>
      <c r="BC4113" s="26" t="s">
        <v>167</v>
      </c>
      <c r="BD4113" s="26" t="s">
        <v>154</v>
      </c>
      <c r="BE4113" s="26"/>
      <c r="BF4113" s="26" t="s">
        <v>99</v>
      </c>
      <c r="BG4113" s="26" t="s">
        <v>167</v>
      </c>
      <c r="BH4113" s="26" t="s">
        <v>99</v>
      </c>
      <c r="BI4113" s="26">
        <v>7</v>
      </c>
      <c r="BJ4113" s="26" t="s">
        <v>217</v>
      </c>
    </row>
    <row r="4114" spans="36:62" x14ac:dyDescent="0.25">
      <c r="AJ4114" s="26">
        <v>3094</v>
      </c>
      <c r="AK4114" s="26">
        <v>2200687</v>
      </c>
      <c r="AL4114" s="264">
        <v>44582.270833333336</v>
      </c>
      <c r="AM4114" s="26" t="s">
        <v>147</v>
      </c>
      <c r="AN4114" s="26" t="s">
        <v>63</v>
      </c>
      <c r="AO4114" s="26" t="s">
        <v>156</v>
      </c>
      <c r="AP4114" s="26" t="s">
        <v>159</v>
      </c>
      <c r="AQ4114" s="26">
        <v>0</v>
      </c>
      <c r="AR4114" s="26">
        <v>90</v>
      </c>
      <c r="AS4114" s="26" t="s">
        <v>201</v>
      </c>
      <c r="AT4114" s="26" t="s">
        <v>854</v>
      </c>
      <c r="AU4114" s="26" t="s">
        <v>63</v>
      </c>
      <c r="AV4114" s="26" t="s">
        <v>63</v>
      </c>
      <c r="AW4114" s="26" t="s">
        <v>63</v>
      </c>
      <c r="AX4114" s="26" t="s">
        <v>63</v>
      </c>
      <c r="AY4114" s="26">
        <v>43.8362219999999</v>
      </c>
      <c r="AZ4114" s="26">
        <v>-101.68644500000001</v>
      </c>
      <c r="BA4114" s="26" t="s">
        <v>208</v>
      </c>
      <c r="BB4114" s="26" t="s">
        <v>609</v>
      </c>
      <c r="BC4114" s="26" t="s">
        <v>680</v>
      </c>
      <c r="BD4114" s="26" t="s">
        <v>615</v>
      </c>
      <c r="BE4114" s="26"/>
      <c r="BF4114" s="26" t="s">
        <v>68</v>
      </c>
      <c r="BG4114" s="26" t="s">
        <v>209</v>
      </c>
      <c r="BH4114" s="26" t="s">
        <v>146</v>
      </c>
      <c r="BI4114" s="26">
        <v>7</v>
      </c>
      <c r="BJ4114" s="26" t="s">
        <v>217</v>
      </c>
    </row>
    <row r="4115" spans="36:62" x14ac:dyDescent="0.25">
      <c r="AJ4115" s="26">
        <v>3098</v>
      </c>
      <c r="AK4115" s="26">
        <v>2200921</v>
      </c>
      <c r="AL4115" s="264">
        <v>44578.320138888892</v>
      </c>
      <c r="AM4115" s="26" t="s">
        <v>481</v>
      </c>
      <c r="AN4115" s="26" t="s">
        <v>63</v>
      </c>
      <c r="AO4115" s="26" t="s">
        <v>156</v>
      </c>
      <c r="AP4115" s="26" t="s">
        <v>159</v>
      </c>
      <c r="AQ4115" s="26">
        <v>0</v>
      </c>
      <c r="AR4115" s="26">
        <v>90</v>
      </c>
      <c r="AS4115" s="26" t="s">
        <v>1079</v>
      </c>
      <c r="AT4115" s="26" t="s">
        <v>71</v>
      </c>
      <c r="AU4115" s="26" t="s">
        <v>63</v>
      </c>
      <c r="AV4115" s="26" t="s">
        <v>63</v>
      </c>
      <c r="AW4115" s="26" t="s">
        <v>63</v>
      </c>
      <c r="AX4115" s="26" t="s">
        <v>63</v>
      </c>
      <c r="AY4115" s="26">
        <v>44.117562</v>
      </c>
      <c r="AZ4115" s="26">
        <v>-103.094301999999</v>
      </c>
      <c r="BA4115" s="26" t="s">
        <v>483</v>
      </c>
      <c r="BB4115" s="26" t="s">
        <v>609</v>
      </c>
      <c r="BC4115" s="26" t="s">
        <v>1080</v>
      </c>
      <c r="BD4115" s="26" t="s">
        <v>68</v>
      </c>
      <c r="BE4115" s="26"/>
      <c r="BF4115" s="26" t="s">
        <v>68</v>
      </c>
      <c r="BG4115" s="26" t="s">
        <v>68</v>
      </c>
      <c r="BH4115" s="26" t="s">
        <v>646</v>
      </c>
      <c r="BI4115" s="26">
        <v>7</v>
      </c>
      <c r="BJ4115" s="26" t="s">
        <v>20</v>
      </c>
    </row>
    <row r="4116" spans="36:62" x14ac:dyDescent="0.25">
      <c r="AJ4116" s="26">
        <v>3099</v>
      </c>
      <c r="AK4116" s="26">
        <v>2118044</v>
      </c>
      <c r="AL4116" s="264">
        <v>44522.916666666664</v>
      </c>
      <c r="AM4116" s="26" t="s">
        <v>481</v>
      </c>
      <c r="AN4116" s="26" t="s">
        <v>63</v>
      </c>
      <c r="AO4116" s="26"/>
      <c r="AP4116" s="26"/>
      <c r="AQ4116" s="26">
        <v>-1</v>
      </c>
      <c r="AR4116" s="26">
        <v>90</v>
      </c>
      <c r="AS4116" s="26" t="s">
        <v>168</v>
      </c>
      <c r="AT4116" s="26" t="s">
        <v>71</v>
      </c>
      <c r="AU4116" s="26" t="s">
        <v>63</v>
      </c>
      <c r="AV4116" s="26" t="s">
        <v>63</v>
      </c>
      <c r="AW4116" s="26" t="s">
        <v>63</v>
      </c>
      <c r="AX4116" s="26" t="s">
        <v>63</v>
      </c>
      <c r="AY4116" s="26">
        <v>43.917656000000001</v>
      </c>
      <c r="AZ4116" s="26">
        <v>-102.094566</v>
      </c>
      <c r="BA4116" s="26" t="s">
        <v>185</v>
      </c>
      <c r="BB4116" s="26" t="s">
        <v>609</v>
      </c>
      <c r="BC4116" s="26" t="s">
        <v>167</v>
      </c>
      <c r="BD4116" s="26" t="s">
        <v>154</v>
      </c>
      <c r="BE4116" s="26"/>
      <c r="BF4116" s="26" t="s">
        <v>99</v>
      </c>
      <c r="BG4116" s="26" t="s">
        <v>167</v>
      </c>
      <c r="BH4116" s="26" t="s">
        <v>99</v>
      </c>
      <c r="BI4116" s="26">
        <v>7</v>
      </c>
      <c r="BJ4116" s="26" t="s">
        <v>217</v>
      </c>
    </row>
    <row r="4117" spans="36:62" x14ac:dyDescent="0.25">
      <c r="AJ4117" s="26">
        <v>3101</v>
      </c>
      <c r="AK4117" s="26">
        <v>2118253</v>
      </c>
      <c r="AL4117" s="264">
        <v>44540.25</v>
      </c>
      <c r="AM4117" s="26" t="s">
        <v>481</v>
      </c>
      <c r="AN4117" s="26" t="s">
        <v>63</v>
      </c>
      <c r="AO4117" s="26" t="s">
        <v>156</v>
      </c>
      <c r="AP4117" s="26" t="s">
        <v>741</v>
      </c>
      <c r="AQ4117" s="26">
        <v>0</v>
      </c>
      <c r="AR4117" s="26">
        <v>90</v>
      </c>
      <c r="AS4117" s="26" t="s">
        <v>1081</v>
      </c>
      <c r="AT4117" s="26" t="s">
        <v>674</v>
      </c>
      <c r="AU4117" s="26" t="s">
        <v>63</v>
      </c>
      <c r="AV4117" s="26" t="s">
        <v>63</v>
      </c>
      <c r="AW4117" s="26" t="s">
        <v>63</v>
      </c>
      <c r="AX4117" s="26" t="s">
        <v>63</v>
      </c>
      <c r="AY4117" s="26">
        <v>43.991515</v>
      </c>
      <c r="AZ4117" s="26">
        <v>-102.254277</v>
      </c>
      <c r="BA4117" s="26" t="s">
        <v>166</v>
      </c>
      <c r="BB4117" s="26" t="s">
        <v>609</v>
      </c>
      <c r="BC4117" s="26" t="s">
        <v>614</v>
      </c>
      <c r="BD4117" s="26" t="s">
        <v>68</v>
      </c>
      <c r="BE4117" s="26"/>
      <c r="BF4117" s="26" t="s">
        <v>68</v>
      </c>
      <c r="BG4117" s="26" t="s">
        <v>209</v>
      </c>
      <c r="BH4117" s="26" t="s">
        <v>146</v>
      </c>
      <c r="BI4117" s="26">
        <v>7</v>
      </c>
      <c r="BJ4117" s="26" t="s">
        <v>217</v>
      </c>
    </row>
    <row r="4118" spans="36:62" x14ac:dyDescent="0.25">
      <c r="AJ4118" s="26">
        <v>3102</v>
      </c>
      <c r="AK4118" s="26">
        <v>2118503</v>
      </c>
      <c r="AL4118" s="264">
        <v>44545.40347222222</v>
      </c>
      <c r="AM4118" s="26" t="s">
        <v>481</v>
      </c>
      <c r="AN4118" s="26" t="s">
        <v>63</v>
      </c>
      <c r="AO4118" s="26" t="s">
        <v>156</v>
      </c>
      <c r="AP4118" s="26" t="s">
        <v>159</v>
      </c>
      <c r="AQ4118" s="26">
        <v>0</v>
      </c>
      <c r="AR4118" s="26">
        <v>90</v>
      </c>
      <c r="AS4118" s="26" t="s">
        <v>206</v>
      </c>
      <c r="AT4118" s="26" t="s">
        <v>619</v>
      </c>
      <c r="AU4118" s="26" t="s">
        <v>63</v>
      </c>
      <c r="AV4118" s="26" t="s">
        <v>63</v>
      </c>
      <c r="AW4118" s="26" t="s">
        <v>63</v>
      </c>
      <c r="AX4118" s="26" t="s">
        <v>63</v>
      </c>
      <c r="AY4118" s="26">
        <v>44.103611000000001</v>
      </c>
      <c r="AZ4118" s="26">
        <v>-102.700344</v>
      </c>
      <c r="BA4118" s="26" t="s">
        <v>491</v>
      </c>
      <c r="BB4118" s="26" t="s">
        <v>609</v>
      </c>
      <c r="BC4118" s="26" t="s">
        <v>667</v>
      </c>
      <c r="BD4118" s="26" t="s">
        <v>68</v>
      </c>
      <c r="BE4118" s="26"/>
      <c r="BF4118" s="26" t="s">
        <v>68</v>
      </c>
      <c r="BG4118" s="26" t="s">
        <v>68</v>
      </c>
      <c r="BH4118" s="26" t="s">
        <v>160</v>
      </c>
      <c r="BI4118" s="26">
        <v>7</v>
      </c>
      <c r="BJ4118" s="26" t="s">
        <v>217</v>
      </c>
    </row>
    <row r="4119" spans="36:62" x14ac:dyDescent="0.25">
      <c r="AJ4119" s="26">
        <v>3103</v>
      </c>
      <c r="AK4119" s="26">
        <v>2118252</v>
      </c>
      <c r="AL4119" s="264">
        <v>44539.728472222225</v>
      </c>
      <c r="AM4119" s="26" t="s">
        <v>481</v>
      </c>
      <c r="AN4119" s="26" t="s">
        <v>63</v>
      </c>
      <c r="AO4119" s="26"/>
      <c r="AP4119" s="26"/>
      <c r="AQ4119" s="26">
        <v>-1</v>
      </c>
      <c r="AR4119" s="26">
        <v>90</v>
      </c>
      <c r="AS4119" s="26" t="s">
        <v>168</v>
      </c>
      <c r="AT4119" s="26" t="s">
        <v>74</v>
      </c>
      <c r="AU4119" s="26" t="s">
        <v>63</v>
      </c>
      <c r="AV4119" s="26" t="s">
        <v>63</v>
      </c>
      <c r="AW4119" s="26" t="s">
        <v>63</v>
      </c>
      <c r="AX4119" s="26" t="s">
        <v>63</v>
      </c>
      <c r="AY4119" s="26">
        <v>44.0191769999999</v>
      </c>
      <c r="AZ4119" s="26">
        <v>-102.293841</v>
      </c>
      <c r="BA4119" s="26" t="s">
        <v>485</v>
      </c>
      <c r="BB4119" s="26" t="s">
        <v>611</v>
      </c>
      <c r="BC4119" s="26" t="s">
        <v>167</v>
      </c>
      <c r="BD4119" s="26" t="s">
        <v>154</v>
      </c>
      <c r="BE4119" s="26"/>
      <c r="BF4119" s="26" t="s">
        <v>99</v>
      </c>
      <c r="BG4119" s="26" t="s">
        <v>167</v>
      </c>
      <c r="BH4119" s="26" t="s">
        <v>99</v>
      </c>
      <c r="BI4119" s="26">
        <v>7</v>
      </c>
      <c r="BJ4119" s="26" t="s">
        <v>217</v>
      </c>
    </row>
    <row r="4120" spans="36:62" x14ac:dyDescent="0.25">
      <c r="AJ4120" s="26">
        <v>3104</v>
      </c>
      <c r="AK4120" s="26">
        <v>2118151</v>
      </c>
      <c r="AL4120" s="264">
        <v>44539.059027777781</v>
      </c>
      <c r="AM4120" s="26" t="s">
        <v>481</v>
      </c>
      <c r="AN4120" s="26" t="s">
        <v>63</v>
      </c>
      <c r="AO4120" s="26" t="s">
        <v>214</v>
      </c>
      <c r="AP4120" s="26" t="s">
        <v>1012</v>
      </c>
      <c r="AQ4120" s="26">
        <v>0</v>
      </c>
      <c r="AR4120" s="26">
        <v>90</v>
      </c>
      <c r="AS4120" s="26" t="s">
        <v>628</v>
      </c>
      <c r="AT4120" s="26" t="s">
        <v>619</v>
      </c>
      <c r="AU4120" s="26" t="s">
        <v>63</v>
      </c>
      <c r="AV4120" s="26" t="s">
        <v>63</v>
      </c>
      <c r="AW4120" s="26" t="s">
        <v>63</v>
      </c>
      <c r="AX4120" s="26" t="s">
        <v>63</v>
      </c>
      <c r="AY4120" s="26">
        <v>44.103991000000001</v>
      </c>
      <c r="AZ4120" s="26">
        <v>-102.853785</v>
      </c>
      <c r="BA4120" s="26" t="s">
        <v>526</v>
      </c>
      <c r="BB4120" s="26" t="s">
        <v>609</v>
      </c>
      <c r="BC4120" s="26" t="s">
        <v>895</v>
      </c>
      <c r="BD4120" s="26" t="s">
        <v>68</v>
      </c>
      <c r="BE4120" s="26"/>
      <c r="BF4120" s="26" t="s">
        <v>68</v>
      </c>
      <c r="BG4120" s="26" t="s">
        <v>68</v>
      </c>
      <c r="BH4120" s="26" t="s">
        <v>1082</v>
      </c>
      <c r="BI4120" s="26">
        <v>7</v>
      </c>
      <c r="BJ4120" s="26" t="s">
        <v>21</v>
      </c>
    </row>
    <row r="4121" spans="36:62" x14ac:dyDescent="0.25">
      <c r="AJ4121" s="26">
        <v>3106</v>
      </c>
      <c r="AK4121" s="26">
        <v>2118813</v>
      </c>
      <c r="AL4121" s="264">
        <v>44545.519444444442</v>
      </c>
      <c r="AM4121" s="26" t="s">
        <v>481</v>
      </c>
      <c r="AN4121" s="26" t="s">
        <v>63</v>
      </c>
      <c r="AO4121" s="26" t="s">
        <v>156</v>
      </c>
      <c r="AP4121" s="26" t="s">
        <v>159</v>
      </c>
      <c r="AQ4121" s="26">
        <v>0</v>
      </c>
      <c r="AR4121" s="26">
        <v>90</v>
      </c>
      <c r="AS4121" s="26" t="s">
        <v>877</v>
      </c>
      <c r="AT4121" s="26" t="s">
        <v>216</v>
      </c>
      <c r="AU4121" s="26" t="s">
        <v>69</v>
      </c>
      <c r="AV4121" s="26" t="s">
        <v>63</v>
      </c>
      <c r="AW4121" s="26" t="s">
        <v>63</v>
      </c>
      <c r="AX4121" s="26" t="s">
        <v>63</v>
      </c>
      <c r="AY4121" s="26">
        <v>44.103651999999897</v>
      </c>
      <c r="AZ4121" s="26">
        <v>-102.823903</v>
      </c>
      <c r="BA4121" s="26" t="s">
        <v>208</v>
      </c>
      <c r="BB4121" s="26" t="s">
        <v>609</v>
      </c>
      <c r="BC4121" s="26" t="s">
        <v>620</v>
      </c>
      <c r="BD4121" s="26" t="s">
        <v>68</v>
      </c>
      <c r="BE4121" s="26"/>
      <c r="BF4121" s="26" t="s">
        <v>68</v>
      </c>
      <c r="BG4121" s="26" t="s">
        <v>68</v>
      </c>
      <c r="BH4121" s="26" t="s">
        <v>146</v>
      </c>
      <c r="BI4121" s="26">
        <v>7</v>
      </c>
      <c r="BJ4121" s="26" t="s">
        <v>20</v>
      </c>
    </row>
    <row r="4122" spans="36:62" x14ac:dyDescent="0.25">
      <c r="AJ4122" s="26">
        <v>3107</v>
      </c>
      <c r="AK4122" s="26">
        <v>2118624</v>
      </c>
      <c r="AL4122" s="264">
        <v>44545.486805555556</v>
      </c>
      <c r="AM4122" s="26" t="s">
        <v>481</v>
      </c>
      <c r="AN4122" s="26" t="s">
        <v>63</v>
      </c>
      <c r="AO4122" s="26" t="s">
        <v>156</v>
      </c>
      <c r="AP4122" s="26" t="s">
        <v>159</v>
      </c>
      <c r="AQ4122" s="26">
        <v>0</v>
      </c>
      <c r="AR4122" s="26">
        <v>90</v>
      </c>
      <c r="AS4122" s="26" t="s">
        <v>188</v>
      </c>
      <c r="AT4122" s="26" t="s">
        <v>619</v>
      </c>
      <c r="AU4122" s="26" t="s">
        <v>63</v>
      </c>
      <c r="AV4122" s="26" t="s">
        <v>63</v>
      </c>
      <c r="AW4122" s="26" t="s">
        <v>63</v>
      </c>
      <c r="AX4122" s="26" t="s">
        <v>63</v>
      </c>
      <c r="AY4122" s="26">
        <v>44.103378999999897</v>
      </c>
      <c r="AZ4122" s="26">
        <v>-102.531122999999</v>
      </c>
      <c r="BA4122" s="26" t="s">
        <v>521</v>
      </c>
      <c r="BB4122" s="26" t="s">
        <v>609</v>
      </c>
      <c r="BC4122" s="26" t="s">
        <v>667</v>
      </c>
      <c r="BD4122" s="26" t="s">
        <v>68</v>
      </c>
      <c r="BE4122" s="26"/>
      <c r="BF4122" s="26" t="s">
        <v>68</v>
      </c>
      <c r="BG4122" s="26" t="s">
        <v>68</v>
      </c>
      <c r="BH4122" s="26" t="s">
        <v>160</v>
      </c>
      <c r="BI4122" s="26">
        <v>7</v>
      </c>
      <c r="BJ4122" s="26" t="s">
        <v>217</v>
      </c>
    </row>
    <row r="4123" spans="36:62" x14ac:dyDescent="0.25">
      <c r="AJ4123" s="26">
        <v>3108</v>
      </c>
      <c r="AK4123" s="26">
        <v>2118344</v>
      </c>
      <c r="AL4123" s="264">
        <v>44540.511111111111</v>
      </c>
      <c r="AM4123" s="26" t="s">
        <v>481</v>
      </c>
      <c r="AN4123" s="26" t="s">
        <v>63</v>
      </c>
      <c r="AO4123" s="26" t="s">
        <v>173</v>
      </c>
      <c r="AP4123" s="26" t="s">
        <v>159</v>
      </c>
      <c r="AQ4123" s="26">
        <v>0</v>
      </c>
      <c r="AR4123" s="26">
        <v>90</v>
      </c>
      <c r="AS4123" s="26" t="s">
        <v>188</v>
      </c>
      <c r="AT4123" s="26" t="s">
        <v>613</v>
      </c>
      <c r="AU4123" s="26" t="s">
        <v>69</v>
      </c>
      <c r="AV4123" s="26" t="s">
        <v>63</v>
      </c>
      <c r="AW4123" s="26" t="s">
        <v>63</v>
      </c>
      <c r="AX4123" s="26" t="s">
        <v>63</v>
      </c>
      <c r="AY4123" s="26">
        <v>44.118367999999897</v>
      </c>
      <c r="AZ4123" s="26">
        <v>-102.978525</v>
      </c>
      <c r="BA4123" s="26" t="s">
        <v>208</v>
      </c>
      <c r="BB4123" s="26" t="s">
        <v>611</v>
      </c>
      <c r="BC4123" s="26" t="s">
        <v>620</v>
      </c>
      <c r="BD4123" s="26" t="s">
        <v>615</v>
      </c>
      <c r="BE4123" s="26"/>
      <c r="BF4123" s="26" t="s">
        <v>68</v>
      </c>
      <c r="BG4123" s="26" t="s">
        <v>68</v>
      </c>
      <c r="BH4123" s="26" t="s">
        <v>160</v>
      </c>
      <c r="BI4123" s="26">
        <v>7</v>
      </c>
      <c r="BJ4123" s="26" t="s">
        <v>217</v>
      </c>
    </row>
    <row r="4124" spans="36:62" x14ac:dyDescent="0.25">
      <c r="AJ4124" s="26">
        <v>3109</v>
      </c>
      <c r="AK4124" s="26">
        <v>2118368</v>
      </c>
      <c r="AL4124" s="264">
        <v>44541.399305555555</v>
      </c>
      <c r="AM4124" s="26" t="s">
        <v>481</v>
      </c>
      <c r="AN4124" s="26" t="s">
        <v>63</v>
      </c>
      <c r="AO4124" s="26" t="s">
        <v>156</v>
      </c>
      <c r="AP4124" s="26" t="s">
        <v>159</v>
      </c>
      <c r="AQ4124" s="26">
        <v>0</v>
      </c>
      <c r="AR4124" s="26">
        <v>90</v>
      </c>
      <c r="AS4124" s="26" t="s">
        <v>849</v>
      </c>
      <c r="AT4124" s="26" t="s">
        <v>74</v>
      </c>
      <c r="AU4124" s="26" t="s">
        <v>63</v>
      </c>
      <c r="AV4124" s="26" t="s">
        <v>63</v>
      </c>
      <c r="AW4124" s="26" t="s">
        <v>63</v>
      </c>
      <c r="AX4124" s="26" t="s">
        <v>63</v>
      </c>
      <c r="AY4124" s="26">
        <v>44.065367000000002</v>
      </c>
      <c r="AZ4124" s="26">
        <v>-102.447732</v>
      </c>
      <c r="BA4124" s="26" t="s">
        <v>185</v>
      </c>
      <c r="BB4124" s="26" t="s">
        <v>609</v>
      </c>
      <c r="BC4124" s="26" t="s">
        <v>68</v>
      </c>
      <c r="BD4124" s="26" t="s">
        <v>615</v>
      </c>
      <c r="BE4124" s="26"/>
      <c r="BF4124" s="26" t="s">
        <v>68</v>
      </c>
      <c r="BG4124" s="26" t="s">
        <v>68</v>
      </c>
      <c r="BH4124" s="26" t="s">
        <v>146</v>
      </c>
      <c r="BI4124" s="26">
        <v>7</v>
      </c>
      <c r="BJ4124" s="26" t="s">
        <v>217</v>
      </c>
    </row>
    <row r="4125" spans="36:62" x14ac:dyDescent="0.25">
      <c r="AJ4125" s="26">
        <v>3110</v>
      </c>
      <c r="AK4125" s="26">
        <v>2118451</v>
      </c>
      <c r="AL4125" s="264">
        <v>44543.993055555555</v>
      </c>
      <c r="AM4125" s="26" t="s">
        <v>481</v>
      </c>
      <c r="AN4125" s="26" t="s">
        <v>63</v>
      </c>
      <c r="AO4125" s="26"/>
      <c r="AP4125" s="26"/>
      <c r="AQ4125" s="26">
        <v>-1</v>
      </c>
      <c r="AR4125" s="26">
        <v>90</v>
      </c>
      <c r="AS4125" s="26" t="s">
        <v>168</v>
      </c>
      <c r="AT4125" s="26" t="s">
        <v>71</v>
      </c>
      <c r="AU4125" s="26" t="s">
        <v>63</v>
      </c>
      <c r="AV4125" s="26" t="s">
        <v>63</v>
      </c>
      <c r="AW4125" s="26" t="s">
        <v>63</v>
      </c>
      <c r="AX4125" s="26" t="s">
        <v>63</v>
      </c>
      <c r="AY4125" s="26">
        <v>44.105018999999899</v>
      </c>
      <c r="AZ4125" s="26">
        <v>-102.897880999999</v>
      </c>
      <c r="BA4125" s="26" t="s">
        <v>158</v>
      </c>
      <c r="BB4125" s="26" t="s">
        <v>609</v>
      </c>
      <c r="BC4125" s="26" t="s">
        <v>167</v>
      </c>
      <c r="BD4125" s="26" t="s">
        <v>154</v>
      </c>
      <c r="BE4125" s="26"/>
      <c r="BF4125" s="26" t="s">
        <v>99</v>
      </c>
      <c r="BG4125" s="26" t="s">
        <v>167</v>
      </c>
      <c r="BH4125" s="26" t="s">
        <v>99</v>
      </c>
      <c r="BI4125" s="26">
        <v>7</v>
      </c>
      <c r="BJ4125" s="26" t="s">
        <v>217</v>
      </c>
    </row>
    <row r="4126" spans="36:62" x14ac:dyDescent="0.25">
      <c r="AJ4126" s="26">
        <v>3111</v>
      </c>
      <c r="AK4126" s="26">
        <v>2118675</v>
      </c>
      <c r="AL4126" s="264">
        <v>44545.340277777781</v>
      </c>
      <c r="AM4126" s="26" t="s">
        <v>481</v>
      </c>
      <c r="AN4126" s="26" t="s">
        <v>63</v>
      </c>
      <c r="AO4126" s="26" t="s">
        <v>156</v>
      </c>
      <c r="AP4126" s="26" t="s">
        <v>159</v>
      </c>
      <c r="AQ4126" s="26">
        <v>0</v>
      </c>
      <c r="AR4126" s="26">
        <v>90</v>
      </c>
      <c r="AS4126" s="26" t="s">
        <v>635</v>
      </c>
      <c r="AT4126" s="26" t="s">
        <v>74</v>
      </c>
      <c r="AU4126" s="26" t="s">
        <v>63</v>
      </c>
      <c r="AV4126" s="26" t="s">
        <v>63</v>
      </c>
      <c r="AW4126" s="26" t="s">
        <v>63</v>
      </c>
      <c r="AX4126" s="26" t="s">
        <v>63</v>
      </c>
      <c r="AY4126" s="26">
        <v>43.9880619999999</v>
      </c>
      <c r="AZ4126" s="26">
        <v>-102.248473</v>
      </c>
      <c r="BA4126" s="26" t="s">
        <v>185</v>
      </c>
      <c r="BB4126" s="26" t="s">
        <v>611</v>
      </c>
      <c r="BC4126" s="26" t="s">
        <v>68</v>
      </c>
      <c r="BD4126" s="26" t="s">
        <v>68</v>
      </c>
      <c r="BE4126" s="26"/>
      <c r="BF4126" s="26" t="s">
        <v>68</v>
      </c>
      <c r="BG4126" s="26" t="s">
        <v>625</v>
      </c>
      <c r="BH4126" s="26" t="s">
        <v>146</v>
      </c>
      <c r="BI4126" s="26">
        <v>7</v>
      </c>
      <c r="BJ4126" s="26" t="s">
        <v>217</v>
      </c>
    </row>
    <row r="4127" spans="36:62" x14ac:dyDescent="0.25">
      <c r="AJ4127" s="26">
        <v>3112</v>
      </c>
      <c r="AK4127" s="26">
        <v>2118625</v>
      </c>
      <c r="AL4127" s="264">
        <v>44545.545138888891</v>
      </c>
      <c r="AM4127" s="26" t="s">
        <v>481</v>
      </c>
      <c r="AN4127" s="26" t="s">
        <v>63</v>
      </c>
      <c r="AO4127" s="26" t="s">
        <v>156</v>
      </c>
      <c r="AP4127" s="26" t="s">
        <v>159</v>
      </c>
      <c r="AQ4127" s="26">
        <v>0</v>
      </c>
      <c r="AR4127" s="26">
        <v>90</v>
      </c>
      <c r="AS4127" s="26" t="s">
        <v>189</v>
      </c>
      <c r="AT4127" s="26" t="s">
        <v>619</v>
      </c>
      <c r="AU4127" s="26" t="s">
        <v>63</v>
      </c>
      <c r="AV4127" s="26" t="s">
        <v>63</v>
      </c>
      <c r="AW4127" s="26" t="s">
        <v>63</v>
      </c>
      <c r="AX4127" s="26" t="s">
        <v>63</v>
      </c>
      <c r="AY4127" s="26">
        <v>44.117772000000002</v>
      </c>
      <c r="AZ4127" s="26">
        <v>-103.071147999999</v>
      </c>
      <c r="BA4127" s="26" t="s">
        <v>185</v>
      </c>
      <c r="BB4127" s="26" t="s">
        <v>611</v>
      </c>
      <c r="BC4127" s="26" t="s">
        <v>68</v>
      </c>
      <c r="BD4127" s="26" t="s">
        <v>68</v>
      </c>
      <c r="BE4127" s="26"/>
      <c r="BF4127" s="26" t="s">
        <v>68</v>
      </c>
      <c r="BG4127" s="26" t="s">
        <v>68</v>
      </c>
      <c r="BH4127" s="26" t="s">
        <v>1083</v>
      </c>
      <c r="BI4127" s="26">
        <v>7</v>
      </c>
      <c r="BJ4127" s="26" t="s">
        <v>217</v>
      </c>
    </row>
    <row r="4128" spans="36:62" x14ac:dyDescent="0.25">
      <c r="AJ4128" s="26">
        <v>3114</v>
      </c>
      <c r="AK4128" s="26">
        <v>2118721</v>
      </c>
      <c r="AL4128" s="264">
        <v>44537.697916666664</v>
      </c>
      <c r="AM4128" s="26" t="s">
        <v>147</v>
      </c>
      <c r="AN4128" s="26" t="s">
        <v>63</v>
      </c>
      <c r="AO4128" s="26" t="s">
        <v>156</v>
      </c>
      <c r="AP4128" s="26" t="s">
        <v>159</v>
      </c>
      <c r="AQ4128" s="26">
        <v>0</v>
      </c>
      <c r="AR4128" s="26">
        <v>90</v>
      </c>
      <c r="AS4128" s="26" t="s">
        <v>191</v>
      </c>
      <c r="AT4128" s="26" t="s">
        <v>71</v>
      </c>
      <c r="AU4128" s="26" t="s">
        <v>63</v>
      </c>
      <c r="AV4128" s="26" t="s">
        <v>63</v>
      </c>
      <c r="AW4128" s="26" t="s">
        <v>63</v>
      </c>
      <c r="AX4128" s="26" t="s">
        <v>63</v>
      </c>
      <c r="AY4128" s="26">
        <v>43.836063000000003</v>
      </c>
      <c r="AZ4128" s="26">
        <v>-101.7886</v>
      </c>
      <c r="BA4128" s="26" t="s">
        <v>208</v>
      </c>
      <c r="BB4128" s="26" t="s">
        <v>611</v>
      </c>
      <c r="BC4128" s="26" t="s">
        <v>68</v>
      </c>
      <c r="BD4128" s="26" t="s">
        <v>68</v>
      </c>
      <c r="BE4128" s="26"/>
      <c r="BF4128" s="26" t="s">
        <v>709</v>
      </c>
      <c r="BG4128" s="26" t="s">
        <v>68</v>
      </c>
      <c r="BH4128" s="26" t="s">
        <v>146</v>
      </c>
      <c r="BI4128" s="26">
        <v>7</v>
      </c>
      <c r="BJ4128" s="26" t="s">
        <v>217</v>
      </c>
    </row>
    <row r="4129" spans="36:62" x14ac:dyDescent="0.25">
      <c r="AJ4129" s="26">
        <v>3115</v>
      </c>
      <c r="AK4129" s="26">
        <v>2118814</v>
      </c>
      <c r="AL4129" s="264">
        <v>44545.5625</v>
      </c>
      <c r="AM4129" s="26" t="s">
        <v>481</v>
      </c>
      <c r="AN4129" s="26" t="s">
        <v>63</v>
      </c>
      <c r="AO4129" s="26" t="s">
        <v>156</v>
      </c>
      <c r="AP4129" s="26" t="s">
        <v>159</v>
      </c>
      <c r="AQ4129" s="26">
        <v>0</v>
      </c>
      <c r="AR4129" s="26">
        <v>90</v>
      </c>
      <c r="AS4129" s="26" t="s">
        <v>1084</v>
      </c>
      <c r="AT4129" s="26" t="s">
        <v>216</v>
      </c>
      <c r="AU4129" s="26" t="s">
        <v>63</v>
      </c>
      <c r="AV4129" s="26" t="s">
        <v>63</v>
      </c>
      <c r="AW4129" s="26" t="s">
        <v>63</v>
      </c>
      <c r="AX4129" s="26" t="s">
        <v>63</v>
      </c>
      <c r="AY4129" s="26">
        <v>44.103583999999898</v>
      </c>
      <c r="AZ4129" s="26">
        <v>-102.653407</v>
      </c>
      <c r="BA4129" s="26" t="s">
        <v>158</v>
      </c>
      <c r="BB4129" s="26" t="s">
        <v>609</v>
      </c>
      <c r="BC4129" s="26" t="s">
        <v>68</v>
      </c>
      <c r="BD4129" s="26" t="s">
        <v>68</v>
      </c>
      <c r="BE4129" s="26"/>
      <c r="BF4129" s="26" t="s">
        <v>68</v>
      </c>
      <c r="BG4129" s="26" t="s">
        <v>68</v>
      </c>
      <c r="BH4129" s="26" t="s">
        <v>146</v>
      </c>
      <c r="BI4129" s="26">
        <v>7</v>
      </c>
      <c r="BJ4129" s="26" t="s">
        <v>217</v>
      </c>
    </row>
    <row r="4130" spans="36:62" x14ac:dyDescent="0.25">
      <c r="AJ4130" s="26">
        <v>3117</v>
      </c>
      <c r="AK4130" s="26">
        <v>2118849</v>
      </c>
      <c r="AL4130" s="264">
        <v>44548.899305555555</v>
      </c>
      <c r="AM4130" s="26" t="s">
        <v>481</v>
      </c>
      <c r="AN4130" s="26" t="s">
        <v>63</v>
      </c>
      <c r="AO4130" s="26"/>
      <c r="AP4130" s="26"/>
      <c r="AQ4130" s="26">
        <v>-1</v>
      </c>
      <c r="AR4130" s="26">
        <v>90</v>
      </c>
      <c r="AS4130" s="26" t="s">
        <v>168</v>
      </c>
      <c r="AT4130" s="26" t="s">
        <v>71</v>
      </c>
      <c r="AU4130" s="26" t="s">
        <v>63</v>
      </c>
      <c r="AV4130" s="26" t="s">
        <v>63</v>
      </c>
      <c r="AW4130" s="26" t="s">
        <v>63</v>
      </c>
      <c r="AX4130" s="26" t="s">
        <v>63</v>
      </c>
      <c r="AY4130" s="26">
        <v>44.103481000000002</v>
      </c>
      <c r="AZ4130" s="26">
        <v>-102.582041</v>
      </c>
      <c r="BA4130" s="26" t="s">
        <v>166</v>
      </c>
      <c r="BB4130" s="26" t="s">
        <v>609</v>
      </c>
      <c r="BC4130" s="26" t="s">
        <v>167</v>
      </c>
      <c r="BD4130" s="26" t="s">
        <v>154</v>
      </c>
      <c r="BE4130" s="26"/>
      <c r="BF4130" s="26" t="s">
        <v>99</v>
      </c>
      <c r="BG4130" s="26" t="s">
        <v>167</v>
      </c>
      <c r="BH4130" s="26" t="s">
        <v>99</v>
      </c>
      <c r="BI4130" s="26">
        <v>7</v>
      </c>
      <c r="BJ4130" s="26" t="s">
        <v>217</v>
      </c>
    </row>
    <row r="4131" spans="36:62" x14ac:dyDescent="0.25">
      <c r="AJ4131" s="26">
        <v>3118</v>
      </c>
      <c r="AK4131" s="26">
        <v>2118913</v>
      </c>
      <c r="AL4131" s="264">
        <v>44540.729861111111</v>
      </c>
      <c r="AM4131" s="26" t="s">
        <v>481</v>
      </c>
      <c r="AN4131" s="26" t="s">
        <v>63</v>
      </c>
      <c r="AO4131" s="26" t="s">
        <v>156</v>
      </c>
      <c r="AP4131" s="26" t="s">
        <v>159</v>
      </c>
      <c r="AQ4131" s="26">
        <v>0</v>
      </c>
      <c r="AR4131" s="26">
        <v>90</v>
      </c>
      <c r="AS4131" s="26" t="s">
        <v>623</v>
      </c>
      <c r="AT4131" s="26" t="s">
        <v>74</v>
      </c>
      <c r="AU4131" s="26" t="s">
        <v>63</v>
      </c>
      <c r="AV4131" s="26" t="s">
        <v>63</v>
      </c>
      <c r="AW4131" s="26" t="s">
        <v>63</v>
      </c>
      <c r="AX4131" s="26" t="s">
        <v>63</v>
      </c>
      <c r="AY4131" s="26">
        <v>44.064453999999898</v>
      </c>
      <c r="AZ4131" s="26">
        <v>-102.442635999999</v>
      </c>
      <c r="BA4131" s="26" t="s">
        <v>185</v>
      </c>
      <c r="BB4131" s="26" t="s">
        <v>609</v>
      </c>
      <c r="BC4131" s="26" t="s">
        <v>68</v>
      </c>
      <c r="BD4131" s="26" t="s">
        <v>615</v>
      </c>
      <c r="BE4131" s="26"/>
      <c r="BF4131" s="26" t="s">
        <v>68</v>
      </c>
      <c r="BG4131" s="26" t="s">
        <v>68</v>
      </c>
      <c r="BH4131" s="26" t="s">
        <v>711</v>
      </c>
      <c r="BI4131" s="26">
        <v>7</v>
      </c>
      <c r="BJ4131" s="26" t="s">
        <v>21</v>
      </c>
    </row>
    <row r="4132" spans="36:62" x14ac:dyDescent="0.25">
      <c r="AJ4132" s="26">
        <v>3120</v>
      </c>
      <c r="AK4132" s="26">
        <v>2118921</v>
      </c>
      <c r="AL4132" s="264">
        <v>44533.013888888891</v>
      </c>
      <c r="AM4132" s="26" t="s">
        <v>481</v>
      </c>
      <c r="AN4132" s="26" t="s">
        <v>63</v>
      </c>
      <c r="AO4132" s="26"/>
      <c r="AP4132" s="26"/>
      <c r="AQ4132" s="26">
        <v>-1</v>
      </c>
      <c r="AR4132" s="26">
        <v>90</v>
      </c>
      <c r="AS4132" s="26" t="s">
        <v>168</v>
      </c>
      <c r="AT4132" s="26" t="s">
        <v>71</v>
      </c>
      <c r="AU4132" s="26" t="s">
        <v>63</v>
      </c>
      <c r="AV4132" s="26" t="s">
        <v>63</v>
      </c>
      <c r="AW4132" s="26" t="s">
        <v>63</v>
      </c>
      <c r="AX4132" s="26" t="s">
        <v>63</v>
      </c>
      <c r="AY4132" s="26">
        <v>43.997965000000001</v>
      </c>
      <c r="AZ4132" s="26">
        <v>-102.263857999999</v>
      </c>
      <c r="BA4132" s="26" t="s">
        <v>485</v>
      </c>
      <c r="BB4132" s="26" t="s">
        <v>611</v>
      </c>
      <c r="BC4132" s="26" t="s">
        <v>167</v>
      </c>
      <c r="BD4132" s="26" t="s">
        <v>154</v>
      </c>
      <c r="BE4132" s="26"/>
      <c r="BF4132" s="26" t="s">
        <v>99</v>
      </c>
      <c r="BG4132" s="26" t="s">
        <v>167</v>
      </c>
      <c r="BH4132" s="26" t="s">
        <v>99</v>
      </c>
      <c r="BI4132" s="26">
        <v>7</v>
      </c>
      <c r="BJ4132" s="26" t="s">
        <v>217</v>
      </c>
    </row>
    <row r="4133" spans="36:62" x14ac:dyDescent="0.25">
      <c r="AJ4133" s="26">
        <v>3124</v>
      </c>
      <c r="AK4133" s="26">
        <v>2201596</v>
      </c>
      <c r="AL4133" s="264">
        <v>44603.36041666667</v>
      </c>
      <c r="AM4133" s="26" t="s">
        <v>481</v>
      </c>
      <c r="AN4133" s="26" t="s">
        <v>63</v>
      </c>
      <c r="AO4133" s="26" t="s">
        <v>156</v>
      </c>
      <c r="AP4133" s="26" t="s">
        <v>159</v>
      </c>
      <c r="AQ4133" s="26">
        <v>0</v>
      </c>
      <c r="AR4133" s="26">
        <v>90</v>
      </c>
      <c r="AS4133" s="26" t="s">
        <v>1085</v>
      </c>
      <c r="AT4133" s="26" t="s">
        <v>836</v>
      </c>
      <c r="AU4133" s="26" t="s">
        <v>63</v>
      </c>
      <c r="AV4133" s="26" t="s">
        <v>63</v>
      </c>
      <c r="AW4133" s="26" t="s">
        <v>63</v>
      </c>
      <c r="AX4133" s="26" t="s">
        <v>63</v>
      </c>
      <c r="AY4133" s="26">
        <v>44.104022999999899</v>
      </c>
      <c r="AZ4133" s="26">
        <v>-102.889439999999</v>
      </c>
      <c r="BA4133" s="26" t="s">
        <v>208</v>
      </c>
      <c r="BB4133" s="26" t="s">
        <v>611</v>
      </c>
      <c r="BC4133" s="26" t="s">
        <v>680</v>
      </c>
      <c r="BD4133" s="26" t="s">
        <v>68</v>
      </c>
      <c r="BE4133" s="26"/>
      <c r="BF4133" s="26" t="s">
        <v>68</v>
      </c>
      <c r="BG4133" s="26" t="s">
        <v>209</v>
      </c>
      <c r="BH4133" s="26" t="s">
        <v>146</v>
      </c>
      <c r="BI4133" s="26">
        <v>7</v>
      </c>
      <c r="BJ4133" s="26" t="s">
        <v>217</v>
      </c>
    </row>
    <row r="4134" spans="36:62" x14ac:dyDescent="0.25">
      <c r="AJ4134" s="26">
        <v>3125</v>
      </c>
      <c r="AK4134" s="26">
        <v>2119632</v>
      </c>
      <c r="AL4134" s="264">
        <v>44546.65</v>
      </c>
      <c r="AM4134" s="26" t="s">
        <v>481</v>
      </c>
      <c r="AN4134" s="26" t="s">
        <v>63</v>
      </c>
      <c r="AO4134" s="26"/>
      <c r="AP4134" s="26" t="s">
        <v>159</v>
      </c>
      <c r="AQ4134" s="26">
        <v>0</v>
      </c>
      <c r="AR4134" s="26">
        <v>90</v>
      </c>
      <c r="AS4134" s="26" t="s">
        <v>635</v>
      </c>
      <c r="AT4134" s="26" t="s">
        <v>71</v>
      </c>
      <c r="AU4134" s="26" t="s">
        <v>63</v>
      </c>
      <c r="AV4134" s="26" t="s">
        <v>63</v>
      </c>
      <c r="AW4134" s="26" t="s">
        <v>63</v>
      </c>
      <c r="AX4134" s="26" t="s">
        <v>63</v>
      </c>
      <c r="AY4134" s="26">
        <v>44.118018999999897</v>
      </c>
      <c r="AZ4134" s="26">
        <v>-103.051096</v>
      </c>
      <c r="BA4134" s="26" t="s">
        <v>158</v>
      </c>
      <c r="BB4134" s="26" t="s">
        <v>609</v>
      </c>
      <c r="BC4134" s="26" t="s">
        <v>680</v>
      </c>
      <c r="BD4134" s="26" t="s">
        <v>68</v>
      </c>
      <c r="BE4134" s="26" t="s">
        <v>1086</v>
      </c>
      <c r="BF4134" s="26" t="s">
        <v>68</v>
      </c>
      <c r="BG4134" s="26" t="s">
        <v>68</v>
      </c>
      <c r="BH4134" s="26" t="s">
        <v>146</v>
      </c>
      <c r="BI4134" s="26">
        <v>7</v>
      </c>
      <c r="BJ4134" s="26" t="s">
        <v>217</v>
      </c>
    </row>
    <row r="4135" spans="36:62" x14ac:dyDescent="0.25">
      <c r="AJ4135" s="26">
        <v>3126</v>
      </c>
      <c r="AK4135" s="26">
        <v>2119641</v>
      </c>
      <c r="AL4135" s="264">
        <v>44561.083333333336</v>
      </c>
      <c r="AM4135" s="26" t="s">
        <v>481</v>
      </c>
      <c r="AN4135" s="26" t="s">
        <v>63</v>
      </c>
      <c r="AO4135" s="26"/>
      <c r="AP4135" s="26"/>
      <c r="AQ4135" s="26">
        <v>-1</v>
      </c>
      <c r="AR4135" s="26">
        <v>90</v>
      </c>
      <c r="AS4135" s="26" t="s">
        <v>168</v>
      </c>
      <c r="AT4135" s="26" t="s">
        <v>74</v>
      </c>
      <c r="AU4135" s="26" t="s">
        <v>63</v>
      </c>
      <c r="AV4135" s="26" t="s">
        <v>63</v>
      </c>
      <c r="AW4135" s="26" t="s">
        <v>63</v>
      </c>
      <c r="AX4135" s="26" t="s">
        <v>63</v>
      </c>
      <c r="AY4135" s="26">
        <v>44.066913999999898</v>
      </c>
      <c r="AZ4135" s="26">
        <v>-102.457728</v>
      </c>
      <c r="BA4135" s="26" t="s">
        <v>208</v>
      </c>
      <c r="BB4135" s="26" t="s">
        <v>611</v>
      </c>
      <c r="BC4135" s="26" t="s">
        <v>167</v>
      </c>
      <c r="BD4135" s="26" t="s">
        <v>154</v>
      </c>
      <c r="BE4135" s="26"/>
      <c r="BF4135" s="26" t="s">
        <v>99</v>
      </c>
      <c r="BG4135" s="26" t="s">
        <v>167</v>
      </c>
      <c r="BH4135" s="26" t="s">
        <v>99</v>
      </c>
      <c r="BI4135" s="26">
        <v>7</v>
      </c>
      <c r="BJ4135" s="26" t="s">
        <v>217</v>
      </c>
    </row>
    <row r="4136" spans="36:62" x14ac:dyDescent="0.25">
      <c r="AJ4136" s="26">
        <v>3127</v>
      </c>
      <c r="AK4136" s="26">
        <v>2119642</v>
      </c>
      <c r="AL4136" s="264">
        <v>44553.649305555555</v>
      </c>
      <c r="AM4136" s="26" t="s">
        <v>481</v>
      </c>
      <c r="AN4136" s="26" t="s">
        <v>63</v>
      </c>
      <c r="AO4136" s="26" t="s">
        <v>156</v>
      </c>
      <c r="AP4136" s="26" t="s">
        <v>159</v>
      </c>
      <c r="AQ4136" s="26">
        <v>0</v>
      </c>
      <c r="AR4136" s="26">
        <v>90</v>
      </c>
      <c r="AS4136" s="26" t="s">
        <v>694</v>
      </c>
      <c r="AT4136" s="26" t="s">
        <v>71</v>
      </c>
      <c r="AU4136" s="26" t="s">
        <v>69</v>
      </c>
      <c r="AV4136" s="26" t="s">
        <v>69</v>
      </c>
      <c r="AW4136" s="26" t="s">
        <v>63</v>
      </c>
      <c r="AX4136" s="26" t="s">
        <v>63</v>
      </c>
      <c r="AY4136" s="26">
        <v>43.940271000000003</v>
      </c>
      <c r="AZ4136" s="26">
        <v>-102.155856</v>
      </c>
      <c r="BA4136" s="26" t="s">
        <v>158</v>
      </c>
      <c r="BB4136" s="26" t="s">
        <v>611</v>
      </c>
      <c r="BC4136" s="26" t="s">
        <v>1087</v>
      </c>
      <c r="BD4136" s="26" t="s">
        <v>68</v>
      </c>
      <c r="BE4136" s="26"/>
      <c r="BF4136" s="26" t="s">
        <v>68</v>
      </c>
      <c r="BG4136" s="26" t="s">
        <v>68</v>
      </c>
      <c r="BH4136" s="26" t="s">
        <v>160</v>
      </c>
      <c r="BI4136" s="26">
        <v>7</v>
      </c>
      <c r="BJ4136" s="26" t="s">
        <v>217</v>
      </c>
    </row>
    <row r="4137" spans="36:62" x14ac:dyDescent="0.25">
      <c r="AJ4137" s="26">
        <v>3128</v>
      </c>
      <c r="AK4137" s="26">
        <v>2119655</v>
      </c>
      <c r="AL4137" s="264">
        <v>44557.742361111108</v>
      </c>
      <c r="AM4137" s="26" t="s">
        <v>481</v>
      </c>
      <c r="AN4137" s="26" t="s">
        <v>63</v>
      </c>
      <c r="AO4137" s="26"/>
      <c r="AP4137" s="26"/>
      <c r="AQ4137" s="26">
        <v>-1</v>
      </c>
      <c r="AR4137" s="26">
        <v>90</v>
      </c>
      <c r="AS4137" s="26" t="s">
        <v>168</v>
      </c>
      <c r="AT4137" s="26" t="s">
        <v>71</v>
      </c>
      <c r="AU4137" s="26" t="s">
        <v>63</v>
      </c>
      <c r="AV4137" s="26" t="s">
        <v>63</v>
      </c>
      <c r="AW4137" s="26" t="s">
        <v>63</v>
      </c>
      <c r="AX4137" s="26" t="s">
        <v>63</v>
      </c>
      <c r="AY4137" s="26">
        <v>44.031277000000003</v>
      </c>
      <c r="AZ4137" s="26">
        <v>-102.33880000000001</v>
      </c>
      <c r="BA4137" s="26" t="s">
        <v>166</v>
      </c>
      <c r="BB4137" s="26" t="s">
        <v>611</v>
      </c>
      <c r="BC4137" s="26" t="s">
        <v>167</v>
      </c>
      <c r="BD4137" s="26" t="s">
        <v>154</v>
      </c>
      <c r="BE4137" s="26"/>
      <c r="BF4137" s="26" t="s">
        <v>99</v>
      </c>
      <c r="BG4137" s="26" t="s">
        <v>167</v>
      </c>
      <c r="BH4137" s="26" t="s">
        <v>99</v>
      </c>
      <c r="BI4137" s="26">
        <v>7</v>
      </c>
      <c r="BJ4137" s="26" t="s">
        <v>217</v>
      </c>
    </row>
    <row r="4138" spans="36:62" x14ac:dyDescent="0.25">
      <c r="AJ4138" s="26">
        <v>3131</v>
      </c>
      <c r="AK4138" s="26">
        <v>2200005</v>
      </c>
      <c r="AL4138" s="264">
        <v>44563.729166666664</v>
      </c>
      <c r="AM4138" s="26" t="s">
        <v>481</v>
      </c>
      <c r="AN4138" s="26" t="s">
        <v>63</v>
      </c>
      <c r="AO4138" s="26"/>
      <c r="AP4138" s="26"/>
      <c r="AQ4138" s="26">
        <v>-1</v>
      </c>
      <c r="AR4138" s="26">
        <v>90</v>
      </c>
      <c r="AS4138" s="26" t="s">
        <v>168</v>
      </c>
      <c r="AT4138" s="26" t="s">
        <v>71</v>
      </c>
      <c r="AU4138" s="26" t="s">
        <v>63</v>
      </c>
      <c r="AV4138" s="26" t="s">
        <v>63</v>
      </c>
      <c r="AW4138" s="26" t="s">
        <v>63</v>
      </c>
      <c r="AX4138" s="26" t="s">
        <v>63</v>
      </c>
      <c r="AY4138" s="26">
        <v>43.991956000000002</v>
      </c>
      <c r="AZ4138" s="26">
        <v>-102.254912</v>
      </c>
      <c r="BA4138" s="26" t="s">
        <v>158</v>
      </c>
      <c r="BB4138" s="26" t="s">
        <v>609</v>
      </c>
      <c r="BC4138" s="26" t="s">
        <v>167</v>
      </c>
      <c r="BD4138" s="26" t="s">
        <v>154</v>
      </c>
      <c r="BE4138" s="26"/>
      <c r="BF4138" s="26" t="s">
        <v>99</v>
      </c>
      <c r="BG4138" s="26" t="s">
        <v>167</v>
      </c>
      <c r="BH4138" s="26" t="s">
        <v>99</v>
      </c>
      <c r="BI4138" s="26">
        <v>7</v>
      </c>
      <c r="BJ4138" s="26" t="s">
        <v>217</v>
      </c>
    </row>
    <row r="4139" spans="36:62" x14ac:dyDescent="0.25">
      <c r="AJ4139" s="26">
        <v>3133</v>
      </c>
      <c r="AK4139" s="26">
        <v>2200083</v>
      </c>
      <c r="AL4139" s="264">
        <v>44563.291666666664</v>
      </c>
      <c r="AM4139" s="26" t="s">
        <v>481</v>
      </c>
      <c r="AN4139" s="26" t="s">
        <v>63</v>
      </c>
      <c r="AO4139" s="26"/>
      <c r="AP4139" s="26"/>
      <c r="AQ4139" s="26">
        <v>-1</v>
      </c>
      <c r="AR4139" s="26">
        <v>90</v>
      </c>
      <c r="AS4139" s="26" t="s">
        <v>168</v>
      </c>
      <c r="AT4139" s="26" t="s">
        <v>71</v>
      </c>
      <c r="AU4139" s="26" t="s">
        <v>63</v>
      </c>
      <c r="AV4139" s="26" t="s">
        <v>63</v>
      </c>
      <c r="AW4139" s="26" t="s">
        <v>63</v>
      </c>
      <c r="AX4139" s="26" t="s">
        <v>63</v>
      </c>
      <c r="AY4139" s="26">
        <v>44.111072</v>
      </c>
      <c r="AZ4139" s="26">
        <v>-102.914068</v>
      </c>
      <c r="BA4139" s="26" t="s">
        <v>166</v>
      </c>
      <c r="BB4139" s="26" t="s">
        <v>611</v>
      </c>
      <c r="BC4139" s="26" t="s">
        <v>167</v>
      </c>
      <c r="BD4139" s="26" t="s">
        <v>154</v>
      </c>
      <c r="BE4139" s="26"/>
      <c r="BF4139" s="26" t="s">
        <v>99</v>
      </c>
      <c r="BG4139" s="26" t="s">
        <v>167</v>
      </c>
      <c r="BH4139" s="26" t="s">
        <v>99</v>
      </c>
      <c r="BI4139" s="26">
        <v>7</v>
      </c>
      <c r="BJ4139" s="26" t="s">
        <v>217</v>
      </c>
    </row>
    <row r="4140" spans="36:62" x14ac:dyDescent="0.25">
      <c r="AJ4140" s="26">
        <v>3134</v>
      </c>
      <c r="AK4140" s="26">
        <v>2200132</v>
      </c>
      <c r="AL4140" s="264">
        <v>44565.522222222222</v>
      </c>
      <c r="AM4140" s="26" t="s">
        <v>481</v>
      </c>
      <c r="AN4140" s="26" t="s">
        <v>63</v>
      </c>
      <c r="AO4140" s="26" t="s">
        <v>156</v>
      </c>
      <c r="AP4140" s="26" t="s">
        <v>159</v>
      </c>
      <c r="AQ4140" s="26">
        <v>0</v>
      </c>
      <c r="AR4140" s="26">
        <v>90</v>
      </c>
      <c r="AS4140" s="26" t="s">
        <v>189</v>
      </c>
      <c r="AT4140" s="26" t="s">
        <v>74</v>
      </c>
      <c r="AU4140" s="26" t="s">
        <v>63</v>
      </c>
      <c r="AV4140" s="26" t="s">
        <v>63</v>
      </c>
      <c r="AW4140" s="26" t="s">
        <v>63</v>
      </c>
      <c r="AX4140" s="26" t="s">
        <v>63</v>
      </c>
      <c r="AY4140" s="26">
        <v>44.103651999999897</v>
      </c>
      <c r="AZ4140" s="26">
        <v>-102.8228</v>
      </c>
      <c r="BA4140" s="26" t="s">
        <v>185</v>
      </c>
      <c r="BB4140" s="26" t="s">
        <v>609</v>
      </c>
      <c r="BC4140" s="26" t="s">
        <v>68</v>
      </c>
      <c r="BD4140" s="26" t="s">
        <v>68</v>
      </c>
      <c r="BE4140" s="26"/>
      <c r="BF4140" s="26" t="s">
        <v>68</v>
      </c>
      <c r="BG4140" s="26" t="s">
        <v>68</v>
      </c>
      <c r="BH4140" s="26" t="s">
        <v>146</v>
      </c>
      <c r="BI4140" s="26">
        <v>7</v>
      </c>
      <c r="BJ4140" s="26" t="s">
        <v>217</v>
      </c>
    </row>
    <row r="4141" spans="36:62" x14ac:dyDescent="0.25">
      <c r="AJ4141" s="26">
        <v>3135</v>
      </c>
      <c r="AK4141" s="26">
        <v>2202305</v>
      </c>
      <c r="AL4141" s="264">
        <v>44625.489583333336</v>
      </c>
      <c r="AM4141" s="26" t="s">
        <v>481</v>
      </c>
      <c r="AN4141" s="26" t="s">
        <v>63</v>
      </c>
      <c r="AO4141" s="26" t="s">
        <v>156</v>
      </c>
      <c r="AP4141" s="26" t="s">
        <v>159</v>
      </c>
      <c r="AQ4141" s="26">
        <v>0</v>
      </c>
      <c r="AR4141" s="26">
        <v>90</v>
      </c>
      <c r="AS4141" s="26" t="s">
        <v>618</v>
      </c>
      <c r="AT4141" s="26" t="s">
        <v>613</v>
      </c>
      <c r="AU4141" s="26" t="s">
        <v>63</v>
      </c>
      <c r="AV4141" s="26" t="s">
        <v>63</v>
      </c>
      <c r="AW4141" s="26" t="s">
        <v>63</v>
      </c>
      <c r="AX4141" s="26" t="s">
        <v>63</v>
      </c>
      <c r="AY4141" s="26">
        <v>44.117852999999897</v>
      </c>
      <c r="AZ4141" s="26">
        <v>-103.008955</v>
      </c>
      <c r="BA4141" s="26" t="s">
        <v>158</v>
      </c>
      <c r="BB4141" s="26" t="s">
        <v>611</v>
      </c>
      <c r="BC4141" s="26" t="s">
        <v>68</v>
      </c>
      <c r="BD4141" s="26" t="s">
        <v>615</v>
      </c>
      <c r="BE4141" s="26"/>
      <c r="BF4141" s="26" t="s">
        <v>68</v>
      </c>
      <c r="BG4141" s="26" t="s">
        <v>209</v>
      </c>
      <c r="BH4141" s="26" t="s">
        <v>160</v>
      </c>
      <c r="BI4141" s="26">
        <v>7</v>
      </c>
      <c r="BJ4141" s="26" t="s">
        <v>217</v>
      </c>
    </row>
    <row r="4142" spans="36:62" x14ac:dyDescent="0.25">
      <c r="AJ4142" s="26">
        <v>3136</v>
      </c>
      <c r="AK4142" s="26">
        <v>2200156</v>
      </c>
      <c r="AL4142" s="264">
        <v>44565.427777777775</v>
      </c>
      <c r="AM4142" s="26" t="s">
        <v>481</v>
      </c>
      <c r="AN4142" s="26" t="s">
        <v>63</v>
      </c>
      <c r="AO4142" s="26" t="s">
        <v>156</v>
      </c>
      <c r="AP4142" s="26" t="s">
        <v>159</v>
      </c>
      <c r="AQ4142" s="26">
        <v>0</v>
      </c>
      <c r="AR4142" s="26">
        <v>90</v>
      </c>
      <c r="AS4142" s="26" t="s">
        <v>1088</v>
      </c>
      <c r="AT4142" s="26" t="s">
        <v>619</v>
      </c>
      <c r="AU4142" s="26" t="s">
        <v>63</v>
      </c>
      <c r="AV4142" s="26" t="s">
        <v>63</v>
      </c>
      <c r="AW4142" s="26" t="s">
        <v>63</v>
      </c>
      <c r="AX4142" s="26" t="s">
        <v>63</v>
      </c>
      <c r="AY4142" s="26">
        <v>44.117787999999898</v>
      </c>
      <c r="AZ4142" s="26">
        <v>-103.057647</v>
      </c>
      <c r="BA4142" s="26" t="s">
        <v>494</v>
      </c>
      <c r="BB4142" s="26" t="s">
        <v>611</v>
      </c>
      <c r="BC4142" s="26" t="s">
        <v>68</v>
      </c>
      <c r="BD4142" s="26" t="s">
        <v>68</v>
      </c>
      <c r="BE4142" s="26"/>
      <c r="BF4142" s="26" t="s">
        <v>68</v>
      </c>
      <c r="BG4142" s="26" t="s">
        <v>68</v>
      </c>
      <c r="BH4142" s="26" t="s">
        <v>146</v>
      </c>
      <c r="BI4142" s="26">
        <v>7</v>
      </c>
      <c r="BJ4142" s="26" t="s">
        <v>217</v>
      </c>
    </row>
    <row r="4143" spans="36:62" x14ac:dyDescent="0.25">
      <c r="AJ4143" s="26">
        <v>3137</v>
      </c>
      <c r="AK4143" s="26">
        <v>2200157</v>
      </c>
      <c r="AL4143" s="264">
        <v>44565.598611111112</v>
      </c>
      <c r="AM4143" s="26" t="s">
        <v>481</v>
      </c>
      <c r="AN4143" s="26" t="s">
        <v>63</v>
      </c>
      <c r="AO4143" s="26" t="s">
        <v>156</v>
      </c>
      <c r="AP4143" s="26" t="s">
        <v>159</v>
      </c>
      <c r="AQ4143" s="26">
        <v>0</v>
      </c>
      <c r="AR4143" s="26">
        <v>90</v>
      </c>
      <c r="AS4143" s="26" t="s">
        <v>803</v>
      </c>
      <c r="AT4143" s="26" t="s">
        <v>658</v>
      </c>
      <c r="AU4143" s="26" t="s">
        <v>69</v>
      </c>
      <c r="AV4143" s="26" t="s">
        <v>63</v>
      </c>
      <c r="AW4143" s="26" t="s">
        <v>63</v>
      </c>
      <c r="AX4143" s="26" t="s">
        <v>63</v>
      </c>
      <c r="AY4143" s="26">
        <v>44.105001000000001</v>
      </c>
      <c r="AZ4143" s="26">
        <v>-102.640636</v>
      </c>
      <c r="BA4143" s="26" t="s">
        <v>208</v>
      </c>
      <c r="BB4143" s="26" t="s">
        <v>609</v>
      </c>
      <c r="BC4143" s="26" t="s">
        <v>620</v>
      </c>
      <c r="BD4143" s="26" t="s">
        <v>68</v>
      </c>
      <c r="BE4143" s="26"/>
      <c r="BF4143" s="26" t="s">
        <v>68</v>
      </c>
      <c r="BG4143" s="26" t="s">
        <v>68</v>
      </c>
      <c r="BH4143" s="26" t="s">
        <v>146</v>
      </c>
      <c r="BI4143" s="26">
        <v>7</v>
      </c>
      <c r="BJ4143" s="26" t="s">
        <v>20</v>
      </c>
    </row>
    <row r="4144" spans="36:62" x14ac:dyDescent="0.25">
      <c r="AJ4144" s="26">
        <v>3138</v>
      </c>
      <c r="AK4144" s="26">
        <v>2200953</v>
      </c>
      <c r="AL4144" s="264">
        <v>44588.322222222225</v>
      </c>
      <c r="AM4144" s="26" t="s">
        <v>481</v>
      </c>
      <c r="AN4144" s="26" t="s">
        <v>63</v>
      </c>
      <c r="AO4144" s="26" t="s">
        <v>156</v>
      </c>
      <c r="AP4144" s="26" t="s">
        <v>159</v>
      </c>
      <c r="AQ4144" s="26">
        <v>0</v>
      </c>
      <c r="AR4144" s="26">
        <v>90</v>
      </c>
      <c r="AS4144" s="26" t="s">
        <v>1089</v>
      </c>
      <c r="AT4144" s="26" t="s">
        <v>654</v>
      </c>
      <c r="AU4144" s="26" t="s">
        <v>69</v>
      </c>
      <c r="AV4144" s="26" t="s">
        <v>63</v>
      </c>
      <c r="AW4144" s="26" t="s">
        <v>63</v>
      </c>
      <c r="AX4144" s="26" t="s">
        <v>63</v>
      </c>
      <c r="AY4144" s="26">
        <v>43.991022000000001</v>
      </c>
      <c r="AZ4144" s="26">
        <v>-102.253568999999</v>
      </c>
      <c r="BA4144" s="26" t="s">
        <v>185</v>
      </c>
      <c r="BB4144" s="26" t="s">
        <v>611</v>
      </c>
      <c r="BC4144" s="26" t="s">
        <v>640</v>
      </c>
      <c r="BD4144" s="26" t="s">
        <v>615</v>
      </c>
      <c r="BE4144" s="26"/>
      <c r="BF4144" s="26" t="s">
        <v>68</v>
      </c>
      <c r="BG4144" s="26" t="s">
        <v>68</v>
      </c>
      <c r="BH4144" s="26" t="s">
        <v>146</v>
      </c>
      <c r="BI4144" s="26">
        <v>7</v>
      </c>
      <c r="BJ4144" s="26" t="s">
        <v>217</v>
      </c>
    </row>
    <row r="4145" spans="36:62" x14ac:dyDescent="0.25">
      <c r="AJ4145" s="26">
        <v>3139</v>
      </c>
      <c r="AK4145" s="26">
        <v>2201160</v>
      </c>
      <c r="AL4145" s="264">
        <v>44588.331250000003</v>
      </c>
      <c r="AM4145" s="26" t="s">
        <v>481</v>
      </c>
      <c r="AN4145" s="26" t="s">
        <v>63</v>
      </c>
      <c r="AO4145" s="26" t="s">
        <v>156</v>
      </c>
      <c r="AP4145" s="26" t="s">
        <v>159</v>
      </c>
      <c r="AQ4145" s="26">
        <v>0</v>
      </c>
      <c r="AR4145" s="26">
        <v>90</v>
      </c>
      <c r="AS4145" s="26" t="s">
        <v>1090</v>
      </c>
      <c r="AT4145" s="26" t="s">
        <v>674</v>
      </c>
      <c r="AU4145" s="26" t="s">
        <v>63</v>
      </c>
      <c r="AV4145" s="26" t="s">
        <v>63</v>
      </c>
      <c r="AW4145" s="26" t="s">
        <v>63</v>
      </c>
      <c r="AX4145" s="26" t="s">
        <v>63</v>
      </c>
      <c r="AY4145" s="26">
        <v>44.103411000000001</v>
      </c>
      <c r="AZ4145" s="26">
        <v>-102.717866999999</v>
      </c>
      <c r="BA4145" s="26" t="s">
        <v>185</v>
      </c>
      <c r="BB4145" s="26" t="s">
        <v>811</v>
      </c>
      <c r="BC4145" s="26" t="s">
        <v>68</v>
      </c>
      <c r="BD4145" s="26" t="s">
        <v>681</v>
      </c>
      <c r="BE4145" s="26"/>
      <c r="BF4145" s="26" t="s">
        <v>68</v>
      </c>
      <c r="BG4145" s="26" t="s">
        <v>68</v>
      </c>
      <c r="BH4145" s="26" t="s">
        <v>175</v>
      </c>
      <c r="BI4145" s="26">
        <v>7</v>
      </c>
      <c r="BJ4145" s="26" t="s">
        <v>217</v>
      </c>
    </row>
    <row r="4146" spans="36:62" x14ac:dyDescent="0.25">
      <c r="AJ4146" s="26">
        <v>3141</v>
      </c>
      <c r="AK4146" s="26">
        <v>2200347</v>
      </c>
      <c r="AL4146" s="264">
        <v>44566.736111111109</v>
      </c>
      <c r="AM4146" s="26" t="s">
        <v>481</v>
      </c>
      <c r="AN4146" s="26" t="s">
        <v>63</v>
      </c>
      <c r="AO4146" s="26" t="s">
        <v>156</v>
      </c>
      <c r="AP4146" s="26" t="s">
        <v>159</v>
      </c>
      <c r="AQ4146" s="26">
        <v>0</v>
      </c>
      <c r="AR4146" s="26">
        <v>90</v>
      </c>
      <c r="AS4146" s="26" t="s">
        <v>1091</v>
      </c>
      <c r="AT4146" s="26" t="s">
        <v>71</v>
      </c>
      <c r="AU4146" s="26" t="s">
        <v>63</v>
      </c>
      <c r="AV4146" s="26" t="s">
        <v>63</v>
      </c>
      <c r="AW4146" s="26" t="s">
        <v>63</v>
      </c>
      <c r="AX4146" s="26" t="s">
        <v>63</v>
      </c>
      <c r="AY4146" s="26">
        <v>44.117322999999899</v>
      </c>
      <c r="AZ4146" s="26">
        <v>-103.104947999999</v>
      </c>
      <c r="BA4146" s="26" t="s">
        <v>166</v>
      </c>
      <c r="BB4146" s="26" t="s">
        <v>611</v>
      </c>
      <c r="BC4146" s="26" t="s">
        <v>68</v>
      </c>
      <c r="BD4146" s="26" t="s">
        <v>68</v>
      </c>
      <c r="BE4146" s="26"/>
      <c r="BF4146" s="26" t="s">
        <v>534</v>
      </c>
      <c r="BG4146" s="26" t="s">
        <v>68</v>
      </c>
      <c r="BH4146" s="26" t="s">
        <v>146</v>
      </c>
      <c r="BI4146" s="26">
        <v>7</v>
      </c>
      <c r="BJ4146" s="26" t="s">
        <v>217</v>
      </c>
    </row>
    <row r="4147" spans="36:62" x14ac:dyDescent="0.25">
      <c r="AJ4147" s="26">
        <v>3142</v>
      </c>
      <c r="AK4147" s="26">
        <v>2202692</v>
      </c>
      <c r="AL4147" s="264">
        <v>44624.902777777781</v>
      </c>
      <c r="AM4147" s="26" t="s">
        <v>481</v>
      </c>
      <c r="AN4147" s="26" t="s">
        <v>63</v>
      </c>
      <c r="AO4147" s="26" t="s">
        <v>156</v>
      </c>
      <c r="AP4147" s="26" t="s">
        <v>970</v>
      </c>
      <c r="AQ4147" s="26">
        <v>0</v>
      </c>
      <c r="AR4147" s="26">
        <v>90</v>
      </c>
      <c r="AS4147" s="26" t="s">
        <v>722</v>
      </c>
      <c r="AT4147" s="26"/>
      <c r="AU4147" s="26" t="s">
        <v>63</v>
      </c>
      <c r="AV4147" s="26" t="s">
        <v>63</v>
      </c>
      <c r="AW4147" s="26" t="s">
        <v>63</v>
      </c>
      <c r="AX4147" s="26" t="s">
        <v>63</v>
      </c>
      <c r="AY4147" s="26">
        <v>44.118332000000002</v>
      </c>
      <c r="AZ4147" s="26">
        <v>-102.99354200000001</v>
      </c>
      <c r="BA4147" s="26" t="s">
        <v>483</v>
      </c>
      <c r="BB4147" s="26" t="s">
        <v>1092</v>
      </c>
      <c r="BC4147" s="26" t="s">
        <v>829</v>
      </c>
      <c r="BD4147" s="26" t="s">
        <v>681</v>
      </c>
      <c r="BE4147" s="26"/>
      <c r="BF4147" s="26" t="s">
        <v>68</v>
      </c>
      <c r="BG4147" s="26" t="s">
        <v>829</v>
      </c>
      <c r="BH4147" s="26" t="s">
        <v>991</v>
      </c>
      <c r="BI4147" s="26">
        <v>7</v>
      </c>
      <c r="BJ4147" s="26" t="s">
        <v>18</v>
      </c>
    </row>
    <row r="4148" spans="36:62" x14ac:dyDescent="0.25">
      <c r="AJ4148" s="26">
        <v>3143</v>
      </c>
      <c r="AK4148" s="26">
        <v>2200391</v>
      </c>
      <c r="AL4148" s="264">
        <v>44574.482638888891</v>
      </c>
      <c r="AM4148" s="26" t="s">
        <v>481</v>
      </c>
      <c r="AN4148" s="26" t="s">
        <v>63</v>
      </c>
      <c r="AO4148" s="26" t="s">
        <v>156</v>
      </c>
      <c r="AP4148" s="26" t="s">
        <v>648</v>
      </c>
      <c r="AQ4148" s="26">
        <v>0</v>
      </c>
      <c r="AR4148" s="26">
        <v>90</v>
      </c>
      <c r="AS4148" s="26" t="s">
        <v>628</v>
      </c>
      <c r="AT4148" s="26" t="s">
        <v>71</v>
      </c>
      <c r="AU4148" s="26" t="s">
        <v>63</v>
      </c>
      <c r="AV4148" s="26" t="s">
        <v>63</v>
      </c>
      <c r="AW4148" s="26" t="s">
        <v>63</v>
      </c>
      <c r="AX4148" s="26" t="s">
        <v>63</v>
      </c>
      <c r="AY4148" s="26">
        <v>44.065297000000001</v>
      </c>
      <c r="AZ4148" s="26">
        <v>-102.43079</v>
      </c>
      <c r="BA4148" s="26" t="s">
        <v>208</v>
      </c>
      <c r="BB4148" s="26" t="s">
        <v>611</v>
      </c>
      <c r="BC4148" s="26" t="s">
        <v>659</v>
      </c>
      <c r="BD4148" s="26" t="s">
        <v>68</v>
      </c>
      <c r="BE4148" s="26"/>
      <c r="BF4148" s="26" t="s">
        <v>68</v>
      </c>
      <c r="BG4148" s="26" t="s">
        <v>68</v>
      </c>
      <c r="BH4148" s="26" t="s">
        <v>175</v>
      </c>
      <c r="BI4148" s="26">
        <v>7</v>
      </c>
      <c r="BJ4148" s="26" t="s">
        <v>217</v>
      </c>
    </row>
    <row r="4149" spans="36:62" x14ac:dyDescent="0.25">
      <c r="AJ4149" s="26">
        <v>3144</v>
      </c>
      <c r="AK4149" s="26">
        <v>2200393</v>
      </c>
      <c r="AL4149" s="264">
        <v>44575.734722222223</v>
      </c>
      <c r="AM4149" s="26" t="s">
        <v>481</v>
      </c>
      <c r="AN4149" s="26" t="s">
        <v>63</v>
      </c>
      <c r="AO4149" s="26"/>
      <c r="AP4149" s="26"/>
      <c r="AQ4149" s="26">
        <v>-1</v>
      </c>
      <c r="AR4149" s="26">
        <v>90</v>
      </c>
      <c r="AS4149" s="26" t="s">
        <v>168</v>
      </c>
      <c r="AT4149" s="26" t="s">
        <v>71</v>
      </c>
      <c r="AU4149" s="26" t="s">
        <v>63</v>
      </c>
      <c r="AV4149" s="26" t="s">
        <v>63</v>
      </c>
      <c r="AW4149" s="26" t="s">
        <v>63</v>
      </c>
      <c r="AX4149" s="26" t="s">
        <v>63</v>
      </c>
      <c r="AY4149" s="26">
        <v>44.018262999999898</v>
      </c>
      <c r="AZ4149" s="26">
        <v>-102.291943</v>
      </c>
      <c r="BA4149" s="26" t="s">
        <v>158</v>
      </c>
      <c r="BB4149" s="26" t="s">
        <v>609</v>
      </c>
      <c r="BC4149" s="26" t="s">
        <v>167</v>
      </c>
      <c r="BD4149" s="26" t="s">
        <v>154</v>
      </c>
      <c r="BE4149" s="26"/>
      <c r="BF4149" s="26" t="s">
        <v>99</v>
      </c>
      <c r="BG4149" s="26" t="s">
        <v>167</v>
      </c>
      <c r="BH4149" s="26" t="s">
        <v>99</v>
      </c>
      <c r="BI4149" s="26">
        <v>7</v>
      </c>
      <c r="BJ4149" s="26" t="s">
        <v>217</v>
      </c>
    </row>
    <row r="4150" spans="36:62" x14ac:dyDescent="0.25">
      <c r="AJ4150" s="26">
        <v>3145</v>
      </c>
      <c r="AK4150" s="26">
        <v>2200394</v>
      </c>
      <c r="AL4150" s="264">
        <v>44577.738194444442</v>
      </c>
      <c r="AM4150" s="26" t="s">
        <v>481</v>
      </c>
      <c r="AN4150" s="26" t="s">
        <v>63</v>
      </c>
      <c r="AO4150" s="26"/>
      <c r="AP4150" s="26"/>
      <c r="AQ4150" s="26">
        <v>-1</v>
      </c>
      <c r="AR4150" s="26">
        <v>90</v>
      </c>
      <c r="AS4150" s="26" t="s">
        <v>168</v>
      </c>
      <c r="AT4150" s="26" t="s">
        <v>71</v>
      </c>
      <c r="AU4150" s="26" t="s">
        <v>63</v>
      </c>
      <c r="AV4150" s="26" t="s">
        <v>63</v>
      </c>
      <c r="AW4150" s="26" t="s">
        <v>63</v>
      </c>
      <c r="AX4150" s="26" t="s">
        <v>63</v>
      </c>
      <c r="AY4150" s="26">
        <v>43.959952999999899</v>
      </c>
      <c r="AZ4150" s="26">
        <v>-102.176597999999</v>
      </c>
      <c r="BA4150" s="26" t="s">
        <v>485</v>
      </c>
      <c r="BB4150" s="26" t="s">
        <v>611</v>
      </c>
      <c r="BC4150" s="26" t="s">
        <v>167</v>
      </c>
      <c r="BD4150" s="26" t="s">
        <v>154</v>
      </c>
      <c r="BE4150" s="26"/>
      <c r="BF4150" s="26" t="s">
        <v>99</v>
      </c>
      <c r="BG4150" s="26" t="s">
        <v>167</v>
      </c>
      <c r="BH4150" s="26" t="s">
        <v>99</v>
      </c>
      <c r="BI4150" s="26">
        <v>7</v>
      </c>
      <c r="BJ4150" s="26" t="s">
        <v>217</v>
      </c>
    </row>
    <row r="4151" spans="36:62" x14ac:dyDescent="0.25">
      <c r="AJ4151" s="26">
        <v>3146</v>
      </c>
      <c r="AK4151" s="26">
        <v>2202586</v>
      </c>
      <c r="AL4151" s="264">
        <v>44624.918749999997</v>
      </c>
      <c r="AM4151" s="26" t="s">
        <v>481</v>
      </c>
      <c r="AN4151" s="26" t="s">
        <v>63</v>
      </c>
      <c r="AO4151" s="26" t="s">
        <v>156</v>
      </c>
      <c r="AP4151" s="26" t="s">
        <v>716</v>
      </c>
      <c r="AQ4151" s="26">
        <v>0</v>
      </c>
      <c r="AR4151" s="26">
        <v>90</v>
      </c>
      <c r="AS4151" s="26" t="s">
        <v>628</v>
      </c>
      <c r="AT4151" s="26" t="s">
        <v>74</v>
      </c>
      <c r="AU4151" s="26" t="s">
        <v>63</v>
      </c>
      <c r="AV4151" s="26" t="s">
        <v>63</v>
      </c>
      <c r="AW4151" s="26" t="s">
        <v>63</v>
      </c>
      <c r="AX4151" s="26" t="s">
        <v>63</v>
      </c>
      <c r="AY4151" s="26">
        <v>44.118338000000001</v>
      </c>
      <c r="AZ4151" s="26">
        <v>-102.992930999999</v>
      </c>
      <c r="BA4151" s="26" t="s">
        <v>493</v>
      </c>
      <c r="BB4151" s="26" t="s">
        <v>609</v>
      </c>
      <c r="BC4151" s="26" t="s">
        <v>798</v>
      </c>
      <c r="BD4151" s="26" t="s">
        <v>615</v>
      </c>
      <c r="BE4151" s="26"/>
      <c r="BF4151" s="26" t="s">
        <v>68</v>
      </c>
      <c r="BG4151" s="26" t="s">
        <v>68</v>
      </c>
      <c r="BH4151" s="26" t="s">
        <v>1093</v>
      </c>
      <c r="BI4151" s="26">
        <v>7</v>
      </c>
      <c r="BJ4151" s="26" t="s">
        <v>217</v>
      </c>
    </row>
    <row r="4152" spans="36:62" x14ac:dyDescent="0.25">
      <c r="AJ4152" s="26">
        <v>3147</v>
      </c>
      <c r="AK4152" s="26">
        <v>2200515</v>
      </c>
      <c r="AL4152" s="264">
        <v>44568.756249999999</v>
      </c>
      <c r="AM4152" s="26" t="s">
        <v>481</v>
      </c>
      <c r="AN4152" s="26" t="s">
        <v>63</v>
      </c>
      <c r="AO4152" s="26"/>
      <c r="AP4152" s="26"/>
      <c r="AQ4152" s="26">
        <v>-1</v>
      </c>
      <c r="AR4152" s="26">
        <v>90</v>
      </c>
      <c r="AS4152" s="26" t="s">
        <v>168</v>
      </c>
      <c r="AT4152" s="26" t="s">
        <v>71</v>
      </c>
      <c r="AU4152" s="26" t="s">
        <v>63</v>
      </c>
      <c r="AV4152" s="26" t="s">
        <v>63</v>
      </c>
      <c r="AW4152" s="26" t="s">
        <v>63</v>
      </c>
      <c r="AX4152" s="26" t="s">
        <v>63</v>
      </c>
      <c r="AY4152" s="26">
        <v>44.103658000000003</v>
      </c>
      <c r="AZ4152" s="26">
        <v>-102.811781999999</v>
      </c>
      <c r="BA4152" s="26" t="s">
        <v>158</v>
      </c>
      <c r="BB4152" s="26" t="s">
        <v>609</v>
      </c>
      <c r="BC4152" s="26" t="s">
        <v>167</v>
      </c>
      <c r="BD4152" s="26" t="s">
        <v>154</v>
      </c>
      <c r="BE4152" s="26"/>
      <c r="BF4152" s="26" t="s">
        <v>99</v>
      </c>
      <c r="BG4152" s="26" t="s">
        <v>167</v>
      </c>
      <c r="BH4152" s="26" t="s">
        <v>99</v>
      </c>
      <c r="BI4152" s="26">
        <v>7</v>
      </c>
      <c r="BJ4152" s="26" t="s">
        <v>217</v>
      </c>
    </row>
    <row r="4153" spans="36:62" x14ac:dyDescent="0.25">
      <c r="AJ4153" s="26">
        <v>3148</v>
      </c>
      <c r="AK4153" s="26">
        <v>2202691</v>
      </c>
      <c r="AL4153" s="264">
        <v>44624.901388888888</v>
      </c>
      <c r="AM4153" s="26" t="s">
        <v>481</v>
      </c>
      <c r="AN4153" s="26" t="s">
        <v>63</v>
      </c>
      <c r="AO4153" s="26" t="s">
        <v>156</v>
      </c>
      <c r="AP4153" s="26" t="s">
        <v>159</v>
      </c>
      <c r="AQ4153" s="26">
        <v>0</v>
      </c>
      <c r="AR4153" s="26">
        <v>90</v>
      </c>
      <c r="AS4153" s="26" t="s">
        <v>814</v>
      </c>
      <c r="AT4153" s="26" t="s">
        <v>663</v>
      </c>
      <c r="AU4153" s="26" t="s">
        <v>63</v>
      </c>
      <c r="AV4153" s="26" t="s">
        <v>63</v>
      </c>
      <c r="AW4153" s="26" t="s">
        <v>63</v>
      </c>
      <c r="AX4153" s="26" t="s">
        <v>63</v>
      </c>
      <c r="AY4153" s="26">
        <v>44.118091</v>
      </c>
      <c r="AZ4153" s="26">
        <v>-102.993523999999</v>
      </c>
      <c r="BA4153" s="26" t="s">
        <v>185</v>
      </c>
      <c r="BB4153" s="26" t="s">
        <v>611</v>
      </c>
      <c r="BC4153" s="26" t="s">
        <v>614</v>
      </c>
      <c r="BD4153" s="26" t="s">
        <v>615</v>
      </c>
      <c r="BE4153" s="26" t="s">
        <v>677</v>
      </c>
      <c r="BF4153" s="26" t="s">
        <v>68</v>
      </c>
      <c r="BG4153" s="26" t="s">
        <v>68</v>
      </c>
      <c r="BH4153" s="26" t="s">
        <v>160</v>
      </c>
      <c r="BI4153" s="26">
        <v>7</v>
      </c>
      <c r="BJ4153" s="26" t="s">
        <v>217</v>
      </c>
    </row>
    <row r="4154" spans="36:62" x14ac:dyDescent="0.25">
      <c r="AJ4154" s="26">
        <v>3149</v>
      </c>
      <c r="AK4154" s="26">
        <v>2202600</v>
      </c>
      <c r="AL4154" s="264">
        <v>44626.525694444441</v>
      </c>
      <c r="AM4154" s="26" t="s">
        <v>481</v>
      </c>
      <c r="AN4154" s="26" t="s">
        <v>63</v>
      </c>
      <c r="AO4154" s="26" t="s">
        <v>156</v>
      </c>
      <c r="AP4154" s="26" t="s">
        <v>159</v>
      </c>
      <c r="AQ4154" s="26">
        <v>0</v>
      </c>
      <c r="AR4154" s="26">
        <v>90</v>
      </c>
      <c r="AS4154" s="26" t="s">
        <v>172</v>
      </c>
      <c r="AT4154" s="26" t="s">
        <v>71</v>
      </c>
      <c r="AU4154" s="26" t="s">
        <v>63</v>
      </c>
      <c r="AV4154" s="26" t="s">
        <v>63</v>
      </c>
      <c r="AW4154" s="26" t="s">
        <v>63</v>
      </c>
      <c r="AX4154" s="26" t="s">
        <v>63</v>
      </c>
      <c r="AY4154" s="26">
        <v>44.103979000000002</v>
      </c>
      <c r="AZ4154" s="26">
        <v>-102.873937999999</v>
      </c>
      <c r="BA4154" s="26" t="s">
        <v>166</v>
      </c>
      <c r="BB4154" s="26" t="s">
        <v>611</v>
      </c>
      <c r="BC4154" s="26" t="s">
        <v>68</v>
      </c>
      <c r="BD4154" s="26" t="s">
        <v>68</v>
      </c>
      <c r="BE4154" s="26"/>
      <c r="BF4154" s="26" t="s">
        <v>68</v>
      </c>
      <c r="BG4154" s="26" t="s">
        <v>68</v>
      </c>
      <c r="BH4154" s="26" t="s">
        <v>160</v>
      </c>
      <c r="BI4154" s="26">
        <v>7</v>
      </c>
      <c r="BJ4154" s="26" t="s">
        <v>217</v>
      </c>
    </row>
    <row r="4155" spans="36:62" x14ac:dyDescent="0.25">
      <c r="AJ4155" s="26">
        <v>3153</v>
      </c>
      <c r="AK4155" s="26">
        <v>2202948</v>
      </c>
      <c r="AL4155" s="264">
        <v>44632.745138888888</v>
      </c>
      <c r="AM4155" s="26" t="s">
        <v>481</v>
      </c>
      <c r="AN4155" s="26" t="s">
        <v>63</v>
      </c>
      <c r="AO4155" s="26" t="s">
        <v>156</v>
      </c>
      <c r="AP4155" s="26" t="s">
        <v>159</v>
      </c>
      <c r="AQ4155" s="26">
        <v>0</v>
      </c>
      <c r="AR4155" s="26">
        <v>90</v>
      </c>
      <c r="AS4155" s="26" t="s">
        <v>859</v>
      </c>
      <c r="AT4155" s="26" t="s">
        <v>71</v>
      </c>
      <c r="AU4155" s="26" t="s">
        <v>63</v>
      </c>
      <c r="AV4155" s="26" t="s">
        <v>63</v>
      </c>
      <c r="AW4155" s="26" t="s">
        <v>63</v>
      </c>
      <c r="AX4155" s="26" t="s">
        <v>63</v>
      </c>
      <c r="AY4155" s="26">
        <v>43.895178999999899</v>
      </c>
      <c r="AZ4155" s="26">
        <v>-102.022192</v>
      </c>
      <c r="BA4155" s="26" t="s">
        <v>208</v>
      </c>
      <c r="BB4155" s="26" t="s">
        <v>611</v>
      </c>
      <c r="BC4155" s="26" t="s">
        <v>680</v>
      </c>
      <c r="BD4155" s="26" t="s">
        <v>68</v>
      </c>
      <c r="BE4155" s="26"/>
      <c r="BF4155" s="26" t="s">
        <v>68</v>
      </c>
      <c r="BG4155" s="26" t="s">
        <v>68</v>
      </c>
      <c r="BH4155" s="26" t="s">
        <v>160</v>
      </c>
      <c r="BI4155" s="26">
        <v>7</v>
      </c>
      <c r="BJ4155" s="26" t="s">
        <v>217</v>
      </c>
    </row>
    <row r="4156" spans="36:62" x14ac:dyDescent="0.25">
      <c r="AJ4156" s="26">
        <v>3154</v>
      </c>
      <c r="AK4156" s="26">
        <v>2202598</v>
      </c>
      <c r="AL4156" s="264">
        <v>44625.254166666666</v>
      </c>
      <c r="AM4156" s="26" t="s">
        <v>481</v>
      </c>
      <c r="AN4156" s="26" t="s">
        <v>63</v>
      </c>
      <c r="AO4156" s="26" t="s">
        <v>156</v>
      </c>
      <c r="AP4156" s="26" t="s">
        <v>741</v>
      </c>
      <c r="AQ4156" s="26">
        <v>0</v>
      </c>
      <c r="AR4156" s="26">
        <v>90</v>
      </c>
      <c r="AS4156" s="26" t="s">
        <v>1094</v>
      </c>
      <c r="AT4156" s="26" t="s">
        <v>616</v>
      </c>
      <c r="AU4156" s="26" t="s">
        <v>63</v>
      </c>
      <c r="AV4156" s="26" t="s">
        <v>63</v>
      </c>
      <c r="AW4156" s="26" t="s">
        <v>63</v>
      </c>
      <c r="AX4156" s="26" t="s">
        <v>63</v>
      </c>
      <c r="AY4156" s="26">
        <v>44.103611000000001</v>
      </c>
      <c r="AZ4156" s="26">
        <v>-102.70096700000001</v>
      </c>
      <c r="BA4156" s="26" t="s">
        <v>208</v>
      </c>
      <c r="BB4156" s="26" t="s">
        <v>609</v>
      </c>
      <c r="BC4156" s="26" t="s">
        <v>667</v>
      </c>
      <c r="BD4156" s="26" t="s">
        <v>615</v>
      </c>
      <c r="BE4156" s="26"/>
      <c r="BF4156" s="26" t="s">
        <v>68</v>
      </c>
      <c r="BG4156" s="26" t="s">
        <v>209</v>
      </c>
      <c r="BH4156" s="26" t="s">
        <v>160</v>
      </c>
      <c r="BI4156" s="26">
        <v>7</v>
      </c>
      <c r="BJ4156" s="26" t="s">
        <v>217</v>
      </c>
    </row>
    <row r="4157" spans="36:62" x14ac:dyDescent="0.25">
      <c r="AJ4157" s="26">
        <v>3155</v>
      </c>
      <c r="AK4157" s="26">
        <v>2202694</v>
      </c>
      <c r="AL4157" s="264">
        <v>44631.466666666667</v>
      </c>
      <c r="AM4157" s="26" t="s">
        <v>481</v>
      </c>
      <c r="AN4157" s="26" t="s">
        <v>63</v>
      </c>
      <c r="AO4157" s="26" t="s">
        <v>156</v>
      </c>
      <c r="AP4157" s="26" t="s">
        <v>159</v>
      </c>
      <c r="AQ4157" s="26">
        <v>0</v>
      </c>
      <c r="AR4157" s="26">
        <v>90</v>
      </c>
      <c r="AS4157" s="26" t="s">
        <v>668</v>
      </c>
      <c r="AT4157" s="26" t="s">
        <v>71</v>
      </c>
      <c r="AU4157" s="26" t="s">
        <v>63</v>
      </c>
      <c r="AV4157" s="26" t="s">
        <v>63</v>
      </c>
      <c r="AW4157" s="26" t="s">
        <v>63</v>
      </c>
      <c r="AX4157" s="26" t="s">
        <v>63</v>
      </c>
      <c r="AY4157" s="26">
        <v>44.118039000000003</v>
      </c>
      <c r="AZ4157" s="26">
        <v>-103.012135999999</v>
      </c>
      <c r="BA4157" s="26" t="s">
        <v>185</v>
      </c>
      <c r="BB4157" s="26" t="s">
        <v>609</v>
      </c>
      <c r="BC4157" s="26" t="s">
        <v>68</v>
      </c>
      <c r="BD4157" s="26" t="s">
        <v>615</v>
      </c>
      <c r="BE4157" s="26"/>
      <c r="BF4157" s="26" t="s">
        <v>68</v>
      </c>
      <c r="BG4157" s="26" t="s">
        <v>68</v>
      </c>
      <c r="BH4157" s="26" t="s">
        <v>160</v>
      </c>
      <c r="BI4157" s="26">
        <v>7</v>
      </c>
      <c r="BJ4157" s="26" t="s">
        <v>217</v>
      </c>
    </row>
    <row r="4158" spans="36:62" x14ac:dyDescent="0.25">
      <c r="AJ4158" s="26">
        <v>3156</v>
      </c>
      <c r="AK4158" s="26">
        <v>2202592</v>
      </c>
      <c r="AL4158" s="264">
        <v>44626.520833333336</v>
      </c>
      <c r="AM4158" s="26" t="s">
        <v>481</v>
      </c>
      <c r="AN4158" s="26" t="s">
        <v>63</v>
      </c>
      <c r="AO4158" s="26" t="s">
        <v>156</v>
      </c>
      <c r="AP4158" s="26" t="s">
        <v>159</v>
      </c>
      <c r="AQ4158" s="26">
        <v>0</v>
      </c>
      <c r="AR4158" s="26">
        <v>90</v>
      </c>
      <c r="AS4158" s="26" t="s">
        <v>668</v>
      </c>
      <c r="AT4158" s="26" t="s">
        <v>679</v>
      </c>
      <c r="AU4158" s="26" t="s">
        <v>63</v>
      </c>
      <c r="AV4158" s="26" t="s">
        <v>63</v>
      </c>
      <c r="AW4158" s="26" t="s">
        <v>63</v>
      </c>
      <c r="AX4158" s="26" t="s">
        <v>63</v>
      </c>
      <c r="AY4158" s="26">
        <v>44.118377000000002</v>
      </c>
      <c r="AZ4158" s="26">
        <v>-102.97553600000001</v>
      </c>
      <c r="BA4158" s="26" t="s">
        <v>158</v>
      </c>
      <c r="BB4158" s="26" t="s">
        <v>609</v>
      </c>
      <c r="BC4158" s="26" t="s">
        <v>614</v>
      </c>
      <c r="BD4158" s="26" t="s">
        <v>615</v>
      </c>
      <c r="BE4158" s="26"/>
      <c r="BF4158" s="26" t="s">
        <v>68</v>
      </c>
      <c r="BG4158" s="26" t="s">
        <v>68</v>
      </c>
      <c r="BH4158" s="26" t="s">
        <v>146</v>
      </c>
      <c r="BI4158" s="26">
        <v>7</v>
      </c>
      <c r="BJ4158" s="26" t="s">
        <v>217</v>
      </c>
    </row>
    <row r="4159" spans="36:62" x14ac:dyDescent="0.25">
      <c r="AJ4159" s="26">
        <v>3160</v>
      </c>
      <c r="AK4159" s="26">
        <v>2200912</v>
      </c>
      <c r="AL4159" s="264">
        <v>44565.706250000003</v>
      </c>
      <c r="AM4159" s="26" t="s">
        <v>481</v>
      </c>
      <c r="AN4159" s="26" t="s">
        <v>63</v>
      </c>
      <c r="AO4159" s="26" t="s">
        <v>156</v>
      </c>
      <c r="AP4159" s="26" t="s">
        <v>159</v>
      </c>
      <c r="AQ4159" s="26">
        <v>0</v>
      </c>
      <c r="AR4159" s="26">
        <v>90</v>
      </c>
      <c r="AS4159" s="26" t="s">
        <v>189</v>
      </c>
      <c r="AT4159" s="26" t="s">
        <v>619</v>
      </c>
      <c r="AU4159" s="26" t="s">
        <v>63</v>
      </c>
      <c r="AV4159" s="26" t="s">
        <v>63</v>
      </c>
      <c r="AW4159" s="26" t="s">
        <v>63</v>
      </c>
      <c r="AX4159" s="26" t="s">
        <v>63</v>
      </c>
      <c r="AY4159" s="26">
        <v>44.1034399999999</v>
      </c>
      <c r="AZ4159" s="26">
        <v>-102.783327999999</v>
      </c>
      <c r="BA4159" s="26" t="s">
        <v>491</v>
      </c>
      <c r="BB4159" s="26" t="s">
        <v>611</v>
      </c>
      <c r="BC4159" s="26" t="s">
        <v>68</v>
      </c>
      <c r="BD4159" s="26" t="s">
        <v>68</v>
      </c>
      <c r="BE4159" s="26"/>
      <c r="BF4159" s="26" t="s">
        <v>68</v>
      </c>
      <c r="BG4159" s="26" t="s">
        <v>68</v>
      </c>
      <c r="BH4159" s="26" t="s">
        <v>146</v>
      </c>
      <c r="BI4159" s="26">
        <v>7</v>
      </c>
      <c r="BJ4159" s="26" t="s">
        <v>217</v>
      </c>
    </row>
    <row r="4160" spans="36:62" x14ac:dyDescent="0.25">
      <c r="AJ4160" s="26">
        <v>3161</v>
      </c>
      <c r="AK4160" s="26">
        <v>2200923</v>
      </c>
      <c r="AL4160" s="264">
        <v>44568.75</v>
      </c>
      <c r="AM4160" s="26" t="s">
        <v>481</v>
      </c>
      <c r="AN4160" s="26" t="s">
        <v>63</v>
      </c>
      <c r="AO4160" s="26"/>
      <c r="AP4160" s="26"/>
      <c r="AQ4160" s="26">
        <v>-1</v>
      </c>
      <c r="AR4160" s="26">
        <v>90</v>
      </c>
      <c r="AS4160" s="26" t="s">
        <v>168</v>
      </c>
      <c r="AT4160" s="26" t="s">
        <v>71</v>
      </c>
      <c r="AU4160" s="26" t="s">
        <v>63</v>
      </c>
      <c r="AV4160" s="26" t="s">
        <v>63</v>
      </c>
      <c r="AW4160" s="26" t="s">
        <v>63</v>
      </c>
      <c r="AX4160" s="26" t="s">
        <v>63</v>
      </c>
      <c r="AY4160" s="26">
        <v>44.103425999999899</v>
      </c>
      <c r="AZ4160" s="26">
        <v>-102.811053999999</v>
      </c>
      <c r="BA4160" s="26" t="s">
        <v>166</v>
      </c>
      <c r="BB4160" s="26" t="s">
        <v>611</v>
      </c>
      <c r="BC4160" s="26" t="s">
        <v>167</v>
      </c>
      <c r="BD4160" s="26" t="s">
        <v>154</v>
      </c>
      <c r="BE4160" s="26"/>
      <c r="BF4160" s="26" t="s">
        <v>99</v>
      </c>
      <c r="BG4160" s="26" t="s">
        <v>167</v>
      </c>
      <c r="BH4160" s="26" t="s">
        <v>99</v>
      </c>
      <c r="BI4160" s="26">
        <v>7</v>
      </c>
      <c r="BJ4160" s="26" t="s">
        <v>217</v>
      </c>
    </row>
    <row r="4161" spans="36:62" x14ac:dyDescent="0.25">
      <c r="AJ4161" s="26">
        <v>3164</v>
      </c>
      <c r="AK4161" s="26">
        <v>2201185</v>
      </c>
      <c r="AL4161" s="264">
        <v>44582.315972222219</v>
      </c>
      <c r="AM4161" s="26" t="s">
        <v>147</v>
      </c>
      <c r="AN4161" s="26" t="s">
        <v>63</v>
      </c>
      <c r="AO4161" s="26" t="s">
        <v>156</v>
      </c>
      <c r="AP4161" s="26" t="s">
        <v>159</v>
      </c>
      <c r="AQ4161" s="26">
        <v>0</v>
      </c>
      <c r="AR4161" s="26">
        <v>90</v>
      </c>
      <c r="AS4161" s="26" t="s">
        <v>1095</v>
      </c>
      <c r="AT4161" s="26" t="s">
        <v>663</v>
      </c>
      <c r="AU4161" s="26" t="s">
        <v>63</v>
      </c>
      <c r="AV4161" s="26" t="s">
        <v>63</v>
      </c>
      <c r="AW4161" s="26" t="s">
        <v>63</v>
      </c>
      <c r="AX4161" s="26" t="s">
        <v>63</v>
      </c>
      <c r="AY4161" s="26">
        <v>43.836219</v>
      </c>
      <c r="AZ4161" s="26">
        <v>-101.693021</v>
      </c>
      <c r="BA4161" s="26" t="s">
        <v>527</v>
      </c>
      <c r="BB4161" s="26" t="s">
        <v>609</v>
      </c>
      <c r="BC4161" s="26" t="s">
        <v>759</v>
      </c>
      <c r="BD4161" s="26" t="s">
        <v>1096</v>
      </c>
      <c r="BE4161" s="26"/>
      <c r="BF4161" s="26" t="s">
        <v>759</v>
      </c>
      <c r="BG4161" s="26" t="s">
        <v>1097</v>
      </c>
      <c r="BH4161" s="26" t="s">
        <v>1098</v>
      </c>
      <c r="BI4161" s="26">
        <v>7</v>
      </c>
      <c r="BJ4161" s="26" t="s">
        <v>217</v>
      </c>
    </row>
    <row r="4162" spans="36:62" x14ac:dyDescent="0.25">
      <c r="AJ4162" s="26">
        <v>3166</v>
      </c>
      <c r="AK4162" s="26">
        <v>2202256</v>
      </c>
      <c r="AL4162" s="264">
        <v>44623.31527777778</v>
      </c>
      <c r="AM4162" s="26" t="s">
        <v>481</v>
      </c>
      <c r="AN4162" s="26" t="s">
        <v>63</v>
      </c>
      <c r="AO4162" s="26" t="s">
        <v>156</v>
      </c>
      <c r="AP4162" s="26" t="s">
        <v>741</v>
      </c>
      <c r="AQ4162" s="26">
        <v>0</v>
      </c>
      <c r="AR4162" s="26">
        <v>90</v>
      </c>
      <c r="AS4162" s="26" t="s">
        <v>818</v>
      </c>
      <c r="AT4162" s="26" t="s">
        <v>822</v>
      </c>
      <c r="AU4162" s="26" t="s">
        <v>63</v>
      </c>
      <c r="AV4162" s="26" t="s">
        <v>63</v>
      </c>
      <c r="AW4162" s="26" t="s">
        <v>63</v>
      </c>
      <c r="AX4162" s="26" t="s">
        <v>63</v>
      </c>
      <c r="AY4162" s="26">
        <v>44.116294000000003</v>
      </c>
      <c r="AZ4162" s="26">
        <v>-103.11474800000001</v>
      </c>
      <c r="BA4162" s="26" t="s">
        <v>166</v>
      </c>
      <c r="BB4162" s="26" t="s">
        <v>611</v>
      </c>
      <c r="BC4162" s="26" t="s">
        <v>68</v>
      </c>
      <c r="BD4162" s="26" t="s">
        <v>615</v>
      </c>
      <c r="BE4162" s="26"/>
      <c r="BF4162" s="26" t="s">
        <v>68</v>
      </c>
      <c r="BG4162" s="26" t="s">
        <v>68</v>
      </c>
      <c r="BH4162" s="26" t="s">
        <v>160</v>
      </c>
      <c r="BI4162" s="26">
        <v>7</v>
      </c>
      <c r="BJ4162" s="26" t="s">
        <v>217</v>
      </c>
    </row>
    <row r="4163" spans="36:62" x14ac:dyDescent="0.25">
      <c r="AJ4163" s="26">
        <v>3167</v>
      </c>
      <c r="AK4163" s="26">
        <v>2203833</v>
      </c>
      <c r="AL4163" s="264">
        <v>44650.4375</v>
      </c>
      <c r="AM4163" s="26" t="s">
        <v>481</v>
      </c>
      <c r="AN4163" s="26" t="s">
        <v>63</v>
      </c>
      <c r="AO4163" s="26" t="s">
        <v>156</v>
      </c>
      <c r="AP4163" s="26" t="s">
        <v>159</v>
      </c>
      <c r="AQ4163" s="26">
        <v>0</v>
      </c>
      <c r="AR4163" s="26">
        <v>90</v>
      </c>
      <c r="AS4163" s="26" t="s">
        <v>1099</v>
      </c>
      <c r="AT4163" s="26" t="s">
        <v>836</v>
      </c>
      <c r="AU4163" s="26" t="s">
        <v>63</v>
      </c>
      <c r="AV4163" s="26" t="s">
        <v>63</v>
      </c>
      <c r="AW4163" s="26" t="s">
        <v>63</v>
      </c>
      <c r="AX4163" s="26" t="s">
        <v>63</v>
      </c>
      <c r="AY4163" s="26">
        <v>44.103658000000003</v>
      </c>
      <c r="AZ4163" s="26">
        <v>-102.77428</v>
      </c>
      <c r="BA4163" s="26" t="s">
        <v>208</v>
      </c>
      <c r="BB4163" s="26" t="s">
        <v>611</v>
      </c>
      <c r="BC4163" s="26" t="s">
        <v>68</v>
      </c>
      <c r="BD4163" s="26" t="s">
        <v>615</v>
      </c>
      <c r="BE4163" s="26"/>
      <c r="BF4163" s="26" t="s">
        <v>68</v>
      </c>
      <c r="BG4163" s="26" t="s">
        <v>209</v>
      </c>
      <c r="BH4163" s="26" t="s">
        <v>160</v>
      </c>
      <c r="BI4163" s="26">
        <v>7</v>
      </c>
      <c r="BJ4163" s="26" t="s">
        <v>20</v>
      </c>
    </row>
    <row r="4164" spans="36:62" x14ac:dyDescent="0.25">
      <c r="AJ4164" s="26">
        <v>3171</v>
      </c>
      <c r="AK4164" s="26">
        <v>2201377</v>
      </c>
      <c r="AL4164" s="264">
        <v>44582.143055555556</v>
      </c>
      <c r="AM4164" s="26" t="s">
        <v>481</v>
      </c>
      <c r="AN4164" s="26" t="s">
        <v>63</v>
      </c>
      <c r="AO4164" s="26" t="s">
        <v>156</v>
      </c>
      <c r="AP4164" s="26" t="s">
        <v>159</v>
      </c>
      <c r="AQ4164" s="26">
        <v>0</v>
      </c>
      <c r="AR4164" s="26">
        <v>90</v>
      </c>
      <c r="AS4164" s="26" t="s">
        <v>201</v>
      </c>
      <c r="AT4164" s="26" t="s">
        <v>639</v>
      </c>
      <c r="AU4164" s="26" t="s">
        <v>63</v>
      </c>
      <c r="AV4164" s="26" t="s">
        <v>63</v>
      </c>
      <c r="AW4164" s="26" t="s">
        <v>63</v>
      </c>
      <c r="AX4164" s="26" t="s">
        <v>63</v>
      </c>
      <c r="AY4164" s="26">
        <v>44.116871000000003</v>
      </c>
      <c r="AZ4164" s="26">
        <v>-102.932106</v>
      </c>
      <c r="BA4164" s="26" t="s">
        <v>208</v>
      </c>
      <c r="BB4164" s="26" t="s">
        <v>609</v>
      </c>
      <c r="BC4164" s="26" t="s">
        <v>68</v>
      </c>
      <c r="BD4164" s="26" t="s">
        <v>615</v>
      </c>
      <c r="BE4164" s="26"/>
      <c r="BF4164" s="26" t="s">
        <v>68</v>
      </c>
      <c r="BG4164" s="26" t="s">
        <v>209</v>
      </c>
      <c r="BH4164" s="26" t="s">
        <v>160</v>
      </c>
      <c r="BI4164" s="26">
        <v>7</v>
      </c>
      <c r="BJ4164" s="26" t="s">
        <v>217</v>
      </c>
    </row>
    <row r="4165" spans="36:62" x14ac:dyDescent="0.25">
      <c r="AJ4165" s="26">
        <v>3172</v>
      </c>
      <c r="AK4165" s="26">
        <v>2201378</v>
      </c>
      <c r="AL4165" s="264">
        <v>44587.814583333333</v>
      </c>
      <c r="AM4165" s="26" t="s">
        <v>481</v>
      </c>
      <c r="AN4165" s="26" t="s">
        <v>63</v>
      </c>
      <c r="AO4165" s="26" t="s">
        <v>156</v>
      </c>
      <c r="AP4165" s="26" t="s">
        <v>159</v>
      </c>
      <c r="AQ4165" s="26">
        <v>0</v>
      </c>
      <c r="AR4165" s="26">
        <v>90</v>
      </c>
      <c r="AS4165" s="26" t="s">
        <v>669</v>
      </c>
      <c r="AT4165" s="26" t="s">
        <v>71</v>
      </c>
      <c r="AU4165" s="26" t="s">
        <v>69</v>
      </c>
      <c r="AV4165" s="26" t="s">
        <v>63</v>
      </c>
      <c r="AW4165" s="26" t="s">
        <v>63</v>
      </c>
      <c r="AX4165" s="26" t="s">
        <v>63</v>
      </c>
      <c r="AY4165" s="26">
        <v>44.103425999999899</v>
      </c>
      <c r="AZ4165" s="26">
        <v>-102.83049800000001</v>
      </c>
      <c r="BA4165" s="26" t="s">
        <v>166</v>
      </c>
      <c r="BB4165" s="26" t="s">
        <v>611</v>
      </c>
      <c r="BC4165" s="26" t="s">
        <v>620</v>
      </c>
      <c r="BD4165" s="26" t="s">
        <v>68</v>
      </c>
      <c r="BE4165" s="26"/>
      <c r="BF4165" s="26" t="s">
        <v>68</v>
      </c>
      <c r="BG4165" s="26" t="s">
        <v>68</v>
      </c>
      <c r="BH4165" s="26" t="s">
        <v>160</v>
      </c>
      <c r="BI4165" s="26">
        <v>7</v>
      </c>
      <c r="BJ4165" s="26" t="s">
        <v>217</v>
      </c>
    </row>
    <row r="4166" spans="36:62" x14ac:dyDescent="0.25">
      <c r="AJ4166" s="26">
        <v>3173</v>
      </c>
      <c r="AK4166" s="26">
        <v>2201379</v>
      </c>
      <c r="AL4166" s="264">
        <v>44596.275000000001</v>
      </c>
      <c r="AM4166" s="26" t="s">
        <v>147</v>
      </c>
      <c r="AN4166" s="26" t="s">
        <v>63</v>
      </c>
      <c r="AO4166" s="26"/>
      <c r="AP4166" s="26"/>
      <c r="AQ4166" s="26">
        <v>-1</v>
      </c>
      <c r="AR4166" s="26">
        <v>90</v>
      </c>
      <c r="AS4166" s="26" t="s">
        <v>168</v>
      </c>
      <c r="AT4166" s="26" t="s">
        <v>71</v>
      </c>
      <c r="AU4166" s="26" t="s">
        <v>63</v>
      </c>
      <c r="AV4166" s="26" t="s">
        <v>63</v>
      </c>
      <c r="AW4166" s="26" t="s">
        <v>63</v>
      </c>
      <c r="AX4166" s="26" t="s">
        <v>63</v>
      </c>
      <c r="AY4166" s="26">
        <v>43.865595999999897</v>
      </c>
      <c r="AZ4166" s="26">
        <v>-101.954999</v>
      </c>
      <c r="BA4166" s="26" t="s">
        <v>158</v>
      </c>
      <c r="BB4166" s="26" t="s">
        <v>611</v>
      </c>
      <c r="BC4166" s="26" t="s">
        <v>167</v>
      </c>
      <c r="BD4166" s="26" t="s">
        <v>154</v>
      </c>
      <c r="BE4166" s="26"/>
      <c r="BF4166" s="26" t="s">
        <v>99</v>
      </c>
      <c r="BG4166" s="26" t="s">
        <v>167</v>
      </c>
      <c r="BH4166" s="26" t="s">
        <v>99</v>
      </c>
      <c r="BI4166" s="26">
        <v>7</v>
      </c>
      <c r="BJ4166" s="26" t="s">
        <v>217</v>
      </c>
    </row>
    <row r="4167" spans="36:62" x14ac:dyDescent="0.25">
      <c r="AJ4167" s="26">
        <v>3174</v>
      </c>
      <c r="AK4167" s="26">
        <v>2203537</v>
      </c>
      <c r="AL4167" s="264">
        <v>44649.787499999999</v>
      </c>
      <c r="AM4167" s="26" t="s">
        <v>481</v>
      </c>
      <c r="AN4167" s="26" t="s">
        <v>63</v>
      </c>
      <c r="AO4167" s="26" t="s">
        <v>156</v>
      </c>
      <c r="AP4167" s="26" t="s">
        <v>159</v>
      </c>
      <c r="AQ4167" s="26">
        <v>0</v>
      </c>
      <c r="AR4167" s="26">
        <v>90</v>
      </c>
      <c r="AS4167" s="26" t="s">
        <v>638</v>
      </c>
      <c r="AT4167" s="26" t="s">
        <v>654</v>
      </c>
      <c r="AU4167" s="26" t="s">
        <v>63</v>
      </c>
      <c r="AV4167" s="26" t="s">
        <v>63</v>
      </c>
      <c r="AW4167" s="26" t="s">
        <v>63</v>
      </c>
      <c r="AX4167" s="26" t="s">
        <v>63</v>
      </c>
      <c r="AY4167" s="26">
        <v>44.022979999999897</v>
      </c>
      <c r="AZ4167" s="26">
        <v>-102.30517</v>
      </c>
      <c r="BA4167" s="26" t="s">
        <v>158</v>
      </c>
      <c r="BB4167" s="26" t="s">
        <v>609</v>
      </c>
      <c r="BC4167" s="26" t="s">
        <v>68</v>
      </c>
      <c r="BD4167" s="26" t="s">
        <v>615</v>
      </c>
      <c r="BE4167" s="26"/>
      <c r="BF4167" s="26" t="s">
        <v>68</v>
      </c>
      <c r="BG4167" s="26" t="s">
        <v>209</v>
      </c>
      <c r="BH4167" s="26" t="s">
        <v>146</v>
      </c>
      <c r="BI4167" s="26">
        <v>7</v>
      </c>
      <c r="BJ4167" s="26" t="s">
        <v>217</v>
      </c>
    </row>
    <row r="4168" spans="36:62" x14ac:dyDescent="0.25">
      <c r="AJ4168" s="26">
        <v>3175</v>
      </c>
      <c r="AK4168" s="26">
        <v>2203748</v>
      </c>
      <c r="AL4168" s="264">
        <v>44650.256944444445</v>
      </c>
      <c r="AM4168" s="26" t="s">
        <v>481</v>
      </c>
      <c r="AN4168" s="26" t="s">
        <v>63</v>
      </c>
      <c r="AO4168" s="26" t="s">
        <v>156</v>
      </c>
      <c r="AP4168" s="26" t="s">
        <v>159</v>
      </c>
      <c r="AQ4168" s="26">
        <v>0</v>
      </c>
      <c r="AR4168" s="26">
        <v>90</v>
      </c>
      <c r="AS4168" s="26" t="s">
        <v>749</v>
      </c>
      <c r="AT4168" s="26" t="s">
        <v>639</v>
      </c>
      <c r="AU4168" s="26" t="s">
        <v>63</v>
      </c>
      <c r="AV4168" s="26" t="s">
        <v>63</v>
      </c>
      <c r="AW4168" s="26" t="s">
        <v>63</v>
      </c>
      <c r="AX4168" s="26" t="s">
        <v>63</v>
      </c>
      <c r="AY4168" s="26">
        <v>44.099435999999898</v>
      </c>
      <c r="AZ4168" s="26">
        <v>-103.16124600000001</v>
      </c>
      <c r="BA4168" s="26" t="s">
        <v>483</v>
      </c>
      <c r="BB4168" s="26" t="s">
        <v>611</v>
      </c>
      <c r="BC4168" s="26" t="s">
        <v>680</v>
      </c>
      <c r="BD4168" s="26" t="s">
        <v>681</v>
      </c>
      <c r="BE4168" s="26"/>
      <c r="BF4168" s="26" t="s">
        <v>68</v>
      </c>
      <c r="BG4168" s="26" t="s">
        <v>68</v>
      </c>
      <c r="BH4168" s="26" t="s">
        <v>175</v>
      </c>
      <c r="BI4168" s="26">
        <v>7</v>
      </c>
      <c r="BJ4168" s="26" t="s">
        <v>217</v>
      </c>
    </row>
    <row r="4169" spans="36:62" x14ac:dyDescent="0.25">
      <c r="AJ4169" s="26">
        <v>3176</v>
      </c>
      <c r="AK4169" s="26">
        <v>2203745</v>
      </c>
      <c r="AL4169" s="264">
        <v>44650.612500000003</v>
      </c>
      <c r="AM4169" s="26" t="s">
        <v>481</v>
      </c>
      <c r="AN4169" s="26" t="s">
        <v>63</v>
      </c>
      <c r="AO4169" s="26" t="s">
        <v>156</v>
      </c>
      <c r="AP4169" s="26" t="s">
        <v>159</v>
      </c>
      <c r="AQ4169" s="26">
        <v>0</v>
      </c>
      <c r="AR4169" s="26">
        <v>90</v>
      </c>
      <c r="AS4169" s="26" t="s">
        <v>645</v>
      </c>
      <c r="AT4169" s="26" t="s">
        <v>882</v>
      </c>
      <c r="AU4169" s="26" t="s">
        <v>63</v>
      </c>
      <c r="AV4169" s="26" t="s">
        <v>63</v>
      </c>
      <c r="AW4169" s="26" t="s">
        <v>63</v>
      </c>
      <c r="AX4169" s="26" t="s">
        <v>63</v>
      </c>
      <c r="AY4169" s="26">
        <v>44.103383000000001</v>
      </c>
      <c r="AZ4169" s="26">
        <v>-102.529577</v>
      </c>
      <c r="BA4169" s="26" t="s">
        <v>502</v>
      </c>
      <c r="BB4169" s="26" t="s">
        <v>609</v>
      </c>
      <c r="BC4169" s="26" t="s">
        <v>68</v>
      </c>
      <c r="BD4169" s="26" t="s">
        <v>681</v>
      </c>
      <c r="BE4169" s="26"/>
      <c r="BF4169" s="26" t="s">
        <v>68</v>
      </c>
      <c r="BG4169" s="26" t="s">
        <v>68</v>
      </c>
      <c r="BH4169" s="26" t="s">
        <v>646</v>
      </c>
      <c r="BI4169" s="26">
        <v>7</v>
      </c>
      <c r="BJ4169" s="26" t="s">
        <v>217</v>
      </c>
    </row>
    <row r="4170" spans="36:62" x14ac:dyDescent="0.25">
      <c r="AJ4170" s="26">
        <v>3177</v>
      </c>
      <c r="AK4170" s="26">
        <v>2201491</v>
      </c>
      <c r="AL4170" s="264">
        <v>44603.339583333334</v>
      </c>
      <c r="AM4170" s="26" t="s">
        <v>481</v>
      </c>
      <c r="AN4170" s="26" t="s">
        <v>63</v>
      </c>
      <c r="AO4170" s="26" t="s">
        <v>156</v>
      </c>
      <c r="AP4170" s="26" t="s">
        <v>159</v>
      </c>
      <c r="AQ4170" s="26">
        <v>0</v>
      </c>
      <c r="AR4170" s="26">
        <v>90</v>
      </c>
      <c r="AS4170" s="26" t="s">
        <v>739</v>
      </c>
      <c r="AT4170" s="26" t="s">
        <v>674</v>
      </c>
      <c r="AU4170" s="26" t="s">
        <v>63</v>
      </c>
      <c r="AV4170" s="26" t="s">
        <v>63</v>
      </c>
      <c r="AW4170" s="26" t="s">
        <v>63</v>
      </c>
      <c r="AX4170" s="26" t="s">
        <v>63</v>
      </c>
      <c r="AY4170" s="26">
        <v>44.103360000000002</v>
      </c>
      <c r="AZ4170" s="26">
        <v>-102.674875999999</v>
      </c>
      <c r="BA4170" s="26" t="s">
        <v>208</v>
      </c>
      <c r="BB4170" s="26" t="s">
        <v>611</v>
      </c>
      <c r="BC4170" s="26" t="s">
        <v>68</v>
      </c>
      <c r="BD4170" s="26" t="s">
        <v>615</v>
      </c>
      <c r="BE4170" s="26"/>
      <c r="BF4170" s="26" t="s">
        <v>68</v>
      </c>
      <c r="BG4170" s="26" t="s">
        <v>209</v>
      </c>
      <c r="BH4170" s="26" t="s">
        <v>146</v>
      </c>
      <c r="BI4170" s="26">
        <v>7</v>
      </c>
      <c r="BJ4170" s="26" t="s">
        <v>217</v>
      </c>
    </row>
    <row r="4171" spans="36:62" x14ac:dyDescent="0.25">
      <c r="AJ4171" s="26">
        <v>3178</v>
      </c>
      <c r="AK4171" s="26">
        <v>2201425</v>
      </c>
      <c r="AL4171" s="264">
        <v>44597.684027777781</v>
      </c>
      <c r="AM4171" s="26" t="s">
        <v>481</v>
      </c>
      <c r="AN4171" s="26" t="s">
        <v>63</v>
      </c>
      <c r="AO4171" s="26" t="s">
        <v>156</v>
      </c>
      <c r="AP4171" s="26" t="s">
        <v>159</v>
      </c>
      <c r="AQ4171" s="26">
        <v>0</v>
      </c>
      <c r="AR4171" s="26">
        <v>90</v>
      </c>
      <c r="AS4171" s="26" t="s">
        <v>1033</v>
      </c>
      <c r="AT4171" s="26" t="s">
        <v>71</v>
      </c>
      <c r="AU4171" s="26" t="s">
        <v>63</v>
      </c>
      <c r="AV4171" s="26" t="s">
        <v>63</v>
      </c>
      <c r="AW4171" s="26" t="s">
        <v>63</v>
      </c>
      <c r="AX4171" s="26" t="s">
        <v>63</v>
      </c>
      <c r="AY4171" s="26">
        <v>44.117804999999898</v>
      </c>
      <c r="AZ4171" s="26">
        <v>-103.029797</v>
      </c>
      <c r="BA4171" s="26" t="s">
        <v>185</v>
      </c>
      <c r="BB4171" s="26" t="s">
        <v>611</v>
      </c>
      <c r="BC4171" s="26" t="s">
        <v>68</v>
      </c>
      <c r="BD4171" s="26" t="s">
        <v>792</v>
      </c>
      <c r="BE4171" s="26"/>
      <c r="BF4171" s="26" t="s">
        <v>68</v>
      </c>
      <c r="BG4171" s="26" t="s">
        <v>68</v>
      </c>
      <c r="BH4171" s="26" t="s">
        <v>146</v>
      </c>
      <c r="BI4171" s="26">
        <v>7</v>
      </c>
      <c r="BJ4171" s="26" t="s">
        <v>217</v>
      </c>
    </row>
    <row r="4172" spans="36:62" x14ac:dyDescent="0.25">
      <c r="AJ4172" s="26">
        <v>3179</v>
      </c>
      <c r="AK4172" s="26">
        <v>2203551</v>
      </c>
      <c r="AL4172" s="264">
        <v>44649.826388888891</v>
      </c>
      <c r="AM4172" s="26" t="s">
        <v>481</v>
      </c>
      <c r="AN4172" s="26" t="s">
        <v>63</v>
      </c>
      <c r="AO4172" s="26" t="s">
        <v>156</v>
      </c>
      <c r="AP4172" s="26" t="s">
        <v>159</v>
      </c>
      <c r="AQ4172" s="26">
        <v>0</v>
      </c>
      <c r="AR4172" s="26">
        <v>90</v>
      </c>
      <c r="AS4172" s="26" t="s">
        <v>933</v>
      </c>
      <c r="AT4172" s="26" t="s">
        <v>654</v>
      </c>
      <c r="AU4172" s="26" t="s">
        <v>63</v>
      </c>
      <c r="AV4172" s="26" t="s">
        <v>63</v>
      </c>
      <c r="AW4172" s="26" t="s">
        <v>63</v>
      </c>
      <c r="AX4172" s="26" t="s">
        <v>63</v>
      </c>
      <c r="AY4172" s="26">
        <v>44.021037999999898</v>
      </c>
      <c r="AZ4172" s="26">
        <v>-102.299053</v>
      </c>
      <c r="BA4172" s="26" t="s">
        <v>493</v>
      </c>
      <c r="BB4172" s="26" t="s">
        <v>611</v>
      </c>
      <c r="BC4172" s="26" t="s">
        <v>68</v>
      </c>
      <c r="BD4172" s="26" t="s">
        <v>615</v>
      </c>
      <c r="BE4172" s="26"/>
      <c r="BF4172" s="26" t="s">
        <v>68</v>
      </c>
      <c r="BG4172" s="26" t="s">
        <v>209</v>
      </c>
      <c r="BH4172" s="26" t="s">
        <v>646</v>
      </c>
      <c r="BI4172" s="26">
        <v>7</v>
      </c>
      <c r="BJ4172" s="26" t="s">
        <v>217</v>
      </c>
    </row>
    <row r="4173" spans="36:62" x14ac:dyDescent="0.25">
      <c r="AJ4173" s="26">
        <v>3180</v>
      </c>
      <c r="AK4173" s="26">
        <v>2204313</v>
      </c>
      <c r="AL4173" s="264">
        <v>44660.404166666667</v>
      </c>
      <c r="AM4173" s="26" t="s">
        <v>481</v>
      </c>
      <c r="AN4173" s="26" t="s">
        <v>63</v>
      </c>
      <c r="AO4173" s="26" t="s">
        <v>156</v>
      </c>
      <c r="AP4173" s="26" t="s">
        <v>159</v>
      </c>
      <c r="AQ4173" s="26">
        <v>0</v>
      </c>
      <c r="AR4173" s="26">
        <v>90</v>
      </c>
      <c r="AS4173" s="26" t="s">
        <v>189</v>
      </c>
      <c r="AT4173" s="26" t="s">
        <v>697</v>
      </c>
      <c r="AU4173" s="26" t="s">
        <v>63</v>
      </c>
      <c r="AV4173" s="26" t="s">
        <v>63</v>
      </c>
      <c r="AW4173" s="26" t="s">
        <v>63</v>
      </c>
      <c r="AX4173" s="26" t="s">
        <v>63</v>
      </c>
      <c r="AY4173" s="26">
        <v>44.118198999999898</v>
      </c>
      <c r="AZ4173" s="26">
        <v>-103.001549999999</v>
      </c>
      <c r="BA4173" s="26" t="s">
        <v>185</v>
      </c>
      <c r="BB4173" s="26" t="s">
        <v>609</v>
      </c>
      <c r="BC4173" s="26" t="s">
        <v>68</v>
      </c>
      <c r="BD4173" s="26" t="s">
        <v>68</v>
      </c>
      <c r="BE4173" s="26"/>
      <c r="BF4173" s="26" t="s">
        <v>68</v>
      </c>
      <c r="BG4173" s="26" t="s">
        <v>68</v>
      </c>
      <c r="BH4173" s="26" t="s">
        <v>160</v>
      </c>
      <c r="BI4173" s="26">
        <v>7</v>
      </c>
      <c r="BJ4173" s="26" t="s">
        <v>217</v>
      </c>
    </row>
    <row r="4174" spans="36:62" x14ac:dyDescent="0.25">
      <c r="AJ4174" s="26">
        <v>3182</v>
      </c>
      <c r="AK4174" s="26">
        <v>2201616</v>
      </c>
      <c r="AL4174" s="264">
        <v>44592.607638888891</v>
      </c>
      <c r="AM4174" s="26" t="s">
        <v>481</v>
      </c>
      <c r="AN4174" s="26" t="s">
        <v>63</v>
      </c>
      <c r="AO4174" s="26" t="s">
        <v>173</v>
      </c>
      <c r="AP4174" s="26" t="s">
        <v>159</v>
      </c>
      <c r="AQ4174" s="26">
        <v>0</v>
      </c>
      <c r="AR4174" s="26">
        <v>90</v>
      </c>
      <c r="AS4174" s="26" t="s">
        <v>779</v>
      </c>
      <c r="AT4174" s="26" t="s">
        <v>71</v>
      </c>
      <c r="AU4174" s="26" t="s">
        <v>63</v>
      </c>
      <c r="AV4174" s="26" t="s">
        <v>69</v>
      </c>
      <c r="AW4174" s="26" t="s">
        <v>63</v>
      </c>
      <c r="AX4174" s="26" t="s">
        <v>63</v>
      </c>
      <c r="AY4174" s="26">
        <v>44.067200999999898</v>
      </c>
      <c r="AZ4174" s="26">
        <v>-102.42748400000001</v>
      </c>
      <c r="BA4174" s="26" t="s">
        <v>185</v>
      </c>
      <c r="BB4174" s="26" t="s">
        <v>611</v>
      </c>
      <c r="BC4174" s="26" t="s">
        <v>685</v>
      </c>
      <c r="BD4174" s="26" t="s">
        <v>68</v>
      </c>
      <c r="BE4174" s="26"/>
      <c r="BF4174" s="26" t="s">
        <v>68</v>
      </c>
      <c r="BG4174" s="26" t="s">
        <v>68</v>
      </c>
      <c r="BH4174" s="26" t="s">
        <v>146</v>
      </c>
      <c r="BI4174" s="26">
        <v>7</v>
      </c>
      <c r="BJ4174" s="26" t="s">
        <v>20</v>
      </c>
    </row>
    <row r="4175" spans="36:62" x14ac:dyDescent="0.25">
      <c r="AJ4175" s="26">
        <v>3183</v>
      </c>
      <c r="AK4175" s="26">
        <v>2203749</v>
      </c>
      <c r="AL4175" s="264">
        <v>44650.3125</v>
      </c>
      <c r="AM4175" s="26" t="s">
        <v>481</v>
      </c>
      <c r="AN4175" s="26" t="s">
        <v>63</v>
      </c>
      <c r="AO4175" s="26" t="s">
        <v>156</v>
      </c>
      <c r="AP4175" s="26" t="s">
        <v>159</v>
      </c>
      <c r="AQ4175" s="26">
        <v>0</v>
      </c>
      <c r="AR4175" s="26">
        <v>90</v>
      </c>
      <c r="AS4175" s="26" t="s">
        <v>634</v>
      </c>
      <c r="AT4175" s="26" t="s">
        <v>663</v>
      </c>
      <c r="AU4175" s="26" t="s">
        <v>63</v>
      </c>
      <c r="AV4175" s="26" t="s">
        <v>63</v>
      </c>
      <c r="AW4175" s="26" t="s">
        <v>63</v>
      </c>
      <c r="AX4175" s="26" t="s">
        <v>63</v>
      </c>
      <c r="AY4175" s="26">
        <v>44.099468000000002</v>
      </c>
      <c r="AZ4175" s="26">
        <v>-103.168121999999</v>
      </c>
      <c r="BA4175" s="26" t="s">
        <v>208</v>
      </c>
      <c r="BB4175" s="26" t="s">
        <v>611</v>
      </c>
      <c r="BC4175" s="26" t="s">
        <v>680</v>
      </c>
      <c r="BD4175" s="26" t="s">
        <v>615</v>
      </c>
      <c r="BE4175" s="26"/>
      <c r="BF4175" s="26" t="s">
        <v>68</v>
      </c>
      <c r="BG4175" s="26" t="s">
        <v>68</v>
      </c>
      <c r="BH4175" s="26" t="s">
        <v>146</v>
      </c>
      <c r="BI4175" s="26">
        <v>7</v>
      </c>
      <c r="BJ4175" s="26" t="s">
        <v>217</v>
      </c>
    </row>
    <row r="4176" spans="36:62" x14ac:dyDescent="0.25">
      <c r="AJ4176" s="26">
        <v>3184</v>
      </c>
      <c r="AK4176" s="26">
        <v>2203545</v>
      </c>
      <c r="AL4176" s="264">
        <v>44649.652083333334</v>
      </c>
      <c r="AM4176" s="26" t="s">
        <v>481</v>
      </c>
      <c r="AN4176" s="26" t="s">
        <v>63</v>
      </c>
      <c r="AO4176" s="26" t="s">
        <v>156</v>
      </c>
      <c r="AP4176" s="26" t="s">
        <v>159</v>
      </c>
      <c r="AQ4176" s="26">
        <v>0</v>
      </c>
      <c r="AR4176" s="26">
        <v>90</v>
      </c>
      <c r="AS4176" s="26" t="s">
        <v>930</v>
      </c>
      <c r="AT4176" s="26" t="s">
        <v>854</v>
      </c>
      <c r="AU4176" s="26" t="s">
        <v>63</v>
      </c>
      <c r="AV4176" s="26" t="s">
        <v>63</v>
      </c>
      <c r="AW4176" s="26" t="s">
        <v>63</v>
      </c>
      <c r="AX4176" s="26" t="s">
        <v>63</v>
      </c>
      <c r="AY4176" s="26">
        <v>44.102080999999899</v>
      </c>
      <c r="AZ4176" s="26">
        <v>-103.142556999999</v>
      </c>
      <c r="BA4176" s="26" t="s">
        <v>166</v>
      </c>
      <c r="BB4176" s="26" t="s">
        <v>611</v>
      </c>
      <c r="BC4176" s="26" t="s">
        <v>68</v>
      </c>
      <c r="BD4176" s="26" t="s">
        <v>615</v>
      </c>
      <c r="BE4176" s="26"/>
      <c r="BF4176" s="26" t="s">
        <v>68</v>
      </c>
      <c r="BG4176" s="26" t="s">
        <v>209</v>
      </c>
      <c r="BH4176" s="26" t="s">
        <v>160</v>
      </c>
      <c r="BI4176" s="26">
        <v>7</v>
      </c>
      <c r="BJ4176" s="26" t="s">
        <v>217</v>
      </c>
    </row>
    <row r="4177" spans="36:62" x14ac:dyDescent="0.25">
      <c r="AJ4177" s="26">
        <v>3185</v>
      </c>
      <c r="AK4177" s="26">
        <v>2201670</v>
      </c>
      <c r="AL4177" s="264">
        <v>44602.28125</v>
      </c>
      <c r="AM4177" s="26" t="s">
        <v>481</v>
      </c>
      <c r="AN4177" s="26" t="s">
        <v>63</v>
      </c>
      <c r="AO4177" s="26"/>
      <c r="AP4177" s="26"/>
      <c r="AQ4177" s="26">
        <v>-1</v>
      </c>
      <c r="AR4177" s="26">
        <v>90</v>
      </c>
      <c r="AS4177" s="26" t="s">
        <v>168</v>
      </c>
      <c r="AT4177" s="26" t="s">
        <v>854</v>
      </c>
      <c r="AU4177" s="26" t="s">
        <v>63</v>
      </c>
      <c r="AV4177" s="26" t="s">
        <v>63</v>
      </c>
      <c r="AW4177" s="26" t="s">
        <v>63</v>
      </c>
      <c r="AX4177" s="26" t="s">
        <v>63</v>
      </c>
      <c r="AY4177" s="26">
        <v>44.104191</v>
      </c>
      <c r="AZ4177" s="26">
        <v>-102.894391999999</v>
      </c>
      <c r="BA4177" s="26" t="s">
        <v>158</v>
      </c>
      <c r="BB4177" s="26" t="s">
        <v>611</v>
      </c>
      <c r="BC4177" s="26" t="s">
        <v>167</v>
      </c>
      <c r="BD4177" s="26" t="s">
        <v>154</v>
      </c>
      <c r="BE4177" s="26"/>
      <c r="BF4177" s="26" t="s">
        <v>99</v>
      </c>
      <c r="BG4177" s="26" t="s">
        <v>167</v>
      </c>
      <c r="BH4177" s="26" t="s">
        <v>99</v>
      </c>
      <c r="BI4177" s="26">
        <v>7</v>
      </c>
      <c r="BJ4177" s="26" t="s">
        <v>217</v>
      </c>
    </row>
    <row r="4178" spans="36:62" x14ac:dyDescent="0.25">
      <c r="AJ4178" s="26">
        <v>3186</v>
      </c>
      <c r="AK4178" s="26">
        <v>2201671</v>
      </c>
      <c r="AL4178" s="264">
        <v>44597.771527777775</v>
      </c>
      <c r="AM4178" s="26" t="s">
        <v>481</v>
      </c>
      <c r="AN4178" s="26" t="s">
        <v>63</v>
      </c>
      <c r="AO4178" s="26" t="s">
        <v>156</v>
      </c>
      <c r="AP4178" s="26" t="s">
        <v>159</v>
      </c>
      <c r="AQ4178" s="26">
        <v>0</v>
      </c>
      <c r="AR4178" s="26">
        <v>90</v>
      </c>
      <c r="AS4178" s="26" t="s">
        <v>628</v>
      </c>
      <c r="AT4178" s="26" t="s">
        <v>74</v>
      </c>
      <c r="AU4178" s="26" t="s">
        <v>63</v>
      </c>
      <c r="AV4178" s="26" t="s">
        <v>63</v>
      </c>
      <c r="AW4178" s="26" t="s">
        <v>63</v>
      </c>
      <c r="AX4178" s="26" t="s">
        <v>63</v>
      </c>
      <c r="AY4178" s="26">
        <v>44.118112000000004</v>
      </c>
      <c r="AZ4178" s="26">
        <v>-102.962518</v>
      </c>
      <c r="BA4178" s="26" t="s">
        <v>502</v>
      </c>
      <c r="BB4178" s="26" t="s">
        <v>611</v>
      </c>
      <c r="BC4178" s="26" t="s">
        <v>680</v>
      </c>
      <c r="BD4178" s="26" t="s">
        <v>68</v>
      </c>
      <c r="BE4178" s="26" t="s">
        <v>644</v>
      </c>
      <c r="BF4178" s="26" t="s">
        <v>68</v>
      </c>
      <c r="BG4178" s="26" t="s">
        <v>68</v>
      </c>
      <c r="BH4178" s="26" t="s">
        <v>175</v>
      </c>
      <c r="BI4178" s="26">
        <v>7</v>
      </c>
      <c r="BJ4178" s="26" t="s">
        <v>217</v>
      </c>
    </row>
    <row r="4179" spans="36:62" x14ac:dyDescent="0.25">
      <c r="AJ4179" s="26">
        <v>3189</v>
      </c>
      <c r="AK4179" s="26">
        <v>2205205</v>
      </c>
      <c r="AL4179" s="264">
        <v>44673.648611111108</v>
      </c>
      <c r="AM4179" s="26" t="s">
        <v>481</v>
      </c>
      <c r="AN4179" s="26" t="s">
        <v>63</v>
      </c>
      <c r="AO4179" s="26" t="s">
        <v>156</v>
      </c>
      <c r="AP4179" s="26" t="s">
        <v>159</v>
      </c>
      <c r="AQ4179" s="26">
        <v>0</v>
      </c>
      <c r="AR4179" s="26">
        <v>90</v>
      </c>
      <c r="AS4179" s="26" t="s">
        <v>1019</v>
      </c>
      <c r="AT4179" s="26" t="s">
        <v>71</v>
      </c>
      <c r="AU4179" s="26" t="s">
        <v>63</v>
      </c>
      <c r="AV4179" s="26" t="s">
        <v>63</v>
      </c>
      <c r="AW4179" s="26" t="s">
        <v>63</v>
      </c>
      <c r="AX4179" s="26" t="s">
        <v>63</v>
      </c>
      <c r="AY4179" s="26">
        <v>44.066443999999898</v>
      </c>
      <c r="AZ4179" s="26">
        <v>-102.455141999999</v>
      </c>
      <c r="BA4179" s="26" t="s">
        <v>482</v>
      </c>
      <c r="BB4179" s="26" t="s">
        <v>611</v>
      </c>
      <c r="BC4179" s="26" t="s">
        <v>1103</v>
      </c>
      <c r="BD4179" s="26" t="s">
        <v>759</v>
      </c>
      <c r="BE4179" s="26"/>
      <c r="BF4179" s="26" t="s">
        <v>759</v>
      </c>
      <c r="BG4179" s="26" t="s">
        <v>759</v>
      </c>
      <c r="BH4179" s="26" t="s">
        <v>728</v>
      </c>
      <c r="BI4179" s="26">
        <v>7</v>
      </c>
      <c r="BJ4179" s="26" t="s">
        <v>217</v>
      </c>
    </row>
    <row r="4180" spans="36:62" x14ac:dyDescent="0.25">
      <c r="AJ4180" s="26">
        <v>3190</v>
      </c>
      <c r="AK4180" s="26">
        <v>2205682</v>
      </c>
      <c r="AL4180" s="264">
        <v>44695.240972222222</v>
      </c>
      <c r="AM4180" s="26" t="s">
        <v>147</v>
      </c>
      <c r="AN4180" s="26" t="s">
        <v>63</v>
      </c>
      <c r="AO4180" s="26"/>
      <c r="AP4180" s="26"/>
      <c r="AQ4180" s="26">
        <v>-1</v>
      </c>
      <c r="AR4180" s="26">
        <v>90</v>
      </c>
      <c r="AS4180" s="26" t="s">
        <v>168</v>
      </c>
      <c r="AT4180" s="26" t="s">
        <v>71</v>
      </c>
      <c r="AU4180" s="26" t="s">
        <v>63</v>
      </c>
      <c r="AV4180" s="26" t="s">
        <v>63</v>
      </c>
      <c r="AW4180" s="26" t="s">
        <v>63</v>
      </c>
      <c r="AX4180" s="26" t="s">
        <v>63</v>
      </c>
      <c r="AY4180" s="26">
        <v>43.843516999999899</v>
      </c>
      <c r="AZ4180" s="26">
        <v>-101.906181</v>
      </c>
      <c r="BA4180" s="26" t="s">
        <v>166</v>
      </c>
      <c r="BB4180" s="26" t="s">
        <v>611</v>
      </c>
      <c r="BC4180" s="26" t="s">
        <v>167</v>
      </c>
      <c r="BD4180" s="26" t="s">
        <v>154</v>
      </c>
      <c r="BE4180" s="26"/>
      <c r="BF4180" s="26" t="s">
        <v>99</v>
      </c>
      <c r="BG4180" s="26" t="s">
        <v>167</v>
      </c>
      <c r="BH4180" s="26" t="s">
        <v>99</v>
      </c>
      <c r="BI4180" s="26">
        <v>7</v>
      </c>
      <c r="BJ4180" s="26" t="s">
        <v>217</v>
      </c>
    </row>
    <row r="4181" spans="36:62" x14ac:dyDescent="0.25">
      <c r="AJ4181" s="26">
        <v>3192</v>
      </c>
      <c r="AK4181" s="26">
        <v>2204992</v>
      </c>
      <c r="AL4181" s="264">
        <v>44674.564583333333</v>
      </c>
      <c r="AM4181" s="26" t="s">
        <v>481</v>
      </c>
      <c r="AN4181" s="26" t="s">
        <v>63</v>
      </c>
      <c r="AO4181" s="26" t="s">
        <v>156</v>
      </c>
      <c r="AP4181" s="26" t="s">
        <v>1104</v>
      </c>
      <c r="AQ4181" s="26">
        <v>0</v>
      </c>
      <c r="AR4181" s="26">
        <v>90</v>
      </c>
      <c r="AS4181" s="26" t="s">
        <v>628</v>
      </c>
      <c r="AT4181" s="26" t="s">
        <v>658</v>
      </c>
      <c r="AU4181" s="26" t="s">
        <v>63</v>
      </c>
      <c r="AV4181" s="26" t="s">
        <v>63</v>
      </c>
      <c r="AW4181" s="26" t="s">
        <v>63</v>
      </c>
      <c r="AX4181" s="26" t="s">
        <v>63</v>
      </c>
      <c r="AY4181" s="26">
        <v>44.103428999999899</v>
      </c>
      <c r="AZ4181" s="26">
        <v>-102.769716</v>
      </c>
      <c r="BA4181" s="26" t="s">
        <v>493</v>
      </c>
      <c r="BB4181" s="26" t="s">
        <v>611</v>
      </c>
      <c r="BC4181" s="26" t="s">
        <v>614</v>
      </c>
      <c r="BD4181" s="26" t="s">
        <v>615</v>
      </c>
      <c r="BE4181" s="26" t="s">
        <v>677</v>
      </c>
      <c r="BF4181" s="26" t="s">
        <v>68</v>
      </c>
      <c r="BG4181" s="26" t="s">
        <v>1105</v>
      </c>
      <c r="BH4181" s="26" t="s">
        <v>175</v>
      </c>
      <c r="BI4181" s="26">
        <v>7</v>
      </c>
      <c r="BJ4181" s="26" t="s">
        <v>20</v>
      </c>
    </row>
    <row r="4182" spans="36:62" x14ac:dyDescent="0.25">
      <c r="AJ4182" s="26">
        <v>3197</v>
      </c>
      <c r="AK4182" s="26">
        <v>2206138</v>
      </c>
      <c r="AL4182" s="264">
        <v>44706.513888888891</v>
      </c>
      <c r="AM4182" s="26" t="s">
        <v>147</v>
      </c>
      <c r="AN4182" s="26" t="s">
        <v>63</v>
      </c>
      <c r="AO4182" s="26" t="s">
        <v>156</v>
      </c>
      <c r="AP4182" s="26" t="s">
        <v>159</v>
      </c>
      <c r="AQ4182" s="26">
        <v>0</v>
      </c>
      <c r="AR4182" s="26">
        <v>90</v>
      </c>
      <c r="AS4182" s="26" t="s">
        <v>1106</v>
      </c>
      <c r="AT4182" s="26" t="s">
        <v>71</v>
      </c>
      <c r="AU4182" s="26" t="s">
        <v>63</v>
      </c>
      <c r="AV4182" s="26" t="s">
        <v>63</v>
      </c>
      <c r="AW4182" s="26" t="s">
        <v>63</v>
      </c>
      <c r="AX4182" s="26" t="s">
        <v>63</v>
      </c>
      <c r="AY4182" s="26">
        <v>43.888812000000001</v>
      </c>
      <c r="AZ4182" s="26">
        <v>-102.005773</v>
      </c>
      <c r="BA4182" s="26" t="s">
        <v>498</v>
      </c>
      <c r="BB4182" s="26" t="s">
        <v>609</v>
      </c>
      <c r="BC4182" s="26" t="s">
        <v>68</v>
      </c>
      <c r="BD4182" s="26" t="s">
        <v>68</v>
      </c>
      <c r="BE4182" s="26"/>
      <c r="BF4182" s="26" t="s">
        <v>675</v>
      </c>
      <c r="BG4182" s="26" t="s">
        <v>68</v>
      </c>
      <c r="BH4182" s="26" t="s">
        <v>146</v>
      </c>
      <c r="BI4182" s="26">
        <v>7</v>
      </c>
      <c r="BJ4182" s="26" t="s">
        <v>20</v>
      </c>
    </row>
    <row r="4183" spans="36:62" x14ac:dyDescent="0.25">
      <c r="AJ4183" s="26">
        <v>3198</v>
      </c>
      <c r="AK4183" s="26">
        <v>2204304</v>
      </c>
      <c r="AL4183" s="264">
        <v>44649.774305555555</v>
      </c>
      <c r="AM4183" s="26" t="s">
        <v>481</v>
      </c>
      <c r="AN4183" s="26" t="s">
        <v>63</v>
      </c>
      <c r="AO4183" s="26" t="s">
        <v>156</v>
      </c>
      <c r="AP4183" s="26" t="s">
        <v>741</v>
      </c>
      <c r="AQ4183" s="26">
        <v>0</v>
      </c>
      <c r="AR4183" s="26">
        <v>90</v>
      </c>
      <c r="AS4183" s="26" t="s">
        <v>878</v>
      </c>
      <c r="AT4183" s="26" t="s">
        <v>613</v>
      </c>
      <c r="AU4183" s="26" t="s">
        <v>63</v>
      </c>
      <c r="AV4183" s="26" t="s">
        <v>63</v>
      </c>
      <c r="AW4183" s="26" t="s">
        <v>63</v>
      </c>
      <c r="AX4183" s="26" t="s">
        <v>63</v>
      </c>
      <c r="AY4183" s="26">
        <v>44.021287999999899</v>
      </c>
      <c r="AZ4183" s="26">
        <v>-102.296847</v>
      </c>
      <c r="BA4183" s="26" t="s">
        <v>166</v>
      </c>
      <c r="BB4183" s="26" t="s">
        <v>609</v>
      </c>
      <c r="BC4183" s="26" t="s">
        <v>68</v>
      </c>
      <c r="BD4183" s="26" t="s">
        <v>615</v>
      </c>
      <c r="BE4183" s="26"/>
      <c r="BF4183" s="26" t="s">
        <v>68</v>
      </c>
      <c r="BG4183" s="26" t="s">
        <v>209</v>
      </c>
      <c r="BH4183" s="26" t="s">
        <v>160</v>
      </c>
      <c r="BI4183" s="26">
        <v>7</v>
      </c>
      <c r="BJ4183" s="26" t="s">
        <v>217</v>
      </c>
    </row>
    <row r="4184" spans="36:62" x14ac:dyDescent="0.25">
      <c r="AJ4184" s="26">
        <v>3199</v>
      </c>
      <c r="AK4184" s="26">
        <v>2205217</v>
      </c>
      <c r="AL4184" s="264">
        <v>44674.638888888891</v>
      </c>
      <c r="AM4184" s="26" t="s">
        <v>481</v>
      </c>
      <c r="AN4184" s="26" t="s">
        <v>63</v>
      </c>
      <c r="AO4184" s="26" t="s">
        <v>156</v>
      </c>
      <c r="AP4184" s="26" t="s">
        <v>824</v>
      </c>
      <c r="AQ4184" s="26">
        <v>0</v>
      </c>
      <c r="AR4184" s="26">
        <v>90</v>
      </c>
      <c r="AS4184" s="26" t="s">
        <v>1107</v>
      </c>
      <c r="AT4184" s="26" t="s">
        <v>663</v>
      </c>
      <c r="AU4184" s="26" t="s">
        <v>63</v>
      </c>
      <c r="AV4184" s="26" t="s">
        <v>63</v>
      </c>
      <c r="AW4184" s="26" t="s">
        <v>63</v>
      </c>
      <c r="AX4184" s="26" t="s">
        <v>63</v>
      </c>
      <c r="AY4184" s="26">
        <v>44.103383000000001</v>
      </c>
      <c r="AZ4184" s="26">
        <v>-102.533708</v>
      </c>
      <c r="BA4184" s="26" t="s">
        <v>528</v>
      </c>
      <c r="BB4184" s="26" t="s">
        <v>826</v>
      </c>
      <c r="BC4184" s="26" t="s">
        <v>1108</v>
      </c>
      <c r="BD4184" s="26" t="s">
        <v>828</v>
      </c>
      <c r="BE4184" s="26"/>
      <c r="BF4184" s="26" t="s">
        <v>829</v>
      </c>
      <c r="BG4184" s="26" t="s">
        <v>1105</v>
      </c>
      <c r="BH4184" s="26" t="s">
        <v>830</v>
      </c>
      <c r="BI4184" s="26">
        <v>7</v>
      </c>
      <c r="BJ4184" s="26" t="s">
        <v>217</v>
      </c>
    </row>
    <row r="4185" spans="36:62" x14ac:dyDescent="0.25">
      <c r="AJ4185" s="26">
        <v>3200</v>
      </c>
      <c r="AK4185" s="26">
        <v>2204299</v>
      </c>
      <c r="AL4185" s="264">
        <v>44657.45208333333</v>
      </c>
      <c r="AM4185" s="26" t="s">
        <v>481</v>
      </c>
      <c r="AN4185" s="26" t="s">
        <v>63</v>
      </c>
      <c r="AO4185" s="26" t="s">
        <v>156</v>
      </c>
      <c r="AP4185" s="26" t="s">
        <v>159</v>
      </c>
      <c r="AQ4185" s="26">
        <v>0</v>
      </c>
      <c r="AR4185" s="26">
        <v>90</v>
      </c>
      <c r="AS4185" s="26" t="s">
        <v>618</v>
      </c>
      <c r="AT4185" s="26" t="s">
        <v>216</v>
      </c>
      <c r="AU4185" s="26" t="s">
        <v>63</v>
      </c>
      <c r="AV4185" s="26" t="s">
        <v>63</v>
      </c>
      <c r="AW4185" s="26" t="s">
        <v>63</v>
      </c>
      <c r="AX4185" s="26" t="s">
        <v>63</v>
      </c>
      <c r="AY4185" s="26">
        <v>44.1034399999999</v>
      </c>
      <c r="AZ4185" s="26">
        <v>-102.775795</v>
      </c>
      <c r="BA4185" s="26" t="s">
        <v>208</v>
      </c>
      <c r="BB4185" s="26" t="s">
        <v>611</v>
      </c>
      <c r="BC4185" s="26" t="s">
        <v>68</v>
      </c>
      <c r="BD4185" s="26" t="s">
        <v>615</v>
      </c>
      <c r="BE4185" s="26"/>
      <c r="BF4185" s="26" t="s">
        <v>68</v>
      </c>
      <c r="BG4185" s="26" t="s">
        <v>68</v>
      </c>
      <c r="BH4185" s="26" t="s">
        <v>146</v>
      </c>
      <c r="BI4185" s="26">
        <v>7</v>
      </c>
      <c r="BJ4185" s="26" t="s">
        <v>217</v>
      </c>
    </row>
    <row r="4186" spans="36:62" x14ac:dyDescent="0.25">
      <c r="AJ4186" s="26">
        <v>3201</v>
      </c>
      <c r="AK4186" s="26">
        <v>2204298</v>
      </c>
      <c r="AL4186" s="264">
        <v>44657.434027777781</v>
      </c>
      <c r="AM4186" s="26" t="s">
        <v>481</v>
      </c>
      <c r="AN4186" s="26" t="s">
        <v>63</v>
      </c>
      <c r="AO4186" s="26" t="s">
        <v>156</v>
      </c>
      <c r="AP4186" s="26" t="s">
        <v>159</v>
      </c>
      <c r="AQ4186" s="26">
        <v>0</v>
      </c>
      <c r="AR4186" s="26">
        <v>90</v>
      </c>
      <c r="AS4186" s="26" t="s">
        <v>662</v>
      </c>
      <c r="AT4186" s="26" t="s">
        <v>216</v>
      </c>
      <c r="AU4186" s="26" t="s">
        <v>63</v>
      </c>
      <c r="AV4186" s="26" t="s">
        <v>63</v>
      </c>
      <c r="AW4186" s="26" t="s">
        <v>63</v>
      </c>
      <c r="AX4186" s="26" t="s">
        <v>63</v>
      </c>
      <c r="AY4186" s="26">
        <v>44.103425000000001</v>
      </c>
      <c r="AZ4186" s="26">
        <v>-102.796233</v>
      </c>
      <c r="BA4186" s="26" t="s">
        <v>208</v>
      </c>
      <c r="BB4186" s="26" t="s">
        <v>611</v>
      </c>
      <c r="BC4186" s="26" t="s">
        <v>68</v>
      </c>
      <c r="BD4186" s="26" t="s">
        <v>615</v>
      </c>
      <c r="BE4186" s="26"/>
      <c r="BF4186" s="26" t="s">
        <v>68</v>
      </c>
      <c r="BG4186" s="26" t="s">
        <v>68</v>
      </c>
      <c r="BH4186" s="26" t="s">
        <v>146</v>
      </c>
      <c r="BI4186" s="26">
        <v>7</v>
      </c>
      <c r="BJ4186" s="26" t="s">
        <v>217</v>
      </c>
    </row>
    <row r="4187" spans="36:62" x14ac:dyDescent="0.25">
      <c r="AJ4187" s="26">
        <v>3202</v>
      </c>
      <c r="AK4187" s="26">
        <v>2204880</v>
      </c>
      <c r="AL4187" s="264">
        <v>44674.375</v>
      </c>
      <c r="AM4187" s="26" t="s">
        <v>481</v>
      </c>
      <c r="AN4187" s="26" t="s">
        <v>63</v>
      </c>
      <c r="AO4187" s="26" t="s">
        <v>156</v>
      </c>
      <c r="AP4187" s="26" t="s">
        <v>159</v>
      </c>
      <c r="AQ4187" s="26">
        <v>0</v>
      </c>
      <c r="AR4187" s="26">
        <v>90</v>
      </c>
      <c r="AS4187" s="26" t="s">
        <v>634</v>
      </c>
      <c r="AT4187" s="26" t="s">
        <v>663</v>
      </c>
      <c r="AU4187" s="26" t="s">
        <v>63</v>
      </c>
      <c r="AV4187" s="26" t="s">
        <v>63</v>
      </c>
      <c r="AW4187" s="26" t="s">
        <v>63</v>
      </c>
      <c r="AX4187" s="26" t="s">
        <v>63</v>
      </c>
      <c r="AY4187" s="26">
        <v>44.017516000000001</v>
      </c>
      <c r="AZ4187" s="26">
        <v>-102.291456999999</v>
      </c>
      <c r="BA4187" s="26" t="s">
        <v>158</v>
      </c>
      <c r="BB4187" s="26" t="s">
        <v>611</v>
      </c>
      <c r="BC4187" s="26" t="s">
        <v>614</v>
      </c>
      <c r="BD4187" s="26" t="s">
        <v>615</v>
      </c>
      <c r="BE4187" s="26"/>
      <c r="BF4187" s="26" t="s">
        <v>68</v>
      </c>
      <c r="BG4187" s="26" t="s">
        <v>209</v>
      </c>
      <c r="BH4187" s="26" t="s">
        <v>146</v>
      </c>
      <c r="BI4187" s="26">
        <v>7</v>
      </c>
      <c r="BJ4187" s="26" t="s">
        <v>21</v>
      </c>
    </row>
    <row r="4188" spans="36:62" x14ac:dyDescent="0.25">
      <c r="AJ4188" s="26">
        <v>3204</v>
      </c>
      <c r="AK4188" s="26">
        <v>2206395</v>
      </c>
      <c r="AL4188" s="264">
        <v>44708.847222222219</v>
      </c>
      <c r="AM4188" s="26" t="s">
        <v>147</v>
      </c>
      <c r="AN4188" s="26" t="s">
        <v>63</v>
      </c>
      <c r="AO4188" s="26"/>
      <c r="AP4188" s="26"/>
      <c r="AQ4188" s="26">
        <v>-1</v>
      </c>
      <c r="AR4188" s="26">
        <v>90</v>
      </c>
      <c r="AS4188" s="26" t="s">
        <v>168</v>
      </c>
      <c r="AT4188" s="26" t="s">
        <v>71</v>
      </c>
      <c r="AU4188" s="26" t="s">
        <v>63</v>
      </c>
      <c r="AV4188" s="26" t="s">
        <v>63</v>
      </c>
      <c r="AW4188" s="26" t="s">
        <v>63</v>
      </c>
      <c r="AX4188" s="26" t="s">
        <v>63</v>
      </c>
      <c r="AY4188" s="26">
        <v>43.836261</v>
      </c>
      <c r="AZ4188" s="26">
        <v>-101.868441</v>
      </c>
      <c r="BA4188" s="26" t="s">
        <v>185</v>
      </c>
      <c r="BB4188" s="26" t="s">
        <v>609</v>
      </c>
      <c r="BC4188" s="26" t="s">
        <v>167</v>
      </c>
      <c r="BD4188" s="26" t="s">
        <v>154</v>
      </c>
      <c r="BE4188" s="26"/>
      <c r="BF4188" s="26" t="s">
        <v>99</v>
      </c>
      <c r="BG4188" s="26" t="s">
        <v>167</v>
      </c>
      <c r="BH4188" s="26" t="s">
        <v>99</v>
      </c>
      <c r="BI4188" s="26">
        <v>7</v>
      </c>
      <c r="BJ4188" s="26" t="s">
        <v>217</v>
      </c>
    </row>
    <row r="4189" spans="36:62" x14ac:dyDescent="0.25">
      <c r="AJ4189" s="26">
        <v>3207</v>
      </c>
      <c r="AK4189" s="26">
        <v>2202512</v>
      </c>
      <c r="AL4189" s="264">
        <v>44626.841666666667</v>
      </c>
      <c r="AM4189" s="26" t="s">
        <v>481</v>
      </c>
      <c r="AN4189" s="26" t="s">
        <v>63</v>
      </c>
      <c r="AO4189" s="26" t="s">
        <v>156</v>
      </c>
      <c r="AP4189" s="26" t="s">
        <v>159</v>
      </c>
      <c r="AQ4189" s="26">
        <v>0</v>
      </c>
      <c r="AR4189" s="26">
        <v>90</v>
      </c>
      <c r="AS4189" s="26" t="s">
        <v>1048</v>
      </c>
      <c r="AT4189" s="26" t="s">
        <v>679</v>
      </c>
      <c r="AU4189" s="26" t="s">
        <v>63</v>
      </c>
      <c r="AV4189" s="26" t="s">
        <v>63</v>
      </c>
      <c r="AW4189" s="26" t="s">
        <v>63</v>
      </c>
      <c r="AX4189" s="26" t="s">
        <v>63</v>
      </c>
      <c r="AY4189" s="26">
        <v>44.103451999999898</v>
      </c>
      <c r="AZ4189" s="26">
        <v>-102.567408999999</v>
      </c>
      <c r="BA4189" s="26" t="s">
        <v>185</v>
      </c>
      <c r="BB4189" s="26" t="s">
        <v>609</v>
      </c>
      <c r="BC4189" s="26" t="s">
        <v>68</v>
      </c>
      <c r="BD4189" s="26" t="s">
        <v>615</v>
      </c>
      <c r="BE4189" s="26"/>
      <c r="BF4189" s="26" t="s">
        <v>68</v>
      </c>
      <c r="BG4189" s="26" t="s">
        <v>68</v>
      </c>
      <c r="BH4189" s="26" t="s">
        <v>160</v>
      </c>
      <c r="BI4189" s="26">
        <v>7</v>
      </c>
      <c r="BJ4189" s="26" t="s">
        <v>217</v>
      </c>
    </row>
    <row r="4190" spans="36:62" x14ac:dyDescent="0.25">
      <c r="AJ4190" s="26">
        <v>3210</v>
      </c>
      <c r="AK4190" s="26">
        <v>2202587</v>
      </c>
      <c r="AL4190" s="264">
        <v>44625.168749999997</v>
      </c>
      <c r="AM4190" s="26" t="s">
        <v>481</v>
      </c>
      <c r="AN4190" s="26" t="s">
        <v>63</v>
      </c>
      <c r="AO4190" s="26" t="s">
        <v>156</v>
      </c>
      <c r="AP4190" s="26" t="s">
        <v>159</v>
      </c>
      <c r="AQ4190" s="26">
        <v>0</v>
      </c>
      <c r="AR4190" s="26">
        <v>90</v>
      </c>
      <c r="AS4190" s="26" t="s">
        <v>1113</v>
      </c>
      <c r="AT4190" s="26" t="s">
        <v>663</v>
      </c>
      <c r="AU4190" s="26" t="s">
        <v>63</v>
      </c>
      <c r="AV4190" s="26" t="s">
        <v>63</v>
      </c>
      <c r="AW4190" s="26" t="s">
        <v>63</v>
      </c>
      <c r="AX4190" s="26" t="s">
        <v>63</v>
      </c>
      <c r="AY4190" s="26">
        <v>44.118031000000002</v>
      </c>
      <c r="AZ4190" s="26">
        <v>-103.033204999999</v>
      </c>
      <c r="BA4190" s="26" t="s">
        <v>185</v>
      </c>
      <c r="BB4190" s="26" t="s">
        <v>609</v>
      </c>
      <c r="BC4190" s="26" t="s">
        <v>614</v>
      </c>
      <c r="BD4190" s="26" t="s">
        <v>615</v>
      </c>
      <c r="BE4190" s="26" t="s">
        <v>1112</v>
      </c>
      <c r="BF4190" s="26" t="s">
        <v>68</v>
      </c>
      <c r="BG4190" s="26" t="s">
        <v>209</v>
      </c>
      <c r="BH4190" s="26" t="s">
        <v>146</v>
      </c>
      <c r="BI4190" s="26">
        <v>7</v>
      </c>
      <c r="BJ4190" s="26" t="s">
        <v>217</v>
      </c>
    </row>
    <row r="4191" spans="36:62" x14ac:dyDescent="0.25">
      <c r="AJ4191" s="26">
        <v>3211</v>
      </c>
      <c r="AK4191" s="26">
        <v>2202669</v>
      </c>
      <c r="AL4191" s="264">
        <v>44628.78402777778</v>
      </c>
      <c r="AM4191" s="26" t="s">
        <v>481</v>
      </c>
      <c r="AN4191" s="26" t="s">
        <v>63</v>
      </c>
      <c r="AO4191" s="26" t="s">
        <v>156</v>
      </c>
      <c r="AP4191" s="26" t="s">
        <v>159</v>
      </c>
      <c r="AQ4191" s="26">
        <v>0</v>
      </c>
      <c r="AR4191" s="26">
        <v>90</v>
      </c>
      <c r="AS4191" s="26" t="s">
        <v>188</v>
      </c>
      <c r="AT4191" s="26" t="s">
        <v>71</v>
      </c>
      <c r="AU4191" s="26" t="s">
        <v>63</v>
      </c>
      <c r="AV4191" s="26" t="s">
        <v>63</v>
      </c>
      <c r="AW4191" s="26" t="s">
        <v>63</v>
      </c>
      <c r="AX4191" s="26" t="s">
        <v>63</v>
      </c>
      <c r="AY4191" s="26">
        <v>44.103668999999897</v>
      </c>
      <c r="AZ4191" s="26">
        <v>-102.753030999999</v>
      </c>
      <c r="BA4191" s="26" t="s">
        <v>185</v>
      </c>
      <c r="BB4191" s="26" t="s">
        <v>609</v>
      </c>
      <c r="BC4191" s="26" t="s">
        <v>68</v>
      </c>
      <c r="BD4191" s="26" t="s">
        <v>615</v>
      </c>
      <c r="BE4191" s="26"/>
      <c r="BF4191" s="26" t="s">
        <v>68</v>
      </c>
      <c r="BG4191" s="26" t="s">
        <v>68</v>
      </c>
      <c r="BH4191" s="26" t="s">
        <v>160</v>
      </c>
      <c r="BI4191" s="26">
        <v>7</v>
      </c>
      <c r="BJ4191" s="26" t="s">
        <v>217</v>
      </c>
    </row>
    <row r="4192" spans="36:62" x14ac:dyDescent="0.25">
      <c r="AJ4192" s="26">
        <v>3212</v>
      </c>
      <c r="AK4192" s="26">
        <v>2202670</v>
      </c>
      <c r="AL4192" s="264">
        <v>44626.579861111109</v>
      </c>
      <c r="AM4192" s="26" t="s">
        <v>481</v>
      </c>
      <c r="AN4192" s="26" t="s">
        <v>63</v>
      </c>
      <c r="AO4192" s="26" t="s">
        <v>156</v>
      </c>
      <c r="AP4192" s="26" t="s">
        <v>159</v>
      </c>
      <c r="AQ4192" s="26">
        <v>0</v>
      </c>
      <c r="AR4192" s="26">
        <v>90</v>
      </c>
      <c r="AS4192" s="26" t="s">
        <v>628</v>
      </c>
      <c r="AT4192" s="26" t="s">
        <v>74</v>
      </c>
      <c r="AU4192" s="26" t="s">
        <v>63</v>
      </c>
      <c r="AV4192" s="26" t="s">
        <v>63</v>
      </c>
      <c r="AW4192" s="26" t="s">
        <v>63</v>
      </c>
      <c r="AX4192" s="26" t="s">
        <v>63</v>
      </c>
      <c r="AY4192" s="26">
        <v>44.104219000000001</v>
      </c>
      <c r="AZ4192" s="26">
        <v>-102.875153999999</v>
      </c>
      <c r="BA4192" s="26" t="s">
        <v>490</v>
      </c>
      <c r="BB4192" s="26" t="s">
        <v>609</v>
      </c>
      <c r="BC4192" s="26" t="s">
        <v>68</v>
      </c>
      <c r="BD4192" s="26" t="s">
        <v>615</v>
      </c>
      <c r="BE4192" s="26"/>
      <c r="BF4192" s="26" t="s">
        <v>68</v>
      </c>
      <c r="BG4192" s="26" t="s">
        <v>68</v>
      </c>
      <c r="BH4192" s="26" t="s">
        <v>646</v>
      </c>
      <c r="BI4192" s="26">
        <v>7</v>
      </c>
      <c r="BJ4192" s="26" t="s">
        <v>217</v>
      </c>
    </row>
    <row r="4193" spans="36:62" x14ac:dyDescent="0.25">
      <c r="AJ4193" s="26">
        <v>3214</v>
      </c>
      <c r="AK4193" s="26">
        <v>2202687</v>
      </c>
      <c r="AL4193" s="264">
        <v>44625.455555555556</v>
      </c>
      <c r="AM4193" s="26" t="s">
        <v>481</v>
      </c>
      <c r="AN4193" s="26" t="s">
        <v>63</v>
      </c>
      <c r="AO4193" s="26" t="s">
        <v>156</v>
      </c>
      <c r="AP4193" s="26" t="s">
        <v>706</v>
      </c>
      <c r="AQ4193" s="26">
        <v>0</v>
      </c>
      <c r="AR4193" s="26">
        <v>90</v>
      </c>
      <c r="AS4193" s="26" t="s">
        <v>188</v>
      </c>
      <c r="AT4193" s="26" t="s">
        <v>613</v>
      </c>
      <c r="AU4193" s="26" t="s">
        <v>63</v>
      </c>
      <c r="AV4193" s="26" t="s">
        <v>63</v>
      </c>
      <c r="AW4193" s="26" t="s">
        <v>63</v>
      </c>
      <c r="AX4193" s="26" t="s">
        <v>63</v>
      </c>
      <c r="AY4193" s="26">
        <v>44.053134999999898</v>
      </c>
      <c r="AZ4193" s="26">
        <v>-102.362853999999</v>
      </c>
      <c r="BA4193" s="26" t="s">
        <v>158</v>
      </c>
      <c r="BB4193" s="26" t="s">
        <v>609</v>
      </c>
      <c r="BC4193" s="26" t="s">
        <v>211</v>
      </c>
      <c r="BD4193" s="26" t="s">
        <v>615</v>
      </c>
      <c r="BE4193" s="26" t="s">
        <v>747</v>
      </c>
      <c r="BF4193" s="26" t="s">
        <v>68</v>
      </c>
      <c r="BG4193" s="26" t="s">
        <v>62</v>
      </c>
      <c r="BH4193" s="26" t="s">
        <v>146</v>
      </c>
      <c r="BI4193" s="26">
        <v>7</v>
      </c>
      <c r="BJ4193" s="26" t="s">
        <v>217</v>
      </c>
    </row>
    <row r="4194" spans="36:62" x14ac:dyDescent="0.25">
      <c r="AJ4194" s="26">
        <v>3215</v>
      </c>
      <c r="AK4194" s="26">
        <v>2202854</v>
      </c>
      <c r="AL4194" s="264">
        <v>44623.3125</v>
      </c>
      <c r="AM4194" s="26" t="s">
        <v>481</v>
      </c>
      <c r="AN4194" s="26" t="s">
        <v>63</v>
      </c>
      <c r="AO4194" s="26" t="s">
        <v>173</v>
      </c>
      <c r="AP4194" s="26" t="s">
        <v>159</v>
      </c>
      <c r="AQ4194" s="26">
        <v>0</v>
      </c>
      <c r="AR4194" s="26">
        <v>90</v>
      </c>
      <c r="AS4194" s="26" t="s">
        <v>201</v>
      </c>
      <c r="AT4194" s="26" t="s">
        <v>610</v>
      </c>
      <c r="AU4194" s="26" t="s">
        <v>63</v>
      </c>
      <c r="AV4194" s="26" t="s">
        <v>63</v>
      </c>
      <c r="AW4194" s="26" t="s">
        <v>63</v>
      </c>
      <c r="AX4194" s="26" t="s">
        <v>63</v>
      </c>
      <c r="AY4194" s="26">
        <v>44.118141999999899</v>
      </c>
      <c r="AZ4194" s="26">
        <v>-102.976947999999</v>
      </c>
      <c r="BA4194" s="26" t="s">
        <v>185</v>
      </c>
      <c r="BB4194" s="26" t="s">
        <v>611</v>
      </c>
      <c r="BC4194" s="26" t="s">
        <v>211</v>
      </c>
      <c r="BD4194" s="26" t="s">
        <v>615</v>
      </c>
      <c r="BE4194" s="26" t="s">
        <v>808</v>
      </c>
      <c r="BF4194" s="26" t="s">
        <v>68</v>
      </c>
      <c r="BG4194" s="26" t="s">
        <v>68</v>
      </c>
      <c r="BH4194" s="26" t="s">
        <v>160</v>
      </c>
      <c r="BI4194" s="26">
        <v>7</v>
      </c>
      <c r="BJ4194" s="26" t="s">
        <v>217</v>
      </c>
    </row>
    <row r="4195" spans="36:62" x14ac:dyDescent="0.25">
      <c r="AJ4195" s="26">
        <v>3217</v>
      </c>
      <c r="AK4195" s="26">
        <v>2203220</v>
      </c>
      <c r="AL4195" s="264">
        <v>44640.828472222223</v>
      </c>
      <c r="AM4195" s="26" t="s">
        <v>481</v>
      </c>
      <c r="AN4195" s="26" t="s">
        <v>63</v>
      </c>
      <c r="AO4195" s="26"/>
      <c r="AP4195" s="26"/>
      <c r="AQ4195" s="26">
        <v>-1</v>
      </c>
      <c r="AR4195" s="26">
        <v>90</v>
      </c>
      <c r="AS4195" s="26" t="s">
        <v>168</v>
      </c>
      <c r="AT4195" s="26" t="s">
        <v>71</v>
      </c>
      <c r="AU4195" s="26" t="s">
        <v>63</v>
      </c>
      <c r="AV4195" s="26" t="s">
        <v>63</v>
      </c>
      <c r="AW4195" s="26" t="s">
        <v>63</v>
      </c>
      <c r="AX4195" s="26" t="s">
        <v>63</v>
      </c>
      <c r="AY4195" s="26">
        <v>44.0228269999999</v>
      </c>
      <c r="AZ4195" s="26">
        <v>-102.303816999999</v>
      </c>
      <c r="BA4195" s="26" t="s">
        <v>166</v>
      </c>
      <c r="BB4195" s="26" t="s">
        <v>609</v>
      </c>
      <c r="BC4195" s="26" t="s">
        <v>167</v>
      </c>
      <c r="BD4195" s="26" t="s">
        <v>154</v>
      </c>
      <c r="BE4195" s="26"/>
      <c r="BF4195" s="26" t="s">
        <v>99</v>
      </c>
      <c r="BG4195" s="26" t="s">
        <v>167</v>
      </c>
      <c r="BH4195" s="26" t="s">
        <v>99</v>
      </c>
      <c r="BI4195" s="26">
        <v>7</v>
      </c>
      <c r="BJ4195" s="26" t="s">
        <v>217</v>
      </c>
    </row>
    <row r="4196" spans="36:62" x14ac:dyDescent="0.25">
      <c r="AJ4196" s="26">
        <v>3219</v>
      </c>
      <c r="AK4196" s="26">
        <v>2203538</v>
      </c>
      <c r="AL4196" s="264">
        <v>44649.690972222219</v>
      </c>
      <c r="AM4196" s="26" t="s">
        <v>481</v>
      </c>
      <c r="AN4196" s="26" t="s">
        <v>63</v>
      </c>
      <c r="AO4196" s="26" t="s">
        <v>156</v>
      </c>
      <c r="AP4196" s="26" t="s">
        <v>159</v>
      </c>
      <c r="AQ4196" s="26">
        <v>0</v>
      </c>
      <c r="AR4196" s="26">
        <v>90</v>
      </c>
      <c r="AS4196" s="26" t="s">
        <v>189</v>
      </c>
      <c r="AT4196" s="26" t="s">
        <v>654</v>
      </c>
      <c r="AU4196" s="26" t="s">
        <v>63</v>
      </c>
      <c r="AV4196" s="26" t="s">
        <v>63</v>
      </c>
      <c r="AW4196" s="26" t="s">
        <v>63</v>
      </c>
      <c r="AX4196" s="26" t="s">
        <v>63</v>
      </c>
      <c r="AY4196" s="26">
        <v>44.103405000000002</v>
      </c>
      <c r="AZ4196" s="26">
        <v>-102.54319700000001</v>
      </c>
      <c r="BA4196" s="26" t="s">
        <v>208</v>
      </c>
      <c r="BB4196" s="26" t="s">
        <v>609</v>
      </c>
      <c r="BC4196" s="26" t="s">
        <v>68</v>
      </c>
      <c r="BD4196" s="26" t="s">
        <v>615</v>
      </c>
      <c r="BE4196" s="26"/>
      <c r="BF4196" s="26" t="s">
        <v>68</v>
      </c>
      <c r="BG4196" s="26" t="s">
        <v>209</v>
      </c>
      <c r="BH4196" s="26" t="s">
        <v>146</v>
      </c>
      <c r="BI4196" s="26">
        <v>7</v>
      </c>
      <c r="BJ4196" s="26" t="s">
        <v>217</v>
      </c>
    </row>
    <row r="4197" spans="36:62" x14ac:dyDescent="0.25">
      <c r="AJ4197" s="26">
        <v>3222</v>
      </c>
      <c r="AK4197" s="26">
        <v>2203735</v>
      </c>
      <c r="AL4197" s="264">
        <v>44649.567361111112</v>
      </c>
      <c r="AM4197" s="26" t="s">
        <v>481</v>
      </c>
      <c r="AN4197" s="26" t="s">
        <v>63</v>
      </c>
      <c r="AO4197" s="26" t="s">
        <v>156</v>
      </c>
      <c r="AP4197" s="26" t="s">
        <v>159</v>
      </c>
      <c r="AQ4197" s="26">
        <v>0</v>
      </c>
      <c r="AR4197" s="26">
        <v>90</v>
      </c>
      <c r="AS4197" s="26" t="s">
        <v>940</v>
      </c>
      <c r="AT4197" s="26" t="s">
        <v>663</v>
      </c>
      <c r="AU4197" s="26" t="s">
        <v>63</v>
      </c>
      <c r="AV4197" s="26" t="s">
        <v>63</v>
      </c>
      <c r="AW4197" s="26" t="s">
        <v>63</v>
      </c>
      <c r="AX4197" s="26" t="s">
        <v>63</v>
      </c>
      <c r="AY4197" s="26">
        <v>44.118338999999899</v>
      </c>
      <c r="AZ4197" s="26">
        <v>-102.992828</v>
      </c>
      <c r="BA4197" s="26" t="s">
        <v>491</v>
      </c>
      <c r="BB4197" s="26" t="s">
        <v>609</v>
      </c>
      <c r="BC4197" s="26" t="s">
        <v>68</v>
      </c>
      <c r="BD4197" s="26" t="s">
        <v>615</v>
      </c>
      <c r="BE4197" s="26"/>
      <c r="BF4197" s="26" t="s">
        <v>68</v>
      </c>
      <c r="BG4197" s="26" t="s">
        <v>68</v>
      </c>
      <c r="BH4197" s="26" t="s">
        <v>146</v>
      </c>
      <c r="BI4197" s="26">
        <v>7</v>
      </c>
      <c r="BJ4197" s="26" t="s">
        <v>217</v>
      </c>
    </row>
    <row r="4198" spans="36:62" x14ac:dyDescent="0.25">
      <c r="AJ4198" s="26">
        <v>3223</v>
      </c>
      <c r="AK4198" s="26">
        <v>2203736</v>
      </c>
      <c r="AL4198" s="264">
        <v>44650.535416666666</v>
      </c>
      <c r="AM4198" s="26" t="s">
        <v>481</v>
      </c>
      <c r="AN4198" s="26" t="s">
        <v>63</v>
      </c>
      <c r="AO4198" s="26" t="s">
        <v>156</v>
      </c>
      <c r="AP4198" s="26" t="s">
        <v>159</v>
      </c>
      <c r="AQ4198" s="26">
        <v>0</v>
      </c>
      <c r="AR4198" s="26">
        <v>90</v>
      </c>
      <c r="AS4198" s="26" t="s">
        <v>662</v>
      </c>
      <c r="AT4198" s="26" t="s">
        <v>613</v>
      </c>
      <c r="AU4198" s="26" t="s">
        <v>63</v>
      </c>
      <c r="AV4198" s="26" t="s">
        <v>63</v>
      </c>
      <c r="AW4198" s="26" t="s">
        <v>63</v>
      </c>
      <c r="AX4198" s="26" t="s">
        <v>63</v>
      </c>
      <c r="AY4198" s="26">
        <v>44.103963999999898</v>
      </c>
      <c r="AZ4198" s="26">
        <v>-102.646922</v>
      </c>
      <c r="BA4198" s="26" t="s">
        <v>158</v>
      </c>
      <c r="BB4198" s="26" t="s">
        <v>609</v>
      </c>
      <c r="BC4198" s="26" t="s">
        <v>614</v>
      </c>
      <c r="BD4198" s="26" t="s">
        <v>615</v>
      </c>
      <c r="BE4198" s="26"/>
      <c r="BF4198" s="26" t="s">
        <v>68</v>
      </c>
      <c r="BG4198" s="26" t="s">
        <v>68</v>
      </c>
      <c r="BH4198" s="26" t="s">
        <v>146</v>
      </c>
      <c r="BI4198" s="26">
        <v>7</v>
      </c>
      <c r="BJ4198" s="26" t="s">
        <v>217</v>
      </c>
    </row>
    <row r="4199" spans="36:62" x14ac:dyDescent="0.25">
      <c r="AJ4199" s="26">
        <v>3224</v>
      </c>
      <c r="AK4199" s="26">
        <v>2203741</v>
      </c>
      <c r="AL4199" s="264">
        <v>44649.45</v>
      </c>
      <c r="AM4199" s="26" t="s">
        <v>481</v>
      </c>
      <c r="AN4199" s="26" t="s">
        <v>63</v>
      </c>
      <c r="AO4199" s="26" t="s">
        <v>156</v>
      </c>
      <c r="AP4199" s="26" t="s">
        <v>159</v>
      </c>
      <c r="AQ4199" s="26">
        <v>0</v>
      </c>
      <c r="AR4199" s="26">
        <v>90</v>
      </c>
      <c r="AS4199" s="26" t="s">
        <v>696</v>
      </c>
      <c r="AT4199" s="26" t="s">
        <v>619</v>
      </c>
      <c r="AU4199" s="26" t="s">
        <v>63</v>
      </c>
      <c r="AV4199" s="26" t="s">
        <v>63</v>
      </c>
      <c r="AW4199" s="26" t="s">
        <v>63</v>
      </c>
      <c r="AX4199" s="26" t="s">
        <v>63</v>
      </c>
      <c r="AY4199" s="26">
        <v>44.115763999999899</v>
      </c>
      <c r="AZ4199" s="26">
        <v>-103.115887</v>
      </c>
      <c r="BA4199" s="26" t="s">
        <v>185</v>
      </c>
      <c r="BB4199" s="26" t="s">
        <v>611</v>
      </c>
      <c r="BC4199" s="26" t="s">
        <v>68</v>
      </c>
      <c r="BD4199" s="26" t="s">
        <v>68</v>
      </c>
      <c r="BE4199" s="26"/>
      <c r="BF4199" s="26" t="s">
        <v>68</v>
      </c>
      <c r="BG4199" s="26" t="s">
        <v>68</v>
      </c>
      <c r="BH4199" s="26" t="s">
        <v>146</v>
      </c>
      <c r="BI4199" s="26">
        <v>7</v>
      </c>
      <c r="BJ4199" s="26" t="s">
        <v>217</v>
      </c>
    </row>
    <row r="4200" spans="36:62" x14ac:dyDescent="0.25">
      <c r="AJ4200" s="26">
        <v>3225</v>
      </c>
      <c r="AK4200" s="26">
        <v>2203744</v>
      </c>
      <c r="AL4200" s="264">
        <v>44649.446527777778</v>
      </c>
      <c r="AM4200" s="26" t="s">
        <v>481</v>
      </c>
      <c r="AN4200" s="26" t="s">
        <v>63</v>
      </c>
      <c r="AO4200" s="26" t="s">
        <v>156</v>
      </c>
      <c r="AP4200" s="26" t="s">
        <v>159</v>
      </c>
      <c r="AQ4200" s="26">
        <v>0</v>
      </c>
      <c r="AR4200" s="26">
        <v>90</v>
      </c>
      <c r="AS4200" s="26" t="s">
        <v>840</v>
      </c>
      <c r="AT4200" s="26" t="s">
        <v>619</v>
      </c>
      <c r="AU4200" s="26" t="s">
        <v>63</v>
      </c>
      <c r="AV4200" s="26" t="s">
        <v>63</v>
      </c>
      <c r="AW4200" s="26" t="s">
        <v>63</v>
      </c>
      <c r="AX4200" s="26" t="s">
        <v>63</v>
      </c>
      <c r="AY4200" s="26">
        <v>44.103611000000001</v>
      </c>
      <c r="AZ4200" s="26">
        <v>-102.698545999999</v>
      </c>
      <c r="BA4200" s="26" t="s">
        <v>208</v>
      </c>
      <c r="BB4200" s="26" t="s">
        <v>609</v>
      </c>
      <c r="BC4200" s="26" t="s">
        <v>68</v>
      </c>
      <c r="BD4200" s="26" t="s">
        <v>68</v>
      </c>
      <c r="BE4200" s="26"/>
      <c r="BF4200" s="26" t="s">
        <v>68</v>
      </c>
      <c r="BG4200" s="26" t="s">
        <v>68</v>
      </c>
      <c r="BH4200" s="26" t="s">
        <v>160</v>
      </c>
      <c r="BI4200" s="26">
        <v>7</v>
      </c>
      <c r="BJ4200" s="26" t="s">
        <v>217</v>
      </c>
    </row>
    <row r="4201" spans="36:62" x14ac:dyDescent="0.25">
      <c r="AJ4201" s="26">
        <v>3226</v>
      </c>
      <c r="AK4201" s="26">
        <v>2203746</v>
      </c>
      <c r="AL4201" s="264">
        <v>44649.522222222222</v>
      </c>
      <c r="AM4201" s="26" t="s">
        <v>481</v>
      </c>
      <c r="AN4201" s="26" t="s">
        <v>63</v>
      </c>
      <c r="AO4201" s="26" t="s">
        <v>156</v>
      </c>
      <c r="AP4201" s="26" t="s">
        <v>159</v>
      </c>
      <c r="AQ4201" s="26">
        <v>0</v>
      </c>
      <c r="AR4201" s="26">
        <v>90</v>
      </c>
      <c r="AS4201" s="26" t="s">
        <v>189</v>
      </c>
      <c r="AT4201" s="26" t="s">
        <v>619</v>
      </c>
      <c r="AU4201" s="26" t="s">
        <v>63</v>
      </c>
      <c r="AV4201" s="26" t="s">
        <v>63</v>
      </c>
      <c r="AW4201" s="26" t="s">
        <v>63</v>
      </c>
      <c r="AX4201" s="26" t="s">
        <v>63</v>
      </c>
      <c r="AY4201" s="26">
        <v>44.103651999999897</v>
      </c>
      <c r="AZ4201" s="26">
        <v>-102.823903</v>
      </c>
      <c r="BA4201" s="26" t="s">
        <v>185</v>
      </c>
      <c r="BB4201" s="26" t="s">
        <v>609</v>
      </c>
      <c r="BC4201" s="26" t="s">
        <v>68</v>
      </c>
      <c r="BD4201" s="26" t="s">
        <v>68</v>
      </c>
      <c r="BE4201" s="26"/>
      <c r="BF4201" s="26" t="s">
        <v>68</v>
      </c>
      <c r="BG4201" s="26" t="s">
        <v>68</v>
      </c>
      <c r="BH4201" s="26" t="s">
        <v>160</v>
      </c>
      <c r="BI4201" s="26">
        <v>7</v>
      </c>
      <c r="BJ4201" s="26" t="s">
        <v>217</v>
      </c>
    </row>
    <row r="4202" spans="36:62" x14ac:dyDescent="0.25">
      <c r="AJ4202" s="26">
        <v>3228</v>
      </c>
      <c r="AK4202" s="26">
        <v>2203827</v>
      </c>
      <c r="AL4202" s="264">
        <v>44656.4</v>
      </c>
      <c r="AM4202" s="26" t="s">
        <v>481</v>
      </c>
      <c r="AN4202" s="26" t="s">
        <v>63</v>
      </c>
      <c r="AO4202" s="26" t="s">
        <v>156</v>
      </c>
      <c r="AP4202" s="26" t="s">
        <v>159</v>
      </c>
      <c r="AQ4202" s="26">
        <v>0</v>
      </c>
      <c r="AR4202" s="26">
        <v>90</v>
      </c>
      <c r="AS4202" s="26" t="s">
        <v>189</v>
      </c>
      <c r="AT4202" s="26" t="s">
        <v>619</v>
      </c>
      <c r="AU4202" s="26" t="s">
        <v>63</v>
      </c>
      <c r="AV4202" s="26" t="s">
        <v>63</v>
      </c>
      <c r="AW4202" s="26" t="s">
        <v>63</v>
      </c>
      <c r="AX4202" s="26" t="s">
        <v>63</v>
      </c>
      <c r="AY4202" s="26">
        <v>44.103599000000003</v>
      </c>
      <c r="AZ4202" s="26">
        <v>-102.661400999999</v>
      </c>
      <c r="BA4202" s="26" t="s">
        <v>158</v>
      </c>
      <c r="BB4202" s="26" t="s">
        <v>609</v>
      </c>
      <c r="BC4202" s="26" t="s">
        <v>68</v>
      </c>
      <c r="BD4202" s="26" t="s">
        <v>68</v>
      </c>
      <c r="BE4202" s="26"/>
      <c r="BF4202" s="26" t="s">
        <v>68</v>
      </c>
      <c r="BG4202" s="26" t="s">
        <v>68</v>
      </c>
      <c r="BH4202" s="26" t="s">
        <v>146</v>
      </c>
      <c r="BI4202" s="26">
        <v>7</v>
      </c>
      <c r="BJ4202" s="26" t="s">
        <v>217</v>
      </c>
    </row>
    <row r="4203" spans="36:62" x14ac:dyDescent="0.25">
      <c r="AJ4203" s="26">
        <v>3231</v>
      </c>
      <c r="AK4203" s="26">
        <v>2204139</v>
      </c>
      <c r="AL4203" s="264">
        <v>44650.34375</v>
      </c>
      <c r="AM4203" s="26" t="s">
        <v>481</v>
      </c>
      <c r="AN4203" s="26" t="s">
        <v>63</v>
      </c>
      <c r="AO4203" s="26" t="s">
        <v>156</v>
      </c>
      <c r="AP4203" s="26" t="s">
        <v>159</v>
      </c>
      <c r="AQ4203" s="26">
        <v>0</v>
      </c>
      <c r="AR4203" s="26">
        <v>90</v>
      </c>
      <c r="AS4203" s="26" t="s">
        <v>853</v>
      </c>
      <c r="AT4203" s="26" t="s">
        <v>654</v>
      </c>
      <c r="AU4203" s="26" t="s">
        <v>63</v>
      </c>
      <c r="AV4203" s="26" t="s">
        <v>63</v>
      </c>
      <c r="AW4203" s="26" t="s">
        <v>63</v>
      </c>
      <c r="AX4203" s="26" t="s">
        <v>63</v>
      </c>
      <c r="AY4203" s="26">
        <v>44.067304999999898</v>
      </c>
      <c r="AZ4203" s="26">
        <v>-102.381705999999</v>
      </c>
      <c r="BA4203" s="26" t="s">
        <v>491</v>
      </c>
      <c r="BB4203" s="26" t="s">
        <v>609</v>
      </c>
      <c r="BC4203" s="26" t="s">
        <v>68</v>
      </c>
      <c r="BD4203" s="26" t="s">
        <v>615</v>
      </c>
      <c r="BE4203" s="26"/>
      <c r="BF4203" s="26" t="s">
        <v>68</v>
      </c>
      <c r="BG4203" s="26" t="s">
        <v>68</v>
      </c>
      <c r="BH4203" s="26" t="s">
        <v>146</v>
      </c>
      <c r="BI4203" s="26">
        <v>7</v>
      </c>
      <c r="BJ4203" s="26" t="s">
        <v>217</v>
      </c>
    </row>
    <row r="4204" spans="36:62" x14ac:dyDescent="0.25">
      <c r="AJ4204" s="26">
        <v>3233</v>
      </c>
      <c r="AK4204" s="26">
        <v>2204275</v>
      </c>
      <c r="AL4204" s="264">
        <v>44642.291666666664</v>
      </c>
      <c r="AM4204" s="26" t="s">
        <v>481</v>
      </c>
      <c r="AN4204" s="26" t="s">
        <v>63</v>
      </c>
      <c r="AO4204" s="26"/>
      <c r="AP4204" s="26"/>
      <c r="AQ4204" s="26">
        <v>-1</v>
      </c>
      <c r="AR4204" s="26">
        <v>90</v>
      </c>
      <c r="AS4204" s="26" t="s">
        <v>168</v>
      </c>
      <c r="AT4204" s="26" t="s">
        <v>71</v>
      </c>
      <c r="AU4204" s="26" t="s">
        <v>63</v>
      </c>
      <c r="AV4204" s="26" t="s">
        <v>63</v>
      </c>
      <c r="AW4204" s="26" t="s">
        <v>63</v>
      </c>
      <c r="AX4204" s="26" t="s">
        <v>63</v>
      </c>
      <c r="AY4204" s="26">
        <v>44.023339999999898</v>
      </c>
      <c r="AZ4204" s="26">
        <v>-102.322625</v>
      </c>
      <c r="BA4204" s="26" t="s">
        <v>158</v>
      </c>
      <c r="BB4204" s="26" t="s">
        <v>611</v>
      </c>
      <c r="BC4204" s="26" t="s">
        <v>167</v>
      </c>
      <c r="BD4204" s="26" t="s">
        <v>154</v>
      </c>
      <c r="BE4204" s="26"/>
      <c r="BF4204" s="26" t="s">
        <v>99</v>
      </c>
      <c r="BG4204" s="26" t="s">
        <v>167</v>
      </c>
      <c r="BH4204" s="26" t="s">
        <v>99</v>
      </c>
      <c r="BI4204" s="26">
        <v>7</v>
      </c>
      <c r="BJ4204" s="26" t="s">
        <v>217</v>
      </c>
    </row>
    <row r="4205" spans="36:62" x14ac:dyDescent="0.25">
      <c r="AJ4205" s="26">
        <v>3234</v>
      </c>
      <c r="AK4205" s="26">
        <v>2204303</v>
      </c>
      <c r="AL4205" s="264">
        <v>44649.720138888886</v>
      </c>
      <c r="AM4205" s="26" t="s">
        <v>481</v>
      </c>
      <c r="AN4205" s="26" t="s">
        <v>63</v>
      </c>
      <c r="AO4205" s="26" t="s">
        <v>156</v>
      </c>
      <c r="AP4205" s="26" t="s">
        <v>159</v>
      </c>
      <c r="AQ4205" s="26">
        <v>0</v>
      </c>
      <c r="AR4205" s="26">
        <v>90</v>
      </c>
      <c r="AS4205" s="26" t="s">
        <v>213</v>
      </c>
      <c r="AT4205" s="26" t="s">
        <v>674</v>
      </c>
      <c r="AU4205" s="26" t="s">
        <v>63</v>
      </c>
      <c r="AV4205" s="26" t="s">
        <v>63</v>
      </c>
      <c r="AW4205" s="26" t="s">
        <v>63</v>
      </c>
      <c r="AX4205" s="26" t="s">
        <v>63</v>
      </c>
      <c r="AY4205" s="26">
        <v>44.103651999999897</v>
      </c>
      <c r="AZ4205" s="26">
        <v>-102.822033</v>
      </c>
      <c r="BA4205" s="26" t="s">
        <v>511</v>
      </c>
      <c r="BB4205" s="26" t="s">
        <v>609</v>
      </c>
      <c r="BC4205" s="26" t="s">
        <v>68</v>
      </c>
      <c r="BD4205" s="26" t="s">
        <v>68</v>
      </c>
      <c r="BE4205" s="26"/>
      <c r="BF4205" s="26" t="s">
        <v>68</v>
      </c>
      <c r="BG4205" s="26" t="s">
        <v>68</v>
      </c>
      <c r="BH4205" s="26" t="s">
        <v>160</v>
      </c>
      <c r="BI4205" s="26">
        <v>7</v>
      </c>
      <c r="BJ4205" s="26" t="s">
        <v>217</v>
      </c>
    </row>
    <row r="4206" spans="36:62" x14ac:dyDescent="0.25">
      <c r="AJ4206" s="26">
        <v>3236</v>
      </c>
      <c r="AK4206" s="26">
        <v>2204277</v>
      </c>
      <c r="AL4206" s="264">
        <v>44663.374305555553</v>
      </c>
      <c r="AM4206" s="26" t="s">
        <v>147</v>
      </c>
      <c r="AN4206" s="26" t="s">
        <v>63</v>
      </c>
      <c r="AO4206" s="26"/>
      <c r="AP4206" s="26"/>
      <c r="AQ4206" s="26">
        <v>-1</v>
      </c>
      <c r="AR4206" s="26">
        <v>90</v>
      </c>
      <c r="AS4206" s="26" t="s">
        <v>168</v>
      </c>
      <c r="AT4206" s="26" t="s">
        <v>71</v>
      </c>
      <c r="AU4206" s="26" t="s">
        <v>63</v>
      </c>
      <c r="AV4206" s="26" t="s">
        <v>63</v>
      </c>
      <c r="AW4206" s="26" t="s">
        <v>63</v>
      </c>
      <c r="AX4206" s="26" t="s">
        <v>63</v>
      </c>
      <c r="AY4206" s="26">
        <v>43.844161</v>
      </c>
      <c r="AZ4206" s="26">
        <v>-101.907554</v>
      </c>
      <c r="BA4206" s="26" t="s">
        <v>166</v>
      </c>
      <c r="BB4206" s="26" t="s">
        <v>611</v>
      </c>
      <c r="BC4206" s="26" t="s">
        <v>167</v>
      </c>
      <c r="BD4206" s="26" t="s">
        <v>154</v>
      </c>
      <c r="BE4206" s="26"/>
      <c r="BF4206" s="26" t="s">
        <v>99</v>
      </c>
      <c r="BG4206" s="26" t="s">
        <v>167</v>
      </c>
      <c r="BH4206" s="26" t="s">
        <v>99</v>
      </c>
      <c r="BI4206" s="26">
        <v>7</v>
      </c>
      <c r="BJ4206" s="26" t="s">
        <v>217</v>
      </c>
    </row>
    <row r="4207" spans="36:62" x14ac:dyDescent="0.25">
      <c r="AJ4207" s="26">
        <v>3241</v>
      </c>
      <c r="AK4207" s="26">
        <v>2206105</v>
      </c>
      <c r="AL4207" s="264">
        <v>44701.745833333334</v>
      </c>
      <c r="AM4207" s="26" t="s">
        <v>481</v>
      </c>
      <c r="AN4207" s="26" t="s">
        <v>63</v>
      </c>
      <c r="AO4207" s="26"/>
      <c r="AP4207" s="26"/>
      <c r="AQ4207" s="26">
        <v>-1</v>
      </c>
      <c r="AR4207" s="26">
        <v>90</v>
      </c>
      <c r="AS4207" s="26" t="s">
        <v>168</v>
      </c>
      <c r="AT4207" s="26" t="s">
        <v>71</v>
      </c>
      <c r="AU4207" s="26" t="s">
        <v>63</v>
      </c>
      <c r="AV4207" s="26" t="s">
        <v>63</v>
      </c>
      <c r="AW4207" s="26" t="s">
        <v>63</v>
      </c>
      <c r="AX4207" s="26" t="s">
        <v>63</v>
      </c>
      <c r="AY4207" s="26">
        <v>44.103655000000003</v>
      </c>
      <c r="AZ4207" s="26">
        <v>-102.814503</v>
      </c>
      <c r="BA4207" s="26" t="s">
        <v>166</v>
      </c>
      <c r="BB4207" s="26" t="s">
        <v>609</v>
      </c>
      <c r="BC4207" s="26" t="s">
        <v>167</v>
      </c>
      <c r="BD4207" s="26" t="s">
        <v>154</v>
      </c>
      <c r="BE4207" s="26"/>
      <c r="BF4207" s="26" t="s">
        <v>99</v>
      </c>
      <c r="BG4207" s="26" t="s">
        <v>167</v>
      </c>
      <c r="BH4207" s="26" t="s">
        <v>99</v>
      </c>
      <c r="BI4207" s="26">
        <v>7</v>
      </c>
      <c r="BJ4207" s="26" t="s">
        <v>217</v>
      </c>
    </row>
    <row r="4208" spans="36:62" x14ac:dyDescent="0.25">
      <c r="AJ4208" s="26">
        <v>3243</v>
      </c>
      <c r="AK4208" s="26">
        <v>2204652</v>
      </c>
      <c r="AL4208" s="264">
        <v>44674.333333333336</v>
      </c>
      <c r="AM4208" s="26" t="s">
        <v>481</v>
      </c>
      <c r="AN4208" s="26" t="s">
        <v>63</v>
      </c>
      <c r="AO4208" s="26" t="s">
        <v>156</v>
      </c>
      <c r="AP4208" s="26" t="s">
        <v>159</v>
      </c>
      <c r="AQ4208" s="26">
        <v>0</v>
      </c>
      <c r="AR4208" s="26">
        <v>90</v>
      </c>
      <c r="AS4208" s="26" t="s">
        <v>201</v>
      </c>
      <c r="AT4208" s="26" t="s">
        <v>1114</v>
      </c>
      <c r="AU4208" s="26" t="s">
        <v>63</v>
      </c>
      <c r="AV4208" s="26" t="s">
        <v>63</v>
      </c>
      <c r="AW4208" s="26" t="s">
        <v>63</v>
      </c>
      <c r="AX4208" s="26" t="s">
        <v>63</v>
      </c>
      <c r="AY4208" s="26">
        <v>44.116207000000003</v>
      </c>
      <c r="AZ4208" s="26">
        <v>-102.929886999999</v>
      </c>
      <c r="BA4208" s="26" t="s">
        <v>185</v>
      </c>
      <c r="BB4208" s="26" t="s">
        <v>609</v>
      </c>
      <c r="BC4208" s="26" t="s">
        <v>667</v>
      </c>
      <c r="BD4208" s="26" t="s">
        <v>615</v>
      </c>
      <c r="BE4208" s="26"/>
      <c r="BF4208" s="26" t="s">
        <v>68</v>
      </c>
      <c r="BG4208" s="26" t="s">
        <v>209</v>
      </c>
      <c r="BH4208" s="26" t="s">
        <v>146</v>
      </c>
      <c r="BI4208" s="26">
        <v>7</v>
      </c>
      <c r="BJ4208" s="26" t="s">
        <v>21</v>
      </c>
    </row>
    <row r="4209" spans="36:62" x14ac:dyDescent="0.25">
      <c r="AJ4209" s="26">
        <v>3244</v>
      </c>
      <c r="AK4209" s="26">
        <v>2204738</v>
      </c>
      <c r="AL4209" s="264">
        <v>44670.787499999999</v>
      </c>
      <c r="AM4209" s="26" t="s">
        <v>147</v>
      </c>
      <c r="AN4209" s="26" t="s">
        <v>63</v>
      </c>
      <c r="AO4209" s="26" t="s">
        <v>156</v>
      </c>
      <c r="AP4209" s="26" t="s">
        <v>159</v>
      </c>
      <c r="AQ4209" s="26">
        <v>0</v>
      </c>
      <c r="AR4209" s="26">
        <v>73</v>
      </c>
      <c r="AS4209" s="26" t="s">
        <v>172</v>
      </c>
      <c r="AT4209" s="26" t="s">
        <v>71</v>
      </c>
      <c r="AU4209" s="26" t="s">
        <v>63</v>
      </c>
      <c r="AV4209" s="26" t="s">
        <v>63</v>
      </c>
      <c r="AW4209" s="26" t="s">
        <v>63</v>
      </c>
      <c r="AX4209" s="26" t="s">
        <v>63</v>
      </c>
      <c r="AY4209" s="26">
        <v>43.836711000000001</v>
      </c>
      <c r="AZ4209" s="26">
        <v>-101.661236</v>
      </c>
      <c r="BA4209" s="26" t="s">
        <v>521</v>
      </c>
      <c r="BB4209" s="26" t="s">
        <v>157</v>
      </c>
      <c r="BC4209" s="26" t="s">
        <v>68</v>
      </c>
      <c r="BD4209" s="26" t="s">
        <v>68</v>
      </c>
      <c r="BE4209" s="26"/>
      <c r="BF4209" s="26" t="s">
        <v>68</v>
      </c>
      <c r="BG4209" s="26" t="s">
        <v>68</v>
      </c>
      <c r="BH4209" s="26" t="s">
        <v>146</v>
      </c>
      <c r="BI4209" s="26">
        <v>7</v>
      </c>
      <c r="BJ4209" s="26" t="s">
        <v>217</v>
      </c>
    </row>
    <row r="4210" spans="36:62" x14ac:dyDescent="0.25">
      <c r="AJ4210" s="26">
        <v>3245</v>
      </c>
      <c r="AK4210" s="26">
        <v>2204862</v>
      </c>
      <c r="AL4210" s="264">
        <v>44676.018750000003</v>
      </c>
      <c r="AM4210" s="26" t="s">
        <v>481</v>
      </c>
      <c r="AN4210" s="26" t="s">
        <v>63</v>
      </c>
      <c r="AO4210" s="26" t="s">
        <v>156</v>
      </c>
      <c r="AP4210" s="26" t="s">
        <v>159</v>
      </c>
      <c r="AQ4210" s="26">
        <v>0</v>
      </c>
      <c r="AR4210" s="26">
        <v>90</v>
      </c>
      <c r="AS4210" s="26" t="s">
        <v>201</v>
      </c>
      <c r="AT4210" s="26" t="s">
        <v>71</v>
      </c>
      <c r="AU4210" s="26" t="s">
        <v>69</v>
      </c>
      <c r="AV4210" s="26" t="s">
        <v>63</v>
      </c>
      <c r="AW4210" s="26" t="s">
        <v>63</v>
      </c>
      <c r="AX4210" s="26" t="s">
        <v>63</v>
      </c>
      <c r="AY4210" s="26">
        <v>44.118150999999898</v>
      </c>
      <c r="AZ4210" s="26">
        <v>-102.981730999999</v>
      </c>
      <c r="BA4210" s="26" t="s">
        <v>158</v>
      </c>
      <c r="BB4210" s="26" t="s">
        <v>611</v>
      </c>
      <c r="BC4210" s="26" t="s">
        <v>735</v>
      </c>
      <c r="BD4210" s="26" t="s">
        <v>68</v>
      </c>
      <c r="BE4210" s="26" t="s">
        <v>1115</v>
      </c>
      <c r="BF4210" s="26" t="s">
        <v>68</v>
      </c>
      <c r="BG4210" s="26" t="s">
        <v>68</v>
      </c>
      <c r="BH4210" s="26" t="s">
        <v>160</v>
      </c>
      <c r="BI4210" s="26">
        <v>7</v>
      </c>
      <c r="BJ4210" s="26" t="s">
        <v>217</v>
      </c>
    </row>
    <row r="4211" spans="36:62" x14ac:dyDescent="0.25">
      <c r="AJ4211" s="26">
        <v>3246</v>
      </c>
      <c r="AK4211" s="26">
        <v>2204863</v>
      </c>
      <c r="AL4211" s="264">
        <v>44672.878472222219</v>
      </c>
      <c r="AM4211" s="26" t="s">
        <v>481</v>
      </c>
      <c r="AN4211" s="26" t="s">
        <v>63</v>
      </c>
      <c r="AO4211" s="26"/>
      <c r="AP4211" s="26"/>
      <c r="AQ4211" s="26">
        <v>-1</v>
      </c>
      <c r="AR4211" s="26">
        <v>90</v>
      </c>
      <c r="AS4211" s="26" t="s">
        <v>168</v>
      </c>
      <c r="AT4211" s="26" t="s">
        <v>71</v>
      </c>
      <c r="AU4211" s="26" t="s">
        <v>63</v>
      </c>
      <c r="AV4211" s="26" t="s">
        <v>63</v>
      </c>
      <c r="AW4211" s="26" t="s">
        <v>63</v>
      </c>
      <c r="AX4211" s="26" t="s">
        <v>63</v>
      </c>
      <c r="AY4211" s="26">
        <v>44.104098</v>
      </c>
      <c r="AZ4211" s="26">
        <v>-102.858175</v>
      </c>
      <c r="BA4211" s="26" t="s">
        <v>511</v>
      </c>
      <c r="BB4211" s="26" t="s">
        <v>609</v>
      </c>
      <c r="BC4211" s="26" t="s">
        <v>167</v>
      </c>
      <c r="BD4211" s="26" t="s">
        <v>154</v>
      </c>
      <c r="BE4211" s="26"/>
      <c r="BF4211" s="26" t="s">
        <v>99</v>
      </c>
      <c r="BG4211" s="26" t="s">
        <v>167</v>
      </c>
      <c r="BH4211" s="26" t="s">
        <v>99</v>
      </c>
      <c r="BI4211" s="26">
        <v>7</v>
      </c>
      <c r="BJ4211" s="26" t="s">
        <v>217</v>
      </c>
    </row>
    <row r="4212" spans="36:62" x14ac:dyDescent="0.25">
      <c r="AJ4212" s="26">
        <v>3249</v>
      </c>
      <c r="AK4212" s="26">
        <v>2206409</v>
      </c>
      <c r="AL4212" s="264">
        <v>44674.509722222225</v>
      </c>
      <c r="AM4212" s="26" t="s">
        <v>481</v>
      </c>
      <c r="AN4212" s="26" t="s">
        <v>63</v>
      </c>
      <c r="AO4212" s="26" t="s">
        <v>156</v>
      </c>
      <c r="AP4212" s="26" t="s">
        <v>159</v>
      </c>
      <c r="AQ4212" s="26">
        <v>0</v>
      </c>
      <c r="AR4212" s="26">
        <v>90</v>
      </c>
      <c r="AS4212" s="26" t="s">
        <v>766</v>
      </c>
      <c r="AT4212" s="26" t="s">
        <v>676</v>
      </c>
      <c r="AU4212" s="26" t="s">
        <v>63</v>
      </c>
      <c r="AV4212" s="26" t="s">
        <v>63</v>
      </c>
      <c r="AW4212" s="26" t="s">
        <v>63</v>
      </c>
      <c r="AX4212" s="26" t="s">
        <v>63</v>
      </c>
      <c r="AY4212" s="26">
        <v>44.103431999999898</v>
      </c>
      <c r="AZ4212" s="26">
        <v>-102.763795999999</v>
      </c>
      <c r="BA4212" s="26" t="s">
        <v>490</v>
      </c>
      <c r="BB4212" s="26" t="s">
        <v>611</v>
      </c>
      <c r="BC4212" s="26" t="s">
        <v>614</v>
      </c>
      <c r="BD4212" s="26" t="s">
        <v>615</v>
      </c>
      <c r="BE4212" s="26"/>
      <c r="BF4212" s="26" t="s">
        <v>68</v>
      </c>
      <c r="BG4212" s="26" t="s">
        <v>209</v>
      </c>
      <c r="BH4212" s="26" t="s">
        <v>1116</v>
      </c>
      <c r="BI4212" s="26">
        <v>7</v>
      </c>
      <c r="BJ4212" s="26" t="s">
        <v>20</v>
      </c>
    </row>
    <row r="4213" spans="36:62" x14ac:dyDescent="0.25">
      <c r="AJ4213" s="26">
        <v>3250</v>
      </c>
      <c r="AK4213" s="26">
        <v>2204968</v>
      </c>
      <c r="AL4213" s="264">
        <v>44674.5</v>
      </c>
      <c r="AM4213" s="26" t="s">
        <v>481</v>
      </c>
      <c r="AN4213" s="26" t="s">
        <v>63</v>
      </c>
      <c r="AO4213" s="26" t="s">
        <v>156</v>
      </c>
      <c r="AP4213" s="26" t="s">
        <v>970</v>
      </c>
      <c r="AQ4213" s="26">
        <v>0</v>
      </c>
      <c r="AR4213" s="26">
        <v>90</v>
      </c>
      <c r="AS4213" s="26" t="s">
        <v>722</v>
      </c>
      <c r="AT4213" s="26" t="s">
        <v>658</v>
      </c>
      <c r="AU4213" s="26" t="s">
        <v>63</v>
      </c>
      <c r="AV4213" s="26" t="s">
        <v>63</v>
      </c>
      <c r="AW4213" s="26" t="s">
        <v>63</v>
      </c>
      <c r="AX4213" s="26" t="s">
        <v>63</v>
      </c>
      <c r="AY4213" s="26">
        <v>44.103380000000001</v>
      </c>
      <c r="AZ4213" s="26">
        <v>-102.532188</v>
      </c>
      <c r="BA4213" s="26" t="s">
        <v>530</v>
      </c>
      <c r="BB4213" s="26" t="s">
        <v>826</v>
      </c>
      <c r="BC4213" s="26" t="s">
        <v>667</v>
      </c>
      <c r="BD4213" s="26" t="s">
        <v>828</v>
      </c>
      <c r="BE4213" s="26"/>
      <c r="BF4213" s="26" t="s">
        <v>68</v>
      </c>
      <c r="BG4213" s="26" t="s">
        <v>68</v>
      </c>
      <c r="BH4213" s="26" t="s">
        <v>646</v>
      </c>
      <c r="BI4213" s="26">
        <v>7</v>
      </c>
      <c r="BJ4213" s="26" t="s">
        <v>217</v>
      </c>
    </row>
    <row r="4214" spans="36:62" x14ac:dyDescent="0.25">
      <c r="AJ4214" s="26">
        <v>3251</v>
      </c>
      <c r="AK4214" s="26">
        <v>2205068</v>
      </c>
      <c r="AL4214" s="264">
        <v>44681.887499999997</v>
      </c>
      <c r="AM4214" s="26" t="s">
        <v>481</v>
      </c>
      <c r="AN4214" s="26" t="s">
        <v>63</v>
      </c>
      <c r="AO4214" s="26"/>
      <c r="AP4214" s="26"/>
      <c r="AQ4214" s="26">
        <v>-1</v>
      </c>
      <c r="AR4214" s="26">
        <v>90</v>
      </c>
      <c r="AS4214" s="26" t="s">
        <v>168</v>
      </c>
      <c r="AT4214" s="26" t="s">
        <v>71</v>
      </c>
      <c r="AU4214" s="26" t="s">
        <v>63</v>
      </c>
      <c r="AV4214" s="26" t="s">
        <v>63</v>
      </c>
      <c r="AW4214" s="26" t="s">
        <v>63</v>
      </c>
      <c r="AX4214" s="26" t="s">
        <v>63</v>
      </c>
      <c r="AY4214" s="26">
        <v>44.026321000000003</v>
      </c>
      <c r="AZ4214" s="26">
        <v>-102.31975300000001</v>
      </c>
      <c r="BA4214" s="26" t="s">
        <v>158</v>
      </c>
      <c r="BB4214" s="26" t="s">
        <v>611</v>
      </c>
      <c r="BC4214" s="26" t="s">
        <v>167</v>
      </c>
      <c r="BD4214" s="26" t="s">
        <v>154</v>
      </c>
      <c r="BE4214" s="26"/>
      <c r="BF4214" s="26" t="s">
        <v>99</v>
      </c>
      <c r="BG4214" s="26" t="s">
        <v>167</v>
      </c>
      <c r="BH4214" s="26" t="s">
        <v>99</v>
      </c>
      <c r="BI4214" s="26">
        <v>7</v>
      </c>
      <c r="BJ4214" s="26" t="s">
        <v>217</v>
      </c>
    </row>
    <row r="4215" spans="36:62" x14ac:dyDescent="0.25">
      <c r="AJ4215" s="26">
        <v>3252</v>
      </c>
      <c r="AK4215" s="26">
        <v>2205193</v>
      </c>
      <c r="AL4215" s="264">
        <v>44674.492361111108</v>
      </c>
      <c r="AM4215" s="26" t="s">
        <v>481</v>
      </c>
      <c r="AN4215" s="26" t="s">
        <v>63</v>
      </c>
      <c r="AO4215" s="26" t="s">
        <v>156</v>
      </c>
      <c r="AP4215" s="26" t="s">
        <v>159</v>
      </c>
      <c r="AQ4215" s="26">
        <v>0</v>
      </c>
      <c r="AR4215" s="26">
        <v>90</v>
      </c>
      <c r="AS4215" s="26" t="s">
        <v>622</v>
      </c>
      <c r="AT4215" s="26" t="s">
        <v>654</v>
      </c>
      <c r="AU4215" s="26" t="s">
        <v>63</v>
      </c>
      <c r="AV4215" s="26" t="s">
        <v>63</v>
      </c>
      <c r="AW4215" s="26" t="s">
        <v>63</v>
      </c>
      <c r="AX4215" s="26" t="s">
        <v>63</v>
      </c>
      <c r="AY4215" s="26">
        <v>44.103335999999899</v>
      </c>
      <c r="AZ4215" s="26">
        <v>-102.665131</v>
      </c>
      <c r="BA4215" s="26" t="s">
        <v>494</v>
      </c>
      <c r="BB4215" s="26" t="s">
        <v>611</v>
      </c>
      <c r="BC4215" s="26" t="s">
        <v>68</v>
      </c>
      <c r="BD4215" s="26" t="s">
        <v>615</v>
      </c>
      <c r="BE4215" s="26"/>
      <c r="BF4215" s="26" t="s">
        <v>68</v>
      </c>
      <c r="BG4215" s="26" t="s">
        <v>209</v>
      </c>
      <c r="BH4215" s="26" t="s">
        <v>711</v>
      </c>
      <c r="BI4215" s="26">
        <v>7</v>
      </c>
      <c r="BJ4215" s="26" t="s">
        <v>21</v>
      </c>
    </row>
    <row r="4216" spans="36:62" x14ac:dyDescent="0.25">
      <c r="AJ4216" s="26">
        <v>3253</v>
      </c>
      <c r="AK4216" s="26">
        <v>2205208</v>
      </c>
      <c r="AL4216" s="264">
        <v>44688.690972222219</v>
      </c>
      <c r="AM4216" s="26" t="s">
        <v>481</v>
      </c>
      <c r="AN4216" s="26" t="s">
        <v>63</v>
      </c>
      <c r="AO4216" s="26" t="s">
        <v>156</v>
      </c>
      <c r="AP4216" s="26" t="s">
        <v>159</v>
      </c>
      <c r="AQ4216" s="26">
        <v>0</v>
      </c>
      <c r="AR4216" s="26">
        <v>90</v>
      </c>
      <c r="AS4216" s="26" t="s">
        <v>840</v>
      </c>
      <c r="AT4216" s="26" t="s">
        <v>216</v>
      </c>
      <c r="AU4216" s="26" t="s">
        <v>63</v>
      </c>
      <c r="AV4216" s="26" t="s">
        <v>63</v>
      </c>
      <c r="AW4216" s="26" t="s">
        <v>63</v>
      </c>
      <c r="AX4216" s="26" t="s">
        <v>63</v>
      </c>
      <c r="AY4216" s="26">
        <v>44.0849639999999</v>
      </c>
      <c r="AZ4216" s="26">
        <v>-102.48531800000001</v>
      </c>
      <c r="BA4216" s="26" t="s">
        <v>491</v>
      </c>
      <c r="BB4216" s="26" t="s">
        <v>609</v>
      </c>
      <c r="BC4216" s="26" t="s">
        <v>68</v>
      </c>
      <c r="BD4216" s="26" t="s">
        <v>68</v>
      </c>
      <c r="BE4216" s="26"/>
      <c r="BF4216" s="26" t="s">
        <v>68</v>
      </c>
      <c r="BG4216" s="26" t="s">
        <v>68</v>
      </c>
      <c r="BH4216" s="26" t="s">
        <v>146</v>
      </c>
      <c r="BI4216" s="26">
        <v>7</v>
      </c>
      <c r="BJ4216" s="26" t="s">
        <v>217</v>
      </c>
    </row>
    <row r="4217" spans="36:62" x14ac:dyDescent="0.25">
      <c r="AJ4217" s="26">
        <v>3254</v>
      </c>
      <c r="AK4217" s="26">
        <v>2205211</v>
      </c>
      <c r="AL4217" s="264">
        <v>44687.460416666669</v>
      </c>
      <c r="AM4217" s="26" t="s">
        <v>481</v>
      </c>
      <c r="AN4217" s="26" t="s">
        <v>63</v>
      </c>
      <c r="AO4217" s="26"/>
      <c r="AP4217" s="26"/>
      <c r="AQ4217" s="26">
        <v>-1</v>
      </c>
      <c r="AR4217" s="26">
        <v>90</v>
      </c>
      <c r="AS4217" s="26" t="s">
        <v>168</v>
      </c>
      <c r="AT4217" s="26" t="s">
        <v>71</v>
      </c>
      <c r="AU4217" s="26" t="s">
        <v>63</v>
      </c>
      <c r="AV4217" s="26" t="s">
        <v>63</v>
      </c>
      <c r="AW4217" s="26" t="s">
        <v>63</v>
      </c>
      <c r="AX4217" s="26" t="s">
        <v>63</v>
      </c>
      <c r="AY4217" s="26">
        <v>43.996898000000002</v>
      </c>
      <c r="AZ4217" s="26">
        <v>-102.262350999999</v>
      </c>
      <c r="BA4217" s="26" t="s">
        <v>158</v>
      </c>
      <c r="BB4217" s="26" t="s">
        <v>611</v>
      </c>
      <c r="BC4217" s="26" t="s">
        <v>167</v>
      </c>
      <c r="BD4217" s="26" t="s">
        <v>154</v>
      </c>
      <c r="BE4217" s="26"/>
      <c r="BF4217" s="26" t="s">
        <v>99</v>
      </c>
      <c r="BG4217" s="26" t="s">
        <v>167</v>
      </c>
      <c r="BH4217" s="26" t="s">
        <v>99</v>
      </c>
      <c r="BI4217" s="26">
        <v>7</v>
      </c>
      <c r="BJ4217" s="26" t="s">
        <v>217</v>
      </c>
    </row>
    <row r="4218" spans="36:62" x14ac:dyDescent="0.25">
      <c r="AJ4218" s="26">
        <v>3256</v>
      </c>
      <c r="AK4218" s="26">
        <v>2205304</v>
      </c>
      <c r="AL4218" s="264">
        <v>44674.397222222222</v>
      </c>
      <c r="AM4218" s="26" t="s">
        <v>481</v>
      </c>
      <c r="AN4218" s="26" t="s">
        <v>63</v>
      </c>
      <c r="AO4218" s="26" t="s">
        <v>156</v>
      </c>
      <c r="AP4218" s="26" t="s">
        <v>159</v>
      </c>
      <c r="AQ4218" s="26">
        <v>0</v>
      </c>
      <c r="AR4218" s="26">
        <v>90</v>
      </c>
      <c r="AS4218" s="26" t="s">
        <v>859</v>
      </c>
      <c r="AT4218" s="26" t="s">
        <v>679</v>
      </c>
      <c r="AU4218" s="26" t="s">
        <v>63</v>
      </c>
      <c r="AV4218" s="26" t="s">
        <v>63</v>
      </c>
      <c r="AW4218" s="26" t="s">
        <v>63</v>
      </c>
      <c r="AX4218" s="26" t="s">
        <v>63</v>
      </c>
      <c r="AY4218" s="26">
        <v>44.023578000000001</v>
      </c>
      <c r="AZ4218" s="26">
        <v>-102.31035</v>
      </c>
      <c r="BA4218" s="26" t="s">
        <v>158</v>
      </c>
      <c r="BB4218" s="26" t="s">
        <v>609</v>
      </c>
      <c r="BC4218" s="26" t="s">
        <v>667</v>
      </c>
      <c r="BD4218" s="26" t="s">
        <v>615</v>
      </c>
      <c r="BE4218" s="26"/>
      <c r="BF4218" s="26" t="s">
        <v>68</v>
      </c>
      <c r="BG4218" s="26" t="s">
        <v>68</v>
      </c>
      <c r="BH4218" s="26" t="s">
        <v>210</v>
      </c>
      <c r="BI4218" s="26">
        <v>7</v>
      </c>
      <c r="BJ4218" s="26" t="s">
        <v>21</v>
      </c>
    </row>
    <row r="4219" spans="36:62" x14ac:dyDescent="0.25">
      <c r="AJ4219" s="26">
        <v>3257</v>
      </c>
      <c r="AK4219" s="26">
        <v>2205414</v>
      </c>
      <c r="AL4219" s="264">
        <v>44689.411111111112</v>
      </c>
      <c r="AM4219" s="26" t="s">
        <v>481</v>
      </c>
      <c r="AN4219" s="26" t="s">
        <v>63</v>
      </c>
      <c r="AO4219" s="26" t="s">
        <v>156</v>
      </c>
      <c r="AP4219" s="26" t="s">
        <v>159</v>
      </c>
      <c r="AQ4219" s="26">
        <v>0</v>
      </c>
      <c r="AR4219" s="26">
        <v>90</v>
      </c>
      <c r="AS4219" s="26" t="s">
        <v>628</v>
      </c>
      <c r="AT4219" s="26" t="s">
        <v>71</v>
      </c>
      <c r="AU4219" s="26" t="s">
        <v>63</v>
      </c>
      <c r="AV4219" s="26" t="s">
        <v>63</v>
      </c>
      <c r="AW4219" s="26" t="s">
        <v>63</v>
      </c>
      <c r="AX4219" s="26" t="s">
        <v>63</v>
      </c>
      <c r="AY4219" s="26">
        <v>44.0996969999999</v>
      </c>
      <c r="AZ4219" s="26">
        <v>-103.167348</v>
      </c>
      <c r="BA4219" s="26" t="s">
        <v>486</v>
      </c>
      <c r="BB4219" s="26" t="s">
        <v>609</v>
      </c>
      <c r="BC4219" s="26" t="s">
        <v>708</v>
      </c>
      <c r="BD4219" s="26" t="s">
        <v>68</v>
      </c>
      <c r="BE4219" s="26" t="s">
        <v>705</v>
      </c>
      <c r="BF4219" s="26" t="s">
        <v>68</v>
      </c>
      <c r="BG4219" s="26" t="s">
        <v>68</v>
      </c>
      <c r="BH4219" s="26" t="s">
        <v>646</v>
      </c>
      <c r="BI4219" s="26">
        <v>7</v>
      </c>
      <c r="BJ4219" s="26" t="s">
        <v>217</v>
      </c>
    </row>
    <row r="4220" spans="36:62" x14ac:dyDescent="0.25">
      <c r="AJ4220" s="26">
        <v>3258</v>
      </c>
      <c r="AK4220" s="26">
        <v>2207114</v>
      </c>
      <c r="AL4220" s="264">
        <v>44731.291666666664</v>
      </c>
      <c r="AM4220" s="26" t="s">
        <v>147</v>
      </c>
      <c r="AN4220" s="26" t="s">
        <v>63</v>
      </c>
      <c r="AO4220" s="26"/>
      <c r="AP4220" s="26"/>
      <c r="AQ4220" s="26">
        <v>-1</v>
      </c>
      <c r="AR4220" s="26">
        <v>90</v>
      </c>
      <c r="AS4220" s="26" t="s">
        <v>168</v>
      </c>
      <c r="AT4220" s="26" t="s">
        <v>71</v>
      </c>
      <c r="AU4220" s="26" t="s">
        <v>63</v>
      </c>
      <c r="AV4220" s="26" t="s">
        <v>63</v>
      </c>
      <c r="AW4220" s="26" t="s">
        <v>63</v>
      </c>
      <c r="AX4220" s="26" t="s">
        <v>63</v>
      </c>
      <c r="AY4220" s="26">
        <v>43.835945000000002</v>
      </c>
      <c r="AZ4220" s="26">
        <v>-101.655327</v>
      </c>
      <c r="BA4220" s="26" t="s">
        <v>166</v>
      </c>
      <c r="BB4220" s="26" t="s">
        <v>611</v>
      </c>
      <c r="BC4220" s="26" t="s">
        <v>167</v>
      </c>
      <c r="BD4220" s="26" t="s">
        <v>154</v>
      </c>
      <c r="BE4220" s="26"/>
      <c r="BF4220" s="26" t="s">
        <v>99</v>
      </c>
      <c r="BG4220" s="26" t="s">
        <v>167</v>
      </c>
      <c r="BH4220" s="26" t="s">
        <v>99</v>
      </c>
      <c r="BI4220" s="26">
        <v>7</v>
      </c>
      <c r="BJ4220" s="26" t="s">
        <v>217</v>
      </c>
    </row>
    <row r="4221" spans="36:62" x14ac:dyDescent="0.25">
      <c r="AJ4221" s="26">
        <v>3259</v>
      </c>
      <c r="AK4221" s="26">
        <v>2207685</v>
      </c>
      <c r="AL4221" s="264">
        <v>44730.884722222225</v>
      </c>
      <c r="AM4221" s="26" t="s">
        <v>147</v>
      </c>
      <c r="AN4221" s="26" t="s">
        <v>63</v>
      </c>
      <c r="AO4221" s="26"/>
      <c r="AP4221" s="26"/>
      <c r="AQ4221" s="26">
        <v>-1</v>
      </c>
      <c r="AR4221" s="26">
        <v>90</v>
      </c>
      <c r="AS4221" s="26" t="s">
        <v>168</v>
      </c>
      <c r="AT4221" s="26" t="s">
        <v>71</v>
      </c>
      <c r="AU4221" s="26" t="s">
        <v>63</v>
      </c>
      <c r="AV4221" s="26" t="s">
        <v>63</v>
      </c>
      <c r="AW4221" s="26" t="s">
        <v>63</v>
      </c>
      <c r="AX4221" s="26" t="s">
        <v>63</v>
      </c>
      <c r="AY4221" s="26">
        <v>43.835873999999897</v>
      </c>
      <c r="AZ4221" s="26">
        <v>-101.746926</v>
      </c>
      <c r="BA4221" s="26" t="s">
        <v>166</v>
      </c>
      <c r="BB4221" s="26" t="s">
        <v>611</v>
      </c>
      <c r="BC4221" s="26" t="s">
        <v>167</v>
      </c>
      <c r="BD4221" s="26" t="s">
        <v>154</v>
      </c>
      <c r="BE4221" s="26"/>
      <c r="BF4221" s="26" t="s">
        <v>99</v>
      </c>
      <c r="BG4221" s="26" t="s">
        <v>167</v>
      </c>
      <c r="BH4221" s="26" t="s">
        <v>99</v>
      </c>
      <c r="BI4221" s="26">
        <v>7</v>
      </c>
      <c r="BJ4221" s="26" t="s">
        <v>217</v>
      </c>
    </row>
    <row r="4222" spans="36:62" x14ac:dyDescent="0.25">
      <c r="AJ4222" s="26">
        <v>3261</v>
      </c>
      <c r="AK4222" s="26">
        <v>2206027</v>
      </c>
      <c r="AL4222" s="264">
        <v>44695.648611111108</v>
      </c>
      <c r="AM4222" s="26" t="s">
        <v>147</v>
      </c>
      <c r="AN4222" s="26" t="s">
        <v>63</v>
      </c>
      <c r="AO4222" s="26" t="s">
        <v>156</v>
      </c>
      <c r="AP4222" s="26" t="s">
        <v>159</v>
      </c>
      <c r="AQ4222" s="26">
        <v>0</v>
      </c>
      <c r="AR4222" s="26">
        <v>90</v>
      </c>
      <c r="AS4222" s="26" t="s">
        <v>172</v>
      </c>
      <c r="AT4222" s="26" t="s">
        <v>74</v>
      </c>
      <c r="AU4222" s="26" t="s">
        <v>63</v>
      </c>
      <c r="AV4222" s="26" t="s">
        <v>63</v>
      </c>
      <c r="AW4222" s="26" t="s">
        <v>63</v>
      </c>
      <c r="AX4222" s="26" t="s">
        <v>63</v>
      </c>
      <c r="AY4222" s="26">
        <v>43.836156000000003</v>
      </c>
      <c r="AZ4222" s="26">
        <v>-101.764015999999</v>
      </c>
      <c r="BA4222" s="26" t="s">
        <v>208</v>
      </c>
      <c r="BB4222" s="26" t="s">
        <v>609</v>
      </c>
      <c r="BC4222" s="26" t="s">
        <v>68</v>
      </c>
      <c r="BD4222" s="26" t="s">
        <v>68</v>
      </c>
      <c r="BE4222" s="26"/>
      <c r="BF4222" s="26" t="s">
        <v>891</v>
      </c>
      <c r="BG4222" s="26" t="s">
        <v>68</v>
      </c>
      <c r="BH4222" s="26" t="s">
        <v>160</v>
      </c>
      <c r="BI4222" s="26">
        <v>7</v>
      </c>
      <c r="BJ4222" s="26" t="s">
        <v>217</v>
      </c>
    </row>
    <row r="4223" spans="36:62" x14ac:dyDescent="0.25">
      <c r="AJ4223" s="26">
        <v>3262</v>
      </c>
      <c r="AK4223" s="26">
        <v>2207091</v>
      </c>
      <c r="AL4223" s="264">
        <v>44727.776388888888</v>
      </c>
      <c r="AM4223" s="26" t="s">
        <v>481</v>
      </c>
      <c r="AN4223" s="26" t="s">
        <v>63</v>
      </c>
      <c r="AO4223" s="26" t="s">
        <v>156</v>
      </c>
      <c r="AP4223" s="26" t="s">
        <v>824</v>
      </c>
      <c r="AQ4223" s="26">
        <v>0</v>
      </c>
      <c r="AR4223" s="26">
        <v>90</v>
      </c>
      <c r="AS4223" s="26" t="s">
        <v>963</v>
      </c>
      <c r="AT4223" s="26" t="s">
        <v>71</v>
      </c>
      <c r="AU4223" s="26" t="s">
        <v>63</v>
      </c>
      <c r="AV4223" s="26" t="s">
        <v>63</v>
      </c>
      <c r="AW4223" s="26" t="s">
        <v>63</v>
      </c>
      <c r="AX4223" s="26" t="s">
        <v>63</v>
      </c>
      <c r="AY4223" s="26">
        <v>44.1042559999999</v>
      </c>
      <c r="AZ4223" s="26">
        <v>-102.88718900000001</v>
      </c>
      <c r="BA4223" s="26" t="s">
        <v>490</v>
      </c>
      <c r="BB4223" s="26" t="s">
        <v>964</v>
      </c>
      <c r="BC4223" s="26" t="s">
        <v>1117</v>
      </c>
      <c r="BD4223" s="26" t="s">
        <v>829</v>
      </c>
      <c r="BE4223" s="26"/>
      <c r="BF4223" s="26" t="s">
        <v>829</v>
      </c>
      <c r="BG4223" s="26" t="s">
        <v>829</v>
      </c>
      <c r="BH4223" s="26" t="s">
        <v>991</v>
      </c>
      <c r="BI4223" s="26">
        <v>7</v>
      </c>
      <c r="BJ4223" s="26" t="s">
        <v>217</v>
      </c>
    </row>
    <row r="4224" spans="36:62" x14ac:dyDescent="0.25">
      <c r="AJ4224" s="26">
        <v>3263</v>
      </c>
      <c r="AK4224" s="26">
        <v>2208160</v>
      </c>
      <c r="AL4224" s="264">
        <v>44728.708333333336</v>
      </c>
      <c r="AM4224" s="26" t="s">
        <v>481</v>
      </c>
      <c r="AN4224" s="26" t="s">
        <v>63</v>
      </c>
      <c r="AO4224" s="26" t="s">
        <v>156</v>
      </c>
      <c r="AP4224" s="26" t="s">
        <v>159</v>
      </c>
      <c r="AQ4224" s="26">
        <v>0</v>
      </c>
      <c r="AR4224" s="26">
        <v>90</v>
      </c>
      <c r="AS4224" s="26" t="s">
        <v>628</v>
      </c>
      <c r="AT4224" s="26" t="s">
        <v>71</v>
      </c>
      <c r="AU4224" s="26" t="s">
        <v>63</v>
      </c>
      <c r="AV4224" s="26" t="s">
        <v>63</v>
      </c>
      <c r="AW4224" s="26" t="s">
        <v>63</v>
      </c>
      <c r="AX4224" s="26" t="s">
        <v>63</v>
      </c>
      <c r="AY4224" s="26">
        <v>44.100662</v>
      </c>
      <c r="AZ4224" s="26">
        <v>-103.151201</v>
      </c>
      <c r="BA4224" s="26" t="s">
        <v>486</v>
      </c>
      <c r="BB4224" s="26" t="s">
        <v>165</v>
      </c>
      <c r="BC4224" s="26" t="s">
        <v>708</v>
      </c>
      <c r="BD4224" s="26" t="s">
        <v>68</v>
      </c>
      <c r="BE4224" s="26"/>
      <c r="BF4224" s="26" t="s">
        <v>68</v>
      </c>
      <c r="BG4224" s="26" t="s">
        <v>68</v>
      </c>
      <c r="BH4224" s="26" t="s">
        <v>175</v>
      </c>
      <c r="BI4224" s="26">
        <v>7</v>
      </c>
      <c r="BJ4224" s="26" t="s">
        <v>217</v>
      </c>
    </row>
    <row r="4225" spans="36:62" x14ac:dyDescent="0.25">
      <c r="AJ4225" s="26">
        <v>3265</v>
      </c>
      <c r="AK4225" s="26">
        <v>2207769</v>
      </c>
      <c r="AL4225" s="264">
        <v>44738.884027777778</v>
      </c>
      <c r="AM4225" s="26" t="s">
        <v>481</v>
      </c>
      <c r="AN4225" s="26" t="s">
        <v>63</v>
      </c>
      <c r="AO4225" s="26"/>
      <c r="AP4225" s="26"/>
      <c r="AQ4225" s="26">
        <v>-1</v>
      </c>
      <c r="AR4225" s="26">
        <v>90</v>
      </c>
      <c r="AS4225" s="26" t="s">
        <v>168</v>
      </c>
      <c r="AT4225" s="26" t="s">
        <v>71</v>
      </c>
      <c r="AU4225" s="26" t="s">
        <v>63</v>
      </c>
      <c r="AV4225" s="26" t="s">
        <v>63</v>
      </c>
      <c r="AW4225" s="26" t="s">
        <v>63</v>
      </c>
      <c r="AX4225" s="26" t="s">
        <v>63</v>
      </c>
      <c r="AY4225" s="26">
        <v>44.002454</v>
      </c>
      <c r="AZ4225" s="26">
        <v>-102.269684999999</v>
      </c>
      <c r="BA4225" s="26" t="s">
        <v>158</v>
      </c>
      <c r="BB4225" s="26" t="s">
        <v>609</v>
      </c>
      <c r="BC4225" s="26" t="s">
        <v>167</v>
      </c>
      <c r="BD4225" s="26" t="s">
        <v>154</v>
      </c>
      <c r="BE4225" s="26"/>
      <c r="BF4225" s="26" t="s">
        <v>99</v>
      </c>
      <c r="BG4225" s="26" t="s">
        <v>167</v>
      </c>
      <c r="BH4225" s="26" t="s">
        <v>99</v>
      </c>
      <c r="BI4225" s="26">
        <v>7</v>
      </c>
      <c r="BJ4225" s="26" t="s">
        <v>217</v>
      </c>
    </row>
    <row r="4226" spans="36:62" x14ac:dyDescent="0.25">
      <c r="AJ4226" s="26">
        <v>3266</v>
      </c>
      <c r="AK4226" s="26">
        <v>2207904</v>
      </c>
      <c r="AL4226" s="264">
        <v>44742.718055555553</v>
      </c>
      <c r="AM4226" s="26" t="s">
        <v>147</v>
      </c>
      <c r="AN4226" s="26" t="s">
        <v>63</v>
      </c>
      <c r="AO4226" s="26" t="s">
        <v>156</v>
      </c>
      <c r="AP4226" s="26" t="s">
        <v>159</v>
      </c>
      <c r="AQ4226" s="26">
        <v>0</v>
      </c>
      <c r="AR4226" s="26">
        <v>90</v>
      </c>
      <c r="AS4226" s="26" t="s">
        <v>668</v>
      </c>
      <c r="AT4226" s="26" t="s">
        <v>71</v>
      </c>
      <c r="AU4226" s="26" t="s">
        <v>63</v>
      </c>
      <c r="AV4226" s="26" t="s">
        <v>63</v>
      </c>
      <c r="AW4226" s="26" t="s">
        <v>63</v>
      </c>
      <c r="AX4226" s="26" t="s">
        <v>63</v>
      </c>
      <c r="AY4226" s="26">
        <v>43.835957000000001</v>
      </c>
      <c r="AZ4226" s="26">
        <v>-101.647891</v>
      </c>
      <c r="BA4226" s="26" t="s">
        <v>158</v>
      </c>
      <c r="BB4226" s="26" t="s">
        <v>611</v>
      </c>
      <c r="BC4226" s="26" t="s">
        <v>170</v>
      </c>
      <c r="BD4226" s="26" t="s">
        <v>68</v>
      </c>
      <c r="BE4226" s="26"/>
      <c r="BF4226" s="26" t="s">
        <v>68</v>
      </c>
      <c r="BG4226" s="26" t="s">
        <v>68</v>
      </c>
      <c r="BH4226" s="26" t="s">
        <v>160</v>
      </c>
      <c r="BI4226" s="26">
        <v>7</v>
      </c>
      <c r="BJ4226" s="26" t="s">
        <v>21</v>
      </c>
    </row>
    <row r="4227" spans="36:62" x14ac:dyDescent="0.25">
      <c r="AJ4227" s="26">
        <v>3267</v>
      </c>
      <c r="AK4227" s="26">
        <v>2205757</v>
      </c>
      <c r="AL4227" s="264">
        <v>44695.418055555558</v>
      </c>
      <c r="AM4227" s="26" t="s">
        <v>481</v>
      </c>
      <c r="AN4227" s="26" t="s">
        <v>63</v>
      </c>
      <c r="AO4227" s="26" t="s">
        <v>156</v>
      </c>
      <c r="AP4227" s="26" t="s">
        <v>627</v>
      </c>
      <c r="AQ4227" s="26">
        <v>0</v>
      </c>
      <c r="AR4227" s="26">
        <v>90</v>
      </c>
      <c r="AS4227" s="26" t="s">
        <v>628</v>
      </c>
      <c r="AT4227" s="26" t="s">
        <v>71</v>
      </c>
      <c r="AU4227" s="26" t="s">
        <v>63</v>
      </c>
      <c r="AV4227" s="26" t="s">
        <v>63</v>
      </c>
      <c r="AW4227" s="26" t="s">
        <v>63</v>
      </c>
      <c r="AX4227" s="26" t="s">
        <v>63</v>
      </c>
      <c r="AY4227" s="26">
        <v>44.110182000000002</v>
      </c>
      <c r="AZ4227" s="26">
        <v>-103.12594</v>
      </c>
      <c r="BA4227" s="26" t="s">
        <v>502</v>
      </c>
      <c r="BB4227" s="26" t="s">
        <v>611</v>
      </c>
      <c r="BC4227" s="26" t="s">
        <v>629</v>
      </c>
      <c r="BD4227" s="26" t="s">
        <v>68</v>
      </c>
      <c r="BE4227" s="26"/>
      <c r="BF4227" s="26" t="s">
        <v>68</v>
      </c>
      <c r="BG4227" s="26" t="s">
        <v>68</v>
      </c>
      <c r="BH4227" s="26" t="s">
        <v>175</v>
      </c>
      <c r="BI4227" s="26">
        <v>7</v>
      </c>
      <c r="BJ4227" s="26" t="s">
        <v>217</v>
      </c>
    </row>
    <row r="4228" spans="36:62" x14ac:dyDescent="0.25">
      <c r="AJ4228" s="26">
        <v>3270</v>
      </c>
      <c r="AK4228" s="26">
        <v>2207103</v>
      </c>
      <c r="AL4228" s="264">
        <v>44730.618055555555</v>
      </c>
      <c r="AM4228" s="26" t="s">
        <v>481</v>
      </c>
      <c r="AN4228" s="26" t="s">
        <v>63</v>
      </c>
      <c r="AO4228" s="26" t="s">
        <v>156</v>
      </c>
      <c r="AP4228" s="26" t="s">
        <v>159</v>
      </c>
      <c r="AQ4228" s="26">
        <v>0</v>
      </c>
      <c r="AR4228" s="26">
        <v>90</v>
      </c>
      <c r="AS4228" s="26" t="s">
        <v>1119</v>
      </c>
      <c r="AT4228" s="26" t="s">
        <v>71</v>
      </c>
      <c r="AU4228" s="26" t="s">
        <v>63</v>
      </c>
      <c r="AV4228" s="26" t="s">
        <v>63</v>
      </c>
      <c r="AW4228" s="26" t="s">
        <v>69</v>
      </c>
      <c r="AX4228" s="26" t="s">
        <v>63</v>
      </c>
      <c r="AY4228" s="26">
        <v>44.099446999999898</v>
      </c>
      <c r="AZ4228" s="26">
        <v>-103.164350999999</v>
      </c>
      <c r="BA4228" s="26" t="s">
        <v>485</v>
      </c>
      <c r="BB4228" s="26" t="s">
        <v>611</v>
      </c>
      <c r="BC4228" s="26" t="s">
        <v>1064</v>
      </c>
      <c r="BD4228" s="26" t="s">
        <v>68</v>
      </c>
      <c r="BE4228" s="26" t="s">
        <v>1118</v>
      </c>
      <c r="BF4228" s="26" t="s">
        <v>68</v>
      </c>
      <c r="BG4228" s="26" t="s">
        <v>68</v>
      </c>
      <c r="BH4228" s="26" t="s">
        <v>160</v>
      </c>
      <c r="BI4228" s="26">
        <v>7</v>
      </c>
      <c r="BJ4228" s="26" t="s">
        <v>217</v>
      </c>
    </row>
    <row r="4229" spans="36:62" x14ac:dyDescent="0.25">
      <c r="AJ4229" s="26">
        <v>3271</v>
      </c>
      <c r="AK4229" s="26">
        <v>2205982</v>
      </c>
      <c r="AL4229" s="264">
        <v>44701.2</v>
      </c>
      <c r="AM4229" s="26" t="s">
        <v>481</v>
      </c>
      <c r="AN4229" s="26" t="s">
        <v>63</v>
      </c>
      <c r="AO4229" s="26"/>
      <c r="AP4229" s="26"/>
      <c r="AQ4229" s="26">
        <v>-1</v>
      </c>
      <c r="AR4229" s="26">
        <v>90</v>
      </c>
      <c r="AS4229" s="26" t="s">
        <v>168</v>
      </c>
      <c r="AT4229" s="26" t="s">
        <v>74</v>
      </c>
      <c r="AU4229" s="26" t="s">
        <v>63</v>
      </c>
      <c r="AV4229" s="26" t="s">
        <v>63</v>
      </c>
      <c r="AW4229" s="26" t="s">
        <v>63</v>
      </c>
      <c r="AX4229" s="26" t="s">
        <v>63</v>
      </c>
      <c r="AY4229" s="26">
        <v>44.023606999999899</v>
      </c>
      <c r="AZ4229" s="26">
        <v>-102.310596</v>
      </c>
      <c r="BA4229" s="26" t="s">
        <v>185</v>
      </c>
      <c r="BB4229" s="26" t="s">
        <v>609</v>
      </c>
      <c r="BC4229" s="26" t="s">
        <v>167</v>
      </c>
      <c r="BD4229" s="26" t="s">
        <v>154</v>
      </c>
      <c r="BE4229" s="26"/>
      <c r="BF4229" s="26" t="s">
        <v>99</v>
      </c>
      <c r="BG4229" s="26" t="s">
        <v>167</v>
      </c>
      <c r="BH4229" s="26" t="s">
        <v>99</v>
      </c>
      <c r="BI4229" s="26">
        <v>7</v>
      </c>
      <c r="BJ4229" s="26" t="s">
        <v>217</v>
      </c>
    </row>
    <row r="4230" spans="36:62" x14ac:dyDescent="0.25">
      <c r="AJ4230" s="26">
        <v>3272</v>
      </c>
      <c r="AK4230" s="26">
        <v>2205984</v>
      </c>
      <c r="AL4230" s="264">
        <v>44701.875</v>
      </c>
      <c r="AM4230" s="26" t="s">
        <v>481</v>
      </c>
      <c r="AN4230" s="26" t="s">
        <v>63</v>
      </c>
      <c r="AO4230" s="26" t="s">
        <v>156</v>
      </c>
      <c r="AP4230" s="26" t="s">
        <v>159</v>
      </c>
      <c r="AQ4230" s="26">
        <v>0</v>
      </c>
      <c r="AR4230" s="26">
        <v>90</v>
      </c>
      <c r="AS4230" s="26" t="s">
        <v>635</v>
      </c>
      <c r="AT4230" s="26" t="s">
        <v>74</v>
      </c>
      <c r="AU4230" s="26" t="s">
        <v>63</v>
      </c>
      <c r="AV4230" s="26" t="s">
        <v>63</v>
      </c>
      <c r="AW4230" s="26" t="s">
        <v>69</v>
      </c>
      <c r="AX4230" s="26" t="s">
        <v>63</v>
      </c>
      <c r="AY4230" s="26">
        <v>43.986187999999899</v>
      </c>
      <c r="AZ4230" s="26">
        <v>-102.240916999999</v>
      </c>
      <c r="BA4230" s="26" t="s">
        <v>494</v>
      </c>
      <c r="BB4230" s="26" t="s">
        <v>611</v>
      </c>
      <c r="BC4230" s="26" t="s">
        <v>942</v>
      </c>
      <c r="BD4230" s="26" t="s">
        <v>68</v>
      </c>
      <c r="BE4230" s="26" t="s">
        <v>816</v>
      </c>
      <c r="BF4230" s="26" t="s">
        <v>68</v>
      </c>
      <c r="BG4230" s="26" t="s">
        <v>68</v>
      </c>
      <c r="BH4230" s="26" t="s">
        <v>757</v>
      </c>
      <c r="BI4230" s="26">
        <v>7</v>
      </c>
      <c r="BJ4230" s="26" t="s">
        <v>217</v>
      </c>
    </row>
    <row r="4231" spans="36:62" x14ac:dyDescent="0.25">
      <c r="AJ4231" s="26">
        <v>3274</v>
      </c>
      <c r="AK4231" s="26">
        <v>2207081</v>
      </c>
      <c r="AL4231" s="264">
        <v>44707.909722222219</v>
      </c>
      <c r="AM4231" s="26" t="s">
        <v>481</v>
      </c>
      <c r="AN4231" s="26" t="s">
        <v>63</v>
      </c>
      <c r="AO4231" s="26"/>
      <c r="AP4231" s="26"/>
      <c r="AQ4231" s="26">
        <v>-1</v>
      </c>
      <c r="AR4231" s="26">
        <v>90</v>
      </c>
      <c r="AS4231" s="26" t="s">
        <v>168</v>
      </c>
      <c r="AT4231" s="26" t="s">
        <v>71</v>
      </c>
      <c r="AU4231" s="26" t="s">
        <v>63</v>
      </c>
      <c r="AV4231" s="26" t="s">
        <v>63</v>
      </c>
      <c r="AW4231" s="26" t="s">
        <v>63</v>
      </c>
      <c r="AX4231" s="26" t="s">
        <v>63</v>
      </c>
      <c r="AY4231" s="26">
        <v>44.047722</v>
      </c>
      <c r="AZ4231" s="26">
        <v>-102.358671</v>
      </c>
      <c r="BA4231" s="26" t="s">
        <v>158</v>
      </c>
      <c r="BB4231" s="26" t="s">
        <v>609</v>
      </c>
      <c r="BC4231" s="26" t="s">
        <v>167</v>
      </c>
      <c r="BD4231" s="26" t="s">
        <v>154</v>
      </c>
      <c r="BE4231" s="26"/>
      <c r="BF4231" s="26" t="s">
        <v>99</v>
      </c>
      <c r="BG4231" s="26" t="s">
        <v>167</v>
      </c>
      <c r="BH4231" s="26" t="s">
        <v>99</v>
      </c>
      <c r="BI4231" s="26">
        <v>7</v>
      </c>
      <c r="BJ4231" s="26" t="s">
        <v>217</v>
      </c>
    </row>
    <row r="4232" spans="36:62" x14ac:dyDescent="0.25">
      <c r="AJ4232" s="26">
        <v>3275</v>
      </c>
      <c r="AK4232" s="26">
        <v>2206604</v>
      </c>
      <c r="AL4232" s="264">
        <v>44715.638888888891</v>
      </c>
      <c r="AM4232" s="26" t="s">
        <v>481</v>
      </c>
      <c r="AN4232" s="26" t="s">
        <v>63</v>
      </c>
      <c r="AO4232" s="26" t="s">
        <v>156</v>
      </c>
      <c r="AP4232" s="26" t="s">
        <v>159</v>
      </c>
      <c r="AQ4232" s="26">
        <v>0</v>
      </c>
      <c r="AR4232" s="26">
        <v>90</v>
      </c>
      <c r="AS4232" s="26" t="s">
        <v>764</v>
      </c>
      <c r="AT4232" s="26" t="s">
        <v>74</v>
      </c>
      <c r="AU4232" s="26" t="s">
        <v>69</v>
      </c>
      <c r="AV4232" s="26" t="s">
        <v>63</v>
      </c>
      <c r="AW4232" s="26" t="s">
        <v>63</v>
      </c>
      <c r="AX4232" s="26" t="s">
        <v>63</v>
      </c>
      <c r="AY4232" s="26">
        <v>43.909008</v>
      </c>
      <c r="AZ4232" s="26">
        <v>-102.058105999999</v>
      </c>
      <c r="BA4232" s="26" t="s">
        <v>158</v>
      </c>
      <c r="BB4232" s="26" t="s">
        <v>609</v>
      </c>
      <c r="BC4232" s="26" t="s">
        <v>735</v>
      </c>
      <c r="BD4232" s="26" t="s">
        <v>68</v>
      </c>
      <c r="BE4232" s="26"/>
      <c r="BF4232" s="26" t="s">
        <v>68</v>
      </c>
      <c r="BG4232" s="26" t="s">
        <v>68</v>
      </c>
      <c r="BH4232" s="26" t="s">
        <v>160</v>
      </c>
      <c r="BI4232" s="26">
        <v>7</v>
      </c>
      <c r="BJ4232" s="26" t="s">
        <v>217</v>
      </c>
    </row>
    <row r="4233" spans="36:62" x14ac:dyDescent="0.25">
      <c r="AJ4233" s="26">
        <v>3276</v>
      </c>
      <c r="AK4233" s="26">
        <v>2206605</v>
      </c>
      <c r="AL4233" s="264">
        <v>44716.222222222219</v>
      </c>
      <c r="AM4233" s="26" t="s">
        <v>147</v>
      </c>
      <c r="AN4233" s="26" t="s">
        <v>63</v>
      </c>
      <c r="AO4233" s="26" t="s">
        <v>156</v>
      </c>
      <c r="AP4233" s="26" t="s">
        <v>159</v>
      </c>
      <c r="AQ4233" s="26">
        <v>0</v>
      </c>
      <c r="AR4233" s="26">
        <v>90</v>
      </c>
      <c r="AS4233" s="26" t="s">
        <v>742</v>
      </c>
      <c r="AT4233" s="26" t="s">
        <v>1120</v>
      </c>
      <c r="AU4233" s="26" t="s">
        <v>63</v>
      </c>
      <c r="AV4233" s="26" t="s">
        <v>69</v>
      </c>
      <c r="AW4233" s="26" t="s">
        <v>63</v>
      </c>
      <c r="AX4233" s="26" t="s">
        <v>63</v>
      </c>
      <c r="AY4233" s="26">
        <v>43.83596</v>
      </c>
      <c r="AZ4233" s="26">
        <v>-101.66651</v>
      </c>
      <c r="BA4233" s="26" t="s">
        <v>185</v>
      </c>
      <c r="BB4233" s="26" t="s">
        <v>611</v>
      </c>
      <c r="BC4233" s="26" t="s">
        <v>651</v>
      </c>
      <c r="BD4233" s="26" t="s">
        <v>68</v>
      </c>
      <c r="BE4233" s="26"/>
      <c r="BF4233" s="26" t="s">
        <v>68</v>
      </c>
      <c r="BG4233" s="26" t="s">
        <v>68</v>
      </c>
      <c r="BH4233" s="26" t="s">
        <v>892</v>
      </c>
      <c r="BI4233" s="26">
        <v>7</v>
      </c>
      <c r="BJ4233" s="26" t="s">
        <v>19</v>
      </c>
    </row>
    <row r="4234" spans="36:62" x14ac:dyDescent="0.25">
      <c r="AJ4234" s="26">
        <v>3277</v>
      </c>
      <c r="AK4234" s="26">
        <v>2205983</v>
      </c>
      <c r="AL4234" s="264">
        <v>44704.307638888888</v>
      </c>
      <c r="AM4234" s="26" t="s">
        <v>481</v>
      </c>
      <c r="AN4234" s="26" t="s">
        <v>63</v>
      </c>
      <c r="AO4234" s="26" t="s">
        <v>156</v>
      </c>
      <c r="AP4234" s="26" t="s">
        <v>159</v>
      </c>
      <c r="AQ4234" s="26">
        <v>0</v>
      </c>
      <c r="AR4234" s="26">
        <v>90</v>
      </c>
      <c r="AS4234" s="26" t="s">
        <v>1121</v>
      </c>
      <c r="AT4234" s="26" t="s">
        <v>74</v>
      </c>
      <c r="AU4234" s="26" t="s">
        <v>63</v>
      </c>
      <c r="AV4234" s="26" t="s">
        <v>63</v>
      </c>
      <c r="AW4234" s="26" t="s">
        <v>63</v>
      </c>
      <c r="AX4234" s="26" t="s">
        <v>63</v>
      </c>
      <c r="AY4234" s="26">
        <v>43.987028000000002</v>
      </c>
      <c r="AZ4234" s="26">
        <v>-102.227102</v>
      </c>
      <c r="BA4234" s="26" t="s">
        <v>185</v>
      </c>
      <c r="BB4234" s="26" t="s">
        <v>611</v>
      </c>
      <c r="BC4234" s="26" t="s">
        <v>68</v>
      </c>
      <c r="BD4234" s="26" t="s">
        <v>68</v>
      </c>
      <c r="BE4234" s="26"/>
      <c r="BF4234" s="26" t="s">
        <v>62</v>
      </c>
      <c r="BG4234" s="26" t="s">
        <v>68</v>
      </c>
      <c r="BH4234" s="26" t="s">
        <v>146</v>
      </c>
      <c r="BI4234" s="26">
        <v>7</v>
      </c>
      <c r="BJ4234" s="26" t="s">
        <v>217</v>
      </c>
    </row>
    <row r="4235" spans="36:62" x14ac:dyDescent="0.25">
      <c r="AJ4235" s="26">
        <v>3278</v>
      </c>
      <c r="AK4235" s="26">
        <v>2206200</v>
      </c>
      <c r="AL4235" s="264">
        <v>44707.875</v>
      </c>
      <c r="AM4235" s="26" t="s">
        <v>481</v>
      </c>
      <c r="AN4235" s="26" t="s">
        <v>63</v>
      </c>
      <c r="AO4235" s="26" t="s">
        <v>156</v>
      </c>
      <c r="AP4235" s="26" t="s">
        <v>159</v>
      </c>
      <c r="AQ4235" s="26">
        <v>0</v>
      </c>
      <c r="AR4235" s="26">
        <v>90</v>
      </c>
      <c r="AS4235" s="26" t="s">
        <v>168</v>
      </c>
      <c r="AT4235" s="26" t="s">
        <v>74</v>
      </c>
      <c r="AU4235" s="26" t="s">
        <v>63</v>
      </c>
      <c r="AV4235" s="26" t="s">
        <v>63</v>
      </c>
      <c r="AW4235" s="26" t="s">
        <v>63</v>
      </c>
      <c r="AX4235" s="26" t="s">
        <v>63</v>
      </c>
      <c r="AY4235" s="26">
        <v>44.002499999999898</v>
      </c>
      <c r="AZ4235" s="26">
        <v>-102.26974800000001</v>
      </c>
      <c r="BA4235" s="26" t="s">
        <v>166</v>
      </c>
      <c r="BB4235" s="26" t="s">
        <v>609</v>
      </c>
      <c r="BC4235" s="26" t="s">
        <v>68</v>
      </c>
      <c r="BD4235" s="26" t="s">
        <v>154</v>
      </c>
      <c r="BE4235" s="26"/>
      <c r="BF4235" s="26" t="s">
        <v>68</v>
      </c>
      <c r="BG4235" s="26" t="s">
        <v>68</v>
      </c>
      <c r="BH4235" s="26" t="s">
        <v>711</v>
      </c>
      <c r="BI4235" s="26">
        <v>7</v>
      </c>
      <c r="BJ4235" s="26" t="s">
        <v>21</v>
      </c>
    </row>
    <row r="4236" spans="36:62" x14ac:dyDescent="0.25">
      <c r="AJ4236" s="26">
        <v>3279</v>
      </c>
      <c r="AK4236" s="26">
        <v>2206197</v>
      </c>
      <c r="AL4236" s="264">
        <v>44707.869444444441</v>
      </c>
      <c r="AM4236" s="26" t="s">
        <v>481</v>
      </c>
      <c r="AN4236" s="26" t="s">
        <v>63</v>
      </c>
      <c r="AO4236" s="26"/>
      <c r="AP4236" s="26"/>
      <c r="AQ4236" s="26">
        <v>-1</v>
      </c>
      <c r="AR4236" s="26">
        <v>90</v>
      </c>
      <c r="AS4236" s="26" t="s">
        <v>168</v>
      </c>
      <c r="AT4236" s="26" t="s">
        <v>71</v>
      </c>
      <c r="AU4236" s="26" t="s">
        <v>63</v>
      </c>
      <c r="AV4236" s="26" t="s">
        <v>63</v>
      </c>
      <c r="AW4236" s="26" t="s">
        <v>63</v>
      </c>
      <c r="AX4236" s="26" t="s">
        <v>63</v>
      </c>
      <c r="AY4236" s="26">
        <v>44.103974000000001</v>
      </c>
      <c r="AZ4236" s="26">
        <v>-102.852870999999</v>
      </c>
      <c r="BA4236" s="26" t="s">
        <v>511</v>
      </c>
      <c r="BB4236" s="26" t="s">
        <v>609</v>
      </c>
      <c r="BC4236" s="26" t="s">
        <v>167</v>
      </c>
      <c r="BD4236" s="26" t="s">
        <v>154</v>
      </c>
      <c r="BE4236" s="26"/>
      <c r="BF4236" s="26" t="s">
        <v>99</v>
      </c>
      <c r="BG4236" s="26" t="s">
        <v>167</v>
      </c>
      <c r="BH4236" s="26" t="s">
        <v>99</v>
      </c>
      <c r="BI4236" s="26">
        <v>7</v>
      </c>
      <c r="BJ4236" s="26" t="s">
        <v>217</v>
      </c>
    </row>
    <row r="4237" spans="36:62" x14ac:dyDescent="0.25">
      <c r="AJ4237" s="26">
        <v>3280</v>
      </c>
      <c r="AK4237" s="26">
        <v>2209097</v>
      </c>
      <c r="AL4237" s="264">
        <v>44760.554166666669</v>
      </c>
      <c r="AM4237" s="26" t="s">
        <v>481</v>
      </c>
      <c r="AN4237" s="26" t="s">
        <v>63</v>
      </c>
      <c r="AO4237" s="26" t="s">
        <v>156</v>
      </c>
      <c r="AP4237" s="26" t="s">
        <v>159</v>
      </c>
      <c r="AQ4237" s="26">
        <v>0</v>
      </c>
      <c r="AR4237" s="26">
        <v>90</v>
      </c>
      <c r="AS4237" s="26" t="s">
        <v>1122</v>
      </c>
      <c r="AT4237" s="26" t="s">
        <v>71</v>
      </c>
      <c r="AU4237" s="26" t="s">
        <v>63</v>
      </c>
      <c r="AV4237" s="26" t="s">
        <v>63</v>
      </c>
      <c r="AW4237" s="26" t="s">
        <v>63</v>
      </c>
      <c r="AX4237" s="26" t="s">
        <v>63</v>
      </c>
      <c r="AY4237" s="26">
        <v>43.987361</v>
      </c>
      <c r="AZ4237" s="26">
        <v>-102.22157900000001</v>
      </c>
      <c r="BA4237" s="26" t="s">
        <v>521</v>
      </c>
      <c r="BB4237" s="26" t="s">
        <v>609</v>
      </c>
      <c r="BC4237" s="26" t="s">
        <v>68</v>
      </c>
      <c r="BD4237" s="26" t="s">
        <v>68</v>
      </c>
      <c r="BE4237" s="26"/>
      <c r="BF4237" s="26" t="s">
        <v>675</v>
      </c>
      <c r="BG4237" s="26" t="s">
        <v>68</v>
      </c>
      <c r="BH4237" s="26" t="s">
        <v>210</v>
      </c>
      <c r="BI4237" s="26">
        <v>7</v>
      </c>
      <c r="BJ4237" s="26" t="s">
        <v>21</v>
      </c>
    </row>
    <row r="4238" spans="36:62" x14ac:dyDescent="0.25">
      <c r="AJ4238" s="26">
        <v>3284</v>
      </c>
      <c r="AK4238" s="26">
        <v>2208626</v>
      </c>
      <c r="AL4238" s="264">
        <v>44752.386111111111</v>
      </c>
      <c r="AM4238" s="26" t="s">
        <v>147</v>
      </c>
      <c r="AN4238" s="26" t="s">
        <v>63</v>
      </c>
      <c r="AO4238" s="26" t="s">
        <v>156</v>
      </c>
      <c r="AP4238" s="26" t="s">
        <v>159</v>
      </c>
      <c r="AQ4238" s="26">
        <v>0</v>
      </c>
      <c r="AR4238" s="26">
        <v>90</v>
      </c>
      <c r="AS4238" s="26" t="s">
        <v>188</v>
      </c>
      <c r="AT4238" s="26" t="s">
        <v>71</v>
      </c>
      <c r="AU4238" s="26" t="s">
        <v>63</v>
      </c>
      <c r="AV4238" s="26" t="s">
        <v>63</v>
      </c>
      <c r="AW4238" s="26" t="s">
        <v>63</v>
      </c>
      <c r="AX4238" s="26" t="s">
        <v>63</v>
      </c>
      <c r="AY4238" s="26">
        <v>43.835844000000002</v>
      </c>
      <c r="AZ4238" s="26">
        <v>-101.760352999999</v>
      </c>
      <c r="BA4238" s="26" t="s">
        <v>185</v>
      </c>
      <c r="BB4238" s="26" t="s">
        <v>611</v>
      </c>
      <c r="BC4238" s="26" t="s">
        <v>667</v>
      </c>
      <c r="BD4238" s="26" t="s">
        <v>68</v>
      </c>
      <c r="BE4238" s="26"/>
      <c r="BF4238" s="26" t="s">
        <v>68</v>
      </c>
      <c r="BG4238" s="26" t="s">
        <v>68</v>
      </c>
      <c r="BH4238" s="26" t="s">
        <v>210</v>
      </c>
      <c r="BI4238" s="26">
        <v>7</v>
      </c>
      <c r="BJ4238" s="26" t="s">
        <v>20</v>
      </c>
    </row>
    <row r="4239" spans="36:62" x14ac:dyDescent="0.25">
      <c r="AJ4239" s="26">
        <v>3285</v>
      </c>
      <c r="AK4239" s="26">
        <v>2206478</v>
      </c>
      <c r="AL4239" s="264">
        <v>44708.284722222219</v>
      </c>
      <c r="AM4239" s="26" t="s">
        <v>481</v>
      </c>
      <c r="AN4239" s="26" t="s">
        <v>63</v>
      </c>
      <c r="AO4239" s="26" t="s">
        <v>156</v>
      </c>
      <c r="AP4239" s="26" t="s">
        <v>159</v>
      </c>
      <c r="AQ4239" s="26">
        <v>0</v>
      </c>
      <c r="AR4239" s="26">
        <v>90</v>
      </c>
      <c r="AS4239" s="26" t="s">
        <v>628</v>
      </c>
      <c r="AT4239" s="26" t="s">
        <v>71</v>
      </c>
      <c r="AU4239" s="26" t="s">
        <v>63</v>
      </c>
      <c r="AV4239" s="26" t="s">
        <v>69</v>
      </c>
      <c r="AW4239" s="26" t="s">
        <v>63</v>
      </c>
      <c r="AX4239" s="26" t="s">
        <v>63</v>
      </c>
      <c r="AY4239" s="26">
        <v>43.998323999999897</v>
      </c>
      <c r="AZ4239" s="26">
        <v>-102.264371999999</v>
      </c>
      <c r="BA4239" s="26" t="s">
        <v>482</v>
      </c>
      <c r="BB4239" s="26" t="s">
        <v>611</v>
      </c>
      <c r="BC4239" s="26" t="s">
        <v>685</v>
      </c>
      <c r="BD4239" s="26" t="s">
        <v>68</v>
      </c>
      <c r="BE4239" s="26"/>
      <c r="BF4239" s="26" t="s">
        <v>68</v>
      </c>
      <c r="BG4239" s="26" t="s">
        <v>68</v>
      </c>
      <c r="BH4239" s="26" t="s">
        <v>175</v>
      </c>
      <c r="BI4239" s="26">
        <v>7</v>
      </c>
      <c r="BJ4239" s="26" t="s">
        <v>217</v>
      </c>
    </row>
    <row r="4240" spans="36:62" x14ac:dyDescent="0.25">
      <c r="AJ4240" s="26">
        <v>3288</v>
      </c>
      <c r="AK4240" s="26">
        <v>2206954</v>
      </c>
      <c r="AL4240" s="264">
        <v>44710.840277777781</v>
      </c>
      <c r="AM4240" s="26" t="s">
        <v>481</v>
      </c>
      <c r="AN4240" s="26" t="s">
        <v>63</v>
      </c>
      <c r="AO4240" s="26" t="s">
        <v>173</v>
      </c>
      <c r="AP4240" s="26" t="s">
        <v>159</v>
      </c>
      <c r="AQ4240" s="26">
        <v>0</v>
      </c>
      <c r="AR4240" s="26">
        <v>90</v>
      </c>
      <c r="AS4240" s="26" t="s">
        <v>1123</v>
      </c>
      <c r="AT4240" s="26" t="s">
        <v>77</v>
      </c>
      <c r="AU4240" s="26" t="s">
        <v>63</v>
      </c>
      <c r="AV4240" s="26" t="s">
        <v>63</v>
      </c>
      <c r="AW4240" s="26" t="s">
        <v>63</v>
      </c>
      <c r="AX4240" s="26" t="s">
        <v>63</v>
      </c>
      <c r="AY4240" s="26">
        <v>44.117449000000001</v>
      </c>
      <c r="AZ4240" s="26">
        <v>-103.111203</v>
      </c>
      <c r="BA4240" s="26" t="s">
        <v>158</v>
      </c>
      <c r="BB4240" s="26" t="s">
        <v>609</v>
      </c>
      <c r="BC4240" s="26" t="s">
        <v>68</v>
      </c>
      <c r="BD4240" s="26" t="s">
        <v>615</v>
      </c>
      <c r="BE4240" s="26"/>
      <c r="BF4240" s="26" t="s">
        <v>68</v>
      </c>
      <c r="BG4240" s="26" t="s">
        <v>68</v>
      </c>
      <c r="BH4240" s="26" t="s">
        <v>146</v>
      </c>
      <c r="BI4240" s="26">
        <v>7</v>
      </c>
      <c r="BJ4240" s="26" t="s">
        <v>217</v>
      </c>
    </row>
    <row r="4241" spans="36:62" x14ac:dyDescent="0.25">
      <c r="AJ4241" s="26">
        <v>3289</v>
      </c>
      <c r="AK4241" s="26">
        <v>2207115</v>
      </c>
      <c r="AL4241" s="264">
        <v>44719.909722222219</v>
      </c>
      <c r="AM4241" s="26" t="s">
        <v>481</v>
      </c>
      <c r="AN4241" s="26" t="s">
        <v>63</v>
      </c>
      <c r="AO4241" s="26"/>
      <c r="AP4241" s="26"/>
      <c r="AQ4241" s="26">
        <v>-1</v>
      </c>
      <c r="AR4241" s="26">
        <v>90</v>
      </c>
      <c r="AS4241" s="26" t="s">
        <v>168</v>
      </c>
      <c r="AT4241" s="26" t="s">
        <v>71</v>
      </c>
      <c r="AU4241" s="26" t="s">
        <v>63</v>
      </c>
      <c r="AV4241" s="26" t="s">
        <v>63</v>
      </c>
      <c r="AW4241" s="26" t="s">
        <v>63</v>
      </c>
      <c r="AX4241" s="26" t="s">
        <v>63</v>
      </c>
      <c r="AY4241" s="26">
        <v>44.025063000000003</v>
      </c>
      <c r="AZ4241" s="26">
        <v>-102.316344</v>
      </c>
      <c r="BA4241" s="26" t="s">
        <v>495</v>
      </c>
      <c r="BB4241" s="26" t="s">
        <v>609</v>
      </c>
      <c r="BC4241" s="26" t="s">
        <v>167</v>
      </c>
      <c r="BD4241" s="26" t="s">
        <v>154</v>
      </c>
      <c r="BE4241" s="26"/>
      <c r="BF4241" s="26" t="s">
        <v>99</v>
      </c>
      <c r="BG4241" s="26" t="s">
        <v>167</v>
      </c>
      <c r="BH4241" s="26" t="s">
        <v>99</v>
      </c>
      <c r="BI4241" s="26">
        <v>7</v>
      </c>
      <c r="BJ4241" s="26" t="s">
        <v>217</v>
      </c>
    </row>
    <row r="4242" spans="36:62" x14ac:dyDescent="0.25">
      <c r="AJ4242" s="26">
        <v>3290</v>
      </c>
      <c r="AK4242" s="26">
        <v>2207116</v>
      </c>
      <c r="AL4242" s="264">
        <v>44723.719444444447</v>
      </c>
      <c r="AM4242" s="26" t="s">
        <v>481</v>
      </c>
      <c r="AN4242" s="26" t="s">
        <v>63</v>
      </c>
      <c r="AO4242" s="26" t="s">
        <v>192</v>
      </c>
      <c r="AP4242" s="26" t="s">
        <v>159</v>
      </c>
      <c r="AQ4242" s="26">
        <v>0</v>
      </c>
      <c r="AR4242" s="26">
        <v>90</v>
      </c>
      <c r="AS4242" s="26" t="s">
        <v>721</v>
      </c>
      <c r="AT4242" s="26" t="s">
        <v>71</v>
      </c>
      <c r="AU4242" s="26" t="s">
        <v>63</v>
      </c>
      <c r="AV4242" s="26" t="s">
        <v>63</v>
      </c>
      <c r="AW4242" s="26" t="s">
        <v>63</v>
      </c>
      <c r="AX4242" s="26" t="s">
        <v>63</v>
      </c>
      <c r="AY4242" s="26">
        <v>43.923502999999897</v>
      </c>
      <c r="AZ4242" s="26">
        <v>-102.119175999999</v>
      </c>
      <c r="BA4242" s="26" t="s">
        <v>166</v>
      </c>
      <c r="BB4242" s="26" t="s">
        <v>609</v>
      </c>
      <c r="BC4242" s="26" t="s">
        <v>68</v>
      </c>
      <c r="BD4242" s="26" t="s">
        <v>68</v>
      </c>
      <c r="BE4242" s="26"/>
      <c r="BF4242" s="26" t="s">
        <v>675</v>
      </c>
      <c r="BG4242" s="26" t="s">
        <v>68</v>
      </c>
      <c r="BH4242" s="26" t="s">
        <v>1124</v>
      </c>
      <c r="BI4242" s="26">
        <v>7</v>
      </c>
      <c r="BJ4242" s="26" t="s">
        <v>19</v>
      </c>
    </row>
    <row r="4243" spans="36:62" x14ac:dyDescent="0.25">
      <c r="AJ4243" s="26">
        <v>3291</v>
      </c>
      <c r="AK4243" s="26">
        <v>2209515</v>
      </c>
      <c r="AL4243" s="264">
        <v>44710.654861111114</v>
      </c>
      <c r="AM4243" s="26" t="s">
        <v>481</v>
      </c>
      <c r="AN4243" s="26" t="s">
        <v>63</v>
      </c>
      <c r="AO4243" s="26" t="s">
        <v>156</v>
      </c>
      <c r="AP4243" s="26" t="s">
        <v>159</v>
      </c>
      <c r="AQ4243" s="26">
        <v>0</v>
      </c>
      <c r="AR4243" s="26">
        <v>90</v>
      </c>
      <c r="AS4243" s="26" t="s">
        <v>628</v>
      </c>
      <c r="AT4243" s="26" t="s">
        <v>71</v>
      </c>
      <c r="AU4243" s="26" t="s">
        <v>63</v>
      </c>
      <c r="AV4243" s="26" t="s">
        <v>63</v>
      </c>
      <c r="AW4243" s="26" t="s">
        <v>63</v>
      </c>
      <c r="AX4243" s="26" t="s">
        <v>69</v>
      </c>
      <c r="AY4243" s="26">
        <v>44.103385000000003</v>
      </c>
      <c r="AZ4243" s="26">
        <v>-102.696309999999</v>
      </c>
      <c r="BA4243" s="26" t="s">
        <v>166</v>
      </c>
      <c r="BB4243" s="26" t="s">
        <v>611</v>
      </c>
      <c r="BC4243" s="26" t="s">
        <v>1126</v>
      </c>
      <c r="BD4243" s="26" t="s">
        <v>68</v>
      </c>
      <c r="BE4243" s="26" t="s">
        <v>1125</v>
      </c>
      <c r="BF4243" s="26" t="s">
        <v>68</v>
      </c>
      <c r="BG4243" s="26" t="s">
        <v>68</v>
      </c>
      <c r="BH4243" s="26" t="s">
        <v>1127</v>
      </c>
      <c r="BI4243" s="26">
        <v>7</v>
      </c>
      <c r="BJ4243" s="26" t="s">
        <v>20</v>
      </c>
    </row>
    <row r="4244" spans="36:62" x14ac:dyDescent="0.25">
      <c r="AJ4244" s="26">
        <v>3293</v>
      </c>
      <c r="AK4244" s="26">
        <v>2208168</v>
      </c>
      <c r="AL4244" s="264">
        <v>44746.05972222222</v>
      </c>
      <c r="AM4244" s="26" t="s">
        <v>481</v>
      </c>
      <c r="AN4244" s="26" t="s">
        <v>63</v>
      </c>
      <c r="AO4244" s="26" t="s">
        <v>204</v>
      </c>
      <c r="AP4244" s="26" t="s">
        <v>159</v>
      </c>
      <c r="AQ4244" s="26">
        <v>0</v>
      </c>
      <c r="AR4244" s="26">
        <v>90</v>
      </c>
      <c r="AS4244" s="26" t="s">
        <v>669</v>
      </c>
      <c r="AT4244" s="26" t="s">
        <v>74</v>
      </c>
      <c r="AU4244" s="26" t="s">
        <v>63</v>
      </c>
      <c r="AV4244" s="26" t="s">
        <v>63</v>
      </c>
      <c r="AW4244" s="26" t="s">
        <v>63</v>
      </c>
      <c r="AX4244" s="26" t="s">
        <v>63</v>
      </c>
      <c r="AY4244" s="26">
        <v>44.103670999999899</v>
      </c>
      <c r="AZ4244" s="26">
        <v>-102.798202</v>
      </c>
      <c r="BA4244" s="26" t="s">
        <v>37</v>
      </c>
      <c r="BB4244" s="26" t="s">
        <v>609</v>
      </c>
      <c r="BC4244" s="26" t="s">
        <v>162</v>
      </c>
      <c r="BD4244" s="26" t="s">
        <v>154</v>
      </c>
      <c r="BE4244" s="26"/>
      <c r="BF4244" s="26" t="s">
        <v>68</v>
      </c>
      <c r="BG4244" s="26" t="s">
        <v>68</v>
      </c>
      <c r="BH4244" s="26" t="s">
        <v>160</v>
      </c>
      <c r="BI4244" s="26">
        <v>7</v>
      </c>
      <c r="BJ4244" s="26" t="s">
        <v>20</v>
      </c>
    </row>
    <row r="4245" spans="36:62" x14ac:dyDescent="0.25">
      <c r="AJ4245" s="26">
        <v>3294</v>
      </c>
      <c r="AK4245" s="26">
        <v>2207768</v>
      </c>
      <c r="AL4245" s="264">
        <v>44736.876388888886</v>
      </c>
      <c r="AM4245" s="26" t="s">
        <v>481</v>
      </c>
      <c r="AN4245" s="26" t="s">
        <v>63</v>
      </c>
      <c r="AO4245" s="26"/>
      <c r="AP4245" s="26"/>
      <c r="AQ4245" s="26">
        <v>-1</v>
      </c>
      <c r="AR4245" s="26">
        <v>90</v>
      </c>
      <c r="AS4245" s="26" t="s">
        <v>168</v>
      </c>
      <c r="AT4245" s="26" t="s">
        <v>71</v>
      </c>
      <c r="AU4245" s="26" t="s">
        <v>63</v>
      </c>
      <c r="AV4245" s="26" t="s">
        <v>63</v>
      </c>
      <c r="AW4245" s="26" t="s">
        <v>63</v>
      </c>
      <c r="AX4245" s="26" t="s">
        <v>63</v>
      </c>
      <c r="AY4245" s="26">
        <v>44.103487999999899</v>
      </c>
      <c r="AZ4245" s="26">
        <v>-102.58524300000001</v>
      </c>
      <c r="BA4245" s="26" t="s">
        <v>485</v>
      </c>
      <c r="BB4245" s="26" t="s">
        <v>609</v>
      </c>
      <c r="BC4245" s="26" t="s">
        <v>167</v>
      </c>
      <c r="BD4245" s="26" t="s">
        <v>154</v>
      </c>
      <c r="BE4245" s="26"/>
      <c r="BF4245" s="26" t="s">
        <v>99</v>
      </c>
      <c r="BG4245" s="26" t="s">
        <v>167</v>
      </c>
      <c r="BH4245" s="26" t="s">
        <v>99</v>
      </c>
      <c r="BI4245" s="26">
        <v>7</v>
      </c>
      <c r="BJ4245" s="26" t="s">
        <v>217</v>
      </c>
    </row>
    <row r="4246" spans="36:62" x14ac:dyDescent="0.25">
      <c r="AJ4246" s="26">
        <v>3295</v>
      </c>
      <c r="AK4246" s="26">
        <v>2207766</v>
      </c>
      <c r="AL4246" s="264">
        <v>44739.65625</v>
      </c>
      <c r="AM4246" s="26" t="s">
        <v>481</v>
      </c>
      <c r="AN4246" s="26" t="s">
        <v>63</v>
      </c>
      <c r="AO4246" s="26"/>
      <c r="AP4246" s="26"/>
      <c r="AQ4246" s="26">
        <v>-1</v>
      </c>
      <c r="AR4246" s="26">
        <v>90</v>
      </c>
      <c r="AS4246" s="26" t="s">
        <v>168</v>
      </c>
      <c r="AT4246" s="26" t="s">
        <v>71</v>
      </c>
      <c r="AU4246" s="26" t="s">
        <v>63</v>
      </c>
      <c r="AV4246" s="26" t="s">
        <v>63</v>
      </c>
      <c r="AW4246" s="26" t="s">
        <v>63</v>
      </c>
      <c r="AX4246" s="26" t="s">
        <v>63</v>
      </c>
      <c r="AY4246" s="26">
        <v>44.104849000000002</v>
      </c>
      <c r="AZ4246" s="26">
        <v>-102.89701700000001</v>
      </c>
      <c r="BA4246" s="26" t="s">
        <v>485</v>
      </c>
      <c r="BB4246" s="26" t="s">
        <v>609</v>
      </c>
      <c r="BC4246" s="26" t="s">
        <v>167</v>
      </c>
      <c r="BD4246" s="26" t="s">
        <v>154</v>
      </c>
      <c r="BE4246" s="26"/>
      <c r="BF4246" s="26" t="s">
        <v>99</v>
      </c>
      <c r="BG4246" s="26" t="s">
        <v>167</v>
      </c>
      <c r="BH4246" s="26" t="s">
        <v>99</v>
      </c>
      <c r="BI4246" s="26">
        <v>7</v>
      </c>
      <c r="BJ4246" s="26" t="s">
        <v>217</v>
      </c>
    </row>
    <row r="4247" spans="36:62" x14ac:dyDescent="0.25">
      <c r="AJ4247" s="26">
        <v>3297</v>
      </c>
      <c r="AK4247" s="26">
        <v>2207386</v>
      </c>
      <c r="AL4247" s="264">
        <v>44733.951388888891</v>
      </c>
      <c r="AM4247" s="26" t="s">
        <v>481</v>
      </c>
      <c r="AN4247" s="26" t="s">
        <v>63</v>
      </c>
      <c r="AO4247" s="26"/>
      <c r="AP4247" s="26"/>
      <c r="AQ4247" s="26">
        <v>-1</v>
      </c>
      <c r="AR4247" s="26">
        <v>90</v>
      </c>
      <c r="AS4247" s="26" t="s">
        <v>168</v>
      </c>
      <c r="AT4247" s="26" t="s">
        <v>71</v>
      </c>
      <c r="AU4247" s="26" t="s">
        <v>63</v>
      </c>
      <c r="AV4247" s="26" t="s">
        <v>63</v>
      </c>
      <c r="AW4247" s="26" t="s">
        <v>63</v>
      </c>
      <c r="AX4247" s="26" t="s">
        <v>63</v>
      </c>
      <c r="AY4247" s="26">
        <v>44.023375999999899</v>
      </c>
      <c r="AZ4247" s="26">
        <v>-102.308612999999</v>
      </c>
      <c r="BA4247" s="26" t="s">
        <v>166</v>
      </c>
      <c r="BB4247" s="26" t="s">
        <v>609</v>
      </c>
      <c r="BC4247" s="26" t="s">
        <v>167</v>
      </c>
      <c r="BD4247" s="26" t="s">
        <v>154</v>
      </c>
      <c r="BE4247" s="26"/>
      <c r="BF4247" s="26" t="s">
        <v>99</v>
      </c>
      <c r="BG4247" s="26" t="s">
        <v>167</v>
      </c>
      <c r="BH4247" s="26" t="s">
        <v>99</v>
      </c>
      <c r="BI4247" s="26">
        <v>7</v>
      </c>
      <c r="BJ4247" s="26" t="s">
        <v>217</v>
      </c>
    </row>
    <row r="4248" spans="36:62" x14ac:dyDescent="0.25">
      <c r="AJ4248" s="26">
        <v>3298</v>
      </c>
      <c r="AK4248" s="26">
        <v>2207908</v>
      </c>
      <c r="AL4248" s="264">
        <v>44745.319444444445</v>
      </c>
      <c r="AM4248" s="26" t="s">
        <v>481</v>
      </c>
      <c r="AN4248" s="26" t="s">
        <v>63</v>
      </c>
      <c r="AO4248" s="26"/>
      <c r="AP4248" s="26"/>
      <c r="AQ4248" s="26">
        <v>-1</v>
      </c>
      <c r="AR4248" s="26">
        <v>90</v>
      </c>
      <c r="AS4248" s="26" t="s">
        <v>168</v>
      </c>
      <c r="AT4248" s="26" t="s">
        <v>71</v>
      </c>
      <c r="AU4248" s="26" t="s">
        <v>63</v>
      </c>
      <c r="AV4248" s="26" t="s">
        <v>63</v>
      </c>
      <c r="AW4248" s="26" t="s">
        <v>63</v>
      </c>
      <c r="AX4248" s="26" t="s">
        <v>63</v>
      </c>
      <c r="AY4248" s="26">
        <v>44.106608999999899</v>
      </c>
      <c r="AZ4248" s="26">
        <v>-102.631855</v>
      </c>
      <c r="BA4248" s="26" t="s">
        <v>185</v>
      </c>
      <c r="BB4248" s="26" t="s">
        <v>609</v>
      </c>
      <c r="BC4248" s="26" t="s">
        <v>167</v>
      </c>
      <c r="BD4248" s="26" t="s">
        <v>154</v>
      </c>
      <c r="BE4248" s="26"/>
      <c r="BF4248" s="26" t="s">
        <v>99</v>
      </c>
      <c r="BG4248" s="26" t="s">
        <v>167</v>
      </c>
      <c r="BH4248" s="26" t="s">
        <v>99</v>
      </c>
      <c r="BI4248" s="26">
        <v>7</v>
      </c>
      <c r="BJ4248" s="26" t="s">
        <v>217</v>
      </c>
    </row>
    <row r="4249" spans="36:62" x14ac:dyDescent="0.25">
      <c r="AJ4249" s="26">
        <v>3299</v>
      </c>
      <c r="AK4249" s="26">
        <v>2208289</v>
      </c>
      <c r="AL4249" s="264">
        <v>44742.195833333331</v>
      </c>
      <c r="AM4249" s="26" t="s">
        <v>481</v>
      </c>
      <c r="AN4249" s="26" t="s">
        <v>63</v>
      </c>
      <c r="AO4249" s="26"/>
      <c r="AP4249" s="26"/>
      <c r="AQ4249" s="26">
        <v>-1</v>
      </c>
      <c r="AR4249" s="26">
        <v>90</v>
      </c>
      <c r="AS4249" s="26" t="s">
        <v>168</v>
      </c>
      <c r="AT4249" s="26" t="s">
        <v>71</v>
      </c>
      <c r="AU4249" s="26" t="s">
        <v>63</v>
      </c>
      <c r="AV4249" s="26" t="s">
        <v>63</v>
      </c>
      <c r="AW4249" s="26" t="s">
        <v>63</v>
      </c>
      <c r="AX4249" s="26" t="s">
        <v>63</v>
      </c>
      <c r="AY4249" s="26">
        <v>44.095979999999898</v>
      </c>
      <c r="AZ4249" s="26">
        <v>-102.50133700000001</v>
      </c>
      <c r="BA4249" s="26" t="s">
        <v>485</v>
      </c>
      <c r="BB4249" s="26" t="s">
        <v>611</v>
      </c>
      <c r="BC4249" s="26" t="s">
        <v>167</v>
      </c>
      <c r="BD4249" s="26" t="s">
        <v>154</v>
      </c>
      <c r="BE4249" s="26"/>
      <c r="BF4249" s="26" t="s">
        <v>99</v>
      </c>
      <c r="BG4249" s="26" t="s">
        <v>167</v>
      </c>
      <c r="BH4249" s="26" t="s">
        <v>99</v>
      </c>
      <c r="BI4249" s="26">
        <v>7</v>
      </c>
      <c r="BJ4249" s="26" t="s">
        <v>217</v>
      </c>
    </row>
    <row r="4250" spans="36:62" x14ac:dyDescent="0.25">
      <c r="AJ4250" s="26">
        <v>3300</v>
      </c>
      <c r="AK4250" s="26">
        <v>2206978</v>
      </c>
      <c r="AL4250" s="264">
        <v>44724.822916666664</v>
      </c>
      <c r="AM4250" s="26" t="s">
        <v>481</v>
      </c>
      <c r="AN4250" s="26" t="s">
        <v>63</v>
      </c>
      <c r="AO4250" s="26" t="s">
        <v>156</v>
      </c>
      <c r="AP4250" s="26" t="s">
        <v>159</v>
      </c>
      <c r="AQ4250" s="26">
        <v>0</v>
      </c>
      <c r="AR4250" s="26">
        <v>90</v>
      </c>
      <c r="AS4250" s="26" t="s">
        <v>188</v>
      </c>
      <c r="AT4250" s="26" t="s">
        <v>730</v>
      </c>
      <c r="AU4250" s="26" t="s">
        <v>69</v>
      </c>
      <c r="AV4250" s="26" t="s">
        <v>63</v>
      </c>
      <c r="AW4250" s="26" t="s">
        <v>63</v>
      </c>
      <c r="AX4250" s="26" t="s">
        <v>63</v>
      </c>
      <c r="AY4250" s="26">
        <v>44.092032000000003</v>
      </c>
      <c r="AZ4250" s="26">
        <v>-102.496471999999</v>
      </c>
      <c r="BA4250" s="26" t="s">
        <v>185</v>
      </c>
      <c r="BB4250" s="26" t="s">
        <v>609</v>
      </c>
      <c r="BC4250" s="26" t="s">
        <v>751</v>
      </c>
      <c r="BD4250" s="26" t="s">
        <v>615</v>
      </c>
      <c r="BE4250" s="26"/>
      <c r="BF4250" s="26" t="s">
        <v>68</v>
      </c>
      <c r="BG4250" s="26" t="s">
        <v>68</v>
      </c>
      <c r="BH4250" s="26" t="s">
        <v>146</v>
      </c>
      <c r="BI4250" s="26">
        <v>7</v>
      </c>
      <c r="BJ4250" s="26" t="s">
        <v>217</v>
      </c>
    </row>
    <row r="4251" spans="36:62" x14ac:dyDescent="0.25">
      <c r="AJ4251" s="26">
        <v>3301</v>
      </c>
      <c r="AK4251" s="26">
        <v>2208153</v>
      </c>
      <c r="AL4251" s="264">
        <v>44751.393055555556</v>
      </c>
      <c r="AM4251" s="26" t="s">
        <v>147</v>
      </c>
      <c r="AN4251" s="26" t="s">
        <v>63</v>
      </c>
      <c r="AO4251" s="26" t="s">
        <v>156</v>
      </c>
      <c r="AP4251" s="26" t="s">
        <v>159</v>
      </c>
      <c r="AQ4251" s="26">
        <v>0</v>
      </c>
      <c r="AR4251" s="26">
        <v>90</v>
      </c>
      <c r="AS4251" s="26" t="s">
        <v>694</v>
      </c>
      <c r="AT4251" s="26" t="s">
        <v>71</v>
      </c>
      <c r="AU4251" s="26" t="s">
        <v>63</v>
      </c>
      <c r="AV4251" s="26" t="s">
        <v>69</v>
      </c>
      <c r="AW4251" s="26" t="s">
        <v>63</v>
      </c>
      <c r="AX4251" s="26" t="s">
        <v>63</v>
      </c>
      <c r="AY4251" s="26">
        <v>43.873077000000002</v>
      </c>
      <c r="AZ4251" s="26">
        <v>-101.972264999999</v>
      </c>
      <c r="BA4251" s="26" t="s">
        <v>166</v>
      </c>
      <c r="BB4251" s="26" t="s">
        <v>609</v>
      </c>
      <c r="BC4251" s="26" t="s">
        <v>810</v>
      </c>
      <c r="BD4251" s="26" t="s">
        <v>68</v>
      </c>
      <c r="BE4251" s="26" t="s">
        <v>644</v>
      </c>
      <c r="BF4251" s="26" t="s">
        <v>68</v>
      </c>
      <c r="BG4251" s="26" t="s">
        <v>68</v>
      </c>
      <c r="BH4251" s="26" t="s">
        <v>160</v>
      </c>
      <c r="BI4251" s="26">
        <v>7</v>
      </c>
      <c r="BJ4251" s="26" t="s">
        <v>217</v>
      </c>
    </row>
    <row r="4252" spans="36:62" x14ac:dyDescent="0.25">
      <c r="AJ4252" s="26">
        <v>3304</v>
      </c>
      <c r="AK4252" s="26">
        <v>2208302</v>
      </c>
      <c r="AL4252" s="264">
        <v>44744.78125</v>
      </c>
      <c r="AM4252" s="26" t="s">
        <v>481</v>
      </c>
      <c r="AN4252" s="26" t="s">
        <v>63</v>
      </c>
      <c r="AO4252" s="26"/>
      <c r="AP4252" s="26"/>
      <c r="AQ4252" s="26">
        <v>-1</v>
      </c>
      <c r="AR4252" s="26">
        <v>90</v>
      </c>
      <c r="AS4252" s="26" t="s">
        <v>168</v>
      </c>
      <c r="AT4252" s="26" t="s">
        <v>74</v>
      </c>
      <c r="AU4252" s="26" t="s">
        <v>63</v>
      </c>
      <c r="AV4252" s="26" t="s">
        <v>63</v>
      </c>
      <c r="AW4252" s="26" t="s">
        <v>63</v>
      </c>
      <c r="AX4252" s="26" t="s">
        <v>63</v>
      </c>
      <c r="AY4252" s="26">
        <v>44.104126999999899</v>
      </c>
      <c r="AZ4252" s="26">
        <v>-102.859787999999</v>
      </c>
      <c r="BA4252" s="26" t="s">
        <v>158</v>
      </c>
      <c r="BB4252" s="26" t="s">
        <v>611</v>
      </c>
      <c r="BC4252" s="26" t="s">
        <v>167</v>
      </c>
      <c r="BD4252" s="26" t="s">
        <v>154</v>
      </c>
      <c r="BE4252" s="26"/>
      <c r="BF4252" s="26" t="s">
        <v>99</v>
      </c>
      <c r="BG4252" s="26" t="s">
        <v>167</v>
      </c>
      <c r="BH4252" s="26" t="s">
        <v>99</v>
      </c>
      <c r="BI4252" s="26">
        <v>7</v>
      </c>
      <c r="BJ4252" s="26" t="s">
        <v>217</v>
      </c>
    </row>
    <row r="4253" spans="36:62" x14ac:dyDescent="0.25">
      <c r="AJ4253" s="26">
        <v>3306</v>
      </c>
      <c r="AK4253" s="26">
        <v>2208705</v>
      </c>
      <c r="AL4253" s="264">
        <v>44762.297222222223</v>
      </c>
      <c r="AM4253" s="26" t="s">
        <v>481</v>
      </c>
      <c r="AN4253" s="26" t="s">
        <v>63</v>
      </c>
      <c r="AO4253" s="26"/>
      <c r="AP4253" s="26"/>
      <c r="AQ4253" s="26">
        <v>-1</v>
      </c>
      <c r="AR4253" s="26">
        <v>90</v>
      </c>
      <c r="AS4253" s="26" t="s">
        <v>168</v>
      </c>
      <c r="AT4253" s="26" t="s">
        <v>71</v>
      </c>
      <c r="AU4253" s="26" t="s">
        <v>63</v>
      </c>
      <c r="AV4253" s="26" t="s">
        <v>63</v>
      </c>
      <c r="AW4253" s="26" t="s">
        <v>63</v>
      </c>
      <c r="AX4253" s="26" t="s">
        <v>63</v>
      </c>
      <c r="AY4253" s="26">
        <v>44.117747999999899</v>
      </c>
      <c r="AZ4253" s="26">
        <v>-103.081721</v>
      </c>
      <c r="BA4253" s="26" t="s">
        <v>158</v>
      </c>
      <c r="BB4253" s="26" t="s">
        <v>609</v>
      </c>
      <c r="BC4253" s="26" t="s">
        <v>167</v>
      </c>
      <c r="BD4253" s="26" t="s">
        <v>154</v>
      </c>
      <c r="BE4253" s="26"/>
      <c r="BF4253" s="26" t="s">
        <v>99</v>
      </c>
      <c r="BG4253" s="26" t="s">
        <v>167</v>
      </c>
      <c r="BH4253" s="26" t="s">
        <v>99</v>
      </c>
      <c r="BI4253" s="26">
        <v>7</v>
      </c>
      <c r="BJ4253" s="26" t="s">
        <v>217</v>
      </c>
    </row>
    <row r="4254" spans="36:62" x14ac:dyDescent="0.25">
      <c r="AJ4254" s="26">
        <v>3307</v>
      </c>
      <c r="AK4254" s="26">
        <v>2208804</v>
      </c>
      <c r="AL4254" s="264">
        <v>44761.024305555555</v>
      </c>
      <c r="AM4254" s="26" t="s">
        <v>481</v>
      </c>
      <c r="AN4254" s="26" t="s">
        <v>63</v>
      </c>
      <c r="AO4254" s="26"/>
      <c r="AP4254" s="26"/>
      <c r="AQ4254" s="26">
        <v>-1</v>
      </c>
      <c r="AR4254" s="26">
        <v>90</v>
      </c>
      <c r="AS4254" s="26" t="s">
        <v>168</v>
      </c>
      <c r="AT4254" s="26" t="s">
        <v>71</v>
      </c>
      <c r="AU4254" s="26" t="s">
        <v>63</v>
      </c>
      <c r="AV4254" s="26" t="s">
        <v>63</v>
      </c>
      <c r="AW4254" s="26" t="s">
        <v>63</v>
      </c>
      <c r="AX4254" s="26" t="s">
        <v>63</v>
      </c>
      <c r="AY4254" s="26">
        <v>43.991290999999897</v>
      </c>
      <c r="AZ4254" s="26">
        <v>-102.254459999999</v>
      </c>
      <c r="BA4254" s="26" t="s">
        <v>166</v>
      </c>
      <c r="BB4254" s="26" t="s">
        <v>611</v>
      </c>
      <c r="BC4254" s="26" t="s">
        <v>167</v>
      </c>
      <c r="BD4254" s="26" t="s">
        <v>154</v>
      </c>
      <c r="BE4254" s="26"/>
      <c r="BF4254" s="26" t="s">
        <v>99</v>
      </c>
      <c r="BG4254" s="26" t="s">
        <v>167</v>
      </c>
      <c r="BH4254" s="26" t="s">
        <v>99</v>
      </c>
      <c r="BI4254" s="26">
        <v>7</v>
      </c>
      <c r="BJ4254" s="26" t="s">
        <v>217</v>
      </c>
    </row>
    <row r="4255" spans="36:62" x14ac:dyDescent="0.25">
      <c r="AJ4255" s="26">
        <v>3308</v>
      </c>
      <c r="AK4255" s="26">
        <v>2209096</v>
      </c>
      <c r="AL4255" s="264">
        <v>44752.156944444447</v>
      </c>
      <c r="AM4255" s="26" t="s">
        <v>147</v>
      </c>
      <c r="AN4255" s="26" t="s">
        <v>63</v>
      </c>
      <c r="AO4255" s="26"/>
      <c r="AP4255" s="26"/>
      <c r="AQ4255" s="26">
        <v>-1</v>
      </c>
      <c r="AR4255" s="26">
        <v>90</v>
      </c>
      <c r="AS4255" s="26" t="s">
        <v>168</v>
      </c>
      <c r="AT4255" s="26" t="s">
        <v>71</v>
      </c>
      <c r="AU4255" s="26" t="s">
        <v>63</v>
      </c>
      <c r="AV4255" s="26" t="s">
        <v>63</v>
      </c>
      <c r="AW4255" s="26" t="s">
        <v>63</v>
      </c>
      <c r="AX4255" s="26" t="s">
        <v>63</v>
      </c>
      <c r="AY4255" s="26">
        <v>43.870589000000002</v>
      </c>
      <c r="AZ4255" s="26">
        <v>-101.966553</v>
      </c>
      <c r="BA4255" s="26" t="s">
        <v>485</v>
      </c>
      <c r="BB4255" s="26" t="s">
        <v>609</v>
      </c>
      <c r="BC4255" s="26" t="s">
        <v>167</v>
      </c>
      <c r="BD4255" s="26" t="s">
        <v>154</v>
      </c>
      <c r="BE4255" s="26"/>
      <c r="BF4255" s="26" t="s">
        <v>99</v>
      </c>
      <c r="BG4255" s="26" t="s">
        <v>167</v>
      </c>
      <c r="BH4255" s="26" t="s">
        <v>99</v>
      </c>
      <c r="BI4255" s="26">
        <v>7</v>
      </c>
      <c r="BJ4255" s="26" t="s">
        <v>217</v>
      </c>
    </row>
    <row r="4256" spans="36:62" x14ac:dyDescent="0.25">
      <c r="AJ4256" s="26">
        <v>3310</v>
      </c>
      <c r="AK4256" s="26">
        <v>2207213</v>
      </c>
      <c r="AL4256" s="264">
        <v>44729.193749999999</v>
      </c>
      <c r="AM4256" s="26" t="s">
        <v>481</v>
      </c>
      <c r="AN4256" s="26" t="s">
        <v>63</v>
      </c>
      <c r="AO4256" s="26"/>
      <c r="AP4256" s="26"/>
      <c r="AQ4256" s="26">
        <v>-1</v>
      </c>
      <c r="AR4256" s="26">
        <v>90</v>
      </c>
      <c r="AS4256" s="26" t="s">
        <v>168</v>
      </c>
      <c r="AT4256" s="26" t="s">
        <v>71</v>
      </c>
      <c r="AU4256" s="26" t="s">
        <v>63</v>
      </c>
      <c r="AV4256" s="26" t="s">
        <v>63</v>
      </c>
      <c r="AW4256" s="26" t="s">
        <v>63</v>
      </c>
      <c r="AX4256" s="26" t="s">
        <v>63</v>
      </c>
      <c r="AY4256" s="26">
        <v>44.118192999999899</v>
      </c>
      <c r="AZ4256" s="26">
        <v>-103.001864999999</v>
      </c>
      <c r="BA4256" s="26" t="s">
        <v>166</v>
      </c>
      <c r="BB4256" s="26" t="s">
        <v>609</v>
      </c>
      <c r="BC4256" s="26" t="s">
        <v>167</v>
      </c>
      <c r="BD4256" s="26" t="s">
        <v>154</v>
      </c>
      <c r="BE4256" s="26"/>
      <c r="BF4256" s="26" t="s">
        <v>99</v>
      </c>
      <c r="BG4256" s="26" t="s">
        <v>167</v>
      </c>
      <c r="BH4256" s="26" t="s">
        <v>99</v>
      </c>
      <c r="BI4256" s="26">
        <v>7</v>
      </c>
      <c r="BJ4256" s="26" t="s">
        <v>217</v>
      </c>
    </row>
    <row r="4257" spans="36:62" x14ac:dyDescent="0.25">
      <c r="AJ4257" s="26">
        <v>3316</v>
      </c>
      <c r="AK4257" s="26">
        <v>2209325</v>
      </c>
      <c r="AL4257" s="264">
        <v>44774.425000000003</v>
      </c>
      <c r="AM4257" s="26" t="s">
        <v>481</v>
      </c>
      <c r="AN4257" s="26" t="s">
        <v>63</v>
      </c>
      <c r="AO4257" s="26" t="s">
        <v>156</v>
      </c>
      <c r="AP4257" s="26" t="s">
        <v>159</v>
      </c>
      <c r="AQ4257" s="26">
        <v>0</v>
      </c>
      <c r="AR4257" s="26">
        <v>90</v>
      </c>
      <c r="AS4257" s="26" t="s">
        <v>635</v>
      </c>
      <c r="AT4257" s="26" t="s">
        <v>71</v>
      </c>
      <c r="AU4257" s="26" t="s">
        <v>63</v>
      </c>
      <c r="AV4257" s="26" t="s">
        <v>63</v>
      </c>
      <c r="AW4257" s="26" t="s">
        <v>63</v>
      </c>
      <c r="AX4257" s="26" t="s">
        <v>63</v>
      </c>
      <c r="AY4257" s="26">
        <v>44.064306000000002</v>
      </c>
      <c r="AZ4257" s="26">
        <v>-102.443235</v>
      </c>
      <c r="BA4257" s="26" t="s">
        <v>158</v>
      </c>
      <c r="BB4257" s="26" t="s">
        <v>611</v>
      </c>
      <c r="BC4257" s="26" t="s">
        <v>68</v>
      </c>
      <c r="BD4257" s="26" t="s">
        <v>68</v>
      </c>
      <c r="BE4257" s="26"/>
      <c r="BF4257" s="26" t="s">
        <v>698</v>
      </c>
      <c r="BG4257" s="26" t="s">
        <v>68</v>
      </c>
      <c r="BH4257" s="26" t="s">
        <v>146</v>
      </c>
      <c r="BI4257" s="26">
        <v>7</v>
      </c>
      <c r="BJ4257" s="26" t="s">
        <v>217</v>
      </c>
    </row>
    <row r="4258" spans="36:62" x14ac:dyDescent="0.25">
      <c r="AJ4258" s="26">
        <v>3317</v>
      </c>
      <c r="AK4258" s="26">
        <v>2209457</v>
      </c>
      <c r="AL4258" s="264">
        <v>44774.486111111109</v>
      </c>
      <c r="AM4258" s="26" t="s">
        <v>481</v>
      </c>
      <c r="AN4258" s="26" t="s">
        <v>63</v>
      </c>
      <c r="AO4258" s="26" t="s">
        <v>156</v>
      </c>
      <c r="AP4258" s="26" t="s">
        <v>159</v>
      </c>
      <c r="AQ4258" s="26">
        <v>0</v>
      </c>
      <c r="AR4258" s="26">
        <v>90</v>
      </c>
      <c r="AS4258" s="26" t="s">
        <v>764</v>
      </c>
      <c r="AT4258" s="26" t="s">
        <v>71</v>
      </c>
      <c r="AU4258" s="26" t="s">
        <v>63</v>
      </c>
      <c r="AV4258" s="26" t="s">
        <v>69</v>
      </c>
      <c r="AW4258" s="26" t="s">
        <v>63</v>
      </c>
      <c r="AX4258" s="26" t="s">
        <v>63</v>
      </c>
      <c r="AY4258" s="26">
        <v>44.068832</v>
      </c>
      <c r="AZ4258" s="26">
        <v>-102.421898999999</v>
      </c>
      <c r="BA4258" s="26" t="s">
        <v>158</v>
      </c>
      <c r="BB4258" s="26" t="s">
        <v>609</v>
      </c>
      <c r="BC4258" s="26" t="s">
        <v>651</v>
      </c>
      <c r="BD4258" s="26" t="s">
        <v>68</v>
      </c>
      <c r="BE4258" s="26" t="s">
        <v>161</v>
      </c>
      <c r="BF4258" s="26" t="s">
        <v>68</v>
      </c>
      <c r="BG4258" s="26" t="s">
        <v>68</v>
      </c>
      <c r="BH4258" s="26" t="s">
        <v>160</v>
      </c>
      <c r="BI4258" s="26">
        <v>7</v>
      </c>
      <c r="BJ4258" s="26" t="s">
        <v>217</v>
      </c>
    </row>
    <row r="4259" spans="36:62" x14ac:dyDescent="0.25">
      <c r="AJ4259" s="26">
        <v>3320</v>
      </c>
      <c r="AK4259" s="26">
        <v>2209928</v>
      </c>
      <c r="AL4259" s="264">
        <v>44785.478472222225</v>
      </c>
      <c r="AM4259" s="26" t="s">
        <v>147</v>
      </c>
      <c r="AN4259" s="26" t="s">
        <v>63</v>
      </c>
      <c r="AO4259" s="26" t="s">
        <v>894</v>
      </c>
      <c r="AP4259" s="26" t="s">
        <v>159</v>
      </c>
      <c r="AQ4259" s="26">
        <v>0</v>
      </c>
      <c r="AR4259" s="26">
        <v>90</v>
      </c>
      <c r="AS4259" s="26" t="s">
        <v>628</v>
      </c>
      <c r="AT4259" s="26" t="s">
        <v>71</v>
      </c>
      <c r="AU4259" s="26" t="s">
        <v>63</v>
      </c>
      <c r="AV4259" s="26" t="s">
        <v>63</v>
      </c>
      <c r="AW4259" s="26" t="s">
        <v>63</v>
      </c>
      <c r="AX4259" s="26" t="s">
        <v>63</v>
      </c>
      <c r="AY4259" s="26">
        <v>43.8361009999999</v>
      </c>
      <c r="AZ4259" s="26">
        <v>-101.822873999999</v>
      </c>
      <c r="BA4259" s="26" t="s">
        <v>531</v>
      </c>
      <c r="BB4259" s="26" t="s">
        <v>611</v>
      </c>
      <c r="BC4259" s="26" t="s">
        <v>708</v>
      </c>
      <c r="BD4259" s="26" t="s">
        <v>68</v>
      </c>
      <c r="BE4259" s="26"/>
      <c r="BF4259" s="26" t="s">
        <v>68</v>
      </c>
      <c r="BG4259" s="26" t="s">
        <v>68</v>
      </c>
      <c r="BH4259" s="26" t="s">
        <v>646</v>
      </c>
      <c r="BI4259" s="26">
        <v>7</v>
      </c>
      <c r="BJ4259" s="26" t="s">
        <v>217</v>
      </c>
    </row>
    <row r="4260" spans="36:62" x14ac:dyDescent="0.25">
      <c r="AJ4260" s="26">
        <v>3321</v>
      </c>
      <c r="AK4260" s="26">
        <v>2209956</v>
      </c>
      <c r="AL4260" s="264">
        <v>44783.305555555555</v>
      </c>
      <c r="AM4260" s="26" t="s">
        <v>481</v>
      </c>
      <c r="AN4260" s="26" t="s">
        <v>63</v>
      </c>
      <c r="AO4260" s="26" t="s">
        <v>156</v>
      </c>
      <c r="AP4260" s="26" t="s">
        <v>159</v>
      </c>
      <c r="AQ4260" s="26">
        <v>0</v>
      </c>
      <c r="AR4260" s="26">
        <v>90</v>
      </c>
      <c r="AS4260" s="26" t="s">
        <v>689</v>
      </c>
      <c r="AT4260" s="26" t="s">
        <v>71</v>
      </c>
      <c r="AU4260" s="26" t="s">
        <v>63</v>
      </c>
      <c r="AV4260" s="26" t="s">
        <v>63</v>
      </c>
      <c r="AW4260" s="26" t="s">
        <v>63</v>
      </c>
      <c r="AX4260" s="26" t="s">
        <v>63</v>
      </c>
      <c r="AY4260" s="26">
        <v>44.099471000000001</v>
      </c>
      <c r="AZ4260" s="26">
        <v>-103.16829300000001</v>
      </c>
      <c r="BA4260" s="26" t="s">
        <v>529</v>
      </c>
      <c r="BB4260" s="26" t="s">
        <v>611</v>
      </c>
      <c r="BC4260" s="26" t="s">
        <v>759</v>
      </c>
      <c r="BD4260" s="26" t="s">
        <v>759</v>
      </c>
      <c r="BE4260" s="26"/>
      <c r="BF4260" s="26" t="s">
        <v>759</v>
      </c>
      <c r="BG4260" s="26" t="s">
        <v>759</v>
      </c>
      <c r="BH4260" s="26" t="s">
        <v>175</v>
      </c>
      <c r="BI4260" s="26">
        <v>7</v>
      </c>
      <c r="BJ4260" s="26" t="s">
        <v>217</v>
      </c>
    </row>
    <row r="4261" spans="36:62" x14ac:dyDescent="0.25">
      <c r="AJ4261" s="26">
        <v>3323</v>
      </c>
      <c r="AK4261" s="26">
        <v>2208290</v>
      </c>
      <c r="AL4261" s="264">
        <v>44751.149305555555</v>
      </c>
      <c r="AM4261" s="26" t="s">
        <v>481</v>
      </c>
      <c r="AN4261" s="26" t="s">
        <v>63</v>
      </c>
      <c r="AO4261" s="26" t="s">
        <v>156</v>
      </c>
      <c r="AP4261" s="26" t="s">
        <v>1128</v>
      </c>
      <c r="AQ4261" s="26">
        <v>0</v>
      </c>
      <c r="AR4261" s="26">
        <v>90</v>
      </c>
      <c r="AS4261" s="26" t="s">
        <v>638</v>
      </c>
      <c r="AT4261" s="26" t="s">
        <v>71</v>
      </c>
      <c r="AU4261" s="26" t="s">
        <v>63</v>
      </c>
      <c r="AV4261" s="26" t="s">
        <v>69</v>
      </c>
      <c r="AW4261" s="26" t="s">
        <v>63</v>
      </c>
      <c r="AX4261" s="26" t="s">
        <v>63</v>
      </c>
      <c r="AY4261" s="26">
        <v>44.031250999999898</v>
      </c>
      <c r="AZ4261" s="26">
        <v>-102.329831999999</v>
      </c>
      <c r="BA4261" s="26" t="s">
        <v>185</v>
      </c>
      <c r="BB4261" s="26" t="s">
        <v>609</v>
      </c>
      <c r="BC4261" s="26" t="s">
        <v>1025</v>
      </c>
      <c r="BD4261" s="26" t="s">
        <v>68</v>
      </c>
      <c r="BE4261" s="26" t="s">
        <v>617</v>
      </c>
      <c r="BF4261" s="26" t="s">
        <v>68</v>
      </c>
      <c r="BG4261" s="26" t="s">
        <v>68</v>
      </c>
      <c r="BH4261" s="26" t="s">
        <v>146</v>
      </c>
      <c r="BI4261" s="26">
        <v>7</v>
      </c>
      <c r="BJ4261" s="26" t="s">
        <v>217</v>
      </c>
    </row>
    <row r="4262" spans="36:62" x14ac:dyDescent="0.25">
      <c r="AJ4262" s="26">
        <v>3324</v>
      </c>
      <c r="AK4262" s="26">
        <v>2208162</v>
      </c>
      <c r="AL4262" s="264">
        <v>44736.515277777777</v>
      </c>
      <c r="AM4262" s="26" t="s">
        <v>481</v>
      </c>
      <c r="AN4262" s="26" t="s">
        <v>63</v>
      </c>
      <c r="AO4262" s="26" t="s">
        <v>156</v>
      </c>
      <c r="AP4262" s="26" t="s">
        <v>159</v>
      </c>
      <c r="AQ4262" s="26">
        <v>0</v>
      </c>
      <c r="AR4262" s="26">
        <v>90</v>
      </c>
      <c r="AS4262" s="26" t="s">
        <v>787</v>
      </c>
      <c r="AT4262" s="26" t="s">
        <v>74</v>
      </c>
      <c r="AU4262" s="26" t="s">
        <v>63</v>
      </c>
      <c r="AV4262" s="26" t="s">
        <v>63</v>
      </c>
      <c r="AW4262" s="26" t="s">
        <v>63</v>
      </c>
      <c r="AX4262" s="26" t="s">
        <v>63</v>
      </c>
      <c r="AY4262" s="26">
        <v>44.103962000000003</v>
      </c>
      <c r="AZ4262" s="26">
        <v>-102.610026</v>
      </c>
      <c r="BA4262" s="26" t="s">
        <v>532</v>
      </c>
      <c r="BB4262" s="26" t="s">
        <v>1129</v>
      </c>
      <c r="BC4262" s="26" t="s">
        <v>1109</v>
      </c>
      <c r="BD4262" s="26" t="s">
        <v>759</v>
      </c>
      <c r="BE4262" s="26"/>
      <c r="BF4262" s="26" t="s">
        <v>759</v>
      </c>
      <c r="BG4262" s="26" t="s">
        <v>1110</v>
      </c>
      <c r="BH4262" s="26" t="s">
        <v>210</v>
      </c>
      <c r="BI4262" s="26">
        <v>7</v>
      </c>
      <c r="BJ4262" s="26" t="s">
        <v>217</v>
      </c>
    </row>
    <row r="4263" spans="36:62" x14ac:dyDescent="0.25">
      <c r="AJ4263" s="26">
        <v>3326</v>
      </c>
      <c r="AK4263" s="26">
        <v>2208513</v>
      </c>
      <c r="AL4263" s="264">
        <v>44754.995138888888</v>
      </c>
      <c r="AM4263" s="26" t="s">
        <v>481</v>
      </c>
      <c r="AN4263" s="26" t="s">
        <v>63</v>
      </c>
      <c r="AO4263" s="26" t="s">
        <v>156</v>
      </c>
      <c r="AP4263" s="26" t="s">
        <v>159</v>
      </c>
      <c r="AQ4263" s="26">
        <v>0</v>
      </c>
      <c r="AR4263" s="26">
        <v>90</v>
      </c>
      <c r="AS4263" s="26" t="s">
        <v>1131</v>
      </c>
      <c r="AT4263" s="26" t="s">
        <v>71</v>
      </c>
      <c r="AU4263" s="26" t="s">
        <v>63</v>
      </c>
      <c r="AV4263" s="26" t="s">
        <v>63</v>
      </c>
      <c r="AW4263" s="26" t="s">
        <v>63</v>
      </c>
      <c r="AX4263" s="26" t="s">
        <v>63</v>
      </c>
      <c r="AY4263" s="26">
        <v>44.107660000000003</v>
      </c>
      <c r="AZ4263" s="26">
        <v>-103.131004</v>
      </c>
      <c r="BA4263" s="26" t="s">
        <v>166</v>
      </c>
      <c r="BB4263" s="26" t="s">
        <v>165</v>
      </c>
      <c r="BC4263" s="26" t="s">
        <v>1132</v>
      </c>
      <c r="BD4263" s="26" t="s">
        <v>68</v>
      </c>
      <c r="BE4263" s="26" t="s">
        <v>1130</v>
      </c>
      <c r="BF4263" s="26" t="s">
        <v>68</v>
      </c>
      <c r="BG4263" s="26" t="s">
        <v>68</v>
      </c>
      <c r="BH4263" s="26" t="s">
        <v>1133</v>
      </c>
      <c r="BI4263" s="26">
        <v>7</v>
      </c>
      <c r="BJ4263" s="26" t="s">
        <v>217</v>
      </c>
    </row>
    <row r="4264" spans="36:62" x14ac:dyDescent="0.25">
      <c r="AJ4264" s="26">
        <v>3328</v>
      </c>
      <c r="AK4264" s="26">
        <v>2208700</v>
      </c>
      <c r="AL4264" s="264">
        <v>44754.618750000001</v>
      </c>
      <c r="AM4264" s="26" t="s">
        <v>481</v>
      </c>
      <c r="AN4264" s="26" t="s">
        <v>63</v>
      </c>
      <c r="AO4264" s="26" t="s">
        <v>156</v>
      </c>
      <c r="AP4264" s="26" t="s">
        <v>159</v>
      </c>
      <c r="AQ4264" s="26">
        <v>0</v>
      </c>
      <c r="AR4264" s="26">
        <v>90</v>
      </c>
      <c r="AS4264" s="26" t="s">
        <v>1134</v>
      </c>
      <c r="AT4264" s="26" t="s">
        <v>71</v>
      </c>
      <c r="AU4264" s="26" t="s">
        <v>63</v>
      </c>
      <c r="AV4264" s="26" t="s">
        <v>63</v>
      </c>
      <c r="AW4264" s="26" t="s">
        <v>63</v>
      </c>
      <c r="AX4264" s="26" t="s">
        <v>63</v>
      </c>
      <c r="AY4264" s="26">
        <v>44.103518000000001</v>
      </c>
      <c r="AZ4264" s="26">
        <v>-102.600677</v>
      </c>
      <c r="BA4264" s="26" t="s">
        <v>185</v>
      </c>
      <c r="BB4264" s="26" t="s">
        <v>609</v>
      </c>
      <c r="BC4264" s="26" t="s">
        <v>68</v>
      </c>
      <c r="BD4264" s="26" t="s">
        <v>534</v>
      </c>
      <c r="BE4264" s="26"/>
      <c r="BF4264" s="26" t="s">
        <v>534</v>
      </c>
      <c r="BG4264" s="26" t="s">
        <v>68</v>
      </c>
      <c r="BH4264" s="26" t="s">
        <v>146</v>
      </c>
      <c r="BI4264" s="26">
        <v>7</v>
      </c>
      <c r="BJ4264" s="26" t="s">
        <v>217</v>
      </c>
    </row>
    <row r="4265" spans="36:62" x14ac:dyDescent="0.25">
      <c r="AJ4265" s="26">
        <v>3331</v>
      </c>
      <c r="AK4265" s="26">
        <v>2209293</v>
      </c>
      <c r="AL4265" s="264">
        <v>44773.678472222222</v>
      </c>
      <c r="AM4265" s="26" t="s">
        <v>481</v>
      </c>
      <c r="AN4265" s="26" t="s">
        <v>63</v>
      </c>
      <c r="AO4265" s="26" t="s">
        <v>156</v>
      </c>
      <c r="AP4265" s="26" t="s">
        <v>159</v>
      </c>
      <c r="AQ4265" s="26">
        <v>0</v>
      </c>
      <c r="AR4265" s="26">
        <v>90</v>
      </c>
      <c r="AS4265" s="26" t="s">
        <v>213</v>
      </c>
      <c r="AT4265" s="26" t="s">
        <v>71</v>
      </c>
      <c r="AU4265" s="26" t="s">
        <v>63</v>
      </c>
      <c r="AV4265" s="26" t="s">
        <v>63</v>
      </c>
      <c r="AW4265" s="26" t="s">
        <v>63</v>
      </c>
      <c r="AX4265" s="26" t="s">
        <v>63</v>
      </c>
      <c r="AY4265" s="26">
        <v>44.116616999999898</v>
      </c>
      <c r="AZ4265" s="26">
        <v>-103.113890999999</v>
      </c>
      <c r="BA4265" s="26" t="s">
        <v>166</v>
      </c>
      <c r="BB4265" s="26" t="s">
        <v>611</v>
      </c>
      <c r="BC4265" s="26" t="s">
        <v>68</v>
      </c>
      <c r="BD4265" s="26" t="s">
        <v>68</v>
      </c>
      <c r="BE4265" s="26"/>
      <c r="BF4265" s="26" t="s">
        <v>891</v>
      </c>
      <c r="BG4265" s="26" t="s">
        <v>68</v>
      </c>
      <c r="BH4265" s="26" t="s">
        <v>160</v>
      </c>
      <c r="BI4265" s="26">
        <v>7</v>
      </c>
      <c r="BJ4265" s="26" t="s">
        <v>217</v>
      </c>
    </row>
    <row r="4266" spans="36:62" x14ac:dyDescent="0.25">
      <c r="AJ4266" s="26">
        <v>3333</v>
      </c>
      <c r="AK4266" s="26">
        <v>2209158</v>
      </c>
      <c r="AL4266" s="264">
        <v>44764.578472222223</v>
      </c>
      <c r="AM4266" s="26" t="s">
        <v>481</v>
      </c>
      <c r="AN4266" s="26" t="s">
        <v>63</v>
      </c>
      <c r="AO4266" s="26" t="s">
        <v>173</v>
      </c>
      <c r="AP4266" s="26" t="s">
        <v>159</v>
      </c>
      <c r="AQ4266" s="26">
        <v>0</v>
      </c>
      <c r="AR4266" s="26">
        <v>90</v>
      </c>
      <c r="AS4266" s="26" t="s">
        <v>638</v>
      </c>
      <c r="AT4266" s="26" t="s">
        <v>71</v>
      </c>
      <c r="AU4266" s="26" t="s">
        <v>63</v>
      </c>
      <c r="AV4266" s="26" t="s">
        <v>63</v>
      </c>
      <c r="AW4266" s="26" t="s">
        <v>69</v>
      </c>
      <c r="AX4266" s="26" t="s">
        <v>63</v>
      </c>
      <c r="AY4266" s="26">
        <v>44.026321000000003</v>
      </c>
      <c r="AZ4266" s="26">
        <v>-102.31975300000001</v>
      </c>
      <c r="BA4266" s="26" t="s">
        <v>185</v>
      </c>
      <c r="BB4266" s="26" t="s">
        <v>609</v>
      </c>
      <c r="BC4266" s="26" t="s">
        <v>1135</v>
      </c>
      <c r="BD4266" s="26" t="s">
        <v>68</v>
      </c>
      <c r="BE4266" s="26"/>
      <c r="BF4266" s="26" t="s">
        <v>68</v>
      </c>
      <c r="BG4266" s="26" t="s">
        <v>68</v>
      </c>
      <c r="BH4266" s="26" t="s">
        <v>146</v>
      </c>
      <c r="BI4266" s="26">
        <v>7</v>
      </c>
      <c r="BJ4266" s="26" t="s">
        <v>20</v>
      </c>
    </row>
    <row r="4267" spans="36:62" x14ac:dyDescent="0.25">
      <c r="AJ4267" s="26">
        <v>3337</v>
      </c>
      <c r="AK4267" s="26">
        <v>2208830</v>
      </c>
      <c r="AL4267" s="264">
        <v>44760.878472222219</v>
      </c>
      <c r="AM4267" s="26" t="s">
        <v>481</v>
      </c>
      <c r="AN4267" s="26" t="s">
        <v>63</v>
      </c>
      <c r="AO4267" s="26"/>
      <c r="AP4267" s="26"/>
      <c r="AQ4267" s="26">
        <v>-1</v>
      </c>
      <c r="AR4267" s="26">
        <v>90</v>
      </c>
      <c r="AS4267" s="26" t="s">
        <v>168</v>
      </c>
      <c r="AT4267" s="26" t="s">
        <v>74</v>
      </c>
      <c r="AU4267" s="26" t="s">
        <v>63</v>
      </c>
      <c r="AV4267" s="26" t="s">
        <v>63</v>
      </c>
      <c r="AW4267" s="26" t="s">
        <v>63</v>
      </c>
      <c r="AX4267" s="26" t="s">
        <v>63</v>
      </c>
      <c r="AY4267" s="26">
        <v>44.019030000000001</v>
      </c>
      <c r="AZ4267" s="26">
        <v>-102.293631</v>
      </c>
      <c r="BA4267" s="26" t="s">
        <v>494</v>
      </c>
      <c r="BB4267" s="26" t="s">
        <v>611</v>
      </c>
      <c r="BC4267" s="26" t="s">
        <v>167</v>
      </c>
      <c r="BD4267" s="26" t="s">
        <v>154</v>
      </c>
      <c r="BE4267" s="26"/>
      <c r="BF4267" s="26" t="s">
        <v>99</v>
      </c>
      <c r="BG4267" s="26" t="s">
        <v>167</v>
      </c>
      <c r="BH4267" s="26" t="s">
        <v>99</v>
      </c>
      <c r="BI4267" s="26">
        <v>7</v>
      </c>
      <c r="BJ4267" s="26" t="s">
        <v>217</v>
      </c>
    </row>
    <row r="4268" spans="36:62" x14ac:dyDescent="0.25">
      <c r="AJ4268" s="26">
        <v>3338</v>
      </c>
      <c r="AK4268" s="26">
        <v>2209098</v>
      </c>
      <c r="AL4268" s="264">
        <v>44766.431250000001</v>
      </c>
      <c r="AM4268" s="26" t="s">
        <v>481</v>
      </c>
      <c r="AN4268" s="26" t="s">
        <v>63</v>
      </c>
      <c r="AO4268" s="26" t="s">
        <v>156</v>
      </c>
      <c r="AP4268" s="26" t="s">
        <v>159</v>
      </c>
      <c r="AQ4268" s="26">
        <v>0</v>
      </c>
      <c r="AR4268" s="26">
        <v>90</v>
      </c>
      <c r="AS4268" s="26" t="s">
        <v>707</v>
      </c>
      <c r="AT4268" s="26" t="s">
        <v>71</v>
      </c>
      <c r="AU4268" s="26" t="s">
        <v>63</v>
      </c>
      <c r="AV4268" s="26" t="s">
        <v>63</v>
      </c>
      <c r="AW4268" s="26" t="s">
        <v>63</v>
      </c>
      <c r="AX4268" s="26" t="s">
        <v>63</v>
      </c>
      <c r="AY4268" s="26">
        <v>44.103416000000003</v>
      </c>
      <c r="AZ4268" s="26">
        <v>-102.748442999999</v>
      </c>
      <c r="BA4268" s="26" t="s">
        <v>158</v>
      </c>
      <c r="BB4268" s="26" t="s">
        <v>611</v>
      </c>
      <c r="BC4268" s="26" t="s">
        <v>68</v>
      </c>
      <c r="BD4268" s="26" t="s">
        <v>68</v>
      </c>
      <c r="BE4268" s="26"/>
      <c r="BF4268" s="26" t="s">
        <v>68</v>
      </c>
      <c r="BG4268" s="26" t="s">
        <v>68</v>
      </c>
      <c r="BH4268" s="26" t="s">
        <v>146</v>
      </c>
      <c r="BI4268" s="26">
        <v>7</v>
      </c>
      <c r="BJ4268" s="26" t="s">
        <v>217</v>
      </c>
    </row>
    <row r="4269" spans="36:62" x14ac:dyDescent="0.25">
      <c r="AJ4269" s="26">
        <v>3339</v>
      </c>
      <c r="AK4269" s="26">
        <v>2209351</v>
      </c>
      <c r="AL4269" s="264">
        <v>44774.49722222222</v>
      </c>
      <c r="AM4269" s="26" t="s">
        <v>481</v>
      </c>
      <c r="AN4269" s="26" t="s">
        <v>63</v>
      </c>
      <c r="AO4269" s="26" t="s">
        <v>156</v>
      </c>
      <c r="AP4269" s="26" t="s">
        <v>159</v>
      </c>
      <c r="AQ4269" s="26">
        <v>0</v>
      </c>
      <c r="AR4269" s="26">
        <v>90</v>
      </c>
      <c r="AS4269" s="26" t="s">
        <v>635</v>
      </c>
      <c r="AT4269" s="26" t="s">
        <v>71</v>
      </c>
      <c r="AU4269" s="26" t="s">
        <v>63</v>
      </c>
      <c r="AV4269" s="26" t="s">
        <v>63</v>
      </c>
      <c r="AW4269" s="26" t="s">
        <v>63</v>
      </c>
      <c r="AX4269" s="26" t="s">
        <v>63</v>
      </c>
      <c r="AY4269" s="26">
        <v>44.031820000000003</v>
      </c>
      <c r="AZ4269" s="26">
        <v>-102.333043</v>
      </c>
      <c r="BA4269" s="26" t="s">
        <v>185</v>
      </c>
      <c r="BB4269" s="26" t="s">
        <v>609</v>
      </c>
      <c r="BC4269" s="26" t="s">
        <v>667</v>
      </c>
      <c r="BD4269" s="26" t="s">
        <v>68</v>
      </c>
      <c r="BE4269" s="26"/>
      <c r="BF4269" s="26" t="s">
        <v>68</v>
      </c>
      <c r="BG4269" s="26" t="s">
        <v>68</v>
      </c>
      <c r="BH4269" s="26" t="s">
        <v>146</v>
      </c>
      <c r="BI4269" s="26">
        <v>7</v>
      </c>
      <c r="BJ4269" s="26" t="s">
        <v>217</v>
      </c>
    </row>
    <row r="4270" spans="36:62" x14ac:dyDescent="0.25">
      <c r="AJ4270" s="26">
        <v>3342</v>
      </c>
      <c r="AK4270" s="26">
        <v>2210009</v>
      </c>
      <c r="AL4270" s="264">
        <v>44777.1875</v>
      </c>
      <c r="AM4270" s="26" t="s">
        <v>481</v>
      </c>
      <c r="AN4270" s="26" t="s">
        <v>63</v>
      </c>
      <c r="AO4270" s="26"/>
      <c r="AP4270" s="26"/>
      <c r="AQ4270" s="26">
        <v>-1</v>
      </c>
      <c r="AR4270" s="26">
        <v>90</v>
      </c>
      <c r="AS4270" s="26" t="s">
        <v>168</v>
      </c>
      <c r="AT4270" s="26" t="s">
        <v>71</v>
      </c>
      <c r="AU4270" s="26" t="s">
        <v>63</v>
      </c>
      <c r="AV4270" s="26" t="s">
        <v>63</v>
      </c>
      <c r="AW4270" s="26" t="s">
        <v>63</v>
      </c>
      <c r="AX4270" s="26" t="s">
        <v>63</v>
      </c>
      <c r="AY4270" s="26">
        <v>43.960416000000002</v>
      </c>
      <c r="AZ4270" s="26">
        <v>-102.17625200000001</v>
      </c>
      <c r="BA4270" s="26" t="s">
        <v>166</v>
      </c>
      <c r="BB4270" s="26" t="s">
        <v>609</v>
      </c>
      <c r="BC4270" s="26" t="s">
        <v>167</v>
      </c>
      <c r="BD4270" s="26" t="s">
        <v>154</v>
      </c>
      <c r="BE4270" s="26"/>
      <c r="BF4270" s="26" t="s">
        <v>99</v>
      </c>
      <c r="BG4270" s="26" t="s">
        <v>167</v>
      </c>
      <c r="BH4270" s="26" t="s">
        <v>99</v>
      </c>
      <c r="BI4270" s="26">
        <v>7</v>
      </c>
      <c r="BJ4270" s="26" t="s">
        <v>217</v>
      </c>
    </row>
    <row r="4271" spans="36:62" x14ac:dyDescent="0.25">
      <c r="AJ4271" s="26">
        <v>3343</v>
      </c>
      <c r="AK4271" s="26">
        <v>2210010</v>
      </c>
      <c r="AL4271" s="264">
        <v>44779.472222222219</v>
      </c>
      <c r="AM4271" s="26" t="s">
        <v>481</v>
      </c>
      <c r="AN4271" s="26" t="s">
        <v>63</v>
      </c>
      <c r="AO4271" s="26" t="s">
        <v>156</v>
      </c>
      <c r="AP4271" s="26" t="s">
        <v>159</v>
      </c>
      <c r="AQ4271" s="26">
        <v>0</v>
      </c>
      <c r="AR4271" s="26">
        <v>90</v>
      </c>
      <c r="AS4271" s="26" t="s">
        <v>930</v>
      </c>
      <c r="AT4271" s="26" t="s">
        <v>71</v>
      </c>
      <c r="AU4271" s="26" t="s">
        <v>63</v>
      </c>
      <c r="AV4271" s="26" t="s">
        <v>69</v>
      </c>
      <c r="AW4271" s="26" t="s">
        <v>63</v>
      </c>
      <c r="AX4271" s="26" t="s">
        <v>63</v>
      </c>
      <c r="AY4271" s="26">
        <v>44.044828000000003</v>
      </c>
      <c r="AZ4271" s="26">
        <v>-102.355684999999</v>
      </c>
      <c r="BA4271" s="26" t="s">
        <v>166</v>
      </c>
      <c r="BB4271" s="26" t="s">
        <v>611</v>
      </c>
      <c r="BC4271" s="26" t="s">
        <v>685</v>
      </c>
      <c r="BD4271" s="26" t="s">
        <v>68</v>
      </c>
      <c r="BE4271" s="26"/>
      <c r="BF4271" s="26" t="s">
        <v>68</v>
      </c>
      <c r="BG4271" s="26" t="s">
        <v>68</v>
      </c>
      <c r="BH4271" s="26" t="s">
        <v>146</v>
      </c>
      <c r="BI4271" s="26">
        <v>7</v>
      </c>
      <c r="BJ4271" s="26" t="s">
        <v>217</v>
      </c>
    </row>
    <row r="4272" spans="36:62" x14ac:dyDescent="0.25">
      <c r="AJ4272" s="26">
        <v>3345</v>
      </c>
      <c r="AK4272" s="26">
        <v>2210259</v>
      </c>
      <c r="AL4272" s="264">
        <v>44791.865972222222</v>
      </c>
      <c r="AM4272" s="26" t="s">
        <v>481</v>
      </c>
      <c r="AN4272" s="26" t="s">
        <v>63</v>
      </c>
      <c r="AO4272" s="26"/>
      <c r="AP4272" s="26"/>
      <c r="AQ4272" s="26">
        <v>-1</v>
      </c>
      <c r="AR4272" s="26">
        <v>90</v>
      </c>
      <c r="AS4272" s="26" t="s">
        <v>168</v>
      </c>
      <c r="AT4272" s="26" t="s">
        <v>71</v>
      </c>
      <c r="AU4272" s="26" t="s">
        <v>63</v>
      </c>
      <c r="AV4272" s="26" t="s">
        <v>63</v>
      </c>
      <c r="AW4272" s="26" t="s">
        <v>63</v>
      </c>
      <c r="AX4272" s="26" t="s">
        <v>63</v>
      </c>
      <c r="AY4272" s="26">
        <v>44.103411000000001</v>
      </c>
      <c r="AZ4272" s="26">
        <v>-102.83658800000001</v>
      </c>
      <c r="BA4272" s="26" t="s">
        <v>485</v>
      </c>
      <c r="BB4272" s="26" t="s">
        <v>611</v>
      </c>
      <c r="BC4272" s="26" t="s">
        <v>167</v>
      </c>
      <c r="BD4272" s="26" t="s">
        <v>154</v>
      </c>
      <c r="BE4272" s="26"/>
      <c r="BF4272" s="26" t="s">
        <v>99</v>
      </c>
      <c r="BG4272" s="26" t="s">
        <v>167</v>
      </c>
      <c r="BH4272" s="26" t="s">
        <v>99</v>
      </c>
      <c r="BI4272" s="26">
        <v>7</v>
      </c>
      <c r="BJ4272" s="26" t="s">
        <v>217</v>
      </c>
    </row>
    <row r="4273" spans="36:62" x14ac:dyDescent="0.25">
      <c r="AJ4273" s="26">
        <v>3346</v>
      </c>
      <c r="AK4273" s="26">
        <v>2210624</v>
      </c>
      <c r="AL4273" s="264">
        <v>44788.524305555555</v>
      </c>
      <c r="AM4273" s="26" t="s">
        <v>147</v>
      </c>
      <c r="AN4273" s="26" t="s">
        <v>63</v>
      </c>
      <c r="AO4273" s="26" t="s">
        <v>156</v>
      </c>
      <c r="AP4273" s="26" t="s">
        <v>159</v>
      </c>
      <c r="AQ4273" s="26">
        <v>0</v>
      </c>
      <c r="AR4273" s="26">
        <v>90</v>
      </c>
      <c r="AS4273" s="26" t="s">
        <v>172</v>
      </c>
      <c r="AT4273" s="26" t="s">
        <v>71</v>
      </c>
      <c r="AU4273" s="26" t="s">
        <v>63</v>
      </c>
      <c r="AV4273" s="26" t="s">
        <v>63</v>
      </c>
      <c r="AW4273" s="26" t="s">
        <v>63</v>
      </c>
      <c r="AX4273" s="26" t="s">
        <v>63</v>
      </c>
      <c r="AY4273" s="26">
        <v>43.885748</v>
      </c>
      <c r="AZ4273" s="26">
        <v>-101.999247999999</v>
      </c>
      <c r="BA4273" s="26" t="s">
        <v>521</v>
      </c>
      <c r="BB4273" s="26" t="s">
        <v>609</v>
      </c>
      <c r="BC4273" s="26" t="s">
        <v>68</v>
      </c>
      <c r="BD4273" s="26" t="s">
        <v>68</v>
      </c>
      <c r="BE4273" s="26"/>
      <c r="BF4273" s="26" t="s">
        <v>68</v>
      </c>
      <c r="BG4273" s="26" t="s">
        <v>68</v>
      </c>
      <c r="BH4273" s="26" t="s">
        <v>146</v>
      </c>
      <c r="BI4273" s="26">
        <v>7</v>
      </c>
      <c r="BJ4273" s="26" t="s">
        <v>217</v>
      </c>
    </row>
    <row r="4274" spans="36:62" x14ac:dyDescent="0.25">
      <c r="AJ4274" s="26">
        <v>3347</v>
      </c>
      <c r="AK4274" s="26">
        <v>2210907</v>
      </c>
      <c r="AL4274" s="264">
        <v>44800.990972222222</v>
      </c>
      <c r="AM4274" s="26" t="s">
        <v>481</v>
      </c>
      <c r="AN4274" s="26" t="s">
        <v>63</v>
      </c>
      <c r="AO4274" s="26"/>
      <c r="AP4274" s="26"/>
      <c r="AQ4274" s="26">
        <v>-1</v>
      </c>
      <c r="AR4274" s="26">
        <v>90</v>
      </c>
      <c r="AS4274" s="26" t="s">
        <v>168</v>
      </c>
      <c r="AT4274" s="26" t="s">
        <v>71</v>
      </c>
      <c r="AU4274" s="26" t="s">
        <v>63</v>
      </c>
      <c r="AV4274" s="26" t="s">
        <v>63</v>
      </c>
      <c r="AW4274" s="26" t="s">
        <v>63</v>
      </c>
      <c r="AX4274" s="26" t="s">
        <v>63</v>
      </c>
      <c r="AY4274" s="26">
        <v>44.103425000000001</v>
      </c>
      <c r="AZ4274" s="26">
        <v>-102.823447</v>
      </c>
      <c r="BA4274" s="26" t="s">
        <v>185</v>
      </c>
      <c r="BB4274" s="26" t="s">
        <v>611</v>
      </c>
      <c r="BC4274" s="26" t="s">
        <v>167</v>
      </c>
      <c r="BD4274" s="26" t="s">
        <v>154</v>
      </c>
      <c r="BE4274" s="26"/>
      <c r="BF4274" s="26" t="s">
        <v>99</v>
      </c>
      <c r="BG4274" s="26" t="s">
        <v>167</v>
      </c>
      <c r="BH4274" s="26" t="s">
        <v>99</v>
      </c>
      <c r="BI4274" s="26">
        <v>7</v>
      </c>
      <c r="BJ4274" s="26" t="s">
        <v>217</v>
      </c>
    </row>
    <row r="4275" spans="36:62" x14ac:dyDescent="0.25">
      <c r="AJ4275" s="26">
        <v>3351</v>
      </c>
      <c r="AK4275" s="26">
        <v>2212280</v>
      </c>
      <c r="AL4275" s="264">
        <v>44759.320833333331</v>
      </c>
      <c r="AM4275" s="26" t="s">
        <v>481</v>
      </c>
      <c r="AN4275" s="26" t="s">
        <v>63</v>
      </c>
      <c r="AO4275" s="26"/>
      <c r="AP4275" s="26"/>
      <c r="AQ4275" s="26">
        <v>-1</v>
      </c>
      <c r="AR4275" s="26">
        <v>90</v>
      </c>
      <c r="AS4275" s="26" t="s">
        <v>168</v>
      </c>
      <c r="AT4275" s="26" t="s">
        <v>71</v>
      </c>
      <c r="AU4275" s="26" t="s">
        <v>63</v>
      </c>
      <c r="AV4275" s="26" t="s">
        <v>63</v>
      </c>
      <c r="AW4275" s="26" t="s">
        <v>63</v>
      </c>
      <c r="AX4275" s="26" t="s">
        <v>63</v>
      </c>
      <c r="AY4275" s="26">
        <v>44.023051000000002</v>
      </c>
      <c r="AZ4275" s="26">
        <v>-102.321287999999</v>
      </c>
      <c r="BA4275" s="26" t="s">
        <v>158</v>
      </c>
      <c r="BB4275" s="26" t="s">
        <v>611</v>
      </c>
      <c r="BC4275" s="26" t="s">
        <v>167</v>
      </c>
      <c r="BD4275" s="26" t="s">
        <v>154</v>
      </c>
      <c r="BE4275" s="26"/>
      <c r="BF4275" s="26" t="s">
        <v>99</v>
      </c>
      <c r="BG4275" s="26" t="s">
        <v>167</v>
      </c>
      <c r="BH4275" s="26" t="s">
        <v>99</v>
      </c>
      <c r="BI4275" s="26">
        <v>7</v>
      </c>
      <c r="BJ4275" s="26" t="s">
        <v>217</v>
      </c>
    </row>
    <row r="4276" spans="36:62" x14ac:dyDescent="0.25">
      <c r="AJ4276" s="26">
        <v>3352</v>
      </c>
      <c r="AK4276" s="26">
        <v>2211402</v>
      </c>
      <c r="AL4276" s="264">
        <v>44803.838888888888</v>
      </c>
      <c r="AM4276" s="26" t="s">
        <v>481</v>
      </c>
      <c r="AN4276" s="26" t="s">
        <v>63</v>
      </c>
      <c r="AO4276" s="26"/>
      <c r="AP4276" s="26"/>
      <c r="AQ4276" s="26">
        <v>-1</v>
      </c>
      <c r="AR4276" s="26">
        <v>90</v>
      </c>
      <c r="AS4276" s="26" t="s">
        <v>168</v>
      </c>
      <c r="AT4276" s="26" t="s">
        <v>71</v>
      </c>
      <c r="AU4276" s="26" t="s">
        <v>63</v>
      </c>
      <c r="AV4276" s="26" t="s">
        <v>63</v>
      </c>
      <c r="AW4276" s="26" t="s">
        <v>63</v>
      </c>
      <c r="AX4276" s="26" t="s">
        <v>63</v>
      </c>
      <c r="AY4276" s="26">
        <v>44.040311000000003</v>
      </c>
      <c r="AZ4276" s="26">
        <v>-102.349783</v>
      </c>
      <c r="BA4276" s="26" t="s">
        <v>158</v>
      </c>
      <c r="BB4276" s="26" t="s">
        <v>609</v>
      </c>
      <c r="BC4276" s="26" t="s">
        <v>167</v>
      </c>
      <c r="BD4276" s="26" t="s">
        <v>154</v>
      </c>
      <c r="BE4276" s="26"/>
      <c r="BF4276" s="26" t="s">
        <v>99</v>
      </c>
      <c r="BG4276" s="26" t="s">
        <v>167</v>
      </c>
      <c r="BH4276" s="26" t="s">
        <v>99</v>
      </c>
      <c r="BI4276" s="26">
        <v>7</v>
      </c>
      <c r="BJ4276" s="26" t="s">
        <v>217</v>
      </c>
    </row>
    <row r="4277" spans="36:62" x14ac:dyDescent="0.25">
      <c r="AJ4277" s="26">
        <v>3355</v>
      </c>
      <c r="AK4277" s="26">
        <v>2211199</v>
      </c>
      <c r="AL4277" s="264">
        <v>44800.527777777781</v>
      </c>
      <c r="AM4277" s="26" t="s">
        <v>481</v>
      </c>
      <c r="AN4277" s="26" t="s">
        <v>63</v>
      </c>
      <c r="AO4277" s="26" t="s">
        <v>156</v>
      </c>
      <c r="AP4277" s="26" t="s">
        <v>159</v>
      </c>
      <c r="AQ4277" s="26">
        <v>0</v>
      </c>
      <c r="AR4277" s="26">
        <v>90</v>
      </c>
      <c r="AS4277" s="26" t="s">
        <v>721</v>
      </c>
      <c r="AT4277" s="26" t="s">
        <v>71</v>
      </c>
      <c r="AU4277" s="26" t="s">
        <v>63</v>
      </c>
      <c r="AV4277" s="26" t="s">
        <v>63</v>
      </c>
      <c r="AW4277" s="26" t="s">
        <v>63</v>
      </c>
      <c r="AX4277" s="26" t="s">
        <v>63</v>
      </c>
      <c r="AY4277" s="26">
        <v>44.104788999999897</v>
      </c>
      <c r="AZ4277" s="26">
        <v>-102.640467</v>
      </c>
      <c r="BA4277" s="26" t="s">
        <v>185</v>
      </c>
      <c r="BB4277" s="26" t="s">
        <v>611</v>
      </c>
      <c r="BC4277" s="26" t="s">
        <v>68</v>
      </c>
      <c r="BD4277" s="26" t="s">
        <v>68</v>
      </c>
      <c r="BE4277" s="26"/>
      <c r="BF4277" s="26" t="s">
        <v>675</v>
      </c>
      <c r="BG4277" s="26" t="s">
        <v>68</v>
      </c>
      <c r="BH4277" s="26" t="s">
        <v>146</v>
      </c>
      <c r="BI4277" s="26">
        <v>7</v>
      </c>
      <c r="BJ4277" s="26" t="s">
        <v>217</v>
      </c>
    </row>
    <row r="4278" spans="36:62" x14ac:dyDescent="0.25">
      <c r="AJ4278" s="26">
        <v>3356</v>
      </c>
      <c r="AK4278" s="26">
        <v>2210611</v>
      </c>
      <c r="AL4278" s="264">
        <v>44792.870138888888</v>
      </c>
      <c r="AM4278" s="26" t="s">
        <v>481</v>
      </c>
      <c r="AN4278" s="26" t="s">
        <v>63</v>
      </c>
      <c r="AO4278" s="26"/>
      <c r="AP4278" s="26"/>
      <c r="AQ4278" s="26">
        <v>-1</v>
      </c>
      <c r="AR4278" s="26">
        <v>90</v>
      </c>
      <c r="AS4278" s="26" t="s">
        <v>168</v>
      </c>
      <c r="AT4278" s="26" t="s">
        <v>71</v>
      </c>
      <c r="AU4278" s="26" t="s">
        <v>63</v>
      </c>
      <c r="AV4278" s="26" t="s">
        <v>63</v>
      </c>
      <c r="AW4278" s="26" t="s">
        <v>63</v>
      </c>
      <c r="AX4278" s="26" t="s">
        <v>63</v>
      </c>
      <c r="AY4278" s="26">
        <v>44.118020000000001</v>
      </c>
      <c r="AZ4278" s="26">
        <v>-103.047391</v>
      </c>
      <c r="BA4278" s="26" t="s">
        <v>166</v>
      </c>
      <c r="BB4278" s="26" t="s">
        <v>609</v>
      </c>
      <c r="BC4278" s="26" t="s">
        <v>167</v>
      </c>
      <c r="BD4278" s="26" t="s">
        <v>154</v>
      </c>
      <c r="BE4278" s="26"/>
      <c r="BF4278" s="26" t="s">
        <v>99</v>
      </c>
      <c r="BG4278" s="26" t="s">
        <v>167</v>
      </c>
      <c r="BH4278" s="26" t="s">
        <v>99</v>
      </c>
      <c r="BI4278" s="26">
        <v>7</v>
      </c>
      <c r="BJ4278" s="26" t="s">
        <v>217</v>
      </c>
    </row>
    <row r="4279" spans="36:62" x14ac:dyDescent="0.25">
      <c r="AJ4279" s="26">
        <v>3357</v>
      </c>
      <c r="AK4279" s="26">
        <v>2212688</v>
      </c>
      <c r="AL4279" s="264">
        <v>44832.886111111111</v>
      </c>
      <c r="AM4279" s="26" t="s">
        <v>481</v>
      </c>
      <c r="AN4279" s="26" t="s">
        <v>63</v>
      </c>
      <c r="AO4279" s="26" t="s">
        <v>156</v>
      </c>
      <c r="AP4279" s="26" t="s">
        <v>159</v>
      </c>
      <c r="AQ4279" s="26">
        <v>0</v>
      </c>
      <c r="AR4279" s="26">
        <v>90</v>
      </c>
      <c r="AS4279" s="26" t="s">
        <v>846</v>
      </c>
      <c r="AT4279" s="26" t="s">
        <v>71</v>
      </c>
      <c r="AU4279" s="26" t="s">
        <v>69</v>
      </c>
      <c r="AV4279" s="26" t="s">
        <v>63</v>
      </c>
      <c r="AW4279" s="26" t="s">
        <v>69</v>
      </c>
      <c r="AX4279" s="26" t="s">
        <v>63</v>
      </c>
      <c r="AY4279" s="26">
        <v>44.103403999999898</v>
      </c>
      <c r="AZ4279" s="26">
        <v>-102.710014999999</v>
      </c>
      <c r="BA4279" s="26" t="s">
        <v>166</v>
      </c>
      <c r="BB4279" s="26" t="s">
        <v>611</v>
      </c>
      <c r="BC4279" s="26" t="s">
        <v>1101</v>
      </c>
      <c r="BD4279" s="26" t="s">
        <v>68</v>
      </c>
      <c r="BE4279" s="26" t="s">
        <v>161</v>
      </c>
      <c r="BF4279" s="26" t="s">
        <v>68</v>
      </c>
      <c r="BG4279" s="26" t="s">
        <v>68</v>
      </c>
      <c r="BH4279" s="26" t="s">
        <v>160</v>
      </c>
      <c r="BI4279" s="26">
        <v>7</v>
      </c>
      <c r="BJ4279" s="26" t="s">
        <v>217</v>
      </c>
    </row>
    <row r="4280" spans="36:62" x14ac:dyDescent="0.25">
      <c r="AJ4280" s="26">
        <v>3360</v>
      </c>
      <c r="AK4280" s="26">
        <v>2211271</v>
      </c>
      <c r="AL4280" s="264">
        <v>44807.989583333336</v>
      </c>
      <c r="AM4280" s="26" t="s">
        <v>481</v>
      </c>
      <c r="AN4280" s="26" t="s">
        <v>63</v>
      </c>
      <c r="AO4280" s="26"/>
      <c r="AP4280" s="26"/>
      <c r="AQ4280" s="26">
        <v>-1</v>
      </c>
      <c r="AR4280" s="26">
        <v>90</v>
      </c>
      <c r="AS4280" s="26" t="s">
        <v>168</v>
      </c>
      <c r="AT4280" s="26" t="s">
        <v>71</v>
      </c>
      <c r="AU4280" s="26" t="s">
        <v>63</v>
      </c>
      <c r="AV4280" s="26" t="s">
        <v>63</v>
      </c>
      <c r="AW4280" s="26" t="s">
        <v>63</v>
      </c>
      <c r="AX4280" s="26" t="s">
        <v>63</v>
      </c>
      <c r="AY4280" s="26">
        <v>44.118099000000001</v>
      </c>
      <c r="AZ4280" s="26">
        <v>-102.951515999999</v>
      </c>
      <c r="BA4280" s="26" t="s">
        <v>166</v>
      </c>
      <c r="BB4280" s="26" t="s">
        <v>611</v>
      </c>
      <c r="BC4280" s="26" t="s">
        <v>167</v>
      </c>
      <c r="BD4280" s="26" t="s">
        <v>154</v>
      </c>
      <c r="BE4280" s="26"/>
      <c r="BF4280" s="26" t="s">
        <v>99</v>
      </c>
      <c r="BG4280" s="26" t="s">
        <v>167</v>
      </c>
      <c r="BH4280" s="26" t="s">
        <v>99</v>
      </c>
      <c r="BI4280" s="26">
        <v>7</v>
      </c>
      <c r="BJ4280" s="26" t="s">
        <v>217</v>
      </c>
    </row>
    <row r="4281" spans="36:62" x14ac:dyDescent="0.25">
      <c r="AJ4281" s="26">
        <v>3361</v>
      </c>
      <c r="AK4281" s="26">
        <v>2211867</v>
      </c>
      <c r="AL4281" s="264">
        <v>44820.702777777777</v>
      </c>
      <c r="AM4281" s="26" t="s">
        <v>481</v>
      </c>
      <c r="AN4281" s="26" t="s">
        <v>63</v>
      </c>
      <c r="AO4281" s="26" t="s">
        <v>156</v>
      </c>
      <c r="AP4281" s="26" t="s">
        <v>159</v>
      </c>
      <c r="AQ4281" s="26">
        <v>0</v>
      </c>
      <c r="AR4281" s="26">
        <v>90</v>
      </c>
      <c r="AS4281" s="26" t="s">
        <v>749</v>
      </c>
      <c r="AT4281" s="26" t="s">
        <v>77</v>
      </c>
      <c r="AU4281" s="26" t="s">
        <v>63</v>
      </c>
      <c r="AV4281" s="26" t="s">
        <v>63</v>
      </c>
      <c r="AW4281" s="26" t="s">
        <v>63</v>
      </c>
      <c r="AX4281" s="26" t="s">
        <v>63</v>
      </c>
      <c r="AY4281" s="26">
        <v>44.100338999999899</v>
      </c>
      <c r="AZ4281" s="26">
        <v>-103.151635999999</v>
      </c>
      <c r="BA4281" s="26" t="s">
        <v>158</v>
      </c>
      <c r="BB4281" s="26" t="s">
        <v>611</v>
      </c>
      <c r="BC4281" s="26" t="s">
        <v>614</v>
      </c>
      <c r="BD4281" s="26" t="s">
        <v>615</v>
      </c>
      <c r="BE4281" s="26" t="s">
        <v>677</v>
      </c>
      <c r="BF4281" s="26" t="s">
        <v>68</v>
      </c>
      <c r="BG4281" s="26" t="s">
        <v>209</v>
      </c>
      <c r="BH4281" s="26" t="s">
        <v>160</v>
      </c>
      <c r="BI4281" s="26">
        <v>7</v>
      </c>
      <c r="BJ4281" s="26" t="s">
        <v>21</v>
      </c>
    </row>
    <row r="4282" spans="36:62" x14ac:dyDescent="0.25">
      <c r="AJ4282" s="26">
        <v>3363</v>
      </c>
      <c r="AK4282" s="26">
        <v>2211562</v>
      </c>
      <c r="AL4282" s="264">
        <v>44814.711805555555</v>
      </c>
      <c r="AM4282" s="26" t="s">
        <v>481</v>
      </c>
      <c r="AN4282" s="26" t="s">
        <v>63</v>
      </c>
      <c r="AO4282" s="26"/>
      <c r="AP4282" s="26"/>
      <c r="AQ4282" s="26">
        <v>-1</v>
      </c>
      <c r="AR4282" s="26">
        <v>90</v>
      </c>
      <c r="AS4282" s="26" t="s">
        <v>168</v>
      </c>
      <c r="AT4282" s="26" t="s">
        <v>71</v>
      </c>
      <c r="AU4282" s="26" t="s">
        <v>63</v>
      </c>
      <c r="AV4282" s="26" t="s">
        <v>63</v>
      </c>
      <c r="AW4282" s="26" t="s">
        <v>63</v>
      </c>
      <c r="AX4282" s="26" t="s">
        <v>63</v>
      </c>
      <c r="AY4282" s="26">
        <v>44.067380999999898</v>
      </c>
      <c r="AZ4282" s="26">
        <v>-102.459548999999</v>
      </c>
      <c r="BA4282" s="26" t="s">
        <v>166</v>
      </c>
      <c r="BB4282" s="26" t="s">
        <v>611</v>
      </c>
      <c r="BC4282" s="26" t="s">
        <v>167</v>
      </c>
      <c r="BD4282" s="26" t="s">
        <v>154</v>
      </c>
      <c r="BE4282" s="26"/>
      <c r="BF4282" s="26" t="s">
        <v>99</v>
      </c>
      <c r="BG4282" s="26" t="s">
        <v>167</v>
      </c>
      <c r="BH4282" s="26" t="s">
        <v>99</v>
      </c>
      <c r="BI4282" s="26">
        <v>7</v>
      </c>
      <c r="BJ4282" s="26" t="s">
        <v>217</v>
      </c>
    </row>
    <row r="4283" spans="36:62" x14ac:dyDescent="0.25">
      <c r="AJ4283" s="26">
        <v>3364</v>
      </c>
      <c r="AK4283" s="26">
        <v>2212708</v>
      </c>
      <c r="AL4283" s="264">
        <v>44834.183333333334</v>
      </c>
      <c r="AM4283" s="26" t="s">
        <v>481</v>
      </c>
      <c r="AN4283" s="26" t="s">
        <v>63</v>
      </c>
      <c r="AO4283" s="26"/>
      <c r="AP4283" s="26"/>
      <c r="AQ4283" s="26">
        <v>-1</v>
      </c>
      <c r="AR4283" s="26">
        <v>90</v>
      </c>
      <c r="AS4283" s="26" t="s">
        <v>168</v>
      </c>
      <c r="AT4283" s="26" t="s">
        <v>71</v>
      </c>
      <c r="AU4283" s="26" t="s">
        <v>63</v>
      </c>
      <c r="AV4283" s="26" t="s">
        <v>63</v>
      </c>
      <c r="AW4283" s="26" t="s">
        <v>63</v>
      </c>
      <c r="AX4283" s="26" t="s">
        <v>63</v>
      </c>
      <c r="AY4283" s="26">
        <v>43.999465000000001</v>
      </c>
      <c r="AZ4283" s="26">
        <v>-102.265991</v>
      </c>
      <c r="BA4283" s="26" t="s">
        <v>158</v>
      </c>
      <c r="BB4283" s="26" t="s">
        <v>611</v>
      </c>
      <c r="BC4283" s="26" t="s">
        <v>167</v>
      </c>
      <c r="BD4283" s="26" t="s">
        <v>154</v>
      </c>
      <c r="BE4283" s="26"/>
      <c r="BF4283" s="26" t="s">
        <v>99</v>
      </c>
      <c r="BG4283" s="26" t="s">
        <v>167</v>
      </c>
      <c r="BH4283" s="26" t="s">
        <v>99</v>
      </c>
      <c r="BI4283" s="26">
        <v>7</v>
      </c>
      <c r="BJ4283" s="26" t="s">
        <v>217</v>
      </c>
    </row>
    <row r="4284" spans="36:62" x14ac:dyDescent="0.25">
      <c r="AJ4284" s="26">
        <v>3366</v>
      </c>
      <c r="AK4284" s="26">
        <v>2212872</v>
      </c>
      <c r="AL4284" s="264">
        <v>44836.813888888886</v>
      </c>
      <c r="AM4284" s="26" t="s">
        <v>481</v>
      </c>
      <c r="AN4284" s="26" t="s">
        <v>63</v>
      </c>
      <c r="AO4284" s="26"/>
      <c r="AP4284" s="26"/>
      <c r="AQ4284" s="26">
        <v>-1</v>
      </c>
      <c r="AR4284" s="26">
        <v>90</v>
      </c>
      <c r="AS4284" s="26" t="s">
        <v>168</v>
      </c>
      <c r="AT4284" s="26" t="s">
        <v>71</v>
      </c>
      <c r="AU4284" s="26" t="s">
        <v>63</v>
      </c>
      <c r="AV4284" s="26" t="s">
        <v>63</v>
      </c>
      <c r="AW4284" s="26" t="s">
        <v>63</v>
      </c>
      <c r="AX4284" s="26" t="s">
        <v>63</v>
      </c>
      <c r="AY4284" s="26">
        <v>43.993310999999899</v>
      </c>
      <c r="AZ4284" s="26">
        <v>-102.256826</v>
      </c>
      <c r="BA4284" s="26" t="s">
        <v>166</v>
      </c>
      <c r="BB4284" s="26" t="s">
        <v>609</v>
      </c>
      <c r="BC4284" s="26" t="s">
        <v>167</v>
      </c>
      <c r="BD4284" s="26" t="s">
        <v>154</v>
      </c>
      <c r="BE4284" s="26"/>
      <c r="BF4284" s="26" t="s">
        <v>99</v>
      </c>
      <c r="BG4284" s="26" t="s">
        <v>167</v>
      </c>
      <c r="BH4284" s="26" t="s">
        <v>99</v>
      </c>
      <c r="BI4284" s="26">
        <v>7</v>
      </c>
      <c r="BJ4284" s="26" t="s">
        <v>217</v>
      </c>
    </row>
    <row r="4285" spans="36:62" x14ac:dyDescent="0.25">
      <c r="AJ4285" s="26">
        <v>3367</v>
      </c>
      <c r="AK4285" s="26">
        <v>2213251</v>
      </c>
      <c r="AL4285" s="264">
        <v>44840.263888888891</v>
      </c>
      <c r="AM4285" s="26" t="s">
        <v>481</v>
      </c>
      <c r="AN4285" s="26" t="s">
        <v>63</v>
      </c>
      <c r="AO4285" s="26"/>
      <c r="AP4285" s="26"/>
      <c r="AQ4285" s="26">
        <v>-1</v>
      </c>
      <c r="AR4285" s="26">
        <v>90</v>
      </c>
      <c r="AS4285" s="26" t="s">
        <v>168</v>
      </c>
      <c r="AT4285" s="26" t="s">
        <v>71</v>
      </c>
      <c r="AU4285" s="26" t="s">
        <v>63</v>
      </c>
      <c r="AV4285" s="26" t="s">
        <v>63</v>
      </c>
      <c r="AW4285" s="26" t="s">
        <v>63</v>
      </c>
      <c r="AX4285" s="26" t="s">
        <v>63</v>
      </c>
      <c r="AY4285" s="26">
        <v>44.099673000000003</v>
      </c>
      <c r="AZ4285" s="26">
        <v>-103.160630999999</v>
      </c>
      <c r="BA4285" s="26" t="s">
        <v>166</v>
      </c>
      <c r="BB4285" s="26" t="s">
        <v>609</v>
      </c>
      <c r="BC4285" s="26" t="s">
        <v>167</v>
      </c>
      <c r="BD4285" s="26" t="s">
        <v>154</v>
      </c>
      <c r="BE4285" s="26"/>
      <c r="BF4285" s="26" t="s">
        <v>99</v>
      </c>
      <c r="BG4285" s="26" t="s">
        <v>167</v>
      </c>
      <c r="BH4285" s="26" t="s">
        <v>99</v>
      </c>
      <c r="BI4285" s="26">
        <v>7</v>
      </c>
      <c r="BJ4285" s="26" t="s">
        <v>217</v>
      </c>
    </row>
    <row r="4286" spans="36:62" x14ac:dyDescent="0.25">
      <c r="AJ4286" s="26">
        <v>3368</v>
      </c>
      <c r="AK4286" s="26">
        <v>2213466</v>
      </c>
      <c r="AL4286" s="264">
        <v>44849.28125</v>
      </c>
      <c r="AM4286" s="26" t="s">
        <v>481</v>
      </c>
      <c r="AN4286" s="26" t="s">
        <v>63</v>
      </c>
      <c r="AO4286" s="26"/>
      <c r="AP4286" s="26"/>
      <c r="AQ4286" s="26">
        <v>-1</v>
      </c>
      <c r="AR4286" s="26">
        <v>90</v>
      </c>
      <c r="AS4286" s="26" t="s">
        <v>168</v>
      </c>
      <c r="AT4286" s="26" t="s">
        <v>71</v>
      </c>
      <c r="AU4286" s="26" t="s">
        <v>63</v>
      </c>
      <c r="AV4286" s="26" t="s">
        <v>63</v>
      </c>
      <c r="AW4286" s="26" t="s">
        <v>63</v>
      </c>
      <c r="AX4286" s="26" t="s">
        <v>63</v>
      </c>
      <c r="AY4286" s="26">
        <v>44.067312999999899</v>
      </c>
      <c r="AZ4286" s="26">
        <v>-102.392053</v>
      </c>
      <c r="BA4286" s="26" t="s">
        <v>166</v>
      </c>
      <c r="BB4286" s="26" t="s">
        <v>611</v>
      </c>
      <c r="BC4286" s="26" t="s">
        <v>167</v>
      </c>
      <c r="BD4286" s="26" t="s">
        <v>154</v>
      </c>
      <c r="BE4286" s="26"/>
      <c r="BF4286" s="26" t="s">
        <v>99</v>
      </c>
      <c r="BG4286" s="26" t="s">
        <v>167</v>
      </c>
      <c r="BH4286" s="26" t="s">
        <v>99</v>
      </c>
      <c r="BI4286" s="26">
        <v>7</v>
      </c>
      <c r="BJ4286" s="26" t="s">
        <v>217</v>
      </c>
    </row>
    <row r="4287" spans="36:62" x14ac:dyDescent="0.25">
      <c r="AJ4287" s="26">
        <v>3372</v>
      </c>
      <c r="AK4287" s="26">
        <v>2212696</v>
      </c>
      <c r="AL4287" s="264">
        <v>44833.788888888892</v>
      </c>
      <c r="AM4287" s="26" t="s">
        <v>481</v>
      </c>
      <c r="AN4287" s="26" t="s">
        <v>63</v>
      </c>
      <c r="AO4287" s="26" t="s">
        <v>173</v>
      </c>
      <c r="AP4287" s="26" t="s">
        <v>159</v>
      </c>
      <c r="AQ4287" s="26">
        <v>0</v>
      </c>
      <c r="AR4287" s="26">
        <v>90</v>
      </c>
      <c r="AS4287" s="26" t="s">
        <v>1136</v>
      </c>
      <c r="AT4287" s="26" t="s">
        <v>71</v>
      </c>
      <c r="AU4287" s="26" t="s">
        <v>63</v>
      </c>
      <c r="AV4287" s="26" t="s">
        <v>69</v>
      </c>
      <c r="AW4287" s="26" t="s">
        <v>63</v>
      </c>
      <c r="AX4287" s="26" t="s">
        <v>63</v>
      </c>
      <c r="AY4287" s="26">
        <v>44.118391000000003</v>
      </c>
      <c r="AZ4287" s="26">
        <v>-102.982467</v>
      </c>
      <c r="BA4287" s="26" t="s">
        <v>158</v>
      </c>
      <c r="BB4287" s="26" t="s">
        <v>609</v>
      </c>
      <c r="BC4287" s="26" t="s">
        <v>1025</v>
      </c>
      <c r="BD4287" s="26" t="s">
        <v>68</v>
      </c>
      <c r="BE4287" s="26" t="s">
        <v>1029</v>
      </c>
      <c r="BF4287" s="26" t="s">
        <v>68</v>
      </c>
      <c r="BG4287" s="26" t="s">
        <v>68</v>
      </c>
      <c r="BH4287" s="26" t="s">
        <v>160</v>
      </c>
      <c r="BI4287" s="26">
        <v>7</v>
      </c>
      <c r="BJ4287" s="26" t="s">
        <v>217</v>
      </c>
    </row>
    <row r="4288" spans="36:62" x14ac:dyDescent="0.25">
      <c r="AJ4288" s="26">
        <v>3375</v>
      </c>
      <c r="AK4288" s="26">
        <v>2213625</v>
      </c>
      <c r="AL4288" s="264">
        <v>44835.371527777781</v>
      </c>
      <c r="AM4288" s="26" t="s">
        <v>481</v>
      </c>
      <c r="AN4288" s="26" t="s">
        <v>63</v>
      </c>
      <c r="AO4288" s="26" t="s">
        <v>156</v>
      </c>
      <c r="AP4288" s="26" t="s">
        <v>648</v>
      </c>
      <c r="AQ4288" s="26">
        <v>0</v>
      </c>
      <c r="AR4288" s="26">
        <v>90</v>
      </c>
      <c r="AS4288" s="26" t="s">
        <v>1137</v>
      </c>
      <c r="AT4288" s="26" t="s">
        <v>71</v>
      </c>
      <c r="AU4288" s="26" t="s">
        <v>63</v>
      </c>
      <c r="AV4288" s="26" t="s">
        <v>69</v>
      </c>
      <c r="AW4288" s="26" t="s">
        <v>63</v>
      </c>
      <c r="AX4288" s="26" t="s">
        <v>63</v>
      </c>
      <c r="AY4288" s="26">
        <v>44.103653999999899</v>
      </c>
      <c r="AZ4288" s="26">
        <v>-102.772986</v>
      </c>
      <c r="BA4288" s="26" t="s">
        <v>482</v>
      </c>
      <c r="BB4288" s="26" t="s">
        <v>609</v>
      </c>
      <c r="BC4288" s="26" t="s">
        <v>685</v>
      </c>
      <c r="BD4288" s="26" t="s">
        <v>68</v>
      </c>
      <c r="BE4288" s="26" t="s">
        <v>1016</v>
      </c>
      <c r="BF4288" s="26" t="s">
        <v>68</v>
      </c>
      <c r="BG4288" s="26" t="s">
        <v>68</v>
      </c>
      <c r="BH4288" s="26" t="s">
        <v>646</v>
      </c>
      <c r="BI4288" s="26">
        <v>7</v>
      </c>
      <c r="BJ4288" s="26" t="s">
        <v>217</v>
      </c>
    </row>
    <row r="4289" spans="36:62" x14ac:dyDescent="0.25">
      <c r="AJ4289" s="26">
        <v>3376</v>
      </c>
      <c r="AK4289" s="26">
        <v>2213119</v>
      </c>
      <c r="AL4289" s="264">
        <v>44843.622916666667</v>
      </c>
      <c r="AM4289" s="26" t="s">
        <v>481</v>
      </c>
      <c r="AN4289" s="26" t="s">
        <v>63</v>
      </c>
      <c r="AO4289" s="26" t="s">
        <v>156</v>
      </c>
      <c r="AP4289" s="26" t="s">
        <v>627</v>
      </c>
      <c r="AQ4289" s="26">
        <v>0</v>
      </c>
      <c r="AR4289" s="26">
        <v>90</v>
      </c>
      <c r="AS4289" s="26" t="s">
        <v>628</v>
      </c>
      <c r="AT4289" s="26" t="s">
        <v>71</v>
      </c>
      <c r="AU4289" s="26" t="s">
        <v>63</v>
      </c>
      <c r="AV4289" s="26" t="s">
        <v>63</v>
      </c>
      <c r="AW4289" s="26" t="s">
        <v>63</v>
      </c>
      <c r="AX4289" s="26" t="s">
        <v>63</v>
      </c>
      <c r="AY4289" s="26">
        <v>44.118084000000003</v>
      </c>
      <c r="AZ4289" s="26">
        <v>-102.993934999999</v>
      </c>
      <c r="BA4289" s="26" t="s">
        <v>482</v>
      </c>
      <c r="BB4289" s="26" t="s">
        <v>611</v>
      </c>
      <c r="BC4289" s="26" t="s">
        <v>629</v>
      </c>
      <c r="BD4289" s="26" t="s">
        <v>68</v>
      </c>
      <c r="BE4289" s="26" t="s">
        <v>1138</v>
      </c>
      <c r="BF4289" s="26" t="s">
        <v>68</v>
      </c>
      <c r="BG4289" s="26" t="s">
        <v>1139</v>
      </c>
      <c r="BH4289" s="26" t="s">
        <v>646</v>
      </c>
      <c r="BI4289" s="26">
        <v>7</v>
      </c>
      <c r="BJ4289" s="26" t="s">
        <v>217</v>
      </c>
    </row>
    <row r="4290" spans="36:62" x14ac:dyDescent="0.25">
      <c r="AJ4290" s="26">
        <v>3377</v>
      </c>
      <c r="AK4290" s="26">
        <v>2211683</v>
      </c>
      <c r="AL4290" s="264">
        <v>44813.443749999999</v>
      </c>
      <c r="AM4290" s="26" t="s">
        <v>147</v>
      </c>
      <c r="AN4290" s="26" t="s">
        <v>63</v>
      </c>
      <c r="AO4290" s="26" t="s">
        <v>156</v>
      </c>
      <c r="AP4290" s="26" t="s">
        <v>159</v>
      </c>
      <c r="AQ4290" s="26">
        <v>0</v>
      </c>
      <c r="AR4290" s="26">
        <v>90</v>
      </c>
      <c r="AS4290" s="26" t="s">
        <v>1140</v>
      </c>
      <c r="AT4290" s="26" t="s">
        <v>74</v>
      </c>
      <c r="AU4290" s="26" t="s">
        <v>63</v>
      </c>
      <c r="AV4290" s="26" t="s">
        <v>69</v>
      </c>
      <c r="AW4290" s="26" t="s">
        <v>63</v>
      </c>
      <c r="AX4290" s="26" t="s">
        <v>63</v>
      </c>
      <c r="AY4290" s="26">
        <v>43.8362669999999</v>
      </c>
      <c r="AZ4290" s="26">
        <v>-101.648872999999</v>
      </c>
      <c r="BA4290" s="26" t="s">
        <v>533</v>
      </c>
      <c r="BB4290" s="26" t="s">
        <v>1141</v>
      </c>
      <c r="BC4290" s="26" t="s">
        <v>685</v>
      </c>
      <c r="BD4290" s="26" t="s">
        <v>68</v>
      </c>
      <c r="BE4290" s="26"/>
      <c r="BF4290" s="26" t="s">
        <v>68</v>
      </c>
      <c r="BG4290" s="26" t="s">
        <v>68</v>
      </c>
      <c r="BH4290" s="26" t="s">
        <v>175</v>
      </c>
      <c r="BI4290" s="26">
        <v>7</v>
      </c>
      <c r="BJ4290" s="26" t="s">
        <v>20</v>
      </c>
    </row>
    <row r="4291" spans="36:62" x14ac:dyDescent="0.25">
      <c r="AJ4291" s="26">
        <v>3378</v>
      </c>
      <c r="AK4291" s="26">
        <v>2213446</v>
      </c>
      <c r="AL4291" s="264">
        <v>44834.64166666667</v>
      </c>
      <c r="AM4291" s="26" t="s">
        <v>481</v>
      </c>
      <c r="AN4291" s="26" t="s">
        <v>63</v>
      </c>
      <c r="AO4291" s="26" t="s">
        <v>156</v>
      </c>
      <c r="AP4291" s="26" t="s">
        <v>159</v>
      </c>
      <c r="AQ4291" s="26">
        <v>0</v>
      </c>
      <c r="AR4291" s="26">
        <v>90</v>
      </c>
      <c r="AS4291" s="26" t="s">
        <v>628</v>
      </c>
      <c r="AT4291" s="26" t="s">
        <v>71</v>
      </c>
      <c r="AU4291" s="26" t="s">
        <v>63</v>
      </c>
      <c r="AV4291" s="26" t="s">
        <v>63</v>
      </c>
      <c r="AW4291" s="26" t="s">
        <v>63</v>
      </c>
      <c r="AX4291" s="26" t="s">
        <v>63</v>
      </c>
      <c r="AY4291" s="26">
        <v>44.106555</v>
      </c>
      <c r="AZ4291" s="26">
        <v>-102.627989999999</v>
      </c>
      <c r="BA4291" s="26" t="s">
        <v>482</v>
      </c>
      <c r="BB4291" s="26" t="s">
        <v>611</v>
      </c>
      <c r="BC4291" s="26" t="s">
        <v>680</v>
      </c>
      <c r="BD4291" s="26" t="s">
        <v>68</v>
      </c>
      <c r="BE4291" s="26" t="s">
        <v>1142</v>
      </c>
      <c r="BF4291" s="26" t="s">
        <v>68</v>
      </c>
      <c r="BG4291" s="26" t="s">
        <v>68</v>
      </c>
      <c r="BH4291" s="26" t="s">
        <v>175</v>
      </c>
      <c r="BI4291" s="26">
        <v>7</v>
      </c>
      <c r="BJ4291" s="26" t="s">
        <v>217</v>
      </c>
    </row>
    <row r="4292" spans="36:62" x14ac:dyDescent="0.25">
      <c r="AJ4292" s="26">
        <v>3379</v>
      </c>
      <c r="AK4292" s="26">
        <v>2211563</v>
      </c>
      <c r="AL4292" s="264">
        <v>44813.501388888886</v>
      </c>
      <c r="AM4292" s="26" t="s">
        <v>481</v>
      </c>
      <c r="AN4292" s="26" t="s">
        <v>63</v>
      </c>
      <c r="AO4292" s="26" t="s">
        <v>204</v>
      </c>
      <c r="AP4292" s="26" t="s">
        <v>159</v>
      </c>
      <c r="AQ4292" s="26">
        <v>0</v>
      </c>
      <c r="AR4292" s="26">
        <v>90</v>
      </c>
      <c r="AS4292" s="26" t="s">
        <v>742</v>
      </c>
      <c r="AT4292" s="26" t="s">
        <v>704</v>
      </c>
      <c r="AU4292" s="26" t="s">
        <v>63</v>
      </c>
      <c r="AV4292" s="26" t="s">
        <v>63</v>
      </c>
      <c r="AW4292" s="26" t="s">
        <v>63</v>
      </c>
      <c r="AX4292" s="26" t="s">
        <v>69</v>
      </c>
      <c r="AY4292" s="26">
        <v>44.021095000000003</v>
      </c>
      <c r="AZ4292" s="26">
        <v>-102.300973999999</v>
      </c>
      <c r="BA4292" s="26" t="s">
        <v>37</v>
      </c>
      <c r="BB4292" s="26" t="s">
        <v>611</v>
      </c>
      <c r="BC4292" s="26" t="s">
        <v>880</v>
      </c>
      <c r="BD4292" s="26" t="s">
        <v>68</v>
      </c>
      <c r="BE4292" s="26"/>
      <c r="BF4292" s="26" t="s">
        <v>68</v>
      </c>
      <c r="BG4292" s="26" t="s">
        <v>68</v>
      </c>
      <c r="BH4292" s="26" t="s">
        <v>160</v>
      </c>
      <c r="BI4292" s="26">
        <v>7</v>
      </c>
      <c r="BJ4292" s="26" t="s">
        <v>21</v>
      </c>
    </row>
    <row r="4293" spans="36:62" x14ac:dyDescent="0.25">
      <c r="AJ4293" s="26">
        <v>3380</v>
      </c>
      <c r="AK4293" s="26">
        <v>2213552</v>
      </c>
      <c r="AL4293" s="264">
        <v>44847.166666666664</v>
      </c>
      <c r="AM4293" s="26" t="s">
        <v>481</v>
      </c>
      <c r="AN4293" s="26" t="s">
        <v>63</v>
      </c>
      <c r="AO4293" s="26"/>
      <c r="AP4293" s="26" t="s">
        <v>159</v>
      </c>
      <c r="AQ4293" s="26">
        <v>0</v>
      </c>
      <c r="AR4293" s="26">
        <v>90</v>
      </c>
      <c r="AS4293" s="26" t="s">
        <v>638</v>
      </c>
      <c r="AT4293" s="26" t="s">
        <v>71</v>
      </c>
      <c r="AU4293" s="26" t="s">
        <v>63</v>
      </c>
      <c r="AV4293" s="26" t="s">
        <v>63</v>
      </c>
      <c r="AW4293" s="26" t="s">
        <v>63</v>
      </c>
      <c r="AX4293" s="26" t="s">
        <v>63</v>
      </c>
      <c r="AY4293" s="26">
        <v>44.028908000000001</v>
      </c>
      <c r="AZ4293" s="26">
        <v>-102.335132</v>
      </c>
      <c r="BA4293" s="26" t="s">
        <v>166</v>
      </c>
      <c r="BB4293" s="26" t="s">
        <v>611</v>
      </c>
      <c r="BC4293" s="26" t="s">
        <v>162</v>
      </c>
      <c r="BD4293" s="26" t="s">
        <v>68</v>
      </c>
      <c r="BE4293" s="26"/>
      <c r="BF4293" s="26" t="s">
        <v>68</v>
      </c>
      <c r="BG4293" s="26" t="s">
        <v>534</v>
      </c>
      <c r="BH4293" s="26" t="s">
        <v>534</v>
      </c>
      <c r="BI4293" s="26">
        <v>7</v>
      </c>
      <c r="BJ4293" s="26" t="s">
        <v>217</v>
      </c>
    </row>
    <row r="4294" spans="36:62" x14ac:dyDescent="0.25">
      <c r="AJ4294" s="26">
        <v>3382</v>
      </c>
      <c r="AK4294" s="26">
        <v>2211642</v>
      </c>
      <c r="AL4294" s="264">
        <v>44808.706944444442</v>
      </c>
      <c r="AM4294" s="26" t="s">
        <v>481</v>
      </c>
      <c r="AN4294" s="26" t="s">
        <v>63</v>
      </c>
      <c r="AO4294" s="26" t="s">
        <v>1143</v>
      </c>
      <c r="AP4294" s="26" t="s">
        <v>159</v>
      </c>
      <c r="AQ4294" s="26">
        <v>0</v>
      </c>
      <c r="AR4294" s="26">
        <v>90</v>
      </c>
      <c r="AS4294" s="26" t="s">
        <v>1144</v>
      </c>
      <c r="AT4294" s="26" t="s">
        <v>71</v>
      </c>
      <c r="AU4294" s="26" t="s">
        <v>63</v>
      </c>
      <c r="AV4294" s="26" t="s">
        <v>63</v>
      </c>
      <c r="AW4294" s="26" t="s">
        <v>63</v>
      </c>
      <c r="AX4294" s="26" t="s">
        <v>63</v>
      </c>
      <c r="AY4294" s="26">
        <v>43.987105</v>
      </c>
      <c r="AZ4294" s="26">
        <v>-102.22268800000001</v>
      </c>
      <c r="BA4294" s="26" t="s">
        <v>535</v>
      </c>
      <c r="BB4294" s="26" t="s">
        <v>611</v>
      </c>
      <c r="BC4294" s="26" t="s">
        <v>708</v>
      </c>
      <c r="BD4294" s="26" t="s">
        <v>68</v>
      </c>
      <c r="BE4294" s="26" t="s">
        <v>705</v>
      </c>
      <c r="BF4294" s="26" t="s">
        <v>68</v>
      </c>
      <c r="BG4294" s="26" t="s">
        <v>68</v>
      </c>
      <c r="BH4294" s="26" t="s">
        <v>728</v>
      </c>
      <c r="BI4294" s="26">
        <v>7</v>
      </c>
      <c r="BJ4294" s="26" t="s">
        <v>19</v>
      </c>
    </row>
    <row r="4295" spans="36:62" x14ac:dyDescent="0.25">
      <c r="AJ4295" s="26">
        <v>3384</v>
      </c>
      <c r="AK4295" s="26">
        <v>2213173</v>
      </c>
      <c r="AL4295" s="264">
        <v>44844.40625</v>
      </c>
      <c r="AM4295" s="26" t="s">
        <v>481</v>
      </c>
      <c r="AN4295" s="26" t="s">
        <v>63</v>
      </c>
      <c r="AO4295" s="26" t="s">
        <v>156</v>
      </c>
      <c r="AP4295" s="26"/>
      <c r="AQ4295" s="26">
        <v>0</v>
      </c>
      <c r="AR4295" s="26">
        <v>90</v>
      </c>
      <c r="AS4295" s="26" t="s">
        <v>694</v>
      </c>
      <c r="AT4295" s="26" t="s">
        <v>71</v>
      </c>
      <c r="AU4295" s="26" t="s">
        <v>63</v>
      </c>
      <c r="AV4295" s="26" t="s">
        <v>63</v>
      </c>
      <c r="AW4295" s="26" t="s">
        <v>63</v>
      </c>
      <c r="AX4295" s="26" t="s">
        <v>63</v>
      </c>
      <c r="AY4295" s="26">
        <v>43.98704</v>
      </c>
      <c r="AZ4295" s="26">
        <v>-102.226699999999</v>
      </c>
      <c r="BA4295" s="26" t="s">
        <v>511</v>
      </c>
      <c r="BB4295" s="26" t="s">
        <v>611</v>
      </c>
      <c r="BC4295" s="26" t="s">
        <v>667</v>
      </c>
      <c r="BD4295" s="26" t="s">
        <v>68</v>
      </c>
      <c r="BE4295" s="26"/>
      <c r="BF4295" s="26" t="s">
        <v>68</v>
      </c>
      <c r="BG4295" s="26" t="s">
        <v>68</v>
      </c>
      <c r="BH4295" s="26" t="s">
        <v>146</v>
      </c>
      <c r="BI4295" s="26">
        <v>7</v>
      </c>
      <c r="BJ4295" s="26" t="s">
        <v>20</v>
      </c>
    </row>
    <row r="4296" spans="36:62" x14ac:dyDescent="0.25">
      <c r="AJ4296" s="26">
        <v>3385</v>
      </c>
      <c r="AK4296" s="26">
        <v>2213523</v>
      </c>
      <c r="AL4296" s="264">
        <v>44843.848611111112</v>
      </c>
      <c r="AM4296" s="26" t="s">
        <v>147</v>
      </c>
      <c r="AN4296" s="26" t="s">
        <v>63</v>
      </c>
      <c r="AO4296" s="26"/>
      <c r="AP4296" s="26"/>
      <c r="AQ4296" s="26">
        <v>-1</v>
      </c>
      <c r="AR4296" s="26">
        <v>90</v>
      </c>
      <c r="AS4296" s="26" t="s">
        <v>168</v>
      </c>
      <c r="AT4296" s="26" t="s">
        <v>71</v>
      </c>
      <c r="AU4296" s="26" t="s">
        <v>63</v>
      </c>
      <c r="AV4296" s="26" t="s">
        <v>63</v>
      </c>
      <c r="AW4296" s="26" t="s">
        <v>63</v>
      </c>
      <c r="AX4296" s="26" t="s">
        <v>63</v>
      </c>
      <c r="AY4296" s="26">
        <v>43.839823000000003</v>
      </c>
      <c r="AZ4296" s="26">
        <v>-101.898162999999</v>
      </c>
      <c r="BA4296" s="26" t="s">
        <v>166</v>
      </c>
      <c r="BB4296" s="26" t="s">
        <v>609</v>
      </c>
      <c r="BC4296" s="26" t="s">
        <v>167</v>
      </c>
      <c r="BD4296" s="26" t="s">
        <v>154</v>
      </c>
      <c r="BE4296" s="26"/>
      <c r="BF4296" s="26" t="s">
        <v>99</v>
      </c>
      <c r="BG4296" s="26" t="s">
        <v>167</v>
      </c>
      <c r="BH4296" s="26" t="s">
        <v>99</v>
      </c>
      <c r="BI4296" s="26">
        <v>7</v>
      </c>
      <c r="BJ4296" s="26" t="s">
        <v>217</v>
      </c>
    </row>
    <row r="4297" spans="36:62" x14ac:dyDescent="0.25">
      <c r="AJ4297" s="26">
        <v>3394</v>
      </c>
      <c r="AK4297" s="26">
        <v>2215446</v>
      </c>
      <c r="AL4297" s="264">
        <v>44860.270833333336</v>
      </c>
      <c r="AM4297" s="26" t="s">
        <v>481</v>
      </c>
      <c r="AN4297" s="26" t="s">
        <v>63</v>
      </c>
      <c r="AO4297" s="26"/>
      <c r="AP4297" s="26"/>
      <c r="AQ4297" s="26">
        <v>-1</v>
      </c>
      <c r="AR4297" s="26">
        <v>90</v>
      </c>
      <c r="AS4297" s="26" t="s">
        <v>168</v>
      </c>
      <c r="AT4297" s="26" t="s">
        <v>71</v>
      </c>
      <c r="AU4297" s="26" t="s">
        <v>63</v>
      </c>
      <c r="AV4297" s="26" t="s">
        <v>63</v>
      </c>
      <c r="AW4297" s="26" t="s">
        <v>63</v>
      </c>
      <c r="AX4297" s="26" t="s">
        <v>63</v>
      </c>
      <c r="AY4297" s="26">
        <v>44.071888000000001</v>
      </c>
      <c r="AZ4297" s="26">
        <v>-102.467316999999</v>
      </c>
      <c r="BA4297" s="26" t="s">
        <v>158</v>
      </c>
      <c r="BB4297" s="26" t="s">
        <v>611</v>
      </c>
      <c r="BC4297" s="26" t="s">
        <v>167</v>
      </c>
      <c r="BD4297" s="26" t="s">
        <v>154</v>
      </c>
      <c r="BE4297" s="26"/>
      <c r="BF4297" s="26" t="s">
        <v>99</v>
      </c>
      <c r="BG4297" s="26" t="s">
        <v>167</v>
      </c>
      <c r="BH4297" s="26" t="s">
        <v>99</v>
      </c>
      <c r="BI4297" s="26">
        <v>7</v>
      </c>
      <c r="BJ4297" s="26" t="s">
        <v>217</v>
      </c>
    </row>
    <row r="4298" spans="36:62" x14ac:dyDescent="0.25">
      <c r="AJ4298" s="26">
        <v>3398</v>
      </c>
      <c r="AK4298" s="26">
        <v>2213626</v>
      </c>
      <c r="AL4298" s="264">
        <v>44849.783333333333</v>
      </c>
      <c r="AM4298" s="26" t="s">
        <v>481</v>
      </c>
      <c r="AN4298" s="26" t="s">
        <v>63</v>
      </c>
      <c r="AO4298" s="26" t="s">
        <v>214</v>
      </c>
      <c r="AP4298" s="26" t="s">
        <v>159</v>
      </c>
      <c r="AQ4298" s="26">
        <v>0</v>
      </c>
      <c r="AR4298" s="26">
        <v>90</v>
      </c>
      <c r="AS4298" s="26" t="s">
        <v>628</v>
      </c>
      <c r="AT4298" s="26" t="s">
        <v>71</v>
      </c>
      <c r="AU4298" s="26" t="s">
        <v>63</v>
      </c>
      <c r="AV4298" s="26" t="s">
        <v>63</v>
      </c>
      <c r="AW4298" s="26" t="s">
        <v>63</v>
      </c>
      <c r="AX4298" s="26" t="s">
        <v>63</v>
      </c>
      <c r="AY4298" s="26">
        <v>44.099715000000003</v>
      </c>
      <c r="AZ4298" s="26">
        <v>-103.157646</v>
      </c>
      <c r="BA4298" s="26" t="s">
        <v>512</v>
      </c>
      <c r="BB4298" s="26" t="s">
        <v>609</v>
      </c>
      <c r="BC4298" s="26" t="s">
        <v>680</v>
      </c>
      <c r="BD4298" s="26" t="s">
        <v>68</v>
      </c>
      <c r="BE4298" s="26" t="s">
        <v>1145</v>
      </c>
      <c r="BF4298" s="26" t="s">
        <v>68</v>
      </c>
      <c r="BG4298" s="26" t="s">
        <v>68</v>
      </c>
      <c r="BH4298" s="26" t="s">
        <v>1146</v>
      </c>
      <c r="BI4298" s="26">
        <v>7</v>
      </c>
      <c r="BJ4298" s="26" t="s">
        <v>19</v>
      </c>
    </row>
    <row r="4299" spans="36:62" x14ac:dyDescent="0.25">
      <c r="AJ4299" s="26">
        <v>3401</v>
      </c>
      <c r="AK4299" s="26">
        <v>2214047</v>
      </c>
      <c r="AL4299" s="264">
        <v>44858.780555555553</v>
      </c>
      <c r="AM4299" s="26" t="s">
        <v>481</v>
      </c>
      <c r="AN4299" s="26" t="s">
        <v>63</v>
      </c>
      <c r="AO4299" s="26"/>
      <c r="AP4299" s="26"/>
      <c r="AQ4299" s="26">
        <v>-1</v>
      </c>
      <c r="AR4299" s="26">
        <v>90</v>
      </c>
      <c r="AS4299" s="26" t="s">
        <v>168</v>
      </c>
      <c r="AT4299" s="26" t="s">
        <v>71</v>
      </c>
      <c r="AU4299" s="26" t="s">
        <v>63</v>
      </c>
      <c r="AV4299" s="26" t="s">
        <v>63</v>
      </c>
      <c r="AW4299" s="26" t="s">
        <v>63</v>
      </c>
      <c r="AX4299" s="26" t="s">
        <v>63</v>
      </c>
      <c r="AY4299" s="26">
        <v>44.103209</v>
      </c>
      <c r="AZ4299" s="26">
        <v>-102.565414</v>
      </c>
      <c r="BA4299" s="26" t="s">
        <v>185</v>
      </c>
      <c r="BB4299" s="26" t="s">
        <v>611</v>
      </c>
      <c r="BC4299" s="26" t="s">
        <v>167</v>
      </c>
      <c r="BD4299" s="26" t="s">
        <v>154</v>
      </c>
      <c r="BE4299" s="26"/>
      <c r="BF4299" s="26" t="s">
        <v>99</v>
      </c>
      <c r="BG4299" s="26" t="s">
        <v>167</v>
      </c>
      <c r="BH4299" s="26" t="s">
        <v>99</v>
      </c>
      <c r="BI4299" s="26">
        <v>7</v>
      </c>
      <c r="BJ4299" s="26" t="s">
        <v>217</v>
      </c>
    </row>
    <row r="4300" spans="36:62" x14ac:dyDescent="0.25">
      <c r="AJ4300" s="26">
        <v>3403</v>
      </c>
      <c r="AK4300" s="26">
        <v>2216914</v>
      </c>
      <c r="AL4300" s="264">
        <v>44874.691666666666</v>
      </c>
      <c r="AM4300" s="26" t="s">
        <v>481</v>
      </c>
      <c r="AN4300" s="26" t="s">
        <v>63</v>
      </c>
      <c r="AO4300" s="26" t="s">
        <v>156</v>
      </c>
      <c r="AP4300" s="26" t="s">
        <v>716</v>
      </c>
      <c r="AQ4300" s="26">
        <v>0</v>
      </c>
      <c r="AR4300" s="26">
        <v>90</v>
      </c>
      <c r="AS4300" s="26" t="s">
        <v>1095</v>
      </c>
      <c r="AT4300" s="26" t="s">
        <v>663</v>
      </c>
      <c r="AU4300" s="26" t="s">
        <v>63</v>
      </c>
      <c r="AV4300" s="26" t="s">
        <v>63</v>
      </c>
      <c r="AW4300" s="26" t="s">
        <v>63</v>
      </c>
      <c r="AX4300" s="26" t="s">
        <v>63</v>
      </c>
      <c r="AY4300" s="26">
        <v>43.987340000000003</v>
      </c>
      <c r="AZ4300" s="26">
        <v>-102.214085999999</v>
      </c>
      <c r="BA4300" s="26" t="s">
        <v>537</v>
      </c>
      <c r="BB4300" s="26" t="s">
        <v>609</v>
      </c>
      <c r="BC4300" s="26" t="s">
        <v>708</v>
      </c>
      <c r="BD4300" s="26" t="s">
        <v>615</v>
      </c>
      <c r="BE4300" s="26"/>
      <c r="BF4300" s="26" t="s">
        <v>68</v>
      </c>
      <c r="BG4300" s="26" t="s">
        <v>68</v>
      </c>
      <c r="BH4300" s="26" t="s">
        <v>941</v>
      </c>
      <c r="BI4300" s="26">
        <v>7</v>
      </c>
      <c r="BJ4300" s="26" t="s">
        <v>217</v>
      </c>
    </row>
    <row r="4301" spans="36:62" x14ac:dyDescent="0.25">
      <c r="AJ4301" s="26">
        <v>3404</v>
      </c>
      <c r="AK4301" s="26">
        <v>2216596</v>
      </c>
      <c r="AL4301" s="264">
        <v>44875.427083333336</v>
      </c>
      <c r="AM4301" s="26" t="s">
        <v>481</v>
      </c>
      <c r="AN4301" s="26" t="s">
        <v>63</v>
      </c>
      <c r="AO4301" s="26" t="s">
        <v>192</v>
      </c>
      <c r="AP4301" s="26" t="s">
        <v>159</v>
      </c>
      <c r="AQ4301" s="26">
        <v>0</v>
      </c>
      <c r="AR4301" s="26">
        <v>90</v>
      </c>
      <c r="AS4301" s="26" t="s">
        <v>188</v>
      </c>
      <c r="AT4301" s="26" t="s">
        <v>613</v>
      </c>
      <c r="AU4301" s="26" t="s">
        <v>69</v>
      </c>
      <c r="AV4301" s="26" t="s">
        <v>63</v>
      </c>
      <c r="AW4301" s="26" t="s">
        <v>63</v>
      </c>
      <c r="AX4301" s="26" t="s">
        <v>63</v>
      </c>
      <c r="AY4301" s="26">
        <v>44.103409999999897</v>
      </c>
      <c r="AZ4301" s="26">
        <v>-102.713735999999</v>
      </c>
      <c r="BA4301" s="26" t="s">
        <v>208</v>
      </c>
      <c r="BB4301" s="26" t="s">
        <v>609</v>
      </c>
      <c r="BC4301" s="26" t="s">
        <v>620</v>
      </c>
      <c r="BD4301" s="26" t="s">
        <v>615</v>
      </c>
      <c r="BE4301" s="26"/>
      <c r="BF4301" s="26" t="s">
        <v>68</v>
      </c>
      <c r="BG4301" s="26" t="s">
        <v>68</v>
      </c>
      <c r="BH4301" s="26" t="s">
        <v>146</v>
      </c>
      <c r="BI4301" s="26">
        <v>7</v>
      </c>
      <c r="BJ4301" s="26" t="s">
        <v>217</v>
      </c>
    </row>
    <row r="4302" spans="36:62" x14ac:dyDescent="0.25">
      <c r="AJ4302" s="26">
        <v>3410</v>
      </c>
      <c r="AK4302" s="26">
        <v>2215295</v>
      </c>
      <c r="AL4302" s="264">
        <v>44874.618055555555</v>
      </c>
      <c r="AM4302" s="26" t="s">
        <v>481</v>
      </c>
      <c r="AN4302" s="26" t="s">
        <v>63</v>
      </c>
      <c r="AO4302" s="26" t="s">
        <v>156</v>
      </c>
      <c r="AP4302" s="26" t="s">
        <v>159</v>
      </c>
      <c r="AQ4302" s="26">
        <v>0</v>
      </c>
      <c r="AR4302" s="26">
        <v>90</v>
      </c>
      <c r="AS4302" s="26" t="s">
        <v>628</v>
      </c>
      <c r="AT4302" s="26" t="s">
        <v>663</v>
      </c>
      <c r="AU4302" s="26" t="s">
        <v>63</v>
      </c>
      <c r="AV4302" s="26" t="s">
        <v>63</v>
      </c>
      <c r="AW4302" s="26" t="s">
        <v>63</v>
      </c>
      <c r="AX4302" s="26" t="s">
        <v>63</v>
      </c>
      <c r="AY4302" s="26">
        <v>44.020730999999898</v>
      </c>
      <c r="AZ4302" s="26">
        <v>-102.297346</v>
      </c>
      <c r="BA4302" s="26" t="s">
        <v>482</v>
      </c>
      <c r="BB4302" s="26" t="s">
        <v>611</v>
      </c>
      <c r="BC4302" s="26" t="s">
        <v>614</v>
      </c>
      <c r="BD4302" s="26" t="s">
        <v>615</v>
      </c>
      <c r="BE4302" s="26"/>
      <c r="BF4302" s="26" t="s">
        <v>68</v>
      </c>
      <c r="BG4302" s="26" t="s">
        <v>68</v>
      </c>
      <c r="BH4302" s="26" t="s">
        <v>175</v>
      </c>
      <c r="BI4302" s="26">
        <v>7</v>
      </c>
      <c r="BJ4302" s="26" t="s">
        <v>217</v>
      </c>
    </row>
    <row r="4303" spans="36:62" x14ac:dyDescent="0.25">
      <c r="AJ4303" s="26">
        <v>3411</v>
      </c>
      <c r="AK4303" s="26">
        <v>2215540</v>
      </c>
      <c r="AL4303" s="264">
        <v>44874.873611111114</v>
      </c>
      <c r="AM4303" s="26" t="s">
        <v>481</v>
      </c>
      <c r="AN4303" s="26" t="s">
        <v>63</v>
      </c>
      <c r="AO4303" s="26" t="s">
        <v>156</v>
      </c>
      <c r="AP4303" s="26" t="s">
        <v>159</v>
      </c>
      <c r="AQ4303" s="26">
        <v>0</v>
      </c>
      <c r="AR4303" s="26">
        <v>90</v>
      </c>
      <c r="AS4303" s="26" t="s">
        <v>1147</v>
      </c>
      <c r="AT4303" s="26" t="s">
        <v>663</v>
      </c>
      <c r="AU4303" s="26" t="s">
        <v>63</v>
      </c>
      <c r="AV4303" s="26" t="s">
        <v>63</v>
      </c>
      <c r="AW4303" s="26" t="s">
        <v>63</v>
      </c>
      <c r="AX4303" s="26" t="s">
        <v>63</v>
      </c>
      <c r="AY4303" s="26">
        <v>44.1181559999999</v>
      </c>
      <c r="AZ4303" s="26">
        <v>-102.985528</v>
      </c>
      <c r="BA4303" s="26" t="s">
        <v>208</v>
      </c>
      <c r="BB4303" s="26" t="s">
        <v>611</v>
      </c>
      <c r="BC4303" s="26" t="s">
        <v>680</v>
      </c>
      <c r="BD4303" s="26" t="s">
        <v>68</v>
      </c>
      <c r="BE4303" s="26"/>
      <c r="BF4303" s="26" t="s">
        <v>68</v>
      </c>
      <c r="BG4303" s="26" t="s">
        <v>68</v>
      </c>
      <c r="BH4303" s="26" t="s">
        <v>160</v>
      </c>
      <c r="BI4303" s="26">
        <v>7</v>
      </c>
      <c r="BJ4303" s="26" t="s">
        <v>217</v>
      </c>
    </row>
    <row r="4304" spans="36:62" x14ac:dyDescent="0.25">
      <c r="AJ4304" s="26">
        <v>3412</v>
      </c>
      <c r="AK4304" s="26">
        <v>2217903</v>
      </c>
      <c r="AL4304" s="264">
        <v>44907.895833333336</v>
      </c>
      <c r="AM4304" s="26" t="s">
        <v>147</v>
      </c>
      <c r="AN4304" s="26" t="s">
        <v>63</v>
      </c>
      <c r="AO4304" s="26" t="s">
        <v>156</v>
      </c>
      <c r="AP4304" s="26" t="s">
        <v>159</v>
      </c>
      <c r="AQ4304" s="26">
        <v>0</v>
      </c>
      <c r="AR4304" s="26">
        <v>90</v>
      </c>
      <c r="AS4304" s="26" t="s">
        <v>1095</v>
      </c>
      <c r="AT4304" s="26" t="s">
        <v>663</v>
      </c>
      <c r="AU4304" s="26" t="s">
        <v>63</v>
      </c>
      <c r="AV4304" s="26" t="s">
        <v>63</v>
      </c>
      <c r="AW4304" s="26" t="s">
        <v>63</v>
      </c>
      <c r="AX4304" s="26" t="s">
        <v>63</v>
      </c>
      <c r="AY4304" s="26">
        <v>43.836067</v>
      </c>
      <c r="AZ4304" s="26">
        <v>-101.789124999999</v>
      </c>
      <c r="BA4304" s="26" t="s">
        <v>538</v>
      </c>
      <c r="BB4304" s="26" t="s">
        <v>611</v>
      </c>
      <c r="BC4304" s="26" t="s">
        <v>614</v>
      </c>
      <c r="BD4304" s="26" t="s">
        <v>615</v>
      </c>
      <c r="BE4304" s="26" t="s">
        <v>1149</v>
      </c>
      <c r="BF4304" s="26" t="s">
        <v>759</v>
      </c>
      <c r="BG4304" s="26" t="s">
        <v>209</v>
      </c>
      <c r="BH4304" s="26" t="s">
        <v>175</v>
      </c>
      <c r="BI4304" s="26">
        <v>7</v>
      </c>
      <c r="BJ4304" s="26" t="s">
        <v>217</v>
      </c>
    </row>
    <row r="4305" spans="36:62" x14ac:dyDescent="0.25">
      <c r="AJ4305" s="26">
        <v>3414</v>
      </c>
      <c r="AK4305" s="26">
        <v>2216013</v>
      </c>
      <c r="AL4305" s="264">
        <v>44874.615277777775</v>
      </c>
      <c r="AM4305" s="26" t="s">
        <v>147</v>
      </c>
      <c r="AN4305" s="26" t="s">
        <v>63</v>
      </c>
      <c r="AO4305" s="26" t="s">
        <v>156</v>
      </c>
      <c r="AP4305" s="26" t="s">
        <v>159</v>
      </c>
      <c r="AQ4305" s="26">
        <v>0</v>
      </c>
      <c r="AR4305" s="26">
        <v>90</v>
      </c>
      <c r="AS4305" s="26" t="s">
        <v>188</v>
      </c>
      <c r="AT4305" s="26" t="s">
        <v>74</v>
      </c>
      <c r="AU4305" s="26" t="s">
        <v>63</v>
      </c>
      <c r="AV4305" s="26" t="s">
        <v>63</v>
      </c>
      <c r="AW4305" s="26" t="s">
        <v>63</v>
      </c>
      <c r="AX4305" s="26" t="s">
        <v>63</v>
      </c>
      <c r="AY4305" s="26">
        <v>43.836407999999899</v>
      </c>
      <c r="AZ4305" s="26">
        <v>-101.806842</v>
      </c>
      <c r="BA4305" s="26" t="s">
        <v>208</v>
      </c>
      <c r="BB4305" s="26" t="s">
        <v>609</v>
      </c>
      <c r="BC4305" s="26" t="s">
        <v>614</v>
      </c>
      <c r="BD4305" s="26" t="s">
        <v>615</v>
      </c>
      <c r="BE4305" s="26"/>
      <c r="BF4305" s="26" t="s">
        <v>68</v>
      </c>
      <c r="BG4305" s="26" t="s">
        <v>209</v>
      </c>
      <c r="BH4305" s="26" t="s">
        <v>160</v>
      </c>
      <c r="BI4305" s="26">
        <v>7</v>
      </c>
      <c r="BJ4305" s="26" t="s">
        <v>217</v>
      </c>
    </row>
    <row r="4306" spans="36:62" x14ac:dyDescent="0.25">
      <c r="AJ4306" s="26">
        <v>3415</v>
      </c>
      <c r="AK4306" s="26">
        <v>2216166</v>
      </c>
      <c r="AL4306" s="264">
        <v>44874.640277777777</v>
      </c>
      <c r="AM4306" s="26" t="s">
        <v>147</v>
      </c>
      <c r="AN4306" s="26" t="s">
        <v>63</v>
      </c>
      <c r="AO4306" s="26" t="s">
        <v>192</v>
      </c>
      <c r="AP4306" s="26" t="s">
        <v>159</v>
      </c>
      <c r="AQ4306" s="26">
        <v>0</v>
      </c>
      <c r="AR4306" s="26">
        <v>90</v>
      </c>
      <c r="AS4306" s="26" t="s">
        <v>853</v>
      </c>
      <c r="AT4306" s="26" t="s">
        <v>663</v>
      </c>
      <c r="AU4306" s="26" t="s">
        <v>63</v>
      </c>
      <c r="AV4306" s="26" t="s">
        <v>63</v>
      </c>
      <c r="AW4306" s="26" t="s">
        <v>63</v>
      </c>
      <c r="AX4306" s="26" t="s">
        <v>63</v>
      </c>
      <c r="AY4306" s="26">
        <v>43.8881149999999</v>
      </c>
      <c r="AZ4306" s="26">
        <v>-102.005482999999</v>
      </c>
      <c r="BA4306" s="26" t="s">
        <v>208</v>
      </c>
      <c r="BB4306" s="26" t="s">
        <v>611</v>
      </c>
      <c r="BC4306" s="26" t="s">
        <v>614</v>
      </c>
      <c r="BD4306" s="26" t="s">
        <v>615</v>
      </c>
      <c r="BE4306" s="26"/>
      <c r="BF4306" s="26" t="s">
        <v>68</v>
      </c>
      <c r="BG4306" s="26" t="s">
        <v>68</v>
      </c>
      <c r="BH4306" s="26" t="s">
        <v>146</v>
      </c>
      <c r="BI4306" s="26">
        <v>7</v>
      </c>
      <c r="BJ4306" s="26" t="s">
        <v>217</v>
      </c>
    </row>
    <row r="4307" spans="36:62" x14ac:dyDescent="0.25">
      <c r="AJ4307" s="26">
        <v>3416</v>
      </c>
      <c r="AK4307" s="26">
        <v>2215530</v>
      </c>
      <c r="AL4307" s="264">
        <v>44875.361111111109</v>
      </c>
      <c r="AM4307" s="26" t="s">
        <v>147</v>
      </c>
      <c r="AN4307" s="26" t="s">
        <v>63</v>
      </c>
      <c r="AO4307" s="26" t="s">
        <v>156</v>
      </c>
      <c r="AP4307" s="26" t="s">
        <v>159</v>
      </c>
      <c r="AQ4307" s="26">
        <v>0</v>
      </c>
      <c r="AR4307" s="26">
        <v>90</v>
      </c>
      <c r="AS4307" s="26" t="s">
        <v>853</v>
      </c>
      <c r="AT4307" s="26" t="s">
        <v>74</v>
      </c>
      <c r="AU4307" s="26" t="s">
        <v>63</v>
      </c>
      <c r="AV4307" s="26" t="s">
        <v>63</v>
      </c>
      <c r="AW4307" s="26" t="s">
        <v>63</v>
      </c>
      <c r="AX4307" s="26" t="s">
        <v>63</v>
      </c>
      <c r="AY4307" s="26">
        <v>43.836117000000002</v>
      </c>
      <c r="AZ4307" s="26">
        <v>-101.805689</v>
      </c>
      <c r="BA4307" s="26" t="s">
        <v>208</v>
      </c>
      <c r="BB4307" s="26" t="s">
        <v>611</v>
      </c>
      <c r="BC4307" s="26" t="s">
        <v>162</v>
      </c>
      <c r="BD4307" s="26" t="s">
        <v>615</v>
      </c>
      <c r="BE4307" s="26"/>
      <c r="BF4307" s="26" t="s">
        <v>68</v>
      </c>
      <c r="BG4307" s="26" t="s">
        <v>209</v>
      </c>
      <c r="BH4307" s="26" t="s">
        <v>146</v>
      </c>
      <c r="BI4307" s="26">
        <v>7</v>
      </c>
      <c r="BJ4307" s="26" t="s">
        <v>217</v>
      </c>
    </row>
    <row r="4308" spans="36:62" x14ac:dyDescent="0.25">
      <c r="AJ4308" s="26">
        <v>3417</v>
      </c>
      <c r="AK4308" s="26">
        <v>2216025</v>
      </c>
      <c r="AL4308" s="264">
        <v>44875.922222222223</v>
      </c>
      <c r="AM4308" s="26" t="s">
        <v>481</v>
      </c>
      <c r="AN4308" s="26" t="s">
        <v>63</v>
      </c>
      <c r="AO4308" s="26" t="s">
        <v>156</v>
      </c>
      <c r="AP4308" s="26" t="s">
        <v>159</v>
      </c>
      <c r="AQ4308" s="26">
        <v>0</v>
      </c>
      <c r="AR4308" s="26">
        <v>90</v>
      </c>
      <c r="AS4308" s="26" t="s">
        <v>1150</v>
      </c>
      <c r="AT4308" s="26" t="s">
        <v>663</v>
      </c>
      <c r="AU4308" s="26" t="s">
        <v>63</v>
      </c>
      <c r="AV4308" s="26" t="s">
        <v>63</v>
      </c>
      <c r="AW4308" s="26" t="s">
        <v>63</v>
      </c>
      <c r="AX4308" s="26" t="s">
        <v>63</v>
      </c>
      <c r="AY4308" s="26">
        <v>44.117355000000003</v>
      </c>
      <c r="AZ4308" s="26">
        <v>-103.087520999999</v>
      </c>
      <c r="BA4308" s="26" t="s">
        <v>208</v>
      </c>
      <c r="BB4308" s="26" t="s">
        <v>611</v>
      </c>
      <c r="BC4308" s="26" t="s">
        <v>68</v>
      </c>
      <c r="BD4308" s="26" t="s">
        <v>615</v>
      </c>
      <c r="BE4308" s="26"/>
      <c r="BF4308" s="26" t="s">
        <v>68</v>
      </c>
      <c r="BG4308" s="26" t="s">
        <v>209</v>
      </c>
      <c r="BH4308" s="26" t="s">
        <v>160</v>
      </c>
      <c r="BI4308" s="26">
        <v>7</v>
      </c>
      <c r="BJ4308" s="26" t="s">
        <v>217</v>
      </c>
    </row>
    <row r="4309" spans="36:62" x14ac:dyDescent="0.25">
      <c r="AJ4309" s="26">
        <v>3418</v>
      </c>
      <c r="AK4309" s="26">
        <v>2216187</v>
      </c>
      <c r="AL4309" s="264">
        <v>44875.515277777777</v>
      </c>
      <c r="AM4309" s="26" t="s">
        <v>147</v>
      </c>
      <c r="AN4309" s="26" t="s">
        <v>63</v>
      </c>
      <c r="AO4309" s="26" t="s">
        <v>156</v>
      </c>
      <c r="AP4309" s="26" t="s">
        <v>159</v>
      </c>
      <c r="AQ4309" s="26">
        <v>0</v>
      </c>
      <c r="AR4309" s="26">
        <v>90</v>
      </c>
      <c r="AS4309" s="26" t="s">
        <v>628</v>
      </c>
      <c r="AT4309" s="26" t="s">
        <v>74</v>
      </c>
      <c r="AU4309" s="26" t="s">
        <v>63</v>
      </c>
      <c r="AV4309" s="26" t="s">
        <v>63</v>
      </c>
      <c r="AW4309" s="26" t="s">
        <v>63</v>
      </c>
      <c r="AX4309" s="26" t="s">
        <v>63</v>
      </c>
      <c r="AY4309" s="26">
        <v>43.836050999999898</v>
      </c>
      <c r="AZ4309" s="26">
        <v>-101.787018</v>
      </c>
      <c r="BA4309" s="26" t="s">
        <v>482</v>
      </c>
      <c r="BB4309" s="26" t="s">
        <v>611</v>
      </c>
      <c r="BC4309" s="26" t="s">
        <v>68</v>
      </c>
      <c r="BD4309" s="26" t="s">
        <v>615</v>
      </c>
      <c r="BE4309" s="26"/>
      <c r="BF4309" s="26" t="s">
        <v>68</v>
      </c>
      <c r="BG4309" s="26" t="s">
        <v>209</v>
      </c>
      <c r="BH4309" s="26" t="s">
        <v>728</v>
      </c>
      <c r="BI4309" s="26">
        <v>7</v>
      </c>
      <c r="BJ4309" s="26" t="s">
        <v>217</v>
      </c>
    </row>
    <row r="4310" spans="36:62" x14ac:dyDescent="0.25">
      <c r="AJ4310" s="26">
        <v>3421</v>
      </c>
      <c r="AK4310" s="26">
        <v>2215753</v>
      </c>
      <c r="AL4310" s="264">
        <v>44880.451388888891</v>
      </c>
      <c r="AM4310" s="26" t="s">
        <v>481</v>
      </c>
      <c r="AN4310" s="26" t="s">
        <v>63</v>
      </c>
      <c r="AO4310" s="26" t="s">
        <v>156</v>
      </c>
      <c r="AP4310" s="26" t="s">
        <v>159</v>
      </c>
      <c r="AQ4310" s="26">
        <v>0</v>
      </c>
      <c r="AR4310" s="26">
        <v>90</v>
      </c>
      <c r="AS4310" s="26" t="s">
        <v>853</v>
      </c>
      <c r="AT4310" s="26" t="s">
        <v>613</v>
      </c>
      <c r="AU4310" s="26" t="s">
        <v>63</v>
      </c>
      <c r="AV4310" s="26" t="s">
        <v>63</v>
      </c>
      <c r="AW4310" s="26" t="s">
        <v>63</v>
      </c>
      <c r="AX4310" s="26" t="s">
        <v>63</v>
      </c>
      <c r="AY4310" s="26">
        <v>44.104734000000001</v>
      </c>
      <c r="AZ4310" s="26">
        <v>-102.896433999999</v>
      </c>
      <c r="BA4310" s="26" t="s">
        <v>208</v>
      </c>
      <c r="BB4310" s="26" t="s">
        <v>609</v>
      </c>
      <c r="BC4310" s="26" t="s">
        <v>614</v>
      </c>
      <c r="BD4310" s="26" t="s">
        <v>615</v>
      </c>
      <c r="BE4310" s="26"/>
      <c r="BF4310" s="26" t="s">
        <v>68</v>
      </c>
      <c r="BG4310" s="26" t="s">
        <v>68</v>
      </c>
      <c r="BH4310" s="26" t="s">
        <v>146</v>
      </c>
      <c r="BI4310" s="26">
        <v>7</v>
      </c>
      <c r="BJ4310" s="26" t="s">
        <v>217</v>
      </c>
    </row>
    <row r="4311" spans="36:62" x14ac:dyDescent="0.25">
      <c r="AJ4311" s="26">
        <v>3422</v>
      </c>
      <c r="AK4311" s="26">
        <v>2215947</v>
      </c>
      <c r="AL4311" s="264">
        <v>44883.520138888889</v>
      </c>
      <c r="AM4311" s="26" t="s">
        <v>481</v>
      </c>
      <c r="AN4311" s="26" t="s">
        <v>63</v>
      </c>
      <c r="AO4311" s="26" t="s">
        <v>156</v>
      </c>
      <c r="AP4311" s="26" t="s">
        <v>159</v>
      </c>
      <c r="AQ4311" s="26">
        <v>0</v>
      </c>
      <c r="AR4311" s="26">
        <v>90</v>
      </c>
      <c r="AS4311" s="26" t="s">
        <v>628</v>
      </c>
      <c r="AT4311" s="26" t="s">
        <v>71</v>
      </c>
      <c r="AU4311" s="26" t="s">
        <v>63</v>
      </c>
      <c r="AV4311" s="26" t="s">
        <v>63</v>
      </c>
      <c r="AW4311" s="26" t="s">
        <v>63</v>
      </c>
      <c r="AX4311" s="26" t="s">
        <v>63</v>
      </c>
      <c r="AY4311" s="26">
        <v>44.063599000000004</v>
      </c>
      <c r="AZ4311" s="26">
        <v>-102.436505999999</v>
      </c>
      <c r="BA4311" s="26" t="s">
        <v>523</v>
      </c>
      <c r="BB4311" s="26" t="s">
        <v>611</v>
      </c>
      <c r="BC4311" s="26" t="s">
        <v>708</v>
      </c>
      <c r="BD4311" s="26" t="s">
        <v>68</v>
      </c>
      <c r="BE4311" s="26"/>
      <c r="BF4311" s="26" t="s">
        <v>68</v>
      </c>
      <c r="BG4311" s="26" t="s">
        <v>68</v>
      </c>
      <c r="BH4311" s="26" t="s">
        <v>175</v>
      </c>
      <c r="BI4311" s="26">
        <v>7</v>
      </c>
      <c r="BJ4311" s="26" t="s">
        <v>217</v>
      </c>
    </row>
    <row r="4312" spans="36:62" x14ac:dyDescent="0.25">
      <c r="AJ4312" s="26">
        <v>3423</v>
      </c>
      <c r="AK4312" s="26">
        <v>2217982</v>
      </c>
      <c r="AL4312" s="264">
        <v>44907.67083333333</v>
      </c>
      <c r="AM4312" s="26" t="s">
        <v>481</v>
      </c>
      <c r="AN4312" s="26" t="s">
        <v>63</v>
      </c>
      <c r="AO4312" s="26" t="s">
        <v>156</v>
      </c>
      <c r="AP4312" s="26" t="s">
        <v>159</v>
      </c>
      <c r="AQ4312" s="26">
        <v>0</v>
      </c>
      <c r="AR4312" s="26">
        <v>90</v>
      </c>
      <c r="AS4312" s="26" t="s">
        <v>628</v>
      </c>
      <c r="AT4312" s="26" t="s">
        <v>676</v>
      </c>
      <c r="AU4312" s="26" t="s">
        <v>63</v>
      </c>
      <c r="AV4312" s="26" t="s">
        <v>63</v>
      </c>
      <c r="AW4312" s="26" t="s">
        <v>63</v>
      </c>
      <c r="AX4312" s="26" t="s">
        <v>63</v>
      </c>
      <c r="AY4312" s="26">
        <v>43.9137559999999</v>
      </c>
      <c r="AZ4312" s="26">
        <v>-102.078073</v>
      </c>
      <c r="BA4312" s="26" t="s">
        <v>493</v>
      </c>
      <c r="BB4312" s="26" t="s">
        <v>609</v>
      </c>
      <c r="BC4312" s="26" t="s">
        <v>614</v>
      </c>
      <c r="BD4312" s="26" t="s">
        <v>68</v>
      </c>
      <c r="BE4312" s="26" t="s">
        <v>1151</v>
      </c>
      <c r="BF4312" s="26" t="s">
        <v>68</v>
      </c>
      <c r="BG4312" s="26" t="s">
        <v>68</v>
      </c>
      <c r="BH4312" s="26" t="s">
        <v>646</v>
      </c>
      <c r="BI4312" s="26">
        <v>7</v>
      </c>
      <c r="BJ4312" s="26" t="s">
        <v>217</v>
      </c>
    </row>
    <row r="4313" spans="36:62" x14ac:dyDescent="0.25">
      <c r="AJ4313" s="26">
        <v>3424</v>
      </c>
      <c r="AK4313" s="26">
        <v>2218513</v>
      </c>
      <c r="AL4313" s="264">
        <v>44916.51666666667</v>
      </c>
      <c r="AM4313" s="26" t="s">
        <v>481</v>
      </c>
      <c r="AN4313" s="26" t="s">
        <v>63</v>
      </c>
      <c r="AO4313" s="26" t="s">
        <v>156</v>
      </c>
      <c r="AP4313" s="26" t="s">
        <v>837</v>
      </c>
      <c r="AQ4313" s="26">
        <v>0</v>
      </c>
      <c r="AR4313" s="26">
        <v>90</v>
      </c>
      <c r="AS4313" s="26" t="s">
        <v>628</v>
      </c>
      <c r="AT4313" s="26" t="s">
        <v>836</v>
      </c>
      <c r="AU4313" s="26" t="s">
        <v>63</v>
      </c>
      <c r="AV4313" s="26" t="s">
        <v>63</v>
      </c>
      <c r="AW4313" s="26" t="s">
        <v>63</v>
      </c>
      <c r="AX4313" s="26" t="s">
        <v>63</v>
      </c>
      <c r="AY4313" s="26">
        <v>44.103665999999897</v>
      </c>
      <c r="AZ4313" s="26">
        <v>-102.750805</v>
      </c>
      <c r="BA4313" s="26" t="s">
        <v>185</v>
      </c>
      <c r="BB4313" s="26" t="s">
        <v>609</v>
      </c>
      <c r="BC4313" s="26" t="s">
        <v>68</v>
      </c>
      <c r="BD4313" s="26" t="s">
        <v>615</v>
      </c>
      <c r="BE4313" s="26"/>
      <c r="BF4313" s="26" t="s">
        <v>68</v>
      </c>
      <c r="BG4313" s="26" t="s">
        <v>771</v>
      </c>
      <c r="BH4313" s="26" t="s">
        <v>1043</v>
      </c>
      <c r="BI4313" s="26">
        <v>7</v>
      </c>
      <c r="BJ4313" s="26" t="s">
        <v>20</v>
      </c>
    </row>
    <row r="4314" spans="36:62" x14ac:dyDescent="0.25">
      <c r="AJ4314" s="26">
        <v>3426</v>
      </c>
      <c r="AK4314" s="26">
        <v>2217249</v>
      </c>
      <c r="AL4314" s="264">
        <v>44898.708333333336</v>
      </c>
      <c r="AM4314" s="26" t="s">
        <v>481</v>
      </c>
      <c r="AN4314" s="26" t="s">
        <v>63</v>
      </c>
      <c r="AO4314" s="26"/>
      <c r="AP4314" s="26"/>
      <c r="AQ4314" s="26">
        <v>-1</v>
      </c>
      <c r="AR4314" s="26">
        <v>90</v>
      </c>
      <c r="AS4314" s="26" t="s">
        <v>168</v>
      </c>
      <c r="AT4314" s="26" t="s">
        <v>71</v>
      </c>
      <c r="AU4314" s="26" t="s">
        <v>63</v>
      </c>
      <c r="AV4314" s="26" t="s">
        <v>63</v>
      </c>
      <c r="AW4314" s="26" t="s">
        <v>63</v>
      </c>
      <c r="AX4314" s="26" t="s">
        <v>63</v>
      </c>
      <c r="AY4314" s="26">
        <v>44.10398</v>
      </c>
      <c r="AZ4314" s="26">
        <v>-102.874267</v>
      </c>
      <c r="BA4314" s="26" t="s">
        <v>494</v>
      </c>
      <c r="BB4314" s="26" t="s">
        <v>611</v>
      </c>
      <c r="BC4314" s="26" t="s">
        <v>167</v>
      </c>
      <c r="BD4314" s="26" t="s">
        <v>154</v>
      </c>
      <c r="BE4314" s="26"/>
      <c r="BF4314" s="26" t="s">
        <v>99</v>
      </c>
      <c r="BG4314" s="26" t="s">
        <v>167</v>
      </c>
      <c r="BH4314" s="26" t="s">
        <v>99</v>
      </c>
      <c r="BI4314" s="26">
        <v>7</v>
      </c>
      <c r="BJ4314" s="26" t="s">
        <v>217</v>
      </c>
    </row>
    <row r="4315" spans="36:62" x14ac:dyDescent="0.25">
      <c r="AJ4315" s="26">
        <v>3427</v>
      </c>
      <c r="AK4315" s="26">
        <v>2218265</v>
      </c>
      <c r="AL4315" s="264">
        <v>44906.529861111114</v>
      </c>
      <c r="AM4315" s="26" t="s">
        <v>481</v>
      </c>
      <c r="AN4315" s="26" t="s">
        <v>63</v>
      </c>
      <c r="AO4315" s="26" t="s">
        <v>156</v>
      </c>
      <c r="AP4315" s="26" t="s">
        <v>159</v>
      </c>
      <c r="AQ4315" s="26">
        <v>0</v>
      </c>
      <c r="AR4315" s="26">
        <v>90</v>
      </c>
      <c r="AS4315" s="26" t="s">
        <v>628</v>
      </c>
      <c r="AT4315" s="26" t="s">
        <v>71</v>
      </c>
      <c r="AU4315" s="26" t="s">
        <v>63</v>
      </c>
      <c r="AV4315" s="26" t="s">
        <v>63</v>
      </c>
      <c r="AW4315" s="26" t="s">
        <v>69</v>
      </c>
      <c r="AX4315" s="26" t="s">
        <v>63</v>
      </c>
      <c r="AY4315" s="26">
        <v>43.943750000000001</v>
      </c>
      <c r="AZ4315" s="26">
        <v>-102.159477999999</v>
      </c>
      <c r="BA4315" s="26" t="s">
        <v>506</v>
      </c>
      <c r="BB4315" s="26" t="s">
        <v>611</v>
      </c>
      <c r="BC4315" s="26" t="s">
        <v>1154</v>
      </c>
      <c r="BD4315" s="26" t="s">
        <v>68</v>
      </c>
      <c r="BE4315" s="26"/>
      <c r="BF4315" s="26" t="s">
        <v>1020</v>
      </c>
      <c r="BG4315" s="26" t="s">
        <v>68</v>
      </c>
      <c r="BH4315" s="26" t="s">
        <v>175</v>
      </c>
      <c r="BI4315" s="26">
        <v>7</v>
      </c>
      <c r="BJ4315" s="26" t="s">
        <v>217</v>
      </c>
    </row>
    <row r="4316" spans="36:62" x14ac:dyDescent="0.25">
      <c r="AJ4316" s="26">
        <v>3428</v>
      </c>
      <c r="AK4316" s="26">
        <v>2217696</v>
      </c>
      <c r="AL4316" s="264">
        <v>44907.637499999997</v>
      </c>
      <c r="AM4316" s="26" t="s">
        <v>481</v>
      </c>
      <c r="AN4316" s="26" t="s">
        <v>63</v>
      </c>
      <c r="AO4316" s="26" t="s">
        <v>156</v>
      </c>
      <c r="AP4316" s="26" t="s">
        <v>159</v>
      </c>
      <c r="AQ4316" s="26">
        <v>0</v>
      </c>
      <c r="AR4316" s="26">
        <v>90</v>
      </c>
      <c r="AS4316" s="26" t="s">
        <v>739</v>
      </c>
      <c r="AT4316" s="26" t="s">
        <v>663</v>
      </c>
      <c r="AU4316" s="26" t="s">
        <v>63</v>
      </c>
      <c r="AV4316" s="26" t="s">
        <v>63</v>
      </c>
      <c r="AW4316" s="26" t="s">
        <v>63</v>
      </c>
      <c r="AX4316" s="26" t="s">
        <v>63</v>
      </c>
      <c r="AY4316" s="26">
        <v>44.010106</v>
      </c>
      <c r="AZ4316" s="26">
        <v>-102.280483</v>
      </c>
      <c r="BA4316" s="26" t="s">
        <v>208</v>
      </c>
      <c r="BB4316" s="26" t="s">
        <v>609</v>
      </c>
      <c r="BC4316" s="26" t="s">
        <v>68</v>
      </c>
      <c r="BD4316" s="26" t="s">
        <v>615</v>
      </c>
      <c r="BE4316" s="26"/>
      <c r="BF4316" s="26" t="s">
        <v>68</v>
      </c>
      <c r="BG4316" s="26" t="s">
        <v>68</v>
      </c>
      <c r="BH4316" s="26" t="s">
        <v>146</v>
      </c>
      <c r="BI4316" s="26">
        <v>7</v>
      </c>
      <c r="BJ4316" s="26" t="s">
        <v>217</v>
      </c>
    </row>
    <row r="4317" spans="36:62" x14ac:dyDescent="0.25">
      <c r="AJ4317" s="26">
        <v>3429</v>
      </c>
      <c r="AK4317" s="26">
        <v>2218541</v>
      </c>
      <c r="AL4317" s="264">
        <v>44916.582638888889</v>
      </c>
      <c r="AM4317" s="26" t="s">
        <v>481</v>
      </c>
      <c r="AN4317" s="26" t="s">
        <v>63</v>
      </c>
      <c r="AO4317" s="26" t="s">
        <v>156</v>
      </c>
      <c r="AP4317" s="26" t="s">
        <v>159</v>
      </c>
      <c r="AQ4317" s="26">
        <v>0</v>
      </c>
      <c r="AR4317" s="26">
        <v>90</v>
      </c>
      <c r="AS4317" s="26" t="s">
        <v>628</v>
      </c>
      <c r="AT4317" s="26" t="s">
        <v>654</v>
      </c>
      <c r="AU4317" s="26" t="s">
        <v>63</v>
      </c>
      <c r="AV4317" s="26" t="s">
        <v>63</v>
      </c>
      <c r="AW4317" s="26" t="s">
        <v>63</v>
      </c>
      <c r="AX4317" s="26" t="s">
        <v>63</v>
      </c>
      <c r="AY4317" s="26">
        <v>44.118112000000004</v>
      </c>
      <c r="AZ4317" s="26">
        <v>-102.964287999999</v>
      </c>
      <c r="BA4317" s="26" t="s">
        <v>486</v>
      </c>
      <c r="BB4317" s="26" t="s">
        <v>611</v>
      </c>
      <c r="BC4317" s="26" t="s">
        <v>614</v>
      </c>
      <c r="BD4317" s="26" t="s">
        <v>615</v>
      </c>
      <c r="BE4317" s="26"/>
      <c r="BF4317" s="26" t="s">
        <v>68</v>
      </c>
      <c r="BG4317" s="26" t="s">
        <v>209</v>
      </c>
      <c r="BH4317" s="26" t="s">
        <v>1155</v>
      </c>
      <c r="BI4317" s="26">
        <v>7</v>
      </c>
      <c r="BJ4317" s="26" t="s">
        <v>21</v>
      </c>
    </row>
    <row r="4318" spans="36:62" x14ac:dyDescent="0.25">
      <c r="AJ4318" s="26">
        <v>3431</v>
      </c>
      <c r="AK4318" s="26">
        <v>2219197</v>
      </c>
      <c r="AL4318" s="264">
        <v>44872.519444444442</v>
      </c>
      <c r="AM4318" s="26" t="s">
        <v>481</v>
      </c>
      <c r="AN4318" s="26" t="s">
        <v>63</v>
      </c>
      <c r="AO4318" s="26" t="s">
        <v>156</v>
      </c>
      <c r="AP4318" s="26" t="s">
        <v>159</v>
      </c>
      <c r="AQ4318" s="26">
        <v>0</v>
      </c>
      <c r="AR4318" s="26">
        <v>90</v>
      </c>
      <c r="AS4318" s="26" t="s">
        <v>803</v>
      </c>
      <c r="AT4318" s="26" t="s">
        <v>619</v>
      </c>
      <c r="AU4318" s="26" t="s">
        <v>63</v>
      </c>
      <c r="AV4318" s="26" t="s">
        <v>63</v>
      </c>
      <c r="AW4318" s="26" t="s">
        <v>63</v>
      </c>
      <c r="AX4318" s="26" t="s">
        <v>63</v>
      </c>
      <c r="AY4318" s="26">
        <v>44.117562999999897</v>
      </c>
      <c r="AZ4318" s="26">
        <v>-103.09389</v>
      </c>
      <c r="BA4318" s="26" t="s">
        <v>185</v>
      </c>
      <c r="BB4318" s="26" t="s">
        <v>609</v>
      </c>
      <c r="BC4318" s="26" t="s">
        <v>68</v>
      </c>
      <c r="BD4318" s="26" t="s">
        <v>68</v>
      </c>
      <c r="BE4318" s="26"/>
      <c r="BF4318" s="26" t="s">
        <v>68</v>
      </c>
      <c r="BG4318" s="26" t="s">
        <v>68</v>
      </c>
      <c r="BH4318" s="26" t="s">
        <v>146</v>
      </c>
      <c r="BI4318" s="26">
        <v>7</v>
      </c>
      <c r="BJ4318" s="26" t="s">
        <v>217</v>
      </c>
    </row>
    <row r="4319" spans="36:62" x14ac:dyDescent="0.25">
      <c r="AJ4319" s="26">
        <v>3432</v>
      </c>
      <c r="AK4319" s="26">
        <v>2215396</v>
      </c>
      <c r="AL4319" s="264">
        <v>44872.254861111112</v>
      </c>
      <c r="AM4319" s="26" t="s">
        <v>481</v>
      </c>
      <c r="AN4319" s="26" t="s">
        <v>63</v>
      </c>
      <c r="AO4319" s="26"/>
      <c r="AP4319" s="26"/>
      <c r="AQ4319" s="26">
        <v>-1</v>
      </c>
      <c r="AR4319" s="26">
        <v>90</v>
      </c>
      <c r="AS4319" s="26" t="s">
        <v>168</v>
      </c>
      <c r="AT4319" s="26" t="s">
        <v>71</v>
      </c>
      <c r="AU4319" s="26" t="s">
        <v>63</v>
      </c>
      <c r="AV4319" s="26" t="s">
        <v>63</v>
      </c>
      <c r="AW4319" s="26" t="s">
        <v>63</v>
      </c>
      <c r="AX4319" s="26" t="s">
        <v>63</v>
      </c>
      <c r="AY4319" s="26">
        <v>44.066493000000001</v>
      </c>
      <c r="AZ4319" s="26">
        <v>-102.428477999999</v>
      </c>
      <c r="BA4319" s="26" t="s">
        <v>166</v>
      </c>
      <c r="BB4319" s="26" t="s">
        <v>611</v>
      </c>
      <c r="BC4319" s="26" t="s">
        <v>167</v>
      </c>
      <c r="BD4319" s="26" t="s">
        <v>154</v>
      </c>
      <c r="BE4319" s="26"/>
      <c r="BF4319" s="26" t="s">
        <v>99</v>
      </c>
      <c r="BG4319" s="26" t="s">
        <v>167</v>
      </c>
      <c r="BH4319" s="26" t="s">
        <v>99</v>
      </c>
      <c r="BI4319" s="26">
        <v>7</v>
      </c>
      <c r="BJ4319" s="26" t="s">
        <v>217</v>
      </c>
    </row>
    <row r="4320" spans="36:62" x14ac:dyDescent="0.25">
      <c r="AJ4320" s="26">
        <v>3433</v>
      </c>
      <c r="AK4320" s="26">
        <v>2215419</v>
      </c>
      <c r="AL4320" s="264">
        <v>44870.923611111109</v>
      </c>
      <c r="AM4320" s="26" t="s">
        <v>147</v>
      </c>
      <c r="AN4320" s="26" t="s">
        <v>63</v>
      </c>
      <c r="AO4320" s="26"/>
      <c r="AP4320" s="26"/>
      <c r="AQ4320" s="26">
        <v>-1</v>
      </c>
      <c r="AR4320" s="26">
        <v>90</v>
      </c>
      <c r="AS4320" s="26" t="s">
        <v>168</v>
      </c>
      <c r="AT4320" s="26" t="s">
        <v>71</v>
      </c>
      <c r="AU4320" s="26" t="s">
        <v>63</v>
      </c>
      <c r="AV4320" s="26" t="s">
        <v>63</v>
      </c>
      <c r="AW4320" s="26" t="s">
        <v>63</v>
      </c>
      <c r="AX4320" s="26" t="s">
        <v>63</v>
      </c>
      <c r="AY4320" s="26">
        <v>43.835883000000003</v>
      </c>
      <c r="AZ4320" s="26">
        <v>-101.766824999999</v>
      </c>
      <c r="BA4320" s="26" t="s">
        <v>158</v>
      </c>
      <c r="BB4320" s="26" t="s">
        <v>611</v>
      </c>
      <c r="BC4320" s="26" t="s">
        <v>167</v>
      </c>
      <c r="BD4320" s="26" t="s">
        <v>154</v>
      </c>
      <c r="BE4320" s="26"/>
      <c r="BF4320" s="26" t="s">
        <v>99</v>
      </c>
      <c r="BG4320" s="26" t="s">
        <v>167</v>
      </c>
      <c r="BH4320" s="26" t="s">
        <v>99</v>
      </c>
      <c r="BI4320" s="26">
        <v>7</v>
      </c>
      <c r="BJ4320" s="26" t="s">
        <v>217</v>
      </c>
    </row>
    <row r="4321" spans="36:62" x14ac:dyDescent="0.25">
      <c r="AJ4321" s="26">
        <v>3436</v>
      </c>
      <c r="AK4321" s="26">
        <v>2215523</v>
      </c>
      <c r="AL4321" s="264">
        <v>44880.234027777777</v>
      </c>
      <c r="AM4321" s="26" t="s">
        <v>481</v>
      </c>
      <c r="AN4321" s="26" t="s">
        <v>63</v>
      </c>
      <c r="AO4321" s="26"/>
      <c r="AP4321" s="26"/>
      <c r="AQ4321" s="26">
        <v>-1</v>
      </c>
      <c r="AR4321" s="26">
        <v>90</v>
      </c>
      <c r="AS4321" s="26" t="s">
        <v>168</v>
      </c>
      <c r="AT4321" s="26" t="s">
        <v>613</v>
      </c>
      <c r="AU4321" s="26" t="s">
        <v>63</v>
      </c>
      <c r="AV4321" s="26" t="s">
        <v>63</v>
      </c>
      <c r="AW4321" s="26" t="s">
        <v>63</v>
      </c>
      <c r="AX4321" s="26" t="s">
        <v>63</v>
      </c>
      <c r="AY4321" s="26">
        <v>44.103400999999899</v>
      </c>
      <c r="AZ4321" s="26">
        <v>-102.745794</v>
      </c>
      <c r="BA4321" s="26" t="s">
        <v>185</v>
      </c>
      <c r="BB4321" s="26" t="s">
        <v>611</v>
      </c>
      <c r="BC4321" s="26" t="s">
        <v>167</v>
      </c>
      <c r="BD4321" s="26" t="s">
        <v>154</v>
      </c>
      <c r="BE4321" s="26"/>
      <c r="BF4321" s="26" t="s">
        <v>99</v>
      </c>
      <c r="BG4321" s="26" t="s">
        <v>167</v>
      </c>
      <c r="BH4321" s="26" t="s">
        <v>99</v>
      </c>
      <c r="BI4321" s="26">
        <v>7</v>
      </c>
      <c r="BJ4321" s="26" t="s">
        <v>217</v>
      </c>
    </row>
    <row r="4322" spans="36:62" x14ac:dyDescent="0.25">
      <c r="AJ4322" s="26">
        <v>3439</v>
      </c>
      <c r="AK4322" s="26">
        <v>2215527</v>
      </c>
      <c r="AL4322" s="264">
        <v>44874.668749999997</v>
      </c>
      <c r="AM4322" s="26" t="s">
        <v>481</v>
      </c>
      <c r="AN4322" s="26" t="s">
        <v>63</v>
      </c>
      <c r="AO4322" s="26" t="s">
        <v>156</v>
      </c>
      <c r="AP4322" s="26" t="s">
        <v>159</v>
      </c>
      <c r="AQ4322" s="26">
        <v>0</v>
      </c>
      <c r="AR4322" s="26">
        <v>90</v>
      </c>
      <c r="AS4322" s="26" t="s">
        <v>1156</v>
      </c>
      <c r="AT4322" s="26" t="s">
        <v>663</v>
      </c>
      <c r="AU4322" s="26" t="s">
        <v>63</v>
      </c>
      <c r="AV4322" s="26" t="s">
        <v>63</v>
      </c>
      <c r="AW4322" s="26" t="s">
        <v>63</v>
      </c>
      <c r="AX4322" s="26" t="s">
        <v>63</v>
      </c>
      <c r="AY4322" s="26">
        <v>44.103307000000001</v>
      </c>
      <c r="AZ4322" s="26">
        <v>-102.603167999999</v>
      </c>
      <c r="BA4322" s="26" t="s">
        <v>185</v>
      </c>
      <c r="BB4322" s="26" t="s">
        <v>611</v>
      </c>
      <c r="BC4322" s="26" t="s">
        <v>614</v>
      </c>
      <c r="BD4322" s="26" t="s">
        <v>68</v>
      </c>
      <c r="BE4322" s="26" t="s">
        <v>1151</v>
      </c>
      <c r="BF4322" s="26" t="s">
        <v>68</v>
      </c>
      <c r="BG4322" s="26" t="s">
        <v>68</v>
      </c>
      <c r="BH4322" s="26" t="s">
        <v>160</v>
      </c>
      <c r="BI4322" s="26">
        <v>7</v>
      </c>
      <c r="BJ4322" s="26" t="s">
        <v>20</v>
      </c>
    </row>
    <row r="4323" spans="36:62" x14ac:dyDescent="0.25">
      <c r="AJ4323" s="26">
        <v>3440</v>
      </c>
      <c r="AK4323" s="26">
        <v>2215529</v>
      </c>
      <c r="AL4323" s="264">
        <v>44874.620833333334</v>
      </c>
      <c r="AM4323" s="26" t="s">
        <v>147</v>
      </c>
      <c r="AN4323" s="26" t="s">
        <v>63</v>
      </c>
      <c r="AO4323" s="26" t="s">
        <v>156</v>
      </c>
      <c r="AP4323" s="26" t="s">
        <v>159</v>
      </c>
      <c r="AQ4323" s="26">
        <v>0</v>
      </c>
      <c r="AR4323" s="26">
        <v>90</v>
      </c>
      <c r="AS4323" s="26" t="s">
        <v>1119</v>
      </c>
      <c r="AT4323" s="26" t="s">
        <v>663</v>
      </c>
      <c r="AU4323" s="26" t="s">
        <v>63</v>
      </c>
      <c r="AV4323" s="26" t="s">
        <v>63</v>
      </c>
      <c r="AW4323" s="26" t="s">
        <v>63</v>
      </c>
      <c r="AX4323" s="26" t="s">
        <v>63</v>
      </c>
      <c r="AY4323" s="26">
        <v>43.865732999999899</v>
      </c>
      <c r="AZ4323" s="26">
        <v>-101.955365</v>
      </c>
      <c r="BA4323" s="26" t="s">
        <v>185</v>
      </c>
      <c r="BB4323" s="26" t="s">
        <v>611</v>
      </c>
      <c r="BC4323" s="26" t="s">
        <v>614</v>
      </c>
      <c r="BD4323" s="26" t="s">
        <v>615</v>
      </c>
      <c r="BE4323" s="26"/>
      <c r="BF4323" s="26" t="s">
        <v>68</v>
      </c>
      <c r="BG4323" s="26" t="s">
        <v>209</v>
      </c>
      <c r="BH4323" s="26" t="s">
        <v>146</v>
      </c>
      <c r="BI4323" s="26">
        <v>7</v>
      </c>
      <c r="BJ4323" s="26" t="s">
        <v>217</v>
      </c>
    </row>
    <row r="4324" spans="36:62" x14ac:dyDescent="0.25">
      <c r="AJ4324" s="26">
        <v>3441</v>
      </c>
      <c r="AK4324" s="26">
        <v>2215531</v>
      </c>
      <c r="AL4324" s="264">
        <v>44877.888194444444</v>
      </c>
      <c r="AM4324" s="26" t="s">
        <v>481</v>
      </c>
      <c r="AN4324" s="26" t="s">
        <v>63</v>
      </c>
      <c r="AO4324" s="26" t="s">
        <v>173</v>
      </c>
      <c r="AP4324" s="26" t="s">
        <v>159</v>
      </c>
      <c r="AQ4324" s="26">
        <v>0</v>
      </c>
      <c r="AR4324" s="26">
        <v>90</v>
      </c>
      <c r="AS4324" s="26" t="s">
        <v>188</v>
      </c>
      <c r="AT4324" s="26" t="s">
        <v>71</v>
      </c>
      <c r="AU4324" s="26" t="s">
        <v>63</v>
      </c>
      <c r="AV4324" s="26" t="s">
        <v>63</v>
      </c>
      <c r="AW4324" s="26" t="s">
        <v>63</v>
      </c>
      <c r="AX4324" s="26" t="s">
        <v>63</v>
      </c>
      <c r="AY4324" s="26">
        <v>43.957787000000003</v>
      </c>
      <c r="AZ4324" s="26">
        <v>-102.173455</v>
      </c>
      <c r="BA4324" s="26" t="s">
        <v>185</v>
      </c>
      <c r="BB4324" s="26" t="s">
        <v>609</v>
      </c>
      <c r="BC4324" s="26" t="s">
        <v>798</v>
      </c>
      <c r="BD4324" s="26" t="s">
        <v>68</v>
      </c>
      <c r="BE4324" s="26" t="s">
        <v>1157</v>
      </c>
      <c r="BF4324" s="26" t="s">
        <v>68</v>
      </c>
      <c r="BG4324" s="26" t="s">
        <v>68</v>
      </c>
      <c r="BH4324" s="26" t="s">
        <v>821</v>
      </c>
      <c r="BI4324" s="26">
        <v>7</v>
      </c>
      <c r="BJ4324" s="26" t="s">
        <v>19</v>
      </c>
    </row>
    <row r="4325" spans="36:62" x14ac:dyDescent="0.25">
      <c r="AJ4325" s="26">
        <v>3442</v>
      </c>
      <c r="AK4325" s="26">
        <v>2215533</v>
      </c>
      <c r="AL4325" s="264">
        <v>44875.384722222225</v>
      </c>
      <c r="AM4325" s="26" t="s">
        <v>481</v>
      </c>
      <c r="AN4325" s="26" t="s">
        <v>63</v>
      </c>
      <c r="AO4325" s="26" t="s">
        <v>156</v>
      </c>
      <c r="AP4325" s="26" t="s">
        <v>159</v>
      </c>
      <c r="AQ4325" s="26">
        <v>0</v>
      </c>
      <c r="AR4325" s="26">
        <v>90</v>
      </c>
      <c r="AS4325" s="26" t="s">
        <v>1158</v>
      </c>
      <c r="AT4325" s="26" t="s">
        <v>71</v>
      </c>
      <c r="AU4325" s="26" t="s">
        <v>63</v>
      </c>
      <c r="AV4325" s="26" t="s">
        <v>63</v>
      </c>
      <c r="AW4325" s="26" t="s">
        <v>63</v>
      </c>
      <c r="AX4325" s="26" t="s">
        <v>63</v>
      </c>
      <c r="AY4325" s="26">
        <v>44.117784999999898</v>
      </c>
      <c r="AZ4325" s="26">
        <v>-103.058908</v>
      </c>
      <c r="BA4325" s="26" t="s">
        <v>185</v>
      </c>
      <c r="BB4325" s="26" t="s">
        <v>611</v>
      </c>
      <c r="BC4325" s="26" t="s">
        <v>68</v>
      </c>
      <c r="BD4325" s="26" t="s">
        <v>615</v>
      </c>
      <c r="BE4325" s="26"/>
      <c r="BF4325" s="26" t="s">
        <v>68</v>
      </c>
      <c r="BG4325" s="26" t="s">
        <v>68</v>
      </c>
      <c r="BH4325" s="26" t="s">
        <v>160</v>
      </c>
      <c r="BI4325" s="26">
        <v>7</v>
      </c>
      <c r="BJ4325" s="26" t="s">
        <v>217</v>
      </c>
    </row>
    <row r="4326" spans="36:62" x14ac:dyDescent="0.25">
      <c r="AJ4326" s="26">
        <v>1333</v>
      </c>
      <c r="AK4326" s="26">
        <v>1800153</v>
      </c>
      <c r="AL4326" s="264">
        <v>43102.511111111111</v>
      </c>
      <c r="AM4326" s="26" t="s">
        <v>481</v>
      </c>
      <c r="AN4326" s="26" t="s">
        <v>63</v>
      </c>
      <c r="AO4326" s="26" t="s">
        <v>156</v>
      </c>
      <c r="AP4326" s="26" t="s">
        <v>726</v>
      </c>
      <c r="AQ4326" s="26">
        <v>0</v>
      </c>
      <c r="AR4326" s="26">
        <v>44</v>
      </c>
      <c r="AS4326" s="26" t="s">
        <v>933</v>
      </c>
      <c r="AT4326" s="26" t="s">
        <v>71</v>
      </c>
      <c r="AU4326" s="26" t="s">
        <v>63</v>
      </c>
      <c r="AV4326" s="26" t="s">
        <v>63</v>
      </c>
      <c r="AW4326" s="26" t="s">
        <v>63</v>
      </c>
      <c r="AX4326" s="26" t="s">
        <v>63</v>
      </c>
      <c r="AY4326" s="26">
        <v>44.031472999999899</v>
      </c>
      <c r="AZ4326" s="26">
        <v>-103.09112</v>
      </c>
      <c r="BA4326" s="26" t="s">
        <v>486</v>
      </c>
      <c r="BB4326" s="26" t="s">
        <v>811</v>
      </c>
      <c r="BC4326" s="26" t="s">
        <v>659</v>
      </c>
      <c r="BD4326" s="26" t="s">
        <v>68</v>
      </c>
      <c r="BE4326" s="26" t="s">
        <v>161</v>
      </c>
      <c r="BF4326" s="26" t="s">
        <v>68</v>
      </c>
      <c r="BG4326" s="26" t="s">
        <v>68</v>
      </c>
      <c r="BH4326" s="26" t="s">
        <v>646</v>
      </c>
      <c r="BI4326" s="26">
        <v>8</v>
      </c>
      <c r="BJ4326" s="26" t="s">
        <v>217</v>
      </c>
    </row>
    <row r="4327" spans="36:62" x14ac:dyDescent="0.25">
      <c r="AJ4327" s="26">
        <v>1335</v>
      </c>
      <c r="AK4327" s="26">
        <v>1800002</v>
      </c>
      <c r="AL4327" s="264">
        <v>43101.763888888891</v>
      </c>
      <c r="AM4327" s="26" t="s">
        <v>481</v>
      </c>
      <c r="AN4327" s="26" t="s">
        <v>63</v>
      </c>
      <c r="AO4327" s="26" t="s">
        <v>156</v>
      </c>
      <c r="AP4327" s="26" t="s">
        <v>159</v>
      </c>
      <c r="AQ4327" s="26">
        <v>0</v>
      </c>
      <c r="AR4327" s="26">
        <v>16</v>
      </c>
      <c r="AS4327" s="26" t="s">
        <v>1159</v>
      </c>
      <c r="AT4327" s="26" t="s">
        <v>74</v>
      </c>
      <c r="AU4327" s="26" t="s">
        <v>63</v>
      </c>
      <c r="AV4327" s="26" t="s">
        <v>63</v>
      </c>
      <c r="AW4327" s="26" t="s">
        <v>63</v>
      </c>
      <c r="AX4327" s="26" t="s">
        <v>63</v>
      </c>
      <c r="AY4327" s="26">
        <v>44.098410000000001</v>
      </c>
      <c r="AZ4327" s="26">
        <v>-103.151208999999</v>
      </c>
      <c r="BA4327" s="26" t="s">
        <v>166</v>
      </c>
      <c r="BB4327" s="26" t="s">
        <v>157</v>
      </c>
      <c r="BC4327" s="26" t="s">
        <v>939</v>
      </c>
      <c r="BD4327" s="26" t="s">
        <v>615</v>
      </c>
      <c r="BE4327" s="26" t="s">
        <v>190</v>
      </c>
      <c r="BF4327" s="26" t="s">
        <v>68</v>
      </c>
      <c r="BG4327" s="26" t="s">
        <v>68</v>
      </c>
      <c r="BH4327" s="26" t="s">
        <v>146</v>
      </c>
      <c r="BI4327" s="26">
        <v>8</v>
      </c>
      <c r="BJ4327" s="26" t="s">
        <v>217</v>
      </c>
    </row>
    <row r="4328" spans="36:62" x14ac:dyDescent="0.25">
      <c r="AJ4328" s="26">
        <v>1336</v>
      </c>
      <c r="AK4328" s="26">
        <v>1800532</v>
      </c>
      <c r="AL4328" s="264">
        <v>43109.260416666664</v>
      </c>
      <c r="AM4328" s="26" t="s">
        <v>481</v>
      </c>
      <c r="AN4328" s="26" t="s">
        <v>63</v>
      </c>
      <c r="AO4328" s="26"/>
      <c r="AP4328" s="26"/>
      <c r="AQ4328" s="26">
        <v>-1</v>
      </c>
      <c r="AR4328" s="26">
        <v>44</v>
      </c>
      <c r="AS4328" s="26" t="s">
        <v>168</v>
      </c>
      <c r="AT4328" s="26" t="s">
        <v>71</v>
      </c>
      <c r="AU4328" s="26" t="s">
        <v>63</v>
      </c>
      <c r="AV4328" s="26" t="s">
        <v>63</v>
      </c>
      <c r="AW4328" s="26" t="s">
        <v>63</v>
      </c>
      <c r="AX4328" s="26" t="s">
        <v>63</v>
      </c>
      <c r="AY4328" s="26">
        <v>44.0406949999999</v>
      </c>
      <c r="AZ4328" s="26">
        <v>-103.117727</v>
      </c>
      <c r="BA4328" s="26" t="s">
        <v>166</v>
      </c>
      <c r="BB4328" s="26" t="s">
        <v>609</v>
      </c>
      <c r="BC4328" s="26" t="s">
        <v>167</v>
      </c>
      <c r="BD4328" s="26" t="s">
        <v>154</v>
      </c>
      <c r="BE4328" s="26"/>
      <c r="BF4328" s="26" t="s">
        <v>99</v>
      </c>
      <c r="BG4328" s="26" t="s">
        <v>167</v>
      </c>
      <c r="BH4328" s="26" t="s">
        <v>99</v>
      </c>
      <c r="BI4328" s="26">
        <v>8</v>
      </c>
      <c r="BJ4328" s="26" t="s">
        <v>217</v>
      </c>
    </row>
    <row r="4329" spans="36:62" x14ac:dyDescent="0.25">
      <c r="AJ4329" s="26">
        <v>1337</v>
      </c>
      <c r="AK4329" s="26">
        <v>1800100</v>
      </c>
      <c r="AL4329" s="264">
        <v>43103.277777777781</v>
      </c>
      <c r="AM4329" s="26" t="s">
        <v>481</v>
      </c>
      <c r="AN4329" s="26" t="s">
        <v>63</v>
      </c>
      <c r="AO4329" s="26"/>
      <c r="AP4329" s="26"/>
      <c r="AQ4329" s="26">
        <v>-1</v>
      </c>
      <c r="AR4329" s="26">
        <v>44</v>
      </c>
      <c r="AS4329" s="26" t="s">
        <v>168</v>
      </c>
      <c r="AT4329" s="26" t="s">
        <v>71</v>
      </c>
      <c r="AU4329" s="26" t="s">
        <v>63</v>
      </c>
      <c r="AV4329" s="26" t="s">
        <v>63</v>
      </c>
      <c r="AW4329" s="26" t="s">
        <v>63</v>
      </c>
      <c r="AX4329" s="26" t="s">
        <v>63</v>
      </c>
      <c r="AY4329" s="26">
        <v>44.0427579999999</v>
      </c>
      <c r="AZ4329" s="26">
        <v>-103.123154999999</v>
      </c>
      <c r="BA4329" s="26" t="s">
        <v>166</v>
      </c>
      <c r="BB4329" s="26" t="s">
        <v>611</v>
      </c>
      <c r="BC4329" s="26" t="s">
        <v>167</v>
      </c>
      <c r="BD4329" s="26" t="s">
        <v>154</v>
      </c>
      <c r="BE4329" s="26"/>
      <c r="BF4329" s="26" t="s">
        <v>99</v>
      </c>
      <c r="BG4329" s="26" t="s">
        <v>167</v>
      </c>
      <c r="BH4329" s="26" t="s">
        <v>99</v>
      </c>
      <c r="BI4329" s="26">
        <v>8</v>
      </c>
      <c r="BJ4329" s="26" t="s">
        <v>217</v>
      </c>
    </row>
    <row r="4330" spans="36:62" x14ac:dyDescent="0.25">
      <c r="AJ4330" s="26">
        <v>1338</v>
      </c>
      <c r="AK4330" s="26">
        <v>1800102</v>
      </c>
      <c r="AL4330" s="264">
        <v>43105.256944444445</v>
      </c>
      <c r="AM4330" s="26" t="s">
        <v>481</v>
      </c>
      <c r="AN4330" s="26" t="s">
        <v>63</v>
      </c>
      <c r="AO4330" s="26" t="s">
        <v>156</v>
      </c>
      <c r="AP4330" s="26" t="s">
        <v>159</v>
      </c>
      <c r="AQ4330" s="26">
        <v>0</v>
      </c>
      <c r="AR4330" s="26">
        <v>16</v>
      </c>
      <c r="AS4330" s="26" t="s">
        <v>1160</v>
      </c>
      <c r="AT4330" s="26" t="s">
        <v>616</v>
      </c>
      <c r="AU4330" s="26" t="s">
        <v>63</v>
      </c>
      <c r="AV4330" s="26" t="s">
        <v>63</v>
      </c>
      <c r="AW4330" s="26" t="s">
        <v>63</v>
      </c>
      <c r="AX4330" s="26" t="s">
        <v>63</v>
      </c>
      <c r="AY4330" s="26">
        <v>44.079202000000002</v>
      </c>
      <c r="AZ4330" s="26">
        <v>-103.151236999999</v>
      </c>
      <c r="BA4330" s="26" t="s">
        <v>166</v>
      </c>
      <c r="BB4330" s="26" t="s">
        <v>165</v>
      </c>
      <c r="BC4330" s="26" t="s">
        <v>614</v>
      </c>
      <c r="BD4330" s="26" t="s">
        <v>615</v>
      </c>
      <c r="BE4330" s="26"/>
      <c r="BF4330" s="26" t="s">
        <v>68</v>
      </c>
      <c r="BG4330" s="26" t="s">
        <v>209</v>
      </c>
      <c r="BH4330" s="26" t="s">
        <v>146</v>
      </c>
      <c r="BI4330" s="26">
        <v>8</v>
      </c>
      <c r="BJ4330" s="26" t="s">
        <v>217</v>
      </c>
    </row>
    <row r="4331" spans="36:62" x14ac:dyDescent="0.25">
      <c r="AJ4331" s="26">
        <v>1343</v>
      </c>
      <c r="AK4331" s="26">
        <v>1800388</v>
      </c>
      <c r="AL4331" s="264">
        <v>43108.231944444444</v>
      </c>
      <c r="AM4331" s="26" t="s">
        <v>481</v>
      </c>
      <c r="AN4331" s="26" t="s">
        <v>63</v>
      </c>
      <c r="AO4331" s="26"/>
      <c r="AP4331" s="26"/>
      <c r="AQ4331" s="26">
        <v>-1</v>
      </c>
      <c r="AR4331" s="26">
        <v>44</v>
      </c>
      <c r="AS4331" s="26" t="s">
        <v>168</v>
      </c>
      <c r="AT4331" s="26" t="s">
        <v>71</v>
      </c>
      <c r="AU4331" s="26" t="s">
        <v>63</v>
      </c>
      <c r="AV4331" s="26" t="s">
        <v>63</v>
      </c>
      <c r="AW4331" s="26" t="s">
        <v>63</v>
      </c>
      <c r="AX4331" s="26" t="s">
        <v>63</v>
      </c>
      <c r="AY4331" s="26">
        <v>43.968438999999897</v>
      </c>
      <c r="AZ4331" s="26">
        <v>-102.89531100000001</v>
      </c>
      <c r="BA4331" s="26" t="s">
        <v>158</v>
      </c>
      <c r="BB4331" s="26" t="s">
        <v>611</v>
      </c>
      <c r="BC4331" s="26" t="s">
        <v>167</v>
      </c>
      <c r="BD4331" s="26" t="s">
        <v>154</v>
      </c>
      <c r="BE4331" s="26"/>
      <c r="BF4331" s="26" t="s">
        <v>99</v>
      </c>
      <c r="BG4331" s="26" t="s">
        <v>167</v>
      </c>
      <c r="BH4331" s="26" t="s">
        <v>99</v>
      </c>
      <c r="BI4331" s="26">
        <v>8</v>
      </c>
      <c r="BJ4331" s="26" t="s">
        <v>217</v>
      </c>
    </row>
    <row r="4332" spans="36:62" x14ac:dyDescent="0.25">
      <c r="AJ4332" s="26">
        <v>1345</v>
      </c>
      <c r="AK4332" s="26">
        <v>1800453</v>
      </c>
      <c r="AL4332" s="264">
        <v>43113.726388888892</v>
      </c>
      <c r="AM4332" s="26" t="s">
        <v>481</v>
      </c>
      <c r="AN4332" s="26" t="s">
        <v>63</v>
      </c>
      <c r="AO4332" s="26" t="s">
        <v>156</v>
      </c>
      <c r="AP4332" s="26" t="s">
        <v>716</v>
      </c>
      <c r="AQ4332" s="26">
        <v>0</v>
      </c>
      <c r="AR4332" s="26">
        <v>44</v>
      </c>
      <c r="AS4332" s="26" t="s">
        <v>933</v>
      </c>
      <c r="AT4332" s="26" t="s">
        <v>663</v>
      </c>
      <c r="AU4332" s="26" t="s">
        <v>63</v>
      </c>
      <c r="AV4332" s="26" t="s">
        <v>63</v>
      </c>
      <c r="AW4332" s="26" t="s">
        <v>63</v>
      </c>
      <c r="AX4332" s="26" t="s">
        <v>63</v>
      </c>
      <c r="AY4332" s="26">
        <v>44.058844000000001</v>
      </c>
      <c r="AZ4332" s="26">
        <v>-103.151358999999</v>
      </c>
      <c r="BA4332" s="26" t="s">
        <v>486</v>
      </c>
      <c r="BB4332" s="26" t="s">
        <v>609</v>
      </c>
      <c r="BC4332" s="26" t="s">
        <v>614</v>
      </c>
      <c r="BD4332" s="26" t="s">
        <v>615</v>
      </c>
      <c r="BE4332" s="26" t="s">
        <v>1590</v>
      </c>
      <c r="BF4332" s="26" t="s">
        <v>68</v>
      </c>
      <c r="BG4332" s="26" t="s">
        <v>68</v>
      </c>
      <c r="BH4332" s="26" t="s">
        <v>175</v>
      </c>
      <c r="BI4332" s="26">
        <v>8</v>
      </c>
      <c r="BJ4332" s="26" t="s">
        <v>217</v>
      </c>
    </row>
    <row r="4333" spans="36:62" x14ac:dyDescent="0.25">
      <c r="AJ4333" s="26">
        <v>1346</v>
      </c>
      <c r="AK4333" s="26">
        <v>1800470</v>
      </c>
      <c r="AL4333" s="264">
        <v>43113.566666666666</v>
      </c>
      <c r="AM4333" s="26" t="s">
        <v>481</v>
      </c>
      <c r="AN4333" s="26" t="s">
        <v>63</v>
      </c>
      <c r="AO4333" s="26" t="s">
        <v>156</v>
      </c>
      <c r="AP4333" s="26" t="s">
        <v>726</v>
      </c>
      <c r="AQ4333" s="26">
        <v>0</v>
      </c>
      <c r="AR4333" s="26">
        <v>16</v>
      </c>
      <c r="AS4333" s="26" t="s">
        <v>628</v>
      </c>
      <c r="AT4333" s="26" t="s">
        <v>674</v>
      </c>
      <c r="AU4333" s="26" t="s">
        <v>63</v>
      </c>
      <c r="AV4333" s="26" t="s">
        <v>63</v>
      </c>
      <c r="AW4333" s="26" t="s">
        <v>63</v>
      </c>
      <c r="AX4333" s="26" t="s">
        <v>63</v>
      </c>
      <c r="AY4333" s="26">
        <v>44.096257000000001</v>
      </c>
      <c r="AZ4333" s="26">
        <v>-103.151383999999</v>
      </c>
      <c r="BA4333" s="26" t="s">
        <v>486</v>
      </c>
      <c r="BB4333" s="26" t="s">
        <v>1164</v>
      </c>
      <c r="BC4333" s="26" t="s">
        <v>1165</v>
      </c>
      <c r="BD4333" s="26" t="s">
        <v>681</v>
      </c>
      <c r="BE4333" s="26" t="s">
        <v>1163</v>
      </c>
      <c r="BF4333" s="26" t="s">
        <v>68</v>
      </c>
      <c r="BG4333" s="26" t="s">
        <v>68</v>
      </c>
      <c r="BH4333" s="26" t="s">
        <v>175</v>
      </c>
      <c r="BI4333" s="26">
        <v>8</v>
      </c>
      <c r="BJ4333" s="26" t="s">
        <v>217</v>
      </c>
    </row>
    <row r="4334" spans="36:62" x14ac:dyDescent="0.25">
      <c r="AJ4334" s="26">
        <v>1350</v>
      </c>
      <c r="AK4334" s="26">
        <v>1800628</v>
      </c>
      <c r="AL4334" s="264">
        <v>43115.430555555555</v>
      </c>
      <c r="AM4334" s="26" t="s">
        <v>481</v>
      </c>
      <c r="AN4334" s="26" t="s">
        <v>63</v>
      </c>
      <c r="AO4334" s="26" t="s">
        <v>156</v>
      </c>
      <c r="AP4334" s="26" t="s">
        <v>716</v>
      </c>
      <c r="AQ4334" s="26">
        <v>0</v>
      </c>
      <c r="AR4334" s="26">
        <v>16</v>
      </c>
      <c r="AS4334" s="26" t="s">
        <v>628</v>
      </c>
      <c r="AT4334" s="26" t="s">
        <v>71</v>
      </c>
      <c r="AU4334" s="26" t="s">
        <v>63</v>
      </c>
      <c r="AV4334" s="26" t="s">
        <v>63</v>
      </c>
      <c r="AW4334" s="26" t="s">
        <v>63</v>
      </c>
      <c r="AX4334" s="26" t="s">
        <v>63</v>
      </c>
      <c r="AY4334" s="26">
        <v>44.100476</v>
      </c>
      <c r="AZ4334" s="26">
        <v>-103.151194</v>
      </c>
      <c r="BA4334" s="26" t="s">
        <v>493</v>
      </c>
      <c r="BB4334" s="26" t="s">
        <v>157</v>
      </c>
      <c r="BC4334" s="26" t="s">
        <v>708</v>
      </c>
      <c r="BD4334" s="26" t="s">
        <v>681</v>
      </c>
      <c r="BE4334" s="26" t="s">
        <v>705</v>
      </c>
      <c r="BF4334" s="26" t="s">
        <v>68</v>
      </c>
      <c r="BG4334" s="26" t="s">
        <v>68</v>
      </c>
      <c r="BH4334" s="26" t="s">
        <v>175</v>
      </c>
      <c r="BI4334" s="26">
        <v>8</v>
      </c>
      <c r="BJ4334" s="26" t="s">
        <v>217</v>
      </c>
    </row>
    <row r="4335" spans="36:62" x14ac:dyDescent="0.25">
      <c r="AJ4335" s="26">
        <v>1352</v>
      </c>
      <c r="AK4335" s="26">
        <v>1800676</v>
      </c>
      <c r="AL4335" s="264">
        <v>43116.729166666664</v>
      </c>
      <c r="AM4335" s="26" t="s">
        <v>481</v>
      </c>
      <c r="AN4335" s="26" t="s">
        <v>63</v>
      </c>
      <c r="AO4335" s="26"/>
      <c r="AP4335" s="26" t="s">
        <v>159</v>
      </c>
      <c r="AQ4335" s="26">
        <v>0</v>
      </c>
      <c r="AR4335" s="26">
        <v>44</v>
      </c>
      <c r="AS4335" s="26" t="s">
        <v>879</v>
      </c>
      <c r="AT4335" s="26" t="s">
        <v>71</v>
      </c>
      <c r="AU4335" s="26" t="s">
        <v>63</v>
      </c>
      <c r="AV4335" s="26" t="s">
        <v>63</v>
      </c>
      <c r="AW4335" s="26" t="s">
        <v>63</v>
      </c>
      <c r="AX4335" s="26" t="s">
        <v>63</v>
      </c>
      <c r="AY4335" s="26">
        <v>44.065393</v>
      </c>
      <c r="AZ4335" s="26">
        <v>-103.162719999999</v>
      </c>
      <c r="BA4335" s="26" t="s">
        <v>166</v>
      </c>
      <c r="BB4335" s="26" t="s">
        <v>611</v>
      </c>
      <c r="BC4335" s="26" t="s">
        <v>636</v>
      </c>
      <c r="BD4335" s="26" t="s">
        <v>68</v>
      </c>
      <c r="BE4335" s="26" t="s">
        <v>1591</v>
      </c>
      <c r="BF4335" s="26" t="s">
        <v>68</v>
      </c>
      <c r="BG4335" s="26" t="s">
        <v>68</v>
      </c>
      <c r="BH4335" s="26" t="s">
        <v>1332</v>
      </c>
      <c r="BI4335" s="26">
        <v>8</v>
      </c>
      <c r="BJ4335" s="26" t="s">
        <v>21</v>
      </c>
    </row>
    <row r="4336" spans="36:62" x14ac:dyDescent="0.25">
      <c r="AJ4336" s="26">
        <v>1354</v>
      </c>
      <c r="AK4336" s="26">
        <v>1800473</v>
      </c>
      <c r="AL4336" s="264">
        <v>43114.661111111112</v>
      </c>
      <c r="AM4336" s="26" t="s">
        <v>481</v>
      </c>
      <c r="AN4336" s="26" t="s">
        <v>63</v>
      </c>
      <c r="AO4336" s="26" t="s">
        <v>156</v>
      </c>
      <c r="AP4336" s="26" t="s">
        <v>159</v>
      </c>
      <c r="AQ4336" s="26">
        <v>0</v>
      </c>
      <c r="AR4336" s="26">
        <v>16</v>
      </c>
      <c r="AS4336" s="26" t="s">
        <v>1159</v>
      </c>
      <c r="AT4336" s="26" t="s">
        <v>654</v>
      </c>
      <c r="AU4336" s="26" t="s">
        <v>63</v>
      </c>
      <c r="AV4336" s="26" t="s">
        <v>63</v>
      </c>
      <c r="AW4336" s="26" t="s">
        <v>63</v>
      </c>
      <c r="AX4336" s="26" t="s">
        <v>63</v>
      </c>
      <c r="AY4336" s="26">
        <v>44.094883000000003</v>
      </c>
      <c r="AZ4336" s="26">
        <v>-103.151224999999</v>
      </c>
      <c r="BA4336" s="26" t="s">
        <v>185</v>
      </c>
      <c r="BB4336" s="26" t="s">
        <v>157</v>
      </c>
      <c r="BC4336" s="26" t="s">
        <v>614</v>
      </c>
      <c r="BD4336" s="26" t="s">
        <v>615</v>
      </c>
      <c r="BE4336" s="26" t="s">
        <v>1167</v>
      </c>
      <c r="BF4336" s="26" t="s">
        <v>68</v>
      </c>
      <c r="BG4336" s="26" t="s">
        <v>209</v>
      </c>
      <c r="BH4336" s="26" t="s">
        <v>146</v>
      </c>
      <c r="BI4336" s="26">
        <v>8</v>
      </c>
      <c r="BJ4336" s="26" t="s">
        <v>20</v>
      </c>
    </row>
    <row r="4337" spans="36:62" x14ac:dyDescent="0.25">
      <c r="AJ4337" s="26">
        <v>1356</v>
      </c>
      <c r="AK4337" s="26">
        <v>1801074</v>
      </c>
      <c r="AL4337" s="264">
        <v>43123.714583333334</v>
      </c>
      <c r="AM4337" s="26" t="s">
        <v>481</v>
      </c>
      <c r="AN4337" s="26" t="s">
        <v>63</v>
      </c>
      <c r="AO4337" s="26" t="s">
        <v>156</v>
      </c>
      <c r="AP4337" s="26" t="s">
        <v>716</v>
      </c>
      <c r="AQ4337" s="26">
        <v>0</v>
      </c>
      <c r="AR4337" s="26"/>
      <c r="AS4337" s="26" t="s">
        <v>1592</v>
      </c>
      <c r="AT4337" s="26" t="s">
        <v>71</v>
      </c>
      <c r="AU4337" s="26" t="s">
        <v>63</v>
      </c>
      <c r="AV4337" s="26" t="s">
        <v>63</v>
      </c>
      <c r="AW4337" s="26" t="s">
        <v>63</v>
      </c>
      <c r="AX4337" s="26" t="s">
        <v>63</v>
      </c>
      <c r="AY4337" s="26">
        <v>44.099488000000001</v>
      </c>
      <c r="AZ4337" s="26">
        <v>-103.15161000000001</v>
      </c>
      <c r="BA4337" s="26" t="s">
        <v>518</v>
      </c>
      <c r="BB4337" s="26" t="s">
        <v>611</v>
      </c>
      <c r="BC4337" s="26" t="s">
        <v>708</v>
      </c>
      <c r="BD4337" s="26" t="s">
        <v>68</v>
      </c>
      <c r="BE4337" s="26" t="s">
        <v>705</v>
      </c>
      <c r="BF4337" s="26" t="s">
        <v>68</v>
      </c>
      <c r="BG4337" s="26" t="s">
        <v>68</v>
      </c>
      <c r="BH4337" s="26" t="s">
        <v>175</v>
      </c>
      <c r="BI4337" s="26">
        <v>8</v>
      </c>
      <c r="BJ4337" s="26" t="s">
        <v>217</v>
      </c>
    </row>
    <row r="4338" spans="36:62" x14ac:dyDescent="0.25">
      <c r="AJ4338" s="26">
        <v>1359</v>
      </c>
      <c r="AK4338" s="26">
        <v>1801524</v>
      </c>
      <c r="AL4338" s="264">
        <v>43123.819444444445</v>
      </c>
      <c r="AM4338" s="26" t="s">
        <v>481</v>
      </c>
      <c r="AN4338" s="26" t="s">
        <v>63</v>
      </c>
      <c r="AO4338" s="26"/>
      <c r="AP4338" s="26"/>
      <c r="AQ4338" s="26">
        <v>-1</v>
      </c>
      <c r="AR4338" s="26">
        <v>44</v>
      </c>
      <c r="AS4338" s="26" t="s">
        <v>168</v>
      </c>
      <c r="AT4338" s="26" t="s">
        <v>71</v>
      </c>
      <c r="AU4338" s="26" t="s">
        <v>63</v>
      </c>
      <c r="AV4338" s="26" t="s">
        <v>63</v>
      </c>
      <c r="AW4338" s="26" t="s">
        <v>63</v>
      </c>
      <c r="AX4338" s="26" t="s">
        <v>63</v>
      </c>
      <c r="AY4338" s="26">
        <v>44.021624000000003</v>
      </c>
      <c r="AZ4338" s="26">
        <v>-103.062669</v>
      </c>
      <c r="BA4338" s="26" t="s">
        <v>158</v>
      </c>
      <c r="BB4338" s="26" t="s">
        <v>609</v>
      </c>
      <c r="BC4338" s="26" t="s">
        <v>167</v>
      </c>
      <c r="BD4338" s="26" t="s">
        <v>154</v>
      </c>
      <c r="BE4338" s="26"/>
      <c r="BF4338" s="26" t="s">
        <v>99</v>
      </c>
      <c r="BG4338" s="26" t="s">
        <v>167</v>
      </c>
      <c r="BH4338" s="26" t="s">
        <v>99</v>
      </c>
      <c r="BI4338" s="26">
        <v>8</v>
      </c>
      <c r="BJ4338" s="26" t="s">
        <v>217</v>
      </c>
    </row>
    <row r="4339" spans="36:62" x14ac:dyDescent="0.25">
      <c r="AJ4339" s="26">
        <v>1360</v>
      </c>
      <c r="AK4339" s="26">
        <v>1801537</v>
      </c>
      <c r="AL4339" s="264">
        <v>43134.308333333334</v>
      </c>
      <c r="AM4339" s="26" t="s">
        <v>481</v>
      </c>
      <c r="AN4339" s="26" t="s">
        <v>63</v>
      </c>
      <c r="AO4339" s="26" t="s">
        <v>156</v>
      </c>
      <c r="AP4339" s="26" t="s">
        <v>706</v>
      </c>
      <c r="AQ4339" s="26">
        <v>0</v>
      </c>
      <c r="AR4339" s="26">
        <v>44</v>
      </c>
      <c r="AS4339" s="26" t="s">
        <v>188</v>
      </c>
      <c r="AT4339" s="26" t="s">
        <v>71</v>
      </c>
      <c r="AU4339" s="26" t="s">
        <v>69</v>
      </c>
      <c r="AV4339" s="26" t="s">
        <v>63</v>
      </c>
      <c r="AW4339" s="26" t="s">
        <v>63</v>
      </c>
      <c r="AX4339" s="26" t="s">
        <v>63</v>
      </c>
      <c r="AY4339" s="26">
        <v>43.901525999999897</v>
      </c>
      <c r="AZ4339" s="26">
        <v>-102.666715999999</v>
      </c>
      <c r="BA4339" s="26" t="s">
        <v>185</v>
      </c>
      <c r="BB4339" s="26" t="s">
        <v>611</v>
      </c>
      <c r="BC4339" s="26" t="s">
        <v>620</v>
      </c>
      <c r="BD4339" s="26" t="s">
        <v>615</v>
      </c>
      <c r="BE4339" s="26"/>
      <c r="BF4339" s="26" t="s">
        <v>68</v>
      </c>
      <c r="BG4339" s="26" t="s">
        <v>68</v>
      </c>
      <c r="BH4339" s="26" t="s">
        <v>146</v>
      </c>
      <c r="BI4339" s="26">
        <v>8</v>
      </c>
      <c r="BJ4339" s="26" t="s">
        <v>217</v>
      </c>
    </row>
    <row r="4340" spans="36:62" x14ac:dyDescent="0.25">
      <c r="AJ4340" s="26">
        <v>1365</v>
      </c>
      <c r="AK4340" s="26">
        <v>1801825</v>
      </c>
      <c r="AL4340" s="264">
        <v>43142.78402777778</v>
      </c>
      <c r="AM4340" s="26" t="s">
        <v>481</v>
      </c>
      <c r="AN4340" s="26" t="s">
        <v>63</v>
      </c>
      <c r="AO4340" s="26"/>
      <c r="AP4340" s="26"/>
      <c r="AQ4340" s="26">
        <v>-1</v>
      </c>
      <c r="AR4340" s="26">
        <v>44</v>
      </c>
      <c r="AS4340" s="26" t="s">
        <v>168</v>
      </c>
      <c r="AT4340" s="26" t="s">
        <v>71</v>
      </c>
      <c r="AU4340" s="26" t="s">
        <v>63</v>
      </c>
      <c r="AV4340" s="26" t="s">
        <v>63</v>
      </c>
      <c r="AW4340" s="26" t="s">
        <v>63</v>
      </c>
      <c r="AX4340" s="26" t="s">
        <v>63</v>
      </c>
      <c r="AY4340" s="26">
        <v>44.0453639999999</v>
      </c>
      <c r="AZ4340" s="26">
        <v>-103.127681999999</v>
      </c>
      <c r="BA4340" s="26" t="s">
        <v>158</v>
      </c>
      <c r="BB4340" s="26" t="s">
        <v>611</v>
      </c>
      <c r="BC4340" s="26" t="s">
        <v>167</v>
      </c>
      <c r="BD4340" s="26" t="s">
        <v>154</v>
      </c>
      <c r="BE4340" s="26"/>
      <c r="BF4340" s="26" t="s">
        <v>99</v>
      </c>
      <c r="BG4340" s="26" t="s">
        <v>167</v>
      </c>
      <c r="BH4340" s="26" t="s">
        <v>99</v>
      </c>
      <c r="BI4340" s="26">
        <v>8</v>
      </c>
      <c r="BJ4340" s="26" t="s">
        <v>217</v>
      </c>
    </row>
    <row r="4341" spans="36:62" x14ac:dyDescent="0.25">
      <c r="AJ4341" s="26">
        <v>1368</v>
      </c>
      <c r="AK4341" s="26">
        <v>1802302</v>
      </c>
      <c r="AL4341" s="264">
        <v>43148.40625</v>
      </c>
      <c r="AM4341" s="26" t="s">
        <v>481</v>
      </c>
      <c r="AN4341" s="26" t="s">
        <v>63</v>
      </c>
      <c r="AO4341" s="26" t="s">
        <v>156</v>
      </c>
      <c r="AP4341" s="26" t="s">
        <v>716</v>
      </c>
      <c r="AQ4341" s="26">
        <v>0</v>
      </c>
      <c r="AR4341" s="26">
        <v>16</v>
      </c>
      <c r="AS4341" s="26" t="s">
        <v>628</v>
      </c>
      <c r="AT4341" s="26" t="s">
        <v>71</v>
      </c>
      <c r="AU4341" s="26" t="s">
        <v>63</v>
      </c>
      <c r="AV4341" s="26" t="s">
        <v>63</v>
      </c>
      <c r="AW4341" s="26" t="s">
        <v>63</v>
      </c>
      <c r="AX4341" s="26" t="s">
        <v>63</v>
      </c>
      <c r="AY4341" s="26">
        <v>44.100614999999898</v>
      </c>
      <c r="AZ4341" s="26">
        <v>-103.151195999999</v>
      </c>
      <c r="BA4341" s="26" t="s">
        <v>158</v>
      </c>
      <c r="BB4341" s="26" t="s">
        <v>157</v>
      </c>
      <c r="BC4341" s="26" t="s">
        <v>798</v>
      </c>
      <c r="BD4341" s="26" t="s">
        <v>68</v>
      </c>
      <c r="BE4341" s="26" t="s">
        <v>1593</v>
      </c>
      <c r="BF4341" s="26" t="s">
        <v>68</v>
      </c>
      <c r="BG4341" s="26" t="s">
        <v>68</v>
      </c>
      <c r="BH4341" s="26" t="s">
        <v>1594</v>
      </c>
      <c r="BI4341" s="26">
        <v>8</v>
      </c>
      <c r="BJ4341" s="26" t="s">
        <v>217</v>
      </c>
    </row>
    <row r="4342" spans="36:62" x14ac:dyDescent="0.25">
      <c r="AJ4342" s="26">
        <v>1369</v>
      </c>
      <c r="AK4342" s="26">
        <v>1802303</v>
      </c>
      <c r="AL4342" s="264">
        <v>43150.397222222222</v>
      </c>
      <c r="AM4342" s="26" t="s">
        <v>481</v>
      </c>
      <c r="AN4342" s="26" t="s">
        <v>63</v>
      </c>
      <c r="AO4342" s="26" t="s">
        <v>156</v>
      </c>
      <c r="AP4342" s="26" t="s">
        <v>716</v>
      </c>
      <c r="AQ4342" s="26">
        <v>0</v>
      </c>
      <c r="AR4342" s="26">
        <v>16</v>
      </c>
      <c r="AS4342" s="26" t="s">
        <v>628</v>
      </c>
      <c r="AT4342" s="26" t="s">
        <v>613</v>
      </c>
      <c r="AU4342" s="26" t="s">
        <v>63</v>
      </c>
      <c r="AV4342" s="26" t="s">
        <v>63</v>
      </c>
      <c r="AW4342" s="26" t="s">
        <v>63</v>
      </c>
      <c r="AX4342" s="26" t="s">
        <v>63</v>
      </c>
      <c r="AY4342" s="26">
        <v>44.100333999999897</v>
      </c>
      <c r="AZ4342" s="26">
        <v>-103.1512</v>
      </c>
      <c r="BA4342" s="26" t="s">
        <v>166</v>
      </c>
      <c r="BB4342" s="26" t="s">
        <v>157</v>
      </c>
      <c r="BC4342" s="26" t="s">
        <v>614</v>
      </c>
      <c r="BD4342" s="26" t="s">
        <v>615</v>
      </c>
      <c r="BE4342" s="26" t="s">
        <v>1595</v>
      </c>
      <c r="BF4342" s="26" t="s">
        <v>1209</v>
      </c>
      <c r="BG4342" s="26" t="s">
        <v>209</v>
      </c>
      <c r="BH4342" s="26" t="s">
        <v>175</v>
      </c>
      <c r="BI4342" s="26">
        <v>8</v>
      </c>
      <c r="BJ4342" s="26" t="s">
        <v>217</v>
      </c>
    </row>
    <row r="4343" spans="36:62" x14ac:dyDescent="0.25">
      <c r="AJ4343" s="26">
        <v>1371</v>
      </c>
      <c r="AK4343" s="26">
        <v>1802534</v>
      </c>
      <c r="AL4343" s="264">
        <v>43152.326388888891</v>
      </c>
      <c r="AM4343" s="26" t="s">
        <v>481</v>
      </c>
      <c r="AN4343" s="26" t="s">
        <v>63</v>
      </c>
      <c r="AO4343" s="26" t="s">
        <v>156</v>
      </c>
      <c r="AP4343" s="26" t="s">
        <v>713</v>
      </c>
      <c r="AQ4343" s="26">
        <v>0</v>
      </c>
      <c r="AR4343" s="26">
        <v>44</v>
      </c>
      <c r="AS4343" s="26" t="s">
        <v>628</v>
      </c>
      <c r="AT4343" s="26" t="s">
        <v>71</v>
      </c>
      <c r="AU4343" s="26" t="s">
        <v>63</v>
      </c>
      <c r="AV4343" s="26" t="s">
        <v>63</v>
      </c>
      <c r="AW4343" s="26" t="s">
        <v>63</v>
      </c>
      <c r="AX4343" s="26" t="s">
        <v>63</v>
      </c>
      <c r="AY4343" s="26">
        <v>44.064385999999899</v>
      </c>
      <c r="AZ4343" s="26">
        <v>-103.160933999999</v>
      </c>
      <c r="BA4343" s="26" t="s">
        <v>493</v>
      </c>
      <c r="BB4343" s="26" t="s">
        <v>609</v>
      </c>
      <c r="BC4343" s="26" t="s">
        <v>708</v>
      </c>
      <c r="BD4343" s="26" t="s">
        <v>681</v>
      </c>
      <c r="BE4343" s="26" t="s">
        <v>705</v>
      </c>
      <c r="BF4343" s="26" t="s">
        <v>68</v>
      </c>
      <c r="BG4343" s="26" t="s">
        <v>68</v>
      </c>
      <c r="BH4343" s="26" t="s">
        <v>175</v>
      </c>
      <c r="BI4343" s="26">
        <v>8</v>
      </c>
      <c r="BJ4343" s="26" t="s">
        <v>21</v>
      </c>
    </row>
    <row r="4344" spans="36:62" x14ac:dyDescent="0.25">
      <c r="AJ4344" s="26">
        <v>1374</v>
      </c>
      <c r="AK4344" s="26">
        <v>1803072</v>
      </c>
      <c r="AL4344" s="264">
        <v>43159.772222222222</v>
      </c>
      <c r="AM4344" s="26" t="s">
        <v>481</v>
      </c>
      <c r="AN4344" s="26" t="s">
        <v>63</v>
      </c>
      <c r="AO4344" s="26" t="s">
        <v>156</v>
      </c>
      <c r="AP4344" s="26" t="s">
        <v>726</v>
      </c>
      <c r="AQ4344" s="26">
        <v>0</v>
      </c>
      <c r="AR4344" s="26">
        <v>44</v>
      </c>
      <c r="AS4344" s="26" t="s">
        <v>628</v>
      </c>
      <c r="AT4344" s="26" t="s">
        <v>71</v>
      </c>
      <c r="AU4344" s="26" t="s">
        <v>63</v>
      </c>
      <c r="AV4344" s="26" t="s">
        <v>63</v>
      </c>
      <c r="AW4344" s="26" t="s">
        <v>63</v>
      </c>
      <c r="AX4344" s="26" t="s">
        <v>63</v>
      </c>
      <c r="AY4344" s="26">
        <v>44.052253</v>
      </c>
      <c r="AZ4344" s="26">
        <v>-103.13995300000001</v>
      </c>
      <c r="BA4344" s="26" t="s">
        <v>483</v>
      </c>
      <c r="BB4344" s="26" t="s">
        <v>811</v>
      </c>
      <c r="BC4344" s="26" t="s">
        <v>659</v>
      </c>
      <c r="BD4344" s="26" t="s">
        <v>68</v>
      </c>
      <c r="BE4344" s="26" t="s">
        <v>1273</v>
      </c>
      <c r="BF4344" s="26" t="s">
        <v>68</v>
      </c>
      <c r="BG4344" s="26" t="s">
        <v>68</v>
      </c>
      <c r="BH4344" s="26" t="s">
        <v>175</v>
      </c>
      <c r="BI4344" s="26">
        <v>8</v>
      </c>
      <c r="BJ4344" s="26" t="s">
        <v>217</v>
      </c>
    </row>
    <row r="4345" spans="36:62" x14ac:dyDescent="0.25">
      <c r="AJ4345" s="26">
        <v>1378</v>
      </c>
      <c r="AK4345" s="26">
        <v>1803122</v>
      </c>
      <c r="AL4345" s="264">
        <v>43164.601388888892</v>
      </c>
      <c r="AM4345" s="26" t="s">
        <v>481</v>
      </c>
      <c r="AN4345" s="26" t="s">
        <v>63</v>
      </c>
      <c r="AO4345" s="26" t="s">
        <v>156</v>
      </c>
      <c r="AP4345" s="26" t="s">
        <v>159</v>
      </c>
      <c r="AQ4345" s="26">
        <v>0</v>
      </c>
      <c r="AR4345" s="26">
        <v>16</v>
      </c>
      <c r="AS4345" s="26" t="s">
        <v>1179</v>
      </c>
      <c r="AT4345" s="26" t="s">
        <v>74</v>
      </c>
      <c r="AU4345" s="26" t="s">
        <v>63</v>
      </c>
      <c r="AV4345" s="26" t="s">
        <v>63</v>
      </c>
      <c r="AW4345" s="26" t="s">
        <v>63</v>
      </c>
      <c r="AX4345" s="26" t="s">
        <v>63</v>
      </c>
      <c r="AY4345" s="26">
        <v>44.0769009999999</v>
      </c>
      <c r="AZ4345" s="26">
        <v>-103.151245</v>
      </c>
      <c r="BA4345" s="26" t="s">
        <v>185</v>
      </c>
      <c r="BB4345" s="26" t="s">
        <v>157</v>
      </c>
      <c r="BC4345" s="26" t="s">
        <v>68</v>
      </c>
      <c r="BD4345" s="26" t="s">
        <v>68</v>
      </c>
      <c r="BE4345" s="26" t="s">
        <v>1178</v>
      </c>
      <c r="BF4345" s="26" t="s">
        <v>215</v>
      </c>
      <c r="BG4345" s="26" t="s">
        <v>68</v>
      </c>
      <c r="BH4345" s="26" t="s">
        <v>146</v>
      </c>
      <c r="BI4345" s="26">
        <v>8</v>
      </c>
      <c r="BJ4345" s="26" t="s">
        <v>217</v>
      </c>
    </row>
    <row r="4346" spans="36:62" x14ac:dyDescent="0.25">
      <c r="AJ4346" s="26">
        <v>1379</v>
      </c>
      <c r="AK4346" s="26">
        <v>1803385</v>
      </c>
      <c r="AL4346" s="264">
        <v>43134.677083333336</v>
      </c>
      <c r="AM4346" s="26" t="s">
        <v>481</v>
      </c>
      <c r="AN4346" s="26" t="s">
        <v>63</v>
      </c>
      <c r="AO4346" s="26" t="s">
        <v>156</v>
      </c>
      <c r="AP4346" s="26" t="s">
        <v>159</v>
      </c>
      <c r="AQ4346" s="26">
        <v>0</v>
      </c>
      <c r="AR4346" s="26">
        <v>16</v>
      </c>
      <c r="AS4346" s="26" t="s">
        <v>628</v>
      </c>
      <c r="AT4346" s="26" t="s">
        <v>613</v>
      </c>
      <c r="AU4346" s="26" t="s">
        <v>63</v>
      </c>
      <c r="AV4346" s="26" t="s">
        <v>63</v>
      </c>
      <c r="AW4346" s="26" t="s">
        <v>63</v>
      </c>
      <c r="AX4346" s="26" t="s">
        <v>63</v>
      </c>
      <c r="AY4346" s="26">
        <v>44.076082999999898</v>
      </c>
      <c r="AZ4346" s="26">
        <v>-103.151410999999</v>
      </c>
      <c r="BA4346" s="26" t="s">
        <v>166</v>
      </c>
      <c r="BB4346" s="26" t="s">
        <v>165</v>
      </c>
      <c r="BC4346" s="26" t="s">
        <v>614</v>
      </c>
      <c r="BD4346" s="26" t="s">
        <v>1180</v>
      </c>
      <c r="BE4346" s="26"/>
      <c r="BF4346" s="26" t="s">
        <v>68</v>
      </c>
      <c r="BG4346" s="26" t="s">
        <v>209</v>
      </c>
      <c r="BH4346" s="26" t="s">
        <v>175</v>
      </c>
      <c r="BI4346" s="26">
        <v>8</v>
      </c>
      <c r="BJ4346" s="26" t="s">
        <v>217</v>
      </c>
    </row>
    <row r="4347" spans="36:62" x14ac:dyDescent="0.25">
      <c r="AJ4347" s="26">
        <v>1380</v>
      </c>
      <c r="AK4347" s="26">
        <v>1803387</v>
      </c>
      <c r="AL4347" s="264">
        <v>43173.652777777781</v>
      </c>
      <c r="AM4347" s="26" t="s">
        <v>481</v>
      </c>
      <c r="AN4347" s="26" t="s">
        <v>63</v>
      </c>
      <c r="AO4347" s="26" t="s">
        <v>156</v>
      </c>
      <c r="AP4347" s="26" t="s">
        <v>159</v>
      </c>
      <c r="AQ4347" s="26">
        <v>0</v>
      </c>
      <c r="AR4347" s="26">
        <v>16</v>
      </c>
      <c r="AS4347" s="26" t="s">
        <v>628</v>
      </c>
      <c r="AT4347" s="26" t="s">
        <v>74</v>
      </c>
      <c r="AU4347" s="26" t="s">
        <v>63</v>
      </c>
      <c r="AV4347" s="26" t="s">
        <v>63</v>
      </c>
      <c r="AW4347" s="26" t="s">
        <v>63</v>
      </c>
      <c r="AX4347" s="26" t="s">
        <v>63</v>
      </c>
      <c r="AY4347" s="26">
        <v>44.096257000000001</v>
      </c>
      <c r="AZ4347" s="26">
        <v>-103.151383999999</v>
      </c>
      <c r="BA4347" s="26" t="s">
        <v>483</v>
      </c>
      <c r="BB4347" s="26" t="s">
        <v>1181</v>
      </c>
      <c r="BC4347" s="26" t="s">
        <v>691</v>
      </c>
      <c r="BD4347" s="26" t="s">
        <v>68</v>
      </c>
      <c r="BE4347" s="26" t="s">
        <v>1176</v>
      </c>
      <c r="BF4347" s="26" t="s">
        <v>68</v>
      </c>
      <c r="BG4347" s="26" t="s">
        <v>68</v>
      </c>
      <c r="BH4347" s="26" t="s">
        <v>1043</v>
      </c>
      <c r="BI4347" s="26">
        <v>8</v>
      </c>
      <c r="BJ4347" s="26" t="s">
        <v>21</v>
      </c>
    </row>
    <row r="4348" spans="36:62" x14ac:dyDescent="0.25">
      <c r="AJ4348" s="26">
        <v>1381</v>
      </c>
      <c r="AK4348" s="26">
        <v>1803559</v>
      </c>
      <c r="AL4348" s="264">
        <v>43174.334027777775</v>
      </c>
      <c r="AM4348" s="26" t="s">
        <v>481</v>
      </c>
      <c r="AN4348" s="26" t="s">
        <v>63</v>
      </c>
      <c r="AO4348" s="26" t="s">
        <v>156</v>
      </c>
      <c r="AP4348" s="26" t="s">
        <v>159</v>
      </c>
      <c r="AQ4348" s="26">
        <v>0</v>
      </c>
      <c r="AR4348" s="26">
        <v>16</v>
      </c>
      <c r="AS4348" s="26" t="s">
        <v>628</v>
      </c>
      <c r="AT4348" s="26" t="s">
        <v>616</v>
      </c>
      <c r="AU4348" s="26" t="s">
        <v>63</v>
      </c>
      <c r="AV4348" s="26" t="s">
        <v>63</v>
      </c>
      <c r="AW4348" s="26" t="s">
        <v>63</v>
      </c>
      <c r="AX4348" s="26" t="s">
        <v>63</v>
      </c>
      <c r="AY4348" s="26">
        <v>44.095072000000002</v>
      </c>
      <c r="AZ4348" s="26">
        <v>-103.151383999999</v>
      </c>
      <c r="BA4348" s="26" t="s">
        <v>493</v>
      </c>
      <c r="BB4348" s="26" t="s">
        <v>165</v>
      </c>
      <c r="BC4348" s="26" t="s">
        <v>708</v>
      </c>
      <c r="BD4348" s="26" t="s">
        <v>68</v>
      </c>
      <c r="BE4348" s="26" t="s">
        <v>705</v>
      </c>
      <c r="BF4348" s="26" t="s">
        <v>68</v>
      </c>
      <c r="BG4348" s="26" t="s">
        <v>68</v>
      </c>
      <c r="BH4348" s="26" t="s">
        <v>660</v>
      </c>
      <c r="BI4348" s="26">
        <v>8</v>
      </c>
      <c r="BJ4348" s="26" t="s">
        <v>217</v>
      </c>
    </row>
    <row r="4349" spans="36:62" x14ac:dyDescent="0.25">
      <c r="AJ4349" s="26">
        <v>1389</v>
      </c>
      <c r="AK4349" s="26">
        <v>1803988</v>
      </c>
      <c r="AL4349" s="264">
        <v>43180.166666666664</v>
      </c>
      <c r="AM4349" s="26" t="s">
        <v>481</v>
      </c>
      <c r="AN4349" s="26" t="s">
        <v>63</v>
      </c>
      <c r="AO4349" s="26"/>
      <c r="AP4349" s="26"/>
      <c r="AQ4349" s="26">
        <v>-1</v>
      </c>
      <c r="AR4349" s="26">
        <v>44</v>
      </c>
      <c r="AS4349" s="26" t="s">
        <v>168</v>
      </c>
      <c r="AT4349" s="26" t="s">
        <v>71</v>
      </c>
      <c r="AU4349" s="26" t="s">
        <v>63</v>
      </c>
      <c r="AV4349" s="26" t="s">
        <v>63</v>
      </c>
      <c r="AW4349" s="26" t="s">
        <v>63</v>
      </c>
      <c r="AX4349" s="26" t="s">
        <v>63</v>
      </c>
      <c r="AY4349" s="26">
        <v>43.722501999999899</v>
      </c>
      <c r="AZ4349" s="26">
        <v>-102.414551</v>
      </c>
      <c r="BA4349" s="26" t="s">
        <v>166</v>
      </c>
      <c r="BB4349" s="26" t="s">
        <v>609</v>
      </c>
      <c r="BC4349" s="26" t="s">
        <v>167</v>
      </c>
      <c r="BD4349" s="26" t="s">
        <v>154</v>
      </c>
      <c r="BE4349" s="26"/>
      <c r="BF4349" s="26" t="s">
        <v>99</v>
      </c>
      <c r="BG4349" s="26" t="s">
        <v>167</v>
      </c>
      <c r="BH4349" s="26" t="s">
        <v>99</v>
      </c>
      <c r="BI4349" s="26">
        <v>8</v>
      </c>
      <c r="BJ4349" s="26" t="s">
        <v>217</v>
      </c>
    </row>
    <row r="4350" spans="36:62" x14ac:dyDescent="0.25">
      <c r="AJ4350" s="26">
        <v>1391</v>
      </c>
      <c r="AK4350" s="26">
        <v>1803996</v>
      </c>
      <c r="AL4350" s="264">
        <v>43192.804861111108</v>
      </c>
      <c r="AM4350" s="26" t="s">
        <v>481</v>
      </c>
      <c r="AN4350" s="26" t="s">
        <v>63</v>
      </c>
      <c r="AO4350" s="26" t="s">
        <v>156</v>
      </c>
      <c r="AP4350" s="26" t="s">
        <v>159</v>
      </c>
      <c r="AQ4350" s="26">
        <v>0</v>
      </c>
      <c r="AR4350" s="26">
        <v>16</v>
      </c>
      <c r="AS4350" s="26" t="s">
        <v>628</v>
      </c>
      <c r="AT4350" s="26" t="s">
        <v>613</v>
      </c>
      <c r="AU4350" s="26" t="s">
        <v>63</v>
      </c>
      <c r="AV4350" s="26" t="s">
        <v>63</v>
      </c>
      <c r="AW4350" s="26" t="s">
        <v>63</v>
      </c>
      <c r="AX4350" s="26" t="s">
        <v>63</v>
      </c>
      <c r="AY4350" s="26">
        <v>44.069225000000003</v>
      </c>
      <c r="AZ4350" s="26">
        <v>-103.158551</v>
      </c>
      <c r="BA4350" s="26" t="s">
        <v>486</v>
      </c>
      <c r="BB4350" s="26" t="s">
        <v>672</v>
      </c>
      <c r="BC4350" s="26" t="s">
        <v>727</v>
      </c>
      <c r="BD4350" s="26" t="s">
        <v>615</v>
      </c>
      <c r="BE4350" s="26"/>
      <c r="BF4350" s="26" t="s">
        <v>68</v>
      </c>
      <c r="BG4350" s="26" t="s">
        <v>68</v>
      </c>
      <c r="BH4350" s="26" t="s">
        <v>175</v>
      </c>
      <c r="BI4350" s="26">
        <v>8</v>
      </c>
      <c r="BJ4350" s="26" t="s">
        <v>21</v>
      </c>
    </row>
    <row r="4351" spans="36:62" x14ac:dyDescent="0.25">
      <c r="AJ4351" s="26">
        <v>1392</v>
      </c>
      <c r="AK4351" s="26">
        <v>1804059</v>
      </c>
      <c r="AL4351" s="264">
        <v>43192.777083333334</v>
      </c>
      <c r="AM4351" s="26" t="s">
        <v>481</v>
      </c>
      <c r="AN4351" s="26" t="s">
        <v>63</v>
      </c>
      <c r="AO4351" s="26" t="s">
        <v>156</v>
      </c>
      <c r="AP4351" s="26" t="s">
        <v>726</v>
      </c>
      <c r="AQ4351" s="26">
        <v>0</v>
      </c>
      <c r="AR4351" s="26">
        <v>16</v>
      </c>
      <c r="AS4351" s="26" t="s">
        <v>628</v>
      </c>
      <c r="AT4351" s="26" t="s">
        <v>613</v>
      </c>
      <c r="AU4351" s="26" t="s">
        <v>63</v>
      </c>
      <c r="AV4351" s="26" t="s">
        <v>63</v>
      </c>
      <c r="AW4351" s="26" t="s">
        <v>63</v>
      </c>
      <c r="AX4351" s="26" t="s">
        <v>63</v>
      </c>
      <c r="AY4351" s="26">
        <v>44.096257000000001</v>
      </c>
      <c r="AZ4351" s="26">
        <v>-103.15122700000001</v>
      </c>
      <c r="BA4351" s="26" t="s">
        <v>166</v>
      </c>
      <c r="BB4351" s="26" t="s">
        <v>1018</v>
      </c>
      <c r="BC4351" s="26" t="s">
        <v>1165</v>
      </c>
      <c r="BD4351" s="26" t="s">
        <v>615</v>
      </c>
      <c r="BE4351" s="26"/>
      <c r="BF4351" s="26" t="s">
        <v>68</v>
      </c>
      <c r="BG4351" s="26" t="s">
        <v>68</v>
      </c>
      <c r="BH4351" s="26" t="s">
        <v>175</v>
      </c>
      <c r="BI4351" s="26">
        <v>8</v>
      </c>
      <c r="BJ4351" s="26" t="s">
        <v>217</v>
      </c>
    </row>
    <row r="4352" spans="36:62" x14ac:dyDescent="0.25">
      <c r="AJ4352" s="26">
        <v>1395</v>
      </c>
      <c r="AK4352" s="26">
        <v>1804282</v>
      </c>
      <c r="AL4352" s="264">
        <v>43195.8125</v>
      </c>
      <c r="AM4352" s="26" t="s">
        <v>481</v>
      </c>
      <c r="AN4352" s="26" t="s">
        <v>63</v>
      </c>
      <c r="AO4352" s="26" t="s">
        <v>156</v>
      </c>
      <c r="AP4352" s="26" t="s">
        <v>726</v>
      </c>
      <c r="AQ4352" s="26">
        <v>0</v>
      </c>
      <c r="AR4352" s="26">
        <v>16</v>
      </c>
      <c r="AS4352" s="26" t="s">
        <v>628</v>
      </c>
      <c r="AT4352" s="26" t="s">
        <v>834</v>
      </c>
      <c r="AU4352" s="26" t="s">
        <v>63</v>
      </c>
      <c r="AV4352" s="26" t="s">
        <v>63</v>
      </c>
      <c r="AW4352" s="26" t="s">
        <v>63</v>
      </c>
      <c r="AX4352" s="26" t="s">
        <v>63</v>
      </c>
      <c r="AY4352" s="26">
        <v>44.100518999999899</v>
      </c>
      <c r="AZ4352" s="26">
        <v>-103.151387</v>
      </c>
      <c r="BA4352" s="26" t="s">
        <v>512</v>
      </c>
      <c r="BB4352" s="26" t="s">
        <v>165</v>
      </c>
      <c r="BC4352" s="26" t="s">
        <v>1046</v>
      </c>
      <c r="BD4352" s="26" t="s">
        <v>68</v>
      </c>
      <c r="BE4352" s="26" t="s">
        <v>1045</v>
      </c>
      <c r="BF4352" s="26" t="s">
        <v>68</v>
      </c>
      <c r="BG4352" s="26" t="s">
        <v>68</v>
      </c>
      <c r="BH4352" s="26" t="s">
        <v>175</v>
      </c>
      <c r="BI4352" s="26">
        <v>8</v>
      </c>
      <c r="BJ4352" s="26" t="s">
        <v>217</v>
      </c>
    </row>
    <row r="4353" spans="36:62" x14ac:dyDescent="0.25">
      <c r="AJ4353" s="26">
        <v>1396</v>
      </c>
      <c r="AK4353" s="26">
        <v>1804363</v>
      </c>
      <c r="AL4353" s="264">
        <v>43201.708333333336</v>
      </c>
      <c r="AM4353" s="26" t="s">
        <v>481</v>
      </c>
      <c r="AN4353" s="26" t="s">
        <v>63</v>
      </c>
      <c r="AO4353" s="26" t="s">
        <v>214</v>
      </c>
      <c r="AP4353" s="26" t="s">
        <v>716</v>
      </c>
      <c r="AQ4353" s="26">
        <v>0</v>
      </c>
      <c r="AR4353" s="26">
        <v>16</v>
      </c>
      <c r="AS4353" s="26" t="s">
        <v>628</v>
      </c>
      <c r="AT4353" s="26" t="s">
        <v>71</v>
      </c>
      <c r="AU4353" s="26" t="s">
        <v>63</v>
      </c>
      <c r="AV4353" s="26" t="s">
        <v>63</v>
      </c>
      <c r="AW4353" s="26" t="s">
        <v>63</v>
      </c>
      <c r="AX4353" s="26" t="s">
        <v>63</v>
      </c>
      <c r="AY4353" s="26">
        <v>44.076709000000001</v>
      </c>
      <c r="AZ4353" s="26">
        <v>-103.151409999999</v>
      </c>
      <c r="BA4353" s="26" t="s">
        <v>493</v>
      </c>
      <c r="BB4353" s="26" t="s">
        <v>165</v>
      </c>
      <c r="BC4353" s="26" t="s">
        <v>659</v>
      </c>
      <c r="BD4353" s="26" t="s">
        <v>68</v>
      </c>
      <c r="BE4353" s="26" t="s">
        <v>161</v>
      </c>
      <c r="BF4353" s="26" t="s">
        <v>68</v>
      </c>
      <c r="BG4353" s="26" t="s">
        <v>68</v>
      </c>
      <c r="BH4353" s="26" t="s">
        <v>1184</v>
      </c>
      <c r="BI4353" s="26">
        <v>8</v>
      </c>
      <c r="BJ4353" s="26" t="s">
        <v>19</v>
      </c>
    </row>
    <row r="4354" spans="36:62" x14ac:dyDescent="0.25">
      <c r="AJ4354" s="26">
        <v>1397</v>
      </c>
      <c r="AK4354" s="26">
        <v>1804555</v>
      </c>
      <c r="AL4354" s="264">
        <v>43207.8125</v>
      </c>
      <c r="AM4354" s="26" t="s">
        <v>481</v>
      </c>
      <c r="AN4354" s="26" t="s">
        <v>63</v>
      </c>
      <c r="AO4354" s="26"/>
      <c r="AP4354" s="26"/>
      <c r="AQ4354" s="26">
        <v>-1</v>
      </c>
      <c r="AR4354" s="26">
        <v>44</v>
      </c>
      <c r="AS4354" s="26" t="s">
        <v>168</v>
      </c>
      <c r="AT4354" s="26" t="s">
        <v>74</v>
      </c>
      <c r="AU4354" s="26" t="s">
        <v>63</v>
      </c>
      <c r="AV4354" s="26" t="s">
        <v>63</v>
      </c>
      <c r="AW4354" s="26" t="s">
        <v>63</v>
      </c>
      <c r="AX4354" s="26" t="s">
        <v>63</v>
      </c>
      <c r="AY4354" s="26">
        <v>44.02075</v>
      </c>
      <c r="AZ4354" s="26">
        <v>-103.06014</v>
      </c>
      <c r="BA4354" s="26" t="s">
        <v>166</v>
      </c>
      <c r="BB4354" s="26" t="s">
        <v>611</v>
      </c>
      <c r="BC4354" s="26" t="s">
        <v>167</v>
      </c>
      <c r="BD4354" s="26" t="s">
        <v>154</v>
      </c>
      <c r="BE4354" s="26"/>
      <c r="BF4354" s="26" t="s">
        <v>99</v>
      </c>
      <c r="BG4354" s="26" t="s">
        <v>167</v>
      </c>
      <c r="BH4354" s="26" t="s">
        <v>99</v>
      </c>
      <c r="BI4354" s="26">
        <v>8</v>
      </c>
      <c r="BJ4354" s="26" t="s">
        <v>217</v>
      </c>
    </row>
    <row r="4355" spans="36:62" x14ac:dyDescent="0.25">
      <c r="AJ4355" s="26">
        <v>1398</v>
      </c>
      <c r="AK4355" s="26">
        <v>1804718</v>
      </c>
      <c r="AL4355" s="264">
        <v>43207.631944444445</v>
      </c>
      <c r="AM4355" s="26" t="s">
        <v>481</v>
      </c>
      <c r="AN4355" s="26" t="s">
        <v>63</v>
      </c>
      <c r="AO4355" s="26" t="s">
        <v>156</v>
      </c>
      <c r="AP4355" s="26" t="s">
        <v>159</v>
      </c>
      <c r="AQ4355" s="26">
        <v>0</v>
      </c>
      <c r="AR4355" s="26">
        <v>44</v>
      </c>
      <c r="AS4355" s="26" t="s">
        <v>628</v>
      </c>
      <c r="AT4355" s="26" t="s">
        <v>74</v>
      </c>
      <c r="AU4355" s="26" t="s">
        <v>63</v>
      </c>
      <c r="AV4355" s="26" t="s">
        <v>63</v>
      </c>
      <c r="AW4355" s="26" t="s">
        <v>63</v>
      </c>
      <c r="AX4355" s="26" t="s">
        <v>63</v>
      </c>
      <c r="AY4355" s="26">
        <v>44.046028</v>
      </c>
      <c r="AZ4355" s="26">
        <v>-103.128613</v>
      </c>
      <c r="BA4355" s="26" t="s">
        <v>166</v>
      </c>
      <c r="BB4355" s="26" t="s">
        <v>811</v>
      </c>
      <c r="BC4355" s="26" t="s">
        <v>68</v>
      </c>
      <c r="BD4355" s="26" t="s">
        <v>68</v>
      </c>
      <c r="BE4355" s="26"/>
      <c r="BF4355" s="26" t="s">
        <v>68</v>
      </c>
      <c r="BG4355" s="26" t="s">
        <v>68</v>
      </c>
      <c r="BH4355" s="26" t="s">
        <v>646</v>
      </c>
      <c r="BI4355" s="26">
        <v>8</v>
      </c>
      <c r="BJ4355" s="26" t="s">
        <v>217</v>
      </c>
    </row>
    <row r="4356" spans="36:62" x14ac:dyDescent="0.25">
      <c r="AJ4356" s="26">
        <v>1399</v>
      </c>
      <c r="AK4356" s="26">
        <v>1804774</v>
      </c>
      <c r="AL4356" s="264">
        <v>43193.030555555553</v>
      </c>
      <c r="AM4356" s="26" t="s">
        <v>481</v>
      </c>
      <c r="AN4356" s="26" t="s">
        <v>63</v>
      </c>
      <c r="AO4356" s="26" t="s">
        <v>173</v>
      </c>
      <c r="AP4356" s="26" t="s">
        <v>159</v>
      </c>
      <c r="AQ4356" s="26">
        <v>0</v>
      </c>
      <c r="AR4356" s="26">
        <v>44</v>
      </c>
      <c r="AS4356" s="26" t="s">
        <v>201</v>
      </c>
      <c r="AT4356" s="26" t="s">
        <v>674</v>
      </c>
      <c r="AU4356" s="26" t="s">
        <v>63</v>
      </c>
      <c r="AV4356" s="26" t="s">
        <v>63</v>
      </c>
      <c r="AW4356" s="26" t="s">
        <v>63</v>
      </c>
      <c r="AX4356" s="26" t="s">
        <v>63</v>
      </c>
      <c r="AY4356" s="26">
        <v>43.91281</v>
      </c>
      <c r="AZ4356" s="26">
        <v>-102.705669</v>
      </c>
      <c r="BA4356" s="26" t="s">
        <v>158</v>
      </c>
      <c r="BB4356" s="26" t="s">
        <v>611</v>
      </c>
      <c r="BC4356" s="26" t="s">
        <v>614</v>
      </c>
      <c r="BD4356" s="26" t="s">
        <v>615</v>
      </c>
      <c r="BE4356" s="26"/>
      <c r="BF4356" s="26" t="s">
        <v>68</v>
      </c>
      <c r="BG4356" s="26" t="s">
        <v>209</v>
      </c>
      <c r="BH4356" s="26" t="s">
        <v>1068</v>
      </c>
      <c r="BI4356" s="26">
        <v>8</v>
      </c>
      <c r="BJ4356" s="26" t="s">
        <v>19</v>
      </c>
    </row>
    <row r="4357" spans="36:62" x14ac:dyDescent="0.25">
      <c r="AJ4357" s="26">
        <v>1406</v>
      </c>
      <c r="AK4357" s="26">
        <v>1805060</v>
      </c>
      <c r="AL4357" s="264">
        <v>43194.322916666664</v>
      </c>
      <c r="AM4357" s="26" t="s">
        <v>481</v>
      </c>
      <c r="AN4357" s="26" t="s">
        <v>63</v>
      </c>
      <c r="AO4357" s="26" t="s">
        <v>156</v>
      </c>
      <c r="AP4357" s="26" t="s">
        <v>716</v>
      </c>
      <c r="AQ4357" s="26">
        <v>0</v>
      </c>
      <c r="AR4357" s="26"/>
      <c r="AS4357" s="26" t="s">
        <v>628</v>
      </c>
      <c r="AT4357" s="26" t="s">
        <v>71</v>
      </c>
      <c r="AU4357" s="26" t="s">
        <v>63</v>
      </c>
      <c r="AV4357" s="26" t="s">
        <v>63</v>
      </c>
      <c r="AW4357" s="26" t="s">
        <v>63</v>
      </c>
      <c r="AX4357" s="26" t="s">
        <v>63</v>
      </c>
      <c r="AY4357" s="26">
        <v>44.099595999999899</v>
      </c>
      <c r="AZ4357" s="26">
        <v>-103.151821999999</v>
      </c>
      <c r="BA4357" s="26" t="s">
        <v>483</v>
      </c>
      <c r="BB4357" s="26" t="s">
        <v>611</v>
      </c>
      <c r="BC4357" s="26" t="s">
        <v>708</v>
      </c>
      <c r="BD4357" s="26" t="s">
        <v>759</v>
      </c>
      <c r="BE4357" s="26"/>
      <c r="BF4357" s="26" t="s">
        <v>759</v>
      </c>
      <c r="BG4357" s="26" t="s">
        <v>759</v>
      </c>
      <c r="BH4357" s="26" t="s">
        <v>175</v>
      </c>
      <c r="BI4357" s="26">
        <v>8</v>
      </c>
      <c r="BJ4357" s="26" t="s">
        <v>217</v>
      </c>
    </row>
    <row r="4358" spans="36:62" x14ac:dyDescent="0.25">
      <c r="AJ4358" s="26">
        <v>1408</v>
      </c>
      <c r="AK4358" s="26">
        <v>1805113</v>
      </c>
      <c r="AL4358" s="264">
        <v>43223.229166666664</v>
      </c>
      <c r="AM4358" s="26" t="s">
        <v>481</v>
      </c>
      <c r="AN4358" s="26" t="s">
        <v>63</v>
      </c>
      <c r="AO4358" s="26"/>
      <c r="AP4358" s="26"/>
      <c r="AQ4358" s="26">
        <v>-1</v>
      </c>
      <c r="AR4358" s="26">
        <v>44</v>
      </c>
      <c r="AS4358" s="26" t="s">
        <v>168</v>
      </c>
      <c r="AT4358" s="26" t="s">
        <v>71</v>
      </c>
      <c r="AU4358" s="26" t="s">
        <v>63</v>
      </c>
      <c r="AV4358" s="26" t="s">
        <v>63</v>
      </c>
      <c r="AW4358" s="26" t="s">
        <v>63</v>
      </c>
      <c r="AX4358" s="26" t="s">
        <v>63</v>
      </c>
      <c r="AY4358" s="26">
        <v>43.944222000000003</v>
      </c>
      <c r="AZ4358" s="26">
        <v>-102.823814999999</v>
      </c>
      <c r="BA4358" s="26" t="s">
        <v>166</v>
      </c>
      <c r="BB4358" s="26" t="s">
        <v>609</v>
      </c>
      <c r="BC4358" s="26" t="s">
        <v>167</v>
      </c>
      <c r="BD4358" s="26" t="s">
        <v>154</v>
      </c>
      <c r="BE4358" s="26"/>
      <c r="BF4358" s="26" t="s">
        <v>99</v>
      </c>
      <c r="BG4358" s="26" t="s">
        <v>167</v>
      </c>
      <c r="BH4358" s="26" t="s">
        <v>99</v>
      </c>
      <c r="BI4358" s="26">
        <v>8</v>
      </c>
      <c r="BJ4358" s="26" t="s">
        <v>217</v>
      </c>
    </row>
    <row r="4359" spans="36:62" x14ac:dyDescent="0.25">
      <c r="AJ4359" s="26">
        <v>1412</v>
      </c>
      <c r="AK4359" s="26">
        <v>1805508</v>
      </c>
      <c r="AL4359" s="264">
        <v>43236.873611111114</v>
      </c>
      <c r="AM4359" s="26" t="s">
        <v>481</v>
      </c>
      <c r="AN4359" s="26" t="s">
        <v>63</v>
      </c>
      <c r="AO4359" s="26" t="s">
        <v>156</v>
      </c>
      <c r="AP4359" s="26" t="s">
        <v>159</v>
      </c>
      <c r="AQ4359" s="26">
        <v>0</v>
      </c>
      <c r="AR4359" s="26">
        <v>44</v>
      </c>
      <c r="AS4359" s="26" t="s">
        <v>1596</v>
      </c>
      <c r="AT4359" s="26" t="s">
        <v>74</v>
      </c>
      <c r="AU4359" s="26" t="s">
        <v>63</v>
      </c>
      <c r="AV4359" s="26" t="s">
        <v>63</v>
      </c>
      <c r="AW4359" s="26" t="s">
        <v>63</v>
      </c>
      <c r="AX4359" s="26" t="s">
        <v>63</v>
      </c>
      <c r="AY4359" s="26">
        <v>44.064245999999898</v>
      </c>
      <c r="AZ4359" s="26">
        <v>-103.160704999999</v>
      </c>
      <c r="BA4359" s="26" t="s">
        <v>166</v>
      </c>
      <c r="BB4359" s="26" t="s">
        <v>609</v>
      </c>
      <c r="BC4359" s="26" t="s">
        <v>68</v>
      </c>
      <c r="BD4359" s="26" t="s">
        <v>68</v>
      </c>
      <c r="BE4359" s="26"/>
      <c r="BF4359" s="26" t="s">
        <v>68</v>
      </c>
      <c r="BG4359" s="26" t="s">
        <v>68</v>
      </c>
      <c r="BH4359" s="26" t="s">
        <v>1071</v>
      </c>
      <c r="BI4359" s="26">
        <v>8</v>
      </c>
      <c r="BJ4359" s="26" t="s">
        <v>20</v>
      </c>
    </row>
    <row r="4360" spans="36:62" x14ac:dyDescent="0.25">
      <c r="AJ4360" s="26">
        <v>1422</v>
      </c>
      <c r="AK4360" s="26">
        <v>1806097</v>
      </c>
      <c r="AL4360" s="264">
        <v>43252.531944444447</v>
      </c>
      <c r="AM4360" s="26" t="s">
        <v>481</v>
      </c>
      <c r="AN4360" s="26" t="s">
        <v>63</v>
      </c>
      <c r="AO4360" s="26" t="s">
        <v>156</v>
      </c>
      <c r="AP4360" s="26" t="s">
        <v>716</v>
      </c>
      <c r="AQ4360" s="26">
        <v>0</v>
      </c>
      <c r="AR4360" s="26">
        <v>44</v>
      </c>
      <c r="AS4360" s="26" t="s">
        <v>628</v>
      </c>
      <c r="AT4360" s="26" t="s">
        <v>71</v>
      </c>
      <c r="AU4360" s="26" t="s">
        <v>63</v>
      </c>
      <c r="AV4360" s="26" t="s">
        <v>63</v>
      </c>
      <c r="AW4360" s="26" t="s">
        <v>69</v>
      </c>
      <c r="AX4360" s="26" t="s">
        <v>63</v>
      </c>
      <c r="AY4360" s="26">
        <v>44.0624299999999</v>
      </c>
      <c r="AZ4360" s="26">
        <v>-103.157544999999</v>
      </c>
      <c r="BA4360" s="26" t="s">
        <v>166</v>
      </c>
      <c r="BB4360" s="26" t="s">
        <v>609</v>
      </c>
      <c r="BC4360" s="26" t="s">
        <v>1064</v>
      </c>
      <c r="BD4360" s="26" t="s">
        <v>68</v>
      </c>
      <c r="BE4360" s="26" t="s">
        <v>161</v>
      </c>
      <c r="BF4360" s="26" t="s">
        <v>68</v>
      </c>
      <c r="BG4360" s="26" t="s">
        <v>68</v>
      </c>
      <c r="BH4360" s="26" t="s">
        <v>175</v>
      </c>
      <c r="BI4360" s="26">
        <v>8</v>
      </c>
      <c r="BJ4360" s="26" t="s">
        <v>217</v>
      </c>
    </row>
    <row r="4361" spans="36:62" x14ac:dyDescent="0.25">
      <c r="AJ4361" s="26">
        <v>1423</v>
      </c>
      <c r="AK4361" s="26">
        <v>1806105</v>
      </c>
      <c r="AL4361" s="264">
        <v>43253.629861111112</v>
      </c>
      <c r="AM4361" s="26" t="s">
        <v>481</v>
      </c>
      <c r="AN4361" s="26" t="s">
        <v>63</v>
      </c>
      <c r="AO4361" s="26" t="s">
        <v>214</v>
      </c>
      <c r="AP4361" s="26" t="s">
        <v>627</v>
      </c>
      <c r="AQ4361" s="26">
        <v>0</v>
      </c>
      <c r="AR4361" s="26">
        <v>44</v>
      </c>
      <c r="AS4361" s="26" t="s">
        <v>628</v>
      </c>
      <c r="AT4361" s="26" t="s">
        <v>71</v>
      </c>
      <c r="AU4361" s="26" t="s">
        <v>63</v>
      </c>
      <c r="AV4361" s="26" t="s">
        <v>63</v>
      </c>
      <c r="AW4361" s="26" t="s">
        <v>63</v>
      </c>
      <c r="AX4361" s="26" t="s">
        <v>63</v>
      </c>
      <c r="AY4361" s="26">
        <v>44.061962000000001</v>
      </c>
      <c r="AZ4361" s="26">
        <v>-103.156723999999</v>
      </c>
      <c r="BA4361" s="26" t="s">
        <v>185</v>
      </c>
      <c r="BB4361" s="26" t="s">
        <v>609</v>
      </c>
      <c r="BC4361" s="26" t="s">
        <v>629</v>
      </c>
      <c r="BD4361" s="26" t="s">
        <v>68</v>
      </c>
      <c r="BE4361" s="26" t="s">
        <v>644</v>
      </c>
      <c r="BF4361" s="26" t="s">
        <v>68</v>
      </c>
      <c r="BG4361" s="26" t="s">
        <v>68</v>
      </c>
      <c r="BH4361" s="26" t="s">
        <v>848</v>
      </c>
      <c r="BI4361" s="26">
        <v>8</v>
      </c>
      <c r="BJ4361" s="26" t="s">
        <v>21</v>
      </c>
    </row>
    <row r="4362" spans="36:62" x14ac:dyDescent="0.25">
      <c r="AJ4362" s="26">
        <v>1424</v>
      </c>
      <c r="AK4362" s="26">
        <v>1806106</v>
      </c>
      <c r="AL4362" s="264">
        <v>43254.447916666664</v>
      </c>
      <c r="AM4362" s="26" t="s">
        <v>481</v>
      </c>
      <c r="AN4362" s="26" t="s">
        <v>63</v>
      </c>
      <c r="AO4362" s="26" t="s">
        <v>156</v>
      </c>
      <c r="AP4362" s="26" t="s">
        <v>627</v>
      </c>
      <c r="AQ4362" s="26">
        <v>0</v>
      </c>
      <c r="AR4362" s="26">
        <v>16</v>
      </c>
      <c r="AS4362" s="26" t="s">
        <v>628</v>
      </c>
      <c r="AT4362" s="26" t="s">
        <v>71</v>
      </c>
      <c r="AU4362" s="26" t="s">
        <v>63</v>
      </c>
      <c r="AV4362" s="26" t="s">
        <v>63</v>
      </c>
      <c r="AW4362" s="26" t="s">
        <v>63</v>
      </c>
      <c r="AX4362" s="26" t="s">
        <v>63</v>
      </c>
      <c r="AY4362" s="26">
        <v>44.076129000000002</v>
      </c>
      <c r="AZ4362" s="26">
        <v>-103.15124900000001</v>
      </c>
      <c r="BA4362" s="26" t="s">
        <v>166</v>
      </c>
      <c r="BB4362" s="26" t="s">
        <v>157</v>
      </c>
      <c r="BC4362" s="26" t="s">
        <v>629</v>
      </c>
      <c r="BD4362" s="26" t="s">
        <v>68</v>
      </c>
      <c r="BE4362" s="26" t="s">
        <v>644</v>
      </c>
      <c r="BF4362" s="26" t="s">
        <v>68</v>
      </c>
      <c r="BG4362" s="26" t="s">
        <v>68</v>
      </c>
      <c r="BH4362" s="26" t="s">
        <v>175</v>
      </c>
      <c r="BI4362" s="26">
        <v>8</v>
      </c>
      <c r="BJ4362" s="26" t="s">
        <v>217</v>
      </c>
    </row>
    <row r="4363" spans="36:62" x14ac:dyDescent="0.25">
      <c r="AJ4363" s="26">
        <v>1427</v>
      </c>
      <c r="AK4363" s="26">
        <v>1806656</v>
      </c>
      <c r="AL4363" s="264">
        <v>43257.715277777781</v>
      </c>
      <c r="AM4363" s="26" t="s">
        <v>481</v>
      </c>
      <c r="AN4363" s="26" t="s">
        <v>63</v>
      </c>
      <c r="AO4363" s="26"/>
      <c r="AP4363" s="26" t="s">
        <v>713</v>
      </c>
      <c r="AQ4363" s="26">
        <v>0</v>
      </c>
      <c r="AR4363" s="26">
        <v>44</v>
      </c>
      <c r="AS4363" s="26" t="s">
        <v>628</v>
      </c>
      <c r="AT4363" s="26" t="s">
        <v>71</v>
      </c>
      <c r="AU4363" s="26" t="s">
        <v>63</v>
      </c>
      <c r="AV4363" s="26" t="s">
        <v>63</v>
      </c>
      <c r="AW4363" s="26" t="s">
        <v>63</v>
      </c>
      <c r="AX4363" s="26" t="s">
        <v>63</v>
      </c>
      <c r="AY4363" s="26">
        <v>44.059930000000001</v>
      </c>
      <c r="AZ4363" s="26">
        <v>-103.153215</v>
      </c>
      <c r="BA4363" s="26" t="s">
        <v>185</v>
      </c>
      <c r="BB4363" s="26" t="s">
        <v>609</v>
      </c>
      <c r="BC4363" s="26" t="s">
        <v>708</v>
      </c>
      <c r="BD4363" s="26" t="s">
        <v>68</v>
      </c>
      <c r="BE4363" s="26" t="s">
        <v>705</v>
      </c>
      <c r="BF4363" s="26" t="s">
        <v>68</v>
      </c>
      <c r="BG4363" s="26" t="s">
        <v>68</v>
      </c>
      <c r="BH4363" s="26" t="s">
        <v>1043</v>
      </c>
      <c r="BI4363" s="26">
        <v>8</v>
      </c>
      <c r="BJ4363" s="26" t="s">
        <v>217</v>
      </c>
    </row>
    <row r="4364" spans="36:62" x14ac:dyDescent="0.25">
      <c r="AJ4364" s="26">
        <v>1429</v>
      </c>
      <c r="AK4364" s="26">
        <v>1806661</v>
      </c>
      <c r="AL4364" s="264">
        <v>43266.475694444445</v>
      </c>
      <c r="AM4364" s="26" t="s">
        <v>481</v>
      </c>
      <c r="AN4364" s="26" t="s">
        <v>63</v>
      </c>
      <c r="AO4364" s="26" t="s">
        <v>156</v>
      </c>
      <c r="AP4364" s="26" t="s">
        <v>726</v>
      </c>
      <c r="AQ4364" s="26">
        <v>0</v>
      </c>
      <c r="AR4364" s="26">
        <v>44</v>
      </c>
      <c r="AS4364" s="26" t="s">
        <v>628</v>
      </c>
      <c r="AT4364" s="26" t="s">
        <v>71</v>
      </c>
      <c r="AU4364" s="26" t="s">
        <v>63</v>
      </c>
      <c r="AV4364" s="26" t="s">
        <v>63</v>
      </c>
      <c r="AW4364" s="26" t="s">
        <v>63</v>
      </c>
      <c r="AX4364" s="26" t="s">
        <v>63</v>
      </c>
      <c r="AY4364" s="26">
        <v>44.063643999999897</v>
      </c>
      <c r="AZ4364" s="26">
        <v>-103.159672999999</v>
      </c>
      <c r="BA4364" s="26" t="s">
        <v>493</v>
      </c>
      <c r="BB4364" s="26" t="s">
        <v>811</v>
      </c>
      <c r="BC4364" s="26" t="s">
        <v>659</v>
      </c>
      <c r="BD4364" s="26" t="s">
        <v>68</v>
      </c>
      <c r="BE4364" s="26"/>
      <c r="BF4364" s="26" t="s">
        <v>68</v>
      </c>
      <c r="BG4364" s="26" t="s">
        <v>68</v>
      </c>
      <c r="BH4364" s="26" t="s">
        <v>175</v>
      </c>
      <c r="BI4364" s="26">
        <v>8</v>
      </c>
      <c r="BJ4364" s="26" t="s">
        <v>217</v>
      </c>
    </row>
    <row r="4365" spans="36:62" x14ac:dyDescent="0.25">
      <c r="AJ4365" s="26">
        <v>1431</v>
      </c>
      <c r="AK4365" s="26">
        <v>1806684</v>
      </c>
      <c r="AL4365" s="264">
        <v>43267.724305555559</v>
      </c>
      <c r="AM4365" s="26" t="s">
        <v>481</v>
      </c>
      <c r="AN4365" s="26" t="s">
        <v>63</v>
      </c>
      <c r="AO4365" s="26" t="s">
        <v>156</v>
      </c>
      <c r="AP4365" s="26" t="s">
        <v>713</v>
      </c>
      <c r="AQ4365" s="26">
        <v>0</v>
      </c>
      <c r="AR4365" s="26">
        <v>44</v>
      </c>
      <c r="AS4365" s="26" t="s">
        <v>628</v>
      </c>
      <c r="AT4365" s="26" t="s">
        <v>71</v>
      </c>
      <c r="AU4365" s="26" t="s">
        <v>63</v>
      </c>
      <c r="AV4365" s="26" t="s">
        <v>63</v>
      </c>
      <c r="AW4365" s="26" t="s">
        <v>63</v>
      </c>
      <c r="AX4365" s="26" t="s">
        <v>63</v>
      </c>
      <c r="AY4365" s="26">
        <v>44.065804999999898</v>
      </c>
      <c r="AZ4365" s="26">
        <v>-103.163443999999</v>
      </c>
      <c r="BA4365" s="26" t="s">
        <v>486</v>
      </c>
      <c r="BB4365" s="26" t="s">
        <v>609</v>
      </c>
      <c r="BC4365" s="26" t="s">
        <v>708</v>
      </c>
      <c r="BD4365" s="26" t="s">
        <v>68</v>
      </c>
      <c r="BE4365" s="26" t="s">
        <v>705</v>
      </c>
      <c r="BF4365" s="26" t="s">
        <v>68</v>
      </c>
      <c r="BG4365" s="26" t="s">
        <v>68</v>
      </c>
      <c r="BH4365" s="26" t="s">
        <v>175</v>
      </c>
      <c r="BI4365" s="26">
        <v>8</v>
      </c>
      <c r="BJ4365" s="26" t="s">
        <v>217</v>
      </c>
    </row>
    <row r="4366" spans="36:62" x14ac:dyDescent="0.25">
      <c r="AJ4366" s="26">
        <v>1433</v>
      </c>
      <c r="AK4366" s="26">
        <v>1806906</v>
      </c>
      <c r="AL4366" s="264">
        <v>43269.614583333336</v>
      </c>
      <c r="AM4366" s="26" t="s">
        <v>481</v>
      </c>
      <c r="AN4366" s="26" t="s">
        <v>63</v>
      </c>
      <c r="AO4366" s="26" t="s">
        <v>156</v>
      </c>
      <c r="AP4366" s="26" t="s">
        <v>159</v>
      </c>
      <c r="AQ4366" s="26">
        <v>0</v>
      </c>
      <c r="AR4366" s="26">
        <v>16</v>
      </c>
      <c r="AS4366" s="26" t="s">
        <v>1194</v>
      </c>
      <c r="AT4366" s="26" t="s">
        <v>704</v>
      </c>
      <c r="AU4366" s="26" t="s">
        <v>63</v>
      </c>
      <c r="AV4366" s="26" t="s">
        <v>63</v>
      </c>
      <c r="AW4366" s="26" t="s">
        <v>63</v>
      </c>
      <c r="AX4366" s="26" t="s">
        <v>63</v>
      </c>
      <c r="AY4366" s="26">
        <v>44.069138000000002</v>
      </c>
      <c r="AZ4366" s="26">
        <v>-103.15845400000001</v>
      </c>
      <c r="BA4366" s="26" t="s">
        <v>511</v>
      </c>
      <c r="BB4366" s="26" t="s">
        <v>165</v>
      </c>
      <c r="BC4366" s="26" t="s">
        <v>68</v>
      </c>
      <c r="BD4366" s="26" t="s">
        <v>615</v>
      </c>
      <c r="BE4366" s="26"/>
      <c r="BF4366" s="26" t="s">
        <v>709</v>
      </c>
      <c r="BG4366" s="26" t="s">
        <v>68</v>
      </c>
      <c r="BH4366" s="26" t="s">
        <v>146</v>
      </c>
      <c r="BI4366" s="26">
        <v>8</v>
      </c>
      <c r="BJ4366" s="26" t="s">
        <v>217</v>
      </c>
    </row>
    <row r="4367" spans="36:62" x14ac:dyDescent="0.25">
      <c r="AJ4367" s="26">
        <v>1435</v>
      </c>
      <c r="AK4367" s="26">
        <v>1807048</v>
      </c>
      <c r="AL4367" s="264">
        <v>43273.631944444445</v>
      </c>
      <c r="AM4367" s="26" t="s">
        <v>481</v>
      </c>
      <c r="AN4367" s="26" t="s">
        <v>63</v>
      </c>
      <c r="AO4367" s="26" t="s">
        <v>156</v>
      </c>
      <c r="AP4367" s="26" t="s">
        <v>627</v>
      </c>
      <c r="AQ4367" s="26">
        <v>0</v>
      </c>
      <c r="AR4367" s="26">
        <v>44</v>
      </c>
      <c r="AS4367" s="26" t="s">
        <v>628</v>
      </c>
      <c r="AT4367" s="26" t="s">
        <v>71</v>
      </c>
      <c r="AU4367" s="26" t="s">
        <v>63</v>
      </c>
      <c r="AV4367" s="26" t="s">
        <v>63</v>
      </c>
      <c r="AW4367" s="26" t="s">
        <v>63</v>
      </c>
      <c r="AX4367" s="26" t="s">
        <v>63</v>
      </c>
      <c r="AY4367" s="26">
        <v>44.061006999999897</v>
      </c>
      <c r="AZ4367" s="26">
        <v>-103.155046999999</v>
      </c>
      <c r="BA4367" s="26" t="s">
        <v>493</v>
      </c>
      <c r="BB4367" s="26" t="s">
        <v>611</v>
      </c>
      <c r="BC4367" s="26" t="s">
        <v>708</v>
      </c>
      <c r="BD4367" s="26" t="s">
        <v>68</v>
      </c>
      <c r="BE4367" s="26" t="s">
        <v>705</v>
      </c>
      <c r="BF4367" s="26" t="s">
        <v>68</v>
      </c>
      <c r="BG4367" s="26" t="s">
        <v>68</v>
      </c>
      <c r="BH4367" s="26" t="s">
        <v>175</v>
      </c>
      <c r="BI4367" s="26">
        <v>8</v>
      </c>
      <c r="BJ4367" s="26" t="s">
        <v>217</v>
      </c>
    </row>
    <row r="4368" spans="36:62" x14ac:dyDescent="0.25">
      <c r="AJ4368" s="26">
        <v>1436</v>
      </c>
      <c r="AK4368" s="26">
        <v>1807460</v>
      </c>
      <c r="AL4368" s="264">
        <v>43279.847222222219</v>
      </c>
      <c r="AM4368" s="26" t="s">
        <v>481</v>
      </c>
      <c r="AN4368" s="26" t="s">
        <v>63</v>
      </c>
      <c r="AO4368" s="26"/>
      <c r="AP4368" s="26"/>
      <c r="AQ4368" s="26">
        <v>-1</v>
      </c>
      <c r="AR4368" s="26">
        <v>44</v>
      </c>
      <c r="AS4368" s="26" t="s">
        <v>168</v>
      </c>
      <c r="AT4368" s="26" t="s">
        <v>71</v>
      </c>
      <c r="AU4368" s="26" t="s">
        <v>63</v>
      </c>
      <c r="AV4368" s="26" t="s">
        <v>63</v>
      </c>
      <c r="AW4368" s="26" t="s">
        <v>63</v>
      </c>
      <c r="AX4368" s="26" t="s">
        <v>63</v>
      </c>
      <c r="AY4368" s="26">
        <v>43.9820929999999</v>
      </c>
      <c r="AZ4368" s="26">
        <v>-102.94856900000001</v>
      </c>
      <c r="BA4368" s="26" t="s">
        <v>158</v>
      </c>
      <c r="BB4368" s="26" t="s">
        <v>609</v>
      </c>
      <c r="BC4368" s="26" t="s">
        <v>167</v>
      </c>
      <c r="BD4368" s="26" t="s">
        <v>154</v>
      </c>
      <c r="BE4368" s="26"/>
      <c r="BF4368" s="26" t="s">
        <v>99</v>
      </c>
      <c r="BG4368" s="26" t="s">
        <v>167</v>
      </c>
      <c r="BH4368" s="26" t="s">
        <v>99</v>
      </c>
      <c r="BI4368" s="26">
        <v>8</v>
      </c>
      <c r="BJ4368" s="26" t="s">
        <v>217</v>
      </c>
    </row>
    <row r="4369" spans="36:62" x14ac:dyDescent="0.25">
      <c r="AJ4369" s="26">
        <v>1437</v>
      </c>
      <c r="AK4369" s="26">
        <v>1807389</v>
      </c>
      <c r="AL4369" s="264">
        <v>43280.819444444445</v>
      </c>
      <c r="AM4369" s="26" t="s">
        <v>481</v>
      </c>
      <c r="AN4369" s="26" t="s">
        <v>63</v>
      </c>
      <c r="AO4369" s="26" t="s">
        <v>173</v>
      </c>
      <c r="AP4369" s="26" t="s">
        <v>159</v>
      </c>
      <c r="AQ4369" s="26">
        <v>0</v>
      </c>
      <c r="AR4369" s="26"/>
      <c r="AS4369" s="26" t="s">
        <v>1597</v>
      </c>
      <c r="AT4369" s="26" t="s">
        <v>74</v>
      </c>
      <c r="AU4369" s="26" t="s">
        <v>63</v>
      </c>
      <c r="AV4369" s="26" t="s">
        <v>63</v>
      </c>
      <c r="AW4369" s="26" t="s">
        <v>63</v>
      </c>
      <c r="AX4369" s="26" t="s">
        <v>63</v>
      </c>
      <c r="AY4369" s="26">
        <v>44.064428999999897</v>
      </c>
      <c r="AZ4369" s="26">
        <v>-103.165172999999</v>
      </c>
      <c r="BA4369" s="26" t="s">
        <v>37</v>
      </c>
      <c r="BB4369" s="26" t="s">
        <v>165</v>
      </c>
      <c r="BC4369" s="26" t="s">
        <v>614</v>
      </c>
      <c r="BD4369" s="26" t="s">
        <v>615</v>
      </c>
      <c r="BE4369" s="26"/>
      <c r="BF4369" s="26" t="s">
        <v>68</v>
      </c>
      <c r="BG4369" s="26" t="s">
        <v>68</v>
      </c>
      <c r="BH4369" s="26" t="s">
        <v>146</v>
      </c>
      <c r="BI4369" s="26">
        <v>8</v>
      </c>
      <c r="BJ4369" s="26" t="s">
        <v>20</v>
      </c>
    </row>
    <row r="4370" spans="36:62" x14ac:dyDescent="0.25">
      <c r="AJ4370" s="26">
        <v>1440</v>
      </c>
      <c r="AK4370" s="26">
        <v>1807629</v>
      </c>
      <c r="AL4370" s="264">
        <v>43265.940972222219</v>
      </c>
      <c r="AM4370" s="26" t="s">
        <v>481</v>
      </c>
      <c r="AN4370" s="26" t="s">
        <v>63</v>
      </c>
      <c r="AO4370" s="26" t="s">
        <v>156</v>
      </c>
      <c r="AP4370" s="26" t="s">
        <v>159</v>
      </c>
      <c r="AQ4370" s="26">
        <v>0</v>
      </c>
      <c r="AR4370" s="26">
        <v>44</v>
      </c>
      <c r="AS4370" s="26" t="s">
        <v>168</v>
      </c>
      <c r="AT4370" s="26" t="s">
        <v>71</v>
      </c>
      <c r="AU4370" s="26" t="s">
        <v>63</v>
      </c>
      <c r="AV4370" s="26" t="s">
        <v>63</v>
      </c>
      <c r="AW4370" s="26" t="s">
        <v>63</v>
      </c>
      <c r="AX4370" s="26" t="s">
        <v>63</v>
      </c>
      <c r="AY4370" s="26">
        <v>44.046123999999899</v>
      </c>
      <c r="AZ4370" s="26">
        <v>-103.12907300000001</v>
      </c>
      <c r="BA4370" s="26" t="s">
        <v>158</v>
      </c>
      <c r="BB4370" s="26" t="s">
        <v>611</v>
      </c>
      <c r="BC4370" s="26" t="s">
        <v>68</v>
      </c>
      <c r="BD4370" s="26" t="s">
        <v>154</v>
      </c>
      <c r="BE4370" s="26"/>
      <c r="BF4370" s="26" t="s">
        <v>68</v>
      </c>
      <c r="BG4370" s="26" t="s">
        <v>68</v>
      </c>
      <c r="BH4370" s="26" t="s">
        <v>146</v>
      </c>
      <c r="BI4370" s="26">
        <v>8</v>
      </c>
      <c r="BJ4370" s="26" t="s">
        <v>21</v>
      </c>
    </row>
    <row r="4371" spans="36:62" x14ac:dyDescent="0.25">
      <c r="AJ4371" s="26">
        <v>1441</v>
      </c>
      <c r="AK4371" s="26">
        <v>1807632</v>
      </c>
      <c r="AL4371" s="264">
        <v>43269.07708333333</v>
      </c>
      <c r="AM4371" s="26" t="s">
        <v>481</v>
      </c>
      <c r="AN4371" s="26" t="s">
        <v>63</v>
      </c>
      <c r="AO4371" s="26" t="s">
        <v>156</v>
      </c>
      <c r="AP4371" s="26" t="s">
        <v>159</v>
      </c>
      <c r="AQ4371" s="26">
        <v>0</v>
      </c>
      <c r="AR4371" s="26">
        <v>44</v>
      </c>
      <c r="AS4371" s="26" t="s">
        <v>168</v>
      </c>
      <c r="AT4371" s="26" t="s">
        <v>74</v>
      </c>
      <c r="AU4371" s="26" t="s">
        <v>63</v>
      </c>
      <c r="AV4371" s="26" t="s">
        <v>63</v>
      </c>
      <c r="AW4371" s="26" t="s">
        <v>63</v>
      </c>
      <c r="AX4371" s="26" t="s">
        <v>63</v>
      </c>
      <c r="AY4371" s="26">
        <v>44.031146999999898</v>
      </c>
      <c r="AZ4371" s="26">
        <v>-103.090183999999</v>
      </c>
      <c r="BA4371" s="26" t="s">
        <v>166</v>
      </c>
      <c r="BB4371" s="26" t="s">
        <v>609</v>
      </c>
      <c r="BC4371" s="26" t="s">
        <v>68</v>
      </c>
      <c r="BD4371" s="26" t="s">
        <v>154</v>
      </c>
      <c r="BE4371" s="26"/>
      <c r="BF4371" s="26" t="s">
        <v>68</v>
      </c>
      <c r="BG4371" s="26" t="s">
        <v>68</v>
      </c>
      <c r="BH4371" s="26" t="s">
        <v>146</v>
      </c>
      <c r="BI4371" s="26">
        <v>8</v>
      </c>
      <c r="BJ4371" s="26" t="s">
        <v>20</v>
      </c>
    </row>
    <row r="4372" spans="36:62" x14ac:dyDescent="0.25">
      <c r="AJ4372" s="26">
        <v>1444</v>
      </c>
      <c r="AK4372" s="26">
        <v>1807872</v>
      </c>
      <c r="AL4372" s="264">
        <v>43290.890277777777</v>
      </c>
      <c r="AM4372" s="26" t="s">
        <v>481</v>
      </c>
      <c r="AN4372" s="26" t="s">
        <v>63</v>
      </c>
      <c r="AO4372" s="26"/>
      <c r="AP4372" s="26"/>
      <c r="AQ4372" s="26">
        <v>-1</v>
      </c>
      <c r="AR4372" s="26">
        <v>44</v>
      </c>
      <c r="AS4372" s="26" t="s">
        <v>168</v>
      </c>
      <c r="AT4372" s="26" t="s">
        <v>74</v>
      </c>
      <c r="AU4372" s="26" t="s">
        <v>63</v>
      </c>
      <c r="AV4372" s="26" t="s">
        <v>63</v>
      </c>
      <c r="AW4372" s="26" t="s">
        <v>63</v>
      </c>
      <c r="AX4372" s="26" t="s">
        <v>63</v>
      </c>
      <c r="AY4372" s="26">
        <v>44.04045</v>
      </c>
      <c r="AZ4372" s="26">
        <v>-103.117401</v>
      </c>
      <c r="BA4372" s="26" t="s">
        <v>166</v>
      </c>
      <c r="BB4372" s="26" t="s">
        <v>609</v>
      </c>
      <c r="BC4372" s="26" t="s">
        <v>167</v>
      </c>
      <c r="BD4372" s="26" t="s">
        <v>154</v>
      </c>
      <c r="BE4372" s="26"/>
      <c r="BF4372" s="26" t="s">
        <v>99</v>
      </c>
      <c r="BG4372" s="26" t="s">
        <v>167</v>
      </c>
      <c r="BH4372" s="26" t="s">
        <v>99</v>
      </c>
      <c r="BI4372" s="26">
        <v>8</v>
      </c>
      <c r="BJ4372" s="26" t="s">
        <v>217</v>
      </c>
    </row>
    <row r="4373" spans="36:62" x14ac:dyDescent="0.25">
      <c r="AJ4373" s="26">
        <v>1445</v>
      </c>
      <c r="AK4373" s="26">
        <v>1807873</v>
      </c>
      <c r="AL4373" s="264">
        <v>43290.895833333336</v>
      </c>
      <c r="AM4373" s="26" t="s">
        <v>481</v>
      </c>
      <c r="AN4373" s="26" t="s">
        <v>63</v>
      </c>
      <c r="AO4373" s="26"/>
      <c r="AP4373" s="26"/>
      <c r="AQ4373" s="26">
        <v>-1</v>
      </c>
      <c r="AR4373" s="26">
        <v>44</v>
      </c>
      <c r="AS4373" s="26" t="s">
        <v>168</v>
      </c>
      <c r="AT4373" s="26" t="s">
        <v>74</v>
      </c>
      <c r="AU4373" s="26" t="s">
        <v>63</v>
      </c>
      <c r="AV4373" s="26" t="s">
        <v>63</v>
      </c>
      <c r="AW4373" s="26" t="s">
        <v>63</v>
      </c>
      <c r="AX4373" s="26" t="s">
        <v>63</v>
      </c>
      <c r="AY4373" s="26">
        <v>44.04045</v>
      </c>
      <c r="AZ4373" s="26">
        <v>-103.117401</v>
      </c>
      <c r="BA4373" s="26" t="s">
        <v>166</v>
      </c>
      <c r="BB4373" s="26" t="s">
        <v>611</v>
      </c>
      <c r="BC4373" s="26" t="s">
        <v>167</v>
      </c>
      <c r="BD4373" s="26" t="s">
        <v>154</v>
      </c>
      <c r="BE4373" s="26"/>
      <c r="BF4373" s="26" t="s">
        <v>99</v>
      </c>
      <c r="BG4373" s="26" t="s">
        <v>167</v>
      </c>
      <c r="BH4373" s="26" t="s">
        <v>99</v>
      </c>
      <c r="BI4373" s="26">
        <v>8</v>
      </c>
      <c r="BJ4373" s="26" t="s">
        <v>217</v>
      </c>
    </row>
    <row r="4374" spans="36:62" x14ac:dyDescent="0.25">
      <c r="AJ4374" s="26">
        <v>1447</v>
      </c>
      <c r="AK4374" s="26">
        <v>1807956</v>
      </c>
      <c r="AL4374" s="264">
        <v>43271.879166666666</v>
      </c>
      <c r="AM4374" s="26" t="s">
        <v>147</v>
      </c>
      <c r="AN4374" s="26" t="s">
        <v>63</v>
      </c>
      <c r="AO4374" s="26" t="s">
        <v>173</v>
      </c>
      <c r="AP4374" s="26" t="s">
        <v>159</v>
      </c>
      <c r="AQ4374" s="26">
        <v>0</v>
      </c>
      <c r="AR4374" s="26">
        <v>44</v>
      </c>
      <c r="AS4374" s="26" t="s">
        <v>201</v>
      </c>
      <c r="AT4374" s="26" t="s">
        <v>77</v>
      </c>
      <c r="AU4374" s="26" t="s">
        <v>63</v>
      </c>
      <c r="AV4374" s="26" t="s">
        <v>63</v>
      </c>
      <c r="AW4374" s="26" t="s">
        <v>63</v>
      </c>
      <c r="AX4374" s="26" t="s">
        <v>63</v>
      </c>
      <c r="AY4374" s="26">
        <v>43.535272999999897</v>
      </c>
      <c r="AZ4374" s="26">
        <v>-101.802482999999</v>
      </c>
      <c r="BA4374" s="26" t="s">
        <v>166</v>
      </c>
      <c r="BB4374" s="26" t="s">
        <v>611</v>
      </c>
      <c r="BC4374" s="26" t="s">
        <v>636</v>
      </c>
      <c r="BD4374" s="26" t="s">
        <v>68</v>
      </c>
      <c r="BE4374" s="26"/>
      <c r="BF4374" s="26" t="s">
        <v>68</v>
      </c>
      <c r="BG4374" s="26" t="s">
        <v>68</v>
      </c>
      <c r="BH4374" s="26" t="s">
        <v>1598</v>
      </c>
      <c r="BI4374" s="26">
        <v>8</v>
      </c>
      <c r="BJ4374" s="26" t="s">
        <v>19</v>
      </c>
    </row>
    <row r="4375" spans="36:62" x14ac:dyDescent="0.25">
      <c r="AJ4375" s="26">
        <v>1448</v>
      </c>
      <c r="AK4375" s="26">
        <v>1807959</v>
      </c>
      <c r="AL4375" s="264">
        <v>43253.918749999997</v>
      </c>
      <c r="AM4375" s="26" t="s">
        <v>147</v>
      </c>
      <c r="AN4375" s="26" t="s">
        <v>63</v>
      </c>
      <c r="AO4375" s="26" t="s">
        <v>156</v>
      </c>
      <c r="AP4375" s="26" t="s">
        <v>159</v>
      </c>
      <c r="AQ4375" s="26">
        <v>0</v>
      </c>
      <c r="AR4375" s="26">
        <v>44</v>
      </c>
      <c r="AS4375" s="26" t="s">
        <v>149</v>
      </c>
      <c r="AT4375" s="26" t="s">
        <v>71</v>
      </c>
      <c r="AU4375" s="26" t="s">
        <v>63</v>
      </c>
      <c r="AV4375" s="26" t="s">
        <v>63</v>
      </c>
      <c r="AW4375" s="26" t="s">
        <v>63</v>
      </c>
      <c r="AX4375" s="26" t="s">
        <v>63</v>
      </c>
      <c r="AY4375" s="26">
        <v>43.545360000000002</v>
      </c>
      <c r="AZ4375" s="26">
        <v>-101.850533999999</v>
      </c>
      <c r="BA4375" s="26" t="s">
        <v>185</v>
      </c>
      <c r="BB4375" s="26" t="s">
        <v>611</v>
      </c>
      <c r="BC4375" s="26" t="s">
        <v>68</v>
      </c>
      <c r="BD4375" s="26" t="s">
        <v>154</v>
      </c>
      <c r="BE4375" s="26"/>
      <c r="BF4375" s="26" t="s">
        <v>68</v>
      </c>
      <c r="BG4375" s="26" t="s">
        <v>68</v>
      </c>
      <c r="BH4375" s="26" t="s">
        <v>160</v>
      </c>
      <c r="BI4375" s="26">
        <v>8</v>
      </c>
      <c r="BJ4375" s="26" t="s">
        <v>21</v>
      </c>
    </row>
    <row r="4376" spans="36:62" x14ac:dyDescent="0.25">
      <c r="AJ4376" s="26">
        <v>1449</v>
      </c>
      <c r="AK4376" s="26">
        <v>1808154</v>
      </c>
      <c r="AL4376" s="264">
        <v>43269.157638888886</v>
      </c>
      <c r="AM4376" s="26" t="s">
        <v>481</v>
      </c>
      <c r="AN4376" s="26" t="s">
        <v>63</v>
      </c>
      <c r="AO4376" s="26"/>
      <c r="AP4376" s="26" t="s">
        <v>159</v>
      </c>
      <c r="AQ4376" s="26">
        <v>0</v>
      </c>
      <c r="AR4376" s="26" t="s">
        <v>1599</v>
      </c>
      <c r="AS4376" s="26" t="s">
        <v>1077</v>
      </c>
      <c r="AT4376" s="26" t="s">
        <v>704</v>
      </c>
      <c r="AU4376" s="26" t="s">
        <v>63</v>
      </c>
      <c r="AV4376" s="26" t="s">
        <v>69</v>
      </c>
      <c r="AW4376" s="26" t="s">
        <v>63</v>
      </c>
      <c r="AX4376" s="26" t="s">
        <v>63</v>
      </c>
      <c r="AY4376" s="26">
        <v>44.099114</v>
      </c>
      <c r="AZ4376" s="26">
        <v>-103.15120400000001</v>
      </c>
      <c r="BA4376" s="26" t="s">
        <v>504</v>
      </c>
      <c r="BB4376" s="26" t="s">
        <v>157</v>
      </c>
      <c r="BC4376" s="26" t="s">
        <v>685</v>
      </c>
      <c r="BD4376" s="26" t="s">
        <v>615</v>
      </c>
      <c r="BE4376" s="26" t="s">
        <v>161</v>
      </c>
      <c r="BF4376" s="26" t="s">
        <v>68</v>
      </c>
      <c r="BG4376" s="26" t="s">
        <v>209</v>
      </c>
      <c r="BH4376" s="26" t="s">
        <v>146</v>
      </c>
      <c r="BI4376" s="26">
        <v>8</v>
      </c>
      <c r="BJ4376" s="26" t="s">
        <v>217</v>
      </c>
    </row>
    <row r="4377" spans="36:62" x14ac:dyDescent="0.25">
      <c r="AJ4377" s="26">
        <v>1453</v>
      </c>
      <c r="AK4377" s="26">
        <v>1808359</v>
      </c>
      <c r="AL4377" s="264">
        <v>43300.541666666664</v>
      </c>
      <c r="AM4377" s="26" t="s">
        <v>481</v>
      </c>
      <c r="AN4377" s="26" t="s">
        <v>63</v>
      </c>
      <c r="AO4377" s="26" t="s">
        <v>156</v>
      </c>
      <c r="AP4377" s="26" t="s">
        <v>627</v>
      </c>
      <c r="AQ4377" s="26">
        <v>0</v>
      </c>
      <c r="AR4377" s="26">
        <v>16</v>
      </c>
      <c r="AS4377" s="26" t="s">
        <v>628</v>
      </c>
      <c r="AT4377" s="26" t="s">
        <v>71</v>
      </c>
      <c r="AU4377" s="26" t="s">
        <v>63</v>
      </c>
      <c r="AV4377" s="26" t="s">
        <v>63</v>
      </c>
      <c r="AW4377" s="26" t="s">
        <v>63</v>
      </c>
      <c r="AX4377" s="26" t="s">
        <v>63</v>
      </c>
      <c r="AY4377" s="26">
        <v>44.091638000000003</v>
      </c>
      <c r="AZ4377" s="26">
        <v>-103.15124900000001</v>
      </c>
      <c r="BA4377" s="26" t="s">
        <v>509</v>
      </c>
      <c r="BB4377" s="26" t="s">
        <v>157</v>
      </c>
      <c r="BC4377" s="26" t="s">
        <v>962</v>
      </c>
      <c r="BD4377" s="26" t="s">
        <v>68</v>
      </c>
      <c r="BE4377" s="26"/>
      <c r="BF4377" s="26" t="s">
        <v>68</v>
      </c>
      <c r="BG4377" s="26" t="s">
        <v>68</v>
      </c>
      <c r="BH4377" s="26" t="s">
        <v>175</v>
      </c>
      <c r="BI4377" s="26">
        <v>8</v>
      </c>
      <c r="BJ4377" s="26" t="s">
        <v>217</v>
      </c>
    </row>
    <row r="4378" spans="36:62" x14ac:dyDescent="0.25">
      <c r="AJ4378" s="26">
        <v>1454</v>
      </c>
      <c r="AK4378" s="26">
        <v>1808362</v>
      </c>
      <c r="AL4378" s="264">
        <v>43298.631944444445</v>
      </c>
      <c r="AM4378" s="26" t="s">
        <v>481</v>
      </c>
      <c r="AN4378" s="26" t="s">
        <v>63</v>
      </c>
      <c r="AO4378" s="26" t="s">
        <v>156</v>
      </c>
      <c r="AP4378" s="26" t="s">
        <v>716</v>
      </c>
      <c r="AQ4378" s="26">
        <v>0</v>
      </c>
      <c r="AR4378" s="26">
        <v>16</v>
      </c>
      <c r="AS4378" s="26" t="s">
        <v>628</v>
      </c>
      <c r="AT4378" s="26" t="s">
        <v>71</v>
      </c>
      <c r="AU4378" s="26" t="s">
        <v>63</v>
      </c>
      <c r="AV4378" s="26" t="s">
        <v>63</v>
      </c>
      <c r="AW4378" s="26" t="s">
        <v>63</v>
      </c>
      <c r="AX4378" s="26" t="s">
        <v>63</v>
      </c>
      <c r="AY4378" s="26">
        <v>44.076064000000002</v>
      </c>
      <c r="AZ4378" s="26">
        <v>-103.15141300000001</v>
      </c>
      <c r="BA4378" s="26" t="s">
        <v>518</v>
      </c>
      <c r="BB4378" s="26" t="s">
        <v>165</v>
      </c>
      <c r="BC4378" s="26" t="s">
        <v>1208</v>
      </c>
      <c r="BD4378" s="26" t="s">
        <v>68</v>
      </c>
      <c r="BE4378" s="26" t="s">
        <v>705</v>
      </c>
      <c r="BF4378" s="26" t="s">
        <v>68</v>
      </c>
      <c r="BG4378" s="26" t="s">
        <v>68</v>
      </c>
      <c r="BH4378" s="26" t="s">
        <v>175</v>
      </c>
      <c r="BI4378" s="26">
        <v>8</v>
      </c>
      <c r="BJ4378" s="26" t="s">
        <v>217</v>
      </c>
    </row>
    <row r="4379" spans="36:62" x14ac:dyDescent="0.25">
      <c r="AJ4379" s="26">
        <v>1455</v>
      </c>
      <c r="AK4379" s="26">
        <v>1808623</v>
      </c>
      <c r="AL4379" s="264">
        <v>43302.453472222223</v>
      </c>
      <c r="AM4379" s="26" t="s">
        <v>481</v>
      </c>
      <c r="AN4379" s="26" t="s">
        <v>63</v>
      </c>
      <c r="AO4379" s="26" t="s">
        <v>156</v>
      </c>
      <c r="AP4379" s="26" t="s">
        <v>716</v>
      </c>
      <c r="AQ4379" s="26">
        <v>0</v>
      </c>
      <c r="AR4379" s="26">
        <v>16</v>
      </c>
      <c r="AS4379" s="26" t="s">
        <v>768</v>
      </c>
      <c r="AT4379" s="26" t="s">
        <v>71</v>
      </c>
      <c r="AU4379" s="26" t="s">
        <v>63</v>
      </c>
      <c r="AV4379" s="26" t="s">
        <v>63</v>
      </c>
      <c r="AW4379" s="26" t="s">
        <v>63</v>
      </c>
      <c r="AX4379" s="26" t="s">
        <v>63</v>
      </c>
      <c r="AY4379" s="26">
        <v>44.096218999999898</v>
      </c>
      <c r="AZ4379" s="26">
        <v>-103.151224999999</v>
      </c>
      <c r="BA4379" s="26" t="s">
        <v>510</v>
      </c>
      <c r="BB4379" s="26" t="s">
        <v>157</v>
      </c>
      <c r="BC4379" s="26" t="s">
        <v>68</v>
      </c>
      <c r="BD4379" s="26" t="s">
        <v>68</v>
      </c>
      <c r="BE4379" s="26"/>
      <c r="BF4379" s="26" t="s">
        <v>1209</v>
      </c>
      <c r="BG4379" s="26" t="s">
        <v>68</v>
      </c>
      <c r="BH4379" s="26" t="s">
        <v>175</v>
      </c>
      <c r="BI4379" s="26">
        <v>8</v>
      </c>
      <c r="BJ4379" s="26" t="s">
        <v>217</v>
      </c>
    </row>
    <row r="4380" spans="36:62" x14ac:dyDescent="0.25">
      <c r="AJ4380" s="26">
        <v>1457</v>
      </c>
      <c r="AK4380" s="26">
        <v>1808794</v>
      </c>
      <c r="AL4380" s="264">
        <v>43304.030555555553</v>
      </c>
      <c r="AM4380" s="26" t="s">
        <v>147</v>
      </c>
      <c r="AN4380" s="26" t="s">
        <v>63</v>
      </c>
      <c r="AO4380" s="26" t="s">
        <v>156</v>
      </c>
      <c r="AP4380" s="26" t="s">
        <v>159</v>
      </c>
      <c r="AQ4380" s="26">
        <v>0</v>
      </c>
      <c r="AR4380" s="26">
        <v>44</v>
      </c>
      <c r="AS4380" s="26" t="s">
        <v>149</v>
      </c>
      <c r="AT4380" s="26" t="s">
        <v>71</v>
      </c>
      <c r="AU4380" s="26" t="s">
        <v>63</v>
      </c>
      <c r="AV4380" s="26" t="s">
        <v>63</v>
      </c>
      <c r="AW4380" s="26" t="s">
        <v>63</v>
      </c>
      <c r="AX4380" s="26" t="s">
        <v>63</v>
      </c>
      <c r="AY4380" s="26">
        <v>43.551994999999899</v>
      </c>
      <c r="AZ4380" s="26">
        <v>-101.661766999999</v>
      </c>
      <c r="BA4380" s="26" t="s">
        <v>158</v>
      </c>
      <c r="BB4380" s="26" t="s">
        <v>611</v>
      </c>
      <c r="BC4380" s="26" t="s">
        <v>68</v>
      </c>
      <c r="BD4380" s="26" t="s">
        <v>154</v>
      </c>
      <c r="BE4380" s="26"/>
      <c r="BF4380" s="26" t="s">
        <v>68</v>
      </c>
      <c r="BG4380" s="26" t="s">
        <v>68</v>
      </c>
      <c r="BH4380" s="26" t="s">
        <v>160</v>
      </c>
      <c r="BI4380" s="26">
        <v>8</v>
      </c>
      <c r="BJ4380" s="26" t="s">
        <v>19</v>
      </c>
    </row>
    <row r="4381" spans="36:62" x14ac:dyDescent="0.25">
      <c r="AJ4381" s="26">
        <v>1460</v>
      </c>
      <c r="AK4381" s="26">
        <v>1808807</v>
      </c>
      <c r="AL4381" s="264">
        <v>43309.934027777781</v>
      </c>
      <c r="AM4381" s="26" t="s">
        <v>481</v>
      </c>
      <c r="AN4381" s="26" t="s">
        <v>63</v>
      </c>
      <c r="AO4381" s="26" t="s">
        <v>204</v>
      </c>
      <c r="AP4381" s="26" t="s">
        <v>159</v>
      </c>
      <c r="AQ4381" s="26">
        <v>0</v>
      </c>
      <c r="AR4381" s="26">
        <v>16</v>
      </c>
      <c r="AS4381" s="26" t="s">
        <v>189</v>
      </c>
      <c r="AT4381" s="26" t="s">
        <v>71</v>
      </c>
      <c r="AU4381" s="26" t="s">
        <v>69</v>
      </c>
      <c r="AV4381" s="26" t="s">
        <v>63</v>
      </c>
      <c r="AW4381" s="26" t="s">
        <v>63</v>
      </c>
      <c r="AX4381" s="26" t="s">
        <v>63</v>
      </c>
      <c r="AY4381" s="26">
        <v>44.096257000000001</v>
      </c>
      <c r="AZ4381" s="26">
        <v>-103.15122700000001</v>
      </c>
      <c r="BA4381" s="26" t="s">
        <v>37</v>
      </c>
      <c r="BB4381" s="26" t="s">
        <v>157</v>
      </c>
      <c r="BC4381" s="26" t="s">
        <v>620</v>
      </c>
      <c r="BD4381" s="26" t="s">
        <v>68</v>
      </c>
      <c r="BE4381" s="26"/>
      <c r="BF4381" s="26" t="s">
        <v>68</v>
      </c>
      <c r="BG4381" s="26" t="s">
        <v>68</v>
      </c>
      <c r="BH4381" s="26" t="s">
        <v>146</v>
      </c>
      <c r="BI4381" s="26">
        <v>8</v>
      </c>
      <c r="BJ4381" s="26" t="s">
        <v>20</v>
      </c>
    </row>
    <row r="4382" spans="36:62" x14ac:dyDescent="0.25">
      <c r="AJ4382" s="26">
        <v>1461</v>
      </c>
      <c r="AK4382" s="26">
        <v>1808798</v>
      </c>
      <c r="AL4382" s="264">
        <v>43308.736111111109</v>
      </c>
      <c r="AM4382" s="26" t="s">
        <v>481</v>
      </c>
      <c r="AN4382" s="26" t="s">
        <v>63</v>
      </c>
      <c r="AO4382" s="26" t="s">
        <v>1210</v>
      </c>
      <c r="AP4382" s="26" t="s">
        <v>159</v>
      </c>
      <c r="AQ4382" s="26">
        <v>0</v>
      </c>
      <c r="AR4382" s="26">
        <v>16</v>
      </c>
      <c r="AS4382" s="26" t="s">
        <v>628</v>
      </c>
      <c r="AT4382" s="26" t="s">
        <v>704</v>
      </c>
      <c r="AU4382" s="26" t="s">
        <v>63</v>
      </c>
      <c r="AV4382" s="26" t="s">
        <v>63</v>
      </c>
      <c r="AW4382" s="26" t="s">
        <v>63</v>
      </c>
      <c r="AX4382" s="26" t="s">
        <v>63</v>
      </c>
      <c r="AY4382" s="26">
        <v>44.098446000000003</v>
      </c>
      <c r="AZ4382" s="26">
        <v>-103.151386</v>
      </c>
      <c r="BA4382" s="26" t="s">
        <v>493</v>
      </c>
      <c r="BB4382" s="26" t="s">
        <v>1141</v>
      </c>
      <c r="BC4382" s="26" t="s">
        <v>659</v>
      </c>
      <c r="BD4382" s="26" t="s">
        <v>68</v>
      </c>
      <c r="BE4382" s="26"/>
      <c r="BF4382" s="26" t="s">
        <v>68</v>
      </c>
      <c r="BG4382" s="26" t="s">
        <v>68</v>
      </c>
      <c r="BH4382" s="26" t="s">
        <v>175</v>
      </c>
      <c r="BI4382" s="26">
        <v>8</v>
      </c>
      <c r="BJ4382" s="26" t="s">
        <v>217</v>
      </c>
    </row>
    <row r="4383" spans="36:62" x14ac:dyDescent="0.25">
      <c r="AJ4383" s="26">
        <v>1467</v>
      </c>
      <c r="AK4383" s="26">
        <v>1809395</v>
      </c>
      <c r="AL4383" s="264">
        <v>43310.479166666664</v>
      </c>
      <c r="AM4383" s="26" t="s">
        <v>481</v>
      </c>
      <c r="AN4383" s="26" t="s">
        <v>63</v>
      </c>
      <c r="AO4383" s="26" t="s">
        <v>156</v>
      </c>
      <c r="AP4383" s="26" t="s">
        <v>627</v>
      </c>
      <c r="AQ4383" s="26">
        <v>0</v>
      </c>
      <c r="AR4383" s="26">
        <v>16</v>
      </c>
      <c r="AS4383" s="26" t="s">
        <v>628</v>
      </c>
      <c r="AT4383" s="26" t="s">
        <v>71</v>
      </c>
      <c r="AU4383" s="26" t="s">
        <v>63</v>
      </c>
      <c r="AV4383" s="26" t="s">
        <v>63</v>
      </c>
      <c r="AW4383" s="26" t="s">
        <v>63</v>
      </c>
      <c r="AX4383" s="26" t="s">
        <v>63</v>
      </c>
      <c r="AY4383" s="26">
        <v>44.081327000000002</v>
      </c>
      <c r="AZ4383" s="26">
        <v>-103.151234</v>
      </c>
      <c r="BA4383" s="26" t="s">
        <v>483</v>
      </c>
      <c r="BB4383" s="26" t="s">
        <v>157</v>
      </c>
      <c r="BC4383" s="26" t="s">
        <v>659</v>
      </c>
      <c r="BD4383" s="26" t="s">
        <v>68</v>
      </c>
      <c r="BE4383" s="26" t="s">
        <v>161</v>
      </c>
      <c r="BF4383" s="26" t="s">
        <v>68</v>
      </c>
      <c r="BG4383" s="26" t="s">
        <v>68</v>
      </c>
      <c r="BH4383" s="26" t="s">
        <v>175</v>
      </c>
      <c r="BI4383" s="26">
        <v>8</v>
      </c>
      <c r="BJ4383" s="26" t="s">
        <v>217</v>
      </c>
    </row>
    <row r="4384" spans="36:62" x14ac:dyDescent="0.25">
      <c r="AJ4384" s="26">
        <v>1468</v>
      </c>
      <c r="AK4384" s="26">
        <v>1809487</v>
      </c>
      <c r="AL4384" s="264">
        <v>43322.3</v>
      </c>
      <c r="AM4384" s="26" t="s">
        <v>481</v>
      </c>
      <c r="AN4384" s="26" t="s">
        <v>63</v>
      </c>
      <c r="AO4384" s="26" t="s">
        <v>894</v>
      </c>
      <c r="AP4384" s="26" t="s">
        <v>159</v>
      </c>
      <c r="AQ4384" s="26">
        <v>0</v>
      </c>
      <c r="AR4384" s="26">
        <v>16</v>
      </c>
      <c r="AS4384" s="26" t="s">
        <v>628</v>
      </c>
      <c r="AT4384" s="26" t="s">
        <v>71</v>
      </c>
      <c r="AU4384" s="26" t="s">
        <v>63</v>
      </c>
      <c r="AV4384" s="26" t="s">
        <v>63</v>
      </c>
      <c r="AW4384" s="26" t="s">
        <v>63</v>
      </c>
      <c r="AX4384" s="26" t="s">
        <v>63</v>
      </c>
      <c r="AY4384" s="26">
        <v>44.096291000000001</v>
      </c>
      <c r="AZ4384" s="26">
        <v>-103.151224999999</v>
      </c>
      <c r="BA4384" s="26" t="s">
        <v>531</v>
      </c>
      <c r="BB4384" s="26" t="s">
        <v>157</v>
      </c>
      <c r="BC4384" s="26" t="s">
        <v>659</v>
      </c>
      <c r="BD4384" s="26" t="s">
        <v>68</v>
      </c>
      <c r="BE4384" s="26" t="s">
        <v>1214</v>
      </c>
      <c r="BF4384" s="26" t="s">
        <v>68</v>
      </c>
      <c r="BG4384" s="26" t="s">
        <v>68</v>
      </c>
      <c r="BH4384" s="26" t="s">
        <v>848</v>
      </c>
      <c r="BI4384" s="26">
        <v>8</v>
      </c>
      <c r="BJ4384" s="26" t="s">
        <v>19</v>
      </c>
    </row>
    <row r="4385" spans="36:62" x14ac:dyDescent="0.25">
      <c r="AJ4385" s="26">
        <v>1473</v>
      </c>
      <c r="AK4385" s="26">
        <v>1809835</v>
      </c>
      <c r="AL4385" s="264">
        <v>43329.288194444445</v>
      </c>
      <c r="AM4385" s="26" t="s">
        <v>481</v>
      </c>
      <c r="AN4385" s="26" t="s">
        <v>63</v>
      </c>
      <c r="AO4385" s="26"/>
      <c r="AP4385" s="26"/>
      <c r="AQ4385" s="26">
        <v>-1</v>
      </c>
      <c r="AR4385" s="26">
        <v>44</v>
      </c>
      <c r="AS4385" s="26" t="s">
        <v>168</v>
      </c>
      <c r="AT4385" s="26" t="s">
        <v>71</v>
      </c>
      <c r="AU4385" s="26" t="s">
        <v>63</v>
      </c>
      <c r="AV4385" s="26" t="s">
        <v>63</v>
      </c>
      <c r="AW4385" s="26" t="s">
        <v>63</v>
      </c>
      <c r="AX4385" s="26" t="s">
        <v>63</v>
      </c>
      <c r="AY4385" s="26">
        <v>43.999479000000001</v>
      </c>
      <c r="AZ4385" s="26">
        <v>-102.99867</v>
      </c>
      <c r="BA4385" s="26" t="s">
        <v>166</v>
      </c>
      <c r="BB4385" s="26" t="s">
        <v>609</v>
      </c>
      <c r="BC4385" s="26" t="s">
        <v>167</v>
      </c>
      <c r="BD4385" s="26" t="s">
        <v>154</v>
      </c>
      <c r="BE4385" s="26"/>
      <c r="BF4385" s="26" t="s">
        <v>99</v>
      </c>
      <c r="BG4385" s="26" t="s">
        <v>167</v>
      </c>
      <c r="BH4385" s="26" t="s">
        <v>99</v>
      </c>
      <c r="BI4385" s="26">
        <v>8</v>
      </c>
      <c r="BJ4385" s="26" t="s">
        <v>217</v>
      </c>
    </row>
    <row r="4386" spans="36:62" x14ac:dyDescent="0.25">
      <c r="AJ4386" s="26">
        <v>1474</v>
      </c>
      <c r="AK4386" s="26">
        <v>1810193</v>
      </c>
      <c r="AL4386" s="264">
        <v>43322.1875</v>
      </c>
      <c r="AM4386" s="26" t="s">
        <v>481</v>
      </c>
      <c r="AN4386" s="26" t="s">
        <v>63</v>
      </c>
      <c r="AO4386" s="26"/>
      <c r="AP4386" s="26"/>
      <c r="AQ4386" s="26">
        <v>-1</v>
      </c>
      <c r="AR4386" s="26">
        <v>44</v>
      </c>
      <c r="AS4386" s="26" t="s">
        <v>168</v>
      </c>
      <c r="AT4386" s="26" t="s">
        <v>71</v>
      </c>
      <c r="AU4386" s="26" t="s">
        <v>63</v>
      </c>
      <c r="AV4386" s="26" t="s">
        <v>63</v>
      </c>
      <c r="AW4386" s="26" t="s">
        <v>63</v>
      </c>
      <c r="AX4386" s="26" t="s">
        <v>63</v>
      </c>
      <c r="AY4386" s="26">
        <v>44.025539000000002</v>
      </c>
      <c r="AZ4386" s="26">
        <v>-103.073987</v>
      </c>
      <c r="BA4386" s="26" t="s">
        <v>37</v>
      </c>
      <c r="BB4386" s="26" t="s">
        <v>609</v>
      </c>
      <c r="BC4386" s="26" t="s">
        <v>167</v>
      </c>
      <c r="BD4386" s="26" t="s">
        <v>154</v>
      </c>
      <c r="BE4386" s="26"/>
      <c r="BF4386" s="26" t="s">
        <v>99</v>
      </c>
      <c r="BG4386" s="26" t="s">
        <v>167</v>
      </c>
      <c r="BH4386" s="26" t="s">
        <v>99</v>
      </c>
      <c r="BI4386" s="26">
        <v>8</v>
      </c>
      <c r="BJ4386" s="26" t="s">
        <v>217</v>
      </c>
    </row>
    <row r="4387" spans="36:62" x14ac:dyDescent="0.25">
      <c r="AJ4387" s="26">
        <v>1475</v>
      </c>
      <c r="AK4387" s="26">
        <v>1810025</v>
      </c>
      <c r="AL4387" s="264">
        <v>43316.645833333336</v>
      </c>
      <c r="AM4387" s="26" t="s">
        <v>147</v>
      </c>
      <c r="AN4387" s="26" t="s">
        <v>63</v>
      </c>
      <c r="AO4387" s="26" t="s">
        <v>918</v>
      </c>
      <c r="AP4387" s="26" t="s">
        <v>159</v>
      </c>
      <c r="AQ4387" s="26">
        <v>0</v>
      </c>
      <c r="AR4387" s="26">
        <v>44</v>
      </c>
      <c r="AS4387" s="26" t="s">
        <v>1264</v>
      </c>
      <c r="AT4387" s="26" t="s">
        <v>71</v>
      </c>
      <c r="AU4387" s="26" t="s">
        <v>63</v>
      </c>
      <c r="AV4387" s="26" t="s">
        <v>63</v>
      </c>
      <c r="AW4387" s="26" t="s">
        <v>63</v>
      </c>
      <c r="AX4387" s="26" t="s">
        <v>63</v>
      </c>
      <c r="AY4387" s="26">
        <v>43.577869999999898</v>
      </c>
      <c r="AZ4387" s="26">
        <v>-101.520893</v>
      </c>
      <c r="BA4387" s="26" t="s">
        <v>566</v>
      </c>
      <c r="BB4387" s="26" t="s">
        <v>1141</v>
      </c>
      <c r="BC4387" s="26" t="s">
        <v>727</v>
      </c>
      <c r="BD4387" s="26" t="s">
        <v>68</v>
      </c>
      <c r="BE4387" s="26"/>
      <c r="BF4387" s="26" t="s">
        <v>68</v>
      </c>
      <c r="BG4387" s="26" t="s">
        <v>68</v>
      </c>
      <c r="BH4387" s="26" t="s">
        <v>728</v>
      </c>
      <c r="BI4387" s="26">
        <v>8</v>
      </c>
      <c r="BJ4387" s="26" t="s">
        <v>18</v>
      </c>
    </row>
    <row r="4388" spans="36:62" x14ac:dyDescent="0.25">
      <c r="AJ4388" s="26">
        <v>1480</v>
      </c>
      <c r="AK4388" s="26">
        <v>1810760</v>
      </c>
      <c r="AL4388" s="264">
        <v>43351.49722222222</v>
      </c>
      <c r="AM4388" s="26" t="s">
        <v>481</v>
      </c>
      <c r="AN4388" s="26" t="s">
        <v>63</v>
      </c>
      <c r="AO4388" s="26" t="s">
        <v>156</v>
      </c>
      <c r="AP4388" s="26" t="s">
        <v>1104</v>
      </c>
      <c r="AQ4388" s="26">
        <v>0</v>
      </c>
      <c r="AR4388" s="26"/>
      <c r="AS4388" s="26" t="s">
        <v>628</v>
      </c>
      <c r="AT4388" s="26" t="s">
        <v>74</v>
      </c>
      <c r="AU4388" s="26" t="s">
        <v>63</v>
      </c>
      <c r="AV4388" s="26" t="s">
        <v>63</v>
      </c>
      <c r="AW4388" s="26" t="s">
        <v>63</v>
      </c>
      <c r="AX4388" s="26" t="s">
        <v>63</v>
      </c>
      <c r="AY4388" s="26">
        <v>44.069259000000002</v>
      </c>
      <c r="AZ4388" s="26">
        <v>-103.158591</v>
      </c>
      <c r="BA4388" s="26" t="s">
        <v>166</v>
      </c>
      <c r="BB4388" s="26" t="s">
        <v>165</v>
      </c>
      <c r="BC4388" s="26" t="s">
        <v>708</v>
      </c>
      <c r="BD4388" s="26" t="s">
        <v>68</v>
      </c>
      <c r="BE4388" s="26" t="s">
        <v>1224</v>
      </c>
      <c r="BF4388" s="26" t="s">
        <v>68</v>
      </c>
      <c r="BG4388" s="26" t="s">
        <v>68</v>
      </c>
      <c r="BH4388" s="26" t="s">
        <v>175</v>
      </c>
      <c r="BI4388" s="26">
        <v>8</v>
      </c>
      <c r="BJ4388" s="26" t="s">
        <v>217</v>
      </c>
    </row>
    <row r="4389" spans="36:62" x14ac:dyDescent="0.25">
      <c r="AJ4389" s="26">
        <v>1487</v>
      </c>
      <c r="AK4389" s="26">
        <v>1811443</v>
      </c>
      <c r="AL4389" s="264">
        <v>43366.286805555559</v>
      </c>
      <c r="AM4389" s="26" t="s">
        <v>481</v>
      </c>
      <c r="AN4389" s="26" t="s">
        <v>63</v>
      </c>
      <c r="AO4389" s="26"/>
      <c r="AP4389" s="26"/>
      <c r="AQ4389" s="26">
        <v>-1</v>
      </c>
      <c r="AR4389" s="26">
        <v>44</v>
      </c>
      <c r="AS4389" s="26" t="s">
        <v>168</v>
      </c>
      <c r="AT4389" s="26" t="s">
        <v>71</v>
      </c>
      <c r="AU4389" s="26" t="s">
        <v>63</v>
      </c>
      <c r="AV4389" s="26" t="s">
        <v>63</v>
      </c>
      <c r="AW4389" s="26" t="s">
        <v>63</v>
      </c>
      <c r="AX4389" s="26" t="s">
        <v>63</v>
      </c>
      <c r="AY4389" s="26">
        <v>44.032142</v>
      </c>
      <c r="AZ4389" s="26">
        <v>-103.093423</v>
      </c>
      <c r="BA4389" s="26" t="s">
        <v>166</v>
      </c>
      <c r="BB4389" s="26" t="s">
        <v>611</v>
      </c>
      <c r="BC4389" s="26" t="s">
        <v>167</v>
      </c>
      <c r="BD4389" s="26" t="s">
        <v>154</v>
      </c>
      <c r="BE4389" s="26"/>
      <c r="BF4389" s="26" t="s">
        <v>99</v>
      </c>
      <c r="BG4389" s="26" t="s">
        <v>167</v>
      </c>
      <c r="BH4389" s="26" t="s">
        <v>99</v>
      </c>
      <c r="BI4389" s="26">
        <v>8</v>
      </c>
      <c r="BJ4389" s="26" t="s">
        <v>217</v>
      </c>
    </row>
    <row r="4390" spans="36:62" x14ac:dyDescent="0.25">
      <c r="AJ4390" s="26">
        <v>1489</v>
      </c>
      <c r="AK4390" s="26">
        <v>1811395</v>
      </c>
      <c r="AL4390" s="264">
        <v>43362.5</v>
      </c>
      <c r="AM4390" s="26" t="s">
        <v>481</v>
      </c>
      <c r="AN4390" s="26" t="s">
        <v>63</v>
      </c>
      <c r="AO4390" s="26" t="s">
        <v>173</v>
      </c>
      <c r="AP4390" s="26" t="s">
        <v>159</v>
      </c>
      <c r="AQ4390" s="26">
        <v>0</v>
      </c>
      <c r="AR4390" s="26">
        <v>16</v>
      </c>
      <c r="AS4390" s="26" t="s">
        <v>1219</v>
      </c>
      <c r="AT4390" s="26" t="s">
        <v>704</v>
      </c>
      <c r="AU4390" s="26" t="s">
        <v>63</v>
      </c>
      <c r="AV4390" s="26" t="s">
        <v>63</v>
      </c>
      <c r="AW4390" s="26" t="s">
        <v>63</v>
      </c>
      <c r="AX4390" s="26" t="s">
        <v>63</v>
      </c>
      <c r="AY4390" s="26">
        <v>44.084857</v>
      </c>
      <c r="AZ4390" s="26">
        <v>-103.151382999999</v>
      </c>
      <c r="BA4390" s="26" t="s">
        <v>166</v>
      </c>
      <c r="BB4390" s="26" t="s">
        <v>165</v>
      </c>
      <c r="BC4390" s="26" t="s">
        <v>1220</v>
      </c>
      <c r="BD4390" s="26" t="s">
        <v>68</v>
      </c>
      <c r="BE4390" s="26" t="s">
        <v>1218</v>
      </c>
      <c r="BF4390" s="26" t="s">
        <v>68</v>
      </c>
      <c r="BG4390" s="26" t="s">
        <v>68</v>
      </c>
      <c r="BH4390" s="26" t="s">
        <v>757</v>
      </c>
      <c r="BI4390" s="26">
        <v>8</v>
      </c>
      <c r="BJ4390" s="26" t="s">
        <v>19</v>
      </c>
    </row>
    <row r="4391" spans="36:62" x14ac:dyDescent="0.25">
      <c r="AJ4391" s="26">
        <v>1496</v>
      </c>
      <c r="AK4391" s="26">
        <v>1811765</v>
      </c>
      <c r="AL4391" s="264">
        <v>43370.663194444445</v>
      </c>
      <c r="AM4391" s="26" t="s">
        <v>481</v>
      </c>
      <c r="AN4391" s="26" t="s">
        <v>63</v>
      </c>
      <c r="AO4391" s="26" t="s">
        <v>156</v>
      </c>
      <c r="AP4391" s="26" t="s">
        <v>1041</v>
      </c>
      <c r="AQ4391" s="26">
        <v>0</v>
      </c>
      <c r="AR4391" s="26">
        <v>16</v>
      </c>
      <c r="AS4391" s="26" t="s">
        <v>628</v>
      </c>
      <c r="AT4391" s="26" t="s">
        <v>74</v>
      </c>
      <c r="AU4391" s="26" t="s">
        <v>63</v>
      </c>
      <c r="AV4391" s="26" t="s">
        <v>63</v>
      </c>
      <c r="AW4391" s="26" t="s">
        <v>63</v>
      </c>
      <c r="AX4391" s="26" t="s">
        <v>63</v>
      </c>
      <c r="AY4391" s="26">
        <v>44.097366999999899</v>
      </c>
      <c r="AZ4391" s="26">
        <v>-103.151385</v>
      </c>
      <c r="BA4391" s="26" t="s">
        <v>486</v>
      </c>
      <c r="BB4391" s="26" t="s">
        <v>165</v>
      </c>
      <c r="BC4391" s="26" t="s">
        <v>708</v>
      </c>
      <c r="BD4391" s="26" t="s">
        <v>68</v>
      </c>
      <c r="BE4391" s="26" t="s">
        <v>705</v>
      </c>
      <c r="BF4391" s="26" t="s">
        <v>68</v>
      </c>
      <c r="BG4391" s="26" t="s">
        <v>68</v>
      </c>
      <c r="BH4391" s="26" t="s">
        <v>941</v>
      </c>
      <c r="BI4391" s="26">
        <v>8</v>
      </c>
      <c r="BJ4391" s="26" t="s">
        <v>217</v>
      </c>
    </row>
    <row r="4392" spans="36:62" x14ac:dyDescent="0.25">
      <c r="AJ4392" s="26">
        <v>1497</v>
      </c>
      <c r="AK4392" s="26">
        <v>1812082</v>
      </c>
      <c r="AL4392" s="264">
        <v>43359.451388888891</v>
      </c>
      <c r="AM4392" s="26" t="s">
        <v>481</v>
      </c>
      <c r="AN4392" s="26" t="s">
        <v>63</v>
      </c>
      <c r="AO4392" s="26" t="s">
        <v>156</v>
      </c>
      <c r="AP4392" s="26" t="s">
        <v>159</v>
      </c>
      <c r="AQ4392" s="26">
        <v>0</v>
      </c>
      <c r="AR4392" s="26">
        <v>16</v>
      </c>
      <c r="AS4392" s="26" t="s">
        <v>628</v>
      </c>
      <c r="AT4392" s="26" t="s">
        <v>71</v>
      </c>
      <c r="AU4392" s="26" t="s">
        <v>63</v>
      </c>
      <c r="AV4392" s="26" t="s">
        <v>63</v>
      </c>
      <c r="AW4392" s="26" t="s">
        <v>63</v>
      </c>
      <c r="AX4392" s="26" t="s">
        <v>63</v>
      </c>
      <c r="AY4392" s="26">
        <v>44.096122000000001</v>
      </c>
      <c r="AZ4392" s="26">
        <v>-103.151223</v>
      </c>
      <c r="BA4392" s="26" t="s">
        <v>483</v>
      </c>
      <c r="BB4392" s="26" t="s">
        <v>157</v>
      </c>
      <c r="BC4392" s="26" t="s">
        <v>708</v>
      </c>
      <c r="BD4392" s="26" t="s">
        <v>68</v>
      </c>
      <c r="BE4392" s="26" t="s">
        <v>705</v>
      </c>
      <c r="BF4392" s="26" t="s">
        <v>68</v>
      </c>
      <c r="BG4392" s="26" t="s">
        <v>68</v>
      </c>
      <c r="BH4392" s="26" t="s">
        <v>175</v>
      </c>
      <c r="BI4392" s="26">
        <v>8</v>
      </c>
      <c r="BJ4392" s="26" t="s">
        <v>21</v>
      </c>
    </row>
    <row r="4393" spans="36:62" x14ac:dyDescent="0.25">
      <c r="AJ4393" s="26">
        <v>1498</v>
      </c>
      <c r="AK4393" s="26">
        <v>1812177</v>
      </c>
      <c r="AL4393" s="264">
        <v>43381.486111111109</v>
      </c>
      <c r="AM4393" s="26" t="s">
        <v>481</v>
      </c>
      <c r="AN4393" s="26" t="s">
        <v>63</v>
      </c>
      <c r="AO4393" s="26" t="s">
        <v>156</v>
      </c>
      <c r="AP4393" s="26" t="s">
        <v>713</v>
      </c>
      <c r="AQ4393" s="26">
        <v>0</v>
      </c>
      <c r="AR4393" s="26">
        <v>16</v>
      </c>
      <c r="AS4393" s="26" t="s">
        <v>628</v>
      </c>
      <c r="AT4393" s="26" t="s">
        <v>663</v>
      </c>
      <c r="AU4393" s="26" t="s">
        <v>63</v>
      </c>
      <c r="AV4393" s="26" t="s">
        <v>63</v>
      </c>
      <c r="AW4393" s="26" t="s">
        <v>63</v>
      </c>
      <c r="AX4393" s="26" t="s">
        <v>63</v>
      </c>
      <c r="AY4393" s="26">
        <v>44.069130000000001</v>
      </c>
      <c r="AZ4393" s="26">
        <v>-103.158473</v>
      </c>
      <c r="BA4393" s="26" t="s">
        <v>520</v>
      </c>
      <c r="BB4393" s="26" t="s">
        <v>157</v>
      </c>
      <c r="BC4393" s="26" t="s">
        <v>708</v>
      </c>
      <c r="BD4393" s="26" t="s">
        <v>681</v>
      </c>
      <c r="BE4393" s="26" t="s">
        <v>1168</v>
      </c>
      <c r="BF4393" s="26" t="s">
        <v>68</v>
      </c>
      <c r="BG4393" s="26" t="s">
        <v>68</v>
      </c>
      <c r="BH4393" s="26" t="s">
        <v>175</v>
      </c>
      <c r="BI4393" s="26">
        <v>8</v>
      </c>
      <c r="BJ4393" s="26" t="s">
        <v>217</v>
      </c>
    </row>
    <row r="4394" spans="36:62" x14ac:dyDescent="0.25">
      <c r="AJ4394" s="26">
        <v>1499</v>
      </c>
      <c r="AK4394" s="26">
        <v>1812165</v>
      </c>
      <c r="AL4394" s="264">
        <v>43379.225694444445</v>
      </c>
      <c r="AM4394" s="26" t="s">
        <v>481</v>
      </c>
      <c r="AN4394" s="26" t="s">
        <v>63</v>
      </c>
      <c r="AO4394" s="26"/>
      <c r="AP4394" s="26"/>
      <c r="AQ4394" s="26">
        <v>-1</v>
      </c>
      <c r="AR4394" s="26">
        <v>44</v>
      </c>
      <c r="AS4394" s="26" t="s">
        <v>168</v>
      </c>
      <c r="AT4394" s="26" t="s">
        <v>74</v>
      </c>
      <c r="AU4394" s="26" t="s">
        <v>63</v>
      </c>
      <c r="AV4394" s="26" t="s">
        <v>63</v>
      </c>
      <c r="AW4394" s="26" t="s">
        <v>63</v>
      </c>
      <c r="AX4394" s="26" t="s">
        <v>63</v>
      </c>
      <c r="AY4394" s="26">
        <v>44.065821999999898</v>
      </c>
      <c r="AZ4394" s="26">
        <v>-103.163476</v>
      </c>
      <c r="BA4394" s="26" t="s">
        <v>166</v>
      </c>
      <c r="BB4394" s="26" t="s">
        <v>611</v>
      </c>
      <c r="BC4394" s="26" t="s">
        <v>167</v>
      </c>
      <c r="BD4394" s="26" t="s">
        <v>154</v>
      </c>
      <c r="BE4394" s="26"/>
      <c r="BF4394" s="26" t="s">
        <v>99</v>
      </c>
      <c r="BG4394" s="26" t="s">
        <v>167</v>
      </c>
      <c r="BH4394" s="26" t="s">
        <v>99</v>
      </c>
      <c r="BI4394" s="26">
        <v>8</v>
      </c>
      <c r="BJ4394" s="26" t="s">
        <v>217</v>
      </c>
    </row>
    <row r="4395" spans="36:62" x14ac:dyDescent="0.25">
      <c r="AJ4395" s="26">
        <v>1501</v>
      </c>
      <c r="AK4395" s="26">
        <v>1812589</v>
      </c>
      <c r="AL4395" s="264">
        <v>43381.939583333333</v>
      </c>
      <c r="AM4395" s="26" t="s">
        <v>481</v>
      </c>
      <c r="AN4395" s="26" t="s">
        <v>63</v>
      </c>
      <c r="AO4395" s="26" t="s">
        <v>156</v>
      </c>
      <c r="AP4395" s="26" t="s">
        <v>159</v>
      </c>
      <c r="AQ4395" s="26">
        <v>0</v>
      </c>
      <c r="AR4395" s="26"/>
      <c r="AS4395" s="26" t="s">
        <v>1159</v>
      </c>
      <c r="AT4395" s="26" t="s">
        <v>613</v>
      </c>
      <c r="AU4395" s="26" t="s">
        <v>63</v>
      </c>
      <c r="AV4395" s="26" t="s">
        <v>63</v>
      </c>
      <c r="AW4395" s="26" t="s">
        <v>63</v>
      </c>
      <c r="AX4395" s="26" t="s">
        <v>63</v>
      </c>
      <c r="AY4395" s="26">
        <v>44.099573999999897</v>
      </c>
      <c r="AZ4395" s="26">
        <v>-103.15176700000001</v>
      </c>
      <c r="BA4395" s="26" t="s">
        <v>185</v>
      </c>
      <c r="BB4395" s="26" t="s">
        <v>611</v>
      </c>
      <c r="BC4395" s="26" t="s">
        <v>680</v>
      </c>
      <c r="BD4395" s="26" t="s">
        <v>615</v>
      </c>
      <c r="BE4395" s="26" t="s">
        <v>617</v>
      </c>
      <c r="BF4395" s="26" t="s">
        <v>68</v>
      </c>
      <c r="BG4395" s="26" t="s">
        <v>68</v>
      </c>
      <c r="BH4395" s="26" t="s">
        <v>146</v>
      </c>
      <c r="BI4395" s="26">
        <v>8</v>
      </c>
      <c r="BJ4395" s="26" t="s">
        <v>217</v>
      </c>
    </row>
    <row r="4396" spans="36:62" x14ac:dyDescent="0.25">
      <c r="AJ4396" s="26">
        <v>1502</v>
      </c>
      <c r="AK4396" s="26">
        <v>1812338</v>
      </c>
      <c r="AL4396" s="264">
        <v>43383.777083333334</v>
      </c>
      <c r="AM4396" s="26" t="s">
        <v>481</v>
      </c>
      <c r="AN4396" s="26" t="s">
        <v>63</v>
      </c>
      <c r="AO4396" s="26" t="s">
        <v>156</v>
      </c>
      <c r="AP4396" s="26" t="s">
        <v>159</v>
      </c>
      <c r="AQ4396" s="26">
        <v>0</v>
      </c>
      <c r="AR4396" s="26">
        <v>16</v>
      </c>
      <c r="AS4396" s="26" t="s">
        <v>628</v>
      </c>
      <c r="AT4396" s="26" t="s">
        <v>74</v>
      </c>
      <c r="AU4396" s="26" t="s">
        <v>63</v>
      </c>
      <c r="AV4396" s="26" t="s">
        <v>63</v>
      </c>
      <c r="AW4396" s="26" t="s">
        <v>63</v>
      </c>
      <c r="AX4396" s="26" t="s">
        <v>63</v>
      </c>
      <c r="AY4396" s="26">
        <v>44.098446000000003</v>
      </c>
      <c r="AZ4396" s="26">
        <v>-103.151386</v>
      </c>
      <c r="BA4396" s="26" t="s">
        <v>493</v>
      </c>
      <c r="BB4396" s="26" t="s">
        <v>1141</v>
      </c>
      <c r="BC4396" s="26" t="s">
        <v>659</v>
      </c>
      <c r="BD4396" s="26" t="s">
        <v>68</v>
      </c>
      <c r="BE4396" s="26" t="s">
        <v>1185</v>
      </c>
      <c r="BF4396" s="26" t="s">
        <v>68</v>
      </c>
      <c r="BG4396" s="26" t="s">
        <v>68</v>
      </c>
      <c r="BH4396" s="26" t="s">
        <v>175</v>
      </c>
      <c r="BI4396" s="26">
        <v>8</v>
      </c>
      <c r="BJ4396" s="26" t="s">
        <v>217</v>
      </c>
    </row>
    <row r="4397" spans="36:62" x14ac:dyDescent="0.25">
      <c r="AJ4397" s="26">
        <v>1503</v>
      </c>
      <c r="AK4397" s="26">
        <v>1812442</v>
      </c>
      <c r="AL4397" s="264">
        <v>43385.728472222225</v>
      </c>
      <c r="AM4397" s="26" t="s">
        <v>481</v>
      </c>
      <c r="AN4397" s="26" t="s">
        <v>63</v>
      </c>
      <c r="AO4397" s="26" t="s">
        <v>156</v>
      </c>
      <c r="AP4397" s="26" t="s">
        <v>716</v>
      </c>
      <c r="AQ4397" s="26">
        <v>0</v>
      </c>
      <c r="AR4397" s="26">
        <v>16</v>
      </c>
      <c r="AS4397" s="26" t="s">
        <v>628</v>
      </c>
      <c r="AT4397" s="26" t="s">
        <v>71</v>
      </c>
      <c r="AU4397" s="26" t="s">
        <v>63</v>
      </c>
      <c r="AV4397" s="26" t="s">
        <v>63</v>
      </c>
      <c r="AW4397" s="26" t="s">
        <v>63</v>
      </c>
      <c r="AX4397" s="26" t="s">
        <v>63</v>
      </c>
      <c r="AY4397" s="26">
        <v>44.076577</v>
      </c>
      <c r="AZ4397" s="26">
        <v>-103.151410999999</v>
      </c>
      <c r="BA4397" s="26" t="s">
        <v>493</v>
      </c>
      <c r="BB4397" s="26" t="s">
        <v>165</v>
      </c>
      <c r="BC4397" s="26" t="s">
        <v>687</v>
      </c>
      <c r="BD4397" s="26" t="s">
        <v>68</v>
      </c>
      <c r="BE4397" s="26"/>
      <c r="BF4397" s="26" t="s">
        <v>1209</v>
      </c>
      <c r="BG4397" s="26" t="s">
        <v>68</v>
      </c>
      <c r="BH4397" s="26" t="s">
        <v>175</v>
      </c>
      <c r="BI4397" s="26">
        <v>8</v>
      </c>
      <c r="BJ4397" s="26" t="s">
        <v>217</v>
      </c>
    </row>
    <row r="4398" spans="36:62" x14ac:dyDescent="0.25">
      <c r="AJ4398" s="26">
        <v>1504</v>
      </c>
      <c r="AK4398" s="26">
        <v>1812443</v>
      </c>
      <c r="AL4398" s="264">
        <v>43385.914583333331</v>
      </c>
      <c r="AM4398" s="26" t="s">
        <v>481</v>
      </c>
      <c r="AN4398" s="26" t="s">
        <v>63</v>
      </c>
      <c r="AO4398" s="26"/>
      <c r="AP4398" s="26"/>
      <c r="AQ4398" s="26">
        <v>-1</v>
      </c>
      <c r="AR4398" s="26">
        <v>44</v>
      </c>
      <c r="AS4398" s="26" t="s">
        <v>168</v>
      </c>
      <c r="AT4398" s="26" t="s">
        <v>71</v>
      </c>
      <c r="AU4398" s="26" t="s">
        <v>63</v>
      </c>
      <c r="AV4398" s="26" t="s">
        <v>63</v>
      </c>
      <c r="AW4398" s="26" t="s">
        <v>63</v>
      </c>
      <c r="AX4398" s="26" t="s">
        <v>63</v>
      </c>
      <c r="AY4398" s="26">
        <v>44.039020000000001</v>
      </c>
      <c r="AZ4398" s="26">
        <v>-103.113246</v>
      </c>
      <c r="BA4398" s="26" t="s">
        <v>485</v>
      </c>
      <c r="BB4398" s="26" t="s">
        <v>611</v>
      </c>
      <c r="BC4398" s="26" t="s">
        <v>167</v>
      </c>
      <c r="BD4398" s="26" t="s">
        <v>154</v>
      </c>
      <c r="BE4398" s="26"/>
      <c r="BF4398" s="26" t="s">
        <v>99</v>
      </c>
      <c r="BG4398" s="26" t="s">
        <v>167</v>
      </c>
      <c r="BH4398" s="26" t="s">
        <v>99</v>
      </c>
      <c r="BI4398" s="26">
        <v>8</v>
      </c>
      <c r="BJ4398" s="26" t="s">
        <v>217</v>
      </c>
    </row>
    <row r="4399" spans="36:62" x14ac:dyDescent="0.25">
      <c r="AJ4399" s="26">
        <v>1505</v>
      </c>
      <c r="AK4399" s="26">
        <v>1812732</v>
      </c>
      <c r="AL4399" s="264">
        <v>43390.944444444445</v>
      </c>
      <c r="AM4399" s="26" t="s">
        <v>481</v>
      </c>
      <c r="AN4399" s="26" t="s">
        <v>63</v>
      </c>
      <c r="AO4399" s="26" t="s">
        <v>156</v>
      </c>
      <c r="AP4399" s="26" t="s">
        <v>159</v>
      </c>
      <c r="AQ4399" s="26">
        <v>0</v>
      </c>
      <c r="AR4399" s="26">
        <v>16</v>
      </c>
      <c r="AS4399" s="26" t="s">
        <v>1035</v>
      </c>
      <c r="AT4399" s="26" t="s">
        <v>71</v>
      </c>
      <c r="AU4399" s="26" t="s">
        <v>63</v>
      </c>
      <c r="AV4399" s="26" t="s">
        <v>63</v>
      </c>
      <c r="AW4399" s="26" t="s">
        <v>63</v>
      </c>
      <c r="AX4399" s="26" t="s">
        <v>63</v>
      </c>
      <c r="AY4399" s="26">
        <v>44.096232999999899</v>
      </c>
      <c r="AZ4399" s="26">
        <v>-103.151386</v>
      </c>
      <c r="BA4399" s="26" t="s">
        <v>166</v>
      </c>
      <c r="BB4399" s="26" t="s">
        <v>165</v>
      </c>
      <c r="BC4399" s="26" t="s">
        <v>162</v>
      </c>
      <c r="BD4399" s="26" t="s">
        <v>68</v>
      </c>
      <c r="BE4399" s="26"/>
      <c r="BF4399" s="26" t="s">
        <v>68</v>
      </c>
      <c r="BG4399" s="26" t="s">
        <v>68</v>
      </c>
      <c r="BH4399" s="26" t="s">
        <v>146</v>
      </c>
      <c r="BI4399" s="26">
        <v>8</v>
      </c>
      <c r="BJ4399" s="26" t="s">
        <v>217</v>
      </c>
    </row>
    <row r="4400" spans="36:62" x14ac:dyDescent="0.25">
      <c r="AJ4400" s="26">
        <v>1507</v>
      </c>
      <c r="AK4400" s="26">
        <v>1812953</v>
      </c>
      <c r="AL4400" s="264">
        <v>43384.645833333336</v>
      </c>
      <c r="AM4400" s="26" t="s">
        <v>481</v>
      </c>
      <c r="AN4400" s="26" t="s">
        <v>63</v>
      </c>
      <c r="AO4400" s="26" t="s">
        <v>156</v>
      </c>
      <c r="AP4400" s="26" t="s">
        <v>716</v>
      </c>
      <c r="AQ4400" s="26">
        <v>0</v>
      </c>
      <c r="AR4400" s="26"/>
      <c r="AS4400" s="26" t="s">
        <v>628</v>
      </c>
      <c r="AT4400" s="26" t="s">
        <v>71</v>
      </c>
      <c r="AU4400" s="26" t="s">
        <v>63</v>
      </c>
      <c r="AV4400" s="26" t="s">
        <v>63</v>
      </c>
      <c r="AW4400" s="26" t="s">
        <v>63</v>
      </c>
      <c r="AX4400" s="26" t="s">
        <v>63</v>
      </c>
      <c r="AY4400" s="26">
        <v>44.099303999999897</v>
      </c>
      <c r="AZ4400" s="26">
        <v>-103.15143</v>
      </c>
      <c r="BA4400" s="26" t="s">
        <v>486</v>
      </c>
      <c r="BB4400" s="26" t="s">
        <v>611</v>
      </c>
      <c r="BC4400" s="26" t="s">
        <v>708</v>
      </c>
      <c r="BD4400" s="26" t="s">
        <v>68</v>
      </c>
      <c r="BE4400" s="26"/>
      <c r="BF4400" s="26" t="s">
        <v>68</v>
      </c>
      <c r="BG4400" s="26" t="s">
        <v>68</v>
      </c>
      <c r="BH4400" s="26" t="s">
        <v>175</v>
      </c>
      <c r="BI4400" s="26">
        <v>8</v>
      </c>
      <c r="BJ4400" s="26" t="s">
        <v>217</v>
      </c>
    </row>
    <row r="4401" spans="36:62" x14ac:dyDescent="0.25">
      <c r="AJ4401" s="26">
        <v>1510</v>
      </c>
      <c r="AK4401" s="26">
        <v>1812894</v>
      </c>
      <c r="AL4401" s="264">
        <v>43393.708333333336</v>
      </c>
      <c r="AM4401" s="26" t="s">
        <v>481</v>
      </c>
      <c r="AN4401" s="26" t="s">
        <v>63</v>
      </c>
      <c r="AO4401" s="26" t="s">
        <v>156</v>
      </c>
      <c r="AP4401" s="26" t="s">
        <v>159</v>
      </c>
      <c r="AQ4401" s="26">
        <v>0</v>
      </c>
      <c r="AR4401" s="26">
        <v>16</v>
      </c>
      <c r="AS4401" s="26" t="s">
        <v>628</v>
      </c>
      <c r="AT4401" s="26" t="s">
        <v>71</v>
      </c>
      <c r="AU4401" s="26" t="s">
        <v>63</v>
      </c>
      <c r="AV4401" s="26" t="s">
        <v>63</v>
      </c>
      <c r="AW4401" s="26" t="s">
        <v>63</v>
      </c>
      <c r="AX4401" s="26" t="s">
        <v>63</v>
      </c>
      <c r="AY4401" s="26">
        <v>44.085157000000002</v>
      </c>
      <c r="AZ4401" s="26">
        <v>-103.151240999999</v>
      </c>
      <c r="BA4401" s="26" t="s">
        <v>520</v>
      </c>
      <c r="BB4401" s="26" t="s">
        <v>157</v>
      </c>
      <c r="BC4401" s="26" t="s">
        <v>708</v>
      </c>
      <c r="BD4401" s="26" t="s">
        <v>68</v>
      </c>
      <c r="BE4401" s="26" t="s">
        <v>1224</v>
      </c>
      <c r="BF4401" s="26" t="s">
        <v>68</v>
      </c>
      <c r="BG4401" s="26" t="s">
        <v>68</v>
      </c>
      <c r="BH4401" s="26" t="s">
        <v>175</v>
      </c>
      <c r="BI4401" s="26">
        <v>8</v>
      </c>
      <c r="BJ4401" s="26" t="s">
        <v>217</v>
      </c>
    </row>
    <row r="4402" spans="36:62" x14ac:dyDescent="0.25">
      <c r="AJ4402" s="26">
        <v>1512</v>
      </c>
      <c r="AK4402" s="26">
        <v>1813355</v>
      </c>
      <c r="AL4402" s="264">
        <v>43393.694444444445</v>
      </c>
      <c r="AM4402" s="26" t="s">
        <v>481</v>
      </c>
      <c r="AN4402" s="26" t="s">
        <v>63</v>
      </c>
      <c r="AO4402" s="26" t="s">
        <v>1226</v>
      </c>
      <c r="AP4402" s="26" t="s">
        <v>159</v>
      </c>
      <c r="AQ4402" s="26">
        <v>0</v>
      </c>
      <c r="AR4402" s="26">
        <v>16</v>
      </c>
      <c r="AS4402" s="26" t="s">
        <v>628</v>
      </c>
      <c r="AT4402" s="26" t="s">
        <v>71</v>
      </c>
      <c r="AU4402" s="26" t="s">
        <v>63</v>
      </c>
      <c r="AV4402" s="26" t="s">
        <v>63</v>
      </c>
      <c r="AW4402" s="26" t="s">
        <v>63</v>
      </c>
      <c r="AX4402" s="26" t="s">
        <v>63</v>
      </c>
      <c r="AY4402" s="26">
        <v>44.089426000000003</v>
      </c>
      <c r="AZ4402" s="26">
        <v>-103.151242999999</v>
      </c>
      <c r="BA4402" s="26" t="s">
        <v>535</v>
      </c>
      <c r="BB4402" s="26" t="s">
        <v>611</v>
      </c>
      <c r="BC4402" s="26" t="s">
        <v>708</v>
      </c>
      <c r="BD4402" s="26" t="s">
        <v>68</v>
      </c>
      <c r="BE4402" s="26" t="s">
        <v>1225</v>
      </c>
      <c r="BF4402" s="26" t="s">
        <v>68</v>
      </c>
      <c r="BG4402" s="26" t="s">
        <v>68</v>
      </c>
      <c r="BH4402" s="26" t="s">
        <v>1173</v>
      </c>
      <c r="BI4402" s="26">
        <v>8</v>
      </c>
      <c r="BJ4402" s="26" t="s">
        <v>20</v>
      </c>
    </row>
    <row r="4403" spans="36:62" x14ac:dyDescent="0.25">
      <c r="AJ4403" s="26">
        <v>1513</v>
      </c>
      <c r="AK4403" s="26">
        <v>1813316</v>
      </c>
      <c r="AL4403" s="264">
        <v>43365.048611111109</v>
      </c>
      <c r="AM4403" s="26" t="s">
        <v>481</v>
      </c>
      <c r="AN4403" s="26" t="s">
        <v>63</v>
      </c>
      <c r="AO4403" s="26"/>
      <c r="AP4403" s="26"/>
      <c r="AQ4403" s="26">
        <v>-1</v>
      </c>
      <c r="AR4403" s="26">
        <v>44</v>
      </c>
      <c r="AS4403" s="26" t="s">
        <v>168</v>
      </c>
      <c r="AT4403" s="26" t="s">
        <v>71</v>
      </c>
      <c r="AU4403" s="26" t="s">
        <v>63</v>
      </c>
      <c r="AV4403" s="26" t="s">
        <v>63</v>
      </c>
      <c r="AW4403" s="26" t="s">
        <v>63</v>
      </c>
      <c r="AX4403" s="26" t="s">
        <v>63</v>
      </c>
      <c r="AY4403" s="26">
        <v>44.041522000000001</v>
      </c>
      <c r="AZ4403" s="26">
        <v>-103.120096</v>
      </c>
      <c r="BA4403" s="26" t="s">
        <v>166</v>
      </c>
      <c r="BB4403" s="26" t="s">
        <v>609</v>
      </c>
      <c r="BC4403" s="26" t="s">
        <v>167</v>
      </c>
      <c r="BD4403" s="26" t="s">
        <v>154</v>
      </c>
      <c r="BE4403" s="26"/>
      <c r="BF4403" s="26" t="s">
        <v>99</v>
      </c>
      <c r="BG4403" s="26" t="s">
        <v>167</v>
      </c>
      <c r="BH4403" s="26" t="s">
        <v>99</v>
      </c>
      <c r="BI4403" s="26">
        <v>8</v>
      </c>
      <c r="BJ4403" s="26" t="s">
        <v>217</v>
      </c>
    </row>
    <row r="4404" spans="36:62" x14ac:dyDescent="0.25">
      <c r="AJ4404" s="26">
        <v>1514</v>
      </c>
      <c r="AK4404" s="26">
        <v>1813606</v>
      </c>
      <c r="AL4404" s="264">
        <v>43401.783333333333</v>
      </c>
      <c r="AM4404" s="26" t="s">
        <v>481</v>
      </c>
      <c r="AN4404" s="26" t="s">
        <v>63</v>
      </c>
      <c r="AO4404" s="26"/>
      <c r="AP4404" s="26"/>
      <c r="AQ4404" s="26">
        <v>-1</v>
      </c>
      <c r="AR4404" s="26">
        <v>44</v>
      </c>
      <c r="AS4404" s="26" t="s">
        <v>168</v>
      </c>
      <c r="AT4404" s="26" t="s">
        <v>71</v>
      </c>
      <c r="AU4404" s="26" t="s">
        <v>63</v>
      </c>
      <c r="AV4404" s="26" t="s">
        <v>63</v>
      </c>
      <c r="AW4404" s="26" t="s">
        <v>63</v>
      </c>
      <c r="AX4404" s="26" t="s">
        <v>63</v>
      </c>
      <c r="AY4404" s="26">
        <v>44.046028999999898</v>
      </c>
      <c r="AZ4404" s="26">
        <v>-103.12861700000001</v>
      </c>
      <c r="BA4404" s="26" t="s">
        <v>158</v>
      </c>
      <c r="BB4404" s="26" t="s">
        <v>609</v>
      </c>
      <c r="BC4404" s="26" t="s">
        <v>167</v>
      </c>
      <c r="BD4404" s="26" t="s">
        <v>154</v>
      </c>
      <c r="BE4404" s="26"/>
      <c r="BF4404" s="26" t="s">
        <v>99</v>
      </c>
      <c r="BG4404" s="26" t="s">
        <v>167</v>
      </c>
      <c r="BH4404" s="26" t="s">
        <v>99</v>
      </c>
      <c r="BI4404" s="26">
        <v>8</v>
      </c>
      <c r="BJ4404" s="26" t="s">
        <v>217</v>
      </c>
    </row>
    <row r="4405" spans="36:62" x14ac:dyDescent="0.25">
      <c r="AJ4405" s="26">
        <v>1515</v>
      </c>
      <c r="AK4405" s="26">
        <v>1813582</v>
      </c>
      <c r="AL4405" s="264">
        <v>43403.174305555556</v>
      </c>
      <c r="AM4405" s="26" t="s">
        <v>481</v>
      </c>
      <c r="AN4405" s="26" t="s">
        <v>63</v>
      </c>
      <c r="AO4405" s="26"/>
      <c r="AP4405" s="26"/>
      <c r="AQ4405" s="26">
        <v>-1</v>
      </c>
      <c r="AR4405" s="26">
        <v>44</v>
      </c>
      <c r="AS4405" s="26" t="s">
        <v>168</v>
      </c>
      <c r="AT4405" s="26" t="s">
        <v>71</v>
      </c>
      <c r="AU4405" s="26" t="s">
        <v>63</v>
      </c>
      <c r="AV4405" s="26" t="s">
        <v>63</v>
      </c>
      <c r="AW4405" s="26" t="s">
        <v>63</v>
      </c>
      <c r="AX4405" s="26" t="s">
        <v>63</v>
      </c>
      <c r="AY4405" s="26">
        <v>44.031602999999897</v>
      </c>
      <c r="AZ4405" s="26">
        <v>-103.09187900000001</v>
      </c>
      <c r="BA4405" s="26" t="s">
        <v>166</v>
      </c>
      <c r="BB4405" s="26" t="s">
        <v>611</v>
      </c>
      <c r="BC4405" s="26" t="s">
        <v>167</v>
      </c>
      <c r="BD4405" s="26" t="s">
        <v>154</v>
      </c>
      <c r="BE4405" s="26"/>
      <c r="BF4405" s="26" t="s">
        <v>99</v>
      </c>
      <c r="BG4405" s="26" t="s">
        <v>167</v>
      </c>
      <c r="BH4405" s="26" t="s">
        <v>99</v>
      </c>
      <c r="BI4405" s="26">
        <v>8</v>
      </c>
      <c r="BJ4405" s="26" t="s">
        <v>217</v>
      </c>
    </row>
    <row r="4406" spans="36:62" x14ac:dyDescent="0.25">
      <c r="AJ4406" s="26">
        <v>1516</v>
      </c>
      <c r="AK4406" s="26">
        <v>1813974</v>
      </c>
      <c r="AL4406" s="264">
        <v>43397.288194444445</v>
      </c>
      <c r="AM4406" s="26" t="s">
        <v>481</v>
      </c>
      <c r="AN4406" s="26" t="s">
        <v>63</v>
      </c>
      <c r="AO4406" s="26" t="s">
        <v>156</v>
      </c>
      <c r="AP4406" s="26" t="s">
        <v>627</v>
      </c>
      <c r="AQ4406" s="26">
        <v>0</v>
      </c>
      <c r="AR4406" s="26">
        <v>16</v>
      </c>
      <c r="AS4406" s="26" t="s">
        <v>628</v>
      </c>
      <c r="AT4406" s="26" t="s">
        <v>74</v>
      </c>
      <c r="AU4406" s="26" t="s">
        <v>63</v>
      </c>
      <c r="AV4406" s="26" t="s">
        <v>63</v>
      </c>
      <c r="AW4406" s="26" t="s">
        <v>63</v>
      </c>
      <c r="AX4406" s="26" t="s">
        <v>63</v>
      </c>
      <c r="AY4406" s="26">
        <v>44.076079999999898</v>
      </c>
      <c r="AZ4406" s="26">
        <v>-103.151410999999</v>
      </c>
      <c r="BA4406" s="26" t="s">
        <v>483</v>
      </c>
      <c r="BB4406" s="26" t="s">
        <v>165</v>
      </c>
      <c r="BC4406" s="26" t="s">
        <v>629</v>
      </c>
      <c r="BD4406" s="26" t="s">
        <v>68</v>
      </c>
      <c r="BE4406" s="26"/>
      <c r="BF4406" s="26" t="s">
        <v>68</v>
      </c>
      <c r="BG4406" s="26" t="s">
        <v>68</v>
      </c>
      <c r="BH4406" s="26" t="s">
        <v>175</v>
      </c>
      <c r="BI4406" s="26">
        <v>8</v>
      </c>
      <c r="BJ4406" s="26" t="s">
        <v>217</v>
      </c>
    </row>
    <row r="4407" spans="36:62" x14ac:dyDescent="0.25">
      <c r="AJ4407" s="26">
        <v>1520</v>
      </c>
      <c r="AK4407" s="26">
        <v>1814054</v>
      </c>
      <c r="AL4407" s="264">
        <v>43409.316666666666</v>
      </c>
      <c r="AM4407" s="26" t="s">
        <v>481</v>
      </c>
      <c r="AN4407" s="26" t="s">
        <v>63</v>
      </c>
      <c r="AO4407" s="26" t="s">
        <v>156</v>
      </c>
      <c r="AP4407" s="26" t="s">
        <v>716</v>
      </c>
      <c r="AQ4407" s="26">
        <v>0</v>
      </c>
      <c r="AR4407" s="26">
        <v>44</v>
      </c>
      <c r="AS4407" s="26" t="s">
        <v>628</v>
      </c>
      <c r="AT4407" s="26" t="s">
        <v>71</v>
      </c>
      <c r="AU4407" s="26" t="s">
        <v>63</v>
      </c>
      <c r="AV4407" s="26" t="s">
        <v>63</v>
      </c>
      <c r="AW4407" s="26" t="s">
        <v>63</v>
      </c>
      <c r="AX4407" s="26" t="s">
        <v>63</v>
      </c>
      <c r="AY4407" s="26">
        <v>44.062444999999897</v>
      </c>
      <c r="AZ4407" s="26">
        <v>-103.157557999999</v>
      </c>
      <c r="BA4407" s="26" t="s">
        <v>496</v>
      </c>
      <c r="BB4407" s="26" t="s">
        <v>609</v>
      </c>
      <c r="BC4407" s="26" t="s">
        <v>680</v>
      </c>
      <c r="BD4407" s="26" t="s">
        <v>68</v>
      </c>
      <c r="BE4407" s="26" t="s">
        <v>1074</v>
      </c>
      <c r="BF4407" s="26" t="s">
        <v>68</v>
      </c>
      <c r="BG4407" s="26" t="s">
        <v>68</v>
      </c>
      <c r="BH4407" s="26" t="s">
        <v>1043</v>
      </c>
      <c r="BI4407" s="26">
        <v>8</v>
      </c>
      <c r="BJ4407" s="26" t="s">
        <v>217</v>
      </c>
    </row>
    <row r="4408" spans="36:62" x14ac:dyDescent="0.25">
      <c r="AJ4408" s="26">
        <v>1522</v>
      </c>
      <c r="AK4408" s="26">
        <v>1814665</v>
      </c>
      <c r="AL4408" s="264">
        <v>43417.770833333336</v>
      </c>
      <c r="AM4408" s="26" t="s">
        <v>481</v>
      </c>
      <c r="AN4408" s="26" t="s">
        <v>63</v>
      </c>
      <c r="AO4408" s="26"/>
      <c r="AP4408" s="26"/>
      <c r="AQ4408" s="26">
        <v>-1</v>
      </c>
      <c r="AR4408" s="26">
        <v>44</v>
      </c>
      <c r="AS4408" s="26" t="s">
        <v>168</v>
      </c>
      <c r="AT4408" s="26" t="s">
        <v>71</v>
      </c>
      <c r="AU4408" s="26" t="s">
        <v>63</v>
      </c>
      <c r="AV4408" s="26" t="s">
        <v>63</v>
      </c>
      <c r="AW4408" s="26" t="s">
        <v>63</v>
      </c>
      <c r="AX4408" s="26" t="s">
        <v>63</v>
      </c>
      <c r="AY4408" s="26">
        <v>44.032186000000003</v>
      </c>
      <c r="AZ4408" s="26">
        <v>-103.093546</v>
      </c>
      <c r="BA4408" s="26" t="s">
        <v>158</v>
      </c>
      <c r="BB4408" s="26" t="s">
        <v>611</v>
      </c>
      <c r="BC4408" s="26" t="s">
        <v>167</v>
      </c>
      <c r="BD4408" s="26" t="s">
        <v>154</v>
      </c>
      <c r="BE4408" s="26"/>
      <c r="BF4408" s="26" t="s">
        <v>99</v>
      </c>
      <c r="BG4408" s="26" t="s">
        <v>167</v>
      </c>
      <c r="BH4408" s="26" t="s">
        <v>99</v>
      </c>
      <c r="BI4408" s="26">
        <v>8</v>
      </c>
      <c r="BJ4408" s="26" t="s">
        <v>217</v>
      </c>
    </row>
    <row r="4409" spans="36:62" x14ac:dyDescent="0.25">
      <c r="AJ4409" s="26">
        <v>1524</v>
      </c>
      <c r="AK4409" s="26">
        <v>1814301</v>
      </c>
      <c r="AL4409" s="264">
        <v>43415.837500000001</v>
      </c>
      <c r="AM4409" s="26" t="s">
        <v>481</v>
      </c>
      <c r="AN4409" s="26" t="s">
        <v>63</v>
      </c>
      <c r="AO4409" s="26" t="s">
        <v>156</v>
      </c>
      <c r="AP4409" s="26" t="s">
        <v>159</v>
      </c>
      <c r="AQ4409" s="26">
        <v>0</v>
      </c>
      <c r="AR4409" s="26">
        <v>44</v>
      </c>
      <c r="AS4409" s="26" t="s">
        <v>1035</v>
      </c>
      <c r="AT4409" s="26" t="s">
        <v>654</v>
      </c>
      <c r="AU4409" s="26" t="s">
        <v>63</v>
      </c>
      <c r="AV4409" s="26" t="s">
        <v>63</v>
      </c>
      <c r="AW4409" s="26" t="s">
        <v>63</v>
      </c>
      <c r="AX4409" s="26" t="s">
        <v>63</v>
      </c>
      <c r="AY4409" s="26">
        <v>44.026249999999898</v>
      </c>
      <c r="AZ4409" s="26">
        <v>-103.076065</v>
      </c>
      <c r="BA4409" s="26" t="s">
        <v>158</v>
      </c>
      <c r="BB4409" s="26" t="s">
        <v>609</v>
      </c>
      <c r="BC4409" s="26" t="s">
        <v>614</v>
      </c>
      <c r="BD4409" s="26" t="s">
        <v>615</v>
      </c>
      <c r="BE4409" s="26"/>
      <c r="BF4409" s="26" t="s">
        <v>68</v>
      </c>
      <c r="BG4409" s="26" t="s">
        <v>209</v>
      </c>
      <c r="BH4409" s="26" t="s">
        <v>146</v>
      </c>
      <c r="BI4409" s="26">
        <v>8</v>
      </c>
      <c r="BJ4409" s="26" t="s">
        <v>217</v>
      </c>
    </row>
    <row r="4410" spans="36:62" x14ac:dyDescent="0.25">
      <c r="AJ4410" s="26">
        <v>1526</v>
      </c>
      <c r="AK4410" s="26">
        <v>1814327</v>
      </c>
      <c r="AL4410" s="264">
        <v>43412.646527777775</v>
      </c>
      <c r="AM4410" s="26" t="s">
        <v>481</v>
      </c>
      <c r="AN4410" s="26" t="s">
        <v>63</v>
      </c>
      <c r="AO4410" s="26" t="s">
        <v>156</v>
      </c>
      <c r="AP4410" s="26" t="s">
        <v>716</v>
      </c>
      <c r="AQ4410" s="26">
        <v>0</v>
      </c>
      <c r="AR4410" s="26">
        <v>16</v>
      </c>
      <c r="AS4410" s="26" t="s">
        <v>628</v>
      </c>
      <c r="AT4410" s="26" t="s">
        <v>71</v>
      </c>
      <c r="AU4410" s="26" t="s">
        <v>63</v>
      </c>
      <c r="AV4410" s="26" t="s">
        <v>63</v>
      </c>
      <c r="AW4410" s="26" t="s">
        <v>69</v>
      </c>
      <c r="AX4410" s="26" t="s">
        <v>63</v>
      </c>
      <c r="AY4410" s="26">
        <v>44.076076</v>
      </c>
      <c r="AZ4410" s="26">
        <v>-103.151414</v>
      </c>
      <c r="BA4410" s="26" t="s">
        <v>486</v>
      </c>
      <c r="BB4410" s="26" t="s">
        <v>165</v>
      </c>
      <c r="BC4410" s="26" t="s">
        <v>1135</v>
      </c>
      <c r="BD4410" s="26" t="s">
        <v>68</v>
      </c>
      <c r="BE4410" s="26" t="s">
        <v>1227</v>
      </c>
      <c r="BF4410" s="26" t="s">
        <v>68</v>
      </c>
      <c r="BG4410" s="26" t="s">
        <v>68</v>
      </c>
      <c r="BH4410" s="26" t="s">
        <v>175</v>
      </c>
      <c r="BI4410" s="26">
        <v>8</v>
      </c>
      <c r="BJ4410" s="26" t="s">
        <v>217</v>
      </c>
    </row>
    <row r="4411" spans="36:62" x14ac:dyDescent="0.25">
      <c r="AJ4411" s="26">
        <v>1527</v>
      </c>
      <c r="AK4411" s="26">
        <v>1814474</v>
      </c>
      <c r="AL4411" s="264">
        <v>43417.761805555558</v>
      </c>
      <c r="AM4411" s="26" t="s">
        <v>481</v>
      </c>
      <c r="AN4411" s="26" t="s">
        <v>63</v>
      </c>
      <c r="AO4411" s="26"/>
      <c r="AP4411" s="26"/>
      <c r="AQ4411" s="26">
        <v>-1</v>
      </c>
      <c r="AR4411" s="26">
        <v>44</v>
      </c>
      <c r="AS4411" s="26" t="s">
        <v>168</v>
      </c>
      <c r="AT4411" s="26" t="s">
        <v>71</v>
      </c>
      <c r="AU4411" s="26" t="s">
        <v>63</v>
      </c>
      <c r="AV4411" s="26" t="s">
        <v>63</v>
      </c>
      <c r="AW4411" s="26" t="s">
        <v>63</v>
      </c>
      <c r="AX4411" s="26" t="s">
        <v>63</v>
      </c>
      <c r="AY4411" s="26">
        <v>44.029041999999897</v>
      </c>
      <c r="AZ4411" s="26">
        <v>-103.084112</v>
      </c>
      <c r="BA4411" s="26" t="s">
        <v>158</v>
      </c>
      <c r="BB4411" s="26" t="s">
        <v>609</v>
      </c>
      <c r="BC4411" s="26" t="s">
        <v>167</v>
      </c>
      <c r="BD4411" s="26" t="s">
        <v>154</v>
      </c>
      <c r="BE4411" s="26"/>
      <c r="BF4411" s="26" t="s">
        <v>99</v>
      </c>
      <c r="BG4411" s="26" t="s">
        <v>167</v>
      </c>
      <c r="BH4411" s="26" t="s">
        <v>99</v>
      </c>
      <c r="BI4411" s="26">
        <v>8</v>
      </c>
      <c r="BJ4411" s="26" t="s">
        <v>217</v>
      </c>
    </row>
    <row r="4412" spans="36:62" x14ac:dyDescent="0.25">
      <c r="AJ4412" s="26">
        <v>1528</v>
      </c>
      <c r="AK4412" s="26">
        <v>1815242</v>
      </c>
      <c r="AL4412" s="264">
        <v>43422.791666666664</v>
      </c>
      <c r="AM4412" s="26" t="s">
        <v>481</v>
      </c>
      <c r="AN4412" s="26" t="s">
        <v>63</v>
      </c>
      <c r="AO4412" s="26" t="s">
        <v>156</v>
      </c>
      <c r="AP4412" s="26" t="s">
        <v>159</v>
      </c>
      <c r="AQ4412" s="26">
        <v>0</v>
      </c>
      <c r="AR4412" s="26">
        <v>44</v>
      </c>
      <c r="AS4412" s="26" t="s">
        <v>149</v>
      </c>
      <c r="AT4412" s="26" t="s">
        <v>71</v>
      </c>
      <c r="AU4412" s="26" t="s">
        <v>63</v>
      </c>
      <c r="AV4412" s="26" t="s">
        <v>63</v>
      </c>
      <c r="AW4412" s="26" t="s">
        <v>63</v>
      </c>
      <c r="AX4412" s="26" t="s">
        <v>63</v>
      </c>
      <c r="AY4412" s="26">
        <v>44.031253999999898</v>
      </c>
      <c r="AZ4412" s="26">
        <v>-103.090470999999</v>
      </c>
      <c r="BA4412" s="26" t="s">
        <v>185</v>
      </c>
      <c r="BB4412" s="26" t="s">
        <v>609</v>
      </c>
      <c r="BC4412" s="26" t="s">
        <v>68</v>
      </c>
      <c r="BD4412" s="26" t="s">
        <v>154</v>
      </c>
      <c r="BE4412" s="26"/>
      <c r="BF4412" s="26" t="s">
        <v>68</v>
      </c>
      <c r="BG4412" s="26" t="s">
        <v>68</v>
      </c>
      <c r="BH4412" s="26" t="s">
        <v>146</v>
      </c>
      <c r="BI4412" s="26">
        <v>8</v>
      </c>
      <c r="BJ4412" s="26" t="s">
        <v>217</v>
      </c>
    </row>
    <row r="4413" spans="36:62" x14ac:dyDescent="0.25">
      <c r="AJ4413" s="26">
        <v>1530</v>
      </c>
      <c r="AK4413" s="26">
        <v>1815260</v>
      </c>
      <c r="AL4413" s="264">
        <v>43428.344444444447</v>
      </c>
      <c r="AM4413" s="26" t="s">
        <v>481</v>
      </c>
      <c r="AN4413" s="26" t="s">
        <v>63</v>
      </c>
      <c r="AO4413" s="26"/>
      <c r="AP4413" s="26"/>
      <c r="AQ4413" s="26">
        <v>-1</v>
      </c>
      <c r="AR4413" s="26">
        <v>44</v>
      </c>
      <c r="AS4413" s="26" t="s">
        <v>168</v>
      </c>
      <c r="AT4413" s="26" t="s">
        <v>71</v>
      </c>
      <c r="AU4413" s="26" t="s">
        <v>63</v>
      </c>
      <c r="AV4413" s="26" t="s">
        <v>63</v>
      </c>
      <c r="AW4413" s="26" t="s">
        <v>63</v>
      </c>
      <c r="AX4413" s="26" t="s">
        <v>63</v>
      </c>
      <c r="AY4413" s="26">
        <v>44.042251</v>
      </c>
      <c r="AZ4413" s="26">
        <v>-103.121837999999</v>
      </c>
      <c r="BA4413" s="26" t="s">
        <v>158</v>
      </c>
      <c r="BB4413" s="26" t="s">
        <v>609</v>
      </c>
      <c r="BC4413" s="26" t="s">
        <v>167</v>
      </c>
      <c r="BD4413" s="26" t="s">
        <v>154</v>
      </c>
      <c r="BE4413" s="26"/>
      <c r="BF4413" s="26" t="s">
        <v>99</v>
      </c>
      <c r="BG4413" s="26" t="s">
        <v>167</v>
      </c>
      <c r="BH4413" s="26" t="s">
        <v>99</v>
      </c>
      <c r="BI4413" s="26">
        <v>8</v>
      </c>
      <c r="BJ4413" s="26" t="s">
        <v>217</v>
      </c>
    </row>
    <row r="4414" spans="36:62" x14ac:dyDescent="0.25">
      <c r="AJ4414" s="26">
        <v>1531</v>
      </c>
      <c r="AK4414" s="26">
        <v>1814726</v>
      </c>
      <c r="AL4414" s="264">
        <v>43419.754166666666</v>
      </c>
      <c r="AM4414" s="26" t="s">
        <v>481</v>
      </c>
      <c r="AN4414" s="26" t="s">
        <v>63</v>
      </c>
      <c r="AO4414" s="26"/>
      <c r="AP4414" s="26"/>
      <c r="AQ4414" s="26">
        <v>-1</v>
      </c>
      <c r="AR4414" s="26">
        <v>44</v>
      </c>
      <c r="AS4414" s="26" t="s">
        <v>168</v>
      </c>
      <c r="AT4414" s="26" t="s">
        <v>71</v>
      </c>
      <c r="AU4414" s="26" t="s">
        <v>63</v>
      </c>
      <c r="AV4414" s="26" t="s">
        <v>63</v>
      </c>
      <c r="AW4414" s="26" t="s">
        <v>63</v>
      </c>
      <c r="AX4414" s="26" t="s">
        <v>63</v>
      </c>
      <c r="AY4414" s="26">
        <v>43.950591000000003</v>
      </c>
      <c r="AZ4414" s="26">
        <v>-102.846132999999</v>
      </c>
      <c r="BA4414" s="26" t="s">
        <v>166</v>
      </c>
      <c r="BB4414" s="26" t="s">
        <v>611</v>
      </c>
      <c r="BC4414" s="26" t="s">
        <v>167</v>
      </c>
      <c r="BD4414" s="26" t="s">
        <v>154</v>
      </c>
      <c r="BE4414" s="26"/>
      <c r="BF4414" s="26" t="s">
        <v>99</v>
      </c>
      <c r="BG4414" s="26" t="s">
        <v>167</v>
      </c>
      <c r="BH4414" s="26" t="s">
        <v>99</v>
      </c>
      <c r="BI4414" s="26">
        <v>8</v>
      </c>
      <c r="BJ4414" s="26" t="s">
        <v>217</v>
      </c>
    </row>
    <row r="4415" spans="36:62" x14ac:dyDescent="0.25">
      <c r="AJ4415" s="26">
        <v>1534</v>
      </c>
      <c r="AK4415" s="26">
        <v>1814731</v>
      </c>
      <c r="AL4415" s="264">
        <v>43420.59375</v>
      </c>
      <c r="AM4415" s="26" t="s">
        <v>481</v>
      </c>
      <c r="AN4415" s="26" t="s">
        <v>63</v>
      </c>
      <c r="AO4415" s="26" t="s">
        <v>156</v>
      </c>
      <c r="AP4415" s="26" t="s">
        <v>686</v>
      </c>
      <c r="AQ4415" s="26">
        <v>0</v>
      </c>
      <c r="AR4415" s="26">
        <v>16</v>
      </c>
      <c r="AS4415" s="26" t="s">
        <v>628</v>
      </c>
      <c r="AT4415" s="26" t="s">
        <v>71</v>
      </c>
      <c r="AU4415" s="26" t="s">
        <v>63</v>
      </c>
      <c r="AV4415" s="26" t="s">
        <v>63</v>
      </c>
      <c r="AW4415" s="26" t="s">
        <v>63</v>
      </c>
      <c r="AX4415" s="26" t="s">
        <v>63</v>
      </c>
      <c r="AY4415" s="26">
        <v>44.096257000000001</v>
      </c>
      <c r="AZ4415" s="26">
        <v>-103.151383999999</v>
      </c>
      <c r="BA4415" s="26" t="s">
        <v>486</v>
      </c>
      <c r="BB4415" s="26" t="s">
        <v>672</v>
      </c>
      <c r="BC4415" s="26" t="s">
        <v>659</v>
      </c>
      <c r="BD4415" s="26" t="s">
        <v>68</v>
      </c>
      <c r="BE4415" s="26" t="s">
        <v>1176</v>
      </c>
      <c r="BF4415" s="26" t="s">
        <v>68</v>
      </c>
      <c r="BG4415" s="26" t="s">
        <v>68</v>
      </c>
      <c r="BH4415" s="26" t="s">
        <v>175</v>
      </c>
      <c r="BI4415" s="26">
        <v>8</v>
      </c>
      <c r="BJ4415" s="26" t="s">
        <v>217</v>
      </c>
    </row>
    <row r="4416" spans="36:62" x14ac:dyDescent="0.25">
      <c r="AJ4416" s="26">
        <v>1535</v>
      </c>
      <c r="AK4416" s="26">
        <v>1814734</v>
      </c>
      <c r="AL4416" s="264">
        <v>43420.893750000003</v>
      </c>
      <c r="AM4416" s="26" t="s">
        <v>481</v>
      </c>
      <c r="AN4416" s="26" t="s">
        <v>63</v>
      </c>
      <c r="AO4416" s="26" t="s">
        <v>156</v>
      </c>
      <c r="AP4416" s="26" t="s">
        <v>716</v>
      </c>
      <c r="AQ4416" s="26">
        <v>0</v>
      </c>
      <c r="AR4416" s="26">
        <v>16</v>
      </c>
      <c r="AS4416" s="26" t="s">
        <v>628</v>
      </c>
      <c r="AT4416" s="26" t="s">
        <v>613</v>
      </c>
      <c r="AU4416" s="26" t="s">
        <v>63</v>
      </c>
      <c r="AV4416" s="26" t="s">
        <v>63</v>
      </c>
      <c r="AW4416" s="26" t="s">
        <v>63</v>
      </c>
      <c r="AX4416" s="26" t="s">
        <v>63</v>
      </c>
      <c r="AY4416" s="26">
        <v>44.076079999999898</v>
      </c>
      <c r="AZ4416" s="26">
        <v>-103.15141300000001</v>
      </c>
      <c r="BA4416" s="26" t="s">
        <v>486</v>
      </c>
      <c r="BB4416" s="26" t="s">
        <v>165</v>
      </c>
      <c r="BC4416" s="26" t="s">
        <v>934</v>
      </c>
      <c r="BD4416" s="26" t="s">
        <v>681</v>
      </c>
      <c r="BE4416" s="26" t="s">
        <v>705</v>
      </c>
      <c r="BF4416" s="26" t="s">
        <v>68</v>
      </c>
      <c r="BG4416" s="26" t="s">
        <v>68</v>
      </c>
      <c r="BH4416" s="26" t="s">
        <v>175</v>
      </c>
      <c r="BI4416" s="26">
        <v>8</v>
      </c>
      <c r="BJ4416" s="26" t="s">
        <v>217</v>
      </c>
    </row>
    <row r="4417" spans="36:62" x14ac:dyDescent="0.25">
      <c r="AJ4417" s="26">
        <v>1536</v>
      </c>
      <c r="AK4417" s="26">
        <v>1814842</v>
      </c>
      <c r="AL4417" s="264">
        <v>43423.199999999997</v>
      </c>
      <c r="AM4417" s="26" t="s">
        <v>481</v>
      </c>
      <c r="AN4417" s="26" t="s">
        <v>63</v>
      </c>
      <c r="AO4417" s="26"/>
      <c r="AP4417" s="26"/>
      <c r="AQ4417" s="26">
        <v>-1</v>
      </c>
      <c r="AR4417" s="26">
        <v>44</v>
      </c>
      <c r="AS4417" s="26" t="s">
        <v>168</v>
      </c>
      <c r="AT4417" s="26" t="s">
        <v>71</v>
      </c>
      <c r="AU4417" s="26" t="s">
        <v>63</v>
      </c>
      <c r="AV4417" s="26" t="s">
        <v>63</v>
      </c>
      <c r="AW4417" s="26" t="s">
        <v>63</v>
      </c>
      <c r="AX4417" s="26" t="s">
        <v>63</v>
      </c>
      <c r="AY4417" s="26">
        <v>44.024337000000003</v>
      </c>
      <c r="AZ4417" s="26">
        <v>-103.070801</v>
      </c>
      <c r="BA4417" s="26" t="s">
        <v>158</v>
      </c>
      <c r="BB4417" s="26" t="s">
        <v>611</v>
      </c>
      <c r="BC4417" s="26" t="s">
        <v>167</v>
      </c>
      <c r="BD4417" s="26" t="s">
        <v>154</v>
      </c>
      <c r="BE4417" s="26"/>
      <c r="BF4417" s="26" t="s">
        <v>99</v>
      </c>
      <c r="BG4417" s="26" t="s">
        <v>167</v>
      </c>
      <c r="BH4417" s="26" t="s">
        <v>99</v>
      </c>
      <c r="BI4417" s="26">
        <v>8</v>
      </c>
      <c r="BJ4417" s="26" t="s">
        <v>217</v>
      </c>
    </row>
    <row r="4418" spans="36:62" x14ac:dyDescent="0.25">
      <c r="AJ4418" s="26">
        <v>1538</v>
      </c>
      <c r="AK4418" s="26">
        <v>1814985</v>
      </c>
      <c r="AL4418" s="264">
        <v>43424.210416666669</v>
      </c>
      <c r="AM4418" s="26" t="s">
        <v>481</v>
      </c>
      <c r="AN4418" s="26" t="s">
        <v>63</v>
      </c>
      <c r="AO4418" s="26"/>
      <c r="AP4418" s="26"/>
      <c r="AQ4418" s="26">
        <v>-1</v>
      </c>
      <c r="AR4418" s="26">
        <v>44</v>
      </c>
      <c r="AS4418" s="26" t="s">
        <v>168</v>
      </c>
      <c r="AT4418" s="26" t="s">
        <v>71</v>
      </c>
      <c r="AU4418" s="26" t="s">
        <v>63</v>
      </c>
      <c r="AV4418" s="26" t="s">
        <v>63</v>
      </c>
      <c r="AW4418" s="26" t="s">
        <v>63</v>
      </c>
      <c r="AX4418" s="26" t="s">
        <v>63</v>
      </c>
      <c r="AY4418" s="26">
        <v>44.042427000000004</v>
      </c>
      <c r="AZ4418" s="26">
        <v>-103.122215999999</v>
      </c>
      <c r="BA4418" s="26" t="s">
        <v>485</v>
      </c>
      <c r="BB4418" s="26" t="s">
        <v>609</v>
      </c>
      <c r="BC4418" s="26" t="s">
        <v>167</v>
      </c>
      <c r="BD4418" s="26" t="s">
        <v>154</v>
      </c>
      <c r="BE4418" s="26"/>
      <c r="BF4418" s="26" t="s">
        <v>99</v>
      </c>
      <c r="BG4418" s="26" t="s">
        <v>167</v>
      </c>
      <c r="BH4418" s="26" t="s">
        <v>99</v>
      </c>
      <c r="BI4418" s="26">
        <v>8</v>
      </c>
      <c r="BJ4418" s="26" t="s">
        <v>217</v>
      </c>
    </row>
    <row r="4419" spans="36:62" x14ac:dyDescent="0.25">
      <c r="AJ4419" s="26">
        <v>1541</v>
      </c>
      <c r="AK4419" s="26">
        <v>1815084</v>
      </c>
      <c r="AL4419" s="264">
        <v>43427.104861111111</v>
      </c>
      <c r="AM4419" s="26" t="s">
        <v>481</v>
      </c>
      <c r="AN4419" s="26" t="s">
        <v>63</v>
      </c>
      <c r="AO4419" s="26" t="s">
        <v>156</v>
      </c>
      <c r="AP4419" s="26" t="s">
        <v>159</v>
      </c>
      <c r="AQ4419" s="26">
        <v>0</v>
      </c>
      <c r="AR4419" s="26">
        <v>44</v>
      </c>
      <c r="AS4419" s="26" t="s">
        <v>1600</v>
      </c>
      <c r="AT4419" s="26" t="s">
        <v>71</v>
      </c>
      <c r="AU4419" s="26" t="s">
        <v>69</v>
      </c>
      <c r="AV4419" s="26" t="s">
        <v>63</v>
      </c>
      <c r="AW4419" s="26" t="s">
        <v>63</v>
      </c>
      <c r="AX4419" s="26" t="s">
        <v>63</v>
      </c>
      <c r="AY4419" s="26">
        <v>43.889404999999897</v>
      </c>
      <c r="AZ4419" s="26">
        <v>-102.636961999999</v>
      </c>
      <c r="BA4419" s="26" t="s">
        <v>166</v>
      </c>
      <c r="BB4419" s="26" t="s">
        <v>165</v>
      </c>
      <c r="BC4419" s="26" t="s">
        <v>751</v>
      </c>
      <c r="BD4419" s="26" t="s">
        <v>154</v>
      </c>
      <c r="BE4419" s="26" t="s">
        <v>617</v>
      </c>
      <c r="BF4419" s="26" t="s">
        <v>68</v>
      </c>
      <c r="BG4419" s="26" t="s">
        <v>68</v>
      </c>
      <c r="BH4419" s="26" t="s">
        <v>146</v>
      </c>
      <c r="BI4419" s="26">
        <v>8</v>
      </c>
      <c r="BJ4419" s="26" t="s">
        <v>217</v>
      </c>
    </row>
    <row r="4420" spans="36:62" x14ac:dyDescent="0.25">
      <c r="AJ4420" s="26">
        <v>1542</v>
      </c>
      <c r="AK4420" s="26">
        <v>1815104</v>
      </c>
      <c r="AL4420" s="264">
        <v>43429.238194444442</v>
      </c>
      <c r="AM4420" s="26" t="s">
        <v>481</v>
      </c>
      <c r="AN4420" s="26" t="s">
        <v>63</v>
      </c>
      <c r="AO4420" s="26"/>
      <c r="AP4420" s="26"/>
      <c r="AQ4420" s="26">
        <v>-1</v>
      </c>
      <c r="AR4420" s="26">
        <v>44</v>
      </c>
      <c r="AS4420" s="26" t="s">
        <v>168</v>
      </c>
      <c r="AT4420" s="26" t="s">
        <v>71</v>
      </c>
      <c r="AU4420" s="26" t="s">
        <v>63</v>
      </c>
      <c r="AV4420" s="26" t="s">
        <v>63</v>
      </c>
      <c r="AW4420" s="26" t="s">
        <v>63</v>
      </c>
      <c r="AX4420" s="26" t="s">
        <v>63</v>
      </c>
      <c r="AY4420" s="26">
        <v>44.060547</v>
      </c>
      <c r="AZ4420" s="26">
        <v>-103.154267</v>
      </c>
      <c r="BA4420" s="26" t="s">
        <v>166</v>
      </c>
      <c r="BB4420" s="26" t="s">
        <v>609</v>
      </c>
      <c r="BC4420" s="26" t="s">
        <v>167</v>
      </c>
      <c r="BD4420" s="26" t="s">
        <v>154</v>
      </c>
      <c r="BE4420" s="26"/>
      <c r="BF4420" s="26" t="s">
        <v>99</v>
      </c>
      <c r="BG4420" s="26" t="s">
        <v>167</v>
      </c>
      <c r="BH4420" s="26" t="s">
        <v>99</v>
      </c>
      <c r="BI4420" s="26">
        <v>8</v>
      </c>
      <c r="BJ4420" s="26" t="s">
        <v>217</v>
      </c>
    </row>
    <row r="4421" spans="36:62" x14ac:dyDescent="0.25">
      <c r="AJ4421" s="26">
        <v>1543</v>
      </c>
      <c r="AK4421" s="26">
        <v>1815079</v>
      </c>
      <c r="AL4421" s="264">
        <v>43421.311111111114</v>
      </c>
      <c r="AM4421" s="26" t="s">
        <v>481</v>
      </c>
      <c r="AN4421" s="26" t="s">
        <v>63</v>
      </c>
      <c r="AO4421" s="26" t="s">
        <v>960</v>
      </c>
      <c r="AP4421" s="26" t="s">
        <v>713</v>
      </c>
      <c r="AQ4421" s="26">
        <v>0</v>
      </c>
      <c r="AR4421" s="26">
        <v>44</v>
      </c>
      <c r="AS4421" s="26" t="s">
        <v>628</v>
      </c>
      <c r="AT4421" s="26" t="s">
        <v>613</v>
      </c>
      <c r="AU4421" s="26" t="s">
        <v>63</v>
      </c>
      <c r="AV4421" s="26" t="s">
        <v>63</v>
      </c>
      <c r="AW4421" s="26" t="s">
        <v>63</v>
      </c>
      <c r="AX4421" s="26" t="s">
        <v>63</v>
      </c>
      <c r="AY4421" s="26">
        <v>44.054907999999898</v>
      </c>
      <c r="AZ4421" s="26">
        <v>-103.14455700000001</v>
      </c>
      <c r="BA4421" s="26" t="s">
        <v>493</v>
      </c>
      <c r="BB4421" s="26" t="s">
        <v>1141</v>
      </c>
      <c r="BC4421" s="26" t="s">
        <v>68</v>
      </c>
      <c r="BD4421" s="26" t="s">
        <v>615</v>
      </c>
      <c r="BE4421" s="26"/>
      <c r="BF4421" s="26" t="s">
        <v>68</v>
      </c>
      <c r="BG4421" s="26" t="s">
        <v>68</v>
      </c>
      <c r="BH4421" s="26" t="s">
        <v>175</v>
      </c>
      <c r="BI4421" s="26">
        <v>8</v>
      </c>
      <c r="BJ4421" s="26" t="s">
        <v>217</v>
      </c>
    </row>
    <row r="4422" spans="36:62" x14ac:dyDescent="0.25">
      <c r="AJ4422" s="26">
        <v>1545</v>
      </c>
      <c r="AK4422" s="26">
        <v>1815667</v>
      </c>
      <c r="AL4422" s="264">
        <v>43432.622916666667</v>
      </c>
      <c r="AM4422" s="26" t="s">
        <v>481</v>
      </c>
      <c r="AN4422" s="26" t="s">
        <v>63</v>
      </c>
      <c r="AO4422" s="26" t="s">
        <v>214</v>
      </c>
      <c r="AP4422" s="26" t="s">
        <v>726</v>
      </c>
      <c r="AQ4422" s="26">
        <v>0</v>
      </c>
      <c r="AR4422" s="26">
        <v>44</v>
      </c>
      <c r="AS4422" s="26" t="s">
        <v>628</v>
      </c>
      <c r="AT4422" s="26" t="s">
        <v>71</v>
      </c>
      <c r="AU4422" s="26" t="s">
        <v>63</v>
      </c>
      <c r="AV4422" s="26" t="s">
        <v>63</v>
      </c>
      <c r="AW4422" s="26" t="s">
        <v>63</v>
      </c>
      <c r="AX4422" s="26" t="s">
        <v>63</v>
      </c>
      <c r="AY4422" s="26">
        <v>44.054194000000003</v>
      </c>
      <c r="AZ4422" s="26">
        <v>-103.143316999999</v>
      </c>
      <c r="BA4422" s="26" t="s">
        <v>486</v>
      </c>
      <c r="BB4422" s="26" t="s">
        <v>1141</v>
      </c>
      <c r="BC4422" s="26" t="s">
        <v>1341</v>
      </c>
      <c r="BD4422" s="26" t="s">
        <v>68</v>
      </c>
      <c r="BE4422" s="26" t="s">
        <v>1601</v>
      </c>
      <c r="BF4422" s="26" t="s">
        <v>68</v>
      </c>
      <c r="BG4422" s="26" t="s">
        <v>68</v>
      </c>
      <c r="BH4422" s="26" t="s">
        <v>1602</v>
      </c>
      <c r="BI4422" s="26">
        <v>8</v>
      </c>
      <c r="BJ4422" s="26" t="s">
        <v>20</v>
      </c>
    </row>
    <row r="4423" spans="36:62" x14ac:dyDescent="0.25">
      <c r="AJ4423" s="26">
        <v>1546</v>
      </c>
      <c r="AK4423" s="26">
        <v>1815534</v>
      </c>
      <c r="AL4423" s="264">
        <v>43397.282638888886</v>
      </c>
      <c r="AM4423" s="26" t="s">
        <v>481</v>
      </c>
      <c r="AN4423" s="26" t="s">
        <v>63</v>
      </c>
      <c r="AO4423" s="26" t="s">
        <v>748</v>
      </c>
      <c r="AP4423" s="26" t="s">
        <v>159</v>
      </c>
      <c r="AQ4423" s="26">
        <v>0</v>
      </c>
      <c r="AR4423" s="26">
        <v>44</v>
      </c>
      <c r="AS4423" s="26" t="s">
        <v>149</v>
      </c>
      <c r="AT4423" s="26" t="s">
        <v>71</v>
      </c>
      <c r="AU4423" s="26" t="s">
        <v>63</v>
      </c>
      <c r="AV4423" s="26" t="s">
        <v>63</v>
      </c>
      <c r="AW4423" s="26" t="s">
        <v>63</v>
      </c>
      <c r="AX4423" s="26" t="s">
        <v>63</v>
      </c>
      <c r="AY4423" s="26">
        <v>43.944203000000002</v>
      </c>
      <c r="AZ4423" s="26">
        <v>-102.823757</v>
      </c>
      <c r="BA4423" s="26" t="s">
        <v>166</v>
      </c>
      <c r="BB4423" s="26" t="s">
        <v>609</v>
      </c>
      <c r="BC4423" s="26" t="s">
        <v>68</v>
      </c>
      <c r="BD4423" s="26" t="s">
        <v>154</v>
      </c>
      <c r="BE4423" s="26"/>
      <c r="BF4423" s="26" t="s">
        <v>68</v>
      </c>
      <c r="BG4423" s="26" t="s">
        <v>68</v>
      </c>
      <c r="BH4423" s="26" t="s">
        <v>711</v>
      </c>
      <c r="BI4423" s="26">
        <v>8</v>
      </c>
      <c r="BJ4423" s="26" t="s">
        <v>20</v>
      </c>
    </row>
    <row r="4424" spans="36:62" x14ac:dyDescent="0.25">
      <c r="AJ4424" s="26">
        <v>1549</v>
      </c>
      <c r="AK4424" s="26">
        <v>1814924</v>
      </c>
      <c r="AL4424" s="264">
        <v>43424.270833333336</v>
      </c>
      <c r="AM4424" s="26" t="s">
        <v>481</v>
      </c>
      <c r="AN4424" s="26" t="s">
        <v>63</v>
      </c>
      <c r="AO4424" s="26"/>
      <c r="AP4424" s="26" t="s">
        <v>159</v>
      </c>
      <c r="AQ4424" s="26">
        <v>0</v>
      </c>
      <c r="AR4424" s="26">
        <v>16</v>
      </c>
      <c r="AS4424" s="26" t="s">
        <v>1159</v>
      </c>
      <c r="AT4424" s="26" t="s">
        <v>71</v>
      </c>
      <c r="AU4424" s="26" t="s">
        <v>63</v>
      </c>
      <c r="AV4424" s="26" t="s">
        <v>63</v>
      </c>
      <c r="AW4424" s="26" t="s">
        <v>63</v>
      </c>
      <c r="AX4424" s="26" t="s">
        <v>63</v>
      </c>
      <c r="AY4424" s="26">
        <v>44.068303999999898</v>
      </c>
      <c r="AZ4424" s="26">
        <v>-103.159446</v>
      </c>
      <c r="BA4424" s="26" t="s">
        <v>185</v>
      </c>
      <c r="BB4424" s="26" t="s">
        <v>165</v>
      </c>
      <c r="BC4424" s="26" t="s">
        <v>534</v>
      </c>
      <c r="BD4424" s="26" t="s">
        <v>534</v>
      </c>
      <c r="BE4424" s="26"/>
      <c r="BF4424" s="26" t="s">
        <v>534</v>
      </c>
      <c r="BG4424" s="26" t="s">
        <v>534</v>
      </c>
      <c r="BH4424" s="26" t="s">
        <v>146</v>
      </c>
      <c r="BI4424" s="26">
        <v>8</v>
      </c>
      <c r="BJ4424" s="26" t="s">
        <v>217</v>
      </c>
    </row>
    <row r="4425" spans="36:62" x14ac:dyDescent="0.25">
      <c r="AJ4425" s="26">
        <v>1550</v>
      </c>
      <c r="AK4425" s="26">
        <v>1815763</v>
      </c>
      <c r="AL4425" s="264">
        <v>43425.631249999999</v>
      </c>
      <c r="AM4425" s="26" t="s">
        <v>481</v>
      </c>
      <c r="AN4425" s="26" t="s">
        <v>63</v>
      </c>
      <c r="AO4425" s="26" t="s">
        <v>214</v>
      </c>
      <c r="AP4425" s="26" t="s">
        <v>837</v>
      </c>
      <c r="AQ4425" s="26">
        <v>0</v>
      </c>
      <c r="AR4425" s="26">
        <v>16</v>
      </c>
      <c r="AS4425" s="26" t="s">
        <v>628</v>
      </c>
      <c r="AT4425" s="26" t="s">
        <v>71</v>
      </c>
      <c r="AU4425" s="26" t="s">
        <v>63</v>
      </c>
      <c r="AV4425" s="26" t="s">
        <v>63</v>
      </c>
      <c r="AW4425" s="26" t="s">
        <v>63</v>
      </c>
      <c r="AX4425" s="26" t="s">
        <v>63</v>
      </c>
      <c r="AY4425" s="26">
        <v>44.074281999999897</v>
      </c>
      <c r="AZ4425" s="26">
        <v>-103.151596999999</v>
      </c>
      <c r="BA4425" s="26" t="s">
        <v>185</v>
      </c>
      <c r="BB4425" s="26" t="s">
        <v>165</v>
      </c>
      <c r="BC4425" s="26" t="s">
        <v>1070</v>
      </c>
      <c r="BD4425" s="26" t="s">
        <v>68</v>
      </c>
      <c r="BE4425" s="26" t="s">
        <v>1016</v>
      </c>
      <c r="BF4425" s="26" t="s">
        <v>68</v>
      </c>
      <c r="BG4425" s="26" t="s">
        <v>68</v>
      </c>
      <c r="BH4425" s="26" t="s">
        <v>1043</v>
      </c>
      <c r="BI4425" s="26">
        <v>8</v>
      </c>
      <c r="BJ4425" s="26" t="s">
        <v>217</v>
      </c>
    </row>
    <row r="4426" spans="36:62" x14ac:dyDescent="0.25">
      <c r="AJ4426" s="26">
        <v>1554</v>
      </c>
      <c r="AK4426" s="26">
        <v>1815841</v>
      </c>
      <c r="AL4426" s="264">
        <v>43439.600694444445</v>
      </c>
      <c r="AM4426" s="26" t="s">
        <v>481</v>
      </c>
      <c r="AN4426" s="26" t="s">
        <v>63</v>
      </c>
      <c r="AO4426" s="26" t="s">
        <v>156</v>
      </c>
      <c r="AP4426" s="26" t="s">
        <v>159</v>
      </c>
      <c r="AQ4426" s="26">
        <v>0</v>
      </c>
      <c r="AR4426" s="26">
        <v>16</v>
      </c>
      <c r="AS4426" s="26" t="s">
        <v>1159</v>
      </c>
      <c r="AT4426" s="26" t="s">
        <v>71</v>
      </c>
      <c r="AU4426" s="26" t="s">
        <v>63</v>
      </c>
      <c r="AV4426" s="26" t="s">
        <v>63</v>
      </c>
      <c r="AW4426" s="26" t="s">
        <v>63</v>
      </c>
      <c r="AX4426" s="26" t="s">
        <v>63</v>
      </c>
      <c r="AY4426" s="26">
        <v>44.071513000000003</v>
      </c>
      <c r="AZ4426" s="26">
        <v>-103.153907</v>
      </c>
      <c r="BA4426" s="26" t="s">
        <v>158</v>
      </c>
      <c r="BB4426" s="26" t="s">
        <v>165</v>
      </c>
      <c r="BC4426" s="26" t="s">
        <v>614</v>
      </c>
      <c r="BD4426" s="26" t="s">
        <v>615</v>
      </c>
      <c r="BE4426" s="26" t="s">
        <v>641</v>
      </c>
      <c r="BF4426" s="26" t="s">
        <v>68</v>
      </c>
      <c r="BG4426" s="26" t="s">
        <v>68</v>
      </c>
      <c r="BH4426" s="26" t="s">
        <v>146</v>
      </c>
      <c r="BI4426" s="26">
        <v>8</v>
      </c>
      <c r="BJ4426" s="26" t="s">
        <v>217</v>
      </c>
    </row>
    <row r="4427" spans="36:62" x14ac:dyDescent="0.25">
      <c r="AJ4427" s="26">
        <v>1555</v>
      </c>
      <c r="AK4427" s="26">
        <v>1815834</v>
      </c>
      <c r="AL4427" s="264">
        <v>43427.704861111109</v>
      </c>
      <c r="AM4427" s="26" t="s">
        <v>147</v>
      </c>
      <c r="AN4427" s="26" t="s">
        <v>63</v>
      </c>
      <c r="AO4427" s="26"/>
      <c r="AP4427" s="26"/>
      <c r="AQ4427" s="26">
        <v>-1</v>
      </c>
      <c r="AR4427" s="26">
        <v>44</v>
      </c>
      <c r="AS4427" s="26" t="s">
        <v>168</v>
      </c>
      <c r="AT4427" s="26" t="s">
        <v>74</v>
      </c>
      <c r="AU4427" s="26" t="s">
        <v>63</v>
      </c>
      <c r="AV4427" s="26" t="s">
        <v>63</v>
      </c>
      <c r="AW4427" s="26" t="s">
        <v>63</v>
      </c>
      <c r="AX4427" s="26" t="s">
        <v>63</v>
      </c>
      <c r="AY4427" s="26">
        <v>43.546959999999899</v>
      </c>
      <c r="AZ4427" s="26">
        <v>-101.856483999999</v>
      </c>
      <c r="BA4427" s="26" t="s">
        <v>166</v>
      </c>
      <c r="BB4427" s="26" t="s">
        <v>609</v>
      </c>
      <c r="BC4427" s="26" t="s">
        <v>167</v>
      </c>
      <c r="BD4427" s="26" t="s">
        <v>154</v>
      </c>
      <c r="BE4427" s="26"/>
      <c r="BF4427" s="26" t="s">
        <v>99</v>
      </c>
      <c r="BG4427" s="26" t="s">
        <v>167</v>
      </c>
      <c r="BH4427" s="26" t="s">
        <v>99</v>
      </c>
      <c r="BI4427" s="26">
        <v>8</v>
      </c>
      <c r="BJ4427" s="26" t="s">
        <v>217</v>
      </c>
    </row>
    <row r="4428" spans="36:62" x14ac:dyDescent="0.25">
      <c r="AJ4428" s="26">
        <v>1558</v>
      </c>
      <c r="AK4428" s="26">
        <v>1815905</v>
      </c>
      <c r="AL4428" s="264">
        <v>43441.336805555555</v>
      </c>
      <c r="AM4428" s="26" t="s">
        <v>481</v>
      </c>
      <c r="AN4428" s="26" t="s">
        <v>63</v>
      </c>
      <c r="AO4428" s="26" t="s">
        <v>156</v>
      </c>
      <c r="AP4428" s="26" t="s">
        <v>686</v>
      </c>
      <c r="AQ4428" s="26">
        <v>0</v>
      </c>
      <c r="AR4428" s="26">
        <v>44</v>
      </c>
      <c r="AS4428" s="26" t="s">
        <v>628</v>
      </c>
      <c r="AT4428" s="26" t="s">
        <v>71</v>
      </c>
      <c r="AU4428" s="26" t="s">
        <v>63</v>
      </c>
      <c r="AV4428" s="26" t="s">
        <v>63</v>
      </c>
      <c r="AW4428" s="26" t="s">
        <v>63</v>
      </c>
      <c r="AX4428" s="26" t="s">
        <v>63</v>
      </c>
      <c r="AY4428" s="26">
        <v>44.059306999999897</v>
      </c>
      <c r="AZ4428" s="26">
        <v>-103.152152</v>
      </c>
      <c r="BA4428" s="26" t="s">
        <v>158</v>
      </c>
      <c r="BB4428" s="26" t="s">
        <v>609</v>
      </c>
      <c r="BC4428" s="26" t="s">
        <v>708</v>
      </c>
      <c r="BD4428" s="26" t="s">
        <v>68</v>
      </c>
      <c r="BE4428" s="26" t="s">
        <v>1224</v>
      </c>
      <c r="BF4428" s="26" t="s">
        <v>68</v>
      </c>
      <c r="BG4428" s="26" t="s">
        <v>68</v>
      </c>
      <c r="BH4428" s="26" t="s">
        <v>175</v>
      </c>
      <c r="BI4428" s="26">
        <v>8</v>
      </c>
      <c r="BJ4428" s="26" t="s">
        <v>217</v>
      </c>
    </row>
    <row r="4429" spans="36:62" x14ac:dyDescent="0.25">
      <c r="AJ4429" s="26">
        <v>1560</v>
      </c>
      <c r="AK4429" s="26">
        <v>1816109</v>
      </c>
      <c r="AL4429" s="264">
        <v>43444.698611111111</v>
      </c>
      <c r="AM4429" s="26" t="s">
        <v>481</v>
      </c>
      <c r="AN4429" s="26" t="s">
        <v>63</v>
      </c>
      <c r="AO4429" s="26" t="s">
        <v>156</v>
      </c>
      <c r="AP4429" s="26" t="s">
        <v>716</v>
      </c>
      <c r="AQ4429" s="26">
        <v>0</v>
      </c>
      <c r="AR4429" s="26">
        <v>44</v>
      </c>
      <c r="AS4429" s="26" t="s">
        <v>628</v>
      </c>
      <c r="AT4429" s="26" t="s">
        <v>71</v>
      </c>
      <c r="AU4429" s="26" t="s">
        <v>63</v>
      </c>
      <c r="AV4429" s="26" t="s">
        <v>63</v>
      </c>
      <c r="AW4429" s="26" t="s">
        <v>63</v>
      </c>
      <c r="AX4429" s="26" t="s">
        <v>63</v>
      </c>
      <c r="AY4429" s="26">
        <v>44.052281000000001</v>
      </c>
      <c r="AZ4429" s="26">
        <v>-103.139995999999</v>
      </c>
      <c r="BA4429" s="26" t="s">
        <v>493</v>
      </c>
      <c r="BB4429" s="26" t="s">
        <v>611</v>
      </c>
      <c r="BC4429" s="26" t="s">
        <v>659</v>
      </c>
      <c r="BD4429" s="26" t="s">
        <v>68</v>
      </c>
      <c r="BE4429" s="26" t="s">
        <v>161</v>
      </c>
      <c r="BF4429" s="26" t="s">
        <v>68</v>
      </c>
      <c r="BG4429" s="26" t="s">
        <v>68</v>
      </c>
      <c r="BH4429" s="26" t="s">
        <v>646</v>
      </c>
      <c r="BI4429" s="26">
        <v>8</v>
      </c>
      <c r="BJ4429" s="26" t="s">
        <v>217</v>
      </c>
    </row>
    <row r="4430" spans="36:62" x14ac:dyDescent="0.25">
      <c r="AJ4430" s="26">
        <v>1561</v>
      </c>
      <c r="AK4430" s="26">
        <v>1816313</v>
      </c>
      <c r="AL4430" s="264">
        <v>43443.772916666669</v>
      </c>
      <c r="AM4430" s="26" t="s">
        <v>481</v>
      </c>
      <c r="AN4430" s="26" t="s">
        <v>63</v>
      </c>
      <c r="AO4430" s="26"/>
      <c r="AP4430" s="26"/>
      <c r="AQ4430" s="26">
        <v>-1</v>
      </c>
      <c r="AR4430" s="26">
        <v>44</v>
      </c>
      <c r="AS4430" s="26" t="s">
        <v>168</v>
      </c>
      <c r="AT4430" s="26" t="s">
        <v>71</v>
      </c>
      <c r="AU4430" s="26" t="s">
        <v>63</v>
      </c>
      <c r="AV4430" s="26" t="s">
        <v>63</v>
      </c>
      <c r="AW4430" s="26" t="s">
        <v>63</v>
      </c>
      <c r="AX4430" s="26" t="s">
        <v>63</v>
      </c>
      <c r="AY4430" s="26">
        <v>44.025531000000001</v>
      </c>
      <c r="AZ4430" s="26">
        <v>-103.074369</v>
      </c>
      <c r="BA4430" s="26" t="s">
        <v>158</v>
      </c>
      <c r="BB4430" s="26" t="s">
        <v>611</v>
      </c>
      <c r="BC4430" s="26" t="s">
        <v>167</v>
      </c>
      <c r="BD4430" s="26" t="s">
        <v>154</v>
      </c>
      <c r="BE4430" s="26"/>
      <c r="BF4430" s="26" t="s">
        <v>99</v>
      </c>
      <c r="BG4430" s="26" t="s">
        <v>167</v>
      </c>
      <c r="BH4430" s="26" t="s">
        <v>99</v>
      </c>
      <c r="BI4430" s="26">
        <v>8</v>
      </c>
      <c r="BJ4430" s="26" t="s">
        <v>217</v>
      </c>
    </row>
    <row r="4431" spans="36:62" x14ac:dyDescent="0.25">
      <c r="AJ4431" s="26">
        <v>1563</v>
      </c>
      <c r="AK4431" s="26">
        <v>1816255</v>
      </c>
      <c r="AL4431" s="264">
        <v>43447.215277777781</v>
      </c>
      <c r="AM4431" s="26" t="s">
        <v>481</v>
      </c>
      <c r="AN4431" s="26" t="s">
        <v>63</v>
      </c>
      <c r="AO4431" s="26"/>
      <c r="AP4431" s="26"/>
      <c r="AQ4431" s="26">
        <v>-1</v>
      </c>
      <c r="AR4431" s="26">
        <v>44</v>
      </c>
      <c r="AS4431" s="26" t="s">
        <v>168</v>
      </c>
      <c r="AT4431" s="26" t="s">
        <v>71</v>
      </c>
      <c r="AU4431" s="26" t="s">
        <v>63</v>
      </c>
      <c r="AV4431" s="26" t="s">
        <v>63</v>
      </c>
      <c r="AW4431" s="26" t="s">
        <v>63</v>
      </c>
      <c r="AX4431" s="26" t="s">
        <v>63</v>
      </c>
      <c r="AY4431" s="26">
        <v>44.031517000000001</v>
      </c>
      <c r="AZ4431" s="26">
        <v>-103.091222999999</v>
      </c>
      <c r="BA4431" s="26" t="s">
        <v>158</v>
      </c>
      <c r="BB4431" s="26" t="s">
        <v>609</v>
      </c>
      <c r="BC4431" s="26" t="s">
        <v>167</v>
      </c>
      <c r="BD4431" s="26" t="s">
        <v>154</v>
      </c>
      <c r="BE4431" s="26"/>
      <c r="BF4431" s="26" t="s">
        <v>99</v>
      </c>
      <c r="BG4431" s="26" t="s">
        <v>167</v>
      </c>
      <c r="BH4431" s="26" t="s">
        <v>99</v>
      </c>
      <c r="BI4431" s="26">
        <v>8</v>
      </c>
      <c r="BJ4431" s="26" t="s">
        <v>217</v>
      </c>
    </row>
    <row r="4432" spans="36:62" x14ac:dyDescent="0.25">
      <c r="AJ4432" s="26">
        <v>1564</v>
      </c>
      <c r="AK4432" s="26">
        <v>1816257</v>
      </c>
      <c r="AL4432" s="264">
        <v>43448.75</v>
      </c>
      <c r="AM4432" s="26" t="s">
        <v>481</v>
      </c>
      <c r="AN4432" s="26" t="s">
        <v>63</v>
      </c>
      <c r="AO4432" s="26"/>
      <c r="AP4432" s="26"/>
      <c r="AQ4432" s="26">
        <v>-1</v>
      </c>
      <c r="AR4432" s="26">
        <v>44</v>
      </c>
      <c r="AS4432" s="26" t="s">
        <v>168</v>
      </c>
      <c r="AT4432" s="26" t="s">
        <v>71</v>
      </c>
      <c r="AU4432" s="26" t="s">
        <v>63</v>
      </c>
      <c r="AV4432" s="26" t="s">
        <v>63</v>
      </c>
      <c r="AW4432" s="26" t="s">
        <v>63</v>
      </c>
      <c r="AX4432" s="26" t="s">
        <v>63</v>
      </c>
      <c r="AY4432" s="26">
        <v>43.954244000000003</v>
      </c>
      <c r="AZ4432" s="26">
        <v>-102.85895600000001</v>
      </c>
      <c r="BA4432" s="26" t="s">
        <v>166</v>
      </c>
      <c r="BB4432" s="26" t="s">
        <v>611</v>
      </c>
      <c r="BC4432" s="26" t="s">
        <v>167</v>
      </c>
      <c r="BD4432" s="26" t="s">
        <v>154</v>
      </c>
      <c r="BE4432" s="26"/>
      <c r="BF4432" s="26" t="s">
        <v>99</v>
      </c>
      <c r="BG4432" s="26" t="s">
        <v>167</v>
      </c>
      <c r="BH4432" s="26" t="s">
        <v>99</v>
      </c>
      <c r="BI4432" s="26">
        <v>8</v>
      </c>
      <c r="BJ4432" s="26" t="s">
        <v>217</v>
      </c>
    </row>
    <row r="4433" spans="36:62" x14ac:dyDescent="0.25">
      <c r="AJ4433" s="26">
        <v>1568</v>
      </c>
      <c r="AK4433" s="26">
        <v>1816887</v>
      </c>
      <c r="AL4433" s="264">
        <v>43452.788194444445</v>
      </c>
      <c r="AM4433" s="26" t="s">
        <v>481</v>
      </c>
      <c r="AN4433" s="26" t="s">
        <v>63</v>
      </c>
      <c r="AO4433" s="26"/>
      <c r="AP4433" s="26"/>
      <c r="AQ4433" s="26">
        <v>-1</v>
      </c>
      <c r="AR4433" s="26">
        <v>44</v>
      </c>
      <c r="AS4433" s="26" t="s">
        <v>168</v>
      </c>
      <c r="AT4433" s="26" t="s">
        <v>71</v>
      </c>
      <c r="AU4433" s="26" t="s">
        <v>63</v>
      </c>
      <c r="AV4433" s="26" t="s">
        <v>63</v>
      </c>
      <c r="AW4433" s="26" t="s">
        <v>63</v>
      </c>
      <c r="AX4433" s="26" t="s">
        <v>63</v>
      </c>
      <c r="AY4433" s="26">
        <v>43.955728000000001</v>
      </c>
      <c r="AZ4433" s="26">
        <v>-102.865476999999</v>
      </c>
      <c r="BA4433" s="26" t="s">
        <v>166</v>
      </c>
      <c r="BB4433" s="26" t="s">
        <v>611</v>
      </c>
      <c r="BC4433" s="26" t="s">
        <v>167</v>
      </c>
      <c r="BD4433" s="26" t="s">
        <v>154</v>
      </c>
      <c r="BE4433" s="26"/>
      <c r="BF4433" s="26" t="s">
        <v>99</v>
      </c>
      <c r="BG4433" s="26" t="s">
        <v>167</v>
      </c>
      <c r="BH4433" s="26" t="s">
        <v>99</v>
      </c>
      <c r="BI4433" s="26">
        <v>8</v>
      </c>
      <c r="BJ4433" s="26" t="s">
        <v>217</v>
      </c>
    </row>
    <row r="4434" spans="36:62" x14ac:dyDescent="0.25">
      <c r="AJ4434" s="26">
        <v>1569</v>
      </c>
      <c r="AK4434" s="26">
        <v>1816256</v>
      </c>
      <c r="AL4434" s="264">
        <v>43441.323611111111</v>
      </c>
      <c r="AM4434" s="26" t="s">
        <v>481</v>
      </c>
      <c r="AN4434" s="26" t="s">
        <v>63</v>
      </c>
      <c r="AO4434" s="26" t="s">
        <v>156</v>
      </c>
      <c r="AP4434" s="26" t="s">
        <v>716</v>
      </c>
      <c r="AQ4434" s="26">
        <v>0</v>
      </c>
      <c r="AR4434" s="26">
        <v>44</v>
      </c>
      <c r="AS4434" s="26" t="s">
        <v>628</v>
      </c>
      <c r="AT4434" s="26" t="s">
        <v>71</v>
      </c>
      <c r="AU4434" s="26" t="s">
        <v>63</v>
      </c>
      <c r="AV4434" s="26" t="s">
        <v>63</v>
      </c>
      <c r="AW4434" s="26" t="s">
        <v>63</v>
      </c>
      <c r="AX4434" s="26" t="s">
        <v>63</v>
      </c>
      <c r="AY4434" s="26">
        <v>44.058889000000001</v>
      </c>
      <c r="AZ4434" s="26">
        <v>-103.15143500000001</v>
      </c>
      <c r="BA4434" s="26" t="s">
        <v>486</v>
      </c>
      <c r="BB4434" s="26" t="s">
        <v>611</v>
      </c>
      <c r="BC4434" s="26" t="s">
        <v>708</v>
      </c>
      <c r="BD4434" s="26" t="s">
        <v>68</v>
      </c>
      <c r="BE4434" s="26" t="s">
        <v>705</v>
      </c>
      <c r="BF4434" s="26" t="s">
        <v>1209</v>
      </c>
      <c r="BG4434" s="26" t="s">
        <v>1172</v>
      </c>
      <c r="BH4434" s="26" t="s">
        <v>1603</v>
      </c>
      <c r="BI4434" s="26">
        <v>8</v>
      </c>
      <c r="BJ4434" s="26" t="s">
        <v>21</v>
      </c>
    </row>
    <row r="4435" spans="36:62" x14ac:dyDescent="0.25">
      <c r="AJ4435" s="26">
        <v>1572</v>
      </c>
      <c r="AK4435" s="26">
        <v>1816989</v>
      </c>
      <c r="AL4435" s="264">
        <v>43447.215277777781</v>
      </c>
      <c r="AM4435" s="26" t="s">
        <v>481</v>
      </c>
      <c r="AN4435" s="26" t="s">
        <v>63</v>
      </c>
      <c r="AO4435" s="26"/>
      <c r="AP4435" s="26"/>
      <c r="AQ4435" s="26">
        <v>-1</v>
      </c>
      <c r="AR4435" s="26">
        <v>44</v>
      </c>
      <c r="AS4435" s="26" t="s">
        <v>168</v>
      </c>
      <c r="AT4435" s="26" t="s">
        <v>71</v>
      </c>
      <c r="AU4435" s="26" t="s">
        <v>63</v>
      </c>
      <c r="AV4435" s="26" t="s">
        <v>63</v>
      </c>
      <c r="AW4435" s="26" t="s">
        <v>63</v>
      </c>
      <c r="AX4435" s="26" t="s">
        <v>63</v>
      </c>
      <c r="AY4435" s="26">
        <v>44.060319</v>
      </c>
      <c r="AZ4435" s="26">
        <v>-103.153879</v>
      </c>
      <c r="BA4435" s="26" t="s">
        <v>166</v>
      </c>
      <c r="BB4435" s="26" t="s">
        <v>611</v>
      </c>
      <c r="BC4435" s="26" t="s">
        <v>167</v>
      </c>
      <c r="BD4435" s="26" t="s">
        <v>154</v>
      </c>
      <c r="BE4435" s="26"/>
      <c r="BF4435" s="26" t="s">
        <v>99</v>
      </c>
      <c r="BG4435" s="26" t="s">
        <v>167</v>
      </c>
      <c r="BH4435" s="26" t="s">
        <v>99</v>
      </c>
      <c r="BI4435" s="26">
        <v>8</v>
      </c>
      <c r="BJ4435" s="26" t="s">
        <v>217</v>
      </c>
    </row>
    <row r="4436" spans="36:62" x14ac:dyDescent="0.25">
      <c r="AJ4436" s="26">
        <v>1573</v>
      </c>
      <c r="AK4436" s="26">
        <v>1900107</v>
      </c>
      <c r="AL4436" s="264">
        <v>43472.305555555555</v>
      </c>
      <c r="AM4436" s="26" t="s">
        <v>481</v>
      </c>
      <c r="AN4436" s="26" t="s">
        <v>63</v>
      </c>
      <c r="AO4436" s="26" t="s">
        <v>156</v>
      </c>
      <c r="AP4436" s="26" t="s">
        <v>159</v>
      </c>
      <c r="AQ4436" s="26">
        <v>0</v>
      </c>
      <c r="AR4436" s="26">
        <v>44</v>
      </c>
      <c r="AS4436" s="26" t="s">
        <v>1604</v>
      </c>
      <c r="AT4436" s="26" t="s">
        <v>74</v>
      </c>
      <c r="AU4436" s="26" t="s">
        <v>63</v>
      </c>
      <c r="AV4436" s="26" t="s">
        <v>63</v>
      </c>
      <c r="AW4436" s="26" t="s">
        <v>63</v>
      </c>
      <c r="AX4436" s="26" t="s">
        <v>63</v>
      </c>
      <c r="AY4436" s="26">
        <v>43.955570000000002</v>
      </c>
      <c r="AZ4436" s="26">
        <v>-102.864389</v>
      </c>
      <c r="BA4436" s="26" t="s">
        <v>185</v>
      </c>
      <c r="BB4436" s="26" t="s">
        <v>611</v>
      </c>
      <c r="BC4436" s="26" t="s">
        <v>614</v>
      </c>
      <c r="BD4436" s="26" t="s">
        <v>615</v>
      </c>
      <c r="BE4436" s="26"/>
      <c r="BF4436" s="26" t="s">
        <v>68</v>
      </c>
      <c r="BG4436" s="26" t="s">
        <v>68</v>
      </c>
      <c r="BH4436" s="26" t="s">
        <v>160</v>
      </c>
      <c r="BI4436" s="26">
        <v>8</v>
      </c>
      <c r="BJ4436" s="26" t="s">
        <v>217</v>
      </c>
    </row>
    <row r="4437" spans="36:62" x14ac:dyDescent="0.25">
      <c r="AJ4437" s="26">
        <v>1581</v>
      </c>
      <c r="AK4437" s="26">
        <v>1817847</v>
      </c>
      <c r="AL4437" s="264">
        <v>43333.21875</v>
      </c>
      <c r="AM4437" s="26" t="s">
        <v>147</v>
      </c>
      <c r="AN4437" s="26" t="s">
        <v>63</v>
      </c>
      <c r="AO4437" s="26"/>
      <c r="AP4437" s="26"/>
      <c r="AQ4437" s="26">
        <v>-1</v>
      </c>
      <c r="AR4437" s="26">
        <v>44</v>
      </c>
      <c r="AS4437" s="26" t="s">
        <v>168</v>
      </c>
      <c r="AT4437" s="26" t="s">
        <v>74</v>
      </c>
      <c r="AU4437" s="26" t="s">
        <v>63</v>
      </c>
      <c r="AV4437" s="26" t="s">
        <v>63</v>
      </c>
      <c r="AW4437" s="26" t="s">
        <v>63</v>
      </c>
      <c r="AX4437" s="26" t="s">
        <v>63</v>
      </c>
      <c r="AY4437" s="26">
        <v>43.577773999999899</v>
      </c>
      <c r="AZ4437" s="26">
        <v>-101.625321</v>
      </c>
      <c r="BA4437" s="26" t="s">
        <v>158</v>
      </c>
      <c r="BB4437" s="26" t="s">
        <v>611</v>
      </c>
      <c r="BC4437" s="26" t="s">
        <v>167</v>
      </c>
      <c r="BD4437" s="26" t="s">
        <v>154</v>
      </c>
      <c r="BE4437" s="26"/>
      <c r="BF4437" s="26" t="s">
        <v>99</v>
      </c>
      <c r="BG4437" s="26" t="s">
        <v>167</v>
      </c>
      <c r="BH4437" s="26" t="s">
        <v>99</v>
      </c>
      <c r="BI4437" s="26">
        <v>8</v>
      </c>
      <c r="BJ4437" s="26" t="s">
        <v>217</v>
      </c>
    </row>
    <row r="4438" spans="36:62" x14ac:dyDescent="0.25">
      <c r="AJ4438" s="26">
        <v>1584</v>
      </c>
      <c r="AK4438" s="26">
        <v>1900204</v>
      </c>
      <c r="AL4438" s="264">
        <v>43475.399305555555</v>
      </c>
      <c r="AM4438" s="26" t="s">
        <v>481</v>
      </c>
      <c r="AN4438" s="26" t="s">
        <v>63</v>
      </c>
      <c r="AO4438" s="26" t="s">
        <v>156</v>
      </c>
      <c r="AP4438" s="26" t="s">
        <v>716</v>
      </c>
      <c r="AQ4438" s="26">
        <v>0</v>
      </c>
      <c r="AR4438" s="26">
        <v>16</v>
      </c>
      <c r="AS4438" s="26" t="s">
        <v>628</v>
      </c>
      <c r="AT4438" s="26" t="s">
        <v>71</v>
      </c>
      <c r="AU4438" s="26" t="s">
        <v>63</v>
      </c>
      <c r="AV4438" s="26" t="s">
        <v>63</v>
      </c>
      <c r="AW4438" s="26" t="s">
        <v>63</v>
      </c>
      <c r="AX4438" s="26" t="s">
        <v>63</v>
      </c>
      <c r="AY4438" s="26">
        <v>44.096221999999898</v>
      </c>
      <c r="AZ4438" s="26">
        <v>-103.151229</v>
      </c>
      <c r="BA4438" s="26" t="s">
        <v>507</v>
      </c>
      <c r="BB4438" s="26" t="s">
        <v>157</v>
      </c>
      <c r="BC4438" s="26" t="s">
        <v>708</v>
      </c>
      <c r="BD4438" s="26" t="s">
        <v>68</v>
      </c>
      <c r="BE4438" s="26" t="s">
        <v>705</v>
      </c>
      <c r="BF4438" s="26" t="s">
        <v>68</v>
      </c>
      <c r="BG4438" s="26" t="s">
        <v>68</v>
      </c>
      <c r="BH4438" s="26" t="s">
        <v>175</v>
      </c>
      <c r="BI4438" s="26">
        <v>8</v>
      </c>
      <c r="BJ4438" s="26" t="s">
        <v>217</v>
      </c>
    </row>
    <row r="4439" spans="36:62" x14ac:dyDescent="0.25">
      <c r="AJ4439" s="26">
        <v>1585</v>
      </c>
      <c r="AK4439" s="26">
        <v>1900673</v>
      </c>
      <c r="AL4439" s="264">
        <v>43483.297222222223</v>
      </c>
      <c r="AM4439" s="26" t="s">
        <v>481</v>
      </c>
      <c r="AN4439" s="26" t="s">
        <v>63</v>
      </c>
      <c r="AO4439" s="26" t="s">
        <v>156</v>
      </c>
      <c r="AP4439" s="26" t="s">
        <v>837</v>
      </c>
      <c r="AQ4439" s="26">
        <v>0</v>
      </c>
      <c r="AR4439" s="26"/>
      <c r="AS4439" s="26" t="s">
        <v>1284</v>
      </c>
      <c r="AT4439" s="26" t="s">
        <v>613</v>
      </c>
      <c r="AU4439" s="26" t="s">
        <v>63</v>
      </c>
      <c r="AV4439" s="26" t="s">
        <v>63</v>
      </c>
      <c r="AW4439" s="26" t="s">
        <v>63</v>
      </c>
      <c r="AX4439" s="26" t="s">
        <v>63</v>
      </c>
      <c r="AY4439" s="26">
        <v>44.1000909999999</v>
      </c>
      <c r="AZ4439" s="26">
        <v>-103.15167700000001</v>
      </c>
      <c r="BA4439" s="26" t="s">
        <v>166</v>
      </c>
      <c r="BB4439" s="26" t="s">
        <v>611</v>
      </c>
      <c r="BC4439" s="26" t="s">
        <v>614</v>
      </c>
      <c r="BD4439" s="26" t="s">
        <v>615</v>
      </c>
      <c r="BE4439" s="26" t="s">
        <v>617</v>
      </c>
      <c r="BF4439" s="26" t="s">
        <v>68</v>
      </c>
      <c r="BG4439" s="26" t="s">
        <v>68</v>
      </c>
      <c r="BH4439" s="26" t="s">
        <v>160</v>
      </c>
      <c r="BI4439" s="26">
        <v>8</v>
      </c>
      <c r="BJ4439" s="26" t="s">
        <v>217</v>
      </c>
    </row>
    <row r="4440" spans="36:62" x14ac:dyDescent="0.25">
      <c r="AJ4440" s="26">
        <v>1586</v>
      </c>
      <c r="AK4440" s="26">
        <v>1900676</v>
      </c>
      <c r="AL4440" s="264">
        <v>43470.71875</v>
      </c>
      <c r="AM4440" s="26" t="s">
        <v>481</v>
      </c>
      <c r="AN4440" s="26" t="s">
        <v>63</v>
      </c>
      <c r="AO4440" s="26" t="s">
        <v>156</v>
      </c>
      <c r="AP4440" s="26" t="s">
        <v>159</v>
      </c>
      <c r="AQ4440" s="26">
        <v>0</v>
      </c>
      <c r="AR4440" s="26">
        <v>44</v>
      </c>
      <c r="AS4440" s="26" t="s">
        <v>1261</v>
      </c>
      <c r="AT4440" s="26" t="s">
        <v>71</v>
      </c>
      <c r="AU4440" s="26" t="s">
        <v>63</v>
      </c>
      <c r="AV4440" s="26" t="s">
        <v>63</v>
      </c>
      <c r="AW4440" s="26" t="s">
        <v>63</v>
      </c>
      <c r="AX4440" s="26" t="s">
        <v>63</v>
      </c>
      <c r="AY4440" s="26">
        <v>43.841095000000003</v>
      </c>
      <c r="AZ4440" s="26">
        <v>-102.594881</v>
      </c>
      <c r="BA4440" s="26" t="s">
        <v>508</v>
      </c>
      <c r="BB4440" s="26" t="s">
        <v>609</v>
      </c>
      <c r="BC4440" s="26" t="s">
        <v>687</v>
      </c>
      <c r="BD4440" s="26" t="s">
        <v>68</v>
      </c>
      <c r="BE4440" s="26" t="s">
        <v>1527</v>
      </c>
      <c r="BF4440" s="26" t="s">
        <v>68</v>
      </c>
      <c r="BG4440" s="26" t="s">
        <v>68</v>
      </c>
      <c r="BH4440" s="26" t="s">
        <v>1605</v>
      </c>
      <c r="BI4440" s="26">
        <v>8</v>
      </c>
      <c r="BJ4440" s="26" t="s">
        <v>20</v>
      </c>
    </row>
    <row r="4441" spans="36:62" x14ac:dyDescent="0.25">
      <c r="AJ4441" s="26">
        <v>1589</v>
      </c>
      <c r="AK4441" s="26">
        <v>1900875</v>
      </c>
      <c r="AL4441" s="264">
        <v>43497.280555555553</v>
      </c>
      <c r="AM4441" s="26" t="s">
        <v>481</v>
      </c>
      <c r="AN4441" s="26" t="s">
        <v>63</v>
      </c>
      <c r="AO4441" s="26"/>
      <c r="AP4441" s="26"/>
      <c r="AQ4441" s="26">
        <v>-1</v>
      </c>
      <c r="AR4441" s="26">
        <v>44</v>
      </c>
      <c r="AS4441" s="26" t="s">
        <v>168</v>
      </c>
      <c r="AT4441" s="26" t="s">
        <v>71</v>
      </c>
      <c r="AU4441" s="26" t="s">
        <v>63</v>
      </c>
      <c r="AV4441" s="26" t="s">
        <v>63</v>
      </c>
      <c r="AW4441" s="26" t="s">
        <v>63</v>
      </c>
      <c r="AX4441" s="26" t="s">
        <v>63</v>
      </c>
      <c r="AY4441" s="26">
        <v>44.03839</v>
      </c>
      <c r="AZ4441" s="26">
        <v>-103.111413999999</v>
      </c>
      <c r="BA4441" s="26" t="s">
        <v>158</v>
      </c>
      <c r="BB4441" s="26" t="s">
        <v>611</v>
      </c>
      <c r="BC4441" s="26" t="s">
        <v>167</v>
      </c>
      <c r="BD4441" s="26" t="s">
        <v>154</v>
      </c>
      <c r="BE4441" s="26"/>
      <c r="BF4441" s="26" t="s">
        <v>99</v>
      </c>
      <c r="BG4441" s="26" t="s">
        <v>167</v>
      </c>
      <c r="BH4441" s="26" t="s">
        <v>99</v>
      </c>
      <c r="BI4441" s="26">
        <v>8</v>
      </c>
      <c r="BJ4441" s="26" t="s">
        <v>217</v>
      </c>
    </row>
    <row r="4442" spans="36:62" x14ac:dyDescent="0.25">
      <c r="AJ4442" s="26">
        <v>1594</v>
      </c>
      <c r="AK4442" s="26">
        <v>1900935</v>
      </c>
      <c r="AL4442" s="264">
        <v>43500.659722222219</v>
      </c>
      <c r="AM4442" s="26" t="s">
        <v>481</v>
      </c>
      <c r="AN4442" s="26" t="s">
        <v>63</v>
      </c>
      <c r="AO4442" s="26" t="s">
        <v>156</v>
      </c>
      <c r="AP4442" s="26" t="s">
        <v>159</v>
      </c>
      <c r="AQ4442" s="26">
        <v>0</v>
      </c>
      <c r="AR4442" s="26">
        <v>44</v>
      </c>
      <c r="AS4442" s="26" t="s">
        <v>628</v>
      </c>
      <c r="AT4442" s="26" t="s">
        <v>71</v>
      </c>
      <c r="AU4442" s="26" t="s">
        <v>63</v>
      </c>
      <c r="AV4442" s="26" t="s">
        <v>63</v>
      </c>
      <c r="AW4442" s="26" t="s">
        <v>63</v>
      </c>
      <c r="AX4442" s="26" t="s">
        <v>63</v>
      </c>
      <c r="AY4442" s="26">
        <v>44.058860000000003</v>
      </c>
      <c r="AZ4442" s="26">
        <v>-103.15139000000001</v>
      </c>
      <c r="BA4442" s="26" t="s">
        <v>185</v>
      </c>
      <c r="BB4442" s="26" t="s">
        <v>690</v>
      </c>
      <c r="BC4442" s="26" t="s">
        <v>68</v>
      </c>
      <c r="BD4442" s="26" t="s">
        <v>615</v>
      </c>
      <c r="BE4442" s="26"/>
      <c r="BF4442" s="26" t="s">
        <v>68</v>
      </c>
      <c r="BG4442" s="26" t="s">
        <v>68</v>
      </c>
      <c r="BH4442" s="26" t="s">
        <v>175</v>
      </c>
      <c r="BI4442" s="26">
        <v>8</v>
      </c>
      <c r="BJ4442" s="26" t="s">
        <v>217</v>
      </c>
    </row>
    <row r="4443" spans="36:62" x14ac:dyDescent="0.25">
      <c r="AJ4443" s="26">
        <v>1595</v>
      </c>
      <c r="AK4443" s="26">
        <v>1901066</v>
      </c>
      <c r="AL4443" s="264">
        <v>43502.446527777778</v>
      </c>
      <c r="AM4443" s="26" t="s">
        <v>481</v>
      </c>
      <c r="AN4443" s="26" t="s">
        <v>63</v>
      </c>
      <c r="AO4443" s="26" t="s">
        <v>156</v>
      </c>
      <c r="AP4443" s="26" t="s">
        <v>1104</v>
      </c>
      <c r="AQ4443" s="26">
        <v>0</v>
      </c>
      <c r="AR4443" s="26"/>
      <c r="AS4443" s="26" t="s">
        <v>689</v>
      </c>
      <c r="AT4443" s="26" t="s">
        <v>674</v>
      </c>
      <c r="AU4443" s="26" t="s">
        <v>63</v>
      </c>
      <c r="AV4443" s="26" t="s">
        <v>63</v>
      </c>
      <c r="AW4443" s="26" t="s">
        <v>63</v>
      </c>
      <c r="AX4443" s="26" t="s">
        <v>63</v>
      </c>
      <c r="AY4443" s="26">
        <v>44.062337999999897</v>
      </c>
      <c r="AZ4443" s="26">
        <v>-103.157319</v>
      </c>
      <c r="BA4443" s="26" t="s">
        <v>506</v>
      </c>
      <c r="BB4443" s="26" t="s">
        <v>1018</v>
      </c>
      <c r="BC4443" s="26" t="s">
        <v>614</v>
      </c>
      <c r="BD4443" s="26" t="s">
        <v>681</v>
      </c>
      <c r="BE4443" s="26" t="s">
        <v>677</v>
      </c>
      <c r="BF4443" s="26" t="s">
        <v>68</v>
      </c>
      <c r="BG4443" s="26" t="s">
        <v>68</v>
      </c>
      <c r="BH4443" s="26" t="s">
        <v>175</v>
      </c>
      <c r="BI4443" s="26">
        <v>8</v>
      </c>
      <c r="BJ4443" s="26" t="s">
        <v>217</v>
      </c>
    </row>
    <row r="4444" spans="36:62" x14ac:dyDescent="0.25">
      <c r="AJ4444" s="26">
        <v>1599</v>
      </c>
      <c r="AK4444" s="26">
        <v>1901116</v>
      </c>
      <c r="AL4444" s="264">
        <v>43502.15902777778</v>
      </c>
      <c r="AM4444" s="26" t="s">
        <v>481</v>
      </c>
      <c r="AN4444" s="26" t="s">
        <v>63</v>
      </c>
      <c r="AO4444" s="26" t="s">
        <v>156</v>
      </c>
      <c r="AP4444" s="26" t="s">
        <v>159</v>
      </c>
      <c r="AQ4444" s="26">
        <v>0</v>
      </c>
      <c r="AR4444" s="26"/>
      <c r="AS4444" s="26" t="s">
        <v>630</v>
      </c>
      <c r="AT4444" s="26" t="s">
        <v>674</v>
      </c>
      <c r="AU4444" s="26" t="s">
        <v>63</v>
      </c>
      <c r="AV4444" s="26" t="s">
        <v>63</v>
      </c>
      <c r="AW4444" s="26" t="s">
        <v>63</v>
      </c>
      <c r="AX4444" s="26" t="s">
        <v>63</v>
      </c>
      <c r="AY4444" s="26">
        <v>44.063003000000002</v>
      </c>
      <c r="AZ4444" s="26">
        <v>-103.16401</v>
      </c>
      <c r="BA4444" s="26" t="s">
        <v>166</v>
      </c>
      <c r="BB4444" s="26" t="s">
        <v>165</v>
      </c>
      <c r="BC4444" s="26" t="s">
        <v>614</v>
      </c>
      <c r="BD4444" s="26" t="s">
        <v>615</v>
      </c>
      <c r="BE4444" s="26" t="s">
        <v>677</v>
      </c>
      <c r="BF4444" s="26" t="s">
        <v>68</v>
      </c>
      <c r="BG4444" s="26" t="s">
        <v>68</v>
      </c>
      <c r="BH4444" s="26" t="s">
        <v>146</v>
      </c>
      <c r="BI4444" s="26">
        <v>8</v>
      </c>
      <c r="BJ4444" s="26" t="s">
        <v>217</v>
      </c>
    </row>
    <row r="4445" spans="36:62" x14ac:dyDescent="0.25">
      <c r="AJ4445" s="26">
        <v>1600</v>
      </c>
      <c r="AK4445" s="26">
        <v>1901149</v>
      </c>
      <c r="AL4445" s="264">
        <v>43502.395833333336</v>
      </c>
      <c r="AM4445" s="26" t="s">
        <v>481</v>
      </c>
      <c r="AN4445" s="26" t="s">
        <v>63</v>
      </c>
      <c r="AO4445" s="26" t="s">
        <v>156</v>
      </c>
      <c r="AP4445" s="26" t="s">
        <v>716</v>
      </c>
      <c r="AQ4445" s="26">
        <v>0</v>
      </c>
      <c r="AR4445" s="26">
        <v>16</v>
      </c>
      <c r="AS4445" s="26" t="s">
        <v>628</v>
      </c>
      <c r="AT4445" s="26" t="s">
        <v>654</v>
      </c>
      <c r="AU4445" s="26" t="s">
        <v>63</v>
      </c>
      <c r="AV4445" s="26" t="s">
        <v>63</v>
      </c>
      <c r="AW4445" s="26" t="s">
        <v>63</v>
      </c>
      <c r="AX4445" s="26" t="s">
        <v>63</v>
      </c>
      <c r="AY4445" s="26">
        <v>44.100498000000002</v>
      </c>
      <c r="AZ4445" s="26">
        <v>-103.15119900000001</v>
      </c>
      <c r="BA4445" s="26" t="s">
        <v>483</v>
      </c>
      <c r="BB4445" s="26" t="s">
        <v>157</v>
      </c>
      <c r="BC4445" s="26" t="s">
        <v>614</v>
      </c>
      <c r="BD4445" s="26" t="s">
        <v>615</v>
      </c>
      <c r="BE4445" s="26"/>
      <c r="BF4445" s="26" t="s">
        <v>1209</v>
      </c>
      <c r="BG4445" s="26" t="s">
        <v>209</v>
      </c>
      <c r="BH4445" s="26" t="s">
        <v>175</v>
      </c>
      <c r="BI4445" s="26">
        <v>8</v>
      </c>
      <c r="BJ4445" s="26" t="s">
        <v>217</v>
      </c>
    </row>
    <row r="4446" spans="36:62" x14ac:dyDescent="0.25">
      <c r="AJ4446" s="26">
        <v>1603</v>
      </c>
      <c r="AK4446" s="26">
        <v>1901638</v>
      </c>
      <c r="AL4446" s="264">
        <v>43505.518055555556</v>
      </c>
      <c r="AM4446" s="26" t="s">
        <v>481</v>
      </c>
      <c r="AN4446" s="26" t="s">
        <v>63</v>
      </c>
      <c r="AO4446" s="26" t="s">
        <v>214</v>
      </c>
      <c r="AP4446" s="26" t="s">
        <v>716</v>
      </c>
      <c r="AQ4446" s="26">
        <v>0</v>
      </c>
      <c r="AR4446" s="26">
        <v>44</v>
      </c>
      <c r="AS4446" s="26" t="s">
        <v>1607</v>
      </c>
      <c r="AT4446" s="26" t="s">
        <v>71</v>
      </c>
      <c r="AU4446" s="26" t="s">
        <v>63</v>
      </c>
      <c r="AV4446" s="26" t="s">
        <v>63</v>
      </c>
      <c r="AW4446" s="26" t="s">
        <v>63</v>
      </c>
      <c r="AX4446" s="26" t="s">
        <v>69</v>
      </c>
      <c r="AY4446" s="26">
        <v>44.024448999999898</v>
      </c>
      <c r="AZ4446" s="26">
        <v>-103.070739</v>
      </c>
      <c r="BA4446" s="26" t="s">
        <v>496</v>
      </c>
      <c r="BB4446" s="26" t="s">
        <v>1181</v>
      </c>
      <c r="BC4446" s="26" t="s">
        <v>1608</v>
      </c>
      <c r="BD4446" s="26" t="s">
        <v>68</v>
      </c>
      <c r="BE4446" s="26" t="s">
        <v>1340</v>
      </c>
      <c r="BF4446" s="26" t="s">
        <v>68</v>
      </c>
      <c r="BG4446" s="26" t="s">
        <v>68</v>
      </c>
      <c r="BH4446" s="26" t="s">
        <v>1609</v>
      </c>
      <c r="BI4446" s="26">
        <v>8</v>
      </c>
      <c r="BJ4446" s="26" t="s">
        <v>20</v>
      </c>
    </row>
    <row r="4447" spans="36:62" x14ac:dyDescent="0.25">
      <c r="AJ4447" s="26">
        <v>1608</v>
      </c>
      <c r="AK4447" s="26">
        <v>1901553</v>
      </c>
      <c r="AL4447" s="264">
        <v>43512.211805555555</v>
      </c>
      <c r="AM4447" s="26" t="s">
        <v>481</v>
      </c>
      <c r="AN4447" s="26" t="s">
        <v>63</v>
      </c>
      <c r="AO4447" s="26" t="s">
        <v>156</v>
      </c>
      <c r="AP4447" s="26" t="s">
        <v>159</v>
      </c>
      <c r="AQ4447" s="26">
        <v>0</v>
      </c>
      <c r="AR4447" s="26"/>
      <c r="AS4447" s="26" t="s">
        <v>628</v>
      </c>
      <c r="AT4447" s="26" t="s">
        <v>613</v>
      </c>
      <c r="AU4447" s="26" t="s">
        <v>63</v>
      </c>
      <c r="AV4447" s="26" t="s">
        <v>63</v>
      </c>
      <c r="AW4447" s="26" t="s">
        <v>63</v>
      </c>
      <c r="AX4447" s="26" t="s">
        <v>63</v>
      </c>
      <c r="AY4447" s="26">
        <v>44.099339000000001</v>
      </c>
      <c r="AZ4447" s="26">
        <v>-103.151455999999</v>
      </c>
      <c r="BA4447" s="26" t="s">
        <v>575</v>
      </c>
      <c r="BB4447" s="26" t="s">
        <v>165</v>
      </c>
      <c r="BC4447" s="26" t="s">
        <v>759</v>
      </c>
      <c r="BD4447" s="26" t="s">
        <v>759</v>
      </c>
      <c r="BE4447" s="26"/>
      <c r="BF4447" s="26" t="s">
        <v>759</v>
      </c>
      <c r="BG4447" s="26" t="s">
        <v>759</v>
      </c>
      <c r="BH4447" s="26" t="s">
        <v>175</v>
      </c>
      <c r="BI4447" s="26">
        <v>8</v>
      </c>
      <c r="BJ4447" s="26" t="s">
        <v>217</v>
      </c>
    </row>
    <row r="4448" spans="36:62" x14ac:dyDescent="0.25">
      <c r="AJ4448" s="26">
        <v>1612</v>
      </c>
      <c r="AK4448" s="26">
        <v>1901717</v>
      </c>
      <c r="AL4448" s="264">
        <v>43515.737500000003</v>
      </c>
      <c r="AM4448" s="26" t="s">
        <v>481</v>
      </c>
      <c r="AN4448" s="26" t="s">
        <v>63</v>
      </c>
      <c r="AO4448" s="26" t="s">
        <v>156</v>
      </c>
      <c r="AP4448" s="26" t="s">
        <v>1236</v>
      </c>
      <c r="AQ4448" s="26">
        <v>0</v>
      </c>
      <c r="AR4448" s="26"/>
      <c r="AS4448" s="26" t="s">
        <v>689</v>
      </c>
      <c r="AT4448" s="26" t="s">
        <v>74</v>
      </c>
      <c r="AU4448" s="26" t="s">
        <v>63</v>
      </c>
      <c r="AV4448" s="26" t="s">
        <v>63</v>
      </c>
      <c r="AW4448" s="26" t="s">
        <v>63</v>
      </c>
      <c r="AX4448" s="26" t="s">
        <v>63</v>
      </c>
      <c r="AY4448" s="26">
        <v>44.062341000000004</v>
      </c>
      <c r="AZ4448" s="26">
        <v>-103.15748000000001</v>
      </c>
      <c r="BA4448" s="26" t="s">
        <v>493</v>
      </c>
      <c r="BB4448" s="26" t="s">
        <v>1018</v>
      </c>
      <c r="BC4448" s="26" t="s">
        <v>614</v>
      </c>
      <c r="BD4448" s="26" t="s">
        <v>615</v>
      </c>
      <c r="BE4448" s="26" t="s">
        <v>677</v>
      </c>
      <c r="BF4448" s="26" t="s">
        <v>68</v>
      </c>
      <c r="BG4448" s="26" t="s">
        <v>68</v>
      </c>
      <c r="BH4448" s="26" t="s">
        <v>175</v>
      </c>
      <c r="BI4448" s="26">
        <v>8</v>
      </c>
      <c r="BJ4448" s="26" t="s">
        <v>217</v>
      </c>
    </row>
    <row r="4449" spans="36:62" x14ac:dyDescent="0.25">
      <c r="AJ4449" s="26">
        <v>1614</v>
      </c>
      <c r="AK4449" s="26">
        <v>1902216</v>
      </c>
      <c r="AL4449" s="264">
        <v>43518.018750000003</v>
      </c>
      <c r="AM4449" s="26" t="s">
        <v>147</v>
      </c>
      <c r="AN4449" s="26" t="s">
        <v>63</v>
      </c>
      <c r="AO4449" s="26" t="s">
        <v>156</v>
      </c>
      <c r="AP4449" s="26" t="s">
        <v>159</v>
      </c>
      <c r="AQ4449" s="26">
        <v>0</v>
      </c>
      <c r="AR4449" s="26">
        <v>44</v>
      </c>
      <c r="AS4449" s="26" t="s">
        <v>650</v>
      </c>
      <c r="AT4449" s="26" t="s">
        <v>613</v>
      </c>
      <c r="AU4449" s="26" t="s">
        <v>63</v>
      </c>
      <c r="AV4449" s="26" t="s">
        <v>63</v>
      </c>
      <c r="AW4449" s="26" t="s">
        <v>63</v>
      </c>
      <c r="AX4449" s="26" t="s">
        <v>63</v>
      </c>
      <c r="AY4449" s="26">
        <v>43.707214999999898</v>
      </c>
      <c r="AZ4449" s="26">
        <v>-101.937127</v>
      </c>
      <c r="BA4449" s="26" t="s">
        <v>166</v>
      </c>
      <c r="BB4449" s="26" t="s">
        <v>611</v>
      </c>
      <c r="BC4449" s="26" t="s">
        <v>761</v>
      </c>
      <c r="BD4449" s="26" t="s">
        <v>68</v>
      </c>
      <c r="BE4449" s="26"/>
      <c r="BF4449" s="26" t="s">
        <v>68</v>
      </c>
      <c r="BG4449" s="26" t="s">
        <v>68</v>
      </c>
      <c r="BH4449" s="26" t="s">
        <v>160</v>
      </c>
      <c r="BI4449" s="26">
        <v>8</v>
      </c>
      <c r="BJ4449" s="26" t="s">
        <v>217</v>
      </c>
    </row>
    <row r="4450" spans="36:62" x14ac:dyDescent="0.25">
      <c r="AJ4450" s="26">
        <v>1615</v>
      </c>
      <c r="AK4450" s="26">
        <v>1902448</v>
      </c>
      <c r="AL4450" s="264">
        <v>43528.600694444445</v>
      </c>
      <c r="AM4450" s="26" t="s">
        <v>481</v>
      </c>
      <c r="AN4450" s="26" t="s">
        <v>63</v>
      </c>
      <c r="AO4450" s="26" t="s">
        <v>156</v>
      </c>
      <c r="AP4450" s="26" t="s">
        <v>159</v>
      </c>
      <c r="AQ4450" s="26">
        <v>0</v>
      </c>
      <c r="AR4450" s="26">
        <v>16</v>
      </c>
      <c r="AS4450" s="26" t="s">
        <v>628</v>
      </c>
      <c r="AT4450" s="26" t="s">
        <v>71</v>
      </c>
      <c r="AU4450" s="26" t="s">
        <v>63</v>
      </c>
      <c r="AV4450" s="26" t="s">
        <v>63</v>
      </c>
      <c r="AW4450" s="26" t="s">
        <v>63</v>
      </c>
      <c r="AX4450" s="26" t="s">
        <v>63</v>
      </c>
      <c r="AY4450" s="26">
        <v>44.076039000000002</v>
      </c>
      <c r="AZ4450" s="26">
        <v>-103.15141300000001</v>
      </c>
      <c r="BA4450" s="26" t="s">
        <v>518</v>
      </c>
      <c r="BB4450" s="26" t="s">
        <v>811</v>
      </c>
      <c r="BC4450" s="26" t="s">
        <v>68</v>
      </c>
      <c r="BD4450" s="26" t="s">
        <v>68</v>
      </c>
      <c r="BE4450" s="26"/>
      <c r="BF4450" s="26" t="s">
        <v>68</v>
      </c>
      <c r="BG4450" s="26" t="s">
        <v>68</v>
      </c>
      <c r="BH4450" s="26" t="s">
        <v>175</v>
      </c>
      <c r="BI4450" s="26">
        <v>8</v>
      </c>
      <c r="BJ4450" s="26" t="s">
        <v>21</v>
      </c>
    </row>
    <row r="4451" spans="36:62" x14ac:dyDescent="0.25">
      <c r="AJ4451" s="26">
        <v>1618</v>
      </c>
      <c r="AK4451" s="26">
        <v>1902820</v>
      </c>
      <c r="AL4451" s="264">
        <v>43527.506944444445</v>
      </c>
      <c r="AM4451" s="26" t="s">
        <v>481</v>
      </c>
      <c r="AN4451" s="26" t="s">
        <v>63</v>
      </c>
      <c r="AO4451" s="26" t="s">
        <v>156</v>
      </c>
      <c r="AP4451" s="26" t="s">
        <v>716</v>
      </c>
      <c r="AQ4451" s="26">
        <v>0</v>
      </c>
      <c r="AR4451" s="26">
        <v>16</v>
      </c>
      <c r="AS4451" s="26" t="s">
        <v>628</v>
      </c>
      <c r="AT4451" s="26" t="s">
        <v>71</v>
      </c>
      <c r="AU4451" s="26" t="s">
        <v>63</v>
      </c>
      <c r="AV4451" s="26" t="s">
        <v>63</v>
      </c>
      <c r="AW4451" s="26" t="s">
        <v>63</v>
      </c>
      <c r="AX4451" s="26" t="s">
        <v>63</v>
      </c>
      <c r="AY4451" s="26">
        <v>44.100287000000002</v>
      </c>
      <c r="AZ4451" s="26">
        <v>-103.1512</v>
      </c>
      <c r="BA4451" s="26" t="s">
        <v>486</v>
      </c>
      <c r="BB4451" s="26" t="s">
        <v>157</v>
      </c>
      <c r="BC4451" s="26" t="s">
        <v>659</v>
      </c>
      <c r="BD4451" s="26" t="s">
        <v>68</v>
      </c>
      <c r="BE4451" s="26" t="s">
        <v>161</v>
      </c>
      <c r="BF4451" s="26" t="s">
        <v>68</v>
      </c>
      <c r="BG4451" s="26" t="s">
        <v>68</v>
      </c>
      <c r="BH4451" s="26" t="s">
        <v>646</v>
      </c>
      <c r="BI4451" s="26">
        <v>8</v>
      </c>
      <c r="BJ4451" s="26" t="s">
        <v>217</v>
      </c>
    </row>
    <row r="4452" spans="36:62" x14ac:dyDescent="0.25">
      <c r="AJ4452" s="26">
        <v>1619</v>
      </c>
      <c r="AK4452" s="26">
        <v>1902483</v>
      </c>
      <c r="AL4452" s="264">
        <v>43531.609722222223</v>
      </c>
      <c r="AM4452" s="26" t="s">
        <v>481</v>
      </c>
      <c r="AN4452" s="26" t="s">
        <v>63</v>
      </c>
      <c r="AO4452" s="26" t="s">
        <v>156</v>
      </c>
      <c r="AP4452" s="26" t="s">
        <v>837</v>
      </c>
      <c r="AQ4452" s="26">
        <v>0</v>
      </c>
      <c r="AR4452" s="26">
        <v>16</v>
      </c>
      <c r="AS4452" s="26" t="s">
        <v>628</v>
      </c>
      <c r="AT4452" s="26" t="s">
        <v>71</v>
      </c>
      <c r="AU4452" s="26" t="s">
        <v>63</v>
      </c>
      <c r="AV4452" s="26" t="s">
        <v>63</v>
      </c>
      <c r="AW4452" s="26" t="s">
        <v>63</v>
      </c>
      <c r="AX4452" s="26" t="s">
        <v>63</v>
      </c>
      <c r="AY4452" s="26">
        <v>44.093730000000001</v>
      </c>
      <c r="AZ4452" s="26">
        <v>-103.15122700000001</v>
      </c>
      <c r="BA4452" s="26" t="s">
        <v>486</v>
      </c>
      <c r="BB4452" s="26" t="s">
        <v>157</v>
      </c>
      <c r="BC4452" s="26" t="s">
        <v>1255</v>
      </c>
      <c r="BD4452" s="26" t="s">
        <v>1096</v>
      </c>
      <c r="BE4452" s="26"/>
      <c r="BF4452" s="26" t="s">
        <v>759</v>
      </c>
      <c r="BG4452" s="26" t="s">
        <v>759</v>
      </c>
      <c r="BH4452" s="26" t="s">
        <v>175</v>
      </c>
      <c r="BI4452" s="26">
        <v>8</v>
      </c>
      <c r="BJ4452" s="26" t="s">
        <v>217</v>
      </c>
    </row>
    <row r="4453" spans="36:62" x14ac:dyDescent="0.25">
      <c r="AJ4453" s="26">
        <v>1622</v>
      </c>
      <c r="AK4453" s="26">
        <v>1902598</v>
      </c>
      <c r="AL4453" s="264">
        <v>43533.395833333336</v>
      </c>
      <c r="AM4453" s="26" t="s">
        <v>481</v>
      </c>
      <c r="AN4453" s="26" t="s">
        <v>63</v>
      </c>
      <c r="AO4453" s="26" t="s">
        <v>156</v>
      </c>
      <c r="AP4453" s="26" t="s">
        <v>159</v>
      </c>
      <c r="AQ4453" s="26">
        <v>0</v>
      </c>
      <c r="AR4453" s="26">
        <v>16</v>
      </c>
      <c r="AS4453" s="26" t="s">
        <v>634</v>
      </c>
      <c r="AT4453" s="26" t="s">
        <v>658</v>
      </c>
      <c r="AU4453" s="26" t="s">
        <v>63</v>
      </c>
      <c r="AV4453" s="26" t="s">
        <v>63</v>
      </c>
      <c r="AW4453" s="26" t="s">
        <v>63</v>
      </c>
      <c r="AX4453" s="26" t="s">
        <v>63</v>
      </c>
      <c r="AY4453" s="26">
        <v>44.076217999999898</v>
      </c>
      <c r="AZ4453" s="26">
        <v>-103.151411999999</v>
      </c>
      <c r="BA4453" s="26" t="s">
        <v>158</v>
      </c>
      <c r="BB4453" s="26" t="s">
        <v>165</v>
      </c>
      <c r="BC4453" s="26" t="s">
        <v>211</v>
      </c>
      <c r="BD4453" s="26" t="s">
        <v>615</v>
      </c>
      <c r="BE4453" s="26"/>
      <c r="BF4453" s="26" t="s">
        <v>68</v>
      </c>
      <c r="BG4453" s="26" t="s">
        <v>209</v>
      </c>
      <c r="BH4453" s="26" t="s">
        <v>146</v>
      </c>
      <c r="BI4453" s="26">
        <v>8</v>
      </c>
      <c r="BJ4453" s="26" t="s">
        <v>217</v>
      </c>
    </row>
    <row r="4454" spans="36:62" x14ac:dyDescent="0.25">
      <c r="AJ4454" s="26">
        <v>1626</v>
      </c>
      <c r="AK4454" s="26">
        <v>1902932</v>
      </c>
      <c r="AL4454" s="264">
        <v>43544.425000000003</v>
      </c>
      <c r="AM4454" s="26" t="s">
        <v>481</v>
      </c>
      <c r="AN4454" s="26" t="s">
        <v>63</v>
      </c>
      <c r="AO4454" s="26" t="s">
        <v>156</v>
      </c>
      <c r="AP4454" s="26" t="s">
        <v>716</v>
      </c>
      <c r="AQ4454" s="26">
        <v>0</v>
      </c>
      <c r="AR4454" s="26">
        <v>44</v>
      </c>
      <c r="AS4454" s="26" t="s">
        <v>628</v>
      </c>
      <c r="AT4454" s="26" t="s">
        <v>71</v>
      </c>
      <c r="AU4454" s="26" t="s">
        <v>63</v>
      </c>
      <c r="AV4454" s="26" t="s">
        <v>63</v>
      </c>
      <c r="AW4454" s="26" t="s">
        <v>63</v>
      </c>
      <c r="AX4454" s="26" t="s">
        <v>63</v>
      </c>
      <c r="AY4454" s="26">
        <v>44.066040000000001</v>
      </c>
      <c r="AZ4454" s="26">
        <v>-103.163859</v>
      </c>
      <c r="BA4454" s="26" t="s">
        <v>158</v>
      </c>
      <c r="BB4454" s="26" t="s">
        <v>609</v>
      </c>
      <c r="BC4454" s="26" t="s">
        <v>708</v>
      </c>
      <c r="BD4454" s="26" t="s">
        <v>68</v>
      </c>
      <c r="BE4454" s="26" t="s">
        <v>1610</v>
      </c>
      <c r="BF4454" s="26" t="s">
        <v>68</v>
      </c>
      <c r="BG4454" s="26" t="s">
        <v>68</v>
      </c>
      <c r="BH4454" s="26" t="s">
        <v>175</v>
      </c>
      <c r="BI4454" s="26">
        <v>8</v>
      </c>
      <c r="BJ4454" s="26" t="s">
        <v>19</v>
      </c>
    </row>
    <row r="4455" spans="36:62" x14ac:dyDescent="0.25">
      <c r="AJ4455" s="26">
        <v>1627</v>
      </c>
      <c r="AK4455" s="26">
        <v>1903019</v>
      </c>
      <c r="AL4455" s="264">
        <v>43546.819444444445</v>
      </c>
      <c r="AM4455" s="26" t="s">
        <v>481</v>
      </c>
      <c r="AN4455" s="26" t="s">
        <v>63</v>
      </c>
      <c r="AO4455" s="26"/>
      <c r="AP4455" s="26"/>
      <c r="AQ4455" s="26">
        <v>-1</v>
      </c>
      <c r="AR4455" s="26">
        <v>44</v>
      </c>
      <c r="AS4455" s="26" t="s">
        <v>168</v>
      </c>
      <c r="AT4455" s="26" t="s">
        <v>77</v>
      </c>
      <c r="AU4455" s="26" t="s">
        <v>63</v>
      </c>
      <c r="AV4455" s="26" t="s">
        <v>63</v>
      </c>
      <c r="AW4455" s="26" t="s">
        <v>63</v>
      </c>
      <c r="AX4455" s="26" t="s">
        <v>63</v>
      </c>
      <c r="AY4455" s="26">
        <v>43.866641000000001</v>
      </c>
      <c r="AZ4455" s="26">
        <v>-102.620009999999</v>
      </c>
      <c r="BA4455" s="26" t="s">
        <v>158</v>
      </c>
      <c r="BB4455" s="26" t="s">
        <v>611</v>
      </c>
      <c r="BC4455" s="26" t="s">
        <v>167</v>
      </c>
      <c r="BD4455" s="26" t="s">
        <v>154</v>
      </c>
      <c r="BE4455" s="26"/>
      <c r="BF4455" s="26" t="s">
        <v>99</v>
      </c>
      <c r="BG4455" s="26" t="s">
        <v>167</v>
      </c>
      <c r="BH4455" s="26" t="s">
        <v>99</v>
      </c>
      <c r="BI4455" s="26">
        <v>8</v>
      </c>
      <c r="BJ4455" s="26" t="s">
        <v>217</v>
      </c>
    </row>
    <row r="4456" spans="36:62" x14ac:dyDescent="0.25">
      <c r="AJ4456" s="26">
        <v>1628</v>
      </c>
      <c r="AK4456" s="26">
        <v>1903102</v>
      </c>
      <c r="AL4456" s="264">
        <v>43546.895138888889</v>
      </c>
      <c r="AM4456" s="26" t="s">
        <v>481</v>
      </c>
      <c r="AN4456" s="26" t="s">
        <v>63</v>
      </c>
      <c r="AO4456" s="26" t="s">
        <v>156</v>
      </c>
      <c r="AP4456" s="26" t="s">
        <v>716</v>
      </c>
      <c r="AQ4456" s="26">
        <v>0</v>
      </c>
      <c r="AR4456" s="26">
        <v>44</v>
      </c>
      <c r="AS4456" s="26" t="s">
        <v>628</v>
      </c>
      <c r="AT4456" s="26" t="s">
        <v>77</v>
      </c>
      <c r="AU4456" s="26" t="s">
        <v>63</v>
      </c>
      <c r="AV4456" s="26" t="s">
        <v>63</v>
      </c>
      <c r="AW4456" s="26" t="s">
        <v>63</v>
      </c>
      <c r="AX4456" s="26" t="s">
        <v>63</v>
      </c>
      <c r="AY4456" s="26">
        <v>44.063673000000001</v>
      </c>
      <c r="AZ4456" s="26">
        <v>-103.159719999999</v>
      </c>
      <c r="BA4456" s="26" t="s">
        <v>158</v>
      </c>
      <c r="BB4456" s="26" t="s">
        <v>811</v>
      </c>
      <c r="BC4456" s="26" t="s">
        <v>680</v>
      </c>
      <c r="BD4456" s="26" t="s">
        <v>68</v>
      </c>
      <c r="BE4456" s="26" t="s">
        <v>1388</v>
      </c>
      <c r="BF4456" s="26" t="s">
        <v>68</v>
      </c>
      <c r="BG4456" s="26" t="s">
        <v>68</v>
      </c>
      <c r="BH4456" s="26" t="s">
        <v>646</v>
      </c>
      <c r="BI4456" s="26">
        <v>8</v>
      </c>
      <c r="BJ4456" s="26" t="s">
        <v>217</v>
      </c>
    </row>
    <row r="4457" spans="36:62" x14ac:dyDescent="0.25">
      <c r="AJ4457" s="26">
        <v>1632</v>
      </c>
      <c r="AK4457" s="26">
        <v>1903279</v>
      </c>
      <c r="AL4457" s="264">
        <v>43553.265972222223</v>
      </c>
      <c r="AM4457" s="26" t="s">
        <v>481</v>
      </c>
      <c r="AN4457" s="26" t="s">
        <v>63</v>
      </c>
      <c r="AO4457" s="26"/>
      <c r="AP4457" s="26"/>
      <c r="AQ4457" s="26">
        <v>-1</v>
      </c>
      <c r="AR4457" s="26">
        <v>16</v>
      </c>
      <c r="AS4457" s="26" t="s">
        <v>168</v>
      </c>
      <c r="AT4457" s="26" t="s">
        <v>74</v>
      </c>
      <c r="AU4457" s="26" t="s">
        <v>63</v>
      </c>
      <c r="AV4457" s="26" t="s">
        <v>63</v>
      </c>
      <c r="AW4457" s="26" t="s">
        <v>63</v>
      </c>
      <c r="AX4457" s="26" t="s">
        <v>63</v>
      </c>
      <c r="AY4457" s="26">
        <v>44.065016999999898</v>
      </c>
      <c r="AZ4457" s="26">
        <v>-103.162057</v>
      </c>
      <c r="BA4457" s="26" t="s">
        <v>166</v>
      </c>
      <c r="BB4457" s="26" t="s">
        <v>609</v>
      </c>
      <c r="BC4457" s="26" t="s">
        <v>167</v>
      </c>
      <c r="BD4457" s="26" t="s">
        <v>154</v>
      </c>
      <c r="BE4457" s="26"/>
      <c r="BF4457" s="26" t="s">
        <v>99</v>
      </c>
      <c r="BG4457" s="26" t="s">
        <v>167</v>
      </c>
      <c r="BH4457" s="26" t="s">
        <v>99</v>
      </c>
      <c r="BI4457" s="26">
        <v>8</v>
      </c>
      <c r="BJ4457" s="26" t="s">
        <v>217</v>
      </c>
    </row>
    <row r="4458" spans="36:62" x14ac:dyDescent="0.25">
      <c r="AJ4458" s="26">
        <v>1638</v>
      </c>
      <c r="AK4458" s="26">
        <v>1903641</v>
      </c>
      <c r="AL4458" s="264">
        <v>43567.305555555555</v>
      </c>
      <c r="AM4458" s="26" t="s">
        <v>481</v>
      </c>
      <c r="AN4458" s="26" t="s">
        <v>63</v>
      </c>
      <c r="AO4458" s="26" t="s">
        <v>156</v>
      </c>
      <c r="AP4458" s="26" t="s">
        <v>1104</v>
      </c>
      <c r="AQ4458" s="26">
        <v>0</v>
      </c>
      <c r="AR4458" s="26">
        <v>44</v>
      </c>
      <c r="AS4458" s="26" t="s">
        <v>628</v>
      </c>
      <c r="AT4458" s="26" t="s">
        <v>74</v>
      </c>
      <c r="AU4458" s="26" t="s">
        <v>63</v>
      </c>
      <c r="AV4458" s="26" t="s">
        <v>63</v>
      </c>
      <c r="AW4458" s="26" t="s">
        <v>63</v>
      </c>
      <c r="AX4458" s="26" t="s">
        <v>63</v>
      </c>
      <c r="AY4458" s="26">
        <v>44.065044</v>
      </c>
      <c r="AZ4458" s="26">
        <v>-103.16210100000001</v>
      </c>
      <c r="BA4458" s="26" t="s">
        <v>166</v>
      </c>
      <c r="BB4458" s="26" t="s">
        <v>611</v>
      </c>
      <c r="BC4458" s="26" t="s">
        <v>614</v>
      </c>
      <c r="BD4458" s="26" t="s">
        <v>68</v>
      </c>
      <c r="BE4458" s="26" t="s">
        <v>677</v>
      </c>
      <c r="BF4458" s="26" t="s">
        <v>68</v>
      </c>
      <c r="BG4458" s="26" t="s">
        <v>68</v>
      </c>
      <c r="BH4458" s="26" t="s">
        <v>175</v>
      </c>
      <c r="BI4458" s="26">
        <v>8</v>
      </c>
      <c r="BJ4458" s="26" t="s">
        <v>217</v>
      </c>
    </row>
    <row r="4459" spans="36:62" x14ac:dyDescent="0.25">
      <c r="AJ4459" s="26">
        <v>1640</v>
      </c>
      <c r="AK4459" s="26">
        <v>1903797</v>
      </c>
      <c r="AL4459" s="264">
        <v>43567.713888888888</v>
      </c>
      <c r="AM4459" s="26" t="s">
        <v>481</v>
      </c>
      <c r="AN4459" s="26" t="s">
        <v>63</v>
      </c>
      <c r="AO4459" s="26" t="s">
        <v>214</v>
      </c>
      <c r="AP4459" s="26" t="s">
        <v>159</v>
      </c>
      <c r="AQ4459" s="26">
        <v>0</v>
      </c>
      <c r="AR4459" s="26">
        <v>16</v>
      </c>
      <c r="AS4459" s="26" t="s">
        <v>628</v>
      </c>
      <c r="AT4459" s="26" t="s">
        <v>71</v>
      </c>
      <c r="AU4459" s="26" t="s">
        <v>63</v>
      </c>
      <c r="AV4459" s="26" t="s">
        <v>63</v>
      </c>
      <c r="AW4459" s="26" t="s">
        <v>63</v>
      </c>
      <c r="AX4459" s="26" t="s">
        <v>63</v>
      </c>
      <c r="AY4459" s="26">
        <v>44.087882999999898</v>
      </c>
      <c r="AZ4459" s="26">
        <v>-103.151251</v>
      </c>
      <c r="BA4459" s="26" t="s">
        <v>545</v>
      </c>
      <c r="BB4459" s="26" t="s">
        <v>157</v>
      </c>
      <c r="BC4459" s="26" t="s">
        <v>708</v>
      </c>
      <c r="BD4459" s="26" t="s">
        <v>68</v>
      </c>
      <c r="BE4459" s="26" t="s">
        <v>161</v>
      </c>
      <c r="BF4459" s="26" t="s">
        <v>68</v>
      </c>
      <c r="BG4459" s="26" t="s">
        <v>68</v>
      </c>
      <c r="BH4459" s="26" t="s">
        <v>175</v>
      </c>
      <c r="BI4459" s="26">
        <v>8</v>
      </c>
      <c r="BJ4459" s="26" t="s">
        <v>217</v>
      </c>
    </row>
    <row r="4460" spans="36:62" x14ac:dyDescent="0.25">
      <c r="AJ4460" s="26">
        <v>1643</v>
      </c>
      <c r="AK4460" s="26">
        <v>1904041</v>
      </c>
      <c r="AL4460" s="264">
        <v>43581.714583333334</v>
      </c>
      <c r="AM4460" s="26" t="s">
        <v>481</v>
      </c>
      <c r="AN4460" s="26" t="s">
        <v>63</v>
      </c>
      <c r="AO4460" s="26" t="s">
        <v>156</v>
      </c>
      <c r="AP4460" s="26" t="s">
        <v>716</v>
      </c>
      <c r="AQ4460" s="26">
        <v>0</v>
      </c>
      <c r="AR4460" s="26"/>
      <c r="AS4460" s="26" t="s">
        <v>628</v>
      </c>
      <c r="AT4460" s="26" t="s">
        <v>74</v>
      </c>
      <c r="AU4460" s="26" t="s">
        <v>63</v>
      </c>
      <c r="AV4460" s="26" t="s">
        <v>63</v>
      </c>
      <c r="AW4460" s="26" t="s">
        <v>63</v>
      </c>
      <c r="AX4460" s="26" t="s">
        <v>63</v>
      </c>
      <c r="AY4460" s="26">
        <v>44.099488999999899</v>
      </c>
      <c r="AZ4460" s="26">
        <v>-103.15160400000001</v>
      </c>
      <c r="BA4460" s="26" t="s">
        <v>486</v>
      </c>
      <c r="BB4460" s="26" t="s">
        <v>165</v>
      </c>
      <c r="BC4460" s="26" t="s">
        <v>708</v>
      </c>
      <c r="BD4460" s="26" t="s">
        <v>68</v>
      </c>
      <c r="BE4460" s="26" t="s">
        <v>705</v>
      </c>
      <c r="BF4460" s="26" t="s">
        <v>68</v>
      </c>
      <c r="BG4460" s="26" t="s">
        <v>68</v>
      </c>
      <c r="BH4460" s="26" t="s">
        <v>175</v>
      </c>
      <c r="BI4460" s="26">
        <v>8</v>
      </c>
      <c r="BJ4460" s="26" t="s">
        <v>217</v>
      </c>
    </row>
    <row r="4461" spans="36:62" x14ac:dyDescent="0.25">
      <c r="AJ4461" s="26">
        <v>1644</v>
      </c>
      <c r="AK4461" s="26">
        <v>1904118</v>
      </c>
      <c r="AL4461" s="264">
        <v>43579.845138888886</v>
      </c>
      <c r="AM4461" s="26" t="s">
        <v>481</v>
      </c>
      <c r="AN4461" s="26" t="s">
        <v>63</v>
      </c>
      <c r="AO4461" s="26"/>
      <c r="AP4461" s="26"/>
      <c r="AQ4461" s="26">
        <v>-1</v>
      </c>
      <c r="AR4461" s="26">
        <v>44</v>
      </c>
      <c r="AS4461" s="26" t="s">
        <v>168</v>
      </c>
      <c r="AT4461" s="26" t="s">
        <v>77</v>
      </c>
      <c r="AU4461" s="26" t="s">
        <v>63</v>
      </c>
      <c r="AV4461" s="26" t="s">
        <v>63</v>
      </c>
      <c r="AW4461" s="26" t="s">
        <v>63</v>
      </c>
      <c r="AX4461" s="26" t="s">
        <v>63</v>
      </c>
      <c r="AY4461" s="26">
        <v>43.937629999999899</v>
      </c>
      <c r="AZ4461" s="26">
        <v>-102.761477999999</v>
      </c>
      <c r="BA4461" s="26" t="s">
        <v>158</v>
      </c>
      <c r="BB4461" s="26" t="s">
        <v>609</v>
      </c>
      <c r="BC4461" s="26" t="s">
        <v>167</v>
      </c>
      <c r="BD4461" s="26" t="s">
        <v>154</v>
      </c>
      <c r="BE4461" s="26"/>
      <c r="BF4461" s="26" t="s">
        <v>99</v>
      </c>
      <c r="BG4461" s="26" t="s">
        <v>167</v>
      </c>
      <c r="BH4461" s="26" t="s">
        <v>99</v>
      </c>
      <c r="BI4461" s="26">
        <v>8</v>
      </c>
      <c r="BJ4461" s="26" t="s">
        <v>217</v>
      </c>
    </row>
    <row r="4462" spans="36:62" x14ac:dyDescent="0.25">
      <c r="AJ4462" s="26">
        <v>1646</v>
      </c>
      <c r="AK4462" s="26">
        <v>1904315</v>
      </c>
      <c r="AL4462" s="264">
        <v>43579.3125</v>
      </c>
      <c r="AM4462" s="26" t="s">
        <v>481</v>
      </c>
      <c r="AN4462" s="26" t="s">
        <v>63</v>
      </c>
      <c r="AO4462" s="26" t="s">
        <v>156</v>
      </c>
      <c r="AP4462" s="26" t="s">
        <v>716</v>
      </c>
      <c r="AQ4462" s="26">
        <v>0</v>
      </c>
      <c r="AR4462" s="26"/>
      <c r="AS4462" s="26" t="s">
        <v>628</v>
      </c>
      <c r="AT4462" s="26" t="s">
        <v>71</v>
      </c>
      <c r="AU4462" s="26" t="s">
        <v>63</v>
      </c>
      <c r="AV4462" s="26" t="s">
        <v>63</v>
      </c>
      <c r="AW4462" s="26" t="s">
        <v>63</v>
      </c>
      <c r="AX4462" s="26" t="s">
        <v>63</v>
      </c>
      <c r="AY4462" s="26">
        <v>44.099316000000002</v>
      </c>
      <c r="AZ4462" s="26">
        <v>-103.151437999999</v>
      </c>
      <c r="BA4462" s="26" t="s">
        <v>158</v>
      </c>
      <c r="BB4462" s="26" t="s">
        <v>611</v>
      </c>
      <c r="BC4462" s="26" t="s">
        <v>708</v>
      </c>
      <c r="BD4462" s="26" t="s">
        <v>68</v>
      </c>
      <c r="BE4462" s="26" t="s">
        <v>705</v>
      </c>
      <c r="BF4462" s="26" t="s">
        <v>68</v>
      </c>
      <c r="BG4462" s="26" t="s">
        <v>68</v>
      </c>
      <c r="BH4462" s="26" t="s">
        <v>175</v>
      </c>
      <c r="BI4462" s="26">
        <v>8</v>
      </c>
      <c r="BJ4462" s="26" t="s">
        <v>217</v>
      </c>
    </row>
    <row r="4463" spans="36:62" x14ac:dyDescent="0.25">
      <c r="AJ4463" s="26">
        <v>1647</v>
      </c>
      <c r="AK4463" s="26">
        <v>1904245</v>
      </c>
      <c r="AL4463" s="264">
        <v>43584.618055555555</v>
      </c>
      <c r="AM4463" s="26" t="s">
        <v>481</v>
      </c>
      <c r="AN4463" s="26" t="s">
        <v>63</v>
      </c>
      <c r="AO4463" s="26" t="s">
        <v>156</v>
      </c>
      <c r="AP4463" s="26" t="s">
        <v>716</v>
      </c>
      <c r="AQ4463" s="26">
        <v>0</v>
      </c>
      <c r="AR4463" s="26">
        <v>16</v>
      </c>
      <c r="AS4463" s="26" t="s">
        <v>628</v>
      </c>
      <c r="AT4463" s="26" t="s">
        <v>74</v>
      </c>
      <c r="AU4463" s="26" t="s">
        <v>63</v>
      </c>
      <c r="AV4463" s="26" t="s">
        <v>63</v>
      </c>
      <c r="AW4463" s="26" t="s">
        <v>63</v>
      </c>
      <c r="AX4463" s="26" t="s">
        <v>63</v>
      </c>
      <c r="AY4463" s="26">
        <v>44.0711119999999</v>
      </c>
      <c r="AZ4463" s="26">
        <v>-103.154353999999</v>
      </c>
      <c r="BA4463" s="26" t="s">
        <v>185</v>
      </c>
      <c r="BB4463" s="26" t="s">
        <v>611</v>
      </c>
      <c r="BC4463" s="26" t="s">
        <v>708</v>
      </c>
      <c r="BD4463" s="26" t="s">
        <v>68</v>
      </c>
      <c r="BE4463" s="26" t="s">
        <v>705</v>
      </c>
      <c r="BF4463" s="26" t="s">
        <v>68</v>
      </c>
      <c r="BG4463" s="26" t="s">
        <v>68</v>
      </c>
      <c r="BH4463" s="26" t="s">
        <v>175</v>
      </c>
      <c r="BI4463" s="26">
        <v>8</v>
      </c>
      <c r="BJ4463" s="26" t="s">
        <v>19</v>
      </c>
    </row>
    <row r="4464" spans="36:62" x14ac:dyDescent="0.25">
      <c r="AJ4464" s="26">
        <v>1648</v>
      </c>
      <c r="AK4464" s="26">
        <v>1904323</v>
      </c>
      <c r="AL4464" s="264">
        <v>43587.319444444445</v>
      </c>
      <c r="AM4464" s="26" t="s">
        <v>481</v>
      </c>
      <c r="AN4464" s="26" t="s">
        <v>63</v>
      </c>
      <c r="AO4464" s="26" t="s">
        <v>156</v>
      </c>
      <c r="AP4464" s="26" t="s">
        <v>713</v>
      </c>
      <c r="AQ4464" s="26">
        <v>0</v>
      </c>
      <c r="AR4464" s="26">
        <v>44</v>
      </c>
      <c r="AS4464" s="26" t="s">
        <v>628</v>
      </c>
      <c r="AT4464" s="26" t="s">
        <v>71</v>
      </c>
      <c r="AU4464" s="26" t="s">
        <v>63</v>
      </c>
      <c r="AV4464" s="26" t="s">
        <v>63</v>
      </c>
      <c r="AW4464" s="26" t="s">
        <v>63</v>
      </c>
      <c r="AX4464" s="26" t="s">
        <v>63</v>
      </c>
      <c r="AY4464" s="26">
        <v>44.062403000000003</v>
      </c>
      <c r="AZ4464" s="26">
        <v>-103.157488999999</v>
      </c>
      <c r="BA4464" s="26" t="s">
        <v>483</v>
      </c>
      <c r="BB4464" s="26" t="s">
        <v>609</v>
      </c>
      <c r="BC4464" s="26" t="s">
        <v>708</v>
      </c>
      <c r="BD4464" s="26" t="s">
        <v>68</v>
      </c>
      <c r="BE4464" s="26" t="s">
        <v>705</v>
      </c>
      <c r="BF4464" s="26" t="s">
        <v>68</v>
      </c>
      <c r="BG4464" s="26" t="s">
        <v>68</v>
      </c>
      <c r="BH4464" s="26" t="s">
        <v>175</v>
      </c>
      <c r="BI4464" s="26">
        <v>8</v>
      </c>
      <c r="BJ4464" s="26" t="s">
        <v>217</v>
      </c>
    </row>
    <row r="4465" spans="36:62" x14ac:dyDescent="0.25">
      <c r="AJ4465" s="26">
        <v>1654</v>
      </c>
      <c r="AK4465" s="26">
        <v>1905066</v>
      </c>
      <c r="AL4465" s="264">
        <v>43597.634027777778</v>
      </c>
      <c r="AM4465" s="26" t="s">
        <v>481</v>
      </c>
      <c r="AN4465" s="26" t="s">
        <v>63</v>
      </c>
      <c r="AO4465" s="26" t="s">
        <v>156</v>
      </c>
      <c r="AP4465" s="26" t="s">
        <v>627</v>
      </c>
      <c r="AQ4465" s="26">
        <v>0</v>
      </c>
      <c r="AR4465" s="26">
        <v>16</v>
      </c>
      <c r="AS4465" s="26" t="s">
        <v>628</v>
      </c>
      <c r="AT4465" s="26" t="s">
        <v>71</v>
      </c>
      <c r="AU4465" s="26" t="s">
        <v>63</v>
      </c>
      <c r="AV4465" s="26" t="s">
        <v>63</v>
      </c>
      <c r="AW4465" s="26" t="s">
        <v>63</v>
      </c>
      <c r="AX4465" s="26" t="s">
        <v>63</v>
      </c>
      <c r="AY4465" s="26">
        <v>44.096215000000001</v>
      </c>
      <c r="AZ4465" s="26">
        <v>-103.151224999999</v>
      </c>
      <c r="BA4465" s="26" t="s">
        <v>483</v>
      </c>
      <c r="BB4465" s="26" t="s">
        <v>157</v>
      </c>
      <c r="BC4465" s="26" t="s">
        <v>629</v>
      </c>
      <c r="BD4465" s="26" t="s">
        <v>68</v>
      </c>
      <c r="BE4465" s="26" t="s">
        <v>1138</v>
      </c>
      <c r="BF4465" s="26" t="s">
        <v>68</v>
      </c>
      <c r="BG4465" s="26" t="s">
        <v>68</v>
      </c>
      <c r="BH4465" s="26" t="s">
        <v>646</v>
      </c>
      <c r="BI4465" s="26">
        <v>8</v>
      </c>
      <c r="BJ4465" s="26" t="s">
        <v>217</v>
      </c>
    </row>
    <row r="4466" spans="36:62" x14ac:dyDescent="0.25">
      <c r="AJ4466" s="26">
        <v>1655</v>
      </c>
      <c r="AK4466" s="26">
        <v>1905067</v>
      </c>
      <c r="AL4466" s="264">
        <v>43596.436111111114</v>
      </c>
      <c r="AM4466" s="26" t="s">
        <v>481</v>
      </c>
      <c r="AN4466" s="26" t="s">
        <v>63</v>
      </c>
      <c r="AO4466" s="26" t="s">
        <v>214</v>
      </c>
      <c r="AP4466" s="26" t="s">
        <v>159</v>
      </c>
      <c r="AQ4466" s="26">
        <v>0</v>
      </c>
      <c r="AR4466" s="26">
        <v>44</v>
      </c>
      <c r="AS4466" s="26" t="s">
        <v>689</v>
      </c>
      <c r="AT4466" s="26" t="s">
        <v>74</v>
      </c>
      <c r="AU4466" s="26" t="s">
        <v>63</v>
      </c>
      <c r="AV4466" s="26" t="s">
        <v>63</v>
      </c>
      <c r="AW4466" s="26" t="s">
        <v>63</v>
      </c>
      <c r="AX4466" s="26" t="s">
        <v>63</v>
      </c>
      <c r="AY4466" s="26">
        <v>43.8034269999999</v>
      </c>
      <c r="AZ4466" s="26">
        <v>-102.55927800000001</v>
      </c>
      <c r="BA4466" s="26" t="s">
        <v>493</v>
      </c>
      <c r="BB4466" s="26" t="s">
        <v>811</v>
      </c>
      <c r="BC4466" s="26" t="s">
        <v>967</v>
      </c>
      <c r="BD4466" s="26" t="s">
        <v>68</v>
      </c>
      <c r="BE4466" s="26" t="s">
        <v>1611</v>
      </c>
      <c r="BF4466" s="26" t="s">
        <v>68</v>
      </c>
      <c r="BG4466" s="26" t="s">
        <v>68</v>
      </c>
      <c r="BH4466" s="26" t="s">
        <v>1612</v>
      </c>
      <c r="BI4466" s="26">
        <v>8</v>
      </c>
      <c r="BJ4466" s="26" t="s">
        <v>19</v>
      </c>
    </row>
    <row r="4467" spans="36:62" x14ac:dyDescent="0.25">
      <c r="AJ4467" s="26">
        <v>1656</v>
      </c>
      <c r="AK4467" s="26">
        <v>1904957</v>
      </c>
      <c r="AL4467" s="264">
        <v>43602.511111111111</v>
      </c>
      <c r="AM4467" s="26" t="s">
        <v>481</v>
      </c>
      <c r="AN4467" s="26" t="s">
        <v>63</v>
      </c>
      <c r="AO4467" s="26" t="s">
        <v>156</v>
      </c>
      <c r="AP4467" s="26" t="s">
        <v>713</v>
      </c>
      <c r="AQ4467" s="26">
        <v>0</v>
      </c>
      <c r="AR4467" s="26">
        <v>16</v>
      </c>
      <c r="AS4467" s="26" t="s">
        <v>628</v>
      </c>
      <c r="AT4467" s="26" t="s">
        <v>74</v>
      </c>
      <c r="AU4467" s="26" t="s">
        <v>63</v>
      </c>
      <c r="AV4467" s="26" t="s">
        <v>63</v>
      </c>
      <c r="AW4467" s="26" t="s">
        <v>63</v>
      </c>
      <c r="AX4467" s="26" t="s">
        <v>63</v>
      </c>
      <c r="AY4467" s="26">
        <v>44.095039999999898</v>
      </c>
      <c r="AZ4467" s="26">
        <v>-103.151383999999</v>
      </c>
      <c r="BA4467" s="26" t="s">
        <v>486</v>
      </c>
      <c r="BB4467" s="26" t="s">
        <v>165</v>
      </c>
      <c r="BC4467" s="26" t="s">
        <v>708</v>
      </c>
      <c r="BD4467" s="26" t="s">
        <v>68</v>
      </c>
      <c r="BE4467" s="26" t="s">
        <v>705</v>
      </c>
      <c r="BF4467" s="26" t="s">
        <v>68</v>
      </c>
      <c r="BG4467" s="26" t="s">
        <v>771</v>
      </c>
      <c r="BH4467" s="26" t="s">
        <v>175</v>
      </c>
      <c r="BI4467" s="26">
        <v>8</v>
      </c>
      <c r="BJ4467" s="26" t="s">
        <v>217</v>
      </c>
    </row>
    <row r="4468" spans="36:62" x14ac:dyDescent="0.25">
      <c r="AJ4468" s="26">
        <v>1659</v>
      </c>
      <c r="AK4468" s="26">
        <v>1906017</v>
      </c>
      <c r="AL4468" s="264">
        <v>43614.496527777781</v>
      </c>
      <c r="AM4468" s="26" t="s">
        <v>481</v>
      </c>
      <c r="AN4468" s="26" t="s">
        <v>63</v>
      </c>
      <c r="AO4468" s="26" t="s">
        <v>156</v>
      </c>
      <c r="AP4468" s="26" t="s">
        <v>159</v>
      </c>
      <c r="AQ4468" s="26">
        <v>0</v>
      </c>
      <c r="AR4468" s="26">
        <v>44</v>
      </c>
      <c r="AS4468" s="26" t="s">
        <v>628</v>
      </c>
      <c r="AT4468" s="26" t="s">
        <v>71</v>
      </c>
      <c r="AU4468" s="26" t="s">
        <v>63</v>
      </c>
      <c r="AV4468" s="26" t="s">
        <v>63</v>
      </c>
      <c r="AW4468" s="26" t="s">
        <v>63</v>
      </c>
      <c r="AX4468" s="26" t="s">
        <v>63</v>
      </c>
      <c r="AY4468" s="26">
        <v>44.058860000000003</v>
      </c>
      <c r="AZ4468" s="26">
        <v>-103.15139000000001</v>
      </c>
      <c r="BA4468" s="26" t="s">
        <v>482</v>
      </c>
      <c r="BB4468" s="26" t="s">
        <v>672</v>
      </c>
      <c r="BC4468" s="26" t="s">
        <v>727</v>
      </c>
      <c r="BD4468" s="26" t="s">
        <v>68</v>
      </c>
      <c r="BE4468" s="26" t="s">
        <v>1176</v>
      </c>
      <c r="BF4468" s="26" t="s">
        <v>68</v>
      </c>
      <c r="BG4468" s="26" t="s">
        <v>68</v>
      </c>
      <c r="BH4468" s="26" t="s">
        <v>646</v>
      </c>
      <c r="BI4468" s="26">
        <v>8</v>
      </c>
      <c r="BJ4468" s="26" t="s">
        <v>20</v>
      </c>
    </row>
    <row r="4469" spans="36:62" x14ac:dyDescent="0.25">
      <c r="AJ4469" s="26">
        <v>1660</v>
      </c>
      <c r="AK4469" s="26">
        <v>1905712</v>
      </c>
      <c r="AL4469" s="264">
        <v>43612.979861111111</v>
      </c>
      <c r="AM4469" s="26" t="s">
        <v>481</v>
      </c>
      <c r="AN4469" s="26" t="s">
        <v>63</v>
      </c>
      <c r="AO4469" s="26" t="s">
        <v>156</v>
      </c>
      <c r="AP4469" s="26" t="s">
        <v>159</v>
      </c>
      <c r="AQ4469" s="26">
        <v>0</v>
      </c>
      <c r="AR4469" s="26">
        <v>44</v>
      </c>
      <c r="AS4469" s="26" t="s">
        <v>1613</v>
      </c>
      <c r="AT4469" s="26" t="s">
        <v>77</v>
      </c>
      <c r="AU4469" s="26" t="s">
        <v>63</v>
      </c>
      <c r="AV4469" s="26" t="s">
        <v>63</v>
      </c>
      <c r="AW4469" s="26" t="s">
        <v>63</v>
      </c>
      <c r="AX4469" s="26" t="s">
        <v>63</v>
      </c>
      <c r="AY4469" s="26">
        <v>44.054769999999898</v>
      </c>
      <c r="AZ4469" s="26">
        <v>-103.144323999999</v>
      </c>
      <c r="BA4469" s="26" t="s">
        <v>166</v>
      </c>
      <c r="BB4469" s="26" t="s">
        <v>609</v>
      </c>
      <c r="BC4469" s="26" t="s">
        <v>667</v>
      </c>
      <c r="BD4469" s="26" t="s">
        <v>154</v>
      </c>
      <c r="BE4469" s="26"/>
      <c r="BF4469" s="26" t="s">
        <v>68</v>
      </c>
      <c r="BG4469" s="26" t="s">
        <v>68</v>
      </c>
      <c r="BH4469" s="26" t="s">
        <v>146</v>
      </c>
      <c r="BI4469" s="26">
        <v>8</v>
      </c>
      <c r="BJ4469" s="26" t="s">
        <v>217</v>
      </c>
    </row>
    <row r="4470" spans="36:62" x14ac:dyDescent="0.25">
      <c r="AJ4470" s="26">
        <v>1666</v>
      </c>
      <c r="AK4470" s="26">
        <v>1906499</v>
      </c>
      <c r="AL4470" s="264">
        <v>43626.40347222222</v>
      </c>
      <c r="AM4470" s="26" t="s">
        <v>481</v>
      </c>
      <c r="AN4470" s="26" t="s">
        <v>63</v>
      </c>
      <c r="AO4470" s="26" t="s">
        <v>156</v>
      </c>
      <c r="AP4470" s="26" t="s">
        <v>627</v>
      </c>
      <c r="AQ4470" s="26">
        <v>0</v>
      </c>
      <c r="AR4470" s="26">
        <v>16</v>
      </c>
      <c r="AS4470" s="26" t="s">
        <v>628</v>
      </c>
      <c r="AT4470" s="26" t="s">
        <v>71</v>
      </c>
      <c r="AU4470" s="26" t="s">
        <v>63</v>
      </c>
      <c r="AV4470" s="26" t="s">
        <v>63</v>
      </c>
      <c r="AW4470" s="26" t="s">
        <v>63</v>
      </c>
      <c r="AX4470" s="26" t="s">
        <v>63</v>
      </c>
      <c r="AY4470" s="26">
        <v>44.075906000000003</v>
      </c>
      <c r="AZ4470" s="26">
        <v>-103.151246</v>
      </c>
      <c r="BA4470" s="26" t="s">
        <v>490</v>
      </c>
      <c r="BB4470" s="26" t="s">
        <v>157</v>
      </c>
      <c r="BC4470" s="26" t="s">
        <v>629</v>
      </c>
      <c r="BD4470" s="26" t="s">
        <v>68</v>
      </c>
      <c r="BE4470" s="26" t="s">
        <v>644</v>
      </c>
      <c r="BF4470" s="26" t="s">
        <v>68</v>
      </c>
      <c r="BG4470" s="26" t="s">
        <v>68</v>
      </c>
      <c r="BH4470" s="26" t="s">
        <v>175</v>
      </c>
      <c r="BI4470" s="26">
        <v>8</v>
      </c>
      <c r="BJ4470" s="26" t="s">
        <v>217</v>
      </c>
    </row>
    <row r="4471" spans="36:62" x14ac:dyDescent="0.25">
      <c r="AJ4471" s="26">
        <v>1667</v>
      </c>
      <c r="AK4471" s="26">
        <v>1906716</v>
      </c>
      <c r="AL4471" s="264">
        <v>43622.225694444445</v>
      </c>
      <c r="AM4471" s="26" t="s">
        <v>481</v>
      </c>
      <c r="AN4471" s="26" t="s">
        <v>63</v>
      </c>
      <c r="AO4471" s="26"/>
      <c r="AP4471" s="26" t="s">
        <v>159</v>
      </c>
      <c r="AQ4471" s="26">
        <v>0</v>
      </c>
      <c r="AR4471" s="26">
        <v>44</v>
      </c>
      <c r="AS4471" s="26" t="s">
        <v>1614</v>
      </c>
      <c r="AT4471" s="26" t="s">
        <v>71</v>
      </c>
      <c r="AU4471" s="26" t="s">
        <v>63</v>
      </c>
      <c r="AV4471" s="26" t="s">
        <v>63</v>
      </c>
      <c r="AW4471" s="26" t="s">
        <v>63</v>
      </c>
      <c r="AX4471" s="26" t="s">
        <v>63</v>
      </c>
      <c r="AY4471" s="26">
        <v>44.056060000000002</v>
      </c>
      <c r="AZ4471" s="26">
        <v>-103.146536999999</v>
      </c>
      <c r="BA4471" s="26" t="s">
        <v>158</v>
      </c>
      <c r="BB4471" s="26" t="s">
        <v>611</v>
      </c>
      <c r="BC4471" s="26" t="s">
        <v>162</v>
      </c>
      <c r="BD4471" s="26" t="s">
        <v>68</v>
      </c>
      <c r="BE4471" s="26"/>
      <c r="BF4471" s="26" t="s">
        <v>68</v>
      </c>
      <c r="BG4471" s="26" t="s">
        <v>534</v>
      </c>
      <c r="BH4471" s="26" t="s">
        <v>146</v>
      </c>
      <c r="BI4471" s="26">
        <v>8</v>
      </c>
      <c r="BJ4471" s="26" t="s">
        <v>21</v>
      </c>
    </row>
    <row r="4472" spans="36:62" x14ac:dyDescent="0.25">
      <c r="AJ4472" s="26">
        <v>1668</v>
      </c>
      <c r="AK4472" s="26">
        <v>1906608</v>
      </c>
      <c r="AL4472" s="264">
        <v>43626.695833333331</v>
      </c>
      <c r="AM4472" s="26" t="s">
        <v>481</v>
      </c>
      <c r="AN4472" s="26" t="s">
        <v>63</v>
      </c>
      <c r="AO4472" s="26"/>
      <c r="AP4472" s="26" t="s">
        <v>159</v>
      </c>
      <c r="AQ4472" s="26">
        <v>0</v>
      </c>
      <c r="AR4472" s="26">
        <v>44</v>
      </c>
      <c r="AS4472" s="26" t="s">
        <v>1616</v>
      </c>
      <c r="AT4472" s="26" t="s">
        <v>71</v>
      </c>
      <c r="AU4472" s="26" t="s">
        <v>63</v>
      </c>
      <c r="AV4472" s="26" t="s">
        <v>63</v>
      </c>
      <c r="AW4472" s="26" t="s">
        <v>63</v>
      </c>
      <c r="AX4472" s="26" t="s">
        <v>63</v>
      </c>
      <c r="AY4472" s="26">
        <v>44.065821999999898</v>
      </c>
      <c r="AZ4472" s="26">
        <v>-103.163476</v>
      </c>
      <c r="BA4472" s="26" t="s">
        <v>166</v>
      </c>
      <c r="BB4472" s="26" t="s">
        <v>611</v>
      </c>
      <c r="BC4472" s="26" t="s">
        <v>1182</v>
      </c>
      <c r="BD4472" s="26" t="s">
        <v>68</v>
      </c>
      <c r="BE4472" s="26" t="s">
        <v>1615</v>
      </c>
      <c r="BF4472" s="26" t="s">
        <v>68</v>
      </c>
      <c r="BG4472" s="26" t="s">
        <v>68</v>
      </c>
      <c r="BH4472" s="26" t="s">
        <v>757</v>
      </c>
      <c r="BI4472" s="26">
        <v>8</v>
      </c>
      <c r="BJ4472" s="26" t="s">
        <v>19</v>
      </c>
    </row>
    <row r="4473" spans="36:62" x14ac:dyDescent="0.25">
      <c r="AJ4473" s="26">
        <v>1669</v>
      </c>
      <c r="AK4473" s="26">
        <v>1906847</v>
      </c>
      <c r="AL4473" s="264">
        <v>43620.875</v>
      </c>
      <c r="AM4473" s="26" t="s">
        <v>481</v>
      </c>
      <c r="AN4473" s="26" t="s">
        <v>63</v>
      </c>
      <c r="AO4473" s="26"/>
      <c r="AP4473" s="26"/>
      <c r="AQ4473" s="26">
        <v>-1</v>
      </c>
      <c r="AR4473" s="26">
        <v>44</v>
      </c>
      <c r="AS4473" s="26" t="s">
        <v>168</v>
      </c>
      <c r="AT4473" s="26" t="s">
        <v>71</v>
      </c>
      <c r="AU4473" s="26" t="s">
        <v>63</v>
      </c>
      <c r="AV4473" s="26" t="s">
        <v>63</v>
      </c>
      <c r="AW4473" s="26" t="s">
        <v>63</v>
      </c>
      <c r="AX4473" s="26" t="s">
        <v>63</v>
      </c>
      <c r="AY4473" s="26">
        <v>43.977124000000003</v>
      </c>
      <c r="AZ4473" s="26">
        <v>-102.914058999999</v>
      </c>
      <c r="BA4473" s="26" t="s">
        <v>166</v>
      </c>
      <c r="BB4473" s="26" t="s">
        <v>609</v>
      </c>
      <c r="BC4473" s="26" t="s">
        <v>167</v>
      </c>
      <c r="BD4473" s="26" t="s">
        <v>154</v>
      </c>
      <c r="BE4473" s="26"/>
      <c r="BF4473" s="26" t="s">
        <v>99</v>
      </c>
      <c r="BG4473" s="26" t="s">
        <v>167</v>
      </c>
      <c r="BH4473" s="26" t="s">
        <v>99</v>
      </c>
      <c r="BI4473" s="26">
        <v>8</v>
      </c>
      <c r="BJ4473" s="26" t="s">
        <v>217</v>
      </c>
    </row>
    <row r="4474" spans="36:62" x14ac:dyDescent="0.25">
      <c r="AJ4474" s="26">
        <v>1670</v>
      </c>
      <c r="AK4474" s="26">
        <v>1906848</v>
      </c>
      <c r="AL4474" s="264">
        <v>43622.779861111114</v>
      </c>
      <c r="AM4474" s="26" t="s">
        <v>481</v>
      </c>
      <c r="AN4474" s="26" t="s">
        <v>63</v>
      </c>
      <c r="AO4474" s="26" t="s">
        <v>214</v>
      </c>
      <c r="AP4474" s="26" t="s">
        <v>713</v>
      </c>
      <c r="AQ4474" s="26">
        <v>0</v>
      </c>
      <c r="AR4474" s="26">
        <v>44</v>
      </c>
      <c r="AS4474" s="26" t="s">
        <v>628</v>
      </c>
      <c r="AT4474" s="26" t="s">
        <v>71</v>
      </c>
      <c r="AU4474" s="26" t="s">
        <v>63</v>
      </c>
      <c r="AV4474" s="26" t="s">
        <v>63</v>
      </c>
      <c r="AW4474" s="26" t="s">
        <v>63</v>
      </c>
      <c r="AX4474" s="26" t="s">
        <v>63</v>
      </c>
      <c r="AY4474" s="26">
        <v>43.715642000000003</v>
      </c>
      <c r="AZ4474" s="26">
        <v>-102.119237999999</v>
      </c>
      <c r="BA4474" s="26" t="s">
        <v>493</v>
      </c>
      <c r="BB4474" s="26" t="s">
        <v>611</v>
      </c>
      <c r="BC4474" s="26" t="s">
        <v>1042</v>
      </c>
      <c r="BD4474" s="26" t="s">
        <v>68</v>
      </c>
      <c r="BE4474" s="26" t="s">
        <v>1617</v>
      </c>
      <c r="BF4474" s="26" t="s">
        <v>68</v>
      </c>
      <c r="BG4474" s="26" t="s">
        <v>68</v>
      </c>
      <c r="BH4474" s="26" t="s">
        <v>1618</v>
      </c>
      <c r="BI4474" s="26">
        <v>8</v>
      </c>
      <c r="BJ4474" s="26" t="s">
        <v>20</v>
      </c>
    </row>
    <row r="4475" spans="36:62" x14ac:dyDescent="0.25">
      <c r="AJ4475" s="26">
        <v>1672</v>
      </c>
      <c r="AK4475" s="26">
        <v>1906996</v>
      </c>
      <c r="AL4475" s="264">
        <v>43633.347222222219</v>
      </c>
      <c r="AM4475" s="26" t="s">
        <v>481</v>
      </c>
      <c r="AN4475" s="26" t="s">
        <v>63</v>
      </c>
      <c r="AO4475" s="26"/>
      <c r="AP4475" s="26"/>
      <c r="AQ4475" s="26">
        <v>-1</v>
      </c>
      <c r="AR4475" s="26">
        <v>44</v>
      </c>
      <c r="AS4475" s="26" t="s">
        <v>168</v>
      </c>
      <c r="AT4475" s="26" t="s">
        <v>74</v>
      </c>
      <c r="AU4475" s="26" t="s">
        <v>63</v>
      </c>
      <c r="AV4475" s="26" t="s">
        <v>63</v>
      </c>
      <c r="AW4475" s="26" t="s">
        <v>63</v>
      </c>
      <c r="AX4475" s="26" t="s">
        <v>63</v>
      </c>
      <c r="AY4475" s="26">
        <v>43.715954000000004</v>
      </c>
      <c r="AZ4475" s="26">
        <v>-102.325288999999</v>
      </c>
      <c r="BA4475" s="26" t="s">
        <v>185</v>
      </c>
      <c r="BB4475" s="26" t="s">
        <v>611</v>
      </c>
      <c r="BC4475" s="26" t="s">
        <v>167</v>
      </c>
      <c r="BD4475" s="26" t="s">
        <v>154</v>
      </c>
      <c r="BE4475" s="26"/>
      <c r="BF4475" s="26" t="s">
        <v>99</v>
      </c>
      <c r="BG4475" s="26" t="s">
        <v>167</v>
      </c>
      <c r="BH4475" s="26" t="s">
        <v>99</v>
      </c>
      <c r="BI4475" s="26">
        <v>8</v>
      </c>
      <c r="BJ4475" s="26" t="s">
        <v>217</v>
      </c>
    </row>
    <row r="4476" spans="36:62" x14ac:dyDescent="0.25">
      <c r="AJ4476" s="26">
        <v>1675</v>
      </c>
      <c r="AK4476" s="26">
        <v>1907173</v>
      </c>
      <c r="AL4476" s="264">
        <v>43630.936111111114</v>
      </c>
      <c r="AM4476" s="26" t="s">
        <v>481</v>
      </c>
      <c r="AN4476" s="26" t="s">
        <v>63</v>
      </c>
      <c r="AO4476" s="26" t="s">
        <v>156</v>
      </c>
      <c r="AP4476" s="26" t="s">
        <v>627</v>
      </c>
      <c r="AQ4476" s="26">
        <v>0</v>
      </c>
      <c r="AR4476" s="26">
        <v>44</v>
      </c>
      <c r="AS4476" s="26" t="s">
        <v>628</v>
      </c>
      <c r="AT4476" s="26" t="s">
        <v>77</v>
      </c>
      <c r="AU4476" s="26" t="s">
        <v>63</v>
      </c>
      <c r="AV4476" s="26" t="s">
        <v>63</v>
      </c>
      <c r="AW4476" s="26" t="s">
        <v>63</v>
      </c>
      <c r="AX4476" s="26" t="s">
        <v>63</v>
      </c>
      <c r="AY4476" s="26">
        <v>44.058860000000003</v>
      </c>
      <c r="AZ4476" s="26">
        <v>-103.15139000000001</v>
      </c>
      <c r="BA4476" s="26" t="s">
        <v>518</v>
      </c>
      <c r="BB4476" s="26" t="s">
        <v>609</v>
      </c>
      <c r="BC4476" s="26" t="s">
        <v>629</v>
      </c>
      <c r="BD4476" s="26" t="s">
        <v>681</v>
      </c>
      <c r="BE4476" s="26" t="s">
        <v>747</v>
      </c>
      <c r="BF4476" s="26" t="s">
        <v>68</v>
      </c>
      <c r="BG4476" s="26" t="s">
        <v>68</v>
      </c>
      <c r="BH4476" s="26" t="s">
        <v>175</v>
      </c>
      <c r="BI4476" s="26">
        <v>8</v>
      </c>
      <c r="BJ4476" s="26" t="s">
        <v>217</v>
      </c>
    </row>
    <row r="4477" spans="36:62" x14ac:dyDescent="0.25">
      <c r="AJ4477" s="26">
        <v>1677</v>
      </c>
      <c r="AK4477" s="26">
        <v>1907622</v>
      </c>
      <c r="AL4477" s="264">
        <v>43630.883333333331</v>
      </c>
      <c r="AM4477" s="26" t="s">
        <v>481</v>
      </c>
      <c r="AN4477" s="26" t="s">
        <v>63</v>
      </c>
      <c r="AO4477" s="26"/>
      <c r="AP4477" s="26"/>
      <c r="AQ4477" s="26">
        <v>-1</v>
      </c>
      <c r="AR4477" s="26">
        <v>44</v>
      </c>
      <c r="AS4477" s="26" t="s">
        <v>168</v>
      </c>
      <c r="AT4477" s="26" t="s">
        <v>71</v>
      </c>
      <c r="AU4477" s="26" t="s">
        <v>63</v>
      </c>
      <c r="AV4477" s="26" t="s">
        <v>63</v>
      </c>
      <c r="AW4477" s="26" t="s">
        <v>63</v>
      </c>
      <c r="AX4477" s="26" t="s">
        <v>63</v>
      </c>
      <c r="AY4477" s="26">
        <v>44.008848</v>
      </c>
      <c r="AZ4477" s="26">
        <v>-103.025706999999</v>
      </c>
      <c r="BA4477" s="26" t="s">
        <v>185</v>
      </c>
      <c r="BB4477" s="26" t="s">
        <v>611</v>
      </c>
      <c r="BC4477" s="26" t="s">
        <v>167</v>
      </c>
      <c r="BD4477" s="26" t="s">
        <v>154</v>
      </c>
      <c r="BE4477" s="26"/>
      <c r="BF4477" s="26" t="s">
        <v>99</v>
      </c>
      <c r="BG4477" s="26" t="s">
        <v>167</v>
      </c>
      <c r="BH4477" s="26" t="s">
        <v>99</v>
      </c>
      <c r="BI4477" s="26">
        <v>8</v>
      </c>
      <c r="BJ4477" s="26" t="s">
        <v>217</v>
      </c>
    </row>
    <row r="4478" spans="36:62" x14ac:dyDescent="0.25">
      <c r="AJ4478" s="26">
        <v>1679</v>
      </c>
      <c r="AK4478" s="26">
        <v>1907628</v>
      </c>
      <c r="AL4478" s="264">
        <v>43636.488194444442</v>
      </c>
      <c r="AM4478" s="26" t="s">
        <v>481</v>
      </c>
      <c r="AN4478" s="26" t="s">
        <v>63</v>
      </c>
      <c r="AO4478" s="26" t="s">
        <v>156</v>
      </c>
      <c r="AP4478" s="26" t="s">
        <v>159</v>
      </c>
      <c r="AQ4478" s="26">
        <v>0</v>
      </c>
      <c r="AR4478" s="26"/>
      <c r="AS4478" s="26" t="s">
        <v>628</v>
      </c>
      <c r="AT4478" s="26" t="s">
        <v>71</v>
      </c>
      <c r="AU4478" s="26" t="s">
        <v>63</v>
      </c>
      <c r="AV4478" s="26" t="s">
        <v>63</v>
      </c>
      <c r="AW4478" s="26" t="s">
        <v>63</v>
      </c>
      <c r="AX4478" s="26" t="s">
        <v>63</v>
      </c>
      <c r="AY4478" s="26">
        <v>44.099494999999898</v>
      </c>
      <c r="AZ4478" s="26">
        <v>-103.151584999999</v>
      </c>
      <c r="BA4478" s="26" t="s">
        <v>518</v>
      </c>
      <c r="BB4478" s="26" t="s">
        <v>611</v>
      </c>
      <c r="BC4478" s="26" t="s">
        <v>708</v>
      </c>
      <c r="BD4478" s="26" t="s">
        <v>68</v>
      </c>
      <c r="BE4478" s="26" t="s">
        <v>705</v>
      </c>
      <c r="BF4478" s="26" t="s">
        <v>68</v>
      </c>
      <c r="BG4478" s="26" t="s">
        <v>68</v>
      </c>
      <c r="BH4478" s="26" t="s">
        <v>175</v>
      </c>
      <c r="BI4478" s="26">
        <v>8</v>
      </c>
      <c r="BJ4478" s="26" t="s">
        <v>217</v>
      </c>
    </row>
    <row r="4479" spans="36:62" x14ac:dyDescent="0.25">
      <c r="AJ4479" s="26">
        <v>1680</v>
      </c>
      <c r="AK4479" s="26">
        <v>1907525</v>
      </c>
      <c r="AL4479" s="264">
        <v>43640.178472222222</v>
      </c>
      <c r="AM4479" s="26" t="s">
        <v>481</v>
      </c>
      <c r="AN4479" s="26" t="s">
        <v>63</v>
      </c>
      <c r="AO4479" s="26"/>
      <c r="AP4479" s="26"/>
      <c r="AQ4479" s="26">
        <v>-1</v>
      </c>
      <c r="AR4479" s="26">
        <v>16</v>
      </c>
      <c r="AS4479" s="26" t="s">
        <v>168</v>
      </c>
      <c r="AT4479" s="26" t="s">
        <v>74</v>
      </c>
      <c r="AU4479" s="26" t="s">
        <v>63</v>
      </c>
      <c r="AV4479" s="26" t="s">
        <v>63</v>
      </c>
      <c r="AW4479" s="26" t="s">
        <v>63</v>
      </c>
      <c r="AX4479" s="26" t="s">
        <v>63</v>
      </c>
      <c r="AY4479" s="26">
        <v>44.065085000000003</v>
      </c>
      <c r="AZ4479" s="26">
        <v>-103.161840999999</v>
      </c>
      <c r="BA4479" s="26" t="s">
        <v>166</v>
      </c>
      <c r="BB4479" s="26" t="s">
        <v>611</v>
      </c>
      <c r="BC4479" s="26" t="s">
        <v>167</v>
      </c>
      <c r="BD4479" s="26" t="s">
        <v>154</v>
      </c>
      <c r="BE4479" s="26"/>
      <c r="BF4479" s="26" t="s">
        <v>99</v>
      </c>
      <c r="BG4479" s="26" t="s">
        <v>167</v>
      </c>
      <c r="BH4479" s="26" t="s">
        <v>99</v>
      </c>
      <c r="BI4479" s="26">
        <v>8</v>
      </c>
      <c r="BJ4479" s="26" t="s">
        <v>217</v>
      </c>
    </row>
    <row r="4480" spans="36:62" x14ac:dyDescent="0.25">
      <c r="AJ4480" s="26">
        <v>1682</v>
      </c>
      <c r="AK4480" s="26">
        <v>1907913</v>
      </c>
      <c r="AL4480" s="264">
        <v>43643.605555555558</v>
      </c>
      <c r="AM4480" s="26" t="s">
        <v>481</v>
      </c>
      <c r="AN4480" s="26" t="s">
        <v>63</v>
      </c>
      <c r="AO4480" s="26" t="s">
        <v>156</v>
      </c>
      <c r="AP4480" s="26" t="s">
        <v>716</v>
      </c>
      <c r="AQ4480" s="26">
        <v>0</v>
      </c>
      <c r="AR4480" s="26">
        <v>16</v>
      </c>
      <c r="AS4480" s="26" t="s">
        <v>628</v>
      </c>
      <c r="AT4480" s="26" t="s">
        <v>71</v>
      </c>
      <c r="AU4480" s="26" t="s">
        <v>63</v>
      </c>
      <c r="AV4480" s="26" t="s">
        <v>63</v>
      </c>
      <c r="AW4480" s="26" t="s">
        <v>63</v>
      </c>
      <c r="AX4480" s="26" t="s">
        <v>63</v>
      </c>
      <c r="AY4480" s="26">
        <v>44.066056000000003</v>
      </c>
      <c r="AZ4480" s="26">
        <v>-103.161063999999</v>
      </c>
      <c r="BA4480" s="26" t="s">
        <v>493</v>
      </c>
      <c r="BB4480" s="26" t="s">
        <v>157</v>
      </c>
      <c r="BC4480" s="26" t="s">
        <v>708</v>
      </c>
      <c r="BD4480" s="26" t="s">
        <v>68</v>
      </c>
      <c r="BE4480" s="26" t="s">
        <v>705</v>
      </c>
      <c r="BF4480" s="26" t="s">
        <v>68</v>
      </c>
      <c r="BG4480" s="26" t="s">
        <v>68</v>
      </c>
      <c r="BH4480" s="26" t="s">
        <v>175</v>
      </c>
      <c r="BI4480" s="26">
        <v>8</v>
      </c>
      <c r="BJ4480" s="26" t="s">
        <v>217</v>
      </c>
    </row>
    <row r="4481" spans="36:62" x14ac:dyDescent="0.25">
      <c r="AJ4481" s="26">
        <v>1683</v>
      </c>
      <c r="AK4481" s="26">
        <v>1908149</v>
      </c>
      <c r="AL4481" s="264">
        <v>43646.979166666664</v>
      </c>
      <c r="AM4481" s="26" t="s">
        <v>481</v>
      </c>
      <c r="AN4481" s="26" t="s">
        <v>63</v>
      </c>
      <c r="AO4481" s="26" t="s">
        <v>156</v>
      </c>
      <c r="AP4481" s="26" t="s">
        <v>944</v>
      </c>
      <c r="AQ4481" s="26">
        <v>0</v>
      </c>
      <c r="AR4481" s="26"/>
      <c r="AS4481" s="26" t="s">
        <v>201</v>
      </c>
      <c r="AT4481" s="26" t="s">
        <v>704</v>
      </c>
      <c r="AU4481" s="26" t="s">
        <v>63</v>
      </c>
      <c r="AV4481" s="26" t="s">
        <v>63</v>
      </c>
      <c r="AW4481" s="26" t="s">
        <v>63</v>
      </c>
      <c r="AX4481" s="26" t="s">
        <v>63</v>
      </c>
      <c r="AY4481" s="26">
        <v>44.065818999999898</v>
      </c>
      <c r="AZ4481" s="26">
        <v>-103.163696999999</v>
      </c>
      <c r="BA4481" s="26" t="s">
        <v>185</v>
      </c>
      <c r="BB4481" s="26" t="s">
        <v>609</v>
      </c>
      <c r="BC4481" s="26" t="s">
        <v>614</v>
      </c>
      <c r="BD4481" s="26" t="s">
        <v>534</v>
      </c>
      <c r="BE4481" s="26" t="s">
        <v>1619</v>
      </c>
      <c r="BF4481" s="26" t="s">
        <v>68</v>
      </c>
      <c r="BG4481" s="26" t="s">
        <v>68</v>
      </c>
      <c r="BH4481" s="26" t="s">
        <v>146</v>
      </c>
      <c r="BI4481" s="26">
        <v>8</v>
      </c>
      <c r="BJ4481" s="26" t="s">
        <v>217</v>
      </c>
    </row>
    <row r="4482" spans="36:62" x14ac:dyDescent="0.25">
      <c r="AJ4482" s="26">
        <v>1684</v>
      </c>
      <c r="AK4482" s="26">
        <v>1908352</v>
      </c>
      <c r="AL4482" s="264">
        <v>43651.588888888888</v>
      </c>
      <c r="AM4482" s="26" t="s">
        <v>481</v>
      </c>
      <c r="AN4482" s="26" t="s">
        <v>63</v>
      </c>
      <c r="AO4482" s="26" t="s">
        <v>156</v>
      </c>
      <c r="AP4482" s="26" t="s">
        <v>159</v>
      </c>
      <c r="AQ4482" s="26">
        <v>0</v>
      </c>
      <c r="AR4482" s="26"/>
      <c r="AS4482" s="26" t="s">
        <v>172</v>
      </c>
      <c r="AT4482" s="26" t="s">
        <v>71</v>
      </c>
      <c r="AU4482" s="26" t="s">
        <v>63</v>
      </c>
      <c r="AV4482" s="26" t="s">
        <v>63</v>
      </c>
      <c r="AW4482" s="26" t="s">
        <v>63</v>
      </c>
      <c r="AX4482" s="26" t="s">
        <v>63</v>
      </c>
      <c r="AY4482" s="26">
        <v>44.100138000000001</v>
      </c>
      <c r="AZ4482" s="26">
        <v>-103.155309</v>
      </c>
      <c r="BA4482" s="26" t="s">
        <v>166</v>
      </c>
      <c r="BB4482" s="26" t="s">
        <v>609</v>
      </c>
      <c r="BC4482" s="26" t="s">
        <v>68</v>
      </c>
      <c r="BD4482" s="26" t="s">
        <v>68</v>
      </c>
      <c r="BE4482" s="26"/>
      <c r="BF4482" s="26" t="s">
        <v>534</v>
      </c>
      <c r="BG4482" s="26" t="s">
        <v>68</v>
      </c>
      <c r="BH4482" s="26" t="s">
        <v>160</v>
      </c>
      <c r="BI4482" s="26">
        <v>8</v>
      </c>
      <c r="BJ4482" s="26" t="s">
        <v>217</v>
      </c>
    </row>
    <row r="4483" spans="36:62" x14ac:dyDescent="0.25">
      <c r="AJ4483" s="26">
        <v>1685</v>
      </c>
      <c r="AK4483" s="26">
        <v>1908378</v>
      </c>
      <c r="AL4483" s="264">
        <v>43655.354166666664</v>
      </c>
      <c r="AM4483" s="26" t="s">
        <v>481</v>
      </c>
      <c r="AN4483" s="26" t="s">
        <v>63</v>
      </c>
      <c r="AO4483" s="26" t="s">
        <v>156</v>
      </c>
      <c r="AP4483" s="26" t="s">
        <v>726</v>
      </c>
      <c r="AQ4483" s="26">
        <v>0</v>
      </c>
      <c r="AR4483" s="26">
        <v>44</v>
      </c>
      <c r="AS4483" s="26" t="s">
        <v>628</v>
      </c>
      <c r="AT4483" s="26" t="s">
        <v>71</v>
      </c>
      <c r="AU4483" s="26" t="s">
        <v>63</v>
      </c>
      <c r="AV4483" s="26" t="s">
        <v>63</v>
      </c>
      <c r="AW4483" s="26" t="s">
        <v>63</v>
      </c>
      <c r="AX4483" s="26" t="s">
        <v>63</v>
      </c>
      <c r="AY4483" s="26">
        <v>44.0609299999999</v>
      </c>
      <c r="AZ4483" s="26">
        <v>-103.15492</v>
      </c>
      <c r="BA4483" s="26" t="s">
        <v>508</v>
      </c>
      <c r="BB4483" s="26" t="s">
        <v>690</v>
      </c>
      <c r="BC4483" s="26" t="s">
        <v>659</v>
      </c>
      <c r="BD4483" s="26" t="s">
        <v>68</v>
      </c>
      <c r="BE4483" s="26" t="s">
        <v>823</v>
      </c>
      <c r="BF4483" s="26" t="s">
        <v>68</v>
      </c>
      <c r="BG4483" s="26" t="s">
        <v>68</v>
      </c>
      <c r="BH4483" s="26" t="s">
        <v>175</v>
      </c>
      <c r="BI4483" s="26">
        <v>8</v>
      </c>
      <c r="BJ4483" s="26" t="s">
        <v>19</v>
      </c>
    </row>
    <row r="4484" spans="36:62" x14ac:dyDescent="0.25">
      <c r="AJ4484" s="26">
        <v>1686</v>
      </c>
      <c r="AK4484" s="26">
        <v>1908495</v>
      </c>
      <c r="AL4484" s="264">
        <v>43654.725694444445</v>
      </c>
      <c r="AM4484" s="26" t="s">
        <v>481</v>
      </c>
      <c r="AN4484" s="26" t="s">
        <v>63</v>
      </c>
      <c r="AO4484" s="26" t="s">
        <v>156</v>
      </c>
      <c r="AP4484" s="26" t="s">
        <v>716</v>
      </c>
      <c r="AQ4484" s="26">
        <v>0</v>
      </c>
      <c r="AR4484" s="26">
        <v>16</v>
      </c>
      <c r="AS4484" s="26" t="s">
        <v>628</v>
      </c>
      <c r="AT4484" s="26" t="s">
        <v>74</v>
      </c>
      <c r="AU4484" s="26" t="s">
        <v>63</v>
      </c>
      <c r="AV4484" s="26" t="s">
        <v>63</v>
      </c>
      <c r="AW4484" s="26" t="s">
        <v>63</v>
      </c>
      <c r="AX4484" s="26" t="s">
        <v>63</v>
      </c>
      <c r="AY4484" s="26">
        <v>44.096122999999899</v>
      </c>
      <c r="AZ4484" s="26">
        <v>-103.151218999999</v>
      </c>
      <c r="BA4484" s="26" t="s">
        <v>508</v>
      </c>
      <c r="BB4484" s="26" t="s">
        <v>157</v>
      </c>
      <c r="BC4484" s="26" t="s">
        <v>708</v>
      </c>
      <c r="BD4484" s="26" t="s">
        <v>68</v>
      </c>
      <c r="BE4484" s="26" t="s">
        <v>705</v>
      </c>
      <c r="BF4484" s="26" t="s">
        <v>68</v>
      </c>
      <c r="BG4484" s="26" t="s">
        <v>68</v>
      </c>
      <c r="BH4484" s="26" t="s">
        <v>175</v>
      </c>
      <c r="BI4484" s="26">
        <v>8</v>
      </c>
      <c r="BJ4484" s="26" t="s">
        <v>217</v>
      </c>
    </row>
    <row r="4485" spans="36:62" x14ac:dyDescent="0.25">
      <c r="AJ4485" s="26">
        <v>1689</v>
      </c>
      <c r="AK4485" s="26">
        <v>1908713</v>
      </c>
      <c r="AL4485" s="264">
        <v>43655.883333333331</v>
      </c>
      <c r="AM4485" s="26" t="s">
        <v>481</v>
      </c>
      <c r="AN4485" s="26" t="s">
        <v>63</v>
      </c>
      <c r="AO4485" s="26"/>
      <c r="AP4485" s="26"/>
      <c r="AQ4485" s="26">
        <v>-1</v>
      </c>
      <c r="AR4485" s="26">
        <v>44</v>
      </c>
      <c r="AS4485" s="26" t="s">
        <v>168</v>
      </c>
      <c r="AT4485" s="26" t="s">
        <v>71</v>
      </c>
      <c r="AU4485" s="26" t="s">
        <v>63</v>
      </c>
      <c r="AV4485" s="26" t="s">
        <v>63</v>
      </c>
      <c r="AW4485" s="26" t="s">
        <v>63</v>
      </c>
      <c r="AX4485" s="26" t="s">
        <v>63</v>
      </c>
      <c r="AY4485" s="26">
        <v>44.000788</v>
      </c>
      <c r="AZ4485" s="26">
        <v>-103.002393999999</v>
      </c>
      <c r="BA4485" s="26" t="s">
        <v>166</v>
      </c>
      <c r="BB4485" s="26" t="s">
        <v>609</v>
      </c>
      <c r="BC4485" s="26" t="s">
        <v>167</v>
      </c>
      <c r="BD4485" s="26" t="s">
        <v>154</v>
      </c>
      <c r="BE4485" s="26"/>
      <c r="BF4485" s="26" t="s">
        <v>99</v>
      </c>
      <c r="BG4485" s="26" t="s">
        <v>167</v>
      </c>
      <c r="BH4485" s="26" t="s">
        <v>99</v>
      </c>
      <c r="BI4485" s="26">
        <v>8</v>
      </c>
      <c r="BJ4485" s="26" t="s">
        <v>217</v>
      </c>
    </row>
    <row r="4486" spans="36:62" x14ac:dyDescent="0.25">
      <c r="AJ4486" s="26">
        <v>1690</v>
      </c>
      <c r="AK4486" s="26">
        <v>1908714</v>
      </c>
      <c r="AL4486" s="264">
        <v>43656.922222222223</v>
      </c>
      <c r="AM4486" s="26" t="s">
        <v>481</v>
      </c>
      <c r="AN4486" s="26" t="s">
        <v>63</v>
      </c>
      <c r="AO4486" s="26"/>
      <c r="AP4486" s="26"/>
      <c r="AQ4486" s="26">
        <v>-1</v>
      </c>
      <c r="AR4486" s="26">
        <v>44</v>
      </c>
      <c r="AS4486" s="26" t="s">
        <v>168</v>
      </c>
      <c r="AT4486" s="26" t="s">
        <v>71</v>
      </c>
      <c r="AU4486" s="26" t="s">
        <v>63</v>
      </c>
      <c r="AV4486" s="26" t="s">
        <v>63</v>
      </c>
      <c r="AW4486" s="26" t="s">
        <v>63</v>
      </c>
      <c r="AX4486" s="26" t="s">
        <v>63</v>
      </c>
      <c r="AY4486" s="26">
        <v>44.001831000000003</v>
      </c>
      <c r="AZ4486" s="26">
        <v>-103.005448</v>
      </c>
      <c r="BA4486" s="26" t="s">
        <v>185</v>
      </c>
      <c r="BB4486" s="26" t="s">
        <v>611</v>
      </c>
      <c r="BC4486" s="26" t="s">
        <v>167</v>
      </c>
      <c r="BD4486" s="26" t="s">
        <v>154</v>
      </c>
      <c r="BE4486" s="26"/>
      <c r="BF4486" s="26" t="s">
        <v>99</v>
      </c>
      <c r="BG4486" s="26" t="s">
        <v>167</v>
      </c>
      <c r="BH4486" s="26" t="s">
        <v>99</v>
      </c>
      <c r="BI4486" s="26">
        <v>8</v>
      </c>
      <c r="BJ4486" s="26" t="s">
        <v>217</v>
      </c>
    </row>
    <row r="4487" spans="36:62" x14ac:dyDescent="0.25">
      <c r="AJ4487" s="26">
        <v>1693</v>
      </c>
      <c r="AK4487" s="26">
        <v>1909133</v>
      </c>
      <c r="AL4487" s="264">
        <v>43663.065972222219</v>
      </c>
      <c r="AM4487" s="26" t="s">
        <v>481</v>
      </c>
      <c r="AN4487" s="26" t="s">
        <v>63</v>
      </c>
      <c r="AO4487" s="26"/>
      <c r="AP4487" s="26"/>
      <c r="AQ4487" s="26">
        <v>-1</v>
      </c>
      <c r="AR4487" s="26">
        <v>44</v>
      </c>
      <c r="AS4487" s="26" t="s">
        <v>168</v>
      </c>
      <c r="AT4487" s="26" t="s">
        <v>74</v>
      </c>
      <c r="AU4487" s="26" t="s">
        <v>63</v>
      </c>
      <c r="AV4487" s="26" t="s">
        <v>63</v>
      </c>
      <c r="AW4487" s="26" t="s">
        <v>63</v>
      </c>
      <c r="AX4487" s="26" t="s">
        <v>63</v>
      </c>
      <c r="AY4487" s="26">
        <v>43.965159</v>
      </c>
      <c r="AZ4487" s="26">
        <v>-102.891964</v>
      </c>
      <c r="BA4487" s="26" t="s">
        <v>166</v>
      </c>
      <c r="BB4487" s="26" t="s">
        <v>609</v>
      </c>
      <c r="BC4487" s="26" t="s">
        <v>167</v>
      </c>
      <c r="BD4487" s="26" t="s">
        <v>154</v>
      </c>
      <c r="BE4487" s="26"/>
      <c r="BF4487" s="26" t="s">
        <v>99</v>
      </c>
      <c r="BG4487" s="26" t="s">
        <v>167</v>
      </c>
      <c r="BH4487" s="26" t="s">
        <v>99</v>
      </c>
      <c r="BI4487" s="26">
        <v>8</v>
      </c>
      <c r="BJ4487" s="26" t="s">
        <v>217</v>
      </c>
    </row>
    <row r="4488" spans="36:62" x14ac:dyDescent="0.25">
      <c r="AJ4488" s="26">
        <v>1694</v>
      </c>
      <c r="AK4488" s="26">
        <v>1909192</v>
      </c>
      <c r="AL4488" s="264">
        <v>43666.53402777778</v>
      </c>
      <c r="AM4488" s="26" t="s">
        <v>481</v>
      </c>
      <c r="AN4488" s="26" t="s">
        <v>63</v>
      </c>
      <c r="AO4488" s="26"/>
      <c r="AP4488" s="26"/>
      <c r="AQ4488" s="26">
        <v>-1</v>
      </c>
      <c r="AR4488" s="26">
        <v>44</v>
      </c>
      <c r="AS4488" s="26" t="s">
        <v>168</v>
      </c>
      <c r="AT4488" s="26" t="s">
        <v>74</v>
      </c>
      <c r="AU4488" s="26" t="s">
        <v>63</v>
      </c>
      <c r="AV4488" s="26" t="s">
        <v>63</v>
      </c>
      <c r="AW4488" s="26" t="s">
        <v>63</v>
      </c>
      <c r="AX4488" s="26" t="s">
        <v>63</v>
      </c>
      <c r="AY4488" s="26">
        <v>44.025987000000001</v>
      </c>
      <c r="AZ4488" s="26">
        <v>-103.07528000000001</v>
      </c>
      <c r="BA4488" s="26" t="s">
        <v>158</v>
      </c>
      <c r="BB4488" s="26" t="s">
        <v>609</v>
      </c>
      <c r="BC4488" s="26" t="s">
        <v>167</v>
      </c>
      <c r="BD4488" s="26" t="s">
        <v>154</v>
      </c>
      <c r="BE4488" s="26"/>
      <c r="BF4488" s="26" t="s">
        <v>99</v>
      </c>
      <c r="BG4488" s="26" t="s">
        <v>167</v>
      </c>
      <c r="BH4488" s="26" t="s">
        <v>99</v>
      </c>
      <c r="BI4488" s="26">
        <v>8</v>
      </c>
      <c r="BJ4488" s="26" t="s">
        <v>217</v>
      </c>
    </row>
    <row r="4489" spans="36:62" x14ac:dyDescent="0.25">
      <c r="AJ4489" s="26">
        <v>1695</v>
      </c>
      <c r="AK4489" s="26">
        <v>1909193</v>
      </c>
      <c r="AL4489" s="264">
        <v>43664.895833333336</v>
      </c>
      <c r="AM4489" s="26" t="s">
        <v>481</v>
      </c>
      <c r="AN4489" s="26" t="s">
        <v>63</v>
      </c>
      <c r="AO4489" s="26" t="s">
        <v>156</v>
      </c>
      <c r="AP4489" s="26" t="s">
        <v>726</v>
      </c>
      <c r="AQ4489" s="26">
        <v>0</v>
      </c>
      <c r="AR4489" s="26">
        <v>16</v>
      </c>
      <c r="AS4489" s="26" t="s">
        <v>628</v>
      </c>
      <c r="AT4489" s="26" t="s">
        <v>71</v>
      </c>
      <c r="AU4489" s="26" t="s">
        <v>63</v>
      </c>
      <c r="AV4489" s="26" t="s">
        <v>63</v>
      </c>
      <c r="AW4489" s="26" t="s">
        <v>63</v>
      </c>
      <c r="AX4489" s="26" t="s">
        <v>63</v>
      </c>
      <c r="AY4489" s="26">
        <v>44.096257000000001</v>
      </c>
      <c r="AZ4489" s="26">
        <v>-103.151383999999</v>
      </c>
      <c r="BA4489" s="26" t="s">
        <v>158</v>
      </c>
      <c r="BB4489" s="26" t="s">
        <v>811</v>
      </c>
      <c r="BC4489" s="26" t="s">
        <v>691</v>
      </c>
      <c r="BD4489" s="26" t="s">
        <v>68</v>
      </c>
      <c r="BE4489" s="26"/>
      <c r="BF4489" s="26" t="s">
        <v>68</v>
      </c>
      <c r="BG4489" s="26" t="s">
        <v>68</v>
      </c>
      <c r="BH4489" s="26" t="s">
        <v>175</v>
      </c>
      <c r="BI4489" s="26">
        <v>8</v>
      </c>
      <c r="BJ4489" s="26" t="s">
        <v>217</v>
      </c>
    </row>
    <row r="4490" spans="36:62" x14ac:dyDescent="0.25">
      <c r="AJ4490" s="26">
        <v>1696</v>
      </c>
      <c r="AK4490" s="26">
        <v>1909204</v>
      </c>
      <c r="AL4490" s="264">
        <v>43665.916666666664</v>
      </c>
      <c r="AM4490" s="26" t="s">
        <v>481</v>
      </c>
      <c r="AN4490" s="26" t="s">
        <v>63</v>
      </c>
      <c r="AO4490" s="26" t="s">
        <v>156</v>
      </c>
      <c r="AP4490" s="26" t="s">
        <v>159</v>
      </c>
      <c r="AQ4490" s="26">
        <v>0</v>
      </c>
      <c r="AR4490" s="26">
        <v>16</v>
      </c>
      <c r="AS4490" s="26" t="s">
        <v>628</v>
      </c>
      <c r="AT4490" s="26" t="s">
        <v>71</v>
      </c>
      <c r="AU4490" s="26" t="s">
        <v>63</v>
      </c>
      <c r="AV4490" s="26" t="s">
        <v>63</v>
      </c>
      <c r="AW4490" s="26" t="s">
        <v>63</v>
      </c>
      <c r="AX4490" s="26" t="s">
        <v>63</v>
      </c>
      <c r="AY4490" s="26">
        <v>44.076082</v>
      </c>
      <c r="AZ4490" s="26">
        <v>-103.151411999999</v>
      </c>
      <c r="BA4490" s="26" t="s">
        <v>483</v>
      </c>
      <c r="BB4490" s="26" t="s">
        <v>165</v>
      </c>
      <c r="BC4490" s="26" t="s">
        <v>708</v>
      </c>
      <c r="BD4490" s="26" t="s">
        <v>68</v>
      </c>
      <c r="BE4490" s="26" t="s">
        <v>202</v>
      </c>
      <c r="BF4490" s="26" t="s">
        <v>68</v>
      </c>
      <c r="BG4490" s="26" t="s">
        <v>68</v>
      </c>
      <c r="BH4490" s="26" t="s">
        <v>175</v>
      </c>
      <c r="BI4490" s="26">
        <v>8</v>
      </c>
      <c r="BJ4490" s="26" t="s">
        <v>217</v>
      </c>
    </row>
    <row r="4491" spans="36:62" x14ac:dyDescent="0.25">
      <c r="AJ4491" s="26">
        <v>1697</v>
      </c>
      <c r="AK4491" s="26">
        <v>1909206</v>
      </c>
      <c r="AL4491" s="264">
        <v>43666.522222222222</v>
      </c>
      <c r="AM4491" s="26" t="s">
        <v>481</v>
      </c>
      <c r="AN4491" s="26" t="s">
        <v>63</v>
      </c>
      <c r="AO4491" s="26" t="s">
        <v>156</v>
      </c>
      <c r="AP4491" s="26" t="s">
        <v>726</v>
      </c>
      <c r="AQ4491" s="26">
        <v>0</v>
      </c>
      <c r="AR4491" s="26">
        <v>16</v>
      </c>
      <c r="AS4491" s="26" t="s">
        <v>628</v>
      </c>
      <c r="AT4491" s="26" t="s">
        <v>71</v>
      </c>
      <c r="AU4491" s="26" t="s">
        <v>63</v>
      </c>
      <c r="AV4491" s="26" t="s">
        <v>63</v>
      </c>
      <c r="AW4491" s="26" t="s">
        <v>63</v>
      </c>
      <c r="AX4491" s="26" t="s">
        <v>63</v>
      </c>
      <c r="AY4491" s="26">
        <v>44.098446000000003</v>
      </c>
      <c r="AZ4491" s="26">
        <v>-103.151386</v>
      </c>
      <c r="BA4491" s="26" t="s">
        <v>493</v>
      </c>
      <c r="BB4491" s="26" t="s">
        <v>1141</v>
      </c>
      <c r="BC4491" s="26" t="s">
        <v>659</v>
      </c>
      <c r="BD4491" s="26" t="s">
        <v>68</v>
      </c>
      <c r="BE4491" s="26" t="s">
        <v>1187</v>
      </c>
      <c r="BF4491" s="26" t="s">
        <v>68</v>
      </c>
      <c r="BG4491" s="26" t="s">
        <v>68</v>
      </c>
      <c r="BH4491" s="26" t="s">
        <v>175</v>
      </c>
      <c r="BI4491" s="26">
        <v>8</v>
      </c>
      <c r="BJ4491" s="26" t="s">
        <v>20</v>
      </c>
    </row>
    <row r="4492" spans="36:62" x14ac:dyDescent="0.25">
      <c r="AJ4492" s="26">
        <v>1698</v>
      </c>
      <c r="AK4492" s="26">
        <v>1909275</v>
      </c>
      <c r="AL4492" s="264">
        <v>43666.724999999999</v>
      </c>
      <c r="AM4492" s="26" t="s">
        <v>481</v>
      </c>
      <c r="AN4492" s="26" t="s">
        <v>63</v>
      </c>
      <c r="AO4492" s="26" t="s">
        <v>156</v>
      </c>
      <c r="AP4492" s="26" t="s">
        <v>159</v>
      </c>
      <c r="AQ4492" s="26">
        <v>0</v>
      </c>
      <c r="AR4492" s="26">
        <v>44</v>
      </c>
      <c r="AS4492" s="26" t="s">
        <v>1200</v>
      </c>
      <c r="AT4492" s="26" t="s">
        <v>71</v>
      </c>
      <c r="AU4492" s="26" t="s">
        <v>63</v>
      </c>
      <c r="AV4492" s="26" t="s">
        <v>69</v>
      </c>
      <c r="AW4492" s="26" t="s">
        <v>63</v>
      </c>
      <c r="AX4492" s="26" t="s">
        <v>63</v>
      </c>
      <c r="AY4492" s="26">
        <v>43.949837000000002</v>
      </c>
      <c r="AZ4492" s="26">
        <v>-102.84347200000001</v>
      </c>
      <c r="BA4492" s="26" t="s">
        <v>185</v>
      </c>
      <c r="BB4492" s="26" t="s">
        <v>811</v>
      </c>
      <c r="BC4492" s="26" t="s">
        <v>863</v>
      </c>
      <c r="BD4492" s="26" t="s">
        <v>68</v>
      </c>
      <c r="BE4492" s="26" t="s">
        <v>1016</v>
      </c>
      <c r="BF4492" s="26" t="s">
        <v>68</v>
      </c>
      <c r="BG4492" s="26" t="s">
        <v>68</v>
      </c>
      <c r="BH4492" s="26" t="s">
        <v>175</v>
      </c>
      <c r="BI4492" s="26">
        <v>8</v>
      </c>
      <c r="BJ4492" s="26" t="s">
        <v>217</v>
      </c>
    </row>
    <row r="4493" spans="36:62" x14ac:dyDescent="0.25">
      <c r="AJ4493" s="26">
        <v>1701</v>
      </c>
      <c r="AK4493" s="26">
        <v>1909628</v>
      </c>
      <c r="AL4493" s="264">
        <v>43672.627083333333</v>
      </c>
      <c r="AM4493" s="26" t="s">
        <v>481</v>
      </c>
      <c r="AN4493" s="26" t="s">
        <v>63</v>
      </c>
      <c r="AO4493" s="26" t="s">
        <v>156</v>
      </c>
      <c r="AP4493" s="26" t="s">
        <v>726</v>
      </c>
      <c r="AQ4493" s="26">
        <v>0</v>
      </c>
      <c r="AR4493" s="26">
        <v>16</v>
      </c>
      <c r="AS4493" s="26" t="s">
        <v>628</v>
      </c>
      <c r="AT4493" s="26" t="s">
        <v>71</v>
      </c>
      <c r="AU4493" s="26" t="s">
        <v>63</v>
      </c>
      <c r="AV4493" s="26" t="s">
        <v>63</v>
      </c>
      <c r="AW4493" s="26" t="s">
        <v>63</v>
      </c>
      <c r="AX4493" s="26" t="s">
        <v>63</v>
      </c>
      <c r="AY4493" s="26">
        <v>44.096257000000001</v>
      </c>
      <c r="AZ4493" s="26">
        <v>-103.151383999999</v>
      </c>
      <c r="BA4493" s="26" t="s">
        <v>483</v>
      </c>
      <c r="BB4493" s="26" t="s">
        <v>811</v>
      </c>
      <c r="BC4493" s="26" t="s">
        <v>659</v>
      </c>
      <c r="BD4493" s="26" t="s">
        <v>68</v>
      </c>
      <c r="BE4493" s="26" t="s">
        <v>1273</v>
      </c>
      <c r="BF4493" s="26" t="s">
        <v>68</v>
      </c>
      <c r="BG4493" s="26" t="s">
        <v>68</v>
      </c>
      <c r="BH4493" s="26" t="s">
        <v>175</v>
      </c>
      <c r="BI4493" s="26">
        <v>8</v>
      </c>
      <c r="BJ4493" s="26" t="s">
        <v>20</v>
      </c>
    </row>
    <row r="4494" spans="36:62" x14ac:dyDescent="0.25">
      <c r="AJ4494" s="26">
        <v>1702</v>
      </c>
      <c r="AK4494" s="26">
        <v>1910044</v>
      </c>
      <c r="AL4494" s="264">
        <v>43661.4</v>
      </c>
      <c r="AM4494" s="26" t="s">
        <v>481</v>
      </c>
      <c r="AN4494" s="26" t="s">
        <v>63</v>
      </c>
      <c r="AO4494" s="26" t="s">
        <v>156</v>
      </c>
      <c r="AP4494" s="26" t="s">
        <v>716</v>
      </c>
      <c r="AQ4494" s="26">
        <v>0</v>
      </c>
      <c r="AR4494" s="26">
        <v>16</v>
      </c>
      <c r="AS4494" s="26" t="s">
        <v>628</v>
      </c>
      <c r="AT4494" s="26" t="s">
        <v>71</v>
      </c>
      <c r="AU4494" s="26" t="s">
        <v>63</v>
      </c>
      <c r="AV4494" s="26" t="s">
        <v>63</v>
      </c>
      <c r="AW4494" s="26" t="s">
        <v>63</v>
      </c>
      <c r="AX4494" s="26" t="s">
        <v>63</v>
      </c>
      <c r="AY4494" s="26">
        <v>44.100512000000002</v>
      </c>
      <c r="AZ4494" s="26">
        <v>-103.151196999999</v>
      </c>
      <c r="BA4494" s="26" t="s">
        <v>493</v>
      </c>
      <c r="BB4494" s="26" t="s">
        <v>157</v>
      </c>
      <c r="BC4494" s="26" t="s">
        <v>691</v>
      </c>
      <c r="BD4494" s="26" t="s">
        <v>68</v>
      </c>
      <c r="BE4494" s="26"/>
      <c r="BF4494" s="26" t="s">
        <v>68</v>
      </c>
      <c r="BG4494" s="26" t="s">
        <v>68</v>
      </c>
      <c r="BH4494" s="26" t="s">
        <v>175</v>
      </c>
      <c r="BI4494" s="26">
        <v>8</v>
      </c>
      <c r="BJ4494" s="26" t="s">
        <v>217</v>
      </c>
    </row>
    <row r="4495" spans="36:62" x14ac:dyDescent="0.25">
      <c r="AJ4495" s="26">
        <v>1704</v>
      </c>
      <c r="AK4495" s="26">
        <v>1910115</v>
      </c>
      <c r="AL4495" s="264">
        <v>43682.648611111108</v>
      </c>
      <c r="AM4495" s="26" t="s">
        <v>481</v>
      </c>
      <c r="AN4495" s="26" t="s">
        <v>63</v>
      </c>
      <c r="AO4495" s="26" t="s">
        <v>156</v>
      </c>
      <c r="AP4495" s="26" t="s">
        <v>716</v>
      </c>
      <c r="AQ4495" s="26">
        <v>0</v>
      </c>
      <c r="AR4495" s="26"/>
      <c r="AS4495" s="26" t="s">
        <v>628</v>
      </c>
      <c r="AT4495" s="26" t="s">
        <v>71</v>
      </c>
      <c r="AU4495" s="26" t="s">
        <v>63</v>
      </c>
      <c r="AV4495" s="26" t="s">
        <v>63</v>
      </c>
      <c r="AW4495" s="26" t="s">
        <v>63</v>
      </c>
      <c r="AX4495" s="26" t="s">
        <v>63</v>
      </c>
      <c r="AY4495" s="26">
        <v>44.069124000000002</v>
      </c>
      <c r="AZ4495" s="26">
        <v>-103.158395999999</v>
      </c>
      <c r="BA4495" s="26" t="s">
        <v>185</v>
      </c>
      <c r="BB4495" s="26" t="s">
        <v>609</v>
      </c>
      <c r="BC4495" s="26" t="s">
        <v>708</v>
      </c>
      <c r="BD4495" s="26" t="s">
        <v>68</v>
      </c>
      <c r="BE4495" s="26" t="s">
        <v>705</v>
      </c>
      <c r="BF4495" s="26" t="s">
        <v>68</v>
      </c>
      <c r="BG4495" s="26" t="s">
        <v>68</v>
      </c>
      <c r="BH4495" s="26" t="s">
        <v>175</v>
      </c>
      <c r="BI4495" s="26">
        <v>8</v>
      </c>
      <c r="BJ4495" s="26" t="s">
        <v>21</v>
      </c>
    </row>
    <row r="4496" spans="36:62" x14ac:dyDescent="0.25">
      <c r="AJ4496" s="26">
        <v>1705</v>
      </c>
      <c r="AK4496" s="26">
        <v>1910256</v>
      </c>
      <c r="AL4496" s="264">
        <v>43682.668055555558</v>
      </c>
      <c r="AM4496" s="26" t="s">
        <v>481</v>
      </c>
      <c r="AN4496" s="26" t="s">
        <v>63</v>
      </c>
      <c r="AO4496" s="26" t="s">
        <v>156</v>
      </c>
      <c r="AP4496" s="26" t="s">
        <v>159</v>
      </c>
      <c r="AQ4496" s="26">
        <v>0</v>
      </c>
      <c r="AR4496" s="26"/>
      <c r="AS4496" s="26" t="s">
        <v>628</v>
      </c>
      <c r="AT4496" s="26" t="s">
        <v>71</v>
      </c>
      <c r="AU4496" s="26" t="s">
        <v>63</v>
      </c>
      <c r="AV4496" s="26" t="s">
        <v>63</v>
      </c>
      <c r="AW4496" s="26" t="s">
        <v>63</v>
      </c>
      <c r="AX4496" s="26" t="s">
        <v>63</v>
      </c>
      <c r="AY4496" s="26">
        <v>44.100437999999897</v>
      </c>
      <c r="AZ4496" s="26">
        <v>-103.151336999999</v>
      </c>
      <c r="BA4496" s="26" t="s">
        <v>166</v>
      </c>
      <c r="BB4496" s="26" t="s">
        <v>611</v>
      </c>
      <c r="BC4496" s="26" t="s">
        <v>708</v>
      </c>
      <c r="BD4496" s="26" t="s">
        <v>68</v>
      </c>
      <c r="BE4496" s="26" t="s">
        <v>705</v>
      </c>
      <c r="BF4496" s="26" t="s">
        <v>68</v>
      </c>
      <c r="BG4496" s="26" t="s">
        <v>68</v>
      </c>
      <c r="BH4496" s="26" t="s">
        <v>175</v>
      </c>
      <c r="BI4496" s="26">
        <v>8</v>
      </c>
      <c r="BJ4496" s="26" t="s">
        <v>217</v>
      </c>
    </row>
    <row r="4497" spans="36:62" x14ac:dyDescent="0.25">
      <c r="AJ4497" s="26">
        <v>1707</v>
      </c>
      <c r="AK4497" s="26">
        <v>1910270</v>
      </c>
      <c r="AL4497" s="264">
        <v>43683.510416666664</v>
      </c>
      <c r="AM4497" s="26" t="s">
        <v>481</v>
      </c>
      <c r="AN4497" s="26" t="s">
        <v>63</v>
      </c>
      <c r="AO4497" s="26" t="s">
        <v>156</v>
      </c>
      <c r="AP4497" s="26" t="s">
        <v>627</v>
      </c>
      <c r="AQ4497" s="26">
        <v>0</v>
      </c>
      <c r="AR4497" s="26"/>
      <c r="AS4497" s="26" t="s">
        <v>628</v>
      </c>
      <c r="AT4497" s="26" t="s">
        <v>71</v>
      </c>
      <c r="AU4497" s="26" t="s">
        <v>63</v>
      </c>
      <c r="AV4497" s="26" t="s">
        <v>63</v>
      </c>
      <c r="AW4497" s="26" t="s">
        <v>63</v>
      </c>
      <c r="AX4497" s="26" t="s">
        <v>63</v>
      </c>
      <c r="AY4497" s="26">
        <v>44.100825999999898</v>
      </c>
      <c r="AZ4497" s="26">
        <v>-103.15164</v>
      </c>
      <c r="BA4497" s="26" t="s">
        <v>489</v>
      </c>
      <c r="BB4497" s="26" t="s">
        <v>609</v>
      </c>
      <c r="BC4497" s="26" t="s">
        <v>629</v>
      </c>
      <c r="BD4497" s="26" t="s">
        <v>68</v>
      </c>
      <c r="BE4497" s="26"/>
      <c r="BF4497" s="26" t="s">
        <v>68</v>
      </c>
      <c r="BG4497" s="26" t="s">
        <v>68</v>
      </c>
      <c r="BH4497" s="26" t="s">
        <v>646</v>
      </c>
      <c r="BI4497" s="26">
        <v>8</v>
      </c>
      <c r="BJ4497" s="26" t="s">
        <v>217</v>
      </c>
    </row>
    <row r="4498" spans="36:62" x14ac:dyDescent="0.25">
      <c r="AJ4498" s="26">
        <v>1710</v>
      </c>
      <c r="AK4498" s="26">
        <v>1910675</v>
      </c>
      <c r="AL4498" s="264">
        <v>43680.586805555555</v>
      </c>
      <c r="AM4498" s="26" t="s">
        <v>147</v>
      </c>
      <c r="AN4498" s="26" t="s">
        <v>63</v>
      </c>
      <c r="AO4498" s="26" t="s">
        <v>894</v>
      </c>
      <c r="AP4498" s="26" t="s">
        <v>716</v>
      </c>
      <c r="AQ4498" s="26">
        <v>0</v>
      </c>
      <c r="AR4498" s="26">
        <v>44</v>
      </c>
      <c r="AS4498" s="26" t="s">
        <v>628</v>
      </c>
      <c r="AT4498" s="26" t="s">
        <v>71</v>
      </c>
      <c r="AU4498" s="26" t="s">
        <v>63</v>
      </c>
      <c r="AV4498" s="26" t="s">
        <v>63</v>
      </c>
      <c r="AW4498" s="26" t="s">
        <v>63</v>
      </c>
      <c r="AX4498" s="26" t="s">
        <v>63</v>
      </c>
      <c r="AY4498" s="26">
        <v>43.577852999999898</v>
      </c>
      <c r="AZ4498" s="26">
        <v>-101.520837</v>
      </c>
      <c r="BA4498" s="26" t="s">
        <v>531</v>
      </c>
      <c r="BB4498" s="26" t="s">
        <v>609</v>
      </c>
      <c r="BC4498" s="26" t="s">
        <v>659</v>
      </c>
      <c r="BD4498" s="26" t="s">
        <v>68</v>
      </c>
      <c r="BE4498" s="26" t="s">
        <v>161</v>
      </c>
      <c r="BF4498" s="26" t="s">
        <v>68</v>
      </c>
      <c r="BG4498" s="26" t="s">
        <v>68</v>
      </c>
      <c r="BH4498" s="26" t="s">
        <v>1173</v>
      </c>
      <c r="BI4498" s="26">
        <v>8</v>
      </c>
      <c r="BJ4498" s="26" t="s">
        <v>19</v>
      </c>
    </row>
    <row r="4499" spans="36:62" x14ac:dyDescent="0.25">
      <c r="AJ4499" s="26">
        <v>1711</v>
      </c>
      <c r="AK4499" s="26">
        <v>1910362</v>
      </c>
      <c r="AL4499" s="264">
        <v>43685.524305555555</v>
      </c>
      <c r="AM4499" s="26" t="s">
        <v>481</v>
      </c>
      <c r="AN4499" s="26" t="s">
        <v>63</v>
      </c>
      <c r="AO4499" s="26" t="s">
        <v>173</v>
      </c>
      <c r="AP4499" s="26" t="s">
        <v>944</v>
      </c>
      <c r="AQ4499" s="26">
        <v>0</v>
      </c>
      <c r="AR4499" s="26">
        <v>44</v>
      </c>
      <c r="AS4499" s="26" t="s">
        <v>628</v>
      </c>
      <c r="AT4499" s="26" t="s">
        <v>71</v>
      </c>
      <c r="AU4499" s="26" t="s">
        <v>63</v>
      </c>
      <c r="AV4499" s="26" t="s">
        <v>63</v>
      </c>
      <c r="AW4499" s="26" t="s">
        <v>63</v>
      </c>
      <c r="AX4499" s="26" t="s">
        <v>63</v>
      </c>
      <c r="AY4499" s="26">
        <v>43.954197000000001</v>
      </c>
      <c r="AZ4499" s="26">
        <v>-102.858771</v>
      </c>
      <c r="BA4499" s="26" t="s">
        <v>37</v>
      </c>
      <c r="BB4499" s="26" t="s">
        <v>611</v>
      </c>
      <c r="BC4499" s="26" t="s">
        <v>708</v>
      </c>
      <c r="BD4499" s="26" t="s">
        <v>68</v>
      </c>
      <c r="BE4499" s="26"/>
      <c r="BF4499" s="26" t="s">
        <v>68</v>
      </c>
      <c r="BG4499" s="26" t="s">
        <v>68</v>
      </c>
      <c r="BH4499" s="26" t="s">
        <v>848</v>
      </c>
      <c r="BI4499" s="26">
        <v>8</v>
      </c>
      <c r="BJ4499" s="26" t="s">
        <v>20</v>
      </c>
    </row>
    <row r="4500" spans="36:62" x14ac:dyDescent="0.25">
      <c r="AJ4500" s="26">
        <v>1712</v>
      </c>
      <c r="AK4500" s="26">
        <v>1910927</v>
      </c>
      <c r="AL4500" s="264">
        <v>43691.916666666664</v>
      </c>
      <c r="AM4500" s="26" t="s">
        <v>147</v>
      </c>
      <c r="AN4500" s="26" t="s">
        <v>63</v>
      </c>
      <c r="AO4500" s="26" t="s">
        <v>156</v>
      </c>
      <c r="AP4500" s="26" t="s">
        <v>159</v>
      </c>
      <c r="AQ4500" s="26">
        <v>0</v>
      </c>
      <c r="AR4500" s="26">
        <v>44</v>
      </c>
      <c r="AS4500" s="26" t="s">
        <v>149</v>
      </c>
      <c r="AT4500" s="26" t="s">
        <v>71</v>
      </c>
      <c r="AU4500" s="26" t="s">
        <v>63</v>
      </c>
      <c r="AV4500" s="26" t="s">
        <v>63</v>
      </c>
      <c r="AW4500" s="26" t="s">
        <v>63</v>
      </c>
      <c r="AX4500" s="26" t="s">
        <v>63</v>
      </c>
      <c r="AY4500" s="26">
        <v>43.719569</v>
      </c>
      <c r="AZ4500" s="26">
        <v>-101.963171</v>
      </c>
      <c r="BA4500" s="26" t="s">
        <v>185</v>
      </c>
      <c r="BB4500" s="26" t="s">
        <v>611</v>
      </c>
      <c r="BC4500" s="26" t="s">
        <v>68</v>
      </c>
      <c r="BD4500" s="26" t="s">
        <v>154</v>
      </c>
      <c r="BE4500" s="26"/>
      <c r="BF4500" s="26" t="s">
        <v>68</v>
      </c>
      <c r="BG4500" s="26" t="s">
        <v>68</v>
      </c>
      <c r="BH4500" s="26" t="s">
        <v>160</v>
      </c>
      <c r="BI4500" s="26">
        <v>8</v>
      </c>
      <c r="BJ4500" s="26" t="s">
        <v>217</v>
      </c>
    </row>
    <row r="4501" spans="36:62" x14ac:dyDescent="0.25">
      <c r="AJ4501" s="26">
        <v>1713</v>
      </c>
      <c r="AK4501" s="26">
        <v>1910862</v>
      </c>
      <c r="AL4501" s="264">
        <v>43694.339583333334</v>
      </c>
      <c r="AM4501" s="26" t="s">
        <v>481</v>
      </c>
      <c r="AN4501" s="26" t="s">
        <v>63</v>
      </c>
      <c r="AO4501" s="26" t="s">
        <v>156</v>
      </c>
      <c r="AP4501" s="26" t="s">
        <v>159</v>
      </c>
      <c r="AQ4501" s="26">
        <v>0</v>
      </c>
      <c r="AR4501" s="26">
        <v>44</v>
      </c>
      <c r="AS4501" s="26" t="s">
        <v>1620</v>
      </c>
      <c r="AT4501" s="26" t="s">
        <v>71</v>
      </c>
      <c r="AU4501" s="26" t="s">
        <v>63</v>
      </c>
      <c r="AV4501" s="26" t="s">
        <v>69</v>
      </c>
      <c r="AW4501" s="26" t="s">
        <v>63</v>
      </c>
      <c r="AX4501" s="26" t="s">
        <v>63</v>
      </c>
      <c r="AY4501" s="26">
        <v>43.940617000000003</v>
      </c>
      <c r="AZ4501" s="26">
        <v>-102.781631</v>
      </c>
      <c r="BA4501" s="26" t="s">
        <v>185</v>
      </c>
      <c r="BB4501" s="26" t="s">
        <v>609</v>
      </c>
      <c r="BC4501" s="26" t="s">
        <v>651</v>
      </c>
      <c r="BD4501" s="26" t="s">
        <v>68</v>
      </c>
      <c r="BE4501" s="26"/>
      <c r="BF4501" s="26" t="s">
        <v>68</v>
      </c>
      <c r="BG4501" s="26" t="s">
        <v>68</v>
      </c>
      <c r="BH4501" s="26" t="s">
        <v>1083</v>
      </c>
      <c r="BI4501" s="26">
        <v>8</v>
      </c>
      <c r="BJ4501" s="26" t="s">
        <v>20</v>
      </c>
    </row>
    <row r="4502" spans="36:62" x14ac:dyDescent="0.25">
      <c r="AJ4502" s="26">
        <v>1717</v>
      </c>
      <c r="AK4502" s="26">
        <v>1910870</v>
      </c>
      <c r="AL4502" s="264">
        <v>43694.308333333334</v>
      </c>
      <c r="AM4502" s="26" t="s">
        <v>481</v>
      </c>
      <c r="AN4502" s="26" t="s">
        <v>63</v>
      </c>
      <c r="AO4502" s="26" t="s">
        <v>156</v>
      </c>
      <c r="AP4502" s="26" t="s">
        <v>159</v>
      </c>
      <c r="AQ4502" s="26">
        <v>0</v>
      </c>
      <c r="AR4502" s="26">
        <v>44</v>
      </c>
      <c r="AS4502" s="26" t="s">
        <v>628</v>
      </c>
      <c r="AT4502" s="26" t="s">
        <v>71</v>
      </c>
      <c r="AU4502" s="26" t="s">
        <v>63</v>
      </c>
      <c r="AV4502" s="26" t="s">
        <v>63</v>
      </c>
      <c r="AW4502" s="26" t="s">
        <v>63</v>
      </c>
      <c r="AX4502" s="26" t="s">
        <v>63</v>
      </c>
      <c r="AY4502" s="26">
        <v>44.063673000000001</v>
      </c>
      <c r="AZ4502" s="26">
        <v>-103.159719999999</v>
      </c>
      <c r="BA4502" s="26" t="s">
        <v>185</v>
      </c>
      <c r="BB4502" s="26" t="s">
        <v>1018</v>
      </c>
      <c r="BC4502" s="26" t="s">
        <v>727</v>
      </c>
      <c r="BD4502" s="26" t="s">
        <v>68</v>
      </c>
      <c r="BE4502" s="26" t="s">
        <v>1176</v>
      </c>
      <c r="BF4502" s="26" t="s">
        <v>68</v>
      </c>
      <c r="BG4502" s="26" t="s">
        <v>68</v>
      </c>
      <c r="BH4502" s="26" t="s">
        <v>175</v>
      </c>
      <c r="BI4502" s="26">
        <v>8</v>
      </c>
      <c r="BJ4502" s="26" t="s">
        <v>19</v>
      </c>
    </row>
    <row r="4503" spans="36:62" x14ac:dyDescent="0.25">
      <c r="AJ4503" s="26">
        <v>1721</v>
      </c>
      <c r="AK4503" s="26">
        <v>1911089</v>
      </c>
      <c r="AL4503" s="264">
        <v>43694.458333333336</v>
      </c>
      <c r="AM4503" s="26" t="s">
        <v>481</v>
      </c>
      <c r="AN4503" s="26" t="s">
        <v>63</v>
      </c>
      <c r="AO4503" s="26" t="s">
        <v>655</v>
      </c>
      <c r="AP4503" s="26" t="s">
        <v>159</v>
      </c>
      <c r="AQ4503" s="26">
        <v>0</v>
      </c>
      <c r="AR4503" s="26">
        <v>44</v>
      </c>
      <c r="AS4503" s="26" t="s">
        <v>149</v>
      </c>
      <c r="AT4503" s="26" t="s">
        <v>71</v>
      </c>
      <c r="AU4503" s="26" t="s">
        <v>63</v>
      </c>
      <c r="AV4503" s="26" t="s">
        <v>63</v>
      </c>
      <c r="AW4503" s="26" t="s">
        <v>63</v>
      </c>
      <c r="AX4503" s="26" t="s">
        <v>63</v>
      </c>
      <c r="AY4503" s="26">
        <v>43.949837000000002</v>
      </c>
      <c r="AZ4503" s="26">
        <v>-102.84347200000001</v>
      </c>
      <c r="BA4503" s="26" t="s">
        <v>166</v>
      </c>
      <c r="BB4503" s="26" t="s">
        <v>611</v>
      </c>
      <c r="BC4503" s="26" t="s">
        <v>68</v>
      </c>
      <c r="BD4503" s="26" t="s">
        <v>154</v>
      </c>
      <c r="BE4503" s="26"/>
      <c r="BF4503" s="26" t="s">
        <v>68</v>
      </c>
      <c r="BG4503" s="26" t="s">
        <v>68</v>
      </c>
      <c r="BH4503" s="26" t="s">
        <v>146</v>
      </c>
      <c r="BI4503" s="26">
        <v>8</v>
      </c>
      <c r="BJ4503" s="26" t="s">
        <v>217</v>
      </c>
    </row>
    <row r="4504" spans="36:62" x14ac:dyDescent="0.25">
      <c r="AJ4504" s="26">
        <v>1723</v>
      </c>
      <c r="AK4504" s="26">
        <v>1911651</v>
      </c>
      <c r="AL4504" s="264">
        <v>43697.536805555559</v>
      </c>
      <c r="AM4504" s="26" t="s">
        <v>481</v>
      </c>
      <c r="AN4504" s="26" t="s">
        <v>63</v>
      </c>
      <c r="AO4504" s="26" t="s">
        <v>156</v>
      </c>
      <c r="AP4504" s="26" t="s">
        <v>726</v>
      </c>
      <c r="AQ4504" s="26">
        <v>0</v>
      </c>
      <c r="AR4504" s="26">
        <v>16</v>
      </c>
      <c r="AS4504" s="26" t="s">
        <v>628</v>
      </c>
      <c r="AT4504" s="26" t="s">
        <v>71</v>
      </c>
      <c r="AU4504" s="26" t="s">
        <v>63</v>
      </c>
      <c r="AV4504" s="26" t="s">
        <v>63</v>
      </c>
      <c r="AW4504" s="26" t="s">
        <v>63</v>
      </c>
      <c r="AX4504" s="26" t="s">
        <v>63</v>
      </c>
      <c r="AY4504" s="26">
        <v>44.096257000000001</v>
      </c>
      <c r="AZ4504" s="26">
        <v>-103.151383999999</v>
      </c>
      <c r="BA4504" s="26" t="s">
        <v>548</v>
      </c>
      <c r="BB4504" s="26" t="s">
        <v>1278</v>
      </c>
      <c r="BC4504" s="26" t="s">
        <v>68</v>
      </c>
      <c r="BD4504" s="26" t="s">
        <v>68</v>
      </c>
      <c r="BE4504" s="26" t="s">
        <v>1277</v>
      </c>
      <c r="BF4504" s="26" t="s">
        <v>1209</v>
      </c>
      <c r="BG4504" s="26" t="s">
        <v>68</v>
      </c>
      <c r="BH4504" s="26" t="s">
        <v>660</v>
      </c>
      <c r="BI4504" s="26">
        <v>8</v>
      </c>
      <c r="BJ4504" s="26" t="s">
        <v>21</v>
      </c>
    </row>
    <row r="4505" spans="36:62" x14ac:dyDescent="0.25">
      <c r="AJ4505" s="26">
        <v>1724</v>
      </c>
      <c r="AK4505" s="26">
        <v>1911412</v>
      </c>
      <c r="AL4505" s="264">
        <v>43702.7</v>
      </c>
      <c r="AM4505" s="26" t="s">
        <v>481</v>
      </c>
      <c r="AN4505" s="26" t="s">
        <v>63</v>
      </c>
      <c r="AO4505" s="26" t="s">
        <v>156</v>
      </c>
      <c r="AP4505" s="26" t="s">
        <v>716</v>
      </c>
      <c r="AQ4505" s="26">
        <v>0</v>
      </c>
      <c r="AR4505" s="26">
        <v>16</v>
      </c>
      <c r="AS4505" s="26" t="s">
        <v>628</v>
      </c>
      <c r="AT4505" s="26" t="s">
        <v>74</v>
      </c>
      <c r="AU4505" s="26" t="s">
        <v>63</v>
      </c>
      <c r="AV4505" s="26" t="s">
        <v>63</v>
      </c>
      <c r="AW4505" s="26" t="s">
        <v>63</v>
      </c>
      <c r="AX4505" s="26" t="s">
        <v>63</v>
      </c>
      <c r="AY4505" s="26">
        <v>44.099268000000002</v>
      </c>
      <c r="AZ4505" s="26">
        <v>-103.151398999999</v>
      </c>
      <c r="BA4505" s="26" t="s">
        <v>483</v>
      </c>
      <c r="BB4505" s="26" t="s">
        <v>165</v>
      </c>
      <c r="BC4505" s="26" t="s">
        <v>708</v>
      </c>
      <c r="BD4505" s="26" t="s">
        <v>68</v>
      </c>
      <c r="BE4505" s="26" t="s">
        <v>705</v>
      </c>
      <c r="BF4505" s="26" t="s">
        <v>68</v>
      </c>
      <c r="BG4505" s="26" t="s">
        <v>68</v>
      </c>
      <c r="BH4505" s="26" t="s">
        <v>175</v>
      </c>
      <c r="BI4505" s="26">
        <v>8</v>
      </c>
      <c r="BJ4505" s="26" t="s">
        <v>217</v>
      </c>
    </row>
    <row r="4506" spans="36:62" x14ac:dyDescent="0.25">
      <c r="AJ4506" s="26">
        <v>1729</v>
      </c>
      <c r="AK4506" s="26">
        <v>1911879</v>
      </c>
      <c r="AL4506" s="264">
        <v>43710.816666666666</v>
      </c>
      <c r="AM4506" s="26" t="s">
        <v>481</v>
      </c>
      <c r="AN4506" s="26" t="s">
        <v>63</v>
      </c>
      <c r="AO4506" s="26" t="s">
        <v>156</v>
      </c>
      <c r="AP4506" s="26" t="s">
        <v>726</v>
      </c>
      <c r="AQ4506" s="26">
        <v>0</v>
      </c>
      <c r="AR4506" s="26">
        <v>16</v>
      </c>
      <c r="AS4506" s="26" t="s">
        <v>628</v>
      </c>
      <c r="AT4506" s="26" t="s">
        <v>71</v>
      </c>
      <c r="AU4506" s="26" t="s">
        <v>63</v>
      </c>
      <c r="AV4506" s="26" t="s">
        <v>63</v>
      </c>
      <c r="AW4506" s="26" t="s">
        <v>63</v>
      </c>
      <c r="AX4506" s="26" t="s">
        <v>63</v>
      </c>
      <c r="AY4506" s="26">
        <v>44.096257000000001</v>
      </c>
      <c r="AZ4506" s="26">
        <v>-103.151383999999</v>
      </c>
      <c r="BA4506" s="26" t="s">
        <v>158</v>
      </c>
      <c r="BB4506" s="26" t="s">
        <v>672</v>
      </c>
      <c r="BC4506" s="26" t="s">
        <v>1286</v>
      </c>
      <c r="BD4506" s="26" t="s">
        <v>68</v>
      </c>
      <c r="BE4506" s="26" t="s">
        <v>816</v>
      </c>
      <c r="BF4506" s="26" t="s">
        <v>68</v>
      </c>
      <c r="BG4506" s="26" t="s">
        <v>68</v>
      </c>
      <c r="BH4506" s="26" t="s">
        <v>867</v>
      </c>
      <c r="BI4506" s="26">
        <v>8</v>
      </c>
      <c r="BJ4506" s="26" t="s">
        <v>217</v>
      </c>
    </row>
    <row r="4507" spans="36:62" x14ac:dyDescent="0.25">
      <c r="AJ4507" s="26">
        <v>1734</v>
      </c>
      <c r="AK4507" s="26">
        <v>1912337</v>
      </c>
      <c r="AL4507" s="264">
        <v>43720.326388888891</v>
      </c>
      <c r="AM4507" s="26" t="s">
        <v>481</v>
      </c>
      <c r="AN4507" s="26" t="s">
        <v>63</v>
      </c>
      <c r="AO4507" s="26" t="s">
        <v>156</v>
      </c>
      <c r="AP4507" s="26" t="s">
        <v>1104</v>
      </c>
      <c r="AQ4507" s="26">
        <v>0</v>
      </c>
      <c r="AR4507" s="26">
        <v>16</v>
      </c>
      <c r="AS4507" s="26" t="s">
        <v>628</v>
      </c>
      <c r="AT4507" s="26" t="s">
        <v>74</v>
      </c>
      <c r="AU4507" s="26" t="s">
        <v>63</v>
      </c>
      <c r="AV4507" s="26" t="s">
        <v>63</v>
      </c>
      <c r="AW4507" s="26" t="s">
        <v>63</v>
      </c>
      <c r="AX4507" s="26" t="s">
        <v>63</v>
      </c>
      <c r="AY4507" s="26">
        <v>44.076304999999898</v>
      </c>
      <c r="AZ4507" s="26">
        <v>-103.151411999999</v>
      </c>
      <c r="BA4507" s="26" t="s">
        <v>493</v>
      </c>
      <c r="BB4507" s="26" t="s">
        <v>165</v>
      </c>
      <c r="BC4507" s="26" t="s">
        <v>708</v>
      </c>
      <c r="BD4507" s="26" t="s">
        <v>68</v>
      </c>
      <c r="BE4507" s="26" t="s">
        <v>705</v>
      </c>
      <c r="BF4507" s="26" t="s">
        <v>1209</v>
      </c>
      <c r="BG4507" s="26" t="s">
        <v>68</v>
      </c>
      <c r="BH4507" s="26" t="s">
        <v>175</v>
      </c>
      <c r="BI4507" s="26">
        <v>8</v>
      </c>
      <c r="BJ4507" s="26" t="s">
        <v>217</v>
      </c>
    </row>
    <row r="4508" spans="36:62" x14ac:dyDescent="0.25">
      <c r="AJ4508" s="26">
        <v>1735</v>
      </c>
      <c r="AK4508" s="26">
        <v>1912955</v>
      </c>
      <c r="AL4508" s="264">
        <v>43735.712500000001</v>
      </c>
      <c r="AM4508" s="26" t="s">
        <v>481</v>
      </c>
      <c r="AN4508" s="26" t="s">
        <v>63</v>
      </c>
      <c r="AO4508" s="26" t="s">
        <v>156</v>
      </c>
      <c r="AP4508" s="26" t="s">
        <v>1104</v>
      </c>
      <c r="AQ4508" s="26">
        <v>0</v>
      </c>
      <c r="AR4508" s="26">
        <v>16</v>
      </c>
      <c r="AS4508" s="26" t="s">
        <v>628</v>
      </c>
      <c r="AT4508" s="26" t="s">
        <v>704</v>
      </c>
      <c r="AU4508" s="26" t="s">
        <v>63</v>
      </c>
      <c r="AV4508" s="26" t="s">
        <v>63</v>
      </c>
      <c r="AW4508" s="26" t="s">
        <v>63</v>
      </c>
      <c r="AX4508" s="26" t="s">
        <v>63</v>
      </c>
      <c r="AY4508" s="26">
        <v>44.096212000000001</v>
      </c>
      <c r="AZ4508" s="26">
        <v>-103.151228</v>
      </c>
      <c r="BA4508" s="26" t="s">
        <v>166</v>
      </c>
      <c r="BB4508" s="26" t="s">
        <v>157</v>
      </c>
      <c r="BC4508" s="26" t="s">
        <v>614</v>
      </c>
      <c r="BD4508" s="26" t="s">
        <v>681</v>
      </c>
      <c r="BE4508" s="26" t="s">
        <v>677</v>
      </c>
      <c r="BF4508" s="26" t="s">
        <v>68</v>
      </c>
      <c r="BG4508" s="26" t="s">
        <v>68</v>
      </c>
      <c r="BH4508" s="26" t="s">
        <v>175</v>
      </c>
      <c r="BI4508" s="26">
        <v>8</v>
      </c>
      <c r="BJ4508" s="26" t="s">
        <v>217</v>
      </c>
    </row>
    <row r="4509" spans="36:62" x14ac:dyDescent="0.25">
      <c r="AJ4509" s="26">
        <v>1736</v>
      </c>
      <c r="AK4509" s="26">
        <v>1913238</v>
      </c>
      <c r="AL4509" s="264">
        <v>43739.6875</v>
      </c>
      <c r="AM4509" s="26" t="s">
        <v>481</v>
      </c>
      <c r="AN4509" s="26" t="s">
        <v>63</v>
      </c>
      <c r="AO4509" s="26" t="s">
        <v>156</v>
      </c>
      <c r="AP4509" s="26" t="s">
        <v>716</v>
      </c>
      <c r="AQ4509" s="26">
        <v>0</v>
      </c>
      <c r="AR4509" s="26">
        <v>16</v>
      </c>
      <c r="AS4509" s="26" t="s">
        <v>628</v>
      </c>
      <c r="AT4509" s="26" t="s">
        <v>704</v>
      </c>
      <c r="AU4509" s="26" t="s">
        <v>63</v>
      </c>
      <c r="AV4509" s="26" t="s">
        <v>63</v>
      </c>
      <c r="AW4509" s="26" t="s">
        <v>63</v>
      </c>
      <c r="AX4509" s="26" t="s">
        <v>63</v>
      </c>
      <c r="AY4509" s="26">
        <v>44.085712000000001</v>
      </c>
      <c r="AZ4509" s="26">
        <v>-103.151241999999</v>
      </c>
      <c r="BA4509" s="26" t="s">
        <v>520</v>
      </c>
      <c r="BB4509" s="26" t="s">
        <v>157</v>
      </c>
      <c r="BC4509" s="26" t="s">
        <v>708</v>
      </c>
      <c r="BD4509" s="26" t="s">
        <v>68</v>
      </c>
      <c r="BE4509" s="26" t="s">
        <v>705</v>
      </c>
      <c r="BF4509" s="26" t="s">
        <v>68</v>
      </c>
      <c r="BG4509" s="26" t="s">
        <v>68</v>
      </c>
      <c r="BH4509" s="26" t="s">
        <v>175</v>
      </c>
      <c r="BI4509" s="26">
        <v>8</v>
      </c>
      <c r="BJ4509" s="26" t="s">
        <v>217</v>
      </c>
    </row>
    <row r="4510" spans="36:62" x14ac:dyDescent="0.25">
      <c r="AJ4510" s="26">
        <v>1737</v>
      </c>
      <c r="AK4510" s="26">
        <v>1912555</v>
      </c>
      <c r="AL4510" s="264">
        <v>43724.634722222225</v>
      </c>
      <c r="AM4510" s="26" t="s">
        <v>481</v>
      </c>
      <c r="AN4510" s="26" t="s">
        <v>63</v>
      </c>
      <c r="AO4510" s="26" t="s">
        <v>156</v>
      </c>
      <c r="AP4510" s="26" t="s">
        <v>716</v>
      </c>
      <c r="AQ4510" s="26">
        <v>0</v>
      </c>
      <c r="AR4510" s="26">
        <v>16</v>
      </c>
      <c r="AS4510" s="26" t="s">
        <v>628</v>
      </c>
      <c r="AT4510" s="26" t="s">
        <v>71</v>
      </c>
      <c r="AU4510" s="26" t="s">
        <v>63</v>
      </c>
      <c r="AV4510" s="26" t="s">
        <v>63</v>
      </c>
      <c r="AW4510" s="26" t="s">
        <v>63</v>
      </c>
      <c r="AX4510" s="26" t="s">
        <v>63</v>
      </c>
      <c r="AY4510" s="26">
        <v>44.069225000000003</v>
      </c>
      <c r="AZ4510" s="26">
        <v>-103.158551</v>
      </c>
      <c r="BA4510" s="26" t="s">
        <v>185</v>
      </c>
      <c r="BB4510" s="26" t="s">
        <v>165</v>
      </c>
      <c r="BC4510" s="26" t="s">
        <v>708</v>
      </c>
      <c r="BD4510" s="26" t="s">
        <v>68</v>
      </c>
      <c r="BE4510" s="26" t="s">
        <v>1287</v>
      </c>
      <c r="BF4510" s="26" t="s">
        <v>68</v>
      </c>
      <c r="BG4510" s="26" t="s">
        <v>68</v>
      </c>
      <c r="BH4510" s="26" t="s">
        <v>175</v>
      </c>
      <c r="BI4510" s="26">
        <v>8</v>
      </c>
      <c r="BJ4510" s="26" t="s">
        <v>21</v>
      </c>
    </row>
    <row r="4511" spans="36:62" x14ac:dyDescent="0.25">
      <c r="AJ4511" s="26">
        <v>1738</v>
      </c>
      <c r="AK4511" s="26">
        <v>1912558</v>
      </c>
      <c r="AL4511" s="264">
        <v>43728.294444444444</v>
      </c>
      <c r="AM4511" s="26" t="s">
        <v>481</v>
      </c>
      <c r="AN4511" s="26" t="s">
        <v>63</v>
      </c>
      <c r="AO4511" s="26" t="s">
        <v>156</v>
      </c>
      <c r="AP4511" s="26" t="s">
        <v>627</v>
      </c>
      <c r="AQ4511" s="26">
        <v>0</v>
      </c>
      <c r="AR4511" s="26">
        <v>44</v>
      </c>
      <c r="AS4511" s="26" t="s">
        <v>628</v>
      </c>
      <c r="AT4511" s="26" t="s">
        <v>71</v>
      </c>
      <c r="AU4511" s="26" t="s">
        <v>63</v>
      </c>
      <c r="AV4511" s="26" t="s">
        <v>63</v>
      </c>
      <c r="AW4511" s="26" t="s">
        <v>63</v>
      </c>
      <c r="AX4511" s="26" t="s">
        <v>63</v>
      </c>
      <c r="AY4511" s="26">
        <v>44.065415000000002</v>
      </c>
      <c r="AZ4511" s="26">
        <v>-103.162758999999</v>
      </c>
      <c r="BA4511" s="26" t="s">
        <v>493</v>
      </c>
      <c r="BB4511" s="26" t="s">
        <v>609</v>
      </c>
      <c r="BC4511" s="26" t="s">
        <v>629</v>
      </c>
      <c r="BD4511" s="26" t="s">
        <v>68</v>
      </c>
      <c r="BE4511" s="26" t="s">
        <v>644</v>
      </c>
      <c r="BF4511" s="26" t="s">
        <v>68</v>
      </c>
      <c r="BG4511" s="26" t="s">
        <v>68</v>
      </c>
      <c r="BH4511" s="26" t="s">
        <v>175</v>
      </c>
      <c r="BI4511" s="26">
        <v>8</v>
      </c>
      <c r="BJ4511" s="26" t="s">
        <v>217</v>
      </c>
    </row>
    <row r="4512" spans="36:62" x14ac:dyDescent="0.25">
      <c r="AJ4512" s="26">
        <v>1740</v>
      </c>
      <c r="AK4512" s="26">
        <v>1913559</v>
      </c>
      <c r="AL4512" s="264">
        <v>43726.635416666664</v>
      </c>
      <c r="AM4512" s="26" t="s">
        <v>481</v>
      </c>
      <c r="AN4512" s="26" t="s">
        <v>63</v>
      </c>
      <c r="AO4512" s="26"/>
      <c r="AP4512" s="26"/>
      <c r="AQ4512" s="26">
        <v>-1</v>
      </c>
      <c r="AR4512" s="26">
        <v>16</v>
      </c>
      <c r="AS4512" s="26" t="s">
        <v>168</v>
      </c>
      <c r="AT4512" s="26" t="s">
        <v>71</v>
      </c>
      <c r="AU4512" s="26" t="s">
        <v>63</v>
      </c>
      <c r="AV4512" s="26" t="s">
        <v>63</v>
      </c>
      <c r="AW4512" s="26" t="s">
        <v>63</v>
      </c>
      <c r="AX4512" s="26" t="s">
        <v>63</v>
      </c>
      <c r="AY4512" s="26">
        <v>44.086042999999897</v>
      </c>
      <c r="AZ4512" s="26">
        <v>-103.151242999999</v>
      </c>
      <c r="BA4512" s="26" t="s">
        <v>158</v>
      </c>
      <c r="BB4512" s="26" t="s">
        <v>611</v>
      </c>
      <c r="BC4512" s="26" t="s">
        <v>167</v>
      </c>
      <c r="BD4512" s="26" t="s">
        <v>154</v>
      </c>
      <c r="BE4512" s="26"/>
      <c r="BF4512" s="26" t="s">
        <v>99</v>
      </c>
      <c r="BG4512" s="26" t="s">
        <v>167</v>
      </c>
      <c r="BH4512" s="26" t="s">
        <v>99</v>
      </c>
      <c r="BI4512" s="26">
        <v>8</v>
      </c>
      <c r="BJ4512" s="26" t="s">
        <v>217</v>
      </c>
    </row>
    <row r="4513" spans="36:62" x14ac:dyDescent="0.25">
      <c r="AJ4513" s="26">
        <v>1742</v>
      </c>
      <c r="AK4513" s="26">
        <v>1913360</v>
      </c>
      <c r="AL4513" s="264">
        <v>43741.28402777778</v>
      </c>
      <c r="AM4513" s="26" t="s">
        <v>481</v>
      </c>
      <c r="AN4513" s="26" t="s">
        <v>63</v>
      </c>
      <c r="AO4513" s="26" t="s">
        <v>156</v>
      </c>
      <c r="AP4513" s="26" t="s">
        <v>627</v>
      </c>
      <c r="AQ4513" s="26">
        <v>0</v>
      </c>
      <c r="AR4513" s="26">
        <v>16</v>
      </c>
      <c r="AS4513" s="26" t="s">
        <v>1137</v>
      </c>
      <c r="AT4513" s="26" t="s">
        <v>616</v>
      </c>
      <c r="AU4513" s="26" t="s">
        <v>63</v>
      </c>
      <c r="AV4513" s="26" t="s">
        <v>63</v>
      </c>
      <c r="AW4513" s="26" t="s">
        <v>63</v>
      </c>
      <c r="AX4513" s="26" t="s">
        <v>63</v>
      </c>
      <c r="AY4513" s="26">
        <v>44.064954999999898</v>
      </c>
      <c r="AZ4513" s="26">
        <v>-103.161945</v>
      </c>
      <c r="BA4513" s="26" t="s">
        <v>185</v>
      </c>
      <c r="BB4513" s="26" t="s">
        <v>611</v>
      </c>
      <c r="BC4513" s="26" t="s">
        <v>614</v>
      </c>
      <c r="BD4513" s="26" t="s">
        <v>681</v>
      </c>
      <c r="BE4513" s="26"/>
      <c r="BF4513" s="26" t="s">
        <v>68</v>
      </c>
      <c r="BG4513" s="26" t="s">
        <v>68</v>
      </c>
      <c r="BH4513" s="26" t="s">
        <v>175</v>
      </c>
      <c r="BI4513" s="26">
        <v>8</v>
      </c>
      <c r="BJ4513" s="26" t="s">
        <v>217</v>
      </c>
    </row>
    <row r="4514" spans="36:62" x14ac:dyDescent="0.25">
      <c r="AJ4514" s="26">
        <v>1743</v>
      </c>
      <c r="AK4514" s="26">
        <v>1912746</v>
      </c>
      <c r="AL4514" s="264">
        <v>43728.305555555555</v>
      </c>
      <c r="AM4514" s="26" t="s">
        <v>481</v>
      </c>
      <c r="AN4514" s="26" t="s">
        <v>63</v>
      </c>
      <c r="AO4514" s="26" t="s">
        <v>156</v>
      </c>
      <c r="AP4514" s="26" t="s">
        <v>1289</v>
      </c>
      <c r="AQ4514" s="26">
        <v>0</v>
      </c>
      <c r="AR4514" s="26">
        <v>16</v>
      </c>
      <c r="AS4514" s="26" t="s">
        <v>689</v>
      </c>
      <c r="AT4514" s="26" t="s">
        <v>71</v>
      </c>
      <c r="AU4514" s="26" t="s">
        <v>63</v>
      </c>
      <c r="AV4514" s="26" t="s">
        <v>63</v>
      </c>
      <c r="AW4514" s="26" t="s">
        <v>63</v>
      </c>
      <c r="AX4514" s="26" t="s">
        <v>63</v>
      </c>
      <c r="AY4514" s="26">
        <v>44.069156</v>
      </c>
      <c r="AZ4514" s="26">
        <v>-103.158434999999</v>
      </c>
      <c r="BA4514" s="26" t="s">
        <v>166</v>
      </c>
      <c r="BB4514" s="26" t="s">
        <v>1164</v>
      </c>
      <c r="BC4514" s="26" t="s">
        <v>691</v>
      </c>
      <c r="BD4514" s="26" t="s">
        <v>68</v>
      </c>
      <c r="BE4514" s="26"/>
      <c r="BF4514" s="26" t="s">
        <v>759</v>
      </c>
      <c r="BG4514" s="26" t="s">
        <v>68</v>
      </c>
      <c r="BH4514" s="26" t="s">
        <v>1290</v>
      </c>
      <c r="BI4514" s="26">
        <v>8</v>
      </c>
      <c r="BJ4514" s="26" t="s">
        <v>20</v>
      </c>
    </row>
    <row r="4515" spans="36:62" x14ac:dyDescent="0.25">
      <c r="AJ4515" s="26">
        <v>1744</v>
      </c>
      <c r="AK4515" s="26">
        <v>1913636</v>
      </c>
      <c r="AL4515" s="264">
        <v>43745.306250000001</v>
      </c>
      <c r="AM4515" s="26" t="s">
        <v>481</v>
      </c>
      <c r="AN4515" s="26" t="s">
        <v>63</v>
      </c>
      <c r="AO4515" s="26" t="s">
        <v>156</v>
      </c>
      <c r="AP4515" s="26" t="s">
        <v>716</v>
      </c>
      <c r="AQ4515" s="26">
        <v>0</v>
      </c>
      <c r="AR4515" s="26">
        <v>16</v>
      </c>
      <c r="AS4515" s="26" t="s">
        <v>628</v>
      </c>
      <c r="AT4515" s="26" t="s">
        <v>71</v>
      </c>
      <c r="AU4515" s="26" t="s">
        <v>63</v>
      </c>
      <c r="AV4515" s="26" t="s">
        <v>63</v>
      </c>
      <c r="AW4515" s="26" t="s">
        <v>63</v>
      </c>
      <c r="AX4515" s="26" t="s">
        <v>63</v>
      </c>
      <c r="AY4515" s="26">
        <v>44.095897999999899</v>
      </c>
      <c r="AZ4515" s="26">
        <v>-103.151383999999</v>
      </c>
      <c r="BA4515" s="26" t="s">
        <v>166</v>
      </c>
      <c r="BB4515" s="26" t="s">
        <v>157</v>
      </c>
      <c r="BC4515" s="26" t="s">
        <v>708</v>
      </c>
      <c r="BD4515" s="26" t="s">
        <v>68</v>
      </c>
      <c r="BE4515" s="26" t="s">
        <v>705</v>
      </c>
      <c r="BF4515" s="26" t="s">
        <v>68</v>
      </c>
      <c r="BG4515" s="26" t="s">
        <v>68</v>
      </c>
      <c r="BH4515" s="26" t="s">
        <v>1043</v>
      </c>
      <c r="BI4515" s="26">
        <v>8</v>
      </c>
      <c r="BJ4515" s="26" t="s">
        <v>217</v>
      </c>
    </row>
    <row r="4516" spans="36:62" x14ac:dyDescent="0.25">
      <c r="AJ4516" s="26">
        <v>1745</v>
      </c>
      <c r="AK4516" s="26">
        <v>1913365</v>
      </c>
      <c r="AL4516" s="264">
        <v>43741.297222222223</v>
      </c>
      <c r="AM4516" s="26" t="s">
        <v>481</v>
      </c>
      <c r="AN4516" s="26" t="s">
        <v>63</v>
      </c>
      <c r="AO4516" s="26" t="s">
        <v>156</v>
      </c>
      <c r="AP4516" s="26" t="s">
        <v>686</v>
      </c>
      <c r="AQ4516" s="26">
        <v>0</v>
      </c>
      <c r="AR4516" s="26">
        <v>44</v>
      </c>
      <c r="AS4516" s="26" t="s">
        <v>628</v>
      </c>
      <c r="AT4516" s="26" t="s">
        <v>71</v>
      </c>
      <c r="AU4516" s="26" t="s">
        <v>63</v>
      </c>
      <c r="AV4516" s="26" t="s">
        <v>63</v>
      </c>
      <c r="AW4516" s="26" t="s">
        <v>63</v>
      </c>
      <c r="AX4516" s="26" t="s">
        <v>63</v>
      </c>
      <c r="AY4516" s="26">
        <v>44.063643999999897</v>
      </c>
      <c r="AZ4516" s="26">
        <v>-103.159672999999</v>
      </c>
      <c r="BA4516" s="26" t="s">
        <v>482</v>
      </c>
      <c r="BB4516" s="26" t="s">
        <v>1141</v>
      </c>
      <c r="BC4516" s="26" t="s">
        <v>1205</v>
      </c>
      <c r="BD4516" s="26" t="s">
        <v>681</v>
      </c>
      <c r="BE4516" s="26" t="s">
        <v>1621</v>
      </c>
      <c r="BF4516" s="26" t="s">
        <v>68</v>
      </c>
      <c r="BG4516" s="26" t="s">
        <v>68</v>
      </c>
      <c r="BH4516" s="26" t="s">
        <v>175</v>
      </c>
      <c r="BI4516" s="26">
        <v>8</v>
      </c>
      <c r="BJ4516" s="26" t="s">
        <v>217</v>
      </c>
    </row>
    <row r="4517" spans="36:62" x14ac:dyDescent="0.25">
      <c r="AJ4517" s="26">
        <v>1746</v>
      </c>
      <c r="AK4517" s="26">
        <v>1913988</v>
      </c>
      <c r="AL4517" s="264">
        <v>43749.895833333336</v>
      </c>
      <c r="AM4517" s="26" t="s">
        <v>481</v>
      </c>
      <c r="AN4517" s="26" t="s">
        <v>63</v>
      </c>
      <c r="AO4517" s="26" t="s">
        <v>156</v>
      </c>
      <c r="AP4517" s="26" t="s">
        <v>716</v>
      </c>
      <c r="AQ4517" s="26">
        <v>0</v>
      </c>
      <c r="AR4517" s="26">
        <v>16</v>
      </c>
      <c r="AS4517" s="26" t="s">
        <v>628</v>
      </c>
      <c r="AT4517" s="26" t="s">
        <v>71</v>
      </c>
      <c r="AU4517" s="26" t="s">
        <v>63</v>
      </c>
      <c r="AV4517" s="26" t="s">
        <v>63</v>
      </c>
      <c r="AW4517" s="26" t="s">
        <v>63</v>
      </c>
      <c r="AX4517" s="26" t="s">
        <v>63</v>
      </c>
      <c r="AY4517" s="26">
        <v>44.096224999999897</v>
      </c>
      <c r="AZ4517" s="26">
        <v>-103.15122700000001</v>
      </c>
      <c r="BA4517" s="26" t="s">
        <v>158</v>
      </c>
      <c r="BB4517" s="26" t="s">
        <v>157</v>
      </c>
      <c r="BC4517" s="26" t="s">
        <v>708</v>
      </c>
      <c r="BD4517" s="26" t="s">
        <v>68</v>
      </c>
      <c r="BE4517" s="26" t="s">
        <v>705</v>
      </c>
      <c r="BF4517" s="26" t="s">
        <v>68</v>
      </c>
      <c r="BG4517" s="26" t="s">
        <v>68</v>
      </c>
      <c r="BH4517" s="26" t="s">
        <v>175</v>
      </c>
      <c r="BI4517" s="26">
        <v>8</v>
      </c>
      <c r="BJ4517" s="26" t="s">
        <v>217</v>
      </c>
    </row>
    <row r="4518" spans="36:62" x14ac:dyDescent="0.25">
      <c r="AJ4518" s="26">
        <v>1749</v>
      </c>
      <c r="AK4518" s="26">
        <v>1913154</v>
      </c>
      <c r="AL4518" s="264">
        <v>43739.326388888891</v>
      </c>
      <c r="AM4518" s="26" t="s">
        <v>481</v>
      </c>
      <c r="AN4518" s="26" t="s">
        <v>63</v>
      </c>
      <c r="AO4518" s="26" t="s">
        <v>156</v>
      </c>
      <c r="AP4518" s="26" t="s">
        <v>837</v>
      </c>
      <c r="AQ4518" s="26">
        <v>0</v>
      </c>
      <c r="AR4518" s="26">
        <v>44</v>
      </c>
      <c r="AS4518" s="26" t="s">
        <v>628</v>
      </c>
      <c r="AT4518" s="26" t="s">
        <v>74</v>
      </c>
      <c r="AU4518" s="26" t="s">
        <v>63</v>
      </c>
      <c r="AV4518" s="26" t="s">
        <v>63</v>
      </c>
      <c r="AW4518" s="26" t="s">
        <v>69</v>
      </c>
      <c r="AX4518" s="26" t="s">
        <v>63</v>
      </c>
      <c r="AY4518" s="26">
        <v>44.066040000000001</v>
      </c>
      <c r="AZ4518" s="26">
        <v>-103.16386</v>
      </c>
      <c r="BA4518" s="26" t="s">
        <v>508</v>
      </c>
      <c r="BB4518" s="26" t="s">
        <v>609</v>
      </c>
      <c r="BC4518" s="26" t="s">
        <v>714</v>
      </c>
      <c r="BD4518" s="26" t="s">
        <v>68</v>
      </c>
      <c r="BE4518" s="26" t="s">
        <v>705</v>
      </c>
      <c r="BF4518" s="26" t="s">
        <v>68</v>
      </c>
      <c r="BG4518" s="26" t="s">
        <v>68</v>
      </c>
      <c r="BH4518" s="26" t="s">
        <v>175</v>
      </c>
      <c r="BI4518" s="26">
        <v>8</v>
      </c>
      <c r="BJ4518" s="26" t="s">
        <v>217</v>
      </c>
    </row>
    <row r="4519" spans="36:62" x14ac:dyDescent="0.25">
      <c r="AJ4519" s="26">
        <v>1750</v>
      </c>
      <c r="AK4519" s="26">
        <v>1914302</v>
      </c>
      <c r="AL4519" s="264">
        <v>43757.057638888888</v>
      </c>
      <c r="AM4519" s="26" t="s">
        <v>481</v>
      </c>
      <c r="AN4519" s="26" t="s">
        <v>63</v>
      </c>
      <c r="AO4519" s="26"/>
      <c r="AP4519" s="26"/>
      <c r="AQ4519" s="26">
        <v>-1</v>
      </c>
      <c r="AR4519" s="26">
        <v>44</v>
      </c>
      <c r="AS4519" s="26" t="s">
        <v>168</v>
      </c>
      <c r="AT4519" s="26" t="s">
        <v>71</v>
      </c>
      <c r="AU4519" s="26" t="s">
        <v>63</v>
      </c>
      <c r="AV4519" s="26" t="s">
        <v>63</v>
      </c>
      <c r="AW4519" s="26" t="s">
        <v>63</v>
      </c>
      <c r="AX4519" s="26" t="s">
        <v>63</v>
      </c>
      <c r="AY4519" s="26">
        <v>43.97925</v>
      </c>
      <c r="AZ4519" s="26">
        <v>-102.940375</v>
      </c>
      <c r="BA4519" s="26" t="s">
        <v>158</v>
      </c>
      <c r="BB4519" s="26" t="s">
        <v>609</v>
      </c>
      <c r="BC4519" s="26" t="s">
        <v>167</v>
      </c>
      <c r="BD4519" s="26" t="s">
        <v>154</v>
      </c>
      <c r="BE4519" s="26"/>
      <c r="BF4519" s="26" t="s">
        <v>99</v>
      </c>
      <c r="BG4519" s="26" t="s">
        <v>167</v>
      </c>
      <c r="BH4519" s="26" t="s">
        <v>99</v>
      </c>
      <c r="BI4519" s="26">
        <v>8</v>
      </c>
      <c r="BJ4519" s="26" t="s">
        <v>217</v>
      </c>
    </row>
    <row r="4520" spans="36:62" x14ac:dyDescent="0.25">
      <c r="AJ4520" s="26">
        <v>1752</v>
      </c>
      <c r="AK4520" s="26">
        <v>1914531</v>
      </c>
      <c r="AL4520" s="264">
        <v>43751.104166666664</v>
      </c>
      <c r="AM4520" s="26" t="s">
        <v>147</v>
      </c>
      <c r="AN4520" s="26" t="s">
        <v>63</v>
      </c>
      <c r="AO4520" s="26"/>
      <c r="AP4520" s="26"/>
      <c r="AQ4520" s="26">
        <v>-1</v>
      </c>
      <c r="AR4520" s="26">
        <v>44</v>
      </c>
      <c r="AS4520" s="26" t="s">
        <v>168</v>
      </c>
      <c r="AT4520" s="26" t="s">
        <v>71</v>
      </c>
      <c r="AU4520" s="26" t="s">
        <v>63</v>
      </c>
      <c r="AV4520" s="26" t="s">
        <v>63</v>
      </c>
      <c r="AW4520" s="26" t="s">
        <v>63</v>
      </c>
      <c r="AX4520" s="26" t="s">
        <v>63</v>
      </c>
      <c r="AY4520" s="26">
        <v>43.672234000000003</v>
      </c>
      <c r="AZ4520" s="26">
        <v>-101.923430999999</v>
      </c>
      <c r="BA4520" s="26" t="s">
        <v>166</v>
      </c>
      <c r="BB4520" s="26" t="s">
        <v>609</v>
      </c>
      <c r="BC4520" s="26" t="s">
        <v>167</v>
      </c>
      <c r="BD4520" s="26" t="s">
        <v>154</v>
      </c>
      <c r="BE4520" s="26"/>
      <c r="BF4520" s="26" t="s">
        <v>99</v>
      </c>
      <c r="BG4520" s="26" t="s">
        <v>167</v>
      </c>
      <c r="BH4520" s="26" t="s">
        <v>99</v>
      </c>
      <c r="BI4520" s="26">
        <v>8</v>
      </c>
      <c r="BJ4520" s="26" t="s">
        <v>217</v>
      </c>
    </row>
    <row r="4521" spans="36:62" x14ac:dyDescent="0.25">
      <c r="AJ4521" s="26">
        <v>1756</v>
      </c>
      <c r="AK4521" s="26">
        <v>1913587</v>
      </c>
      <c r="AL4521" s="264">
        <v>43744.597222222219</v>
      </c>
      <c r="AM4521" s="26" t="s">
        <v>481</v>
      </c>
      <c r="AN4521" s="26" t="s">
        <v>63</v>
      </c>
      <c r="AO4521" s="26" t="s">
        <v>156</v>
      </c>
      <c r="AP4521" s="26" t="s">
        <v>837</v>
      </c>
      <c r="AQ4521" s="26">
        <v>0</v>
      </c>
      <c r="AR4521" s="26">
        <v>16</v>
      </c>
      <c r="AS4521" s="26" t="s">
        <v>628</v>
      </c>
      <c r="AT4521" s="26" t="s">
        <v>71</v>
      </c>
      <c r="AU4521" s="26" t="s">
        <v>63</v>
      </c>
      <c r="AV4521" s="26" t="s">
        <v>63</v>
      </c>
      <c r="AW4521" s="26" t="s">
        <v>63</v>
      </c>
      <c r="AX4521" s="26" t="s">
        <v>63</v>
      </c>
      <c r="AY4521" s="26">
        <v>44.083886999999898</v>
      </c>
      <c r="AZ4521" s="26">
        <v>-103.151383999999</v>
      </c>
      <c r="BA4521" s="26" t="s">
        <v>483</v>
      </c>
      <c r="BB4521" s="26" t="s">
        <v>165</v>
      </c>
      <c r="BC4521" s="26" t="s">
        <v>708</v>
      </c>
      <c r="BD4521" s="26" t="s">
        <v>68</v>
      </c>
      <c r="BE4521" s="26" t="s">
        <v>705</v>
      </c>
      <c r="BF4521" s="26" t="s">
        <v>68</v>
      </c>
      <c r="BG4521" s="26" t="s">
        <v>68</v>
      </c>
      <c r="BH4521" s="26" t="s">
        <v>175</v>
      </c>
      <c r="BI4521" s="26">
        <v>8</v>
      </c>
      <c r="BJ4521" s="26" t="s">
        <v>21</v>
      </c>
    </row>
    <row r="4522" spans="36:62" x14ac:dyDescent="0.25">
      <c r="AJ4522" s="26">
        <v>1759</v>
      </c>
      <c r="AK4522" s="26">
        <v>1913974</v>
      </c>
      <c r="AL4522" s="264">
        <v>43748.462500000001</v>
      </c>
      <c r="AM4522" s="26" t="s">
        <v>481</v>
      </c>
      <c r="AN4522" s="26" t="s">
        <v>63</v>
      </c>
      <c r="AO4522" s="26" t="s">
        <v>156</v>
      </c>
      <c r="AP4522" s="26" t="s">
        <v>716</v>
      </c>
      <c r="AQ4522" s="26">
        <v>0</v>
      </c>
      <c r="AR4522" s="26">
        <v>44</v>
      </c>
      <c r="AS4522" s="26" t="s">
        <v>628</v>
      </c>
      <c r="AT4522" s="26" t="s">
        <v>663</v>
      </c>
      <c r="AU4522" s="26" t="s">
        <v>63</v>
      </c>
      <c r="AV4522" s="26" t="s">
        <v>63</v>
      </c>
      <c r="AW4522" s="26" t="s">
        <v>63</v>
      </c>
      <c r="AX4522" s="26" t="s">
        <v>63</v>
      </c>
      <c r="AY4522" s="26">
        <v>44.058998000000003</v>
      </c>
      <c r="AZ4522" s="26">
        <v>-103.151624999999</v>
      </c>
      <c r="BA4522" s="26" t="s">
        <v>483</v>
      </c>
      <c r="BB4522" s="26" t="s">
        <v>611</v>
      </c>
      <c r="BC4522" s="26" t="s">
        <v>727</v>
      </c>
      <c r="BD4522" s="26" t="s">
        <v>681</v>
      </c>
      <c r="BE4522" s="26"/>
      <c r="BF4522" s="26" t="s">
        <v>68</v>
      </c>
      <c r="BG4522" s="26" t="s">
        <v>68</v>
      </c>
      <c r="BH4522" s="26" t="s">
        <v>175</v>
      </c>
      <c r="BI4522" s="26">
        <v>8</v>
      </c>
      <c r="BJ4522" s="26" t="s">
        <v>21</v>
      </c>
    </row>
    <row r="4523" spans="36:62" x14ac:dyDescent="0.25">
      <c r="AJ4523" s="26">
        <v>1760</v>
      </c>
      <c r="AK4523" s="26">
        <v>1913977</v>
      </c>
      <c r="AL4523" s="264">
        <v>43748.509722222225</v>
      </c>
      <c r="AM4523" s="26" t="s">
        <v>481</v>
      </c>
      <c r="AN4523" s="26" t="s">
        <v>63</v>
      </c>
      <c r="AO4523" s="26" t="s">
        <v>156</v>
      </c>
      <c r="AP4523" s="26" t="s">
        <v>159</v>
      </c>
      <c r="AQ4523" s="26">
        <v>0</v>
      </c>
      <c r="AR4523" s="26">
        <v>44</v>
      </c>
      <c r="AS4523" s="26" t="s">
        <v>201</v>
      </c>
      <c r="AT4523" s="26" t="s">
        <v>613</v>
      </c>
      <c r="AU4523" s="26" t="s">
        <v>69</v>
      </c>
      <c r="AV4523" s="26" t="s">
        <v>63</v>
      </c>
      <c r="AW4523" s="26" t="s">
        <v>63</v>
      </c>
      <c r="AX4523" s="26" t="s">
        <v>63</v>
      </c>
      <c r="AY4523" s="26">
        <v>44.044955000000002</v>
      </c>
      <c r="AZ4523" s="26">
        <v>-103.126992999999</v>
      </c>
      <c r="BA4523" s="26" t="s">
        <v>185</v>
      </c>
      <c r="BB4523" s="26" t="s">
        <v>611</v>
      </c>
      <c r="BC4523" s="26" t="s">
        <v>620</v>
      </c>
      <c r="BD4523" s="26" t="s">
        <v>615</v>
      </c>
      <c r="BE4523" s="26"/>
      <c r="BF4523" s="26" t="s">
        <v>68</v>
      </c>
      <c r="BG4523" s="26" t="s">
        <v>209</v>
      </c>
      <c r="BH4523" s="26" t="s">
        <v>146</v>
      </c>
      <c r="BI4523" s="26">
        <v>8</v>
      </c>
      <c r="BJ4523" s="26" t="s">
        <v>217</v>
      </c>
    </row>
    <row r="4524" spans="36:62" x14ac:dyDescent="0.25">
      <c r="AJ4524" s="26">
        <v>1763</v>
      </c>
      <c r="AK4524" s="26">
        <v>1915568</v>
      </c>
      <c r="AL4524" s="264">
        <v>43771.326388888891</v>
      </c>
      <c r="AM4524" s="26" t="s">
        <v>481</v>
      </c>
      <c r="AN4524" s="26" t="s">
        <v>63</v>
      </c>
      <c r="AO4524" s="26"/>
      <c r="AP4524" s="26"/>
      <c r="AQ4524" s="26">
        <v>-1</v>
      </c>
      <c r="AR4524" s="26">
        <v>16</v>
      </c>
      <c r="AS4524" s="26" t="s">
        <v>168</v>
      </c>
      <c r="AT4524" s="26" t="s">
        <v>71</v>
      </c>
      <c r="AU4524" s="26" t="s">
        <v>63</v>
      </c>
      <c r="AV4524" s="26" t="s">
        <v>63</v>
      </c>
      <c r="AW4524" s="26" t="s">
        <v>63</v>
      </c>
      <c r="AX4524" s="26" t="s">
        <v>63</v>
      </c>
      <c r="AY4524" s="26">
        <v>44.068398000000002</v>
      </c>
      <c r="AZ4524" s="26">
        <v>-103.159199999999</v>
      </c>
      <c r="BA4524" s="26" t="s">
        <v>158</v>
      </c>
      <c r="BB4524" s="26" t="s">
        <v>611</v>
      </c>
      <c r="BC4524" s="26" t="s">
        <v>167</v>
      </c>
      <c r="BD4524" s="26" t="s">
        <v>154</v>
      </c>
      <c r="BE4524" s="26"/>
      <c r="BF4524" s="26" t="s">
        <v>99</v>
      </c>
      <c r="BG4524" s="26" t="s">
        <v>167</v>
      </c>
      <c r="BH4524" s="26" t="s">
        <v>99</v>
      </c>
      <c r="BI4524" s="26">
        <v>8</v>
      </c>
      <c r="BJ4524" s="26" t="s">
        <v>217</v>
      </c>
    </row>
    <row r="4525" spans="36:62" x14ac:dyDescent="0.25">
      <c r="AJ4525" s="26">
        <v>1764</v>
      </c>
      <c r="AK4525" s="26">
        <v>1915580</v>
      </c>
      <c r="AL4525" s="264">
        <v>43759.537499999999</v>
      </c>
      <c r="AM4525" s="26" t="s">
        <v>481</v>
      </c>
      <c r="AN4525" s="26" t="s">
        <v>63</v>
      </c>
      <c r="AO4525" s="26" t="s">
        <v>156</v>
      </c>
      <c r="AP4525" s="26" t="s">
        <v>716</v>
      </c>
      <c r="AQ4525" s="26">
        <v>0</v>
      </c>
      <c r="AR4525" s="26"/>
      <c r="AS4525" s="26" t="s">
        <v>628</v>
      </c>
      <c r="AT4525" s="26" t="s">
        <v>71</v>
      </c>
      <c r="AU4525" s="26" t="s">
        <v>63</v>
      </c>
      <c r="AV4525" s="26" t="s">
        <v>63</v>
      </c>
      <c r="AW4525" s="26" t="s">
        <v>63</v>
      </c>
      <c r="AX4525" s="26" t="s">
        <v>63</v>
      </c>
      <c r="AY4525" s="26">
        <v>44.099547999999899</v>
      </c>
      <c r="AZ4525" s="26">
        <v>-103.151701</v>
      </c>
      <c r="BA4525" s="26" t="s">
        <v>493</v>
      </c>
      <c r="BB4525" s="26" t="s">
        <v>611</v>
      </c>
      <c r="BC4525" s="26" t="s">
        <v>1350</v>
      </c>
      <c r="BD4525" s="26" t="s">
        <v>68</v>
      </c>
      <c r="BE4525" s="26" t="s">
        <v>195</v>
      </c>
      <c r="BF4525" s="26" t="s">
        <v>68</v>
      </c>
      <c r="BG4525" s="26" t="s">
        <v>68</v>
      </c>
      <c r="BH4525" s="26" t="s">
        <v>1622</v>
      </c>
      <c r="BI4525" s="26">
        <v>8</v>
      </c>
      <c r="BJ4525" s="26" t="s">
        <v>21</v>
      </c>
    </row>
    <row r="4526" spans="36:62" x14ac:dyDescent="0.25">
      <c r="AJ4526" s="26">
        <v>1766</v>
      </c>
      <c r="AK4526" s="26">
        <v>1915875</v>
      </c>
      <c r="AL4526" s="264">
        <v>43763.943749999999</v>
      </c>
      <c r="AM4526" s="26" t="s">
        <v>147</v>
      </c>
      <c r="AN4526" s="26" t="s">
        <v>63</v>
      </c>
      <c r="AO4526" s="26" t="s">
        <v>214</v>
      </c>
      <c r="AP4526" s="26" t="s">
        <v>159</v>
      </c>
      <c r="AQ4526" s="26">
        <v>0</v>
      </c>
      <c r="AR4526" s="26">
        <v>44</v>
      </c>
      <c r="AS4526" s="26" t="s">
        <v>1623</v>
      </c>
      <c r="AT4526" s="26" t="s">
        <v>71</v>
      </c>
      <c r="AU4526" s="26" t="s">
        <v>63</v>
      </c>
      <c r="AV4526" s="26" t="s">
        <v>63</v>
      </c>
      <c r="AW4526" s="26" t="s">
        <v>63</v>
      </c>
      <c r="AX4526" s="26" t="s">
        <v>63</v>
      </c>
      <c r="AY4526" s="26">
        <v>43.577365</v>
      </c>
      <c r="AZ4526" s="26">
        <v>-101.657112999999</v>
      </c>
      <c r="BA4526" s="26" t="s">
        <v>520</v>
      </c>
      <c r="BB4526" s="26" t="s">
        <v>611</v>
      </c>
      <c r="BC4526" s="26" t="s">
        <v>1624</v>
      </c>
      <c r="BD4526" s="26" t="s">
        <v>68</v>
      </c>
      <c r="BE4526" s="26"/>
      <c r="BF4526" s="26" t="s">
        <v>68</v>
      </c>
      <c r="BG4526" s="26" t="s">
        <v>68</v>
      </c>
      <c r="BH4526" s="26" t="s">
        <v>1625</v>
      </c>
      <c r="BI4526" s="26">
        <v>8</v>
      </c>
      <c r="BJ4526" s="26" t="s">
        <v>18</v>
      </c>
    </row>
    <row r="4527" spans="36:62" x14ac:dyDescent="0.25">
      <c r="AJ4527" s="26">
        <v>1768</v>
      </c>
      <c r="AK4527" s="26">
        <v>1914757</v>
      </c>
      <c r="AL4527" s="264">
        <v>43761.260416666664</v>
      </c>
      <c r="AM4527" s="26" t="s">
        <v>481</v>
      </c>
      <c r="AN4527" s="26" t="s">
        <v>63</v>
      </c>
      <c r="AO4527" s="26"/>
      <c r="AP4527" s="26"/>
      <c r="AQ4527" s="26">
        <v>-1</v>
      </c>
      <c r="AR4527" s="26">
        <v>44</v>
      </c>
      <c r="AS4527" s="26" t="s">
        <v>168</v>
      </c>
      <c r="AT4527" s="26" t="s">
        <v>71</v>
      </c>
      <c r="AU4527" s="26" t="s">
        <v>63</v>
      </c>
      <c r="AV4527" s="26" t="s">
        <v>63</v>
      </c>
      <c r="AW4527" s="26" t="s">
        <v>63</v>
      </c>
      <c r="AX4527" s="26" t="s">
        <v>63</v>
      </c>
      <c r="AY4527" s="26">
        <v>44.046191999999898</v>
      </c>
      <c r="AZ4527" s="26">
        <v>-103.129214</v>
      </c>
      <c r="BA4527" s="26" t="s">
        <v>494</v>
      </c>
      <c r="BB4527" s="26" t="s">
        <v>611</v>
      </c>
      <c r="BC4527" s="26" t="s">
        <v>167</v>
      </c>
      <c r="BD4527" s="26" t="s">
        <v>154</v>
      </c>
      <c r="BE4527" s="26"/>
      <c r="BF4527" s="26" t="s">
        <v>99</v>
      </c>
      <c r="BG4527" s="26" t="s">
        <v>167</v>
      </c>
      <c r="BH4527" s="26" t="s">
        <v>99</v>
      </c>
      <c r="BI4527" s="26">
        <v>8</v>
      </c>
      <c r="BJ4527" s="26" t="s">
        <v>217</v>
      </c>
    </row>
    <row r="4528" spans="36:62" x14ac:dyDescent="0.25">
      <c r="AJ4528" s="26">
        <v>1769</v>
      </c>
      <c r="AK4528" s="26">
        <v>1914828</v>
      </c>
      <c r="AL4528" s="264">
        <v>43761.854166666664</v>
      </c>
      <c r="AM4528" s="26" t="s">
        <v>481</v>
      </c>
      <c r="AN4528" s="26" t="s">
        <v>63</v>
      </c>
      <c r="AO4528" s="26"/>
      <c r="AP4528" s="26"/>
      <c r="AQ4528" s="26">
        <v>-1</v>
      </c>
      <c r="AR4528" s="26">
        <v>44</v>
      </c>
      <c r="AS4528" s="26" t="s">
        <v>168</v>
      </c>
      <c r="AT4528" s="26" t="s">
        <v>71</v>
      </c>
      <c r="AU4528" s="26" t="s">
        <v>63</v>
      </c>
      <c r="AV4528" s="26" t="s">
        <v>63</v>
      </c>
      <c r="AW4528" s="26" t="s">
        <v>63</v>
      </c>
      <c r="AX4528" s="26" t="s">
        <v>63</v>
      </c>
      <c r="AY4528" s="26">
        <v>44.039686000000003</v>
      </c>
      <c r="AZ4528" s="26">
        <v>-103.11479300000001</v>
      </c>
      <c r="BA4528" s="26" t="s">
        <v>158</v>
      </c>
      <c r="BB4528" s="26" t="s">
        <v>609</v>
      </c>
      <c r="BC4528" s="26" t="s">
        <v>167</v>
      </c>
      <c r="BD4528" s="26" t="s">
        <v>154</v>
      </c>
      <c r="BE4528" s="26"/>
      <c r="BF4528" s="26" t="s">
        <v>99</v>
      </c>
      <c r="BG4528" s="26" t="s">
        <v>167</v>
      </c>
      <c r="BH4528" s="26" t="s">
        <v>99</v>
      </c>
      <c r="BI4528" s="26">
        <v>8</v>
      </c>
      <c r="BJ4528" s="26" t="s">
        <v>217</v>
      </c>
    </row>
    <row r="4529" spans="36:62" x14ac:dyDescent="0.25">
      <c r="AJ4529" s="26">
        <v>1770</v>
      </c>
      <c r="AK4529" s="26">
        <v>1916319</v>
      </c>
      <c r="AL4529" s="264">
        <v>43776.710416666669</v>
      </c>
      <c r="AM4529" s="26" t="s">
        <v>481</v>
      </c>
      <c r="AN4529" s="26" t="s">
        <v>63</v>
      </c>
      <c r="AO4529" s="26"/>
      <c r="AP4529" s="26"/>
      <c r="AQ4529" s="26">
        <v>-1</v>
      </c>
      <c r="AR4529" s="26">
        <v>44</v>
      </c>
      <c r="AS4529" s="26" t="s">
        <v>168</v>
      </c>
      <c r="AT4529" s="26" t="s">
        <v>71</v>
      </c>
      <c r="AU4529" s="26" t="s">
        <v>63</v>
      </c>
      <c r="AV4529" s="26" t="s">
        <v>63</v>
      </c>
      <c r="AW4529" s="26" t="s">
        <v>63</v>
      </c>
      <c r="AX4529" s="26" t="s">
        <v>63</v>
      </c>
      <c r="AY4529" s="26">
        <v>43.874358999999899</v>
      </c>
      <c r="AZ4529" s="26">
        <v>-102.627617</v>
      </c>
      <c r="BA4529" s="26" t="s">
        <v>166</v>
      </c>
      <c r="BB4529" s="26" t="s">
        <v>611</v>
      </c>
      <c r="BC4529" s="26" t="s">
        <v>167</v>
      </c>
      <c r="BD4529" s="26" t="s">
        <v>154</v>
      </c>
      <c r="BE4529" s="26"/>
      <c r="BF4529" s="26" t="s">
        <v>99</v>
      </c>
      <c r="BG4529" s="26" t="s">
        <v>167</v>
      </c>
      <c r="BH4529" s="26" t="s">
        <v>99</v>
      </c>
      <c r="BI4529" s="26">
        <v>8</v>
      </c>
      <c r="BJ4529" s="26" t="s">
        <v>217</v>
      </c>
    </row>
    <row r="4530" spans="36:62" x14ac:dyDescent="0.25">
      <c r="AJ4530" s="26">
        <v>1771</v>
      </c>
      <c r="AK4530" s="26">
        <v>1916321</v>
      </c>
      <c r="AL4530" s="264">
        <v>43777.819444444445</v>
      </c>
      <c r="AM4530" s="26" t="s">
        <v>481</v>
      </c>
      <c r="AN4530" s="26" t="s">
        <v>63</v>
      </c>
      <c r="AO4530" s="26"/>
      <c r="AP4530" s="26"/>
      <c r="AQ4530" s="26">
        <v>-1</v>
      </c>
      <c r="AR4530" s="26">
        <v>44</v>
      </c>
      <c r="AS4530" s="26" t="s">
        <v>168</v>
      </c>
      <c r="AT4530" s="26" t="s">
        <v>71</v>
      </c>
      <c r="AU4530" s="26" t="s">
        <v>63</v>
      </c>
      <c r="AV4530" s="26" t="s">
        <v>63</v>
      </c>
      <c r="AW4530" s="26" t="s">
        <v>63</v>
      </c>
      <c r="AX4530" s="26" t="s">
        <v>63</v>
      </c>
      <c r="AY4530" s="26">
        <v>44.031551</v>
      </c>
      <c r="AZ4530" s="26">
        <v>-103.091329999999</v>
      </c>
      <c r="BA4530" s="26" t="s">
        <v>485</v>
      </c>
      <c r="BB4530" s="26" t="s">
        <v>609</v>
      </c>
      <c r="BC4530" s="26" t="s">
        <v>167</v>
      </c>
      <c r="BD4530" s="26" t="s">
        <v>154</v>
      </c>
      <c r="BE4530" s="26"/>
      <c r="BF4530" s="26" t="s">
        <v>99</v>
      </c>
      <c r="BG4530" s="26" t="s">
        <v>167</v>
      </c>
      <c r="BH4530" s="26" t="s">
        <v>99</v>
      </c>
      <c r="BI4530" s="26">
        <v>8</v>
      </c>
      <c r="BJ4530" s="26" t="s">
        <v>217</v>
      </c>
    </row>
    <row r="4531" spans="36:62" x14ac:dyDescent="0.25">
      <c r="AJ4531" s="26">
        <v>1772</v>
      </c>
      <c r="AK4531" s="26">
        <v>1914897</v>
      </c>
      <c r="AL4531" s="264">
        <v>43763.284722222219</v>
      </c>
      <c r="AM4531" s="26" t="s">
        <v>481</v>
      </c>
      <c r="AN4531" s="26" t="s">
        <v>63</v>
      </c>
      <c r="AO4531" s="26" t="s">
        <v>156</v>
      </c>
      <c r="AP4531" s="26" t="s">
        <v>726</v>
      </c>
      <c r="AQ4531" s="26">
        <v>0</v>
      </c>
      <c r="AR4531" s="26">
        <v>44</v>
      </c>
      <c r="AS4531" s="26" t="s">
        <v>1626</v>
      </c>
      <c r="AT4531" s="26" t="s">
        <v>71</v>
      </c>
      <c r="AU4531" s="26" t="s">
        <v>63</v>
      </c>
      <c r="AV4531" s="26" t="s">
        <v>63</v>
      </c>
      <c r="AW4531" s="26" t="s">
        <v>63</v>
      </c>
      <c r="AX4531" s="26" t="s">
        <v>63</v>
      </c>
      <c r="AY4531" s="26">
        <v>44.063643999999897</v>
      </c>
      <c r="AZ4531" s="26">
        <v>-103.159672999999</v>
      </c>
      <c r="BA4531" s="26" t="s">
        <v>483</v>
      </c>
      <c r="BB4531" s="26" t="s">
        <v>1164</v>
      </c>
      <c r="BC4531" s="26" t="s">
        <v>926</v>
      </c>
      <c r="BD4531" s="26" t="s">
        <v>68</v>
      </c>
      <c r="BE4531" s="26" t="s">
        <v>1404</v>
      </c>
      <c r="BF4531" s="26" t="s">
        <v>68</v>
      </c>
      <c r="BG4531" s="26" t="s">
        <v>68</v>
      </c>
      <c r="BH4531" s="26" t="s">
        <v>175</v>
      </c>
      <c r="BI4531" s="26">
        <v>8</v>
      </c>
      <c r="BJ4531" s="26" t="s">
        <v>20</v>
      </c>
    </row>
    <row r="4532" spans="36:62" x14ac:dyDescent="0.25">
      <c r="AJ4532" s="26">
        <v>1773</v>
      </c>
      <c r="AK4532" s="26">
        <v>1915076</v>
      </c>
      <c r="AL4532" s="264">
        <v>43766.90902777778</v>
      </c>
      <c r="AM4532" s="26" t="s">
        <v>481</v>
      </c>
      <c r="AN4532" s="26" t="s">
        <v>63</v>
      </c>
      <c r="AO4532" s="26" t="s">
        <v>156</v>
      </c>
      <c r="AP4532" s="26" t="s">
        <v>159</v>
      </c>
      <c r="AQ4532" s="26">
        <v>0</v>
      </c>
      <c r="AR4532" s="26">
        <v>44</v>
      </c>
      <c r="AS4532" s="26" t="s">
        <v>628</v>
      </c>
      <c r="AT4532" s="26" t="s">
        <v>613</v>
      </c>
      <c r="AU4532" s="26" t="s">
        <v>63</v>
      </c>
      <c r="AV4532" s="26" t="s">
        <v>63</v>
      </c>
      <c r="AW4532" s="26" t="s">
        <v>63</v>
      </c>
      <c r="AX4532" s="26" t="s">
        <v>63</v>
      </c>
      <c r="AY4532" s="26">
        <v>44.063612999999897</v>
      </c>
      <c r="AZ4532" s="26">
        <v>-103.159621</v>
      </c>
      <c r="BA4532" s="26" t="s">
        <v>486</v>
      </c>
      <c r="BB4532" s="26" t="s">
        <v>1141</v>
      </c>
      <c r="BC4532" s="26" t="s">
        <v>614</v>
      </c>
      <c r="BD4532" s="26" t="s">
        <v>681</v>
      </c>
      <c r="BE4532" s="26" t="s">
        <v>677</v>
      </c>
      <c r="BF4532" s="26" t="s">
        <v>68</v>
      </c>
      <c r="BG4532" s="26" t="s">
        <v>68</v>
      </c>
      <c r="BH4532" s="26" t="s">
        <v>175</v>
      </c>
      <c r="BI4532" s="26">
        <v>8</v>
      </c>
      <c r="BJ4532" s="26" t="s">
        <v>20</v>
      </c>
    </row>
    <row r="4533" spans="36:62" x14ac:dyDescent="0.25">
      <c r="AJ4533" s="26">
        <v>1775</v>
      </c>
      <c r="AK4533" s="26">
        <v>1916814</v>
      </c>
      <c r="AL4533" s="264">
        <v>43784.802083333336</v>
      </c>
      <c r="AM4533" s="26" t="s">
        <v>481</v>
      </c>
      <c r="AN4533" s="26" t="s">
        <v>63</v>
      </c>
      <c r="AO4533" s="26"/>
      <c r="AP4533" s="26"/>
      <c r="AQ4533" s="26">
        <v>-1</v>
      </c>
      <c r="AR4533" s="26">
        <v>44</v>
      </c>
      <c r="AS4533" s="26" t="s">
        <v>168</v>
      </c>
      <c r="AT4533" s="26" t="s">
        <v>71</v>
      </c>
      <c r="AU4533" s="26" t="s">
        <v>63</v>
      </c>
      <c r="AV4533" s="26" t="s">
        <v>63</v>
      </c>
      <c r="AW4533" s="26" t="s">
        <v>63</v>
      </c>
      <c r="AX4533" s="26" t="s">
        <v>63</v>
      </c>
      <c r="AY4533" s="26">
        <v>44.052332999999898</v>
      </c>
      <c r="AZ4533" s="26">
        <v>-103.140068999999</v>
      </c>
      <c r="BA4533" s="26" t="s">
        <v>185</v>
      </c>
      <c r="BB4533" s="26" t="s">
        <v>609</v>
      </c>
      <c r="BC4533" s="26" t="s">
        <v>167</v>
      </c>
      <c r="BD4533" s="26" t="s">
        <v>154</v>
      </c>
      <c r="BE4533" s="26"/>
      <c r="BF4533" s="26" t="s">
        <v>99</v>
      </c>
      <c r="BG4533" s="26" t="s">
        <v>167</v>
      </c>
      <c r="BH4533" s="26" t="s">
        <v>99</v>
      </c>
      <c r="BI4533" s="26">
        <v>8</v>
      </c>
      <c r="BJ4533" s="26" t="s">
        <v>217</v>
      </c>
    </row>
    <row r="4534" spans="36:62" x14ac:dyDescent="0.25">
      <c r="AJ4534" s="26">
        <v>1779</v>
      </c>
      <c r="AK4534" s="26">
        <v>1916833</v>
      </c>
      <c r="AL4534" s="264">
        <v>43776.313888888886</v>
      </c>
      <c r="AM4534" s="26" t="s">
        <v>481</v>
      </c>
      <c r="AN4534" s="26" t="s">
        <v>63</v>
      </c>
      <c r="AO4534" s="26" t="s">
        <v>156</v>
      </c>
      <c r="AP4534" s="26" t="s">
        <v>716</v>
      </c>
      <c r="AQ4534" s="26">
        <v>0</v>
      </c>
      <c r="AR4534" s="26"/>
      <c r="AS4534" s="26" t="s">
        <v>628</v>
      </c>
      <c r="AT4534" s="26" t="s">
        <v>71</v>
      </c>
      <c r="AU4534" s="26" t="s">
        <v>63</v>
      </c>
      <c r="AV4534" s="26" t="s">
        <v>63</v>
      </c>
      <c r="AW4534" s="26" t="s">
        <v>63</v>
      </c>
      <c r="AX4534" s="26" t="s">
        <v>63</v>
      </c>
      <c r="AY4534" s="26">
        <v>44.099421999999898</v>
      </c>
      <c r="AZ4534" s="26">
        <v>-103.151529999999</v>
      </c>
      <c r="BA4534" s="26" t="s">
        <v>158</v>
      </c>
      <c r="BB4534" s="26" t="s">
        <v>611</v>
      </c>
      <c r="BC4534" s="26" t="s">
        <v>732</v>
      </c>
      <c r="BD4534" s="26" t="s">
        <v>68</v>
      </c>
      <c r="BE4534" s="26" t="s">
        <v>161</v>
      </c>
      <c r="BF4534" s="26" t="s">
        <v>68</v>
      </c>
      <c r="BG4534" s="26" t="s">
        <v>68</v>
      </c>
      <c r="BH4534" s="26" t="s">
        <v>646</v>
      </c>
      <c r="BI4534" s="26">
        <v>8</v>
      </c>
      <c r="BJ4534" s="26" t="s">
        <v>217</v>
      </c>
    </row>
    <row r="4535" spans="36:62" x14ac:dyDescent="0.25">
      <c r="AJ4535" s="26">
        <v>1784</v>
      </c>
      <c r="AK4535" s="26">
        <v>1917296</v>
      </c>
      <c r="AL4535" s="264">
        <v>43782.947916666664</v>
      </c>
      <c r="AM4535" s="26" t="s">
        <v>481</v>
      </c>
      <c r="AN4535" s="26" t="s">
        <v>63</v>
      </c>
      <c r="AO4535" s="26" t="s">
        <v>156</v>
      </c>
      <c r="AP4535" s="26" t="s">
        <v>159</v>
      </c>
      <c r="AQ4535" s="26">
        <v>0</v>
      </c>
      <c r="AR4535" s="26">
        <v>44</v>
      </c>
      <c r="AS4535" s="26" t="s">
        <v>1628</v>
      </c>
      <c r="AT4535" s="26" t="s">
        <v>71</v>
      </c>
      <c r="AU4535" s="26" t="s">
        <v>63</v>
      </c>
      <c r="AV4535" s="26" t="s">
        <v>63</v>
      </c>
      <c r="AW4535" s="26" t="s">
        <v>63</v>
      </c>
      <c r="AX4535" s="26" t="s">
        <v>63</v>
      </c>
      <c r="AY4535" s="26">
        <v>43.786302999999897</v>
      </c>
      <c r="AZ4535" s="26">
        <v>-102.555406</v>
      </c>
      <c r="BA4535" s="26" t="s">
        <v>166</v>
      </c>
      <c r="BB4535" s="26" t="s">
        <v>611</v>
      </c>
      <c r="BC4535" s="26" t="s">
        <v>1182</v>
      </c>
      <c r="BD4535" s="26" t="s">
        <v>68</v>
      </c>
      <c r="BE4535" s="26" t="s">
        <v>1627</v>
      </c>
      <c r="BF4535" s="26" t="s">
        <v>68</v>
      </c>
      <c r="BG4535" s="26" t="s">
        <v>68</v>
      </c>
      <c r="BH4535" s="26" t="s">
        <v>199</v>
      </c>
      <c r="BI4535" s="26">
        <v>8</v>
      </c>
      <c r="BJ4535" s="26" t="s">
        <v>20</v>
      </c>
    </row>
    <row r="4536" spans="36:62" x14ac:dyDescent="0.25">
      <c r="AJ4536" s="26">
        <v>1787</v>
      </c>
      <c r="AK4536" s="26">
        <v>1917475</v>
      </c>
      <c r="AL4536" s="264">
        <v>43785.715277777781</v>
      </c>
      <c r="AM4536" s="26" t="s">
        <v>481</v>
      </c>
      <c r="AN4536" s="26" t="s">
        <v>63</v>
      </c>
      <c r="AO4536" s="26"/>
      <c r="AP4536" s="26"/>
      <c r="AQ4536" s="26">
        <v>-1</v>
      </c>
      <c r="AR4536" s="26">
        <v>44</v>
      </c>
      <c r="AS4536" s="26" t="s">
        <v>168</v>
      </c>
      <c r="AT4536" s="26" t="s">
        <v>71</v>
      </c>
      <c r="AU4536" s="26" t="s">
        <v>63</v>
      </c>
      <c r="AV4536" s="26" t="s">
        <v>63</v>
      </c>
      <c r="AW4536" s="26" t="s">
        <v>63</v>
      </c>
      <c r="AX4536" s="26" t="s">
        <v>63</v>
      </c>
      <c r="AY4536" s="26">
        <v>44.031897999999899</v>
      </c>
      <c r="AZ4536" s="26">
        <v>-103.092358</v>
      </c>
      <c r="BA4536" s="26" t="s">
        <v>185</v>
      </c>
      <c r="BB4536" s="26" t="s">
        <v>609</v>
      </c>
      <c r="BC4536" s="26" t="s">
        <v>167</v>
      </c>
      <c r="BD4536" s="26" t="s">
        <v>154</v>
      </c>
      <c r="BE4536" s="26"/>
      <c r="BF4536" s="26" t="s">
        <v>99</v>
      </c>
      <c r="BG4536" s="26" t="s">
        <v>167</v>
      </c>
      <c r="BH4536" s="26" t="s">
        <v>99</v>
      </c>
      <c r="BI4536" s="26">
        <v>8</v>
      </c>
      <c r="BJ4536" s="26" t="s">
        <v>217</v>
      </c>
    </row>
    <row r="4537" spans="36:62" x14ac:dyDescent="0.25">
      <c r="AJ4537" s="26">
        <v>1788</v>
      </c>
      <c r="AK4537" s="26">
        <v>1917483</v>
      </c>
      <c r="AL4537" s="264">
        <v>43778.013888888891</v>
      </c>
      <c r="AM4537" s="26" t="s">
        <v>481</v>
      </c>
      <c r="AN4537" s="26" t="s">
        <v>63</v>
      </c>
      <c r="AO4537" s="26"/>
      <c r="AP4537" s="26"/>
      <c r="AQ4537" s="26">
        <v>-1</v>
      </c>
      <c r="AR4537" s="26">
        <v>44</v>
      </c>
      <c r="AS4537" s="26" t="s">
        <v>168</v>
      </c>
      <c r="AT4537" s="26" t="s">
        <v>71</v>
      </c>
      <c r="AU4537" s="26" t="s">
        <v>63</v>
      </c>
      <c r="AV4537" s="26" t="s">
        <v>63</v>
      </c>
      <c r="AW4537" s="26" t="s">
        <v>63</v>
      </c>
      <c r="AX4537" s="26" t="s">
        <v>63</v>
      </c>
      <c r="AY4537" s="26">
        <v>43.885423000000003</v>
      </c>
      <c r="AZ4537" s="26">
        <v>-102.634964999999</v>
      </c>
      <c r="BA4537" s="26" t="s">
        <v>166</v>
      </c>
      <c r="BB4537" s="26" t="s">
        <v>611</v>
      </c>
      <c r="BC4537" s="26" t="s">
        <v>167</v>
      </c>
      <c r="BD4537" s="26" t="s">
        <v>154</v>
      </c>
      <c r="BE4537" s="26"/>
      <c r="BF4537" s="26" t="s">
        <v>99</v>
      </c>
      <c r="BG4537" s="26" t="s">
        <v>167</v>
      </c>
      <c r="BH4537" s="26" t="s">
        <v>99</v>
      </c>
      <c r="BI4537" s="26">
        <v>8</v>
      </c>
      <c r="BJ4537" s="26" t="s">
        <v>217</v>
      </c>
    </row>
    <row r="4538" spans="36:62" x14ac:dyDescent="0.25">
      <c r="AJ4538" s="26">
        <v>1791</v>
      </c>
      <c r="AK4538" s="26">
        <v>1916198</v>
      </c>
      <c r="AL4538" s="264">
        <v>43779.75277777778</v>
      </c>
      <c r="AM4538" s="26" t="s">
        <v>481</v>
      </c>
      <c r="AN4538" s="26" t="s">
        <v>63</v>
      </c>
      <c r="AO4538" s="26" t="s">
        <v>156</v>
      </c>
      <c r="AP4538" s="26" t="s">
        <v>159</v>
      </c>
      <c r="AQ4538" s="26">
        <v>0</v>
      </c>
      <c r="AR4538" s="26">
        <v>44</v>
      </c>
      <c r="AS4538" s="26" t="s">
        <v>689</v>
      </c>
      <c r="AT4538" s="26" t="s">
        <v>654</v>
      </c>
      <c r="AU4538" s="26" t="s">
        <v>63</v>
      </c>
      <c r="AV4538" s="26" t="s">
        <v>63</v>
      </c>
      <c r="AW4538" s="26" t="s">
        <v>63</v>
      </c>
      <c r="AX4538" s="26" t="s">
        <v>63</v>
      </c>
      <c r="AY4538" s="26">
        <v>44.041876000000002</v>
      </c>
      <c r="AZ4538" s="26">
        <v>-103.12097</v>
      </c>
      <c r="BA4538" s="26" t="s">
        <v>166</v>
      </c>
      <c r="BB4538" s="26" t="s">
        <v>811</v>
      </c>
      <c r="BC4538" s="26" t="s">
        <v>967</v>
      </c>
      <c r="BD4538" s="26" t="s">
        <v>615</v>
      </c>
      <c r="BE4538" s="26"/>
      <c r="BF4538" s="26" t="s">
        <v>68</v>
      </c>
      <c r="BG4538" s="26" t="s">
        <v>209</v>
      </c>
      <c r="BH4538" s="26" t="s">
        <v>175</v>
      </c>
      <c r="BI4538" s="26">
        <v>8</v>
      </c>
      <c r="BJ4538" s="26" t="s">
        <v>217</v>
      </c>
    </row>
    <row r="4539" spans="36:62" x14ac:dyDescent="0.25">
      <c r="AJ4539" s="26">
        <v>1795</v>
      </c>
      <c r="AK4539" s="26">
        <v>1916924</v>
      </c>
      <c r="AL4539" s="264">
        <v>43784.272222222222</v>
      </c>
      <c r="AM4539" s="26" t="s">
        <v>481</v>
      </c>
      <c r="AN4539" s="26" t="s">
        <v>63</v>
      </c>
      <c r="AO4539" s="26"/>
      <c r="AP4539" s="26"/>
      <c r="AQ4539" s="26">
        <v>-1</v>
      </c>
      <c r="AR4539" s="26">
        <v>44</v>
      </c>
      <c r="AS4539" s="26" t="s">
        <v>168</v>
      </c>
      <c r="AT4539" s="26" t="s">
        <v>71</v>
      </c>
      <c r="AU4539" s="26" t="s">
        <v>63</v>
      </c>
      <c r="AV4539" s="26" t="s">
        <v>63</v>
      </c>
      <c r="AW4539" s="26" t="s">
        <v>63</v>
      </c>
      <c r="AX4539" s="26" t="s">
        <v>63</v>
      </c>
      <c r="AY4539" s="26">
        <v>43.954197000000001</v>
      </c>
      <c r="AZ4539" s="26">
        <v>-102.858771</v>
      </c>
      <c r="BA4539" s="26" t="s">
        <v>166</v>
      </c>
      <c r="BB4539" s="26" t="s">
        <v>611</v>
      </c>
      <c r="BC4539" s="26" t="s">
        <v>167</v>
      </c>
      <c r="BD4539" s="26" t="s">
        <v>154</v>
      </c>
      <c r="BE4539" s="26"/>
      <c r="BF4539" s="26" t="s">
        <v>99</v>
      </c>
      <c r="BG4539" s="26" t="s">
        <v>167</v>
      </c>
      <c r="BH4539" s="26" t="s">
        <v>99</v>
      </c>
      <c r="BI4539" s="26">
        <v>8</v>
      </c>
      <c r="BJ4539" s="26" t="s">
        <v>217</v>
      </c>
    </row>
    <row r="4540" spans="36:62" x14ac:dyDescent="0.25">
      <c r="AJ4540" s="26">
        <v>1796</v>
      </c>
      <c r="AK4540" s="26">
        <v>1916908</v>
      </c>
      <c r="AL4540" s="264">
        <v>43784.336805555555</v>
      </c>
      <c r="AM4540" s="26" t="s">
        <v>481</v>
      </c>
      <c r="AN4540" s="26" t="s">
        <v>63</v>
      </c>
      <c r="AO4540" s="26" t="s">
        <v>214</v>
      </c>
      <c r="AP4540" s="26" t="s">
        <v>716</v>
      </c>
      <c r="AQ4540" s="26">
        <v>0</v>
      </c>
      <c r="AR4540" s="26">
        <v>16</v>
      </c>
      <c r="AS4540" s="26" t="s">
        <v>628</v>
      </c>
      <c r="AT4540" s="26" t="s">
        <v>74</v>
      </c>
      <c r="AU4540" s="26" t="s">
        <v>63</v>
      </c>
      <c r="AV4540" s="26" t="s">
        <v>63</v>
      </c>
      <c r="AW4540" s="26" t="s">
        <v>63</v>
      </c>
      <c r="AX4540" s="26" t="s">
        <v>63</v>
      </c>
      <c r="AY4540" s="26">
        <v>44.069318000000003</v>
      </c>
      <c r="AZ4540" s="26">
        <v>-103.158418999999</v>
      </c>
      <c r="BA4540" s="26" t="s">
        <v>483</v>
      </c>
      <c r="BB4540" s="26" t="s">
        <v>609</v>
      </c>
      <c r="BC4540" s="26" t="s">
        <v>708</v>
      </c>
      <c r="BD4540" s="26" t="s">
        <v>68</v>
      </c>
      <c r="BE4540" s="26" t="s">
        <v>705</v>
      </c>
      <c r="BF4540" s="26" t="s">
        <v>68</v>
      </c>
      <c r="BG4540" s="26" t="s">
        <v>68</v>
      </c>
      <c r="BH4540" s="26" t="s">
        <v>175</v>
      </c>
      <c r="BI4540" s="26">
        <v>8</v>
      </c>
      <c r="BJ4540" s="26" t="s">
        <v>21</v>
      </c>
    </row>
    <row r="4541" spans="36:62" x14ac:dyDescent="0.25">
      <c r="AJ4541" s="26">
        <v>1797</v>
      </c>
      <c r="AK4541" s="26">
        <v>1916917</v>
      </c>
      <c r="AL4541" s="264">
        <v>43786.494444444441</v>
      </c>
      <c r="AM4541" s="26" t="s">
        <v>481</v>
      </c>
      <c r="AN4541" s="26" t="s">
        <v>63</v>
      </c>
      <c r="AO4541" s="26" t="s">
        <v>156</v>
      </c>
      <c r="AP4541" s="26" t="s">
        <v>765</v>
      </c>
      <c r="AQ4541" s="26">
        <v>0</v>
      </c>
      <c r="AR4541" s="26"/>
      <c r="AS4541" s="26" t="s">
        <v>628</v>
      </c>
      <c r="AT4541" s="26" t="s">
        <v>71</v>
      </c>
      <c r="AU4541" s="26" t="s">
        <v>63</v>
      </c>
      <c r="AV4541" s="26" t="s">
        <v>63</v>
      </c>
      <c r="AW4541" s="26" t="s">
        <v>63</v>
      </c>
      <c r="AX4541" s="26" t="s">
        <v>63</v>
      </c>
      <c r="AY4541" s="26">
        <v>44.063285</v>
      </c>
      <c r="AZ4541" s="26">
        <v>-103.163471</v>
      </c>
      <c r="BA4541" s="26" t="s">
        <v>486</v>
      </c>
      <c r="BB4541" s="26" t="s">
        <v>165</v>
      </c>
      <c r="BC4541" s="26" t="s">
        <v>1630</v>
      </c>
      <c r="BD4541" s="26" t="s">
        <v>68</v>
      </c>
      <c r="BE4541" s="26" t="s">
        <v>1629</v>
      </c>
      <c r="BF4541" s="26" t="s">
        <v>68</v>
      </c>
      <c r="BG4541" s="26" t="s">
        <v>68</v>
      </c>
      <c r="BH4541" s="26" t="s">
        <v>175</v>
      </c>
      <c r="BI4541" s="26">
        <v>8</v>
      </c>
      <c r="BJ4541" s="26" t="s">
        <v>21</v>
      </c>
    </row>
    <row r="4542" spans="36:62" x14ac:dyDescent="0.25">
      <c r="AJ4542" s="26">
        <v>1798</v>
      </c>
      <c r="AK4542" s="26">
        <v>1917131</v>
      </c>
      <c r="AL4542" s="264">
        <v>43784.761805555558</v>
      </c>
      <c r="AM4542" s="26" t="s">
        <v>481</v>
      </c>
      <c r="AN4542" s="26" t="s">
        <v>63</v>
      </c>
      <c r="AO4542" s="26"/>
      <c r="AP4542" s="26"/>
      <c r="AQ4542" s="26">
        <v>-1</v>
      </c>
      <c r="AR4542" s="26">
        <v>44</v>
      </c>
      <c r="AS4542" s="26" t="s">
        <v>168</v>
      </c>
      <c r="AT4542" s="26" t="s">
        <v>71</v>
      </c>
      <c r="AU4542" s="26" t="s">
        <v>63</v>
      </c>
      <c r="AV4542" s="26" t="s">
        <v>63</v>
      </c>
      <c r="AW4542" s="26" t="s">
        <v>63</v>
      </c>
      <c r="AX4542" s="26" t="s">
        <v>63</v>
      </c>
      <c r="AY4542" s="26">
        <v>43.992444999999897</v>
      </c>
      <c r="AZ4542" s="26">
        <v>-102.978397</v>
      </c>
      <c r="BA4542" s="26" t="s">
        <v>485</v>
      </c>
      <c r="BB4542" s="26" t="s">
        <v>609</v>
      </c>
      <c r="BC4542" s="26" t="s">
        <v>167</v>
      </c>
      <c r="BD4542" s="26" t="s">
        <v>154</v>
      </c>
      <c r="BE4542" s="26"/>
      <c r="BF4542" s="26" t="s">
        <v>99</v>
      </c>
      <c r="BG4542" s="26" t="s">
        <v>167</v>
      </c>
      <c r="BH4542" s="26" t="s">
        <v>99</v>
      </c>
      <c r="BI4542" s="26">
        <v>8</v>
      </c>
      <c r="BJ4542" s="26" t="s">
        <v>217</v>
      </c>
    </row>
    <row r="4543" spans="36:62" x14ac:dyDescent="0.25">
      <c r="AJ4543" s="26">
        <v>1800</v>
      </c>
      <c r="AK4543" s="26">
        <v>1917216</v>
      </c>
      <c r="AL4543" s="264">
        <v>43788.712500000001</v>
      </c>
      <c r="AM4543" s="26" t="s">
        <v>481</v>
      </c>
      <c r="AN4543" s="26" t="s">
        <v>63</v>
      </c>
      <c r="AO4543" s="26" t="s">
        <v>156</v>
      </c>
      <c r="AP4543" s="26" t="s">
        <v>726</v>
      </c>
      <c r="AQ4543" s="26">
        <v>0</v>
      </c>
      <c r="AR4543" s="26">
        <v>16</v>
      </c>
      <c r="AS4543" s="26" t="s">
        <v>628</v>
      </c>
      <c r="AT4543" s="26" t="s">
        <v>71</v>
      </c>
      <c r="AU4543" s="26" t="s">
        <v>63</v>
      </c>
      <c r="AV4543" s="26" t="s">
        <v>63</v>
      </c>
      <c r="AW4543" s="26" t="s">
        <v>63</v>
      </c>
      <c r="AX4543" s="26" t="s">
        <v>63</v>
      </c>
      <c r="AY4543" s="26">
        <v>44.069156</v>
      </c>
      <c r="AZ4543" s="26">
        <v>-103.158434999999</v>
      </c>
      <c r="BA4543" s="26" t="s">
        <v>166</v>
      </c>
      <c r="BB4543" s="26" t="s">
        <v>811</v>
      </c>
      <c r="BC4543" s="26" t="s">
        <v>659</v>
      </c>
      <c r="BD4543" s="26" t="s">
        <v>68</v>
      </c>
      <c r="BE4543" s="26" t="s">
        <v>1273</v>
      </c>
      <c r="BF4543" s="26" t="s">
        <v>68</v>
      </c>
      <c r="BG4543" s="26" t="s">
        <v>68</v>
      </c>
      <c r="BH4543" s="26" t="s">
        <v>175</v>
      </c>
      <c r="BI4543" s="26">
        <v>8</v>
      </c>
      <c r="BJ4543" s="26" t="s">
        <v>20</v>
      </c>
    </row>
    <row r="4544" spans="36:62" x14ac:dyDescent="0.25">
      <c r="AJ4544" s="26">
        <v>1803</v>
      </c>
      <c r="AK4544" s="26">
        <v>1917571</v>
      </c>
      <c r="AL4544" s="264">
        <v>43790.302083333336</v>
      </c>
      <c r="AM4544" s="26" t="s">
        <v>481</v>
      </c>
      <c r="AN4544" s="26" t="s">
        <v>63</v>
      </c>
      <c r="AO4544" s="26" t="s">
        <v>156</v>
      </c>
      <c r="AP4544" s="26" t="s">
        <v>1104</v>
      </c>
      <c r="AQ4544" s="26">
        <v>0</v>
      </c>
      <c r="AR4544" s="26">
        <v>16</v>
      </c>
      <c r="AS4544" s="26" t="s">
        <v>628</v>
      </c>
      <c r="AT4544" s="26" t="s">
        <v>71</v>
      </c>
      <c r="AU4544" s="26" t="s">
        <v>63</v>
      </c>
      <c r="AV4544" s="26" t="s">
        <v>63</v>
      </c>
      <c r="AW4544" s="26" t="s">
        <v>63</v>
      </c>
      <c r="AX4544" s="26" t="s">
        <v>63</v>
      </c>
      <c r="AY4544" s="26">
        <v>44.064796000000001</v>
      </c>
      <c r="AZ4544" s="26">
        <v>-103.162059999999</v>
      </c>
      <c r="BA4544" s="26" t="s">
        <v>493</v>
      </c>
      <c r="BB4544" s="26" t="s">
        <v>157</v>
      </c>
      <c r="BC4544" s="26" t="s">
        <v>1297</v>
      </c>
      <c r="BD4544" s="26" t="s">
        <v>681</v>
      </c>
      <c r="BE4544" s="26" t="s">
        <v>677</v>
      </c>
      <c r="BF4544" s="26" t="s">
        <v>68</v>
      </c>
      <c r="BG4544" s="26" t="s">
        <v>68</v>
      </c>
      <c r="BH4544" s="26" t="s">
        <v>175</v>
      </c>
      <c r="BI4544" s="26">
        <v>8</v>
      </c>
      <c r="BJ4544" s="26" t="s">
        <v>217</v>
      </c>
    </row>
    <row r="4545" spans="36:62" x14ac:dyDescent="0.25">
      <c r="AJ4545" s="26">
        <v>1806</v>
      </c>
      <c r="AK4545" s="26">
        <v>1918132</v>
      </c>
      <c r="AL4545" s="264">
        <v>43793.710416666669</v>
      </c>
      <c r="AM4545" s="26" t="s">
        <v>481</v>
      </c>
      <c r="AN4545" s="26" t="s">
        <v>63</v>
      </c>
      <c r="AO4545" s="26" t="s">
        <v>156</v>
      </c>
      <c r="AP4545" s="26" t="s">
        <v>159</v>
      </c>
      <c r="AQ4545" s="26">
        <v>0</v>
      </c>
      <c r="AR4545" s="26">
        <v>44</v>
      </c>
      <c r="AS4545" s="26" t="s">
        <v>149</v>
      </c>
      <c r="AT4545" s="26" t="s">
        <v>71</v>
      </c>
      <c r="AU4545" s="26" t="s">
        <v>63</v>
      </c>
      <c r="AV4545" s="26" t="s">
        <v>63</v>
      </c>
      <c r="AW4545" s="26" t="s">
        <v>63</v>
      </c>
      <c r="AX4545" s="26" t="s">
        <v>63</v>
      </c>
      <c r="AY4545" s="26">
        <v>43.943846000000001</v>
      </c>
      <c r="AZ4545" s="26">
        <v>-102.822490999999</v>
      </c>
      <c r="BA4545" s="26" t="s">
        <v>166</v>
      </c>
      <c r="BB4545" s="26" t="s">
        <v>611</v>
      </c>
      <c r="BC4545" s="26" t="s">
        <v>68</v>
      </c>
      <c r="BD4545" s="26" t="s">
        <v>154</v>
      </c>
      <c r="BE4545" s="26"/>
      <c r="BF4545" s="26" t="s">
        <v>68</v>
      </c>
      <c r="BG4545" s="26" t="s">
        <v>68</v>
      </c>
      <c r="BH4545" s="26" t="s">
        <v>146</v>
      </c>
      <c r="BI4545" s="26">
        <v>8</v>
      </c>
      <c r="BJ4545" s="26" t="s">
        <v>20</v>
      </c>
    </row>
    <row r="4546" spans="36:62" x14ac:dyDescent="0.25">
      <c r="AJ4546" s="26">
        <v>1807</v>
      </c>
      <c r="AK4546" s="26">
        <v>1918133</v>
      </c>
      <c r="AL4546" s="264">
        <v>43797.543055555558</v>
      </c>
      <c r="AM4546" s="26" t="s">
        <v>481</v>
      </c>
      <c r="AN4546" s="26" t="s">
        <v>63</v>
      </c>
      <c r="AO4546" s="26" t="s">
        <v>156</v>
      </c>
      <c r="AP4546" s="26" t="s">
        <v>159</v>
      </c>
      <c r="AQ4546" s="26">
        <v>0</v>
      </c>
      <c r="AR4546" s="26">
        <v>16</v>
      </c>
      <c r="AS4546" s="26" t="s">
        <v>1284</v>
      </c>
      <c r="AT4546" s="26" t="s">
        <v>663</v>
      </c>
      <c r="AU4546" s="26" t="s">
        <v>63</v>
      </c>
      <c r="AV4546" s="26" t="s">
        <v>63</v>
      </c>
      <c r="AW4546" s="26" t="s">
        <v>63</v>
      </c>
      <c r="AX4546" s="26" t="s">
        <v>63</v>
      </c>
      <c r="AY4546" s="26">
        <v>44.100535000000001</v>
      </c>
      <c r="AZ4546" s="26">
        <v>-103.151197999999</v>
      </c>
      <c r="BA4546" s="26" t="s">
        <v>166</v>
      </c>
      <c r="BB4546" s="26" t="s">
        <v>165</v>
      </c>
      <c r="BC4546" s="26" t="s">
        <v>939</v>
      </c>
      <c r="BD4546" s="26" t="s">
        <v>615</v>
      </c>
      <c r="BE4546" s="26" t="s">
        <v>677</v>
      </c>
      <c r="BF4546" s="26" t="s">
        <v>68</v>
      </c>
      <c r="BG4546" s="26" t="s">
        <v>209</v>
      </c>
      <c r="BH4546" s="26" t="s">
        <v>146</v>
      </c>
      <c r="BI4546" s="26">
        <v>8</v>
      </c>
      <c r="BJ4546" s="26" t="s">
        <v>217</v>
      </c>
    </row>
    <row r="4547" spans="36:62" x14ac:dyDescent="0.25">
      <c r="AJ4547" s="26">
        <v>1808</v>
      </c>
      <c r="AK4547" s="26">
        <v>1918134</v>
      </c>
      <c r="AL4547" s="264">
        <v>43797.57708333333</v>
      </c>
      <c r="AM4547" s="26" t="s">
        <v>481</v>
      </c>
      <c r="AN4547" s="26" t="s">
        <v>63</v>
      </c>
      <c r="AO4547" s="26" t="s">
        <v>156</v>
      </c>
      <c r="AP4547" s="26" t="s">
        <v>159</v>
      </c>
      <c r="AQ4547" s="26">
        <v>0</v>
      </c>
      <c r="AR4547" s="26">
        <v>16</v>
      </c>
      <c r="AS4547" s="26" t="s">
        <v>618</v>
      </c>
      <c r="AT4547" s="26" t="s">
        <v>663</v>
      </c>
      <c r="AU4547" s="26" t="s">
        <v>63</v>
      </c>
      <c r="AV4547" s="26" t="s">
        <v>63</v>
      </c>
      <c r="AW4547" s="26" t="s">
        <v>63</v>
      </c>
      <c r="AX4547" s="26" t="s">
        <v>63</v>
      </c>
      <c r="AY4547" s="26">
        <v>44.086064999999898</v>
      </c>
      <c r="AZ4547" s="26">
        <v>-103.151242999999</v>
      </c>
      <c r="BA4547" s="26" t="s">
        <v>166</v>
      </c>
      <c r="BB4547" s="26" t="s">
        <v>157</v>
      </c>
      <c r="BC4547" s="26" t="s">
        <v>614</v>
      </c>
      <c r="BD4547" s="26" t="s">
        <v>615</v>
      </c>
      <c r="BE4547" s="26"/>
      <c r="BF4547" s="26" t="s">
        <v>68</v>
      </c>
      <c r="BG4547" s="26" t="s">
        <v>209</v>
      </c>
      <c r="BH4547" s="26" t="s">
        <v>146</v>
      </c>
      <c r="BI4547" s="26">
        <v>8</v>
      </c>
      <c r="BJ4547" s="26" t="s">
        <v>217</v>
      </c>
    </row>
    <row r="4548" spans="36:62" x14ac:dyDescent="0.25">
      <c r="AJ4548" s="26">
        <v>1813</v>
      </c>
      <c r="AK4548" s="26">
        <v>1918046</v>
      </c>
      <c r="AL4548" s="264">
        <v>43797.558333333334</v>
      </c>
      <c r="AM4548" s="26" t="s">
        <v>481</v>
      </c>
      <c r="AN4548" s="26" t="s">
        <v>63</v>
      </c>
      <c r="AO4548" s="26" t="s">
        <v>655</v>
      </c>
      <c r="AP4548" s="26" t="s">
        <v>824</v>
      </c>
      <c r="AQ4548" s="26">
        <v>0</v>
      </c>
      <c r="AR4548" s="26">
        <v>16</v>
      </c>
      <c r="AS4548" s="26" t="s">
        <v>1302</v>
      </c>
      <c r="AT4548" s="26" t="s">
        <v>663</v>
      </c>
      <c r="AU4548" s="26" t="s">
        <v>63</v>
      </c>
      <c r="AV4548" s="26" t="s">
        <v>63</v>
      </c>
      <c r="AW4548" s="26" t="s">
        <v>63</v>
      </c>
      <c r="AX4548" s="26" t="s">
        <v>63</v>
      </c>
      <c r="AY4548" s="26">
        <v>44.092264</v>
      </c>
      <c r="AZ4548" s="26">
        <v>-103.15124400000001</v>
      </c>
      <c r="BA4548" s="26" t="s">
        <v>166</v>
      </c>
      <c r="BB4548" s="26" t="s">
        <v>1303</v>
      </c>
      <c r="BC4548" s="26" t="s">
        <v>1304</v>
      </c>
      <c r="BD4548" s="26" t="s">
        <v>828</v>
      </c>
      <c r="BE4548" s="26"/>
      <c r="BF4548" s="26" t="s">
        <v>829</v>
      </c>
      <c r="BG4548" s="26" t="s">
        <v>1105</v>
      </c>
      <c r="BH4548" s="26" t="s">
        <v>830</v>
      </c>
      <c r="BI4548" s="26">
        <v>8</v>
      </c>
      <c r="BJ4548" s="26" t="s">
        <v>217</v>
      </c>
    </row>
    <row r="4549" spans="36:62" x14ac:dyDescent="0.25">
      <c r="AJ4549" s="26">
        <v>1818</v>
      </c>
      <c r="AK4549" s="26">
        <v>1918624</v>
      </c>
      <c r="AL4549" s="264">
        <v>43797.506944444445</v>
      </c>
      <c r="AM4549" s="26" t="s">
        <v>481</v>
      </c>
      <c r="AN4549" s="26" t="s">
        <v>63</v>
      </c>
      <c r="AO4549" s="26" t="s">
        <v>156</v>
      </c>
      <c r="AP4549" s="26" t="s">
        <v>716</v>
      </c>
      <c r="AQ4549" s="26">
        <v>0</v>
      </c>
      <c r="AR4549" s="26"/>
      <c r="AS4549" s="26" t="s">
        <v>1631</v>
      </c>
      <c r="AT4549" s="26" t="s">
        <v>71</v>
      </c>
      <c r="AU4549" s="26" t="s">
        <v>63</v>
      </c>
      <c r="AV4549" s="26" t="s">
        <v>63</v>
      </c>
      <c r="AW4549" s="26" t="s">
        <v>63</v>
      </c>
      <c r="AX4549" s="26" t="s">
        <v>63</v>
      </c>
      <c r="AY4549" s="26">
        <v>44.099522999999898</v>
      </c>
      <c r="AZ4549" s="26">
        <v>-103.151668</v>
      </c>
      <c r="BA4549" s="26" t="s">
        <v>508</v>
      </c>
      <c r="BB4549" s="26" t="s">
        <v>609</v>
      </c>
      <c r="BC4549" s="26" t="s">
        <v>614</v>
      </c>
      <c r="BD4549" s="26" t="s">
        <v>615</v>
      </c>
      <c r="BE4549" s="26"/>
      <c r="BF4549" s="26" t="s">
        <v>68</v>
      </c>
      <c r="BG4549" s="26" t="s">
        <v>68</v>
      </c>
      <c r="BH4549" s="26" t="s">
        <v>646</v>
      </c>
      <c r="BI4549" s="26">
        <v>8</v>
      </c>
      <c r="BJ4549" s="26" t="s">
        <v>217</v>
      </c>
    </row>
    <row r="4550" spans="36:62" x14ac:dyDescent="0.25">
      <c r="AJ4550" s="26">
        <v>1819</v>
      </c>
      <c r="AK4550" s="26">
        <v>1918625</v>
      </c>
      <c r="AL4550" s="264">
        <v>43797.53125</v>
      </c>
      <c r="AM4550" s="26" t="s">
        <v>481</v>
      </c>
      <c r="AN4550" s="26" t="s">
        <v>63</v>
      </c>
      <c r="AO4550" s="26" t="s">
        <v>156</v>
      </c>
      <c r="AP4550" s="26" t="s">
        <v>159</v>
      </c>
      <c r="AQ4550" s="26">
        <v>0</v>
      </c>
      <c r="AR4550" s="26">
        <v>16</v>
      </c>
      <c r="AS4550" s="26" t="s">
        <v>635</v>
      </c>
      <c r="AT4550" s="26" t="s">
        <v>71</v>
      </c>
      <c r="AU4550" s="26" t="s">
        <v>63</v>
      </c>
      <c r="AV4550" s="26" t="s">
        <v>63</v>
      </c>
      <c r="AW4550" s="26" t="s">
        <v>63</v>
      </c>
      <c r="AX4550" s="26" t="s">
        <v>63</v>
      </c>
      <c r="AY4550" s="26">
        <v>44.090448000000002</v>
      </c>
      <c r="AZ4550" s="26">
        <v>-103.15124400000001</v>
      </c>
      <c r="BA4550" s="26" t="s">
        <v>166</v>
      </c>
      <c r="BB4550" s="26" t="s">
        <v>611</v>
      </c>
      <c r="BC4550" s="26" t="s">
        <v>614</v>
      </c>
      <c r="BD4550" s="26" t="s">
        <v>615</v>
      </c>
      <c r="BE4550" s="26"/>
      <c r="BF4550" s="26" t="s">
        <v>68</v>
      </c>
      <c r="BG4550" s="26" t="s">
        <v>68</v>
      </c>
      <c r="BH4550" s="26" t="s">
        <v>160</v>
      </c>
      <c r="BI4550" s="26">
        <v>8</v>
      </c>
      <c r="BJ4550" s="26" t="s">
        <v>217</v>
      </c>
    </row>
    <row r="4551" spans="36:62" x14ac:dyDescent="0.25">
      <c r="AJ4551" s="26">
        <v>1820</v>
      </c>
      <c r="AK4551" s="26">
        <v>1918626</v>
      </c>
      <c r="AL4551" s="264">
        <v>43797.53125</v>
      </c>
      <c r="AM4551" s="26" t="s">
        <v>481</v>
      </c>
      <c r="AN4551" s="26" t="s">
        <v>63</v>
      </c>
      <c r="AO4551" s="26" t="s">
        <v>156</v>
      </c>
      <c r="AP4551" s="26" t="s">
        <v>159</v>
      </c>
      <c r="AQ4551" s="26">
        <v>0</v>
      </c>
      <c r="AR4551" s="26">
        <v>16</v>
      </c>
      <c r="AS4551" s="26" t="s">
        <v>635</v>
      </c>
      <c r="AT4551" s="26" t="s">
        <v>71</v>
      </c>
      <c r="AU4551" s="26" t="s">
        <v>63</v>
      </c>
      <c r="AV4551" s="26" t="s">
        <v>63</v>
      </c>
      <c r="AW4551" s="26" t="s">
        <v>63</v>
      </c>
      <c r="AX4551" s="26" t="s">
        <v>63</v>
      </c>
      <c r="AY4551" s="26">
        <v>44.090805000000003</v>
      </c>
      <c r="AZ4551" s="26">
        <v>-103.151246</v>
      </c>
      <c r="BA4551" s="26" t="s">
        <v>158</v>
      </c>
      <c r="BB4551" s="26" t="s">
        <v>611</v>
      </c>
      <c r="BC4551" s="26" t="s">
        <v>614</v>
      </c>
      <c r="BD4551" s="26" t="s">
        <v>615</v>
      </c>
      <c r="BE4551" s="26"/>
      <c r="BF4551" s="26" t="s">
        <v>68</v>
      </c>
      <c r="BG4551" s="26" t="s">
        <v>68</v>
      </c>
      <c r="BH4551" s="26" t="s">
        <v>160</v>
      </c>
      <c r="BI4551" s="26">
        <v>8</v>
      </c>
      <c r="BJ4551" s="26" t="s">
        <v>217</v>
      </c>
    </row>
    <row r="4552" spans="36:62" x14ac:dyDescent="0.25">
      <c r="AJ4552" s="26">
        <v>1821</v>
      </c>
      <c r="AK4552" s="26">
        <v>1918323</v>
      </c>
      <c r="AL4552" s="264">
        <v>43802.716666666667</v>
      </c>
      <c r="AM4552" s="26" t="s">
        <v>481</v>
      </c>
      <c r="AN4552" s="26" t="s">
        <v>63</v>
      </c>
      <c r="AO4552" s="26" t="s">
        <v>156</v>
      </c>
      <c r="AP4552" s="26" t="s">
        <v>716</v>
      </c>
      <c r="AQ4552" s="26">
        <v>0</v>
      </c>
      <c r="AR4552" s="26">
        <v>44</v>
      </c>
      <c r="AS4552" s="26" t="s">
        <v>689</v>
      </c>
      <c r="AT4552" s="26" t="s">
        <v>71</v>
      </c>
      <c r="AU4552" s="26" t="s">
        <v>63</v>
      </c>
      <c r="AV4552" s="26" t="s">
        <v>63</v>
      </c>
      <c r="AW4552" s="26" t="s">
        <v>63</v>
      </c>
      <c r="AX4552" s="26" t="s">
        <v>63</v>
      </c>
      <c r="AY4552" s="26">
        <v>44.063626999999897</v>
      </c>
      <c r="AZ4552" s="26">
        <v>-103.159643</v>
      </c>
      <c r="BA4552" s="26" t="s">
        <v>483</v>
      </c>
      <c r="BB4552" s="26" t="s">
        <v>811</v>
      </c>
      <c r="BC4552" s="26" t="s">
        <v>629</v>
      </c>
      <c r="BD4552" s="26" t="s">
        <v>68</v>
      </c>
      <c r="BE4552" s="26" t="s">
        <v>617</v>
      </c>
      <c r="BF4552" s="26" t="s">
        <v>68</v>
      </c>
      <c r="BG4552" s="26" t="s">
        <v>68</v>
      </c>
      <c r="BH4552" s="26" t="s">
        <v>175</v>
      </c>
      <c r="BI4552" s="26">
        <v>8</v>
      </c>
      <c r="BJ4552" s="26" t="s">
        <v>20</v>
      </c>
    </row>
    <row r="4553" spans="36:62" x14ac:dyDescent="0.25">
      <c r="AJ4553" s="26">
        <v>1824</v>
      </c>
      <c r="AK4553" s="26">
        <v>1918821</v>
      </c>
      <c r="AL4553" s="264">
        <v>43797.510416666664</v>
      </c>
      <c r="AM4553" s="26" t="s">
        <v>481</v>
      </c>
      <c r="AN4553" s="26" t="s">
        <v>63</v>
      </c>
      <c r="AO4553" s="26" t="s">
        <v>156</v>
      </c>
      <c r="AP4553" s="26" t="s">
        <v>159</v>
      </c>
      <c r="AQ4553" s="26">
        <v>0</v>
      </c>
      <c r="AR4553" s="26"/>
      <c r="AS4553" s="26" t="s">
        <v>1284</v>
      </c>
      <c r="AT4553" s="26" t="s">
        <v>663</v>
      </c>
      <c r="AU4553" s="26" t="s">
        <v>63</v>
      </c>
      <c r="AV4553" s="26" t="s">
        <v>63</v>
      </c>
      <c r="AW4553" s="26" t="s">
        <v>63</v>
      </c>
      <c r="AX4553" s="26" t="s">
        <v>63</v>
      </c>
      <c r="AY4553" s="26">
        <v>44.099307000000003</v>
      </c>
      <c r="AZ4553" s="26">
        <v>-103.151432999999</v>
      </c>
      <c r="BA4553" s="26" t="s">
        <v>166</v>
      </c>
      <c r="BB4553" s="26" t="s">
        <v>611</v>
      </c>
      <c r="BC4553" s="26" t="s">
        <v>614</v>
      </c>
      <c r="BD4553" s="26" t="s">
        <v>615</v>
      </c>
      <c r="BE4553" s="26"/>
      <c r="BF4553" s="26" t="s">
        <v>68</v>
      </c>
      <c r="BG4553" s="26" t="s">
        <v>68</v>
      </c>
      <c r="BH4553" s="26" t="s">
        <v>146</v>
      </c>
      <c r="BI4553" s="26">
        <v>8</v>
      </c>
      <c r="BJ4553" s="26" t="s">
        <v>217</v>
      </c>
    </row>
    <row r="4554" spans="36:62" x14ac:dyDescent="0.25">
      <c r="AJ4554" s="26">
        <v>1825</v>
      </c>
      <c r="AK4554" s="26">
        <v>1918822</v>
      </c>
      <c r="AL4554" s="264">
        <v>43797.55972222222</v>
      </c>
      <c r="AM4554" s="26" t="s">
        <v>481</v>
      </c>
      <c r="AN4554" s="26" t="s">
        <v>63</v>
      </c>
      <c r="AO4554" s="26" t="s">
        <v>156</v>
      </c>
      <c r="AP4554" s="26" t="s">
        <v>159</v>
      </c>
      <c r="AQ4554" s="26">
        <v>0</v>
      </c>
      <c r="AR4554" s="26"/>
      <c r="AS4554" s="26" t="s">
        <v>1284</v>
      </c>
      <c r="AT4554" s="26" t="s">
        <v>663</v>
      </c>
      <c r="AU4554" s="26" t="s">
        <v>63</v>
      </c>
      <c r="AV4554" s="26" t="s">
        <v>63</v>
      </c>
      <c r="AW4554" s="26" t="s">
        <v>63</v>
      </c>
      <c r="AX4554" s="26" t="s">
        <v>63</v>
      </c>
      <c r="AY4554" s="26">
        <v>44.099307000000003</v>
      </c>
      <c r="AZ4554" s="26">
        <v>-103.151432999999</v>
      </c>
      <c r="BA4554" s="26" t="s">
        <v>166</v>
      </c>
      <c r="BB4554" s="26" t="s">
        <v>611</v>
      </c>
      <c r="BC4554" s="26" t="s">
        <v>68</v>
      </c>
      <c r="BD4554" s="26" t="s">
        <v>615</v>
      </c>
      <c r="BE4554" s="26"/>
      <c r="BF4554" s="26" t="s">
        <v>68</v>
      </c>
      <c r="BG4554" s="26" t="s">
        <v>68</v>
      </c>
      <c r="BH4554" s="26" t="s">
        <v>146</v>
      </c>
      <c r="BI4554" s="26">
        <v>8</v>
      </c>
      <c r="BJ4554" s="26" t="s">
        <v>217</v>
      </c>
    </row>
    <row r="4555" spans="36:62" x14ac:dyDescent="0.25">
      <c r="AJ4555" s="26">
        <v>1827</v>
      </c>
      <c r="AK4555" s="26">
        <v>1918901</v>
      </c>
      <c r="AL4555" s="264">
        <v>43797.534722222219</v>
      </c>
      <c r="AM4555" s="26" t="s">
        <v>481</v>
      </c>
      <c r="AN4555" s="26" t="s">
        <v>63</v>
      </c>
      <c r="AO4555" s="26" t="s">
        <v>214</v>
      </c>
      <c r="AP4555" s="26" t="s">
        <v>716</v>
      </c>
      <c r="AQ4555" s="26">
        <v>0</v>
      </c>
      <c r="AR4555" s="26">
        <v>16</v>
      </c>
      <c r="AS4555" s="26" t="s">
        <v>628</v>
      </c>
      <c r="AT4555" s="26" t="s">
        <v>663</v>
      </c>
      <c r="AU4555" s="26" t="s">
        <v>63</v>
      </c>
      <c r="AV4555" s="26" t="s">
        <v>63</v>
      </c>
      <c r="AW4555" s="26" t="s">
        <v>63</v>
      </c>
      <c r="AX4555" s="26" t="s">
        <v>63</v>
      </c>
      <c r="AY4555" s="26">
        <v>44.098945000000001</v>
      </c>
      <c r="AZ4555" s="26">
        <v>-103.151393999999</v>
      </c>
      <c r="BA4555" s="26" t="s">
        <v>493</v>
      </c>
      <c r="BB4555" s="26" t="s">
        <v>165</v>
      </c>
      <c r="BC4555" s="26" t="s">
        <v>614</v>
      </c>
      <c r="BD4555" s="26" t="s">
        <v>681</v>
      </c>
      <c r="BE4555" s="26"/>
      <c r="BF4555" s="26" t="s">
        <v>68</v>
      </c>
      <c r="BG4555" s="26" t="s">
        <v>68</v>
      </c>
      <c r="BH4555" s="26" t="s">
        <v>175</v>
      </c>
      <c r="BI4555" s="26">
        <v>8</v>
      </c>
      <c r="BJ4555" s="26" t="s">
        <v>217</v>
      </c>
    </row>
    <row r="4556" spans="36:62" x14ac:dyDescent="0.25">
      <c r="AJ4556" s="26">
        <v>1829</v>
      </c>
      <c r="AK4556" s="26">
        <v>1918535</v>
      </c>
      <c r="AL4556" s="264">
        <v>43804.259027777778</v>
      </c>
      <c r="AM4556" s="26" t="s">
        <v>481</v>
      </c>
      <c r="AN4556" s="26" t="s">
        <v>63</v>
      </c>
      <c r="AO4556" s="26" t="s">
        <v>156</v>
      </c>
      <c r="AP4556" s="26" t="s">
        <v>944</v>
      </c>
      <c r="AQ4556" s="26">
        <v>0</v>
      </c>
      <c r="AR4556" s="26"/>
      <c r="AS4556" s="26" t="s">
        <v>628</v>
      </c>
      <c r="AT4556" s="26" t="s">
        <v>71</v>
      </c>
      <c r="AU4556" s="26" t="s">
        <v>63</v>
      </c>
      <c r="AV4556" s="26" t="s">
        <v>63</v>
      </c>
      <c r="AW4556" s="26" t="s">
        <v>63</v>
      </c>
      <c r="AX4556" s="26" t="s">
        <v>63</v>
      </c>
      <c r="AY4556" s="26">
        <v>44.100586</v>
      </c>
      <c r="AZ4556" s="26">
        <v>-103.15130000000001</v>
      </c>
      <c r="BA4556" s="26" t="s">
        <v>185</v>
      </c>
      <c r="BB4556" s="26" t="s">
        <v>690</v>
      </c>
      <c r="BC4556" s="26" t="s">
        <v>727</v>
      </c>
      <c r="BD4556" s="26" t="s">
        <v>68</v>
      </c>
      <c r="BE4556" s="26" t="s">
        <v>1632</v>
      </c>
      <c r="BF4556" s="26" t="s">
        <v>68</v>
      </c>
      <c r="BG4556" s="26" t="s">
        <v>68</v>
      </c>
      <c r="BH4556" s="26" t="s">
        <v>175</v>
      </c>
      <c r="BI4556" s="26">
        <v>8</v>
      </c>
      <c r="BJ4556" s="26" t="s">
        <v>217</v>
      </c>
    </row>
    <row r="4557" spans="36:62" x14ac:dyDescent="0.25">
      <c r="AJ4557" s="26">
        <v>1832</v>
      </c>
      <c r="AK4557" s="26">
        <v>1918760</v>
      </c>
      <c r="AL4557" s="264">
        <v>43808.342361111114</v>
      </c>
      <c r="AM4557" s="26" t="s">
        <v>481</v>
      </c>
      <c r="AN4557" s="26" t="s">
        <v>63</v>
      </c>
      <c r="AO4557" s="26" t="s">
        <v>156</v>
      </c>
      <c r="AP4557" s="26" t="s">
        <v>159</v>
      </c>
      <c r="AQ4557" s="26">
        <v>0</v>
      </c>
      <c r="AR4557" s="26">
        <v>44</v>
      </c>
      <c r="AS4557" s="26" t="s">
        <v>628</v>
      </c>
      <c r="AT4557" s="26" t="s">
        <v>71</v>
      </c>
      <c r="AU4557" s="26" t="s">
        <v>63</v>
      </c>
      <c r="AV4557" s="26" t="s">
        <v>63</v>
      </c>
      <c r="AW4557" s="26" t="s">
        <v>63</v>
      </c>
      <c r="AX4557" s="26" t="s">
        <v>63</v>
      </c>
      <c r="AY4557" s="26">
        <v>44.065900999999897</v>
      </c>
      <c r="AZ4557" s="26">
        <v>-103.163617</v>
      </c>
      <c r="BA4557" s="26" t="s">
        <v>493</v>
      </c>
      <c r="BB4557" s="26" t="s">
        <v>672</v>
      </c>
      <c r="BC4557" s="26" t="s">
        <v>691</v>
      </c>
      <c r="BD4557" s="26" t="s">
        <v>68</v>
      </c>
      <c r="BE4557" s="26" t="s">
        <v>1176</v>
      </c>
      <c r="BF4557" s="26" t="s">
        <v>68</v>
      </c>
      <c r="BG4557" s="26" t="s">
        <v>68</v>
      </c>
      <c r="BH4557" s="26" t="s">
        <v>175</v>
      </c>
      <c r="BI4557" s="26">
        <v>8</v>
      </c>
      <c r="BJ4557" s="26" t="s">
        <v>21</v>
      </c>
    </row>
    <row r="4558" spans="36:62" x14ac:dyDescent="0.25">
      <c r="AJ4558" s="26">
        <v>1833</v>
      </c>
      <c r="AK4558" s="26">
        <v>1919206</v>
      </c>
      <c r="AL4558" s="264">
        <v>43811.947222222225</v>
      </c>
      <c r="AM4558" s="26" t="s">
        <v>481</v>
      </c>
      <c r="AN4558" s="26" t="s">
        <v>63</v>
      </c>
      <c r="AO4558" s="26"/>
      <c r="AP4558" s="26"/>
      <c r="AQ4558" s="26">
        <v>-1</v>
      </c>
      <c r="AR4558" s="26">
        <v>44</v>
      </c>
      <c r="AS4558" s="26" t="s">
        <v>168</v>
      </c>
      <c r="AT4558" s="26" t="s">
        <v>71</v>
      </c>
      <c r="AU4558" s="26" t="s">
        <v>63</v>
      </c>
      <c r="AV4558" s="26" t="s">
        <v>63</v>
      </c>
      <c r="AW4558" s="26" t="s">
        <v>63</v>
      </c>
      <c r="AX4558" s="26" t="s">
        <v>63</v>
      </c>
      <c r="AY4558" s="26">
        <v>43.936667999999898</v>
      </c>
      <c r="AZ4558" s="26">
        <v>-102.75921700000001</v>
      </c>
      <c r="BA4558" s="26" t="s">
        <v>166</v>
      </c>
      <c r="BB4558" s="26" t="s">
        <v>609</v>
      </c>
      <c r="BC4558" s="26" t="s">
        <v>167</v>
      </c>
      <c r="BD4558" s="26" t="s">
        <v>154</v>
      </c>
      <c r="BE4558" s="26"/>
      <c r="BF4558" s="26" t="s">
        <v>99</v>
      </c>
      <c r="BG4558" s="26" t="s">
        <v>167</v>
      </c>
      <c r="BH4558" s="26" t="s">
        <v>99</v>
      </c>
      <c r="BI4558" s="26">
        <v>8</v>
      </c>
      <c r="BJ4558" s="26" t="s">
        <v>217</v>
      </c>
    </row>
    <row r="4559" spans="36:62" x14ac:dyDescent="0.25">
      <c r="AJ4559" s="26">
        <v>1837</v>
      </c>
      <c r="AK4559" s="26">
        <v>1919506</v>
      </c>
      <c r="AL4559" s="264">
        <v>43817.664583333331</v>
      </c>
      <c r="AM4559" s="26" t="s">
        <v>481</v>
      </c>
      <c r="AN4559" s="26" t="s">
        <v>63</v>
      </c>
      <c r="AO4559" s="26" t="s">
        <v>156</v>
      </c>
      <c r="AP4559" s="26" t="s">
        <v>716</v>
      </c>
      <c r="AQ4559" s="26">
        <v>0</v>
      </c>
      <c r="AR4559" s="26"/>
      <c r="AS4559" s="26" t="s">
        <v>628</v>
      </c>
      <c r="AT4559" s="26" t="s">
        <v>71</v>
      </c>
      <c r="AU4559" s="26" t="s">
        <v>63</v>
      </c>
      <c r="AV4559" s="26" t="s">
        <v>63</v>
      </c>
      <c r="AW4559" s="26" t="s">
        <v>63</v>
      </c>
      <c r="AX4559" s="26" t="s">
        <v>63</v>
      </c>
      <c r="AY4559" s="26">
        <v>44.0711119999999</v>
      </c>
      <c r="AZ4559" s="26">
        <v>-103.15428900000001</v>
      </c>
      <c r="BA4559" s="26" t="s">
        <v>486</v>
      </c>
      <c r="BB4559" s="26" t="s">
        <v>157</v>
      </c>
      <c r="BC4559" s="26" t="s">
        <v>708</v>
      </c>
      <c r="BD4559" s="26" t="s">
        <v>68</v>
      </c>
      <c r="BE4559" s="26"/>
      <c r="BF4559" s="26" t="s">
        <v>68</v>
      </c>
      <c r="BG4559" s="26" t="s">
        <v>68</v>
      </c>
      <c r="BH4559" s="26" t="s">
        <v>175</v>
      </c>
      <c r="BI4559" s="26">
        <v>8</v>
      </c>
      <c r="BJ4559" s="26" t="s">
        <v>217</v>
      </c>
    </row>
    <row r="4560" spans="36:62" x14ac:dyDescent="0.25">
      <c r="AJ4560" s="26">
        <v>1838</v>
      </c>
      <c r="AK4560" s="26">
        <v>1919722</v>
      </c>
      <c r="AL4560" s="264">
        <v>43817.559027777781</v>
      </c>
      <c r="AM4560" s="26" t="s">
        <v>481</v>
      </c>
      <c r="AN4560" s="26" t="s">
        <v>63</v>
      </c>
      <c r="AO4560" s="26" t="s">
        <v>156</v>
      </c>
      <c r="AP4560" s="26" t="s">
        <v>716</v>
      </c>
      <c r="AQ4560" s="26">
        <v>0</v>
      </c>
      <c r="AR4560" s="26"/>
      <c r="AS4560" s="26" t="s">
        <v>628</v>
      </c>
      <c r="AT4560" s="26" t="s">
        <v>71</v>
      </c>
      <c r="AU4560" s="26" t="s">
        <v>63</v>
      </c>
      <c r="AV4560" s="26" t="s">
        <v>63</v>
      </c>
      <c r="AW4560" s="26" t="s">
        <v>63</v>
      </c>
      <c r="AX4560" s="26" t="s">
        <v>63</v>
      </c>
      <c r="AY4560" s="26">
        <v>44.099456000000004</v>
      </c>
      <c r="AZ4560" s="26">
        <v>-103.151567</v>
      </c>
      <c r="BA4560" s="26" t="s">
        <v>486</v>
      </c>
      <c r="BB4560" s="26" t="s">
        <v>611</v>
      </c>
      <c r="BC4560" s="26" t="s">
        <v>659</v>
      </c>
      <c r="BD4560" s="26" t="s">
        <v>68</v>
      </c>
      <c r="BE4560" s="26" t="s">
        <v>161</v>
      </c>
      <c r="BF4560" s="26" t="s">
        <v>68</v>
      </c>
      <c r="BG4560" s="26" t="s">
        <v>68</v>
      </c>
      <c r="BH4560" s="26" t="s">
        <v>646</v>
      </c>
      <c r="BI4560" s="26">
        <v>8</v>
      </c>
      <c r="BJ4560" s="26" t="s">
        <v>217</v>
      </c>
    </row>
    <row r="4561" spans="36:62" x14ac:dyDescent="0.25">
      <c r="AJ4561" s="26">
        <v>1840</v>
      </c>
      <c r="AK4561" s="26">
        <v>1919889</v>
      </c>
      <c r="AL4561" s="264">
        <v>43820.727083333331</v>
      </c>
      <c r="AM4561" s="26" t="s">
        <v>481</v>
      </c>
      <c r="AN4561" s="26" t="s">
        <v>63</v>
      </c>
      <c r="AO4561" s="26" t="s">
        <v>156</v>
      </c>
      <c r="AP4561" s="26" t="s">
        <v>726</v>
      </c>
      <c r="AQ4561" s="26">
        <v>0</v>
      </c>
      <c r="AR4561" s="26">
        <v>44</v>
      </c>
      <c r="AS4561" s="26" t="s">
        <v>628</v>
      </c>
      <c r="AT4561" s="26" t="s">
        <v>71</v>
      </c>
      <c r="AU4561" s="26" t="s">
        <v>63</v>
      </c>
      <c r="AV4561" s="26" t="s">
        <v>63</v>
      </c>
      <c r="AW4561" s="26" t="s">
        <v>63</v>
      </c>
      <c r="AX4561" s="26" t="s">
        <v>63</v>
      </c>
      <c r="AY4561" s="26">
        <v>44.059581000000001</v>
      </c>
      <c r="AZ4561" s="26">
        <v>-103.152619</v>
      </c>
      <c r="BA4561" s="26" t="s">
        <v>486</v>
      </c>
      <c r="BB4561" s="26" t="s">
        <v>811</v>
      </c>
      <c r="BC4561" s="26" t="s">
        <v>1205</v>
      </c>
      <c r="BD4561" s="26" t="s">
        <v>68</v>
      </c>
      <c r="BE4561" s="26" t="s">
        <v>1633</v>
      </c>
      <c r="BF4561" s="26" t="s">
        <v>68</v>
      </c>
      <c r="BG4561" s="26" t="s">
        <v>68</v>
      </c>
      <c r="BH4561" s="26" t="s">
        <v>175</v>
      </c>
      <c r="BI4561" s="26">
        <v>8</v>
      </c>
      <c r="BJ4561" s="26" t="s">
        <v>217</v>
      </c>
    </row>
    <row r="4562" spans="36:62" x14ac:dyDescent="0.25">
      <c r="AJ4562" s="26">
        <v>1843</v>
      </c>
      <c r="AK4562" s="26">
        <v>1919921</v>
      </c>
      <c r="AL4562" s="264">
        <v>43819.193749999999</v>
      </c>
      <c r="AM4562" s="26" t="s">
        <v>481</v>
      </c>
      <c r="AN4562" s="26" t="s">
        <v>63</v>
      </c>
      <c r="AO4562" s="26"/>
      <c r="AP4562" s="26"/>
      <c r="AQ4562" s="26">
        <v>-1</v>
      </c>
      <c r="AR4562" s="26">
        <v>44</v>
      </c>
      <c r="AS4562" s="26" t="s">
        <v>168</v>
      </c>
      <c r="AT4562" s="26" t="s">
        <v>71</v>
      </c>
      <c r="AU4562" s="26" t="s">
        <v>63</v>
      </c>
      <c r="AV4562" s="26" t="s">
        <v>63</v>
      </c>
      <c r="AW4562" s="26" t="s">
        <v>63</v>
      </c>
      <c r="AX4562" s="26" t="s">
        <v>63</v>
      </c>
      <c r="AY4562" s="26">
        <v>44.031567000000003</v>
      </c>
      <c r="AZ4562" s="26">
        <v>-103.091348999999</v>
      </c>
      <c r="BA4562" s="26" t="s">
        <v>185</v>
      </c>
      <c r="BB4562" s="26" t="s">
        <v>609</v>
      </c>
      <c r="BC4562" s="26" t="s">
        <v>167</v>
      </c>
      <c r="BD4562" s="26" t="s">
        <v>154</v>
      </c>
      <c r="BE4562" s="26"/>
      <c r="BF4562" s="26" t="s">
        <v>99</v>
      </c>
      <c r="BG4562" s="26" t="s">
        <v>167</v>
      </c>
      <c r="BH4562" s="26" t="s">
        <v>99</v>
      </c>
      <c r="BI4562" s="26">
        <v>8</v>
      </c>
      <c r="BJ4562" s="26" t="s">
        <v>217</v>
      </c>
    </row>
    <row r="4563" spans="36:62" x14ac:dyDescent="0.25">
      <c r="AJ4563" s="26">
        <v>1844</v>
      </c>
      <c r="AK4563" s="26">
        <v>1919922</v>
      </c>
      <c r="AL4563" s="264">
        <v>43818.770833333336</v>
      </c>
      <c r="AM4563" s="26" t="s">
        <v>481</v>
      </c>
      <c r="AN4563" s="26" t="s">
        <v>63</v>
      </c>
      <c r="AO4563" s="26"/>
      <c r="AP4563" s="26"/>
      <c r="AQ4563" s="26">
        <v>-1</v>
      </c>
      <c r="AR4563" s="26">
        <v>44</v>
      </c>
      <c r="AS4563" s="26" t="s">
        <v>168</v>
      </c>
      <c r="AT4563" s="26" t="s">
        <v>71</v>
      </c>
      <c r="AU4563" s="26" t="s">
        <v>63</v>
      </c>
      <c r="AV4563" s="26" t="s">
        <v>63</v>
      </c>
      <c r="AW4563" s="26" t="s">
        <v>63</v>
      </c>
      <c r="AX4563" s="26" t="s">
        <v>63</v>
      </c>
      <c r="AY4563" s="26">
        <v>43.876404000000001</v>
      </c>
      <c r="AZ4563" s="26">
        <v>-102.62948900000001</v>
      </c>
      <c r="BA4563" s="26" t="s">
        <v>158</v>
      </c>
      <c r="BB4563" s="26" t="s">
        <v>609</v>
      </c>
      <c r="BC4563" s="26" t="s">
        <v>167</v>
      </c>
      <c r="BD4563" s="26" t="s">
        <v>154</v>
      </c>
      <c r="BE4563" s="26"/>
      <c r="BF4563" s="26" t="s">
        <v>99</v>
      </c>
      <c r="BG4563" s="26" t="s">
        <v>167</v>
      </c>
      <c r="BH4563" s="26" t="s">
        <v>99</v>
      </c>
      <c r="BI4563" s="26">
        <v>8</v>
      </c>
      <c r="BJ4563" s="26" t="s">
        <v>217</v>
      </c>
    </row>
    <row r="4564" spans="36:62" x14ac:dyDescent="0.25">
      <c r="AJ4564" s="26">
        <v>1846</v>
      </c>
      <c r="AK4564" s="26">
        <v>1919923</v>
      </c>
      <c r="AL4564" s="264">
        <v>43806.902083333334</v>
      </c>
      <c r="AM4564" s="26" t="s">
        <v>481</v>
      </c>
      <c r="AN4564" s="26" t="s">
        <v>63</v>
      </c>
      <c r="AO4564" s="26" t="s">
        <v>156</v>
      </c>
      <c r="AP4564" s="26" t="s">
        <v>159</v>
      </c>
      <c r="AQ4564" s="26">
        <v>0</v>
      </c>
      <c r="AR4564" s="26">
        <v>44</v>
      </c>
      <c r="AS4564" s="26" t="s">
        <v>1634</v>
      </c>
      <c r="AT4564" s="26" t="s">
        <v>71</v>
      </c>
      <c r="AU4564" s="26" t="s">
        <v>63</v>
      </c>
      <c r="AV4564" s="26" t="s">
        <v>63</v>
      </c>
      <c r="AW4564" s="26" t="s">
        <v>63</v>
      </c>
      <c r="AX4564" s="26" t="s">
        <v>63</v>
      </c>
      <c r="AY4564" s="26">
        <v>44.0472299999999</v>
      </c>
      <c r="AZ4564" s="26">
        <v>-103.131274</v>
      </c>
      <c r="BA4564" s="26" t="s">
        <v>185</v>
      </c>
      <c r="BB4564" s="26" t="s">
        <v>165</v>
      </c>
      <c r="BC4564" s="26" t="s">
        <v>1635</v>
      </c>
      <c r="BD4564" s="26" t="s">
        <v>68</v>
      </c>
      <c r="BE4564" s="26"/>
      <c r="BF4564" s="26" t="s">
        <v>68</v>
      </c>
      <c r="BG4564" s="26" t="s">
        <v>68</v>
      </c>
      <c r="BH4564" s="26" t="s">
        <v>160</v>
      </c>
      <c r="BI4564" s="26">
        <v>8</v>
      </c>
      <c r="BJ4564" s="26" t="s">
        <v>21</v>
      </c>
    </row>
    <row r="4565" spans="36:62" x14ac:dyDescent="0.25">
      <c r="AJ4565" s="26">
        <v>1848</v>
      </c>
      <c r="AK4565" s="26">
        <v>2000143</v>
      </c>
      <c r="AL4565" s="264">
        <v>43838.315972222219</v>
      </c>
      <c r="AM4565" s="26" t="s">
        <v>481</v>
      </c>
      <c r="AN4565" s="26" t="s">
        <v>63</v>
      </c>
      <c r="AO4565" s="26" t="s">
        <v>156</v>
      </c>
      <c r="AP4565" s="26" t="s">
        <v>1104</v>
      </c>
      <c r="AQ4565" s="26">
        <v>0</v>
      </c>
      <c r="AR4565" s="26">
        <v>16</v>
      </c>
      <c r="AS4565" s="26" t="s">
        <v>628</v>
      </c>
      <c r="AT4565" s="26" t="s">
        <v>74</v>
      </c>
      <c r="AU4565" s="26" t="s">
        <v>63</v>
      </c>
      <c r="AV4565" s="26" t="s">
        <v>63</v>
      </c>
      <c r="AW4565" s="26" t="s">
        <v>63</v>
      </c>
      <c r="AX4565" s="26" t="s">
        <v>63</v>
      </c>
      <c r="AY4565" s="26">
        <v>44.075996000000004</v>
      </c>
      <c r="AZ4565" s="26">
        <v>-103.151241999999</v>
      </c>
      <c r="BA4565" s="26" t="s">
        <v>546</v>
      </c>
      <c r="BB4565" s="26" t="s">
        <v>157</v>
      </c>
      <c r="BC4565" s="26" t="s">
        <v>708</v>
      </c>
      <c r="BD4565" s="26" t="s">
        <v>68</v>
      </c>
      <c r="BE4565" s="26" t="s">
        <v>705</v>
      </c>
      <c r="BF4565" s="26" t="s">
        <v>68</v>
      </c>
      <c r="BG4565" s="26" t="s">
        <v>68</v>
      </c>
      <c r="BH4565" s="26" t="s">
        <v>175</v>
      </c>
      <c r="BI4565" s="26">
        <v>8</v>
      </c>
      <c r="BJ4565" s="26" t="s">
        <v>217</v>
      </c>
    </row>
    <row r="4566" spans="36:62" x14ac:dyDescent="0.25">
      <c r="AJ4566" s="26">
        <v>1849</v>
      </c>
      <c r="AK4566" s="26">
        <v>2000243</v>
      </c>
      <c r="AL4566" s="264">
        <v>43841.090277777781</v>
      </c>
      <c r="AM4566" s="26" t="s">
        <v>481</v>
      </c>
      <c r="AN4566" s="26" t="s">
        <v>63</v>
      </c>
      <c r="AO4566" s="26" t="s">
        <v>173</v>
      </c>
      <c r="AP4566" s="26" t="s">
        <v>159</v>
      </c>
      <c r="AQ4566" s="26">
        <v>0</v>
      </c>
      <c r="AR4566" s="26">
        <v>16</v>
      </c>
      <c r="AS4566" s="26" t="s">
        <v>1314</v>
      </c>
      <c r="AT4566" s="26" t="s">
        <v>71</v>
      </c>
      <c r="AU4566" s="26" t="s">
        <v>63</v>
      </c>
      <c r="AV4566" s="26" t="s">
        <v>63</v>
      </c>
      <c r="AW4566" s="26" t="s">
        <v>63</v>
      </c>
      <c r="AX4566" s="26" t="s">
        <v>63</v>
      </c>
      <c r="AY4566" s="26">
        <v>44.069212</v>
      </c>
      <c r="AZ4566" s="26">
        <v>-103.158569999999</v>
      </c>
      <c r="BA4566" s="26" t="s">
        <v>158</v>
      </c>
      <c r="BB4566" s="26" t="s">
        <v>165</v>
      </c>
      <c r="BC4566" s="26" t="s">
        <v>614</v>
      </c>
      <c r="BD4566" s="26" t="s">
        <v>68</v>
      </c>
      <c r="BE4566" s="26" t="s">
        <v>1313</v>
      </c>
      <c r="BF4566" s="26" t="s">
        <v>68</v>
      </c>
      <c r="BG4566" s="26" t="s">
        <v>68</v>
      </c>
      <c r="BH4566" s="26" t="s">
        <v>757</v>
      </c>
      <c r="BI4566" s="26">
        <v>8</v>
      </c>
      <c r="BJ4566" s="26" t="s">
        <v>19</v>
      </c>
    </row>
    <row r="4567" spans="36:62" x14ac:dyDescent="0.25">
      <c r="AJ4567" s="26">
        <v>1850</v>
      </c>
      <c r="AK4567" s="26">
        <v>2000186</v>
      </c>
      <c r="AL4567" s="264">
        <v>43839.695833333331</v>
      </c>
      <c r="AM4567" s="26" t="s">
        <v>481</v>
      </c>
      <c r="AN4567" s="26" t="s">
        <v>63</v>
      </c>
      <c r="AO4567" s="26" t="s">
        <v>156</v>
      </c>
      <c r="AP4567" s="26" t="s">
        <v>726</v>
      </c>
      <c r="AQ4567" s="26">
        <v>0</v>
      </c>
      <c r="AR4567" s="26">
        <v>16</v>
      </c>
      <c r="AS4567" s="26" t="s">
        <v>628</v>
      </c>
      <c r="AT4567" s="26" t="s">
        <v>74</v>
      </c>
      <c r="AU4567" s="26" t="s">
        <v>63</v>
      </c>
      <c r="AV4567" s="26" t="s">
        <v>63</v>
      </c>
      <c r="AW4567" s="26" t="s">
        <v>63</v>
      </c>
      <c r="AX4567" s="26" t="s">
        <v>63</v>
      </c>
      <c r="AY4567" s="26">
        <v>44.069156</v>
      </c>
      <c r="AZ4567" s="26">
        <v>-103.158434999999</v>
      </c>
      <c r="BA4567" s="26" t="s">
        <v>520</v>
      </c>
      <c r="BB4567" s="26" t="s">
        <v>811</v>
      </c>
      <c r="BC4567" s="26" t="s">
        <v>659</v>
      </c>
      <c r="BD4567" s="26" t="s">
        <v>68</v>
      </c>
      <c r="BE4567" s="26" t="s">
        <v>1273</v>
      </c>
      <c r="BF4567" s="26" t="s">
        <v>68</v>
      </c>
      <c r="BG4567" s="26" t="s">
        <v>68</v>
      </c>
      <c r="BH4567" s="26" t="s">
        <v>175</v>
      </c>
      <c r="BI4567" s="26">
        <v>8</v>
      </c>
      <c r="BJ4567" s="26" t="s">
        <v>217</v>
      </c>
    </row>
    <row r="4568" spans="36:62" x14ac:dyDescent="0.25">
      <c r="AJ4568" s="26">
        <v>1851</v>
      </c>
      <c r="AK4568" s="26">
        <v>2000315</v>
      </c>
      <c r="AL4568" s="264">
        <v>43843.627083333333</v>
      </c>
      <c r="AM4568" s="26" t="s">
        <v>481</v>
      </c>
      <c r="AN4568" s="26" t="s">
        <v>63</v>
      </c>
      <c r="AO4568" s="26" t="s">
        <v>156</v>
      </c>
      <c r="AP4568" s="26" t="s">
        <v>716</v>
      </c>
      <c r="AQ4568" s="26">
        <v>0</v>
      </c>
      <c r="AR4568" s="26">
        <v>16</v>
      </c>
      <c r="AS4568" s="26" t="s">
        <v>628</v>
      </c>
      <c r="AT4568" s="26" t="s">
        <v>74</v>
      </c>
      <c r="AU4568" s="26" t="s">
        <v>63</v>
      </c>
      <c r="AV4568" s="26" t="s">
        <v>63</v>
      </c>
      <c r="AW4568" s="26" t="s">
        <v>63</v>
      </c>
      <c r="AX4568" s="26" t="s">
        <v>63</v>
      </c>
      <c r="AY4568" s="26">
        <v>44.069119999999899</v>
      </c>
      <c r="AZ4568" s="26">
        <v>-103.158473</v>
      </c>
      <c r="BA4568" s="26" t="s">
        <v>166</v>
      </c>
      <c r="BB4568" s="26" t="s">
        <v>157</v>
      </c>
      <c r="BC4568" s="26" t="s">
        <v>708</v>
      </c>
      <c r="BD4568" s="26" t="s">
        <v>68</v>
      </c>
      <c r="BE4568" s="26"/>
      <c r="BF4568" s="26" t="s">
        <v>759</v>
      </c>
      <c r="BG4568" s="26" t="s">
        <v>68</v>
      </c>
      <c r="BH4568" s="26" t="s">
        <v>175</v>
      </c>
      <c r="BI4568" s="26">
        <v>8</v>
      </c>
      <c r="BJ4568" s="26" t="s">
        <v>21</v>
      </c>
    </row>
    <row r="4569" spans="36:62" x14ac:dyDescent="0.25">
      <c r="AJ4569" s="26">
        <v>1852</v>
      </c>
      <c r="AK4569" s="26">
        <v>2000357</v>
      </c>
      <c r="AL4569" s="264">
        <v>43841.716666666667</v>
      </c>
      <c r="AM4569" s="26" t="s">
        <v>481</v>
      </c>
      <c r="AN4569" s="26" t="s">
        <v>63</v>
      </c>
      <c r="AO4569" s="26" t="s">
        <v>156</v>
      </c>
      <c r="AP4569" s="26" t="s">
        <v>726</v>
      </c>
      <c r="AQ4569" s="26">
        <v>0</v>
      </c>
      <c r="AR4569" s="26">
        <v>44</v>
      </c>
      <c r="AS4569" s="26" t="s">
        <v>628</v>
      </c>
      <c r="AT4569" s="26" t="s">
        <v>74</v>
      </c>
      <c r="AU4569" s="26" t="s">
        <v>63</v>
      </c>
      <c r="AV4569" s="26" t="s">
        <v>63</v>
      </c>
      <c r="AW4569" s="26" t="s">
        <v>63</v>
      </c>
      <c r="AX4569" s="26" t="s">
        <v>63</v>
      </c>
      <c r="AY4569" s="26">
        <v>44.063612999999897</v>
      </c>
      <c r="AZ4569" s="26">
        <v>-103.159621</v>
      </c>
      <c r="BA4569" s="26" t="s">
        <v>486</v>
      </c>
      <c r="BB4569" s="26" t="s">
        <v>811</v>
      </c>
      <c r="BC4569" s="26" t="s">
        <v>926</v>
      </c>
      <c r="BD4569" s="26" t="s">
        <v>681</v>
      </c>
      <c r="BE4569" s="26" t="s">
        <v>1273</v>
      </c>
      <c r="BF4569" s="26" t="s">
        <v>68</v>
      </c>
      <c r="BG4569" s="26" t="s">
        <v>68</v>
      </c>
      <c r="BH4569" s="26" t="s">
        <v>175</v>
      </c>
      <c r="BI4569" s="26">
        <v>8</v>
      </c>
      <c r="BJ4569" s="26" t="s">
        <v>21</v>
      </c>
    </row>
    <row r="4570" spans="36:62" x14ac:dyDescent="0.25">
      <c r="AJ4570" s="26">
        <v>1854</v>
      </c>
      <c r="AK4570" s="26">
        <v>2000353</v>
      </c>
      <c r="AL4570" s="264">
        <v>43844.29583333333</v>
      </c>
      <c r="AM4570" s="26" t="s">
        <v>481</v>
      </c>
      <c r="AN4570" s="26" t="s">
        <v>63</v>
      </c>
      <c r="AO4570" s="26" t="s">
        <v>156</v>
      </c>
      <c r="AP4570" s="26" t="s">
        <v>1104</v>
      </c>
      <c r="AQ4570" s="26">
        <v>0</v>
      </c>
      <c r="AR4570" s="26">
        <v>16</v>
      </c>
      <c r="AS4570" s="26" t="s">
        <v>628</v>
      </c>
      <c r="AT4570" s="26" t="s">
        <v>74</v>
      </c>
      <c r="AU4570" s="26" t="s">
        <v>63</v>
      </c>
      <c r="AV4570" s="26" t="s">
        <v>63</v>
      </c>
      <c r="AW4570" s="26" t="s">
        <v>63</v>
      </c>
      <c r="AX4570" s="26" t="s">
        <v>63</v>
      </c>
      <c r="AY4570" s="26">
        <v>44.069059000000003</v>
      </c>
      <c r="AZ4570" s="26">
        <v>-103.158563</v>
      </c>
      <c r="BA4570" s="26" t="s">
        <v>483</v>
      </c>
      <c r="BB4570" s="26" t="s">
        <v>157</v>
      </c>
      <c r="BC4570" s="26" t="s">
        <v>1042</v>
      </c>
      <c r="BD4570" s="26" t="s">
        <v>68</v>
      </c>
      <c r="BE4570" s="26" t="s">
        <v>705</v>
      </c>
      <c r="BF4570" s="26" t="s">
        <v>68</v>
      </c>
      <c r="BG4570" s="26" t="s">
        <v>68</v>
      </c>
      <c r="BH4570" s="26" t="s">
        <v>175</v>
      </c>
      <c r="BI4570" s="26">
        <v>8</v>
      </c>
      <c r="BJ4570" s="26" t="s">
        <v>217</v>
      </c>
    </row>
    <row r="4571" spans="36:62" x14ac:dyDescent="0.25">
      <c r="AJ4571" s="26">
        <v>1855</v>
      </c>
      <c r="AK4571" s="26">
        <v>2000460</v>
      </c>
      <c r="AL4571" s="264">
        <v>43844.627083333333</v>
      </c>
      <c r="AM4571" s="26" t="s">
        <v>481</v>
      </c>
      <c r="AN4571" s="26" t="s">
        <v>63</v>
      </c>
      <c r="AO4571" s="26" t="s">
        <v>156</v>
      </c>
      <c r="AP4571" s="26" t="s">
        <v>726</v>
      </c>
      <c r="AQ4571" s="26">
        <v>0</v>
      </c>
      <c r="AR4571" s="26">
        <v>44</v>
      </c>
      <c r="AS4571" s="26" t="s">
        <v>628</v>
      </c>
      <c r="AT4571" s="26" t="s">
        <v>613</v>
      </c>
      <c r="AU4571" s="26" t="s">
        <v>63</v>
      </c>
      <c r="AV4571" s="26" t="s">
        <v>63</v>
      </c>
      <c r="AW4571" s="26" t="s">
        <v>63</v>
      </c>
      <c r="AX4571" s="26" t="s">
        <v>63</v>
      </c>
      <c r="AY4571" s="26">
        <v>44.063612999999897</v>
      </c>
      <c r="AZ4571" s="26">
        <v>-103.159621</v>
      </c>
      <c r="BA4571" s="26" t="s">
        <v>512</v>
      </c>
      <c r="BB4571" s="26" t="s">
        <v>811</v>
      </c>
      <c r="BC4571" s="26" t="s">
        <v>659</v>
      </c>
      <c r="BD4571" s="26" t="s">
        <v>68</v>
      </c>
      <c r="BE4571" s="26" t="s">
        <v>1273</v>
      </c>
      <c r="BF4571" s="26" t="s">
        <v>68</v>
      </c>
      <c r="BG4571" s="26" t="s">
        <v>68</v>
      </c>
      <c r="BH4571" s="26" t="s">
        <v>175</v>
      </c>
      <c r="BI4571" s="26">
        <v>8</v>
      </c>
      <c r="BJ4571" s="26" t="s">
        <v>21</v>
      </c>
    </row>
    <row r="4572" spans="36:62" x14ac:dyDescent="0.25">
      <c r="AJ4572" s="26">
        <v>1858</v>
      </c>
      <c r="AK4572" s="26">
        <v>2000583</v>
      </c>
      <c r="AL4572" s="264">
        <v>43841.677083333336</v>
      </c>
      <c r="AM4572" s="26" t="s">
        <v>481</v>
      </c>
      <c r="AN4572" s="26" t="s">
        <v>63</v>
      </c>
      <c r="AO4572" s="26" t="s">
        <v>156</v>
      </c>
      <c r="AP4572" s="26" t="s">
        <v>726</v>
      </c>
      <c r="AQ4572" s="26">
        <v>0</v>
      </c>
      <c r="AR4572" s="26">
        <v>16</v>
      </c>
      <c r="AS4572" s="26" t="s">
        <v>628</v>
      </c>
      <c r="AT4572" s="26" t="s">
        <v>71</v>
      </c>
      <c r="AU4572" s="26" t="s">
        <v>63</v>
      </c>
      <c r="AV4572" s="26" t="s">
        <v>63</v>
      </c>
      <c r="AW4572" s="26" t="s">
        <v>63</v>
      </c>
      <c r="AX4572" s="26" t="s">
        <v>63</v>
      </c>
      <c r="AY4572" s="26">
        <v>44.069156</v>
      </c>
      <c r="AZ4572" s="26">
        <v>-103.158434999999</v>
      </c>
      <c r="BA4572" s="26" t="s">
        <v>550</v>
      </c>
      <c r="BB4572" s="26" t="s">
        <v>1181</v>
      </c>
      <c r="BC4572" s="26" t="s">
        <v>727</v>
      </c>
      <c r="BD4572" s="26" t="s">
        <v>68</v>
      </c>
      <c r="BE4572" s="26" t="s">
        <v>1317</v>
      </c>
      <c r="BF4572" s="26" t="s">
        <v>68</v>
      </c>
      <c r="BG4572" s="26" t="s">
        <v>68</v>
      </c>
      <c r="BH4572" s="26" t="s">
        <v>1043</v>
      </c>
      <c r="BI4572" s="26">
        <v>8</v>
      </c>
      <c r="BJ4572" s="26" t="s">
        <v>217</v>
      </c>
    </row>
    <row r="4573" spans="36:62" x14ac:dyDescent="0.25">
      <c r="AJ4573" s="26">
        <v>1859</v>
      </c>
      <c r="AK4573" s="26">
        <v>2000464</v>
      </c>
      <c r="AL4573" s="264">
        <v>43843.166666666664</v>
      </c>
      <c r="AM4573" s="26" t="s">
        <v>481</v>
      </c>
      <c r="AN4573" s="26" t="s">
        <v>63</v>
      </c>
      <c r="AO4573" s="26"/>
      <c r="AP4573" s="26"/>
      <c r="AQ4573" s="26">
        <v>-1</v>
      </c>
      <c r="AR4573" s="26">
        <v>44</v>
      </c>
      <c r="AS4573" s="26" t="s">
        <v>168</v>
      </c>
      <c r="AT4573" s="26" t="s">
        <v>71</v>
      </c>
      <c r="AU4573" s="26" t="s">
        <v>63</v>
      </c>
      <c r="AV4573" s="26" t="s">
        <v>63</v>
      </c>
      <c r="AW4573" s="26" t="s">
        <v>63</v>
      </c>
      <c r="AX4573" s="26" t="s">
        <v>63</v>
      </c>
      <c r="AY4573" s="26">
        <v>44.038660999999898</v>
      </c>
      <c r="AZ4573" s="26">
        <v>-103.11221</v>
      </c>
      <c r="BA4573" s="26" t="s">
        <v>485</v>
      </c>
      <c r="BB4573" s="26" t="s">
        <v>611</v>
      </c>
      <c r="BC4573" s="26" t="s">
        <v>167</v>
      </c>
      <c r="BD4573" s="26" t="s">
        <v>154</v>
      </c>
      <c r="BE4573" s="26"/>
      <c r="BF4573" s="26" t="s">
        <v>99</v>
      </c>
      <c r="BG4573" s="26" t="s">
        <v>167</v>
      </c>
      <c r="BH4573" s="26" t="s">
        <v>99</v>
      </c>
      <c r="BI4573" s="26">
        <v>8</v>
      </c>
      <c r="BJ4573" s="26" t="s">
        <v>217</v>
      </c>
    </row>
    <row r="4574" spans="36:62" x14ac:dyDescent="0.25">
      <c r="AJ4574" s="26">
        <v>1864</v>
      </c>
      <c r="AK4574" s="26">
        <v>2000891</v>
      </c>
      <c r="AL4574" s="264">
        <v>43843.257638888892</v>
      </c>
      <c r="AM4574" s="26" t="s">
        <v>481</v>
      </c>
      <c r="AN4574" s="26" t="s">
        <v>63</v>
      </c>
      <c r="AO4574" s="26" t="s">
        <v>156</v>
      </c>
      <c r="AP4574" s="26" t="s">
        <v>726</v>
      </c>
      <c r="AQ4574" s="26">
        <v>0</v>
      </c>
      <c r="AR4574" s="26">
        <v>16</v>
      </c>
      <c r="AS4574" s="26" t="s">
        <v>628</v>
      </c>
      <c r="AT4574" s="26" t="s">
        <v>71</v>
      </c>
      <c r="AU4574" s="26" t="s">
        <v>63</v>
      </c>
      <c r="AV4574" s="26" t="s">
        <v>63</v>
      </c>
      <c r="AW4574" s="26" t="s">
        <v>63</v>
      </c>
      <c r="AX4574" s="26" t="s">
        <v>63</v>
      </c>
      <c r="AY4574" s="26">
        <v>44.069225000000003</v>
      </c>
      <c r="AZ4574" s="26">
        <v>-103.158551</v>
      </c>
      <c r="BA4574" s="26" t="s">
        <v>482</v>
      </c>
      <c r="BB4574" s="26" t="s">
        <v>1164</v>
      </c>
      <c r="BC4574" s="26" t="s">
        <v>727</v>
      </c>
      <c r="BD4574" s="26" t="s">
        <v>68</v>
      </c>
      <c r="BE4574" s="26" t="s">
        <v>1317</v>
      </c>
      <c r="BF4574" s="26" t="s">
        <v>68</v>
      </c>
      <c r="BG4574" s="26" t="s">
        <v>68</v>
      </c>
      <c r="BH4574" s="26" t="s">
        <v>175</v>
      </c>
      <c r="BI4574" s="26">
        <v>8</v>
      </c>
      <c r="BJ4574" s="26" t="s">
        <v>217</v>
      </c>
    </row>
    <row r="4575" spans="36:62" x14ac:dyDescent="0.25">
      <c r="AJ4575" s="26">
        <v>1866</v>
      </c>
      <c r="AK4575" s="26">
        <v>2001321</v>
      </c>
      <c r="AL4575" s="264">
        <v>43857.3125</v>
      </c>
      <c r="AM4575" s="26" t="s">
        <v>481</v>
      </c>
      <c r="AN4575" s="26" t="s">
        <v>63</v>
      </c>
      <c r="AO4575" s="26"/>
      <c r="AP4575" s="26" t="s">
        <v>716</v>
      </c>
      <c r="AQ4575" s="26">
        <v>0</v>
      </c>
      <c r="AR4575" s="26">
        <v>44</v>
      </c>
      <c r="AS4575" s="26" t="s">
        <v>628</v>
      </c>
      <c r="AT4575" s="26" t="s">
        <v>71</v>
      </c>
      <c r="AU4575" s="26" t="s">
        <v>63</v>
      </c>
      <c r="AV4575" s="26" t="s">
        <v>63</v>
      </c>
      <c r="AW4575" s="26" t="s">
        <v>63</v>
      </c>
      <c r="AX4575" s="26" t="s">
        <v>63</v>
      </c>
      <c r="AY4575" s="26">
        <v>44.052253</v>
      </c>
      <c r="AZ4575" s="26">
        <v>-103.13995300000001</v>
      </c>
      <c r="BA4575" s="26" t="s">
        <v>546</v>
      </c>
      <c r="BB4575" s="26" t="s">
        <v>165</v>
      </c>
      <c r="BC4575" s="26" t="s">
        <v>659</v>
      </c>
      <c r="BD4575" s="26" t="s">
        <v>68</v>
      </c>
      <c r="BE4575" s="26"/>
      <c r="BF4575" s="26" t="s">
        <v>68</v>
      </c>
      <c r="BG4575" s="26" t="s">
        <v>68</v>
      </c>
      <c r="BH4575" s="26" t="s">
        <v>175</v>
      </c>
      <c r="BI4575" s="26">
        <v>8</v>
      </c>
      <c r="BJ4575" s="26" t="s">
        <v>217</v>
      </c>
    </row>
    <row r="4576" spans="36:62" x14ac:dyDescent="0.25">
      <c r="AJ4576" s="26">
        <v>1869</v>
      </c>
      <c r="AK4576" s="26">
        <v>2001526</v>
      </c>
      <c r="AL4576" s="264">
        <v>43859.732638888891</v>
      </c>
      <c r="AM4576" s="26" t="s">
        <v>481</v>
      </c>
      <c r="AN4576" s="26" t="s">
        <v>63</v>
      </c>
      <c r="AO4576" s="26"/>
      <c r="AP4576" s="26"/>
      <c r="AQ4576" s="26">
        <v>-1</v>
      </c>
      <c r="AR4576" s="26">
        <v>44</v>
      </c>
      <c r="AS4576" s="26" t="s">
        <v>168</v>
      </c>
      <c r="AT4576" s="26" t="s">
        <v>71</v>
      </c>
      <c r="AU4576" s="26" t="s">
        <v>63</v>
      </c>
      <c r="AV4576" s="26" t="s">
        <v>63</v>
      </c>
      <c r="AW4576" s="26" t="s">
        <v>63</v>
      </c>
      <c r="AX4576" s="26" t="s">
        <v>63</v>
      </c>
      <c r="AY4576" s="26">
        <v>44.0378609999999</v>
      </c>
      <c r="AZ4576" s="26">
        <v>-103.109909</v>
      </c>
      <c r="BA4576" s="26" t="s">
        <v>158</v>
      </c>
      <c r="BB4576" s="26" t="s">
        <v>611</v>
      </c>
      <c r="BC4576" s="26" t="s">
        <v>167</v>
      </c>
      <c r="BD4576" s="26" t="s">
        <v>154</v>
      </c>
      <c r="BE4576" s="26"/>
      <c r="BF4576" s="26" t="s">
        <v>99</v>
      </c>
      <c r="BG4576" s="26" t="s">
        <v>167</v>
      </c>
      <c r="BH4576" s="26" t="s">
        <v>99</v>
      </c>
      <c r="BI4576" s="26">
        <v>8</v>
      </c>
      <c r="BJ4576" s="26" t="s">
        <v>217</v>
      </c>
    </row>
    <row r="4577" spans="36:62" x14ac:dyDescent="0.25">
      <c r="AJ4577" s="26">
        <v>1870</v>
      </c>
      <c r="AK4577" s="26">
        <v>2001512</v>
      </c>
      <c r="AL4577" s="264">
        <v>43861.549305555556</v>
      </c>
      <c r="AM4577" s="26" t="s">
        <v>481</v>
      </c>
      <c r="AN4577" s="26" t="s">
        <v>63</v>
      </c>
      <c r="AO4577" s="26" t="s">
        <v>156</v>
      </c>
      <c r="AP4577" s="26" t="s">
        <v>159</v>
      </c>
      <c r="AQ4577" s="26">
        <v>0</v>
      </c>
      <c r="AR4577" s="26">
        <v>44</v>
      </c>
      <c r="AS4577" s="26" t="s">
        <v>628</v>
      </c>
      <c r="AT4577" s="26" t="s">
        <v>71</v>
      </c>
      <c r="AU4577" s="26" t="s">
        <v>63</v>
      </c>
      <c r="AV4577" s="26" t="s">
        <v>63</v>
      </c>
      <c r="AW4577" s="26" t="s">
        <v>69</v>
      </c>
      <c r="AX4577" s="26" t="s">
        <v>63</v>
      </c>
      <c r="AY4577" s="26">
        <v>44.065821999999898</v>
      </c>
      <c r="AZ4577" s="26">
        <v>-103.163476</v>
      </c>
      <c r="BA4577" s="26" t="s">
        <v>166</v>
      </c>
      <c r="BB4577" s="26" t="s">
        <v>672</v>
      </c>
      <c r="BC4577" s="26" t="s">
        <v>1636</v>
      </c>
      <c r="BD4577" s="26" t="s">
        <v>68</v>
      </c>
      <c r="BE4577" s="26" t="s">
        <v>161</v>
      </c>
      <c r="BF4577" s="26" t="s">
        <v>68</v>
      </c>
      <c r="BG4577" s="26" t="s">
        <v>68</v>
      </c>
      <c r="BH4577" s="26" t="s">
        <v>175</v>
      </c>
      <c r="BI4577" s="26">
        <v>8</v>
      </c>
      <c r="BJ4577" s="26" t="s">
        <v>217</v>
      </c>
    </row>
    <row r="4578" spans="36:62" x14ac:dyDescent="0.25">
      <c r="AJ4578" s="26">
        <v>1871</v>
      </c>
      <c r="AK4578" s="26">
        <v>2001513</v>
      </c>
      <c r="AL4578" s="264">
        <v>43857.319444444445</v>
      </c>
      <c r="AM4578" s="26" t="s">
        <v>481</v>
      </c>
      <c r="AN4578" s="26" t="s">
        <v>63</v>
      </c>
      <c r="AO4578" s="26" t="s">
        <v>156</v>
      </c>
      <c r="AP4578" s="26" t="s">
        <v>837</v>
      </c>
      <c r="AQ4578" s="26">
        <v>0</v>
      </c>
      <c r="AR4578" s="26">
        <v>44</v>
      </c>
      <c r="AS4578" s="26" t="s">
        <v>628</v>
      </c>
      <c r="AT4578" s="26" t="s">
        <v>74</v>
      </c>
      <c r="AU4578" s="26" t="s">
        <v>63</v>
      </c>
      <c r="AV4578" s="26" t="s">
        <v>63</v>
      </c>
      <c r="AW4578" s="26" t="s">
        <v>63</v>
      </c>
      <c r="AX4578" s="26" t="s">
        <v>63</v>
      </c>
      <c r="AY4578" s="26">
        <v>44.062531999999898</v>
      </c>
      <c r="AZ4578" s="26">
        <v>-103.157720999999</v>
      </c>
      <c r="BA4578" s="26" t="s">
        <v>486</v>
      </c>
      <c r="BB4578" s="26" t="s">
        <v>609</v>
      </c>
      <c r="BC4578" s="26" t="s">
        <v>708</v>
      </c>
      <c r="BD4578" s="26" t="s">
        <v>68</v>
      </c>
      <c r="BE4578" s="26" t="s">
        <v>705</v>
      </c>
      <c r="BF4578" s="26" t="s">
        <v>68</v>
      </c>
      <c r="BG4578" s="26" t="s">
        <v>68</v>
      </c>
      <c r="BH4578" s="26" t="s">
        <v>1155</v>
      </c>
      <c r="BI4578" s="26">
        <v>8</v>
      </c>
      <c r="BJ4578" s="26" t="s">
        <v>21</v>
      </c>
    </row>
    <row r="4579" spans="36:62" x14ac:dyDescent="0.25">
      <c r="AJ4579" s="26">
        <v>1874</v>
      </c>
      <c r="AK4579" s="26">
        <v>2002155</v>
      </c>
      <c r="AL4579" s="264">
        <v>43874.746527777781</v>
      </c>
      <c r="AM4579" s="26" t="s">
        <v>481</v>
      </c>
      <c r="AN4579" s="26" t="s">
        <v>63</v>
      </c>
      <c r="AO4579" s="26"/>
      <c r="AP4579" s="26"/>
      <c r="AQ4579" s="26">
        <v>-1</v>
      </c>
      <c r="AR4579" s="26">
        <v>44</v>
      </c>
      <c r="AS4579" s="26" t="s">
        <v>168</v>
      </c>
      <c r="AT4579" s="26" t="s">
        <v>71</v>
      </c>
      <c r="AU4579" s="26" t="s">
        <v>63</v>
      </c>
      <c r="AV4579" s="26" t="s">
        <v>63</v>
      </c>
      <c r="AW4579" s="26" t="s">
        <v>63</v>
      </c>
      <c r="AX4579" s="26" t="s">
        <v>63</v>
      </c>
      <c r="AY4579" s="26">
        <v>44.049512999999898</v>
      </c>
      <c r="AZ4579" s="26">
        <v>-103.13520200000001</v>
      </c>
      <c r="BA4579" s="26" t="s">
        <v>185</v>
      </c>
      <c r="BB4579" s="26" t="s">
        <v>609</v>
      </c>
      <c r="BC4579" s="26" t="s">
        <v>167</v>
      </c>
      <c r="BD4579" s="26" t="s">
        <v>154</v>
      </c>
      <c r="BE4579" s="26"/>
      <c r="BF4579" s="26" t="s">
        <v>99</v>
      </c>
      <c r="BG4579" s="26" t="s">
        <v>167</v>
      </c>
      <c r="BH4579" s="26" t="s">
        <v>99</v>
      </c>
      <c r="BI4579" s="26">
        <v>8</v>
      </c>
      <c r="BJ4579" s="26" t="s">
        <v>217</v>
      </c>
    </row>
    <row r="4580" spans="36:62" x14ac:dyDescent="0.25">
      <c r="AJ4580" s="26">
        <v>1876</v>
      </c>
      <c r="AK4580" s="26">
        <v>2002356</v>
      </c>
      <c r="AL4580" s="264">
        <v>43880.75</v>
      </c>
      <c r="AM4580" s="26" t="s">
        <v>481</v>
      </c>
      <c r="AN4580" s="26" t="s">
        <v>63</v>
      </c>
      <c r="AO4580" s="26"/>
      <c r="AP4580" s="26"/>
      <c r="AQ4580" s="26">
        <v>-1</v>
      </c>
      <c r="AR4580" s="26">
        <v>44</v>
      </c>
      <c r="AS4580" s="26" t="s">
        <v>168</v>
      </c>
      <c r="AT4580" s="26" t="s">
        <v>74</v>
      </c>
      <c r="AU4580" s="26" t="s">
        <v>63</v>
      </c>
      <c r="AV4580" s="26" t="s">
        <v>63</v>
      </c>
      <c r="AW4580" s="26" t="s">
        <v>63</v>
      </c>
      <c r="AX4580" s="26" t="s">
        <v>63</v>
      </c>
      <c r="AY4580" s="26">
        <v>44.045896999999897</v>
      </c>
      <c r="AZ4580" s="26">
        <v>-103.128641</v>
      </c>
      <c r="BA4580" s="26" t="s">
        <v>158</v>
      </c>
      <c r="BB4580" s="26" t="s">
        <v>611</v>
      </c>
      <c r="BC4580" s="26" t="s">
        <v>167</v>
      </c>
      <c r="BD4580" s="26" t="s">
        <v>154</v>
      </c>
      <c r="BE4580" s="26"/>
      <c r="BF4580" s="26" t="s">
        <v>99</v>
      </c>
      <c r="BG4580" s="26" t="s">
        <v>167</v>
      </c>
      <c r="BH4580" s="26" t="s">
        <v>99</v>
      </c>
      <c r="BI4580" s="26">
        <v>8</v>
      </c>
      <c r="BJ4580" s="26" t="s">
        <v>217</v>
      </c>
    </row>
    <row r="4581" spans="36:62" x14ac:dyDescent="0.25">
      <c r="AJ4581" s="26">
        <v>1878</v>
      </c>
      <c r="AK4581" s="26">
        <v>2002354</v>
      </c>
      <c r="AL4581" s="264">
        <v>43869.484027777777</v>
      </c>
      <c r="AM4581" s="26" t="s">
        <v>481</v>
      </c>
      <c r="AN4581" s="26" t="s">
        <v>63</v>
      </c>
      <c r="AO4581" s="26" t="s">
        <v>156</v>
      </c>
      <c r="AP4581" s="26" t="s">
        <v>716</v>
      </c>
      <c r="AQ4581" s="26">
        <v>0</v>
      </c>
      <c r="AR4581" s="26">
        <v>44</v>
      </c>
      <c r="AS4581" s="26" t="s">
        <v>628</v>
      </c>
      <c r="AT4581" s="26" t="s">
        <v>71</v>
      </c>
      <c r="AU4581" s="26" t="s">
        <v>63</v>
      </c>
      <c r="AV4581" s="26" t="s">
        <v>69</v>
      </c>
      <c r="AW4581" s="26" t="s">
        <v>63</v>
      </c>
      <c r="AX4581" s="26" t="s">
        <v>69</v>
      </c>
      <c r="AY4581" s="26">
        <v>44.058680000000003</v>
      </c>
      <c r="AZ4581" s="26">
        <v>-103.151073999999</v>
      </c>
      <c r="BA4581" s="26" t="s">
        <v>493</v>
      </c>
      <c r="BB4581" s="26" t="s">
        <v>609</v>
      </c>
      <c r="BC4581" s="26" t="s">
        <v>1638</v>
      </c>
      <c r="BD4581" s="26" t="s">
        <v>68</v>
      </c>
      <c r="BE4581" s="26" t="s">
        <v>1637</v>
      </c>
      <c r="BF4581" s="26" t="s">
        <v>68</v>
      </c>
      <c r="BG4581" s="26" t="s">
        <v>68</v>
      </c>
      <c r="BH4581" s="26" t="s">
        <v>1639</v>
      </c>
      <c r="BI4581" s="26">
        <v>8</v>
      </c>
      <c r="BJ4581" s="26" t="s">
        <v>20</v>
      </c>
    </row>
    <row r="4582" spans="36:62" x14ac:dyDescent="0.25">
      <c r="AJ4582" s="26">
        <v>1879</v>
      </c>
      <c r="AK4582" s="26">
        <v>2002397</v>
      </c>
      <c r="AL4582" s="264">
        <v>43881.554166666669</v>
      </c>
      <c r="AM4582" s="26" t="s">
        <v>481</v>
      </c>
      <c r="AN4582" s="26" t="s">
        <v>63</v>
      </c>
      <c r="AO4582" s="26" t="s">
        <v>156</v>
      </c>
      <c r="AP4582" s="26" t="s">
        <v>837</v>
      </c>
      <c r="AQ4582" s="26">
        <v>0</v>
      </c>
      <c r="AR4582" s="26">
        <v>16</v>
      </c>
      <c r="AS4582" s="26" t="s">
        <v>628</v>
      </c>
      <c r="AT4582" s="26" t="s">
        <v>71</v>
      </c>
      <c r="AU4582" s="26" t="s">
        <v>63</v>
      </c>
      <c r="AV4582" s="26" t="s">
        <v>63</v>
      </c>
      <c r="AW4582" s="26" t="s">
        <v>63</v>
      </c>
      <c r="AX4582" s="26" t="s">
        <v>63</v>
      </c>
      <c r="AY4582" s="26">
        <v>44.084034000000003</v>
      </c>
      <c r="AZ4582" s="26">
        <v>-103.151386</v>
      </c>
      <c r="BA4582" s="26" t="s">
        <v>483</v>
      </c>
      <c r="BB4582" s="26" t="s">
        <v>165</v>
      </c>
      <c r="BC4582" s="26" t="s">
        <v>732</v>
      </c>
      <c r="BD4582" s="26" t="s">
        <v>68</v>
      </c>
      <c r="BE4582" s="26"/>
      <c r="BF4582" s="26" t="s">
        <v>68</v>
      </c>
      <c r="BG4582" s="26" t="s">
        <v>68</v>
      </c>
      <c r="BH4582" s="26" t="s">
        <v>175</v>
      </c>
      <c r="BI4582" s="26">
        <v>8</v>
      </c>
      <c r="BJ4582" s="26" t="s">
        <v>217</v>
      </c>
    </row>
    <row r="4583" spans="36:62" x14ac:dyDescent="0.25">
      <c r="AJ4583" s="26">
        <v>1880</v>
      </c>
      <c r="AK4583" s="26">
        <v>2002486</v>
      </c>
      <c r="AL4583" s="264">
        <v>43884.754166666666</v>
      </c>
      <c r="AM4583" s="26" t="s">
        <v>481</v>
      </c>
      <c r="AN4583" s="26" t="s">
        <v>63</v>
      </c>
      <c r="AO4583" s="26"/>
      <c r="AP4583" s="26"/>
      <c r="AQ4583" s="26">
        <v>-1</v>
      </c>
      <c r="AR4583" s="26">
        <v>44</v>
      </c>
      <c r="AS4583" s="26" t="s">
        <v>168</v>
      </c>
      <c r="AT4583" s="26" t="s">
        <v>71</v>
      </c>
      <c r="AU4583" s="26" t="s">
        <v>63</v>
      </c>
      <c r="AV4583" s="26" t="s">
        <v>63</v>
      </c>
      <c r="AW4583" s="26" t="s">
        <v>63</v>
      </c>
      <c r="AX4583" s="26" t="s">
        <v>63</v>
      </c>
      <c r="AY4583" s="26">
        <v>44.046145000000003</v>
      </c>
      <c r="AZ4583" s="26">
        <v>-103.129126999999</v>
      </c>
      <c r="BA4583" s="26" t="s">
        <v>185</v>
      </c>
      <c r="BB4583" s="26" t="s">
        <v>611</v>
      </c>
      <c r="BC4583" s="26" t="s">
        <v>167</v>
      </c>
      <c r="BD4583" s="26" t="s">
        <v>154</v>
      </c>
      <c r="BE4583" s="26"/>
      <c r="BF4583" s="26" t="s">
        <v>99</v>
      </c>
      <c r="BG4583" s="26" t="s">
        <v>167</v>
      </c>
      <c r="BH4583" s="26" t="s">
        <v>99</v>
      </c>
      <c r="BI4583" s="26">
        <v>8</v>
      </c>
      <c r="BJ4583" s="26" t="s">
        <v>217</v>
      </c>
    </row>
    <row r="4584" spans="36:62" x14ac:dyDescent="0.25">
      <c r="AJ4584" s="26">
        <v>1883</v>
      </c>
      <c r="AK4584" s="26">
        <v>2002638</v>
      </c>
      <c r="AL4584" s="264">
        <v>43884.772222222222</v>
      </c>
      <c r="AM4584" s="26" t="s">
        <v>481</v>
      </c>
      <c r="AN4584" s="26" t="s">
        <v>63</v>
      </c>
      <c r="AO4584" s="26"/>
      <c r="AP4584" s="26"/>
      <c r="AQ4584" s="26">
        <v>-1</v>
      </c>
      <c r="AR4584" s="26">
        <v>44</v>
      </c>
      <c r="AS4584" s="26" t="s">
        <v>168</v>
      </c>
      <c r="AT4584" s="26" t="s">
        <v>71</v>
      </c>
      <c r="AU4584" s="26" t="s">
        <v>63</v>
      </c>
      <c r="AV4584" s="26" t="s">
        <v>63</v>
      </c>
      <c r="AW4584" s="26" t="s">
        <v>63</v>
      </c>
      <c r="AX4584" s="26" t="s">
        <v>63</v>
      </c>
      <c r="AY4584" s="26">
        <v>44.022131000000002</v>
      </c>
      <c r="AZ4584" s="26">
        <v>-103.064138</v>
      </c>
      <c r="BA4584" s="26" t="s">
        <v>185</v>
      </c>
      <c r="BB4584" s="26" t="s">
        <v>609</v>
      </c>
      <c r="BC4584" s="26" t="s">
        <v>167</v>
      </c>
      <c r="BD4584" s="26" t="s">
        <v>154</v>
      </c>
      <c r="BE4584" s="26"/>
      <c r="BF4584" s="26" t="s">
        <v>99</v>
      </c>
      <c r="BG4584" s="26" t="s">
        <v>167</v>
      </c>
      <c r="BH4584" s="26" t="s">
        <v>99</v>
      </c>
      <c r="BI4584" s="26">
        <v>8</v>
      </c>
      <c r="BJ4584" s="26" t="s">
        <v>217</v>
      </c>
    </row>
    <row r="4585" spans="36:62" x14ac:dyDescent="0.25">
      <c r="AJ4585" s="26">
        <v>1885</v>
      </c>
      <c r="AK4585" s="26">
        <v>2002899</v>
      </c>
      <c r="AL4585" s="264">
        <v>43875.724999999999</v>
      </c>
      <c r="AM4585" s="26" t="s">
        <v>481</v>
      </c>
      <c r="AN4585" s="26" t="s">
        <v>63</v>
      </c>
      <c r="AO4585" s="26" t="s">
        <v>156</v>
      </c>
      <c r="AP4585" s="26" t="s">
        <v>713</v>
      </c>
      <c r="AQ4585" s="26">
        <v>0</v>
      </c>
      <c r="AR4585" s="26"/>
      <c r="AS4585" s="26" t="s">
        <v>628</v>
      </c>
      <c r="AT4585" s="26" t="s">
        <v>71</v>
      </c>
      <c r="AU4585" s="26" t="s">
        <v>63</v>
      </c>
      <c r="AV4585" s="26" t="s">
        <v>63</v>
      </c>
      <c r="AW4585" s="26" t="s">
        <v>63</v>
      </c>
      <c r="AX4585" s="26" t="s">
        <v>63</v>
      </c>
      <c r="AY4585" s="26">
        <v>44.0993029999999</v>
      </c>
      <c r="AZ4585" s="26">
        <v>-103.151426</v>
      </c>
      <c r="BA4585" s="26" t="s">
        <v>166</v>
      </c>
      <c r="BB4585" s="26" t="s">
        <v>611</v>
      </c>
      <c r="BC4585" s="26" t="s">
        <v>708</v>
      </c>
      <c r="BD4585" s="26" t="s">
        <v>68</v>
      </c>
      <c r="BE4585" s="26"/>
      <c r="BF4585" s="26" t="s">
        <v>68</v>
      </c>
      <c r="BG4585" s="26" t="s">
        <v>68</v>
      </c>
      <c r="BH4585" s="26" t="s">
        <v>175</v>
      </c>
      <c r="BI4585" s="26">
        <v>8</v>
      </c>
      <c r="BJ4585" s="26" t="s">
        <v>217</v>
      </c>
    </row>
    <row r="4586" spans="36:62" x14ac:dyDescent="0.25">
      <c r="AJ4586" s="26">
        <v>1886</v>
      </c>
      <c r="AK4586" s="26">
        <v>2002648</v>
      </c>
      <c r="AL4586" s="264">
        <v>43882.86041666667</v>
      </c>
      <c r="AM4586" s="26" t="s">
        <v>147</v>
      </c>
      <c r="AN4586" s="26" t="s">
        <v>63</v>
      </c>
      <c r="AO4586" s="26" t="s">
        <v>1640</v>
      </c>
      <c r="AP4586" s="26" t="s">
        <v>627</v>
      </c>
      <c r="AQ4586" s="26">
        <v>0</v>
      </c>
      <c r="AR4586" s="26">
        <v>44</v>
      </c>
      <c r="AS4586" s="26" t="s">
        <v>689</v>
      </c>
      <c r="AT4586" s="26" t="s">
        <v>71</v>
      </c>
      <c r="AU4586" s="26" t="s">
        <v>63</v>
      </c>
      <c r="AV4586" s="26" t="s">
        <v>63</v>
      </c>
      <c r="AW4586" s="26" t="s">
        <v>63</v>
      </c>
      <c r="AX4586" s="26" t="s">
        <v>63</v>
      </c>
      <c r="AY4586" s="26">
        <v>43.556558000000003</v>
      </c>
      <c r="AZ4586" s="26">
        <v>-101.661711999999</v>
      </c>
      <c r="BA4586" s="26" t="s">
        <v>166</v>
      </c>
      <c r="BB4586" s="26" t="s">
        <v>811</v>
      </c>
      <c r="BC4586" s="26" t="s">
        <v>1198</v>
      </c>
      <c r="BD4586" s="26" t="s">
        <v>68</v>
      </c>
      <c r="BE4586" s="26"/>
      <c r="BF4586" s="26" t="s">
        <v>68</v>
      </c>
      <c r="BG4586" s="26" t="s">
        <v>68</v>
      </c>
      <c r="BH4586" s="26" t="s">
        <v>1641</v>
      </c>
      <c r="BI4586" s="26">
        <v>8</v>
      </c>
      <c r="BJ4586" s="26" t="s">
        <v>20</v>
      </c>
    </row>
    <row r="4587" spans="36:62" x14ac:dyDescent="0.25">
      <c r="AJ4587" s="26">
        <v>1889</v>
      </c>
      <c r="AK4587" s="26">
        <v>2003089</v>
      </c>
      <c r="AL4587" s="264">
        <v>43889.509027777778</v>
      </c>
      <c r="AM4587" s="26" t="s">
        <v>481</v>
      </c>
      <c r="AN4587" s="26" t="s">
        <v>63</v>
      </c>
      <c r="AO4587" s="26" t="s">
        <v>156</v>
      </c>
      <c r="AP4587" s="26" t="s">
        <v>648</v>
      </c>
      <c r="AQ4587" s="26">
        <v>0</v>
      </c>
      <c r="AR4587" s="26">
        <v>16</v>
      </c>
      <c r="AS4587" s="26" t="s">
        <v>628</v>
      </c>
      <c r="AT4587" s="26" t="s">
        <v>71</v>
      </c>
      <c r="AU4587" s="26" t="s">
        <v>63</v>
      </c>
      <c r="AV4587" s="26" t="s">
        <v>63</v>
      </c>
      <c r="AW4587" s="26" t="s">
        <v>63</v>
      </c>
      <c r="AX4587" s="26" t="s">
        <v>63</v>
      </c>
      <c r="AY4587" s="26">
        <v>44.090553</v>
      </c>
      <c r="AZ4587" s="26">
        <v>-103.151245</v>
      </c>
      <c r="BA4587" s="26" t="s">
        <v>486</v>
      </c>
      <c r="BB4587" s="26" t="s">
        <v>157</v>
      </c>
      <c r="BC4587" s="26" t="s">
        <v>984</v>
      </c>
      <c r="BD4587" s="26" t="s">
        <v>68</v>
      </c>
      <c r="BE4587" s="26" t="s">
        <v>161</v>
      </c>
      <c r="BF4587" s="26" t="s">
        <v>68</v>
      </c>
      <c r="BG4587" s="26" t="s">
        <v>68</v>
      </c>
      <c r="BH4587" s="26" t="s">
        <v>175</v>
      </c>
      <c r="BI4587" s="26">
        <v>8</v>
      </c>
      <c r="BJ4587" s="26" t="s">
        <v>20</v>
      </c>
    </row>
    <row r="4588" spans="36:62" x14ac:dyDescent="0.25">
      <c r="AJ4588" s="26">
        <v>1890</v>
      </c>
      <c r="AK4588" s="26">
        <v>2003037</v>
      </c>
      <c r="AL4588" s="264">
        <v>43882.71875</v>
      </c>
      <c r="AM4588" s="26" t="s">
        <v>481</v>
      </c>
      <c r="AN4588" s="26" t="s">
        <v>63</v>
      </c>
      <c r="AO4588" s="26" t="s">
        <v>918</v>
      </c>
      <c r="AP4588" s="26" t="s">
        <v>713</v>
      </c>
      <c r="AQ4588" s="26">
        <v>0</v>
      </c>
      <c r="AR4588" s="26">
        <v>16</v>
      </c>
      <c r="AS4588" s="26" t="s">
        <v>628</v>
      </c>
      <c r="AT4588" s="26" t="s">
        <v>71</v>
      </c>
      <c r="AU4588" s="26" t="s">
        <v>63</v>
      </c>
      <c r="AV4588" s="26" t="s">
        <v>63</v>
      </c>
      <c r="AW4588" s="26" t="s">
        <v>63</v>
      </c>
      <c r="AX4588" s="26" t="s">
        <v>63</v>
      </c>
      <c r="AY4588" s="26">
        <v>44.098478</v>
      </c>
      <c r="AZ4588" s="26">
        <v>-103.151207999999</v>
      </c>
      <c r="BA4588" s="26" t="s">
        <v>551</v>
      </c>
      <c r="BB4588" s="26" t="s">
        <v>1141</v>
      </c>
      <c r="BC4588" s="26" t="s">
        <v>1321</v>
      </c>
      <c r="BD4588" s="26" t="s">
        <v>759</v>
      </c>
      <c r="BE4588" s="26" t="s">
        <v>1320</v>
      </c>
      <c r="BF4588" s="26" t="s">
        <v>759</v>
      </c>
      <c r="BG4588" s="26" t="s">
        <v>1110</v>
      </c>
      <c r="BH4588" s="26" t="s">
        <v>1322</v>
      </c>
      <c r="BI4588" s="26">
        <v>8</v>
      </c>
      <c r="BJ4588" s="26" t="s">
        <v>19</v>
      </c>
    </row>
    <row r="4589" spans="36:62" x14ac:dyDescent="0.25">
      <c r="AJ4589" s="26">
        <v>1893</v>
      </c>
      <c r="AK4589" s="26">
        <v>2003258</v>
      </c>
      <c r="AL4589" s="264">
        <v>43897.145833333336</v>
      </c>
      <c r="AM4589" s="26" t="s">
        <v>481</v>
      </c>
      <c r="AN4589" s="26" t="s">
        <v>63</v>
      </c>
      <c r="AO4589" s="26" t="s">
        <v>173</v>
      </c>
      <c r="AP4589" s="26" t="s">
        <v>159</v>
      </c>
      <c r="AQ4589" s="26">
        <v>0</v>
      </c>
      <c r="AR4589" s="26"/>
      <c r="AS4589" s="26" t="s">
        <v>189</v>
      </c>
      <c r="AT4589" s="26" t="s">
        <v>71</v>
      </c>
      <c r="AU4589" s="26" t="s">
        <v>63</v>
      </c>
      <c r="AV4589" s="26" t="s">
        <v>63</v>
      </c>
      <c r="AW4589" s="26" t="s">
        <v>63</v>
      </c>
      <c r="AX4589" s="26" t="s">
        <v>63</v>
      </c>
      <c r="AY4589" s="26">
        <v>44.063032999999898</v>
      </c>
      <c r="AZ4589" s="26">
        <v>-103.16552</v>
      </c>
      <c r="BA4589" s="26" t="s">
        <v>37</v>
      </c>
      <c r="BB4589" s="26" t="s">
        <v>165</v>
      </c>
      <c r="BC4589" s="26" t="s">
        <v>759</v>
      </c>
      <c r="BD4589" s="26" t="s">
        <v>68</v>
      </c>
      <c r="BE4589" s="26"/>
      <c r="BF4589" s="26" t="s">
        <v>534</v>
      </c>
      <c r="BG4589" s="26" t="s">
        <v>68</v>
      </c>
      <c r="BH4589" s="26" t="s">
        <v>160</v>
      </c>
      <c r="BI4589" s="26">
        <v>8</v>
      </c>
      <c r="BJ4589" s="26" t="s">
        <v>20</v>
      </c>
    </row>
    <row r="4590" spans="36:62" x14ac:dyDescent="0.25">
      <c r="AJ4590" s="26">
        <v>1894</v>
      </c>
      <c r="AK4590" s="26">
        <v>2003648</v>
      </c>
      <c r="AL4590" s="264">
        <v>43903.136111111111</v>
      </c>
      <c r="AM4590" s="26" t="s">
        <v>481</v>
      </c>
      <c r="AN4590" s="26" t="s">
        <v>63</v>
      </c>
      <c r="AO4590" s="26"/>
      <c r="AP4590" s="26"/>
      <c r="AQ4590" s="26">
        <v>-1</v>
      </c>
      <c r="AR4590" s="26">
        <v>44</v>
      </c>
      <c r="AS4590" s="26" t="s">
        <v>168</v>
      </c>
      <c r="AT4590" s="26" t="s">
        <v>71</v>
      </c>
      <c r="AU4590" s="26" t="s">
        <v>63</v>
      </c>
      <c r="AV4590" s="26" t="s">
        <v>63</v>
      </c>
      <c r="AW4590" s="26" t="s">
        <v>63</v>
      </c>
      <c r="AX4590" s="26" t="s">
        <v>63</v>
      </c>
      <c r="AY4590" s="26">
        <v>44.047592000000002</v>
      </c>
      <c r="AZ4590" s="26">
        <v>-103.131953999999</v>
      </c>
      <c r="BA4590" s="26" t="s">
        <v>185</v>
      </c>
      <c r="BB4590" s="26" t="s">
        <v>611</v>
      </c>
      <c r="BC4590" s="26" t="s">
        <v>167</v>
      </c>
      <c r="BD4590" s="26" t="s">
        <v>154</v>
      </c>
      <c r="BE4590" s="26"/>
      <c r="BF4590" s="26" t="s">
        <v>99</v>
      </c>
      <c r="BG4590" s="26" t="s">
        <v>167</v>
      </c>
      <c r="BH4590" s="26" t="s">
        <v>99</v>
      </c>
      <c r="BI4590" s="26">
        <v>8</v>
      </c>
      <c r="BJ4590" s="26" t="s">
        <v>217</v>
      </c>
    </row>
    <row r="4591" spans="36:62" x14ac:dyDescent="0.25">
      <c r="AJ4591" s="26">
        <v>1898</v>
      </c>
      <c r="AK4591" s="26">
        <v>2004098</v>
      </c>
      <c r="AL4591" s="264">
        <v>43923.536805555559</v>
      </c>
      <c r="AM4591" s="26" t="s">
        <v>481</v>
      </c>
      <c r="AN4591" s="26" t="s">
        <v>63</v>
      </c>
      <c r="AO4591" s="26" t="s">
        <v>156</v>
      </c>
      <c r="AP4591" s="26" t="s">
        <v>713</v>
      </c>
      <c r="AQ4591" s="26">
        <v>0</v>
      </c>
      <c r="AR4591" s="26">
        <v>44</v>
      </c>
      <c r="AS4591" s="26" t="s">
        <v>628</v>
      </c>
      <c r="AT4591" s="26" t="s">
        <v>654</v>
      </c>
      <c r="AU4591" s="26" t="s">
        <v>63</v>
      </c>
      <c r="AV4591" s="26" t="s">
        <v>63</v>
      </c>
      <c r="AW4591" s="26" t="s">
        <v>63</v>
      </c>
      <c r="AX4591" s="26" t="s">
        <v>63</v>
      </c>
      <c r="AY4591" s="26">
        <v>44.054907999999898</v>
      </c>
      <c r="AZ4591" s="26">
        <v>-103.14455700000001</v>
      </c>
      <c r="BA4591" s="26" t="s">
        <v>185</v>
      </c>
      <c r="BB4591" s="26" t="s">
        <v>672</v>
      </c>
      <c r="BC4591" s="26" t="s">
        <v>759</v>
      </c>
      <c r="BD4591" s="26" t="s">
        <v>759</v>
      </c>
      <c r="BE4591" s="26"/>
      <c r="BF4591" s="26" t="s">
        <v>759</v>
      </c>
      <c r="BG4591" s="26" t="s">
        <v>759</v>
      </c>
      <c r="BH4591" s="26" t="s">
        <v>175</v>
      </c>
      <c r="BI4591" s="26">
        <v>8</v>
      </c>
      <c r="BJ4591" s="26" t="s">
        <v>21</v>
      </c>
    </row>
    <row r="4592" spans="36:62" x14ac:dyDescent="0.25">
      <c r="AJ4592" s="26">
        <v>1901</v>
      </c>
      <c r="AK4592" s="26">
        <v>2003960</v>
      </c>
      <c r="AL4592" s="264">
        <v>43918.513888888891</v>
      </c>
      <c r="AM4592" s="26" t="s">
        <v>481</v>
      </c>
      <c r="AN4592" s="26" t="s">
        <v>63</v>
      </c>
      <c r="AO4592" s="26" t="s">
        <v>156</v>
      </c>
      <c r="AP4592" s="26" t="s">
        <v>716</v>
      </c>
      <c r="AQ4592" s="26">
        <v>0</v>
      </c>
      <c r="AR4592" s="26">
        <v>16</v>
      </c>
      <c r="AS4592" s="26" t="s">
        <v>628</v>
      </c>
      <c r="AT4592" s="26" t="s">
        <v>71</v>
      </c>
      <c r="AU4592" s="26" t="s">
        <v>63</v>
      </c>
      <c r="AV4592" s="26" t="s">
        <v>63</v>
      </c>
      <c r="AW4592" s="26" t="s">
        <v>63</v>
      </c>
      <c r="AX4592" s="26" t="s">
        <v>63</v>
      </c>
      <c r="AY4592" s="26">
        <v>44.076079</v>
      </c>
      <c r="AZ4592" s="26">
        <v>-103.15141300000001</v>
      </c>
      <c r="BA4592" s="26" t="s">
        <v>506</v>
      </c>
      <c r="BB4592" s="26" t="s">
        <v>165</v>
      </c>
      <c r="BC4592" s="26" t="s">
        <v>708</v>
      </c>
      <c r="BD4592" s="26" t="s">
        <v>68</v>
      </c>
      <c r="BE4592" s="26" t="s">
        <v>705</v>
      </c>
      <c r="BF4592" s="26" t="s">
        <v>68</v>
      </c>
      <c r="BG4592" s="26" t="s">
        <v>68</v>
      </c>
      <c r="BH4592" s="26" t="s">
        <v>175</v>
      </c>
      <c r="BI4592" s="26">
        <v>8</v>
      </c>
      <c r="BJ4592" s="26" t="s">
        <v>217</v>
      </c>
    </row>
    <row r="4593" spans="36:62" x14ac:dyDescent="0.25">
      <c r="AJ4593" s="26">
        <v>1902</v>
      </c>
      <c r="AK4593" s="26">
        <v>2004054</v>
      </c>
      <c r="AL4593" s="264">
        <v>43921.53402777778</v>
      </c>
      <c r="AM4593" s="26" t="s">
        <v>147</v>
      </c>
      <c r="AN4593" s="26" t="s">
        <v>63</v>
      </c>
      <c r="AO4593" s="26" t="s">
        <v>720</v>
      </c>
      <c r="AP4593" s="26" t="s">
        <v>159</v>
      </c>
      <c r="AQ4593" s="26">
        <v>0</v>
      </c>
      <c r="AR4593" s="26">
        <v>44</v>
      </c>
      <c r="AS4593" s="26" t="s">
        <v>201</v>
      </c>
      <c r="AT4593" s="26" t="s">
        <v>71</v>
      </c>
      <c r="AU4593" s="26" t="s">
        <v>63</v>
      </c>
      <c r="AV4593" s="26" t="s">
        <v>63</v>
      </c>
      <c r="AW4593" s="26" t="s">
        <v>69</v>
      </c>
      <c r="AX4593" s="26" t="s">
        <v>63</v>
      </c>
      <c r="AY4593" s="26">
        <v>43.577710000000003</v>
      </c>
      <c r="AZ4593" s="26">
        <v>-101.654991999999</v>
      </c>
      <c r="BA4593" s="26" t="s">
        <v>37</v>
      </c>
      <c r="BB4593" s="26" t="s">
        <v>609</v>
      </c>
      <c r="BC4593" s="26" t="s">
        <v>922</v>
      </c>
      <c r="BD4593" s="26" t="s">
        <v>68</v>
      </c>
      <c r="BE4593" s="26"/>
      <c r="BF4593" s="26" t="s">
        <v>68</v>
      </c>
      <c r="BG4593" s="26" t="s">
        <v>68</v>
      </c>
      <c r="BH4593" s="26" t="s">
        <v>160</v>
      </c>
      <c r="BI4593" s="26">
        <v>8</v>
      </c>
      <c r="BJ4593" s="26" t="s">
        <v>21</v>
      </c>
    </row>
    <row r="4594" spans="36:62" x14ac:dyDescent="0.25">
      <c r="AJ4594" s="26">
        <v>1903</v>
      </c>
      <c r="AK4594" s="26">
        <v>2004055</v>
      </c>
      <c r="AL4594" s="264">
        <v>43921.398611111108</v>
      </c>
      <c r="AM4594" s="26" t="s">
        <v>147</v>
      </c>
      <c r="AN4594" s="26" t="s">
        <v>63</v>
      </c>
      <c r="AO4594" s="26"/>
      <c r="AP4594" s="26"/>
      <c r="AQ4594" s="26">
        <v>-1</v>
      </c>
      <c r="AR4594" s="26">
        <v>44</v>
      </c>
      <c r="AS4594" s="26" t="s">
        <v>168</v>
      </c>
      <c r="AT4594" s="26" t="s">
        <v>71</v>
      </c>
      <c r="AU4594" s="26" t="s">
        <v>63</v>
      </c>
      <c r="AV4594" s="26" t="s">
        <v>63</v>
      </c>
      <c r="AW4594" s="26" t="s">
        <v>63</v>
      </c>
      <c r="AX4594" s="26" t="s">
        <v>63</v>
      </c>
      <c r="AY4594" s="26">
        <v>43.719594000000001</v>
      </c>
      <c r="AZ4594" s="26">
        <v>-101.946714</v>
      </c>
      <c r="BA4594" s="26" t="s">
        <v>498</v>
      </c>
      <c r="BB4594" s="26" t="s">
        <v>157</v>
      </c>
      <c r="BC4594" s="26" t="s">
        <v>167</v>
      </c>
      <c r="BD4594" s="26" t="s">
        <v>154</v>
      </c>
      <c r="BE4594" s="26"/>
      <c r="BF4594" s="26" t="s">
        <v>99</v>
      </c>
      <c r="BG4594" s="26" t="s">
        <v>167</v>
      </c>
      <c r="BH4594" s="26" t="s">
        <v>99</v>
      </c>
      <c r="BI4594" s="26">
        <v>8</v>
      </c>
      <c r="BJ4594" s="26" t="s">
        <v>217</v>
      </c>
    </row>
    <row r="4595" spans="36:62" x14ac:dyDescent="0.25">
      <c r="AJ4595" s="26">
        <v>1908</v>
      </c>
      <c r="AK4595" s="26">
        <v>2004353</v>
      </c>
      <c r="AL4595" s="264">
        <v>43931.359722222223</v>
      </c>
      <c r="AM4595" s="26" t="s">
        <v>481</v>
      </c>
      <c r="AN4595" s="26" t="s">
        <v>63</v>
      </c>
      <c r="AO4595" s="26"/>
      <c r="AP4595" s="26"/>
      <c r="AQ4595" s="26">
        <v>-1</v>
      </c>
      <c r="AR4595" s="26">
        <v>44</v>
      </c>
      <c r="AS4595" s="26" t="s">
        <v>168</v>
      </c>
      <c r="AT4595" s="26" t="s">
        <v>71</v>
      </c>
      <c r="AU4595" s="26" t="s">
        <v>63</v>
      </c>
      <c r="AV4595" s="26" t="s">
        <v>63</v>
      </c>
      <c r="AW4595" s="26" t="s">
        <v>63</v>
      </c>
      <c r="AX4595" s="26" t="s">
        <v>63</v>
      </c>
      <c r="AY4595" s="26">
        <v>44.0511219999999</v>
      </c>
      <c r="AZ4595" s="26">
        <v>-103.13804</v>
      </c>
      <c r="BA4595" s="26" t="s">
        <v>185</v>
      </c>
      <c r="BB4595" s="26" t="s">
        <v>611</v>
      </c>
      <c r="BC4595" s="26" t="s">
        <v>167</v>
      </c>
      <c r="BD4595" s="26" t="s">
        <v>154</v>
      </c>
      <c r="BE4595" s="26"/>
      <c r="BF4595" s="26" t="s">
        <v>99</v>
      </c>
      <c r="BG4595" s="26" t="s">
        <v>167</v>
      </c>
      <c r="BH4595" s="26" t="s">
        <v>99</v>
      </c>
      <c r="BI4595" s="26">
        <v>8</v>
      </c>
      <c r="BJ4595" s="26" t="s">
        <v>217</v>
      </c>
    </row>
    <row r="4596" spans="36:62" x14ac:dyDescent="0.25">
      <c r="AJ4596" s="26">
        <v>1909</v>
      </c>
      <c r="AK4596" s="26">
        <v>2004351</v>
      </c>
      <c r="AL4596" s="264">
        <v>43929.208333333336</v>
      </c>
      <c r="AM4596" s="26" t="s">
        <v>481</v>
      </c>
      <c r="AN4596" s="26" t="s">
        <v>63</v>
      </c>
      <c r="AO4596" s="26" t="s">
        <v>156</v>
      </c>
      <c r="AP4596" s="26" t="s">
        <v>159</v>
      </c>
      <c r="AQ4596" s="26">
        <v>0</v>
      </c>
      <c r="AR4596" s="26">
        <v>44</v>
      </c>
      <c r="AS4596" s="26" t="s">
        <v>188</v>
      </c>
      <c r="AT4596" s="26" t="s">
        <v>71</v>
      </c>
      <c r="AU4596" s="26" t="s">
        <v>69</v>
      </c>
      <c r="AV4596" s="26" t="s">
        <v>63</v>
      </c>
      <c r="AW4596" s="26" t="s">
        <v>63</v>
      </c>
      <c r="AX4596" s="26" t="s">
        <v>63</v>
      </c>
      <c r="AY4596" s="26">
        <v>43.982207000000002</v>
      </c>
      <c r="AZ4596" s="26">
        <v>-102.948885</v>
      </c>
      <c r="BA4596" s="26" t="s">
        <v>166</v>
      </c>
      <c r="BB4596" s="26" t="s">
        <v>611</v>
      </c>
      <c r="BC4596" s="26" t="s">
        <v>735</v>
      </c>
      <c r="BD4596" s="26" t="s">
        <v>68</v>
      </c>
      <c r="BE4596" s="26" t="s">
        <v>1642</v>
      </c>
      <c r="BF4596" s="26" t="s">
        <v>68</v>
      </c>
      <c r="BG4596" s="26" t="s">
        <v>68</v>
      </c>
      <c r="BH4596" s="26" t="s">
        <v>146</v>
      </c>
      <c r="BI4596" s="26">
        <v>8</v>
      </c>
      <c r="BJ4596" s="26" t="s">
        <v>217</v>
      </c>
    </row>
    <row r="4597" spans="36:62" x14ac:dyDescent="0.25">
      <c r="AJ4597" s="26">
        <v>1910</v>
      </c>
      <c r="AK4597" s="26">
        <v>2004236</v>
      </c>
      <c r="AL4597" s="264">
        <v>43928.574999999997</v>
      </c>
      <c r="AM4597" s="26" t="s">
        <v>481</v>
      </c>
      <c r="AN4597" s="26" t="s">
        <v>63</v>
      </c>
      <c r="AO4597" s="26" t="s">
        <v>960</v>
      </c>
      <c r="AP4597" s="26" t="s">
        <v>726</v>
      </c>
      <c r="AQ4597" s="26">
        <v>0</v>
      </c>
      <c r="AR4597" s="26">
        <v>44</v>
      </c>
      <c r="AS4597" s="26" t="s">
        <v>1643</v>
      </c>
      <c r="AT4597" s="26" t="s">
        <v>71</v>
      </c>
      <c r="AU4597" s="26" t="s">
        <v>63</v>
      </c>
      <c r="AV4597" s="26" t="s">
        <v>63</v>
      </c>
      <c r="AW4597" s="26" t="s">
        <v>63</v>
      </c>
      <c r="AX4597" s="26" t="s">
        <v>63</v>
      </c>
      <c r="AY4597" s="26">
        <v>44.063643999999897</v>
      </c>
      <c r="AZ4597" s="26">
        <v>-103.159672999999</v>
      </c>
      <c r="BA4597" s="26" t="s">
        <v>519</v>
      </c>
      <c r="BB4597" s="26" t="s">
        <v>811</v>
      </c>
      <c r="BC4597" s="26" t="s">
        <v>926</v>
      </c>
      <c r="BD4597" s="26" t="s">
        <v>68</v>
      </c>
      <c r="BE4597" s="26" t="s">
        <v>1273</v>
      </c>
      <c r="BF4597" s="26" t="s">
        <v>68</v>
      </c>
      <c r="BG4597" s="26" t="s">
        <v>68</v>
      </c>
      <c r="BH4597" s="26" t="s">
        <v>175</v>
      </c>
      <c r="BI4597" s="26">
        <v>8</v>
      </c>
      <c r="BJ4597" s="26" t="s">
        <v>21</v>
      </c>
    </row>
    <row r="4598" spans="36:62" x14ac:dyDescent="0.25">
      <c r="AJ4598" s="26">
        <v>1912</v>
      </c>
      <c r="AK4598" s="26">
        <v>2004349</v>
      </c>
      <c r="AL4598" s="264">
        <v>43924.324999999997</v>
      </c>
      <c r="AM4598" s="26" t="s">
        <v>481</v>
      </c>
      <c r="AN4598" s="26" t="s">
        <v>63</v>
      </c>
      <c r="AO4598" s="26" t="s">
        <v>156</v>
      </c>
      <c r="AP4598" s="26" t="s">
        <v>627</v>
      </c>
      <c r="AQ4598" s="26">
        <v>0</v>
      </c>
      <c r="AR4598" s="26">
        <v>44</v>
      </c>
      <c r="AS4598" s="26" t="s">
        <v>628</v>
      </c>
      <c r="AT4598" s="26" t="s">
        <v>71</v>
      </c>
      <c r="AU4598" s="26" t="s">
        <v>63</v>
      </c>
      <c r="AV4598" s="26" t="s">
        <v>63</v>
      </c>
      <c r="AW4598" s="26" t="s">
        <v>63</v>
      </c>
      <c r="AX4598" s="26" t="s">
        <v>63</v>
      </c>
      <c r="AY4598" s="26">
        <v>44.041849999999897</v>
      </c>
      <c r="AZ4598" s="26">
        <v>-103.120921999999</v>
      </c>
      <c r="BA4598" s="26" t="s">
        <v>483</v>
      </c>
      <c r="BB4598" s="26" t="s">
        <v>609</v>
      </c>
      <c r="BC4598" s="26" t="s">
        <v>1316</v>
      </c>
      <c r="BD4598" s="26" t="s">
        <v>615</v>
      </c>
      <c r="BE4598" s="26"/>
      <c r="BF4598" s="26" t="s">
        <v>68</v>
      </c>
      <c r="BG4598" s="26" t="s">
        <v>68</v>
      </c>
      <c r="BH4598" s="26" t="s">
        <v>175</v>
      </c>
      <c r="BI4598" s="26">
        <v>8</v>
      </c>
      <c r="BJ4598" s="26" t="s">
        <v>217</v>
      </c>
    </row>
    <row r="4599" spans="36:62" x14ac:dyDescent="0.25">
      <c r="AJ4599" s="26">
        <v>1913</v>
      </c>
      <c r="AK4599" s="26">
        <v>2004439</v>
      </c>
      <c r="AL4599" s="264">
        <v>43936.517361111109</v>
      </c>
      <c r="AM4599" s="26" t="s">
        <v>481</v>
      </c>
      <c r="AN4599" s="26" t="s">
        <v>63</v>
      </c>
      <c r="AO4599" s="26" t="s">
        <v>156</v>
      </c>
      <c r="AP4599" s="26" t="s">
        <v>627</v>
      </c>
      <c r="AQ4599" s="26">
        <v>0</v>
      </c>
      <c r="AR4599" s="26">
        <v>16</v>
      </c>
      <c r="AS4599" s="26" t="s">
        <v>628</v>
      </c>
      <c r="AT4599" s="26" t="s">
        <v>71</v>
      </c>
      <c r="AU4599" s="26" t="s">
        <v>63</v>
      </c>
      <c r="AV4599" s="26" t="s">
        <v>63</v>
      </c>
      <c r="AW4599" s="26" t="s">
        <v>63</v>
      </c>
      <c r="AX4599" s="26" t="s">
        <v>63</v>
      </c>
      <c r="AY4599" s="26">
        <v>44.096257000000001</v>
      </c>
      <c r="AZ4599" s="26">
        <v>-103.15122700000001</v>
      </c>
      <c r="BA4599" s="26" t="s">
        <v>486</v>
      </c>
      <c r="BB4599" s="26" t="s">
        <v>165</v>
      </c>
      <c r="BC4599" s="26" t="s">
        <v>629</v>
      </c>
      <c r="BD4599" s="26" t="s">
        <v>68</v>
      </c>
      <c r="BE4599" s="26" t="s">
        <v>644</v>
      </c>
      <c r="BF4599" s="26" t="s">
        <v>68</v>
      </c>
      <c r="BG4599" s="26" t="s">
        <v>68</v>
      </c>
      <c r="BH4599" s="26" t="s">
        <v>175</v>
      </c>
      <c r="BI4599" s="26">
        <v>8</v>
      </c>
      <c r="BJ4599" s="26" t="s">
        <v>217</v>
      </c>
    </row>
    <row r="4600" spans="36:62" x14ac:dyDescent="0.25">
      <c r="AJ4600" s="26">
        <v>1915</v>
      </c>
      <c r="AK4600" s="26">
        <v>2004643</v>
      </c>
      <c r="AL4600" s="264">
        <v>43932.798611111109</v>
      </c>
      <c r="AM4600" s="26" t="s">
        <v>481</v>
      </c>
      <c r="AN4600" s="26" t="s">
        <v>63</v>
      </c>
      <c r="AO4600" s="26" t="s">
        <v>156</v>
      </c>
      <c r="AP4600" s="26" t="s">
        <v>159</v>
      </c>
      <c r="AQ4600" s="26">
        <v>0</v>
      </c>
      <c r="AR4600" s="26">
        <v>44</v>
      </c>
      <c r="AS4600" s="26" t="s">
        <v>1644</v>
      </c>
      <c r="AT4600" s="26" t="s">
        <v>613</v>
      </c>
      <c r="AU4600" s="26" t="s">
        <v>63</v>
      </c>
      <c r="AV4600" s="26" t="s">
        <v>63</v>
      </c>
      <c r="AW4600" s="26" t="s">
        <v>63</v>
      </c>
      <c r="AX4600" s="26" t="s">
        <v>63</v>
      </c>
      <c r="AY4600" s="26">
        <v>44.038808000000003</v>
      </c>
      <c r="AZ4600" s="26">
        <v>-103.112630999999</v>
      </c>
      <c r="BA4600" s="26" t="s">
        <v>166</v>
      </c>
      <c r="BB4600" s="26" t="s">
        <v>611</v>
      </c>
      <c r="BC4600" s="26" t="s">
        <v>614</v>
      </c>
      <c r="BD4600" s="26" t="s">
        <v>68</v>
      </c>
      <c r="BE4600" s="26"/>
      <c r="BF4600" s="26" t="s">
        <v>68</v>
      </c>
      <c r="BG4600" s="26" t="s">
        <v>68</v>
      </c>
      <c r="BH4600" s="26" t="s">
        <v>146</v>
      </c>
      <c r="BI4600" s="26">
        <v>8</v>
      </c>
      <c r="BJ4600" s="26" t="s">
        <v>217</v>
      </c>
    </row>
    <row r="4601" spans="36:62" x14ac:dyDescent="0.25">
      <c r="AJ4601" s="26">
        <v>1916</v>
      </c>
      <c r="AK4601" s="26">
        <v>1921012</v>
      </c>
      <c r="AL4601" s="264">
        <v>43773.238194444442</v>
      </c>
      <c r="AM4601" s="26" t="s">
        <v>147</v>
      </c>
      <c r="AN4601" s="26" t="s">
        <v>63</v>
      </c>
      <c r="AO4601" s="26"/>
      <c r="AP4601" s="26"/>
      <c r="AQ4601" s="26">
        <v>-1</v>
      </c>
      <c r="AR4601" s="26">
        <v>44</v>
      </c>
      <c r="AS4601" s="26" t="s">
        <v>168</v>
      </c>
      <c r="AT4601" s="26" t="s">
        <v>74</v>
      </c>
      <c r="AU4601" s="26" t="s">
        <v>63</v>
      </c>
      <c r="AV4601" s="26" t="s">
        <v>63</v>
      </c>
      <c r="AW4601" s="26" t="s">
        <v>63</v>
      </c>
      <c r="AX4601" s="26" t="s">
        <v>63</v>
      </c>
      <c r="AY4601" s="26">
        <v>43.577784000000001</v>
      </c>
      <c r="AZ4601" s="26">
        <v>-101.618538</v>
      </c>
      <c r="BA4601" s="26" t="s">
        <v>166</v>
      </c>
      <c r="BB4601" s="26" t="s">
        <v>609</v>
      </c>
      <c r="BC4601" s="26" t="s">
        <v>167</v>
      </c>
      <c r="BD4601" s="26" t="s">
        <v>154</v>
      </c>
      <c r="BE4601" s="26"/>
      <c r="BF4601" s="26" t="s">
        <v>99</v>
      </c>
      <c r="BG4601" s="26" t="s">
        <v>167</v>
      </c>
      <c r="BH4601" s="26" t="s">
        <v>99</v>
      </c>
      <c r="BI4601" s="26">
        <v>8</v>
      </c>
      <c r="BJ4601" s="26" t="s">
        <v>217</v>
      </c>
    </row>
    <row r="4602" spans="36:62" x14ac:dyDescent="0.25">
      <c r="AJ4602" s="26">
        <v>1917</v>
      </c>
      <c r="AK4602" s="26">
        <v>1921015</v>
      </c>
      <c r="AL4602" s="264">
        <v>43799.322222222225</v>
      </c>
      <c r="AM4602" s="26" t="s">
        <v>147</v>
      </c>
      <c r="AN4602" s="26" t="s">
        <v>63</v>
      </c>
      <c r="AO4602" s="26" t="s">
        <v>156</v>
      </c>
      <c r="AP4602" s="26" t="s">
        <v>1645</v>
      </c>
      <c r="AQ4602" s="26">
        <v>0</v>
      </c>
      <c r="AR4602" s="26">
        <v>44</v>
      </c>
      <c r="AS4602" s="26" t="s">
        <v>963</v>
      </c>
      <c r="AT4602" s="26" t="s">
        <v>654</v>
      </c>
      <c r="AU4602" s="26" t="s">
        <v>69</v>
      </c>
      <c r="AV4602" s="26" t="s">
        <v>63</v>
      </c>
      <c r="AW4602" s="26" t="s">
        <v>63</v>
      </c>
      <c r="AX4602" s="26" t="s">
        <v>63</v>
      </c>
      <c r="AY4602" s="26">
        <v>43.577710000000003</v>
      </c>
      <c r="AZ4602" s="26">
        <v>-101.654991999999</v>
      </c>
      <c r="BA4602" s="26" t="s">
        <v>185</v>
      </c>
      <c r="BB4602" s="26" t="s">
        <v>964</v>
      </c>
      <c r="BC4602" s="26" t="s">
        <v>1646</v>
      </c>
      <c r="BD4602" s="26" t="s">
        <v>828</v>
      </c>
      <c r="BE4602" s="26"/>
      <c r="BF4602" s="26" t="s">
        <v>829</v>
      </c>
      <c r="BG4602" s="26" t="s">
        <v>829</v>
      </c>
      <c r="BH4602" s="26" t="s">
        <v>830</v>
      </c>
      <c r="BI4602" s="26">
        <v>8</v>
      </c>
      <c r="BJ4602" s="26" t="s">
        <v>217</v>
      </c>
    </row>
    <row r="4603" spans="36:62" x14ac:dyDescent="0.25">
      <c r="AJ4603" s="26">
        <v>1918</v>
      </c>
      <c r="AK4603" s="26">
        <v>2004720</v>
      </c>
      <c r="AL4603" s="264">
        <v>43948.665972222225</v>
      </c>
      <c r="AM4603" s="26" t="s">
        <v>481</v>
      </c>
      <c r="AN4603" s="26" t="s">
        <v>63</v>
      </c>
      <c r="AO4603" s="26" t="s">
        <v>156</v>
      </c>
      <c r="AP4603" s="26" t="s">
        <v>726</v>
      </c>
      <c r="AQ4603" s="26">
        <v>0</v>
      </c>
      <c r="AR4603" s="26">
        <v>44</v>
      </c>
      <c r="AS4603" s="26" t="s">
        <v>628</v>
      </c>
      <c r="AT4603" s="26" t="s">
        <v>74</v>
      </c>
      <c r="AU4603" s="26" t="s">
        <v>63</v>
      </c>
      <c r="AV4603" s="26" t="s">
        <v>63</v>
      </c>
      <c r="AW4603" s="26" t="s">
        <v>63</v>
      </c>
      <c r="AX4603" s="26" t="s">
        <v>63</v>
      </c>
      <c r="AY4603" s="26">
        <v>44.063673000000001</v>
      </c>
      <c r="AZ4603" s="26">
        <v>-103.159719999999</v>
      </c>
      <c r="BA4603" s="26" t="s">
        <v>158</v>
      </c>
      <c r="BB4603" s="26" t="s">
        <v>811</v>
      </c>
      <c r="BC4603" s="26" t="s">
        <v>659</v>
      </c>
      <c r="BD4603" s="26" t="s">
        <v>68</v>
      </c>
      <c r="BE4603" s="26" t="s">
        <v>1273</v>
      </c>
      <c r="BF4603" s="26" t="s">
        <v>68</v>
      </c>
      <c r="BG4603" s="26" t="s">
        <v>68</v>
      </c>
      <c r="BH4603" s="26" t="s">
        <v>175</v>
      </c>
      <c r="BI4603" s="26">
        <v>8</v>
      </c>
      <c r="BJ4603" s="26" t="s">
        <v>217</v>
      </c>
    </row>
    <row r="4604" spans="36:62" x14ac:dyDescent="0.25">
      <c r="AJ4604" s="26">
        <v>1920</v>
      </c>
      <c r="AK4604" s="26">
        <v>2004760</v>
      </c>
      <c r="AL4604" s="264">
        <v>43951.848611111112</v>
      </c>
      <c r="AM4604" s="26" t="s">
        <v>481</v>
      </c>
      <c r="AN4604" s="26" t="s">
        <v>63</v>
      </c>
      <c r="AO4604" s="26"/>
      <c r="AP4604" s="26"/>
      <c r="AQ4604" s="26">
        <v>-1</v>
      </c>
      <c r="AR4604" s="26">
        <v>44</v>
      </c>
      <c r="AS4604" s="26" t="s">
        <v>168</v>
      </c>
      <c r="AT4604" s="26" t="s">
        <v>77</v>
      </c>
      <c r="AU4604" s="26" t="s">
        <v>63</v>
      </c>
      <c r="AV4604" s="26" t="s">
        <v>63</v>
      </c>
      <c r="AW4604" s="26" t="s">
        <v>63</v>
      </c>
      <c r="AX4604" s="26" t="s">
        <v>63</v>
      </c>
      <c r="AY4604" s="26">
        <v>44.048095000000004</v>
      </c>
      <c r="AZ4604" s="26">
        <v>-103.13290600000001</v>
      </c>
      <c r="BA4604" s="26" t="s">
        <v>185</v>
      </c>
      <c r="BB4604" s="26" t="s">
        <v>611</v>
      </c>
      <c r="BC4604" s="26" t="s">
        <v>167</v>
      </c>
      <c r="BD4604" s="26" t="s">
        <v>154</v>
      </c>
      <c r="BE4604" s="26"/>
      <c r="BF4604" s="26" t="s">
        <v>99</v>
      </c>
      <c r="BG4604" s="26" t="s">
        <v>167</v>
      </c>
      <c r="BH4604" s="26" t="s">
        <v>99</v>
      </c>
      <c r="BI4604" s="26">
        <v>8</v>
      </c>
      <c r="BJ4604" s="26" t="s">
        <v>217</v>
      </c>
    </row>
    <row r="4605" spans="36:62" x14ac:dyDescent="0.25">
      <c r="AJ4605" s="26">
        <v>1921</v>
      </c>
      <c r="AK4605" s="26">
        <v>2004759</v>
      </c>
      <c r="AL4605" s="264">
        <v>43951.888888888891</v>
      </c>
      <c r="AM4605" s="26" t="s">
        <v>481</v>
      </c>
      <c r="AN4605" s="26" t="s">
        <v>63</v>
      </c>
      <c r="AO4605" s="26" t="s">
        <v>156</v>
      </c>
      <c r="AP4605" s="26" t="s">
        <v>159</v>
      </c>
      <c r="AQ4605" s="26">
        <v>0</v>
      </c>
      <c r="AR4605" s="26">
        <v>16</v>
      </c>
      <c r="AS4605" s="26" t="s">
        <v>628</v>
      </c>
      <c r="AT4605" s="26" t="s">
        <v>77</v>
      </c>
      <c r="AU4605" s="26" t="s">
        <v>63</v>
      </c>
      <c r="AV4605" s="26" t="s">
        <v>63</v>
      </c>
      <c r="AW4605" s="26" t="s">
        <v>63</v>
      </c>
      <c r="AX4605" s="26" t="s">
        <v>63</v>
      </c>
      <c r="AY4605" s="26">
        <v>44.098478</v>
      </c>
      <c r="AZ4605" s="26">
        <v>-103.151207999999</v>
      </c>
      <c r="BA4605" s="26" t="s">
        <v>486</v>
      </c>
      <c r="BB4605" s="26" t="s">
        <v>672</v>
      </c>
      <c r="BC4605" s="26" t="s">
        <v>727</v>
      </c>
      <c r="BD4605" s="26" t="s">
        <v>68</v>
      </c>
      <c r="BE4605" s="26" t="s">
        <v>1185</v>
      </c>
      <c r="BF4605" s="26" t="s">
        <v>68</v>
      </c>
      <c r="BG4605" s="26" t="s">
        <v>68</v>
      </c>
      <c r="BH4605" s="26" t="s">
        <v>175</v>
      </c>
      <c r="BI4605" s="26">
        <v>8</v>
      </c>
      <c r="BJ4605" s="26" t="s">
        <v>21</v>
      </c>
    </row>
    <row r="4606" spans="36:62" x14ac:dyDescent="0.25">
      <c r="AJ4606" s="26">
        <v>1922</v>
      </c>
      <c r="AK4606" s="26">
        <v>2004805</v>
      </c>
      <c r="AL4606" s="264">
        <v>43952.815972222219</v>
      </c>
      <c r="AM4606" s="26" t="s">
        <v>481</v>
      </c>
      <c r="AN4606" s="26" t="s">
        <v>63</v>
      </c>
      <c r="AO4606" s="26" t="s">
        <v>156</v>
      </c>
      <c r="AP4606" s="26" t="s">
        <v>159</v>
      </c>
      <c r="AQ4606" s="26">
        <v>0</v>
      </c>
      <c r="AR4606" s="26">
        <v>16</v>
      </c>
      <c r="AS4606" s="26" t="s">
        <v>628</v>
      </c>
      <c r="AT4606" s="26" t="s">
        <v>71</v>
      </c>
      <c r="AU4606" s="26" t="s">
        <v>63</v>
      </c>
      <c r="AV4606" s="26" t="s">
        <v>63</v>
      </c>
      <c r="AW4606" s="26" t="s">
        <v>63</v>
      </c>
      <c r="AX4606" s="26" t="s">
        <v>63</v>
      </c>
      <c r="AY4606" s="26">
        <v>44.076039000000002</v>
      </c>
      <c r="AZ4606" s="26">
        <v>-103.15141300000001</v>
      </c>
      <c r="BA4606" s="26" t="s">
        <v>486</v>
      </c>
      <c r="BB4606" s="26" t="s">
        <v>672</v>
      </c>
      <c r="BC4606" s="26" t="s">
        <v>1286</v>
      </c>
      <c r="BD4606" s="26" t="s">
        <v>68</v>
      </c>
      <c r="BE4606" s="26" t="s">
        <v>816</v>
      </c>
      <c r="BF4606" s="26" t="s">
        <v>68</v>
      </c>
      <c r="BG4606" s="26" t="s">
        <v>68</v>
      </c>
      <c r="BH4606" s="26" t="s">
        <v>1328</v>
      </c>
      <c r="BI4606" s="26">
        <v>8</v>
      </c>
      <c r="BJ4606" s="26" t="s">
        <v>20</v>
      </c>
    </row>
    <row r="4607" spans="36:62" x14ac:dyDescent="0.25">
      <c r="AJ4607" s="26">
        <v>1923</v>
      </c>
      <c r="AK4607" s="26">
        <v>2005333</v>
      </c>
      <c r="AL4607" s="264">
        <v>43958.90347222222</v>
      </c>
      <c r="AM4607" s="26" t="s">
        <v>481</v>
      </c>
      <c r="AN4607" s="26" t="s">
        <v>63</v>
      </c>
      <c r="AO4607" s="26" t="s">
        <v>1648</v>
      </c>
      <c r="AP4607" s="26" t="s">
        <v>159</v>
      </c>
      <c r="AQ4607" s="26">
        <v>0</v>
      </c>
      <c r="AR4607" s="26">
        <v>44</v>
      </c>
      <c r="AS4607" s="26" t="s">
        <v>201</v>
      </c>
      <c r="AT4607" s="26" t="s">
        <v>616</v>
      </c>
      <c r="AU4607" s="26" t="s">
        <v>63</v>
      </c>
      <c r="AV4607" s="26" t="s">
        <v>63</v>
      </c>
      <c r="AW4607" s="26" t="s">
        <v>63</v>
      </c>
      <c r="AX4607" s="26" t="s">
        <v>63</v>
      </c>
      <c r="AY4607" s="26">
        <v>43.743634999999898</v>
      </c>
      <c r="AZ4607" s="26">
        <v>-102.482331</v>
      </c>
      <c r="BA4607" s="26" t="s">
        <v>166</v>
      </c>
      <c r="BB4607" s="26" t="s">
        <v>609</v>
      </c>
      <c r="BC4607" s="26" t="s">
        <v>1326</v>
      </c>
      <c r="BD4607" s="26" t="s">
        <v>68</v>
      </c>
      <c r="BE4607" s="26" t="s">
        <v>1647</v>
      </c>
      <c r="BF4607" s="26" t="s">
        <v>68</v>
      </c>
      <c r="BG4607" s="26" t="s">
        <v>209</v>
      </c>
      <c r="BH4607" s="26" t="s">
        <v>1649</v>
      </c>
      <c r="BI4607" s="26">
        <v>8</v>
      </c>
      <c r="BJ4607" s="26" t="s">
        <v>18</v>
      </c>
    </row>
    <row r="4608" spans="36:62" x14ac:dyDescent="0.25">
      <c r="AJ4608" s="26">
        <v>1926</v>
      </c>
      <c r="AK4608" s="26">
        <v>2005056</v>
      </c>
      <c r="AL4608" s="264">
        <v>43958.462500000001</v>
      </c>
      <c r="AM4608" s="26" t="s">
        <v>481</v>
      </c>
      <c r="AN4608" s="26" t="s">
        <v>63</v>
      </c>
      <c r="AO4608" s="26" t="s">
        <v>156</v>
      </c>
      <c r="AP4608" s="26" t="s">
        <v>716</v>
      </c>
      <c r="AQ4608" s="26">
        <v>0</v>
      </c>
      <c r="AR4608" s="26">
        <v>16</v>
      </c>
      <c r="AS4608" s="26" t="s">
        <v>628</v>
      </c>
      <c r="AT4608" s="26" t="s">
        <v>71</v>
      </c>
      <c r="AU4608" s="26" t="s">
        <v>63</v>
      </c>
      <c r="AV4608" s="26" t="s">
        <v>63</v>
      </c>
      <c r="AW4608" s="26" t="s">
        <v>69</v>
      </c>
      <c r="AX4608" s="26" t="s">
        <v>63</v>
      </c>
      <c r="AY4608" s="26">
        <v>44.0694149999999</v>
      </c>
      <c r="AZ4608" s="26">
        <v>-103.158287999999</v>
      </c>
      <c r="BA4608" s="26" t="s">
        <v>552</v>
      </c>
      <c r="BB4608" s="26" t="s">
        <v>165</v>
      </c>
      <c r="BC4608" s="26" t="s">
        <v>1330</v>
      </c>
      <c r="BD4608" s="26" t="s">
        <v>68</v>
      </c>
      <c r="BE4608" s="26" t="s">
        <v>161</v>
      </c>
      <c r="BF4608" s="26" t="s">
        <v>68</v>
      </c>
      <c r="BG4608" s="26" t="s">
        <v>68</v>
      </c>
      <c r="BH4608" s="26" t="s">
        <v>175</v>
      </c>
      <c r="BI4608" s="26">
        <v>8</v>
      </c>
      <c r="BJ4608" s="26" t="s">
        <v>21</v>
      </c>
    </row>
    <row r="4609" spans="36:62" x14ac:dyDescent="0.25">
      <c r="AJ4609" s="26">
        <v>1928</v>
      </c>
      <c r="AK4609" s="26">
        <v>2005231</v>
      </c>
      <c r="AL4609" s="264">
        <v>43965.484027777777</v>
      </c>
      <c r="AM4609" s="26" t="s">
        <v>481</v>
      </c>
      <c r="AN4609" s="26" t="s">
        <v>63</v>
      </c>
      <c r="AO4609" s="26" t="s">
        <v>960</v>
      </c>
      <c r="AP4609" s="26" t="s">
        <v>1175</v>
      </c>
      <c r="AQ4609" s="26">
        <v>0</v>
      </c>
      <c r="AR4609" s="26">
        <v>44</v>
      </c>
      <c r="AS4609" s="26" t="s">
        <v>628</v>
      </c>
      <c r="AT4609" s="26" t="s">
        <v>71</v>
      </c>
      <c r="AU4609" s="26" t="s">
        <v>63</v>
      </c>
      <c r="AV4609" s="26" t="s">
        <v>63</v>
      </c>
      <c r="AW4609" s="26" t="s">
        <v>69</v>
      </c>
      <c r="AX4609" s="26" t="s">
        <v>63</v>
      </c>
      <c r="AY4609" s="26">
        <v>43.954197000000001</v>
      </c>
      <c r="AZ4609" s="26">
        <v>-102.858771</v>
      </c>
      <c r="BA4609" s="26" t="s">
        <v>490</v>
      </c>
      <c r="BB4609" s="26" t="s">
        <v>165</v>
      </c>
      <c r="BC4609" s="26" t="s">
        <v>1650</v>
      </c>
      <c r="BD4609" s="26" t="s">
        <v>68</v>
      </c>
      <c r="BE4609" s="26"/>
      <c r="BF4609" s="26" t="s">
        <v>68</v>
      </c>
      <c r="BG4609" s="26" t="s">
        <v>68</v>
      </c>
      <c r="BH4609" s="26" t="s">
        <v>175</v>
      </c>
      <c r="BI4609" s="26">
        <v>8</v>
      </c>
      <c r="BJ4609" s="26" t="s">
        <v>217</v>
      </c>
    </row>
    <row r="4610" spans="36:62" x14ac:dyDescent="0.25">
      <c r="AJ4610" s="26">
        <v>1930</v>
      </c>
      <c r="AK4610" s="26">
        <v>2005752</v>
      </c>
      <c r="AL4610" s="264">
        <v>43976.895138888889</v>
      </c>
      <c r="AM4610" s="26" t="s">
        <v>481</v>
      </c>
      <c r="AN4610" s="26" t="s">
        <v>63</v>
      </c>
      <c r="AO4610" s="26"/>
      <c r="AP4610" s="26"/>
      <c r="AQ4610" s="26">
        <v>-1</v>
      </c>
      <c r="AR4610" s="26">
        <v>44</v>
      </c>
      <c r="AS4610" s="26" t="s">
        <v>168</v>
      </c>
      <c r="AT4610" s="26" t="s">
        <v>71</v>
      </c>
      <c r="AU4610" s="26" t="s">
        <v>63</v>
      </c>
      <c r="AV4610" s="26" t="s">
        <v>63</v>
      </c>
      <c r="AW4610" s="26" t="s">
        <v>63</v>
      </c>
      <c r="AX4610" s="26" t="s">
        <v>63</v>
      </c>
      <c r="AY4610" s="26">
        <v>44.039017000000001</v>
      </c>
      <c r="AZ4610" s="26">
        <v>-103.112849999999</v>
      </c>
      <c r="BA4610" s="26" t="s">
        <v>158</v>
      </c>
      <c r="BB4610" s="26" t="s">
        <v>609</v>
      </c>
      <c r="BC4610" s="26" t="s">
        <v>167</v>
      </c>
      <c r="BD4610" s="26" t="s">
        <v>154</v>
      </c>
      <c r="BE4610" s="26"/>
      <c r="BF4610" s="26" t="s">
        <v>99</v>
      </c>
      <c r="BG4610" s="26" t="s">
        <v>167</v>
      </c>
      <c r="BH4610" s="26" t="s">
        <v>99</v>
      </c>
      <c r="BI4610" s="26">
        <v>8</v>
      </c>
      <c r="BJ4610" s="26" t="s">
        <v>217</v>
      </c>
    </row>
    <row r="4611" spans="36:62" x14ac:dyDescent="0.25">
      <c r="AJ4611" s="26">
        <v>1933</v>
      </c>
      <c r="AK4611" s="26">
        <v>2005506</v>
      </c>
      <c r="AL4611" s="264">
        <v>43972.652777777781</v>
      </c>
      <c r="AM4611" s="26" t="s">
        <v>481</v>
      </c>
      <c r="AN4611" s="26" t="s">
        <v>63</v>
      </c>
      <c r="AO4611" s="26" t="s">
        <v>156</v>
      </c>
      <c r="AP4611" s="26" t="s">
        <v>726</v>
      </c>
      <c r="AQ4611" s="26">
        <v>0</v>
      </c>
      <c r="AR4611" s="26">
        <v>44</v>
      </c>
      <c r="AS4611" s="26" t="s">
        <v>628</v>
      </c>
      <c r="AT4611" s="26" t="s">
        <v>71</v>
      </c>
      <c r="AU4611" s="26" t="s">
        <v>63</v>
      </c>
      <c r="AV4611" s="26" t="s">
        <v>63</v>
      </c>
      <c r="AW4611" s="26" t="s">
        <v>63</v>
      </c>
      <c r="AX4611" s="26" t="s">
        <v>63</v>
      </c>
      <c r="AY4611" s="26">
        <v>44.060222000000003</v>
      </c>
      <c r="AZ4611" s="26">
        <v>-103.153711999999</v>
      </c>
      <c r="BA4611" s="26" t="s">
        <v>486</v>
      </c>
      <c r="BB4611" s="26" t="s">
        <v>1141</v>
      </c>
      <c r="BC4611" s="26" t="s">
        <v>659</v>
      </c>
      <c r="BD4611" s="26" t="s">
        <v>68</v>
      </c>
      <c r="BE4611" s="26" t="s">
        <v>1651</v>
      </c>
      <c r="BF4611" s="26" t="s">
        <v>68</v>
      </c>
      <c r="BG4611" s="26" t="s">
        <v>68</v>
      </c>
      <c r="BH4611" s="26" t="s">
        <v>175</v>
      </c>
      <c r="BI4611" s="26">
        <v>8</v>
      </c>
      <c r="BJ4611" s="26" t="s">
        <v>20</v>
      </c>
    </row>
    <row r="4612" spans="36:62" x14ac:dyDescent="0.25">
      <c r="AJ4612" s="26">
        <v>1935</v>
      </c>
      <c r="AK4612" s="26">
        <v>2005992</v>
      </c>
      <c r="AL4612" s="264">
        <v>43976.26666666667</v>
      </c>
      <c r="AM4612" s="26" t="s">
        <v>481</v>
      </c>
      <c r="AN4612" s="26" t="s">
        <v>63</v>
      </c>
      <c r="AO4612" s="26" t="s">
        <v>156</v>
      </c>
      <c r="AP4612" s="26" t="s">
        <v>713</v>
      </c>
      <c r="AQ4612" s="26">
        <v>0</v>
      </c>
      <c r="AR4612" s="26">
        <v>44</v>
      </c>
      <c r="AS4612" s="26" t="s">
        <v>628</v>
      </c>
      <c r="AT4612" s="26" t="s">
        <v>71</v>
      </c>
      <c r="AU4612" s="26" t="s">
        <v>63</v>
      </c>
      <c r="AV4612" s="26" t="s">
        <v>69</v>
      </c>
      <c r="AW4612" s="26" t="s">
        <v>63</v>
      </c>
      <c r="AX4612" s="26" t="s">
        <v>63</v>
      </c>
      <c r="AY4612" s="26">
        <v>43.863250999999899</v>
      </c>
      <c r="AZ4612" s="26">
        <v>-102.616668</v>
      </c>
      <c r="BA4612" s="26" t="s">
        <v>483</v>
      </c>
      <c r="BB4612" s="26" t="s">
        <v>611</v>
      </c>
      <c r="BC4612" s="26" t="s">
        <v>1652</v>
      </c>
      <c r="BD4612" s="26" t="s">
        <v>68</v>
      </c>
      <c r="BE4612" s="26" t="s">
        <v>1011</v>
      </c>
      <c r="BF4612" s="26" t="s">
        <v>68</v>
      </c>
      <c r="BG4612" s="26" t="s">
        <v>68</v>
      </c>
      <c r="BH4612" s="26" t="s">
        <v>646</v>
      </c>
      <c r="BI4612" s="26">
        <v>8</v>
      </c>
      <c r="BJ4612" s="26" t="s">
        <v>217</v>
      </c>
    </row>
    <row r="4613" spans="36:62" x14ac:dyDescent="0.25">
      <c r="AJ4613" s="26">
        <v>1937</v>
      </c>
      <c r="AK4613" s="26">
        <v>2006230</v>
      </c>
      <c r="AL4613" s="264">
        <v>43983.663888888892</v>
      </c>
      <c r="AM4613" s="26" t="s">
        <v>481</v>
      </c>
      <c r="AN4613" s="26" t="s">
        <v>63</v>
      </c>
      <c r="AO4613" s="26" t="s">
        <v>156</v>
      </c>
      <c r="AP4613" s="26" t="s">
        <v>159</v>
      </c>
      <c r="AQ4613" s="26">
        <v>0</v>
      </c>
      <c r="AR4613" s="26">
        <v>16</v>
      </c>
      <c r="AS4613" s="26" t="s">
        <v>628</v>
      </c>
      <c r="AT4613" s="26" t="s">
        <v>71</v>
      </c>
      <c r="AU4613" s="26" t="s">
        <v>63</v>
      </c>
      <c r="AV4613" s="26" t="s">
        <v>63</v>
      </c>
      <c r="AW4613" s="26" t="s">
        <v>63</v>
      </c>
      <c r="AX4613" s="26" t="s">
        <v>63</v>
      </c>
      <c r="AY4613" s="26">
        <v>44.098446000000003</v>
      </c>
      <c r="AZ4613" s="26">
        <v>-103.151386</v>
      </c>
      <c r="BA4613" s="26" t="s">
        <v>520</v>
      </c>
      <c r="BB4613" s="26" t="s">
        <v>1141</v>
      </c>
      <c r="BC4613" s="26" t="s">
        <v>659</v>
      </c>
      <c r="BD4613" s="26" t="s">
        <v>68</v>
      </c>
      <c r="BE4613" s="26" t="s">
        <v>1334</v>
      </c>
      <c r="BF4613" s="26" t="s">
        <v>68</v>
      </c>
      <c r="BG4613" s="26" t="s">
        <v>68</v>
      </c>
      <c r="BH4613" s="26" t="s">
        <v>175</v>
      </c>
      <c r="BI4613" s="26">
        <v>8</v>
      </c>
      <c r="BJ4613" s="26" t="s">
        <v>217</v>
      </c>
    </row>
    <row r="4614" spans="36:62" x14ac:dyDescent="0.25">
      <c r="AJ4614" s="26">
        <v>1941</v>
      </c>
      <c r="AK4614" s="26">
        <v>2006428</v>
      </c>
      <c r="AL4614" s="264">
        <v>43992.783333333333</v>
      </c>
      <c r="AM4614" s="26" t="s">
        <v>481</v>
      </c>
      <c r="AN4614" s="26" t="s">
        <v>63</v>
      </c>
      <c r="AO4614" s="26" t="s">
        <v>156</v>
      </c>
      <c r="AP4614" s="26" t="s">
        <v>1653</v>
      </c>
      <c r="AQ4614" s="26">
        <v>0</v>
      </c>
      <c r="AR4614" s="26">
        <v>44</v>
      </c>
      <c r="AS4614" s="26" t="s">
        <v>1654</v>
      </c>
      <c r="AT4614" s="26" t="s">
        <v>71</v>
      </c>
      <c r="AU4614" s="26" t="s">
        <v>63</v>
      </c>
      <c r="AV4614" s="26" t="s">
        <v>63</v>
      </c>
      <c r="AW4614" s="26" t="s">
        <v>69</v>
      </c>
      <c r="AX4614" s="26" t="s">
        <v>63</v>
      </c>
      <c r="AY4614" s="26">
        <v>44.006757</v>
      </c>
      <c r="AZ4614" s="26">
        <v>-103.019659</v>
      </c>
      <c r="BA4614" s="26" t="s">
        <v>524</v>
      </c>
      <c r="BB4614" s="26" t="s">
        <v>811</v>
      </c>
      <c r="BC4614" s="26" t="s">
        <v>1655</v>
      </c>
      <c r="BD4614" s="26" t="s">
        <v>68</v>
      </c>
      <c r="BE4614" s="26" t="s">
        <v>161</v>
      </c>
      <c r="BF4614" s="26" t="s">
        <v>68</v>
      </c>
      <c r="BG4614" s="26" t="s">
        <v>68</v>
      </c>
      <c r="BH4614" s="26" t="s">
        <v>175</v>
      </c>
      <c r="BI4614" s="26">
        <v>8</v>
      </c>
      <c r="BJ4614" s="26" t="s">
        <v>217</v>
      </c>
    </row>
    <row r="4615" spans="36:62" x14ac:dyDescent="0.25">
      <c r="AJ4615" s="26">
        <v>1942</v>
      </c>
      <c r="AK4615" s="26">
        <v>2006083</v>
      </c>
      <c r="AL4615" s="264">
        <v>43986.430555555555</v>
      </c>
      <c r="AM4615" s="26" t="s">
        <v>481</v>
      </c>
      <c r="AN4615" s="26" t="s">
        <v>63</v>
      </c>
      <c r="AO4615" s="26" t="s">
        <v>1210</v>
      </c>
      <c r="AP4615" s="26" t="s">
        <v>716</v>
      </c>
      <c r="AQ4615" s="26">
        <v>0</v>
      </c>
      <c r="AR4615" s="26">
        <v>44</v>
      </c>
      <c r="AS4615" s="26" t="s">
        <v>628</v>
      </c>
      <c r="AT4615" s="26" t="s">
        <v>71</v>
      </c>
      <c r="AU4615" s="26" t="s">
        <v>63</v>
      </c>
      <c r="AV4615" s="26" t="s">
        <v>63</v>
      </c>
      <c r="AW4615" s="26" t="s">
        <v>63</v>
      </c>
      <c r="AX4615" s="26" t="s">
        <v>63</v>
      </c>
      <c r="AY4615" s="26">
        <v>44.063612999999897</v>
      </c>
      <c r="AZ4615" s="26">
        <v>-103.159621</v>
      </c>
      <c r="BA4615" s="26" t="s">
        <v>496</v>
      </c>
      <c r="BB4615" s="26" t="s">
        <v>1278</v>
      </c>
      <c r="BC4615" s="26" t="s">
        <v>727</v>
      </c>
      <c r="BD4615" s="26" t="s">
        <v>68</v>
      </c>
      <c r="BE4615" s="26" t="s">
        <v>1176</v>
      </c>
      <c r="BF4615" s="26" t="s">
        <v>68</v>
      </c>
      <c r="BG4615" s="26" t="s">
        <v>68</v>
      </c>
      <c r="BH4615" s="26" t="s">
        <v>1043</v>
      </c>
      <c r="BI4615" s="26">
        <v>8</v>
      </c>
      <c r="BJ4615" s="26" t="s">
        <v>21</v>
      </c>
    </row>
    <row r="4616" spans="36:62" x14ac:dyDescent="0.25">
      <c r="AJ4616" s="26">
        <v>1943</v>
      </c>
      <c r="AK4616" s="26">
        <v>2006202</v>
      </c>
      <c r="AL4616" s="264">
        <v>43982.697222222225</v>
      </c>
      <c r="AM4616" s="26" t="s">
        <v>481</v>
      </c>
      <c r="AN4616" s="26" t="s">
        <v>63</v>
      </c>
      <c r="AO4616" s="26" t="s">
        <v>156</v>
      </c>
      <c r="AP4616" s="26" t="s">
        <v>944</v>
      </c>
      <c r="AQ4616" s="26">
        <v>0</v>
      </c>
      <c r="AR4616" s="26">
        <v>44</v>
      </c>
      <c r="AS4616" s="26" t="s">
        <v>628</v>
      </c>
      <c r="AT4616" s="26" t="s">
        <v>71</v>
      </c>
      <c r="AU4616" s="26" t="s">
        <v>63</v>
      </c>
      <c r="AV4616" s="26" t="s">
        <v>63</v>
      </c>
      <c r="AW4616" s="26" t="s">
        <v>63</v>
      </c>
      <c r="AX4616" s="26" t="s">
        <v>63</v>
      </c>
      <c r="AY4616" s="26">
        <v>44.054907999999898</v>
      </c>
      <c r="AZ4616" s="26">
        <v>-103.14455700000001</v>
      </c>
      <c r="BA4616" s="26" t="s">
        <v>166</v>
      </c>
      <c r="BB4616" s="26" t="s">
        <v>672</v>
      </c>
      <c r="BC4616" s="26" t="s">
        <v>1109</v>
      </c>
      <c r="BD4616" s="26" t="s">
        <v>759</v>
      </c>
      <c r="BE4616" s="26"/>
      <c r="BF4616" s="26" t="s">
        <v>759</v>
      </c>
      <c r="BG4616" s="26" t="s">
        <v>1110</v>
      </c>
      <c r="BH4616" s="26" t="s">
        <v>175</v>
      </c>
      <c r="BI4616" s="26">
        <v>8</v>
      </c>
      <c r="BJ4616" s="26" t="s">
        <v>217</v>
      </c>
    </row>
    <row r="4617" spans="36:62" x14ac:dyDescent="0.25">
      <c r="AJ4617" s="26">
        <v>1948</v>
      </c>
      <c r="AK4617" s="26">
        <v>2006668</v>
      </c>
      <c r="AL4617" s="264">
        <v>44002.911111111112</v>
      </c>
      <c r="AM4617" s="26" t="s">
        <v>481</v>
      </c>
      <c r="AN4617" s="26" t="s">
        <v>63</v>
      </c>
      <c r="AO4617" s="26"/>
      <c r="AP4617" s="26"/>
      <c r="AQ4617" s="26">
        <v>-1</v>
      </c>
      <c r="AR4617" s="26">
        <v>44</v>
      </c>
      <c r="AS4617" s="26" t="s">
        <v>168</v>
      </c>
      <c r="AT4617" s="26" t="s">
        <v>71</v>
      </c>
      <c r="AU4617" s="26" t="s">
        <v>63</v>
      </c>
      <c r="AV4617" s="26" t="s">
        <v>63</v>
      </c>
      <c r="AW4617" s="26" t="s">
        <v>63</v>
      </c>
      <c r="AX4617" s="26" t="s">
        <v>63</v>
      </c>
      <c r="AY4617" s="26">
        <v>44.024720000000002</v>
      </c>
      <c r="AZ4617" s="26">
        <v>-103.071963999999</v>
      </c>
      <c r="BA4617" s="26" t="s">
        <v>166</v>
      </c>
      <c r="BB4617" s="26" t="s">
        <v>611</v>
      </c>
      <c r="BC4617" s="26" t="s">
        <v>167</v>
      </c>
      <c r="BD4617" s="26" t="s">
        <v>154</v>
      </c>
      <c r="BE4617" s="26"/>
      <c r="BF4617" s="26" t="s">
        <v>99</v>
      </c>
      <c r="BG4617" s="26" t="s">
        <v>167</v>
      </c>
      <c r="BH4617" s="26" t="s">
        <v>99</v>
      </c>
      <c r="BI4617" s="26">
        <v>8</v>
      </c>
      <c r="BJ4617" s="26" t="s">
        <v>217</v>
      </c>
    </row>
    <row r="4618" spans="36:62" x14ac:dyDescent="0.25">
      <c r="AJ4618" s="26">
        <v>1949</v>
      </c>
      <c r="AK4618" s="26">
        <v>2006700</v>
      </c>
      <c r="AL4618" s="264">
        <v>43981.466666666667</v>
      </c>
      <c r="AM4618" s="26" t="s">
        <v>147</v>
      </c>
      <c r="AN4618" s="26" t="s">
        <v>63</v>
      </c>
      <c r="AO4618" s="26" t="s">
        <v>173</v>
      </c>
      <c r="AP4618" s="26" t="s">
        <v>159</v>
      </c>
      <c r="AQ4618" s="26">
        <v>0</v>
      </c>
      <c r="AR4618" s="26">
        <v>44</v>
      </c>
      <c r="AS4618" s="26" t="s">
        <v>618</v>
      </c>
      <c r="AT4618" s="26" t="s">
        <v>74</v>
      </c>
      <c r="AU4618" s="26" t="s">
        <v>63</v>
      </c>
      <c r="AV4618" s="26" t="s">
        <v>63</v>
      </c>
      <c r="AW4618" s="26" t="s">
        <v>63</v>
      </c>
      <c r="AX4618" s="26" t="s">
        <v>63</v>
      </c>
      <c r="AY4618" s="26">
        <v>43.720612000000003</v>
      </c>
      <c r="AZ4618" s="26">
        <v>-101.970867999999</v>
      </c>
      <c r="BA4618" s="26" t="s">
        <v>166</v>
      </c>
      <c r="BB4618" s="26" t="s">
        <v>609</v>
      </c>
      <c r="BC4618" s="26" t="s">
        <v>1656</v>
      </c>
      <c r="BD4618" s="26" t="s">
        <v>68</v>
      </c>
      <c r="BE4618" s="26"/>
      <c r="BF4618" s="26" t="s">
        <v>950</v>
      </c>
      <c r="BG4618" s="26" t="s">
        <v>68</v>
      </c>
      <c r="BH4618" s="26" t="s">
        <v>757</v>
      </c>
      <c r="BI4618" s="26">
        <v>8</v>
      </c>
      <c r="BJ4618" s="26" t="s">
        <v>217</v>
      </c>
    </row>
    <row r="4619" spans="36:62" x14ac:dyDescent="0.25">
      <c r="AJ4619" s="26">
        <v>1950</v>
      </c>
      <c r="AK4619" s="26">
        <v>2006867</v>
      </c>
      <c r="AL4619" s="264">
        <v>44005.603472222225</v>
      </c>
      <c r="AM4619" s="26" t="s">
        <v>481</v>
      </c>
      <c r="AN4619" s="26" t="s">
        <v>63</v>
      </c>
      <c r="AO4619" s="26" t="s">
        <v>156</v>
      </c>
      <c r="AP4619" s="26" t="s">
        <v>159</v>
      </c>
      <c r="AQ4619" s="26">
        <v>0</v>
      </c>
      <c r="AR4619" s="26">
        <v>44</v>
      </c>
      <c r="AS4619" s="26" t="s">
        <v>920</v>
      </c>
      <c r="AT4619" s="26" t="s">
        <v>619</v>
      </c>
      <c r="AU4619" s="26" t="s">
        <v>69</v>
      </c>
      <c r="AV4619" s="26" t="s">
        <v>63</v>
      </c>
      <c r="AW4619" s="26" t="s">
        <v>63</v>
      </c>
      <c r="AX4619" s="26" t="s">
        <v>63</v>
      </c>
      <c r="AY4619" s="26">
        <v>43.718687000000003</v>
      </c>
      <c r="AZ4619" s="26">
        <v>-102.17268</v>
      </c>
      <c r="BA4619" s="26" t="s">
        <v>485</v>
      </c>
      <c r="BB4619" s="26" t="s">
        <v>609</v>
      </c>
      <c r="BC4619" s="26" t="s">
        <v>751</v>
      </c>
      <c r="BD4619" s="26" t="s">
        <v>615</v>
      </c>
      <c r="BE4619" s="26"/>
      <c r="BF4619" s="26" t="s">
        <v>68</v>
      </c>
      <c r="BG4619" s="26" t="s">
        <v>68</v>
      </c>
      <c r="BH4619" s="26" t="s">
        <v>160</v>
      </c>
      <c r="BI4619" s="26">
        <v>8</v>
      </c>
      <c r="BJ4619" s="26" t="s">
        <v>217</v>
      </c>
    </row>
    <row r="4620" spans="36:62" x14ac:dyDescent="0.25">
      <c r="AJ4620" s="26">
        <v>1951</v>
      </c>
      <c r="AK4620" s="26">
        <v>2007000</v>
      </c>
      <c r="AL4620" s="264">
        <v>44009.1875</v>
      </c>
      <c r="AM4620" s="26" t="s">
        <v>481</v>
      </c>
      <c r="AN4620" s="26" t="s">
        <v>63</v>
      </c>
      <c r="AO4620" s="26"/>
      <c r="AP4620" s="26"/>
      <c r="AQ4620" s="26">
        <v>-1</v>
      </c>
      <c r="AR4620" s="26">
        <v>44</v>
      </c>
      <c r="AS4620" s="26" t="s">
        <v>168</v>
      </c>
      <c r="AT4620" s="26" t="s">
        <v>71</v>
      </c>
      <c r="AU4620" s="26" t="s">
        <v>63</v>
      </c>
      <c r="AV4620" s="26" t="s">
        <v>63</v>
      </c>
      <c r="AW4620" s="26" t="s">
        <v>63</v>
      </c>
      <c r="AX4620" s="26" t="s">
        <v>63</v>
      </c>
      <c r="AY4620" s="26">
        <v>43.940041999999899</v>
      </c>
      <c r="AZ4620" s="26">
        <v>-102.767696999999</v>
      </c>
      <c r="BA4620" s="26" t="s">
        <v>158</v>
      </c>
      <c r="BB4620" s="26" t="s">
        <v>611</v>
      </c>
      <c r="BC4620" s="26" t="s">
        <v>167</v>
      </c>
      <c r="BD4620" s="26" t="s">
        <v>154</v>
      </c>
      <c r="BE4620" s="26"/>
      <c r="BF4620" s="26" t="s">
        <v>99</v>
      </c>
      <c r="BG4620" s="26" t="s">
        <v>167</v>
      </c>
      <c r="BH4620" s="26" t="s">
        <v>99</v>
      </c>
      <c r="BI4620" s="26">
        <v>8</v>
      </c>
      <c r="BJ4620" s="26" t="s">
        <v>217</v>
      </c>
    </row>
    <row r="4621" spans="36:62" x14ac:dyDescent="0.25">
      <c r="AJ4621" s="26">
        <v>1954</v>
      </c>
      <c r="AK4621" s="26">
        <v>2007576</v>
      </c>
      <c r="AL4621" s="264">
        <v>43999.364583333336</v>
      </c>
      <c r="AM4621" s="26" t="s">
        <v>481</v>
      </c>
      <c r="AN4621" s="26" t="s">
        <v>63</v>
      </c>
      <c r="AO4621" s="26" t="s">
        <v>156</v>
      </c>
      <c r="AP4621" s="26" t="s">
        <v>716</v>
      </c>
      <c r="AQ4621" s="26">
        <v>0</v>
      </c>
      <c r="AR4621" s="26">
        <v>44</v>
      </c>
      <c r="AS4621" s="26" t="s">
        <v>628</v>
      </c>
      <c r="AT4621" s="26" t="s">
        <v>71</v>
      </c>
      <c r="AU4621" s="26" t="s">
        <v>63</v>
      </c>
      <c r="AV4621" s="26" t="s">
        <v>69</v>
      </c>
      <c r="AW4621" s="26" t="s">
        <v>63</v>
      </c>
      <c r="AX4621" s="26" t="s">
        <v>63</v>
      </c>
      <c r="AY4621" s="26">
        <v>43.9415809999999</v>
      </c>
      <c r="AZ4621" s="26">
        <v>-102.812732999999</v>
      </c>
      <c r="BA4621" s="26" t="s">
        <v>483</v>
      </c>
      <c r="BB4621" s="26" t="s">
        <v>609</v>
      </c>
      <c r="BC4621" s="26" t="s">
        <v>1009</v>
      </c>
      <c r="BD4621" s="26" t="s">
        <v>68</v>
      </c>
      <c r="BE4621" s="26" t="s">
        <v>1074</v>
      </c>
      <c r="BF4621" s="26" t="s">
        <v>68</v>
      </c>
      <c r="BG4621" s="26" t="s">
        <v>68</v>
      </c>
      <c r="BH4621" s="26" t="s">
        <v>646</v>
      </c>
      <c r="BI4621" s="26">
        <v>8</v>
      </c>
      <c r="BJ4621" s="26" t="s">
        <v>217</v>
      </c>
    </row>
    <row r="4622" spans="36:62" x14ac:dyDescent="0.25">
      <c r="AJ4622" s="26">
        <v>1955</v>
      </c>
      <c r="AK4622" s="26">
        <v>2007582</v>
      </c>
      <c r="AL4622" s="264">
        <v>44013.909722222219</v>
      </c>
      <c r="AM4622" s="26" t="s">
        <v>481</v>
      </c>
      <c r="AN4622" s="26" t="s">
        <v>63</v>
      </c>
      <c r="AO4622" s="26"/>
      <c r="AP4622" s="26"/>
      <c r="AQ4622" s="26">
        <v>-1</v>
      </c>
      <c r="AR4622" s="26">
        <v>44</v>
      </c>
      <c r="AS4622" s="26" t="s">
        <v>168</v>
      </c>
      <c r="AT4622" s="26" t="s">
        <v>71</v>
      </c>
      <c r="AU4622" s="26" t="s">
        <v>63</v>
      </c>
      <c r="AV4622" s="26" t="s">
        <v>63</v>
      </c>
      <c r="AW4622" s="26" t="s">
        <v>63</v>
      </c>
      <c r="AX4622" s="26" t="s">
        <v>63</v>
      </c>
      <c r="AY4622" s="26">
        <v>44.034388</v>
      </c>
      <c r="AZ4622" s="26">
        <v>-103.099913</v>
      </c>
      <c r="BA4622" s="26" t="s">
        <v>166</v>
      </c>
      <c r="BB4622" s="26" t="s">
        <v>611</v>
      </c>
      <c r="BC4622" s="26" t="s">
        <v>167</v>
      </c>
      <c r="BD4622" s="26" t="s">
        <v>154</v>
      </c>
      <c r="BE4622" s="26"/>
      <c r="BF4622" s="26" t="s">
        <v>99</v>
      </c>
      <c r="BG4622" s="26" t="s">
        <v>167</v>
      </c>
      <c r="BH4622" s="26" t="s">
        <v>99</v>
      </c>
      <c r="BI4622" s="26">
        <v>8</v>
      </c>
      <c r="BJ4622" s="26" t="s">
        <v>217</v>
      </c>
    </row>
    <row r="4623" spans="36:62" x14ac:dyDescent="0.25">
      <c r="AJ4623" s="26">
        <v>1956</v>
      </c>
      <c r="AK4623" s="26">
        <v>2007254</v>
      </c>
      <c r="AL4623" s="264">
        <v>43989.538194444445</v>
      </c>
      <c r="AM4623" s="26" t="s">
        <v>481</v>
      </c>
      <c r="AN4623" s="26" t="s">
        <v>63</v>
      </c>
      <c r="AO4623" s="26" t="s">
        <v>156</v>
      </c>
      <c r="AP4623" s="26" t="s">
        <v>159</v>
      </c>
      <c r="AQ4623" s="26">
        <v>0</v>
      </c>
      <c r="AR4623" s="26">
        <v>16</v>
      </c>
      <c r="AS4623" s="26" t="s">
        <v>628</v>
      </c>
      <c r="AT4623" s="26" t="s">
        <v>71</v>
      </c>
      <c r="AU4623" s="26" t="s">
        <v>63</v>
      </c>
      <c r="AV4623" s="26" t="s">
        <v>63</v>
      </c>
      <c r="AW4623" s="26" t="s">
        <v>63</v>
      </c>
      <c r="AX4623" s="26" t="s">
        <v>63</v>
      </c>
      <c r="AY4623" s="26">
        <v>44.096257000000001</v>
      </c>
      <c r="AZ4623" s="26">
        <v>-103.151383999999</v>
      </c>
      <c r="BA4623" s="26" t="s">
        <v>166</v>
      </c>
      <c r="BB4623" s="26" t="s">
        <v>157</v>
      </c>
      <c r="BC4623" s="26" t="s">
        <v>708</v>
      </c>
      <c r="BD4623" s="26" t="s">
        <v>68</v>
      </c>
      <c r="BE4623" s="26" t="s">
        <v>1336</v>
      </c>
      <c r="BF4623" s="26" t="s">
        <v>68</v>
      </c>
      <c r="BG4623" s="26" t="s">
        <v>68</v>
      </c>
      <c r="BH4623" s="26" t="s">
        <v>175</v>
      </c>
      <c r="BI4623" s="26">
        <v>8</v>
      </c>
      <c r="BJ4623" s="26" t="s">
        <v>217</v>
      </c>
    </row>
    <row r="4624" spans="36:62" x14ac:dyDescent="0.25">
      <c r="AJ4624" s="26">
        <v>1960</v>
      </c>
      <c r="AK4624" s="26">
        <v>2007385</v>
      </c>
      <c r="AL4624" s="264">
        <v>44017.886111111111</v>
      </c>
      <c r="AM4624" s="26" t="s">
        <v>481</v>
      </c>
      <c r="AN4624" s="26" t="s">
        <v>63</v>
      </c>
      <c r="AO4624" s="26" t="s">
        <v>156</v>
      </c>
      <c r="AP4624" s="26" t="s">
        <v>726</v>
      </c>
      <c r="AQ4624" s="26">
        <v>0</v>
      </c>
      <c r="AR4624" s="26">
        <v>16</v>
      </c>
      <c r="AS4624" s="26" t="s">
        <v>628</v>
      </c>
      <c r="AT4624" s="26" t="s">
        <v>77</v>
      </c>
      <c r="AU4624" s="26" t="s">
        <v>63</v>
      </c>
      <c r="AV4624" s="26" t="s">
        <v>63</v>
      </c>
      <c r="AW4624" s="26" t="s">
        <v>63</v>
      </c>
      <c r="AX4624" s="26" t="s">
        <v>63</v>
      </c>
      <c r="AY4624" s="26">
        <v>44.096257000000001</v>
      </c>
      <c r="AZ4624" s="26">
        <v>-103.15122700000001</v>
      </c>
      <c r="BA4624" s="26" t="s">
        <v>158</v>
      </c>
      <c r="BB4624" s="26" t="s">
        <v>811</v>
      </c>
      <c r="BC4624" s="26" t="s">
        <v>759</v>
      </c>
      <c r="BD4624" s="26" t="s">
        <v>759</v>
      </c>
      <c r="BE4624" s="26"/>
      <c r="BF4624" s="26" t="s">
        <v>759</v>
      </c>
      <c r="BG4624" s="26" t="s">
        <v>759</v>
      </c>
      <c r="BH4624" s="26" t="s">
        <v>175</v>
      </c>
      <c r="BI4624" s="26">
        <v>8</v>
      </c>
      <c r="BJ4624" s="26" t="s">
        <v>217</v>
      </c>
    </row>
    <row r="4625" spans="36:62" x14ac:dyDescent="0.25">
      <c r="AJ4625" s="26">
        <v>1962</v>
      </c>
      <c r="AK4625" s="26">
        <v>2008191</v>
      </c>
      <c r="AL4625" s="264">
        <v>44030.970138888886</v>
      </c>
      <c r="AM4625" s="26" t="s">
        <v>481</v>
      </c>
      <c r="AN4625" s="26" t="s">
        <v>63</v>
      </c>
      <c r="AO4625" s="26"/>
      <c r="AP4625" s="26"/>
      <c r="AQ4625" s="26">
        <v>-1</v>
      </c>
      <c r="AR4625" s="26">
        <v>44</v>
      </c>
      <c r="AS4625" s="26" t="s">
        <v>168</v>
      </c>
      <c r="AT4625" s="26" t="s">
        <v>71</v>
      </c>
      <c r="AU4625" s="26" t="s">
        <v>63</v>
      </c>
      <c r="AV4625" s="26" t="s">
        <v>63</v>
      </c>
      <c r="AW4625" s="26" t="s">
        <v>63</v>
      </c>
      <c r="AX4625" s="26" t="s">
        <v>63</v>
      </c>
      <c r="AY4625" s="26">
        <v>43.900257000000003</v>
      </c>
      <c r="AZ4625" s="26">
        <v>-102.647228999999</v>
      </c>
      <c r="BA4625" s="26" t="s">
        <v>166</v>
      </c>
      <c r="BB4625" s="26" t="s">
        <v>609</v>
      </c>
      <c r="BC4625" s="26" t="s">
        <v>167</v>
      </c>
      <c r="BD4625" s="26" t="s">
        <v>154</v>
      </c>
      <c r="BE4625" s="26"/>
      <c r="BF4625" s="26" t="s">
        <v>99</v>
      </c>
      <c r="BG4625" s="26" t="s">
        <v>167</v>
      </c>
      <c r="BH4625" s="26" t="s">
        <v>99</v>
      </c>
      <c r="BI4625" s="26">
        <v>8</v>
      </c>
      <c r="BJ4625" s="26" t="s">
        <v>217</v>
      </c>
    </row>
    <row r="4626" spans="36:62" x14ac:dyDescent="0.25">
      <c r="AJ4626" s="26">
        <v>1965</v>
      </c>
      <c r="AK4626" s="26">
        <v>2007821</v>
      </c>
      <c r="AL4626" s="264">
        <v>44027.040972222225</v>
      </c>
      <c r="AM4626" s="26" t="s">
        <v>481</v>
      </c>
      <c r="AN4626" s="26" t="s">
        <v>63</v>
      </c>
      <c r="AO4626" s="26" t="s">
        <v>156</v>
      </c>
      <c r="AP4626" s="26" t="s">
        <v>627</v>
      </c>
      <c r="AQ4626" s="26">
        <v>0</v>
      </c>
      <c r="AR4626" s="26">
        <v>16</v>
      </c>
      <c r="AS4626" s="26" t="s">
        <v>628</v>
      </c>
      <c r="AT4626" s="26" t="s">
        <v>71</v>
      </c>
      <c r="AU4626" s="26" t="s">
        <v>63</v>
      </c>
      <c r="AV4626" s="26" t="s">
        <v>63</v>
      </c>
      <c r="AW4626" s="26" t="s">
        <v>63</v>
      </c>
      <c r="AX4626" s="26" t="s">
        <v>63</v>
      </c>
      <c r="AY4626" s="26">
        <v>44.063023000000001</v>
      </c>
      <c r="AZ4626" s="26">
        <v>-103.163472999999</v>
      </c>
      <c r="BA4626" s="26" t="s">
        <v>482</v>
      </c>
      <c r="BB4626" s="26" t="s">
        <v>157</v>
      </c>
      <c r="BC4626" s="26" t="s">
        <v>1344</v>
      </c>
      <c r="BD4626" s="26" t="s">
        <v>68</v>
      </c>
      <c r="BE4626" s="26" t="s">
        <v>1343</v>
      </c>
      <c r="BF4626" s="26" t="s">
        <v>68</v>
      </c>
      <c r="BG4626" s="26" t="s">
        <v>68</v>
      </c>
      <c r="BH4626" s="26" t="s">
        <v>1308</v>
      </c>
      <c r="BI4626" s="26">
        <v>8</v>
      </c>
      <c r="BJ4626" s="26" t="s">
        <v>19</v>
      </c>
    </row>
    <row r="4627" spans="36:62" x14ac:dyDescent="0.25">
      <c r="AJ4627" s="26">
        <v>1966</v>
      </c>
      <c r="AK4627" s="26">
        <v>2008334</v>
      </c>
      <c r="AL4627" s="264">
        <v>44035.880555555559</v>
      </c>
      <c r="AM4627" s="26" t="s">
        <v>481</v>
      </c>
      <c r="AN4627" s="26" t="s">
        <v>63</v>
      </c>
      <c r="AO4627" s="26"/>
      <c r="AP4627" s="26"/>
      <c r="AQ4627" s="26">
        <v>-1</v>
      </c>
      <c r="AR4627" s="26">
        <v>44</v>
      </c>
      <c r="AS4627" s="26" t="s">
        <v>168</v>
      </c>
      <c r="AT4627" s="26" t="s">
        <v>71</v>
      </c>
      <c r="AU4627" s="26" t="s">
        <v>63</v>
      </c>
      <c r="AV4627" s="26" t="s">
        <v>63</v>
      </c>
      <c r="AW4627" s="26" t="s">
        <v>63</v>
      </c>
      <c r="AX4627" s="26" t="s">
        <v>63</v>
      </c>
      <c r="AY4627" s="26">
        <v>43.977124000000003</v>
      </c>
      <c r="AZ4627" s="26">
        <v>-102.91398100000001</v>
      </c>
      <c r="BA4627" s="26" t="s">
        <v>485</v>
      </c>
      <c r="BB4627" s="26" t="s">
        <v>609</v>
      </c>
      <c r="BC4627" s="26" t="s">
        <v>167</v>
      </c>
      <c r="BD4627" s="26" t="s">
        <v>154</v>
      </c>
      <c r="BE4627" s="26"/>
      <c r="BF4627" s="26" t="s">
        <v>99</v>
      </c>
      <c r="BG4627" s="26" t="s">
        <v>167</v>
      </c>
      <c r="BH4627" s="26" t="s">
        <v>99</v>
      </c>
      <c r="BI4627" s="26">
        <v>8</v>
      </c>
      <c r="BJ4627" s="26" t="s">
        <v>217</v>
      </c>
    </row>
    <row r="4628" spans="36:62" x14ac:dyDescent="0.25">
      <c r="AJ4628" s="26">
        <v>1967</v>
      </c>
      <c r="AK4628" s="26">
        <v>2008483</v>
      </c>
      <c r="AL4628" s="264">
        <v>44037.263888888891</v>
      </c>
      <c r="AM4628" s="26" t="s">
        <v>481</v>
      </c>
      <c r="AN4628" s="26" t="s">
        <v>63</v>
      </c>
      <c r="AO4628" s="26" t="s">
        <v>156</v>
      </c>
      <c r="AP4628" s="26" t="s">
        <v>159</v>
      </c>
      <c r="AQ4628" s="26">
        <v>0</v>
      </c>
      <c r="AR4628" s="26">
        <v>44</v>
      </c>
      <c r="AS4628" s="26" t="s">
        <v>168</v>
      </c>
      <c r="AT4628" s="26" t="s">
        <v>71</v>
      </c>
      <c r="AU4628" s="26" t="s">
        <v>63</v>
      </c>
      <c r="AV4628" s="26" t="s">
        <v>63</v>
      </c>
      <c r="AW4628" s="26" t="s">
        <v>63</v>
      </c>
      <c r="AX4628" s="26" t="s">
        <v>63</v>
      </c>
      <c r="AY4628" s="26">
        <v>43.804462000000001</v>
      </c>
      <c r="AZ4628" s="26">
        <v>-102.55977</v>
      </c>
      <c r="BA4628" s="26" t="s">
        <v>166</v>
      </c>
      <c r="BB4628" s="26" t="s">
        <v>609</v>
      </c>
      <c r="BC4628" s="26" t="s">
        <v>68</v>
      </c>
      <c r="BD4628" s="26" t="s">
        <v>154</v>
      </c>
      <c r="BE4628" s="26"/>
      <c r="BF4628" s="26" t="s">
        <v>68</v>
      </c>
      <c r="BG4628" s="26" t="s">
        <v>68</v>
      </c>
      <c r="BH4628" s="26" t="s">
        <v>160</v>
      </c>
      <c r="BI4628" s="26">
        <v>8</v>
      </c>
      <c r="BJ4628" s="26" t="s">
        <v>217</v>
      </c>
    </row>
    <row r="4629" spans="36:62" x14ac:dyDescent="0.25">
      <c r="AJ4629" s="26">
        <v>1968</v>
      </c>
      <c r="AK4629" s="26">
        <v>2008703</v>
      </c>
      <c r="AL4629" s="264">
        <v>44032.427083333336</v>
      </c>
      <c r="AM4629" s="26" t="s">
        <v>481</v>
      </c>
      <c r="AN4629" s="26" t="s">
        <v>63</v>
      </c>
      <c r="AO4629" s="26" t="s">
        <v>173</v>
      </c>
      <c r="AP4629" s="26" t="s">
        <v>159</v>
      </c>
      <c r="AQ4629" s="26">
        <v>0</v>
      </c>
      <c r="AR4629" s="26">
        <v>44</v>
      </c>
      <c r="AS4629" s="26" t="s">
        <v>1600</v>
      </c>
      <c r="AT4629" s="26" t="s">
        <v>71</v>
      </c>
      <c r="AU4629" s="26" t="s">
        <v>63</v>
      </c>
      <c r="AV4629" s="26" t="s">
        <v>63</v>
      </c>
      <c r="AW4629" s="26" t="s">
        <v>63</v>
      </c>
      <c r="AX4629" s="26" t="s">
        <v>63</v>
      </c>
      <c r="AY4629" s="26">
        <v>43.958809000000002</v>
      </c>
      <c r="AZ4629" s="26">
        <v>-102.882728999999</v>
      </c>
      <c r="BA4629" s="26" t="s">
        <v>37</v>
      </c>
      <c r="BB4629" s="26" t="s">
        <v>609</v>
      </c>
      <c r="BC4629" s="26" t="s">
        <v>68</v>
      </c>
      <c r="BD4629" s="26" t="s">
        <v>154</v>
      </c>
      <c r="BE4629" s="26"/>
      <c r="BF4629" s="26" t="s">
        <v>68</v>
      </c>
      <c r="BG4629" s="26" t="s">
        <v>68</v>
      </c>
      <c r="BH4629" s="26" t="s">
        <v>160</v>
      </c>
      <c r="BI4629" s="26">
        <v>8</v>
      </c>
      <c r="BJ4629" s="26" t="s">
        <v>19</v>
      </c>
    </row>
    <row r="4630" spans="36:62" x14ac:dyDescent="0.25">
      <c r="AJ4630" s="26">
        <v>1969</v>
      </c>
      <c r="AK4630" s="26">
        <v>2008795</v>
      </c>
      <c r="AL4630" s="264">
        <v>44044.010416666664</v>
      </c>
      <c r="AM4630" s="26" t="s">
        <v>481</v>
      </c>
      <c r="AN4630" s="26" t="s">
        <v>63</v>
      </c>
      <c r="AO4630" s="26"/>
      <c r="AP4630" s="26"/>
      <c r="AQ4630" s="26">
        <v>-1</v>
      </c>
      <c r="AR4630" s="26">
        <v>44</v>
      </c>
      <c r="AS4630" s="26" t="s">
        <v>168</v>
      </c>
      <c r="AT4630" s="26" t="s">
        <v>71</v>
      </c>
      <c r="AU4630" s="26" t="s">
        <v>63</v>
      </c>
      <c r="AV4630" s="26" t="s">
        <v>63</v>
      </c>
      <c r="AW4630" s="26" t="s">
        <v>63</v>
      </c>
      <c r="AX4630" s="26" t="s">
        <v>63</v>
      </c>
      <c r="AY4630" s="26">
        <v>44.009701999999898</v>
      </c>
      <c r="AZ4630" s="26">
        <v>-103.028181</v>
      </c>
      <c r="BA4630" s="26" t="s">
        <v>185</v>
      </c>
      <c r="BB4630" s="26" t="s">
        <v>611</v>
      </c>
      <c r="BC4630" s="26" t="s">
        <v>167</v>
      </c>
      <c r="BD4630" s="26" t="s">
        <v>154</v>
      </c>
      <c r="BE4630" s="26"/>
      <c r="BF4630" s="26" t="s">
        <v>99</v>
      </c>
      <c r="BG4630" s="26" t="s">
        <v>167</v>
      </c>
      <c r="BH4630" s="26" t="s">
        <v>99</v>
      </c>
      <c r="BI4630" s="26">
        <v>8</v>
      </c>
      <c r="BJ4630" s="26" t="s">
        <v>217</v>
      </c>
    </row>
    <row r="4631" spans="36:62" x14ac:dyDescent="0.25">
      <c r="AJ4631" s="26">
        <v>1971</v>
      </c>
      <c r="AK4631" s="26">
        <v>2009071</v>
      </c>
      <c r="AL4631" s="264">
        <v>44050.998611111114</v>
      </c>
      <c r="AM4631" s="26" t="s">
        <v>481</v>
      </c>
      <c r="AN4631" s="26" t="s">
        <v>63</v>
      </c>
      <c r="AO4631" s="26" t="s">
        <v>214</v>
      </c>
      <c r="AP4631" s="26" t="s">
        <v>716</v>
      </c>
      <c r="AQ4631" s="26">
        <v>0</v>
      </c>
      <c r="AR4631" s="26">
        <v>16</v>
      </c>
      <c r="AS4631" s="26" t="s">
        <v>1263</v>
      </c>
      <c r="AT4631" s="26" t="s">
        <v>71</v>
      </c>
      <c r="AU4631" s="26" t="s">
        <v>63</v>
      </c>
      <c r="AV4631" s="26" t="s">
        <v>63</v>
      </c>
      <c r="AW4631" s="26" t="s">
        <v>63</v>
      </c>
      <c r="AX4631" s="26" t="s">
        <v>63</v>
      </c>
      <c r="AY4631" s="26">
        <v>44.096257000000001</v>
      </c>
      <c r="AZ4631" s="26">
        <v>-103.151383999999</v>
      </c>
      <c r="BA4631" s="26" t="s">
        <v>486</v>
      </c>
      <c r="BB4631" s="26" t="s">
        <v>157</v>
      </c>
      <c r="BC4631" s="26" t="s">
        <v>1286</v>
      </c>
      <c r="BD4631" s="26" t="s">
        <v>68</v>
      </c>
      <c r="BE4631" s="26" t="s">
        <v>1345</v>
      </c>
      <c r="BF4631" s="26" t="s">
        <v>68</v>
      </c>
      <c r="BG4631" s="26" t="s">
        <v>68</v>
      </c>
      <c r="BH4631" s="26" t="s">
        <v>1242</v>
      </c>
      <c r="BI4631" s="26">
        <v>8</v>
      </c>
      <c r="BJ4631" s="26" t="s">
        <v>217</v>
      </c>
    </row>
    <row r="4632" spans="36:62" x14ac:dyDescent="0.25">
      <c r="AJ4632" s="26">
        <v>1973</v>
      </c>
      <c r="AK4632" s="26">
        <v>2008722</v>
      </c>
      <c r="AL4632" s="264">
        <v>44035.548611111109</v>
      </c>
      <c r="AM4632" s="26" t="s">
        <v>481</v>
      </c>
      <c r="AN4632" s="26" t="s">
        <v>63</v>
      </c>
      <c r="AO4632" s="26" t="s">
        <v>156</v>
      </c>
      <c r="AP4632" s="26" t="s">
        <v>982</v>
      </c>
      <c r="AQ4632" s="26">
        <v>0</v>
      </c>
      <c r="AR4632" s="26">
        <v>44</v>
      </c>
      <c r="AS4632" s="26" t="s">
        <v>628</v>
      </c>
      <c r="AT4632" s="26" t="s">
        <v>71</v>
      </c>
      <c r="AU4632" s="26" t="s">
        <v>63</v>
      </c>
      <c r="AV4632" s="26" t="s">
        <v>63</v>
      </c>
      <c r="AW4632" s="26" t="s">
        <v>63</v>
      </c>
      <c r="AX4632" s="26" t="s">
        <v>63</v>
      </c>
      <c r="AY4632" s="26">
        <v>43.957633000000001</v>
      </c>
      <c r="AZ4632" s="26">
        <v>-102.878855</v>
      </c>
      <c r="BA4632" s="26" t="s">
        <v>520</v>
      </c>
      <c r="BB4632" s="26" t="s">
        <v>609</v>
      </c>
      <c r="BC4632" s="26" t="s">
        <v>1624</v>
      </c>
      <c r="BD4632" s="26" t="s">
        <v>68</v>
      </c>
      <c r="BE4632" s="26" t="s">
        <v>1657</v>
      </c>
      <c r="BF4632" s="26" t="s">
        <v>68</v>
      </c>
      <c r="BG4632" s="26" t="s">
        <v>68</v>
      </c>
      <c r="BH4632" s="26" t="s">
        <v>175</v>
      </c>
      <c r="BI4632" s="26">
        <v>8</v>
      </c>
      <c r="BJ4632" s="26" t="s">
        <v>217</v>
      </c>
    </row>
    <row r="4633" spans="36:62" x14ac:dyDescent="0.25">
      <c r="AJ4633" s="26">
        <v>1974</v>
      </c>
      <c r="AK4633" s="26">
        <v>2008564</v>
      </c>
      <c r="AL4633" s="264">
        <v>44040.645833333336</v>
      </c>
      <c r="AM4633" s="26" t="s">
        <v>481</v>
      </c>
      <c r="AN4633" s="26" t="s">
        <v>63</v>
      </c>
      <c r="AO4633" s="26" t="s">
        <v>156</v>
      </c>
      <c r="AP4633" s="26" t="s">
        <v>627</v>
      </c>
      <c r="AQ4633" s="26">
        <v>0</v>
      </c>
      <c r="AR4633" s="26">
        <v>16</v>
      </c>
      <c r="AS4633" s="26" t="s">
        <v>628</v>
      </c>
      <c r="AT4633" s="26" t="s">
        <v>74</v>
      </c>
      <c r="AU4633" s="26" t="s">
        <v>63</v>
      </c>
      <c r="AV4633" s="26" t="s">
        <v>63</v>
      </c>
      <c r="AW4633" s="26" t="s">
        <v>63</v>
      </c>
      <c r="AX4633" s="26" t="s">
        <v>63</v>
      </c>
      <c r="AY4633" s="26">
        <v>44.068914999999897</v>
      </c>
      <c r="AZ4633" s="26">
        <v>-103.158912999999</v>
      </c>
      <c r="BA4633" s="26" t="s">
        <v>525</v>
      </c>
      <c r="BB4633" s="26" t="s">
        <v>165</v>
      </c>
      <c r="BC4633" s="26" t="s">
        <v>680</v>
      </c>
      <c r="BD4633" s="26" t="s">
        <v>68</v>
      </c>
      <c r="BE4633" s="26" t="s">
        <v>644</v>
      </c>
      <c r="BF4633" s="26" t="s">
        <v>68</v>
      </c>
      <c r="BG4633" s="26" t="s">
        <v>68</v>
      </c>
      <c r="BH4633" s="26" t="s">
        <v>175</v>
      </c>
      <c r="BI4633" s="26">
        <v>8</v>
      </c>
      <c r="BJ4633" s="26" t="s">
        <v>217</v>
      </c>
    </row>
    <row r="4634" spans="36:62" x14ac:dyDescent="0.25">
      <c r="AJ4634" s="26">
        <v>1975</v>
      </c>
      <c r="AK4634" s="26">
        <v>2008723</v>
      </c>
      <c r="AL4634" s="264">
        <v>44043.052777777775</v>
      </c>
      <c r="AM4634" s="26" t="s">
        <v>481</v>
      </c>
      <c r="AN4634" s="26" t="s">
        <v>63</v>
      </c>
      <c r="AO4634" s="26" t="s">
        <v>156</v>
      </c>
      <c r="AP4634" s="26" t="s">
        <v>824</v>
      </c>
      <c r="AQ4634" s="26">
        <v>0</v>
      </c>
      <c r="AR4634" s="26">
        <v>44</v>
      </c>
      <c r="AS4634" s="26" t="s">
        <v>1659</v>
      </c>
      <c r="AT4634" s="26" t="s">
        <v>71</v>
      </c>
      <c r="AU4634" s="26" t="s">
        <v>63</v>
      </c>
      <c r="AV4634" s="26" t="s">
        <v>63</v>
      </c>
      <c r="AW4634" s="26" t="s">
        <v>63</v>
      </c>
      <c r="AX4634" s="26" t="s">
        <v>63</v>
      </c>
      <c r="AY4634" s="26">
        <v>44.001179</v>
      </c>
      <c r="AZ4634" s="26">
        <v>-103.003563</v>
      </c>
      <c r="BA4634" s="26" t="s">
        <v>508</v>
      </c>
      <c r="BB4634" s="26" t="s">
        <v>826</v>
      </c>
      <c r="BC4634" s="26" t="s">
        <v>1660</v>
      </c>
      <c r="BD4634" s="26" t="s">
        <v>829</v>
      </c>
      <c r="BE4634" s="26" t="s">
        <v>1658</v>
      </c>
      <c r="BF4634" s="26" t="s">
        <v>829</v>
      </c>
      <c r="BG4634" s="26" t="s">
        <v>829</v>
      </c>
      <c r="BH4634" s="26" t="s">
        <v>1661</v>
      </c>
      <c r="BI4634" s="26">
        <v>8</v>
      </c>
      <c r="BJ4634" s="26" t="s">
        <v>21</v>
      </c>
    </row>
    <row r="4635" spans="36:62" x14ac:dyDescent="0.25">
      <c r="AJ4635" s="26">
        <v>1977</v>
      </c>
      <c r="AK4635" s="26">
        <v>2009303</v>
      </c>
      <c r="AL4635" s="264">
        <v>44055.369444444441</v>
      </c>
      <c r="AM4635" s="26" t="s">
        <v>481</v>
      </c>
      <c r="AN4635" s="26" t="s">
        <v>63</v>
      </c>
      <c r="AO4635" s="26" t="s">
        <v>720</v>
      </c>
      <c r="AP4635" s="26" t="s">
        <v>1189</v>
      </c>
      <c r="AQ4635" s="26">
        <v>0</v>
      </c>
      <c r="AR4635" s="26">
        <v>16</v>
      </c>
      <c r="AS4635" s="26" t="s">
        <v>189</v>
      </c>
      <c r="AT4635" s="26" t="s">
        <v>71</v>
      </c>
      <c r="AU4635" s="26" t="s">
        <v>63</v>
      </c>
      <c r="AV4635" s="26" t="s">
        <v>63</v>
      </c>
      <c r="AW4635" s="26" t="s">
        <v>63</v>
      </c>
      <c r="AX4635" s="26" t="s">
        <v>63</v>
      </c>
      <c r="AY4635" s="26">
        <v>44.096212999999899</v>
      </c>
      <c r="AZ4635" s="26">
        <v>-103.151228</v>
      </c>
      <c r="BA4635" s="26" t="s">
        <v>37</v>
      </c>
      <c r="BB4635" s="26" t="s">
        <v>609</v>
      </c>
      <c r="BC4635" s="26" t="s">
        <v>732</v>
      </c>
      <c r="BD4635" s="26" t="s">
        <v>68</v>
      </c>
      <c r="BE4635" s="26"/>
      <c r="BF4635" s="26" t="s">
        <v>68</v>
      </c>
      <c r="BG4635" s="26" t="s">
        <v>68</v>
      </c>
      <c r="BH4635" s="26" t="s">
        <v>146</v>
      </c>
      <c r="BI4635" s="26">
        <v>8</v>
      </c>
      <c r="BJ4635" s="26" t="s">
        <v>19</v>
      </c>
    </row>
    <row r="4636" spans="36:62" x14ac:dyDescent="0.25">
      <c r="AJ4636" s="26">
        <v>1980</v>
      </c>
      <c r="AK4636" s="26">
        <v>2009007</v>
      </c>
      <c r="AL4636" s="264">
        <v>44048.708333333336</v>
      </c>
      <c r="AM4636" s="26" t="s">
        <v>481</v>
      </c>
      <c r="AN4636" s="26" t="s">
        <v>63</v>
      </c>
      <c r="AO4636" s="26" t="s">
        <v>156</v>
      </c>
      <c r="AP4636" s="26" t="s">
        <v>837</v>
      </c>
      <c r="AQ4636" s="26">
        <v>0</v>
      </c>
      <c r="AR4636" s="26"/>
      <c r="AS4636" s="26" t="s">
        <v>628</v>
      </c>
      <c r="AT4636" s="26" t="s">
        <v>71</v>
      </c>
      <c r="AU4636" s="26" t="s">
        <v>63</v>
      </c>
      <c r="AV4636" s="26" t="s">
        <v>63</v>
      </c>
      <c r="AW4636" s="26" t="s">
        <v>63</v>
      </c>
      <c r="AX4636" s="26" t="s">
        <v>63</v>
      </c>
      <c r="AY4636" s="26">
        <v>44.099488999999899</v>
      </c>
      <c r="AZ4636" s="26">
        <v>-103.151607999999</v>
      </c>
      <c r="BA4636" s="26" t="s">
        <v>493</v>
      </c>
      <c r="BB4636" s="26" t="s">
        <v>672</v>
      </c>
      <c r="BC4636" s="26" t="s">
        <v>708</v>
      </c>
      <c r="BD4636" s="26" t="s">
        <v>68</v>
      </c>
      <c r="BE4636" s="26" t="s">
        <v>705</v>
      </c>
      <c r="BF4636" s="26" t="s">
        <v>68</v>
      </c>
      <c r="BG4636" s="26" t="s">
        <v>68</v>
      </c>
      <c r="BH4636" s="26" t="s">
        <v>175</v>
      </c>
      <c r="BI4636" s="26">
        <v>8</v>
      </c>
      <c r="BJ4636" s="26" t="s">
        <v>217</v>
      </c>
    </row>
    <row r="4637" spans="36:62" x14ac:dyDescent="0.25">
      <c r="AJ4637" s="26">
        <v>1981</v>
      </c>
      <c r="AK4637" s="26">
        <v>2009028</v>
      </c>
      <c r="AL4637" s="264">
        <v>44049.392361111109</v>
      </c>
      <c r="AM4637" s="26" t="s">
        <v>481</v>
      </c>
      <c r="AN4637" s="26" t="s">
        <v>63</v>
      </c>
      <c r="AO4637" s="26" t="s">
        <v>156</v>
      </c>
      <c r="AP4637" s="26" t="s">
        <v>627</v>
      </c>
      <c r="AQ4637" s="26">
        <v>0</v>
      </c>
      <c r="AR4637" s="26">
        <v>16</v>
      </c>
      <c r="AS4637" s="26" t="s">
        <v>628</v>
      </c>
      <c r="AT4637" s="26" t="s">
        <v>71</v>
      </c>
      <c r="AU4637" s="26" t="s">
        <v>63</v>
      </c>
      <c r="AV4637" s="26" t="s">
        <v>63</v>
      </c>
      <c r="AW4637" s="26" t="s">
        <v>63</v>
      </c>
      <c r="AX4637" s="26" t="s">
        <v>63</v>
      </c>
      <c r="AY4637" s="26">
        <v>44.093319000000001</v>
      </c>
      <c r="AZ4637" s="26">
        <v>-103.151382999999</v>
      </c>
      <c r="BA4637" s="26" t="s">
        <v>502</v>
      </c>
      <c r="BB4637" s="26" t="s">
        <v>609</v>
      </c>
      <c r="BC4637" s="26" t="s">
        <v>629</v>
      </c>
      <c r="BD4637" s="26" t="s">
        <v>68</v>
      </c>
      <c r="BE4637" s="26" t="s">
        <v>644</v>
      </c>
      <c r="BF4637" s="26" t="s">
        <v>68</v>
      </c>
      <c r="BG4637" s="26" t="s">
        <v>68</v>
      </c>
      <c r="BH4637" s="26" t="s">
        <v>175</v>
      </c>
      <c r="BI4637" s="26">
        <v>8</v>
      </c>
      <c r="BJ4637" s="26" t="s">
        <v>217</v>
      </c>
    </row>
    <row r="4638" spans="36:62" x14ac:dyDescent="0.25">
      <c r="AJ4638" s="26">
        <v>1982</v>
      </c>
      <c r="AK4638" s="26">
        <v>2009057</v>
      </c>
      <c r="AL4638" s="264">
        <v>44049.606249999997</v>
      </c>
      <c r="AM4638" s="26" t="s">
        <v>481</v>
      </c>
      <c r="AN4638" s="26" t="s">
        <v>63</v>
      </c>
      <c r="AO4638" s="26" t="s">
        <v>156</v>
      </c>
      <c r="AP4638" s="26" t="s">
        <v>726</v>
      </c>
      <c r="AQ4638" s="26">
        <v>0</v>
      </c>
      <c r="AR4638" s="26">
        <v>44</v>
      </c>
      <c r="AS4638" s="26" t="s">
        <v>628</v>
      </c>
      <c r="AT4638" s="26" t="s">
        <v>71</v>
      </c>
      <c r="AU4638" s="26" t="s">
        <v>63</v>
      </c>
      <c r="AV4638" s="26" t="s">
        <v>63</v>
      </c>
      <c r="AW4638" s="26" t="s">
        <v>63</v>
      </c>
      <c r="AX4638" s="26" t="s">
        <v>63</v>
      </c>
      <c r="AY4638" s="26">
        <v>44.063673000000001</v>
      </c>
      <c r="AZ4638" s="26">
        <v>-103.159719999999</v>
      </c>
      <c r="BA4638" s="26" t="s">
        <v>486</v>
      </c>
      <c r="BB4638" s="26" t="s">
        <v>811</v>
      </c>
      <c r="BC4638" s="26" t="s">
        <v>659</v>
      </c>
      <c r="BD4638" s="26" t="s">
        <v>68</v>
      </c>
      <c r="BE4638" s="26" t="s">
        <v>1273</v>
      </c>
      <c r="BF4638" s="26" t="s">
        <v>68</v>
      </c>
      <c r="BG4638" s="26" t="s">
        <v>68</v>
      </c>
      <c r="BH4638" s="26" t="s">
        <v>175</v>
      </c>
      <c r="BI4638" s="26">
        <v>8</v>
      </c>
      <c r="BJ4638" s="26" t="s">
        <v>217</v>
      </c>
    </row>
    <row r="4639" spans="36:62" x14ac:dyDescent="0.25">
      <c r="AJ4639" s="26">
        <v>1984</v>
      </c>
      <c r="AK4639" s="26">
        <v>2009185</v>
      </c>
      <c r="AL4639" s="264">
        <v>44052.489583333336</v>
      </c>
      <c r="AM4639" s="26" t="s">
        <v>481</v>
      </c>
      <c r="AN4639" s="26" t="s">
        <v>63</v>
      </c>
      <c r="AO4639" s="26" t="s">
        <v>214</v>
      </c>
      <c r="AP4639" s="26" t="s">
        <v>716</v>
      </c>
      <c r="AQ4639" s="26">
        <v>0</v>
      </c>
      <c r="AR4639" s="26">
        <v>16</v>
      </c>
      <c r="AS4639" s="26" t="s">
        <v>628</v>
      </c>
      <c r="AT4639" s="26" t="s">
        <v>71</v>
      </c>
      <c r="AU4639" s="26" t="s">
        <v>63</v>
      </c>
      <c r="AV4639" s="26" t="s">
        <v>63</v>
      </c>
      <c r="AW4639" s="26" t="s">
        <v>63</v>
      </c>
      <c r="AX4639" s="26" t="s">
        <v>63</v>
      </c>
      <c r="AY4639" s="26">
        <v>44.069243999999898</v>
      </c>
      <c r="AZ4639" s="26">
        <v>-103.158525999999</v>
      </c>
      <c r="BA4639" s="26" t="s">
        <v>556</v>
      </c>
      <c r="BB4639" s="26" t="s">
        <v>1164</v>
      </c>
      <c r="BC4639" s="26" t="s">
        <v>1350</v>
      </c>
      <c r="BD4639" s="26" t="s">
        <v>68</v>
      </c>
      <c r="BE4639" s="26" t="s">
        <v>1349</v>
      </c>
      <c r="BF4639" s="26" t="s">
        <v>68</v>
      </c>
      <c r="BG4639" s="26" t="s">
        <v>68</v>
      </c>
      <c r="BH4639" s="26" t="s">
        <v>1351</v>
      </c>
      <c r="BI4639" s="26">
        <v>8</v>
      </c>
      <c r="BJ4639" s="26" t="s">
        <v>20</v>
      </c>
    </row>
    <row r="4640" spans="36:62" x14ac:dyDescent="0.25">
      <c r="AJ4640" s="26">
        <v>1985</v>
      </c>
      <c r="AK4640" s="26">
        <v>2009225</v>
      </c>
      <c r="AL4640" s="264">
        <v>44054.493055555555</v>
      </c>
      <c r="AM4640" s="26" t="s">
        <v>481</v>
      </c>
      <c r="AN4640" s="26" t="s">
        <v>63</v>
      </c>
      <c r="AO4640" s="26" t="s">
        <v>156</v>
      </c>
      <c r="AP4640" s="26" t="s">
        <v>837</v>
      </c>
      <c r="AQ4640" s="26">
        <v>0</v>
      </c>
      <c r="AR4640" s="26">
        <v>16</v>
      </c>
      <c r="AS4640" s="26" t="s">
        <v>628</v>
      </c>
      <c r="AT4640" s="26" t="s">
        <v>71</v>
      </c>
      <c r="AU4640" s="26" t="s">
        <v>63</v>
      </c>
      <c r="AV4640" s="26" t="s">
        <v>63</v>
      </c>
      <c r="AW4640" s="26" t="s">
        <v>63</v>
      </c>
      <c r="AX4640" s="26" t="s">
        <v>63</v>
      </c>
      <c r="AY4640" s="26">
        <v>44.095894000000001</v>
      </c>
      <c r="AZ4640" s="26">
        <v>-103.151225999999</v>
      </c>
      <c r="BA4640" s="26" t="s">
        <v>493</v>
      </c>
      <c r="BB4640" s="26" t="s">
        <v>157</v>
      </c>
      <c r="BC4640" s="26" t="s">
        <v>708</v>
      </c>
      <c r="BD4640" s="26" t="s">
        <v>68</v>
      </c>
      <c r="BE4640" s="26" t="s">
        <v>1224</v>
      </c>
      <c r="BF4640" s="26" t="s">
        <v>68</v>
      </c>
      <c r="BG4640" s="26" t="s">
        <v>68</v>
      </c>
      <c r="BH4640" s="26" t="s">
        <v>175</v>
      </c>
      <c r="BI4640" s="26">
        <v>8</v>
      </c>
      <c r="BJ4640" s="26" t="s">
        <v>217</v>
      </c>
    </row>
    <row r="4641" spans="36:62" x14ac:dyDescent="0.25">
      <c r="AJ4641" s="26">
        <v>1987</v>
      </c>
      <c r="AK4641" s="26">
        <v>2009372</v>
      </c>
      <c r="AL4641" s="264">
        <v>44050.888888888891</v>
      </c>
      <c r="AM4641" s="26" t="s">
        <v>481</v>
      </c>
      <c r="AN4641" s="26" t="s">
        <v>63</v>
      </c>
      <c r="AO4641" s="26"/>
      <c r="AP4641" s="26"/>
      <c r="AQ4641" s="26">
        <v>-1</v>
      </c>
      <c r="AR4641" s="26">
        <v>44</v>
      </c>
      <c r="AS4641" s="26" t="s">
        <v>168</v>
      </c>
      <c r="AT4641" s="26" t="s">
        <v>71</v>
      </c>
      <c r="AU4641" s="26" t="s">
        <v>63</v>
      </c>
      <c r="AV4641" s="26" t="s">
        <v>63</v>
      </c>
      <c r="AW4641" s="26" t="s">
        <v>63</v>
      </c>
      <c r="AX4641" s="26" t="s">
        <v>63</v>
      </c>
      <c r="AY4641" s="26">
        <v>43.915092999999899</v>
      </c>
      <c r="AZ4641" s="26">
        <v>-102.718514999999</v>
      </c>
      <c r="BA4641" s="26" t="s">
        <v>158</v>
      </c>
      <c r="BB4641" s="26" t="s">
        <v>611</v>
      </c>
      <c r="BC4641" s="26" t="s">
        <v>167</v>
      </c>
      <c r="BD4641" s="26" t="s">
        <v>154</v>
      </c>
      <c r="BE4641" s="26"/>
      <c r="BF4641" s="26" t="s">
        <v>99</v>
      </c>
      <c r="BG4641" s="26" t="s">
        <v>167</v>
      </c>
      <c r="BH4641" s="26" t="s">
        <v>99</v>
      </c>
      <c r="BI4641" s="26">
        <v>8</v>
      </c>
      <c r="BJ4641" s="26" t="s">
        <v>217</v>
      </c>
    </row>
    <row r="4642" spans="36:62" x14ac:dyDescent="0.25">
      <c r="AJ4642" s="26">
        <v>1992</v>
      </c>
      <c r="AK4642" s="26">
        <v>2009697</v>
      </c>
      <c r="AL4642" s="264">
        <v>44063.260416666664</v>
      </c>
      <c r="AM4642" s="26" t="s">
        <v>481</v>
      </c>
      <c r="AN4642" s="26" t="s">
        <v>63</v>
      </c>
      <c r="AO4642" s="26"/>
      <c r="AP4642" s="26"/>
      <c r="AQ4642" s="26">
        <v>-1</v>
      </c>
      <c r="AR4642" s="26">
        <v>44</v>
      </c>
      <c r="AS4642" s="26" t="s">
        <v>168</v>
      </c>
      <c r="AT4642" s="26" t="s">
        <v>71</v>
      </c>
      <c r="AU4642" s="26" t="s">
        <v>63</v>
      </c>
      <c r="AV4642" s="26" t="s">
        <v>63</v>
      </c>
      <c r="AW4642" s="26" t="s">
        <v>63</v>
      </c>
      <c r="AX4642" s="26" t="s">
        <v>63</v>
      </c>
      <c r="AY4642" s="26">
        <v>43.901344000000002</v>
      </c>
      <c r="AZ4642" s="26">
        <v>-102.664158999999</v>
      </c>
      <c r="BA4642" s="26" t="s">
        <v>498</v>
      </c>
      <c r="BB4642" s="26" t="s">
        <v>611</v>
      </c>
      <c r="BC4642" s="26" t="s">
        <v>167</v>
      </c>
      <c r="BD4642" s="26" t="s">
        <v>154</v>
      </c>
      <c r="BE4642" s="26"/>
      <c r="BF4642" s="26" t="s">
        <v>99</v>
      </c>
      <c r="BG4642" s="26" t="s">
        <v>167</v>
      </c>
      <c r="BH4642" s="26" t="s">
        <v>99</v>
      </c>
      <c r="BI4642" s="26">
        <v>8</v>
      </c>
      <c r="BJ4642" s="26" t="s">
        <v>217</v>
      </c>
    </row>
    <row r="4643" spans="36:62" x14ac:dyDescent="0.25">
      <c r="AJ4643" s="26">
        <v>1994</v>
      </c>
      <c r="AK4643" s="26">
        <v>2009777</v>
      </c>
      <c r="AL4643" s="264">
        <v>44064.700694444444</v>
      </c>
      <c r="AM4643" s="26" t="s">
        <v>481</v>
      </c>
      <c r="AN4643" s="26" t="s">
        <v>63</v>
      </c>
      <c r="AO4643" s="26" t="s">
        <v>214</v>
      </c>
      <c r="AP4643" s="26" t="s">
        <v>726</v>
      </c>
      <c r="AQ4643" s="26">
        <v>0</v>
      </c>
      <c r="AR4643" s="26">
        <v>44</v>
      </c>
      <c r="AS4643" s="26" t="s">
        <v>628</v>
      </c>
      <c r="AT4643" s="26" t="s">
        <v>71</v>
      </c>
      <c r="AU4643" s="26" t="s">
        <v>63</v>
      </c>
      <c r="AV4643" s="26" t="s">
        <v>63</v>
      </c>
      <c r="AW4643" s="26" t="s">
        <v>63</v>
      </c>
      <c r="AX4643" s="26" t="s">
        <v>63</v>
      </c>
      <c r="AY4643" s="26">
        <v>44.047344000000002</v>
      </c>
      <c r="AZ4643" s="26">
        <v>-103.13145900000001</v>
      </c>
      <c r="BA4643" s="26" t="s">
        <v>576</v>
      </c>
      <c r="BB4643" s="26" t="s">
        <v>690</v>
      </c>
      <c r="BC4643" s="26" t="s">
        <v>659</v>
      </c>
      <c r="BD4643" s="26" t="s">
        <v>68</v>
      </c>
      <c r="BE4643" s="26"/>
      <c r="BF4643" s="26" t="s">
        <v>68</v>
      </c>
      <c r="BG4643" s="26" t="s">
        <v>732</v>
      </c>
      <c r="BH4643" s="26" t="s">
        <v>175</v>
      </c>
      <c r="BI4643" s="26">
        <v>8</v>
      </c>
      <c r="BJ4643" s="26" t="s">
        <v>20</v>
      </c>
    </row>
    <row r="4644" spans="36:62" x14ac:dyDescent="0.25">
      <c r="AJ4644" s="26">
        <v>1996</v>
      </c>
      <c r="AK4644" s="26">
        <v>2010594</v>
      </c>
      <c r="AL4644" s="264">
        <v>44077.295138888891</v>
      </c>
      <c r="AM4644" s="26" t="s">
        <v>481</v>
      </c>
      <c r="AN4644" s="26" t="s">
        <v>63</v>
      </c>
      <c r="AO4644" s="26" t="s">
        <v>156</v>
      </c>
      <c r="AP4644" s="26" t="s">
        <v>627</v>
      </c>
      <c r="AQ4644" s="26">
        <v>0</v>
      </c>
      <c r="AR4644" s="26"/>
      <c r="AS4644" s="26" t="s">
        <v>628</v>
      </c>
      <c r="AT4644" s="26" t="s">
        <v>71</v>
      </c>
      <c r="AU4644" s="26" t="s">
        <v>63</v>
      </c>
      <c r="AV4644" s="26" t="s">
        <v>63</v>
      </c>
      <c r="AW4644" s="26" t="s">
        <v>63</v>
      </c>
      <c r="AX4644" s="26" t="s">
        <v>63</v>
      </c>
      <c r="AY4644" s="26">
        <v>44.100988999999899</v>
      </c>
      <c r="AZ4644" s="26">
        <v>-103.152029999999</v>
      </c>
      <c r="BA4644" s="26" t="s">
        <v>483</v>
      </c>
      <c r="BB4644" s="26" t="s">
        <v>609</v>
      </c>
      <c r="BC4644" s="26" t="s">
        <v>759</v>
      </c>
      <c r="BD4644" s="26" t="s">
        <v>68</v>
      </c>
      <c r="BE4644" s="26"/>
      <c r="BF4644" s="26" t="s">
        <v>68</v>
      </c>
      <c r="BG4644" s="26" t="s">
        <v>68</v>
      </c>
      <c r="BH4644" s="26" t="s">
        <v>175</v>
      </c>
      <c r="BI4644" s="26">
        <v>8</v>
      </c>
      <c r="BJ4644" s="26" t="s">
        <v>217</v>
      </c>
    </row>
    <row r="4645" spans="36:62" x14ac:dyDescent="0.25">
      <c r="AJ4645" s="26">
        <v>1997</v>
      </c>
      <c r="AK4645" s="26">
        <v>2010608</v>
      </c>
      <c r="AL4645" s="264">
        <v>44065.125</v>
      </c>
      <c r="AM4645" s="26" t="s">
        <v>147</v>
      </c>
      <c r="AN4645" s="26" t="s">
        <v>63</v>
      </c>
      <c r="AO4645" s="26" t="s">
        <v>156</v>
      </c>
      <c r="AP4645" s="26" t="s">
        <v>159</v>
      </c>
      <c r="AQ4645" s="26">
        <v>0</v>
      </c>
      <c r="AR4645" s="26">
        <v>44</v>
      </c>
      <c r="AS4645" s="26" t="s">
        <v>149</v>
      </c>
      <c r="AT4645" s="26" t="s">
        <v>71</v>
      </c>
      <c r="AU4645" s="26" t="s">
        <v>63</v>
      </c>
      <c r="AV4645" s="26" t="s">
        <v>63</v>
      </c>
      <c r="AW4645" s="26" t="s">
        <v>63</v>
      </c>
      <c r="AX4645" s="26" t="s">
        <v>63</v>
      </c>
      <c r="AY4645" s="26">
        <v>43.717444</v>
      </c>
      <c r="AZ4645" s="26">
        <v>-101.940179</v>
      </c>
      <c r="BA4645" s="26" t="s">
        <v>158</v>
      </c>
      <c r="BB4645" s="26" t="s">
        <v>611</v>
      </c>
      <c r="BC4645" s="26" t="s">
        <v>68</v>
      </c>
      <c r="BD4645" s="26" t="s">
        <v>154</v>
      </c>
      <c r="BE4645" s="26" t="s">
        <v>1338</v>
      </c>
      <c r="BF4645" s="26" t="s">
        <v>68</v>
      </c>
      <c r="BG4645" s="26" t="s">
        <v>68</v>
      </c>
      <c r="BH4645" s="26" t="s">
        <v>146</v>
      </c>
      <c r="BI4645" s="26">
        <v>8</v>
      </c>
      <c r="BJ4645" s="26" t="s">
        <v>217</v>
      </c>
    </row>
    <row r="4646" spans="36:62" x14ac:dyDescent="0.25">
      <c r="AJ4646" s="26">
        <v>2000</v>
      </c>
      <c r="AK4646" s="26">
        <v>2010878</v>
      </c>
      <c r="AL4646" s="264">
        <v>44091.318055555559</v>
      </c>
      <c r="AM4646" s="26" t="s">
        <v>481</v>
      </c>
      <c r="AN4646" s="26" t="s">
        <v>63</v>
      </c>
      <c r="AO4646" s="26" t="s">
        <v>156</v>
      </c>
      <c r="AP4646" s="26" t="s">
        <v>713</v>
      </c>
      <c r="AQ4646" s="26">
        <v>0</v>
      </c>
      <c r="AR4646" s="26">
        <v>44</v>
      </c>
      <c r="AS4646" s="26" t="s">
        <v>628</v>
      </c>
      <c r="AT4646" s="26" t="s">
        <v>71</v>
      </c>
      <c r="AU4646" s="26" t="s">
        <v>63</v>
      </c>
      <c r="AV4646" s="26" t="s">
        <v>63</v>
      </c>
      <c r="AW4646" s="26" t="s">
        <v>63</v>
      </c>
      <c r="AX4646" s="26" t="s">
        <v>63</v>
      </c>
      <c r="AY4646" s="26">
        <v>44.062614000000004</v>
      </c>
      <c r="AZ4646" s="26">
        <v>-103.157866999999</v>
      </c>
      <c r="BA4646" s="26" t="s">
        <v>166</v>
      </c>
      <c r="BB4646" s="26" t="s">
        <v>157</v>
      </c>
      <c r="BC4646" s="26" t="s">
        <v>1042</v>
      </c>
      <c r="BD4646" s="26" t="s">
        <v>68</v>
      </c>
      <c r="BE4646" s="26" t="s">
        <v>705</v>
      </c>
      <c r="BF4646" s="26" t="s">
        <v>68</v>
      </c>
      <c r="BG4646" s="26" t="s">
        <v>68</v>
      </c>
      <c r="BH4646" s="26" t="s">
        <v>175</v>
      </c>
      <c r="BI4646" s="26">
        <v>8</v>
      </c>
      <c r="BJ4646" s="26" t="s">
        <v>217</v>
      </c>
    </row>
    <row r="4647" spans="36:62" x14ac:dyDescent="0.25">
      <c r="AJ4647" s="26">
        <v>2001</v>
      </c>
      <c r="AK4647" s="26">
        <v>2010963</v>
      </c>
      <c r="AL4647" s="264">
        <v>44064.854166666664</v>
      </c>
      <c r="AM4647" s="26" t="s">
        <v>481</v>
      </c>
      <c r="AN4647" s="26" t="s">
        <v>63</v>
      </c>
      <c r="AO4647" s="26"/>
      <c r="AP4647" s="26"/>
      <c r="AQ4647" s="26">
        <v>-1</v>
      </c>
      <c r="AR4647" s="26">
        <v>44</v>
      </c>
      <c r="AS4647" s="26" t="s">
        <v>168</v>
      </c>
      <c r="AT4647" s="26" t="s">
        <v>71</v>
      </c>
      <c r="AU4647" s="26" t="s">
        <v>63</v>
      </c>
      <c r="AV4647" s="26" t="s">
        <v>63</v>
      </c>
      <c r="AW4647" s="26" t="s">
        <v>63</v>
      </c>
      <c r="AX4647" s="26" t="s">
        <v>63</v>
      </c>
      <c r="AY4647" s="26">
        <v>43.915667999999897</v>
      </c>
      <c r="AZ4647" s="26">
        <v>-102.724177999999</v>
      </c>
      <c r="BA4647" s="26" t="s">
        <v>166</v>
      </c>
      <c r="BB4647" s="26" t="s">
        <v>609</v>
      </c>
      <c r="BC4647" s="26" t="s">
        <v>167</v>
      </c>
      <c r="BD4647" s="26" t="s">
        <v>154</v>
      </c>
      <c r="BE4647" s="26"/>
      <c r="BF4647" s="26" t="s">
        <v>99</v>
      </c>
      <c r="BG4647" s="26" t="s">
        <v>167</v>
      </c>
      <c r="BH4647" s="26" t="s">
        <v>99</v>
      </c>
      <c r="BI4647" s="26">
        <v>8</v>
      </c>
      <c r="BJ4647" s="26" t="s">
        <v>217</v>
      </c>
    </row>
    <row r="4648" spans="36:62" x14ac:dyDescent="0.25">
      <c r="AJ4648" s="26">
        <v>2005</v>
      </c>
      <c r="AK4648" s="26">
        <v>2010992</v>
      </c>
      <c r="AL4648" s="264">
        <v>44077.738888888889</v>
      </c>
      <c r="AM4648" s="26" t="s">
        <v>481</v>
      </c>
      <c r="AN4648" s="26" t="s">
        <v>63</v>
      </c>
      <c r="AO4648" s="26" t="s">
        <v>214</v>
      </c>
      <c r="AP4648" s="26" t="s">
        <v>159</v>
      </c>
      <c r="AQ4648" s="26">
        <v>0</v>
      </c>
      <c r="AR4648" s="26">
        <v>44</v>
      </c>
      <c r="AS4648" s="26" t="s">
        <v>189</v>
      </c>
      <c r="AT4648" s="26" t="s">
        <v>71</v>
      </c>
      <c r="AU4648" s="26" t="s">
        <v>69</v>
      </c>
      <c r="AV4648" s="26" t="s">
        <v>63</v>
      </c>
      <c r="AW4648" s="26" t="s">
        <v>63</v>
      </c>
      <c r="AX4648" s="26" t="s">
        <v>63</v>
      </c>
      <c r="AY4648" s="26">
        <v>43.907108999999899</v>
      </c>
      <c r="AZ4648" s="26">
        <v>-102.684117999999</v>
      </c>
      <c r="BA4648" s="26" t="s">
        <v>158</v>
      </c>
      <c r="BB4648" s="26" t="s">
        <v>611</v>
      </c>
      <c r="BC4648" s="26" t="s">
        <v>1430</v>
      </c>
      <c r="BD4648" s="26" t="s">
        <v>68</v>
      </c>
      <c r="BE4648" s="26" t="s">
        <v>1115</v>
      </c>
      <c r="BF4648" s="26" t="s">
        <v>68</v>
      </c>
      <c r="BG4648" s="26" t="s">
        <v>68</v>
      </c>
      <c r="BH4648" s="26" t="s">
        <v>210</v>
      </c>
      <c r="BI4648" s="26">
        <v>8</v>
      </c>
      <c r="BJ4648" s="26" t="s">
        <v>20</v>
      </c>
    </row>
    <row r="4649" spans="36:62" x14ac:dyDescent="0.25">
      <c r="AJ4649" s="26">
        <v>2006</v>
      </c>
      <c r="AK4649" s="26">
        <v>2011006</v>
      </c>
      <c r="AL4649" s="264">
        <v>44081.841666666667</v>
      </c>
      <c r="AM4649" s="26" t="s">
        <v>481</v>
      </c>
      <c r="AN4649" s="26" t="s">
        <v>63</v>
      </c>
      <c r="AO4649" s="26" t="s">
        <v>156</v>
      </c>
      <c r="AP4649" s="26" t="s">
        <v>159</v>
      </c>
      <c r="AQ4649" s="26">
        <v>0</v>
      </c>
      <c r="AR4649" s="26">
        <v>16</v>
      </c>
      <c r="AS4649" s="26" t="s">
        <v>628</v>
      </c>
      <c r="AT4649" s="26" t="s">
        <v>77</v>
      </c>
      <c r="AU4649" s="26" t="s">
        <v>63</v>
      </c>
      <c r="AV4649" s="26" t="s">
        <v>63</v>
      </c>
      <c r="AW4649" s="26" t="s">
        <v>63</v>
      </c>
      <c r="AX4649" s="26" t="s">
        <v>63</v>
      </c>
      <c r="AY4649" s="26">
        <v>44.099114</v>
      </c>
      <c r="AZ4649" s="26">
        <v>-103.15120400000001</v>
      </c>
      <c r="BA4649" s="26" t="s">
        <v>493</v>
      </c>
      <c r="BB4649" s="26" t="s">
        <v>165</v>
      </c>
      <c r="BC4649" s="26" t="s">
        <v>659</v>
      </c>
      <c r="BD4649" s="26" t="s">
        <v>68</v>
      </c>
      <c r="BE4649" s="26" t="s">
        <v>1353</v>
      </c>
      <c r="BF4649" s="26" t="s">
        <v>68</v>
      </c>
      <c r="BG4649" s="26" t="s">
        <v>209</v>
      </c>
      <c r="BH4649" s="26" t="s">
        <v>646</v>
      </c>
      <c r="BI4649" s="26">
        <v>8</v>
      </c>
      <c r="BJ4649" s="26" t="s">
        <v>217</v>
      </c>
    </row>
    <row r="4650" spans="36:62" x14ac:dyDescent="0.25">
      <c r="AJ4650" s="26">
        <v>2009</v>
      </c>
      <c r="AK4650" s="26">
        <v>2010391</v>
      </c>
      <c r="AL4650" s="264">
        <v>44079.845138888886</v>
      </c>
      <c r="AM4650" s="26" t="s">
        <v>481</v>
      </c>
      <c r="AN4650" s="26" t="s">
        <v>63</v>
      </c>
      <c r="AO4650" s="26" t="s">
        <v>156</v>
      </c>
      <c r="AP4650" s="26" t="s">
        <v>716</v>
      </c>
      <c r="AQ4650" s="26">
        <v>0</v>
      </c>
      <c r="AR4650" s="26">
        <v>16</v>
      </c>
      <c r="AS4650" s="26" t="s">
        <v>628</v>
      </c>
      <c r="AT4650" s="26" t="s">
        <v>71</v>
      </c>
      <c r="AU4650" s="26" t="s">
        <v>63</v>
      </c>
      <c r="AV4650" s="26" t="s">
        <v>63</v>
      </c>
      <c r="AW4650" s="26" t="s">
        <v>63</v>
      </c>
      <c r="AX4650" s="26" t="s">
        <v>63</v>
      </c>
      <c r="AY4650" s="26">
        <v>44.096257000000001</v>
      </c>
      <c r="AZ4650" s="26">
        <v>-103.151383999999</v>
      </c>
      <c r="BA4650" s="26" t="s">
        <v>483</v>
      </c>
      <c r="BB4650" s="26" t="s">
        <v>609</v>
      </c>
      <c r="BC4650" s="26" t="s">
        <v>708</v>
      </c>
      <c r="BD4650" s="26" t="s">
        <v>68</v>
      </c>
      <c r="BE4650" s="26" t="s">
        <v>705</v>
      </c>
      <c r="BF4650" s="26" t="s">
        <v>68</v>
      </c>
      <c r="BG4650" s="26" t="s">
        <v>68</v>
      </c>
      <c r="BH4650" s="26" t="s">
        <v>175</v>
      </c>
      <c r="BI4650" s="26">
        <v>8</v>
      </c>
      <c r="BJ4650" s="26" t="s">
        <v>21</v>
      </c>
    </row>
    <row r="4651" spans="36:62" x14ac:dyDescent="0.25">
      <c r="AJ4651" s="26">
        <v>2012</v>
      </c>
      <c r="AK4651" s="26">
        <v>2011469</v>
      </c>
      <c r="AL4651" s="264">
        <v>44095.55972222222</v>
      </c>
      <c r="AM4651" s="26" t="s">
        <v>481</v>
      </c>
      <c r="AN4651" s="26" t="s">
        <v>63</v>
      </c>
      <c r="AO4651" s="26" t="s">
        <v>156</v>
      </c>
      <c r="AP4651" s="26" t="s">
        <v>627</v>
      </c>
      <c r="AQ4651" s="26">
        <v>0</v>
      </c>
      <c r="AR4651" s="26">
        <v>16</v>
      </c>
      <c r="AS4651" s="26" t="s">
        <v>628</v>
      </c>
      <c r="AT4651" s="26" t="s">
        <v>71</v>
      </c>
      <c r="AU4651" s="26" t="s">
        <v>63</v>
      </c>
      <c r="AV4651" s="26" t="s">
        <v>63</v>
      </c>
      <c r="AW4651" s="26" t="s">
        <v>63</v>
      </c>
      <c r="AX4651" s="26" t="s">
        <v>63</v>
      </c>
      <c r="AY4651" s="26">
        <v>44.100456999999899</v>
      </c>
      <c r="AZ4651" s="26">
        <v>-103.151386</v>
      </c>
      <c r="BA4651" s="26" t="s">
        <v>520</v>
      </c>
      <c r="BB4651" s="26" t="s">
        <v>611</v>
      </c>
      <c r="BC4651" s="26" t="s">
        <v>629</v>
      </c>
      <c r="BD4651" s="26" t="s">
        <v>68</v>
      </c>
      <c r="BE4651" s="26" t="s">
        <v>1662</v>
      </c>
      <c r="BF4651" s="26" t="s">
        <v>68</v>
      </c>
      <c r="BG4651" s="26" t="s">
        <v>68</v>
      </c>
      <c r="BH4651" s="26" t="s">
        <v>175</v>
      </c>
      <c r="BI4651" s="26">
        <v>8</v>
      </c>
      <c r="BJ4651" s="26" t="s">
        <v>217</v>
      </c>
    </row>
    <row r="4652" spans="36:62" x14ac:dyDescent="0.25">
      <c r="AJ4652" s="26">
        <v>2013</v>
      </c>
      <c r="AK4652" s="26">
        <v>2011231</v>
      </c>
      <c r="AL4652" s="264">
        <v>43915.263888888891</v>
      </c>
      <c r="AM4652" s="26" t="s">
        <v>147</v>
      </c>
      <c r="AN4652" s="26" t="s">
        <v>63</v>
      </c>
      <c r="AO4652" s="26"/>
      <c r="AP4652" s="26"/>
      <c r="AQ4652" s="26">
        <v>-1</v>
      </c>
      <c r="AR4652" s="26">
        <v>44</v>
      </c>
      <c r="AS4652" s="26" t="s">
        <v>168</v>
      </c>
      <c r="AT4652" s="26" t="s">
        <v>704</v>
      </c>
      <c r="AU4652" s="26" t="s">
        <v>63</v>
      </c>
      <c r="AV4652" s="26" t="s">
        <v>63</v>
      </c>
      <c r="AW4652" s="26" t="s">
        <v>63</v>
      </c>
      <c r="AX4652" s="26" t="s">
        <v>63</v>
      </c>
      <c r="AY4652" s="26">
        <v>43.577874000000001</v>
      </c>
      <c r="AZ4652" s="26">
        <v>-101.565359999999</v>
      </c>
      <c r="BA4652" s="26" t="s">
        <v>158</v>
      </c>
      <c r="BB4652" s="26" t="s">
        <v>609</v>
      </c>
      <c r="BC4652" s="26" t="s">
        <v>167</v>
      </c>
      <c r="BD4652" s="26" t="s">
        <v>154</v>
      </c>
      <c r="BE4652" s="26"/>
      <c r="BF4652" s="26" t="s">
        <v>99</v>
      </c>
      <c r="BG4652" s="26" t="s">
        <v>167</v>
      </c>
      <c r="BH4652" s="26" t="s">
        <v>99</v>
      </c>
      <c r="BI4652" s="26">
        <v>8</v>
      </c>
      <c r="BJ4652" s="26" t="s">
        <v>217</v>
      </c>
    </row>
    <row r="4653" spans="36:62" x14ac:dyDescent="0.25">
      <c r="AJ4653" s="26">
        <v>2014</v>
      </c>
      <c r="AK4653" s="26">
        <v>2011626</v>
      </c>
      <c r="AL4653" s="264">
        <v>44103.663194444445</v>
      </c>
      <c r="AM4653" s="26" t="s">
        <v>481</v>
      </c>
      <c r="AN4653" s="26" t="s">
        <v>63</v>
      </c>
      <c r="AO4653" s="26" t="s">
        <v>156</v>
      </c>
      <c r="AP4653" s="26" t="s">
        <v>627</v>
      </c>
      <c r="AQ4653" s="26">
        <v>0</v>
      </c>
      <c r="AR4653" s="26">
        <v>44</v>
      </c>
      <c r="AS4653" s="26" t="s">
        <v>628</v>
      </c>
      <c r="AT4653" s="26" t="s">
        <v>74</v>
      </c>
      <c r="AU4653" s="26" t="s">
        <v>63</v>
      </c>
      <c r="AV4653" s="26" t="s">
        <v>63</v>
      </c>
      <c r="AW4653" s="26" t="s">
        <v>63</v>
      </c>
      <c r="AX4653" s="26" t="s">
        <v>63</v>
      </c>
      <c r="AY4653" s="26">
        <v>44.065399999999897</v>
      </c>
      <c r="AZ4653" s="26">
        <v>-103.16273200000001</v>
      </c>
      <c r="BA4653" s="26" t="s">
        <v>518</v>
      </c>
      <c r="BB4653" s="26" t="s">
        <v>611</v>
      </c>
      <c r="BC4653" s="26" t="s">
        <v>629</v>
      </c>
      <c r="BD4653" s="26" t="s">
        <v>68</v>
      </c>
      <c r="BE4653" s="26" t="s">
        <v>644</v>
      </c>
      <c r="BF4653" s="26" t="s">
        <v>68</v>
      </c>
      <c r="BG4653" s="26" t="s">
        <v>68</v>
      </c>
      <c r="BH4653" s="26" t="s">
        <v>175</v>
      </c>
      <c r="BI4653" s="26">
        <v>8</v>
      </c>
      <c r="BJ4653" s="26" t="s">
        <v>217</v>
      </c>
    </row>
    <row r="4654" spans="36:62" x14ac:dyDescent="0.25">
      <c r="AJ4654" s="26">
        <v>2016</v>
      </c>
      <c r="AK4654" s="26">
        <v>2011685</v>
      </c>
      <c r="AL4654" s="264">
        <v>44095.669444444444</v>
      </c>
      <c r="AM4654" s="26" t="s">
        <v>481</v>
      </c>
      <c r="AN4654" s="26" t="s">
        <v>63</v>
      </c>
      <c r="AO4654" s="26" t="s">
        <v>156</v>
      </c>
      <c r="AP4654" s="26" t="s">
        <v>159</v>
      </c>
      <c r="AQ4654" s="26">
        <v>0</v>
      </c>
      <c r="AR4654" s="26">
        <v>44</v>
      </c>
      <c r="AS4654" s="26" t="s">
        <v>628</v>
      </c>
      <c r="AT4654" s="26" t="s">
        <v>71</v>
      </c>
      <c r="AU4654" s="26" t="s">
        <v>63</v>
      </c>
      <c r="AV4654" s="26" t="s">
        <v>63</v>
      </c>
      <c r="AW4654" s="26" t="s">
        <v>63</v>
      </c>
      <c r="AX4654" s="26" t="s">
        <v>63</v>
      </c>
      <c r="AY4654" s="26">
        <v>44.056279000000004</v>
      </c>
      <c r="AZ4654" s="26">
        <v>-103.146918999999</v>
      </c>
      <c r="BA4654" s="26" t="s">
        <v>493</v>
      </c>
      <c r="BB4654" s="26" t="s">
        <v>611</v>
      </c>
      <c r="BC4654" s="26" t="s">
        <v>708</v>
      </c>
      <c r="BD4654" s="26" t="s">
        <v>68</v>
      </c>
      <c r="BE4654" s="26"/>
      <c r="BF4654" s="26" t="s">
        <v>68</v>
      </c>
      <c r="BG4654" s="26" t="s">
        <v>68</v>
      </c>
      <c r="BH4654" s="26" t="s">
        <v>175</v>
      </c>
      <c r="BI4654" s="26">
        <v>8</v>
      </c>
      <c r="BJ4654" s="26" t="s">
        <v>217</v>
      </c>
    </row>
    <row r="4655" spans="36:62" x14ac:dyDescent="0.25">
      <c r="AJ4655" s="26">
        <v>2018</v>
      </c>
      <c r="AK4655" s="26">
        <v>2010897</v>
      </c>
      <c r="AL4655" s="264">
        <v>44091.213194444441</v>
      </c>
      <c r="AM4655" s="26" t="s">
        <v>481</v>
      </c>
      <c r="AN4655" s="26" t="s">
        <v>63</v>
      </c>
      <c r="AO4655" s="26" t="s">
        <v>156</v>
      </c>
      <c r="AP4655" s="26" t="s">
        <v>944</v>
      </c>
      <c r="AQ4655" s="26">
        <v>0</v>
      </c>
      <c r="AR4655" s="26"/>
      <c r="AS4655" s="26" t="s">
        <v>628</v>
      </c>
      <c r="AT4655" s="26" t="s">
        <v>71</v>
      </c>
      <c r="AU4655" s="26" t="s">
        <v>63</v>
      </c>
      <c r="AV4655" s="26" t="s">
        <v>63</v>
      </c>
      <c r="AW4655" s="26" t="s">
        <v>63</v>
      </c>
      <c r="AX4655" s="26" t="s">
        <v>63</v>
      </c>
      <c r="AY4655" s="26">
        <v>44.100586</v>
      </c>
      <c r="AZ4655" s="26">
        <v>-103.15130000000001</v>
      </c>
      <c r="BA4655" s="26" t="s">
        <v>508</v>
      </c>
      <c r="BB4655" s="26" t="s">
        <v>690</v>
      </c>
      <c r="BC4655" s="26" t="s">
        <v>659</v>
      </c>
      <c r="BD4655" s="26" t="s">
        <v>68</v>
      </c>
      <c r="BE4655" s="26" t="s">
        <v>617</v>
      </c>
      <c r="BF4655" s="26" t="s">
        <v>68</v>
      </c>
      <c r="BG4655" s="26" t="s">
        <v>68</v>
      </c>
      <c r="BH4655" s="26" t="s">
        <v>175</v>
      </c>
      <c r="BI4655" s="26">
        <v>8</v>
      </c>
      <c r="BJ4655" s="26" t="s">
        <v>217</v>
      </c>
    </row>
    <row r="4656" spans="36:62" x14ac:dyDescent="0.25">
      <c r="AJ4656" s="26">
        <v>2019</v>
      </c>
      <c r="AK4656" s="26">
        <v>2011098</v>
      </c>
      <c r="AL4656" s="264">
        <v>44094.803472222222</v>
      </c>
      <c r="AM4656" s="26" t="s">
        <v>481</v>
      </c>
      <c r="AN4656" s="26" t="s">
        <v>63</v>
      </c>
      <c r="AO4656" s="26" t="s">
        <v>156</v>
      </c>
      <c r="AP4656" s="26" t="s">
        <v>713</v>
      </c>
      <c r="AQ4656" s="26">
        <v>0</v>
      </c>
      <c r="AR4656" s="26">
        <v>16</v>
      </c>
      <c r="AS4656" s="26" t="s">
        <v>628</v>
      </c>
      <c r="AT4656" s="26" t="s">
        <v>71</v>
      </c>
      <c r="AU4656" s="26" t="s">
        <v>63</v>
      </c>
      <c r="AV4656" s="26" t="s">
        <v>63</v>
      </c>
      <c r="AW4656" s="26" t="s">
        <v>63</v>
      </c>
      <c r="AX4656" s="26" t="s">
        <v>63</v>
      </c>
      <c r="AY4656" s="26">
        <v>44.091346999999899</v>
      </c>
      <c r="AZ4656" s="26">
        <v>-103.151247999999</v>
      </c>
      <c r="BA4656" s="26" t="s">
        <v>486</v>
      </c>
      <c r="BB4656" s="26" t="s">
        <v>157</v>
      </c>
      <c r="BC4656" s="26" t="s">
        <v>659</v>
      </c>
      <c r="BD4656" s="26" t="s">
        <v>68</v>
      </c>
      <c r="BE4656" s="26"/>
      <c r="BF4656" s="26" t="s">
        <v>68</v>
      </c>
      <c r="BG4656" s="26" t="s">
        <v>1139</v>
      </c>
      <c r="BH4656" s="26" t="s">
        <v>175</v>
      </c>
      <c r="BI4656" s="26">
        <v>8</v>
      </c>
      <c r="BJ4656" s="26" t="s">
        <v>217</v>
      </c>
    </row>
    <row r="4657" spans="36:62" x14ac:dyDescent="0.25">
      <c r="AJ4657" s="26">
        <v>2020</v>
      </c>
      <c r="AK4657" s="26">
        <v>2011032</v>
      </c>
      <c r="AL4657" s="264">
        <v>44090.897222222222</v>
      </c>
      <c r="AM4657" s="26" t="s">
        <v>481</v>
      </c>
      <c r="AN4657" s="26" t="s">
        <v>63</v>
      </c>
      <c r="AO4657" s="26" t="s">
        <v>156</v>
      </c>
      <c r="AP4657" s="26" t="s">
        <v>159</v>
      </c>
      <c r="AQ4657" s="26">
        <v>0</v>
      </c>
      <c r="AR4657" s="26">
        <v>16</v>
      </c>
      <c r="AS4657" s="26" t="s">
        <v>722</v>
      </c>
      <c r="AT4657" s="26" t="s">
        <v>71</v>
      </c>
      <c r="AU4657" s="26" t="s">
        <v>63</v>
      </c>
      <c r="AV4657" s="26" t="s">
        <v>63</v>
      </c>
      <c r="AW4657" s="26" t="s">
        <v>63</v>
      </c>
      <c r="AX4657" s="26" t="s">
        <v>63</v>
      </c>
      <c r="AY4657" s="26">
        <v>44.083550000000002</v>
      </c>
      <c r="AZ4657" s="26">
        <v>-103.151236999999</v>
      </c>
      <c r="BA4657" s="26" t="s">
        <v>493</v>
      </c>
      <c r="BB4657" s="26" t="s">
        <v>157</v>
      </c>
      <c r="BC4657" s="26" t="s">
        <v>687</v>
      </c>
      <c r="BD4657" s="26" t="s">
        <v>68</v>
      </c>
      <c r="BE4657" s="26"/>
      <c r="BF4657" s="26" t="s">
        <v>68</v>
      </c>
      <c r="BG4657" s="26" t="s">
        <v>68</v>
      </c>
      <c r="BH4657" s="26" t="s">
        <v>795</v>
      </c>
      <c r="BI4657" s="26">
        <v>8</v>
      </c>
      <c r="BJ4657" s="26" t="s">
        <v>217</v>
      </c>
    </row>
    <row r="4658" spans="36:62" x14ac:dyDescent="0.25">
      <c r="AJ4658" s="26">
        <v>2021</v>
      </c>
      <c r="AK4658" s="26">
        <v>2011238</v>
      </c>
      <c r="AL4658" s="264">
        <v>44097.761111111111</v>
      </c>
      <c r="AM4658" s="26" t="s">
        <v>481</v>
      </c>
      <c r="AN4658" s="26" t="s">
        <v>63</v>
      </c>
      <c r="AO4658" s="26" t="s">
        <v>156</v>
      </c>
      <c r="AP4658" s="26" t="s">
        <v>765</v>
      </c>
      <c r="AQ4658" s="26">
        <v>0</v>
      </c>
      <c r="AR4658" s="26">
        <v>44</v>
      </c>
      <c r="AS4658" s="26" t="s">
        <v>628</v>
      </c>
      <c r="AT4658" s="26" t="s">
        <v>71</v>
      </c>
      <c r="AU4658" s="26" t="s">
        <v>63</v>
      </c>
      <c r="AV4658" s="26" t="s">
        <v>69</v>
      </c>
      <c r="AW4658" s="26" t="s">
        <v>69</v>
      </c>
      <c r="AX4658" s="26" t="s">
        <v>63</v>
      </c>
      <c r="AY4658" s="26">
        <v>44.062376</v>
      </c>
      <c r="AZ4658" s="26">
        <v>-103.157448</v>
      </c>
      <c r="BA4658" s="26" t="s">
        <v>483</v>
      </c>
      <c r="BB4658" s="26" t="s">
        <v>611</v>
      </c>
      <c r="BC4658" s="26" t="s">
        <v>1663</v>
      </c>
      <c r="BD4658" s="26" t="s">
        <v>68</v>
      </c>
      <c r="BE4658" s="26" t="s">
        <v>1069</v>
      </c>
      <c r="BF4658" s="26" t="s">
        <v>68</v>
      </c>
      <c r="BG4658" s="26" t="s">
        <v>68</v>
      </c>
      <c r="BH4658" s="26" t="s">
        <v>728</v>
      </c>
      <c r="BI4658" s="26">
        <v>8</v>
      </c>
      <c r="BJ4658" s="26" t="s">
        <v>217</v>
      </c>
    </row>
    <row r="4659" spans="36:62" x14ac:dyDescent="0.25">
      <c r="AJ4659" s="26">
        <v>2023</v>
      </c>
      <c r="AK4659" s="26">
        <v>2011426</v>
      </c>
      <c r="AL4659" s="264">
        <v>44096.114583333336</v>
      </c>
      <c r="AM4659" s="26" t="s">
        <v>481</v>
      </c>
      <c r="AN4659" s="26" t="s">
        <v>63</v>
      </c>
      <c r="AO4659" s="26" t="s">
        <v>156</v>
      </c>
      <c r="AP4659" s="26" t="s">
        <v>159</v>
      </c>
      <c r="AQ4659" s="26">
        <v>0</v>
      </c>
      <c r="AR4659" s="26">
        <v>16</v>
      </c>
      <c r="AS4659" s="26" t="s">
        <v>1354</v>
      </c>
      <c r="AT4659" s="26" t="s">
        <v>71</v>
      </c>
      <c r="AU4659" s="26" t="s">
        <v>63</v>
      </c>
      <c r="AV4659" s="26" t="s">
        <v>63</v>
      </c>
      <c r="AW4659" s="26" t="s">
        <v>63</v>
      </c>
      <c r="AX4659" s="26" t="s">
        <v>63</v>
      </c>
      <c r="AY4659" s="26">
        <v>44.068623000000002</v>
      </c>
      <c r="AZ4659" s="26">
        <v>-103.159013</v>
      </c>
      <c r="BA4659" s="26" t="s">
        <v>166</v>
      </c>
      <c r="BB4659" s="26" t="s">
        <v>165</v>
      </c>
      <c r="BC4659" s="26" t="s">
        <v>1355</v>
      </c>
      <c r="BD4659" s="26" t="s">
        <v>68</v>
      </c>
      <c r="BE4659" s="26" t="s">
        <v>816</v>
      </c>
      <c r="BF4659" s="26" t="s">
        <v>68</v>
      </c>
      <c r="BG4659" s="26" t="s">
        <v>68</v>
      </c>
      <c r="BH4659" s="26" t="s">
        <v>757</v>
      </c>
      <c r="BI4659" s="26">
        <v>8</v>
      </c>
      <c r="BJ4659" s="26" t="s">
        <v>217</v>
      </c>
    </row>
    <row r="4660" spans="36:62" x14ac:dyDescent="0.25">
      <c r="AJ4660" s="26">
        <v>2024</v>
      </c>
      <c r="AK4660" s="26">
        <v>2011824</v>
      </c>
      <c r="AL4660" s="264">
        <v>44101.802083333336</v>
      </c>
      <c r="AM4660" s="26" t="s">
        <v>481</v>
      </c>
      <c r="AN4660" s="26" t="s">
        <v>63</v>
      </c>
      <c r="AO4660" s="26"/>
      <c r="AP4660" s="26"/>
      <c r="AQ4660" s="26">
        <v>-1</v>
      </c>
      <c r="AR4660" s="26">
        <v>44</v>
      </c>
      <c r="AS4660" s="26" t="s">
        <v>168</v>
      </c>
      <c r="AT4660" s="26" t="s">
        <v>71</v>
      </c>
      <c r="AU4660" s="26" t="s">
        <v>63</v>
      </c>
      <c r="AV4660" s="26" t="s">
        <v>63</v>
      </c>
      <c r="AW4660" s="26" t="s">
        <v>63</v>
      </c>
      <c r="AX4660" s="26" t="s">
        <v>63</v>
      </c>
      <c r="AY4660" s="26">
        <v>44.007266000000001</v>
      </c>
      <c r="AZ4660" s="26">
        <v>-103.021124999999</v>
      </c>
      <c r="BA4660" s="26" t="s">
        <v>166</v>
      </c>
      <c r="BB4660" s="26" t="s">
        <v>611</v>
      </c>
      <c r="BC4660" s="26" t="s">
        <v>167</v>
      </c>
      <c r="BD4660" s="26" t="s">
        <v>154</v>
      </c>
      <c r="BE4660" s="26"/>
      <c r="BF4660" s="26" t="s">
        <v>99</v>
      </c>
      <c r="BG4660" s="26" t="s">
        <v>167</v>
      </c>
      <c r="BH4660" s="26" t="s">
        <v>99</v>
      </c>
      <c r="BI4660" s="26">
        <v>8</v>
      </c>
      <c r="BJ4660" s="26" t="s">
        <v>217</v>
      </c>
    </row>
    <row r="4661" spans="36:62" x14ac:dyDescent="0.25">
      <c r="AJ4661" s="26">
        <v>2027</v>
      </c>
      <c r="AK4661" s="26">
        <v>2011438</v>
      </c>
      <c r="AL4661" s="264">
        <v>44101.430555555555</v>
      </c>
      <c r="AM4661" s="26" t="s">
        <v>481</v>
      </c>
      <c r="AN4661" s="26" t="s">
        <v>63</v>
      </c>
      <c r="AO4661" s="26" t="s">
        <v>156</v>
      </c>
      <c r="AP4661" s="26" t="s">
        <v>726</v>
      </c>
      <c r="AQ4661" s="26">
        <v>0</v>
      </c>
      <c r="AR4661" s="26">
        <v>16</v>
      </c>
      <c r="AS4661" s="26" t="s">
        <v>628</v>
      </c>
      <c r="AT4661" s="26" t="s">
        <v>71</v>
      </c>
      <c r="AU4661" s="26" t="s">
        <v>63</v>
      </c>
      <c r="AV4661" s="26" t="s">
        <v>63</v>
      </c>
      <c r="AW4661" s="26" t="s">
        <v>63</v>
      </c>
      <c r="AX4661" s="26" t="s">
        <v>63</v>
      </c>
      <c r="AY4661" s="26">
        <v>44.098478</v>
      </c>
      <c r="AZ4661" s="26">
        <v>-103.151207999999</v>
      </c>
      <c r="BA4661" s="26" t="s">
        <v>486</v>
      </c>
      <c r="BB4661" s="26" t="s">
        <v>1164</v>
      </c>
      <c r="BC4661" s="26" t="s">
        <v>659</v>
      </c>
      <c r="BD4661" s="26" t="s">
        <v>68</v>
      </c>
      <c r="BE4661" s="26" t="s">
        <v>1273</v>
      </c>
      <c r="BF4661" s="26" t="s">
        <v>68</v>
      </c>
      <c r="BG4661" s="26" t="s">
        <v>68</v>
      </c>
      <c r="BH4661" s="26" t="s">
        <v>175</v>
      </c>
      <c r="BI4661" s="26">
        <v>8</v>
      </c>
      <c r="BJ4661" s="26" t="s">
        <v>20</v>
      </c>
    </row>
    <row r="4662" spans="36:62" x14ac:dyDescent="0.25">
      <c r="AJ4662" s="26">
        <v>2032</v>
      </c>
      <c r="AK4662" s="26">
        <v>2012406</v>
      </c>
      <c r="AL4662" s="264">
        <v>44102.319444444445</v>
      </c>
      <c r="AM4662" s="26" t="s">
        <v>481</v>
      </c>
      <c r="AN4662" s="26" t="s">
        <v>63</v>
      </c>
      <c r="AO4662" s="26" t="s">
        <v>156</v>
      </c>
      <c r="AP4662" s="26" t="s">
        <v>713</v>
      </c>
      <c r="AQ4662" s="26">
        <v>0</v>
      </c>
      <c r="AR4662" s="26">
        <v>16</v>
      </c>
      <c r="AS4662" s="26" t="s">
        <v>628</v>
      </c>
      <c r="AT4662" s="26" t="s">
        <v>71</v>
      </c>
      <c r="AU4662" s="26" t="s">
        <v>63</v>
      </c>
      <c r="AV4662" s="26" t="s">
        <v>63</v>
      </c>
      <c r="AW4662" s="26" t="s">
        <v>69</v>
      </c>
      <c r="AX4662" s="26" t="s">
        <v>63</v>
      </c>
      <c r="AY4662" s="26">
        <v>44.093304000000003</v>
      </c>
      <c r="AZ4662" s="26">
        <v>-103.151382999999</v>
      </c>
      <c r="BA4662" s="26" t="s">
        <v>158</v>
      </c>
      <c r="BB4662" s="26" t="s">
        <v>165</v>
      </c>
      <c r="BC4662" s="26" t="s">
        <v>714</v>
      </c>
      <c r="BD4662" s="26" t="s">
        <v>68</v>
      </c>
      <c r="BE4662" s="26"/>
      <c r="BF4662" s="26" t="s">
        <v>68</v>
      </c>
      <c r="BG4662" s="26" t="s">
        <v>68</v>
      </c>
      <c r="BH4662" s="26" t="s">
        <v>175</v>
      </c>
      <c r="BI4662" s="26">
        <v>8</v>
      </c>
      <c r="BJ4662" s="26" t="s">
        <v>217</v>
      </c>
    </row>
    <row r="4663" spans="36:62" x14ac:dyDescent="0.25">
      <c r="AJ4663" s="26">
        <v>2033</v>
      </c>
      <c r="AK4663" s="26">
        <v>2012407</v>
      </c>
      <c r="AL4663" s="264">
        <v>44101.798611111109</v>
      </c>
      <c r="AM4663" s="26" t="s">
        <v>481</v>
      </c>
      <c r="AN4663" s="26" t="s">
        <v>63</v>
      </c>
      <c r="AO4663" s="26"/>
      <c r="AP4663" s="26"/>
      <c r="AQ4663" s="26">
        <v>-1</v>
      </c>
      <c r="AR4663" s="26">
        <v>44</v>
      </c>
      <c r="AS4663" s="26" t="s">
        <v>168</v>
      </c>
      <c r="AT4663" s="26" t="s">
        <v>71</v>
      </c>
      <c r="AU4663" s="26" t="s">
        <v>63</v>
      </c>
      <c r="AV4663" s="26" t="s">
        <v>63</v>
      </c>
      <c r="AW4663" s="26" t="s">
        <v>63</v>
      </c>
      <c r="AX4663" s="26" t="s">
        <v>63</v>
      </c>
      <c r="AY4663" s="26">
        <v>44.030147999999897</v>
      </c>
      <c r="AZ4663" s="26">
        <v>-103.087299999999</v>
      </c>
      <c r="BA4663" s="26" t="s">
        <v>185</v>
      </c>
      <c r="BB4663" s="26" t="s">
        <v>609</v>
      </c>
      <c r="BC4663" s="26" t="s">
        <v>167</v>
      </c>
      <c r="BD4663" s="26" t="s">
        <v>154</v>
      </c>
      <c r="BE4663" s="26"/>
      <c r="BF4663" s="26" t="s">
        <v>99</v>
      </c>
      <c r="BG4663" s="26" t="s">
        <v>167</v>
      </c>
      <c r="BH4663" s="26" t="s">
        <v>99</v>
      </c>
      <c r="BI4663" s="26">
        <v>8</v>
      </c>
      <c r="BJ4663" s="26" t="s">
        <v>217</v>
      </c>
    </row>
    <row r="4664" spans="36:62" x14ac:dyDescent="0.25">
      <c r="AJ4664" s="26">
        <v>2035</v>
      </c>
      <c r="AK4664" s="26">
        <v>2012167</v>
      </c>
      <c r="AL4664" s="264">
        <v>44113.90625</v>
      </c>
      <c r="AM4664" s="26" t="s">
        <v>481</v>
      </c>
      <c r="AN4664" s="26" t="s">
        <v>63</v>
      </c>
      <c r="AO4664" s="26" t="s">
        <v>156</v>
      </c>
      <c r="AP4664" s="26" t="s">
        <v>627</v>
      </c>
      <c r="AQ4664" s="26">
        <v>0</v>
      </c>
      <c r="AR4664" s="26">
        <v>16</v>
      </c>
      <c r="AS4664" s="26" t="s">
        <v>628</v>
      </c>
      <c r="AT4664" s="26" t="s">
        <v>71</v>
      </c>
      <c r="AU4664" s="26" t="s">
        <v>63</v>
      </c>
      <c r="AV4664" s="26" t="s">
        <v>63</v>
      </c>
      <c r="AW4664" s="26" t="s">
        <v>63</v>
      </c>
      <c r="AX4664" s="26" t="s">
        <v>63</v>
      </c>
      <c r="AY4664" s="26">
        <v>44.098478</v>
      </c>
      <c r="AZ4664" s="26">
        <v>-103.151207999999</v>
      </c>
      <c r="BA4664" s="26" t="s">
        <v>158</v>
      </c>
      <c r="BB4664" s="26" t="s">
        <v>157</v>
      </c>
      <c r="BC4664" s="26" t="s">
        <v>759</v>
      </c>
      <c r="BD4664" s="26" t="s">
        <v>759</v>
      </c>
      <c r="BE4664" s="26"/>
      <c r="BF4664" s="26" t="s">
        <v>759</v>
      </c>
      <c r="BG4664" s="26" t="s">
        <v>1110</v>
      </c>
      <c r="BH4664" s="26" t="s">
        <v>175</v>
      </c>
      <c r="BI4664" s="26">
        <v>8</v>
      </c>
      <c r="BJ4664" s="26" t="s">
        <v>217</v>
      </c>
    </row>
    <row r="4665" spans="36:62" x14ac:dyDescent="0.25">
      <c r="AJ4665" s="26">
        <v>2037</v>
      </c>
      <c r="AK4665" s="26">
        <v>2013063</v>
      </c>
      <c r="AL4665" s="264">
        <v>44122.810416666667</v>
      </c>
      <c r="AM4665" s="26" t="s">
        <v>481</v>
      </c>
      <c r="AN4665" s="26" t="s">
        <v>63</v>
      </c>
      <c r="AO4665" s="26"/>
      <c r="AP4665" s="26" t="s">
        <v>159</v>
      </c>
      <c r="AQ4665" s="26">
        <v>0</v>
      </c>
      <c r="AR4665" s="26">
        <v>44</v>
      </c>
      <c r="AS4665" s="26" t="s">
        <v>1356</v>
      </c>
      <c r="AT4665" s="26" t="s">
        <v>834</v>
      </c>
      <c r="AU4665" s="26" t="s">
        <v>63</v>
      </c>
      <c r="AV4665" s="26" t="s">
        <v>63</v>
      </c>
      <c r="AW4665" s="26" t="s">
        <v>63</v>
      </c>
      <c r="AX4665" s="26" t="s">
        <v>63</v>
      </c>
      <c r="AY4665" s="26">
        <v>43.912325000000003</v>
      </c>
      <c r="AZ4665" s="26">
        <v>-102.70365200000001</v>
      </c>
      <c r="BA4665" s="26" t="s">
        <v>166</v>
      </c>
      <c r="BB4665" s="26" t="s">
        <v>611</v>
      </c>
      <c r="BC4665" s="26" t="s">
        <v>534</v>
      </c>
      <c r="BD4665" s="26" t="s">
        <v>534</v>
      </c>
      <c r="BE4665" s="26" t="s">
        <v>1002</v>
      </c>
      <c r="BF4665" s="26" t="s">
        <v>534</v>
      </c>
      <c r="BG4665" s="26" t="s">
        <v>534</v>
      </c>
      <c r="BH4665" s="26" t="s">
        <v>1170</v>
      </c>
      <c r="BI4665" s="26">
        <v>8</v>
      </c>
      <c r="BJ4665" s="26" t="s">
        <v>19</v>
      </c>
    </row>
    <row r="4666" spans="36:62" x14ac:dyDescent="0.25">
      <c r="AJ4666" s="26">
        <v>2040</v>
      </c>
      <c r="AK4666" s="26">
        <v>2012880</v>
      </c>
      <c r="AL4666" s="264">
        <v>44114.87222222222</v>
      </c>
      <c r="AM4666" s="26" t="s">
        <v>481</v>
      </c>
      <c r="AN4666" s="26" t="s">
        <v>63</v>
      </c>
      <c r="AO4666" s="26"/>
      <c r="AP4666" s="26"/>
      <c r="AQ4666" s="26">
        <v>-1</v>
      </c>
      <c r="AR4666" s="26">
        <v>44</v>
      </c>
      <c r="AS4666" s="26" t="s">
        <v>168</v>
      </c>
      <c r="AT4666" s="26" t="s">
        <v>71</v>
      </c>
      <c r="AU4666" s="26" t="s">
        <v>63</v>
      </c>
      <c r="AV4666" s="26" t="s">
        <v>63</v>
      </c>
      <c r="AW4666" s="26" t="s">
        <v>63</v>
      </c>
      <c r="AX4666" s="26" t="s">
        <v>63</v>
      </c>
      <c r="AY4666" s="26">
        <v>43.956980000000001</v>
      </c>
      <c r="AZ4666" s="26">
        <v>-102.874831999999</v>
      </c>
      <c r="BA4666" s="26" t="s">
        <v>158</v>
      </c>
      <c r="BB4666" s="26" t="s">
        <v>611</v>
      </c>
      <c r="BC4666" s="26" t="s">
        <v>167</v>
      </c>
      <c r="BD4666" s="26" t="s">
        <v>154</v>
      </c>
      <c r="BE4666" s="26"/>
      <c r="BF4666" s="26" t="s">
        <v>99</v>
      </c>
      <c r="BG4666" s="26" t="s">
        <v>167</v>
      </c>
      <c r="BH4666" s="26" t="s">
        <v>99</v>
      </c>
      <c r="BI4666" s="26">
        <v>8</v>
      </c>
      <c r="BJ4666" s="26" t="s">
        <v>217</v>
      </c>
    </row>
    <row r="4667" spans="36:62" x14ac:dyDescent="0.25">
      <c r="AJ4667" s="26">
        <v>2043</v>
      </c>
      <c r="AK4667" s="26">
        <v>2013114</v>
      </c>
      <c r="AL4667" s="264">
        <v>44128.722222222219</v>
      </c>
      <c r="AM4667" s="26" t="s">
        <v>481</v>
      </c>
      <c r="AN4667" s="26" t="s">
        <v>63</v>
      </c>
      <c r="AO4667" s="26" t="s">
        <v>156</v>
      </c>
      <c r="AP4667" s="26" t="s">
        <v>159</v>
      </c>
      <c r="AQ4667" s="26">
        <v>0</v>
      </c>
      <c r="AR4667" s="26">
        <v>44</v>
      </c>
      <c r="AS4667" s="26" t="s">
        <v>188</v>
      </c>
      <c r="AT4667" s="26" t="s">
        <v>654</v>
      </c>
      <c r="AU4667" s="26" t="s">
        <v>63</v>
      </c>
      <c r="AV4667" s="26" t="s">
        <v>63</v>
      </c>
      <c r="AW4667" s="26" t="s">
        <v>63</v>
      </c>
      <c r="AX4667" s="26" t="s">
        <v>63</v>
      </c>
      <c r="AY4667" s="26">
        <v>44.021109000000003</v>
      </c>
      <c r="AZ4667" s="26">
        <v>-103.061177999999</v>
      </c>
      <c r="BA4667" s="26" t="s">
        <v>185</v>
      </c>
      <c r="BB4667" s="26" t="s">
        <v>611</v>
      </c>
      <c r="BC4667" s="26" t="s">
        <v>614</v>
      </c>
      <c r="BD4667" s="26" t="s">
        <v>615</v>
      </c>
      <c r="BE4667" s="26"/>
      <c r="BF4667" s="26" t="s">
        <v>68</v>
      </c>
      <c r="BG4667" s="26" t="s">
        <v>209</v>
      </c>
      <c r="BH4667" s="26" t="s">
        <v>146</v>
      </c>
      <c r="BI4667" s="26">
        <v>8</v>
      </c>
      <c r="BJ4667" s="26" t="s">
        <v>217</v>
      </c>
    </row>
    <row r="4668" spans="36:62" x14ac:dyDescent="0.25">
      <c r="AJ4668" s="26">
        <v>2046</v>
      </c>
      <c r="AK4668" s="26">
        <v>2013599</v>
      </c>
      <c r="AL4668" s="264">
        <v>44128.973611111112</v>
      </c>
      <c r="AM4668" s="26" t="s">
        <v>481</v>
      </c>
      <c r="AN4668" s="26" t="s">
        <v>63</v>
      </c>
      <c r="AO4668" s="26" t="s">
        <v>156</v>
      </c>
      <c r="AP4668" s="26" t="s">
        <v>159</v>
      </c>
      <c r="AQ4668" s="26">
        <v>0</v>
      </c>
      <c r="AR4668" s="26">
        <v>44</v>
      </c>
      <c r="AS4668" s="26" t="s">
        <v>634</v>
      </c>
      <c r="AT4668" s="26" t="s">
        <v>613</v>
      </c>
      <c r="AU4668" s="26" t="s">
        <v>63</v>
      </c>
      <c r="AV4668" s="26" t="s">
        <v>63</v>
      </c>
      <c r="AW4668" s="26" t="s">
        <v>63</v>
      </c>
      <c r="AX4668" s="26" t="s">
        <v>63</v>
      </c>
      <c r="AY4668" s="26">
        <v>44.057960000000001</v>
      </c>
      <c r="AZ4668" s="26">
        <v>-103.149812999999</v>
      </c>
      <c r="BA4668" s="26" t="s">
        <v>166</v>
      </c>
      <c r="BB4668" s="26" t="s">
        <v>611</v>
      </c>
      <c r="BC4668" s="26" t="s">
        <v>667</v>
      </c>
      <c r="BD4668" s="26" t="s">
        <v>68</v>
      </c>
      <c r="BE4668" s="26"/>
      <c r="BF4668" s="26" t="s">
        <v>68</v>
      </c>
      <c r="BG4668" s="26" t="s">
        <v>68</v>
      </c>
      <c r="BH4668" s="26" t="s">
        <v>160</v>
      </c>
      <c r="BI4668" s="26">
        <v>8</v>
      </c>
      <c r="BJ4668" s="26" t="s">
        <v>217</v>
      </c>
    </row>
    <row r="4669" spans="36:62" x14ac:dyDescent="0.25">
      <c r="AJ4669" s="26">
        <v>2047</v>
      </c>
      <c r="AK4669" s="26">
        <v>2013399</v>
      </c>
      <c r="AL4669" s="264">
        <v>44132.347222222219</v>
      </c>
      <c r="AM4669" s="26" t="s">
        <v>481</v>
      </c>
      <c r="AN4669" s="26" t="s">
        <v>63</v>
      </c>
      <c r="AO4669" s="26" t="s">
        <v>156</v>
      </c>
      <c r="AP4669" s="26" t="s">
        <v>716</v>
      </c>
      <c r="AQ4669" s="26">
        <v>0</v>
      </c>
      <c r="AR4669" s="26">
        <v>44</v>
      </c>
      <c r="AS4669" s="26" t="s">
        <v>628</v>
      </c>
      <c r="AT4669" s="26" t="s">
        <v>71</v>
      </c>
      <c r="AU4669" s="26" t="s">
        <v>63</v>
      </c>
      <c r="AV4669" s="26" t="s">
        <v>63</v>
      </c>
      <c r="AW4669" s="26" t="s">
        <v>63</v>
      </c>
      <c r="AX4669" s="26" t="s">
        <v>63</v>
      </c>
      <c r="AY4669" s="26">
        <v>44.062376</v>
      </c>
      <c r="AZ4669" s="26">
        <v>-103.157448</v>
      </c>
      <c r="BA4669" s="26" t="s">
        <v>486</v>
      </c>
      <c r="BB4669" s="26" t="s">
        <v>609</v>
      </c>
      <c r="BC4669" s="26" t="s">
        <v>727</v>
      </c>
      <c r="BD4669" s="26" t="s">
        <v>68</v>
      </c>
      <c r="BE4669" s="26" t="s">
        <v>1664</v>
      </c>
      <c r="BF4669" s="26" t="s">
        <v>68</v>
      </c>
      <c r="BG4669" s="26" t="s">
        <v>68</v>
      </c>
      <c r="BH4669" s="26" t="s">
        <v>1665</v>
      </c>
      <c r="BI4669" s="26">
        <v>8</v>
      </c>
      <c r="BJ4669" s="26" t="s">
        <v>21</v>
      </c>
    </row>
    <row r="4670" spans="36:62" x14ac:dyDescent="0.25">
      <c r="AJ4670" s="26">
        <v>2050</v>
      </c>
      <c r="AK4670" s="26">
        <v>2013973</v>
      </c>
      <c r="AL4670" s="264">
        <v>44140.720833333333</v>
      </c>
      <c r="AM4670" s="26" t="s">
        <v>147</v>
      </c>
      <c r="AN4670" s="26" t="s">
        <v>63</v>
      </c>
      <c r="AO4670" s="26" t="s">
        <v>156</v>
      </c>
      <c r="AP4670" s="26" t="s">
        <v>159</v>
      </c>
      <c r="AQ4670" s="26">
        <v>0</v>
      </c>
      <c r="AR4670" s="26">
        <v>44</v>
      </c>
      <c r="AS4670" s="26" t="s">
        <v>149</v>
      </c>
      <c r="AT4670" s="26" t="s">
        <v>71</v>
      </c>
      <c r="AU4670" s="26" t="s">
        <v>63</v>
      </c>
      <c r="AV4670" s="26" t="s">
        <v>63</v>
      </c>
      <c r="AW4670" s="26" t="s">
        <v>63</v>
      </c>
      <c r="AX4670" s="26" t="s">
        <v>63</v>
      </c>
      <c r="AY4670" s="26">
        <v>43.548085</v>
      </c>
      <c r="AZ4670" s="26">
        <v>-101.86064500000001</v>
      </c>
      <c r="BA4670" s="26" t="s">
        <v>166</v>
      </c>
      <c r="BB4670" s="26" t="s">
        <v>611</v>
      </c>
      <c r="BC4670" s="26" t="s">
        <v>687</v>
      </c>
      <c r="BD4670" s="26" t="s">
        <v>154</v>
      </c>
      <c r="BE4670" s="26"/>
      <c r="BF4670" s="26" t="s">
        <v>68</v>
      </c>
      <c r="BG4670" s="26" t="s">
        <v>68</v>
      </c>
      <c r="BH4670" s="26" t="s">
        <v>160</v>
      </c>
      <c r="BI4670" s="26">
        <v>8</v>
      </c>
      <c r="BJ4670" s="26" t="s">
        <v>217</v>
      </c>
    </row>
    <row r="4671" spans="36:62" x14ac:dyDescent="0.25">
      <c r="AJ4671" s="26">
        <v>2051</v>
      </c>
      <c r="AK4671" s="26">
        <v>2014017</v>
      </c>
      <c r="AL4671" s="264">
        <v>44129.375</v>
      </c>
      <c r="AM4671" s="26" t="s">
        <v>481</v>
      </c>
      <c r="AN4671" s="26" t="s">
        <v>63</v>
      </c>
      <c r="AO4671" s="26" t="s">
        <v>156</v>
      </c>
      <c r="AP4671" s="26" t="s">
        <v>716</v>
      </c>
      <c r="AQ4671" s="26">
        <v>0</v>
      </c>
      <c r="AR4671" s="26">
        <v>16</v>
      </c>
      <c r="AS4671" s="26" t="s">
        <v>628</v>
      </c>
      <c r="AT4671" s="26" t="s">
        <v>613</v>
      </c>
      <c r="AU4671" s="26" t="s">
        <v>63</v>
      </c>
      <c r="AV4671" s="26" t="s">
        <v>63</v>
      </c>
      <c r="AW4671" s="26" t="s">
        <v>63</v>
      </c>
      <c r="AX4671" s="26" t="s">
        <v>63</v>
      </c>
      <c r="AY4671" s="26">
        <v>44.100337000000003</v>
      </c>
      <c r="AZ4671" s="26">
        <v>-103.151202999999</v>
      </c>
      <c r="BA4671" s="26" t="s">
        <v>493</v>
      </c>
      <c r="BB4671" s="26" t="s">
        <v>157</v>
      </c>
      <c r="BC4671" s="26" t="s">
        <v>785</v>
      </c>
      <c r="BD4671" s="26" t="s">
        <v>615</v>
      </c>
      <c r="BE4671" s="26" t="s">
        <v>677</v>
      </c>
      <c r="BF4671" s="26" t="s">
        <v>68</v>
      </c>
      <c r="BG4671" s="26" t="s">
        <v>68</v>
      </c>
      <c r="BH4671" s="26" t="s">
        <v>175</v>
      </c>
      <c r="BI4671" s="26">
        <v>8</v>
      </c>
      <c r="BJ4671" s="26" t="s">
        <v>217</v>
      </c>
    </row>
    <row r="4672" spans="36:62" x14ac:dyDescent="0.25">
      <c r="AJ4672" s="26">
        <v>2053</v>
      </c>
      <c r="AK4672" s="26">
        <v>2014028</v>
      </c>
      <c r="AL4672" s="264">
        <v>44139.527083333334</v>
      </c>
      <c r="AM4672" s="26" t="s">
        <v>481</v>
      </c>
      <c r="AN4672" s="26" t="s">
        <v>63</v>
      </c>
      <c r="AO4672" s="26" t="s">
        <v>156</v>
      </c>
      <c r="AP4672" s="26" t="s">
        <v>159</v>
      </c>
      <c r="AQ4672" s="26">
        <v>0</v>
      </c>
      <c r="AR4672" s="26">
        <v>44</v>
      </c>
      <c r="AS4672" s="26" t="s">
        <v>790</v>
      </c>
      <c r="AT4672" s="26" t="s">
        <v>71</v>
      </c>
      <c r="AU4672" s="26" t="s">
        <v>63</v>
      </c>
      <c r="AV4672" s="26" t="s">
        <v>63</v>
      </c>
      <c r="AW4672" s="26" t="s">
        <v>63</v>
      </c>
      <c r="AX4672" s="26" t="s">
        <v>63</v>
      </c>
      <c r="AY4672" s="26">
        <v>43.980412999999899</v>
      </c>
      <c r="AZ4672" s="26">
        <v>-102.94373</v>
      </c>
      <c r="BA4672" s="26" t="s">
        <v>185</v>
      </c>
      <c r="BB4672" s="26" t="s">
        <v>611</v>
      </c>
      <c r="BC4672" s="26" t="s">
        <v>680</v>
      </c>
      <c r="BD4672" s="26" t="s">
        <v>68</v>
      </c>
      <c r="BE4672" s="26" t="s">
        <v>644</v>
      </c>
      <c r="BF4672" s="26" t="s">
        <v>68</v>
      </c>
      <c r="BG4672" s="26" t="s">
        <v>68</v>
      </c>
      <c r="BH4672" s="26" t="s">
        <v>711</v>
      </c>
      <c r="BI4672" s="26">
        <v>8</v>
      </c>
      <c r="BJ4672" s="26" t="s">
        <v>20</v>
      </c>
    </row>
    <row r="4673" spans="36:62" x14ac:dyDescent="0.25">
      <c r="AJ4673" s="26">
        <v>2056</v>
      </c>
      <c r="AK4673" s="26">
        <v>2014067</v>
      </c>
      <c r="AL4673" s="264">
        <v>44141.474305555559</v>
      </c>
      <c r="AM4673" s="26" t="s">
        <v>481</v>
      </c>
      <c r="AN4673" s="26" t="s">
        <v>63</v>
      </c>
      <c r="AO4673" s="26" t="s">
        <v>156</v>
      </c>
      <c r="AP4673" s="26" t="s">
        <v>716</v>
      </c>
      <c r="AQ4673" s="26">
        <v>0</v>
      </c>
      <c r="AR4673" s="26">
        <v>44</v>
      </c>
      <c r="AS4673" s="26" t="s">
        <v>628</v>
      </c>
      <c r="AT4673" s="26" t="s">
        <v>74</v>
      </c>
      <c r="AU4673" s="26" t="s">
        <v>63</v>
      </c>
      <c r="AV4673" s="26" t="s">
        <v>63</v>
      </c>
      <c r="AW4673" s="26" t="s">
        <v>69</v>
      </c>
      <c r="AX4673" s="26" t="s">
        <v>63</v>
      </c>
      <c r="AY4673" s="26">
        <v>44.062376</v>
      </c>
      <c r="AZ4673" s="26">
        <v>-103.157448</v>
      </c>
      <c r="BA4673" s="26" t="s">
        <v>577</v>
      </c>
      <c r="BB4673" s="26" t="s">
        <v>611</v>
      </c>
      <c r="BC4673" s="26" t="s">
        <v>1064</v>
      </c>
      <c r="BD4673" s="26" t="s">
        <v>68</v>
      </c>
      <c r="BE4673" s="26" t="s">
        <v>161</v>
      </c>
      <c r="BF4673" s="26" t="s">
        <v>68</v>
      </c>
      <c r="BG4673" s="26" t="s">
        <v>68</v>
      </c>
      <c r="BH4673" s="26" t="s">
        <v>1043</v>
      </c>
      <c r="BI4673" s="26">
        <v>8</v>
      </c>
      <c r="BJ4673" s="26" t="s">
        <v>217</v>
      </c>
    </row>
    <row r="4674" spans="36:62" x14ac:dyDescent="0.25">
      <c r="AJ4674" s="26">
        <v>2060</v>
      </c>
      <c r="AK4674" s="26">
        <v>2014712</v>
      </c>
      <c r="AL4674" s="264">
        <v>44147.306250000001</v>
      </c>
      <c r="AM4674" s="26" t="s">
        <v>481</v>
      </c>
      <c r="AN4674" s="26" t="s">
        <v>63</v>
      </c>
      <c r="AO4674" s="26" t="s">
        <v>1210</v>
      </c>
      <c r="AP4674" s="26" t="s">
        <v>716</v>
      </c>
      <c r="AQ4674" s="26">
        <v>0</v>
      </c>
      <c r="AR4674" s="26">
        <v>44</v>
      </c>
      <c r="AS4674" s="26" t="s">
        <v>628</v>
      </c>
      <c r="AT4674" s="26" t="s">
        <v>71</v>
      </c>
      <c r="AU4674" s="26" t="s">
        <v>63</v>
      </c>
      <c r="AV4674" s="26" t="s">
        <v>63</v>
      </c>
      <c r="AW4674" s="26" t="s">
        <v>63</v>
      </c>
      <c r="AX4674" s="26" t="s">
        <v>63</v>
      </c>
      <c r="AY4674" s="26">
        <v>44.058860000000003</v>
      </c>
      <c r="AZ4674" s="26">
        <v>-103.15139000000001</v>
      </c>
      <c r="BA4674" s="26" t="s">
        <v>483</v>
      </c>
      <c r="BB4674" s="26" t="s">
        <v>609</v>
      </c>
      <c r="BC4674" s="26" t="s">
        <v>708</v>
      </c>
      <c r="BD4674" s="26" t="s">
        <v>681</v>
      </c>
      <c r="BE4674" s="26" t="s">
        <v>617</v>
      </c>
      <c r="BF4674" s="26" t="s">
        <v>68</v>
      </c>
      <c r="BG4674" s="26" t="s">
        <v>68</v>
      </c>
      <c r="BH4674" s="26" t="s">
        <v>1666</v>
      </c>
      <c r="BI4674" s="26">
        <v>8</v>
      </c>
      <c r="BJ4674" s="26" t="s">
        <v>217</v>
      </c>
    </row>
    <row r="4675" spans="36:62" x14ac:dyDescent="0.25">
      <c r="AJ4675" s="26">
        <v>2064</v>
      </c>
      <c r="AK4675" s="26">
        <v>2014827</v>
      </c>
      <c r="AL4675" s="264">
        <v>44151.726388888892</v>
      </c>
      <c r="AM4675" s="26" t="s">
        <v>481</v>
      </c>
      <c r="AN4675" s="26" t="s">
        <v>63</v>
      </c>
      <c r="AO4675" s="26"/>
      <c r="AP4675" s="26"/>
      <c r="AQ4675" s="26">
        <v>-1</v>
      </c>
      <c r="AR4675" s="26">
        <v>44</v>
      </c>
      <c r="AS4675" s="26" t="s">
        <v>168</v>
      </c>
      <c r="AT4675" s="26" t="s">
        <v>71</v>
      </c>
      <c r="AU4675" s="26" t="s">
        <v>63</v>
      </c>
      <c r="AV4675" s="26" t="s">
        <v>63</v>
      </c>
      <c r="AW4675" s="26" t="s">
        <v>63</v>
      </c>
      <c r="AX4675" s="26" t="s">
        <v>63</v>
      </c>
      <c r="AY4675" s="26">
        <v>44.043197999999897</v>
      </c>
      <c r="AZ4675" s="26">
        <v>-103.123949999999</v>
      </c>
      <c r="BA4675" s="26" t="s">
        <v>158</v>
      </c>
      <c r="BB4675" s="26" t="s">
        <v>611</v>
      </c>
      <c r="BC4675" s="26" t="s">
        <v>167</v>
      </c>
      <c r="BD4675" s="26" t="s">
        <v>154</v>
      </c>
      <c r="BE4675" s="26"/>
      <c r="BF4675" s="26" t="s">
        <v>99</v>
      </c>
      <c r="BG4675" s="26" t="s">
        <v>167</v>
      </c>
      <c r="BH4675" s="26" t="s">
        <v>99</v>
      </c>
      <c r="BI4675" s="26">
        <v>8</v>
      </c>
      <c r="BJ4675" s="26" t="s">
        <v>217</v>
      </c>
    </row>
    <row r="4676" spans="36:62" x14ac:dyDescent="0.25">
      <c r="AJ4676" s="26">
        <v>2065</v>
      </c>
      <c r="AK4676" s="26">
        <v>2014374</v>
      </c>
      <c r="AL4676" s="264">
        <v>44147.402777777781</v>
      </c>
      <c r="AM4676" s="26" t="s">
        <v>481</v>
      </c>
      <c r="AN4676" s="26" t="s">
        <v>63</v>
      </c>
      <c r="AO4676" s="26" t="s">
        <v>156</v>
      </c>
      <c r="AP4676" s="26" t="s">
        <v>159</v>
      </c>
      <c r="AQ4676" s="26">
        <v>0</v>
      </c>
      <c r="AR4676" s="26">
        <v>44</v>
      </c>
      <c r="AS4676" s="26" t="s">
        <v>957</v>
      </c>
      <c r="AT4676" s="26" t="s">
        <v>613</v>
      </c>
      <c r="AU4676" s="26" t="s">
        <v>63</v>
      </c>
      <c r="AV4676" s="26" t="s">
        <v>63</v>
      </c>
      <c r="AW4676" s="26" t="s">
        <v>63</v>
      </c>
      <c r="AX4676" s="26" t="s">
        <v>63</v>
      </c>
      <c r="AY4676" s="26">
        <v>43.749051000000001</v>
      </c>
      <c r="AZ4676" s="26">
        <v>-102.500021</v>
      </c>
      <c r="BA4676" s="26" t="s">
        <v>166</v>
      </c>
      <c r="BB4676" s="26" t="s">
        <v>157</v>
      </c>
      <c r="BC4676" s="26" t="s">
        <v>939</v>
      </c>
      <c r="BD4676" s="26" t="s">
        <v>615</v>
      </c>
      <c r="BE4676" s="26"/>
      <c r="BF4676" s="26" t="s">
        <v>68</v>
      </c>
      <c r="BG4676" s="26" t="s">
        <v>68</v>
      </c>
      <c r="BH4676" s="26" t="s">
        <v>146</v>
      </c>
      <c r="BI4676" s="26">
        <v>8</v>
      </c>
      <c r="BJ4676" s="26" t="s">
        <v>217</v>
      </c>
    </row>
    <row r="4677" spans="36:62" x14ac:dyDescent="0.25">
      <c r="AJ4677" s="26">
        <v>2067</v>
      </c>
      <c r="AK4677" s="26">
        <v>2015006</v>
      </c>
      <c r="AL4677" s="264">
        <v>44156.777777777781</v>
      </c>
      <c r="AM4677" s="26" t="s">
        <v>481</v>
      </c>
      <c r="AN4677" s="26" t="s">
        <v>63</v>
      </c>
      <c r="AO4677" s="26"/>
      <c r="AP4677" s="26"/>
      <c r="AQ4677" s="26">
        <v>-1</v>
      </c>
      <c r="AR4677" s="26">
        <v>44</v>
      </c>
      <c r="AS4677" s="26" t="s">
        <v>168</v>
      </c>
      <c r="AT4677" s="26" t="s">
        <v>71</v>
      </c>
      <c r="AU4677" s="26" t="s">
        <v>63</v>
      </c>
      <c r="AV4677" s="26" t="s">
        <v>63</v>
      </c>
      <c r="AW4677" s="26" t="s">
        <v>63</v>
      </c>
      <c r="AX4677" s="26" t="s">
        <v>63</v>
      </c>
      <c r="AY4677" s="26">
        <v>44.024298000000002</v>
      </c>
      <c r="AZ4677" s="26">
        <v>-103.070318999999</v>
      </c>
      <c r="BA4677" s="26" t="s">
        <v>158</v>
      </c>
      <c r="BB4677" s="26" t="s">
        <v>609</v>
      </c>
      <c r="BC4677" s="26" t="s">
        <v>167</v>
      </c>
      <c r="BD4677" s="26" t="s">
        <v>154</v>
      </c>
      <c r="BE4677" s="26"/>
      <c r="BF4677" s="26" t="s">
        <v>99</v>
      </c>
      <c r="BG4677" s="26" t="s">
        <v>167</v>
      </c>
      <c r="BH4677" s="26" t="s">
        <v>99</v>
      </c>
      <c r="BI4677" s="26">
        <v>8</v>
      </c>
      <c r="BJ4677" s="26" t="s">
        <v>217</v>
      </c>
    </row>
    <row r="4678" spans="36:62" x14ac:dyDescent="0.25">
      <c r="AJ4678" s="26">
        <v>2068</v>
      </c>
      <c r="AK4678" s="26">
        <v>2014433</v>
      </c>
      <c r="AL4678" s="264">
        <v>44149.755555555559</v>
      </c>
      <c r="AM4678" s="26" t="s">
        <v>481</v>
      </c>
      <c r="AN4678" s="26" t="s">
        <v>63</v>
      </c>
      <c r="AO4678" s="26" t="s">
        <v>156</v>
      </c>
      <c r="AP4678" s="26" t="s">
        <v>159</v>
      </c>
      <c r="AQ4678" s="26">
        <v>0</v>
      </c>
      <c r="AR4678" s="26">
        <v>16</v>
      </c>
      <c r="AS4678" s="26" t="s">
        <v>628</v>
      </c>
      <c r="AT4678" s="26" t="s">
        <v>74</v>
      </c>
      <c r="AU4678" s="26" t="s">
        <v>63</v>
      </c>
      <c r="AV4678" s="26" t="s">
        <v>63</v>
      </c>
      <c r="AW4678" s="26" t="s">
        <v>63</v>
      </c>
      <c r="AX4678" s="26" t="s">
        <v>63</v>
      </c>
      <c r="AY4678" s="26">
        <v>44.098478</v>
      </c>
      <c r="AZ4678" s="26">
        <v>-103.151207999999</v>
      </c>
      <c r="BA4678" s="26" t="s">
        <v>185</v>
      </c>
      <c r="BB4678" s="26" t="s">
        <v>1141</v>
      </c>
      <c r="BC4678" s="26" t="s">
        <v>659</v>
      </c>
      <c r="BD4678" s="26" t="s">
        <v>68</v>
      </c>
      <c r="BE4678" s="26" t="s">
        <v>782</v>
      </c>
      <c r="BF4678" s="26" t="s">
        <v>68</v>
      </c>
      <c r="BG4678" s="26" t="s">
        <v>68</v>
      </c>
      <c r="BH4678" s="26" t="s">
        <v>175</v>
      </c>
      <c r="BI4678" s="26">
        <v>8</v>
      </c>
      <c r="BJ4678" s="26" t="s">
        <v>217</v>
      </c>
    </row>
    <row r="4679" spans="36:62" x14ac:dyDescent="0.25">
      <c r="AJ4679" s="26">
        <v>2069</v>
      </c>
      <c r="AK4679" s="26">
        <v>2014438</v>
      </c>
      <c r="AL4679" s="264">
        <v>44148.912499999999</v>
      </c>
      <c r="AM4679" s="26" t="s">
        <v>481</v>
      </c>
      <c r="AN4679" s="26" t="s">
        <v>63</v>
      </c>
      <c r="AO4679" s="26" t="s">
        <v>156</v>
      </c>
      <c r="AP4679" s="26" t="s">
        <v>944</v>
      </c>
      <c r="AQ4679" s="26">
        <v>0</v>
      </c>
      <c r="AR4679" s="26">
        <v>44</v>
      </c>
      <c r="AS4679" s="26" t="s">
        <v>628</v>
      </c>
      <c r="AT4679" s="26" t="s">
        <v>71</v>
      </c>
      <c r="AU4679" s="26" t="s">
        <v>63</v>
      </c>
      <c r="AV4679" s="26" t="s">
        <v>63</v>
      </c>
      <c r="AW4679" s="26" t="s">
        <v>63</v>
      </c>
      <c r="AX4679" s="26" t="s">
        <v>63</v>
      </c>
      <c r="AY4679" s="26">
        <v>44.053489999999897</v>
      </c>
      <c r="AZ4679" s="26">
        <v>-103.142099999999</v>
      </c>
      <c r="BA4679" s="26" t="s">
        <v>486</v>
      </c>
      <c r="BB4679" s="26" t="s">
        <v>672</v>
      </c>
      <c r="BC4679" s="26" t="s">
        <v>691</v>
      </c>
      <c r="BD4679" s="26" t="s">
        <v>68</v>
      </c>
      <c r="BE4679" s="26" t="s">
        <v>1667</v>
      </c>
      <c r="BF4679" s="26" t="s">
        <v>68</v>
      </c>
      <c r="BG4679" s="26" t="s">
        <v>68</v>
      </c>
      <c r="BH4679" s="26" t="s">
        <v>175</v>
      </c>
      <c r="BI4679" s="26">
        <v>8</v>
      </c>
      <c r="BJ4679" s="26" t="s">
        <v>217</v>
      </c>
    </row>
    <row r="4680" spans="36:62" x14ac:dyDescent="0.25">
      <c r="AJ4680" s="26">
        <v>2073</v>
      </c>
      <c r="AK4680" s="26">
        <v>2014794</v>
      </c>
      <c r="AL4680" s="264">
        <v>44153.806250000001</v>
      </c>
      <c r="AM4680" s="26" t="s">
        <v>481</v>
      </c>
      <c r="AN4680" s="26" t="s">
        <v>63</v>
      </c>
      <c r="AO4680" s="26"/>
      <c r="AP4680" s="26"/>
      <c r="AQ4680" s="26">
        <v>-1</v>
      </c>
      <c r="AR4680" s="26">
        <v>44</v>
      </c>
      <c r="AS4680" s="26" t="s">
        <v>168</v>
      </c>
      <c r="AT4680" s="26" t="s">
        <v>71</v>
      </c>
      <c r="AU4680" s="26" t="s">
        <v>63</v>
      </c>
      <c r="AV4680" s="26" t="s">
        <v>63</v>
      </c>
      <c r="AW4680" s="26" t="s">
        <v>63</v>
      </c>
      <c r="AX4680" s="26" t="s">
        <v>63</v>
      </c>
      <c r="AY4680" s="26">
        <v>44.026091000000001</v>
      </c>
      <c r="AZ4680" s="26">
        <v>-103.075605999999</v>
      </c>
      <c r="BA4680" s="26" t="s">
        <v>185</v>
      </c>
      <c r="BB4680" s="26" t="s">
        <v>611</v>
      </c>
      <c r="BC4680" s="26" t="s">
        <v>167</v>
      </c>
      <c r="BD4680" s="26" t="s">
        <v>154</v>
      </c>
      <c r="BE4680" s="26"/>
      <c r="BF4680" s="26" t="s">
        <v>99</v>
      </c>
      <c r="BG4680" s="26" t="s">
        <v>167</v>
      </c>
      <c r="BH4680" s="26" t="s">
        <v>99</v>
      </c>
      <c r="BI4680" s="26">
        <v>8</v>
      </c>
      <c r="BJ4680" s="26" t="s">
        <v>217</v>
      </c>
    </row>
    <row r="4681" spans="36:62" x14ac:dyDescent="0.25">
      <c r="AJ4681" s="26">
        <v>2074</v>
      </c>
      <c r="AK4681" s="26">
        <v>2014920</v>
      </c>
      <c r="AL4681" s="264">
        <v>44150.788194444445</v>
      </c>
      <c r="AM4681" s="26" t="s">
        <v>481</v>
      </c>
      <c r="AN4681" s="26" t="s">
        <v>63</v>
      </c>
      <c r="AO4681" s="26"/>
      <c r="AP4681" s="26"/>
      <c r="AQ4681" s="26">
        <v>-1</v>
      </c>
      <c r="AR4681" s="26">
        <v>44</v>
      </c>
      <c r="AS4681" s="26" t="s">
        <v>168</v>
      </c>
      <c r="AT4681" s="26" t="s">
        <v>71</v>
      </c>
      <c r="AU4681" s="26" t="s">
        <v>63</v>
      </c>
      <c r="AV4681" s="26" t="s">
        <v>63</v>
      </c>
      <c r="AW4681" s="26" t="s">
        <v>63</v>
      </c>
      <c r="AX4681" s="26" t="s">
        <v>63</v>
      </c>
      <c r="AY4681" s="26">
        <v>44.038803999999899</v>
      </c>
      <c r="AZ4681" s="26">
        <v>-103.11262000000001</v>
      </c>
      <c r="BA4681" s="26" t="s">
        <v>158</v>
      </c>
      <c r="BB4681" s="26" t="s">
        <v>611</v>
      </c>
      <c r="BC4681" s="26" t="s">
        <v>167</v>
      </c>
      <c r="BD4681" s="26" t="s">
        <v>154</v>
      </c>
      <c r="BE4681" s="26"/>
      <c r="BF4681" s="26" t="s">
        <v>99</v>
      </c>
      <c r="BG4681" s="26" t="s">
        <v>167</v>
      </c>
      <c r="BH4681" s="26" t="s">
        <v>99</v>
      </c>
      <c r="BI4681" s="26">
        <v>8</v>
      </c>
      <c r="BJ4681" s="26" t="s">
        <v>217</v>
      </c>
    </row>
    <row r="4682" spans="36:62" x14ac:dyDescent="0.25">
      <c r="AJ4682" s="26">
        <v>2075</v>
      </c>
      <c r="AK4682" s="26">
        <v>2015041</v>
      </c>
      <c r="AL4682" s="264">
        <v>44155.710416666669</v>
      </c>
      <c r="AM4682" s="26" t="s">
        <v>481</v>
      </c>
      <c r="AN4682" s="26" t="s">
        <v>63</v>
      </c>
      <c r="AO4682" s="26"/>
      <c r="AP4682" s="26"/>
      <c r="AQ4682" s="26">
        <v>-1</v>
      </c>
      <c r="AR4682" s="26">
        <v>44</v>
      </c>
      <c r="AS4682" s="26" t="s">
        <v>168</v>
      </c>
      <c r="AT4682" s="26" t="s">
        <v>71</v>
      </c>
      <c r="AU4682" s="26" t="s">
        <v>63</v>
      </c>
      <c r="AV4682" s="26" t="s">
        <v>63</v>
      </c>
      <c r="AW4682" s="26" t="s">
        <v>63</v>
      </c>
      <c r="AX4682" s="26" t="s">
        <v>63</v>
      </c>
      <c r="AY4682" s="26">
        <v>44.003497000000003</v>
      </c>
      <c r="AZ4682" s="26">
        <v>-103.010259</v>
      </c>
      <c r="BA4682" s="26" t="s">
        <v>166</v>
      </c>
      <c r="BB4682" s="26" t="s">
        <v>611</v>
      </c>
      <c r="BC4682" s="26" t="s">
        <v>167</v>
      </c>
      <c r="BD4682" s="26" t="s">
        <v>154</v>
      </c>
      <c r="BE4682" s="26"/>
      <c r="BF4682" s="26" t="s">
        <v>99</v>
      </c>
      <c r="BG4682" s="26" t="s">
        <v>167</v>
      </c>
      <c r="BH4682" s="26" t="s">
        <v>99</v>
      </c>
      <c r="BI4682" s="26">
        <v>8</v>
      </c>
      <c r="BJ4682" s="26" t="s">
        <v>217</v>
      </c>
    </row>
    <row r="4683" spans="36:62" x14ac:dyDescent="0.25">
      <c r="AJ4683" s="26">
        <v>2077</v>
      </c>
      <c r="AK4683" s="26">
        <v>2015043</v>
      </c>
      <c r="AL4683" s="264">
        <v>44140.329861111109</v>
      </c>
      <c r="AM4683" s="26" t="s">
        <v>481</v>
      </c>
      <c r="AN4683" s="26" t="s">
        <v>63</v>
      </c>
      <c r="AO4683" s="26" t="s">
        <v>156</v>
      </c>
      <c r="AP4683" s="26" t="s">
        <v>159</v>
      </c>
      <c r="AQ4683" s="26">
        <v>0</v>
      </c>
      <c r="AR4683" s="26">
        <v>44</v>
      </c>
      <c r="AS4683" s="26" t="s">
        <v>628</v>
      </c>
      <c r="AT4683" s="26" t="s">
        <v>71</v>
      </c>
      <c r="AU4683" s="26" t="s">
        <v>63</v>
      </c>
      <c r="AV4683" s="26" t="s">
        <v>63</v>
      </c>
      <c r="AW4683" s="26" t="s">
        <v>63</v>
      </c>
      <c r="AX4683" s="26" t="s">
        <v>63</v>
      </c>
      <c r="AY4683" s="26">
        <v>44.058860000000003</v>
      </c>
      <c r="AZ4683" s="26">
        <v>-103.15139000000001</v>
      </c>
      <c r="BA4683" s="26" t="s">
        <v>493</v>
      </c>
      <c r="BB4683" s="26" t="s">
        <v>672</v>
      </c>
      <c r="BC4683" s="26" t="s">
        <v>727</v>
      </c>
      <c r="BD4683" s="26" t="s">
        <v>68</v>
      </c>
      <c r="BE4683" s="26" t="s">
        <v>1323</v>
      </c>
      <c r="BF4683" s="26" t="s">
        <v>68</v>
      </c>
      <c r="BG4683" s="26" t="s">
        <v>68</v>
      </c>
      <c r="BH4683" s="26" t="s">
        <v>175</v>
      </c>
      <c r="BI4683" s="26">
        <v>8</v>
      </c>
      <c r="BJ4683" s="26" t="s">
        <v>20</v>
      </c>
    </row>
    <row r="4684" spans="36:62" x14ac:dyDescent="0.25">
      <c r="AJ4684" s="26">
        <v>2078</v>
      </c>
      <c r="AK4684" s="26">
        <v>2015344</v>
      </c>
      <c r="AL4684" s="264">
        <v>44160.800694444442</v>
      </c>
      <c r="AM4684" s="26" t="s">
        <v>481</v>
      </c>
      <c r="AN4684" s="26" t="s">
        <v>63</v>
      </c>
      <c r="AO4684" s="26"/>
      <c r="AP4684" s="26"/>
      <c r="AQ4684" s="26">
        <v>-1</v>
      </c>
      <c r="AR4684" s="26">
        <v>44</v>
      </c>
      <c r="AS4684" s="26" t="s">
        <v>168</v>
      </c>
      <c r="AT4684" s="26" t="s">
        <v>71</v>
      </c>
      <c r="AU4684" s="26" t="s">
        <v>63</v>
      </c>
      <c r="AV4684" s="26" t="s">
        <v>63</v>
      </c>
      <c r="AW4684" s="26" t="s">
        <v>63</v>
      </c>
      <c r="AX4684" s="26" t="s">
        <v>63</v>
      </c>
      <c r="AY4684" s="26">
        <v>44.007469</v>
      </c>
      <c r="AZ4684" s="26">
        <v>-103.021709999999</v>
      </c>
      <c r="BA4684" s="26" t="s">
        <v>166</v>
      </c>
      <c r="BB4684" s="26" t="s">
        <v>611</v>
      </c>
      <c r="BC4684" s="26" t="s">
        <v>167</v>
      </c>
      <c r="BD4684" s="26" t="s">
        <v>154</v>
      </c>
      <c r="BE4684" s="26"/>
      <c r="BF4684" s="26" t="s">
        <v>99</v>
      </c>
      <c r="BG4684" s="26" t="s">
        <v>167</v>
      </c>
      <c r="BH4684" s="26" t="s">
        <v>99</v>
      </c>
      <c r="BI4684" s="26">
        <v>8</v>
      </c>
      <c r="BJ4684" s="26" t="s">
        <v>217</v>
      </c>
    </row>
    <row r="4685" spans="36:62" x14ac:dyDescent="0.25">
      <c r="AJ4685" s="26">
        <v>2079</v>
      </c>
      <c r="AK4685" s="26">
        <v>2015346</v>
      </c>
      <c r="AL4685" s="264">
        <v>44161.743055555555</v>
      </c>
      <c r="AM4685" s="26" t="s">
        <v>481</v>
      </c>
      <c r="AN4685" s="26" t="s">
        <v>63</v>
      </c>
      <c r="AO4685" s="26"/>
      <c r="AP4685" s="26"/>
      <c r="AQ4685" s="26">
        <v>-1</v>
      </c>
      <c r="AR4685" s="26">
        <v>44</v>
      </c>
      <c r="AS4685" s="26" t="s">
        <v>168</v>
      </c>
      <c r="AT4685" s="26" t="s">
        <v>71</v>
      </c>
      <c r="AU4685" s="26" t="s">
        <v>63</v>
      </c>
      <c r="AV4685" s="26" t="s">
        <v>63</v>
      </c>
      <c r="AW4685" s="26" t="s">
        <v>63</v>
      </c>
      <c r="AX4685" s="26" t="s">
        <v>63</v>
      </c>
      <c r="AY4685" s="26">
        <v>44.040050000000001</v>
      </c>
      <c r="AZ4685" s="26">
        <v>-103.11585100000001</v>
      </c>
      <c r="BA4685" s="26" t="s">
        <v>158</v>
      </c>
      <c r="BB4685" s="26" t="s">
        <v>609</v>
      </c>
      <c r="BC4685" s="26" t="s">
        <v>167</v>
      </c>
      <c r="BD4685" s="26" t="s">
        <v>154</v>
      </c>
      <c r="BE4685" s="26"/>
      <c r="BF4685" s="26" t="s">
        <v>99</v>
      </c>
      <c r="BG4685" s="26" t="s">
        <v>167</v>
      </c>
      <c r="BH4685" s="26" t="s">
        <v>99</v>
      </c>
      <c r="BI4685" s="26">
        <v>8</v>
      </c>
      <c r="BJ4685" s="26" t="s">
        <v>217</v>
      </c>
    </row>
    <row r="4686" spans="36:62" x14ac:dyDescent="0.25">
      <c r="AJ4686" s="26">
        <v>2081</v>
      </c>
      <c r="AK4686" s="26">
        <v>2015333</v>
      </c>
      <c r="AL4686" s="264">
        <v>44155.333333333336</v>
      </c>
      <c r="AM4686" s="26" t="s">
        <v>481</v>
      </c>
      <c r="AN4686" s="26" t="s">
        <v>63</v>
      </c>
      <c r="AO4686" s="26" t="s">
        <v>156</v>
      </c>
      <c r="AP4686" s="26" t="s">
        <v>716</v>
      </c>
      <c r="AQ4686" s="26">
        <v>0</v>
      </c>
      <c r="AR4686" s="26">
        <v>16</v>
      </c>
      <c r="AS4686" s="26" t="s">
        <v>628</v>
      </c>
      <c r="AT4686" s="26" t="s">
        <v>74</v>
      </c>
      <c r="AU4686" s="26" t="s">
        <v>63</v>
      </c>
      <c r="AV4686" s="26" t="s">
        <v>63</v>
      </c>
      <c r="AW4686" s="26" t="s">
        <v>63</v>
      </c>
      <c r="AX4686" s="26" t="s">
        <v>63</v>
      </c>
      <c r="AY4686" s="26">
        <v>44.096257000000001</v>
      </c>
      <c r="AZ4686" s="26">
        <v>-103.151383999999</v>
      </c>
      <c r="BA4686" s="26" t="s">
        <v>158</v>
      </c>
      <c r="BB4686" s="26" t="s">
        <v>609</v>
      </c>
      <c r="BC4686" s="26" t="s">
        <v>708</v>
      </c>
      <c r="BD4686" s="26" t="s">
        <v>68</v>
      </c>
      <c r="BE4686" s="26" t="s">
        <v>705</v>
      </c>
      <c r="BF4686" s="26" t="s">
        <v>68</v>
      </c>
      <c r="BG4686" s="26" t="s">
        <v>68</v>
      </c>
      <c r="BH4686" s="26" t="s">
        <v>175</v>
      </c>
      <c r="BI4686" s="26">
        <v>8</v>
      </c>
      <c r="BJ4686" s="26" t="s">
        <v>21</v>
      </c>
    </row>
    <row r="4687" spans="36:62" x14ac:dyDescent="0.25">
      <c r="AJ4687" s="26">
        <v>2083</v>
      </c>
      <c r="AK4687" s="26">
        <v>2016067</v>
      </c>
      <c r="AL4687" s="264">
        <v>44169.826388888891</v>
      </c>
      <c r="AM4687" s="26" t="s">
        <v>481</v>
      </c>
      <c r="AN4687" s="26" t="s">
        <v>63</v>
      </c>
      <c r="AO4687" s="26"/>
      <c r="AP4687" s="26"/>
      <c r="AQ4687" s="26">
        <v>-1</v>
      </c>
      <c r="AR4687" s="26">
        <v>44</v>
      </c>
      <c r="AS4687" s="26" t="s">
        <v>168</v>
      </c>
      <c r="AT4687" s="26" t="s">
        <v>71</v>
      </c>
      <c r="AU4687" s="26" t="s">
        <v>63</v>
      </c>
      <c r="AV4687" s="26" t="s">
        <v>63</v>
      </c>
      <c r="AW4687" s="26" t="s">
        <v>63</v>
      </c>
      <c r="AX4687" s="26" t="s">
        <v>63</v>
      </c>
      <c r="AY4687" s="26">
        <v>43.995002999999897</v>
      </c>
      <c r="AZ4687" s="26">
        <v>-102.985788999999</v>
      </c>
      <c r="BA4687" s="26" t="s">
        <v>158</v>
      </c>
      <c r="BB4687" s="26" t="s">
        <v>611</v>
      </c>
      <c r="BC4687" s="26" t="s">
        <v>167</v>
      </c>
      <c r="BD4687" s="26" t="s">
        <v>154</v>
      </c>
      <c r="BE4687" s="26"/>
      <c r="BF4687" s="26" t="s">
        <v>99</v>
      </c>
      <c r="BG4687" s="26" t="s">
        <v>167</v>
      </c>
      <c r="BH4687" s="26" t="s">
        <v>99</v>
      </c>
      <c r="BI4687" s="26">
        <v>8</v>
      </c>
      <c r="BJ4687" s="26" t="s">
        <v>217</v>
      </c>
    </row>
    <row r="4688" spans="36:62" x14ac:dyDescent="0.25">
      <c r="AJ4688" s="26">
        <v>2084</v>
      </c>
      <c r="AK4688" s="26">
        <v>2016069</v>
      </c>
      <c r="AL4688" s="264">
        <v>44169.728472222225</v>
      </c>
      <c r="AM4688" s="26" t="s">
        <v>481</v>
      </c>
      <c r="AN4688" s="26" t="s">
        <v>63</v>
      </c>
      <c r="AO4688" s="26"/>
      <c r="AP4688" s="26"/>
      <c r="AQ4688" s="26">
        <v>-1</v>
      </c>
      <c r="AR4688" s="26">
        <v>44</v>
      </c>
      <c r="AS4688" s="26" t="s">
        <v>168</v>
      </c>
      <c r="AT4688" s="26" t="s">
        <v>71</v>
      </c>
      <c r="AU4688" s="26" t="s">
        <v>63</v>
      </c>
      <c r="AV4688" s="26" t="s">
        <v>63</v>
      </c>
      <c r="AW4688" s="26" t="s">
        <v>63</v>
      </c>
      <c r="AX4688" s="26" t="s">
        <v>63</v>
      </c>
      <c r="AY4688" s="26">
        <v>44.024337000000003</v>
      </c>
      <c r="AZ4688" s="26">
        <v>-103.070801</v>
      </c>
      <c r="BA4688" s="26" t="s">
        <v>158</v>
      </c>
      <c r="BB4688" s="26" t="s">
        <v>611</v>
      </c>
      <c r="BC4688" s="26" t="s">
        <v>167</v>
      </c>
      <c r="BD4688" s="26" t="s">
        <v>154</v>
      </c>
      <c r="BE4688" s="26"/>
      <c r="BF4688" s="26" t="s">
        <v>99</v>
      </c>
      <c r="BG4688" s="26" t="s">
        <v>167</v>
      </c>
      <c r="BH4688" s="26" t="s">
        <v>99</v>
      </c>
      <c r="BI4688" s="26">
        <v>8</v>
      </c>
      <c r="BJ4688" s="26" t="s">
        <v>217</v>
      </c>
    </row>
    <row r="4689" spans="36:62" x14ac:dyDescent="0.25">
      <c r="AJ4689" s="26">
        <v>2085</v>
      </c>
      <c r="AK4689" s="26">
        <v>2015493</v>
      </c>
      <c r="AL4689" s="264">
        <v>44162.95</v>
      </c>
      <c r="AM4689" s="26" t="s">
        <v>481</v>
      </c>
      <c r="AN4689" s="26" t="s">
        <v>63</v>
      </c>
      <c r="AO4689" s="26"/>
      <c r="AP4689" s="26"/>
      <c r="AQ4689" s="26">
        <v>-1</v>
      </c>
      <c r="AR4689" s="26">
        <v>44</v>
      </c>
      <c r="AS4689" s="26" t="s">
        <v>168</v>
      </c>
      <c r="AT4689" s="26" t="s">
        <v>71</v>
      </c>
      <c r="AU4689" s="26" t="s">
        <v>63</v>
      </c>
      <c r="AV4689" s="26" t="s">
        <v>63</v>
      </c>
      <c r="AW4689" s="26" t="s">
        <v>63</v>
      </c>
      <c r="AX4689" s="26" t="s">
        <v>63</v>
      </c>
      <c r="AY4689" s="26">
        <v>44.038282000000002</v>
      </c>
      <c r="AZ4689" s="26">
        <v>-103.11112</v>
      </c>
      <c r="BA4689" s="26" t="s">
        <v>485</v>
      </c>
      <c r="BB4689" s="26" t="s">
        <v>611</v>
      </c>
      <c r="BC4689" s="26" t="s">
        <v>167</v>
      </c>
      <c r="BD4689" s="26" t="s">
        <v>154</v>
      </c>
      <c r="BE4689" s="26"/>
      <c r="BF4689" s="26" t="s">
        <v>99</v>
      </c>
      <c r="BG4689" s="26" t="s">
        <v>167</v>
      </c>
      <c r="BH4689" s="26" t="s">
        <v>99</v>
      </c>
      <c r="BI4689" s="26">
        <v>8</v>
      </c>
      <c r="BJ4689" s="26" t="s">
        <v>217</v>
      </c>
    </row>
    <row r="4690" spans="36:62" x14ac:dyDescent="0.25">
      <c r="AJ4690" s="26">
        <v>2088</v>
      </c>
      <c r="AK4690" s="26">
        <v>2015924</v>
      </c>
      <c r="AL4690" s="264">
        <v>44168.365972222222</v>
      </c>
      <c r="AM4690" s="26" t="s">
        <v>481</v>
      </c>
      <c r="AN4690" s="26" t="s">
        <v>63</v>
      </c>
      <c r="AO4690" s="26" t="s">
        <v>214</v>
      </c>
      <c r="AP4690" s="26" t="s">
        <v>1256</v>
      </c>
      <c r="AQ4690" s="26">
        <v>0</v>
      </c>
      <c r="AR4690" s="26">
        <v>16</v>
      </c>
      <c r="AS4690" s="26" t="s">
        <v>628</v>
      </c>
      <c r="AT4690" s="26" t="s">
        <v>71</v>
      </c>
      <c r="AU4690" s="26" t="s">
        <v>63</v>
      </c>
      <c r="AV4690" s="26" t="s">
        <v>63</v>
      </c>
      <c r="AW4690" s="26" t="s">
        <v>63</v>
      </c>
      <c r="AX4690" s="26" t="s">
        <v>63</v>
      </c>
      <c r="AY4690" s="26">
        <v>44.069225000000003</v>
      </c>
      <c r="AZ4690" s="26">
        <v>-103.158551</v>
      </c>
      <c r="BA4690" s="26" t="s">
        <v>483</v>
      </c>
      <c r="BB4690" s="26" t="s">
        <v>165</v>
      </c>
      <c r="BC4690" s="26" t="s">
        <v>708</v>
      </c>
      <c r="BD4690" s="26" t="s">
        <v>68</v>
      </c>
      <c r="BE4690" s="26" t="s">
        <v>1365</v>
      </c>
      <c r="BF4690" s="26" t="s">
        <v>68</v>
      </c>
      <c r="BG4690" s="26" t="s">
        <v>68</v>
      </c>
      <c r="BH4690" s="26" t="s">
        <v>175</v>
      </c>
      <c r="BI4690" s="26">
        <v>8</v>
      </c>
      <c r="BJ4690" s="26" t="s">
        <v>217</v>
      </c>
    </row>
    <row r="4691" spans="36:62" x14ac:dyDescent="0.25">
      <c r="AJ4691" s="26">
        <v>2089</v>
      </c>
      <c r="AK4691" s="26">
        <v>2015916</v>
      </c>
      <c r="AL4691" s="264">
        <v>44153.791666666664</v>
      </c>
      <c r="AM4691" s="26" t="s">
        <v>481</v>
      </c>
      <c r="AN4691" s="26" t="s">
        <v>63</v>
      </c>
      <c r="AO4691" s="26" t="s">
        <v>156</v>
      </c>
      <c r="AP4691" s="26" t="s">
        <v>726</v>
      </c>
      <c r="AQ4691" s="26">
        <v>0</v>
      </c>
      <c r="AR4691" s="26">
        <v>16</v>
      </c>
      <c r="AS4691" s="26" t="s">
        <v>628</v>
      </c>
      <c r="AT4691" s="26" t="s">
        <v>71</v>
      </c>
      <c r="AU4691" s="26" t="s">
        <v>63</v>
      </c>
      <c r="AV4691" s="26" t="s">
        <v>63</v>
      </c>
      <c r="AW4691" s="26" t="s">
        <v>63</v>
      </c>
      <c r="AX4691" s="26" t="s">
        <v>63</v>
      </c>
      <c r="AY4691" s="26">
        <v>44.0760369999999</v>
      </c>
      <c r="AZ4691" s="26">
        <v>-103.151246</v>
      </c>
      <c r="BA4691" s="26" t="s">
        <v>493</v>
      </c>
      <c r="BB4691" s="26" t="s">
        <v>1018</v>
      </c>
      <c r="BC4691" s="26" t="s">
        <v>1286</v>
      </c>
      <c r="BD4691" s="26" t="s">
        <v>68</v>
      </c>
      <c r="BE4691" s="26" t="s">
        <v>1366</v>
      </c>
      <c r="BF4691" s="26" t="s">
        <v>68</v>
      </c>
      <c r="BG4691" s="26" t="s">
        <v>68</v>
      </c>
      <c r="BH4691" s="26" t="s">
        <v>1367</v>
      </c>
      <c r="BI4691" s="26">
        <v>8</v>
      </c>
      <c r="BJ4691" s="26" t="s">
        <v>217</v>
      </c>
    </row>
    <row r="4692" spans="36:62" x14ac:dyDescent="0.25">
      <c r="AJ4692" s="26">
        <v>2094</v>
      </c>
      <c r="AK4692" s="26">
        <v>2016218</v>
      </c>
      <c r="AL4692" s="264">
        <v>44175.5625</v>
      </c>
      <c r="AM4692" s="26" t="s">
        <v>481</v>
      </c>
      <c r="AN4692" s="26" t="s">
        <v>63</v>
      </c>
      <c r="AO4692" s="26" t="s">
        <v>214</v>
      </c>
      <c r="AP4692" s="26" t="s">
        <v>716</v>
      </c>
      <c r="AQ4692" s="26">
        <v>0</v>
      </c>
      <c r="AR4692" s="26">
        <v>44</v>
      </c>
      <c r="AS4692" s="26" t="s">
        <v>628</v>
      </c>
      <c r="AT4692" s="26" t="s">
        <v>71</v>
      </c>
      <c r="AU4692" s="26" t="s">
        <v>63</v>
      </c>
      <c r="AV4692" s="26" t="s">
        <v>63</v>
      </c>
      <c r="AW4692" s="26" t="s">
        <v>63</v>
      </c>
      <c r="AX4692" s="26" t="s">
        <v>63</v>
      </c>
      <c r="AY4692" s="26">
        <v>44.065900999999897</v>
      </c>
      <c r="AZ4692" s="26">
        <v>-103.163617</v>
      </c>
      <c r="BA4692" s="26" t="s">
        <v>158</v>
      </c>
      <c r="BB4692" s="26" t="s">
        <v>611</v>
      </c>
      <c r="BC4692" s="26" t="s">
        <v>708</v>
      </c>
      <c r="BD4692" s="26" t="s">
        <v>68</v>
      </c>
      <c r="BE4692" s="26" t="s">
        <v>705</v>
      </c>
      <c r="BF4692" s="26" t="s">
        <v>68</v>
      </c>
      <c r="BG4692" s="26" t="s">
        <v>68</v>
      </c>
      <c r="BH4692" s="26" t="s">
        <v>175</v>
      </c>
      <c r="BI4692" s="26">
        <v>8</v>
      </c>
      <c r="BJ4692" s="26" t="s">
        <v>217</v>
      </c>
    </row>
    <row r="4693" spans="36:62" x14ac:dyDescent="0.25">
      <c r="AJ4693" s="26">
        <v>2095</v>
      </c>
      <c r="AK4693" s="26">
        <v>2016322</v>
      </c>
      <c r="AL4693" s="264">
        <v>44176.893055555556</v>
      </c>
      <c r="AM4693" s="26" t="s">
        <v>481</v>
      </c>
      <c r="AN4693" s="26" t="s">
        <v>63</v>
      </c>
      <c r="AO4693" s="26" t="s">
        <v>214</v>
      </c>
      <c r="AP4693" s="26" t="s">
        <v>159</v>
      </c>
      <c r="AQ4693" s="26">
        <v>0</v>
      </c>
      <c r="AR4693" s="26">
        <v>16</v>
      </c>
      <c r="AS4693" s="26" t="s">
        <v>628</v>
      </c>
      <c r="AT4693" s="26" t="s">
        <v>71</v>
      </c>
      <c r="AU4693" s="26" t="s">
        <v>63</v>
      </c>
      <c r="AV4693" s="26" t="s">
        <v>63</v>
      </c>
      <c r="AW4693" s="26" t="s">
        <v>63</v>
      </c>
      <c r="AX4693" s="26" t="s">
        <v>63</v>
      </c>
      <c r="AY4693" s="26">
        <v>44.098478</v>
      </c>
      <c r="AZ4693" s="26">
        <v>-103.151207999999</v>
      </c>
      <c r="BA4693" s="26" t="s">
        <v>493</v>
      </c>
      <c r="BB4693" s="26" t="s">
        <v>1141</v>
      </c>
      <c r="BC4693" s="26" t="s">
        <v>659</v>
      </c>
      <c r="BD4693" s="26" t="s">
        <v>68</v>
      </c>
      <c r="BE4693" s="26" t="s">
        <v>161</v>
      </c>
      <c r="BF4693" s="26" t="s">
        <v>68</v>
      </c>
      <c r="BG4693" s="26" t="s">
        <v>68</v>
      </c>
      <c r="BH4693" s="26" t="s">
        <v>175</v>
      </c>
      <c r="BI4693" s="26">
        <v>8</v>
      </c>
      <c r="BJ4693" s="26" t="s">
        <v>217</v>
      </c>
    </row>
    <row r="4694" spans="36:62" x14ac:dyDescent="0.25">
      <c r="AJ4694" s="26">
        <v>2097</v>
      </c>
      <c r="AK4694" s="26">
        <v>2016611</v>
      </c>
      <c r="AL4694" s="264">
        <v>44179.647916666669</v>
      </c>
      <c r="AM4694" s="26" t="s">
        <v>481</v>
      </c>
      <c r="AN4694" s="26" t="s">
        <v>63</v>
      </c>
      <c r="AO4694" s="26" t="s">
        <v>156</v>
      </c>
      <c r="AP4694" s="26" t="s">
        <v>159</v>
      </c>
      <c r="AQ4694" s="26">
        <v>0</v>
      </c>
      <c r="AR4694" s="26">
        <v>44</v>
      </c>
      <c r="AS4694" s="26" t="s">
        <v>1668</v>
      </c>
      <c r="AT4694" s="26" t="s">
        <v>613</v>
      </c>
      <c r="AU4694" s="26" t="s">
        <v>63</v>
      </c>
      <c r="AV4694" s="26" t="s">
        <v>63</v>
      </c>
      <c r="AW4694" s="26" t="s">
        <v>63</v>
      </c>
      <c r="AX4694" s="26" t="s">
        <v>63</v>
      </c>
      <c r="AY4694" s="26">
        <v>44.054907999999898</v>
      </c>
      <c r="AZ4694" s="26">
        <v>-103.14455700000001</v>
      </c>
      <c r="BA4694" s="26" t="s">
        <v>577</v>
      </c>
      <c r="BB4694" s="26" t="s">
        <v>1181</v>
      </c>
      <c r="BC4694" s="26" t="s">
        <v>614</v>
      </c>
      <c r="BD4694" s="26" t="s">
        <v>615</v>
      </c>
      <c r="BE4694" s="26" t="s">
        <v>747</v>
      </c>
      <c r="BF4694" s="26" t="s">
        <v>68</v>
      </c>
      <c r="BG4694" s="26" t="s">
        <v>68</v>
      </c>
      <c r="BH4694" s="26" t="s">
        <v>1043</v>
      </c>
      <c r="BI4694" s="26">
        <v>8</v>
      </c>
      <c r="BJ4694" s="26" t="s">
        <v>217</v>
      </c>
    </row>
    <row r="4695" spans="36:62" x14ac:dyDescent="0.25">
      <c r="AJ4695" s="26">
        <v>2101</v>
      </c>
      <c r="AK4695" s="26">
        <v>2016922</v>
      </c>
      <c r="AL4695" s="264">
        <v>44189.104166666664</v>
      </c>
      <c r="AM4695" s="26" t="s">
        <v>481</v>
      </c>
      <c r="AN4695" s="26" t="s">
        <v>63</v>
      </c>
      <c r="AO4695" s="26" t="s">
        <v>156</v>
      </c>
      <c r="AP4695" s="26" t="s">
        <v>159</v>
      </c>
      <c r="AQ4695" s="26">
        <v>0</v>
      </c>
      <c r="AR4695" s="26">
        <v>44</v>
      </c>
      <c r="AS4695" s="26" t="s">
        <v>1669</v>
      </c>
      <c r="AT4695" s="26" t="s">
        <v>71</v>
      </c>
      <c r="AU4695" s="26" t="s">
        <v>69</v>
      </c>
      <c r="AV4695" s="26" t="s">
        <v>63</v>
      </c>
      <c r="AW4695" s="26" t="s">
        <v>63</v>
      </c>
      <c r="AX4695" s="26" t="s">
        <v>63</v>
      </c>
      <c r="AY4695" s="26">
        <v>43.778261000000001</v>
      </c>
      <c r="AZ4695" s="26">
        <v>-102.540380999999</v>
      </c>
      <c r="BA4695" s="26" t="s">
        <v>166</v>
      </c>
      <c r="BB4695" s="26" t="s">
        <v>611</v>
      </c>
      <c r="BC4695" s="26" t="s">
        <v>751</v>
      </c>
      <c r="BD4695" s="26" t="s">
        <v>154</v>
      </c>
      <c r="BE4695" s="26" t="s">
        <v>617</v>
      </c>
      <c r="BF4695" s="26" t="s">
        <v>68</v>
      </c>
      <c r="BG4695" s="26" t="s">
        <v>68</v>
      </c>
      <c r="BH4695" s="26" t="s">
        <v>146</v>
      </c>
      <c r="BI4695" s="26">
        <v>8</v>
      </c>
      <c r="BJ4695" s="26" t="s">
        <v>217</v>
      </c>
    </row>
    <row r="4696" spans="36:62" x14ac:dyDescent="0.25">
      <c r="AJ4696" s="26">
        <v>2102</v>
      </c>
      <c r="AK4696" s="26">
        <v>2016925</v>
      </c>
      <c r="AL4696" s="264">
        <v>44186.271527777775</v>
      </c>
      <c r="AM4696" s="26" t="s">
        <v>481</v>
      </c>
      <c r="AN4696" s="26" t="s">
        <v>63</v>
      </c>
      <c r="AO4696" s="26" t="s">
        <v>156</v>
      </c>
      <c r="AP4696" s="26" t="s">
        <v>716</v>
      </c>
      <c r="AQ4696" s="26">
        <v>0</v>
      </c>
      <c r="AR4696" s="26">
        <v>16</v>
      </c>
      <c r="AS4696" s="26" t="s">
        <v>628</v>
      </c>
      <c r="AT4696" s="26" t="s">
        <v>71</v>
      </c>
      <c r="AU4696" s="26" t="s">
        <v>63</v>
      </c>
      <c r="AV4696" s="26" t="s">
        <v>63</v>
      </c>
      <c r="AW4696" s="26" t="s">
        <v>63</v>
      </c>
      <c r="AX4696" s="26" t="s">
        <v>63</v>
      </c>
      <c r="AY4696" s="26">
        <v>44.069156</v>
      </c>
      <c r="AZ4696" s="26">
        <v>-103.158434999999</v>
      </c>
      <c r="BA4696" s="26" t="s">
        <v>502</v>
      </c>
      <c r="BB4696" s="26" t="s">
        <v>611</v>
      </c>
      <c r="BC4696" s="26" t="s">
        <v>708</v>
      </c>
      <c r="BD4696" s="26" t="s">
        <v>68</v>
      </c>
      <c r="BE4696" s="26" t="s">
        <v>705</v>
      </c>
      <c r="BF4696" s="26" t="s">
        <v>68</v>
      </c>
      <c r="BG4696" s="26" t="s">
        <v>68</v>
      </c>
      <c r="BH4696" s="26" t="s">
        <v>175</v>
      </c>
      <c r="BI4696" s="26">
        <v>8</v>
      </c>
      <c r="BJ4696" s="26" t="s">
        <v>217</v>
      </c>
    </row>
    <row r="4697" spans="36:62" x14ac:dyDescent="0.25">
      <c r="AJ4697" s="26">
        <v>2105</v>
      </c>
      <c r="AK4697" s="26">
        <v>2017480</v>
      </c>
      <c r="AL4697" s="264">
        <v>44195.740277777775</v>
      </c>
      <c r="AM4697" s="26" t="s">
        <v>481</v>
      </c>
      <c r="AN4697" s="26" t="s">
        <v>63</v>
      </c>
      <c r="AO4697" s="26" t="s">
        <v>156</v>
      </c>
      <c r="AP4697" s="26" t="s">
        <v>765</v>
      </c>
      <c r="AQ4697" s="26">
        <v>0</v>
      </c>
      <c r="AR4697" s="26">
        <v>16</v>
      </c>
      <c r="AS4697" s="26" t="s">
        <v>628</v>
      </c>
      <c r="AT4697" s="26" t="s">
        <v>71</v>
      </c>
      <c r="AU4697" s="26" t="s">
        <v>63</v>
      </c>
      <c r="AV4697" s="26" t="s">
        <v>63</v>
      </c>
      <c r="AW4697" s="26" t="s">
        <v>63</v>
      </c>
      <c r="AX4697" s="26" t="s">
        <v>63</v>
      </c>
      <c r="AY4697" s="26">
        <v>44.076039000000002</v>
      </c>
      <c r="AZ4697" s="26">
        <v>-103.15141300000001</v>
      </c>
      <c r="BA4697" s="26" t="s">
        <v>486</v>
      </c>
      <c r="BB4697" s="26" t="s">
        <v>165</v>
      </c>
      <c r="BC4697" s="26" t="s">
        <v>708</v>
      </c>
      <c r="BD4697" s="26" t="s">
        <v>68</v>
      </c>
      <c r="BE4697" s="26" t="s">
        <v>705</v>
      </c>
      <c r="BF4697" s="26" t="s">
        <v>68</v>
      </c>
      <c r="BG4697" s="26" t="s">
        <v>68</v>
      </c>
      <c r="BH4697" s="26" t="s">
        <v>175</v>
      </c>
      <c r="BI4697" s="26">
        <v>8</v>
      </c>
      <c r="BJ4697" s="26" t="s">
        <v>217</v>
      </c>
    </row>
    <row r="4698" spans="36:62" x14ac:dyDescent="0.25">
      <c r="AJ4698" s="26">
        <v>2107</v>
      </c>
      <c r="AK4698" s="26">
        <v>2100014</v>
      </c>
      <c r="AL4698" s="264">
        <v>44200.541666666664</v>
      </c>
      <c r="AM4698" s="26" t="s">
        <v>481</v>
      </c>
      <c r="AN4698" s="26" t="s">
        <v>63</v>
      </c>
      <c r="AO4698" s="26" t="s">
        <v>173</v>
      </c>
      <c r="AP4698" s="26" t="s">
        <v>159</v>
      </c>
      <c r="AQ4698" s="26">
        <v>0</v>
      </c>
      <c r="AR4698" s="26">
        <v>44</v>
      </c>
      <c r="AS4698" s="26" t="s">
        <v>668</v>
      </c>
      <c r="AT4698" s="26" t="s">
        <v>71</v>
      </c>
      <c r="AU4698" s="26" t="s">
        <v>63</v>
      </c>
      <c r="AV4698" s="26" t="s">
        <v>63</v>
      </c>
      <c r="AW4698" s="26" t="s">
        <v>63</v>
      </c>
      <c r="AX4698" s="26" t="s">
        <v>63</v>
      </c>
      <c r="AY4698" s="26">
        <v>44.031472999999899</v>
      </c>
      <c r="AZ4698" s="26">
        <v>-103.09112</v>
      </c>
      <c r="BA4698" s="26" t="s">
        <v>166</v>
      </c>
      <c r="BB4698" s="26" t="s">
        <v>609</v>
      </c>
      <c r="BC4698" s="26" t="s">
        <v>667</v>
      </c>
      <c r="BD4698" s="26" t="s">
        <v>68</v>
      </c>
      <c r="BE4698" s="26"/>
      <c r="BF4698" s="26" t="s">
        <v>68</v>
      </c>
      <c r="BG4698" s="26" t="s">
        <v>68</v>
      </c>
      <c r="BH4698" s="26" t="s">
        <v>146</v>
      </c>
      <c r="BI4698" s="26">
        <v>8</v>
      </c>
      <c r="BJ4698" s="26" t="s">
        <v>217</v>
      </c>
    </row>
    <row r="4699" spans="36:62" x14ac:dyDescent="0.25">
      <c r="AJ4699" s="26">
        <v>2108</v>
      </c>
      <c r="AK4699" s="26">
        <v>2100045</v>
      </c>
      <c r="AL4699" s="264">
        <v>44201.27847222222</v>
      </c>
      <c r="AM4699" s="26" t="s">
        <v>481</v>
      </c>
      <c r="AN4699" s="26" t="s">
        <v>63</v>
      </c>
      <c r="AO4699" s="26" t="s">
        <v>156</v>
      </c>
      <c r="AP4699" s="26" t="s">
        <v>726</v>
      </c>
      <c r="AQ4699" s="26">
        <v>0</v>
      </c>
      <c r="AR4699" s="26">
        <v>16</v>
      </c>
      <c r="AS4699" s="26" t="s">
        <v>628</v>
      </c>
      <c r="AT4699" s="26" t="s">
        <v>71</v>
      </c>
      <c r="AU4699" s="26" t="s">
        <v>63</v>
      </c>
      <c r="AV4699" s="26" t="s">
        <v>63</v>
      </c>
      <c r="AW4699" s="26" t="s">
        <v>63</v>
      </c>
      <c r="AX4699" s="26" t="s">
        <v>63</v>
      </c>
      <c r="AY4699" s="26">
        <v>44.096257000000001</v>
      </c>
      <c r="AZ4699" s="26">
        <v>-103.151383999999</v>
      </c>
      <c r="BA4699" s="26" t="s">
        <v>493</v>
      </c>
      <c r="BB4699" s="26" t="s">
        <v>811</v>
      </c>
      <c r="BC4699" s="26" t="s">
        <v>1372</v>
      </c>
      <c r="BD4699" s="26" t="s">
        <v>68</v>
      </c>
      <c r="BE4699" s="26" t="s">
        <v>617</v>
      </c>
      <c r="BF4699" s="26" t="s">
        <v>68</v>
      </c>
      <c r="BG4699" s="26" t="s">
        <v>68</v>
      </c>
      <c r="BH4699" s="26" t="s">
        <v>175</v>
      </c>
      <c r="BI4699" s="26">
        <v>8</v>
      </c>
      <c r="BJ4699" s="26" t="s">
        <v>20</v>
      </c>
    </row>
    <row r="4700" spans="36:62" x14ac:dyDescent="0.25">
      <c r="AJ4700" s="26">
        <v>2109</v>
      </c>
      <c r="AK4700" s="26">
        <v>2017800</v>
      </c>
      <c r="AL4700" s="264">
        <v>44189.934027777781</v>
      </c>
      <c r="AM4700" s="26" t="s">
        <v>481</v>
      </c>
      <c r="AN4700" s="26" t="s">
        <v>63</v>
      </c>
      <c r="AO4700" s="26"/>
      <c r="AP4700" s="26"/>
      <c r="AQ4700" s="26">
        <v>-1</v>
      </c>
      <c r="AR4700" s="26">
        <v>44</v>
      </c>
      <c r="AS4700" s="26" t="s">
        <v>168</v>
      </c>
      <c r="AT4700" s="26" t="s">
        <v>71</v>
      </c>
      <c r="AU4700" s="26" t="s">
        <v>63</v>
      </c>
      <c r="AV4700" s="26" t="s">
        <v>63</v>
      </c>
      <c r="AW4700" s="26" t="s">
        <v>63</v>
      </c>
      <c r="AX4700" s="26" t="s">
        <v>63</v>
      </c>
      <c r="AY4700" s="26">
        <v>43.954197000000001</v>
      </c>
      <c r="AZ4700" s="26">
        <v>-102.858771</v>
      </c>
      <c r="BA4700" s="26" t="s">
        <v>166</v>
      </c>
      <c r="BB4700" s="26" t="s">
        <v>609</v>
      </c>
      <c r="BC4700" s="26" t="s">
        <v>167</v>
      </c>
      <c r="BD4700" s="26" t="s">
        <v>154</v>
      </c>
      <c r="BE4700" s="26"/>
      <c r="BF4700" s="26" t="s">
        <v>99</v>
      </c>
      <c r="BG4700" s="26" t="s">
        <v>167</v>
      </c>
      <c r="BH4700" s="26" t="s">
        <v>99</v>
      </c>
      <c r="BI4700" s="26">
        <v>8</v>
      </c>
      <c r="BJ4700" s="26" t="s">
        <v>217</v>
      </c>
    </row>
    <row r="4701" spans="36:62" x14ac:dyDescent="0.25">
      <c r="AJ4701" s="26">
        <v>2110</v>
      </c>
      <c r="AK4701" s="26">
        <v>2017802</v>
      </c>
      <c r="AL4701" s="264">
        <v>44193.9375</v>
      </c>
      <c r="AM4701" s="26" t="s">
        <v>481</v>
      </c>
      <c r="AN4701" s="26" t="s">
        <v>63</v>
      </c>
      <c r="AO4701" s="26"/>
      <c r="AP4701" s="26"/>
      <c r="AQ4701" s="26">
        <v>-1</v>
      </c>
      <c r="AR4701" s="26">
        <v>44</v>
      </c>
      <c r="AS4701" s="26" t="s">
        <v>168</v>
      </c>
      <c r="AT4701" s="26" t="s">
        <v>74</v>
      </c>
      <c r="AU4701" s="26" t="s">
        <v>63</v>
      </c>
      <c r="AV4701" s="26" t="s">
        <v>63</v>
      </c>
      <c r="AW4701" s="26" t="s">
        <v>63</v>
      </c>
      <c r="AX4701" s="26" t="s">
        <v>63</v>
      </c>
      <c r="AY4701" s="26">
        <v>43.898290000000003</v>
      </c>
      <c r="AZ4701" s="26">
        <v>-102.644042999999</v>
      </c>
      <c r="BA4701" s="26" t="s">
        <v>166</v>
      </c>
      <c r="BB4701" s="26" t="s">
        <v>611</v>
      </c>
      <c r="BC4701" s="26" t="s">
        <v>167</v>
      </c>
      <c r="BD4701" s="26" t="s">
        <v>154</v>
      </c>
      <c r="BE4701" s="26"/>
      <c r="BF4701" s="26" t="s">
        <v>99</v>
      </c>
      <c r="BG4701" s="26" t="s">
        <v>167</v>
      </c>
      <c r="BH4701" s="26" t="s">
        <v>99</v>
      </c>
      <c r="BI4701" s="26">
        <v>8</v>
      </c>
      <c r="BJ4701" s="26" t="s">
        <v>217</v>
      </c>
    </row>
    <row r="4702" spans="36:62" x14ac:dyDescent="0.25">
      <c r="AJ4702" s="26">
        <v>2112</v>
      </c>
      <c r="AK4702" s="26">
        <v>2100075</v>
      </c>
      <c r="AL4702" s="264">
        <v>44200.720138888886</v>
      </c>
      <c r="AM4702" s="26" t="s">
        <v>481</v>
      </c>
      <c r="AN4702" s="26" t="s">
        <v>63</v>
      </c>
      <c r="AO4702" s="26"/>
      <c r="AP4702" s="26"/>
      <c r="AQ4702" s="26">
        <v>-1</v>
      </c>
      <c r="AR4702" s="26">
        <v>44</v>
      </c>
      <c r="AS4702" s="26" t="s">
        <v>168</v>
      </c>
      <c r="AT4702" s="26" t="s">
        <v>71</v>
      </c>
      <c r="AU4702" s="26" t="s">
        <v>63</v>
      </c>
      <c r="AV4702" s="26" t="s">
        <v>63</v>
      </c>
      <c r="AW4702" s="26" t="s">
        <v>63</v>
      </c>
      <c r="AX4702" s="26" t="s">
        <v>63</v>
      </c>
      <c r="AY4702" s="26">
        <v>44.048192</v>
      </c>
      <c r="AZ4702" s="26">
        <v>-103.133089999999</v>
      </c>
      <c r="BA4702" s="26" t="s">
        <v>158</v>
      </c>
      <c r="BB4702" s="26" t="s">
        <v>611</v>
      </c>
      <c r="BC4702" s="26" t="s">
        <v>167</v>
      </c>
      <c r="BD4702" s="26" t="s">
        <v>154</v>
      </c>
      <c r="BE4702" s="26"/>
      <c r="BF4702" s="26" t="s">
        <v>99</v>
      </c>
      <c r="BG4702" s="26" t="s">
        <v>167</v>
      </c>
      <c r="BH4702" s="26" t="s">
        <v>99</v>
      </c>
      <c r="BI4702" s="26">
        <v>8</v>
      </c>
      <c r="BJ4702" s="26" t="s">
        <v>217</v>
      </c>
    </row>
    <row r="4703" spans="36:62" x14ac:dyDescent="0.25">
      <c r="AJ4703" s="26">
        <v>2113</v>
      </c>
      <c r="AK4703" s="26">
        <v>2018069</v>
      </c>
      <c r="AL4703" s="264">
        <v>44144.841666666667</v>
      </c>
      <c r="AM4703" s="26" t="s">
        <v>147</v>
      </c>
      <c r="AN4703" s="26" t="s">
        <v>63</v>
      </c>
      <c r="AO4703" s="26"/>
      <c r="AP4703" s="26"/>
      <c r="AQ4703" s="26">
        <v>-1</v>
      </c>
      <c r="AR4703" s="26">
        <v>44</v>
      </c>
      <c r="AS4703" s="26" t="s">
        <v>168</v>
      </c>
      <c r="AT4703" s="26" t="s">
        <v>71</v>
      </c>
      <c r="AU4703" s="26" t="s">
        <v>63</v>
      </c>
      <c r="AV4703" s="26" t="s">
        <v>63</v>
      </c>
      <c r="AW4703" s="26" t="s">
        <v>63</v>
      </c>
      <c r="AX4703" s="26" t="s">
        <v>63</v>
      </c>
      <c r="AY4703" s="26">
        <v>43.561</v>
      </c>
      <c r="AZ4703" s="26">
        <v>-101.66169600000001</v>
      </c>
      <c r="BA4703" s="26" t="s">
        <v>166</v>
      </c>
      <c r="BB4703" s="26" t="s">
        <v>609</v>
      </c>
      <c r="BC4703" s="26" t="s">
        <v>167</v>
      </c>
      <c r="BD4703" s="26" t="s">
        <v>167</v>
      </c>
      <c r="BE4703" s="26"/>
      <c r="BF4703" s="26" t="s">
        <v>99</v>
      </c>
      <c r="BG4703" s="26" t="s">
        <v>167</v>
      </c>
      <c r="BH4703" s="26" t="s">
        <v>99</v>
      </c>
      <c r="BI4703" s="26">
        <v>8</v>
      </c>
      <c r="BJ4703" s="26" t="s">
        <v>217</v>
      </c>
    </row>
    <row r="4704" spans="36:62" x14ac:dyDescent="0.25">
      <c r="AJ4704" s="26">
        <v>2114</v>
      </c>
      <c r="AK4704" s="26">
        <v>2018072</v>
      </c>
      <c r="AL4704" s="264">
        <v>44159.6875</v>
      </c>
      <c r="AM4704" s="26" t="s">
        <v>147</v>
      </c>
      <c r="AN4704" s="26" t="s">
        <v>63</v>
      </c>
      <c r="AO4704" s="26"/>
      <c r="AP4704" s="26"/>
      <c r="AQ4704" s="26">
        <v>-1</v>
      </c>
      <c r="AR4704" s="26"/>
      <c r="AS4704" s="26" t="s">
        <v>168</v>
      </c>
      <c r="AT4704" s="26" t="s">
        <v>71</v>
      </c>
      <c r="AU4704" s="26" t="s">
        <v>63</v>
      </c>
      <c r="AV4704" s="26" t="s">
        <v>63</v>
      </c>
      <c r="AW4704" s="26" t="s">
        <v>63</v>
      </c>
      <c r="AX4704" s="26" t="s">
        <v>63</v>
      </c>
      <c r="AY4704" s="26">
        <v>43.548822999999899</v>
      </c>
      <c r="AZ4704" s="26">
        <v>-101.904229</v>
      </c>
      <c r="BA4704" s="26" t="s">
        <v>166</v>
      </c>
      <c r="BB4704" s="26" t="s">
        <v>609</v>
      </c>
      <c r="BC4704" s="26" t="s">
        <v>167</v>
      </c>
      <c r="BD4704" s="26" t="s">
        <v>154</v>
      </c>
      <c r="BE4704" s="26"/>
      <c r="BF4704" s="26" t="s">
        <v>99</v>
      </c>
      <c r="BG4704" s="26" t="s">
        <v>167</v>
      </c>
      <c r="BH4704" s="26" t="s">
        <v>99</v>
      </c>
      <c r="BI4704" s="26">
        <v>8</v>
      </c>
      <c r="BJ4704" s="26" t="s">
        <v>217</v>
      </c>
    </row>
    <row r="4705" spans="36:62" x14ac:dyDescent="0.25">
      <c r="AJ4705" s="26">
        <v>2116</v>
      </c>
      <c r="AK4705" s="26">
        <v>2100387</v>
      </c>
      <c r="AL4705" s="264">
        <v>44210.629861111112</v>
      </c>
      <c r="AM4705" s="26" t="s">
        <v>481</v>
      </c>
      <c r="AN4705" s="26" t="s">
        <v>63</v>
      </c>
      <c r="AO4705" s="26" t="s">
        <v>156</v>
      </c>
      <c r="AP4705" s="26" t="s">
        <v>159</v>
      </c>
      <c r="AQ4705" s="26">
        <v>0</v>
      </c>
      <c r="AR4705" s="26"/>
      <c r="AS4705" s="26" t="s">
        <v>189</v>
      </c>
      <c r="AT4705" s="26" t="s">
        <v>71</v>
      </c>
      <c r="AU4705" s="26" t="s">
        <v>63</v>
      </c>
      <c r="AV4705" s="26" t="s">
        <v>63</v>
      </c>
      <c r="AW4705" s="26" t="s">
        <v>63</v>
      </c>
      <c r="AX4705" s="26" t="s">
        <v>63</v>
      </c>
      <c r="AY4705" s="26">
        <v>44.061993000000001</v>
      </c>
      <c r="AZ4705" s="26">
        <v>-103.161367999999</v>
      </c>
      <c r="BA4705" s="26" t="s">
        <v>185</v>
      </c>
      <c r="BB4705" s="26" t="s">
        <v>157</v>
      </c>
      <c r="BC4705" s="26" t="s">
        <v>68</v>
      </c>
      <c r="BD4705" s="26" t="s">
        <v>68</v>
      </c>
      <c r="BE4705" s="26"/>
      <c r="BF4705" s="26" t="s">
        <v>68</v>
      </c>
      <c r="BG4705" s="26" t="s">
        <v>68</v>
      </c>
      <c r="BH4705" s="26" t="s">
        <v>146</v>
      </c>
      <c r="BI4705" s="26">
        <v>8</v>
      </c>
      <c r="BJ4705" s="26" t="s">
        <v>217</v>
      </c>
    </row>
    <row r="4706" spans="36:62" x14ac:dyDescent="0.25">
      <c r="AJ4706" s="26">
        <v>2118</v>
      </c>
      <c r="AK4706" s="26">
        <v>2100656</v>
      </c>
      <c r="AL4706" s="264">
        <v>44216.229166666664</v>
      </c>
      <c r="AM4706" s="26" t="s">
        <v>481</v>
      </c>
      <c r="AN4706" s="26" t="s">
        <v>63</v>
      </c>
      <c r="AO4706" s="26"/>
      <c r="AP4706" s="26"/>
      <c r="AQ4706" s="26">
        <v>-1</v>
      </c>
      <c r="AR4706" s="26">
        <v>44</v>
      </c>
      <c r="AS4706" s="26" t="s">
        <v>168</v>
      </c>
      <c r="AT4706" s="26" t="s">
        <v>74</v>
      </c>
      <c r="AU4706" s="26" t="s">
        <v>63</v>
      </c>
      <c r="AV4706" s="26" t="s">
        <v>63</v>
      </c>
      <c r="AW4706" s="26" t="s">
        <v>63</v>
      </c>
      <c r="AX4706" s="26" t="s">
        <v>63</v>
      </c>
      <c r="AY4706" s="26">
        <v>43.9893</v>
      </c>
      <c r="AZ4706" s="26">
        <v>-102.969331999999</v>
      </c>
      <c r="BA4706" s="26" t="s">
        <v>158</v>
      </c>
      <c r="BB4706" s="26" t="s">
        <v>609</v>
      </c>
      <c r="BC4706" s="26" t="s">
        <v>167</v>
      </c>
      <c r="BD4706" s="26" t="s">
        <v>154</v>
      </c>
      <c r="BE4706" s="26"/>
      <c r="BF4706" s="26" t="s">
        <v>99</v>
      </c>
      <c r="BG4706" s="26" t="s">
        <v>167</v>
      </c>
      <c r="BH4706" s="26" t="s">
        <v>99</v>
      </c>
      <c r="BI4706" s="26">
        <v>8</v>
      </c>
      <c r="BJ4706" s="26" t="s">
        <v>217</v>
      </c>
    </row>
    <row r="4707" spans="36:62" x14ac:dyDescent="0.25">
      <c r="AJ4707" s="26">
        <v>2119</v>
      </c>
      <c r="AK4707" s="26">
        <v>2018205</v>
      </c>
      <c r="AL4707" s="264">
        <v>44195.81527777778</v>
      </c>
      <c r="AM4707" s="26" t="s">
        <v>147</v>
      </c>
      <c r="AN4707" s="26" t="s">
        <v>63</v>
      </c>
      <c r="AO4707" s="26" t="s">
        <v>192</v>
      </c>
      <c r="AP4707" s="26" t="s">
        <v>159</v>
      </c>
      <c r="AQ4707" s="26">
        <v>0</v>
      </c>
      <c r="AR4707" s="26"/>
      <c r="AS4707" s="26" t="s">
        <v>1671</v>
      </c>
      <c r="AT4707" s="26" t="s">
        <v>71</v>
      </c>
      <c r="AU4707" s="26" t="s">
        <v>63</v>
      </c>
      <c r="AV4707" s="26" t="s">
        <v>63</v>
      </c>
      <c r="AW4707" s="26" t="s">
        <v>63</v>
      </c>
      <c r="AX4707" s="26" t="s">
        <v>63</v>
      </c>
      <c r="AY4707" s="26">
        <v>43.571956999999898</v>
      </c>
      <c r="AZ4707" s="26">
        <v>-101.664196</v>
      </c>
      <c r="BA4707" s="26" t="s">
        <v>185</v>
      </c>
      <c r="BB4707" s="26" t="s">
        <v>165</v>
      </c>
      <c r="BC4707" s="26" t="s">
        <v>68</v>
      </c>
      <c r="BD4707" s="26" t="s">
        <v>615</v>
      </c>
      <c r="BE4707" s="26"/>
      <c r="BF4707" s="26" t="s">
        <v>68</v>
      </c>
      <c r="BG4707" s="26" t="s">
        <v>68</v>
      </c>
      <c r="BH4707" s="26" t="s">
        <v>160</v>
      </c>
      <c r="BI4707" s="26">
        <v>8</v>
      </c>
      <c r="BJ4707" s="26" t="s">
        <v>217</v>
      </c>
    </row>
    <row r="4708" spans="36:62" x14ac:dyDescent="0.25">
      <c r="AJ4708" s="26">
        <v>2121</v>
      </c>
      <c r="AK4708" s="26">
        <v>2100959</v>
      </c>
      <c r="AL4708" s="264">
        <v>44223.79791666667</v>
      </c>
      <c r="AM4708" s="26" t="s">
        <v>481</v>
      </c>
      <c r="AN4708" s="26" t="s">
        <v>63</v>
      </c>
      <c r="AO4708" s="26" t="s">
        <v>156</v>
      </c>
      <c r="AP4708" s="26" t="s">
        <v>716</v>
      </c>
      <c r="AQ4708" s="26">
        <v>0</v>
      </c>
      <c r="AR4708" s="26">
        <v>16</v>
      </c>
      <c r="AS4708" s="26" t="s">
        <v>628</v>
      </c>
      <c r="AT4708" s="26" t="s">
        <v>71</v>
      </c>
      <c r="AU4708" s="26" t="s">
        <v>69</v>
      </c>
      <c r="AV4708" s="26" t="s">
        <v>63</v>
      </c>
      <c r="AW4708" s="26" t="s">
        <v>63</v>
      </c>
      <c r="AX4708" s="26" t="s">
        <v>63</v>
      </c>
      <c r="AY4708" s="26">
        <v>44.096487000000003</v>
      </c>
      <c r="AZ4708" s="26">
        <v>-103.151383999999</v>
      </c>
      <c r="BA4708" s="26" t="s">
        <v>486</v>
      </c>
      <c r="BB4708" s="26" t="s">
        <v>165</v>
      </c>
      <c r="BC4708" s="26" t="s">
        <v>1378</v>
      </c>
      <c r="BD4708" s="26" t="s">
        <v>68</v>
      </c>
      <c r="BE4708" s="26" t="s">
        <v>705</v>
      </c>
      <c r="BF4708" s="26" t="s">
        <v>68</v>
      </c>
      <c r="BG4708" s="26" t="s">
        <v>68</v>
      </c>
      <c r="BH4708" s="26" t="s">
        <v>1043</v>
      </c>
      <c r="BI4708" s="26">
        <v>8</v>
      </c>
      <c r="BJ4708" s="26" t="s">
        <v>217</v>
      </c>
    </row>
    <row r="4709" spans="36:62" x14ac:dyDescent="0.25">
      <c r="AJ4709" s="26">
        <v>2123</v>
      </c>
      <c r="AK4709" s="26">
        <v>2101123</v>
      </c>
      <c r="AL4709" s="264">
        <v>44228.576388888891</v>
      </c>
      <c r="AM4709" s="26" t="s">
        <v>481</v>
      </c>
      <c r="AN4709" s="26" t="s">
        <v>63</v>
      </c>
      <c r="AO4709" s="26" t="s">
        <v>156</v>
      </c>
      <c r="AP4709" s="26" t="s">
        <v>159</v>
      </c>
      <c r="AQ4709" s="26">
        <v>0</v>
      </c>
      <c r="AR4709" s="26">
        <v>44</v>
      </c>
      <c r="AS4709" s="26" t="s">
        <v>628</v>
      </c>
      <c r="AT4709" s="26" t="s">
        <v>71</v>
      </c>
      <c r="AU4709" s="26" t="s">
        <v>63</v>
      </c>
      <c r="AV4709" s="26" t="s">
        <v>63</v>
      </c>
      <c r="AW4709" s="26" t="s">
        <v>63</v>
      </c>
      <c r="AX4709" s="26" t="s">
        <v>63</v>
      </c>
      <c r="AY4709" s="26">
        <v>44.063673000000001</v>
      </c>
      <c r="AZ4709" s="26">
        <v>-103.159719999999</v>
      </c>
      <c r="BA4709" s="26" t="s">
        <v>506</v>
      </c>
      <c r="BB4709" s="26" t="s">
        <v>1018</v>
      </c>
      <c r="BC4709" s="26" t="s">
        <v>1286</v>
      </c>
      <c r="BD4709" s="26" t="s">
        <v>68</v>
      </c>
      <c r="BE4709" s="26" t="s">
        <v>1672</v>
      </c>
      <c r="BF4709" s="26" t="s">
        <v>68</v>
      </c>
      <c r="BG4709" s="26" t="s">
        <v>68</v>
      </c>
      <c r="BH4709" s="26" t="s">
        <v>1242</v>
      </c>
      <c r="BI4709" s="26">
        <v>8</v>
      </c>
      <c r="BJ4709" s="26" t="s">
        <v>21</v>
      </c>
    </row>
    <row r="4710" spans="36:62" x14ac:dyDescent="0.25">
      <c r="AJ4710" s="26">
        <v>2124</v>
      </c>
      <c r="AK4710" s="26">
        <v>2101080</v>
      </c>
      <c r="AL4710" s="264">
        <v>44225.8125</v>
      </c>
      <c r="AM4710" s="26" t="s">
        <v>481</v>
      </c>
      <c r="AN4710" s="26" t="s">
        <v>63</v>
      </c>
      <c r="AO4710" s="26" t="s">
        <v>156</v>
      </c>
      <c r="AP4710" s="26" t="s">
        <v>726</v>
      </c>
      <c r="AQ4710" s="26">
        <v>0</v>
      </c>
      <c r="AR4710" s="26">
        <v>44</v>
      </c>
      <c r="AS4710" s="26" t="s">
        <v>628</v>
      </c>
      <c r="AT4710" s="26" t="s">
        <v>71</v>
      </c>
      <c r="AU4710" s="26" t="s">
        <v>63</v>
      </c>
      <c r="AV4710" s="26" t="s">
        <v>63</v>
      </c>
      <c r="AW4710" s="26" t="s">
        <v>63</v>
      </c>
      <c r="AX4710" s="26" t="s">
        <v>63</v>
      </c>
      <c r="AY4710" s="26">
        <v>44.063612999999897</v>
      </c>
      <c r="AZ4710" s="26">
        <v>-103.159621</v>
      </c>
      <c r="BA4710" s="26" t="s">
        <v>166</v>
      </c>
      <c r="BB4710" s="26" t="s">
        <v>1164</v>
      </c>
      <c r="BC4710" s="26" t="s">
        <v>659</v>
      </c>
      <c r="BD4710" s="26" t="s">
        <v>68</v>
      </c>
      <c r="BE4710" s="26" t="s">
        <v>1673</v>
      </c>
      <c r="BF4710" s="26" t="s">
        <v>68</v>
      </c>
      <c r="BG4710" s="26" t="s">
        <v>68</v>
      </c>
      <c r="BH4710" s="26" t="s">
        <v>175</v>
      </c>
      <c r="BI4710" s="26">
        <v>8</v>
      </c>
      <c r="BJ4710" s="26" t="s">
        <v>217</v>
      </c>
    </row>
    <row r="4711" spans="36:62" x14ac:dyDescent="0.25">
      <c r="AJ4711" s="26">
        <v>2126</v>
      </c>
      <c r="AK4711" s="26">
        <v>2101204</v>
      </c>
      <c r="AL4711" s="264">
        <v>44224.722222222219</v>
      </c>
      <c r="AM4711" s="26" t="s">
        <v>481</v>
      </c>
      <c r="AN4711" s="26" t="s">
        <v>63</v>
      </c>
      <c r="AO4711" s="26"/>
      <c r="AP4711" s="26"/>
      <c r="AQ4711" s="26">
        <v>-1</v>
      </c>
      <c r="AR4711" s="26">
        <v>44</v>
      </c>
      <c r="AS4711" s="26" t="s">
        <v>168</v>
      </c>
      <c r="AT4711" s="26" t="s">
        <v>71</v>
      </c>
      <c r="AU4711" s="26" t="s">
        <v>63</v>
      </c>
      <c r="AV4711" s="26" t="s">
        <v>63</v>
      </c>
      <c r="AW4711" s="26" t="s">
        <v>63</v>
      </c>
      <c r="AX4711" s="26" t="s">
        <v>63</v>
      </c>
      <c r="AY4711" s="26">
        <v>43.888669999999898</v>
      </c>
      <c r="AZ4711" s="26">
        <v>-102.63659800000001</v>
      </c>
      <c r="BA4711" s="26" t="s">
        <v>158</v>
      </c>
      <c r="BB4711" s="26" t="s">
        <v>609</v>
      </c>
      <c r="BC4711" s="26" t="s">
        <v>167</v>
      </c>
      <c r="BD4711" s="26" t="s">
        <v>154</v>
      </c>
      <c r="BE4711" s="26"/>
      <c r="BF4711" s="26" t="s">
        <v>99</v>
      </c>
      <c r="BG4711" s="26" t="s">
        <v>167</v>
      </c>
      <c r="BH4711" s="26" t="s">
        <v>99</v>
      </c>
      <c r="BI4711" s="26">
        <v>8</v>
      </c>
      <c r="BJ4711" s="26" t="s">
        <v>217</v>
      </c>
    </row>
    <row r="4712" spans="36:62" x14ac:dyDescent="0.25">
      <c r="AJ4712" s="26">
        <v>2130</v>
      </c>
      <c r="AK4712" s="26">
        <v>2101379</v>
      </c>
      <c r="AL4712" s="264">
        <v>44232.193055555559</v>
      </c>
      <c r="AM4712" s="26" t="s">
        <v>481</v>
      </c>
      <c r="AN4712" s="26" t="s">
        <v>63</v>
      </c>
      <c r="AO4712" s="26"/>
      <c r="AP4712" s="26"/>
      <c r="AQ4712" s="26">
        <v>-1</v>
      </c>
      <c r="AR4712" s="26">
        <v>44</v>
      </c>
      <c r="AS4712" s="26" t="s">
        <v>168</v>
      </c>
      <c r="AT4712" s="26" t="s">
        <v>613</v>
      </c>
      <c r="AU4712" s="26" t="s">
        <v>63</v>
      </c>
      <c r="AV4712" s="26" t="s">
        <v>63</v>
      </c>
      <c r="AW4712" s="26" t="s">
        <v>63</v>
      </c>
      <c r="AX4712" s="26" t="s">
        <v>63</v>
      </c>
      <c r="AY4712" s="26">
        <v>44.052011</v>
      </c>
      <c r="AZ4712" s="26">
        <v>-103.139538</v>
      </c>
      <c r="BA4712" s="26" t="s">
        <v>158</v>
      </c>
      <c r="BB4712" s="26" t="s">
        <v>611</v>
      </c>
      <c r="BC4712" s="26" t="s">
        <v>167</v>
      </c>
      <c r="BD4712" s="26" t="s">
        <v>154</v>
      </c>
      <c r="BE4712" s="26"/>
      <c r="BF4712" s="26" t="s">
        <v>99</v>
      </c>
      <c r="BG4712" s="26" t="s">
        <v>167</v>
      </c>
      <c r="BH4712" s="26" t="s">
        <v>99</v>
      </c>
      <c r="BI4712" s="26">
        <v>8</v>
      </c>
      <c r="BJ4712" s="26" t="s">
        <v>217</v>
      </c>
    </row>
    <row r="4713" spans="36:62" x14ac:dyDescent="0.25">
      <c r="AJ4713" s="26">
        <v>2133</v>
      </c>
      <c r="AK4713" s="26">
        <v>2101486</v>
      </c>
      <c r="AL4713" s="264">
        <v>44235.020833333336</v>
      </c>
      <c r="AM4713" s="26" t="s">
        <v>481</v>
      </c>
      <c r="AN4713" s="26" t="s">
        <v>63</v>
      </c>
      <c r="AO4713" s="26"/>
      <c r="AP4713" s="26"/>
      <c r="AQ4713" s="26">
        <v>-1</v>
      </c>
      <c r="AR4713" s="26">
        <v>44</v>
      </c>
      <c r="AS4713" s="26" t="s">
        <v>168</v>
      </c>
      <c r="AT4713" s="26" t="s">
        <v>74</v>
      </c>
      <c r="AU4713" s="26" t="s">
        <v>63</v>
      </c>
      <c r="AV4713" s="26" t="s">
        <v>63</v>
      </c>
      <c r="AW4713" s="26" t="s">
        <v>63</v>
      </c>
      <c r="AX4713" s="26" t="s">
        <v>63</v>
      </c>
      <c r="AY4713" s="26">
        <v>44.048293999999899</v>
      </c>
      <c r="AZ4713" s="26">
        <v>-103.133280999999</v>
      </c>
      <c r="BA4713" s="26" t="s">
        <v>158</v>
      </c>
      <c r="BB4713" s="26" t="s">
        <v>611</v>
      </c>
      <c r="BC4713" s="26" t="s">
        <v>167</v>
      </c>
      <c r="BD4713" s="26" t="s">
        <v>154</v>
      </c>
      <c r="BE4713" s="26"/>
      <c r="BF4713" s="26" t="s">
        <v>99</v>
      </c>
      <c r="BG4713" s="26" t="s">
        <v>167</v>
      </c>
      <c r="BH4713" s="26" t="s">
        <v>99</v>
      </c>
      <c r="BI4713" s="26">
        <v>8</v>
      </c>
      <c r="BJ4713" s="26" t="s">
        <v>217</v>
      </c>
    </row>
    <row r="4714" spans="36:62" x14ac:dyDescent="0.25">
      <c r="AJ4714" s="26">
        <v>2136</v>
      </c>
      <c r="AK4714" s="26">
        <v>2101798</v>
      </c>
      <c r="AL4714" s="264">
        <v>44242.738888888889</v>
      </c>
      <c r="AM4714" s="26" t="s">
        <v>481</v>
      </c>
      <c r="AN4714" s="26" t="s">
        <v>63</v>
      </c>
      <c r="AO4714" s="26" t="s">
        <v>156</v>
      </c>
      <c r="AP4714" s="26" t="s">
        <v>627</v>
      </c>
      <c r="AQ4714" s="26">
        <v>0</v>
      </c>
      <c r="AR4714" s="26">
        <v>16</v>
      </c>
      <c r="AS4714" s="26" t="s">
        <v>628</v>
      </c>
      <c r="AT4714" s="26" t="s">
        <v>74</v>
      </c>
      <c r="AU4714" s="26" t="s">
        <v>63</v>
      </c>
      <c r="AV4714" s="26" t="s">
        <v>63</v>
      </c>
      <c r="AW4714" s="26" t="s">
        <v>63</v>
      </c>
      <c r="AX4714" s="26" t="s">
        <v>63</v>
      </c>
      <c r="AY4714" s="26">
        <v>44.092748</v>
      </c>
      <c r="AZ4714" s="26">
        <v>-103.151381999999</v>
      </c>
      <c r="BA4714" s="26" t="s">
        <v>486</v>
      </c>
      <c r="BB4714" s="26" t="s">
        <v>165</v>
      </c>
      <c r="BC4714" s="26" t="s">
        <v>629</v>
      </c>
      <c r="BD4714" s="26" t="s">
        <v>615</v>
      </c>
      <c r="BE4714" s="26" t="s">
        <v>644</v>
      </c>
      <c r="BF4714" s="26" t="s">
        <v>68</v>
      </c>
      <c r="BG4714" s="26" t="s">
        <v>68</v>
      </c>
      <c r="BH4714" s="26" t="s">
        <v>175</v>
      </c>
      <c r="BI4714" s="26">
        <v>8</v>
      </c>
      <c r="BJ4714" s="26" t="s">
        <v>217</v>
      </c>
    </row>
    <row r="4715" spans="36:62" x14ac:dyDescent="0.25">
      <c r="AJ4715" s="26">
        <v>2138</v>
      </c>
      <c r="AK4715" s="26">
        <v>2101636</v>
      </c>
      <c r="AL4715" s="264">
        <v>44238.452777777777</v>
      </c>
      <c r="AM4715" s="26" t="s">
        <v>481</v>
      </c>
      <c r="AN4715" s="26" t="s">
        <v>63</v>
      </c>
      <c r="AO4715" s="26" t="s">
        <v>156</v>
      </c>
      <c r="AP4715" s="26" t="s">
        <v>837</v>
      </c>
      <c r="AQ4715" s="26">
        <v>0</v>
      </c>
      <c r="AR4715" s="26">
        <v>16</v>
      </c>
      <c r="AS4715" s="26" t="s">
        <v>628</v>
      </c>
      <c r="AT4715" s="26" t="s">
        <v>674</v>
      </c>
      <c r="AU4715" s="26" t="s">
        <v>63</v>
      </c>
      <c r="AV4715" s="26" t="s">
        <v>63</v>
      </c>
      <c r="AW4715" s="26" t="s">
        <v>63</v>
      </c>
      <c r="AX4715" s="26" t="s">
        <v>63</v>
      </c>
      <c r="AY4715" s="26">
        <v>44.069322999999898</v>
      </c>
      <c r="AZ4715" s="26">
        <v>-103.158413999999</v>
      </c>
      <c r="BA4715" s="26" t="s">
        <v>486</v>
      </c>
      <c r="BB4715" s="26" t="s">
        <v>165</v>
      </c>
      <c r="BC4715" s="26" t="s">
        <v>614</v>
      </c>
      <c r="BD4715" s="26" t="s">
        <v>681</v>
      </c>
      <c r="BE4715" s="26" t="s">
        <v>677</v>
      </c>
      <c r="BF4715" s="26" t="s">
        <v>68</v>
      </c>
      <c r="BG4715" s="26" t="s">
        <v>68</v>
      </c>
      <c r="BH4715" s="26" t="s">
        <v>175</v>
      </c>
      <c r="BI4715" s="26">
        <v>8</v>
      </c>
      <c r="BJ4715" s="26" t="s">
        <v>217</v>
      </c>
    </row>
    <row r="4716" spans="36:62" x14ac:dyDescent="0.25">
      <c r="AJ4716" s="26">
        <v>2142</v>
      </c>
      <c r="AK4716" s="26">
        <v>2102192</v>
      </c>
      <c r="AL4716" s="264">
        <v>44239.400694444441</v>
      </c>
      <c r="AM4716" s="26" t="s">
        <v>481</v>
      </c>
      <c r="AN4716" s="26" t="s">
        <v>63</v>
      </c>
      <c r="AO4716" s="26" t="s">
        <v>156</v>
      </c>
      <c r="AP4716" s="26" t="s">
        <v>856</v>
      </c>
      <c r="AQ4716" s="26">
        <v>0</v>
      </c>
      <c r="AR4716" s="26">
        <v>16</v>
      </c>
      <c r="AS4716" s="26" t="s">
        <v>628</v>
      </c>
      <c r="AT4716" s="26" t="s">
        <v>74</v>
      </c>
      <c r="AU4716" s="26" t="s">
        <v>63</v>
      </c>
      <c r="AV4716" s="26" t="s">
        <v>63</v>
      </c>
      <c r="AW4716" s="26" t="s">
        <v>63</v>
      </c>
      <c r="AX4716" s="26" t="s">
        <v>63</v>
      </c>
      <c r="AY4716" s="26">
        <v>44.086143999999898</v>
      </c>
      <c r="AZ4716" s="26">
        <v>-103.151385</v>
      </c>
      <c r="BA4716" s="26" t="s">
        <v>502</v>
      </c>
      <c r="BB4716" s="26" t="s">
        <v>609</v>
      </c>
      <c r="BC4716" s="26" t="s">
        <v>629</v>
      </c>
      <c r="BD4716" s="26" t="s">
        <v>68</v>
      </c>
      <c r="BE4716" s="26"/>
      <c r="BF4716" s="26" t="s">
        <v>68</v>
      </c>
      <c r="BG4716" s="26" t="s">
        <v>68</v>
      </c>
      <c r="BH4716" s="26" t="s">
        <v>646</v>
      </c>
      <c r="BI4716" s="26">
        <v>8</v>
      </c>
      <c r="BJ4716" s="26" t="s">
        <v>217</v>
      </c>
    </row>
    <row r="4717" spans="36:62" x14ac:dyDescent="0.25">
      <c r="AJ4717" s="26">
        <v>2143</v>
      </c>
      <c r="AK4717" s="26">
        <v>2102197</v>
      </c>
      <c r="AL4717" s="264">
        <v>44239.257638888892</v>
      </c>
      <c r="AM4717" s="26" t="s">
        <v>481</v>
      </c>
      <c r="AN4717" s="26" t="s">
        <v>63</v>
      </c>
      <c r="AO4717" s="26"/>
      <c r="AP4717" s="26"/>
      <c r="AQ4717" s="26">
        <v>-1</v>
      </c>
      <c r="AR4717" s="26">
        <v>44</v>
      </c>
      <c r="AS4717" s="26" t="s">
        <v>168</v>
      </c>
      <c r="AT4717" s="26" t="s">
        <v>654</v>
      </c>
      <c r="AU4717" s="26" t="s">
        <v>63</v>
      </c>
      <c r="AV4717" s="26" t="s">
        <v>63</v>
      </c>
      <c r="AW4717" s="26" t="s">
        <v>63</v>
      </c>
      <c r="AX4717" s="26" t="s">
        <v>63</v>
      </c>
      <c r="AY4717" s="26">
        <v>44.0440749999999</v>
      </c>
      <c r="AZ4717" s="26">
        <v>-103.125452999999</v>
      </c>
      <c r="BA4717" s="26" t="s">
        <v>166</v>
      </c>
      <c r="BB4717" s="26" t="s">
        <v>611</v>
      </c>
      <c r="BC4717" s="26" t="s">
        <v>167</v>
      </c>
      <c r="BD4717" s="26" t="s">
        <v>154</v>
      </c>
      <c r="BE4717" s="26"/>
      <c r="BF4717" s="26" t="s">
        <v>99</v>
      </c>
      <c r="BG4717" s="26" t="s">
        <v>167</v>
      </c>
      <c r="BH4717" s="26" t="s">
        <v>99</v>
      </c>
      <c r="BI4717" s="26">
        <v>8</v>
      </c>
      <c r="BJ4717" s="26" t="s">
        <v>217</v>
      </c>
    </row>
    <row r="4718" spans="36:62" x14ac:dyDescent="0.25">
      <c r="AJ4718" s="26">
        <v>2144</v>
      </c>
      <c r="AK4718" s="26">
        <v>2102574</v>
      </c>
      <c r="AL4718" s="264">
        <v>44256.661805555559</v>
      </c>
      <c r="AM4718" s="26" t="s">
        <v>481</v>
      </c>
      <c r="AN4718" s="26" t="s">
        <v>63</v>
      </c>
      <c r="AO4718" s="26" t="s">
        <v>156</v>
      </c>
      <c r="AP4718" s="26" t="s">
        <v>686</v>
      </c>
      <c r="AQ4718" s="26">
        <v>0</v>
      </c>
      <c r="AR4718" s="26">
        <v>44</v>
      </c>
      <c r="AS4718" s="26" t="s">
        <v>628</v>
      </c>
      <c r="AT4718" s="26" t="s">
        <v>71</v>
      </c>
      <c r="AU4718" s="26" t="s">
        <v>63</v>
      </c>
      <c r="AV4718" s="26" t="s">
        <v>63</v>
      </c>
      <c r="AW4718" s="26" t="s">
        <v>63</v>
      </c>
      <c r="AX4718" s="26" t="s">
        <v>63</v>
      </c>
      <c r="AY4718" s="26">
        <v>44.061895999999898</v>
      </c>
      <c r="AZ4718" s="26">
        <v>-103.156609</v>
      </c>
      <c r="BA4718" s="26" t="s">
        <v>493</v>
      </c>
      <c r="BB4718" s="26" t="s">
        <v>690</v>
      </c>
      <c r="BC4718" s="26" t="s">
        <v>659</v>
      </c>
      <c r="BD4718" s="26" t="s">
        <v>68</v>
      </c>
      <c r="BE4718" s="26" t="s">
        <v>1674</v>
      </c>
      <c r="BF4718" s="26" t="s">
        <v>68</v>
      </c>
      <c r="BG4718" s="26" t="s">
        <v>68</v>
      </c>
      <c r="BH4718" s="26" t="s">
        <v>175</v>
      </c>
      <c r="BI4718" s="26">
        <v>8</v>
      </c>
      <c r="BJ4718" s="26" t="s">
        <v>217</v>
      </c>
    </row>
    <row r="4719" spans="36:62" x14ac:dyDescent="0.25">
      <c r="AJ4719" s="26">
        <v>2147</v>
      </c>
      <c r="AK4719" s="26">
        <v>2102428</v>
      </c>
      <c r="AL4719" s="264">
        <v>44252.369444444441</v>
      </c>
      <c r="AM4719" s="26" t="s">
        <v>481</v>
      </c>
      <c r="AN4719" s="26" t="s">
        <v>63</v>
      </c>
      <c r="AO4719" s="26" t="s">
        <v>156</v>
      </c>
      <c r="AP4719" s="26" t="s">
        <v>726</v>
      </c>
      <c r="AQ4719" s="26">
        <v>0</v>
      </c>
      <c r="AR4719" s="26">
        <v>44</v>
      </c>
      <c r="AS4719" s="26" t="s">
        <v>628</v>
      </c>
      <c r="AT4719" s="26" t="s">
        <v>71</v>
      </c>
      <c r="AU4719" s="26" t="s">
        <v>63</v>
      </c>
      <c r="AV4719" s="26" t="s">
        <v>63</v>
      </c>
      <c r="AW4719" s="26" t="s">
        <v>63</v>
      </c>
      <c r="AX4719" s="26" t="s">
        <v>63</v>
      </c>
      <c r="AY4719" s="26">
        <v>44.063673000000001</v>
      </c>
      <c r="AZ4719" s="26">
        <v>-103.159719999999</v>
      </c>
      <c r="BA4719" s="26" t="s">
        <v>483</v>
      </c>
      <c r="BB4719" s="26" t="s">
        <v>811</v>
      </c>
      <c r="BC4719" s="26" t="s">
        <v>926</v>
      </c>
      <c r="BD4719" s="26" t="s">
        <v>68</v>
      </c>
      <c r="BE4719" s="26" t="s">
        <v>1273</v>
      </c>
      <c r="BF4719" s="26" t="s">
        <v>68</v>
      </c>
      <c r="BG4719" s="26" t="s">
        <v>68</v>
      </c>
      <c r="BH4719" s="26" t="s">
        <v>175</v>
      </c>
      <c r="BI4719" s="26">
        <v>8</v>
      </c>
      <c r="BJ4719" s="26" t="s">
        <v>21</v>
      </c>
    </row>
    <row r="4720" spans="36:62" x14ac:dyDescent="0.25">
      <c r="AJ4720" s="26">
        <v>2149</v>
      </c>
      <c r="AK4720" s="26">
        <v>2101914</v>
      </c>
      <c r="AL4720" s="264">
        <v>44239.482638888891</v>
      </c>
      <c r="AM4720" s="26" t="s">
        <v>147</v>
      </c>
      <c r="AN4720" s="26" t="s">
        <v>63</v>
      </c>
      <c r="AO4720" s="26" t="s">
        <v>156</v>
      </c>
      <c r="AP4720" s="26" t="s">
        <v>1015</v>
      </c>
      <c r="AQ4720" s="26">
        <v>0</v>
      </c>
      <c r="AR4720" s="26"/>
      <c r="AS4720" s="26" t="s">
        <v>628</v>
      </c>
      <c r="AT4720" s="26" t="s">
        <v>654</v>
      </c>
      <c r="AU4720" s="26" t="s">
        <v>63</v>
      </c>
      <c r="AV4720" s="26" t="s">
        <v>63</v>
      </c>
      <c r="AW4720" s="26" t="s">
        <v>63</v>
      </c>
      <c r="AX4720" s="26" t="s">
        <v>63</v>
      </c>
      <c r="AY4720" s="26">
        <v>43.570034999999898</v>
      </c>
      <c r="AZ4720" s="26">
        <v>-101.660338999999</v>
      </c>
      <c r="BA4720" s="26" t="s">
        <v>520</v>
      </c>
      <c r="BB4720" s="26" t="s">
        <v>1164</v>
      </c>
      <c r="BC4720" s="26" t="s">
        <v>1482</v>
      </c>
      <c r="BD4720" s="26" t="s">
        <v>615</v>
      </c>
      <c r="BE4720" s="26" t="s">
        <v>905</v>
      </c>
      <c r="BF4720" s="26" t="s">
        <v>68</v>
      </c>
      <c r="BG4720" s="26" t="s">
        <v>68</v>
      </c>
      <c r="BH4720" s="26" t="s">
        <v>646</v>
      </c>
      <c r="BI4720" s="26">
        <v>8</v>
      </c>
      <c r="BJ4720" s="26" t="s">
        <v>217</v>
      </c>
    </row>
    <row r="4721" spans="36:62" x14ac:dyDescent="0.25">
      <c r="AJ4721" s="26">
        <v>2150</v>
      </c>
      <c r="AK4721" s="26">
        <v>2102818</v>
      </c>
      <c r="AL4721" s="264">
        <v>44228.284722222219</v>
      </c>
      <c r="AM4721" s="26" t="s">
        <v>481</v>
      </c>
      <c r="AN4721" s="26" t="s">
        <v>63</v>
      </c>
      <c r="AO4721" s="26" t="s">
        <v>156</v>
      </c>
      <c r="AP4721" s="26" t="s">
        <v>159</v>
      </c>
      <c r="AQ4721" s="26">
        <v>0</v>
      </c>
      <c r="AR4721" s="26"/>
      <c r="AS4721" s="26" t="s">
        <v>1675</v>
      </c>
      <c r="AT4721" s="26" t="s">
        <v>71</v>
      </c>
      <c r="AU4721" s="26" t="s">
        <v>63</v>
      </c>
      <c r="AV4721" s="26" t="s">
        <v>63</v>
      </c>
      <c r="AW4721" s="26" t="s">
        <v>63</v>
      </c>
      <c r="AX4721" s="26" t="s">
        <v>63</v>
      </c>
      <c r="AY4721" s="26">
        <v>44.100467000000002</v>
      </c>
      <c r="AZ4721" s="26">
        <v>-103.151285999999</v>
      </c>
      <c r="BA4721" s="26" t="s">
        <v>166</v>
      </c>
      <c r="BB4721" s="26" t="s">
        <v>157</v>
      </c>
      <c r="BC4721" s="26" t="s">
        <v>68</v>
      </c>
      <c r="BD4721" s="26" t="s">
        <v>68</v>
      </c>
      <c r="BE4721" s="26"/>
      <c r="BF4721" s="26" t="s">
        <v>1383</v>
      </c>
      <c r="BG4721" s="26" t="s">
        <v>68</v>
      </c>
      <c r="BH4721" s="26" t="s">
        <v>146</v>
      </c>
      <c r="BI4721" s="26">
        <v>8</v>
      </c>
      <c r="BJ4721" s="26" t="s">
        <v>217</v>
      </c>
    </row>
    <row r="4722" spans="36:62" x14ac:dyDescent="0.25">
      <c r="AJ4722" s="26">
        <v>2152</v>
      </c>
      <c r="AK4722" s="26">
        <v>2102867</v>
      </c>
      <c r="AL4722" s="264">
        <v>44260.786111111112</v>
      </c>
      <c r="AM4722" s="26" t="s">
        <v>481</v>
      </c>
      <c r="AN4722" s="26" t="s">
        <v>63</v>
      </c>
      <c r="AO4722" s="26" t="s">
        <v>156</v>
      </c>
      <c r="AP4722" s="26" t="s">
        <v>726</v>
      </c>
      <c r="AQ4722" s="26">
        <v>0</v>
      </c>
      <c r="AR4722" s="26">
        <v>44</v>
      </c>
      <c r="AS4722" s="26" t="s">
        <v>628</v>
      </c>
      <c r="AT4722" s="26" t="s">
        <v>71</v>
      </c>
      <c r="AU4722" s="26" t="s">
        <v>63</v>
      </c>
      <c r="AV4722" s="26" t="s">
        <v>63</v>
      </c>
      <c r="AW4722" s="26" t="s">
        <v>63</v>
      </c>
      <c r="AX4722" s="26" t="s">
        <v>63</v>
      </c>
      <c r="AY4722" s="26">
        <v>44.063643999999897</v>
      </c>
      <c r="AZ4722" s="26">
        <v>-103.159672999999</v>
      </c>
      <c r="BA4722" s="26" t="s">
        <v>493</v>
      </c>
      <c r="BB4722" s="26" t="s">
        <v>811</v>
      </c>
      <c r="BC4722" s="26" t="s">
        <v>727</v>
      </c>
      <c r="BD4722" s="26" t="s">
        <v>68</v>
      </c>
      <c r="BE4722" s="26" t="s">
        <v>1676</v>
      </c>
      <c r="BF4722" s="26" t="s">
        <v>68</v>
      </c>
      <c r="BG4722" s="26" t="s">
        <v>68</v>
      </c>
      <c r="BH4722" s="26" t="s">
        <v>175</v>
      </c>
      <c r="BI4722" s="26">
        <v>8</v>
      </c>
      <c r="BJ4722" s="26" t="s">
        <v>217</v>
      </c>
    </row>
    <row r="4723" spans="36:62" x14ac:dyDescent="0.25">
      <c r="AJ4723" s="26">
        <v>2153</v>
      </c>
      <c r="AK4723" s="26">
        <v>2102868</v>
      </c>
      <c r="AL4723" s="264">
        <v>44261.456944444442</v>
      </c>
      <c r="AM4723" s="26" t="s">
        <v>481</v>
      </c>
      <c r="AN4723" s="26" t="s">
        <v>63</v>
      </c>
      <c r="AO4723" s="26"/>
      <c r="AP4723" s="26"/>
      <c r="AQ4723" s="26">
        <v>-1</v>
      </c>
      <c r="AR4723" s="26">
        <v>44</v>
      </c>
      <c r="AS4723" s="26" t="s">
        <v>168</v>
      </c>
      <c r="AT4723" s="26" t="s">
        <v>71</v>
      </c>
      <c r="AU4723" s="26" t="s">
        <v>63</v>
      </c>
      <c r="AV4723" s="26" t="s">
        <v>63</v>
      </c>
      <c r="AW4723" s="26" t="s">
        <v>63</v>
      </c>
      <c r="AX4723" s="26" t="s">
        <v>63</v>
      </c>
      <c r="AY4723" s="26">
        <v>44.058860000000003</v>
      </c>
      <c r="AZ4723" s="26">
        <v>-103.15139000000001</v>
      </c>
      <c r="BA4723" s="26" t="s">
        <v>158</v>
      </c>
      <c r="BB4723" s="26" t="s">
        <v>611</v>
      </c>
      <c r="BC4723" s="26" t="s">
        <v>167</v>
      </c>
      <c r="BD4723" s="26" t="s">
        <v>154</v>
      </c>
      <c r="BE4723" s="26"/>
      <c r="BF4723" s="26" t="s">
        <v>99</v>
      </c>
      <c r="BG4723" s="26" t="s">
        <v>167</v>
      </c>
      <c r="BH4723" s="26" t="s">
        <v>99</v>
      </c>
      <c r="BI4723" s="26">
        <v>8</v>
      </c>
      <c r="BJ4723" s="26" t="s">
        <v>217</v>
      </c>
    </row>
    <row r="4724" spans="36:62" x14ac:dyDescent="0.25">
      <c r="AJ4724" s="26">
        <v>2155</v>
      </c>
      <c r="AK4724" s="26">
        <v>2103143</v>
      </c>
      <c r="AL4724" s="264">
        <v>44265.711805555555</v>
      </c>
      <c r="AM4724" s="26" t="s">
        <v>481</v>
      </c>
      <c r="AN4724" s="26" t="s">
        <v>63</v>
      </c>
      <c r="AO4724" s="26" t="s">
        <v>156</v>
      </c>
      <c r="AP4724" s="26" t="s">
        <v>713</v>
      </c>
      <c r="AQ4724" s="26">
        <v>0</v>
      </c>
      <c r="AR4724" s="26">
        <v>16</v>
      </c>
      <c r="AS4724" s="26" t="s">
        <v>628</v>
      </c>
      <c r="AT4724" s="26" t="s">
        <v>74</v>
      </c>
      <c r="AU4724" s="26" t="s">
        <v>63</v>
      </c>
      <c r="AV4724" s="26" t="s">
        <v>63</v>
      </c>
      <c r="AW4724" s="26" t="s">
        <v>63</v>
      </c>
      <c r="AX4724" s="26" t="s">
        <v>63</v>
      </c>
      <c r="AY4724" s="26">
        <v>44.09449</v>
      </c>
      <c r="AZ4724" s="26">
        <v>-103.151223999999</v>
      </c>
      <c r="BA4724" s="26" t="s">
        <v>483</v>
      </c>
      <c r="BB4724" s="26" t="s">
        <v>165</v>
      </c>
      <c r="BC4724" s="26" t="s">
        <v>708</v>
      </c>
      <c r="BD4724" s="26" t="s">
        <v>68</v>
      </c>
      <c r="BE4724" s="26" t="s">
        <v>1224</v>
      </c>
      <c r="BF4724" s="26" t="s">
        <v>1209</v>
      </c>
      <c r="BG4724" s="26" t="s">
        <v>68</v>
      </c>
      <c r="BH4724" s="26" t="s">
        <v>175</v>
      </c>
      <c r="BI4724" s="26">
        <v>8</v>
      </c>
      <c r="BJ4724" s="26" t="s">
        <v>21</v>
      </c>
    </row>
    <row r="4725" spans="36:62" x14ac:dyDescent="0.25">
      <c r="AJ4725" s="26">
        <v>2157</v>
      </c>
      <c r="AK4725" s="26">
        <v>2102857</v>
      </c>
      <c r="AL4725" s="264">
        <v>44259.656944444447</v>
      </c>
      <c r="AM4725" s="26" t="s">
        <v>481</v>
      </c>
      <c r="AN4725" s="26" t="s">
        <v>63</v>
      </c>
      <c r="AO4725" s="26" t="s">
        <v>156</v>
      </c>
      <c r="AP4725" s="26" t="s">
        <v>716</v>
      </c>
      <c r="AQ4725" s="26">
        <v>0</v>
      </c>
      <c r="AR4725" s="26">
        <v>16</v>
      </c>
      <c r="AS4725" s="26" t="s">
        <v>628</v>
      </c>
      <c r="AT4725" s="26" t="s">
        <v>71</v>
      </c>
      <c r="AU4725" s="26" t="s">
        <v>63</v>
      </c>
      <c r="AV4725" s="26" t="s">
        <v>63</v>
      </c>
      <c r="AW4725" s="26" t="s">
        <v>63</v>
      </c>
      <c r="AX4725" s="26" t="s">
        <v>63</v>
      </c>
      <c r="AY4725" s="26">
        <v>44.071137999999898</v>
      </c>
      <c r="AZ4725" s="26">
        <v>-103.154303999999</v>
      </c>
      <c r="BA4725" s="26" t="s">
        <v>486</v>
      </c>
      <c r="BB4725" s="26" t="s">
        <v>609</v>
      </c>
      <c r="BC4725" s="26" t="s">
        <v>708</v>
      </c>
      <c r="BD4725" s="26" t="s">
        <v>68</v>
      </c>
      <c r="BE4725" s="26" t="s">
        <v>705</v>
      </c>
      <c r="BF4725" s="26" t="s">
        <v>68</v>
      </c>
      <c r="BG4725" s="26" t="s">
        <v>68</v>
      </c>
      <c r="BH4725" s="26" t="s">
        <v>175</v>
      </c>
      <c r="BI4725" s="26">
        <v>8</v>
      </c>
      <c r="BJ4725" s="26" t="s">
        <v>21</v>
      </c>
    </row>
    <row r="4726" spans="36:62" x14ac:dyDescent="0.25">
      <c r="AJ4726" s="26">
        <v>2160</v>
      </c>
      <c r="AK4726" s="26">
        <v>2103232</v>
      </c>
      <c r="AL4726" s="264">
        <v>44269.815972222219</v>
      </c>
      <c r="AM4726" s="26" t="s">
        <v>481</v>
      </c>
      <c r="AN4726" s="26" t="s">
        <v>63</v>
      </c>
      <c r="AO4726" s="26" t="s">
        <v>156</v>
      </c>
      <c r="AP4726" s="26" t="s">
        <v>159</v>
      </c>
      <c r="AQ4726" s="26">
        <v>0</v>
      </c>
      <c r="AR4726" s="26">
        <v>16</v>
      </c>
      <c r="AS4726" s="26" t="s">
        <v>628</v>
      </c>
      <c r="AT4726" s="26" t="s">
        <v>654</v>
      </c>
      <c r="AU4726" s="26" t="s">
        <v>63</v>
      </c>
      <c r="AV4726" s="26" t="s">
        <v>63</v>
      </c>
      <c r="AW4726" s="26" t="s">
        <v>63</v>
      </c>
      <c r="AX4726" s="26" t="s">
        <v>63</v>
      </c>
      <c r="AY4726" s="26">
        <v>44.096257000000001</v>
      </c>
      <c r="AZ4726" s="26">
        <v>-103.151383999999</v>
      </c>
      <c r="BA4726" s="26" t="s">
        <v>158</v>
      </c>
      <c r="BB4726" s="26" t="s">
        <v>690</v>
      </c>
      <c r="BC4726" s="26" t="s">
        <v>727</v>
      </c>
      <c r="BD4726" s="26" t="s">
        <v>681</v>
      </c>
      <c r="BE4726" s="26" t="s">
        <v>1176</v>
      </c>
      <c r="BF4726" s="26" t="s">
        <v>68</v>
      </c>
      <c r="BG4726" s="26" t="s">
        <v>68</v>
      </c>
      <c r="BH4726" s="26" t="s">
        <v>175</v>
      </c>
      <c r="BI4726" s="26">
        <v>8</v>
      </c>
      <c r="BJ4726" s="26" t="s">
        <v>19</v>
      </c>
    </row>
    <row r="4727" spans="36:62" x14ac:dyDescent="0.25">
      <c r="AJ4727" s="26">
        <v>2161</v>
      </c>
      <c r="AK4727" s="26">
        <v>2103238</v>
      </c>
      <c r="AL4727" s="264">
        <v>44269.835416666669</v>
      </c>
      <c r="AM4727" s="26" t="s">
        <v>481</v>
      </c>
      <c r="AN4727" s="26" t="s">
        <v>63</v>
      </c>
      <c r="AO4727" s="26" t="s">
        <v>156</v>
      </c>
      <c r="AP4727" s="26" t="s">
        <v>159</v>
      </c>
      <c r="AQ4727" s="26">
        <v>0</v>
      </c>
      <c r="AR4727" s="26">
        <v>44</v>
      </c>
      <c r="AS4727" s="26" t="s">
        <v>628</v>
      </c>
      <c r="AT4727" s="26" t="s">
        <v>613</v>
      </c>
      <c r="AU4727" s="26" t="s">
        <v>63</v>
      </c>
      <c r="AV4727" s="26" t="s">
        <v>63</v>
      </c>
      <c r="AW4727" s="26" t="s">
        <v>63</v>
      </c>
      <c r="AX4727" s="26" t="s">
        <v>63</v>
      </c>
      <c r="AY4727" s="26">
        <v>44.063643999999897</v>
      </c>
      <c r="AZ4727" s="26">
        <v>-103.159672999999</v>
      </c>
      <c r="BA4727" s="26" t="s">
        <v>493</v>
      </c>
      <c r="BB4727" s="26" t="s">
        <v>672</v>
      </c>
      <c r="BC4727" s="26" t="s">
        <v>614</v>
      </c>
      <c r="BD4727" s="26" t="s">
        <v>615</v>
      </c>
      <c r="BE4727" s="26"/>
      <c r="BF4727" s="26" t="s">
        <v>68</v>
      </c>
      <c r="BG4727" s="26" t="s">
        <v>209</v>
      </c>
      <c r="BH4727" s="26" t="s">
        <v>175</v>
      </c>
      <c r="BI4727" s="26">
        <v>8</v>
      </c>
      <c r="BJ4727" s="26" t="s">
        <v>217</v>
      </c>
    </row>
    <row r="4728" spans="36:62" x14ac:dyDescent="0.25">
      <c r="AJ4728" s="26">
        <v>2165</v>
      </c>
      <c r="AK4728" s="26">
        <v>2103543</v>
      </c>
      <c r="AL4728" s="264">
        <v>44274.212500000001</v>
      </c>
      <c r="AM4728" s="26" t="s">
        <v>481</v>
      </c>
      <c r="AN4728" s="26" t="s">
        <v>63</v>
      </c>
      <c r="AO4728" s="26" t="s">
        <v>156</v>
      </c>
      <c r="AP4728" s="26" t="s">
        <v>159</v>
      </c>
      <c r="AQ4728" s="26">
        <v>0</v>
      </c>
      <c r="AR4728" s="26">
        <v>16</v>
      </c>
      <c r="AS4728" s="26" t="s">
        <v>635</v>
      </c>
      <c r="AT4728" s="26" t="s">
        <v>71</v>
      </c>
      <c r="AU4728" s="26" t="s">
        <v>63</v>
      </c>
      <c r="AV4728" s="26" t="s">
        <v>63</v>
      </c>
      <c r="AW4728" s="26" t="s">
        <v>63</v>
      </c>
      <c r="AX4728" s="26" t="s">
        <v>63</v>
      </c>
      <c r="AY4728" s="26">
        <v>44.093635999999897</v>
      </c>
      <c r="AZ4728" s="26">
        <v>-103.151228</v>
      </c>
      <c r="BA4728" s="26" t="s">
        <v>158</v>
      </c>
      <c r="BB4728" s="26" t="s">
        <v>165</v>
      </c>
      <c r="BC4728" s="26" t="s">
        <v>967</v>
      </c>
      <c r="BD4728" s="26" t="s">
        <v>68</v>
      </c>
      <c r="BE4728" s="26" t="s">
        <v>1388</v>
      </c>
      <c r="BF4728" s="26" t="s">
        <v>68</v>
      </c>
      <c r="BG4728" s="26" t="s">
        <v>68</v>
      </c>
      <c r="BH4728" s="26" t="s">
        <v>160</v>
      </c>
      <c r="BI4728" s="26">
        <v>8</v>
      </c>
      <c r="BJ4728" s="26" t="s">
        <v>217</v>
      </c>
    </row>
    <row r="4729" spans="36:62" x14ac:dyDescent="0.25">
      <c r="AJ4729" s="26">
        <v>2170</v>
      </c>
      <c r="AK4729" s="26">
        <v>2104230</v>
      </c>
      <c r="AL4729" s="264">
        <v>44275.62777777778</v>
      </c>
      <c r="AM4729" s="26" t="s">
        <v>481</v>
      </c>
      <c r="AN4729" s="26" t="s">
        <v>63</v>
      </c>
      <c r="AO4729" s="26" t="s">
        <v>156</v>
      </c>
      <c r="AP4729" s="26" t="s">
        <v>716</v>
      </c>
      <c r="AQ4729" s="26">
        <v>0</v>
      </c>
      <c r="AR4729" s="26"/>
      <c r="AS4729" s="26" t="s">
        <v>628</v>
      </c>
      <c r="AT4729" s="26" t="s">
        <v>71</v>
      </c>
      <c r="AU4729" s="26" t="s">
        <v>63</v>
      </c>
      <c r="AV4729" s="26" t="s">
        <v>63</v>
      </c>
      <c r="AW4729" s="26" t="s">
        <v>69</v>
      </c>
      <c r="AX4729" s="26" t="s">
        <v>63</v>
      </c>
      <c r="AY4729" s="26">
        <v>44.099600000000002</v>
      </c>
      <c r="AZ4729" s="26">
        <v>-103.151855999999</v>
      </c>
      <c r="BA4729" s="26" t="s">
        <v>493</v>
      </c>
      <c r="BB4729" s="26" t="s">
        <v>611</v>
      </c>
      <c r="BC4729" s="26" t="s">
        <v>1064</v>
      </c>
      <c r="BD4729" s="26" t="s">
        <v>68</v>
      </c>
      <c r="BE4729" s="26"/>
      <c r="BF4729" s="26" t="s">
        <v>68</v>
      </c>
      <c r="BG4729" s="26" t="s">
        <v>68</v>
      </c>
      <c r="BH4729" s="26" t="s">
        <v>175</v>
      </c>
      <c r="BI4729" s="26">
        <v>8</v>
      </c>
      <c r="BJ4729" s="26" t="s">
        <v>217</v>
      </c>
    </row>
    <row r="4730" spans="36:62" x14ac:dyDescent="0.25">
      <c r="AJ4730" s="26">
        <v>2171</v>
      </c>
      <c r="AK4730" s="26">
        <v>2103728</v>
      </c>
      <c r="AL4730" s="264">
        <v>44279.680555555555</v>
      </c>
      <c r="AM4730" s="26" t="s">
        <v>481</v>
      </c>
      <c r="AN4730" s="26" t="s">
        <v>63</v>
      </c>
      <c r="AO4730" s="26" t="s">
        <v>156</v>
      </c>
      <c r="AP4730" s="26" t="s">
        <v>726</v>
      </c>
      <c r="AQ4730" s="26">
        <v>0</v>
      </c>
      <c r="AR4730" s="26">
        <v>44</v>
      </c>
      <c r="AS4730" s="26" t="s">
        <v>628</v>
      </c>
      <c r="AT4730" s="26" t="s">
        <v>71</v>
      </c>
      <c r="AU4730" s="26" t="s">
        <v>63</v>
      </c>
      <c r="AV4730" s="26" t="s">
        <v>63</v>
      </c>
      <c r="AW4730" s="26" t="s">
        <v>63</v>
      </c>
      <c r="AX4730" s="26" t="s">
        <v>63</v>
      </c>
      <c r="AY4730" s="26">
        <v>44.065900999999897</v>
      </c>
      <c r="AZ4730" s="26">
        <v>-103.163617</v>
      </c>
      <c r="BA4730" s="26" t="s">
        <v>166</v>
      </c>
      <c r="BB4730" s="26" t="s">
        <v>811</v>
      </c>
      <c r="BC4730" s="26" t="s">
        <v>659</v>
      </c>
      <c r="BD4730" s="26" t="s">
        <v>68</v>
      </c>
      <c r="BE4730" s="26" t="s">
        <v>1176</v>
      </c>
      <c r="BF4730" s="26" t="s">
        <v>68</v>
      </c>
      <c r="BG4730" s="26" t="s">
        <v>68</v>
      </c>
      <c r="BH4730" s="26" t="s">
        <v>175</v>
      </c>
      <c r="BI4730" s="26">
        <v>8</v>
      </c>
      <c r="BJ4730" s="26" t="s">
        <v>217</v>
      </c>
    </row>
    <row r="4731" spans="36:62" x14ac:dyDescent="0.25">
      <c r="AJ4731" s="26">
        <v>2174</v>
      </c>
      <c r="AK4731" s="26">
        <v>2104651</v>
      </c>
      <c r="AL4731" s="264">
        <v>44294.833333333336</v>
      </c>
      <c r="AM4731" s="26" t="s">
        <v>147</v>
      </c>
      <c r="AN4731" s="26" t="s">
        <v>63</v>
      </c>
      <c r="AO4731" s="26" t="s">
        <v>156</v>
      </c>
      <c r="AP4731" s="26" t="s">
        <v>159</v>
      </c>
      <c r="AQ4731" s="26">
        <v>0</v>
      </c>
      <c r="AR4731" s="26">
        <v>44</v>
      </c>
      <c r="AS4731" s="26" t="s">
        <v>149</v>
      </c>
      <c r="AT4731" s="26" t="s">
        <v>71</v>
      </c>
      <c r="AU4731" s="26" t="s">
        <v>63</v>
      </c>
      <c r="AV4731" s="26" t="s">
        <v>63</v>
      </c>
      <c r="AW4731" s="26" t="s">
        <v>63</v>
      </c>
      <c r="AX4731" s="26" t="s">
        <v>63</v>
      </c>
      <c r="AY4731" s="26">
        <v>43.57788</v>
      </c>
      <c r="AZ4731" s="26">
        <v>-101.545993999999</v>
      </c>
      <c r="BA4731" s="26" t="s">
        <v>158</v>
      </c>
      <c r="BB4731" s="26" t="s">
        <v>611</v>
      </c>
      <c r="BC4731" s="26" t="s">
        <v>1677</v>
      </c>
      <c r="BD4731" s="26" t="s">
        <v>154</v>
      </c>
      <c r="BE4731" s="26"/>
      <c r="BF4731" s="26" t="s">
        <v>68</v>
      </c>
      <c r="BG4731" s="26" t="s">
        <v>68</v>
      </c>
      <c r="BH4731" s="26" t="s">
        <v>160</v>
      </c>
      <c r="BI4731" s="26">
        <v>8</v>
      </c>
      <c r="BJ4731" s="26" t="s">
        <v>217</v>
      </c>
    </row>
    <row r="4732" spans="36:62" x14ac:dyDescent="0.25">
      <c r="AJ4732" s="26">
        <v>2177</v>
      </c>
      <c r="AK4732" s="26">
        <v>2104142</v>
      </c>
      <c r="AL4732" s="264">
        <v>44288.336111111108</v>
      </c>
      <c r="AM4732" s="26" t="s">
        <v>481</v>
      </c>
      <c r="AN4732" s="26" t="s">
        <v>63</v>
      </c>
      <c r="AO4732" s="26" t="s">
        <v>156</v>
      </c>
      <c r="AP4732" s="26" t="s">
        <v>726</v>
      </c>
      <c r="AQ4732" s="26">
        <v>0</v>
      </c>
      <c r="AR4732" s="26">
        <v>44</v>
      </c>
      <c r="AS4732" s="26" t="s">
        <v>628</v>
      </c>
      <c r="AT4732" s="26" t="s">
        <v>71</v>
      </c>
      <c r="AU4732" s="26" t="s">
        <v>63</v>
      </c>
      <c r="AV4732" s="26" t="s">
        <v>63</v>
      </c>
      <c r="AW4732" s="26" t="s">
        <v>63</v>
      </c>
      <c r="AX4732" s="26" t="s">
        <v>63</v>
      </c>
      <c r="AY4732" s="26">
        <v>44.063643999999897</v>
      </c>
      <c r="AZ4732" s="26">
        <v>-103.159672999999</v>
      </c>
      <c r="BA4732" s="26" t="s">
        <v>493</v>
      </c>
      <c r="BB4732" s="26" t="s">
        <v>811</v>
      </c>
      <c r="BC4732" s="26" t="s">
        <v>659</v>
      </c>
      <c r="BD4732" s="26" t="s">
        <v>68</v>
      </c>
      <c r="BE4732" s="26" t="s">
        <v>1273</v>
      </c>
      <c r="BF4732" s="26" t="s">
        <v>68</v>
      </c>
      <c r="BG4732" s="26" t="s">
        <v>1172</v>
      </c>
      <c r="BH4732" s="26" t="s">
        <v>175</v>
      </c>
      <c r="BI4732" s="26">
        <v>8</v>
      </c>
      <c r="BJ4732" s="26" t="s">
        <v>20</v>
      </c>
    </row>
    <row r="4733" spans="36:62" x14ac:dyDescent="0.25">
      <c r="AJ4733" s="26">
        <v>2178</v>
      </c>
      <c r="AK4733" s="26">
        <v>2105228</v>
      </c>
      <c r="AL4733" s="264">
        <v>44296.571527777778</v>
      </c>
      <c r="AM4733" s="26" t="s">
        <v>481</v>
      </c>
      <c r="AN4733" s="26" t="s">
        <v>63</v>
      </c>
      <c r="AO4733" s="26" t="s">
        <v>204</v>
      </c>
      <c r="AP4733" s="26" t="s">
        <v>159</v>
      </c>
      <c r="AQ4733" s="26">
        <v>0</v>
      </c>
      <c r="AR4733" s="26">
        <v>16</v>
      </c>
      <c r="AS4733" s="26" t="s">
        <v>189</v>
      </c>
      <c r="AT4733" s="26" t="s">
        <v>71</v>
      </c>
      <c r="AU4733" s="26" t="s">
        <v>63</v>
      </c>
      <c r="AV4733" s="26" t="s">
        <v>63</v>
      </c>
      <c r="AW4733" s="26" t="s">
        <v>63</v>
      </c>
      <c r="AX4733" s="26" t="s">
        <v>63</v>
      </c>
      <c r="AY4733" s="26">
        <v>44.098478</v>
      </c>
      <c r="AZ4733" s="26">
        <v>-103.151207999999</v>
      </c>
      <c r="BA4733" s="26" t="s">
        <v>37</v>
      </c>
      <c r="BB4733" s="26" t="s">
        <v>165</v>
      </c>
      <c r="BC4733" s="26" t="s">
        <v>68</v>
      </c>
      <c r="BD4733" s="26" t="s">
        <v>68</v>
      </c>
      <c r="BE4733" s="26"/>
      <c r="BF4733" s="26" t="s">
        <v>68</v>
      </c>
      <c r="BG4733" s="26" t="s">
        <v>68</v>
      </c>
      <c r="BH4733" s="26" t="s">
        <v>160</v>
      </c>
      <c r="BI4733" s="26">
        <v>8</v>
      </c>
      <c r="BJ4733" s="26" t="s">
        <v>20</v>
      </c>
    </row>
    <row r="4734" spans="36:62" x14ac:dyDescent="0.25">
      <c r="AJ4734" s="26">
        <v>2187</v>
      </c>
      <c r="AK4734" s="26">
        <v>2104899</v>
      </c>
      <c r="AL4734" s="264">
        <v>44306.620138888888</v>
      </c>
      <c r="AM4734" s="26" t="s">
        <v>481</v>
      </c>
      <c r="AN4734" s="26" t="s">
        <v>63</v>
      </c>
      <c r="AO4734" s="26" t="s">
        <v>214</v>
      </c>
      <c r="AP4734" s="26" t="s">
        <v>713</v>
      </c>
      <c r="AQ4734" s="26">
        <v>0</v>
      </c>
      <c r="AR4734" s="26">
        <v>16</v>
      </c>
      <c r="AS4734" s="26" t="s">
        <v>628</v>
      </c>
      <c r="AT4734" s="26" t="s">
        <v>854</v>
      </c>
      <c r="AU4734" s="26" t="s">
        <v>63</v>
      </c>
      <c r="AV4734" s="26" t="s">
        <v>63</v>
      </c>
      <c r="AW4734" s="26" t="s">
        <v>63</v>
      </c>
      <c r="AX4734" s="26" t="s">
        <v>63</v>
      </c>
      <c r="AY4734" s="26">
        <v>44.065016999999898</v>
      </c>
      <c r="AZ4734" s="26">
        <v>-103.162057</v>
      </c>
      <c r="BA4734" s="26" t="s">
        <v>486</v>
      </c>
      <c r="BB4734" s="26" t="s">
        <v>611</v>
      </c>
      <c r="BC4734" s="26" t="s">
        <v>708</v>
      </c>
      <c r="BD4734" s="26" t="s">
        <v>681</v>
      </c>
      <c r="BE4734" s="26" t="s">
        <v>705</v>
      </c>
      <c r="BF4734" s="26" t="s">
        <v>709</v>
      </c>
      <c r="BG4734" s="26" t="s">
        <v>68</v>
      </c>
      <c r="BH4734" s="26" t="s">
        <v>175</v>
      </c>
      <c r="BI4734" s="26">
        <v>8</v>
      </c>
      <c r="BJ4734" s="26" t="s">
        <v>20</v>
      </c>
    </row>
    <row r="4735" spans="36:62" x14ac:dyDescent="0.25">
      <c r="AJ4735" s="26">
        <v>2188</v>
      </c>
      <c r="AK4735" s="26">
        <v>2104902</v>
      </c>
      <c r="AL4735" s="264">
        <v>44304.913194444445</v>
      </c>
      <c r="AM4735" s="26" t="s">
        <v>481</v>
      </c>
      <c r="AN4735" s="26" t="s">
        <v>63</v>
      </c>
      <c r="AO4735" s="26" t="s">
        <v>156</v>
      </c>
      <c r="AP4735" s="26" t="s">
        <v>159</v>
      </c>
      <c r="AQ4735" s="26">
        <v>0</v>
      </c>
      <c r="AR4735" s="26">
        <v>44</v>
      </c>
      <c r="AS4735" s="26" t="s">
        <v>628</v>
      </c>
      <c r="AT4735" s="26" t="s">
        <v>663</v>
      </c>
      <c r="AU4735" s="26" t="s">
        <v>63</v>
      </c>
      <c r="AV4735" s="26" t="s">
        <v>63</v>
      </c>
      <c r="AW4735" s="26" t="s">
        <v>63</v>
      </c>
      <c r="AX4735" s="26" t="s">
        <v>63</v>
      </c>
      <c r="AY4735" s="26">
        <v>44.065821999999898</v>
      </c>
      <c r="AZ4735" s="26">
        <v>-103.163476</v>
      </c>
      <c r="BA4735" s="26" t="s">
        <v>578</v>
      </c>
      <c r="BB4735" s="26" t="s">
        <v>690</v>
      </c>
      <c r="BC4735" s="26" t="s">
        <v>1109</v>
      </c>
      <c r="BD4735" s="26" t="s">
        <v>1096</v>
      </c>
      <c r="BE4735" s="26"/>
      <c r="BF4735" s="26" t="s">
        <v>759</v>
      </c>
      <c r="BG4735" s="26" t="s">
        <v>1110</v>
      </c>
      <c r="BH4735" s="26" t="s">
        <v>1111</v>
      </c>
      <c r="BI4735" s="26">
        <v>8</v>
      </c>
      <c r="BJ4735" s="26" t="s">
        <v>217</v>
      </c>
    </row>
    <row r="4736" spans="36:62" x14ac:dyDescent="0.25">
      <c r="AJ4736" s="26">
        <v>2189</v>
      </c>
      <c r="AK4736" s="26">
        <v>2105020</v>
      </c>
      <c r="AL4736" s="264">
        <v>44310.652777777781</v>
      </c>
      <c r="AM4736" s="26" t="s">
        <v>481</v>
      </c>
      <c r="AN4736" s="26" t="s">
        <v>63</v>
      </c>
      <c r="AO4736" s="26" t="s">
        <v>156</v>
      </c>
      <c r="AP4736" s="26" t="s">
        <v>159</v>
      </c>
      <c r="AQ4736" s="26">
        <v>0</v>
      </c>
      <c r="AR4736" s="26">
        <v>16</v>
      </c>
      <c r="AS4736" s="26" t="s">
        <v>628</v>
      </c>
      <c r="AT4736" s="26" t="s">
        <v>71</v>
      </c>
      <c r="AU4736" s="26" t="s">
        <v>63</v>
      </c>
      <c r="AV4736" s="26" t="s">
        <v>63</v>
      </c>
      <c r="AW4736" s="26" t="s">
        <v>63</v>
      </c>
      <c r="AX4736" s="26" t="s">
        <v>63</v>
      </c>
      <c r="AY4736" s="26">
        <v>44.094938999999897</v>
      </c>
      <c r="AZ4736" s="26">
        <v>-103.151382999999</v>
      </c>
      <c r="BA4736" s="26" t="s">
        <v>158</v>
      </c>
      <c r="BB4736" s="26" t="s">
        <v>165</v>
      </c>
      <c r="BC4736" s="26" t="s">
        <v>708</v>
      </c>
      <c r="BD4736" s="26" t="s">
        <v>68</v>
      </c>
      <c r="BE4736" s="26" t="s">
        <v>705</v>
      </c>
      <c r="BF4736" s="26" t="s">
        <v>68</v>
      </c>
      <c r="BG4736" s="26" t="s">
        <v>68</v>
      </c>
      <c r="BH4736" s="26" t="s">
        <v>848</v>
      </c>
      <c r="BI4736" s="26">
        <v>8</v>
      </c>
      <c r="BJ4736" s="26" t="s">
        <v>20</v>
      </c>
    </row>
    <row r="4737" spans="36:62" x14ac:dyDescent="0.25">
      <c r="AJ4737" s="26">
        <v>2191</v>
      </c>
      <c r="AK4737" s="26">
        <v>2105171</v>
      </c>
      <c r="AL4737" s="264">
        <v>44308.868055555555</v>
      </c>
      <c r="AM4737" s="26" t="s">
        <v>481</v>
      </c>
      <c r="AN4737" s="26" t="s">
        <v>63</v>
      </c>
      <c r="AO4737" s="26" t="s">
        <v>156</v>
      </c>
      <c r="AP4737" s="26" t="s">
        <v>1557</v>
      </c>
      <c r="AQ4737" s="26">
        <v>0</v>
      </c>
      <c r="AR4737" s="26">
        <v>44</v>
      </c>
      <c r="AS4737" s="26" t="s">
        <v>920</v>
      </c>
      <c r="AT4737" s="26" t="s">
        <v>71</v>
      </c>
      <c r="AU4737" s="26" t="s">
        <v>63</v>
      </c>
      <c r="AV4737" s="26" t="s">
        <v>63</v>
      </c>
      <c r="AW4737" s="26" t="s">
        <v>63</v>
      </c>
      <c r="AX4737" s="26" t="s">
        <v>63</v>
      </c>
      <c r="AY4737" s="26">
        <v>43.900931999999898</v>
      </c>
      <c r="AZ4737" s="26">
        <v>-102.656272999999</v>
      </c>
      <c r="BA4737" s="26" t="s">
        <v>158</v>
      </c>
      <c r="BB4737" s="26" t="s">
        <v>609</v>
      </c>
      <c r="BC4737" s="26" t="s">
        <v>68</v>
      </c>
      <c r="BD4737" s="26" t="s">
        <v>68</v>
      </c>
      <c r="BE4737" s="26"/>
      <c r="BF4737" s="26" t="s">
        <v>675</v>
      </c>
      <c r="BG4737" s="26" t="s">
        <v>68</v>
      </c>
      <c r="BH4737" s="26" t="s">
        <v>146</v>
      </c>
      <c r="BI4737" s="26">
        <v>8</v>
      </c>
      <c r="BJ4737" s="26" t="s">
        <v>20</v>
      </c>
    </row>
    <row r="4738" spans="36:62" x14ac:dyDescent="0.25">
      <c r="AJ4738" s="26">
        <v>2193</v>
      </c>
      <c r="AK4738" s="26">
        <v>2105273</v>
      </c>
      <c r="AL4738" s="264">
        <v>44299.693055555559</v>
      </c>
      <c r="AM4738" s="26" t="s">
        <v>481</v>
      </c>
      <c r="AN4738" s="26" t="s">
        <v>63</v>
      </c>
      <c r="AO4738" s="26" t="s">
        <v>156</v>
      </c>
      <c r="AP4738" s="26" t="s">
        <v>159</v>
      </c>
      <c r="AQ4738" s="26">
        <v>0</v>
      </c>
      <c r="AR4738" s="26">
        <v>44</v>
      </c>
      <c r="AS4738" s="26" t="s">
        <v>1678</v>
      </c>
      <c r="AT4738" s="26" t="s">
        <v>216</v>
      </c>
      <c r="AU4738" s="26" t="s">
        <v>69</v>
      </c>
      <c r="AV4738" s="26" t="s">
        <v>63</v>
      </c>
      <c r="AW4738" s="26" t="s">
        <v>63</v>
      </c>
      <c r="AX4738" s="26" t="s">
        <v>63</v>
      </c>
      <c r="AY4738" s="26">
        <v>43.977119000000002</v>
      </c>
      <c r="AZ4738" s="26">
        <v>-102.912693</v>
      </c>
      <c r="BA4738" s="26" t="s">
        <v>185</v>
      </c>
      <c r="BB4738" s="26" t="s">
        <v>611</v>
      </c>
      <c r="BC4738" s="26" t="s">
        <v>751</v>
      </c>
      <c r="BD4738" s="26" t="s">
        <v>68</v>
      </c>
      <c r="BE4738" s="26"/>
      <c r="BF4738" s="26" t="s">
        <v>68</v>
      </c>
      <c r="BG4738" s="26" t="s">
        <v>68</v>
      </c>
      <c r="BH4738" s="26" t="s">
        <v>146</v>
      </c>
      <c r="BI4738" s="26">
        <v>8</v>
      </c>
      <c r="BJ4738" s="26" t="s">
        <v>217</v>
      </c>
    </row>
    <row r="4739" spans="36:62" x14ac:dyDescent="0.25">
      <c r="AJ4739" s="26">
        <v>2200</v>
      </c>
      <c r="AK4739" s="26">
        <v>2106228</v>
      </c>
      <c r="AL4739" s="264">
        <v>44339.704861111109</v>
      </c>
      <c r="AM4739" s="26" t="s">
        <v>481</v>
      </c>
      <c r="AN4739" s="26" t="s">
        <v>63</v>
      </c>
      <c r="AO4739" s="26" t="s">
        <v>156</v>
      </c>
      <c r="AP4739" s="26" t="s">
        <v>716</v>
      </c>
      <c r="AQ4739" s="26">
        <v>0</v>
      </c>
      <c r="AR4739" s="26">
        <v>16</v>
      </c>
      <c r="AS4739" s="26" t="s">
        <v>628</v>
      </c>
      <c r="AT4739" s="26" t="s">
        <v>77</v>
      </c>
      <c r="AU4739" s="26" t="s">
        <v>63</v>
      </c>
      <c r="AV4739" s="26" t="s">
        <v>63</v>
      </c>
      <c r="AW4739" s="26" t="s">
        <v>63</v>
      </c>
      <c r="AX4739" s="26" t="s">
        <v>63</v>
      </c>
      <c r="AY4739" s="26">
        <v>44.096257000000001</v>
      </c>
      <c r="AZ4739" s="26">
        <v>-103.151383999999</v>
      </c>
      <c r="BA4739" s="26" t="s">
        <v>166</v>
      </c>
      <c r="BB4739" s="26" t="s">
        <v>157</v>
      </c>
      <c r="BC4739" s="26" t="s">
        <v>708</v>
      </c>
      <c r="BD4739" s="26" t="s">
        <v>615</v>
      </c>
      <c r="BE4739" s="26" t="s">
        <v>705</v>
      </c>
      <c r="BF4739" s="26" t="s">
        <v>68</v>
      </c>
      <c r="BG4739" s="26" t="s">
        <v>771</v>
      </c>
      <c r="BH4739" s="26" t="s">
        <v>175</v>
      </c>
      <c r="BI4739" s="26">
        <v>8</v>
      </c>
      <c r="BJ4739" s="26" t="s">
        <v>217</v>
      </c>
    </row>
    <row r="4740" spans="36:62" x14ac:dyDescent="0.25">
      <c r="AJ4740" s="26">
        <v>2201</v>
      </c>
      <c r="AK4740" s="26">
        <v>2106229</v>
      </c>
      <c r="AL4740" s="264">
        <v>44340.323611111111</v>
      </c>
      <c r="AM4740" s="26" t="s">
        <v>481</v>
      </c>
      <c r="AN4740" s="26" t="s">
        <v>63</v>
      </c>
      <c r="AO4740" s="26" t="s">
        <v>156</v>
      </c>
      <c r="AP4740" s="26" t="s">
        <v>716</v>
      </c>
      <c r="AQ4740" s="26">
        <v>0</v>
      </c>
      <c r="AR4740" s="26">
        <v>44</v>
      </c>
      <c r="AS4740" s="26" t="s">
        <v>628</v>
      </c>
      <c r="AT4740" s="26" t="s">
        <v>71</v>
      </c>
      <c r="AU4740" s="26" t="s">
        <v>63</v>
      </c>
      <c r="AV4740" s="26" t="s">
        <v>63</v>
      </c>
      <c r="AW4740" s="26" t="s">
        <v>69</v>
      </c>
      <c r="AX4740" s="26" t="s">
        <v>63</v>
      </c>
      <c r="AY4740" s="26">
        <v>44.063105999999898</v>
      </c>
      <c r="AZ4740" s="26">
        <v>-103.158732</v>
      </c>
      <c r="BA4740" s="26" t="s">
        <v>483</v>
      </c>
      <c r="BB4740" s="26" t="s">
        <v>609</v>
      </c>
      <c r="BC4740" s="26" t="s">
        <v>1064</v>
      </c>
      <c r="BD4740" s="26" t="s">
        <v>68</v>
      </c>
      <c r="BE4740" s="26" t="s">
        <v>1679</v>
      </c>
      <c r="BF4740" s="26" t="s">
        <v>68</v>
      </c>
      <c r="BG4740" s="26" t="s">
        <v>68</v>
      </c>
      <c r="BH4740" s="26" t="s">
        <v>1043</v>
      </c>
      <c r="BI4740" s="26">
        <v>8</v>
      </c>
      <c r="BJ4740" s="26" t="s">
        <v>217</v>
      </c>
    </row>
    <row r="4741" spans="36:62" x14ac:dyDescent="0.25">
      <c r="AJ4741" s="26">
        <v>2202</v>
      </c>
      <c r="AK4741" s="26">
        <v>2106237</v>
      </c>
      <c r="AL4741" s="264">
        <v>44339.748611111114</v>
      </c>
      <c r="AM4741" s="26" t="s">
        <v>481</v>
      </c>
      <c r="AN4741" s="26" t="s">
        <v>63</v>
      </c>
      <c r="AO4741" s="26" t="s">
        <v>156</v>
      </c>
      <c r="AP4741" s="26" t="s">
        <v>159</v>
      </c>
      <c r="AQ4741" s="26">
        <v>0</v>
      </c>
      <c r="AR4741" s="26"/>
      <c r="AS4741" s="26" t="s">
        <v>612</v>
      </c>
      <c r="AT4741" s="26" t="s">
        <v>704</v>
      </c>
      <c r="AU4741" s="26" t="s">
        <v>63</v>
      </c>
      <c r="AV4741" s="26" t="s">
        <v>63</v>
      </c>
      <c r="AW4741" s="26" t="s">
        <v>63</v>
      </c>
      <c r="AX4741" s="26" t="s">
        <v>63</v>
      </c>
      <c r="AY4741" s="26">
        <v>43.864967</v>
      </c>
      <c r="AZ4741" s="26">
        <v>-102.616175999999</v>
      </c>
      <c r="BA4741" s="26" t="s">
        <v>166</v>
      </c>
      <c r="BB4741" s="26" t="s">
        <v>609</v>
      </c>
      <c r="BC4741" s="26" t="s">
        <v>68</v>
      </c>
      <c r="BD4741" s="26" t="s">
        <v>615</v>
      </c>
      <c r="BE4741" s="26"/>
      <c r="BF4741" s="26" t="s">
        <v>68</v>
      </c>
      <c r="BG4741" s="26" t="s">
        <v>209</v>
      </c>
      <c r="BH4741" s="26" t="s">
        <v>146</v>
      </c>
      <c r="BI4741" s="26">
        <v>8</v>
      </c>
      <c r="BJ4741" s="26" t="s">
        <v>217</v>
      </c>
    </row>
    <row r="4742" spans="36:62" x14ac:dyDescent="0.25">
      <c r="AJ4742" s="26">
        <v>2203</v>
      </c>
      <c r="AK4742" s="26">
        <v>2106314</v>
      </c>
      <c r="AL4742" s="264">
        <v>44308.915972222225</v>
      </c>
      <c r="AM4742" s="26" t="s">
        <v>481</v>
      </c>
      <c r="AN4742" s="26" t="s">
        <v>63</v>
      </c>
      <c r="AO4742" s="26" t="s">
        <v>173</v>
      </c>
      <c r="AP4742" s="26" t="s">
        <v>159</v>
      </c>
      <c r="AQ4742" s="26">
        <v>0</v>
      </c>
      <c r="AR4742" s="26">
        <v>44</v>
      </c>
      <c r="AS4742" s="26" t="s">
        <v>1681</v>
      </c>
      <c r="AT4742" s="26" t="s">
        <v>71</v>
      </c>
      <c r="AU4742" s="26" t="s">
        <v>63</v>
      </c>
      <c r="AV4742" s="26" t="s">
        <v>63</v>
      </c>
      <c r="AW4742" s="26" t="s">
        <v>63</v>
      </c>
      <c r="AX4742" s="26" t="s">
        <v>63</v>
      </c>
      <c r="AY4742" s="26">
        <v>43.783276999999899</v>
      </c>
      <c r="AZ4742" s="26">
        <v>-102.553686999999</v>
      </c>
      <c r="BA4742" s="26" t="s">
        <v>166</v>
      </c>
      <c r="BB4742" s="26" t="s">
        <v>611</v>
      </c>
      <c r="BC4742" s="26" t="s">
        <v>798</v>
      </c>
      <c r="BD4742" s="26" t="s">
        <v>68</v>
      </c>
      <c r="BE4742" s="26" t="s">
        <v>1680</v>
      </c>
      <c r="BF4742" s="26" t="s">
        <v>68</v>
      </c>
      <c r="BG4742" s="26" t="s">
        <v>68</v>
      </c>
      <c r="BH4742" s="26" t="s">
        <v>998</v>
      </c>
      <c r="BI4742" s="26">
        <v>8</v>
      </c>
      <c r="BJ4742" s="26" t="s">
        <v>217</v>
      </c>
    </row>
    <row r="4743" spans="36:62" x14ac:dyDescent="0.25">
      <c r="AJ4743" s="26">
        <v>2204</v>
      </c>
      <c r="AK4743" s="26">
        <v>2106369</v>
      </c>
      <c r="AL4743" s="264">
        <v>44342.120138888888</v>
      </c>
      <c r="AM4743" s="26" t="s">
        <v>481</v>
      </c>
      <c r="AN4743" s="26" t="s">
        <v>63</v>
      </c>
      <c r="AO4743" s="26"/>
      <c r="AP4743" s="26"/>
      <c r="AQ4743" s="26">
        <v>-1</v>
      </c>
      <c r="AR4743" s="26">
        <v>44</v>
      </c>
      <c r="AS4743" s="26" t="s">
        <v>168</v>
      </c>
      <c r="AT4743" s="26" t="s">
        <v>71</v>
      </c>
      <c r="AU4743" s="26" t="s">
        <v>63</v>
      </c>
      <c r="AV4743" s="26" t="s">
        <v>63</v>
      </c>
      <c r="AW4743" s="26" t="s">
        <v>63</v>
      </c>
      <c r="AX4743" s="26" t="s">
        <v>63</v>
      </c>
      <c r="AY4743" s="26">
        <v>44.020238999999897</v>
      </c>
      <c r="AZ4743" s="26">
        <v>-103.058661</v>
      </c>
      <c r="BA4743" s="26" t="s">
        <v>494</v>
      </c>
      <c r="BB4743" s="26" t="s">
        <v>609</v>
      </c>
      <c r="BC4743" s="26" t="s">
        <v>167</v>
      </c>
      <c r="BD4743" s="26" t="s">
        <v>154</v>
      </c>
      <c r="BE4743" s="26"/>
      <c r="BF4743" s="26" t="s">
        <v>99</v>
      </c>
      <c r="BG4743" s="26" t="s">
        <v>167</v>
      </c>
      <c r="BH4743" s="26" t="s">
        <v>99</v>
      </c>
      <c r="BI4743" s="26">
        <v>8</v>
      </c>
      <c r="BJ4743" s="26" t="s">
        <v>217</v>
      </c>
    </row>
    <row r="4744" spans="36:62" x14ac:dyDescent="0.25">
      <c r="AJ4744" s="26">
        <v>2207</v>
      </c>
      <c r="AK4744" s="26">
        <v>2106606</v>
      </c>
      <c r="AL4744" s="264">
        <v>44346.807638888888</v>
      </c>
      <c r="AM4744" s="26" t="s">
        <v>481</v>
      </c>
      <c r="AN4744" s="26" t="s">
        <v>63</v>
      </c>
      <c r="AO4744" s="26" t="s">
        <v>156</v>
      </c>
      <c r="AP4744" s="26" t="s">
        <v>1682</v>
      </c>
      <c r="AQ4744" s="26">
        <v>0</v>
      </c>
      <c r="AR4744" s="26"/>
      <c r="AS4744" s="26" t="s">
        <v>628</v>
      </c>
      <c r="AT4744" s="26" t="s">
        <v>71</v>
      </c>
      <c r="AU4744" s="26" t="s">
        <v>63</v>
      </c>
      <c r="AV4744" s="26" t="s">
        <v>63</v>
      </c>
      <c r="AW4744" s="26" t="s">
        <v>63</v>
      </c>
      <c r="AX4744" s="26" t="s">
        <v>63</v>
      </c>
      <c r="AY4744" s="26">
        <v>44.099386000000003</v>
      </c>
      <c r="AZ4744" s="26">
        <v>-103.15150800000001</v>
      </c>
      <c r="BA4744" s="26" t="s">
        <v>493</v>
      </c>
      <c r="BB4744" s="26" t="s">
        <v>611</v>
      </c>
      <c r="BC4744" s="26" t="s">
        <v>68</v>
      </c>
      <c r="BD4744" s="26" t="s">
        <v>68</v>
      </c>
      <c r="BE4744" s="26"/>
      <c r="BF4744" s="26" t="s">
        <v>68</v>
      </c>
      <c r="BG4744" s="26" t="s">
        <v>68</v>
      </c>
      <c r="BH4744" s="26" t="s">
        <v>175</v>
      </c>
      <c r="BI4744" s="26">
        <v>8</v>
      </c>
      <c r="BJ4744" s="26" t="s">
        <v>217</v>
      </c>
    </row>
    <row r="4745" spans="36:62" x14ac:dyDescent="0.25">
      <c r="AJ4745" s="26">
        <v>2209</v>
      </c>
      <c r="AK4745" s="26">
        <v>2107514</v>
      </c>
      <c r="AL4745" s="264">
        <v>44362.572916666664</v>
      </c>
      <c r="AM4745" s="26" t="s">
        <v>481</v>
      </c>
      <c r="AN4745" s="26" t="s">
        <v>63</v>
      </c>
      <c r="AO4745" s="26" t="s">
        <v>214</v>
      </c>
      <c r="AP4745" s="26" t="s">
        <v>726</v>
      </c>
      <c r="AQ4745" s="26">
        <v>0</v>
      </c>
      <c r="AR4745" s="26">
        <v>44</v>
      </c>
      <c r="AS4745" s="26" t="s">
        <v>628</v>
      </c>
      <c r="AT4745" s="26" t="s">
        <v>71</v>
      </c>
      <c r="AU4745" s="26" t="s">
        <v>63</v>
      </c>
      <c r="AV4745" s="26" t="s">
        <v>63</v>
      </c>
      <c r="AW4745" s="26" t="s">
        <v>63</v>
      </c>
      <c r="AX4745" s="26" t="s">
        <v>63</v>
      </c>
      <c r="AY4745" s="26">
        <v>44.063612999999897</v>
      </c>
      <c r="AZ4745" s="26">
        <v>-103.159621</v>
      </c>
      <c r="BA4745" s="26" t="s">
        <v>486</v>
      </c>
      <c r="BB4745" s="26" t="s">
        <v>811</v>
      </c>
      <c r="BC4745" s="26" t="s">
        <v>926</v>
      </c>
      <c r="BD4745" s="26" t="s">
        <v>68</v>
      </c>
      <c r="BE4745" s="26" t="s">
        <v>1273</v>
      </c>
      <c r="BF4745" s="26" t="s">
        <v>68</v>
      </c>
      <c r="BG4745" s="26" t="s">
        <v>68</v>
      </c>
      <c r="BH4745" s="26" t="s">
        <v>175</v>
      </c>
      <c r="BI4745" s="26">
        <v>8</v>
      </c>
      <c r="BJ4745" s="26" t="s">
        <v>21</v>
      </c>
    </row>
    <row r="4746" spans="36:62" x14ac:dyDescent="0.25">
      <c r="AJ4746" s="26">
        <v>2210</v>
      </c>
      <c r="AK4746" s="26">
        <v>2108894</v>
      </c>
      <c r="AL4746" s="264">
        <v>44386.875</v>
      </c>
      <c r="AM4746" s="26" t="s">
        <v>481</v>
      </c>
      <c r="AN4746" s="26" t="s">
        <v>63</v>
      </c>
      <c r="AO4746" s="26"/>
      <c r="AP4746" s="26"/>
      <c r="AQ4746" s="26">
        <v>-1</v>
      </c>
      <c r="AR4746" s="26">
        <v>44</v>
      </c>
      <c r="AS4746" s="26" t="s">
        <v>168</v>
      </c>
      <c r="AT4746" s="26" t="s">
        <v>77</v>
      </c>
      <c r="AU4746" s="26" t="s">
        <v>63</v>
      </c>
      <c r="AV4746" s="26" t="s">
        <v>63</v>
      </c>
      <c r="AW4746" s="26" t="s">
        <v>63</v>
      </c>
      <c r="AX4746" s="26" t="s">
        <v>63</v>
      </c>
      <c r="AY4746" s="26">
        <v>43.940646000000001</v>
      </c>
      <c r="AZ4746" s="26">
        <v>-102.798805999999</v>
      </c>
      <c r="BA4746" s="26" t="s">
        <v>158</v>
      </c>
      <c r="BB4746" s="26" t="s">
        <v>611</v>
      </c>
      <c r="BC4746" s="26" t="s">
        <v>167</v>
      </c>
      <c r="BD4746" s="26" t="s">
        <v>154</v>
      </c>
      <c r="BE4746" s="26"/>
      <c r="BF4746" s="26" t="s">
        <v>99</v>
      </c>
      <c r="BG4746" s="26" t="s">
        <v>167</v>
      </c>
      <c r="BH4746" s="26" t="s">
        <v>99</v>
      </c>
      <c r="BI4746" s="26">
        <v>8</v>
      </c>
      <c r="BJ4746" s="26" t="s">
        <v>217</v>
      </c>
    </row>
    <row r="4747" spans="36:62" x14ac:dyDescent="0.25">
      <c r="AJ4747" s="26">
        <v>2213</v>
      </c>
      <c r="AK4747" s="26">
        <v>2108344</v>
      </c>
      <c r="AL4747" s="264">
        <v>44376.922222222223</v>
      </c>
      <c r="AM4747" s="26" t="s">
        <v>481</v>
      </c>
      <c r="AN4747" s="26" t="s">
        <v>63</v>
      </c>
      <c r="AO4747" s="26"/>
      <c r="AP4747" s="26"/>
      <c r="AQ4747" s="26">
        <v>-1</v>
      </c>
      <c r="AR4747" s="26">
        <v>44</v>
      </c>
      <c r="AS4747" s="26" t="s">
        <v>168</v>
      </c>
      <c r="AT4747" s="26" t="s">
        <v>71</v>
      </c>
      <c r="AU4747" s="26" t="s">
        <v>63</v>
      </c>
      <c r="AV4747" s="26" t="s">
        <v>63</v>
      </c>
      <c r="AW4747" s="26" t="s">
        <v>63</v>
      </c>
      <c r="AX4747" s="26" t="s">
        <v>63</v>
      </c>
      <c r="AY4747" s="26">
        <v>44.0383029999999</v>
      </c>
      <c r="AZ4747" s="26">
        <v>-103.111163</v>
      </c>
      <c r="BA4747" s="26" t="s">
        <v>158</v>
      </c>
      <c r="BB4747" s="26" t="s">
        <v>611</v>
      </c>
      <c r="BC4747" s="26" t="s">
        <v>167</v>
      </c>
      <c r="BD4747" s="26" t="s">
        <v>154</v>
      </c>
      <c r="BE4747" s="26"/>
      <c r="BF4747" s="26" t="s">
        <v>99</v>
      </c>
      <c r="BG4747" s="26" t="s">
        <v>167</v>
      </c>
      <c r="BH4747" s="26" t="s">
        <v>99</v>
      </c>
      <c r="BI4747" s="26">
        <v>8</v>
      </c>
      <c r="BJ4747" s="26" t="s">
        <v>217</v>
      </c>
    </row>
    <row r="4748" spans="36:62" x14ac:dyDescent="0.25">
      <c r="AJ4748" s="26">
        <v>2215</v>
      </c>
      <c r="AK4748" s="26">
        <v>2106966</v>
      </c>
      <c r="AL4748" s="264">
        <v>44344.520833333336</v>
      </c>
      <c r="AM4748" s="26" t="s">
        <v>481</v>
      </c>
      <c r="AN4748" s="26" t="s">
        <v>63</v>
      </c>
      <c r="AO4748" s="26" t="s">
        <v>156</v>
      </c>
      <c r="AP4748" s="26" t="s">
        <v>159</v>
      </c>
      <c r="AQ4748" s="26">
        <v>0</v>
      </c>
      <c r="AR4748" s="26"/>
      <c r="AS4748" s="26" t="s">
        <v>628</v>
      </c>
      <c r="AT4748" s="26" t="s">
        <v>71</v>
      </c>
      <c r="AU4748" s="26" t="s">
        <v>63</v>
      </c>
      <c r="AV4748" s="26" t="s">
        <v>63</v>
      </c>
      <c r="AW4748" s="26" t="s">
        <v>63</v>
      </c>
      <c r="AX4748" s="26" t="s">
        <v>63</v>
      </c>
      <c r="AY4748" s="26">
        <v>44.099832999999897</v>
      </c>
      <c r="AZ4748" s="26">
        <v>-103.156856</v>
      </c>
      <c r="BA4748" s="26" t="s">
        <v>529</v>
      </c>
      <c r="BB4748" s="26" t="s">
        <v>609</v>
      </c>
      <c r="BC4748" s="26" t="s">
        <v>759</v>
      </c>
      <c r="BD4748" s="26" t="s">
        <v>759</v>
      </c>
      <c r="BE4748" s="26"/>
      <c r="BF4748" s="26" t="s">
        <v>759</v>
      </c>
      <c r="BG4748" s="26" t="s">
        <v>759</v>
      </c>
      <c r="BH4748" s="26" t="s">
        <v>175</v>
      </c>
      <c r="BI4748" s="26">
        <v>8</v>
      </c>
      <c r="BJ4748" s="26" t="s">
        <v>217</v>
      </c>
    </row>
    <row r="4749" spans="36:62" x14ac:dyDescent="0.25">
      <c r="AJ4749" s="26">
        <v>2216</v>
      </c>
      <c r="AK4749" s="26">
        <v>2107143</v>
      </c>
      <c r="AL4749" s="264">
        <v>44244.333333333336</v>
      </c>
      <c r="AM4749" s="26" t="s">
        <v>147</v>
      </c>
      <c r="AN4749" s="26" t="s">
        <v>63</v>
      </c>
      <c r="AO4749" s="26"/>
      <c r="AP4749" s="26" t="s">
        <v>159</v>
      </c>
      <c r="AQ4749" s="26">
        <v>0</v>
      </c>
      <c r="AR4749" s="26">
        <v>44</v>
      </c>
      <c r="AS4749" s="26" t="s">
        <v>618</v>
      </c>
      <c r="AT4749" s="26" t="s">
        <v>74</v>
      </c>
      <c r="AU4749" s="26" t="s">
        <v>63</v>
      </c>
      <c r="AV4749" s="26" t="s">
        <v>63</v>
      </c>
      <c r="AW4749" s="26" t="s">
        <v>63</v>
      </c>
      <c r="AX4749" s="26" t="s">
        <v>63</v>
      </c>
      <c r="AY4749" s="26">
        <v>43.700395</v>
      </c>
      <c r="AZ4749" s="26">
        <v>-101.935023</v>
      </c>
      <c r="BA4749" s="26" t="s">
        <v>166</v>
      </c>
      <c r="BB4749" s="26" t="s">
        <v>165</v>
      </c>
      <c r="BC4749" s="26" t="s">
        <v>1326</v>
      </c>
      <c r="BD4749" s="26" t="s">
        <v>68</v>
      </c>
      <c r="BE4749" s="26"/>
      <c r="BF4749" s="26" t="s">
        <v>68</v>
      </c>
      <c r="BG4749" s="26" t="s">
        <v>534</v>
      </c>
      <c r="BH4749" s="26" t="s">
        <v>534</v>
      </c>
      <c r="BI4749" s="26">
        <v>8</v>
      </c>
      <c r="BJ4749" s="26" t="s">
        <v>21</v>
      </c>
    </row>
    <row r="4750" spans="36:62" x14ac:dyDescent="0.25">
      <c r="AJ4750" s="26">
        <v>2220</v>
      </c>
      <c r="AK4750" s="26">
        <v>2107644</v>
      </c>
      <c r="AL4750" s="264">
        <v>44358.95416666667</v>
      </c>
      <c r="AM4750" s="26" t="s">
        <v>481</v>
      </c>
      <c r="AN4750" s="26" t="s">
        <v>63</v>
      </c>
      <c r="AO4750" s="26" t="s">
        <v>156</v>
      </c>
      <c r="AP4750" s="26" t="s">
        <v>159</v>
      </c>
      <c r="AQ4750" s="26">
        <v>0</v>
      </c>
      <c r="AR4750" s="26">
        <v>16</v>
      </c>
      <c r="AS4750" s="26" t="s">
        <v>1394</v>
      </c>
      <c r="AT4750" s="26" t="s">
        <v>71</v>
      </c>
      <c r="AU4750" s="26" t="s">
        <v>63</v>
      </c>
      <c r="AV4750" s="26" t="s">
        <v>63</v>
      </c>
      <c r="AW4750" s="26" t="s">
        <v>63</v>
      </c>
      <c r="AX4750" s="26" t="s">
        <v>63</v>
      </c>
      <c r="AY4750" s="26">
        <v>44.0651119999999</v>
      </c>
      <c r="AZ4750" s="26">
        <v>-103.161985999999</v>
      </c>
      <c r="BA4750" s="26" t="s">
        <v>166</v>
      </c>
      <c r="BB4750" s="26" t="s">
        <v>611</v>
      </c>
      <c r="BC4750" s="26" t="s">
        <v>1269</v>
      </c>
      <c r="BD4750" s="26" t="s">
        <v>68</v>
      </c>
      <c r="BE4750" s="26" t="s">
        <v>1393</v>
      </c>
      <c r="BF4750" s="26" t="s">
        <v>68</v>
      </c>
      <c r="BG4750" s="26" t="s">
        <v>68</v>
      </c>
      <c r="BH4750" s="26" t="s">
        <v>757</v>
      </c>
      <c r="BI4750" s="26">
        <v>8</v>
      </c>
      <c r="BJ4750" s="26" t="s">
        <v>21</v>
      </c>
    </row>
    <row r="4751" spans="36:62" x14ac:dyDescent="0.25">
      <c r="AJ4751" s="26">
        <v>2221</v>
      </c>
      <c r="AK4751" s="26">
        <v>2107709</v>
      </c>
      <c r="AL4751" s="264">
        <v>44364.674305555556</v>
      </c>
      <c r="AM4751" s="26" t="s">
        <v>481</v>
      </c>
      <c r="AN4751" s="26" t="s">
        <v>63</v>
      </c>
      <c r="AO4751" s="26" t="s">
        <v>156</v>
      </c>
      <c r="AP4751" s="26" t="s">
        <v>765</v>
      </c>
      <c r="AQ4751" s="26">
        <v>0</v>
      </c>
      <c r="AR4751" s="26">
        <v>16</v>
      </c>
      <c r="AS4751" s="26" t="s">
        <v>628</v>
      </c>
      <c r="AT4751" s="26" t="s">
        <v>71</v>
      </c>
      <c r="AU4751" s="26" t="s">
        <v>63</v>
      </c>
      <c r="AV4751" s="26" t="s">
        <v>63</v>
      </c>
      <c r="AW4751" s="26" t="s">
        <v>69</v>
      </c>
      <c r="AX4751" s="26" t="s">
        <v>63</v>
      </c>
      <c r="AY4751" s="26">
        <v>44.096980000000002</v>
      </c>
      <c r="AZ4751" s="26">
        <v>-103.151231999999</v>
      </c>
      <c r="BA4751" s="26" t="s">
        <v>493</v>
      </c>
      <c r="BB4751" s="26" t="s">
        <v>165</v>
      </c>
      <c r="BC4751" s="26" t="s">
        <v>1064</v>
      </c>
      <c r="BD4751" s="26" t="s">
        <v>68</v>
      </c>
      <c r="BE4751" s="26" t="s">
        <v>161</v>
      </c>
      <c r="BF4751" s="26" t="s">
        <v>68</v>
      </c>
      <c r="BG4751" s="26" t="s">
        <v>68</v>
      </c>
      <c r="BH4751" s="26" t="s">
        <v>1043</v>
      </c>
      <c r="BI4751" s="26">
        <v>8</v>
      </c>
      <c r="BJ4751" s="26" t="s">
        <v>20</v>
      </c>
    </row>
    <row r="4752" spans="36:62" x14ac:dyDescent="0.25">
      <c r="AJ4752" s="26">
        <v>2222</v>
      </c>
      <c r="AK4752" s="26">
        <v>2107723</v>
      </c>
      <c r="AL4752" s="264">
        <v>44363.568749999999</v>
      </c>
      <c r="AM4752" s="26" t="s">
        <v>481</v>
      </c>
      <c r="AN4752" s="26" t="s">
        <v>63</v>
      </c>
      <c r="AO4752" s="26" t="s">
        <v>1054</v>
      </c>
      <c r="AP4752" s="26" t="s">
        <v>159</v>
      </c>
      <c r="AQ4752" s="26">
        <v>0</v>
      </c>
      <c r="AR4752" s="26">
        <v>44</v>
      </c>
      <c r="AS4752" s="26" t="s">
        <v>689</v>
      </c>
      <c r="AT4752" s="26" t="s">
        <v>71</v>
      </c>
      <c r="AU4752" s="26" t="s">
        <v>63</v>
      </c>
      <c r="AV4752" s="26" t="s">
        <v>63</v>
      </c>
      <c r="AW4752" s="26" t="s">
        <v>63</v>
      </c>
      <c r="AX4752" s="26" t="s">
        <v>63</v>
      </c>
      <c r="AY4752" s="26">
        <v>43.954197000000001</v>
      </c>
      <c r="AZ4752" s="26">
        <v>-102.858771</v>
      </c>
      <c r="BA4752" s="26" t="s">
        <v>37</v>
      </c>
      <c r="BB4752" s="26" t="s">
        <v>609</v>
      </c>
      <c r="BC4752" s="26" t="s">
        <v>708</v>
      </c>
      <c r="BD4752" s="26" t="s">
        <v>68</v>
      </c>
      <c r="BE4752" s="26"/>
      <c r="BF4752" s="26" t="s">
        <v>68</v>
      </c>
      <c r="BG4752" s="26" t="s">
        <v>68</v>
      </c>
      <c r="BH4752" s="26" t="s">
        <v>175</v>
      </c>
      <c r="BI4752" s="26">
        <v>8</v>
      </c>
      <c r="BJ4752" s="26" t="s">
        <v>20</v>
      </c>
    </row>
    <row r="4753" spans="36:62" x14ac:dyDescent="0.25">
      <c r="AJ4753" s="26">
        <v>2223</v>
      </c>
      <c r="AK4753" s="26">
        <v>2108032</v>
      </c>
      <c r="AL4753" s="264">
        <v>44372.574999999997</v>
      </c>
      <c r="AM4753" s="26" t="s">
        <v>481</v>
      </c>
      <c r="AN4753" s="26" t="s">
        <v>63</v>
      </c>
      <c r="AO4753" s="26" t="s">
        <v>156</v>
      </c>
      <c r="AP4753" s="26" t="s">
        <v>159</v>
      </c>
      <c r="AQ4753" s="26">
        <v>0</v>
      </c>
      <c r="AR4753" s="26">
        <v>16</v>
      </c>
      <c r="AS4753" s="26" t="s">
        <v>168</v>
      </c>
      <c r="AT4753" s="26" t="s">
        <v>71</v>
      </c>
      <c r="AU4753" s="26" t="s">
        <v>63</v>
      </c>
      <c r="AV4753" s="26" t="s">
        <v>63</v>
      </c>
      <c r="AW4753" s="26" t="s">
        <v>63</v>
      </c>
      <c r="AX4753" s="26" t="s">
        <v>63</v>
      </c>
      <c r="AY4753" s="26">
        <v>44.075378999999899</v>
      </c>
      <c r="AZ4753" s="26">
        <v>-103.151426999999</v>
      </c>
      <c r="BA4753" s="26" t="s">
        <v>485</v>
      </c>
      <c r="BB4753" s="26" t="s">
        <v>165</v>
      </c>
      <c r="BC4753" s="26" t="s">
        <v>68</v>
      </c>
      <c r="BD4753" s="26" t="s">
        <v>154</v>
      </c>
      <c r="BE4753" s="26"/>
      <c r="BF4753" s="26" t="s">
        <v>68</v>
      </c>
      <c r="BG4753" s="26" t="s">
        <v>68</v>
      </c>
      <c r="BH4753" s="26" t="s">
        <v>146</v>
      </c>
      <c r="BI4753" s="26">
        <v>8</v>
      </c>
      <c r="BJ4753" s="26" t="s">
        <v>217</v>
      </c>
    </row>
    <row r="4754" spans="36:62" x14ac:dyDescent="0.25">
      <c r="AJ4754" s="26">
        <v>2226</v>
      </c>
      <c r="AK4754" s="26">
        <v>2110180</v>
      </c>
      <c r="AL4754" s="264">
        <v>44402.305555555555</v>
      </c>
      <c r="AM4754" s="26" t="s">
        <v>481</v>
      </c>
      <c r="AN4754" s="26" t="s">
        <v>63</v>
      </c>
      <c r="AO4754" s="26" t="s">
        <v>156</v>
      </c>
      <c r="AP4754" s="26" t="s">
        <v>726</v>
      </c>
      <c r="AQ4754" s="26">
        <v>0</v>
      </c>
      <c r="AR4754" s="26">
        <v>16</v>
      </c>
      <c r="AS4754" s="26" t="s">
        <v>628</v>
      </c>
      <c r="AT4754" s="26" t="s">
        <v>71</v>
      </c>
      <c r="AU4754" s="26" t="s">
        <v>63</v>
      </c>
      <c r="AV4754" s="26" t="s">
        <v>63</v>
      </c>
      <c r="AW4754" s="26" t="s">
        <v>63</v>
      </c>
      <c r="AX4754" s="26" t="s">
        <v>63</v>
      </c>
      <c r="AY4754" s="26">
        <v>44.098478</v>
      </c>
      <c r="AZ4754" s="26">
        <v>-103.151207999999</v>
      </c>
      <c r="BA4754" s="26" t="s">
        <v>166</v>
      </c>
      <c r="BB4754" s="26" t="s">
        <v>1164</v>
      </c>
      <c r="BC4754" s="26" t="s">
        <v>659</v>
      </c>
      <c r="BD4754" s="26" t="s">
        <v>68</v>
      </c>
      <c r="BE4754" s="26" t="s">
        <v>1402</v>
      </c>
      <c r="BF4754" s="26" t="s">
        <v>68</v>
      </c>
      <c r="BG4754" s="26" t="s">
        <v>1329</v>
      </c>
      <c r="BH4754" s="26" t="s">
        <v>175</v>
      </c>
      <c r="BI4754" s="26">
        <v>8</v>
      </c>
      <c r="BJ4754" s="26" t="s">
        <v>20</v>
      </c>
    </row>
    <row r="4755" spans="36:62" x14ac:dyDescent="0.25">
      <c r="AJ4755" s="26">
        <v>2229</v>
      </c>
      <c r="AK4755" s="26">
        <v>2108577</v>
      </c>
      <c r="AL4755" s="264">
        <v>44366.449305555558</v>
      </c>
      <c r="AM4755" s="26" t="s">
        <v>481</v>
      </c>
      <c r="AN4755" s="26" t="s">
        <v>63</v>
      </c>
      <c r="AO4755" s="26" t="s">
        <v>156</v>
      </c>
      <c r="AP4755" s="26" t="s">
        <v>627</v>
      </c>
      <c r="AQ4755" s="26">
        <v>0</v>
      </c>
      <c r="AR4755" s="26">
        <v>44</v>
      </c>
      <c r="AS4755" s="26" t="s">
        <v>628</v>
      </c>
      <c r="AT4755" s="26" t="s">
        <v>71</v>
      </c>
      <c r="AU4755" s="26" t="s">
        <v>63</v>
      </c>
      <c r="AV4755" s="26" t="s">
        <v>63</v>
      </c>
      <c r="AW4755" s="26" t="s">
        <v>63</v>
      </c>
      <c r="AX4755" s="26" t="s">
        <v>63</v>
      </c>
      <c r="AY4755" s="26">
        <v>44.059435999999899</v>
      </c>
      <c r="AZ4755" s="26">
        <v>-103.152371</v>
      </c>
      <c r="BA4755" s="26" t="s">
        <v>166</v>
      </c>
      <c r="BB4755" s="26" t="s">
        <v>611</v>
      </c>
      <c r="BC4755" s="26" t="s">
        <v>629</v>
      </c>
      <c r="BD4755" s="26" t="s">
        <v>68</v>
      </c>
      <c r="BE4755" s="26" t="s">
        <v>644</v>
      </c>
      <c r="BF4755" s="26" t="s">
        <v>68</v>
      </c>
      <c r="BG4755" s="26" t="s">
        <v>68</v>
      </c>
      <c r="BH4755" s="26" t="s">
        <v>175</v>
      </c>
      <c r="BI4755" s="26">
        <v>8</v>
      </c>
      <c r="BJ4755" s="26" t="s">
        <v>217</v>
      </c>
    </row>
    <row r="4756" spans="36:62" x14ac:dyDescent="0.25">
      <c r="AJ4756" s="26">
        <v>2232</v>
      </c>
      <c r="AK4756" s="26">
        <v>2109165</v>
      </c>
      <c r="AL4756" s="264">
        <v>44390.857638888891</v>
      </c>
      <c r="AM4756" s="26" t="s">
        <v>481</v>
      </c>
      <c r="AN4756" s="26" t="s">
        <v>63</v>
      </c>
      <c r="AO4756" s="26"/>
      <c r="AP4756" s="26"/>
      <c r="AQ4756" s="26">
        <v>-1</v>
      </c>
      <c r="AR4756" s="26">
        <v>44</v>
      </c>
      <c r="AS4756" s="26" t="s">
        <v>168</v>
      </c>
      <c r="AT4756" s="26" t="s">
        <v>74</v>
      </c>
      <c r="AU4756" s="26" t="s">
        <v>63</v>
      </c>
      <c r="AV4756" s="26" t="s">
        <v>63</v>
      </c>
      <c r="AW4756" s="26" t="s">
        <v>63</v>
      </c>
      <c r="AX4756" s="26" t="s">
        <v>63</v>
      </c>
      <c r="AY4756" s="26">
        <v>43.715432</v>
      </c>
      <c r="AZ4756" s="26">
        <v>-102.337701999999</v>
      </c>
      <c r="BA4756" s="26" t="s">
        <v>166</v>
      </c>
      <c r="BB4756" s="26" t="s">
        <v>611</v>
      </c>
      <c r="BC4756" s="26" t="s">
        <v>167</v>
      </c>
      <c r="BD4756" s="26" t="s">
        <v>154</v>
      </c>
      <c r="BE4756" s="26"/>
      <c r="BF4756" s="26" t="s">
        <v>99</v>
      </c>
      <c r="BG4756" s="26" t="s">
        <v>167</v>
      </c>
      <c r="BH4756" s="26" t="s">
        <v>99</v>
      </c>
      <c r="BI4756" s="26">
        <v>8</v>
      </c>
      <c r="BJ4756" s="26" t="s">
        <v>217</v>
      </c>
    </row>
    <row r="4757" spans="36:62" x14ac:dyDescent="0.25">
      <c r="AJ4757" s="26">
        <v>2233</v>
      </c>
      <c r="AK4757" s="26">
        <v>2109166</v>
      </c>
      <c r="AL4757" s="264">
        <v>44387.880555555559</v>
      </c>
      <c r="AM4757" s="26" t="s">
        <v>481</v>
      </c>
      <c r="AN4757" s="26" t="s">
        <v>63</v>
      </c>
      <c r="AO4757" s="26"/>
      <c r="AP4757" s="26"/>
      <c r="AQ4757" s="26">
        <v>-1</v>
      </c>
      <c r="AR4757" s="26">
        <v>44</v>
      </c>
      <c r="AS4757" s="26" t="s">
        <v>168</v>
      </c>
      <c r="AT4757" s="26" t="s">
        <v>71</v>
      </c>
      <c r="AU4757" s="26" t="s">
        <v>63</v>
      </c>
      <c r="AV4757" s="26" t="s">
        <v>63</v>
      </c>
      <c r="AW4757" s="26" t="s">
        <v>63</v>
      </c>
      <c r="AX4757" s="26" t="s">
        <v>63</v>
      </c>
      <c r="AY4757" s="26">
        <v>44.060029</v>
      </c>
      <c r="AZ4757" s="26">
        <v>-103.15338300000001</v>
      </c>
      <c r="BA4757" s="26" t="s">
        <v>166</v>
      </c>
      <c r="BB4757" s="26" t="s">
        <v>609</v>
      </c>
      <c r="BC4757" s="26" t="s">
        <v>167</v>
      </c>
      <c r="BD4757" s="26" t="s">
        <v>154</v>
      </c>
      <c r="BE4757" s="26"/>
      <c r="BF4757" s="26" t="s">
        <v>99</v>
      </c>
      <c r="BG4757" s="26" t="s">
        <v>167</v>
      </c>
      <c r="BH4757" s="26" t="s">
        <v>99</v>
      </c>
      <c r="BI4757" s="26">
        <v>8</v>
      </c>
      <c r="BJ4757" s="26" t="s">
        <v>217</v>
      </c>
    </row>
    <row r="4758" spans="36:62" x14ac:dyDescent="0.25">
      <c r="AJ4758" s="26">
        <v>2234</v>
      </c>
      <c r="AK4758" s="26">
        <v>2109356</v>
      </c>
      <c r="AL4758" s="264">
        <v>44394.638194444444</v>
      </c>
      <c r="AM4758" s="26" t="s">
        <v>481</v>
      </c>
      <c r="AN4758" s="26" t="s">
        <v>63</v>
      </c>
      <c r="AO4758" s="26"/>
      <c r="AP4758" s="26"/>
      <c r="AQ4758" s="26">
        <v>-1</v>
      </c>
      <c r="AR4758" s="26">
        <v>44</v>
      </c>
      <c r="AS4758" s="26" t="s">
        <v>168</v>
      </c>
      <c r="AT4758" s="26" t="s">
        <v>74</v>
      </c>
      <c r="AU4758" s="26" t="s">
        <v>63</v>
      </c>
      <c r="AV4758" s="26" t="s">
        <v>63</v>
      </c>
      <c r="AW4758" s="26" t="s">
        <v>63</v>
      </c>
      <c r="AX4758" s="26" t="s">
        <v>63</v>
      </c>
      <c r="AY4758" s="26">
        <v>44.046002999999899</v>
      </c>
      <c r="AZ4758" s="26">
        <v>-103.128856999999</v>
      </c>
      <c r="BA4758" s="26" t="s">
        <v>158</v>
      </c>
      <c r="BB4758" s="26" t="s">
        <v>611</v>
      </c>
      <c r="BC4758" s="26" t="s">
        <v>167</v>
      </c>
      <c r="BD4758" s="26" t="s">
        <v>154</v>
      </c>
      <c r="BE4758" s="26"/>
      <c r="BF4758" s="26" t="s">
        <v>99</v>
      </c>
      <c r="BG4758" s="26" t="s">
        <v>167</v>
      </c>
      <c r="BH4758" s="26" t="s">
        <v>99</v>
      </c>
      <c r="BI4758" s="26">
        <v>8</v>
      </c>
      <c r="BJ4758" s="26" t="s">
        <v>217</v>
      </c>
    </row>
    <row r="4759" spans="36:62" x14ac:dyDescent="0.25">
      <c r="AJ4759" s="26">
        <v>2235</v>
      </c>
      <c r="AK4759" s="26">
        <v>2109375</v>
      </c>
      <c r="AL4759" s="264">
        <v>44394.917361111111</v>
      </c>
      <c r="AM4759" s="26" t="s">
        <v>481</v>
      </c>
      <c r="AN4759" s="26" t="s">
        <v>63</v>
      </c>
      <c r="AO4759" s="26"/>
      <c r="AP4759" s="26"/>
      <c r="AQ4759" s="26">
        <v>-1</v>
      </c>
      <c r="AR4759" s="26">
        <v>44</v>
      </c>
      <c r="AS4759" s="26" t="s">
        <v>168</v>
      </c>
      <c r="AT4759" s="26" t="s">
        <v>71</v>
      </c>
      <c r="AU4759" s="26" t="s">
        <v>63</v>
      </c>
      <c r="AV4759" s="26" t="s">
        <v>63</v>
      </c>
      <c r="AW4759" s="26" t="s">
        <v>63</v>
      </c>
      <c r="AX4759" s="26" t="s">
        <v>63</v>
      </c>
      <c r="AY4759" s="26">
        <v>43.8722169999999</v>
      </c>
      <c r="AZ4759" s="26">
        <v>-102.625490999999</v>
      </c>
      <c r="BA4759" s="26" t="s">
        <v>166</v>
      </c>
      <c r="BB4759" s="26" t="s">
        <v>611</v>
      </c>
      <c r="BC4759" s="26" t="s">
        <v>167</v>
      </c>
      <c r="BD4759" s="26" t="s">
        <v>154</v>
      </c>
      <c r="BE4759" s="26"/>
      <c r="BF4759" s="26" t="s">
        <v>99</v>
      </c>
      <c r="BG4759" s="26" t="s">
        <v>167</v>
      </c>
      <c r="BH4759" s="26" t="s">
        <v>99</v>
      </c>
      <c r="BI4759" s="26">
        <v>8</v>
      </c>
      <c r="BJ4759" s="26" t="s">
        <v>217</v>
      </c>
    </row>
    <row r="4760" spans="36:62" x14ac:dyDescent="0.25">
      <c r="AJ4760" s="26">
        <v>2239</v>
      </c>
      <c r="AK4760" s="26">
        <v>2109149</v>
      </c>
      <c r="AL4760" s="264">
        <v>44386.503472222219</v>
      </c>
      <c r="AM4760" s="26" t="s">
        <v>481</v>
      </c>
      <c r="AN4760" s="26" t="s">
        <v>63</v>
      </c>
      <c r="AO4760" s="26" t="s">
        <v>156</v>
      </c>
      <c r="AP4760" s="26" t="s">
        <v>716</v>
      </c>
      <c r="AQ4760" s="26">
        <v>0</v>
      </c>
      <c r="AR4760" s="26">
        <v>16</v>
      </c>
      <c r="AS4760" s="26" t="s">
        <v>628</v>
      </c>
      <c r="AT4760" s="26" t="s">
        <v>71</v>
      </c>
      <c r="AU4760" s="26" t="s">
        <v>63</v>
      </c>
      <c r="AV4760" s="26" t="s">
        <v>63</v>
      </c>
      <c r="AW4760" s="26" t="s">
        <v>69</v>
      </c>
      <c r="AX4760" s="26" t="s">
        <v>63</v>
      </c>
      <c r="AY4760" s="26">
        <v>44.096257000000001</v>
      </c>
      <c r="AZ4760" s="26">
        <v>-103.151383999999</v>
      </c>
      <c r="BA4760" s="26" t="s">
        <v>158</v>
      </c>
      <c r="BB4760" s="26" t="s">
        <v>157</v>
      </c>
      <c r="BC4760" s="26" t="s">
        <v>1135</v>
      </c>
      <c r="BD4760" s="26" t="s">
        <v>68</v>
      </c>
      <c r="BE4760" s="26" t="s">
        <v>161</v>
      </c>
      <c r="BF4760" s="26" t="s">
        <v>68</v>
      </c>
      <c r="BG4760" s="26" t="s">
        <v>68</v>
      </c>
      <c r="BH4760" s="26" t="s">
        <v>175</v>
      </c>
      <c r="BI4760" s="26">
        <v>8</v>
      </c>
      <c r="BJ4760" s="26" t="s">
        <v>217</v>
      </c>
    </row>
    <row r="4761" spans="36:62" x14ac:dyDescent="0.25">
      <c r="AJ4761" s="26">
        <v>2240</v>
      </c>
      <c r="AK4761" s="26">
        <v>2109485</v>
      </c>
      <c r="AL4761" s="264">
        <v>44383.943749999999</v>
      </c>
      <c r="AM4761" s="26" t="s">
        <v>481</v>
      </c>
      <c r="AN4761" s="26" t="s">
        <v>63</v>
      </c>
      <c r="AO4761" s="26"/>
      <c r="AP4761" s="26"/>
      <c r="AQ4761" s="26">
        <v>-1</v>
      </c>
      <c r="AR4761" s="26">
        <v>44</v>
      </c>
      <c r="AS4761" s="26" t="s">
        <v>168</v>
      </c>
      <c r="AT4761" s="26" t="s">
        <v>71</v>
      </c>
      <c r="AU4761" s="26" t="s">
        <v>63</v>
      </c>
      <c r="AV4761" s="26" t="s">
        <v>63</v>
      </c>
      <c r="AW4761" s="26" t="s">
        <v>63</v>
      </c>
      <c r="AX4761" s="26" t="s">
        <v>63</v>
      </c>
      <c r="AY4761" s="26">
        <v>43.89931</v>
      </c>
      <c r="AZ4761" s="26">
        <v>-102.645218</v>
      </c>
      <c r="BA4761" s="26" t="s">
        <v>158</v>
      </c>
      <c r="BB4761" s="26" t="s">
        <v>609</v>
      </c>
      <c r="BC4761" s="26" t="s">
        <v>167</v>
      </c>
      <c r="BD4761" s="26" t="s">
        <v>154</v>
      </c>
      <c r="BE4761" s="26"/>
      <c r="BF4761" s="26" t="s">
        <v>99</v>
      </c>
      <c r="BG4761" s="26" t="s">
        <v>167</v>
      </c>
      <c r="BH4761" s="26" t="s">
        <v>99</v>
      </c>
      <c r="BI4761" s="26">
        <v>8</v>
      </c>
      <c r="BJ4761" s="26" t="s">
        <v>217</v>
      </c>
    </row>
    <row r="4762" spans="36:62" x14ac:dyDescent="0.25">
      <c r="AJ4762" s="26">
        <v>2241</v>
      </c>
      <c r="AK4762" s="26">
        <v>2110585</v>
      </c>
      <c r="AL4762" s="264">
        <v>44418.898611111108</v>
      </c>
      <c r="AM4762" s="26" t="s">
        <v>481</v>
      </c>
      <c r="AN4762" s="26" t="s">
        <v>63</v>
      </c>
      <c r="AO4762" s="26"/>
      <c r="AP4762" s="26"/>
      <c r="AQ4762" s="26">
        <v>-1</v>
      </c>
      <c r="AR4762" s="26">
        <v>44</v>
      </c>
      <c r="AS4762" s="26" t="s">
        <v>168</v>
      </c>
      <c r="AT4762" s="26" t="s">
        <v>616</v>
      </c>
      <c r="AU4762" s="26" t="s">
        <v>63</v>
      </c>
      <c r="AV4762" s="26" t="s">
        <v>63</v>
      </c>
      <c r="AW4762" s="26" t="s">
        <v>63</v>
      </c>
      <c r="AX4762" s="26" t="s">
        <v>63</v>
      </c>
      <c r="AY4762" s="26">
        <v>43.941029999999898</v>
      </c>
      <c r="AZ4762" s="26">
        <v>-102.808100999999</v>
      </c>
      <c r="BA4762" s="26" t="s">
        <v>158</v>
      </c>
      <c r="BB4762" s="26" t="s">
        <v>609</v>
      </c>
      <c r="BC4762" s="26" t="s">
        <v>167</v>
      </c>
      <c r="BD4762" s="26" t="s">
        <v>154</v>
      </c>
      <c r="BE4762" s="26"/>
      <c r="BF4762" s="26" t="s">
        <v>99</v>
      </c>
      <c r="BG4762" s="26" t="s">
        <v>167</v>
      </c>
      <c r="BH4762" s="26" t="s">
        <v>99</v>
      </c>
      <c r="BI4762" s="26">
        <v>8</v>
      </c>
      <c r="BJ4762" s="26" t="s">
        <v>217</v>
      </c>
    </row>
    <row r="4763" spans="36:62" x14ac:dyDescent="0.25">
      <c r="AJ4763" s="26">
        <v>2242</v>
      </c>
      <c r="AK4763" s="26">
        <v>2110321</v>
      </c>
      <c r="AL4763" s="264">
        <v>44409.138888888891</v>
      </c>
      <c r="AM4763" s="26" t="s">
        <v>481</v>
      </c>
      <c r="AN4763" s="26" t="s">
        <v>63</v>
      </c>
      <c r="AO4763" s="26"/>
      <c r="AP4763" s="26"/>
      <c r="AQ4763" s="26">
        <v>-1</v>
      </c>
      <c r="AR4763" s="26">
        <v>44</v>
      </c>
      <c r="AS4763" s="26" t="s">
        <v>168</v>
      </c>
      <c r="AT4763" s="26" t="s">
        <v>71</v>
      </c>
      <c r="AU4763" s="26" t="s">
        <v>63</v>
      </c>
      <c r="AV4763" s="26" t="s">
        <v>63</v>
      </c>
      <c r="AW4763" s="26" t="s">
        <v>63</v>
      </c>
      <c r="AX4763" s="26" t="s">
        <v>63</v>
      </c>
      <c r="AY4763" s="26">
        <v>44.0405599999999</v>
      </c>
      <c r="AZ4763" s="26">
        <v>-103.117721</v>
      </c>
      <c r="BA4763" s="26" t="s">
        <v>158</v>
      </c>
      <c r="BB4763" s="26" t="s">
        <v>611</v>
      </c>
      <c r="BC4763" s="26" t="s">
        <v>167</v>
      </c>
      <c r="BD4763" s="26" t="s">
        <v>154</v>
      </c>
      <c r="BE4763" s="26"/>
      <c r="BF4763" s="26" t="s">
        <v>99</v>
      </c>
      <c r="BG4763" s="26" t="s">
        <v>167</v>
      </c>
      <c r="BH4763" s="26" t="s">
        <v>99</v>
      </c>
      <c r="BI4763" s="26">
        <v>8</v>
      </c>
      <c r="BJ4763" s="26" t="s">
        <v>217</v>
      </c>
    </row>
    <row r="4764" spans="36:62" x14ac:dyDescent="0.25">
      <c r="AJ4764" s="26">
        <v>2246</v>
      </c>
      <c r="AK4764" s="26">
        <v>2109451</v>
      </c>
      <c r="AL4764" s="264">
        <v>44396.753472222219</v>
      </c>
      <c r="AM4764" s="26" t="s">
        <v>481</v>
      </c>
      <c r="AN4764" s="26" t="s">
        <v>63</v>
      </c>
      <c r="AO4764" s="26" t="s">
        <v>156</v>
      </c>
      <c r="AP4764" s="26" t="s">
        <v>159</v>
      </c>
      <c r="AQ4764" s="26">
        <v>0</v>
      </c>
      <c r="AR4764" s="26">
        <v>16</v>
      </c>
      <c r="AS4764" s="26" t="s">
        <v>628</v>
      </c>
      <c r="AT4764" s="26" t="s">
        <v>71</v>
      </c>
      <c r="AU4764" s="26" t="s">
        <v>63</v>
      </c>
      <c r="AV4764" s="26" t="s">
        <v>63</v>
      </c>
      <c r="AW4764" s="26" t="s">
        <v>63</v>
      </c>
      <c r="AX4764" s="26" t="s">
        <v>63</v>
      </c>
      <c r="AY4764" s="26">
        <v>44.091805999999899</v>
      </c>
      <c r="AZ4764" s="26">
        <v>-103.15124900000001</v>
      </c>
      <c r="BA4764" s="26" t="s">
        <v>486</v>
      </c>
      <c r="BB4764" s="26" t="s">
        <v>157</v>
      </c>
      <c r="BC4764" s="26" t="s">
        <v>708</v>
      </c>
      <c r="BD4764" s="26" t="s">
        <v>68</v>
      </c>
      <c r="BE4764" s="26" t="s">
        <v>705</v>
      </c>
      <c r="BF4764" s="26" t="s">
        <v>68</v>
      </c>
      <c r="BG4764" s="26" t="s">
        <v>68</v>
      </c>
      <c r="BH4764" s="26" t="s">
        <v>175</v>
      </c>
      <c r="BI4764" s="26">
        <v>8</v>
      </c>
      <c r="BJ4764" s="26" t="s">
        <v>217</v>
      </c>
    </row>
    <row r="4765" spans="36:62" x14ac:dyDescent="0.25">
      <c r="AJ4765" s="26">
        <v>2247</v>
      </c>
      <c r="AK4765" s="26">
        <v>2109479</v>
      </c>
      <c r="AL4765" s="264">
        <v>44393.5</v>
      </c>
      <c r="AM4765" s="26" t="s">
        <v>481</v>
      </c>
      <c r="AN4765" s="26" t="s">
        <v>63</v>
      </c>
      <c r="AO4765" s="26" t="s">
        <v>156</v>
      </c>
      <c r="AP4765" s="26" t="s">
        <v>716</v>
      </c>
      <c r="AQ4765" s="26">
        <v>0</v>
      </c>
      <c r="AR4765" s="26">
        <v>16</v>
      </c>
      <c r="AS4765" s="26" t="s">
        <v>628</v>
      </c>
      <c r="AT4765" s="26" t="s">
        <v>71</v>
      </c>
      <c r="AU4765" s="26" t="s">
        <v>63</v>
      </c>
      <c r="AV4765" s="26" t="s">
        <v>63</v>
      </c>
      <c r="AW4765" s="26" t="s">
        <v>63</v>
      </c>
      <c r="AX4765" s="26" t="s">
        <v>63</v>
      </c>
      <c r="AY4765" s="26">
        <v>44.096015000000001</v>
      </c>
      <c r="AZ4765" s="26">
        <v>-103.151383999999</v>
      </c>
      <c r="BA4765" s="26" t="s">
        <v>493</v>
      </c>
      <c r="BB4765" s="26" t="s">
        <v>157</v>
      </c>
      <c r="BC4765" s="26" t="s">
        <v>708</v>
      </c>
      <c r="BD4765" s="26" t="s">
        <v>68</v>
      </c>
      <c r="BE4765" s="26" t="s">
        <v>705</v>
      </c>
      <c r="BF4765" s="26" t="s">
        <v>68</v>
      </c>
      <c r="BG4765" s="26" t="s">
        <v>68</v>
      </c>
      <c r="BH4765" s="26" t="s">
        <v>175</v>
      </c>
      <c r="BI4765" s="26">
        <v>8</v>
      </c>
      <c r="BJ4765" s="26" t="s">
        <v>217</v>
      </c>
    </row>
    <row r="4766" spans="36:62" x14ac:dyDescent="0.25">
      <c r="AJ4766" s="26">
        <v>2248</v>
      </c>
      <c r="AK4766" s="26">
        <v>2110478</v>
      </c>
      <c r="AL4766" s="264">
        <v>44410.617361111108</v>
      </c>
      <c r="AM4766" s="26" t="s">
        <v>481</v>
      </c>
      <c r="AN4766" s="26" t="s">
        <v>63</v>
      </c>
      <c r="AO4766" s="26" t="s">
        <v>204</v>
      </c>
      <c r="AP4766" s="26" t="s">
        <v>159</v>
      </c>
      <c r="AQ4766" s="26">
        <v>0</v>
      </c>
      <c r="AR4766" s="26">
        <v>44</v>
      </c>
      <c r="AS4766" s="26" t="s">
        <v>1683</v>
      </c>
      <c r="AT4766" s="26" t="s">
        <v>71</v>
      </c>
      <c r="AU4766" s="26" t="s">
        <v>63</v>
      </c>
      <c r="AV4766" s="26" t="s">
        <v>63</v>
      </c>
      <c r="AW4766" s="26" t="s">
        <v>63</v>
      </c>
      <c r="AX4766" s="26" t="s">
        <v>69</v>
      </c>
      <c r="AY4766" s="26">
        <v>43.939934999999899</v>
      </c>
      <c r="AZ4766" s="26">
        <v>-102.767274</v>
      </c>
      <c r="BA4766" s="26" t="s">
        <v>37</v>
      </c>
      <c r="BB4766" s="26" t="s">
        <v>609</v>
      </c>
      <c r="BC4766" s="26" t="s">
        <v>880</v>
      </c>
      <c r="BD4766" s="26" t="s">
        <v>68</v>
      </c>
      <c r="BE4766" s="26"/>
      <c r="BF4766" s="26" t="s">
        <v>68</v>
      </c>
      <c r="BG4766" s="26" t="s">
        <v>68</v>
      </c>
      <c r="BH4766" s="26" t="s">
        <v>146</v>
      </c>
      <c r="BI4766" s="26">
        <v>8</v>
      </c>
      <c r="BJ4766" s="26" t="s">
        <v>19</v>
      </c>
    </row>
    <row r="4767" spans="36:62" x14ac:dyDescent="0.25">
      <c r="AJ4767" s="26">
        <v>2249</v>
      </c>
      <c r="AK4767" s="26">
        <v>2110482</v>
      </c>
      <c r="AL4767" s="264">
        <v>44417.463194444441</v>
      </c>
      <c r="AM4767" s="26" t="s">
        <v>481</v>
      </c>
      <c r="AN4767" s="26" t="s">
        <v>63</v>
      </c>
      <c r="AO4767" s="26" t="s">
        <v>204</v>
      </c>
      <c r="AP4767" s="26" t="s">
        <v>837</v>
      </c>
      <c r="AQ4767" s="26">
        <v>0</v>
      </c>
      <c r="AR4767" s="26">
        <v>44</v>
      </c>
      <c r="AS4767" s="26" t="s">
        <v>628</v>
      </c>
      <c r="AT4767" s="26" t="s">
        <v>71</v>
      </c>
      <c r="AU4767" s="26" t="s">
        <v>63</v>
      </c>
      <c r="AV4767" s="26" t="s">
        <v>63</v>
      </c>
      <c r="AW4767" s="26" t="s">
        <v>69</v>
      </c>
      <c r="AX4767" s="26" t="s">
        <v>63</v>
      </c>
      <c r="AY4767" s="26">
        <v>43.716151000000004</v>
      </c>
      <c r="AZ4767" s="26">
        <v>-102.29209400000001</v>
      </c>
      <c r="BA4767" s="26" t="s">
        <v>37</v>
      </c>
      <c r="BB4767" s="26" t="s">
        <v>611</v>
      </c>
      <c r="BC4767" s="26" t="s">
        <v>1064</v>
      </c>
      <c r="BD4767" s="26" t="s">
        <v>68</v>
      </c>
      <c r="BE4767" s="26" t="s">
        <v>161</v>
      </c>
      <c r="BF4767" s="26" t="s">
        <v>68</v>
      </c>
      <c r="BG4767" s="26" t="s">
        <v>68</v>
      </c>
      <c r="BH4767" s="26" t="s">
        <v>175</v>
      </c>
      <c r="BI4767" s="26">
        <v>8</v>
      </c>
      <c r="BJ4767" s="26" t="s">
        <v>19</v>
      </c>
    </row>
    <row r="4768" spans="36:62" x14ac:dyDescent="0.25">
      <c r="AJ4768" s="26">
        <v>2253</v>
      </c>
      <c r="AK4768" s="26">
        <v>2109316</v>
      </c>
      <c r="AL4768" s="264">
        <v>44388.961805555555</v>
      </c>
      <c r="AM4768" s="26" t="s">
        <v>481</v>
      </c>
      <c r="AN4768" s="26" t="s">
        <v>63</v>
      </c>
      <c r="AO4768" s="26" t="s">
        <v>1054</v>
      </c>
      <c r="AP4768" s="26" t="s">
        <v>944</v>
      </c>
      <c r="AQ4768" s="26">
        <v>0</v>
      </c>
      <c r="AR4768" s="26">
        <v>16</v>
      </c>
      <c r="AS4768" s="26" t="s">
        <v>628</v>
      </c>
      <c r="AT4768" s="26" t="s">
        <v>71</v>
      </c>
      <c r="AU4768" s="26" t="s">
        <v>63</v>
      </c>
      <c r="AV4768" s="26" t="s">
        <v>63</v>
      </c>
      <c r="AW4768" s="26" t="s">
        <v>63</v>
      </c>
      <c r="AX4768" s="26" t="s">
        <v>63</v>
      </c>
      <c r="AY4768" s="26">
        <v>44.096257000000001</v>
      </c>
      <c r="AZ4768" s="26">
        <v>-103.151383999999</v>
      </c>
      <c r="BA4768" s="26" t="s">
        <v>559</v>
      </c>
      <c r="BB4768" s="26" t="s">
        <v>811</v>
      </c>
      <c r="BC4768" s="26" t="s">
        <v>659</v>
      </c>
      <c r="BD4768" s="26" t="s">
        <v>68</v>
      </c>
      <c r="BE4768" s="26" t="s">
        <v>1404</v>
      </c>
      <c r="BF4768" s="26" t="s">
        <v>68</v>
      </c>
      <c r="BG4768" s="26" t="s">
        <v>68</v>
      </c>
      <c r="BH4768" s="26" t="s">
        <v>646</v>
      </c>
      <c r="BI4768" s="26">
        <v>8</v>
      </c>
      <c r="BJ4768" s="26" t="s">
        <v>21</v>
      </c>
    </row>
    <row r="4769" spans="36:62" x14ac:dyDescent="0.25">
      <c r="AJ4769" s="26">
        <v>2254</v>
      </c>
      <c r="AK4769" s="26">
        <v>2109324</v>
      </c>
      <c r="AL4769" s="264">
        <v>44389.330555555556</v>
      </c>
      <c r="AM4769" s="26" t="s">
        <v>481</v>
      </c>
      <c r="AN4769" s="26" t="s">
        <v>63</v>
      </c>
      <c r="AO4769" s="26" t="s">
        <v>156</v>
      </c>
      <c r="AP4769" s="26" t="s">
        <v>716</v>
      </c>
      <c r="AQ4769" s="26">
        <v>0</v>
      </c>
      <c r="AR4769" s="26">
        <v>44</v>
      </c>
      <c r="AS4769" s="26" t="s">
        <v>628</v>
      </c>
      <c r="AT4769" s="26" t="s">
        <v>71</v>
      </c>
      <c r="AU4769" s="26" t="s">
        <v>63</v>
      </c>
      <c r="AV4769" s="26" t="s">
        <v>63</v>
      </c>
      <c r="AW4769" s="26" t="s">
        <v>63</v>
      </c>
      <c r="AX4769" s="26" t="s">
        <v>63</v>
      </c>
      <c r="AY4769" s="26">
        <v>44.058165000000002</v>
      </c>
      <c r="AZ4769" s="26">
        <v>-103.150171999999</v>
      </c>
      <c r="BA4769" s="26" t="s">
        <v>158</v>
      </c>
      <c r="BB4769" s="26" t="s">
        <v>609</v>
      </c>
      <c r="BC4769" s="26" t="s">
        <v>68</v>
      </c>
      <c r="BD4769" s="26" t="s">
        <v>68</v>
      </c>
      <c r="BE4769" s="26"/>
      <c r="BF4769" s="26" t="s">
        <v>68</v>
      </c>
      <c r="BG4769" s="26" t="s">
        <v>68</v>
      </c>
      <c r="BH4769" s="26" t="s">
        <v>175</v>
      </c>
      <c r="BI4769" s="26">
        <v>8</v>
      </c>
      <c r="BJ4769" s="26" t="s">
        <v>21</v>
      </c>
    </row>
    <row r="4770" spans="36:62" x14ac:dyDescent="0.25">
      <c r="AJ4770" s="26">
        <v>2259</v>
      </c>
      <c r="AK4770" s="26">
        <v>2112314</v>
      </c>
      <c r="AL4770" s="264">
        <v>44453.563194444447</v>
      </c>
      <c r="AM4770" s="26" t="s">
        <v>481</v>
      </c>
      <c r="AN4770" s="26" t="s">
        <v>63</v>
      </c>
      <c r="AO4770" s="26" t="s">
        <v>156</v>
      </c>
      <c r="AP4770" s="26" t="s">
        <v>716</v>
      </c>
      <c r="AQ4770" s="26">
        <v>0</v>
      </c>
      <c r="AR4770" s="26">
        <v>44</v>
      </c>
      <c r="AS4770" s="26" t="s">
        <v>628</v>
      </c>
      <c r="AT4770" s="26" t="s">
        <v>74</v>
      </c>
      <c r="AU4770" s="26" t="s">
        <v>63</v>
      </c>
      <c r="AV4770" s="26" t="s">
        <v>63</v>
      </c>
      <c r="AW4770" s="26" t="s">
        <v>69</v>
      </c>
      <c r="AX4770" s="26" t="s">
        <v>63</v>
      </c>
      <c r="AY4770" s="26">
        <v>44.065936000000001</v>
      </c>
      <c r="AZ4770" s="26">
        <v>-103.16367200000001</v>
      </c>
      <c r="BA4770" s="26" t="s">
        <v>496</v>
      </c>
      <c r="BB4770" s="26" t="s">
        <v>611</v>
      </c>
      <c r="BC4770" s="26" t="s">
        <v>1064</v>
      </c>
      <c r="BD4770" s="26" t="s">
        <v>68</v>
      </c>
      <c r="BE4770" s="26" t="s">
        <v>1074</v>
      </c>
      <c r="BF4770" s="26" t="s">
        <v>68</v>
      </c>
      <c r="BG4770" s="26" t="s">
        <v>68</v>
      </c>
      <c r="BH4770" s="26" t="s">
        <v>1684</v>
      </c>
      <c r="BI4770" s="26">
        <v>8</v>
      </c>
      <c r="BJ4770" s="26" t="s">
        <v>19</v>
      </c>
    </row>
    <row r="4771" spans="36:62" x14ac:dyDescent="0.25">
      <c r="AJ4771" s="26">
        <v>2267</v>
      </c>
      <c r="AK4771" s="26">
        <v>2111212</v>
      </c>
      <c r="AL4771" s="264">
        <v>44418.620138888888</v>
      </c>
      <c r="AM4771" s="26" t="s">
        <v>481</v>
      </c>
      <c r="AN4771" s="26" t="s">
        <v>63</v>
      </c>
      <c r="AO4771" s="26" t="s">
        <v>1054</v>
      </c>
      <c r="AP4771" s="26" t="s">
        <v>159</v>
      </c>
      <c r="AQ4771" s="26">
        <v>0</v>
      </c>
      <c r="AR4771" s="26">
        <v>44</v>
      </c>
      <c r="AS4771" s="26" t="s">
        <v>189</v>
      </c>
      <c r="AT4771" s="26" t="s">
        <v>71</v>
      </c>
      <c r="AU4771" s="26" t="s">
        <v>69</v>
      </c>
      <c r="AV4771" s="26" t="s">
        <v>63</v>
      </c>
      <c r="AW4771" s="26" t="s">
        <v>63</v>
      </c>
      <c r="AX4771" s="26" t="s">
        <v>63</v>
      </c>
      <c r="AY4771" s="26">
        <v>43.778157</v>
      </c>
      <c r="AZ4771" s="26">
        <v>-102.537471999999</v>
      </c>
      <c r="BA4771" s="26" t="s">
        <v>37</v>
      </c>
      <c r="BB4771" s="26" t="s">
        <v>611</v>
      </c>
      <c r="BC4771" s="26" t="s">
        <v>1685</v>
      </c>
      <c r="BD4771" s="26" t="s">
        <v>68</v>
      </c>
      <c r="BE4771" s="26"/>
      <c r="BF4771" s="26" t="s">
        <v>709</v>
      </c>
      <c r="BG4771" s="26" t="s">
        <v>68</v>
      </c>
      <c r="BH4771" s="26" t="s">
        <v>711</v>
      </c>
      <c r="BI4771" s="26">
        <v>8</v>
      </c>
      <c r="BJ4771" s="26" t="s">
        <v>19</v>
      </c>
    </row>
    <row r="4772" spans="36:62" x14ac:dyDescent="0.25">
      <c r="AJ4772" s="26">
        <v>2279</v>
      </c>
      <c r="AK4772" s="26">
        <v>2112539</v>
      </c>
      <c r="AL4772" s="264">
        <v>44457.902777777781</v>
      </c>
      <c r="AM4772" s="26" t="s">
        <v>481</v>
      </c>
      <c r="AN4772" s="26" t="s">
        <v>63</v>
      </c>
      <c r="AO4772" s="26"/>
      <c r="AP4772" s="26"/>
      <c r="AQ4772" s="26">
        <v>-1</v>
      </c>
      <c r="AR4772" s="26">
        <v>44</v>
      </c>
      <c r="AS4772" s="26" t="s">
        <v>168</v>
      </c>
      <c r="AT4772" s="26" t="s">
        <v>71</v>
      </c>
      <c r="AU4772" s="26" t="s">
        <v>63</v>
      </c>
      <c r="AV4772" s="26" t="s">
        <v>63</v>
      </c>
      <c r="AW4772" s="26" t="s">
        <v>63</v>
      </c>
      <c r="AX4772" s="26" t="s">
        <v>63</v>
      </c>
      <c r="AY4772" s="26">
        <v>44.035747000000001</v>
      </c>
      <c r="AZ4772" s="26">
        <v>-103.10345100000001</v>
      </c>
      <c r="BA4772" s="26" t="s">
        <v>166</v>
      </c>
      <c r="BB4772" s="26" t="s">
        <v>609</v>
      </c>
      <c r="BC4772" s="26" t="s">
        <v>167</v>
      </c>
      <c r="BD4772" s="26" t="s">
        <v>154</v>
      </c>
      <c r="BE4772" s="26"/>
      <c r="BF4772" s="26" t="s">
        <v>99</v>
      </c>
      <c r="BG4772" s="26" t="s">
        <v>167</v>
      </c>
      <c r="BH4772" s="26" t="s">
        <v>99</v>
      </c>
      <c r="BI4772" s="26">
        <v>8</v>
      </c>
      <c r="BJ4772" s="26" t="s">
        <v>217</v>
      </c>
    </row>
    <row r="4773" spans="36:62" x14ac:dyDescent="0.25">
      <c r="AJ4773" s="26">
        <v>2280</v>
      </c>
      <c r="AK4773" s="26">
        <v>2112436</v>
      </c>
      <c r="AL4773" s="264">
        <v>44455.506944444445</v>
      </c>
      <c r="AM4773" s="26" t="s">
        <v>481</v>
      </c>
      <c r="AN4773" s="26" t="s">
        <v>63</v>
      </c>
      <c r="AO4773" s="26" t="s">
        <v>156</v>
      </c>
      <c r="AP4773" s="26" t="s">
        <v>627</v>
      </c>
      <c r="AQ4773" s="26">
        <v>0</v>
      </c>
      <c r="AR4773" s="26">
        <v>44</v>
      </c>
      <c r="AS4773" s="26" t="s">
        <v>628</v>
      </c>
      <c r="AT4773" s="26" t="s">
        <v>71</v>
      </c>
      <c r="AU4773" s="26" t="s">
        <v>63</v>
      </c>
      <c r="AV4773" s="26" t="s">
        <v>63</v>
      </c>
      <c r="AW4773" s="26" t="s">
        <v>63</v>
      </c>
      <c r="AX4773" s="26" t="s">
        <v>63</v>
      </c>
      <c r="AY4773" s="26">
        <v>44.065821999999898</v>
      </c>
      <c r="AZ4773" s="26">
        <v>-103.163476</v>
      </c>
      <c r="BA4773" s="26" t="s">
        <v>483</v>
      </c>
      <c r="BB4773" s="26" t="s">
        <v>609</v>
      </c>
      <c r="BC4773" s="26" t="s">
        <v>629</v>
      </c>
      <c r="BD4773" s="26" t="s">
        <v>68</v>
      </c>
      <c r="BE4773" s="26" t="s">
        <v>1686</v>
      </c>
      <c r="BF4773" s="26" t="s">
        <v>68</v>
      </c>
      <c r="BG4773" s="26" t="s">
        <v>68</v>
      </c>
      <c r="BH4773" s="26" t="s">
        <v>175</v>
      </c>
      <c r="BI4773" s="26">
        <v>8</v>
      </c>
      <c r="BJ4773" s="26" t="s">
        <v>21</v>
      </c>
    </row>
    <row r="4774" spans="36:62" x14ac:dyDescent="0.25">
      <c r="AJ4774" s="26">
        <v>2281</v>
      </c>
      <c r="AK4774" s="26">
        <v>2112824</v>
      </c>
      <c r="AL4774" s="264">
        <v>44461.814583333333</v>
      </c>
      <c r="AM4774" s="26" t="s">
        <v>481</v>
      </c>
      <c r="AN4774" s="26" t="s">
        <v>63</v>
      </c>
      <c r="AO4774" s="26"/>
      <c r="AP4774" s="26"/>
      <c r="AQ4774" s="26">
        <v>-1</v>
      </c>
      <c r="AR4774" s="26">
        <v>44</v>
      </c>
      <c r="AS4774" s="26" t="s">
        <v>168</v>
      </c>
      <c r="AT4774" s="26" t="s">
        <v>71</v>
      </c>
      <c r="AU4774" s="26" t="s">
        <v>63</v>
      </c>
      <c r="AV4774" s="26" t="s">
        <v>63</v>
      </c>
      <c r="AW4774" s="26" t="s">
        <v>63</v>
      </c>
      <c r="AX4774" s="26" t="s">
        <v>63</v>
      </c>
      <c r="AY4774" s="26">
        <v>44.008924999999898</v>
      </c>
      <c r="AZ4774" s="26">
        <v>-103.02593</v>
      </c>
      <c r="BA4774" s="26" t="s">
        <v>166</v>
      </c>
      <c r="BB4774" s="26" t="s">
        <v>609</v>
      </c>
      <c r="BC4774" s="26" t="s">
        <v>167</v>
      </c>
      <c r="BD4774" s="26" t="s">
        <v>154</v>
      </c>
      <c r="BE4774" s="26"/>
      <c r="BF4774" s="26" t="s">
        <v>99</v>
      </c>
      <c r="BG4774" s="26" t="s">
        <v>167</v>
      </c>
      <c r="BH4774" s="26" t="s">
        <v>99</v>
      </c>
      <c r="BI4774" s="26">
        <v>8</v>
      </c>
      <c r="BJ4774" s="26" t="s">
        <v>217</v>
      </c>
    </row>
    <row r="4775" spans="36:62" x14ac:dyDescent="0.25">
      <c r="AJ4775" s="26">
        <v>2282</v>
      </c>
      <c r="AK4775" s="26">
        <v>2112931</v>
      </c>
      <c r="AL4775" s="264">
        <v>44461.84375</v>
      </c>
      <c r="AM4775" s="26" t="s">
        <v>481</v>
      </c>
      <c r="AN4775" s="26" t="s">
        <v>63</v>
      </c>
      <c r="AO4775" s="26"/>
      <c r="AP4775" s="26"/>
      <c r="AQ4775" s="26">
        <v>-1</v>
      </c>
      <c r="AR4775" s="26">
        <v>44</v>
      </c>
      <c r="AS4775" s="26" t="s">
        <v>168</v>
      </c>
      <c r="AT4775" s="26" t="s">
        <v>71</v>
      </c>
      <c r="AU4775" s="26" t="s">
        <v>63</v>
      </c>
      <c r="AV4775" s="26" t="s">
        <v>63</v>
      </c>
      <c r="AW4775" s="26" t="s">
        <v>63</v>
      </c>
      <c r="AX4775" s="26" t="s">
        <v>63</v>
      </c>
      <c r="AY4775" s="26">
        <v>44.013741000000003</v>
      </c>
      <c r="AZ4775" s="26">
        <v>-103.039885999999</v>
      </c>
      <c r="BA4775" s="26" t="s">
        <v>158</v>
      </c>
      <c r="BB4775" s="26" t="s">
        <v>609</v>
      </c>
      <c r="BC4775" s="26" t="s">
        <v>167</v>
      </c>
      <c r="BD4775" s="26" t="s">
        <v>154</v>
      </c>
      <c r="BE4775" s="26"/>
      <c r="BF4775" s="26" t="s">
        <v>99</v>
      </c>
      <c r="BG4775" s="26" t="s">
        <v>167</v>
      </c>
      <c r="BH4775" s="26" t="s">
        <v>99</v>
      </c>
      <c r="BI4775" s="26">
        <v>8</v>
      </c>
      <c r="BJ4775" s="26" t="s">
        <v>217</v>
      </c>
    </row>
    <row r="4776" spans="36:62" x14ac:dyDescent="0.25">
      <c r="AJ4776" s="26">
        <v>2285</v>
      </c>
      <c r="AK4776" s="26">
        <v>2112922</v>
      </c>
      <c r="AL4776" s="264">
        <v>44463.675694444442</v>
      </c>
      <c r="AM4776" s="26" t="s">
        <v>481</v>
      </c>
      <c r="AN4776" s="26" t="s">
        <v>63</v>
      </c>
      <c r="AO4776" s="26" t="s">
        <v>156</v>
      </c>
      <c r="AP4776" s="26" t="s">
        <v>716</v>
      </c>
      <c r="AQ4776" s="26">
        <v>0</v>
      </c>
      <c r="AR4776" s="26">
        <v>44</v>
      </c>
      <c r="AS4776" s="26" t="s">
        <v>628</v>
      </c>
      <c r="AT4776" s="26" t="s">
        <v>71</v>
      </c>
      <c r="AU4776" s="26" t="s">
        <v>63</v>
      </c>
      <c r="AV4776" s="26" t="s">
        <v>63</v>
      </c>
      <c r="AW4776" s="26" t="s">
        <v>63</v>
      </c>
      <c r="AX4776" s="26" t="s">
        <v>63</v>
      </c>
      <c r="AY4776" s="26">
        <v>44.063643999999897</v>
      </c>
      <c r="AZ4776" s="26">
        <v>-103.159672999999</v>
      </c>
      <c r="BA4776" s="26" t="s">
        <v>562</v>
      </c>
      <c r="BB4776" s="26" t="s">
        <v>157</v>
      </c>
      <c r="BC4776" s="26" t="s">
        <v>708</v>
      </c>
      <c r="BD4776" s="26" t="s">
        <v>68</v>
      </c>
      <c r="BE4776" s="26" t="s">
        <v>705</v>
      </c>
      <c r="BF4776" s="26" t="s">
        <v>68</v>
      </c>
      <c r="BG4776" s="26" t="s">
        <v>68</v>
      </c>
      <c r="BH4776" s="26" t="s">
        <v>175</v>
      </c>
      <c r="BI4776" s="26">
        <v>8</v>
      </c>
      <c r="BJ4776" s="26" t="s">
        <v>217</v>
      </c>
    </row>
    <row r="4777" spans="36:62" x14ac:dyDescent="0.25">
      <c r="AJ4777" s="26">
        <v>2287</v>
      </c>
      <c r="AK4777" s="26">
        <v>2113719</v>
      </c>
      <c r="AL4777" s="264">
        <v>44473.48541666667</v>
      </c>
      <c r="AM4777" s="26" t="s">
        <v>481</v>
      </c>
      <c r="AN4777" s="26" t="s">
        <v>63</v>
      </c>
      <c r="AO4777" s="26"/>
      <c r="AP4777" s="26" t="s">
        <v>627</v>
      </c>
      <c r="AQ4777" s="26">
        <v>0</v>
      </c>
      <c r="AR4777" s="26">
        <v>44</v>
      </c>
      <c r="AS4777" s="26" t="s">
        <v>628</v>
      </c>
      <c r="AT4777" s="26" t="s">
        <v>71</v>
      </c>
      <c r="AU4777" s="26" t="s">
        <v>63</v>
      </c>
      <c r="AV4777" s="26" t="s">
        <v>63</v>
      </c>
      <c r="AW4777" s="26" t="s">
        <v>63</v>
      </c>
      <c r="AX4777" s="26" t="s">
        <v>63</v>
      </c>
      <c r="AY4777" s="26">
        <v>44.052771999999898</v>
      </c>
      <c r="AZ4777" s="26">
        <v>-103.140846999999</v>
      </c>
      <c r="BA4777" s="26" t="s">
        <v>518</v>
      </c>
      <c r="BB4777" s="26" t="s">
        <v>609</v>
      </c>
      <c r="BC4777" s="26" t="s">
        <v>629</v>
      </c>
      <c r="BD4777" s="26" t="s">
        <v>68</v>
      </c>
      <c r="BE4777" s="26" t="s">
        <v>1687</v>
      </c>
      <c r="BF4777" s="26" t="s">
        <v>68</v>
      </c>
      <c r="BG4777" s="26" t="s">
        <v>68</v>
      </c>
      <c r="BH4777" s="26" t="s">
        <v>175</v>
      </c>
      <c r="BI4777" s="26">
        <v>8</v>
      </c>
      <c r="BJ4777" s="26" t="s">
        <v>217</v>
      </c>
    </row>
    <row r="4778" spans="36:62" x14ac:dyDescent="0.25">
      <c r="AJ4778" s="26">
        <v>2288</v>
      </c>
      <c r="AK4778" s="26">
        <v>2112992</v>
      </c>
      <c r="AL4778" s="264">
        <v>44455.82708333333</v>
      </c>
      <c r="AM4778" s="26" t="s">
        <v>481</v>
      </c>
      <c r="AN4778" s="26" t="s">
        <v>63</v>
      </c>
      <c r="AO4778" s="26" t="s">
        <v>156</v>
      </c>
      <c r="AP4778" s="26" t="s">
        <v>713</v>
      </c>
      <c r="AQ4778" s="26">
        <v>0</v>
      </c>
      <c r="AR4778" s="26">
        <v>16</v>
      </c>
      <c r="AS4778" s="26" t="s">
        <v>628</v>
      </c>
      <c r="AT4778" s="26" t="s">
        <v>71</v>
      </c>
      <c r="AU4778" s="26" t="s">
        <v>63</v>
      </c>
      <c r="AV4778" s="26" t="s">
        <v>63</v>
      </c>
      <c r="AW4778" s="26" t="s">
        <v>63</v>
      </c>
      <c r="AX4778" s="26" t="s">
        <v>63</v>
      </c>
      <c r="AY4778" s="26">
        <v>44.094586999999898</v>
      </c>
      <c r="AZ4778" s="26">
        <v>-103.151382999999</v>
      </c>
      <c r="BA4778" s="26" t="s">
        <v>496</v>
      </c>
      <c r="BB4778" s="26" t="s">
        <v>165</v>
      </c>
      <c r="BC4778" s="26" t="s">
        <v>708</v>
      </c>
      <c r="BD4778" s="26" t="s">
        <v>68</v>
      </c>
      <c r="BE4778" s="26"/>
      <c r="BF4778" s="26" t="s">
        <v>68</v>
      </c>
      <c r="BG4778" s="26" t="s">
        <v>68</v>
      </c>
      <c r="BH4778" s="26" t="s">
        <v>1043</v>
      </c>
      <c r="BI4778" s="26">
        <v>8</v>
      </c>
      <c r="BJ4778" s="26" t="s">
        <v>217</v>
      </c>
    </row>
    <row r="4779" spans="36:62" x14ac:dyDescent="0.25">
      <c r="AJ4779" s="26">
        <v>2291</v>
      </c>
      <c r="AK4779" s="26">
        <v>2116340</v>
      </c>
      <c r="AL4779" s="264">
        <v>44448.75</v>
      </c>
      <c r="AM4779" s="26" t="s">
        <v>481</v>
      </c>
      <c r="AN4779" s="26" t="s">
        <v>63</v>
      </c>
      <c r="AO4779" s="26" t="s">
        <v>173</v>
      </c>
      <c r="AP4779" s="26" t="s">
        <v>159</v>
      </c>
      <c r="AQ4779" s="26">
        <v>0</v>
      </c>
      <c r="AR4779" s="26">
        <v>44</v>
      </c>
      <c r="AS4779" s="26" t="s">
        <v>814</v>
      </c>
      <c r="AT4779" s="26" t="s">
        <v>71</v>
      </c>
      <c r="AU4779" s="26" t="s">
        <v>63</v>
      </c>
      <c r="AV4779" s="26" t="s">
        <v>63</v>
      </c>
      <c r="AW4779" s="26" t="s">
        <v>63</v>
      </c>
      <c r="AX4779" s="26" t="s">
        <v>63</v>
      </c>
      <c r="AY4779" s="26">
        <v>43.745311999999899</v>
      </c>
      <c r="AZ4779" s="26">
        <v>-102.493932999999</v>
      </c>
      <c r="BA4779" s="26" t="s">
        <v>185</v>
      </c>
      <c r="BB4779" s="26" t="s">
        <v>609</v>
      </c>
      <c r="BC4779" s="26" t="s">
        <v>1326</v>
      </c>
      <c r="BD4779" s="26" t="s">
        <v>68</v>
      </c>
      <c r="BE4779" s="26" t="s">
        <v>1688</v>
      </c>
      <c r="BF4779" s="26" t="s">
        <v>68</v>
      </c>
      <c r="BG4779" s="26" t="s">
        <v>68</v>
      </c>
      <c r="BH4779" s="26" t="s">
        <v>1689</v>
      </c>
      <c r="BI4779" s="26">
        <v>8</v>
      </c>
      <c r="BJ4779" s="26" t="s">
        <v>18</v>
      </c>
    </row>
    <row r="4780" spans="36:62" x14ac:dyDescent="0.25">
      <c r="AJ4780" s="26">
        <v>2293</v>
      </c>
      <c r="AK4780" s="26">
        <v>2113418</v>
      </c>
      <c r="AL4780" s="264">
        <v>44471.552083333336</v>
      </c>
      <c r="AM4780" s="26" t="s">
        <v>481</v>
      </c>
      <c r="AN4780" s="26" t="s">
        <v>63</v>
      </c>
      <c r="AO4780" s="26" t="s">
        <v>156</v>
      </c>
      <c r="AP4780" s="26" t="s">
        <v>159</v>
      </c>
      <c r="AQ4780" s="26">
        <v>0</v>
      </c>
      <c r="AR4780" s="26">
        <v>44</v>
      </c>
      <c r="AS4780" s="26" t="s">
        <v>1691</v>
      </c>
      <c r="AT4780" s="26" t="s">
        <v>697</v>
      </c>
      <c r="AU4780" s="26" t="s">
        <v>63</v>
      </c>
      <c r="AV4780" s="26" t="s">
        <v>63</v>
      </c>
      <c r="AW4780" s="26" t="s">
        <v>63</v>
      </c>
      <c r="AX4780" s="26" t="s">
        <v>63</v>
      </c>
      <c r="AY4780" s="26">
        <v>43.977111000000001</v>
      </c>
      <c r="AZ4780" s="26">
        <v>-102.910884999999</v>
      </c>
      <c r="BA4780" s="26" t="s">
        <v>166</v>
      </c>
      <c r="BB4780" s="26" t="s">
        <v>811</v>
      </c>
      <c r="BC4780" s="26" t="s">
        <v>1051</v>
      </c>
      <c r="BD4780" s="26" t="s">
        <v>68</v>
      </c>
      <c r="BE4780" s="26" t="s">
        <v>1690</v>
      </c>
      <c r="BF4780" s="26" t="s">
        <v>68</v>
      </c>
      <c r="BG4780" s="26" t="s">
        <v>68</v>
      </c>
      <c r="BH4780" s="26" t="s">
        <v>1692</v>
      </c>
      <c r="BI4780" s="26">
        <v>8</v>
      </c>
      <c r="BJ4780" s="26" t="s">
        <v>20</v>
      </c>
    </row>
    <row r="4781" spans="36:62" x14ac:dyDescent="0.25">
      <c r="AJ4781" s="26">
        <v>2295</v>
      </c>
      <c r="AK4781" s="26">
        <v>2113833</v>
      </c>
      <c r="AL4781" s="264">
        <v>44466.604166666664</v>
      </c>
      <c r="AM4781" s="26" t="s">
        <v>481</v>
      </c>
      <c r="AN4781" s="26" t="s">
        <v>63</v>
      </c>
      <c r="AO4781" s="26" t="s">
        <v>156</v>
      </c>
      <c r="AP4781" s="26" t="s">
        <v>627</v>
      </c>
      <c r="AQ4781" s="26">
        <v>0</v>
      </c>
      <c r="AR4781" s="26">
        <v>16</v>
      </c>
      <c r="AS4781" s="26" t="s">
        <v>628</v>
      </c>
      <c r="AT4781" s="26" t="s">
        <v>71</v>
      </c>
      <c r="AU4781" s="26" t="s">
        <v>63</v>
      </c>
      <c r="AV4781" s="26" t="s">
        <v>63</v>
      </c>
      <c r="AW4781" s="26" t="s">
        <v>63</v>
      </c>
      <c r="AX4781" s="26" t="s">
        <v>63</v>
      </c>
      <c r="AY4781" s="26">
        <v>44.096257000000001</v>
      </c>
      <c r="AZ4781" s="26">
        <v>-103.151383999999</v>
      </c>
      <c r="BA4781" s="26" t="s">
        <v>483</v>
      </c>
      <c r="BB4781" s="26" t="s">
        <v>165</v>
      </c>
      <c r="BC4781" s="26" t="s">
        <v>629</v>
      </c>
      <c r="BD4781" s="26" t="s">
        <v>68</v>
      </c>
      <c r="BE4781" s="26" t="s">
        <v>644</v>
      </c>
      <c r="BF4781" s="26" t="s">
        <v>68</v>
      </c>
      <c r="BG4781" s="26" t="s">
        <v>68</v>
      </c>
      <c r="BH4781" s="26" t="s">
        <v>1043</v>
      </c>
      <c r="BI4781" s="26">
        <v>8</v>
      </c>
      <c r="BJ4781" s="26" t="s">
        <v>217</v>
      </c>
    </row>
    <row r="4782" spans="36:62" x14ac:dyDescent="0.25">
      <c r="AJ4782" s="26">
        <v>2296</v>
      </c>
      <c r="AK4782" s="26">
        <v>2113826</v>
      </c>
      <c r="AL4782" s="264">
        <v>44476.054861111108</v>
      </c>
      <c r="AM4782" s="26" t="s">
        <v>481</v>
      </c>
      <c r="AN4782" s="26" t="s">
        <v>63</v>
      </c>
      <c r="AO4782" s="26"/>
      <c r="AP4782" s="26"/>
      <c r="AQ4782" s="26">
        <v>0</v>
      </c>
      <c r="AR4782" s="26">
        <v>44</v>
      </c>
      <c r="AS4782" s="26" t="s">
        <v>1195</v>
      </c>
      <c r="AT4782" s="26" t="s">
        <v>71</v>
      </c>
      <c r="AU4782" s="26" t="s">
        <v>63</v>
      </c>
      <c r="AV4782" s="26" t="s">
        <v>63</v>
      </c>
      <c r="AW4782" s="26" t="s">
        <v>63</v>
      </c>
      <c r="AX4782" s="26" t="s">
        <v>63</v>
      </c>
      <c r="AY4782" s="26">
        <v>44.065086000000001</v>
      </c>
      <c r="AZ4782" s="26">
        <v>-103.162181</v>
      </c>
      <c r="BA4782" s="26" t="s">
        <v>534</v>
      </c>
      <c r="BB4782" s="26" t="s">
        <v>611</v>
      </c>
      <c r="BC4782" s="26" t="s">
        <v>534</v>
      </c>
      <c r="BD4782" s="26" t="s">
        <v>534</v>
      </c>
      <c r="BE4782" s="26"/>
      <c r="BF4782" s="26" t="s">
        <v>534</v>
      </c>
      <c r="BG4782" s="26" t="s">
        <v>534</v>
      </c>
      <c r="BH4782" s="26" t="s">
        <v>146</v>
      </c>
      <c r="BI4782" s="26">
        <v>8</v>
      </c>
      <c r="BJ4782" s="26" t="s">
        <v>217</v>
      </c>
    </row>
    <row r="4783" spans="36:62" x14ac:dyDescent="0.25">
      <c r="AJ4783" s="26">
        <v>2300</v>
      </c>
      <c r="AK4783" s="26">
        <v>2114656</v>
      </c>
      <c r="AL4783" s="264">
        <v>44473.536805555559</v>
      </c>
      <c r="AM4783" s="26" t="s">
        <v>481</v>
      </c>
      <c r="AN4783" s="26" t="s">
        <v>63</v>
      </c>
      <c r="AO4783" s="26" t="s">
        <v>156</v>
      </c>
      <c r="AP4783" s="26" t="s">
        <v>1041</v>
      </c>
      <c r="AQ4783" s="26">
        <v>0</v>
      </c>
      <c r="AR4783" s="26">
        <v>16</v>
      </c>
      <c r="AS4783" s="26" t="s">
        <v>628</v>
      </c>
      <c r="AT4783" s="26" t="s">
        <v>71</v>
      </c>
      <c r="AU4783" s="26" t="s">
        <v>63</v>
      </c>
      <c r="AV4783" s="26" t="s">
        <v>63</v>
      </c>
      <c r="AW4783" s="26" t="s">
        <v>63</v>
      </c>
      <c r="AX4783" s="26" t="s">
        <v>63</v>
      </c>
      <c r="AY4783" s="26">
        <v>44.069355000000002</v>
      </c>
      <c r="AZ4783" s="26">
        <v>-103.158372</v>
      </c>
      <c r="BA4783" s="26" t="s">
        <v>496</v>
      </c>
      <c r="BB4783" s="26" t="s">
        <v>165</v>
      </c>
      <c r="BC4783" s="26" t="s">
        <v>1208</v>
      </c>
      <c r="BD4783" s="26" t="s">
        <v>68</v>
      </c>
      <c r="BE4783" s="26" t="s">
        <v>1420</v>
      </c>
      <c r="BF4783" s="26" t="s">
        <v>68</v>
      </c>
      <c r="BG4783" s="26" t="s">
        <v>68</v>
      </c>
      <c r="BH4783" s="26" t="s">
        <v>941</v>
      </c>
      <c r="BI4783" s="26">
        <v>8</v>
      </c>
      <c r="BJ4783" s="26" t="s">
        <v>20</v>
      </c>
    </row>
    <row r="4784" spans="36:62" x14ac:dyDescent="0.25">
      <c r="AJ4784" s="26">
        <v>2302</v>
      </c>
      <c r="AK4784" s="26">
        <v>2114932</v>
      </c>
      <c r="AL4784" s="264">
        <v>44490.751388888886</v>
      </c>
      <c r="AM4784" s="26" t="s">
        <v>481</v>
      </c>
      <c r="AN4784" s="26" t="s">
        <v>63</v>
      </c>
      <c r="AO4784" s="26" t="s">
        <v>156</v>
      </c>
      <c r="AP4784" s="26" t="s">
        <v>716</v>
      </c>
      <c r="AQ4784" s="26">
        <v>0</v>
      </c>
      <c r="AR4784" s="26">
        <v>16</v>
      </c>
      <c r="AS4784" s="26" t="s">
        <v>628</v>
      </c>
      <c r="AT4784" s="26" t="s">
        <v>71</v>
      </c>
      <c r="AU4784" s="26" t="s">
        <v>63</v>
      </c>
      <c r="AV4784" s="26" t="s">
        <v>63</v>
      </c>
      <c r="AW4784" s="26" t="s">
        <v>63</v>
      </c>
      <c r="AX4784" s="26" t="s">
        <v>63</v>
      </c>
      <c r="AY4784" s="26">
        <v>44.098506</v>
      </c>
      <c r="AZ4784" s="26">
        <v>-103.151393999999</v>
      </c>
      <c r="BA4784" s="26" t="s">
        <v>483</v>
      </c>
      <c r="BB4784" s="26" t="s">
        <v>165</v>
      </c>
      <c r="BC4784" s="26" t="s">
        <v>1070</v>
      </c>
      <c r="BD4784" s="26" t="s">
        <v>68</v>
      </c>
      <c r="BE4784" s="26" t="s">
        <v>1422</v>
      </c>
      <c r="BF4784" s="26" t="s">
        <v>68</v>
      </c>
      <c r="BG4784" s="26" t="s">
        <v>68</v>
      </c>
      <c r="BH4784" s="26" t="s">
        <v>175</v>
      </c>
      <c r="BI4784" s="26">
        <v>8</v>
      </c>
      <c r="BJ4784" s="26" t="s">
        <v>217</v>
      </c>
    </row>
    <row r="4785" spans="36:62" x14ac:dyDescent="0.25">
      <c r="AJ4785" s="26">
        <v>2303</v>
      </c>
      <c r="AK4785" s="26">
        <v>2114973</v>
      </c>
      <c r="AL4785" s="264">
        <v>44489.777777777781</v>
      </c>
      <c r="AM4785" s="26" t="s">
        <v>481</v>
      </c>
      <c r="AN4785" s="26" t="s">
        <v>63</v>
      </c>
      <c r="AO4785" s="26"/>
      <c r="AP4785" s="26"/>
      <c r="AQ4785" s="26">
        <v>-1</v>
      </c>
      <c r="AR4785" s="26">
        <v>44</v>
      </c>
      <c r="AS4785" s="26" t="s">
        <v>168</v>
      </c>
      <c r="AT4785" s="26" t="s">
        <v>71</v>
      </c>
      <c r="AU4785" s="26" t="s">
        <v>63</v>
      </c>
      <c r="AV4785" s="26" t="s">
        <v>63</v>
      </c>
      <c r="AW4785" s="26" t="s">
        <v>63</v>
      </c>
      <c r="AX4785" s="26" t="s">
        <v>63</v>
      </c>
      <c r="AY4785" s="26">
        <v>43.874290000000002</v>
      </c>
      <c r="AZ4785" s="26">
        <v>-102.627529999999</v>
      </c>
      <c r="BA4785" s="26" t="s">
        <v>158</v>
      </c>
      <c r="BB4785" s="26" t="s">
        <v>609</v>
      </c>
      <c r="BC4785" s="26" t="s">
        <v>167</v>
      </c>
      <c r="BD4785" s="26" t="s">
        <v>154</v>
      </c>
      <c r="BE4785" s="26"/>
      <c r="BF4785" s="26" t="s">
        <v>99</v>
      </c>
      <c r="BG4785" s="26" t="s">
        <v>167</v>
      </c>
      <c r="BH4785" s="26" t="s">
        <v>99</v>
      </c>
      <c r="BI4785" s="26">
        <v>8</v>
      </c>
      <c r="BJ4785" s="26" t="s">
        <v>217</v>
      </c>
    </row>
    <row r="4786" spans="36:62" x14ac:dyDescent="0.25">
      <c r="AJ4786" s="26">
        <v>2304</v>
      </c>
      <c r="AK4786" s="26">
        <v>2114974</v>
      </c>
      <c r="AL4786" s="264">
        <v>44489.868055555555</v>
      </c>
      <c r="AM4786" s="26" t="s">
        <v>481</v>
      </c>
      <c r="AN4786" s="26" t="s">
        <v>63</v>
      </c>
      <c r="AO4786" s="26"/>
      <c r="AP4786" s="26"/>
      <c r="AQ4786" s="26">
        <v>-1</v>
      </c>
      <c r="AR4786" s="26">
        <v>44</v>
      </c>
      <c r="AS4786" s="26" t="s">
        <v>168</v>
      </c>
      <c r="AT4786" s="26" t="s">
        <v>71</v>
      </c>
      <c r="AU4786" s="26" t="s">
        <v>63</v>
      </c>
      <c r="AV4786" s="26" t="s">
        <v>63</v>
      </c>
      <c r="AW4786" s="26" t="s">
        <v>63</v>
      </c>
      <c r="AX4786" s="26" t="s">
        <v>63</v>
      </c>
      <c r="AY4786" s="26">
        <v>43.787362000000002</v>
      </c>
      <c r="AZ4786" s="26">
        <v>-102.555672999999</v>
      </c>
      <c r="BA4786" s="26" t="s">
        <v>158</v>
      </c>
      <c r="BB4786" s="26" t="s">
        <v>611</v>
      </c>
      <c r="BC4786" s="26" t="s">
        <v>167</v>
      </c>
      <c r="BD4786" s="26" t="s">
        <v>154</v>
      </c>
      <c r="BE4786" s="26"/>
      <c r="BF4786" s="26" t="s">
        <v>99</v>
      </c>
      <c r="BG4786" s="26" t="s">
        <v>167</v>
      </c>
      <c r="BH4786" s="26" t="s">
        <v>99</v>
      </c>
      <c r="BI4786" s="26">
        <v>8</v>
      </c>
      <c r="BJ4786" s="26" t="s">
        <v>217</v>
      </c>
    </row>
    <row r="4787" spans="36:62" x14ac:dyDescent="0.25">
      <c r="AJ4787" s="26">
        <v>2306</v>
      </c>
      <c r="AK4787" s="26">
        <v>2115231</v>
      </c>
      <c r="AL4787" s="264">
        <v>44486.770833333336</v>
      </c>
      <c r="AM4787" s="26" t="s">
        <v>481</v>
      </c>
      <c r="AN4787" s="26" t="s">
        <v>63</v>
      </c>
      <c r="AO4787" s="26"/>
      <c r="AP4787" s="26"/>
      <c r="AQ4787" s="26">
        <v>-1</v>
      </c>
      <c r="AR4787" s="26">
        <v>44</v>
      </c>
      <c r="AS4787" s="26" t="s">
        <v>168</v>
      </c>
      <c r="AT4787" s="26" t="s">
        <v>71</v>
      </c>
      <c r="AU4787" s="26" t="s">
        <v>63</v>
      </c>
      <c r="AV4787" s="26" t="s">
        <v>63</v>
      </c>
      <c r="AW4787" s="26" t="s">
        <v>63</v>
      </c>
      <c r="AX4787" s="26" t="s">
        <v>63</v>
      </c>
      <c r="AY4787" s="26">
        <v>43.898986999999899</v>
      </c>
      <c r="AZ4787" s="26">
        <v>-102.644794</v>
      </c>
      <c r="BA4787" s="26" t="s">
        <v>158</v>
      </c>
      <c r="BB4787" s="26" t="s">
        <v>609</v>
      </c>
      <c r="BC4787" s="26" t="s">
        <v>167</v>
      </c>
      <c r="BD4787" s="26" t="s">
        <v>154</v>
      </c>
      <c r="BE4787" s="26"/>
      <c r="BF4787" s="26" t="s">
        <v>99</v>
      </c>
      <c r="BG4787" s="26" t="s">
        <v>167</v>
      </c>
      <c r="BH4787" s="26" t="s">
        <v>99</v>
      </c>
      <c r="BI4787" s="26">
        <v>8</v>
      </c>
      <c r="BJ4787" s="26" t="s">
        <v>217</v>
      </c>
    </row>
    <row r="4788" spans="36:62" x14ac:dyDescent="0.25">
      <c r="AJ4788" s="26">
        <v>2307</v>
      </c>
      <c r="AK4788" s="26">
        <v>2115233</v>
      </c>
      <c r="AL4788" s="264">
        <v>44492.284722222219</v>
      </c>
      <c r="AM4788" s="26" t="s">
        <v>481</v>
      </c>
      <c r="AN4788" s="26" t="s">
        <v>63</v>
      </c>
      <c r="AO4788" s="26"/>
      <c r="AP4788" s="26"/>
      <c r="AQ4788" s="26">
        <v>-1</v>
      </c>
      <c r="AR4788" s="26">
        <v>44</v>
      </c>
      <c r="AS4788" s="26" t="s">
        <v>168</v>
      </c>
      <c r="AT4788" s="26" t="s">
        <v>1693</v>
      </c>
      <c r="AU4788" s="26" t="s">
        <v>63</v>
      </c>
      <c r="AV4788" s="26" t="s">
        <v>63</v>
      </c>
      <c r="AW4788" s="26" t="s">
        <v>63</v>
      </c>
      <c r="AX4788" s="26" t="s">
        <v>63</v>
      </c>
      <c r="AY4788" s="26">
        <v>44.000844000000001</v>
      </c>
      <c r="AZ4788" s="26">
        <v>-103.002594999999</v>
      </c>
      <c r="BA4788" s="26" t="s">
        <v>166</v>
      </c>
      <c r="BB4788" s="26" t="s">
        <v>611</v>
      </c>
      <c r="BC4788" s="26" t="s">
        <v>167</v>
      </c>
      <c r="BD4788" s="26" t="s">
        <v>154</v>
      </c>
      <c r="BE4788" s="26"/>
      <c r="BF4788" s="26" t="s">
        <v>99</v>
      </c>
      <c r="BG4788" s="26" t="s">
        <v>167</v>
      </c>
      <c r="BH4788" s="26" t="s">
        <v>99</v>
      </c>
      <c r="BI4788" s="26">
        <v>8</v>
      </c>
      <c r="BJ4788" s="26" t="s">
        <v>217</v>
      </c>
    </row>
    <row r="4789" spans="36:62" x14ac:dyDescent="0.25">
      <c r="AJ4789" s="26">
        <v>2308</v>
      </c>
      <c r="AK4789" s="26">
        <v>2115334</v>
      </c>
      <c r="AL4789" s="264">
        <v>44496.779861111114</v>
      </c>
      <c r="AM4789" s="26" t="s">
        <v>481</v>
      </c>
      <c r="AN4789" s="26" t="s">
        <v>63</v>
      </c>
      <c r="AO4789" s="26"/>
      <c r="AP4789" s="26"/>
      <c r="AQ4789" s="26">
        <v>-1</v>
      </c>
      <c r="AR4789" s="26">
        <v>44</v>
      </c>
      <c r="AS4789" s="26" t="s">
        <v>168</v>
      </c>
      <c r="AT4789" s="26" t="s">
        <v>71</v>
      </c>
      <c r="AU4789" s="26" t="s">
        <v>63</v>
      </c>
      <c r="AV4789" s="26" t="s">
        <v>63</v>
      </c>
      <c r="AW4789" s="26" t="s">
        <v>63</v>
      </c>
      <c r="AX4789" s="26" t="s">
        <v>63</v>
      </c>
      <c r="AY4789" s="26">
        <v>43.900171</v>
      </c>
      <c r="AZ4789" s="26">
        <v>-102.646935999999</v>
      </c>
      <c r="BA4789" s="26" t="s">
        <v>166</v>
      </c>
      <c r="BB4789" s="26" t="s">
        <v>609</v>
      </c>
      <c r="BC4789" s="26" t="s">
        <v>167</v>
      </c>
      <c r="BD4789" s="26" t="s">
        <v>154</v>
      </c>
      <c r="BE4789" s="26"/>
      <c r="BF4789" s="26" t="s">
        <v>99</v>
      </c>
      <c r="BG4789" s="26" t="s">
        <v>167</v>
      </c>
      <c r="BH4789" s="26" t="s">
        <v>99</v>
      </c>
      <c r="BI4789" s="26">
        <v>8</v>
      </c>
      <c r="BJ4789" s="26" t="s">
        <v>217</v>
      </c>
    </row>
    <row r="4790" spans="36:62" x14ac:dyDescent="0.25">
      <c r="AJ4790" s="26">
        <v>2313</v>
      </c>
      <c r="AK4790" s="26">
        <v>2119280</v>
      </c>
      <c r="AL4790" s="264">
        <v>44552.268750000003</v>
      </c>
      <c r="AM4790" s="26" t="s">
        <v>481</v>
      </c>
      <c r="AN4790" s="26" t="s">
        <v>63</v>
      </c>
      <c r="AO4790" s="26" t="s">
        <v>214</v>
      </c>
      <c r="AP4790" s="26" t="s">
        <v>726</v>
      </c>
      <c r="AQ4790" s="26">
        <v>0</v>
      </c>
      <c r="AR4790" s="26">
        <v>16</v>
      </c>
      <c r="AS4790" s="26" t="s">
        <v>925</v>
      </c>
      <c r="AT4790" s="26" t="s">
        <v>74</v>
      </c>
      <c r="AU4790" s="26" t="s">
        <v>63</v>
      </c>
      <c r="AV4790" s="26" t="s">
        <v>63</v>
      </c>
      <c r="AW4790" s="26" t="s">
        <v>63</v>
      </c>
      <c r="AX4790" s="26" t="s">
        <v>63</v>
      </c>
      <c r="AY4790" s="26">
        <v>44.098478</v>
      </c>
      <c r="AZ4790" s="26">
        <v>-103.151207999999</v>
      </c>
      <c r="BA4790" s="26" t="s">
        <v>508</v>
      </c>
      <c r="BB4790" s="26" t="s">
        <v>1164</v>
      </c>
      <c r="BC4790" s="26" t="s">
        <v>1341</v>
      </c>
      <c r="BD4790" s="26" t="s">
        <v>68</v>
      </c>
      <c r="BE4790" s="26" t="s">
        <v>1424</v>
      </c>
      <c r="BF4790" s="26" t="s">
        <v>68</v>
      </c>
      <c r="BG4790" s="26" t="s">
        <v>68</v>
      </c>
      <c r="BH4790" s="26" t="s">
        <v>1425</v>
      </c>
      <c r="BI4790" s="26">
        <v>8</v>
      </c>
      <c r="BJ4790" s="26" t="s">
        <v>20</v>
      </c>
    </row>
    <row r="4791" spans="36:62" x14ac:dyDescent="0.25">
      <c r="AJ4791" s="26">
        <v>2314</v>
      </c>
      <c r="AK4791" s="26">
        <v>2115730</v>
      </c>
      <c r="AL4791" s="264">
        <v>44491.729166666664</v>
      </c>
      <c r="AM4791" s="26" t="s">
        <v>481</v>
      </c>
      <c r="AN4791" s="26" t="s">
        <v>63</v>
      </c>
      <c r="AO4791" s="26"/>
      <c r="AP4791" s="26"/>
      <c r="AQ4791" s="26">
        <v>-1</v>
      </c>
      <c r="AR4791" s="26">
        <v>44</v>
      </c>
      <c r="AS4791" s="26" t="s">
        <v>168</v>
      </c>
      <c r="AT4791" s="26" t="s">
        <v>71</v>
      </c>
      <c r="AU4791" s="26" t="s">
        <v>63</v>
      </c>
      <c r="AV4791" s="26" t="s">
        <v>63</v>
      </c>
      <c r="AW4791" s="26" t="s">
        <v>63</v>
      </c>
      <c r="AX4791" s="26" t="s">
        <v>63</v>
      </c>
      <c r="AY4791" s="26">
        <v>44.047559999999898</v>
      </c>
      <c r="AZ4791" s="26">
        <v>-103.13187600000001</v>
      </c>
      <c r="BA4791" s="26" t="s">
        <v>166</v>
      </c>
      <c r="BB4791" s="26" t="s">
        <v>611</v>
      </c>
      <c r="BC4791" s="26" t="s">
        <v>167</v>
      </c>
      <c r="BD4791" s="26" t="s">
        <v>154</v>
      </c>
      <c r="BE4791" s="26"/>
      <c r="BF4791" s="26" t="s">
        <v>99</v>
      </c>
      <c r="BG4791" s="26" t="s">
        <v>167</v>
      </c>
      <c r="BH4791" s="26" t="s">
        <v>99</v>
      </c>
      <c r="BI4791" s="26">
        <v>8</v>
      </c>
      <c r="BJ4791" s="26" t="s">
        <v>217</v>
      </c>
    </row>
    <row r="4792" spans="36:62" x14ac:dyDescent="0.25">
      <c r="AJ4792" s="26">
        <v>2315</v>
      </c>
      <c r="AK4792" s="26">
        <v>2116005</v>
      </c>
      <c r="AL4792" s="264">
        <v>44508.326388888891</v>
      </c>
      <c r="AM4792" s="26" t="s">
        <v>481</v>
      </c>
      <c r="AN4792" s="26" t="s">
        <v>63</v>
      </c>
      <c r="AO4792" s="26" t="s">
        <v>156</v>
      </c>
      <c r="AP4792" s="26" t="s">
        <v>716</v>
      </c>
      <c r="AQ4792" s="26">
        <v>0</v>
      </c>
      <c r="AR4792" s="26">
        <v>16</v>
      </c>
      <c r="AS4792" s="26" t="s">
        <v>628</v>
      </c>
      <c r="AT4792" s="26" t="s">
        <v>77</v>
      </c>
      <c r="AU4792" s="26" t="s">
        <v>63</v>
      </c>
      <c r="AV4792" s="26" t="s">
        <v>63</v>
      </c>
      <c r="AW4792" s="26" t="s">
        <v>63</v>
      </c>
      <c r="AX4792" s="26" t="s">
        <v>63</v>
      </c>
      <c r="AY4792" s="26">
        <v>44.096257000000001</v>
      </c>
      <c r="AZ4792" s="26">
        <v>-103.151383999999</v>
      </c>
      <c r="BA4792" s="26" t="s">
        <v>158</v>
      </c>
      <c r="BB4792" s="26" t="s">
        <v>157</v>
      </c>
      <c r="BC4792" s="26" t="s">
        <v>708</v>
      </c>
      <c r="BD4792" s="26" t="s">
        <v>68</v>
      </c>
      <c r="BE4792" s="26" t="s">
        <v>705</v>
      </c>
      <c r="BF4792" s="26" t="s">
        <v>68</v>
      </c>
      <c r="BG4792" s="26" t="s">
        <v>68</v>
      </c>
      <c r="BH4792" s="26" t="s">
        <v>175</v>
      </c>
      <c r="BI4792" s="26">
        <v>8</v>
      </c>
      <c r="BJ4792" s="26" t="s">
        <v>21</v>
      </c>
    </row>
    <row r="4793" spans="36:62" x14ac:dyDescent="0.25">
      <c r="AJ4793" s="26">
        <v>2317</v>
      </c>
      <c r="AK4793" s="26">
        <v>2116268</v>
      </c>
      <c r="AL4793" s="264">
        <v>44506.739583333336</v>
      </c>
      <c r="AM4793" s="26" t="s">
        <v>481</v>
      </c>
      <c r="AN4793" s="26" t="s">
        <v>63</v>
      </c>
      <c r="AO4793" s="26"/>
      <c r="AP4793" s="26"/>
      <c r="AQ4793" s="26">
        <v>-1</v>
      </c>
      <c r="AR4793" s="26">
        <v>44</v>
      </c>
      <c r="AS4793" s="26" t="s">
        <v>168</v>
      </c>
      <c r="AT4793" s="26" t="s">
        <v>71</v>
      </c>
      <c r="AU4793" s="26" t="s">
        <v>63</v>
      </c>
      <c r="AV4793" s="26" t="s">
        <v>63</v>
      </c>
      <c r="AW4793" s="26" t="s">
        <v>63</v>
      </c>
      <c r="AX4793" s="26" t="s">
        <v>63</v>
      </c>
      <c r="AY4793" s="26">
        <v>43.961148000000001</v>
      </c>
      <c r="AZ4793" s="26">
        <v>-102.887246</v>
      </c>
      <c r="BA4793" s="26" t="s">
        <v>485</v>
      </c>
      <c r="BB4793" s="26" t="s">
        <v>611</v>
      </c>
      <c r="BC4793" s="26" t="s">
        <v>167</v>
      </c>
      <c r="BD4793" s="26" t="s">
        <v>154</v>
      </c>
      <c r="BE4793" s="26"/>
      <c r="BF4793" s="26" t="s">
        <v>99</v>
      </c>
      <c r="BG4793" s="26" t="s">
        <v>167</v>
      </c>
      <c r="BH4793" s="26" t="s">
        <v>99</v>
      </c>
      <c r="BI4793" s="26">
        <v>8</v>
      </c>
      <c r="BJ4793" s="26" t="s">
        <v>217</v>
      </c>
    </row>
    <row r="4794" spans="36:62" x14ac:dyDescent="0.25">
      <c r="AJ4794" s="26">
        <v>2318</v>
      </c>
      <c r="AK4794" s="26">
        <v>2200331</v>
      </c>
      <c r="AL4794" s="264">
        <v>44568.345833333333</v>
      </c>
      <c r="AM4794" s="26" t="s">
        <v>481</v>
      </c>
      <c r="AN4794" s="26" t="s">
        <v>63</v>
      </c>
      <c r="AO4794" s="26" t="s">
        <v>156</v>
      </c>
      <c r="AP4794" s="26" t="s">
        <v>159</v>
      </c>
      <c r="AQ4794" s="26">
        <v>0</v>
      </c>
      <c r="AR4794" s="26"/>
      <c r="AS4794" s="26" t="s">
        <v>749</v>
      </c>
      <c r="AT4794" s="26" t="s">
        <v>74</v>
      </c>
      <c r="AU4794" s="26" t="s">
        <v>63</v>
      </c>
      <c r="AV4794" s="26" t="s">
        <v>63</v>
      </c>
      <c r="AW4794" s="26" t="s">
        <v>63</v>
      </c>
      <c r="AX4794" s="26" t="s">
        <v>63</v>
      </c>
      <c r="AY4794" s="26">
        <v>44.100928000000003</v>
      </c>
      <c r="AZ4794" s="26">
        <v>-103.153149999999</v>
      </c>
      <c r="BA4794" s="26" t="s">
        <v>158</v>
      </c>
      <c r="BB4794" s="26" t="s">
        <v>609</v>
      </c>
      <c r="BC4794" s="26" t="s">
        <v>68</v>
      </c>
      <c r="BD4794" s="26" t="s">
        <v>68</v>
      </c>
      <c r="BE4794" s="26"/>
      <c r="BF4794" s="26" t="s">
        <v>675</v>
      </c>
      <c r="BG4794" s="26" t="s">
        <v>68</v>
      </c>
      <c r="BH4794" s="26" t="s">
        <v>146</v>
      </c>
      <c r="BI4794" s="26">
        <v>8</v>
      </c>
      <c r="BJ4794" s="26" t="s">
        <v>21</v>
      </c>
    </row>
    <row r="4795" spans="36:62" x14ac:dyDescent="0.25">
      <c r="AJ4795" s="26">
        <v>2319</v>
      </c>
      <c r="AK4795" s="26">
        <v>2116477</v>
      </c>
      <c r="AL4795" s="264">
        <v>44515.700694444444</v>
      </c>
      <c r="AM4795" s="26" t="s">
        <v>481</v>
      </c>
      <c r="AN4795" s="26" t="s">
        <v>63</v>
      </c>
      <c r="AO4795" s="26" t="s">
        <v>156</v>
      </c>
      <c r="AP4795" s="26" t="s">
        <v>716</v>
      </c>
      <c r="AQ4795" s="26">
        <v>0</v>
      </c>
      <c r="AR4795" s="26">
        <v>16</v>
      </c>
      <c r="AS4795" s="26" t="s">
        <v>628</v>
      </c>
      <c r="AT4795" s="26" t="s">
        <v>71</v>
      </c>
      <c r="AU4795" s="26" t="s">
        <v>63</v>
      </c>
      <c r="AV4795" s="26" t="s">
        <v>63</v>
      </c>
      <c r="AW4795" s="26" t="s">
        <v>63</v>
      </c>
      <c r="AX4795" s="26" t="s">
        <v>63</v>
      </c>
      <c r="AY4795" s="26">
        <v>44.069225000000003</v>
      </c>
      <c r="AZ4795" s="26">
        <v>-103.158551</v>
      </c>
      <c r="BA4795" s="26" t="s">
        <v>486</v>
      </c>
      <c r="BB4795" s="26" t="s">
        <v>165</v>
      </c>
      <c r="BC4795" s="26" t="s">
        <v>659</v>
      </c>
      <c r="BD4795" s="26" t="s">
        <v>68</v>
      </c>
      <c r="BE4795" s="26" t="s">
        <v>705</v>
      </c>
      <c r="BF4795" s="26" t="s">
        <v>68</v>
      </c>
      <c r="BG4795" s="26" t="s">
        <v>732</v>
      </c>
      <c r="BH4795" s="26" t="s">
        <v>175</v>
      </c>
      <c r="BI4795" s="26">
        <v>8</v>
      </c>
      <c r="BJ4795" s="26" t="s">
        <v>217</v>
      </c>
    </row>
    <row r="4796" spans="36:62" x14ac:dyDescent="0.25">
      <c r="AJ4796" s="26">
        <v>2320</v>
      </c>
      <c r="AK4796" s="26">
        <v>2117142</v>
      </c>
      <c r="AL4796" s="264">
        <v>44522.506944444445</v>
      </c>
      <c r="AM4796" s="26" t="s">
        <v>481</v>
      </c>
      <c r="AN4796" s="26" t="s">
        <v>63</v>
      </c>
      <c r="AO4796" s="26" t="s">
        <v>156</v>
      </c>
      <c r="AP4796" s="26" t="s">
        <v>1012</v>
      </c>
      <c r="AQ4796" s="26">
        <v>0</v>
      </c>
      <c r="AR4796" s="26">
        <v>16</v>
      </c>
      <c r="AS4796" s="26" t="s">
        <v>628</v>
      </c>
      <c r="AT4796" s="26" t="s">
        <v>71</v>
      </c>
      <c r="AU4796" s="26" t="s">
        <v>63</v>
      </c>
      <c r="AV4796" s="26" t="s">
        <v>63</v>
      </c>
      <c r="AW4796" s="26" t="s">
        <v>63</v>
      </c>
      <c r="AX4796" s="26" t="s">
        <v>63</v>
      </c>
      <c r="AY4796" s="26">
        <v>44.096620000000001</v>
      </c>
      <c r="AZ4796" s="26">
        <v>-103.151383999999</v>
      </c>
      <c r="BA4796" s="26" t="s">
        <v>493</v>
      </c>
      <c r="BB4796" s="26" t="s">
        <v>165</v>
      </c>
      <c r="BC4796" s="26" t="s">
        <v>708</v>
      </c>
      <c r="BD4796" s="26" t="s">
        <v>68</v>
      </c>
      <c r="BE4796" s="26" t="s">
        <v>1428</v>
      </c>
      <c r="BF4796" s="26" t="s">
        <v>68</v>
      </c>
      <c r="BG4796" s="26" t="s">
        <v>68</v>
      </c>
      <c r="BH4796" s="26" t="s">
        <v>175</v>
      </c>
      <c r="BI4796" s="26">
        <v>8</v>
      </c>
      <c r="BJ4796" s="26" t="s">
        <v>217</v>
      </c>
    </row>
    <row r="4797" spans="36:62" x14ac:dyDescent="0.25">
      <c r="AJ4797" s="26">
        <v>2321</v>
      </c>
      <c r="AK4797" s="26">
        <v>2116706</v>
      </c>
      <c r="AL4797" s="264">
        <v>44516.328472222223</v>
      </c>
      <c r="AM4797" s="26" t="s">
        <v>481</v>
      </c>
      <c r="AN4797" s="26" t="s">
        <v>63</v>
      </c>
      <c r="AO4797" s="26" t="s">
        <v>156</v>
      </c>
      <c r="AP4797" s="26" t="s">
        <v>726</v>
      </c>
      <c r="AQ4797" s="26">
        <v>0</v>
      </c>
      <c r="AR4797" s="26">
        <v>44</v>
      </c>
      <c r="AS4797" s="26" t="s">
        <v>628</v>
      </c>
      <c r="AT4797" s="26" t="s">
        <v>71</v>
      </c>
      <c r="AU4797" s="26" t="s">
        <v>63</v>
      </c>
      <c r="AV4797" s="26" t="s">
        <v>63</v>
      </c>
      <c r="AW4797" s="26" t="s">
        <v>63</v>
      </c>
      <c r="AX4797" s="26" t="s">
        <v>63</v>
      </c>
      <c r="AY4797" s="26">
        <v>44.062376</v>
      </c>
      <c r="AZ4797" s="26">
        <v>-103.157448</v>
      </c>
      <c r="BA4797" s="26" t="s">
        <v>158</v>
      </c>
      <c r="BB4797" s="26" t="s">
        <v>811</v>
      </c>
      <c r="BC4797" s="26" t="s">
        <v>659</v>
      </c>
      <c r="BD4797" s="26" t="s">
        <v>68</v>
      </c>
      <c r="BE4797" s="26" t="s">
        <v>1273</v>
      </c>
      <c r="BF4797" s="26" t="s">
        <v>68</v>
      </c>
      <c r="BG4797" s="26" t="s">
        <v>68</v>
      </c>
      <c r="BH4797" s="26" t="s">
        <v>175</v>
      </c>
      <c r="BI4797" s="26">
        <v>8</v>
      </c>
      <c r="BJ4797" s="26" t="s">
        <v>217</v>
      </c>
    </row>
    <row r="4798" spans="36:62" x14ac:dyDescent="0.25">
      <c r="AJ4798" s="26">
        <v>2323</v>
      </c>
      <c r="AK4798" s="26">
        <v>2116855</v>
      </c>
      <c r="AL4798" s="264">
        <v>44517.902083333334</v>
      </c>
      <c r="AM4798" s="26" t="s">
        <v>481</v>
      </c>
      <c r="AN4798" s="26" t="s">
        <v>63</v>
      </c>
      <c r="AO4798" s="26"/>
      <c r="AP4798" s="26"/>
      <c r="AQ4798" s="26">
        <v>-1</v>
      </c>
      <c r="AR4798" s="26">
        <v>44</v>
      </c>
      <c r="AS4798" s="26" t="s">
        <v>168</v>
      </c>
      <c r="AT4798" s="26" t="s">
        <v>71</v>
      </c>
      <c r="AU4798" s="26" t="s">
        <v>63</v>
      </c>
      <c r="AV4798" s="26" t="s">
        <v>63</v>
      </c>
      <c r="AW4798" s="26" t="s">
        <v>63</v>
      </c>
      <c r="AX4798" s="26" t="s">
        <v>63</v>
      </c>
      <c r="AY4798" s="26">
        <v>43.9874569999999</v>
      </c>
      <c r="AZ4798" s="26">
        <v>-102.96400800000001</v>
      </c>
      <c r="BA4798" s="26" t="s">
        <v>185</v>
      </c>
      <c r="BB4798" s="26" t="s">
        <v>611</v>
      </c>
      <c r="BC4798" s="26" t="s">
        <v>167</v>
      </c>
      <c r="BD4798" s="26" t="s">
        <v>154</v>
      </c>
      <c r="BE4798" s="26"/>
      <c r="BF4798" s="26" t="s">
        <v>99</v>
      </c>
      <c r="BG4798" s="26" t="s">
        <v>167</v>
      </c>
      <c r="BH4798" s="26" t="s">
        <v>99</v>
      </c>
      <c r="BI4798" s="26">
        <v>8</v>
      </c>
      <c r="BJ4798" s="26" t="s">
        <v>217</v>
      </c>
    </row>
    <row r="4799" spans="36:62" x14ac:dyDescent="0.25">
      <c r="AJ4799" s="26">
        <v>2326</v>
      </c>
      <c r="AK4799" s="26">
        <v>2116994</v>
      </c>
      <c r="AL4799" s="264">
        <v>44519.635416666664</v>
      </c>
      <c r="AM4799" s="26" t="s">
        <v>481</v>
      </c>
      <c r="AN4799" s="26" t="s">
        <v>63</v>
      </c>
      <c r="AO4799" s="26" t="s">
        <v>156</v>
      </c>
      <c r="AP4799" s="26" t="s">
        <v>713</v>
      </c>
      <c r="AQ4799" s="26">
        <v>0</v>
      </c>
      <c r="AR4799" s="26">
        <v>16</v>
      </c>
      <c r="AS4799" s="26" t="s">
        <v>628</v>
      </c>
      <c r="AT4799" s="26" t="s">
        <v>71</v>
      </c>
      <c r="AU4799" s="26" t="s">
        <v>63</v>
      </c>
      <c r="AV4799" s="26" t="s">
        <v>63</v>
      </c>
      <c r="AW4799" s="26" t="s">
        <v>63</v>
      </c>
      <c r="AX4799" s="26" t="s">
        <v>63</v>
      </c>
      <c r="AY4799" s="26">
        <v>44.069465999999899</v>
      </c>
      <c r="AZ4799" s="26">
        <v>-103.158204999999</v>
      </c>
      <c r="BA4799" s="26" t="s">
        <v>482</v>
      </c>
      <c r="BB4799" s="26" t="s">
        <v>165</v>
      </c>
      <c r="BC4799" s="26" t="s">
        <v>727</v>
      </c>
      <c r="BD4799" s="26" t="s">
        <v>68</v>
      </c>
      <c r="BE4799" s="26" t="s">
        <v>1176</v>
      </c>
      <c r="BF4799" s="26" t="s">
        <v>68</v>
      </c>
      <c r="BG4799" s="26" t="s">
        <v>68</v>
      </c>
      <c r="BH4799" s="26" t="s">
        <v>175</v>
      </c>
      <c r="BI4799" s="26">
        <v>8</v>
      </c>
      <c r="BJ4799" s="26" t="s">
        <v>217</v>
      </c>
    </row>
    <row r="4800" spans="36:62" x14ac:dyDescent="0.25">
      <c r="AJ4800" s="26">
        <v>2327</v>
      </c>
      <c r="AK4800" s="26">
        <v>2117055</v>
      </c>
      <c r="AL4800" s="264">
        <v>44523.28402777778</v>
      </c>
      <c r="AM4800" s="26" t="s">
        <v>481</v>
      </c>
      <c r="AN4800" s="26" t="s">
        <v>63</v>
      </c>
      <c r="AO4800" s="26" t="s">
        <v>156</v>
      </c>
      <c r="AP4800" s="26" t="s">
        <v>716</v>
      </c>
      <c r="AQ4800" s="26">
        <v>0</v>
      </c>
      <c r="AR4800" s="26"/>
      <c r="AS4800" s="26" t="s">
        <v>628</v>
      </c>
      <c r="AT4800" s="26" t="s">
        <v>71</v>
      </c>
      <c r="AU4800" s="26" t="s">
        <v>63</v>
      </c>
      <c r="AV4800" s="26" t="s">
        <v>63</v>
      </c>
      <c r="AW4800" s="26" t="s">
        <v>63</v>
      </c>
      <c r="AX4800" s="26" t="s">
        <v>63</v>
      </c>
      <c r="AY4800" s="26">
        <v>44.099431000000003</v>
      </c>
      <c r="AZ4800" s="26">
        <v>-103.151533999999</v>
      </c>
      <c r="BA4800" s="26" t="s">
        <v>493</v>
      </c>
      <c r="BB4800" s="26" t="s">
        <v>611</v>
      </c>
      <c r="BC4800" s="26" t="s">
        <v>659</v>
      </c>
      <c r="BD4800" s="26" t="s">
        <v>68</v>
      </c>
      <c r="BE4800" s="26"/>
      <c r="BF4800" s="26" t="s">
        <v>68</v>
      </c>
      <c r="BG4800" s="26" t="s">
        <v>68</v>
      </c>
      <c r="BH4800" s="26" t="s">
        <v>175</v>
      </c>
      <c r="BI4800" s="26">
        <v>8</v>
      </c>
      <c r="BJ4800" s="26" t="s">
        <v>217</v>
      </c>
    </row>
    <row r="4801" spans="36:62" x14ac:dyDescent="0.25">
      <c r="AJ4801" s="26">
        <v>2329</v>
      </c>
      <c r="AK4801" s="26">
        <v>2117024</v>
      </c>
      <c r="AL4801" s="264">
        <v>44521.785416666666</v>
      </c>
      <c r="AM4801" s="26" t="s">
        <v>481</v>
      </c>
      <c r="AN4801" s="26" t="s">
        <v>63</v>
      </c>
      <c r="AO4801" s="26"/>
      <c r="AP4801" s="26"/>
      <c r="AQ4801" s="26">
        <v>-1</v>
      </c>
      <c r="AR4801" s="26">
        <v>44</v>
      </c>
      <c r="AS4801" s="26" t="s">
        <v>168</v>
      </c>
      <c r="AT4801" s="26" t="s">
        <v>71</v>
      </c>
      <c r="AU4801" s="26" t="s">
        <v>63</v>
      </c>
      <c r="AV4801" s="26" t="s">
        <v>63</v>
      </c>
      <c r="AW4801" s="26" t="s">
        <v>63</v>
      </c>
      <c r="AX4801" s="26" t="s">
        <v>63</v>
      </c>
      <c r="AY4801" s="26">
        <v>43.914884999999899</v>
      </c>
      <c r="AZ4801" s="26">
        <v>-102.716505999999</v>
      </c>
      <c r="BA4801" s="26" t="s">
        <v>158</v>
      </c>
      <c r="BB4801" s="26" t="s">
        <v>611</v>
      </c>
      <c r="BC4801" s="26" t="s">
        <v>167</v>
      </c>
      <c r="BD4801" s="26" t="s">
        <v>154</v>
      </c>
      <c r="BE4801" s="26"/>
      <c r="BF4801" s="26" t="s">
        <v>99</v>
      </c>
      <c r="BG4801" s="26" t="s">
        <v>167</v>
      </c>
      <c r="BH4801" s="26" t="s">
        <v>99</v>
      </c>
      <c r="BI4801" s="26">
        <v>8</v>
      </c>
      <c r="BJ4801" s="26" t="s">
        <v>217</v>
      </c>
    </row>
    <row r="4802" spans="36:62" x14ac:dyDescent="0.25">
      <c r="AJ4802" s="26">
        <v>2330</v>
      </c>
      <c r="AK4802" s="26">
        <v>2117553</v>
      </c>
      <c r="AL4802" s="264">
        <v>44523.725694444445</v>
      </c>
      <c r="AM4802" s="26" t="s">
        <v>481</v>
      </c>
      <c r="AN4802" s="26" t="s">
        <v>63</v>
      </c>
      <c r="AO4802" s="26" t="s">
        <v>156</v>
      </c>
      <c r="AP4802" s="26" t="s">
        <v>716</v>
      </c>
      <c r="AQ4802" s="26">
        <v>0</v>
      </c>
      <c r="AR4802" s="26">
        <v>16</v>
      </c>
      <c r="AS4802" s="26" t="s">
        <v>628</v>
      </c>
      <c r="AT4802" s="26" t="s">
        <v>71</v>
      </c>
      <c r="AU4802" s="26" t="s">
        <v>63</v>
      </c>
      <c r="AV4802" s="26" t="s">
        <v>63</v>
      </c>
      <c r="AW4802" s="26" t="s">
        <v>63</v>
      </c>
      <c r="AX4802" s="26" t="s">
        <v>63</v>
      </c>
      <c r="AY4802" s="26">
        <v>44.076867</v>
      </c>
      <c r="AZ4802" s="26">
        <v>-103.151409</v>
      </c>
      <c r="BA4802" s="26" t="s">
        <v>561</v>
      </c>
      <c r="BB4802" s="26" t="s">
        <v>165</v>
      </c>
      <c r="BC4802" s="26" t="s">
        <v>708</v>
      </c>
      <c r="BD4802" s="26" t="s">
        <v>68</v>
      </c>
      <c r="BE4802" s="26" t="s">
        <v>705</v>
      </c>
      <c r="BF4802" s="26" t="s">
        <v>68</v>
      </c>
      <c r="BG4802" s="26" t="s">
        <v>68</v>
      </c>
      <c r="BH4802" s="26" t="s">
        <v>941</v>
      </c>
      <c r="BI4802" s="26">
        <v>8</v>
      </c>
      <c r="BJ4802" s="26" t="s">
        <v>217</v>
      </c>
    </row>
    <row r="4803" spans="36:62" x14ac:dyDescent="0.25">
      <c r="AJ4803" s="26">
        <v>2332</v>
      </c>
      <c r="AK4803" s="26">
        <v>2117562</v>
      </c>
      <c r="AL4803" s="264">
        <v>44528.709722222222</v>
      </c>
      <c r="AM4803" s="26" t="s">
        <v>481</v>
      </c>
      <c r="AN4803" s="26" t="s">
        <v>63</v>
      </c>
      <c r="AO4803" s="26"/>
      <c r="AP4803" s="26"/>
      <c r="AQ4803" s="26">
        <v>-1</v>
      </c>
      <c r="AR4803" s="26">
        <v>44</v>
      </c>
      <c r="AS4803" s="26" t="s">
        <v>168</v>
      </c>
      <c r="AT4803" s="26" t="s">
        <v>71</v>
      </c>
      <c r="AU4803" s="26" t="s">
        <v>63</v>
      </c>
      <c r="AV4803" s="26" t="s">
        <v>63</v>
      </c>
      <c r="AW4803" s="26" t="s">
        <v>63</v>
      </c>
      <c r="AX4803" s="26" t="s">
        <v>63</v>
      </c>
      <c r="AY4803" s="26">
        <v>43.947062000000003</v>
      </c>
      <c r="AZ4803" s="26">
        <v>-102.833765999999</v>
      </c>
      <c r="BA4803" s="26" t="s">
        <v>185</v>
      </c>
      <c r="BB4803" s="26" t="s">
        <v>609</v>
      </c>
      <c r="BC4803" s="26" t="s">
        <v>167</v>
      </c>
      <c r="BD4803" s="26" t="s">
        <v>154</v>
      </c>
      <c r="BE4803" s="26"/>
      <c r="BF4803" s="26" t="s">
        <v>99</v>
      </c>
      <c r="BG4803" s="26" t="s">
        <v>167</v>
      </c>
      <c r="BH4803" s="26" t="s">
        <v>99</v>
      </c>
      <c r="BI4803" s="26">
        <v>8</v>
      </c>
      <c r="BJ4803" s="26" t="s">
        <v>217</v>
      </c>
    </row>
    <row r="4804" spans="36:62" x14ac:dyDescent="0.25">
      <c r="AJ4804" s="26">
        <v>2333</v>
      </c>
      <c r="AK4804" s="26">
        <v>2117261</v>
      </c>
      <c r="AL4804" s="264">
        <v>44519.704861111109</v>
      </c>
      <c r="AM4804" s="26" t="s">
        <v>481</v>
      </c>
      <c r="AN4804" s="26" t="s">
        <v>63</v>
      </c>
      <c r="AO4804" s="26"/>
      <c r="AP4804" s="26"/>
      <c r="AQ4804" s="26">
        <v>-1</v>
      </c>
      <c r="AR4804" s="26">
        <v>44</v>
      </c>
      <c r="AS4804" s="26" t="s">
        <v>168</v>
      </c>
      <c r="AT4804" s="26" t="s">
        <v>71</v>
      </c>
      <c r="AU4804" s="26" t="s">
        <v>63</v>
      </c>
      <c r="AV4804" s="26" t="s">
        <v>63</v>
      </c>
      <c r="AW4804" s="26" t="s">
        <v>63</v>
      </c>
      <c r="AX4804" s="26" t="s">
        <v>63</v>
      </c>
      <c r="AY4804" s="26">
        <v>44.017482000000001</v>
      </c>
      <c r="AZ4804" s="26">
        <v>-103.050691</v>
      </c>
      <c r="BA4804" s="26" t="s">
        <v>158</v>
      </c>
      <c r="BB4804" s="26" t="s">
        <v>611</v>
      </c>
      <c r="BC4804" s="26" t="s">
        <v>167</v>
      </c>
      <c r="BD4804" s="26" t="s">
        <v>154</v>
      </c>
      <c r="BE4804" s="26"/>
      <c r="BF4804" s="26" t="s">
        <v>99</v>
      </c>
      <c r="BG4804" s="26" t="s">
        <v>167</v>
      </c>
      <c r="BH4804" s="26" t="s">
        <v>99</v>
      </c>
      <c r="BI4804" s="26">
        <v>8</v>
      </c>
      <c r="BJ4804" s="26" t="s">
        <v>217</v>
      </c>
    </row>
    <row r="4805" spans="36:62" x14ac:dyDescent="0.25">
      <c r="AJ4805" s="26">
        <v>2336</v>
      </c>
      <c r="AK4805" s="26">
        <v>2117639</v>
      </c>
      <c r="AL4805" s="264">
        <v>44529.4375</v>
      </c>
      <c r="AM4805" s="26" t="s">
        <v>481</v>
      </c>
      <c r="AN4805" s="26" t="s">
        <v>63</v>
      </c>
      <c r="AO4805" s="26"/>
      <c r="AP4805" s="26"/>
      <c r="AQ4805" s="26">
        <v>-1</v>
      </c>
      <c r="AR4805" s="26">
        <v>44</v>
      </c>
      <c r="AS4805" s="26" t="s">
        <v>168</v>
      </c>
      <c r="AT4805" s="26" t="s">
        <v>71</v>
      </c>
      <c r="AU4805" s="26" t="s">
        <v>63</v>
      </c>
      <c r="AV4805" s="26" t="s">
        <v>63</v>
      </c>
      <c r="AW4805" s="26" t="s">
        <v>63</v>
      </c>
      <c r="AX4805" s="26" t="s">
        <v>63</v>
      </c>
      <c r="AY4805" s="26">
        <v>44.033827000000002</v>
      </c>
      <c r="AZ4805" s="26">
        <v>-103.098293999999</v>
      </c>
      <c r="BA4805" s="26" t="s">
        <v>166</v>
      </c>
      <c r="BB4805" s="26" t="s">
        <v>611</v>
      </c>
      <c r="BC4805" s="26" t="s">
        <v>167</v>
      </c>
      <c r="BD4805" s="26" t="s">
        <v>154</v>
      </c>
      <c r="BE4805" s="26"/>
      <c r="BF4805" s="26" t="s">
        <v>99</v>
      </c>
      <c r="BG4805" s="26" t="s">
        <v>167</v>
      </c>
      <c r="BH4805" s="26" t="s">
        <v>99</v>
      </c>
      <c r="BI4805" s="26">
        <v>8</v>
      </c>
      <c r="BJ4805" s="26" t="s">
        <v>217</v>
      </c>
    </row>
    <row r="4806" spans="36:62" x14ac:dyDescent="0.25">
      <c r="AJ4806" s="26">
        <v>2337</v>
      </c>
      <c r="AK4806" s="26">
        <v>2117635</v>
      </c>
      <c r="AL4806" s="264">
        <v>44530.670138888891</v>
      </c>
      <c r="AM4806" s="26" t="s">
        <v>481</v>
      </c>
      <c r="AN4806" s="26" t="s">
        <v>63</v>
      </c>
      <c r="AO4806" s="26" t="s">
        <v>156</v>
      </c>
      <c r="AP4806" s="26" t="s">
        <v>716</v>
      </c>
      <c r="AQ4806" s="26">
        <v>0</v>
      </c>
      <c r="AR4806" s="26">
        <v>16</v>
      </c>
      <c r="AS4806" s="26" t="s">
        <v>628</v>
      </c>
      <c r="AT4806" s="26" t="s">
        <v>74</v>
      </c>
      <c r="AU4806" s="26" t="s">
        <v>63</v>
      </c>
      <c r="AV4806" s="26" t="s">
        <v>63</v>
      </c>
      <c r="AW4806" s="26" t="s">
        <v>69</v>
      </c>
      <c r="AX4806" s="26" t="s">
        <v>63</v>
      </c>
      <c r="AY4806" s="26">
        <v>44.076225999999899</v>
      </c>
      <c r="AZ4806" s="26">
        <v>-103.151411999999</v>
      </c>
      <c r="BA4806" s="26" t="s">
        <v>483</v>
      </c>
      <c r="BB4806" s="26" t="s">
        <v>165</v>
      </c>
      <c r="BC4806" s="26" t="s">
        <v>714</v>
      </c>
      <c r="BD4806" s="26" t="s">
        <v>68</v>
      </c>
      <c r="BE4806" s="26" t="s">
        <v>705</v>
      </c>
      <c r="BF4806" s="26" t="s">
        <v>68</v>
      </c>
      <c r="BG4806" s="26" t="s">
        <v>68</v>
      </c>
      <c r="BH4806" s="26" t="s">
        <v>175</v>
      </c>
      <c r="BI4806" s="26">
        <v>8</v>
      </c>
      <c r="BJ4806" s="26" t="s">
        <v>21</v>
      </c>
    </row>
    <row r="4807" spans="36:62" x14ac:dyDescent="0.25">
      <c r="AJ4807" s="26">
        <v>2338</v>
      </c>
      <c r="AK4807" s="26">
        <v>2117920</v>
      </c>
      <c r="AL4807" s="264">
        <v>44533.696527777778</v>
      </c>
      <c r="AM4807" s="26" t="s">
        <v>481</v>
      </c>
      <c r="AN4807" s="26" t="s">
        <v>63</v>
      </c>
      <c r="AO4807" s="26"/>
      <c r="AP4807" s="26"/>
      <c r="AQ4807" s="26">
        <v>-1</v>
      </c>
      <c r="AR4807" s="26">
        <v>44</v>
      </c>
      <c r="AS4807" s="26" t="s">
        <v>168</v>
      </c>
      <c r="AT4807" s="26" t="s">
        <v>71</v>
      </c>
      <c r="AU4807" s="26" t="s">
        <v>63</v>
      </c>
      <c r="AV4807" s="26" t="s">
        <v>63</v>
      </c>
      <c r="AW4807" s="26" t="s">
        <v>63</v>
      </c>
      <c r="AX4807" s="26" t="s">
        <v>63</v>
      </c>
      <c r="AY4807" s="26">
        <v>44.034790999999899</v>
      </c>
      <c r="AZ4807" s="26">
        <v>-103.10068800000001</v>
      </c>
      <c r="BA4807" s="26" t="s">
        <v>166</v>
      </c>
      <c r="BB4807" s="26" t="s">
        <v>609</v>
      </c>
      <c r="BC4807" s="26" t="s">
        <v>167</v>
      </c>
      <c r="BD4807" s="26" t="s">
        <v>154</v>
      </c>
      <c r="BE4807" s="26"/>
      <c r="BF4807" s="26" t="s">
        <v>99</v>
      </c>
      <c r="BG4807" s="26" t="s">
        <v>167</v>
      </c>
      <c r="BH4807" s="26" t="s">
        <v>99</v>
      </c>
      <c r="BI4807" s="26">
        <v>8</v>
      </c>
      <c r="BJ4807" s="26" t="s">
        <v>217</v>
      </c>
    </row>
    <row r="4808" spans="36:62" x14ac:dyDescent="0.25">
      <c r="AJ4808" s="26">
        <v>2339</v>
      </c>
      <c r="AK4808" s="26">
        <v>2117737</v>
      </c>
      <c r="AL4808" s="264">
        <v>44530.729166666664</v>
      </c>
      <c r="AM4808" s="26" t="s">
        <v>481</v>
      </c>
      <c r="AN4808" s="26" t="s">
        <v>63</v>
      </c>
      <c r="AO4808" s="26" t="s">
        <v>156</v>
      </c>
      <c r="AP4808" s="26" t="s">
        <v>716</v>
      </c>
      <c r="AQ4808" s="26">
        <v>0</v>
      </c>
      <c r="AR4808" s="26">
        <v>16</v>
      </c>
      <c r="AS4808" s="26" t="s">
        <v>628</v>
      </c>
      <c r="AT4808" s="26" t="s">
        <v>74</v>
      </c>
      <c r="AU4808" s="26" t="s">
        <v>63</v>
      </c>
      <c r="AV4808" s="26" t="s">
        <v>63</v>
      </c>
      <c r="AW4808" s="26" t="s">
        <v>63</v>
      </c>
      <c r="AX4808" s="26" t="s">
        <v>63</v>
      </c>
      <c r="AY4808" s="26">
        <v>44.076377999999899</v>
      </c>
      <c r="AZ4808" s="26">
        <v>-103.151411999999</v>
      </c>
      <c r="BA4808" s="26" t="s">
        <v>486</v>
      </c>
      <c r="BB4808" s="26" t="s">
        <v>165</v>
      </c>
      <c r="BC4808" s="26" t="s">
        <v>708</v>
      </c>
      <c r="BD4808" s="26" t="s">
        <v>68</v>
      </c>
      <c r="BE4808" s="26" t="s">
        <v>705</v>
      </c>
      <c r="BF4808" s="26" t="s">
        <v>1209</v>
      </c>
      <c r="BG4808" s="26" t="s">
        <v>68</v>
      </c>
      <c r="BH4808" s="26" t="s">
        <v>1155</v>
      </c>
      <c r="BI4808" s="26">
        <v>8</v>
      </c>
      <c r="BJ4808" s="26" t="s">
        <v>20</v>
      </c>
    </row>
    <row r="4809" spans="36:62" x14ac:dyDescent="0.25">
      <c r="AJ4809" s="26">
        <v>2341</v>
      </c>
      <c r="AK4809" s="26">
        <v>2118064</v>
      </c>
      <c r="AL4809" s="264">
        <v>44538.579861111109</v>
      </c>
      <c r="AM4809" s="26" t="s">
        <v>481</v>
      </c>
      <c r="AN4809" s="26" t="s">
        <v>63</v>
      </c>
      <c r="AO4809" s="26" t="s">
        <v>156</v>
      </c>
      <c r="AP4809" s="26" t="s">
        <v>716</v>
      </c>
      <c r="AQ4809" s="26">
        <v>0</v>
      </c>
      <c r="AR4809" s="26">
        <v>44</v>
      </c>
      <c r="AS4809" s="26" t="s">
        <v>628</v>
      </c>
      <c r="AT4809" s="26" t="s">
        <v>71</v>
      </c>
      <c r="AU4809" s="26" t="s">
        <v>63</v>
      </c>
      <c r="AV4809" s="26" t="s">
        <v>63</v>
      </c>
      <c r="AW4809" s="26" t="s">
        <v>63</v>
      </c>
      <c r="AX4809" s="26" t="s">
        <v>63</v>
      </c>
      <c r="AY4809" s="26">
        <v>44.058860000000003</v>
      </c>
      <c r="AZ4809" s="26">
        <v>-103.15139000000001</v>
      </c>
      <c r="BA4809" s="26" t="s">
        <v>493</v>
      </c>
      <c r="BB4809" s="26" t="s">
        <v>609</v>
      </c>
      <c r="BC4809" s="26" t="s">
        <v>708</v>
      </c>
      <c r="BD4809" s="26" t="s">
        <v>68</v>
      </c>
      <c r="BE4809" s="26"/>
      <c r="BF4809" s="26" t="s">
        <v>68</v>
      </c>
      <c r="BG4809" s="26" t="s">
        <v>68</v>
      </c>
      <c r="BH4809" s="26" t="s">
        <v>175</v>
      </c>
      <c r="BI4809" s="26">
        <v>8</v>
      </c>
      <c r="BJ4809" s="26" t="s">
        <v>217</v>
      </c>
    </row>
    <row r="4810" spans="36:62" x14ac:dyDescent="0.25">
      <c r="AJ4810" s="26">
        <v>2342</v>
      </c>
      <c r="AK4810" s="26">
        <v>2117995</v>
      </c>
      <c r="AL4810" s="264">
        <v>44534.442361111112</v>
      </c>
      <c r="AM4810" s="26" t="s">
        <v>481</v>
      </c>
      <c r="AN4810" s="26" t="s">
        <v>63</v>
      </c>
      <c r="AO4810" s="26"/>
      <c r="AP4810" s="26"/>
      <c r="AQ4810" s="26">
        <v>-1</v>
      </c>
      <c r="AR4810" s="26">
        <v>44</v>
      </c>
      <c r="AS4810" s="26" t="s">
        <v>168</v>
      </c>
      <c r="AT4810" s="26" t="s">
        <v>71</v>
      </c>
      <c r="AU4810" s="26" t="s">
        <v>63</v>
      </c>
      <c r="AV4810" s="26" t="s">
        <v>63</v>
      </c>
      <c r="AW4810" s="26" t="s">
        <v>63</v>
      </c>
      <c r="AX4810" s="26" t="s">
        <v>63</v>
      </c>
      <c r="AY4810" s="26">
        <v>44.0609299999999</v>
      </c>
      <c r="AZ4810" s="26">
        <v>-103.15492</v>
      </c>
      <c r="BA4810" s="26" t="s">
        <v>185</v>
      </c>
      <c r="BB4810" s="26" t="s">
        <v>609</v>
      </c>
      <c r="BC4810" s="26" t="s">
        <v>167</v>
      </c>
      <c r="BD4810" s="26" t="s">
        <v>154</v>
      </c>
      <c r="BE4810" s="26"/>
      <c r="BF4810" s="26" t="s">
        <v>99</v>
      </c>
      <c r="BG4810" s="26" t="s">
        <v>167</v>
      </c>
      <c r="BH4810" s="26" t="s">
        <v>99</v>
      </c>
      <c r="BI4810" s="26">
        <v>8</v>
      </c>
      <c r="BJ4810" s="26" t="s">
        <v>217</v>
      </c>
    </row>
    <row r="4811" spans="36:62" x14ac:dyDescent="0.25">
      <c r="AJ4811" s="26">
        <v>2343</v>
      </c>
      <c r="AK4811" s="26">
        <v>2117988</v>
      </c>
      <c r="AL4811" s="264">
        <v>44533.673611111109</v>
      </c>
      <c r="AM4811" s="26" t="s">
        <v>481</v>
      </c>
      <c r="AN4811" s="26" t="s">
        <v>63</v>
      </c>
      <c r="AO4811" s="26" t="s">
        <v>156</v>
      </c>
      <c r="AP4811" s="26" t="s">
        <v>1104</v>
      </c>
      <c r="AQ4811" s="26">
        <v>0</v>
      </c>
      <c r="AR4811" s="26">
        <v>16</v>
      </c>
      <c r="AS4811" s="26" t="s">
        <v>628</v>
      </c>
      <c r="AT4811" s="26" t="s">
        <v>74</v>
      </c>
      <c r="AU4811" s="26" t="s">
        <v>63</v>
      </c>
      <c r="AV4811" s="26" t="s">
        <v>63</v>
      </c>
      <c r="AW4811" s="26" t="s">
        <v>63</v>
      </c>
      <c r="AX4811" s="26" t="s">
        <v>63</v>
      </c>
      <c r="AY4811" s="26">
        <v>44.0964209999999</v>
      </c>
      <c r="AZ4811" s="26">
        <v>-103.151382999999</v>
      </c>
      <c r="BA4811" s="26" t="s">
        <v>486</v>
      </c>
      <c r="BB4811" s="26" t="s">
        <v>165</v>
      </c>
      <c r="BC4811" s="26" t="s">
        <v>68</v>
      </c>
      <c r="BD4811" s="26" t="s">
        <v>68</v>
      </c>
      <c r="BE4811" s="26" t="s">
        <v>1431</v>
      </c>
      <c r="BF4811" s="26" t="s">
        <v>1209</v>
      </c>
      <c r="BG4811" s="26" t="s">
        <v>68</v>
      </c>
      <c r="BH4811" s="26" t="s">
        <v>175</v>
      </c>
      <c r="BI4811" s="26">
        <v>8</v>
      </c>
      <c r="BJ4811" s="26" t="s">
        <v>217</v>
      </c>
    </row>
    <row r="4812" spans="36:62" x14ac:dyDescent="0.25">
      <c r="AJ4812" s="26">
        <v>2345</v>
      </c>
      <c r="AK4812" s="26">
        <v>2119282</v>
      </c>
      <c r="AL4812" s="264">
        <v>44547.607638888891</v>
      </c>
      <c r="AM4812" s="26" t="s">
        <v>481</v>
      </c>
      <c r="AN4812" s="26" t="s">
        <v>63</v>
      </c>
      <c r="AO4812" s="26" t="s">
        <v>156</v>
      </c>
      <c r="AP4812" s="26" t="s">
        <v>159</v>
      </c>
      <c r="AQ4812" s="26">
        <v>0</v>
      </c>
      <c r="AR4812" s="26">
        <v>44</v>
      </c>
      <c r="AS4812" s="26" t="s">
        <v>1177</v>
      </c>
      <c r="AT4812" s="26" t="s">
        <v>216</v>
      </c>
      <c r="AU4812" s="26" t="s">
        <v>63</v>
      </c>
      <c r="AV4812" s="26" t="s">
        <v>63</v>
      </c>
      <c r="AW4812" s="26" t="s">
        <v>63</v>
      </c>
      <c r="AX4812" s="26" t="s">
        <v>63</v>
      </c>
      <c r="AY4812" s="26">
        <v>43.977116000000002</v>
      </c>
      <c r="AZ4812" s="26">
        <v>-102.911919999999</v>
      </c>
      <c r="BA4812" s="26" t="s">
        <v>208</v>
      </c>
      <c r="BB4812" s="26" t="s">
        <v>609</v>
      </c>
      <c r="BC4812" s="26" t="s">
        <v>68</v>
      </c>
      <c r="BD4812" s="26" t="s">
        <v>68</v>
      </c>
      <c r="BE4812" s="26"/>
      <c r="BF4812" s="26" t="s">
        <v>68</v>
      </c>
      <c r="BG4812" s="26" t="s">
        <v>68</v>
      </c>
      <c r="BH4812" s="26" t="s">
        <v>160</v>
      </c>
      <c r="BI4812" s="26">
        <v>8</v>
      </c>
      <c r="BJ4812" s="26" t="s">
        <v>217</v>
      </c>
    </row>
    <row r="4813" spans="36:62" x14ac:dyDescent="0.25">
      <c r="AJ4813" s="26">
        <v>2346</v>
      </c>
      <c r="AK4813" s="26">
        <v>2118360</v>
      </c>
      <c r="AL4813" s="264">
        <v>44540.402777777781</v>
      </c>
      <c r="AM4813" s="26" t="s">
        <v>481</v>
      </c>
      <c r="AN4813" s="26" t="s">
        <v>63</v>
      </c>
      <c r="AO4813" s="26" t="s">
        <v>156</v>
      </c>
      <c r="AP4813" s="26" t="s">
        <v>1694</v>
      </c>
      <c r="AQ4813" s="26">
        <v>0</v>
      </c>
      <c r="AR4813" s="26">
        <v>44</v>
      </c>
      <c r="AS4813" s="26" t="s">
        <v>628</v>
      </c>
      <c r="AT4813" s="26" t="s">
        <v>613</v>
      </c>
      <c r="AU4813" s="26" t="s">
        <v>63</v>
      </c>
      <c r="AV4813" s="26" t="s">
        <v>63</v>
      </c>
      <c r="AW4813" s="26" t="s">
        <v>63</v>
      </c>
      <c r="AX4813" s="26" t="s">
        <v>63</v>
      </c>
      <c r="AY4813" s="26">
        <v>44.065821999999898</v>
      </c>
      <c r="AZ4813" s="26">
        <v>-103.163476</v>
      </c>
      <c r="BA4813" s="26" t="s">
        <v>158</v>
      </c>
      <c r="BB4813" s="26" t="s">
        <v>690</v>
      </c>
      <c r="BC4813" s="26" t="s">
        <v>614</v>
      </c>
      <c r="BD4813" s="26" t="s">
        <v>615</v>
      </c>
      <c r="BE4813" s="26" t="s">
        <v>641</v>
      </c>
      <c r="BF4813" s="26" t="s">
        <v>68</v>
      </c>
      <c r="BG4813" s="26" t="s">
        <v>68</v>
      </c>
      <c r="BH4813" s="26" t="s">
        <v>175</v>
      </c>
      <c r="BI4813" s="26">
        <v>8</v>
      </c>
      <c r="BJ4813" s="26" t="s">
        <v>217</v>
      </c>
    </row>
    <row r="4814" spans="36:62" x14ac:dyDescent="0.25">
      <c r="AJ4814" s="26">
        <v>2349</v>
      </c>
      <c r="AK4814" s="26">
        <v>2118666</v>
      </c>
      <c r="AL4814" s="264">
        <v>44541.756944444445</v>
      </c>
      <c r="AM4814" s="26" t="s">
        <v>481</v>
      </c>
      <c r="AN4814" s="26" t="s">
        <v>63</v>
      </c>
      <c r="AO4814" s="26" t="s">
        <v>156</v>
      </c>
      <c r="AP4814" s="26" t="s">
        <v>159</v>
      </c>
      <c r="AQ4814" s="26">
        <v>0</v>
      </c>
      <c r="AR4814" s="26">
        <v>16</v>
      </c>
      <c r="AS4814" s="26" t="s">
        <v>628</v>
      </c>
      <c r="AT4814" s="26" t="s">
        <v>71</v>
      </c>
      <c r="AU4814" s="26" t="s">
        <v>63</v>
      </c>
      <c r="AV4814" s="26" t="s">
        <v>63</v>
      </c>
      <c r="AW4814" s="26" t="s">
        <v>63</v>
      </c>
      <c r="AX4814" s="26" t="s">
        <v>63</v>
      </c>
      <c r="AY4814" s="26">
        <v>44.089917999999898</v>
      </c>
      <c r="AZ4814" s="26">
        <v>-103.151241999999</v>
      </c>
      <c r="BA4814" s="26" t="s">
        <v>486</v>
      </c>
      <c r="BB4814" s="26" t="s">
        <v>157</v>
      </c>
      <c r="BC4814" s="26" t="s">
        <v>759</v>
      </c>
      <c r="BD4814" s="26" t="s">
        <v>759</v>
      </c>
      <c r="BE4814" s="26"/>
      <c r="BF4814" s="26" t="s">
        <v>759</v>
      </c>
      <c r="BG4814" s="26" t="s">
        <v>759</v>
      </c>
      <c r="BH4814" s="26" t="s">
        <v>175</v>
      </c>
      <c r="BI4814" s="26">
        <v>8</v>
      </c>
      <c r="BJ4814" s="26" t="s">
        <v>217</v>
      </c>
    </row>
    <row r="4815" spans="36:62" x14ac:dyDescent="0.25">
      <c r="AJ4815" s="26">
        <v>2350</v>
      </c>
      <c r="AK4815" s="26">
        <v>2118852</v>
      </c>
      <c r="AL4815" s="264">
        <v>44543.71875</v>
      </c>
      <c r="AM4815" s="26" t="s">
        <v>481</v>
      </c>
      <c r="AN4815" s="26" t="s">
        <v>63</v>
      </c>
      <c r="AO4815" s="26" t="s">
        <v>156</v>
      </c>
      <c r="AP4815" s="26" t="s">
        <v>716</v>
      </c>
      <c r="AQ4815" s="26">
        <v>0</v>
      </c>
      <c r="AR4815" s="26">
        <v>44</v>
      </c>
      <c r="AS4815" s="26" t="s">
        <v>628</v>
      </c>
      <c r="AT4815" s="26" t="s">
        <v>71</v>
      </c>
      <c r="AU4815" s="26" t="s">
        <v>63</v>
      </c>
      <c r="AV4815" s="26" t="s">
        <v>63</v>
      </c>
      <c r="AW4815" s="26" t="s">
        <v>63</v>
      </c>
      <c r="AX4815" s="26" t="s">
        <v>63</v>
      </c>
      <c r="AY4815" s="26">
        <v>44.055121</v>
      </c>
      <c r="AZ4815" s="26">
        <v>-103.144921999999</v>
      </c>
      <c r="BA4815" s="26" t="s">
        <v>486</v>
      </c>
      <c r="BB4815" s="26" t="s">
        <v>611</v>
      </c>
      <c r="BC4815" s="26" t="s">
        <v>708</v>
      </c>
      <c r="BD4815" s="26" t="s">
        <v>68</v>
      </c>
      <c r="BE4815" s="26" t="s">
        <v>705</v>
      </c>
      <c r="BF4815" s="26" t="s">
        <v>68</v>
      </c>
      <c r="BG4815" s="26" t="s">
        <v>68</v>
      </c>
      <c r="BH4815" s="26" t="s">
        <v>175</v>
      </c>
      <c r="BI4815" s="26">
        <v>8</v>
      </c>
      <c r="BJ4815" s="26" t="s">
        <v>217</v>
      </c>
    </row>
    <row r="4816" spans="36:62" x14ac:dyDescent="0.25">
      <c r="AJ4816" s="26">
        <v>2353</v>
      </c>
      <c r="AK4816" s="26">
        <v>2119417</v>
      </c>
      <c r="AL4816" s="264">
        <v>44545.686805555553</v>
      </c>
      <c r="AM4816" s="26" t="s">
        <v>481</v>
      </c>
      <c r="AN4816" s="26" t="s">
        <v>63</v>
      </c>
      <c r="AO4816" s="26" t="s">
        <v>156</v>
      </c>
      <c r="AP4816" s="26" t="s">
        <v>726</v>
      </c>
      <c r="AQ4816" s="26">
        <v>0</v>
      </c>
      <c r="AR4816" s="26">
        <v>16</v>
      </c>
      <c r="AS4816" s="26" t="s">
        <v>628</v>
      </c>
      <c r="AT4816" s="26" t="s">
        <v>71</v>
      </c>
      <c r="AU4816" s="26" t="s">
        <v>63</v>
      </c>
      <c r="AV4816" s="26" t="s">
        <v>63</v>
      </c>
      <c r="AW4816" s="26" t="s">
        <v>63</v>
      </c>
      <c r="AX4816" s="26" t="s">
        <v>63</v>
      </c>
      <c r="AY4816" s="26">
        <v>44.098260000000003</v>
      </c>
      <c r="AZ4816" s="26">
        <v>-103.151385</v>
      </c>
      <c r="BA4816" s="26" t="s">
        <v>493</v>
      </c>
      <c r="BB4816" s="26" t="s">
        <v>1164</v>
      </c>
      <c r="BC4816" s="26" t="s">
        <v>659</v>
      </c>
      <c r="BD4816" s="26" t="s">
        <v>68</v>
      </c>
      <c r="BE4816" s="26" t="s">
        <v>1433</v>
      </c>
      <c r="BF4816" s="26" t="s">
        <v>68</v>
      </c>
      <c r="BG4816" s="26" t="s">
        <v>68</v>
      </c>
      <c r="BH4816" s="26" t="s">
        <v>175</v>
      </c>
      <c r="BI4816" s="26">
        <v>8</v>
      </c>
      <c r="BJ4816" s="26" t="s">
        <v>21</v>
      </c>
    </row>
    <row r="4817" spans="36:62" x14ac:dyDescent="0.25">
      <c r="AJ4817" s="26">
        <v>2354</v>
      </c>
      <c r="AK4817" s="26">
        <v>2119179</v>
      </c>
      <c r="AL4817" s="264">
        <v>44551.7</v>
      </c>
      <c r="AM4817" s="26" t="s">
        <v>481</v>
      </c>
      <c r="AN4817" s="26" t="s">
        <v>63</v>
      </c>
      <c r="AO4817" s="26" t="s">
        <v>156</v>
      </c>
      <c r="AP4817" s="26" t="s">
        <v>1104</v>
      </c>
      <c r="AQ4817" s="26">
        <v>0</v>
      </c>
      <c r="AR4817" s="26"/>
      <c r="AS4817" s="26" t="s">
        <v>628</v>
      </c>
      <c r="AT4817" s="26" t="s">
        <v>71</v>
      </c>
      <c r="AU4817" s="26" t="s">
        <v>63</v>
      </c>
      <c r="AV4817" s="26" t="s">
        <v>63</v>
      </c>
      <c r="AW4817" s="26" t="s">
        <v>63</v>
      </c>
      <c r="AX4817" s="26" t="s">
        <v>63</v>
      </c>
      <c r="AY4817" s="26">
        <v>44.063344999999899</v>
      </c>
      <c r="AZ4817" s="26">
        <v>-103.159908</v>
      </c>
      <c r="BA4817" s="26" t="s">
        <v>486</v>
      </c>
      <c r="BB4817" s="26" t="s">
        <v>157</v>
      </c>
      <c r="BC4817" s="26" t="s">
        <v>708</v>
      </c>
      <c r="BD4817" s="26" t="s">
        <v>68</v>
      </c>
      <c r="BE4817" s="26" t="s">
        <v>705</v>
      </c>
      <c r="BF4817" s="26" t="s">
        <v>953</v>
      </c>
      <c r="BG4817" s="26" t="s">
        <v>68</v>
      </c>
      <c r="BH4817" s="26" t="s">
        <v>175</v>
      </c>
      <c r="BI4817" s="26">
        <v>8</v>
      </c>
      <c r="BJ4817" s="26" t="s">
        <v>217</v>
      </c>
    </row>
    <row r="4818" spans="36:62" x14ac:dyDescent="0.25">
      <c r="AJ4818" s="26">
        <v>2357</v>
      </c>
      <c r="AK4818" s="26">
        <v>2119757</v>
      </c>
      <c r="AL4818" s="264">
        <v>44558.013194444444</v>
      </c>
      <c r="AM4818" s="26" t="s">
        <v>481</v>
      </c>
      <c r="AN4818" s="26" t="s">
        <v>63</v>
      </c>
      <c r="AO4818" s="26" t="s">
        <v>156</v>
      </c>
      <c r="AP4818" s="26" t="s">
        <v>716</v>
      </c>
      <c r="AQ4818" s="26">
        <v>0</v>
      </c>
      <c r="AR4818" s="26">
        <v>16</v>
      </c>
      <c r="AS4818" s="26" t="s">
        <v>628</v>
      </c>
      <c r="AT4818" s="26" t="s">
        <v>71</v>
      </c>
      <c r="AU4818" s="26" t="s">
        <v>63</v>
      </c>
      <c r="AV4818" s="26" t="s">
        <v>63</v>
      </c>
      <c r="AW4818" s="26" t="s">
        <v>63</v>
      </c>
      <c r="AX4818" s="26" t="s">
        <v>63</v>
      </c>
      <c r="AY4818" s="26">
        <v>44.100535999999899</v>
      </c>
      <c r="AZ4818" s="26">
        <v>-103.151201</v>
      </c>
      <c r="BA4818" s="26" t="s">
        <v>483</v>
      </c>
      <c r="BB4818" s="26" t="s">
        <v>157</v>
      </c>
      <c r="BC4818" s="26" t="s">
        <v>708</v>
      </c>
      <c r="BD4818" s="26" t="s">
        <v>68</v>
      </c>
      <c r="BE4818" s="26" t="s">
        <v>705</v>
      </c>
      <c r="BF4818" s="26" t="s">
        <v>68</v>
      </c>
      <c r="BG4818" s="26" t="s">
        <v>68</v>
      </c>
      <c r="BH4818" s="26" t="s">
        <v>848</v>
      </c>
      <c r="BI4818" s="26">
        <v>8</v>
      </c>
      <c r="BJ4818" s="26" t="s">
        <v>21</v>
      </c>
    </row>
    <row r="4819" spans="36:62" x14ac:dyDescent="0.25">
      <c r="AJ4819" s="26">
        <v>2359</v>
      </c>
      <c r="AK4819" s="26">
        <v>2200026</v>
      </c>
      <c r="AL4819" s="264">
        <v>44564.752083333333</v>
      </c>
      <c r="AM4819" s="26" t="s">
        <v>481</v>
      </c>
      <c r="AN4819" s="26" t="s">
        <v>63</v>
      </c>
      <c r="AO4819" s="26" t="s">
        <v>156</v>
      </c>
      <c r="AP4819" s="26" t="s">
        <v>716</v>
      </c>
      <c r="AQ4819" s="26">
        <v>0</v>
      </c>
      <c r="AR4819" s="26"/>
      <c r="AS4819" s="26" t="s">
        <v>628</v>
      </c>
      <c r="AT4819" s="26" t="s">
        <v>71</v>
      </c>
      <c r="AU4819" s="26" t="s">
        <v>63</v>
      </c>
      <c r="AV4819" s="26" t="s">
        <v>63</v>
      </c>
      <c r="AW4819" s="26" t="s">
        <v>69</v>
      </c>
      <c r="AX4819" s="26" t="s">
        <v>63</v>
      </c>
      <c r="AY4819" s="26">
        <v>44.09948</v>
      </c>
      <c r="AZ4819" s="26">
        <v>-103.151596999999</v>
      </c>
      <c r="BA4819" s="26" t="s">
        <v>483</v>
      </c>
      <c r="BB4819" s="26" t="s">
        <v>611</v>
      </c>
      <c r="BC4819" s="26" t="s">
        <v>1655</v>
      </c>
      <c r="BD4819" s="26" t="s">
        <v>68</v>
      </c>
      <c r="BE4819" s="26" t="s">
        <v>161</v>
      </c>
      <c r="BF4819" s="26" t="s">
        <v>68</v>
      </c>
      <c r="BG4819" s="26" t="s">
        <v>68</v>
      </c>
      <c r="BH4819" s="26" t="s">
        <v>175</v>
      </c>
      <c r="BI4819" s="26">
        <v>8</v>
      </c>
      <c r="BJ4819" s="26" t="s">
        <v>21</v>
      </c>
    </row>
    <row r="4820" spans="36:62" x14ac:dyDescent="0.25">
      <c r="AJ4820" s="26">
        <v>2371</v>
      </c>
      <c r="AK4820" s="26">
        <v>2200907</v>
      </c>
      <c r="AL4820" s="264">
        <v>44571.302083333336</v>
      </c>
      <c r="AM4820" s="26" t="s">
        <v>481</v>
      </c>
      <c r="AN4820" s="26" t="s">
        <v>63</v>
      </c>
      <c r="AO4820" s="26"/>
      <c r="AP4820" s="26"/>
      <c r="AQ4820" s="26">
        <v>-1</v>
      </c>
      <c r="AR4820" s="26">
        <v>44</v>
      </c>
      <c r="AS4820" s="26" t="s">
        <v>168</v>
      </c>
      <c r="AT4820" s="26" t="s">
        <v>71</v>
      </c>
      <c r="AU4820" s="26" t="s">
        <v>63</v>
      </c>
      <c r="AV4820" s="26" t="s">
        <v>63</v>
      </c>
      <c r="AW4820" s="26" t="s">
        <v>63</v>
      </c>
      <c r="AX4820" s="26" t="s">
        <v>63</v>
      </c>
      <c r="AY4820" s="26">
        <v>43.9021469999999</v>
      </c>
      <c r="AZ4820" s="26">
        <v>-102.671109999999</v>
      </c>
      <c r="BA4820" s="26" t="s">
        <v>158</v>
      </c>
      <c r="BB4820" s="26" t="s">
        <v>611</v>
      </c>
      <c r="BC4820" s="26" t="s">
        <v>167</v>
      </c>
      <c r="BD4820" s="26" t="s">
        <v>154</v>
      </c>
      <c r="BE4820" s="26"/>
      <c r="BF4820" s="26" t="s">
        <v>99</v>
      </c>
      <c r="BG4820" s="26" t="s">
        <v>167</v>
      </c>
      <c r="BH4820" s="26" t="s">
        <v>99</v>
      </c>
      <c r="BI4820" s="26">
        <v>8</v>
      </c>
      <c r="BJ4820" s="26" t="s">
        <v>217</v>
      </c>
    </row>
    <row r="4821" spans="36:62" x14ac:dyDescent="0.25">
      <c r="AJ4821" s="26">
        <v>2373</v>
      </c>
      <c r="AK4821" s="26">
        <v>2201096</v>
      </c>
      <c r="AL4821" s="264">
        <v>44590.96875</v>
      </c>
      <c r="AM4821" s="26" t="s">
        <v>481</v>
      </c>
      <c r="AN4821" s="26" t="s">
        <v>63</v>
      </c>
      <c r="AO4821" s="26" t="s">
        <v>156</v>
      </c>
      <c r="AP4821" s="26" t="s">
        <v>159</v>
      </c>
      <c r="AQ4821" s="26">
        <v>0</v>
      </c>
      <c r="AR4821" s="26">
        <v>16</v>
      </c>
      <c r="AS4821" s="26" t="s">
        <v>628</v>
      </c>
      <c r="AT4821" s="26" t="s">
        <v>71</v>
      </c>
      <c r="AU4821" s="26" t="s">
        <v>63</v>
      </c>
      <c r="AV4821" s="26" t="s">
        <v>63</v>
      </c>
      <c r="AW4821" s="26" t="s">
        <v>63</v>
      </c>
      <c r="AX4821" s="26" t="s">
        <v>63</v>
      </c>
      <c r="AY4821" s="26">
        <v>44.096257000000001</v>
      </c>
      <c r="AZ4821" s="26">
        <v>-103.151383999999</v>
      </c>
      <c r="BA4821" s="26" t="s">
        <v>166</v>
      </c>
      <c r="BB4821" s="26" t="s">
        <v>1141</v>
      </c>
      <c r="BC4821" s="26" t="s">
        <v>727</v>
      </c>
      <c r="BD4821" s="26" t="s">
        <v>68</v>
      </c>
      <c r="BE4821" s="26" t="s">
        <v>1437</v>
      </c>
      <c r="BF4821" s="26" t="s">
        <v>68</v>
      </c>
      <c r="BG4821" s="26" t="s">
        <v>68</v>
      </c>
      <c r="BH4821" s="26" t="s">
        <v>175</v>
      </c>
      <c r="BI4821" s="26">
        <v>8</v>
      </c>
      <c r="BJ4821" s="26" t="s">
        <v>217</v>
      </c>
    </row>
    <row r="4822" spans="36:62" x14ac:dyDescent="0.25">
      <c r="AJ4822" s="26">
        <v>2375</v>
      </c>
      <c r="AK4822" s="26">
        <v>2202668</v>
      </c>
      <c r="AL4822" s="264">
        <v>44625.322222222225</v>
      </c>
      <c r="AM4822" s="26" t="s">
        <v>481</v>
      </c>
      <c r="AN4822" s="26" t="s">
        <v>63</v>
      </c>
      <c r="AO4822" s="26" t="s">
        <v>156</v>
      </c>
      <c r="AP4822" s="26" t="s">
        <v>837</v>
      </c>
      <c r="AQ4822" s="26">
        <v>0</v>
      </c>
      <c r="AR4822" s="26">
        <v>44</v>
      </c>
      <c r="AS4822" s="26" t="s">
        <v>628</v>
      </c>
      <c r="AT4822" s="26" t="s">
        <v>1310</v>
      </c>
      <c r="AU4822" s="26" t="s">
        <v>63</v>
      </c>
      <c r="AV4822" s="26" t="s">
        <v>63</v>
      </c>
      <c r="AW4822" s="26" t="s">
        <v>63</v>
      </c>
      <c r="AX4822" s="26" t="s">
        <v>63</v>
      </c>
      <c r="AY4822" s="26">
        <v>44.031472999999899</v>
      </c>
      <c r="AZ4822" s="26">
        <v>-103.09112</v>
      </c>
      <c r="BA4822" s="26" t="s">
        <v>508</v>
      </c>
      <c r="BB4822" s="26" t="s">
        <v>1141</v>
      </c>
      <c r="BC4822" s="26" t="s">
        <v>1297</v>
      </c>
      <c r="BD4822" s="26" t="s">
        <v>615</v>
      </c>
      <c r="BE4822" s="26"/>
      <c r="BF4822" s="26" t="s">
        <v>68</v>
      </c>
      <c r="BG4822" s="26" t="s">
        <v>209</v>
      </c>
      <c r="BH4822" s="26" t="s">
        <v>1695</v>
      </c>
      <c r="BI4822" s="26">
        <v>8</v>
      </c>
      <c r="BJ4822" s="26" t="s">
        <v>19</v>
      </c>
    </row>
    <row r="4823" spans="36:62" x14ac:dyDescent="0.25">
      <c r="AJ4823" s="26">
        <v>2381</v>
      </c>
      <c r="AK4823" s="26">
        <v>2201494</v>
      </c>
      <c r="AL4823" s="264">
        <v>44602.302777777775</v>
      </c>
      <c r="AM4823" s="26" t="s">
        <v>481</v>
      </c>
      <c r="AN4823" s="26" t="s">
        <v>63</v>
      </c>
      <c r="AO4823" s="26" t="s">
        <v>156</v>
      </c>
      <c r="AP4823" s="26" t="s">
        <v>726</v>
      </c>
      <c r="AQ4823" s="26">
        <v>0</v>
      </c>
      <c r="AR4823" s="26">
        <v>44</v>
      </c>
      <c r="AS4823" s="26" t="s">
        <v>628</v>
      </c>
      <c r="AT4823" s="26" t="s">
        <v>71</v>
      </c>
      <c r="AU4823" s="26" t="s">
        <v>69</v>
      </c>
      <c r="AV4823" s="26" t="s">
        <v>63</v>
      </c>
      <c r="AW4823" s="26" t="s">
        <v>63</v>
      </c>
      <c r="AX4823" s="26" t="s">
        <v>63</v>
      </c>
      <c r="AY4823" s="26">
        <v>44.017482000000001</v>
      </c>
      <c r="AZ4823" s="26">
        <v>-103.050691</v>
      </c>
      <c r="BA4823" s="26" t="s">
        <v>490</v>
      </c>
      <c r="BB4823" s="26" t="s">
        <v>690</v>
      </c>
      <c r="BC4823" s="26" t="s">
        <v>620</v>
      </c>
      <c r="BD4823" s="26" t="s">
        <v>615</v>
      </c>
      <c r="BE4823" s="26" t="s">
        <v>1187</v>
      </c>
      <c r="BF4823" s="26" t="s">
        <v>68</v>
      </c>
      <c r="BG4823" s="26" t="s">
        <v>68</v>
      </c>
      <c r="BH4823" s="26" t="s">
        <v>646</v>
      </c>
      <c r="BI4823" s="26">
        <v>8</v>
      </c>
      <c r="BJ4823" s="26" t="s">
        <v>217</v>
      </c>
    </row>
    <row r="4824" spans="36:62" x14ac:dyDescent="0.25">
      <c r="AJ4824" s="26">
        <v>2382</v>
      </c>
      <c r="AK4824" s="26">
        <v>2203550</v>
      </c>
      <c r="AL4824" s="264">
        <v>44638.823611111111</v>
      </c>
      <c r="AM4824" s="26" t="s">
        <v>481</v>
      </c>
      <c r="AN4824" s="26" t="s">
        <v>63</v>
      </c>
      <c r="AO4824" s="26" t="s">
        <v>156</v>
      </c>
      <c r="AP4824" s="26" t="s">
        <v>159</v>
      </c>
      <c r="AQ4824" s="26">
        <v>0</v>
      </c>
      <c r="AR4824" s="26">
        <v>16</v>
      </c>
      <c r="AS4824" s="26" t="s">
        <v>1443</v>
      </c>
      <c r="AT4824" s="26" t="s">
        <v>71</v>
      </c>
      <c r="AU4824" s="26" t="s">
        <v>63</v>
      </c>
      <c r="AV4824" s="26" t="s">
        <v>63</v>
      </c>
      <c r="AW4824" s="26" t="s">
        <v>63</v>
      </c>
      <c r="AX4824" s="26" t="s">
        <v>63</v>
      </c>
      <c r="AY4824" s="26">
        <v>44.097439000000001</v>
      </c>
      <c r="AZ4824" s="26">
        <v>-103.151234</v>
      </c>
      <c r="BA4824" s="26" t="s">
        <v>166</v>
      </c>
      <c r="BB4824" s="26" t="s">
        <v>157</v>
      </c>
      <c r="BC4824" s="26" t="s">
        <v>798</v>
      </c>
      <c r="BD4824" s="26" t="s">
        <v>68</v>
      </c>
      <c r="BE4824" s="26" t="s">
        <v>1442</v>
      </c>
      <c r="BF4824" s="26" t="s">
        <v>68</v>
      </c>
      <c r="BG4824" s="26" t="s">
        <v>68</v>
      </c>
      <c r="BH4824" s="26" t="s">
        <v>1444</v>
      </c>
      <c r="BI4824" s="26">
        <v>8</v>
      </c>
      <c r="BJ4824" s="26" t="s">
        <v>21</v>
      </c>
    </row>
    <row r="4825" spans="36:62" x14ac:dyDescent="0.25">
      <c r="AJ4825" s="26">
        <v>2387</v>
      </c>
      <c r="AK4825" s="26">
        <v>2201807</v>
      </c>
      <c r="AL4825" s="264">
        <v>44610.753472222219</v>
      </c>
      <c r="AM4825" s="26" t="s">
        <v>481</v>
      </c>
      <c r="AN4825" s="26" t="s">
        <v>63</v>
      </c>
      <c r="AO4825" s="26" t="s">
        <v>156</v>
      </c>
      <c r="AP4825" s="26" t="s">
        <v>716</v>
      </c>
      <c r="AQ4825" s="26">
        <v>0</v>
      </c>
      <c r="AR4825" s="26">
        <v>16</v>
      </c>
      <c r="AS4825" s="26" t="s">
        <v>628</v>
      </c>
      <c r="AT4825" s="26" t="s">
        <v>613</v>
      </c>
      <c r="AU4825" s="26" t="s">
        <v>63</v>
      </c>
      <c r="AV4825" s="26" t="s">
        <v>63</v>
      </c>
      <c r="AW4825" s="26" t="s">
        <v>63</v>
      </c>
      <c r="AX4825" s="26" t="s">
        <v>63</v>
      </c>
      <c r="AY4825" s="26">
        <v>44.069048000000002</v>
      </c>
      <c r="AZ4825" s="26">
        <v>-103.158576999999</v>
      </c>
      <c r="BA4825" s="26" t="s">
        <v>493</v>
      </c>
      <c r="BB4825" s="26" t="s">
        <v>157</v>
      </c>
      <c r="BC4825" s="26" t="s">
        <v>614</v>
      </c>
      <c r="BD4825" s="26" t="s">
        <v>615</v>
      </c>
      <c r="BE4825" s="26" t="s">
        <v>677</v>
      </c>
      <c r="BF4825" s="26" t="s">
        <v>68</v>
      </c>
      <c r="BG4825" s="26" t="s">
        <v>68</v>
      </c>
      <c r="BH4825" s="26" t="s">
        <v>175</v>
      </c>
      <c r="BI4825" s="26">
        <v>8</v>
      </c>
      <c r="BJ4825" s="26" t="s">
        <v>21</v>
      </c>
    </row>
    <row r="4826" spans="36:62" x14ac:dyDescent="0.25">
      <c r="AJ4826" s="26">
        <v>2388</v>
      </c>
      <c r="AK4826" s="26">
        <v>2205199</v>
      </c>
      <c r="AL4826" s="264">
        <v>44672.286805555559</v>
      </c>
      <c r="AM4826" s="26" t="s">
        <v>481</v>
      </c>
      <c r="AN4826" s="26" t="s">
        <v>63</v>
      </c>
      <c r="AO4826" s="26" t="s">
        <v>214</v>
      </c>
      <c r="AP4826" s="26" t="s">
        <v>159</v>
      </c>
      <c r="AQ4826" s="26">
        <v>0</v>
      </c>
      <c r="AR4826" s="26">
        <v>16</v>
      </c>
      <c r="AS4826" s="26" t="s">
        <v>628</v>
      </c>
      <c r="AT4826" s="26" t="s">
        <v>71</v>
      </c>
      <c r="AU4826" s="26" t="s">
        <v>63</v>
      </c>
      <c r="AV4826" s="26" t="s">
        <v>63</v>
      </c>
      <c r="AW4826" s="26" t="s">
        <v>63</v>
      </c>
      <c r="AX4826" s="26" t="s">
        <v>63</v>
      </c>
      <c r="AY4826" s="26">
        <v>44.076039000000002</v>
      </c>
      <c r="AZ4826" s="26">
        <v>-103.15141300000001</v>
      </c>
      <c r="BA4826" s="26" t="s">
        <v>486</v>
      </c>
      <c r="BB4826" s="26" t="s">
        <v>1141</v>
      </c>
      <c r="BC4826" s="26" t="s">
        <v>727</v>
      </c>
      <c r="BD4826" s="26" t="s">
        <v>68</v>
      </c>
      <c r="BE4826" s="26" t="s">
        <v>1448</v>
      </c>
      <c r="BF4826" s="26" t="s">
        <v>68</v>
      </c>
      <c r="BG4826" s="26" t="s">
        <v>68</v>
      </c>
      <c r="BH4826" s="26" t="s">
        <v>646</v>
      </c>
      <c r="BI4826" s="26">
        <v>8</v>
      </c>
      <c r="BJ4826" s="26" t="s">
        <v>19</v>
      </c>
    </row>
    <row r="4827" spans="36:62" x14ac:dyDescent="0.25">
      <c r="AJ4827" s="26">
        <v>2389</v>
      </c>
      <c r="AK4827" s="26">
        <v>2205479</v>
      </c>
      <c r="AL4827" s="264">
        <v>44692.197916666664</v>
      </c>
      <c r="AM4827" s="26" t="s">
        <v>147</v>
      </c>
      <c r="AN4827" s="26" t="s">
        <v>63</v>
      </c>
      <c r="AO4827" s="26"/>
      <c r="AP4827" s="26"/>
      <c r="AQ4827" s="26">
        <v>-1</v>
      </c>
      <c r="AR4827" s="26">
        <v>44</v>
      </c>
      <c r="AS4827" s="26" t="s">
        <v>168</v>
      </c>
      <c r="AT4827" s="26" t="s">
        <v>74</v>
      </c>
      <c r="AU4827" s="26" t="s">
        <v>63</v>
      </c>
      <c r="AV4827" s="26" t="s">
        <v>63</v>
      </c>
      <c r="AW4827" s="26" t="s">
        <v>63</v>
      </c>
      <c r="AX4827" s="26" t="s">
        <v>63</v>
      </c>
      <c r="AY4827" s="26">
        <v>43.537748999999899</v>
      </c>
      <c r="AZ4827" s="26">
        <v>-101.822305</v>
      </c>
      <c r="BA4827" s="26" t="s">
        <v>166</v>
      </c>
      <c r="BB4827" s="26" t="s">
        <v>609</v>
      </c>
      <c r="BC4827" s="26" t="s">
        <v>167</v>
      </c>
      <c r="BD4827" s="26" t="s">
        <v>167</v>
      </c>
      <c r="BE4827" s="26"/>
      <c r="BF4827" s="26" t="s">
        <v>99</v>
      </c>
      <c r="BG4827" s="26" t="s">
        <v>167</v>
      </c>
      <c r="BH4827" s="26" t="s">
        <v>99</v>
      </c>
      <c r="BI4827" s="26">
        <v>8</v>
      </c>
      <c r="BJ4827" s="26" t="s">
        <v>217</v>
      </c>
    </row>
    <row r="4828" spans="36:62" x14ac:dyDescent="0.25">
      <c r="AJ4828" s="26">
        <v>2390</v>
      </c>
      <c r="AK4828" s="26">
        <v>2201817</v>
      </c>
      <c r="AL4828" s="264">
        <v>44612.777777777781</v>
      </c>
      <c r="AM4828" s="26" t="s">
        <v>481</v>
      </c>
      <c r="AN4828" s="26" t="s">
        <v>63</v>
      </c>
      <c r="AO4828" s="26"/>
      <c r="AP4828" s="26" t="s">
        <v>627</v>
      </c>
      <c r="AQ4828" s="26">
        <v>0</v>
      </c>
      <c r="AR4828" s="26"/>
      <c r="AS4828" s="26" t="s">
        <v>628</v>
      </c>
      <c r="AT4828" s="26" t="s">
        <v>71</v>
      </c>
      <c r="AU4828" s="26" t="s">
        <v>63</v>
      </c>
      <c r="AV4828" s="26" t="s">
        <v>63</v>
      </c>
      <c r="AW4828" s="26" t="s">
        <v>63</v>
      </c>
      <c r="AX4828" s="26" t="s">
        <v>63</v>
      </c>
      <c r="AY4828" s="26">
        <v>44.100799000000002</v>
      </c>
      <c r="AZ4828" s="26">
        <v>-103.151606</v>
      </c>
      <c r="BA4828" s="26" t="s">
        <v>486</v>
      </c>
      <c r="BB4828" s="26" t="s">
        <v>157</v>
      </c>
      <c r="BC4828" s="26" t="s">
        <v>629</v>
      </c>
      <c r="BD4828" s="26" t="s">
        <v>68</v>
      </c>
      <c r="BE4828" s="26"/>
      <c r="BF4828" s="26" t="s">
        <v>68</v>
      </c>
      <c r="BG4828" s="26" t="s">
        <v>68</v>
      </c>
      <c r="BH4828" s="26" t="s">
        <v>646</v>
      </c>
      <c r="BI4828" s="26">
        <v>8</v>
      </c>
      <c r="BJ4828" s="26" t="s">
        <v>217</v>
      </c>
    </row>
    <row r="4829" spans="36:62" x14ac:dyDescent="0.25">
      <c r="AJ4829" s="26">
        <v>2392</v>
      </c>
      <c r="AK4829" s="26">
        <v>2204482</v>
      </c>
      <c r="AL4829" s="264">
        <v>44670.069444444445</v>
      </c>
      <c r="AM4829" s="26" t="s">
        <v>481</v>
      </c>
      <c r="AN4829" s="26" t="s">
        <v>63</v>
      </c>
      <c r="AO4829" s="26" t="s">
        <v>156</v>
      </c>
      <c r="AP4829" s="26" t="s">
        <v>159</v>
      </c>
      <c r="AQ4829" s="26">
        <v>0</v>
      </c>
      <c r="AR4829" s="26">
        <v>16</v>
      </c>
      <c r="AS4829" s="26" t="s">
        <v>630</v>
      </c>
      <c r="AT4829" s="26" t="s">
        <v>74</v>
      </c>
      <c r="AU4829" s="26" t="s">
        <v>63</v>
      </c>
      <c r="AV4829" s="26" t="s">
        <v>63</v>
      </c>
      <c r="AW4829" s="26" t="s">
        <v>63</v>
      </c>
      <c r="AX4829" s="26" t="s">
        <v>63</v>
      </c>
      <c r="AY4829" s="26">
        <v>44.096257000000001</v>
      </c>
      <c r="AZ4829" s="26">
        <v>-103.151383999999</v>
      </c>
      <c r="BA4829" s="26" t="s">
        <v>158</v>
      </c>
      <c r="BB4829" s="26" t="s">
        <v>165</v>
      </c>
      <c r="BC4829" s="26" t="s">
        <v>624</v>
      </c>
      <c r="BD4829" s="26" t="s">
        <v>68</v>
      </c>
      <c r="BE4829" s="26" t="s">
        <v>1243</v>
      </c>
      <c r="BF4829" s="26" t="s">
        <v>68</v>
      </c>
      <c r="BG4829" s="26" t="s">
        <v>68</v>
      </c>
      <c r="BH4829" s="26" t="s">
        <v>1332</v>
      </c>
      <c r="BI4829" s="26">
        <v>8</v>
      </c>
      <c r="BJ4829" s="26" t="s">
        <v>217</v>
      </c>
    </row>
    <row r="4830" spans="36:62" x14ac:dyDescent="0.25">
      <c r="AJ4830" s="26">
        <v>2394</v>
      </c>
      <c r="AK4830" s="26">
        <v>2202294</v>
      </c>
      <c r="AL4830" s="264">
        <v>44621.354166666664</v>
      </c>
      <c r="AM4830" s="26" t="s">
        <v>481</v>
      </c>
      <c r="AN4830" s="26" t="s">
        <v>63</v>
      </c>
      <c r="AO4830" s="26" t="s">
        <v>156</v>
      </c>
      <c r="AP4830" s="26" t="s">
        <v>1175</v>
      </c>
      <c r="AQ4830" s="26">
        <v>0</v>
      </c>
      <c r="AR4830" s="26">
        <v>16</v>
      </c>
      <c r="AS4830" s="26" t="s">
        <v>628</v>
      </c>
      <c r="AT4830" s="26" t="s">
        <v>71</v>
      </c>
      <c r="AU4830" s="26" t="s">
        <v>63</v>
      </c>
      <c r="AV4830" s="26" t="s">
        <v>63</v>
      </c>
      <c r="AW4830" s="26" t="s">
        <v>63</v>
      </c>
      <c r="AX4830" s="26" t="s">
        <v>63</v>
      </c>
      <c r="AY4830" s="26">
        <v>44.098478</v>
      </c>
      <c r="AZ4830" s="26">
        <v>-103.151207999999</v>
      </c>
      <c r="BA4830" s="26" t="s">
        <v>493</v>
      </c>
      <c r="BB4830" s="26" t="s">
        <v>1018</v>
      </c>
      <c r="BC4830" s="26" t="s">
        <v>680</v>
      </c>
      <c r="BD4830" s="26" t="s">
        <v>68</v>
      </c>
      <c r="BE4830" s="26" t="s">
        <v>1450</v>
      </c>
      <c r="BF4830" s="26" t="s">
        <v>68</v>
      </c>
      <c r="BG4830" s="26" t="s">
        <v>68</v>
      </c>
      <c r="BH4830" s="26" t="s">
        <v>175</v>
      </c>
      <c r="BI4830" s="26">
        <v>8</v>
      </c>
      <c r="BJ4830" s="26" t="s">
        <v>217</v>
      </c>
    </row>
    <row r="4831" spans="36:62" x14ac:dyDescent="0.25">
      <c r="AJ4831" s="26">
        <v>2395</v>
      </c>
      <c r="AK4831" s="26">
        <v>2202252</v>
      </c>
      <c r="AL4831" s="264">
        <v>44617.660416666666</v>
      </c>
      <c r="AM4831" s="26" t="s">
        <v>481</v>
      </c>
      <c r="AN4831" s="26" t="s">
        <v>63</v>
      </c>
      <c r="AO4831" s="26" t="s">
        <v>156</v>
      </c>
      <c r="AP4831" s="26" t="s">
        <v>159</v>
      </c>
      <c r="AQ4831" s="26">
        <v>0</v>
      </c>
      <c r="AR4831" s="26">
        <v>16</v>
      </c>
      <c r="AS4831" s="26" t="s">
        <v>628</v>
      </c>
      <c r="AT4831" s="26" t="s">
        <v>71</v>
      </c>
      <c r="AU4831" s="26" t="s">
        <v>63</v>
      </c>
      <c r="AV4831" s="26" t="s">
        <v>63</v>
      </c>
      <c r="AW4831" s="26" t="s">
        <v>63</v>
      </c>
      <c r="AX4831" s="26" t="s">
        <v>63</v>
      </c>
      <c r="AY4831" s="26">
        <v>44.099114</v>
      </c>
      <c r="AZ4831" s="26">
        <v>-103.15120400000001</v>
      </c>
      <c r="BA4831" s="26" t="s">
        <v>158</v>
      </c>
      <c r="BB4831" s="26" t="s">
        <v>165</v>
      </c>
      <c r="BC4831" s="26" t="s">
        <v>659</v>
      </c>
      <c r="BD4831" s="26" t="s">
        <v>68</v>
      </c>
      <c r="BE4831" s="26" t="s">
        <v>161</v>
      </c>
      <c r="BF4831" s="26" t="s">
        <v>68</v>
      </c>
      <c r="BG4831" s="26" t="s">
        <v>68</v>
      </c>
      <c r="BH4831" s="26" t="s">
        <v>646</v>
      </c>
      <c r="BI4831" s="26">
        <v>8</v>
      </c>
      <c r="BJ4831" s="26" t="s">
        <v>217</v>
      </c>
    </row>
    <row r="4832" spans="36:62" x14ac:dyDescent="0.25">
      <c r="AJ4832" s="26">
        <v>2396</v>
      </c>
      <c r="AK4832" s="26">
        <v>2202487</v>
      </c>
      <c r="AL4832" s="264">
        <v>44625.468055555553</v>
      </c>
      <c r="AM4832" s="26" t="s">
        <v>481</v>
      </c>
      <c r="AN4832" s="26" t="s">
        <v>63</v>
      </c>
      <c r="AO4832" s="26" t="s">
        <v>156</v>
      </c>
      <c r="AP4832" s="26" t="s">
        <v>716</v>
      </c>
      <c r="AQ4832" s="26">
        <v>0</v>
      </c>
      <c r="AR4832" s="26">
        <v>16</v>
      </c>
      <c r="AS4832" s="26" t="s">
        <v>628</v>
      </c>
      <c r="AT4832" s="26" t="s">
        <v>639</v>
      </c>
      <c r="AU4832" s="26" t="s">
        <v>63</v>
      </c>
      <c r="AV4832" s="26" t="s">
        <v>63</v>
      </c>
      <c r="AW4832" s="26" t="s">
        <v>63</v>
      </c>
      <c r="AX4832" s="26" t="s">
        <v>63</v>
      </c>
      <c r="AY4832" s="26">
        <v>44.076996999999899</v>
      </c>
      <c r="AZ4832" s="26">
        <v>-103.151408</v>
      </c>
      <c r="BA4832" s="26" t="s">
        <v>558</v>
      </c>
      <c r="BB4832" s="26" t="s">
        <v>165</v>
      </c>
      <c r="BC4832" s="26" t="s">
        <v>614</v>
      </c>
      <c r="BD4832" s="26" t="s">
        <v>681</v>
      </c>
      <c r="BE4832" s="26" t="s">
        <v>677</v>
      </c>
      <c r="BF4832" s="26" t="s">
        <v>68</v>
      </c>
      <c r="BG4832" s="26" t="s">
        <v>771</v>
      </c>
      <c r="BH4832" s="26" t="s">
        <v>1043</v>
      </c>
      <c r="BI4832" s="26">
        <v>8</v>
      </c>
      <c r="BJ4832" s="26" t="s">
        <v>217</v>
      </c>
    </row>
    <row r="4833" spans="36:62" x14ac:dyDescent="0.25">
      <c r="AJ4833" s="26">
        <v>2397</v>
      </c>
      <c r="AK4833" s="26">
        <v>2202491</v>
      </c>
      <c r="AL4833" s="264">
        <v>44625.458333333336</v>
      </c>
      <c r="AM4833" s="26" t="s">
        <v>481</v>
      </c>
      <c r="AN4833" s="26" t="s">
        <v>63</v>
      </c>
      <c r="AO4833" s="26" t="s">
        <v>156</v>
      </c>
      <c r="AP4833" s="26" t="s">
        <v>944</v>
      </c>
      <c r="AQ4833" s="26">
        <v>0</v>
      </c>
      <c r="AR4833" s="26"/>
      <c r="AS4833" s="26" t="s">
        <v>630</v>
      </c>
      <c r="AT4833" s="26" t="s">
        <v>639</v>
      </c>
      <c r="AU4833" s="26" t="s">
        <v>63</v>
      </c>
      <c r="AV4833" s="26" t="s">
        <v>63</v>
      </c>
      <c r="AW4833" s="26" t="s">
        <v>63</v>
      </c>
      <c r="AX4833" s="26" t="s">
        <v>63</v>
      </c>
      <c r="AY4833" s="26">
        <v>44.063344999999899</v>
      </c>
      <c r="AZ4833" s="26">
        <v>-103.159908</v>
      </c>
      <c r="BA4833" s="26" t="s">
        <v>185</v>
      </c>
      <c r="BB4833" s="26" t="s">
        <v>609</v>
      </c>
      <c r="BC4833" s="26" t="s">
        <v>614</v>
      </c>
      <c r="BD4833" s="26" t="s">
        <v>615</v>
      </c>
      <c r="BE4833" s="26"/>
      <c r="BF4833" s="26" t="s">
        <v>68</v>
      </c>
      <c r="BG4833" s="26" t="s">
        <v>68</v>
      </c>
      <c r="BH4833" s="26" t="s">
        <v>146</v>
      </c>
      <c r="BI4833" s="26">
        <v>8</v>
      </c>
      <c r="BJ4833" s="26" t="s">
        <v>21</v>
      </c>
    </row>
    <row r="4834" spans="36:62" x14ac:dyDescent="0.25">
      <c r="AJ4834" s="26">
        <v>2398</v>
      </c>
      <c r="AK4834" s="26">
        <v>2202493</v>
      </c>
      <c r="AL4834" s="264">
        <v>44625.482638888891</v>
      </c>
      <c r="AM4834" s="26" t="s">
        <v>481</v>
      </c>
      <c r="AN4834" s="26" t="s">
        <v>63</v>
      </c>
      <c r="AO4834" s="26" t="s">
        <v>156</v>
      </c>
      <c r="AP4834" s="26" t="s">
        <v>716</v>
      </c>
      <c r="AQ4834" s="26">
        <v>0</v>
      </c>
      <c r="AR4834" s="26">
        <v>16</v>
      </c>
      <c r="AS4834" s="26" t="s">
        <v>628</v>
      </c>
      <c r="AT4834" s="26" t="s">
        <v>639</v>
      </c>
      <c r="AU4834" s="26" t="s">
        <v>63</v>
      </c>
      <c r="AV4834" s="26" t="s">
        <v>63</v>
      </c>
      <c r="AW4834" s="26" t="s">
        <v>63</v>
      </c>
      <c r="AX4834" s="26" t="s">
        <v>63</v>
      </c>
      <c r="AY4834" s="26">
        <v>44.076039000000002</v>
      </c>
      <c r="AZ4834" s="26">
        <v>-103.15141300000001</v>
      </c>
      <c r="BA4834" s="26" t="s">
        <v>483</v>
      </c>
      <c r="BB4834" s="26" t="s">
        <v>165</v>
      </c>
      <c r="BC4834" s="26" t="s">
        <v>614</v>
      </c>
      <c r="BD4834" s="26" t="s">
        <v>615</v>
      </c>
      <c r="BE4834" s="26" t="s">
        <v>677</v>
      </c>
      <c r="BF4834" s="26" t="s">
        <v>68</v>
      </c>
      <c r="BG4834" s="26" t="s">
        <v>209</v>
      </c>
      <c r="BH4834" s="26" t="s">
        <v>175</v>
      </c>
      <c r="BI4834" s="26">
        <v>8</v>
      </c>
      <c r="BJ4834" s="26" t="s">
        <v>217</v>
      </c>
    </row>
    <row r="4835" spans="36:62" x14ac:dyDescent="0.25">
      <c r="AJ4835" s="26">
        <v>2400</v>
      </c>
      <c r="AK4835" s="26">
        <v>2202683</v>
      </c>
      <c r="AL4835" s="264">
        <v>44632.37777777778</v>
      </c>
      <c r="AM4835" s="26" t="s">
        <v>481</v>
      </c>
      <c r="AN4835" s="26" t="s">
        <v>63</v>
      </c>
      <c r="AO4835" s="26" t="s">
        <v>156</v>
      </c>
      <c r="AP4835" s="26" t="s">
        <v>159</v>
      </c>
      <c r="AQ4835" s="26">
        <v>0</v>
      </c>
      <c r="AR4835" s="26">
        <v>44</v>
      </c>
      <c r="AS4835" s="26" t="s">
        <v>1140</v>
      </c>
      <c r="AT4835" s="26" t="s">
        <v>71</v>
      </c>
      <c r="AU4835" s="26" t="s">
        <v>63</v>
      </c>
      <c r="AV4835" s="26" t="s">
        <v>63</v>
      </c>
      <c r="AW4835" s="26" t="s">
        <v>63</v>
      </c>
      <c r="AX4835" s="26" t="s">
        <v>63</v>
      </c>
      <c r="AY4835" s="26">
        <v>44.024448999999898</v>
      </c>
      <c r="AZ4835" s="26">
        <v>-103.070739</v>
      </c>
      <c r="BA4835" s="26" t="s">
        <v>483</v>
      </c>
      <c r="BB4835" s="26" t="s">
        <v>811</v>
      </c>
      <c r="BC4835" s="26" t="s">
        <v>732</v>
      </c>
      <c r="BD4835" s="26" t="s">
        <v>68</v>
      </c>
      <c r="BE4835" s="26" t="s">
        <v>1696</v>
      </c>
      <c r="BF4835" s="26" t="s">
        <v>1697</v>
      </c>
      <c r="BG4835" s="26" t="s">
        <v>68</v>
      </c>
      <c r="BH4835" s="26" t="s">
        <v>175</v>
      </c>
      <c r="BI4835" s="26">
        <v>8</v>
      </c>
      <c r="BJ4835" s="26" t="s">
        <v>20</v>
      </c>
    </row>
    <row r="4836" spans="36:62" x14ac:dyDescent="0.25">
      <c r="AJ4836" s="26">
        <v>2401</v>
      </c>
      <c r="AK4836" s="26">
        <v>2202736</v>
      </c>
      <c r="AL4836" s="264">
        <v>44631.741666666669</v>
      </c>
      <c r="AM4836" s="26" t="s">
        <v>481</v>
      </c>
      <c r="AN4836" s="26" t="s">
        <v>63</v>
      </c>
      <c r="AO4836" s="26" t="s">
        <v>156</v>
      </c>
      <c r="AP4836" s="26" t="s">
        <v>716</v>
      </c>
      <c r="AQ4836" s="26">
        <v>0</v>
      </c>
      <c r="AR4836" s="26">
        <v>16</v>
      </c>
      <c r="AS4836" s="26" t="s">
        <v>628</v>
      </c>
      <c r="AT4836" s="26" t="s">
        <v>71</v>
      </c>
      <c r="AU4836" s="26" t="s">
        <v>63</v>
      </c>
      <c r="AV4836" s="26" t="s">
        <v>63</v>
      </c>
      <c r="AW4836" s="26" t="s">
        <v>63</v>
      </c>
      <c r="AX4836" s="26" t="s">
        <v>63</v>
      </c>
      <c r="AY4836" s="26">
        <v>44.096257000000001</v>
      </c>
      <c r="AZ4836" s="26">
        <v>-103.151383999999</v>
      </c>
      <c r="BA4836" s="26" t="s">
        <v>512</v>
      </c>
      <c r="BB4836" s="26" t="s">
        <v>157</v>
      </c>
      <c r="BC4836" s="26" t="s">
        <v>708</v>
      </c>
      <c r="BD4836" s="26" t="s">
        <v>68</v>
      </c>
      <c r="BE4836" s="26" t="s">
        <v>705</v>
      </c>
      <c r="BF4836" s="26" t="s">
        <v>68</v>
      </c>
      <c r="BG4836" s="26" t="s">
        <v>68</v>
      </c>
      <c r="BH4836" s="26" t="s">
        <v>175</v>
      </c>
      <c r="BI4836" s="26">
        <v>8</v>
      </c>
      <c r="BJ4836" s="26" t="s">
        <v>217</v>
      </c>
    </row>
    <row r="4837" spans="36:62" x14ac:dyDescent="0.25">
      <c r="AJ4837" s="26">
        <v>2402</v>
      </c>
      <c r="AK4837" s="26">
        <v>2202992</v>
      </c>
      <c r="AL4837" s="264">
        <v>44635.861111111109</v>
      </c>
      <c r="AM4837" s="26" t="s">
        <v>481</v>
      </c>
      <c r="AN4837" s="26" t="s">
        <v>63</v>
      </c>
      <c r="AO4837" s="26" t="s">
        <v>1054</v>
      </c>
      <c r="AP4837" s="26" t="s">
        <v>1189</v>
      </c>
      <c r="AQ4837" s="26">
        <v>0</v>
      </c>
      <c r="AR4837" s="26">
        <v>44</v>
      </c>
      <c r="AS4837" s="26" t="s">
        <v>189</v>
      </c>
      <c r="AT4837" s="26" t="s">
        <v>71</v>
      </c>
      <c r="AU4837" s="26" t="s">
        <v>63</v>
      </c>
      <c r="AV4837" s="26" t="s">
        <v>63</v>
      </c>
      <c r="AW4837" s="26" t="s">
        <v>63</v>
      </c>
      <c r="AX4837" s="26" t="s">
        <v>63</v>
      </c>
      <c r="AY4837" s="26">
        <v>44.031472999999899</v>
      </c>
      <c r="AZ4837" s="26">
        <v>-103.09112</v>
      </c>
      <c r="BA4837" s="26" t="s">
        <v>37</v>
      </c>
      <c r="BB4837" s="26" t="s">
        <v>157</v>
      </c>
      <c r="BC4837" s="26" t="s">
        <v>68</v>
      </c>
      <c r="BD4837" s="26" t="s">
        <v>203</v>
      </c>
      <c r="BE4837" s="26"/>
      <c r="BF4837" s="26" t="s">
        <v>68</v>
      </c>
      <c r="BG4837" s="26" t="s">
        <v>68</v>
      </c>
      <c r="BH4837" s="26" t="s">
        <v>146</v>
      </c>
      <c r="BI4837" s="26">
        <v>8</v>
      </c>
      <c r="BJ4837" s="26" t="s">
        <v>217</v>
      </c>
    </row>
    <row r="4838" spans="36:62" x14ac:dyDescent="0.25">
      <c r="AJ4838" s="26">
        <v>2404</v>
      </c>
      <c r="AK4838" s="26">
        <v>2202994</v>
      </c>
      <c r="AL4838" s="264">
        <v>44630.913888888892</v>
      </c>
      <c r="AM4838" s="26" t="s">
        <v>481</v>
      </c>
      <c r="AN4838" s="26" t="s">
        <v>63</v>
      </c>
      <c r="AO4838" s="26"/>
      <c r="AP4838" s="26" t="s">
        <v>159</v>
      </c>
      <c r="AQ4838" s="26">
        <v>0</v>
      </c>
      <c r="AR4838" s="26">
        <v>44</v>
      </c>
      <c r="AS4838" s="26" t="s">
        <v>634</v>
      </c>
      <c r="AT4838" s="26" t="s">
        <v>71</v>
      </c>
      <c r="AU4838" s="26" t="s">
        <v>63</v>
      </c>
      <c r="AV4838" s="26" t="s">
        <v>63</v>
      </c>
      <c r="AW4838" s="26" t="s">
        <v>63</v>
      </c>
      <c r="AX4838" s="26" t="s">
        <v>63</v>
      </c>
      <c r="AY4838" s="26">
        <v>44.047344000000002</v>
      </c>
      <c r="AZ4838" s="26">
        <v>-103.13145900000001</v>
      </c>
      <c r="BA4838" s="26" t="s">
        <v>166</v>
      </c>
      <c r="BB4838" s="26" t="s">
        <v>611</v>
      </c>
      <c r="BC4838" s="26" t="s">
        <v>636</v>
      </c>
      <c r="BD4838" s="26" t="s">
        <v>68</v>
      </c>
      <c r="BE4838" s="26" t="s">
        <v>1698</v>
      </c>
      <c r="BF4838" s="26" t="s">
        <v>68</v>
      </c>
      <c r="BG4838" s="26" t="s">
        <v>68</v>
      </c>
      <c r="BH4838" s="26" t="s">
        <v>1075</v>
      </c>
      <c r="BI4838" s="26">
        <v>8</v>
      </c>
      <c r="BJ4838" s="26" t="s">
        <v>217</v>
      </c>
    </row>
    <row r="4839" spans="36:62" x14ac:dyDescent="0.25">
      <c r="AJ4839" s="26">
        <v>2407</v>
      </c>
      <c r="AK4839" s="26">
        <v>2203478</v>
      </c>
      <c r="AL4839" s="264">
        <v>44647.296527777777</v>
      </c>
      <c r="AM4839" s="26" t="s">
        <v>481</v>
      </c>
      <c r="AN4839" s="26" t="s">
        <v>63</v>
      </c>
      <c r="AO4839" s="26" t="s">
        <v>156</v>
      </c>
      <c r="AP4839" s="26" t="s">
        <v>726</v>
      </c>
      <c r="AQ4839" s="26">
        <v>0</v>
      </c>
      <c r="AR4839" s="26">
        <v>16</v>
      </c>
      <c r="AS4839" s="26" t="s">
        <v>628</v>
      </c>
      <c r="AT4839" s="26" t="s">
        <v>71</v>
      </c>
      <c r="AU4839" s="26" t="s">
        <v>63</v>
      </c>
      <c r="AV4839" s="26" t="s">
        <v>63</v>
      </c>
      <c r="AW4839" s="26" t="s">
        <v>63</v>
      </c>
      <c r="AX4839" s="26" t="s">
        <v>63</v>
      </c>
      <c r="AY4839" s="26">
        <v>44.0760369999999</v>
      </c>
      <c r="AZ4839" s="26">
        <v>-103.151246</v>
      </c>
      <c r="BA4839" s="26" t="s">
        <v>562</v>
      </c>
      <c r="BB4839" s="26" t="s">
        <v>1164</v>
      </c>
      <c r="BC4839" s="26" t="s">
        <v>727</v>
      </c>
      <c r="BD4839" s="26" t="s">
        <v>68</v>
      </c>
      <c r="BE4839" s="26" t="s">
        <v>1176</v>
      </c>
      <c r="BF4839" s="26" t="s">
        <v>68</v>
      </c>
      <c r="BG4839" s="26" t="s">
        <v>68</v>
      </c>
      <c r="BH4839" s="26" t="s">
        <v>175</v>
      </c>
      <c r="BI4839" s="26">
        <v>8</v>
      </c>
      <c r="BJ4839" s="26" t="s">
        <v>217</v>
      </c>
    </row>
    <row r="4840" spans="36:62" x14ac:dyDescent="0.25">
      <c r="AJ4840" s="26">
        <v>2409</v>
      </c>
      <c r="AK4840" s="26">
        <v>2203542</v>
      </c>
      <c r="AL4840" s="264">
        <v>44644.751388888886</v>
      </c>
      <c r="AM4840" s="26" t="s">
        <v>481</v>
      </c>
      <c r="AN4840" s="26" t="s">
        <v>63</v>
      </c>
      <c r="AO4840" s="26" t="s">
        <v>214</v>
      </c>
      <c r="AP4840" s="26" t="s">
        <v>716</v>
      </c>
      <c r="AQ4840" s="26">
        <v>0</v>
      </c>
      <c r="AR4840" s="26">
        <v>16</v>
      </c>
      <c r="AS4840" s="26" t="s">
        <v>628</v>
      </c>
      <c r="AT4840" s="26" t="s">
        <v>71</v>
      </c>
      <c r="AU4840" s="26" t="s">
        <v>63</v>
      </c>
      <c r="AV4840" s="26" t="s">
        <v>63</v>
      </c>
      <c r="AW4840" s="26" t="s">
        <v>69</v>
      </c>
      <c r="AX4840" s="26" t="s">
        <v>63</v>
      </c>
      <c r="AY4840" s="26">
        <v>44.096257000000001</v>
      </c>
      <c r="AZ4840" s="26">
        <v>-103.15122700000001</v>
      </c>
      <c r="BA4840" s="26" t="s">
        <v>512</v>
      </c>
      <c r="BB4840" s="26" t="s">
        <v>157</v>
      </c>
      <c r="BC4840" s="26" t="s">
        <v>1064</v>
      </c>
      <c r="BD4840" s="26" t="s">
        <v>68</v>
      </c>
      <c r="BE4840" s="26" t="s">
        <v>1029</v>
      </c>
      <c r="BF4840" s="26" t="s">
        <v>68</v>
      </c>
      <c r="BG4840" s="26" t="s">
        <v>68</v>
      </c>
      <c r="BH4840" s="26" t="s">
        <v>646</v>
      </c>
      <c r="BI4840" s="26">
        <v>8</v>
      </c>
      <c r="BJ4840" s="26" t="s">
        <v>20</v>
      </c>
    </row>
    <row r="4841" spans="36:62" x14ac:dyDescent="0.25">
      <c r="AJ4841" s="26">
        <v>2410</v>
      </c>
      <c r="AK4841" s="26">
        <v>2203597</v>
      </c>
      <c r="AL4841" s="264">
        <v>44648.324305555558</v>
      </c>
      <c r="AM4841" s="26" t="s">
        <v>481</v>
      </c>
      <c r="AN4841" s="26" t="s">
        <v>63</v>
      </c>
      <c r="AO4841" s="26" t="s">
        <v>1210</v>
      </c>
      <c r="AP4841" s="26" t="s">
        <v>713</v>
      </c>
      <c r="AQ4841" s="26">
        <v>0</v>
      </c>
      <c r="AR4841" s="26">
        <v>44</v>
      </c>
      <c r="AS4841" s="26" t="s">
        <v>628</v>
      </c>
      <c r="AT4841" s="26" t="s">
        <v>71</v>
      </c>
      <c r="AU4841" s="26" t="s">
        <v>63</v>
      </c>
      <c r="AV4841" s="26" t="s">
        <v>63</v>
      </c>
      <c r="AW4841" s="26" t="s">
        <v>63</v>
      </c>
      <c r="AX4841" s="26" t="s">
        <v>63</v>
      </c>
      <c r="AY4841" s="26">
        <v>44.062714999999898</v>
      </c>
      <c r="AZ4841" s="26">
        <v>-103.158044</v>
      </c>
      <c r="BA4841" s="26" t="s">
        <v>496</v>
      </c>
      <c r="BB4841" s="26" t="s">
        <v>811</v>
      </c>
      <c r="BC4841" s="26" t="s">
        <v>732</v>
      </c>
      <c r="BD4841" s="26" t="s">
        <v>68</v>
      </c>
      <c r="BE4841" s="26" t="s">
        <v>1699</v>
      </c>
      <c r="BF4841" s="26" t="s">
        <v>68</v>
      </c>
      <c r="BG4841" s="26" t="s">
        <v>68</v>
      </c>
      <c r="BH4841" s="26" t="s">
        <v>941</v>
      </c>
      <c r="BI4841" s="26">
        <v>8</v>
      </c>
      <c r="BJ4841" s="26" t="s">
        <v>20</v>
      </c>
    </row>
    <row r="4842" spans="36:62" x14ac:dyDescent="0.25">
      <c r="AJ4842" s="26">
        <v>2413</v>
      </c>
      <c r="AK4842" s="26">
        <v>2203906</v>
      </c>
      <c r="AL4842" s="264">
        <v>44596.833333333336</v>
      </c>
      <c r="AM4842" s="26" t="s">
        <v>481</v>
      </c>
      <c r="AN4842" s="26" t="s">
        <v>63</v>
      </c>
      <c r="AO4842" s="26"/>
      <c r="AP4842" s="26" t="s">
        <v>159</v>
      </c>
      <c r="AQ4842" s="26">
        <v>0</v>
      </c>
      <c r="AR4842" s="26">
        <v>44</v>
      </c>
      <c r="AS4842" s="26" t="s">
        <v>628</v>
      </c>
      <c r="AT4842" s="26" t="s">
        <v>71</v>
      </c>
      <c r="AU4842" s="26" t="s">
        <v>63</v>
      </c>
      <c r="AV4842" s="26" t="s">
        <v>63</v>
      </c>
      <c r="AW4842" s="26" t="s">
        <v>63</v>
      </c>
      <c r="AX4842" s="26" t="s">
        <v>63</v>
      </c>
      <c r="AY4842" s="26">
        <v>44.038204</v>
      </c>
      <c r="AZ4842" s="26">
        <v>-103.110882</v>
      </c>
      <c r="BA4842" s="26" t="s">
        <v>483</v>
      </c>
      <c r="BB4842" s="26" t="s">
        <v>690</v>
      </c>
      <c r="BC4842" s="26" t="s">
        <v>691</v>
      </c>
      <c r="BD4842" s="26" t="s">
        <v>68</v>
      </c>
      <c r="BE4842" s="26"/>
      <c r="BF4842" s="26" t="s">
        <v>68</v>
      </c>
      <c r="BG4842" s="26" t="s">
        <v>68</v>
      </c>
      <c r="BH4842" s="26" t="s">
        <v>175</v>
      </c>
      <c r="BI4842" s="26">
        <v>8</v>
      </c>
      <c r="BJ4842" s="26" t="s">
        <v>20</v>
      </c>
    </row>
    <row r="4843" spans="36:62" x14ac:dyDescent="0.25">
      <c r="AJ4843" s="26">
        <v>2414</v>
      </c>
      <c r="AK4843" s="26">
        <v>2203810</v>
      </c>
      <c r="AL4843" s="264">
        <v>44648.328472222223</v>
      </c>
      <c r="AM4843" s="26" t="s">
        <v>481</v>
      </c>
      <c r="AN4843" s="26" t="s">
        <v>63</v>
      </c>
      <c r="AO4843" s="26" t="s">
        <v>156</v>
      </c>
      <c r="AP4843" s="26" t="s">
        <v>686</v>
      </c>
      <c r="AQ4843" s="26">
        <v>0</v>
      </c>
      <c r="AR4843" s="26">
        <v>44</v>
      </c>
      <c r="AS4843" s="26" t="s">
        <v>628</v>
      </c>
      <c r="AT4843" s="26" t="s">
        <v>71</v>
      </c>
      <c r="AU4843" s="26" t="s">
        <v>63</v>
      </c>
      <c r="AV4843" s="26" t="s">
        <v>63</v>
      </c>
      <c r="AW4843" s="26" t="s">
        <v>63</v>
      </c>
      <c r="AX4843" s="26" t="s">
        <v>63</v>
      </c>
      <c r="AY4843" s="26">
        <v>44.038201000000001</v>
      </c>
      <c r="AZ4843" s="26">
        <v>-103.110873999999</v>
      </c>
      <c r="BA4843" s="26" t="s">
        <v>483</v>
      </c>
      <c r="BB4843" s="26" t="s">
        <v>690</v>
      </c>
      <c r="BC4843" s="26" t="s">
        <v>759</v>
      </c>
      <c r="BD4843" s="26" t="s">
        <v>68</v>
      </c>
      <c r="BE4843" s="26"/>
      <c r="BF4843" s="26" t="s">
        <v>68</v>
      </c>
      <c r="BG4843" s="26" t="s">
        <v>759</v>
      </c>
      <c r="BH4843" s="26" t="s">
        <v>175</v>
      </c>
      <c r="BI4843" s="26">
        <v>8</v>
      </c>
      <c r="BJ4843" s="26" t="s">
        <v>217</v>
      </c>
    </row>
    <row r="4844" spans="36:62" x14ac:dyDescent="0.25">
      <c r="AJ4844" s="26">
        <v>2415</v>
      </c>
      <c r="AK4844" s="26">
        <v>2203806</v>
      </c>
      <c r="AL4844" s="264">
        <v>44655.706250000003</v>
      </c>
      <c r="AM4844" s="26" t="s">
        <v>481</v>
      </c>
      <c r="AN4844" s="26" t="s">
        <v>63</v>
      </c>
      <c r="AO4844" s="26" t="s">
        <v>156</v>
      </c>
      <c r="AP4844" s="26" t="s">
        <v>716</v>
      </c>
      <c r="AQ4844" s="26">
        <v>0</v>
      </c>
      <c r="AR4844" s="26">
        <v>16</v>
      </c>
      <c r="AS4844" s="26" t="s">
        <v>628</v>
      </c>
      <c r="AT4844" s="26" t="s">
        <v>74</v>
      </c>
      <c r="AU4844" s="26" t="s">
        <v>63</v>
      </c>
      <c r="AV4844" s="26" t="s">
        <v>63</v>
      </c>
      <c r="AW4844" s="26" t="s">
        <v>63</v>
      </c>
      <c r="AX4844" s="26" t="s">
        <v>63</v>
      </c>
      <c r="AY4844" s="26">
        <v>44.096257000000001</v>
      </c>
      <c r="AZ4844" s="26">
        <v>-103.151383999999</v>
      </c>
      <c r="BA4844" s="26" t="s">
        <v>493</v>
      </c>
      <c r="BB4844" s="26" t="s">
        <v>157</v>
      </c>
      <c r="BC4844" s="26" t="s">
        <v>708</v>
      </c>
      <c r="BD4844" s="26" t="s">
        <v>68</v>
      </c>
      <c r="BE4844" s="26" t="s">
        <v>161</v>
      </c>
      <c r="BF4844" s="26" t="s">
        <v>68</v>
      </c>
      <c r="BG4844" s="26" t="s">
        <v>68</v>
      </c>
      <c r="BH4844" s="26" t="s">
        <v>175</v>
      </c>
      <c r="BI4844" s="26">
        <v>8</v>
      </c>
      <c r="BJ4844" s="26" t="s">
        <v>217</v>
      </c>
    </row>
    <row r="4845" spans="36:62" x14ac:dyDescent="0.25">
      <c r="AJ4845" s="26">
        <v>2419</v>
      </c>
      <c r="AK4845" s="26">
        <v>2204142</v>
      </c>
      <c r="AL4845" s="264">
        <v>44660.493750000001</v>
      </c>
      <c r="AM4845" s="26" t="s">
        <v>481</v>
      </c>
      <c r="AN4845" s="26" t="s">
        <v>63</v>
      </c>
      <c r="AO4845" s="26" t="s">
        <v>156</v>
      </c>
      <c r="AP4845" s="26" t="s">
        <v>699</v>
      </c>
      <c r="AQ4845" s="26">
        <v>0</v>
      </c>
      <c r="AR4845" s="26">
        <v>16</v>
      </c>
      <c r="AS4845" s="26" t="s">
        <v>628</v>
      </c>
      <c r="AT4845" s="26" t="s">
        <v>71</v>
      </c>
      <c r="AU4845" s="26" t="s">
        <v>63</v>
      </c>
      <c r="AV4845" s="26" t="s">
        <v>63</v>
      </c>
      <c r="AW4845" s="26" t="s">
        <v>63</v>
      </c>
      <c r="AX4845" s="26" t="s">
        <v>63</v>
      </c>
      <c r="AY4845" s="26">
        <v>44.069225000000003</v>
      </c>
      <c r="AZ4845" s="26">
        <v>-103.158551</v>
      </c>
      <c r="BA4845" s="26" t="s">
        <v>185</v>
      </c>
      <c r="BB4845" s="26" t="s">
        <v>609</v>
      </c>
      <c r="BC4845" s="26" t="s">
        <v>732</v>
      </c>
      <c r="BD4845" s="26" t="s">
        <v>68</v>
      </c>
      <c r="BE4845" s="26" t="s">
        <v>161</v>
      </c>
      <c r="BF4845" s="26" t="s">
        <v>68</v>
      </c>
      <c r="BG4845" s="26" t="s">
        <v>68</v>
      </c>
      <c r="BH4845" s="26" t="s">
        <v>646</v>
      </c>
      <c r="BI4845" s="26">
        <v>8</v>
      </c>
      <c r="BJ4845" s="26" t="s">
        <v>217</v>
      </c>
    </row>
    <row r="4846" spans="36:62" x14ac:dyDescent="0.25">
      <c r="AJ4846" s="26">
        <v>2422</v>
      </c>
      <c r="AK4846" s="26">
        <v>2204479</v>
      </c>
      <c r="AL4846" s="264">
        <v>44670.84097222222</v>
      </c>
      <c r="AM4846" s="26" t="s">
        <v>481</v>
      </c>
      <c r="AN4846" s="26" t="s">
        <v>63</v>
      </c>
      <c r="AO4846" s="26" t="s">
        <v>156</v>
      </c>
      <c r="AP4846" s="26" t="s">
        <v>726</v>
      </c>
      <c r="AQ4846" s="26">
        <v>0</v>
      </c>
      <c r="AR4846" s="26">
        <v>16</v>
      </c>
      <c r="AS4846" s="26" t="s">
        <v>628</v>
      </c>
      <c r="AT4846" s="26" t="s">
        <v>71</v>
      </c>
      <c r="AU4846" s="26" t="s">
        <v>63</v>
      </c>
      <c r="AV4846" s="26" t="s">
        <v>63</v>
      </c>
      <c r="AW4846" s="26" t="s">
        <v>63</v>
      </c>
      <c r="AX4846" s="26" t="s">
        <v>63</v>
      </c>
      <c r="AY4846" s="26">
        <v>44.098446000000003</v>
      </c>
      <c r="AZ4846" s="26">
        <v>-103.151386</v>
      </c>
      <c r="BA4846" s="26" t="s">
        <v>520</v>
      </c>
      <c r="BB4846" s="26" t="s">
        <v>811</v>
      </c>
      <c r="BC4846" s="26" t="s">
        <v>659</v>
      </c>
      <c r="BD4846" s="26" t="s">
        <v>68</v>
      </c>
      <c r="BE4846" s="26" t="s">
        <v>1187</v>
      </c>
      <c r="BF4846" s="26" t="s">
        <v>68</v>
      </c>
      <c r="BG4846" s="26" t="s">
        <v>68</v>
      </c>
      <c r="BH4846" s="26" t="s">
        <v>175</v>
      </c>
      <c r="BI4846" s="26">
        <v>8</v>
      </c>
      <c r="BJ4846" s="26" t="s">
        <v>217</v>
      </c>
    </row>
    <row r="4847" spans="36:62" x14ac:dyDescent="0.25">
      <c r="AJ4847" s="26">
        <v>2425</v>
      </c>
      <c r="AK4847" s="26">
        <v>2202984</v>
      </c>
      <c r="AL4847" s="264">
        <v>44625.458333333336</v>
      </c>
      <c r="AM4847" s="26" t="s">
        <v>481</v>
      </c>
      <c r="AN4847" s="26" t="s">
        <v>63</v>
      </c>
      <c r="AO4847" s="26" t="s">
        <v>156</v>
      </c>
      <c r="AP4847" s="26" t="s">
        <v>970</v>
      </c>
      <c r="AQ4847" s="26">
        <v>0</v>
      </c>
      <c r="AR4847" s="26">
        <v>16</v>
      </c>
      <c r="AS4847" s="26" t="s">
        <v>628</v>
      </c>
      <c r="AT4847" s="26" t="s">
        <v>674</v>
      </c>
      <c r="AU4847" s="26" t="s">
        <v>63</v>
      </c>
      <c r="AV4847" s="26" t="s">
        <v>63</v>
      </c>
      <c r="AW4847" s="26" t="s">
        <v>63</v>
      </c>
      <c r="AX4847" s="26" t="s">
        <v>63</v>
      </c>
      <c r="AY4847" s="26">
        <v>44.076039000000002</v>
      </c>
      <c r="AZ4847" s="26">
        <v>-103.15141300000001</v>
      </c>
      <c r="BA4847" s="26" t="s">
        <v>486</v>
      </c>
      <c r="BB4847" s="26" t="s">
        <v>181</v>
      </c>
      <c r="BC4847" s="26" t="s">
        <v>829</v>
      </c>
      <c r="BD4847" s="26" t="s">
        <v>681</v>
      </c>
      <c r="BE4847" s="26"/>
      <c r="BF4847" s="26" t="s">
        <v>68</v>
      </c>
      <c r="BG4847" s="26" t="s">
        <v>1105</v>
      </c>
      <c r="BH4847" s="26" t="s">
        <v>1456</v>
      </c>
      <c r="BI4847" s="26">
        <v>8</v>
      </c>
      <c r="BJ4847" s="26" t="s">
        <v>20</v>
      </c>
    </row>
    <row r="4848" spans="36:62" x14ac:dyDescent="0.25">
      <c r="AJ4848" s="26">
        <v>2427</v>
      </c>
      <c r="AK4848" s="26">
        <v>2205771</v>
      </c>
      <c r="AL4848" s="264">
        <v>44697.477777777778</v>
      </c>
      <c r="AM4848" s="26" t="s">
        <v>481</v>
      </c>
      <c r="AN4848" s="26" t="s">
        <v>63</v>
      </c>
      <c r="AO4848" s="26" t="s">
        <v>156</v>
      </c>
      <c r="AP4848" s="26" t="s">
        <v>159</v>
      </c>
      <c r="AQ4848" s="26">
        <v>0</v>
      </c>
      <c r="AR4848" s="26">
        <v>44</v>
      </c>
      <c r="AS4848" s="26" t="s">
        <v>722</v>
      </c>
      <c r="AT4848" s="26" t="s">
        <v>71</v>
      </c>
      <c r="AU4848" s="26" t="s">
        <v>63</v>
      </c>
      <c r="AV4848" s="26" t="s">
        <v>63</v>
      </c>
      <c r="AW4848" s="26" t="s">
        <v>63</v>
      </c>
      <c r="AX4848" s="26" t="s">
        <v>63</v>
      </c>
      <c r="AY4848" s="26">
        <v>44.055970000000002</v>
      </c>
      <c r="AZ4848" s="26">
        <v>-103.14638100000001</v>
      </c>
      <c r="BA4848" s="26" t="s">
        <v>493</v>
      </c>
      <c r="BB4848" s="26" t="s">
        <v>609</v>
      </c>
      <c r="BC4848" s="26" t="s">
        <v>1700</v>
      </c>
      <c r="BD4848" s="26" t="s">
        <v>68</v>
      </c>
      <c r="BE4848" s="26" t="s">
        <v>1445</v>
      </c>
      <c r="BF4848" s="26" t="s">
        <v>68</v>
      </c>
      <c r="BG4848" s="26" t="s">
        <v>68</v>
      </c>
      <c r="BH4848" s="26" t="s">
        <v>1397</v>
      </c>
      <c r="BI4848" s="26">
        <v>8</v>
      </c>
      <c r="BJ4848" s="26" t="s">
        <v>217</v>
      </c>
    </row>
    <row r="4849" spans="36:62" x14ac:dyDescent="0.25">
      <c r="AJ4849" s="26">
        <v>2428</v>
      </c>
      <c r="AK4849" s="26">
        <v>2204682</v>
      </c>
      <c r="AL4849" s="264">
        <v>44674.520833333336</v>
      </c>
      <c r="AM4849" s="26" t="s">
        <v>481</v>
      </c>
      <c r="AN4849" s="26" t="s">
        <v>63</v>
      </c>
      <c r="AO4849" s="26" t="s">
        <v>156</v>
      </c>
      <c r="AP4849" s="26" t="s">
        <v>726</v>
      </c>
      <c r="AQ4849" s="26">
        <v>0</v>
      </c>
      <c r="AR4849" s="26">
        <v>44</v>
      </c>
      <c r="AS4849" s="26" t="s">
        <v>628</v>
      </c>
      <c r="AT4849" s="26" t="s">
        <v>663</v>
      </c>
      <c r="AU4849" s="26" t="s">
        <v>63</v>
      </c>
      <c r="AV4849" s="26" t="s">
        <v>63</v>
      </c>
      <c r="AW4849" s="26" t="s">
        <v>63</v>
      </c>
      <c r="AX4849" s="26" t="s">
        <v>63</v>
      </c>
      <c r="AY4849" s="26">
        <v>44.065821999999898</v>
      </c>
      <c r="AZ4849" s="26">
        <v>-103.163476</v>
      </c>
      <c r="BA4849" s="26" t="s">
        <v>166</v>
      </c>
      <c r="BB4849" s="26" t="s">
        <v>1141</v>
      </c>
      <c r="BC4849" s="26" t="s">
        <v>68</v>
      </c>
      <c r="BD4849" s="26" t="s">
        <v>68</v>
      </c>
      <c r="BE4849" s="26"/>
      <c r="BF4849" s="26" t="s">
        <v>68</v>
      </c>
      <c r="BG4849" s="26" t="s">
        <v>68</v>
      </c>
      <c r="BH4849" s="26" t="s">
        <v>175</v>
      </c>
      <c r="BI4849" s="26">
        <v>8</v>
      </c>
      <c r="BJ4849" s="26" t="s">
        <v>20</v>
      </c>
    </row>
    <row r="4850" spans="36:62" x14ac:dyDescent="0.25">
      <c r="AJ4850" s="26">
        <v>2430</v>
      </c>
      <c r="AK4850" s="26">
        <v>2204743</v>
      </c>
      <c r="AL4850" s="264">
        <v>44664.661805555559</v>
      </c>
      <c r="AM4850" s="26" t="s">
        <v>147</v>
      </c>
      <c r="AN4850" s="26" t="s">
        <v>63</v>
      </c>
      <c r="AO4850" s="26" t="s">
        <v>173</v>
      </c>
      <c r="AP4850" s="26" t="s">
        <v>159</v>
      </c>
      <c r="AQ4850" s="26">
        <v>0</v>
      </c>
      <c r="AR4850" s="26">
        <v>44</v>
      </c>
      <c r="AS4850" s="26" t="s">
        <v>618</v>
      </c>
      <c r="AT4850" s="26" t="s">
        <v>71</v>
      </c>
      <c r="AU4850" s="26" t="s">
        <v>63</v>
      </c>
      <c r="AV4850" s="26" t="s">
        <v>63</v>
      </c>
      <c r="AW4850" s="26" t="s">
        <v>63</v>
      </c>
      <c r="AX4850" s="26" t="s">
        <v>63</v>
      </c>
      <c r="AY4850" s="26">
        <v>43.719816000000002</v>
      </c>
      <c r="AZ4850" s="26">
        <v>-101.969337999999</v>
      </c>
      <c r="BA4850" s="26" t="s">
        <v>166</v>
      </c>
      <c r="BB4850" s="26" t="s">
        <v>611</v>
      </c>
      <c r="BC4850" s="26" t="s">
        <v>680</v>
      </c>
      <c r="BD4850" s="26" t="s">
        <v>68</v>
      </c>
      <c r="BE4850" s="26" t="s">
        <v>1701</v>
      </c>
      <c r="BF4850" s="26" t="s">
        <v>68</v>
      </c>
      <c r="BG4850" s="26" t="s">
        <v>68</v>
      </c>
      <c r="BH4850" s="26" t="s">
        <v>937</v>
      </c>
      <c r="BI4850" s="26">
        <v>8</v>
      </c>
      <c r="BJ4850" s="26" t="s">
        <v>217</v>
      </c>
    </row>
    <row r="4851" spans="36:62" x14ac:dyDescent="0.25">
      <c r="AJ4851" s="26">
        <v>2431</v>
      </c>
      <c r="AK4851" s="26">
        <v>2204828</v>
      </c>
      <c r="AL4851" s="264">
        <v>44676.673611111109</v>
      </c>
      <c r="AM4851" s="26" t="s">
        <v>481</v>
      </c>
      <c r="AN4851" s="26" t="s">
        <v>63</v>
      </c>
      <c r="AO4851" s="26" t="s">
        <v>156</v>
      </c>
      <c r="AP4851" s="26" t="s">
        <v>627</v>
      </c>
      <c r="AQ4851" s="26">
        <v>0</v>
      </c>
      <c r="AR4851" s="26">
        <v>44</v>
      </c>
      <c r="AS4851" s="26" t="s">
        <v>628</v>
      </c>
      <c r="AT4851" s="26" t="s">
        <v>71</v>
      </c>
      <c r="AU4851" s="26" t="s">
        <v>63</v>
      </c>
      <c r="AV4851" s="26" t="s">
        <v>63</v>
      </c>
      <c r="AW4851" s="26" t="s">
        <v>63</v>
      </c>
      <c r="AX4851" s="26" t="s">
        <v>63</v>
      </c>
      <c r="AY4851" s="26">
        <v>44.063643999999897</v>
      </c>
      <c r="AZ4851" s="26">
        <v>-103.159672999999</v>
      </c>
      <c r="BA4851" s="26" t="s">
        <v>493</v>
      </c>
      <c r="BB4851" s="26" t="s">
        <v>611</v>
      </c>
      <c r="BC4851" s="26" t="s">
        <v>629</v>
      </c>
      <c r="BD4851" s="26" t="s">
        <v>68</v>
      </c>
      <c r="BE4851" s="26" t="s">
        <v>644</v>
      </c>
      <c r="BF4851" s="26" t="s">
        <v>68</v>
      </c>
      <c r="BG4851" s="26" t="s">
        <v>68</v>
      </c>
      <c r="BH4851" s="26" t="s">
        <v>175</v>
      </c>
      <c r="BI4851" s="26">
        <v>8</v>
      </c>
      <c r="BJ4851" s="26" t="s">
        <v>21</v>
      </c>
    </row>
    <row r="4852" spans="36:62" x14ac:dyDescent="0.25">
      <c r="AJ4852" s="26">
        <v>2434</v>
      </c>
      <c r="AK4852" s="26">
        <v>2204990</v>
      </c>
      <c r="AL4852" s="264">
        <v>44678.982638888891</v>
      </c>
      <c r="AM4852" s="26" t="s">
        <v>481</v>
      </c>
      <c r="AN4852" s="26" t="s">
        <v>63</v>
      </c>
      <c r="AO4852" s="26" t="s">
        <v>173</v>
      </c>
      <c r="AP4852" s="26" t="s">
        <v>159</v>
      </c>
      <c r="AQ4852" s="26">
        <v>0</v>
      </c>
      <c r="AR4852" s="26">
        <v>16</v>
      </c>
      <c r="AS4852" s="26" t="s">
        <v>1035</v>
      </c>
      <c r="AT4852" s="26" t="s">
        <v>71</v>
      </c>
      <c r="AU4852" s="26" t="s">
        <v>63</v>
      </c>
      <c r="AV4852" s="26" t="s">
        <v>63</v>
      </c>
      <c r="AW4852" s="26" t="s">
        <v>63</v>
      </c>
      <c r="AX4852" s="26" t="s">
        <v>63</v>
      </c>
      <c r="AY4852" s="26">
        <v>44.071137999999898</v>
      </c>
      <c r="AZ4852" s="26">
        <v>-103.154303999999</v>
      </c>
      <c r="BA4852" s="26" t="s">
        <v>494</v>
      </c>
      <c r="BB4852" s="26" t="s">
        <v>165</v>
      </c>
      <c r="BC4852" s="26" t="s">
        <v>1182</v>
      </c>
      <c r="BD4852" s="26" t="s">
        <v>68</v>
      </c>
      <c r="BE4852" s="26" t="s">
        <v>1457</v>
      </c>
      <c r="BF4852" s="26" t="s">
        <v>68</v>
      </c>
      <c r="BG4852" s="26" t="s">
        <v>68</v>
      </c>
      <c r="BH4852" s="26" t="s">
        <v>194</v>
      </c>
      <c r="BI4852" s="26">
        <v>8</v>
      </c>
      <c r="BJ4852" s="26" t="s">
        <v>217</v>
      </c>
    </row>
    <row r="4853" spans="36:62" x14ac:dyDescent="0.25">
      <c r="AJ4853" s="26">
        <v>2436</v>
      </c>
      <c r="AK4853" s="26">
        <v>2205196</v>
      </c>
      <c r="AL4853" s="264">
        <v>44683.726388888892</v>
      </c>
      <c r="AM4853" s="26" t="s">
        <v>481</v>
      </c>
      <c r="AN4853" s="26" t="s">
        <v>63</v>
      </c>
      <c r="AO4853" s="26" t="s">
        <v>156</v>
      </c>
      <c r="AP4853" s="26" t="s">
        <v>627</v>
      </c>
      <c r="AQ4853" s="26">
        <v>0</v>
      </c>
      <c r="AR4853" s="26">
        <v>16</v>
      </c>
      <c r="AS4853" s="26" t="s">
        <v>628</v>
      </c>
      <c r="AT4853" s="26" t="s">
        <v>71</v>
      </c>
      <c r="AU4853" s="26" t="s">
        <v>63</v>
      </c>
      <c r="AV4853" s="26" t="s">
        <v>63</v>
      </c>
      <c r="AW4853" s="26" t="s">
        <v>63</v>
      </c>
      <c r="AX4853" s="26" t="s">
        <v>63</v>
      </c>
      <c r="AY4853" s="26">
        <v>44.084093000000003</v>
      </c>
      <c r="AZ4853" s="26">
        <v>-103.151381999999</v>
      </c>
      <c r="BA4853" s="26" t="s">
        <v>486</v>
      </c>
      <c r="BB4853" s="26" t="s">
        <v>165</v>
      </c>
      <c r="BC4853" s="26" t="s">
        <v>629</v>
      </c>
      <c r="BD4853" s="26" t="s">
        <v>68</v>
      </c>
      <c r="BE4853" s="26" t="s">
        <v>644</v>
      </c>
      <c r="BF4853" s="26" t="s">
        <v>68</v>
      </c>
      <c r="BG4853" s="26" t="s">
        <v>68</v>
      </c>
      <c r="BH4853" s="26" t="s">
        <v>646</v>
      </c>
      <c r="BI4853" s="26">
        <v>8</v>
      </c>
      <c r="BJ4853" s="26" t="s">
        <v>217</v>
      </c>
    </row>
    <row r="4854" spans="36:62" x14ac:dyDescent="0.25">
      <c r="AJ4854" s="26">
        <v>2437</v>
      </c>
      <c r="AK4854" s="26">
        <v>2205247</v>
      </c>
      <c r="AL4854" s="264">
        <v>44684.694444444445</v>
      </c>
      <c r="AM4854" s="26" t="s">
        <v>481</v>
      </c>
      <c r="AN4854" s="26" t="s">
        <v>63</v>
      </c>
      <c r="AO4854" s="26" t="s">
        <v>156</v>
      </c>
      <c r="AP4854" s="26" t="s">
        <v>159</v>
      </c>
      <c r="AQ4854" s="26">
        <v>0</v>
      </c>
      <c r="AR4854" s="26">
        <v>16</v>
      </c>
      <c r="AS4854" s="26" t="s">
        <v>628</v>
      </c>
      <c r="AT4854" s="26" t="s">
        <v>71</v>
      </c>
      <c r="AU4854" s="26" t="s">
        <v>63</v>
      </c>
      <c r="AV4854" s="26" t="s">
        <v>63</v>
      </c>
      <c r="AW4854" s="26" t="s">
        <v>63</v>
      </c>
      <c r="AX4854" s="26" t="s">
        <v>63</v>
      </c>
      <c r="AY4854" s="26">
        <v>44.079262999999898</v>
      </c>
      <c r="AZ4854" s="26">
        <v>-103.15139600000001</v>
      </c>
      <c r="BA4854" s="26" t="s">
        <v>486</v>
      </c>
      <c r="BB4854" s="26" t="s">
        <v>165</v>
      </c>
      <c r="BC4854" s="26" t="s">
        <v>708</v>
      </c>
      <c r="BD4854" s="26" t="s">
        <v>68</v>
      </c>
      <c r="BE4854" s="26" t="s">
        <v>705</v>
      </c>
      <c r="BF4854" s="26" t="s">
        <v>68</v>
      </c>
      <c r="BG4854" s="26" t="s">
        <v>68</v>
      </c>
      <c r="BH4854" s="26" t="s">
        <v>1043</v>
      </c>
      <c r="BI4854" s="26">
        <v>8</v>
      </c>
      <c r="BJ4854" s="26" t="s">
        <v>21</v>
      </c>
    </row>
    <row r="4855" spans="36:62" x14ac:dyDescent="0.25">
      <c r="AJ4855" s="26">
        <v>2438</v>
      </c>
      <c r="AK4855" s="26">
        <v>2205454</v>
      </c>
      <c r="AL4855" s="264">
        <v>44680.680555555555</v>
      </c>
      <c r="AM4855" s="26" t="s">
        <v>481</v>
      </c>
      <c r="AN4855" s="26" t="s">
        <v>63</v>
      </c>
      <c r="AO4855" s="26" t="s">
        <v>156</v>
      </c>
      <c r="AP4855" s="26" t="s">
        <v>716</v>
      </c>
      <c r="AQ4855" s="26">
        <v>0</v>
      </c>
      <c r="AR4855" s="26">
        <v>44</v>
      </c>
      <c r="AS4855" s="26" t="s">
        <v>628</v>
      </c>
      <c r="AT4855" s="26" t="s">
        <v>77</v>
      </c>
      <c r="AU4855" s="26" t="s">
        <v>63</v>
      </c>
      <c r="AV4855" s="26" t="s">
        <v>63</v>
      </c>
      <c r="AW4855" s="26" t="s">
        <v>63</v>
      </c>
      <c r="AX4855" s="26" t="s">
        <v>63</v>
      </c>
      <c r="AY4855" s="26">
        <v>44.062376</v>
      </c>
      <c r="AZ4855" s="26">
        <v>-103.157448</v>
      </c>
      <c r="BA4855" s="26" t="s">
        <v>483</v>
      </c>
      <c r="BB4855" s="26" t="s">
        <v>611</v>
      </c>
      <c r="BC4855" s="26" t="s">
        <v>934</v>
      </c>
      <c r="BD4855" s="26" t="s">
        <v>615</v>
      </c>
      <c r="BE4855" s="26" t="s">
        <v>161</v>
      </c>
      <c r="BF4855" s="26" t="s">
        <v>68</v>
      </c>
      <c r="BG4855" s="26" t="s">
        <v>68</v>
      </c>
      <c r="BH4855" s="26" t="s">
        <v>175</v>
      </c>
      <c r="BI4855" s="26">
        <v>8</v>
      </c>
      <c r="BJ4855" s="26" t="s">
        <v>21</v>
      </c>
    </row>
    <row r="4856" spans="36:62" x14ac:dyDescent="0.25">
      <c r="AJ4856" s="26">
        <v>2439</v>
      </c>
      <c r="AK4856" s="26">
        <v>2205418</v>
      </c>
      <c r="AL4856" s="264">
        <v>44689.590277777781</v>
      </c>
      <c r="AM4856" s="26" t="s">
        <v>481</v>
      </c>
      <c r="AN4856" s="26" t="s">
        <v>63</v>
      </c>
      <c r="AO4856" s="26" t="s">
        <v>214</v>
      </c>
      <c r="AP4856" s="26" t="s">
        <v>159</v>
      </c>
      <c r="AQ4856" s="26">
        <v>0</v>
      </c>
      <c r="AR4856" s="26">
        <v>44</v>
      </c>
      <c r="AS4856" s="26" t="s">
        <v>920</v>
      </c>
      <c r="AT4856" s="26" t="s">
        <v>71</v>
      </c>
      <c r="AU4856" s="26" t="s">
        <v>63</v>
      </c>
      <c r="AV4856" s="26" t="s">
        <v>63</v>
      </c>
      <c r="AW4856" s="26" t="s">
        <v>63</v>
      </c>
      <c r="AX4856" s="26" t="s">
        <v>63</v>
      </c>
      <c r="AY4856" s="26">
        <v>43.940618000000001</v>
      </c>
      <c r="AZ4856" s="26">
        <v>-102.781780999999</v>
      </c>
      <c r="BA4856" s="26" t="s">
        <v>166</v>
      </c>
      <c r="BB4856" s="26" t="s">
        <v>611</v>
      </c>
      <c r="BC4856" s="26" t="s">
        <v>170</v>
      </c>
      <c r="BD4856" s="26" t="s">
        <v>68</v>
      </c>
      <c r="BE4856" s="26" t="s">
        <v>1702</v>
      </c>
      <c r="BF4856" s="26" t="s">
        <v>68</v>
      </c>
      <c r="BG4856" s="26" t="s">
        <v>68</v>
      </c>
      <c r="BH4856" s="26" t="s">
        <v>1703</v>
      </c>
      <c r="BI4856" s="26">
        <v>8</v>
      </c>
      <c r="BJ4856" s="26" t="s">
        <v>19</v>
      </c>
    </row>
    <row r="4857" spans="36:62" x14ac:dyDescent="0.25">
      <c r="AJ4857" s="26">
        <v>2441</v>
      </c>
      <c r="AK4857" s="26">
        <v>2205312</v>
      </c>
      <c r="AL4857" s="264">
        <v>44687.545138888891</v>
      </c>
      <c r="AM4857" s="26" t="s">
        <v>481</v>
      </c>
      <c r="AN4857" s="26" t="s">
        <v>63</v>
      </c>
      <c r="AO4857" s="26" t="s">
        <v>156</v>
      </c>
      <c r="AP4857" s="26" t="s">
        <v>1409</v>
      </c>
      <c r="AQ4857" s="26">
        <v>0</v>
      </c>
      <c r="AR4857" s="26"/>
      <c r="AS4857" s="26" t="s">
        <v>628</v>
      </c>
      <c r="AT4857" s="26" t="s">
        <v>74</v>
      </c>
      <c r="AU4857" s="26" t="s">
        <v>63</v>
      </c>
      <c r="AV4857" s="26" t="s">
        <v>63</v>
      </c>
      <c r="AW4857" s="26" t="s">
        <v>63</v>
      </c>
      <c r="AX4857" s="26" t="s">
        <v>63</v>
      </c>
      <c r="AY4857" s="26">
        <v>44.069094999999898</v>
      </c>
      <c r="AZ4857" s="26">
        <v>-103.158343</v>
      </c>
      <c r="BA4857" s="26" t="s">
        <v>483</v>
      </c>
      <c r="BB4857" s="26" t="s">
        <v>609</v>
      </c>
      <c r="BC4857" s="26" t="s">
        <v>1482</v>
      </c>
      <c r="BD4857" s="26" t="s">
        <v>68</v>
      </c>
      <c r="BE4857" s="26" t="s">
        <v>1704</v>
      </c>
      <c r="BF4857" s="26" t="s">
        <v>68</v>
      </c>
      <c r="BG4857" s="26" t="s">
        <v>68</v>
      </c>
      <c r="BH4857" s="26" t="s">
        <v>175</v>
      </c>
      <c r="BI4857" s="26">
        <v>8</v>
      </c>
      <c r="BJ4857" s="26" t="s">
        <v>217</v>
      </c>
    </row>
    <row r="4858" spans="36:62" x14ac:dyDescent="0.25">
      <c r="AJ4858" s="26">
        <v>2443</v>
      </c>
      <c r="AK4858" s="26">
        <v>2207684</v>
      </c>
      <c r="AL4858" s="264">
        <v>44729.875</v>
      </c>
      <c r="AM4858" s="26" t="s">
        <v>147</v>
      </c>
      <c r="AN4858" s="26" t="s">
        <v>63</v>
      </c>
      <c r="AO4858" s="26"/>
      <c r="AP4858" s="26"/>
      <c r="AQ4858" s="26">
        <v>-1</v>
      </c>
      <c r="AR4858" s="26">
        <v>44</v>
      </c>
      <c r="AS4858" s="26" t="s">
        <v>168</v>
      </c>
      <c r="AT4858" s="26" t="s">
        <v>71</v>
      </c>
      <c r="AU4858" s="26" t="s">
        <v>63</v>
      </c>
      <c r="AV4858" s="26" t="s">
        <v>63</v>
      </c>
      <c r="AW4858" s="26" t="s">
        <v>63</v>
      </c>
      <c r="AX4858" s="26" t="s">
        <v>63</v>
      </c>
      <c r="AY4858" s="26">
        <v>43.700091</v>
      </c>
      <c r="AZ4858" s="26">
        <v>-101.934770999999</v>
      </c>
      <c r="BA4858" s="26" t="s">
        <v>185</v>
      </c>
      <c r="BB4858" s="26" t="s">
        <v>165</v>
      </c>
      <c r="BC4858" s="26" t="s">
        <v>167</v>
      </c>
      <c r="BD4858" s="26" t="s">
        <v>154</v>
      </c>
      <c r="BE4858" s="26"/>
      <c r="BF4858" s="26" t="s">
        <v>99</v>
      </c>
      <c r="BG4858" s="26" t="s">
        <v>167</v>
      </c>
      <c r="BH4858" s="26" t="s">
        <v>99</v>
      </c>
      <c r="BI4858" s="26">
        <v>8</v>
      </c>
      <c r="BJ4858" s="26" t="s">
        <v>217</v>
      </c>
    </row>
    <row r="4859" spans="36:62" x14ac:dyDescent="0.25">
      <c r="AJ4859" s="26">
        <v>2446</v>
      </c>
      <c r="AK4859" s="26">
        <v>2207792</v>
      </c>
      <c r="AL4859" s="264">
        <v>44730.918749999997</v>
      </c>
      <c r="AM4859" s="26" t="s">
        <v>481</v>
      </c>
      <c r="AN4859" s="26" t="s">
        <v>63</v>
      </c>
      <c r="AO4859" s="26" t="s">
        <v>156</v>
      </c>
      <c r="AP4859" s="26" t="s">
        <v>159</v>
      </c>
      <c r="AQ4859" s="26">
        <v>0</v>
      </c>
      <c r="AR4859" s="26">
        <v>44</v>
      </c>
      <c r="AS4859" s="26" t="s">
        <v>689</v>
      </c>
      <c r="AT4859" s="26" t="s">
        <v>71</v>
      </c>
      <c r="AU4859" s="26" t="s">
        <v>63</v>
      </c>
      <c r="AV4859" s="26" t="s">
        <v>63</v>
      </c>
      <c r="AW4859" s="26" t="s">
        <v>63</v>
      </c>
      <c r="AX4859" s="26" t="s">
        <v>63</v>
      </c>
      <c r="AY4859" s="26">
        <v>43.89931</v>
      </c>
      <c r="AZ4859" s="26">
        <v>-102.645218</v>
      </c>
      <c r="BA4859" s="26" t="s">
        <v>185</v>
      </c>
      <c r="BB4859" s="26" t="s">
        <v>811</v>
      </c>
      <c r="BC4859" s="26" t="s">
        <v>1051</v>
      </c>
      <c r="BD4859" s="26" t="s">
        <v>68</v>
      </c>
      <c r="BE4859" s="26" t="s">
        <v>1705</v>
      </c>
      <c r="BF4859" s="26" t="s">
        <v>68</v>
      </c>
      <c r="BG4859" s="26" t="s">
        <v>68</v>
      </c>
      <c r="BH4859" s="26" t="s">
        <v>1706</v>
      </c>
      <c r="BI4859" s="26">
        <v>8</v>
      </c>
      <c r="BJ4859" s="26" t="s">
        <v>20</v>
      </c>
    </row>
    <row r="4860" spans="36:62" x14ac:dyDescent="0.25">
      <c r="AJ4860" s="26">
        <v>2447</v>
      </c>
      <c r="AK4860" s="26">
        <v>2207784</v>
      </c>
      <c r="AL4860" s="264">
        <v>44732.80972222222</v>
      </c>
      <c r="AM4860" s="26" t="s">
        <v>481</v>
      </c>
      <c r="AN4860" s="26" t="s">
        <v>63</v>
      </c>
      <c r="AO4860" s="26" t="s">
        <v>156</v>
      </c>
      <c r="AP4860" s="26" t="s">
        <v>837</v>
      </c>
      <c r="AQ4860" s="26">
        <v>0</v>
      </c>
      <c r="AR4860" s="26">
        <v>16</v>
      </c>
      <c r="AS4860" s="26" t="s">
        <v>628</v>
      </c>
      <c r="AT4860" s="26" t="s">
        <v>71</v>
      </c>
      <c r="AU4860" s="26" t="s">
        <v>63</v>
      </c>
      <c r="AV4860" s="26" t="s">
        <v>63</v>
      </c>
      <c r="AW4860" s="26" t="s">
        <v>63</v>
      </c>
      <c r="AX4860" s="26" t="s">
        <v>63</v>
      </c>
      <c r="AY4860" s="26">
        <v>44.0993029999999</v>
      </c>
      <c r="AZ4860" s="26">
        <v>-103.151398</v>
      </c>
      <c r="BA4860" s="26" t="s">
        <v>493</v>
      </c>
      <c r="BB4860" s="26" t="s">
        <v>611</v>
      </c>
      <c r="BC4860" s="26" t="s">
        <v>732</v>
      </c>
      <c r="BD4860" s="26" t="s">
        <v>68</v>
      </c>
      <c r="BE4860" s="26"/>
      <c r="BF4860" s="26" t="s">
        <v>68</v>
      </c>
      <c r="BG4860" s="26" t="s">
        <v>68</v>
      </c>
      <c r="BH4860" s="26" t="s">
        <v>175</v>
      </c>
      <c r="BI4860" s="26">
        <v>8</v>
      </c>
      <c r="BJ4860" s="26" t="s">
        <v>217</v>
      </c>
    </row>
    <row r="4861" spans="36:62" x14ac:dyDescent="0.25">
      <c r="AJ4861" s="26">
        <v>2448</v>
      </c>
      <c r="AK4861" s="26">
        <v>2205824</v>
      </c>
      <c r="AL4861" s="264">
        <v>44689.865972222222</v>
      </c>
      <c r="AM4861" s="26" t="s">
        <v>481</v>
      </c>
      <c r="AN4861" s="26" t="s">
        <v>63</v>
      </c>
      <c r="AO4861" s="26" t="s">
        <v>156</v>
      </c>
      <c r="AP4861" s="26" t="s">
        <v>159</v>
      </c>
      <c r="AQ4861" s="26">
        <v>0</v>
      </c>
      <c r="AR4861" s="26">
        <v>16</v>
      </c>
      <c r="AS4861" s="26" t="s">
        <v>628</v>
      </c>
      <c r="AT4861" s="26" t="s">
        <v>74</v>
      </c>
      <c r="AU4861" s="26" t="s">
        <v>63</v>
      </c>
      <c r="AV4861" s="26" t="s">
        <v>63</v>
      </c>
      <c r="AW4861" s="26" t="s">
        <v>63</v>
      </c>
      <c r="AX4861" s="26" t="s">
        <v>63</v>
      </c>
      <c r="AY4861" s="26">
        <v>44.098354999999898</v>
      </c>
      <c r="AZ4861" s="26">
        <v>-103.151206999999</v>
      </c>
      <c r="BA4861" s="26" t="s">
        <v>166</v>
      </c>
      <c r="BB4861" s="26" t="s">
        <v>1018</v>
      </c>
      <c r="BC4861" s="26" t="s">
        <v>659</v>
      </c>
      <c r="BD4861" s="26" t="s">
        <v>615</v>
      </c>
      <c r="BE4861" s="26"/>
      <c r="BF4861" s="26" t="s">
        <v>68</v>
      </c>
      <c r="BG4861" s="26" t="s">
        <v>771</v>
      </c>
      <c r="BH4861" s="26" t="s">
        <v>175</v>
      </c>
      <c r="BI4861" s="26">
        <v>8</v>
      </c>
      <c r="BJ4861" s="26" t="s">
        <v>217</v>
      </c>
    </row>
    <row r="4862" spans="36:62" x14ac:dyDescent="0.25">
      <c r="AJ4862" s="26">
        <v>2450</v>
      </c>
      <c r="AK4862" s="26">
        <v>2207905</v>
      </c>
      <c r="AL4862" s="264">
        <v>44743.601388888892</v>
      </c>
      <c r="AM4862" s="26" t="s">
        <v>481</v>
      </c>
      <c r="AN4862" s="26" t="s">
        <v>63</v>
      </c>
      <c r="AO4862" s="26" t="s">
        <v>156</v>
      </c>
      <c r="AP4862" s="26" t="s">
        <v>159</v>
      </c>
      <c r="AQ4862" s="26">
        <v>0</v>
      </c>
      <c r="AR4862" s="26">
        <v>44</v>
      </c>
      <c r="AS4862" s="26" t="s">
        <v>1707</v>
      </c>
      <c r="AT4862" s="26" t="s">
        <v>71</v>
      </c>
      <c r="AU4862" s="26" t="s">
        <v>69</v>
      </c>
      <c r="AV4862" s="26" t="s">
        <v>63</v>
      </c>
      <c r="AW4862" s="26" t="s">
        <v>63</v>
      </c>
      <c r="AX4862" s="26" t="s">
        <v>63</v>
      </c>
      <c r="AY4862" s="26">
        <v>43.8390279999999</v>
      </c>
      <c r="AZ4862" s="26">
        <v>-102.592844999999</v>
      </c>
      <c r="BA4862" s="26" t="s">
        <v>185</v>
      </c>
      <c r="BB4862" s="26" t="s">
        <v>811</v>
      </c>
      <c r="BC4862" s="26" t="s">
        <v>620</v>
      </c>
      <c r="BD4862" s="26" t="s">
        <v>759</v>
      </c>
      <c r="BE4862" s="26"/>
      <c r="BF4862" s="26" t="s">
        <v>769</v>
      </c>
      <c r="BG4862" s="26" t="s">
        <v>68</v>
      </c>
      <c r="BH4862" s="26" t="s">
        <v>646</v>
      </c>
      <c r="BI4862" s="26">
        <v>8</v>
      </c>
      <c r="BJ4862" s="26" t="s">
        <v>19</v>
      </c>
    </row>
    <row r="4863" spans="36:62" x14ac:dyDescent="0.25">
      <c r="AJ4863" s="26">
        <v>2451</v>
      </c>
      <c r="AK4863" s="26">
        <v>2208154</v>
      </c>
      <c r="AL4863" s="264">
        <v>44751.506944444445</v>
      </c>
      <c r="AM4863" s="26" t="s">
        <v>147</v>
      </c>
      <c r="AN4863" s="26" t="s">
        <v>63</v>
      </c>
      <c r="AO4863" s="26" t="s">
        <v>204</v>
      </c>
      <c r="AP4863" s="26" t="s">
        <v>159</v>
      </c>
      <c r="AQ4863" s="26">
        <v>0</v>
      </c>
      <c r="AR4863" s="26">
        <v>44</v>
      </c>
      <c r="AS4863" s="26" t="s">
        <v>201</v>
      </c>
      <c r="AT4863" s="26" t="s">
        <v>71</v>
      </c>
      <c r="AU4863" s="26" t="s">
        <v>63</v>
      </c>
      <c r="AV4863" s="26" t="s">
        <v>63</v>
      </c>
      <c r="AW4863" s="26" t="s">
        <v>63</v>
      </c>
      <c r="AX4863" s="26" t="s">
        <v>63</v>
      </c>
      <c r="AY4863" s="26">
        <v>43.720371</v>
      </c>
      <c r="AZ4863" s="26">
        <v>-101.97052100000001</v>
      </c>
      <c r="BA4863" s="26" t="s">
        <v>37</v>
      </c>
      <c r="BB4863" s="26" t="s">
        <v>611</v>
      </c>
      <c r="BC4863" s="26" t="s">
        <v>680</v>
      </c>
      <c r="BD4863" s="26" t="s">
        <v>68</v>
      </c>
      <c r="BE4863" s="26"/>
      <c r="BF4863" s="26" t="s">
        <v>68</v>
      </c>
      <c r="BG4863" s="26" t="s">
        <v>68</v>
      </c>
      <c r="BH4863" s="26" t="s">
        <v>146</v>
      </c>
      <c r="BI4863" s="26">
        <v>8</v>
      </c>
      <c r="BJ4863" s="26" t="s">
        <v>19</v>
      </c>
    </row>
    <row r="4864" spans="36:62" x14ac:dyDescent="0.25">
      <c r="AJ4864" s="26">
        <v>2453</v>
      </c>
      <c r="AK4864" s="26">
        <v>2206407</v>
      </c>
      <c r="AL4864" s="264">
        <v>44698.928472222222</v>
      </c>
      <c r="AM4864" s="26" t="s">
        <v>481</v>
      </c>
      <c r="AN4864" s="26" t="s">
        <v>63</v>
      </c>
      <c r="AO4864" s="26"/>
      <c r="AP4864" s="26"/>
      <c r="AQ4864" s="26">
        <v>0</v>
      </c>
      <c r="AR4864" s="26">
        <v>16</v>
      </c>
      <c r="AS4864" s="26" t="s">
        <v>1035</v>
      </c>
      <c r="AT4864" s="26" t="s">
        <v>71</v>
      </c>
      <c r="AU4864" s="26" t="s">
        <v>63</v>
      </c>
      <c r="AV4864" s="26" t="s">
        <v>63</v>
      </c>
      <c r="AW4864" s="26" t="s">
        <v>63</v>
      </c>
      <c r="AX4864" s="26" t="s">
        <v>63</v>
      </c>
      <c r="AY4864" s="26">
        <v>44.098294000000003</v>
      </c>
      <c r="AZ4864" s="26">
        <v>-103.15139000000001</v>
      </c>
      <c r="BA4864" s="26" t="s">
        <v>158</v>
      </c>
      <c r="BB4864" s="26" t="s">
        <v>165</v>
      </c>
      <c r="BC4864" s="26" t="s">
        <v>759</v>
      </c>
      <c r="BD4864" s="26" t="s">
        <v>68</v>
      </c>
      <c r="BE4864" s="26" t="s">
        <v>1338</v>
      </c>
      <c r="BF4864" s="26" t="s">
        <v>68</v>
      </c>
      <c r="BG4864" s="26" t="s">
        <v>534</v>
      </c>
      <c r="BH4864" s="26" t="s">
        <v>146</v>
      </c>
      <c r="BI4864" s="26">
        <v>8</v>
      </c>
      <c r="BJ4864" s="26" t="s">
        <v>217</v>
      </c>
    </row>
    <row r="4865" spans="36:62" x14ac:dyDescent="0.25">
      <c r="AJ4865" s="26">
        <v>2454</v>
      </c>
      <c r="AK4865" s="26">
        <v>2206294</v>
      </c>
      <c r="AL4865" s="264">
        <v>44705.649305555555</v>
      </c>
      <c r="AM4865" s="26" t="s">
        <v>481</v>
      </c>
      <c r="AN4865" s="26" t="s">
        <v>63</v>
      </c>
      <c r="AO4865" s="26" t="s">
        <v>214</v>
      </c>
      <c r="AP4865" s="26" t="s">
        <v>648</v>
      </c>
      <c r="AQ4865" s="26">
        <v>0</v>
      </c>
      <c r="AR4865" s="26">
        <v>44</v>
      </c>
      <c r="AS4865" s="26" t="s">
        <v>1530</v>
      </c>
      <c r="AT4865" s="26" t="s">
        <v>71</v>
      </c>
      <c r="AU4865" s="26" t="s">
        <v>63</v>
      </c>
      <c r="AV4865" s="26" t="s">
        <v>63</v>
      </c>
      <c r="AW4865" s="26" t="s">
        <v>63</v>
      </c>
      <c r="AX4865" s="26" t="s">
        <v>63</v>
      </c>
      <c r="AY4865" s="26">
        <v>43.903365999999899</v>
      </c>
      <c r="AZ4865" s="26">
        <v>-102.67784</v>
      </c>
      <c r="BA4865" s="26" t="s">
        <v>536</v>
      </c>
      <c r="BB4865" s="26" t="s">
        <v>611</v>
      </c>
      <c r="BC4865" s="26" t="s">
        <v>866</v>
      </c>
      <c r="BD4865" s="26" t="s">
        <v>68</v>
      </c>
      <c r="BE4865" s="26" t="s">
        <v>1708</v>
      </c>
      <c r="BF4865" s="26" t="s">
        <v>68</v>
      </c>
      <c r="BG4865" s="26" t="s">
        <v>68</v>
      </c>
      <c r="BH4865" s="26" t="s">
        <v>1235</v>
      </c>
      <c r="BI4865" s="26">
        <v>8</v>
      </c>
      <c r="BJ4865" s="26" t="s">
        <v>19</v>
      </c>
    </row>
    <row r="4866" spans="36:62" x14ac:dyDescent="0.25">
      <c r="AJ4866" s="26">
        <v>2459</v>
      </c>
      <c r="AK4866" s="26">
        <v>2206512</v>
      </c>
      <c r="AL4866" s="264">
        <v>44712.197916666664</v>
      </c>
      <c r="AM4866" s="26" t="s">
        <v>481</v>
      </c>
      <c r="AN4866" s="26" t="s">
        <v>63</v>
      </c>
      <c r="AO4866" s="26"/>
      <c r="AP4866" s="26"/>
      <c r="AQ4866" s="26">
        <v>-1</v>
      </c>
      <c r="AR4866" s="26">
        <v>44</v>
      </c>
      <c r="AS4866" s="26" t="s">
        <v>168</v>
      </c>
      <c r="AT4866" s="26" t="s">
        <v>71</v>
      </c>
      <c r="AU4866" s="26" t="s">
        <v>63</v>
      </c>
      <c r="AV4866" s="26" t="s">
        <v>63</v>
      </c>
      <c r="AW4866" s="26" t="s">
        <v>63</v>
      </c>
      <c r="AX4866" s="26" t="s">
        <v>63</v>
      </c>
      <c r="AY4866" s="26">
        <v>44.042847000000002</v>
      </c>
      <c r="AZ4866" s="26">
        <v>-103.123042999999</v>
      </c>
      <c r="BA4866" s="26" t="s">
        <v>158</v>
      </c>
      <c r="BB4866" s="26" t="s">
        <v>609</v>
      </c>
      <c r="BC4866" s="26" t="s">
        <v>167</v>
      </c>
      <c r="BD4866" s="26" t="s">
        <v>154</v>
      </c>
      <c r="BE4866" s="26"/>
      <c r="BF4866" s="26" t="s">
        <v>99</v>
      </c>
      <c r="BG4866" s="26" t="s">
        <v>167</v>
      </c>
      <c r="BH4866" s="26" t="s">
        <v>99</v>
      </c>
      <c r="BI4866" s="26">
        <v>8</v>
      </c>
      <c r="BJ4866" s="26" t="s">
        <v>217</v>
      </c>
    </row>
    <row r="4867" spans="36:62" x14ac:dyDescent="0.25">
      <c r="AJ4867" s="26">
        <v>2460</v>
      </c>
      <c r="AK4867" s="26">
        <v>2206911</v>
      </c>
      <c r="AL4867" s="264">
        <v>44722.90625</v>
      </c>
      <c r="AM4867" s="26" t="s">
        <v>481</v>
      </c>
      <c r="AN4867" s="26" t="s">
        <v>63</v>
      </c>
      <c r="AO4867" s="26" t="s">
        <v>156</v>
      </c>
      <c r="AP4867" s="26" t="s">
        <v>159</v>
      </c>
      <c r="AQ4867" s="26">
        <v>0</v>
      </c>
      <c r="AR4867" s="26">
        <v>44</v>
      </c>
      <c r="AS4867" s="26" t="s">
        <v>1709</v>
      </c>
      <c r="AT4867" s="26" t="s">
        <v>74</v>
      </c>
      <c r="AU4867" s="26" t="s">
        <v>63</v>
      </c>
      <c r="AV4867" s="26" t="s">
        <v>63</v>
      </c>
      <c r="AW4867" s="26" t="s">
        <v>63</v>
      </c>
      <c r="AX4867" s="26" t="s">
        <v>63</v>
      </c>
      <c r="AY4867" s="26">
        <v>43.820565000000002</v>
      </c>
      <c r="AZ4867" s="26">
        <v>-102.574703999999</v>
      </c>
      <c r="BA4867" s="26" t="s">
        <v>185</v>
      </c>
      <c r="BB4867" s="26" t="s">
        <v>611</v>
      </c>
      <c r="BC4867" s="26" t="s">
        <v>68</v>
      </c>
      <c r="BD4867" s="26" t="s">
        <v>154</v>
      </c>
      <c r="BE4867" s="26"/>
      <c r="BF4867" s="26" t="s">
        <v>68</v>
      </c>
      <c r="BG4867" s="26" t="s">
        <v>68</v>
      </c>
      <c r="BH4867" s="26" t="s">
        <v>160</v>
      </c>
      <c r="BI4867" s="26">
        <v>8</v>
      </c>
      <c r="BJ4867" s="26" t="s">
        <v>217</v>
      </c>
    </row>
    <row r="4868" spans="36:62" x14ac:dyDescent="0.25">
      <c r="AJ4868" s="26">
        <v>2461</v>
      </c>
      <c r="AK4868" s="26">
        <v>2206960</v>
      </c>
      <c r="AL4868" s="264">
        <v>44722.901388888888</v>
      </c>
      <c r="AM4868" s="26" t="s">
        <v>481</v>
      </c>
      <c r="AN4868" s="26" t="s">
        <v>63</v>
      </c>
      <c r="AO4868" s="26" t="s">
        <v>173</v>
      </c>
      <c r="AP4868" s="26" t="s">
        <v>159</v>
      </c>
      <c r="AQ4868" s="26">
        <v>0</v>
      </c>
      <c r="AR4868" s="26">
        <v>44</v>
      </c>
      <c r="AS4868" s="26" t="s">
        <v>1711</v>
      </c>
      <c r="AT4868" s="26" t="s">
        <v>71</v>
      </c>
      <c r="AU4868" s="26" t="s">
        <v>63</v>
      </c>
      <c r="AV4868" s="26" t="s">
        <v>63</v>
      </c>
      <c r="AW4868" s="26" t="s">
        <v>63</v>
      </c>
      <c r="AX4868" s="26" t="s">
        <v>63</v>
      </c>
      <c r="AY4868" s="26">
        <v>43.805791999999897</v>
      </c>
      <c r="AZ4868" s="26">
        <v>-102.560565999999</v>
      </c>
      <c r="BA4868" s="26" t="s">
        <v>158</v>
      </c>
      <c r="BB4868" s="26" t="s">
        <v>611</v>
      </c>
      <c r="BC4868" s="26" t="s">
        <v>68</v>
      </c>
      <c r="BD4868" s="26" t="s">
        <v>154</v>
      </c>
      <c r="BE4868" s="26" t="s">
        <v>1710</v>
      </c>
      <c r="BF4868" s="26" t="s">
        <v>68</v>
      </c>
      <c r="BG4868" s="26" t="s">
        <v>68</v>
      </c>
      <c r="BH4868" s="26" t="s">
        <v>160</v>
      </c>
      <c r="BI4868" s="26">
        <v>8</v>
      </c>
      <c r="BJ4868" s="26" t="s">
        <v>20</v>
      </c>
    </row>
    <row r="4869" spans="36:62" x14ac:dyDescent="0.25">
      <c r="AJ4869" s="26">
        <v>2462</v>
      </c>
      <c r="AK4869" s="26">
        <v>2206963</v>
      </c>
      <c r="AL4869" s="264">
        <v>44722.901388888888</v>
      </c>
      <c r="AM4869" s="26" t="s">
        <v>481</v>
      </c>
      <c r="AN4869" s="26" t="s">
        <v>63</v>
      </c>
      <c r="AO4869" s="26" t="s">
        <v>156</v>
      </c>
      <c r="AP4869" s="26" t="s">
        <v>159</v>
      </c>
      <c r="AQ4869" s="26">
        <v>0</v>
      </c>
      <c r="AR4869" s="26">
        <v>44</v>
      </c>
      <c r="AS4869" s="26" t="s">
        <v>149</v>
      </c>
      <c r="AT4869" s="26" t="s">
        <v>71</v>
      </c>
      <c r="AU4869" s="26" t="s">
        <v>63</v>
      </c>
      <c r="AV4869" s="26" t="s">
        <v>63</v>
      </c>
      <c r="AW4869" s="26" t="s">
        <v>63</v>
      </c>
      <c r="AX4869" s="26" t="s">
        <v>63</v>
      </c>
      <c r="AY4869" s="26">
        <v>43.820805</v>
      </c>
      <c r="AZ4869" s="26">
        <v>-102.574943</v>
      </c>
      <c r="BA4869" s="26" t="s">
        <v>185</v>
      </c>
      <c r="BB4869" s="26" t="s">
        <v>611</v>
      </c>
      <c r="BC4869" s="26" t="s">
        <v>68</v>
      </c>
      <c r="BD4869" s="26" t="s">
        <v>154</v>
      </c>
      <c r="BE4869" s="26" t="s">
        <v>617</v>
      </c>
      <c r="BF4869" s="26" t="s">
        <v>68</v>
      </c>
      <c r="BG4869" s="26" t="s">
        <v>68</v>
      </c>
      <c r="BH4869" s="26" t="s">
        <v>210</v>
      </c>
      <c r="BI4869" s="26">
        <v>8</v>
      </c>
      <c r="BJ4869" s="26" t="s">
        <v>21</v>
      </c>
    </row>
    <row r="4870" spans="36:62" x14ac:dyDescent="0.25">
      <c r="AJ4870" s="26">
        <v>2463</v>
      </c>
      <c r="AK4870" s="26">
        <v>2206638</v>
      </c>
      <c r="AL4870" s="264">
        <v>44718.394444444442</v>
      </c>
      <c r="AM4870" s="26" t="s">
        <v>481</v>
      </c>
      <c r="AN4870" s="26" t="s">
        <v>63</v>
      </c>
      <c r="AO4870" s="26" t="s">
        <v>156</v>
      </c>
      <c r="AP4870" s="26" t="s">
        <v>159</v>
      </c>
      <c r="AQ4870" s="26">
        <v>0</v>
      </c>
      <c r="AR4870" s="26">
        <v>16</v>
      </c>
      <c r="AS4870" s="26" t="s">
        <v>628</v>
      </c>
      <c r="AT4870" s="26" t="s">
        <v>71</v>
      </c>
      <c r="AU4870" s="26" t="s">
        <v>63</v>
      </c>
      <c r="AV4870" s="26" t="s">
        <v>63</v>
      </c>
      <c r="AW4870" s="26" t="s">
        <v>69</v>
      </c>
      <c r="AX4870" s="26" t="s">
        <v>63</v>
      </c>
      <c r="AY4870" s="26">
        <v>44.0760369999999</v>
      </c>
      <c r="AZ4870" s="26">
        <v>-103.151246</v>
      </c>
      <c r="BA4870" s="26" t="s">
        <v>483</v>
      </c>
      <c r="BB4870" s="26" t="s">
        <v>157</v>
      </c>
      <c r="BC4870" s="26" t="s">
        <v>1462</v>
      </c>
      <c r="BD4870" s="26" t="s">
        <v>68</v>
      </c>
      <c r="BE4870" s="26" t="s">
        <v>705</v>
      </c>
      <c r="BF4870" s="26" t="s">
        <v>68</v>
      </c>
      <c r="BG4870" s="26" t="s">
        <v>68</v>
      </c>
      <c r="BH4870" s="26" t="s">
        <v>175</v>
      </c>
      <c r="BI4870" s="26">
        <v>8</v>
      </c>
      <c r="BJ4870" s="26" t="s">
        <v>217</v>
      </c>
    </row>
    <row r="4871" spans="36:62" x14ac:dyDescent="0.25">
      <c r="AJ4871" s="26">
        <v>2468</v>
      </c>
      <c r="AK4871" s="26">
        <v>2206829</v>
      </c>
      <c r="AL4871" s="264">
        <v>44720.4375</v>
      </c>
      <c r="AM4871" s="26" t="s">
        <v>481</v>
      </c>
      <c r="AN4871" s="26" t="s">
        <v>63</v>
      </c>
      <c r="AO4871" s="26" t="s">
        <v>156</v>
      </c>
      <c r="AP4871" s="26" t="s">
        <v>726</v>
      </c>
      <c r="AQ4871" s="26">
        <v>0</v>
      </c>
      <c r="AR4871" s="26">
        <v>16</v>
      </c>
      <c r="AS4871" s="26" t="s">
        <v>628</v>
      </c>
      <c r="AT4871" s="26" t="s">
        <v>74</v>
      </c>
      <c r="AU4871" s="26" t="s">
        <v>63</v>
      </c>
      <c r="AV4871" s="26" t="s">
        <v>63</v>
      </c>
      <c r="AW4871" s="26" t="s">
        <v>63</v>
      </c>
      <c r="AX4871" s="26" t="s">
        <v>63</v>
      </c>
      <c r="AY4871" s="26">
        <v>44.096257000000001</v>
      </c>
      <c r="AZ4871" s="26">
        <v>-103.151383999999</v>
      </c>
      <c r="BA4871" s="26" t="s">
        <v>493</v>
      </c>
      <c r="BB4871" s="26" t="s">
        <v>811</v>
      </c>
      <c r="BC4871" s="26" t="s">
        <v>926</v>
      </c>
      <c r="BD4871" s="26" t="s">
        <v>68</v>
      </c>
      <c r="BE4871" s="26" t="s">
        <v>1463</v>
      </c>
      <c r="BF4871" s="26" t="s">
        <v>68</v>
      </c>
      <c r="BG4871" s="26" t="s">
        <v>68</v>
      </c>
      <c r="BH4871" s="26" t="s">
        <v>175</v>
      </c>
      <c r="BI4871" s="26">
        <v>8</v>
      </c>
      <c r="BJ4871" s="26" t="s">
        <v>21</v>
      </c>
    </row>
    <row r="4872" spans="36:62" x14ac:dyDescent="0.25">
      <c r="AJ4872" s="26">
        <v>2469</v>
      </c>
      <c r="AK4872" s="26">
        <v>2207004</v>
      </c>
      <c r="AL4872" s="264">
        <v>44726.395833333336</v>
      </c>
      <c r="AM4872" s="26" t="s">
        <v>481</v>
      </c>
      <c r="AN4872" s="26" t="s">
        <v>63</v>
      </c>
      <c r="AO4872" s="26"/>
      <c r="AP4872" s="26"/>
      <c r="AQ4872" s="26">
        <v>-1</v>
      </c>
      <c r="AR4872" s="26">
        <v>44</v>
      </c>
      <c r="AS4872" s="26" t="s">
        <v>168</v>
      </c>
      <c r="AT4872" s="26" t="s">
        <v>74</v>
      </c>
      <c r="AU4872" s="26" t="s">
        <v>63</v>
      </c>
      <c r="AV4872" s="26" t="s">
        <v>63</v>
      </c>
      <c r="AW4872" s="26" t="s">
        <v>63</v>
      </c>
      <c r="AX4872" s="26" t="s">
        <v>63</v>
      </c>
      <c r="AY4872" s="26">
        <v>44.022893000000003</v>
      </c>
      <c r="AZ4872" s="26">
        <v>-103.06643800000001</v>
      </c>
      <c r="BA4872" s="26" t="s">
        <v>185</v>
      </c>
      <c r="BB4872" s="26" t="s">
        <v>609</v>
      </c>
      <c r="BC4872" s="26" t="s">
        <v>167</v>
      </c>
      <c r="BD4872" s="26" t="s">
        <v>154</v>
      </c>
      <c r="BE4872" s="26"/>
      <c r="BF4872" s="26" t="s">
        <v>99</v>
      </c>
      <c r="BG4872" s="26" t="s">
        <v>167</v>
      </c>
      <c r="BH4872" s="26" t="s">
        <v>99</v>
      </c>
      <c r="BI4872" s="26">
        <v>8</v>
      </c>
      <c r="BJ4872" s="26" t="s">
        <v>217</v>
      </c>
    </row>
    <row r="4873" spans="36:62" x14ac:dyDescent="0.25">
      <c r="AJ4873" s="26">
        <v>2470</v>
      </c>
      <c r="AK4873" s="26">
        <v>2207271</v>
      </c>
      <c r="AL4873" s="264">
        <v>44729.388888888891</v>
      </c>
      <c r="AM4873" s="26" t="s">
        <v>481</v>
      </c>
      <c r="AN4873" s="26" t="s">
        <v>63</v>
      </c>
      <c r="AO4873" s="26"/>
      <c r="AP4873" s="26"/>
      <c r="AQ4873" s="26">
        <v>-1</v>
      </c>
      <c r="AR4873" s="26">
        <v>16</v>
      </c>
      <c r="AS4873" s="26" t="s">
        <v>168</v>
      </c>
      <c r="AT4873" s="26" t="s">
        <v>71</v>
      </c>
      <c r="AU4873" s="26" t="s">
        <v>63</v>
      </c>
      <c r="AV4873" s="26" t="s">
        <v>63</v>
      </c>
      <c r="AW4873" s="26" t="s">
        <v>63</v>
      </c>
      <c r="AX4873" s="26" t="s">
        <v>63</v>
      </c>
      <c r="AY4873" s="26">
        <v>44.069370999999897</v>
      </c>
      <c r="AZ4873" s="26">
        <v>-103.15811600000001</v>
      </c>
      <c r="BA4873" s="26" t="s">
        <v>485</v>
      </c>
      <c r="BB4873" s="26" t="s">
        <v>157</v>
      </c>
      <c r="BC4873" s="26" t="s">
        <v>167</v>
      </c>
      <c r="BD4873" s="26" t="s">
        <v>154</v>
      </c>
      <c r="BE4873" s="26"/>
      <c r="BF4873" s="26" t="s">
        <v>99</v>
      </c>
      <c r="BG4873" s="26" t="s">
        <v>167</v>
      </c>
      <c r="BH4873" s="26" t="s">
        <v>99</v>
      </c>
      <c r="BI4873" s="26">
        <v>8</v>
      </c>
      <c r="BJ4873" s="26" t="s">
        <v>217</v>
      </c>
    </row>
    <row r="4874" spans="36:62" x14ac:dyDescent="0.25">
      <c r="AJ4874" s="26">
        <v>2471</v>
      </c>
      <c r="AK4874" s="26">
        <v>2206935</v>
      </c>
      <c r="AL4874" s="264">
        <v>44722.53125</v>
      </c>
      <c r="AM4874" s="26" t="s">
        <v>481</v>
      </c>
      <c r="AN4874" s="26" t="s">
        <v>63</v>
      </c>
      <c r="AO4874" s="26" t="s">
        <v>156</v>
      </c>
      <c r="AP4874" s="26" t="s">
        <v>716</v>
      </c>
      <c r="AQ4874" s="26">
        <v>0</v>
      </c>
      <c r="AR4874" s="26">
        <v>16</v>
      </c>
      <c r="AS4874" s="26" t="s">
        <v>628</v>
      </c>
      <c r="AT4874" s="26" t="s">
        <v>74</v>
      </c>
      <c r="AU4874" s="26" t="s">
        <v>63</v>
      </c>
      <c r="AV4874" s="26" t="s">
        <v>63</v>
      </c>
      <c r="AW4874" s="26" t="s">
        <v>63</v>
      </c>
      <c r="AX4874" s="26" t="s">
        <v>63</v>
      </c>
      <c r="AY4874" s="26">
        <v>44.069225000000003</v>
      </c>
      <c r="AZ4874" s="26">
        <v>-103.158551</v>
      </c>
      <c r="BA4874" s="26" t="s">
        <v>483</v>
      </c>
      <c r="BB4874" s="26" t="s">
        <v>611</v>
      </c>
      <c r="BC4874" s="26" t="s">
        <v>708</v>
      </c>
      <c r="BD4874" s="26" t="s">
        <v>68</v>
      </c>
      <c r="BE4874" s="26"/>
      <c r="BF4874" s="26" t="s">
        <v>68</v>
      </c>
      <c r="BG4874" s="26" t="s">
        <v>68</v>
      </c>
      <c r="BH4874" s="26" t="s">
        <v>175</v>
      </c>
      <c r="BI4874" s="26">
        <v>8</v>
      </c>
      <c r="BJ4874" s="26" t="s">
        <v>217</v>
      </c>
    </row>
    <row r="4875" spans="36:62" x14ac:dyDescent="0.25">
      <c r="AJ4875" s="26">
        <v>2472</v>
      </c>
      <c r="AK4875" s="26">
        <v>2208166</v>
      </c>
      <c r="AL4875" s="264">
        <v>44745.965277777781</v>
      </c>
      <c r="AM4875" s="26" t="s">
        <v>481</v>
      </c>
      <c r="AN4875" s="26" t="s">
        <v>63</v>
      </c>
      <c r="AO4875" s="26"/>
      <c r="AP4875" s="26"/>
      <c r="AQ4875" s="26">
        <v>-1</v>
      </c>
      <c r="AR4875" s="26">
        <v>44</v>
      </c>
      <c r="AS4875" s="26" t="s">
        <v>168</v>
      </c>
      <c r="AT4875" s="26" t="s">
        <v>71</v>
      </c>
      <c r="AU4875" s="26" t="s">
        <v>63</v>
      </c>
      <c r="AV4875" s="26" t="s">
        <v>63</v>
      </c>
      <c r="AW4875" s="26" t="s">
        <v>63</v>
      </c>
      <c r="AX4875" s="26" t="s">
        <v>63</v>
      </c>
      <c r="AY4875" s="26">
        <v>43.916179999999898</v>
      </c>
      <c r="AZ4875" s="26">
        <v>-102.729230999999</v>
      </c>
      <c r="BA4875" s="26" t="s">
        <v>185</v>
      </c>
      <c r="BB4875" s="26" t="s">
        <v>609</v>
      </c>
      <c r="BC4875" s="26" t="s">
        <v>167</v>
      </c>
      <c r="BD4875" s="26" t="s">
        <v>154</v>
      </c>
      <c r="BE4875" s="26"/>
      <c r="BF4875" s="26" t="s">
        <v>99</v>
      </c>
      <c r="BG4875" s="26" t="s">
        <v>167</v>
      </c>
      <c r="BH4875" s="26" t="s">
        <v>99</v>
      </c>
      <c r="BI4875" s="26">
        <v>8</v>
      </c>
      <c r="BJ4875" s="26" t="s">
        <v>217</v>
      </c>
    </row>
    <row r="4876" spans="36:62" x14ac:dyDescent="0.25">
      <c r="AJ4876" s="26">
        <v>2474</v>
      </c>
      <c r="AK4876" s="26">
        <v>2209251</v>
      </c>
      <c r="AL4876" s="264">
        <v>44768.884027777778</v>
      </c>
      <c r="AM4876" s="26" t="s">
        <v>481</v>
      </c>
      <c r="AN4876" s="26" t="s">
        <v>63</v>
      </c>
      <c r="AO4876" s="26" t="s">
        <v>156</v>
      </c>
      <c r="AP4876" s="26" t="s">
        <v>1464</v>
      </c>
      <c r="AQ4876" s="26">
        <v>0</v>
      </c>
      <c r="AR4876" s="26">
        <v>16</v>
      </c>
      <c r="AS4876" s="26" t="s">
        <v>628</v>
      </c>
      <c r="AT4876" s="26" t="s">
        <v>71</v>
      </c>
      <c r="AU4876" s="26" t="s">
        <v>63</v>
      </c>
      <c r="AV4876" s="26" t="s">
        <v>63</v>
      </c>
      <c r="AW4876" s="26" t="s">
        <v>63</v>
      </c>
      <c r="AX4876" s="26" t="s">
        <v>63</v>
      </c>
      <c r="AY4876" s="26">
        <v>44.099114</v>
      </c>
      <c r="AZ4876" s="26">
        <v>-103.15120400000001</v>
      </c>
      <c r="BA4876" s="26" t="s">
        <v>493</v>
      </c>
      <c r="BB4876" s="26" t="s">
        <v>165</v>
      </c>
      <c r="BC4876" s="26" t="s">
        <v>659</v>
      </c>
      <c r="BD4876" s="26" t="s">
        <v>68</v>
      </c>
      <c r="BE4876" s="26" t="s">
        <v>161</v>
      </c>
      <c r="BF4876" s="26" t="s">
        <v>68</v>
      </c>
      <c r="BG4876" s="26" t="s">
        <v>68</v>
      </c>
      <c r="BH4876" s="26" t="s">
        <v>991</v>
      </c>
      <c r="BI4876" s="26">
        <v>8</v>
      </c>
      <c r="BJ4876" s="26" t="s">
        <v>217</v>
      </c>
    </row>
    <row r="4877" spans="36:62" x14ac:dyDescent="0.25">
      <c r="AJ4877" s="26">
        <v>2475</v>
      </c>
      <c r="AK4877" s="26">
        <v>2208391</v>
      </c>
      <c r="AL4877" s="264">
        <v>44749.793055555558</v>
      </c>
      <c r="AM4877" s="26" t="s">
        <v>481</v>
      </c>
      <c r="AN4877" s="26" t="s">
        <v>63</v>
      </c>
      <c r="AO4877" s="26" t="s">
        <v>204</v>
      </c>
      <c r="AP4877" s="26" t="s">
        <v>159</v>
      </c>
      <c r="AQ4877" s="26">
        <v>0</v>
      </c>
      <c r="AR4877" s="26">
        <v>44</v>
      </c>
      <c r="AS4877" s="26" t="s">
        <v>188</v>
      </c>
      <c r="AT4877" s="26" t="s">
        <v>71</v>
      </c>
      <c r="AU4877" s="26" t="s">
        <v>63</v>
      </c>
      <c r="AV4877" s="26" t="s">
        <v>63</v>
      </c>
      <c r="AW4877" s="26" t="s">
        <v>63</v>
      </c>
      <c r="AX4877" s="26" t="s">
        <v>63</v>
      </c>
      <c r="AY4877" s="26">
        <v>43.718276000000003</v>
      </c>
      <c r="AZ4877" s="26">
        <v>-102.168724999999</v>
      </c>
      <c r="BA4877" s="26" t="s">
        <v>37</v>
      </c>
      <c r="BB4877" s="26" t="s">
        <v>611</v>
      </c>
      <c r="BC4877" s="26" t="s">
        <v>162</v>
      </c>
      <c r="BD4877" s="26" t="s">
        <v>792</v>
      </c>
      <c r="BE4877" s="26"/>
      <c r="BF4877" s="26" t="s">
        <v>68</v>
      </c>
      <c r="BG4877" s="26" t="s">
        <v>68</v>
      </c>
      <c r="BH4877" s="26" t="s">
        <v>160</v>
      </c>
      <c r="BI4877" s="26">
        <v>8</v>
      </c>
      <c r="BJ4877" s="26" t="s">
        <v>20</v>
      </c>
    </row>
    <row r="4878" spans="36:62" x14ac:dyDescent="0.25">
      <c r="AJ4878" s="26">
        <v>2481</v>
      </c>
      <c r="AK4878" s="26">
        <v>2207297</v>
      </c>
      <c r="AL4878" s="264">
        <v>44733.510416666664</v>
      </c>
      <c r="AM4878" s="26" t="s">
        <v>481</v>
      </c>
      <c r="AN4878" s="26" t="s">
        <v>63</v>
      </c>
      <c r="AO4878" s="26" t="s">
        <v>156</v>
      </c>
      <c r="AP4878" s="26" t="s">
        <v>713</v>
      </c>
      <c r="AQ4878" s="26">
        <v>0</v>
      </c>
      <c r="AR4878" s="26">
        <v>44</v>
      </c>
      <c r="AS4878" s="26" t="s">
        <v>628</v>
      </c>
      <c r="AT4878" s="26" t="s">
        <v>71</v>
      </c>
      <c r="AU4878" s="26" t="s">
        <v>63</v>
      </c>
      <c r="AV4878" s="26" t="s">
        <v>63</v>
      </c>
      <c r="AW4878" s="26" t="s">
        <v>63</v>
      </c>
      <c r="AX4878" s="26" t="s">
        <v>63</v>
      </c>
      <c r="AY4878" s="26">
        <v>44.065396</v>
      </c>
      <c r="AZ4878" s="26">
        <v>-103.162724999999</v>
      </c>
      <c r="BA4878" s="26" t="s">
        <v>483</v>
      </c>
      <c r="BB4878" s="26" t="s">
        <v>611</v>
      </c>
      <c r="BC4878" s="26" t="s">
        <v>708</v>
      </c>
      <c r="BD4878" s="26" t="s">
        <v>68</v>
      </c>
      <c r="BE4878" s="26" t="s">
        <v>705</v>
      </c>
      <c r="BF4878" s="26" t="s">
        <v>68</v>
      </c>
      <c r="BG4878" s="26" t="s">
        <v>68</v>
      </c>
      <c r="BH4878" s="26" t="s">
        <v>1308</v>
      </c>
      <c r="BI4878" s="26">
        <v>8</v>
      </c>
      <c r="BJ4878" s="26" t="s">
        <v>21</v>
      </c>
    </row>
    <row r="4879" spans="36:62" x14ac:dyDescent="0.25">
      <c r="AJ4879" s="26">
        <v>2482</v>
      </c>
      <c r="AK4879" s="26">
        <v>2208024</v>
      </c>
      <c r="AL4879" s="264">
        <v>44738.55972222222</v>
      </c>
      <c r="AM4879" s="26" t="s">
        <v>481</v>
      </c>
      <c r="AN4879" s="26" t="s">
        <v>63</v>
      </c>
      <c r="AO4879" s="26" t="s">
        <v>1143</v>
      </c>
      <c r="AP4879" s="26" t="s">
        <v>716</v>
      </c>
      <c r="AQ4879" s="26">
        <v>0</v>
      </c>
      <c r="AR4879" s="26">
        <v>44</v>
      </c>
      <c r="AS4879" s="26" t="s">
        <v>628</v>
      </c>
      <c r="AT4879" s="26" t="s">
        <v>71</v>
      </c>
      <c r="AU4879" s="26" t="s">
        <v>63</v>
      </c>
      <c r="AV4879" s="26" t="s">
        <v>63</v>
      </c>
      <c r="AW4879" s="26" t="s">
        <v>63</v>
      </c>
      <c r="AX4879" s="26" t="s">
        <v>63</v>
      </c>
      <c r="AY4879" s="26">
        <v>44.063643999999897</v>
      </c>
      <c r="AZ4879" s="26">
        <v>-103.159672999999</v>
      </c>
      <c r="BA4879" s="26" t="s">
        <v>535</v>
      </c>
      <c r="BB4879" s="26" t="s">
        <v>165</v>
      </c>
      <c r="BC4879" s="26" t="s">
        <v>659</v>
      </c>
      <c r="BD4879" s="26" t="s">
        <v>68</v>
      </c>
      <c r="BE4879" s="26"/>
      <c r="BF4879" s="26" t="s">
        <v>68</v>
      </c>
      <c r="BG4879" s="26" t="s">
        <v>68</v>
      </c>
      <c r="BH4879" s="26" t="s">
        <v>175</v>
      </c>
      <c r="BI4879" s="26">
        <v>8</v>
      </c>
      <c r="BJ4879" s="26" t="s">
        <v>217</v>
      </c>
    </row>
    <row r="4880" spans="36:62" x14ac:dyDescent="0.25">
      <c r="AJ4880" s="26">
        <v>2483</v>
      </c>
      <c r="AK4880" s="26">
        <v>2207977</v>
      </c>
      <c r="AL4880" s="264">
        <v>44719.90902777778</v>
      </c>
      <c r="AM4880" s="26" t="s">
        <v>481</v>
      </c>
      <c r="AN4880" s="26" t="s">
        <v>63</v>
      </c>
      <c r="AO4880" s="26" t="s">
        <v>156</v>
      </c>
      <c r="AP4880" s="26" t="s">
        <v>159</v>
      </c>
      <c r="AQ4880" s="26">
        <v>0</v>
      </c>
      <c r="AR4880" s="26">
        <v>44</v>
      </c>
      <c r="AS4880" s="26" t="s">
        <v>1712</v>
      </c>
      <c r="AT4880" s="26" t="s">
        <v>71</v>
      </c>
      <c r="AU4880" s="26" t="s">
        <v>63</v>
      </c>
      <c r="AV4880" s="26" t="s">
        <v>63</v>
      </c>
      <c r="AW4880" s="26" t="s">
        <v>63</v>
      </c>
      <c r="AX4880" s="26" t="s">
        <v>63</v>
      </c>
      <c r="AY4880" s="26">
        <v>43.977125000000001</v>
      </c>
      <c r="AZ4880" s="26">
        <v>-102.914299</v>
      </c>
      <c r="BA4880" s="26" t="s">
        <v>485</v>
      </c>
      <c r="BB4880" s="26" t="s">
        <v>609</v>
      </c>
      <c r="BC4880" s="26" t="s">
        <v>68</v>
      </c>
      <c r="BD4880" s="26" t="s">
        <v>154</v>
      </c>
      <c r="BE4880" s="26"/>
      <c r="BF4880" s="26" t="s">
        <v>68</v>
      </c>
      <c r="BG4880" s="26" t="s">
        <v>68</v>
      </c>
      <c r="BH4880" s="26" t="s">
        <v>1071</v>
      </c>
      <c r="BI4880" s="26">
        <v>8</v>
      </c>
      <c r="BJ4880" s="26" t="s">
        <v>20</v>
      </c>
    </row>
    <row r="4881" spans="36:62" x14ac:dyDescent="0.25">
      <c r="AJ4881" s="26">
        <v>2487</v>
      </c>
      <c r="AK4881" s="26">
        <v>2209960</v>
      </c>
      <c r="AL4881" s="264">
        <v>44783.331944444442</v>
      </c>
      <c r="AM4881" s="26" t="s">
        <v>481</v>
      </c>
      <c r="AN4881" s="26" t="s">
        <v>63</v>
      </c>
      <c r="AO4881" s="26" t="s">
        <v>156</v>
      </c>
      <c r="AP4881" s="26" t="s">
        <v>1464</v>
      </c>
      <c r="AQ4881" s="26">
        <v>0</v>
      </c>
      <c r="AR4881" s="26">
        <v>16</v>
      </c>
      <c r="AS4881" s="26" t="s">
        <v>628</v>
      </c>
      <c r="AT4881" s="26" t="s">
        <v>71</v>
      </c>
      <c r="AU4881" s="26" t="s">
        <v>63</v>
      </c>
      <c r="AV4881" s="26" t="s">
        <v>63</v>
      </c>
      <c r="AW4881" s="26" t="s">
        <v>63</v>
      </c>
      <c r="AX4881" s="26" t="s">
        <v>63</v>
      </c>
      <c r="AY4881" s="26">
        <v>44.099114</v>
      </c>
      <c r="AZ4881" s="26">
        <v>-103.15120400000001</v>
      </c>
      <c r="BA4881" s="26" t="s">
        <v>486</v>
      </c>
      <c r="BB4881" s="26" t="s">
        <v>672</v>
      </c>
      <c r="BC4881" s="26" t="s">
        <v>659</v>
      </c>
      <c r="BD4881" s="26" t="s">
        <v>68</v>
      </c>
      <c r="BE4881" s="26" t="s">
        <v>1469</v>
      </c>
      <c r="BF4881" s="26" t="s">
        <v>68</v>
      </c>
      <c r="BG4881" s="26" t="s">
        <v>68</v>
      </c>
      <c r="BH4881" s="26" t="s">
        <v>646</v>
      </c>
      <c r="BI4881" s="26">
        <v>8</v>
      </c>
      <c r="BJ4881" s="26" t="s">
        <v>217</v>
      </c>
    </row>
    <row r="4882" spans="36:62" x14ac:dyDescent="0.25">
      <c r="AJ4882" s="26">
        <v>2490</v>
      </c>
      <c r="AK4882" s="26">
        <v>2208291</v>
      </c>
      <c r="AL4882" s="264">
        <v>44750.284722222219</v>
      </c>
      <c r="AM4882" s="26" t="s">
        <v>481</v>
      </c>
      <c r="AN4882" s="26" t="s">
        <v>63</v>
      </c>
      <c r="AO4882" s="26" t="s">
        <v>156</v>
      </c>
      <c r="AP4882" s="26" t="s">
        <v>1464</v>
      </c>
      <c r="AQ4882" s="26">
        <v>0</v>
      </c>
      <c r="AR4882" s="26">
        <v>16</v>
      </c>
      <c r="AS4882" s="26" t="s">
        <v>628</v>
      </c>
      <c r="AT4882" s="26" t="s">
        <v>74</v>
      </c>
      <c r="AU4882" s="26" t="s">
        <v>63</v>
      </c>
      <c r="AV4882" s="26" t="s">
        <v>63</v>
      </c>
      <c r="AW4882" s="26" t="s">
        <v>63</v>
      </c>
      <c r="AX4882" s="26" t="s">
        <v>63</v>
      </c>
      <c r="AY4882" s="26">
        <v>44.098478</v>
      </c>
      <c r="AZ4882" s="26">
        <v>-103.151207999999</v>
      </c>
      <c r="BA4882" s="26" t="s">
        <v>166</v>
      </c>
      <c r="BB4882" s="26" t="s">
        <v>672</v>
      </c>
      <c r="BC4882" s="26" t="s">
        <v>659</v>
      </c>
      <c r="BD4882" s="26" t="s">
        <v>68</v>
      </c>
      <c r="BE4882" s="26" t="s">
        <v>1187</v>
      </c>
      <c r="BF4882" s="26" t="s">
        <v>68</v>
      </c>
      <c r="BG4882" s="26" t="s">
        <v>68</v>
      </c>
      <c r="BH4882" s="26" t="s">
        <v>175</v>
      </c>
      <c r="BI4882" s="26">
        <v>8</v>
      </c>
      <c r="BJ4882" s="26" t="s">
        <v>217</v>
      </c>
    </row>
    <row r="4883" spans="36:62" x14ac:dyDescent="0.25">
      <c r="AJ4883" s="26">
        <v>2492</v>
      </c>
      <c r="AK4883" s="26">
        <v>2208483</v>
      </c>
      <c r="AL4883" s="264">
        <v>44756.041666666664</v>
      </c>
      <c r="AM4883" s="26" t="s">
        <v>481</v>
      </c>
      <c r="AN4883" s="26" t="s">
        <v>63</v>
      </c>
      <c r="AO4883" s="26"/>
      <c r="AP4883" s="26"/>
      <c r="AQ4883" s="26">
        <v>-1</v>
      </c>
      <c r="AR4883" s="26">
        <v>44</v>
      </c>
      <c r="AS4883" s="26" t="s">
        <v>168</v>
      </c>
      <c r="AT4883" s="26" t="s">
        <v>71</v>
      </c>
      <c r="AU4883" s="26" t="s">
        <v>63</v>
      </c>
      <c r="AV4883" s="26" t="s">
        <v>63</v>
      </c>
      <c r="AW4883" s="26" t="s">
        <v>63</v>
      </c>
      <c r="AX4883" s="26" t="s">
        <v>63</v>
      </c>
      <c r="AY4883" s="26">
        <v>43.927785999999898</v>
      </c>
      <c r="AZ4883" s="26">
        <v>-102.750754</v>
      </c>
      <c r="BA4883" s="26" t="s">
        <v>166</v>
      </c>
      <c r="BB4883" s="26" t="s">
        <v>609</v>
      </c>
      <c r="BC4883" s="26" t="s">
        <v>167</v>
      </c>
      <c r="BD4883" s="26" t="s">
        <v>154</v>
      </c>
      <c r="BE4883" s="26"/>
      <c r="BF4883" s="26" t="s">
        <v>99</v>
      </c>
      <c r="BG4883" s="26" t="s">
        <v>167</v>
      </c>
      <c r="BH4883" s="26" t="s">
        <v>99</v>
      </c>
      <c r="BI4883" s="26">
        <v>8</v>
      </c>
      <c r="BJ4883" s="26" t="s">
        <v>217</v>
      </c>
    </row>
    <row r="4884" spans="36:62" x14ac:dyDescent="0.25">
      <c r="AJ4884" s="26">
        <v>2496</v>
      </c>
      <c r="AK4884" s="26">
        <v>2209301</v>
      </c>
      <c r="AL4884" s="264">
        <v>44756.290277777778</v>
      </c>
      <c r="AM4884" s="26" t="s">
        <v>481</v>
      </c>
      <c r="AN4884" s="26" t="s">
        <v>63</v>
      </c>
      <c r="AO4884" s="26" t="s">
        <v>156</v>
      </c>
      <c r="AP4884" s="26" t="s">
        <v>159</v>
      </c>
      <c r="AQ4884" s="26">
        <v>0</v>
      </c>
      <c r="AR4884" s="26">
        <v>44</v>
      </c>
      <c r="AS4884" s="26" t="s">
        <v>628</v>
      </c>
      <c r="AT4884" s="26" t="s">
        <v>71</v>
      </c>
      <c r="AU4884" s="26" t="s">
        <v>63</v>
      </c>
      <c r="AV4884" s="26" t="s">
        <v>63</v>
      </c>
      <c r="AW4884" s="26" t="s">
        <v>63</v>
      </c>
      <c r="AX4884" s="26" t="s">
        <v>63</v>
      </c>
      <c r="AY4884" s="26">
        <v>44.063643999999897</v>
      </c>
      <c r="AZ4884" s="26">
        <v>-103.159672999999</v>
      </c>
      <c r="BA4884" s="26" t="s">
        <v>493</v>
      </c>
      <c r="BB4884" s="26" t="s">
        <v>1278</v>
      </c>
      <c r="BC4884" s="26" t="s">
        <v>727</v>
      </c>
      <c r="BD4884" s="26" t="s">
        <v>68</v>
      </c>
      <c r="BE4884" s="26" t="s">
        <v>1632</v>
      </c>
      <c r="BF4884" s="26" t="s">
        <v>68</v>
      </c>
      <c r="BG4884" s="26" t="s">
        <v>68</v>
      </c>
      <c r="BH4884" s="26" t="s">
        <v>1043</v>
      </c>
      <c r="BI4884" s="26">
        <v>8</v>
      </c>
      <c r="BJ4884" s="26" t="s">
        <v>217</v>
      </c>
    </row>
    <row r="4885" spans="36:62" x14ac:dyDescent="0.25">
      <c r="AJ4885" s="26">
        <v>2499</v>
      </c>
      <c r="AK4885" s="26">
        <v>2209291</v>
      </c>
      <c r="AL4885" s="264">
        <v>44767.356944444444</v>
      </c>
      <c r="AM4885" s="26" t="s">
        <v>481</v>
      </c>
      <c r="AN4885" s="26" t="s">
        <v>63</v>
      </c>
      <c r="AO4885" s="26" t="s">
        <v>156</v>
      </c>
      <c r="AP4885" s="26" t="s">
        <v>159</v>
      </c>
      <c r="AQ4885" s="26">
        <v>0</v>
      </c>
      <c r="AR4885" s="26">
        <v>44</v>
      </c>
      <c r="AS4885" s="26" t="s">
        <v>628</v>
      </c>
      <c r="AT4885" s="26" t="s">
        <v>71</v>
      </c>
      <c r="AU4885" s="26" t="s">
        <v>63</v>
      </c>
      <c r="AV4885" s="26" t="s">
        <v>63</v>
      </c>
      <c r="AW4885" s="26" t="s">
        <v>63</v>
      </c>
      <c r="AX4885" s="26" t="s">
        <v>63</v>
      </c>
      <c r="AY4885" s="26">
        <v>44.061082999999996</v>
      </c>
      <c r="AZ4885" s="26">
        <v>-103.155186999999</v>
      </c>
      <c r="BA4885" s="26" t="s">
        <v>158</v>
      </c>
      <c r="BB4885" s="26" t="s">
        <v>609</v>
      </c>
      <c r="BC4885" s="26" t="s">
        <v>708</v>
      </c>
      <c r="BD4885" s="26" t="s">
        <v>68</v>
      </c>
      <c r="BE4885" s="26" t="s">
        <v>705</v>
      </c>
      <c r="BF4885" s="26" t="s">
        <v>68</v>
      </c>
      <c r="BG4885" s="26" t="s">
        <v>68</v>
      </c>
      <c r="BH4885" s="26" t="s">
        <v>646</v>
      </c>
      <c r="BI4885" s="26">
        <v>8</v>
      </c>
      <c r="BJ4885" s="26" t="s">
        <v>217</v>
      </c>
    </row>
    <row r="4886" spans="36:62" x14ac:dyDescent="0.25">
      <c r="AJ4886" s="26">
        <v>2500</v>
      </c>
      <c r="AK4886" s="26">
        <v>2209262</v>
      </c>
      <c r="AL4886" s="264">
        <v>44770.594444444447</v>
      </c>
      <c r="AM4886" s="26" t="s">
        <v>481</v>
      </c>
      <c r="AN4886" s="26" t="s">
        <v>63</v>
      </c>
      <c r="AO4886" s="26" t="s">
        <v>156</v>
      </c>
      <c r="AP4886" s="26" t="s">
        <v>716</v>
      </c>
      <c r="AQ4886" s="26">
        <v>0</v>
      </c>
      <c r="AR4886" s="26">
        <v>16</v>
      </c>
      <c r="AS4886" s="26" t="s">
        <v>628</v>
      </c>
      <c r="AT4886" s="26" t="s">
        <v>71</v>
      </c>
      <c r="AU4886" s="26" t="s">
        <v>63</v>
      </c>
      <c r="AV4886" s="26" t="s">
        <v>63</v>
      </c>
      <c r="AW4886" s="26" t="s">
        <v>69</v>
      </c>
      <c r="AX4886" s="26" t="s">
        <v>63</v>
      </c>
      <c r="AY4886" s="26">
        <v>44.069293000000002</v>
      </c>
      <c r="AZ4886" s="26">
        <v>-103.15846000000001</v>
      </c>
      <c r="BA4886" s="26" t="s">
        <v>166</v>
      </c>
      <c r="BB4886" s="26" t="s">
        <v>165</v>
      </c>
      <c r="BC4886" s="26" t="s">
        <v>1135</v>
      </c>
      <c r="BD4886" s="26" t="s">
        <v>68</v>
      </c>
      <c r="BE4886" s="26" t="s">
        <v>1470</v>
      </c>
      <c r="BF4886" s="26" t="s">
        <v>68</v>
      </c>
      <c r="BG4886" s="26" t="s">
        <v>68</v>
      </c>
      <c r="BH4886" s="26" t="s">
        <v>175</v>
      </c>
      <c r="BI4886" s="26">
        <v>8</v>
      </c>
      <c r="BJ4886" s="26" t="s">
        <v>217</v>
      </c>
    </row>
    <row r="4887" spans="36:62" x14ac:dyDescent="0.25">
      <c r="AJ4887" s="26">
        <v>2501</v>
      </c>
      <c r="AK4887" s="26">
        <v>2209261</v>
      </c>
      <c r="AL4887" s="264">
        <v>44770.669444444444</v>
      </c>
      <c r="AM4887" s="26" t="s">
        <v>481</v>
      </c>
      <c r="AN4887" s="26" t="s">
        <v>63</v>
      </c>
      <c r="AO4887" s="26" t="s">
        <v>156</v>
      </c>
      <c r="AP4887" s="26" t="s">
        <v>944</v>
      </c>
      <c r="AQ4887" s="26">
        <v>0</v>
      </c>
      <c r="AR4887" s="26">
        <v>16</v>
      </c>
      <c r="AS4887" s="26" t="s">
        <v>628</v>
      </c>
      <c r="AT4887" s="26" t="s">
        <v>71</v>
      </c>
      <c r="AU4887" s="26" t="s">
        <v>63</v>
      </c>
      <c r="AV4887" s="26" t="s">
        <v>63</v>
      </c>
      <c r="AW4887" s="26" t="s">
        <v>63</v>
      </c>
      <c r="AX4887" s="26" t="s">
        <v>63</v>
      </c>
      <c r="AY4887" s="26">
        <v>44.096257000000001</v>
      </c>
      <c r="AZ4887" s="26">
        <v>-103.151383999999</v>
      </c>
      <c r="BA4887" s="26" t="s">
        <v>518</v>
      </c>
      <c r="BB4887" s="26" t="s">
        <v>811</v>
      </c>
      <c r="BC4887" s="26" t="s">
        <v>68</v>
      </c>
      <c r="BD4887" s="26" t="s">
        <v>68</v>
      </c>
      <c r="BE4887" s="26"/>
      <c r="BF4887" s="26" t="s">
        <v>68</v>
      </c>
      <c r="BG4887" s="26" t="s">
        <v>68</v>
      </c>
      <c r="BH4887" s="26" t="s">
        <v>175</v>
      </c>
      <c r="BI4887" s="26">
        <v>8</v>
      </c>
      <c r="BJ4887" s="26" t="s">
        <v>217</v>
      </c>
    </row>
    <row r="4888" spans="36:62" x14ac:dyDescent="0.25">
      <c r="AJ4888" s="26">
        <v>2504</v>
      </c>
      <c r="AK4888" s="26">
        <v>2209107</v>
      </c>
      <c r="AL4888" s="264">
        <v>44768.322916666664</v>
      </c>
      <c r="AM4888" s="26" t="s">
        <v>481</v>
      </c>
      <c r="AN4888" s="26" t="s">
        <v>63</v>
      </c>
      <c r="AO4888" s="26" t="s">
        <v>156</v>
      </c>
      <c r="AP4888" s="26" t="s">
        <v>1471</v>
      </c>
      <c r="AQ4888" s="26">
        <v>0</v>
      </c>
      <c r="AR4888" s="26">
        <v>16</v>
      </c>
      <c r="AS4888" s="26" t="s">
        <v>628</v>
      </c>
      <c r="AT4888" s="26" t="s">
        <v>74</v>
      </c>
      <c r="AU4888" s="26" t="s">
        <v>63</v>
      </c>
      <c r="AV4888" s="26" t="s">
        <v>63</v>
      </c>
      <c r="AW4888" s="26" t="s">
        <v>63</v>
      </c>
      <c r="AX4888" s="26" t="s">
        <v>63</v>
      </c>
      <c r="AY4888" s="26">
        <v>44.0760369999999</v>
      </c>
      <c r="AZ4888" s="26">
        <v>-103.151246</v>
      </c>
      <c r="BA4888" s="26" t="s">
        <v>486</v>
      </c>
      <c r="BB4888" s="26" t="s">
        <v>1472</v>
      </c>
      <c r="BC4888" s="26" t="s">
        <v>727</v>
      </c>
      <c r="BD4888" s="26" t="s">
        <v>68</v>
      </c>
      <c r="BE4888" s="26" t="s">
        <v>1176</v>
      </c>
      <c r="BF4888" s="26" t="s">
        <v>68</v>
      </c>
      <c r="BG4888" s="26" t="s">
        <v>1329</v>
      </c>
      <c r="BH4888" s="26" t="s">
        <v>1043</v>
      </c>
      <c r="BI4888" s="26">
        <v>8</v>
      </c>
      <c r="BJ4888" s="26" t="s">
        <v>217</v>
      </c>
    </row>
    <row r="4889" spans="36:62" x14ac:dyDescent="0.25">
      <c r="AJ4889" s="26">
        <v>2508</v>
      </c>
      <c r="AK4889" s="26">
        <v>2208900</v>
      </c>
      <c r="AL4889" s="264">
        <v>44760.397222222222</v>
      </c>
      <c r="AM4889" s="26" t="s">
        <v>481</v>
      </c>
      <c r="AN4889" s="26" t="s">
        <v>63</v>
      </c>
      <c r="AO4889" s="26" t="s">
        <v>156</v>
      </c>
      <c r="AP4889" s="26" t="s">
        <v>159</v>
      </c>
      <c r="AQ4889" s="26">
        <v>0</v>
      </c>
      <c r="AR4889" s="26">
        <v>44</v>
      </c>
      <c r="AS4889" s="26" t="s">
        <v>628</v>
      </c>
      <c r="AT4889" s="26" t="s">
        <v>71</v>
      </c>
      <c r="AU4889" s="26" t="s">
        <v>63</v>
      </c>
      <c r="AV4889" s="26" t="s">
        <v>63</v>
      </c>
      <c r="AW4889" s="26" t="s">
        <v>69</v>
      </c>
      <c r="AX4889" s="26" t="s">
        <v>63</v>
      </c>
      <c r="AY4889" s="26">
        <v>44.047344000000002</v>
      </c>
      <c r="AZ4889" s="26">
        <v>-103.13145900000001</v>
      </c>
      <c r="BA4889" s="26" t="s">
        <v>508</v>
      </c>
      <c r="BB4889" s="26" t="s">
        <v>611</v>
      </c>
      <c r="BC4889" s="26" t="s">
        <v>714</v>
      </c>
      <c r="BD4889" s="26" t="s">
        <v>68</v>
      </c>
      <c r="BE4889" s="26"/>
      <c r="BF4889" s="26" t="s">
        <v>68</v>
      </c>
      <c r="BG4889" s="26" t="s">
        <v>68</v>
      </c>
      <c r="BH4889" s="26" t="s">
        <v>175</v>
      </c>
      <c r="BI4889" s="26">
        <v>8</v>
      </c>
      <c r="BJ4889" s="26" t="s">
        <v>20</v>
      </c>
    </row>
    <row r="4890" spans="36:62" x14ac:dyDescent="0.25">
      <c r="AJ4890" s="26">
        <v>2509</v>
      </c>
      <c r="AK4890" s="26">
        <v>2209346</v>
      </c>
      <c r="AL4890" s="264">
        <v>44774.864583333336</v>
      </c>
      <c r="AM4890" s="26" t="s">
        <v>481</v>
      </c>
      <c r="AN4890" s="26" t="s">
        <v>63</v>
      </c>
      <c r="AO4890" s="26"/>
      <c r="AP4890" s="26"/>
      <c r="AQ4890" s="26">
        <v>-1</v>
      </c>
      <c r="AR4890" s="26">
        <v>16</v>
      </c>
      <c r="AS4890" s="26" t="s">
        <v>168</v>
      </c>
      <c r="AT4890" s="26" t="s">
        <v>71</v>
      </c>
      <c r="AU4890" s="26" t="s">
        <v>63</v>
      </c>
      <c r="AV4890" s="26" t="s">
        <v>63</v>
      </c>
      <c r="AW4890" s="26" t="s">
        <v>63</v>
      </c>
      <c r="AX4890" s="26" t="s">
        <v>63</v>
      </c>
      <c r="AY4890" s="26">
        <v>44.069225000000003</v>
      </c>
      <c r="AZ4890" s="26">
        <v>-103.158551</v>
      </c>
      <c r="BA4890" s="26" t="s">
        <v>158</v>
      </c>
      <c r="BB4890" s="26" t="s">
        <v>165</v>
      </c>
      <c r="BC4890" s="26" t="s">
        <v>167</v>
      </c>
      <c r="BD4890" s="26" t="s">
        <v>154</v>
      </c>
      <c r="BE4890" s="26"/>
      <c r="BF4890" s="26" t="s">
        <v>99</v>
      </c>
      <c r="BG4890" s="26" t="s">
        <v>167</v>
      </c>
      <c r="BH4890" s="26" t="s">
        <v>99</v>
      </c>
      <c r="BI4890" s="26">
        <v>8</v>
      </c>
      <c r="BJ4890" s="26" t="s">
        <v>217</v>
      </c>
    </row>
    <row r="4891" spans="36:62" x14ac:dyDescent="0.25">
      <c r="AJ4891" s="26">
        <v>2511</v>
      </c>
      <c r="AK4891" s="26">
        <v>2211864</v>
      </c>
      <c r="AL4891" s="264">
        <v>44782.4375</v>
      </c>
      <c r="AM4891" s="26" t="s">
        <v>481</v>
      </c>
      <c r="AN4891" s="26" t="s">
        <v>63</v>
      </c>
      <c r="AO4891" s="26" t="s">
        <v>1713</v>
      </c>
      <c r="AP4891" s="26" t="s">
        <v>961</v>
      </c>
      <c r="AQ4891" s="26">
        <v>0</v>
      </c>
      <c r="AR4891" s="26">
        <v>44</v>
      </c>
      <c r="AS4891" s="26" t="s">
        <v>628</v>
      </c>
      <c r="AT4891" s="26" t="s">
        <v>71</v>
      </c>
      <c r="AU4891" s="26" t="s">
        <v>63</v>
      </c>
      <c r="AV4891" s="26" t="s">
        <v>63</v>
      </c>
      <c r="AW4891" s="26" t="s">
        <v>63</v>
      </c>
      <c r="AX4891" s="26" t="s">
        <v>63</v>
      </c>
      <c r="AY4891" s="26">
        <v>43.781464999999898</v>
      </c>
      <c r="AZ4891" s="26">
        <v>-102.55174700000001</v>
      </c>
      <c r="BA4891" s="26" t="s">
        <v>37</v>
      </c>
      <c r="BB4891" s="26" t="s">
        <v>611</v>
      </c>
      <c r="BC4891" s="26" t="s">
        <v>629</v>
      </c>
      <c r="BD4891" s="26" t="s">
        <v>68</v>
      </c>
      <c r="BE4891" s="26" t="s">
        <v>644</v>
      </c>
      <c r="BF4891" s="26" t="s">
        <v>68</v>
      </c>
      <c r="BG4891" s="26" t="s">
        <v>68</v>
      </c>
      <c r="BH4891" s="26" t="s">
        <v>1714</v>
      </c>
      <c r="BI4891" s="26">
        <v>8</v>
      </c>
      <c r="BJ4891" s="26" t="s">
        <v>18</v>
      </c>
    </row>
    <row r="4892" spans="36:62" x14ac:dyDescent="0.25">
      <c r="AJ4892" s="26">
        <v>2513</v>
      </c>
      <c r="AK4892" s="26">
        <v>2209999</v>
      </c>
      <c r="AL4892" s="264">
        <v>44781.527777777781</v>
      </c>
      <c r="AM4892" s="26" t="s">
        <v>481</v>
      </c>
      <c r="AN4892" s="26" t="s">
        <v>63</v>
      </c>
      <c r="AO4892" s="26" t="s">
        <v>156</v>
      </c>
      <c r="AP4892" s="26" t="s">
        <v>716</v>
      </c>
      <c r="AQ4892" s="26">
        <v>0</v>
      </c>
      <c r="AR4892" s="26">
        <v>16</v>
      </c>
      <c r="AS4892" s="26" t="s">
        <v>628</v>
      </c>
      <c r="AT4892" s="26" t="s">
        <v>74</v>
      </c>
      <c r="AU4892" s="26" t="s">
        <v>63</v>
      </c>
      <c r="AV4892" s="26" t="s">
        <v>63</v>
      </c>
      <c r="AW4892" s="26" t="s">
        <v>63</v>
      </c>
      <c r="AX4892" s="26" t="s">
        <v>63</v>
      </c>
      <c r="AY4892" s="26">
        <v>44.096257000000001</v>
      </c>
      <c r="AZ4892" s="26">
        <v>-103.151383999999</v>
      </c>
      <c r="BA4892" s="26" t="s">
        <v>482</v>
      </c>
      <c r="BB4892" s="26" t="s">
        <v>157</v>
      </c>
      <c r="BC4892" s="26" t="s">
        <v>708</v>
      </c>
      <c r="BD4892" s="26" t="s">
        <v>68</v>
      </c>
      <c r="BE4892" s="26" t="s">
        <v>705</v>
      </c>
      <c r="BF4892" s="26" t="s">
        <v>68</v>
      </c>
      <c r="BG4892" s="26" t="s">
        <v>68</v>
      </c>
      <c r="BH4892" s="26" t="s">
        <v>175</v>
      </c>
      <c r="BI4892" s="26">
        <v>8</v>
      </c>
      <c r="BJ4892" s="26" t="s">
        <v>21</v>
      </c>
    </row>
    <row r="4893" spans="36:62" x14ac:dyDescent="0.25">
      <c r="AJ4893" s="26">
        <v>2516</v>
      </c>
      <c r="AK4893" s="26">
        <v>2210625</v>
      </c>
      <c r="AL4893" s="264">
        <v>44796.3125</v>
      </c>
      <c r="AM4893" s="26" t="s">
        <v>481</v>
      </c>
      <c r="AN4893" s="26" t="s">
        <v>63</v>
      </c>
      <c r="AO4893" s="26"/>
      <c r="AP4893" s="26"/>
      <c r="AQ4893" s="26">
        <v>-1</v>
      </c>
      <c r="AR4893" s="26">
        <v>44</v>
      </c>
      <c r="AS4893" s="26" t="s">
        <v>168</v>
      </c>
      <c r="AT4893" s="26" t="s">
        <v>71</v>
      </c>
      <c r="AU4893" s="26" t="s">
        <v>63</v>
      </c>
      <c r="AV4893" s="26" t="s">
        <v>63</v>
      </c>
      <c r="AW4893" s="26" t="s">
        <v>63</v>
      </c>
      <c r="AX4893" s="26" t="s">
        <v>63</v>
      </c>
      <c r="AY4893" s="26">
        <v>43.903016000000001</v>
      </c>
      <c r="AZ4893" s="26">
        <v>-102.676452999999</v>
      </c>
      <c r="BA4893" s="26" t="s">
        <v>166</v>
      </c>
      <c r="BB4893" s="26" t="s">
        <v>609</v>
      </c>
      <c r="BC4893" s="26" t="s">
        <v>167</v>
      </c>
      <c r="BD4893" s="26" t="s">
        <v>154</v>
      </c>
      <c r="BE4893" s="26"/>
      <c r="BF4893" s="26" t="s">
        <v>99</v>
      </c>
      <c r="BG4893" s="26" t="s">
        <v>167</v>
      </c>
      <c r="BH4893" s="26" t="s">
        <v>99</v>
      </c>
      <c r="BI4893" s="26">
        <v>8</v>
      </c>
      <c r="BJ4893" s="26" t="s">
        <v>217</v>
      </c>
    </row>
    <row r="4894" spans="36:62" x14ac:dyDescent="0.25">
      <c r="AJ4894" s="26">
        <v>2517</v>
      </c>
      <c r="AK4894" s="26">
        <v>2210906</v>
      </c>
      <c r="AL4894" s="264">
        <v>44796.977777777778</v>
      </c>
      <c r="AM4894" s="26" t="s">
        <v>481</v>
      </c>
      <c r="AN4894" s="26" t="s">
        <v>63</v>
      </c>
      <c r="AO4894" s="26"/>
      <c r="AP4894" s="26"/>
      <c r="AQ4894" s="26">
        <v>-1</v>
      </c>
      <c r="AR4894" s="26">
        <v>44</v>
      </c>
      <c r="AS4894" s="26" t="s">
        <v>168</v>
      </c>
      <c r="AT4894" s="26" t="s">
        <v>71</v>
      </c>
      <c r="AU4894" s="26" t="s">
        <v>63</v>
      </c>
      <c r="AV4894" s="26" t="s">
        <v>63</v>
      </c>
      <c r="AW4894" s="26" t="s">
        <v>63</v>
      </c>
      <c r="AX4894" s="26" t="s">
        <v>63</v>
      </c>
      <c r="AY4894" s="26">
        <v>44.025776</v>
      </c>
      <c r="AZ4894" s="26">
        <v>-103.074696</v>
      </c>
      <c r="BA4894" s="26" t="s">
        <v>158</v>
      </c>
      <c r="BB4894" s="26" t="s">
        <v>609</v>
      </c>
      <c r="BC4894" s="26" t="s">
        <v>167</v>
      </c>
      <c r="BD4894" s="26" t="s">
        <v>154</v>
      </c>
      <c r="BE4894" s="26"/>
      <c r="BF4894" s="26" t="s">
        <v>99</v>
      </c>
      <c r="BG4894" s="26" t="s">
        <v>167</v>
      </c>
      <c r="BH4894" s="26" t="s">
        <v>99</v>
      </c>
      <c r="BI4894" s="26">
        <v>8</v>
      </c>
      <c r="BJ4894" s="26" t="s">
        <v>217</v>
      </c>
    </row>
    <row r="4895" spans="36:62" x14ac:dyDescent="0.25">
      <c r="AJ4895" s="26">
        <v>2520</v>
      </c>
      <c r="AK4895" s="26">
        <v>2210501</v>
      </c>
      <c r="AL4895" s="264">
        <v>44792.368055555555</v>
      </c>
      <c r="AM4895" s="26" t="s">
        <v>481</v>
      </c>
      <c r="AN4895" s="26" t="s">
        <v>63</v>
      </c>
      <c r="AO4895" s="26" t="s">
        <v>156</v>
      </c>
      <c r="AP4895" s="26" t="s">
        <v>159</v>
      </c>
      <c r="AQ4895" s="26">
        <v>0</v>
      </c>
      <c r="AR4895" s="26">
        <v>16</v>
      </c>
      <c r="AS4895" s="26" t="s">
        <v>628</v>
      </c>
      <c r="AT4895" s="26" t="s">
        <v>71</v>
      </c>
      <c r="AU4895" s="26" t="s">
        <v>63</v>
      </c>
      <c r="AV4895" s="26" t="s">
        <v>63</v>
      </c>
      <c r="AW4895" s="26" t="s">
        <v>63</v>
      </c>
      <c r="AX4895" s="26" t="s">
        <v>63</v>
      </c>
      <c r="AY4895" s="26">
        <v>44.098478</v>
      </c>
      <c r="AZ4895" s="26">
        <v>-103.151207999999</v>
      </c>
      <c r="BA4895" s="26" t="s">
        <v>486</v>
      </c>
      <c r="BB4895" s="26" t="s">
        <v>1141</v>
      </c>
      <c r="BC4895" s="26" t="s">
        <v>659</v>
      </c>
      <c r="BD4895" s="26" t="s">
        <v>68</v>
      </c>
      <c r="BE4895" s="26" t="s">
        <v>1187</v>
      </c>
      <c r="BF4895" s="26" t="s">
        <v>68</v>
      </c>
      <c r="BG4895" s="26" t="s">
        <v>68</v>
      </c>
      <c r="BH4895" s="26" t="s">
        <v>175</v>
      </c>
      <c r="BI4895" s="26">
        <v>8</v>
      </c>
      <c r="BJ4895" s="26" t="s">
        <v>217</v>
      </c>
    </row>
    <row r="4896" spans="36:62" x14ac:dyDescent="0.25">
      <c r="AJ4896" s="26">
        <v>2521</v>
      </c>
      <c r="AK4896" s="26">
        <v>2210508</v>
      </c>
      <c r="AL4896" s="264">
        <v>44791.319444444445</v>
      </c>
      <c r="AM4896" s="26" t="s">
        <v>481</v>
      </c>
      <c r="AN4896" s="26" t="s">
        <v>63</v>
      </c>
      <c r="AO4896" s="26" t="s">
        <v>156</v>
      </c>
      <c r="AP4896" s="26" t="s">
        <v>716</v>
      </c>
      <c r="AQ4896" s="26">
        <v>0</v>
      </c>
      <c r="AR4896" s="26">
        <v>44</v>
      </c>
      <c r="AS4896" s="26" t="s">
        <v>628</v>
      </c>
      <c r="AT4896" s="26" t="s">
        <v>71</v>
      </c>
      <c r="AU4896" s="26" t="s">
        <v>63</v>
      </c>
      <c r="AV4896" s="26" t="s">
        <v>63</v>
      </c>
      <c r="AW4896" s="26" t="s">
        <v>63</v>
      </c>
      <c r="AX4896" s="26" t="s">
        <v>63</v>
      </c>
      <c r="AY4896" s="26">
        <v>44.062632999999899</v>
      </c>
      <c r="AZ4896" s="26">
        <v>-103.157899999999</v>
      </c>
      <c r="BA4896" s="26" t="s">
        <v>486</v>
      </c>
      <c r="BB4896" s="26" t="s">
        <v>609</v>
      </c>
      <c r="BC4896" s="26" t="s">
        <v>732</v>
      </c>
      <c r="BD4896" s="26" t="s">
        <v>68</v>
      </c>
      <c r="BE4896" s="26"/>
      <c r="BF4896" s="26" t="s">
        <v>1209</v>
      </c>
      <c r="BG4896" s="26" t="s">
        <v>68</v>
      </c>
      <c r="BH4896" s="26" t="s">
        <v>175</v>
      </c>
      <c r="BI4896" s="26">
        <v>8</v>
      </c>
      <c r="BJ4896" s="26" t="s">
        <v>217</v>
      </c>
    </row>
    <row r="4897" spans="36:62" x14ac:dyDescent="0.25">
      <c r="AJ4897" s="26">
        <v>2523</v>
      </c>
      <c r="AK4897" s="26">
        <v>2211282</v>
      </c>
      <c r="AL4897" s="264">
        <v>44799.84097222222</v>
      </c>
      <c r="AM4897" s="26" t="s">
        <v>481</v>
      </c>
      <c r="AN4897" s="26" t="s">
        <v>63</v>
      </c>
      <c r="AO4897" s="26" t="s">
        <v>156</v>
      </c>
      <c r="AP4897" s="26" t="s">
        <v>159</v>
      </c>
      <c r="AQ4897" s="26">
        <v>0</v>
      </c>
      <c r="AR4897" s="26">
        <v>44</v>
      </c>
      <c r="AS4897" s="26" t="s">
        <v>628</v>
      </c>
      <c r="AT4897" s="26" t="s">
        <v>77</v>
      </c>
      <c r="AU4897" s="26" t="s">
        <v>63</v>
      </c>
      <c r="AV4897" s="26" t="s">
        <v>63</v>
      </c>
      <c r="AW4897" s="26" t="s">
        <v>63</v>
      </c>
      <c r="AX4897" s="26" t="s">
        <v>63</v>
      </c>
      <c r="AY4897" s="26">
        <v>43.954197000000001</v>
      </c>
      <c r="AZ4897" s="26">
        <v>-102.858771</v>
      </c>
      <c r="BA4897" s="26" t="s">
        <v>166</v>
      </c>
      <c r="BB4897" s="26" t="s">
        <v>672</v>
      </c>
      <c r="BC4897" s="26" t="s">
        <v>614</v>
      </c>
      <c r="BD4897" s="26" t="s">
        <v>681</v>
      </c>
      <c r="BE4897" s="26" t="s">
        <v>677</v>
      </c>
      <c r="BF4897" s="26" t="s">
        <v>68</v>
      </c>
      <c r="BG4897" s="26" t="s">
        <v>771</v>
      </c>
      <c r="BH4897" s="26" t="s">
        <v>646</v>
      </c>
      <c r="BI4897" s="26">
        <v>8</v>
      </c>
      <c r="BJ4897" s="26" t="s">
        <v>217</v>
      </c>
    </row>
    <row r="4898" spans="36:62" x14ac:dyDescent="0.25">
      <c r="AJ4898" s="26">
        <v>2526</v>
      </c>
      <c r="AK4898" s="26">
        <v>2211061</v>
      </c>
      <c r="AL4898" s="264">
        <v>44804.268750000003</v>
      </c>
      <c r="AM4898" s="26" t="s">
        <v>481</v>
      </c>
      <c r="AN4898" s="26" t="s">
        <v>63</v>
      </c>
      <c r="AO4898" s="26"/>
      <c r="AP4898" s="26"/>
      <c r="AQ4898" s="26">
        <v>-1</v>
      </c>
      <c r="AR4898" s="26">
        <v>44</v>
      </c>
      <c r="AS4898" s="26" t="s">
        <v>168</v>
      </c>
      <c r="AT4898" s="26" t="s">
        <v>71</v>
      </c>
      <c r="AU4898" s="26" t="s">
        <v>63</v>
      </c>
      <c r="AV4898" s="26" t="s">
        <v>63</v>
      </c>
      <c r="AW4898" s="26" t="s">
        <v>63</v>
      </c>
      <c r="AX4898" s="26" t="s">
        <v>63</v>
      </c>
      <c r="AY4898" s="26">
        <v>44.038204</v>
      </c>
      <c r="AZ4898" s="26">
        <v>-103.110882</v>
      </c>
      <c r="BA4898" s="26" t="s">
        <v>158</v>
      </c>
      <c r="BB4898" s="26" t="s">
        <v>609</v>
      </c>
      <c r="BC4898" s="26" t="s">
        <v>167</v>
      </c>
      <c r="BD4898" s="26" t="s">
        <v>154</v>
      </c>
      <c r="BE4898" s="26"/>
      <c r="BF4898" s="26" t="s">
        <v>99</v>
      </c>
      <c r="BG4898" s="26" t="s">
        <v>167</v>
      </c>
      <c r="BH4898" s="26" t="s">
        <v>99</v>
      </c>
      <c r="BI4898" s="26">
        <v>8</v>
      </c>
      <c r="BJ4898" s="26" t="s">
        <v>217</v>
      </c>
    </row>
    <row r="4899" spans="36:62" x14ac:dyDescent="0.25">
      <c r="AJ4899" s="26">
        <v>2528</v>
      </c>
      <c r="AK4899" s="26">
        <v>2211058</v>
      </c>
      <c r="AL4899" s="264">
        <v>44790.607638888891</v>
      </c>
      <c r="AM4899" s="26" t="s">
        <v>481</v>
      </c>
      <c r="AN4899" s="26" t="s">
        <v>63</v>
      </c>
      <c r="AO4899" s="26" t="s">
        <v>156</v>
      </c>
      <c r="AP4899" s="26" t="s">
        <v>1464</v>
      </c>
      <c r="AQ4899" s="26">
        <v>0</v>
      </c>
      <c r="AR4899" s="26">
        <v>16</v>
      </c>
      <c r="AS4899" s="26" t="s">
        <v>628</v>
      </c>
      <c r="AT4899" s="26" t="s">
        <v>74</v>
      </c>
      <c r="AU4899" s="26" t="s">
        <v>63</v>
      </c>
      <c r="AV4899" s="26" t="s">
        <v>63</v>
      </c>
      <c r="AW4899" s="26" t="s">
        <v>63</v>
      </c>
      <c r="AX4899" s="26" t="s">
        <v>63</v>
      </c>
      <c r="AY4899" s="26">
        <v>44.063023000000001</v>
      </c>
      <c r="AZ4899" s="26">
        <v>-103.163472999999</v>
      </c>
      <c r="BA4899" s="26" t="s">
        <v>166</v>
      </c>
      <c r="BB4899" s="26" t="s">
        <v>157</v>
      </c>
      <c r="BC4899" s="26" t="s">
        <v>962</v>
      </c>
      <c r="BD4899" s="26" t="s">
        <v>68</v>
      </c>
      <c r="BE4899" s="26" t="s">
        <v>1476</v>
      </c>
      <c r="BF4899" s="26" t="s">
        <v>68</v>
      </c>
      <c r="BG4899" s="26" t="s">
        <v>68</v>
      </c>
      <c r="BH4899" s="26" t="s">
        <v>175</v>
      </c>
      <c r="BI4899" s="26">
        <v>8</v>
      </c>
      <c r="BJ4899" s="26" t="s">
        <v>21</v>
      </c>
    </row>
    <row r="4900" spans="36:62" x14ac:dyDescent="0.25">
      <c r="AJ4900" s="26">
        <v>2531</v>
      </c>
      <c r="AK4900" s="26">
        <v>2210982</v>
      </c>
      <c r="AL4900" s="264">
        <v>44802.708333333336</v>
      </c>
      <c r="AM4900" s="26" t="s">
        <v>481</v>
      </c>
      <c r="AN4900" s="26" t="s">
        <v>63</v>
      </c>
      <c r="AO4900" s="26" t="s">
        <v>156</v>
      </c>
      <c r="AP4900" s="26" t="s">
        <v>726</v>
      </c>
      <c r="AQ4900" s="26">
        <v>0</v>
      </c>
      <c r="AR4900" s="26">
        <v>44</v>
      </c>
      <c r="AS4900" s="26" t="s">
        <v>628</v>
      </c>
      <c r="AT4900" s="26" t="s">
        <v>71</v>
      </c>
      <c r="AU4900" s="26" t="s">
        <v>63</v>
      </c>
      <c r="AV4900" s="26" t="s">
        <v>63</v>
      </c>
      <c r="AW4900" s="26" t="s">
        <v>63</v>
      </c>
      <c r="AX4900" s="26" t="s">
        <v>63</v>
      </c>
      <c r="AY4900" s="26">
        <v>44.065859000000003</v>
      </c>
      <c r="AZ4900" s="26">
        <v>-103.16354200000001</v>
      </c>
      <c r="BA4900" s="26" t="s">
        <v>158</v>
      </c>
      <c r="BB4900" s="26" t="s">
        <v>811</v>
      </c>
      <c r="BC4900" s="26" t="s">
        <v>659</v>
      </c>
      <c r="BD4900" s="26" t="s">
        <v>68</v>
      </c>
      <c r="BE4900" s="26" t="s">
        <v>1273</v>
      </c>
      <c r="BF4900" s="26" t="s">
        <v>68</v>
      </c>
      <c r="BG4900" s="26" t="s">
        <v>68</v>
      </c>
      <c r="BH4900" s="26" t="s">
        <v>175</v>
      </c>
      <c r="BI4900" s="26">
        <v>8</v>
      </c>
      <c r="BJ4900" s="26" t="s">
        <v>21</v>
      </c>
    </row>
    <row r="4901" spans="36:62" x14ac:dyDescent="0.25">
      <c r="AJ4901" s="26">
        <v>2536</v>
      </c>
      <c r="AK4901" s="26">
        <v>2213449</v>
      </c>
      <c r="AL4901" s="264">
        <v>44838.699305555558</v>
      </c>
      <c r="AM4901" s="26" t="s">
        <v>481</v>
      </c>
      <c r="AN4901" s="26" t="s">
        <v>63</v>
      </c>
      <c r="AO4901" s="26" t="s">
        <v>214</v>
      </c>
      <c r="AP4901" s="26" t="s">
        <v>716</v>
      </c>
      <c r="AQ4901" s="26">
        <v>0</v>
      </c>
      <c r="AR4901" s="26">
        <v>44</v>
      </c>
      <c r="AS4901" s="26" t="s">
        <v>628</v>
      </c>
      <c r="AT4901" s="26" t="s">
        <v>74</v>
      </c>
      <c r="AU4901" s="26" t="s">
        <v>63</v>
      </c>
      <c r="AV4901" s="26" t="s">
        <v>63</v>
      </c>
      <c r="AW4901" s="26" t="s">
        <v>63</v>
      </c>
      <c r="AX4901" s="26" t="s">
        <v>63</v>
      </c>
      <c r="AY4901" s="26">
        <v>44.065764999999899</v>
      </c>
      <c r="AZ4901" s="26">
        <v>-103.163376999999</v>
      </c>
      <c r="BA4901" s="26" t="s">
        <v>508</v>
      </c>
      <c r="BB4901" s="26" t="s">
        <v>609</v>
      </c>
      <c r="BC4901" s="26" t="s">
        <v>785</v>
      </c>
      <c r="BD4901" s="26" t="s">
        <v>68</v>
      </c>
      <c r="BE4901" s="26" t="s">
        <v>1715</v>
      </c>
      <c r="BF4901" s="26" t="s">
        <v>68</v>
      </c>
      <c r="BG4901" s="26" t="s">
        <v>68</v>
      </c>
      <c r="BH4901" s="26" t="s">
        <v>1716</v>
      </c>
      <c r="BI4901" s="26">
        <v>8</v>
      </c>
      <c r="BJ4901" s="26" t="s">
        <v>217</v>
      </c>
    </row>
    <row r="4902" spans="36:62" x14ac:dyDescent="0.25">
      <c r="AJ4902" s="26">
        <v>2537</v>
      </c>
      <c r="AK4902" s="26">
        <v>2211875</v>
      </c>
      <c r="AL4902" s="264">
        <v>44820.380555555559</v>
      </c>
      <c r="AM4902" s="26" t="s">
        <v>481</v>
      </c>
      <c r="AN4902" s="26" t="s">
        <v>63</v>
      </c>
      <c r="AO4902" s="26"/>
      <c r="AP4902" s="26"/>
      <c r="AQ4902" s="26">
        <v>-1</v>
      </c>
      <c r="AR4902" s="26">
        <v>44</v>
      </c>
      <c r="AS4902" s="26" t="s">
        <v>168</v>
      </c>
      <c r="AT4902" s="26" t="s">
        <v>71</v>
      </c>
      <c r="AU4902" s="26" t="s">
        <v>63</v>
      </c>
      <c r="AV4902" s="26" t="s">
        <v>63</v>
      </c>
      <c r="AW4902" s="26" t="s">
        <v>63</v>
      </c>
      <c r="AX4902" s="26" t="s">
        <v>63</v>
      </c>
      <c r="AY4902" s="26">
        <v>44.041991000000003</v>
      </c>
      <c r="AZ4902" s="26">
        <v>-103.121579999999</v>
      </c>
      <c r="BA4902" s="26" t="s">
        <v>166</v>
      </c>
      <c r="BB4902" s="26" t="s">
        <v>611</v>
      </c>
      <c r="BC4902" s="26" t="s">
        <v>167</v>
      </c>
      <c r="BD4902" s="26" t="s">
        <v>154</v>
      </c>
      <c r="BE4902" s="26"/>
      <c r="BF4902" s="26" t="s">
        <v>99</v>
      </c>
      <c r="BG4902" s="26" t="s">
        <v>167</v>
      </c>
      <c r="BH4902" s="26" t="s">
        <v>99</v>
      </c>
      <c r="BI4902" s="26">
        <v>8</v>
      </c>
      <c r="BJ4902" s="26" t="s">
        <v>217</v>
      </c>
    </row>
    <row r="4903" spans="36:62" x14ac:dyDescent="0.25">
      <c r="AJ4903" s="26">
        <v>2538</v>
      </c>
      <c r="AK4903" s="26">
        <v>2212401</v>
      </c>
      <c r="AL4903" s="264">
        <v>44831.95416666667</v>
      </c>
      <c r="AM4903" s="26" t="s">
        <v>481</v>
      </c>
      <c r="AN4903" s="26" t="s">
        <v>63</v>
      </c>
      <c r="AO4903" s="26"/>
      <c r="AP4903" s="26"/>
      <c r="AQ4903" s="26">
        <v>-1</v>
      </c>
      <c r="AR4903" s="26">
        <v>44</v>
      </c>
      <c r="AS4903" s="26" t="s">
        <v>168</v>
      </c>
      <c r="AT4903" s="26" t="s">
        <v>71</v>
      </c>
      <c r="AU4903" s="26" t="s">
        <v>63</v>
      </c>
      <c r="AV4903" s="26" t="s">
        <v>63</v>
      </c>
      <c r="AW4903" s="26" t="s">
        <v>63</v>
      </c>
      <c r="AX4903" s="26" t="s">
        <v>63</v>
      </c>
      <c r="AY4903" s="26">
        <v>43.823068999999897</v>
      </c>
      <c r="AZ4903" s="26">
        <v>-102.577152999999</v>
      </c>
      <c r="BA4903" s="26" t="s">
        <v>166</v>
      </c>
      <c r="BB4903" s="26" t="s">
        <v>611</v>
      </c>
      <c r="BC4903" s="26" t="s">
        <v>167</v>
      </c>
      <c r="BD4903" s="26" t="s">
        <v>154</v>
      </c>
      <c r="BE4903" s="26"/>
      <c r="BF4903" s="26" t="s">
        <v>99</v>
      </c>
      <c r="BG4903" s="26" t="s">
        <v>167</v>
      </c>
      <c r="BH4903" s="26" t="s">
        <v>99</v>
      </c>
      <c r="BI4903" s="26">
        <v>8</v>
      </c>
      <c r="BJ4903" s="26" t="s">
        <v>217</v>
      </c>
    </row>
    <row r="4904" spans="36:62" x14ac:dyDescent="0.25">
      <c r="AJ4904" s="26">
        <v>2539</v>
      </c>
      <c r="AK4904" s="26">
        <v>2213233</v>
      </c>
      <c r="AL4904" s="264">
        <v>44824.289583333331</v>
      </c>
      <c r="AM4904" s="26" t="s">
        <v>481</v>
      </c>
      <c r="AN4904" s="26" t="s">
        <v>63</v>
      </c>
      <c r="AO4904" s="26"/>
      <c r="AP4904" s="26"/>
      <c r="AQ4904" s="26">
        <v>-1</v>
      </c>
      <c r="AR4904" s="26">
        <v>44</v>
      </c>
      <c r="AS4904" s="26" t="s">
        <v>168</v>
      </c>
      <c r="AT4904" s="26" t="s">
        <v>71</v>
      </c>
      <c r="AU4904" s="26" t="s">
        <v>63</v>
      </c>
      <c r="AV4904" s="26" t="s">
        <v>63</v>
      </c>
      <c r="AW4904" s="26" t="s">
        <v>63</v>
      </c>
      <c r="AX4904" s="26" t="s">
        <v>63</v>
      </c>
      <c r="AY4904" s="26">
        <v>44.015250000000002</v>
      </c>
      <c r="AZ4904" s="26">
        <v>-103.04423800000001</v>
      </c>
      <c r="BA4904" s="26" t="s">
        <v>158</v>
      </c>
      <c r="BB4904" s="26" t="s">
        <v>611</v>
      </c>
      <c r="BC4904" s="26" t="s">
        <v>167</v>
      </c>
      <c r="BD4904" s="26" t="s">
        <v>154</v>
      </c>
      <c r="BE4904" s="26"/>
      <c r="BF4904" s="26" t="s">
        <v>99</v>
      </c>
      <c r="BG4904" s="26" t="s">
        <v>167</v>
      </c>
      <c r="BH4904" s="26" t="s">
        <v>99</v>
      </c>
      <c r="BI4904" s="26">
        <v>8</v>
      </c>
      <c r="BJ4904" s="26" t="s">
        <v>217</v>
      </c>
    </row>
    <row r="4905" spans="36:62" x14ac:dyDescent="0.25">
      <c r="AJ4905" s="26">
        <v>2540</v>
      </c>
      <c r="AK4905" s="26">
        <v>2213247</v>
      </c>
      <c r="AL4905" s="264">
        <v>44831.265277777777</v>
      </c>
      <c r="AM4905" s="26" t="s">
        <v>481</v>
      </c>
      <c r="AN4905" s="26" t="s">
        <v>63</v>
      </c>
      <c r="AO4905" s="26"/>
      <c r="AP4905" s="26"/>
      <c r="AQ4905" s="26">
        <v>-1</v>
      </c>
      <c r="AR4905" s="26">
        <v>44</v>
      </c>
      <c r="AS4905" s="26" t="s">
        <v>168</v>
      </c>
      <c r="AT4905" s="26" t="s">
        <v>71</v>
      </c>
      <c r="AU4905" s="26" t="s">
        <v>63</v>
      </c>
      <c r="AV4905" s="26" t="s">
        <v>63</v>
      </c>
      <c r="AW4905" s="26" t="s">
        <v>63</v>
      </c>
      <c r="AX4905" s="26" t="s">
        <v>63</v>
      </c>
      <c r="AY4905" s="26">
        <v>43.900257000000003</v>
      </c>
      <c r="AZ4905" s="26">
        <v>-102.647228999999</v>
      </c>
      <c r="BA4905" s="26" t="s">
        <v>185</v>
      </c>
      <c r="BB4905" s="26" t="s">
        <v>611</v>
      </c>
      <c r="BC4905" s="26" t="s">
        <v>167</v>
      </c>
      <c r="BD4905" s="26" t="s">
        <v>154</v>
      </c>
      <c r="BE4905" s="26"/>
      <c r="BF4905" s="26" t="s">
        <v>99</v>
      </c>
      <c r="BG4905" s="26" t="s">
        <v>167</v>
      </c>
      <c r="BH4905" s="26" t="s">
        <v>99</v>
      </c>
      <c r="BI4905" s="26">
        <v>8</v>
      </c>
      <c r="BJ4905" s="26" t="s">
        <v>217</v>
      </c>
    </row>
    <row r="4906" spans="36:62" x14ac:dyDescent="0.25">
      <c r="AJ4906" s="26">
        <v>2541</v>
      </c>
      <c r="AK4906" s="26">
        <v>2213443</v>
      </c>
      <c r="AL4906" s="264">
        <v>44833.773611111108</v>
      </c>
      <c r="AM4906" s="26" t="s">
        <v>481</v>
      </c>
      <c r="AN4906" s="26" t="s">
        <v>63</v>
      </c>
      <c r="AO4906" s="26"/>
      <c r="AP4906" s="26"/>
      <c r="AQ4906" s="26">
        <v>-1</v>
      </c>
      <c r="AR4906" s="26">
        <v>44</v>
      </c>
      <c r="AS4906" s="26" t="s">
        <v>168</v>
      </c>
      <c r="AT4906" s="26" t="s">
        <v>71</v>
      </c>
      <c r="AU4906" s="26" t="s">
        <v>63</v>
      </c>
      <c r="AV4906" s="26" t="s">
        <v>63</v>
      </c>
      <c r="AW4906" s="26" t="s">
        <v>63</v>
      </c>
      <c r="AX4906" s="26" t="s">
        <v>63</v>
      </c>
      <c r="AY4906" s="26">
        <v>43.863826000000003</v>
      </c>
      <c r="AZ4906" s="26">
        <v>-102.61723600000001</v>
      </c>
      <c r="BA4906" s="26" t="s">
        <v>158</v>
      </c>
      <c r="BB4906" s="26" t="s">
        <v>611</v>
      </c>
      <c r="BC4906" s="26" t="s">
        <v>167</v>
      </c>
      <c r="BD4906" s="26" t="s">
        <v>154</v>
      </c>
      <c r="BE4906" s="26"/>
      <c r="BF4906" s="26" t="s">
        <v>99</v>
      </c>
      <c r="BG4906" s="26" t="s">
        <v>167</v>
      </c>
      <c r="BH4906" s="26" t="s">
        <v>99</v>
      </c>
      <c r="BI4906" s="26">
        <v>8</v>
      </c>
      <c r="BJ4906" s="26" t="s">
        <v>217</v>
      </c>
    </row>
    <row r="4907" spans="36:62" x14ac:dyDescent="0.25">
      <c r="AJ4907" s="26">
        <v>2543</v>
      </c>
      <c r="AK4907" s="26">
        <v>2213254</v>
      </c>
      <c r="AL4907" s="264">
        <v>44823.359027777777</v>
      </c>
      <c r="AM4907" s="26" t="s">
        <v>481</v>
      </c>
      <c r="AN4907" s="26" t="s">
        <v>63</v>
      </c>
      <c r="AO4907" s="26" t="s">
        <v>156</v>
      </c>
      <c r="AP4907" s="26" t="s">
        <v>1041</v>
      </c>
      <c r="AQ4907" s="26">
        <v>0</v>
      </c>
      <c r="AR4907" s="26">
        <v>16</v>
      </c>
      <c r="AS4907" s="26" t="s">
        <v>628</v>
      </c>
      <c r="AT4907" s="26" t="s">
        <v>71</v>
      </c>
      <c r="AU4907" s="26" t="s">
        <v>63</v>
      </c>
      <c r="AV4907" s="26" t="s">
        <v>63</v>
      </c>
      <c r="AW4907" s="26" t="s">
        <v>63</v>
      </c>
      <c r="AX4907" s="26" t="s">
        <v>63</v>
      </c>
      <c r="AY4907" s="26">
        <v>44.096257000000001</v>
      </c>
      <c r="AZ4907" s="26">
        <v>-103.151383999999</v>
      </c>
      <c r="BA4907" s="26" t="s">
        <v>486</v>
      </c>
      <c r="BB4907" s="26" t="s">
        <v>165</v>
      </c>
      <c r="BC4907" s="26" t="s">
        <v>708</v>
      </c>
      <c r="BD4907" s="26" t="s">
        <v>68</v>
      </c>
      <c r="BE4907" s="26" t="s">
        <v>1478</v>
      </c>
      <c r="BF4907" s="26" t="s">
        <v>68</v>
      </c>
      <c r="BG4907" s="26" t="s">
        <v>68</v>
      </c>
      <c r="BH4907" s="26" t="s">
        <v>660</v>
      </c>
      <c r="BI4907" s="26">
        <v>8</v>
      </c>
      <c r="BJ4907" s="26" t="s">
        <v>217</v>
      </c>
    </row>
    <row r="4908" spans="36:62" x14ac:dyDescent="0.25">
      <c r="AJ4908" s="26">
        <v>2545</v>
      </c>
      <c r="AK4908" s="26">
        <v>2210919</v>
      </c>
      <c r="AL4908" s="264">
        <v>44799.822916666664</v>
      </c>
      <c r="AM4908" s="26" t="s">
        <v>481</v>
      </c>
      <c r="AN4908" s="26" t="s">
        <v>63</v>
      </c>
      <c r="AO4908" s="26" t="s">
        <v>156</v>
      </c>
      <c r="AP4908" s="26" t="s">
        <v>716</v>
      </c>
      <c r="AQ4908" s="26">
        <v>0</v>
      </c>
      <c r="AR4908" s="26">
        <v>16</v>
      </c>
      <c r="AS4908" s="26" t="s">
        <v>628</v>
      </c>
      <c r="AT4908" s="26" t="s">
        <v>704</v>
      </c>
      <c r="AU4908" s="26" t="s">
        <v>63</v>
      </c>
      <c r="AV4908" s="26" t="s">
        <v>63</v>
      </c>
      <c r="AW4908" s="26" t="s">
        <v>63</v>
      </c>
      <c r="AX4908" s="26" t="s">
        <v>63</v>
      </c>
      <c r="AY4908" s="26">
        <v>44.096257000000001</v>
      </c>
      <c r="AZ4908" s="26">
        <v>-103.151383999999</v>
      </c>
      <c r="BA4908" s="26" t="s">
        <v>512</v>
      </c>
      <c r="BB4908" s="26" t="s">
        <v>157</v>
      </c>
      <c r="BC4908" s="26" t="s">
        <v>1350</v>
      </c>
      <c r="BD4908" s="26" t="s">
        <v>68</v>
      </c>
      <c r="BE4908" s="26" t="s">
        <v>1479</v>
      </c>
      <c r="BF4908" s="26" t="s">
        <v>68</v>
      </c>
      <c r="BG4908" s="26" t="s">
        <v>68</v>
      </c>
      <c r="BH4908" s="26" t="s">
        <v>1480</v>
      </c>
      <c r="BI4908" s="26">
        <v>8</v>
      </c>
      <c r="BJ4908" s="26" t="s">
        <v>217</v>
      </c>
    </row>
    <row r="4909" spans="36:62" x14ac:dyDescent="0.25">
      <c r="AJ4909" s="26">
        <v>2546</v>
      </c>
      <c r="AK4909" s="26">
        <v>2211204</v>
      </c>
      <c r="AL4909" s="264">
        <v>44806.736111111109</v>
      </c>
      <c r="AM4909" s="26" t="s">
        <v>481</v>
      </c>
      <c r="AN4909" s="26" t="s">
        <v>63</v>
      </c>
      <c r="AO4909" s="26" t="s">
        <v>156</v>
      </c>
      <c r="AP4909" s="26" t="s">
        <v>159</v>
      </c>
      <c r="AQ4909" s="26">
        <v>0</v>
      </c>
      <c r="AR4909" s="26">
        <v>16</v>
      </c>
      <c r="AS4909" s="26" t="s">
        <v>628</v>
      </c>
      <c r="AT4909" s="26" t="s">
        <v>71</v>
      </c>
      <c r="AU4909" s="26" t="s">
        <v>63</v>
      </c>
      <c r="AV4909" s="26" t="s">
        <v>63</v>
      </c>
      <c r="AW4909" s="26" t="s">
        <v>63</v>
      </c>
      <c r="AX4909" s="26" t="s">
        <v>63</v>
      </c>
      <c r="AY4909" s="26">
        <v>44.081145999999897</v>
      </c>
      <c r="AZ4909" s="26">
        <v>-103.151386</v>
      </c>
      <c r="BA4909" s="26" t="s">
        <v>508</v>
      </c>
      <c r="BB4909" s="26" t="s">
        <v>672</v>
      </c>
      <c r="BC4909" s="26" t="s">
        <v>727</v>
      </c>
      <c r="BD4909" s="26" t="s">
        <v>68</v>
      </c>
      <c r="BE4909" s="26" t="s">
        <v>1187</v>
      </c>
      <c r="BF4909" s="26" t="s">
        <v>68</v>
      </c>
      <c r="BG4909" s="26" t="s">
        <v>68</v>
      </c>
      <c r="BH4909" s="26" t="s">
        <v>728</v>
      </c>
      <c r="BI4909" s="26">
        <v>8</v>
      </c>
      <c r="BJ4909" s="26" t="s">
        <v>21</v>
      </c>
    </row>
    <row r="4910" spans="36:62" x14ac:dyDescent="0.25">
      <c r="AJ4910" s="26">
        <v>2547</v>
      </c>
      <c r="AK4910" s="26">
        <v>2211262</v>
      </c>
      <c r="AL4910" s="264">
        <v>44810.322916666664</v>
      </c>
      <c r="AM4910" s="26" t="s">
        <v>481</v>
      </c>
      <c r="AN4910" s="26" t="s">
        <v>63</v>
      </c>
      <c r="AO4910" s="26" t="s">
        <v>156</v>
      </c>
      <c r="AP4910" s="26" t="s">
        <v>713</v>
      </c>
      <c r="AQ4910" s="26">
        <v>0</v>
      </c>
      <c r="AR4910" s="26">
        <v>44</v>
      </c>
      <c r="AS4910" s="26" t="s">
        <v>628</v>
      </c>
      <c r="AT4910" s="26" t="s">
        <v>71</v>
      </c>
      <c r="AU4910" s="26" t="s">
        <v>63</v>
      </c>
      <c r="AV4910" s="26" t="s">
        <v>63</v>
      </c>
      <c r="AW4910" s="26" t="s">
        <v>63</v>
      </c>
      <c r="AX4910" s="26" t="s">
        <v>63</v>
      </c>
      <c r="AY4910" s="26">
        <v>44.063727</v>
      </c>
      <c r="AZ4910" s="26">
        <v>-103.159814999999</v>
      </c>
      <c r="BA4910" s="26" t="s">
        <v>493</v>
      </c>
      <c r="BB4910" s="26" t="s">
        <v>609</v>
      </c>
      <c r="BC4910" s="26" t="s">
        <v>708</v>
      </c>
      <c r="BD4910" s="26" t="s">
        <v>68</v>
      </c>
      <c r="BE4910" s="26" t="s">
        <v>1428</v>
      </c>
      <c r="BF4910" s="26" t="s">
        <v>68</v>
      </c>
      <c r="BG4910" s="26" t="s">
        <v>68</v>
      </c>
      <c r="BH4910" s="26" t="s">
        <v>175</v>
      </c>
      <c r="BI4910" s="26">
        <v>8</v>
      </c>
      <c r="BJ4910" s="26" t="s">
        <v>217</v>
      </c>
    </row>
    <row r="4911" spans="36:62" x14ac:dyDescent="0.25">
      <c r="AJ4911" s="26">
        <v>2552</v>
      </c>
      <c r="AK4911" s="26">
        <v>2213448</v>
      </c>
      <c r="AL4911" s="264">
        <v>44836.729166666664</v>
      </c>
      <c r="AM4911" s="26" t="s">
        <v>481</v>
      </c>
      <c r="AN4911" s="26" t="s">
        <v>63</v>
      </c>
      <c r="AO4911" s="26" t="s">
        <v>156</v>
      </c>
      <c r="AP4911" s="26" t="s">
        <v>159</v>
      </c>
      <c r="AQ4911" s="26">
        <v>0</v>
      </c>
      <c r="AR4911" s="26">
        <v>16</v>
      </c>
      <c r="AS4911" s="26" t="s">
        <v>809</v>
      </c>
      <c r="AT4911" s="26" t="s">
        <v>74</v>
      </c>
      <c r="AU4911" s="26" t="s">
        <v>63</v>
      </c>
      <c r="AV4911" s="26" t="s">
        <v>63</v>
      </c>
      <c r="AW4911" s="26" t="s">
        <v>63</v>
      </c>
      <c r="AX4911" s="26" t="s">
        <v>63</v>
      </c>
      <c r="AY4911" s="26">
        <v>44.098446000000003</v>
      </c>
      <c r="AZ4911" s="26">
        <v>-103.151386</v>
      </c>
      <c r="BA4911" s="26" t="s">
        <v>483</v>
      </c>
      <c r="BB4911" s="26" t="s">
        <v>1141</v>
      </c>
      <c r="BC4911" s="26" t="s">
        <v>659</v>
      </c>
      <c r="BD4911" s="26" t="s">
        <v>68</v>
      </c>
      <c r="BE4911" s="26" t="s">
        <v>1477</v>
      </c>
      <c r="BF4911" s="26" t="s">
        <v>68</v>
      </c>
      <c r="BG4911" s="26" t="s">
        <v>68</v>
      </c>
      <c r="BH4911" s="26" t="s">
        <v>1040</v>
      </c>
      <c r="BI4911" s="26">
        <v>8</v>
      </c>
      <c r="BJ4911" s="26" t="s">
        <v>21</v>
      </c>
    </row>
    <row r="4912" spans="36:62" x14ac:dyDescent="0.25">
      <c r="AJ4912" s="26">
        <v>2553</v>
      </c>
      <c r="AK4912" s="26">
        <v>2211813</v>
      </c>
      <c r="AL4912" s="264">
        <v>44817.677083333336</v>
      </c>
      <c r="AM4912" s="26" t="s">
        <v>481</v>
      </c>
      <c r="AN4912" s="26" t="s">
        <v>63</v>
      </c>
      <c r="AO4912" s="26" t="s">
        <v>156</v>
      </c>
      <c r="AP4912" s="26" t="s">
        <v>716</v>
      </c>
      <c r="AQ4912" s="26">
        <v>0</v>
      </c>
      <c r="AR4912" s="26"/>
      <c r="AS4912" s="26" t="s">
        <v>628</v>
      </c>
      <c r="AT4912" s="26" t="s">
        <v>71</v>
      </c>
      <c r="AU4912" s="26" t="s">
        <v>63</v>
      </c>
      <c r="AV4912" s="26" t="s">
        <v>63</v>
      </c>
      <c r="AW4912" s="26" t="s">
        <v>63</v>
      </c>
      <c r="AX4912" s="26" t="s">
        <v>63</v>
      </c>
      <c r="AY4912" s="26">
        <v>44.063464000000003</v>
      </c>
      <c r="AZ4912" s="26">
        <v>-103.159780999999</v>
      </c>
      <c r="BA4912" s="26" t="s">
        <v>158</v>
      </c>
      <c r="BB4912" s="26" t="s">
        <v>157</v>
      </c>
      <c r="BC4912" s="26" t="s">
        <v>708</v>
      </c>
      <c r="BD4912" s="26" t="s">
        <v>68</v>
      </c>
      <c r="BE4912" s="26" t="s">
        <v>705</v>
      </c>
      <c r="BF4912" s="26" t="s">
        <v>68</v>
      </c>
      <c r="BG4912" s="26" t="s">
        <v>68</v>
      </c>
      <c r="BH4912" s="26" t="s">
        <v>175</v>
      </c>
      <c r="BI4912" s="26">
        <v>8</v>
      </c>
      <c r="BJ4912" s="26" t="s">
        <v>21</v>
      </c>
    </row>
    <row r="4913" spans="36:62" x14ac:dyDescent="0.25">
      <c r="AJ4913" s="26">
        <v>2554</v>
      </c>
      <c r="AK4913" s="26">
        <v>2214475</v>
      </c>
      <c r="AL4913" s="264">
        <v>44860.334027777775</v>
      </c>
      <c r="AM4913" s="26" t="s">
        <v>481</v>
      </c>
      <c r="AN4913" s="26" t="s">
        <v>63</v>
      </c>
      <c r="AO4913" s="26" t="s">
        <v>156</v>
      </c>
      <c r="AP4913" s="26" t="s">
        <v>627</v>
      </c>
      <c r="AQ4913" s="26">
        <v>0</v>
      </c>
      <c r="AR4913" s="26">
        <v>44</v>
      </c>
      <c r="AS4913" s="26" t="s">
        <v>628</v>
      </c>
      <c r="AT4913" s="26" t="s">
        <v>71</v>
      </c>
      <c r="AU4913" s="26" t="s">
        <v>63</v>
      </c>
      <c r="AV4913" s="26" t="s">
        <v>63</v>
      </c>
      <c r="AW4913" s="26" t="s">
        <v>63</v>
      </c>
      <c r="AX4913" s="26" t="s">
        <v>63</v>
      </c>
      <c r="AY4913" s="26">
        <v>44.058725000000003</v>
      </c>
      <c r="AZ4913" s="26">
        <v>-103.151152999999</v>
      </c>
      <c r="BA4913" s="26" t="s">
        <v>486</v>
      </c>
      <c r="BB4913" s="26" t="s">
        <v>609</v>
      </c>
      <c r="BC4913" s="26" t="s">
        <v>629</v>
      </c>
      <c r="BD4913" s="26" t="s">
        <v>1352</v>
      </c>
      <c r="BE4913" s="26" t="s">
        <v>1485</v>
      </c>
      <c r="BF4913" s="26" t="s">
        <v>68</v>
      </c>
      <c r="BG4913" s="26" t="s">
        <v>68</v>
      </c>
      <c r="BH4913" s="26" t="s">
        <v>646</v>
      </c>
      <c r="BI4913" s="26">
        <v>8</v>
      </c>
      <c r="BJ4913" s="26" t="s">
        <v>217</v>
      </c>
    </row>
    <row r="4914" spans="36:62" x14ac:dyDescent="0.25">
      <c r="AJ4914" s="26">
        <v>2556</v>
      </c>
      <c r="AK4914" s="26">
        <v>2213065</v>
      </c>
      <c r="AL4914" s="264">
        <v>44843.804166666669</v>
      </c>
      <c r="AM4914" s="26" t="s">
        <v>481</v>
      </c>
      <c r="AN4914" s="26" t="s">
        <v>63</v>
      </c>
      <c r="AO4914" s="26" t="s">
        <v>156</v>
      </c>
      <c r="AP4914" s="26" t="s">
        <v>726</v>
      </c>
      <c r="AQ4914" s="26">
        <v>0</v>
      </c>
      <c r="AR4914" s="26">
        <v>44</v>
      </c>
      <c r="AS4914" s="26" t="s">
        <v>628</v>
      </c>
      <c r="AT4914" s="26" t="s">
        <v>71</v>
      </c>
      <c r="AU4914" s="26" t="s">
        <v>63</v>
      </c>
      <c r="AV4914" s="26" t="s">
        <v>63</v>
      </c>
      <c r="AW4914" s="26" t="s">
        <v>63</v>
      </c>
      <c r="AX4914" s="26" t="s">
        <v>63</v>
      </c>
      <c r="AY4914" s="26">
        <v>44.058860000000003</v>
      </c>
      <c r="AZ4914" s="26">
        <v>-103.15139000000001</v>
      </c>
      <c r="BA4914" s="26" t="s">
        <v>570</v>
      </c>
      <c r="BB4914" s="26" t="s">
        <v>811</v>
      </c>
      <c r="BC4914" s="26" t="s">
        <v>829</v>
      </c>
      <c r="BD4914" s="26" t="s">
        <v>68</v>
      </c>
      <c r="BE4914" s="26"/>
      <c r="BF4914" s="26" t="s">
        <v>68</v>
      </c>
      <c r="BG4914" s="26" t="s">
        <v>68</v>
      </c>
      <c r="BH4914" s="26" t="s">
        <v>728</v>
      </c>
      <c r="BI4914" s="26">
        <v>8</v>
      </c>
      <c r="BJ4914" s="26" t="s">
        <v>21</v>
      </c>
    </row>
    <row r="4915" spans="36:62" x14ac:dyDescent="0.25">
      <c r="AJ4915" s="26">
        <v>2557</v>
      </c>
      <c r="AK4915" s="26">
        <v>2211868</v>
      </c>
      <c r="AL4915" s="264">
        <v>44820.731249999997</v>
      </c>
      <c r="AM4915" s="26" t="s">
        <v>481</v>
      </c>
      <c r="AN4915" s="26" t="s">
        <v>63</v>
      </c>
      <c r="AO4915" s="26" t="s">
        <v>156</v>
      </c>
      <c r="AP4915" s="26" t="s">
        <v>713</v>
      </c>
      <c r="AQ4915" s="26">
        <v>0</v>
      </c>
      <c r="AR4915" s="26">
        <v>44</v>
      </c>
      <c r="AS4915" s="26" t="s">
        <v>628</v>
      </c>
      <c r="AT4915" s="26" t="s">
        <v>74</v>
      </c>
      <c r="AU4915" s="26" t="s">
        <v>63</v>
      </c>
      <c r="AV4915" s="26" t="s">
        <v>63</v>
      </c>
      <c r="AW4915" s="26" t="s">
        <v>63</v>
      </c>
      <c r="AX4915" s="26" t="s">
        <v>63</v>
      </c>
      <c r="AY4915" s="26">
        <v>44.064669000000002</v>
      </c>
      <c r="AZ4915" s="26">
        <v>-103.161449</v>
      </c>
      <c r="BA4915" s="26" t="s">
        <v>483</v>
      </c>
      <c r="BB4915" s="26" t="s">
        <v>611</v>
      </c>
      <c r="BC4915" s="26" t="s">
        <v>708</v>
      </c>
      <c r="BD4915" s="26" t="s">
        <v>68</v>
      </c>
      <c r="BE4915" s="26" t="s">
        <v>1224</v>
      </c>
      <c r="BF4915" s="26" t="s">
        <v>68</v>
      </c>
      <c r="BG4915" s="26" t="s">
        <v>68</v>
      </c>
      <c r="BH4915" s="26" t="s">
        <v>175</v>
      </c>
      <c r="BI4915" s="26">
        <v>8</v>
      </c>
      <c r="BJ4915" s="26" t="s">
        <v>217</v>
      </c>
    </row>
    <row r="4916" spans="36:62" x14ac:dyDescent="0.25">
      <c r="AJ4916" s="26">
        <v>2560</v>
      </c>
      <c r="AK4916" s="26">
        <v>2214797</v>
      </c>
      <c r="AL4916" s="264">
        <v>44810.810416666667</v>
      </c>
      <c r="AM4916" s="26" t="s">
        <v>147</v>
      </c>
      <c r="AN4916" s="26" t="s">
        <v>63</v>
      </c>
      <c r="AO4916" s="26"/>
      <c r="AP4916" s="26"/>
      <c r="AQ4916" s="26">
        <v>-1</v>
      </c>
      <c r="AR4916" s="26"/>
      <c r="AS4916" s="26" t="s">
        <v>168</v>
      </c>
      <c r="AT4916" s="26" t="s">
        <v>71</v>
      </c>
      <c r="AU4916" s="26" t="s">
        <v>63</v>
      </c>
      <c r="AV4916" s="26" t="s">
        <v>63</v>
      </c>
      <c r="AW4916" s="26" t="s">
        <v>63</v>
      </c>
      <c r="AX4916" s="26" t="s">
        <v>63</v>
      </c>
      <c r="AY4916" s="26">
        <v>43.548824000000003</v>
      </c>
      <c r="AZ4916" s="26">
        <v>-101.90547100000001</v>
      </c>
      <c r="BA4916" s="26" t="s">
        <v>158</v>
      </c>
      <c r="BB4916" s="26" t="s">
        <v>611</v>
      </c>
      <c r="BC4916" s="26" t="s">
        <v>167</v>
      </c>
      <c r="BD4916" s="26" t="s">
        <v>154</v>
      </c>
      <c r="BE4916" s="26"/>
      <c r="BF4916" s="26" t="s">
        <v>99</v>
      </c>
      <c r="BG4916" s="26" t="s">
        <v>167</v>
      </c>
      <c r="BH4916" s="26" t="s">
        <v>99</v>
      </c>
      <c r="BI4916" s="26">
        <v>8</v>
      </c>
      <c r="BJ4916" s="26" t="s">
        <v>217</v>
      </c>
    </row>
    <row r="4917" spans="36:62" x14ac:dyDescent="0.25">
      <c r="AJ4917" s="26">
        <v>2561</v>
      </c>
      <c r="AK4917" s="26">
        <v>2214761</v>
      </c>
      <c r="AL4917" s="264">
        <v>44813.819444444445</v>
      </c>
      <c r="AM4917" s="26" t="s">
        <v>481</v>
      </c>
      <c r="AN4917" s="26" t="s">
        <v>63</v>
      </c>
      <c r="AO4917" s="26" t="s">
        <v>156</v>
      </c>
      <c r="AP4917" s="26" t="s">
        <v>1717</v>
      </c>
      <c r="AQ4917" s="26">
        <v>0</v>
      </c>
      <c r="AR4917" s="26"/>
      <c r="AS4917" s="26" t="s">
        <v>628</v>
      </c>
      <c r="AT4917" s="26" t="s">
        <v>74</v>
      </c>
      <c r="AU4917" s="26" t="s">
        <v>63</v>
      </c>
      <c r="AV4917" s="26" t="s">
        <v>63</v>
      </c>
      <c r="AW4917" s="26" t="s">
        <v>63</v>
      </c>
      <c r="AX4917" s="26" t="s">
        <v>63</v>
      </c>
      <c r="AY4917" s="26">
        <v>44.100467000000002</v>
      </c>
      <c r="AZ4917" s="26">
        <v>-103.151285999999</v>
      </c>
      <c r="BA4917" s="26" t="s">
        <v>493</v>
      </c>
      <c r="BB4917" s="26" t="s">
        <v>165</v>
      </c>
      <c r="BC4917" s="26" t="s">
        <v>1051</v>
      </c>
      <c r="BD4917" s="26" t="s">
        <v>68</v>
      </c>
      <c r="BE4917" s="26"/>
      <c r="BF4917" s="26" t="s">
        <v>68</v>
      </c>
      <c r="BG4917" s="26" t="s">
        <v>68</v>
      </c>
      <c r="BH4917" s="26" t="s">
        <v>867</v>
      </c>
      <c r="BI4917" s="26">
        <v>8</v>
      </c>
      <c r="BJ4917" s="26" t="s">
        <v>20</v>
      </c>
    </row>
    <row r="4918" spans="36:62" x14ac:dyDescent="0.25">
      <c r="AJ4918" s="26">
        <v>2562</v>
      </c>
      <c r="AK4918" s="26">
        <v>2212865</v>
      </c>
      <c r="AL4918" s="264">
        <v>44828.104166666664</v>
      </c>
      <c r="AM4918" s="26" t="s">
        <v>481</v>
      </c>
      <c r="AN4918" s="26" t="s">
        <v>63</v>
      </c>
      <c r="AO4918" s="26"/>
      <c r="AP4918" s="26" t="s">
        <v>159</v>
      </c>
      <c r="AQ4918" s="26">
        <v>0</v>
      </c>
      <c r="AR4918" s="26">
        <v>16</v>
      </c>
      <c r="AS4918" s="26" t="s">
        <v>784</v>
      </c>
      <c r="AT4918" s="26" t="s">
        <v>71</v>
      </c>
      <c r="AU4918" s="26" t="s">
        <v>63</v>
      </c>
      <c r="AV4918" s="26" t="s">
        <v>63</v>
      </c>
      <c r="AW4918" s="26" t="s">
        <v>63</v>
      </c>
      <c r="AX4918" s="26" t="s">
        <v>63</v>
      </c>
      <c r="AY4918" s="26">
        <v>44.096933999999898</v>
      </c>
      <c r="AZ4918" s="26">
        <v>-103.151231999999</v>
      </c>
      <c r="BA4918" s="26" t="s">
        <v>166</v>
      </c>
      <c r="BB4918" s="26" t="s">
        <v>157</v>
      </c>
      <c r="BC4918" s="26" t="s">
        <v>614</v>
      </c>
      <c r="BD4918" s="26" t="s">
        <v>68</v>
      </c>
      <c r="BE4918" s="26"/>
      <c r="BF4918" s="26" t="s">
        <v>534</v>
      </c>
      <c r="BG4918" s="26" t="s">
        <v>68</v>
      </c>
      <c r="BH4918" s="26" t="s">
        <v>146</v>
      </c>
      <c r="BI4918" s="26">
        <v>8</v>
      </c>
      <c r="BJ4918" s="26" t="s">
        <v>217</v>
      </c>
    </row>
    <row r="4919" spans="36:62" x14ac:dyDescent="0.25">
      <c r="AJ4919" s="26">
        <v>2566</v>
      </c>
      <c r="AK4919" s="26">
        <v>2212096</v>
      </c>
      <c r="AL4919" s="264">
        <v>44820.707638888889</v>
      </c>
      <c r="AM4919" s="26" t="s">
        <v>481</v>
      </c>
      <c r="AN4919" s="26" t="s">
        <v>63</v>
      </c>
      <c r="AO4919" s="26" t="s">
        <v>156</v>
      </c>
      <c r="AP4919" s="26" t="s">
        <v>716</v>
      </c>
      <c r="AQ4919" s="26">
        <v>0</v>
      </c>
      <c r="AR4919" s="26">
        <v>44</v>
      </c>
      <c r="AS4919" s="26" t="s">
        <v>628</v>
      </c>
      <c r="AT4919" s="26" t="s">
        <v>77</v>
      </c>
      <c r="AU4919" s="26" t="s">
        <v>63</v>
      </c>
      <c r="AV4919" s="26" t="s">
        <v>63</v>
      </c>
      <c r="AW4919" s="26" t="s">
        <v>63</v>
      </c>
      <c r="AX4919" s="26" t="s">
        <v>63</v>
      </c>
      <c r="AY4919" s="26">
        <v>44.064647000000001</v>
      </c>
      <c r="AZ4919" s="26">
        <v>-103.161411</v>
      </c>
      <c r="BA4919" s="26" t="s">
        <v>518</v>
      </c>
      <c r="BB4919" s="26" t="s">
        <v>611</v>
      </c>
      <c r="BC4919" s="26" t="s">
        <v>934</v>
      </c>
      <c r="BD4919" s="26" t="s">
        <v>615</v>
      </c>
      <c r="BE4919" s="26" t="s">
        <v>1718</v>
      </c>
      <c r="BF4919" s="26" t="s">
        <v>68</v>
      </c>
      <c r="BG4919" s="26" t="s">
        <v>68</v>
      </c>
      <c r="BH4919" s="26" t="s">
        <v>1043</v>
      </c>
      <c r="BI4919" s="26">
        <v>8</v>
      </c>
      <c r="BJ4919" s="26" t="s">
        <v>21</v>
      </c>
    </row>
    <row r="4920" spans="36:62" x14ac:dyDescent="0.25">
      <c r="AJ4920" s="26">
        <v>2569</v>
      </c>
      <c r="AK4920" s="26">
        <v>2212295</v>
      </c>
      <c r="AL4920" s="264">
        <v>44826.309027777781</v>
      </c>
      <c r="AM4920" s="26" t="s">
        <v>481</v>
      </c>
      <c r="AN4920" s="26" t="s">
        <v>63</v>
      </c>
      <c r="AO4920" s="26" t="s">
        <v>156</v>
      </c>
      <c r="AP4920" s="26" t="s">
        <v>726</v>
      </c>
      <c r="AQ4920" s="26">
        <v>0</v>
      </c>
      <c r="AR4920" s="26">
        <v>16</v>
      </c>
      <c r="AS4920" s="26" t="s">
        <v>628</v>
      </c>
      <c r="AT4920" s="26" t="s">
        <v>71</v>
      </c>
      <c r="AU4920" s="26" t="s">
        <v>63</v>
      </c>
      <c r="AV4920" s="26" t="s">
        <v>63</v>
      </c>
      <c r="AW4920" s="26" t="s">
        <v>63</v>
      </c>
      <c r="AX4920" s="26" t="s">
        <v>63</v>
      </c>
      <c r="AY4920" s="26">
        <v>44.096257000000001</v>
      </c>
      <c r="AZ4920" s="26">
        <v>-103.151383999999</v>
      </c>
      <c r="BA4920" s="26" t="s">
        <v>486</v>
      </c>
      <c r="BB4920" s="26" t="s">
        <v>811</v>
      </c>
      <c r="BC4920" s="26" t="s">
        <v>659</v>
      </c>
      <c r="BD4920" s="26" t="s">
        <v>68</v>
      </c>
      <c r="BE4920" s="26" t="s">
        <v>1273</v>
      </c>
      <c r="BF4920" s="26" t="s">
        <v>68</v>
      </c>
      <c r="BG4920" s="26" t="s">
        <v>68</v>
      </c>
      <c r="BH4920" s="26" t="s">
        <v>175</v>
      </c>
      <c r="BI4920" s="26">
        <v>8</v>
      </c>
      <c r="BJ4920" s="26" t="s">
        <v>21</v>
      </c>
    </row>
    <row r="4921" spans="36:62" x14ac:dyDescent="0.25">
      <c r="AJ4921" s="26">
        <v>2570</v>
      </c>
      <c r="AK4921" s="26">
        <v>2212505</v>
      </c>
      <c r="AL4921" s="264">
        <v>44820.775000000001</v>
      </c>
      <c r="AM4921" s="26" t="s">
        <v>481</v>
      </c>
      <c r="AN4921" s="26" t="s">
        <v>63</v>
      </c>
      <c r="AO4921" s="26" t="s">
        <v>156</v>
      </c>
      <c r="AP4921" s="26" t="s">
        <v>726</v>
      </c>
      <c r="AQ4921" s="26">
        <v>0</v>
      </c>
      <c r="AR4921" s="26">
        <v>16</v>
      </c>
      <c r="AS4921" s="26" t="s">
        <v>628</v>
      </c>
      <c r="AT4921" s="26" t="s">
        <v>77</v>
      </c>
      <c r="AU4921" s="26" t="s">
        <v>63</v>
      </c>
      <c r="AV4921" s="26" t="s">
        <v>63</v>
      </c>
      <c r="AW4921" s="26" t="s">
        <v>63</v>
      </c>
      <c r="AX4921" s="26" t="s">
        <v>63</v>
      </c>
      <c r="AY4921" s="26">
        <v>44.098446000000003</v>
      </c>
      <c r="AZ4921" s="26">
        <v>-103.151386</v>
      </c>
      <c r="BA4921" s="26" t="s">
        <v>508</v>
      </c>
      <c r="BB4921" s="26" t="s">
        <v>165</v>
      </c>
      <c r="BC4921" s="26" t="s">
        <v>1205</v>
      </c>
      <c r="BD4921" s="26" t="s">
        <v>68</v>
      </c>
      <c r="BE4921" s="26" t="s">
        <v>1422</v>
      </c>
      <c r="BF4921" s="26" t="s">
        <v>68</v>
      </c>
      <c r="BG4921" s="26" t="s">
        <v>68</v>
      </c>
      <c r="BH4921" s="26" t="s">
        <v>175</v>
      </c>
      <c r="BI4921" s="26">
        <v>8</v>
      </c>
      <c r="BJ4921" s="26" t="s">
        <v>217</v>
      </c>
    </row>
    <row r="4922" spans="36:62" x14ac:dyDescent="0.25">
      <c r="AJ4922" s="26">
        <v>2571</v>
      </c>
      <c r="AK4922" s="26">
        <v>2212767</v>
      </c>
      <c r="AL4922" s="264">
        <v>44837.802083333336</v>
      </c>
      <c r="AM4922" s="26" t="s">
        <v>481</v>
      </c>
      <c r="AN4922" s="26" t="s">
        <v>63</v>
      </c>
      <c r="AO4922" s="26" t="s">
        <v>156</v>
      </c>
      <c r="AP4922" s="26" t="s">
        <v>726</v>
      </c>
      <c r="AQ4922" s="26">
        <v>0</v>
      </c>
      <c r="AR4922" s="26">
        <v>44</v>
      </c>
      <c r="AS4922" s="26" t="s">
        <v>628</v>
      </c>
      <c r="AT4922" s="26" t="s">
        <v>704</v>
      </c>
      <c r="AU4922" s="26" t="s">
        <v>63</v>
      </c>
      <c r="AV4922" s="26" t="s">
        <v>63</v>
      </c>
      <c r="AW4922" s="26" t="s">
        <v>63</v>
      </c>
      <c r="AX4922" s="26" t="s">
        <v>63</v>
      </c>
      <c r="AY4922" s="26">
        <v>44.063643999999897</v>
      </c>
      <c r="AZ4922" s="26">
        <v>-103.159672999999</v>
      </c>
      <c r="BA4922" s="26" t="s">
        <v>185</v>
      </c>
      <c r="BB4922" s="26" t="s">
        <v>811</v>
      </c>
      <c r="BC4922" s="26" t="s">
        <v>659</v>
      </c>
      <c r="BD4922" s="26" t="s">
        <v>68</v>
      </c>
      <c r="BE4922" s="26" t="s">
        <v>1404</v>
      </c>
      <c r="BF4922" s="26" t="s">
        <v>68</v>
      </c>
      <c r="BG4922" s="26" t="s">
        <v>68</v>
      </c>
      <c r="BH4922" s="26" t="s">
        <v>175</v>
      </c>
      <c r="BI4922" s="26">
        <v>8</v>
      </c>
      <c r="BJ4922" s="26" t="s">
        <v>217</v>
      </c>
    </row>
    <row r="4923" spans="36:62" x14ac:dyDescent="0.25">
      <c r="AJ4923" s="26">
        <v>2572</v>
      </c>
      <c r="AK4923" s="26">
        <v>2215425</v>
      </c>
      <c r="AL4923" s="264">
        <v>44860.768055555556</v>
      </c>
      <c r="AM4923" s="26" t="s">
        <v>481</v>
      </c>
      <c r="AN4923" s="26" t="s">
        <v>63</v>
      </c>
      <c r="AO4923" s="26" t="s">
        <v>156</v>
      </c>
      <c r="AP4923" s="26" t="s">
        <v>1409</v>
      </c>
      <c r="AQ4923" s="26">
        <v>0</v>
      </c>
      <c r="AR4923" s="26">
        <v>16</v>
      </c>
      <c r="AS4923" s="26" t="s">
        <v>628</v>
      </c>
      <c r="AT4923" s="26" t="s">
        <v>71</v>
      </c>
      <c r="AU4923" s="26" t="s">
        <v>63</v>
      </c>
      <c r="AV4923" s="26" t="s">
        <v>63</v>
      </c>
      <c r="AW4923" s="26" t="s">
        <v>63</v>
      </c>
      <c r="AX4923" s="26" t="s">
        <v>63</v>
      </c>
      <c r="AY4923" s="26">
        <v>44.096257000000001</v>
      </c>
      <c r="AZ4923" s="26">
        <v>-103.151383999999</v>
      </c>
      <c r="BA4923" s="26" t="s">
        <v>482</v>
      </c>
      <c r="BB4923" s="26" t="s">
        <v>165</v>
      </c>
      <c r="BC4923" s="26" t="s">
        <v>732</v>
      </c>
      <c r="BD4923" s="26" t="s">
        <v>68</v>
      </c>
      <c r="BE4923" s="26"/>
      <c r="BF4923" s="26" t="s">
        <v>68</v>
      </c>
      <c r="BG4923" s="26" t="s">
        <v>68</v>
      </c>
      <c r="BH4923" s="26" t="s">
        <v>733</v>
      </c>
      <c r="BI4923" s="26">
        <v>8</v>
      </c>
      <c r="BJ4923" s="26" t="s">
        <v>217</v>
      </c>
    </row>
    <row r="4924" spans="36:62" x14ac:dyDescent="0.25">
      <c r="AJ4924" s="26">
        <v>2574</v>
      </c>
      <c r="AK4924" s="26">
        <v>2213101</v>
      </c>
      <c r="AL4924" s="264">
        <v>44841.650694444441</v>
      </c>
      <c r="AM4924" s="26" t="s">
        <v>481</v>
      </c>
      <c r="AN4924" s="26" t="s">
        <v>63</v>
      </c>
      <c r="AO4924" s="26" t="s">
        <v>156</v>
      </c>
      <c r="AP4924" s="26" t="s">
        <v>159</v>
      </c>
      <c r="AQ4924" s="26">
        <v>0</v>
      </c>
      <c r="AR4924" s="26">
        <v>16</v>
      </c>
      <c r="AS4924" s="26" t="s">
        <v>628</v>
      </c>
      <c r="AT4924" s="26" t="s">
        <v>74</v>
      </c>
      <c r="AU4924" s="26" t="s">
        <v>63</v>
      </c>
      <c r="AV4924" s="26" t="s">
        <v>63</v>
      </c>
      <c r="AW4924" s="26" t="s">
        <v>63</v>
      </c>
      <c r="AX4924" s="26" t="s">
        <v>63</v>
      </c>
      <c r="AY4924" s="26">
        <v>44.098446000000003</v>
      </c>
      <c r="AZ4924" s="26">
        <v>-103.151386</v>
      </c>
      <c r="BA4924" s="26" t="s">
        <v>493</v>
      </c>
      <c r="BB4924" s="26" t="s">
        <v>1141</v>
      </c>
      <c r="BC4924" s="26" t="s">
        <v>659</v>
      </c>
      <c r="BD4924" s="26" t="s">
        <v>68</v>
      </c>
      <c r="BE4924" s="26" t="s">
        <v>1477</v>
      </c>
      <c r="BF4924" s="26" t="s">
        <v>68</v>
      </c>
      <c r="BG4924" s="26" t="s">
        <v>68</v>
      </c>
      <c r="BH4924" s="26" t="s">
        <v>175</v>
      </c>
      <c r="BI4924" s="26">
        <v>8</v>
      </c>
      <c r="BJ4924" s="26" t="s">
        <v>217</v>
      </c>
    </row>
    <row r="4925" spans="36:62" x14ac:dyDescent="0.25">
      <c r="AJ4925" s="26">
        <v>2576</v>
      </c>
      <c r="AK4925" s="26">
        <v>2213168</v>
      </c>
      <c r="AL4925" s="264">
        <v>44842.479166666664</v>
      </c>
      <c r="AM4925" s="26" t="s">
        <v>481</v>
      </c>
      <c r="AN4925" s="26" t="s">
        <v>63</v>
      </c>
      <c r="AO4925" s="26" t="s">
        <v>156</v>
      </c>
      <c r="AP4925" s="26" t="s">
        <v>716</v>
      </c>
      <c r="AQ4925" s="26">
        <v>0</v>
      </c>
      <c r="AR4925" s="26">
        <v>16</v>
      </c>
      <c r="AS4925" s="26" t="s">
        <v>628</v>
      </c>
      <c r="AT4925" s="26" t="s">
        <v>71</v>
      </c>
      <c r="AU4925" s="26" t="s">
        <v>63</v>
      </c>
      <c r="AV4925" s="26" t="s">
        <v>63</v>
      </c>
      <c r="AW4925" s="26" t="s">
        <v>63</v>
      </c>
      <c r="AX4925" s="26" t="s">
        <v>63</v>
      </c>
      <c r="AY4925" s="26">
        <v>44.0760369999999</v>
      </c>
      <c r="AZ4925" s="26">
        <v>-103.151246</v>
      </c>
      <c r="BA4925" s="26" t="s">
        <v>518</v>
      </c>
      <c r="BB4925" s="26" t="s">
        <v>157</v>
      </c>
      <c r="BC4925" s="26" t="s">
        <v>708</v>
      </c>
      <c r="BD4925" s="26" t="s">
        <v>68</v>
      </c>
      <c r="BE4925" s="26" t="s">
        <v>705</v>
      </c>
      <c r="BF4925" s="26" t="s">
        <v>1209</v>
      </c>
      <c r="BG4925" s="26" t="s">
        <v>68</v>
      </c>
      <c r="BH4925" s="26" t="s">
        <v>175</v>
      </c>
      <c r="BI4925" s="26">
        <v>8</v>
      </c>
      <c r="BJ4925" s="26" t="s">
        <v>217</v>
      </c>
    </row>
    <row r="4926" spans="36:62" x14ac:dyDescent="0.25">
      <c r="AJ4926" s="26">
        <v>2579</v>
      </c>
      <c r="AK4926" s="26">
        <v>2213342</v>
      </c>
      <c r="AL4926" s="264">
        <v>44847.724305555559</v>
      </c>
      <c r="AM4926" s="26" t="s">
        <v>481</v>
      </c>
      <c r="AN4926" s="26" t="s">
        <v>63</v>
      </c>
      <c r="AO4926" s="26" t="s">
        <v>214</v>
      </c>
      <c r="AP4926" s="26" t="s">
        <v>726</v>
      </c>
      <c r="AQ4926" s="26">
        <v>0</v>
      </c>
      <c r="AR4926" s="26">
        <v>16</v>
      </c>
      <c r="AS4926" s="26" t="s">
        <v>628</v>
      </c>
      <c r="AT4926" s="26" t="s">
        <v>71</v>
      </c>
      <c r="AU4926" s="26" t="s">
        <v>63</v>
      </c>
      <c r="AV4926" s="26" t="s">
        <v>63</v>
      </c>
      <c r="AW4926" s="26" t="s">
        <v>63</v>
      </c>
      <c r="AX4926" s="26" t="s">
        <v>63</v>
      </c>
      <c r="AY4926" s="26">
        <v>44.069225000000003</v>
      </c>
      <c r="AZ4926" s="26">
        <v>-103.158551</v>
      </c>
      <c r="BA4926" s="26" t="s">
        <v>493</v>
      </c>
      <c r="BB4926" s="26" t="s">
        <v>672</v>
      </c>
      <c r="BC4926" s="26" t="s">
        <v>727</v>
      </c>
      <c r="BD4926" s="26" t="s">
        <v>68</v>
      </c>
      <c r="BE4926" s="26" t="s">
        <v>1176</v>
      </c>
      <c r="BF4926" s="26" t="s">
        <v>68</v>
      </c>
      <c r="BG4926" s="26" t="s">
        <v>68</v>
      </c>
      <c r="BH4926" s="26" t="s">
        <v>175</v>
      </c>
      <c r="BI4926" s="26">
        <v>8</v>
      </c>
      <c r="BJ4926" s="26" t="s">
        <v>21</v>
      </c>
    </row>
    <row r="4927" spans="36:62" x14ac:dyDescent="0.25">
      <c r="AJ4927" s="26">
        <v>2582</v>
      </c>
      <c r="AK4927" s="26">
        <v>2213616</v>
      </c>
      <c r="AL4927" s="264">
        <v>44852.326388888891</v>
      </c>
      <c r="AM4927" s="26" t="s">
        <v>481</v>
      </c>
      <c r="AN4927" s="26" t="s">
        <v>63</v>
      </c>
      <c r="AO4927" s="26"/>
      <c r="AP4927" s="26"/>
      <c r="AQ4927" s="26">
        <v>-1</v>
      </c>
      <c r="AR4927" s="26">
        <v>44</v>
      </c>
      <c r="AS4927" s="26" t="s">
        <v>168</v>
      </c>
      <c r="AT4927" s="26" t="s">
        <v>71</v>
      </c>
      <c r="AU4927" s="26" t="s">
        <v>63</v>
      </c>
      <c r="AV4927" s="26" t="s">
        <v>63</v>
      </c>
      <c r="AW4927" s="26" t="s">
        <v>63</v>
      </c>
      <c r="AX4927" s="26" t="s">
        <v>63</v>
      </c>
      <c r="AY4927" s="26">
        <v>44.035265000000003</v>
      </c>
      <c r="AZ4927" s="26">
        <v>-103.102058</v>
      </c>
      <c r="BA4927" s="26" t="s">
        <v>158</v>
      </c>
      <c r="BB4927" s="26" t="s">
        <v>609</v>
      </c>
      <c r="BC4927" s="26" t="s">
        <v>167</v>
      </c>
      <c r="BD4927" s="26" t="s">
        <v>154</v>
      </c>
      <c r="BE4927" s="26"/>
      <c r="BF4927" s="26" t="s">
        <v>99</v>
      </c>
      <c r="BG4927" s="26" t="s">
        <v>167</v>
      </c>
      <c r="BH4927" s="26" t="s">
        <v>99</v>
      </c>
      <c r="BI4927" s="26">
        <v>8</v>
      </c>
      <c r="BJ4927" s="26" t="s">
        <v>217</v>
      </c>
    </row>
    <row r="4928" spans="36:62" x14ac:dyDescent="0.25">
      <c r="AJ4928" s="26">
        <v>2583</v>
      </c>
      <c r="AK4928" s="26">
        <v>2213631</v>
      </c>
      <c r="AL4928" s="264">
        <v>44842.833333333336</v>
      </c>
      <c r="AM4928" s="26" t="s">
        <v>481</v>
      </c>
      <c r="AN4928" s="26" t="s">
        <v>63</v>
      </c>
      <c r="AO4928" s="26"/>
      <c r="AP4928" s="26"/>
      <c r="AQ4928" s="26">
        <v>-1</v>
      </c>
      <c r="AR4928" s="26">
        <v>44</v>
      </c>
      <c r="AS4928" s="26" t="s">
        <v>168</v>
      </c>
      <c r="AT4928" s="26" t="s">
        <v>71</v>
      </c>
      <c r="AU4928" s="26" t="s">
        <v>63</v>
      </c>
      <c r="AV4928" s="26" t="s">
        <v>63</v>
      </c>
      <c r="AW4928" s="26" t="s">
        <v>63</v>
      </c>
      <c r="AX4928" s="26" t="s">
        <v>63</v>
      </c>
      <c r="AY4928" s="26">
        <v>43.7087989999999</v>
      </c>
      <c r="AZ4928" s="26">
        <v>-102.061954</v>
      </c>
      <c r="BA4928" s="26" t="s">
        <v>166</v>
      </c>
      <c r="BB4928" s="26" t="s">
        <v>609</v>
      </c>
      <c r="BC4928" s="26" t="s">
        <v>167</v>
      </c>
      <c r="BD4928" s="26" t="s">
        <v>154</v>
      </c>
      <c r="BE4928" s="26"/>
      <c r="BF4928" s="26" t="s">
        <v>99</v>
      </c>
      <c r="BG4928" s="26" t="s">
        <v>167</v>
      </c>
      <c r="BH4928" s="26" t="s">
        <v>99</v>
      </c>
      <c r="BI4928" s="26">
        <v>8</v>
      </c>
      <c r="BJ4928" s="26" t="s">
        <v>217</v>
      </c>
    </row>
    <row r="4929" spans="36:62" x14ac:dyDescent="0.25">
      <c r="AJ4929" s="26">
        <v>2586</v>
      </c>
      <c r="AK4929" s="26">
        <v>2213655</v>
      </c>
      <c r="AL4929" s="264">
        <v>44852.524305555555</v>
      </c>
      <c r="AM4929" s="26" t="s">
        <v>481</v>
      </c>
      <c r="AN4929" s="26" t="s">
        <v>63</v>
      </c>
      <c r="AO4929" s="26" t="s">
        <v>156</v>
      </c>
      <c r="AP4929" s="26" t="s">
        <v>159</v>
      </c>
      <c r="AQ4929" s="26">
        <v>0</v>
      </c>
      <c r="AR4929" s="26">
        <v>16</v>
      </c>
      <c r="AS4929" s="26" t="s">
        <v>628</v>
      </c>
      <c r="AT4929" s="26" t="s">
        <v>71</v>
      </c>
      <c r="AU4929" s="26" t="s">
        <v>63</v>
      </c>
      <c r="AV4929" s="26" t="s">
        <v>63</v>
      </c>
      <c r="AW4929" s="26" t="s">
        <v>63</v>
      </c>
      <c r="AX4929" s="26" t="s">
        <v>63</v>
      </c>
      <c r="AY4929" s="26">
        <v>44.096257000000001</v>
      </c>
      <c r="AZ4929" s="26">
        <v>-103.15122700000001</v>
      </c>
      <c r="BA4929" s="26" t="s">
        <v>493</v>
      </c>
      <c r="BB4929" s="26" t="s">
        <v>690</v>
      </c>
      <c r="BC4929" s="26" t="s">
        <v>691</v>
      </c>
      <c r="BD4929" s="26" t="s">
        <v>68</v>
      </c>
      <c r="BE4929" s="26" t="s">
        <v>1176</v>
      </c>
      <c r="BF4929" s="26" t="s">
        <v>68</v>
      </c>
      <c r="BG4929" s="26" t="s">
        <v>68</v>
      </c>
      <c r="BH4929" s="26" t="s">
        <v>175</v>
      </c>
      <c r="BI4929" s="26">
        <v>8</v>
      </c>
      <c r="BJ4929" s="26" t="s">
        <v>217</v>
      </c>
    </row>
    <row r="4930" spans="36:62" x14ac:dyDescent="0.25">
      <c r="AJ4930" s="26">
        <v>2588</v>
      </c>
      <c r="AK4930" s="26">
        <v>2214793</v>
      </c>
      <c r="AL4930" s="264">
        <v>44851.34652777778</v>
      </c>
      <c r="AM4930" s="26" t="s">
        <v>147</v>
      </c>
      <c r="AN4930" s="26" t="s">
        <v>63</v>
      </c>
      <c r="AO4930" s="26" t="s">
        <v>156</v>
      </c>
      <c r="AP4930" s="26" t="s">
        <v>982</v>
      </c>
      <c r="AQ4930" s="26">
        <v>0</v>
      </c>
      <c r="AR4930" s="26">
        <v>44</v>
      </c>
      <c r="AS4930" s="26" t="s">
        <v>1719</v>
      </c>
      <c r="AT4930" s="26" t="s">
        <v>71</v>
      </c>
      <c r="AU4930" s="26" t="s">
        <v>63</v>
      </c>
      <c r="AV4930" s="26" t="s">
        <v>63</v>
      </c>
      <c r="AW4930" s="26" t="s">
        <v>63</v>
      </c>
      <c r="AX4930" s="26" t="s">
        <v>63</v>
      </c>
      <c r="AY4930" s="26">
        <v>43.5488199999999</v>
      </c>
      <c r="AZ4930" s="26">
        <v>-101.900035</v>
      </c>
      <c r="BA4930" s="26" t="s">
        <v>166</v>
      </c>
      <c r="BB4930" s="26" t="s">
        <v>611</v>
      </c>
      <c r="BC4930" s="26" t="s">
        <v>1624</v>
      </c>
      <c r="BD4930" s="26" t="s">
        <v>68</v>
      </c>
      <c r="BE4930" s="26"/>
      <c r="BF4930" s="26" t="s">
        <v>68</v>
      </c>
      <c r="BG4930" s="26" t="s">
        <v>68</v>
      </c>
      <c r="BH4930" s="26" t="s">
        <v>175</v>
      </c>
      <c r="BI4930" s="26">
        <v>8</v>
      </c>
      <c r="BJ4930" s="26" t="s">
        <v>21</v>
      </c>
    </row>
    <row r="4931" spans="36:62" x14ac:dyDescent="0.25">
      <c r="AJ4931" s="26">
        <v>2589</v>
      </c>
      <c r="AK4931" s="26">
        <v>2215081</v>
      </c>
      <c r="AL4931" s="264">
        <v>44861.670138888891</v>
      </c>
      <c r="AM4931" s="26" t="s">
        <v>481</v>
      </c>
      <c r="AN4931" s="26" t="s">
        <v>63</v>
      </c>
      <c r="AO4931" s="26" t="s">
        <v>214</v>
      </c>
      <c r="AP4931" s="26" t="s">
        <v>159</v>
      </c>
      <c r="AQ4931" s="26">
        <v>0</v>
      </c>
      <c r="AR4931" s="26">
        <v>44</v>
      </c>
      <c r="AS4931" s="26" t="s">
        <v>201</v>
      </c>
      <c r="AT4931" s="26" t="s">
        <v>71</v>
      </c>
      <c r="AU4931" s="26" t="s">
        <v>63</v>
      </c>
      <c r="AV4931" s="26" t="s">
        <v>63</v>
      </c>
      <c r="AW4931" s="26" t="s">
        <v>63</v>
      </c>
      <c r="AX4931" s="26" t="s">
        <v>63</v>
      </c>
      <c r="AY4931" s="26">
        <v>43.71613</v>
      </c>
      <c r="AZ4931" s="26">
        <v>-102.301677999999</v>
      </c>
      <c r="BA4931" s="26" t="s">
        <v>485</v>
      </c>
      <c r="BB4931" s="26" t="s">
        <v>609</v>
      </c>
      <c r="BC4931" s="26" t="s">
        <v>680</v>
      </c>
      <c r="BD4931" s="26" t="s">
        <v>68</v>
      </c>
      <c r="BE4931" s="26" t="s">
        <v>1720</v>
      </c>
      <c r="BF4931" s="26" t="s">
        <v>68</v>
      </c>
      <c r="BG4931" s="26" t="s">
        <v>68</v>
      </c>
      <c r="BH4931" s="26" t="s">
        <v>1721</v>
      </c>
      <c r="BI4931" s="26">
        <v>8</v>
      </c>
      <c r="BJ4931" s="26" t="s">
        <v>19</v>
      </c>
    </row>
    <row r="4932" spans="36:62" x14ac:dyDescent="0.25">
      <c r="AJ4932" s="26">
        <v>2590</v>
      </c>
      <c r="AK4932" s="26">
        <v>2214955</v>
      </c>
      <c r="AL4932" s="264">
        <v>44856.558333333334</v>
      </c>
      <c r="AM4932" s="26" t="s">
        <v>481</v>
      </c>
      <c r="AN4932" s="26" t="s">
        <v>63</v>
      </c>
      <c r="AO4932" s="26" t="s">
        <v>894</v>
      </c>
      <c r="AP4932" s="26" t="s">
        <v>1486</v>
      </c>
      <c r="AQ4932" s="26">
        <v>0</v>
      </c>
      <c r="AR4932" s="26">
        <v>16</v>
      </c>
      <c r="AS4932" s="26" t="s">
        <v>628</v>
      </c>
      <c r="AT4932" s="26" t="s">
        <v>71</v>
      </c>
      <c r="AU4932" s="26" t="s">
        <v>63</v>
      </c>
      <c r="AV4932" s="26" t="s">
        <v>63</v>
      </c>
      <c r="AW4932" s="26" t="s">
        <v>63</v>
      </c>
      <c r="AX4932" s="26" t="s">
        <v>63</v>
      </c>
      <c r="AY4932" s="26">
        <v>44.098911000000001</v>
      </c>
      <c r="AZ4932" s="26">
        <v>-103.151206</v>
      </c>
      <c r="BA4932" s="26" t="s">
        <v>531</v>
      </c>
      <c r="BB4932" s="26" t="s">
        <v>157</v>
      </c>
      <c r="BC4932" s="26" t="s">
        <v>629</v>
      </c>
      <c r="BD4932" s="26" t="s">
        <v>68</v>
      </c>
      <c r="BE4932" s="26" t="s">
        <v>1485</v>
      </c>
      <c r="BF4932" s="26" t="s">
        <v>68</v>
      </c>
      <c r="BG4932" s="26" t="s">
        <v>68</v>
      </c>
      <c r="BH4932" s="26" t="s">
        <v>646</v>
      </c>
      <c r="BI4932" s="26">
        <v>8</v>
      </c>
      <c r="BJ4932" s="26" t="s">
        <v>20</v>
      </c>
    </row>
    <row r="4933" spans="36:62" x14ac:dyDescent="0.25">
      <c r="AJ4933" s="26">
        <v>2591</v>
      </c>
      <c r="AK4933" s="26">
        <v>2214770</v>
      </c>
      <c r="AL4933" s="264">
        <v>44862.535416666666</v>
      </c>
      <c r="AM4933" s="26" t="s">
        <v>481</v>
      </c>
      <c r="AN4933" s="26" t="s">
        <v>63</v>
      </c>
      <c r="AO4933" s="26" t="s">
        <v>156</v>
      </c>
      <c r="AP4933" s="26" t="s">
        <v>159</v>
      </c>
      <c r="AQ4933" s="26">
        <v>0</v>
      </c>
      <c r="AR4933" s="26">
        <v>44</v>
      </c>
      <c r="AS4933" s="26" t="s">
        <v>628</v>
      </c>
      <c r="AT4933" s="26" t="s">
        <v>71</v>
      </c>
      <c r="AU4933" s="26" t="s">
        <v>63</v>
      </c>
      <c r="AV4933" s="26" t="s">
        <v>63</v>
      </c>
      <c r="AW4933" s="26" t="s">
        <v>63</v>
      </c>
      <c r="AX4933" s="26" t="s">
        <v>63</v>
      </c>
      <c r="AY4933" s="26">
        <v>44.052253</v>
      </c>
      <c r="AZ4933" s="26">
        <v>-103.13995300000001</v>
      </c>
      <c r="BA4933" s="26" t="s">
        <v>486</v>
      </c>
      <c r="BB4933" s="26" t="s">
        <v>609</v>
      </c>
      <c r="BC4933" s="26" t="s">
        <v>708</v>
      </c>
      <c r="BD4933" s="26" t="s">
        <v>68</v>
      </c>
      <c r="BE4933" s="26"/>
      <c r="BF4933" s="26" t="s">
        <v>68</v>
      </c>
      <c r="BG4933" s="26" t="s">
        <v>68</v>
      </c>
      <c r="BH4933" s="26" t="s">
        <v>175</v>
      </c>
      <c r="BI4933" s="26">
        <v>8</v>
      </c>
      <c r="BJ4933" s="26" t="s">
        <v>217</v>
      </c>
    </row>
    <row r="4934" spans="36:62" x14ac:dyDescent="0.25">
      <c r="AJ4934" s="26">
        <v>2593</v>
      </c>
      <c r="AK4934" s="26">
        <v>2214435</v>
      </c>
      <c r="AL4934" s="264">
        <v>44865.784722222219</v>
      </c>
      <c r="AM4934" s="26" t="s">
        <v>481</v>
      </c>
      <c r="AN4934" s="26" t="s">
        <v>63</v>
      </c>
      <c r="AO4934" s="26"/>
      <c r="AP4934" s="26"/>
      <c r="AQ4934" s="26">
        <v>-1</v>
      </c>
      <c r="AR4934" s="26">
        <v>44</v>
      </c>
      <c r="AS4934" s="26" t="s">
        <v>168</v>
      </c>
      <c r="AT4934" s="26" t="s">
        <v>71</v>
      </c>
      <c r="AU4934" s="26" t="s">
        <v>63</v>
      </c>
      <c r="AV4934" s="26" t="s">
        <v>63</v>
      </c>
      <c r="AW4934" s="26" t="s">
        <v>63</v>
      </c>
      <c r="AX4934" s="26" t="s">
        <v>63</v>
      </c>
      <c r="AY4934" s="26">
        <v>44.052011</v>
      </c>
      <c r="AZ4934" s="26">
        <v>-103.139538</v>
      </c>
      <c r="BA4934" s="26" t="s">
        <v>166</v>
      </c>
      <c r="BB4934" s="26" t="s">
        <v>609</v>
      </c>
      <c r="BC4934" s="26" t="s">
        <v>167</v>
      </c>
      <c r="BD4934" s="26" t="s">
        <v>154</v>
      </c>
      <c r="BE4934" s="26"/>
      <c r="BF4934" s="26" t="s">
        <v>99</v>
      </c>
      <c r="BG4934" s="26" t="s">
        <v>167</v>
      </c>
      <c r="BH4934" s="26" t="s">
        <v>99</v>
      </c>
      <c r="BI4934" s="26">
        <v>8</v>
      </c>
      <c r="BJ4934" s="26" t="s">
        <v>217</v>
      </c>
    </row>
    <row r="4935" spans="36:62" x14ac:dyDescent="0.25">
      <c r="AJ4935" s="26">
        <v>2594</v>
      </c>
      <c r="AK4935" s="26">
        <v>2214329</v>
      </c>
      <c r="AL4935" s="264">
        <v>44855.324999999997</v>
      </c>
      <c r="AM4935" s="26" t="s">
        <v>481</v>
      </c>
      <c r="AN4935" s="26" t="s">
        <v>63</v>
      </c>
      <c r="AO4935" s="26"/>
      <c r="AP4935" s="26"/>
      <c r="AQ4935" s="26">
        <v>-1</v>
      </c>
      <c r="AR4935" s="26">
        <v>44</v>
      </c>
      <c r="AS4935" s="26" t="s">
        <v>168</v>
      </c>
      <c r="AT4935" s="26" t="s">
        <v>71</v>
      </c>
      <c r="AU4935" s="26" t="s">
        <v>63</v>
      </c>
      <c r="AV4935" s="26" t="s">
        <v>63</v>
      </c>
      <c r="AW4935" s="26" t="s">
        <v>63</v>
      </c>
      <c r="AX4935" s="26" t="s">
        <v>63</v>
      </c>
      <c r="AY4935" s="26">
        <v>43.958399999999898</v>
      </c>
      <c r="AZ4935" s="26">
        <v>-102.881601</v>
      </c>
      <c r="BA4935" s="26" t="s">
        <v>185</v>
      </c>
      <c r="BB4935" s="26" t="s">
        <v>611</v>
      </c>
      <c r="BC4935" s="26" t="s">
        <v>167</v>
      </c>
      <c r="BD4935" s="26" t="s">
        <v>154</v>
      </c>
      <c r="BE4935" s="26"/>
      <c r="BF4935" s="26" t="s">
        <v>99</v>
      </c>
      <c r="BG4935" s="26" t="s">
        <v>167</v>
      </c>
      <c r="BH4935" s="26" t="s">
        <v>99</v>
      </c>
      <c r="BI4935" s="26">
        <v>8</v>
      </c>
      <c r="BJ4935" s="26" t="s">
        <v>217</v>
      </c>
    </row>
    <row r="4936" spans="36:62" x14ac:dyDescent="0.25">
      <c r="AJ4936" s="26">
        <v>2597</v>
      </c>
      <c r="AK4936" s="26">
        <v>2214806</v>
      </c>
      <c r="AL4936" s="264">
        <v>44867.409722222219</v>
      </c>
      <c r="AM4936" s="26" t="s">
        <v>481</v>
      </c>
      <c r="AN4936" s="26" t="s">
        <v>63</v>
      </c>
      <c r="AO4936" s="26" t="s">
        <v>894</v>
      </c>
      <c r="AP4936" s="26" t="s">
        <v>627</v>
      </c>
      <c r="AQ4936" s="26">
        <v>0</v>
      </c>
      <c r="AR4936" s="26">
        <v>16</v>
      </c>
      <c r="AS4936" s="26" t="s">
        <v>628</v>
      </c>
      <c r="AT4936" s="26" t="s">
        <v>71</v>
      </c>
      <c r="AU4936" s="26" t="s">
        <v>63</v>
      </c>
      <c r="AV4936" s="26" t="s">
        <v>63</v>
      </c>
      <c r="AW4936" s="26" t="s">
        <v>63</v>
      </c>
      <c r="AX4936" s="26" t="s">
        <v>63</v>
      </c>
      <c r="AY4936" s="26">
        <v>44.067985</v>
      </c>
      <c r="AZ4936" s="26">
        <v>-103.159533999999</v>
      </c>
      <c r="BA4936" s="26" t="s">
        <v>516</v>
      </c>
      <c r="BB4936" s="26" t="s">
        <v>611</v>
      </c>
      <c r="BC4936" s="26" t="s">
        <v>629</v>
      </c>
      <c r="BD4936" s="26" t="s">
        <v>68</v>
      </c>
      <c r="BE4936" s="26" t="s">
        <v>644</v>
      </c>
      <c r="BF4936" s="26" t="s">
        <v>68</v>
      </c>
      <c r="BG4936" s="26" t="s">
        <v>68</v>
      </c>
      <c r="BH4936" s="26" t="s">
        <v>175</v>
      </c>
      <c r="BI4936" s="26">
        <v>8</v>
      </c>
      <c r="BJ4936" s="26" t="s">
        <v>217</v>
      </c>
    </row>
    <row r="4937" spans="36:62" x14ac:dyDescent="0.25">
      <c r="AJ4937" s="26">
        <v>2601</v>
      </c>
      <c r="AK4937" s="26">
        <v>2214850</v>
      </c>
      <c r="AL4937" s="264">
        <v>44873.722222222219</v>
      </c>
      <c r="AM4937" s="26" t="s">
        <v>481</v>
      </c>
      <c r="AN4937" s="26" t="s">
        <v>63</v>
      </c>
      <c r="AO4937" s="26" t="s">
        <v>156</v>
      </c>
      <c r="AP4937" s="26" t="s">
        <v>716</v>
      </c>
      <c r="AQ4937" s="26">
        <v>0</v>
      </c>
      <c r="AR4937" s="26">
        <v>16</v>
      </c>
      <c r="AS4937" s="26" t="s">
        <v>628</v>
      </c>
      <c r="AT4937" s="26" t="s">
        <v>71</v>
      </c>
      <c r="AU4937" s="26" t="s">
        <v>63</v>
      </c>
      <c r="AV4937" s="26" t="s">
        <v>63</v>
      </c>
      <c r="AW4937" s="26" t="s">
        <v>63</v>
      </c>
      <c r="AX4937" s="26" t="s">
        <v>63</v>
      </c>
      <c r="AY4937" s="26">
        <v>44.079470999999899</v>
      </c>
      <c r="AZ4937" s="26">
        <v>-103.151394999999</v>
      </c>
      <c r="BA4937" s="26" t="s">
        <v>493</v>
      </c>
      <c r="BB4937" s="26" t="s">
        <v>165</v>
      </c>
      <c r="BC4937" s="26" t="s">
        <v>68</v>
      </c>
      <c r="BD4937" s="26" t="s">
        <v>68</v>
      </c>
      <c r="BE4937" s="26" t="s">
        <v>161</v>
      </c>
      <c r="BF4937" s="26" t="s">
        <v>68</v>
      </c>
      <c r="BG4937" s="26" t="s">
        <v>68</v>
      </c>
      <c r="BH4937" s="26" t="s">
        <v>175</v>
      </c>
      <c r="BI4937" s="26">
        <v>8</v>
      </c>
      <c r="BJ4937" s="26" t="s">
        <v>217</v>
      </c>
    </row>
    <row r="4938" spans="36:62" x14ac:dyDescent="0.25">
      <c r="AJ4938" s="26">
        <v>2602</v>
      </c>
      <c r="AK4938" s="26">
        <v>2215022</v>
      </c>
      <c r="AL4938" s="264">
        <v>44874.734722222223</v>
      </c>
      <c r="AM4938" s="26" t="s">
        <v>481</v>
      </c>
      <c r="AN4938" s="26" t="s">
        <v>63</v>
      </c>
      <c r="AO4938" s="26" t="s">
        <v>156</v>
      </c>
      <c r="AP4938" s="26" t="s">
        <v>1175</v>
      </c>
      <c r="AQ4938" s="26">
        <v>0</v>
      </c>
      <c r="AR4938" s="26">
        <v>16</v>
      </c>
      <c r="AS4938" s="26" t="s">
        <v>628</v>
      </c>
      <c r="AT4938" s="26" t="s">
        <v>663</v>
      </c>
      <c r="AU4938" s="26" t="s">
        <v>63</v>
      </c>
      <c r="AV4938" s="26" t="s">
        <v>63</v>
      </c>
      <c r="AW4938" s="26" t="s">
        <v>63</v>
      </c>
      <c r="AX4938" s="26" t="s">
        <v>63</v>
      </c>
      <c r="AY4938" s="26">
        <v>44.070884999999898</v>
      </c>
      <c r="AZ4938" s="26">
        <v>-103.15516100000001</v>
      </c>
      <c r="BA4938" s="26" t="s">
        <v>493</v>
      </c>
      <c r="BB4938" s="26" t="s">
        <v>1141</v>
      </c>
      <c r="BC4938" s="26" t="s">
        <v>614</v>
      </c>
      <c r="BD4938" s="26" t="s">
        <v>681</v>
      </c>
      <c r="BE4938" s="26" t="s">
        <v>677</v>
      </c>
      <c r="BF4938" s="26" t="s">
        <v>68</v>
      </c>
      <c r="BG4938" s="26" t="s">
        <v>68</v>
      </c>
      <c r="BH4938" s="26" t="s">
        <v>175</v>
      </c>
      <c r="BI4938" s="26">
        <v>8</v>
      </c>
      <c r="BJ4938" s="26" t="s">
        <v>217</v>
      </c>
    </row>
    <row r="4939" spans="36:62" x14ac:dyDescent="0.25">
      <c r="AJ4939" s="26">
        <v>2603</v>
      </c>
      <c r="AK4939" s="26">
        <v>2215541</v>
      </c>
      <c r="AL4939" s="264">
        <v>44875.717361111114</v>
      </c>
      <c r="AM4939" s="26" t="s">
        <v>481</v>
      </c>
      <c r="AN4939" s="26" t="s">
        <v>63</v>
      </c>
      <c r="AO4939" s="26" t="s">
        <v>156</v>
      </c>
      <c r="AP4939" s="26" t="s">
        <v>716</v>
      </c>
      <c r="AQ4939" s="26">
        <v>0</v>
      </c>
      <c r="AR4939" s="26">
        <v>16</v>
      </c>
      <c r="AS4939" s="26" t="s">
        <v>628</v>
      </c>
      <c r="AT4939" s="26" t="s">
        <v>71</v>
      </c>
      <c r="AU4939" s="26" t="s">
        <v>63</v>
      </c>
      <c r="AV4939" s="26" t="s">
        <v>63</v>
      </c>
      <c r="AW4939" s="26" t="s">
        <v>63</v>
      </c>
      <c r="AX4939" s="26" t="s">
        <v>63</v>
      </c>
      <c r="AY4939" s="26">
        <v>44.0773429999999</v>
      </c>
      <c r="AZ4939" s="26">
        <v>-103.15140700000001</v>
      </c>
      <c r="BA4939" s="26" t="s">
        <v>483</v>
      </c>
      <c r="BB4939" s="26" t="s">
        <v>165</v>
      </c>
      <c r="BC4939" s="26" t="s">
        <v>708</v>
      </c>
      <c r="BD4939" s="26" t="s">
        <v>68</v>
      </c>
      <c r="BE4939" s="26" t="s">
        <v>1428</v>
      </c>
      <c r="BF4939" s="26" t="s">
        <v>68</v>
      </c>
      <c r="BG4939" s="26" t="s">
        <v>68</v>
      </c>
      <c r="BH4939" s="26" t="s">
        <v>715</v>
      </c>
      <c r="BI4939" s="26">
        <v>8</v>
      </c>
      <c r="BJ4939" s="26" t="s">
        <v>217</v>
      </c>
    </row>
    <row r="4940" spans="36:62" x14ac:dyDescent="0.25">
      <c r="AJ4940" s="26">
        <v>2605</v>
      </c>
      <c r="AK4940" s="26">
        <v>2217742</v>
      </c>
      <c r="AL4940" s="264">
        <v>44902.705555555556</v>
      </c>
      <c r="AM4940" s="26" t="s">
        <v>481</v>
      </c>
      <c r="AN4940" s="26" t="s">
        <v>63</v>
      </c>
      <c r="AO4940" s="26" t="s">
        <v>156</v>
      </c>
      <c r="AP4940" s="26" t="s">
        <v>716</v>
      </c>
      <c r="AQ4940" s="26">
        <v>0</v>
      </c>
      <c r="AR4940" s="26">
        <v>44</v>
      </c>
      <c r="AS4940" s="26" t="s">
        <v>628</v>
      </c>
      <c r="AT4940" s="26" t="s">
        <v>71</v>
      </c>
      <c r="AU4940" s="26" t="s">
        <v>63</v>
      </c>
      <c r="AV4940" s="26" t="s">
        <v>63</v>
      </c>
      <c r="AW4940" s="26" t="s">
        <v>69</v>
      </c>
      <c r="AX4940" s="26" t="s">
        <v>63</v>
      </c>
      <c r="AY4940" s="26">
        <v>44.058860000000003</v>
      </c>
      <c r="AZ4940" s="26">
        <v>-103.15139000000001</v>
      </c>
      <c r="BA4940" s="26" t="s">
        <v>506</v>
      </c>
      <c r="BB4940" s="26" t="s">
        <v>611</v>
      </c>
      <c r="BC4940" s="26" t="s">
        <v>1064</v>
      </c>
      <c r="BD4940" s="26" t="s">
        <v>68</v>
      </c>
      <c r="BE4940" s="26" t="s">
        <v>893</v>
      </c>
      <c r="BF4940" s="26" t="s">
        <v>68</v>
      </c>
      <c r="BG4940" s="26" t="s">
        <v>68</v>
      </c>
      <c r="BH4940" s="26" t="s">
        <v>175</v>
      </c>
      <c r="BI4940" s="26">
        <v>8</v>
      </c>
      <c r="BJ4940" s="26" t="s">
        <v>217</v>
      </c>
    </row>
    <row r="4941" spans="36:62" x14ac:dyDescent="0.25">
      <c r="AJ4941" s="26">
        <v>2606</v>
      </c>
      <c r="AK4941" s="26">
        <v>2217264</v>
      </c>
      <c r="AL4941" s="264">
        <v>44896.722916666666</v>
      </c>
      <c r="AM4941" s="26" t="s">
        <v>481</v>
      </c>
      <c r="AN4941" s="26" t="s">
        <v>63</v>
      </c>
      <c r="AO4941" s="26" t="s">
        <v>156</v>
      </c>
      <c r="AP4941" s="26" t="s">
        <v>713</v>
      </c>
      <c r="AQ4941" s="26">
        <v>0</v>
      </c>
      <c r="AR4941" s="26">
        <v>16</v>
      </c>
      <c r="AS4941" s="26" t="s">
        <v>628</v>
      </c>
      <c r="AT4941" s="26" t="s">
        <v>71</v>
      </c>
      <c r="AU4941" s="26" t="s">
        <v>63</v>
      </c>
      <c r="AV4941" s="26" t="s">
        <v>63</v>
      </c>
      <c r="AW4941" s="26" t="s">
        <v>63</v>
      </c>
      <c r="AX4941" s="26" t="s">
        <v>63</v>
      </c>
      <c r="AY4941" s="26">
        <v>44.078674999999897</v>
      </c>
      <c r="AZ4941" s="26">
        <v>-103.151398999999</v>
      </c>
      <c r="BA4941" s="26" t="s">
        <v>158</v>
      </c>
      <c r="BB4941" s="26" t="s">
        <v>609</v>
      </c>
      <c r="BC4941" s="26" t="s">
        <v>708</v>
      </c>
      <c r="BD4941" s="26" t="s">
        <v>68</v>
      </c>
      <c r="BE4941" s="26" t="s">
        <v>1478</v>
      </c>
      <c r="BF4941" s="26" t="s">
        <v>68</v>
      </c>
      <c r="BG4941" s="26" t="s">
        <v>68</v>
      </c>
      <c r="BH4941" s="26" t="s">
        <v>646</v>
      </c>
      <c r="BI4941" s="26">
        <v>8</v>
      </c>
      <c r="BJ4941" s="26" t="s">
        <v>217</v>
      </c>
    </row>
    <row r="4942" spans="36:62" x14ac:dyDescent="0.25">
      <c r="AJ4942" s="26">
        <v>2612</v>
      </c>
      <c r="AK4942" s="26">
        <v>2215096</v>
      </c>
      <c r="AL4942" s="264">
        <v>44874.731944444444</v>
      </c>
      <c r="AM4942" s="26" t="s">
        <v>481</v>
      </c>
      <c r="AN4942" s="26" t="s">
        <v>63</v>
      </c>
      <c r="AO4942" s="26"/>
      <c r="AP4942" s="26" t="s">
        <v>159</v>
      </c>
      <c r="AQ4942" s="26">
        <v>0</v>
      </c>
      <c r="AR4942" s="26">
        <v>44</v>
      </c>
      <c r="AS4942" s="26" t="s">
        <v>634</v>
      </c>
      <c r="AT4942" s="26" t="s">
        <v>663</v>
      </c>
      <c r="AU4942" s="26" t="s">
        <v>63</v>
      </c>
      <c r="AV4942" s="26" t="s">
        <v>63</v>
      </c>
      <c r="AW4942" s="26" t="s">
        <v>63</v>
      </c>
      <c r="AX4942" s="26" t="s">
        <v>63</v>
      </c>
      <c r="AY4942" s="26">
        <v>44.047344000000002</v>
      </c>
      <c r="AZ4942" s="26">
        <v>-103.13145900000001</v>
      </c>
      <c r="BA4942" s="26" t="s">
        <v>485</v>
      </c>
      <c r="BB4942" s="26" t="s">
        <v>611</v>
      </c>
      <c r="BC4942" s="26" t="s">
        <v>614</v>
      </c>
      <c r="BD4942" s="26" t="s">
        <v>615</v>
      </c>
      <c r="BE4942" s="26"/>
      <c r="BF4942" s="26" t="s">
        <v>68</v>
      </c>
      <c r="BG4942" s="26" t="s">
        <v>209</v>
      </c>
      <c r="BH4942" s="26" t="s">
        <v>146</v>
      </c>
      <c r="BI4942" s="26">
        <v>8</v>
      </c>
      <c r="BJ4942" s="26" t="s">
        <v>217</v>
      </c>
    </row>
    <row r="4943" spans="36:62" x14ac:dyDescent="0.25">
      <c r="AJ4943" s="26">
        <v>2613</v>
      </c>
      <c r="AK4943" s="26">
        <v>2217086</v>
      </c>
      <c r="AL4943" s="264">
        <v>44900.708333333336</v>
      </c>
      <c r="AM4943" s="26" t="s">
        <v>481</v>
      </c>
      <c r="AN4943" s="26" t="s">
        <v>63</v>
      </c>
      <c r="AO4943" s="26" t="s">
        <v>156</v>
      </c>
      <c r="AP4943" s="26" t="s">
        <v>1189</v>
      </c>
      <c r="AQ4943" s="26">
        <v>0</v>
      </c>
      <c r="AR4943" s="26">
        <v>44</v>
      </c>
      <c r="AS4943" s="26" t="s">
        <v>1195</v>
      </c>
      <c r="AT4943" s="26" t="s">
        <v>74</v>
      </c>
      <c r="AU4943" s="26" t="s">
        <v>63</v>
      </c>
      <c r="AV4943" s="26" t="s">
        <v>63</v>
      </c>
      <c r="AW4943" s="26" t="s">
        <v>63</v>
      </c>
      <c r="AX4943" s="26" t="s">
        <v>63</v>
      </c>
      <c r="AY4943" s="26">
        <v>44.065859000000003</v>
      </c>
      <c r="AZ4943" s="26">
        <v>-103.16354200000001</v>
      </c>
      <c r="BA4943" s="26" t="s">
        <v>208</v>
      </c>
      <c r="BB4943" s="26" t="s">
        <v>609</v>
      </c>
      <c r="BC4943" s="26" t="s">
        <v>1205</v>
      </c>
      <c r="BD4943" s="26" t="s">
        <v>68</v>
      </c>
      <c r="BE4943" s="26"/>
      <c r="BF4943" s="26" t="s">
        <v>68</v>
      </c>
      <c r="BG4943" s="26" t="s">
        <v>68</v>
      </c>
      <c r="BH4943" s="26" t="s">
        <v>146</v>
      </c>
      <c r="BI4943" s="26">
        <v>8</v>
      </c>
      <c r="BJ4943" s="26" t="s">
        <v>217</v>
      </c>
    </row>
    <row r="4944" spans="36:62" x14ac:dyDescent="0.25">
      <c r="AJ4944" s="26">
        <v>2614</v>
      </c>
      <c r="AK4944" s="26">
        <v>2217905</v>
      </c>
      <c r="AL4944" s="264">
        <v>44908.520833333336</v>
      </c>
      <c r="AM4944" s="26" t="s">
        <v>147</v>
      </c>
      <c r="AN4944" s="26" t="s">
        <v>63</v>
      </c>
      <c r="AO4944" s="26" t="s">
        <v>156</v>
      </c>
      <c r="AP4944" s="26" t="s">
        <v>159</v>
      </c>
      <c r="AQ4944" s="26">
        <v>0</v>
      </c>
      <c r="AR4944" s="26">
        <v>44</v>
      </c>
      <c r="AS4944" s="26" t="s">
        <v>739</v>
      </c>
      <c r="AT4944" s="26" t="s">
        <v>639</v>
      </c>
      <c r="AU4944" s="26" t="s">
        <v>63</v>
      </c>
      <c r="AV4944" s="26" t="s">
        <v>63</v>
      </c>
      <c r="AW4944" s="26" t="s">
        <v>63</v>
      </c>
      <c r="AX4944" s="26" t="s">
        <v>63</v>
      </c>
      <c r="AY4944" s="26">
        <v>43.6497379999999</v>
      </c>
      <c r="AZ4944" s="26">
        <v>-101.90079900000001</v>
      </c>
      <c r="BA4944" s="26" t="s">
        <v>208</v>
      </c>
      <c r="BB4944" s="26" t="s">
        <v>165</v>
      </c>
      <c r="BC4944" s="26" t="s">
        <v>614</v>
      </c>
      <c r="BD4944" s="26" t="s">
        <v>615</v>
      </c>
      <c r="BE4944" s="26" t="s">
        <v>1151</v>
      </c>
      <c r="BF4944" s="26" t="s">
        <v>68</v>
      </c>
      <c r="BG4944" s="26" t="s">
        <v>209</v>
      </c>
      <c r="BH4944" s="26" t="s">
        <v>146</v>
      </c>
      <c r="BI4944" s="26">
        <v>8</v>
      </c>
      <c r="BJ4944" s="26" t="s">
        <v>217</v>
      </c>
    </row>
    <row r="4945" spans="36:62" x14ac:dyDescent="0.25">
      <c r="AJ4945" s="26">
        <v>2615</v>
      </c>
      <c r="AK4945" s="26">
        <v>2215426</v>
      </c>
      <c r="AL4945" s="264">
        <v>44873.37777777778</v>
      </c>
      <c r="AM4945" s="26" t="s">
        <v>481</v>
      </c>
      <c r="AN4945" s="26" t="s">
        <v>63</v>
      </c>
      <c r="AO4945" s="26"/>
      <c r="AP4945" s="26"/>
      <c r="AQ4945" s="26">
        <v>-1</v>
      </c>
      <c r="AR4945" s="26">
        <v>44</v>
      </c>
      <c r="AS4945" s="26" t="s">
        <v>168</v>
      </c>
      <c r="AT4945" s="26" t="s">
        <v>71</v>
      </c>
      <c r="AU4945" s="26" t="s">
        <v>63</v>
      </c>
      <c r="AV4945" s="26" t="s">
        <v>63</v>
      </c>
      <c r="AW4945" s="26" t="s">
        <v>63</v>
      </c>
      <c r="AX4945" s="26" t="s">
        <v>63</v>
      </c>
      <c r="AY4945" s="26">
        <v>43.906266000000002</v>
      </c>
      <c r="AZ4945" s="26">
        <v>-102.682832</v>
      </c>
      <c r="BA4945" s="26" t="s">
        <v>158</v>
      </c>
      <c r="BB4945" s="26" t="s">
        <v>609</v>
      </c>
      <c r="BC4945" s="26" t="s">
        <v>167</v>
      </c>
      <c r="BD4945" s="26" t="s">
        <v>154</v>
      </c>
      <c r="BE4945" s="26"/>
      <c r="BF4945" s="26" t="s">
        <v>99</v>
      </c>
      <c r="BG4945" s="26" t="s">
        <v>167</v>
      </c>
      <c r="BH4945" s="26" t="s">
        <v>99</v>
      </c>
      <c r="BI4945" s="26">
        <v>8</v>
      </c>
      <c r="BJ4945" s="26" t="s">
        <v>217</v>
      </c>
    </row>
    <row r="4946" spans="36:62" x14ac:dyDescent="0.25">
      <c r="AJ4946" s="26">
        <v>500</v>
      </c>
      <c r="AK4946" s="26">
        <v>1800158</v>
      </c>
      <c r="AL4946" s="264">
        <v>43103.761111111111</v>
      </c>
      <c r="AM4946" s="26" t="s">
        <v>147</v>
      </c>
      <c r="AN4946" s="26" t="s">
        <v>63</v>
      </c>
      <c r="AO4946" s="26"/>
      <c r="AP4946" s="26"/>
      <c r="AQ4946" s="26">
        <v>-1</v>
      </c>
      <c r="AR4946" s="26">
        <v>90</v>
      </c>
      <c r="AS4946" s="26" t="s">
        <v>168</v>
      </c>
      <c r="AT4946" s="26" t="s">
        <v>71</v>
      </c>
      <c r="AU4946" s="26" t="s">
        <v>63</v>
      </c>
      <c r="AV4946" s="26" t="s">
        <v>63</v>
      </c>
      <c r="AW4946" s="26" t="s">
        <v>63</v>
      </c>
      <c r="AX4946" s="26" t="s">
        <v>63</v>
      </c>
      <c r="AY4946" s="26">
        <v>43.842886999999898</v>
      </c>
      <c r="AZ4946" s="26">
        <v>-101.26083800000001</v>
      </c>
      <c r="BA4946" s="26" t="s">
        <v>185</v>
      </c>
      <c r="BB4946" s="26" t="s">
        <v>609</v>
      </c>
      <c r="BC4946" s="26" t="s">
        <v>167</v>
      </c>
      <c r="BD4946" s="26" t="s">
        <v>154</v>
      </c>
      <c r="BE4946" s="26"/>
      <c r="BF4946" s="26" t="s">
        <v>99</v>
      </c>
      <c r="BG4946" s="26" t="s">
        <v>167</v>
      </c>
      <c r="BH4946" s="26" t="s">
        <v>99</v>
      </c>
      <c r="BI4946" s="26">
        <v>9</v>
      </c>
      <c r="BJ4946" s="26" t="s">
        <v>217</v>
      </c>
    </row>
    <row r="4947" spans="36:62" x14ac:dyDescent="0.25">
      <c r="AJ4947" s="26">
        <v>503</v>
      </c>
      <c r="AK4947" s="26">
        <v>1800550</v>
      </c>
      <c r="AL4947" s="264">
        <v>43114.54583333333</v>
      </c>
      <c r="AM4947" s="26" t="s">
        <v>565</v>
      </c>
      <c r="AN4947" s="26" t="s">
        <v>63</v>
      </c>
      <c r="AO4947" s="26" t="s">
        <v>156</v>
      </c>
      <c r="AP4947" s="26" t="s">
        <v>159</v>
      </c>
      <c r="AQ4947" s="26">
        <v>0</v>
      </c>
      <c r="AR4947" s="26">
        <v>90</v>
      </c>
      <c r="AS4947" s="26" t="s">
        <v>739</v>
      </c>
      <c r="AT4947" s="26" t="s">
        <v>639</v>
      </c>
      <c r="AU4947" s="26" t="s">
        <v>69</v>
      </c>
      <c r="AV4947" s="26" t="s">
        <v>63</v>
      </c>
      <c r="AW4947" s="26" t="s">
        <v>63</v>
      </c>
      <c r="AX4947" s="26" t="s">
        <v>63</v>
      </c>
      <c r="AY4947" s="26">
        <v>43.886477999999897</v>
      </c>
      <c r="AZ4947" s="26">
        <v>-100.84492</v>
      </c>
      <c r="BA4947" s="26" t="s">
        <v>208</v>
      </c>
      <c r="BB4947" s="26" t="s">
        <v>611</v>
      </c>
      <c r="BC4947" s="26" t="s">
        <v>620</v>
      </c>
      <c r="BD4947" s="26" t="s">
        <v>615</v>
      </c>
      <c r="BE4947" s="26"/>
      <c r="BF4947" s="26" t="s">
        <v>68</v>
      </c>
      <c r="BG4947" s="26" t="s">
        <v>68</v>
      </c>
      <c r="BH4947" s="26" t="s">
        <v>160</v>
      </c>
      <c r="BI4947" s="26">
        <v>9</v>
      </c>
      <c r="BJ4947" s="26" t="s">
        <v>217</v>
      </c>
    </row>
    <row r="4948" spans="36:62" x14ac:dyDescent="0.25">
      <c r="AJ4948" s="26">
        <v>504</v>
      </c>
      <c r="AK4948" s="26">
        <v>1800708</v>
      </c>
      <c r="AL4948" s="264">
        <v>43114.638888888891</v>
      </c>
      <c r="AM4948" s="26" t="s">
        <v>565</v>
      </c>
      <c r="AN4948" s="26" t="s">
        <v>63</v>
      </c>
      <c r="AO4948" s="26" t="s">
        <v>156</v>
      </c>
      <c r="AP4948" s="26" t="s">
        <v>159</v>
      </c>
      <c r="AQ4948" s="26">
        <v>0</v>
      </c>
      <c r="AR4948" s="26">
        <v>90</v>
      </c>
      <c r="AS4948" s="26" t="s">
        <v>739</v>
      </c>
      <c r="AT4948" s="26" t="s">
        <v>74</v>
      </c>
      <c r="AU4948" s="26" t="s">
        <v>63</v>
      </c>
      <c r="AV4948" s="26" t="s">
        <v>63</v>
      </c>
      <c r="AW4948" s="26" t="s">
        <v>63</v>
      </c>
      <c r="AX4948" s="26" t="s">
        <v>63</v>
      </c>
      <c r="AY4948" s="26">
        <v>43.886803</v>
      </c>
      <c r="AZ4948" s="26">
        <v>-100.793380999999</v>
      </c>
      <c r="BA4948" s="26" t="s">
        <v>208</v>
      </c>
      <c r="BB4948" s="26" t="s">
        <v>609</v>
      </c>
      <c r="BC4948" s="26" t="s">
        <v>614</v>
      </c>
      <c r="BD4948" s="26" t="s">
        <v>615</v>
      </c>
      <c r="BE4948" s="26"/>
      <c r="BF4948" s="26" t="s">
        <v>68</v>
      </c>
      <c r="BG4948" s="26" t="s">
        <v>68</v>
      </c>
      <c r="BH4948" s="26" t="s">
        <v>146</v>
      </c>
      <c r="BI4948" s="26">
        <v>9</v>
      </c>
      <c r="BJ4948" s="26" t="s">
        <v>217</v>
      </c>
    </row>
    <row r="4949" spans="36:62" x14ac:dyDescent="0.25">
      <c r="AJ4949" s="26">
        <v>506</v>
      </c>
      <c r="AK4949" s="26">
        <v>1801276</v>
      </c>
      <c r="AL4949" s="264">
        <v>43129.875</v>
      </c>
      <c r="AM4949" s="26" t="s">
        <v>147</v>
      </c>
      <c r="AN4949" s="26" t="s">
        <v>63</v>
      </c>
      <c r="AO4949" s="26"/>
      <c r="AP4949" s="26"/>
      <c r="AQ4949" s="26">
        <v>-1</v>
      </c>
      <c r="AR4949" s="26">
        <v>90</v>
      </c>
      <c r="AS4949" s="26" t="s">
        <v>168</v>
      </c>
      <c r="AT4949" s="26" t="s">
        <v>71</v>
      </c>
      <c r="AU4949" s="26" t="s">
        <v>63</v>
      </c>
      <c r="AV4949" s="26" t="s">
        <v>63</v>
      </c>
      <c r="AW4949" s="26" t="s">
        <v>63</v>
      </c>
      <c r="AX4949" s="26" t="s">
        <v>63</v>
      </c>
      <c r="AY4949" s="26">
        <v>43.842686999999898</v>
      </c>
      <c r="AZ4949" s="26">
        <v>-101.277231999999</v>
      </c>
      <c r="BA4949" s="26" t="s">
        <v>185</v>
      </c>
      <c r="BB4949" s="26" t="s">
        <v>611</v>
      </c>
      <c r="BC4949" s="26" t="s">
        <v>167</v>
      </c>
      <c r="BD4949" s="26" t="s">
        <v>154</v>
      </c>
      <c r="BE4949" s="26"/>
      <c r="BF4949" s="26" t="s">
        <v>99</v>
      </c>
      <c r="BG4949" s="26" t="s">
        <v>167</v>
      </c>
      <c r="BH4949" s="26" t="s">
        <v>99</v>
      </c>
      <c r="BI4949" s="26">
        <v>9</v>
      </c>
      <c r="BJ4949" s="26" t="s">
        <v>217</v>
      </c>
    </row>
    <row r="4950" spans="36:62" x14ac:dyDescent="0.25">
      <c r="AJ4950" s="26">
        <v>507</v>
      </c>
      <c r="AK4950" s="26">
        <v>1801703</v>
      </c>
      <c r="AL4950" s="264">
        <v>43124.125</v>
      </c>
      <c r="AM4950" s="26" t="s">
        <v>147</v>
      </c>
      <c r="AN4950" s="26" t="s">
        <v>63</v>
      </c>
      <c r="AO4950" s="26"/>
      <c r="AP4950" s="26"/>
      <c r="AQ4950" s="26">
        <v>-1</v>
      </c>
      <c r="AR4950" s="26">
        <v>90</v>
      </c>
      <c r="AS4950" s="26" t="s">
        <v>168</v>
      </c>
      <c r="AT4950" s="26" t="s">
        <v>71</v>
      </c>
      <c r="AU4950" s="26" t="s">
        <v>63</v>
      </c>
      <c r="AV4950" s="26" t="s">
        <v>63</v>
      </c>
      <c r="AW4950" s="26" t="s">
        <v>63</v>
      </c>
      <c r="AX4950" s="26" t="s">
        <v>63</v>
      </c>
      <c r="AY4950" s="26">
        <v>43.842604000000001</v>
      </c>
      <c r="AZ4950" s="26">
        <v>-101.253046999999</v>
      </c>
      <c r="BA4950" s="26" t="s">
        <v>158</v>
      </c>
      <c r="BB4950" s="26" t="s">
        <v>611</v>
      </c>
      <c r="BC4950" s="26" t="s">
        <v>167</v>
      </c>
      <c r="BD4950" s="26" t="s">
        <v>154</v>
      </c>
      <c r="BE4950" s="26"/>
      <c r="BF4950" s="26" t="s">
        <v>99</v>
      </c>
      <c r="BG4950" s="26" t="s">
        <v>167</v>
      </c>
      <c r="BH4950" s="26" t="s">
        <v>99</v>
      </c>
      <c r="BI4950" s="26">
        <v>9</v>
      </c>
      <c r="BJ4950" s="26" t="s">
        <v>217</v>
      </c>
    </row>
    <row r="4951" spans="36:62" x14ac:dyDescent="0.25">
      <c r="AJ4951" s="26">
        <v>508</v>
      </c>
      <c r="AK4951" s="26">
        <v>1801704</v>
      </c>
      <c r="AL4951" s="264">
        <v>43130.318055555559</v>
      </c>
      <c r="AM4951" s="26" t="s">
        <v>147</v>
      </c>
      <c r="AN4951" s="26" t="s">
        <v>63</v>
      </c>
      <c r="AO4951" s="26" t="s">
        <v>156</v>
      </c>
      <c r="AP4951" s="26" t="s">
        <v>159</v>
      </c>
      <c r="AQ4951" s="26">
        <v>0</v>
      </c>
      <c r="AR4951" s="26">
        <v>90</v>
      </c>
      <c r="AS4951" s="26" t="s">
        <v>764</v>
      </c>
      <c r="AT4951" s="26" t="s">
        <v>664</v>
      </c>
      <c r="AU4951" s="26" t="s">
        <v>63</v>
      </c>
      <c r="AV4951" s="26" t="s">
        <v>63</v>
      </c>
      <c r="AW4951" s="26" t="s">
        <v>63</v>
      </c>
      <c r="AX4951" s="26" t="s">
        <v>63</v>
      </c>
      <c r="AY4951" s="26">
        <v>43.900942999999899</v>
      </c>
      <c r="AZ4951" s="26">
        <v>-101.06589700000001</v>
      </c>
      <c r="BA4951" s="26" t="s">
        <v>166</v>
      </c>
      <c r="BB4951" s="26" t="s">
        <v>611</v>
      </c>
      <c r="BC4951" s="26" t="s">
        <v>614</v>
      </c>
      <c r="BD4951" s="26" t="s">
        <v>615</v>
      </c>
      <c r="BE4951" s="26"/>
      <c r="BF4951" s="26" t="s">
        <v>68</v>
      </c>
      <c r="BG4951" s="26" t="s">
        <v>68</v>
      </c>
      <c r="BH4951" s="26" t="s">
        <v>160</v>
      </c>
      <c r="BI4951" s="26">
        <v>9</v>
      </c>
      <c r="BJ4951" s="26" t="s">
        <v>217</v>
      </c>
    </row>
    <row r="4952" spans="36:62" x14ac:dyDescent="0.25">
      <c r="AJ4952" s="26">
        <v>509</v>
      </c>
      <c r="AK4952" s="26">
        <v>1802242</v>
      </c>
      <c r="AL4952" s="264">
        <v>43139.491666666669</v>
      </c>
      <c r="AM4952" s="26" t="s">
        <v>565</v>
      </c>
      <c r="AN4952" s="26" t="s">
        <v>63</v>
      </c>
      <c r="AO4952" s="26" t="s">
        <v>156</v>
      </c>
      <c r="AP4952" s="26" t="s">
        <v>159</v>
      </c>
      <c r="AQ4952" s="26">
        <v>0</v>
      </c>
      <c r="AR4952" s="26">
        <v>90</v>
      </c>
      <c r="AS4952" s="26" t="s">
        <v>886</v>
      </c>
      <c r="AT4952" s="26" t="s">
        <v>654</v>
      </c>
      <c r="AU4952" s="26" t="s">
        <v>63</v>
      </c>
      <c r="AV4952" s="26" t="s">
        <v>63</v>
      </c>
      <c r="AW4952" s="26" t="s">
        <v>63</v>
      </c>
      <c r="AX4952" s="26" t="s">
        <v>63</v>
      </c>
      <c r="AY4952" s="26">
        <v>43.901162999999897</v>
      </c>
      <c r="AZ4952" s="26">
        <v>-100.929742</v>
      </c>
      <c r="BA4952" s="26" t="s">
        <v>208</v>
      </c>
      <c r="BB4952" s="26" t="s">
        <v>609</v>
      </c>
      <c r="BC4952" s="26" t="s">
        <v>162</v>
      </c>
      <c r="BD4952" s="26" t="s">
        <v>68</v>
      </c>
      <c r="BE4952" s="26"/>
      <c r="BF4952" s="26" t="s">
        <v>68</v>
      </c>
      <c r="BG4952" s="26" t="s">
        <v>209</v>
      </c>
      <c r="BH4952" s="26" t="s">
        <v>160</v>
      </c>
      <c r="BI4952" s="26">
        <v>9</v>
      </c>
      <c r="BJ4952" s="26" t="s">
        <v>21</v>
      </c>
    </row>
    <row r="4953" spans="36:62" x14ac:dyDescent="0.25">
      <c r="AJ4953" s="26">
        <v>510</v>
      </c>
      <c r="AK4953" s="26">
        <v>1802356</v>
      </c>
      <c r="AL4953" s="264">
        <v>43146.463888888888</v>
      </c>
      <c r="AM4953" s="26" t="s">
        <v>147</v>
      </c>
      <c r="AN4953" s="26" t="s">
        <v>63</v>
      </c>
      <c r="AO4953" s="26" t="s">
        <v>156</v>
      </c>
      <c r="AP4953" s="26" t="s">
        <v>159</v>
      </c>
      <c r="AQ4953" s="26">
        <v>0</v>
      </c>
      <c r="AR4953" s="26">
        <v>90</v>
      </c>
      <c r="AS4953" s="26" t="s">
        <v>201</v>
      </c>
      <c r="AT4953" s="26" t="s">
        <v>613</v>
      </c>
      <c r="AU4953" s="26" t="s">
        <v>63</v>
      </c>
      <c r="AV4953" s="26" t="s">
        <v>63</v>
      </c>
      <c r="AW4953" s="26" t="s">
        <v>63</v>
      </c>
      <c r="AX4953" s="26" t="s">
        <v>63</v>
      </c>
      <c r="AY4953" s="26">
        <v>43.844281000000002</v>
      </c>
      <c r="AZ4953" s="26">
        <v>-101.221028</v>
      </c>
      <c r="BA4953" s="26" t="s">
        <v>166</v>
      </c>
      <c r="BB4953" s="26" t="s">
        <v>611</v>
      </c>
      <c r="BC4953" s="26" t="s">
        <v>211</v>
      </c>
      <c r="BD4953" s="26" t="s">
        <v>615</v>
      </c>
      <c r="BE4953" s="26" t="s">
        <v>617</v>
      </c>
      <c r="BF4953" s="26" t="s">
        <v>68</v>
      </c>
      <c r="BG4953" s="26" t="s">
        <v>68</v>
      </c>
      <c r="BH4953" s="26" t="s">
        <v>160</v>
      </c>
      <c r="BI4953" s="26">
        <v>9</v>
      </c>
      <c r="BJ4953" s="26" t="s">
        <v>20</v>
      </c>
    </row>
    <row r="4954" spans="36:62" x14ac:dyDescent="0.25">
      <c r="AJ4954" s="26">
        <v>512</v>
      </c>
      <c r="AK4954" s="26">
        <v>1802617</v>
      </c>
      <c r="AL4954" s="264">
        <v>43146.506944444445</v>
      </c>
      <c r="AM4954" s="26" t="s">
        <v>147</v>
      </c>
      <c r="AN4954" s="26" t="s">
        <v>63</v>
      </c>
      <c r="AO4954" s="26" t="s">
        <v>156</v>
      </c>
      <c r="AP4954" s="26" t="s">
        <v>648</v>
      </c>
      <c r="AQ4954" s="26">
        <v>0</v>
      </c>
      <c r="AR4954" s="26">
        <v>90</v>
      </c>
      <c r="AS4954" s="26" t="s">
        <v>1171</v>
      </c>
      <c r="AT4954" s="26" t="s">
        <v>613</v>
      </c>
      <c r="AU4954" s="26" t="s">
        <v>63</v>
      </c>
      <c r="AV4954" s="26" t="s">
        <v>63</v>
      </c>
      <c r="AW4954" s="26" t="s">
        <v>63</v>
      </c>
      <c r="AX4954" s="26" t="s">
        <v>63</v>
      </c>
      <c r="AY4954" s="26">
        <v>43.848677000000002</v>
      </c>
      <c r="AZ4954" s="26">
        <v>-101.350238</v>
      </c>
      <c r="BA4954" s="26" t="s">
        <v>493</v>
      </c>
      <c r="BB4954" s="26" t="s">
        <v>609</v>
      </c>
      <c r="BC4954" s="26" t="s">
        <v>678</v>
      </c>
      <c r="BD4954" s="26" t="s">
        <v>615</v>
      </c>
      <c r="BE4954" s="26" t="s">
        <v>1007</v>
      </c>
      <c r="BF4954" s="26" t="s">
        <v>68</v>
      </c>
      <c r="BG4954" s="26" t="s">
        <v>68</v>
      </c>
      <c r="BH4954" s="26" t="s">
        <v>175</v>
      </c>
      <c r="BI4954" s="26">
        <v>9</v>
      </c>
      <c r="BJ4954" s="26" t="s">
        <v>21</v>
      </c>
    </row>
    <row r="4955" spans="36:62" x14ac:dyDescent="0.25">
      <c r="AJ4955" s="26">
        <v>513</v>
      </c>
      <c r="AK4955" s="26">
        <v>1802729</v>
      </c>
      <c r="AL4955" s="264">
        <v>43155.592361111114</v>
      </c>
      <c r="AM4955" s="26" t="s">
        <v>147</v>
      </c>
      <c r="AN4955" s="26" t="s">
        <v>63</v>
      </c>
      <c r="AO4955" s="26" t="s">
        <v>156</v>
      </c>
      <c r="AP4955" s="26" t="s">
        <v>159</v>
      </c>
      <c r="AQ4955" s="26">
        <v>0</v>
      </c>
      <c r="AR4955" s="26">
        <v>90</v>
      </c>
      <c r="AS4955" s="26" t="s">
        <v>739</v>
      </c>
      <c r="AT4955" s="26" t="s">
        <v>613</v>
      </c>
      <c r="AU4955" s="26" t="s">
        <v>63</v>
      </c>
      <c r="AV4955" s="26" t="s">
        <v>63</v>
      </c>
      <c r="AW4955" s="26" t="s">
        <v>63</v>
      </c>
      <c r="AX4955" s="26" t="s">
        <v>63</v>
      </c>
      <c r="AY4955" s="26">
        <v>43.8853089999999</v>
      </c>
      <c r="AZ4955" s="26">
        <v>-101.133285</v>
      </c>
      <c r="BA4955" s="26" t="s">
        <v>158</v>
      </c>
      <c r="BB4955" s="26" t="s">
        <v>609</v>
      </c>
      <c r="BC4955" s="26" t="s">
        <v>614</v>
      </c>
      <c r="BD4955" s="26" t="s">
        <v>615</v>
      </c>
      <c r="BE4955" s="26"/>
      <c r="BF4955" s="26" t="s">
        <v>68</v>
      </c>
      <c r="BG4955" s="26" t="s">
        <v>68</v>
      </c>
      <c r="BH4955" s="26" t="s">
        <v>160</v>
      </c>
      <c r="BI4955" s="26">
        <v>9</v>
      </c>
      <c r="BJ4955" s="26" t="s">
        <v>217</v>
      </c>
    </row>
    <row r="4956" spans="36:62" x14ac:dyDescent="0.25">
      <c r="AJ4956" s="26">
        <v>514</v>
      </c>
      <c r="AK4956" s="26">
        <v>1803084</v>
      </c>
      <c r="AL4956" s="264">
        <v>43155.6875</v>
      </c>
      <c r="AM4956" s="26" t="s">
        <v>147</v>
      </c>
      <c r="AN4956" s="26" t="s">
        <v>63</v>
      </c>
      <c r="AO4956" s="26" t="s">
        <v>156</v>
      </c>
      <c r="AP4956" s="26" t="s">
        <v>627</v>
      </c>
      <c r="AQ4956" s="26">
        <v>0</v>
      </c>
      <c r="AR4956" s="26">
        <v>90</v>
      </c>
      <c r="AS4956" s="26" t="s">
        <v>1263</v>
      </c>
      <c r="AT4956" s="26" t="s">
        <v>679</v>
      </c>
      <c r="AU4956" s="26" t="s">
        <v>63</v>
      </c>
      <c r="AV4956" s="26" t="s">
        <v>63</v>
      </c>
      <c r="AW4956" s="26" t="s">
        <v>63</v>
      </c>
      <c r="AX4956" s="26" t="s">
        <v>63</v>
      </c>
      <c r="AY4956" s="26">
        <v>43.8637459999999</v>
      </c>
      <c r="AZ4956" s="26">
        <v>-101.180944999999</v>
      </c>
      <c r="BA4956" s="26" t="s">
        <v>493</v>
      </c>
      <c r="BB4956" s="26" t="s">
        <v>611</v>
      </c>
      <c r="BC4956" s="26" t="s">
        <v>1316</v>
      </c>
      <c r="BD4956" s="26" t="s">
        <v>615</v>
      </c>
      <c r="BE4956" s="26"/>
      <c r="BF4956" s="26" t="s">
        <v>68</v>
      </c>
      <c r="BG4956" s="26" t="s">
        <v>68</v>
      </c>
      <c r="BH4956" s="26" t="s">
        <v>646</v>
      </c>
      <c r="BI4956" s="26">
        <v>9</v>
      </c>
      <c r="BJ4956" s="26" t="s">
        <v>217</v>
      </c>
    </row>
    <row r="4957" spans="36:62" x14ac:dyDescent="0.25">
      <c r="AJ4957" s="26">
        <v>515</v>
      </c>
      <c r="AK4957" s="26">
        <v>1802963</v>
      </c>
      <c r="AL4957" s="264">
        <v>43149.586805555555</v>
      </c>
      <c r="AM4957" s="26" t="s">
        <v>565</v>
      </c>
      <c r="AN4957" s="26" t="s">
        <v>63</v>
      </c>
      <c r="AO4957" s="26" t="s">
        <v>156</v>
      </c>
      <c r="AP4957" s="26" t="s">
        <v>159</v>
      </c>
      <c r="AQ4957" s="26">
        <v>0</v>
      </c>
      <c r="AR4957" s="26">
        <v>90</v>
      </c>
      <c r="AS4957" s="26" t="s">
        <v>853</v>
      </c>
      <c r="AT4957" s="26" t="s">
        <v>882</v>
      </c>
      <c r="AU4957" s="26" t="s">
        <v>63</v>
      </c>
      <c r="AV4957" s="26" t="s">
        <v>63</v>
      </c>
      <c r="AW4957" s="26" t="s">
        <v>63</v>
      </c>
      <c r="AX4957" s="26" t="s">
        <v>63</v>
      </c>
      <c r="AY4957" s="26">
        <v>43.886757000000003</v>
      </c>
      <c r="AZ4957" s="26">
        <v>-100.829252999999</v>
      </c>
      <c r="BA4957" s="26" t="s">
        <v>185</v>
      </c>
      <c r="BB4957" s="26" t="s">
        <v>609</v>
      </c>
      <c r="BC4957" s="26" t="s">
        <v>68</v>
      </c>
      <c r="BD4957" s="26" t="s">
        <v>615</v>
      </c>
      <c r="BE4957" s="26"/>
      <c r="BF4957" s="26" t="s">
        <v>68</v>
      </c>
      <c r="BG4957" s="26" t="s">
        <v>209</v>
      </c>
      <c r="BH4957" s="26" t="s">
        <v>146</v>
      </c>
      <c r="BI4957" s="26">
        <v>9</v>
      </c>
      <c r="BJ4957" s="26" t="s">
        <v>217</v>
      </c>
    </row>
    <row r="4958" spans="36:62" x14ac:dyDescent="0.25">
      <c r="AJ4958" s="26">
        <v>516</v>
      </c>
      <c r="AK4958" s="26">
        <v>1803217</v>
      </c>
      <c r="AL4958" s="264">
        <v>43160.07916666667</v>
      </c>
      <c r="AM4958" s="26" t="s">
        <v>147</v>
      </c>
      <c r="AN4958" s="26" t="s">
        <v>63</v>
      </c>
      <c r="AO4958" s="26" t="s">
        <v>156</v>
      </c>
      <c r="AP4958" s="26" t="s">
        <v>159</v>
      </c>
      <c r="AQ4958" s="26">
        <v>0</v>
      </c>
      <c r="AR4958" s="26">
        <v>73</v>
      </c>
      <c r="AS4958" s="26" t="s">
        <v>149</v>
      </c>
      <c r="AT4958" s="26" t="s">
        <v>71</v>
      </c>
      <c r="AU4958" s="26" t="s">
        <v>63</v>
      </c>
      <c r="AV4958" s="26" t="s">
        <v>63</v>
      </c>
      <c r="AW4958" s="26" t="s">
        <v>63</v>
      </c>
      <c r="AX4958" s="26" t="s">
        <v>63</v>
      </c>
      <c r="AY4958" s="26">
        <v>43.736482000000002</v>
      </c>
      <c r="AZ4958" s="26">
        <v>-101.532471</v>
      </c>
      <c r="BA4958" s="26" t="s">
        <v>158</v>
      </c>
      <c r="BB4958" s="26" t="s">
        <v>157</v>
      </c>
      <c r="BC4958" s="26" t="s">
        <v>68</v>
      </c>
      <c r="BD4958" s="26" t="s">
        <v>154</v>
      </c>
      <c r="BE4958" s="26"/>
      <c r="BF4958" s="26" t="s">
        <v>68</v>
      </c>
      <c r="BG4958" s="26" t="s">
        <v>62</v>
      </c>
      <c r="BH4958" s="26" t="s">
        <v>146</v>
      </c>
      <c r="BI4958" s="26">
        <v>9</v>
      </c>
      <c r="BJ4958" s="26" t="s">
        <v>21</v>
      </c>
    </row>
    <row r="4959" spans="36:62" x14ac:dyDescent="0.25">
      <c r="AJ4959" s="26">
        <v>518</v>
      </c>
      <c r="AK4959" s="26">
        <v>1803401</v>
      </c>
      <c r="AL4959" s="264">
        <v>43172.9375</v>
      </c>
      <c r="AM4959" s="26" t="s">
        <v>147</v>
      </c>
      <c r="AN4959" s="26" t="s">
        <v>63</v>
      </c>
      <c r="AO4959" s="26"/>
      <c r="AP4959" s="26"/>
      <c r="AQ4959" s="26">
        <v>-1</v>
      </c>
      <c r="AR4959" s="26">
        <v>90</v>
      </c>
      <c r="AS4959" s="26" t="s">
        <v>168</v>
      </c>
      <c r="AT4959" s="26" t="s">
        <v>71</v>
      </c>
      <c r="AU4959" s="26" t="s">
        <v>63</v>
      </c>
      <c r="AV4959" s="26" t="s">
        <v>63</v>
      </c>
      <c r="AW4959" s="26" t="s">
        <v>63</v>
      </c>
      <c r="AX4959" s="26" t="s">
        <v>63</v>
      </c>
      <c r="AY4959" s="26">
        <v>43.847240999999897</v>
      </c>
      <c r="AZ4959" s="26">
        <v>-101.342440999999</v>
      </c>
      <c r="BA4959" s="26" t="s">
        <v>185</v>
      </c>
      <c r="BB4959" s="26" t="s">
        <v>609</v>
      </c>
      <c r="BC4959" s="26" t="s">
        <v>167</v>
      </c>
      <c r="BD4959" s="26" t="s">
        <v>154</v>
      </c>
      <c r="BE4959" s="26"/>
      <c r="BF4959" s="26" t="s">
        <v>99</v>
      </c>
      <c r="BG4959" s="26" t="s">
        <v>167</v>
      </c>
      <c r="BH4959" s="26" t="s">
        <v>99</v>
      </c>
      <c r="BI4959" s="26">
        <v>9</v>
      </c>
      <c r="BJ4959" s="26" t="s">
        <v>217</v>
      </c>
    </row>
    <row r="4960" spans="36:62" x14ac:dyDescent="0.25">
      <c r="AJ4960" s="26">
        <v>519</v>
      </c>
      <c r="AK4960" s="26">
        <v>1803504</v>
      </c>
      <c r="AL4960" s="264">
        <v>43170.168055555558</v>
      </c>
      <c r="AM4960" s="26" t="s">
        <v>147</v>
      </c>
      <c r="AN4960" s="26" t="s">
        <v>63</v>
      </c>
      <c r="AO4960" s="26" t="s">
        <v>173</v>
      </c>
      <c r="AP4960" s="26" t="s">
        <v>159</v>
      </c>
      <c r="AQ4960" s="26">
        <v>0</v>
      </c>
      <c r="AR4960" s="26">
        <v>90</v>
      </c>
      <c r="AS4960" s="26" t="s">
        <v>638</v>
      </c>
      <c r="AT4960" s="26" t="s">
        <v>71</v>
      </c>
      <c r="AU4960" s="26" t="s">
        <v>63</v>
      </c>
      <c r="AV4960" s="26" t="s">
        <v>63</v>
      </c>
      <c r="AW4960" s="26" t="s">
        <v>63</v>
      </c>
      <c r="AX4960" s="26" t="s">
        <v>63</v>
      </c>
      <c r="AY4960" s="26">
        <v>43.851894000000001</v>
      </c>
      <c r="AZ4960" s="26">
        <v>-101.422454</v>
      </c>
      <c r="BA4960" s="26" t="s">
        <v>166</v>
      </c>
      <c r="BB4960" s="26" t="s">
        <v>609</v>
      </c>
      <c r="BC4960" s="26" t="s">
        <v>798</v>
      </c>
      <c r="BD4960" s="26" t="s">
        <v>68</v>
      </c>
      <c r="BE4960" s="26" t="s">
        <v>1489</v>
      </c>
      <c r="BF4960" s="26" t="s">
        <v>68</v>
      </c>
      <c r="BG4960" s="26" t="s">
        <v>68</v>
      </c>
      <c r="BH4960" s="26" t="s">
        <v>1332</v>
      </c>
      <c r="BI4960" s="26">
        <v>9</v>
      </c>
      <c r="BJ4960" s="26" t="s">
        <v>217</v>
      </c>
    </row>
    <row r="4961" spans="36:62" x14ac:dyDescent="0.25">
      <c r="AJ4961" s="26">
        <v>520</v>
      </c>
      <c r="AK4961" s="26">
        <v>1803527</v>
      </c>
      <c r="AL4961" s="264">
        <v>43175.958333333336</v>
      </c>
      <c r="AM4961" s="26" t="s">
        <v>565</v>
      </c>
      <c r="AN4961" s="26" t="s">
        <v>63</v>
      </c>
      <c r="AO4961" s="26" t="s">
        <v>156</v>
      </c>
      <c r="AP4961" s="26" t="s">
        <v>159</v>
      </c>
      <c r="AQ4961" s="26">
        <v>0</v>
      </c>
      <c r="AR4961" s="26">
        <v>90</v>
      </c>
      <c r="AS4961" s="26" t="s">
        <v>635</v>
      </c>
      <c r="AT4961" s="26" t="s">
        <v>613</v>
      </c>
      <c r="AU4961" s="26" t="s">
        <v>63</v>
      </c>
      <c r="AV4961" s="26" t="s">
        <v>63</v>
      </c>
      <c r="AW4961" s="26" t="s">
        <v>63</v>
      </c>
      <c r="AX4961" s="26" t="s">
        <v>63</v>
      </c>
      <c r="AY4961" s="26">
        <v>43.886572999999899</v>
      </c>
      <c r="AZ4961" s="26">
        <v>-100.769820999999</v>
      </c>
      <c r="BA4961" s="26" t="s">
        <v>185</v>
      </c>
      <c r="BB4961" s="26" t="s">
        <v>611</v>
      </c>
      <c r="BC4961" s="26" t="s">
        <v>614</v>
      </c>
      <c r="BD4961" s="26" t="s">
        <v>615</v>
      </c>
      <c r="BE4961" s="26"/>
      <c r="BF4961" s="26" t="s">
        <v>68</v>
      </c>
      <c r="BG4961" s="26" t="s">
        <v>68</v>
      </c>
      <c r="BH4961" s="26" t="s">
        <v>160</v>
      </c>
      <c r="BI4961" s="26">
        <v>9</v>
      </c>
      <c r="BJ4961" s="26" t="s">
        <v>217</v>
      </c>
    </row>
    <row r="4962" spans="36:62" x14ac:dyDescent="0.25">
      <c r="AJ4962" s="26">
        <v>521</v>
      </c>
      <c r="AK4962" s="26">
        <v>1803711</v>
      </c>
      <c r="AL4962" s="264">
        <v>43183.895833333336</v>
      </c>
      <c r="AM4962" s="26" t="s">
        <v>565</v>
      </c>
      <c r="AN4962" s="26" t="s">
        <v>63</v>
      </c>
      <c r="AO4962" s="26"/>
      <c r="AP4962" s="26"/>
      <c r="AQ4962" s="26">
        <v>-1</v>
      </c>
      <c r="AR4962" s="26">
        <v>90</v>
      </c>
      <c r="AS4962" s="26" t="s">
        <v>168</v>
      </c>
      <c r="AT4962" s="26" t="s">
        <v>74</v>
      </c>
      <c r="AU4962" s="26" t="s">
        <v>63</v>
      </c>
      <c r="AV4962" s="26" t="s">
        <v>63</v>
      </c>
      <c r="AW4962" s="26" t="s">
        <v>63</v>
      </c>
      <c r="AX4962" s="26" t="s">
        <v>63</v>
      </c>
      <c r="AY4962" s="26">
        <v>43.886477999999897</v>
      </c>
      <c r="AZ4962" s="26">
        <v>-100.75768600000001</v>
      </c>
      <c r="BA4962" s="26" t="s">
        <v>495</v>
      </c>
      <c r="BB4962" s="26" t="s">
        <v>611</v>
      </c>
      <c r="BC4962" s="26" t="s">
        <v>167</v>
      </c>
      <c r="BD4962" s="26" t="s">
        <v>154</v>
      </c>
      <c r="BE4962" s="26"/>
      <c r="BF4962" s="26" t="s">
        <v>99</v>
      </c>
      <c r="BG4962" s="26" t="s">
        <v>167</v>
      </c>
      <c r="BH4962" s="26" t="s">
        <v>99</v>
      </c>
      <c r="BI4962" s="26">
        <v>9</v>
      </c>
      <c r="BJ4962" s="26" t="s">
        <v>217</v>
      </c>
    </row>
    <row r="4963" spans="36:62" x14ac:dyDescent="0.25">
      <c r="AJ4963" s="26">
        <v>522</v>
      </c>
      <c r="AK4963" s="26">
        <v>1803843</v>
      </c>
      <c r="AL4963" s="264">
        <v>43186.873611111114</v>
      </c>
      <c r="AM4963" s="26" t="s">
        <v>147</v>
      </c>
      <c r="AN4963" s="26" t="s">
        <v>63</v>
      </c>
      <c r="AO4963" s="26"/>
      <c r="AP4963" s="26"/>
      <c r="AQ4963" s="26">
        <v>-1</v>
      </c>
      <c r="AR4963" s="26">
        <v>73</v>
      </c>
      <c r="AS4963" s="26" t="s">
        <v>168</v>
      </c>
      <c r="AT4963" s="26" t="s">
        <v>71</v>
      </c>
      <c r="AU4963" s="26" t="s">
        <v>63</v>
      </c>
      <c r="AV4963" s="26" t="s">
        <v>63</v>
      </c>
      <c r="AW4963" s="26" t="s">
        <v>63</v>
      </c>
      <c r="AX4963" s="26" t="s">
        <v>63</v>
      </c>
      <c r="AY4963" s="26">
        <v>43.583858999999897</v>
      </c>
      <c r="AZ4963" s="26">
        <v>-101.520989999999</v>
      </c>
      <c r="BA4963" s="26" t="s">
        <v>166</v>
      </c>
      <c r="BB4963" s="26" t="s">
        <v>165</v>
      </c>
      <c r="BC4963" s="26" t="s">
        <v>167</v>
      </c>
      <c r="BD4963" s="26" t="s">
        <v>154</v>
      </c>
      <c r="BE4963" s="26"/>
      <c r="BF4963" s="26" t="s">
        <v>99</v>
      </c>
      <c r="BG4963" s="26" t="s">
        <v>167</v>
      </c>
      <c r="BH4963" s="26" t="s">
        <v>99</v>
      </c>
      <c r="BI4963" s="26">
        <v>9</v>
      </c>
      <c r="BJ4963" s="26" t="s">
        <v>217</v>
      </c>
    </row>
    <row r="4964" spans="36:62" x14ac:dyDescent="0.25">
      <c r="AJ4964" s="26">
        <v>523</v>
      </c>
      <c r="AK4964" s="26">
        <v>1804009</v>
      </c>
      <c r="AL4964" s="264">
        <v>43193.40625</v>
      </c>
      <c r="AM4964" s="26" t="s">
        <v>565</v>
      </c>
      <c r="AN4964" s="26" t="s">
        <v>63</v>
      </c>
      <c r="AO4964" s="26" t="s">
        <v>156</v>
      </c>
      <c r="AP4964" s="26" t="s">
        <v>159</v>
      </c>
      <c r="AQ4964" s="26">
        <v>0</v>
      </c>
      <c r="AR4964" s="26">
        <v>90</v>
      </c>
      <c r="AS4964" s="26" t="s">
        <v>931</v>
      </c>
      <c r="AT4964" s="26" t="s">
        <v>654</v>
      </c>
      <c r="AU4964" s="26" t="s">
        <v>63</v>
      </c>
      <c r="AV4964" s="26" t="s">
        <v>63</v>
      </c>
      <c r="AW4964" s="26" t="s">
        <v>63</v>
      </c>
      <c r="AX4964" s="26" t="s">
        <v>63</v>
      </c>
      <c r="AY4964" s="26">
        <v>43.887593000000003</v>
      </c>
      <c r="AZ4964" s="26">
        <v>-100.884275</v>
      </c>
      <c r="BA4964" s="26" t="s">
        <v>185</v>
      </c>
      <c r="BB4964" s="26" t="s">
        <v>609</v>
      </c>
      <c r="BC4964" s="26" t="s">
        <v>667</v>
      </c>
      <c r="BD4964" s="26" t="s">
        <v>615</v>
      </c>
      <c r="BE4964" s="26"/>
      <c r="BF4964" s="26" t="s">
        <v>68</v>
      </c>
      <c r="BG4964" s="26" t="s">
        <v>68</v>
      </c>
      <c r="BH4964" s="26" t="s">
        <v>160</v>
      </c>
      <c r="BI4964" s="26">
        <v>9</v>
      </c>
      <c r="BJ4964" s="26" t="s">
        <v>217</v>
      </c>
    </row>
    <row r="4965" spans="36:62" x14ac:dyDescent="0.25">
      <c r="AJ4965" s="26">
        <v>524</v>
      </c>
      <c r="AK4965" s="26">
        <v>1804010</v>
      </c>
      <c r="AL4965" s="264">
        <v>43188.447916666664</v>
      </c>
      <c r="AM4965" s="26" t="s">
        <v>147</v>
      </c>
      <c r="AN4965" s="26" t="s">
        <v>63</v>
      </c>
      <c r="AO4965" s="26"/>
      <c r="AP4965" s="26"/>
      <c r="AQ4965" s="26">
        <v>-1</v>
      </c>
      <c r="AR4965" s="26">
        <v>90</v>
      </c>
      <c r="AS4965" s="26" t="s">
        <v>168</v>
      </c>
      <c r="AT4965" s="26" t="s">
        <v>674</v>
      </c>
      <c r="AU4965" s="26" t="s">
        <v>63</v>
      </c>
      <c r="AV4965" s="26" t="s">
        <v>63</v>
      </c>
      <c r="AW4965" s="26" t="s">
        <v>63</v>
      </c>
      <c r="AX4965" s="26" t="s">
        <v>63</v>
      </c>
      <c r="AY4965" s="26">
        <v>43.8486499999999</v>
      </c>
      <c r="AZ4965" s="26">
        <v>-101.350122999999</v>
      </c>
      <c r="BA4965" s="26" t="s">
        <v>158</v>
      </c>
      <c r="BB4965" s="26" t="s">
        <v>609</v>
      </c>
      <c r="BC4965" s="26" t="s">
        <v>167</v>
      </c>
      <c r="BD4965" s="26" t="s">
        <v>154</v>
      </c>
      <c r="BE4965" s="26"/>
      <c r="BF4965" s="26" t="s">
        <v>99</v>
      </c>
      <c r="BG4965" s="26" t="s">
        <v>167</v>
      </c>
      <c r="BH4965" s="26" t="s">
        <v>99</v>
      </c>
      <c r="BI4965" s="26">
        <v>9</v>
      </c>
      <c r="BJ4965" s="26" t="s">
        <v>217</v>
      </c>
    </row>
    <row r="4966" spans="36:62" x14ac:dyDescent="0.25">
      <c r="AJ4966" s="26">
        <v>525</v>
      </c>
      <c r="AK4966" s="26">
        <v>1804958</v>
      </c>
      <c r="AL4966" s="264">
        <v>43175.59375</v>
      </c>
      <c r="AM4966" s="26" t="s">
        <v>147</v>
      </c>
      <c r="AN4966" s="26" t="s">
        <v>63</v>
      </c>
      <c r="AO4966" s="26" t="s">
        <v>156</v>
      </c>
      <c r="AP4966" s="26" t="s">
        <v>686</v>
      </c>
      <c r="AQ4966" s="26">
        <v>0</v>
      </c>
      <c r="AR4966" s="26">
        <v>73</v>
      </c>
      <c r="AS4966" s="26" t="s">
        <v>689</v>
      </c>
      <c r="AT4966" s="26" t="s">
        <v>613</v>
      </c>
      <c r="AU4966" s="26" t="s">
        <v>63</v>
      </c>
      <c r="AV4966" s="26" t="s">
        <v>63</v>
      </c>
      <c r="AW4966" s="26" t="s">
        <v>63</v>
      </c>
      <c r="AX4966" s="26" t="s">
        <v>63</v>
      </c>
      <c r="AY4966" s="26">
        <v>43.839559000000001</v>
      </c>
      <c r="AZ4966" s="26">
        <v>-101.523501999999</v>
      </c>
      <c r="BA4966" s="26" t="s">
        <v>486</v>
      </c>
      <c r="BB4966" s="26" t="s">
        <v>690</v>
      </c>
      <c r="BC4966" s="26" t="s">
        <v>691</v>
      </c>
      <c r="BD4966" s="26" t="s">
        <v>615</v>
      </c>
      <c r="BE4966" s="26"/>
      <c r="BF4966" s="26" t="s">
        <v>68</v>
      </c>
      <c r="BG4966" s="26" t="s">
        <v>209</v>
      </c>
      <c r="BH4966" s="26" t="s">
        <v>175</v>
      </c>
      <c r="BI4966" s="26">
        <v>9</v>
      </c>
      <c r="BJ4966" s="26" t="s">
        <v>217</v>
      </c>
    </row>
    <row r="4967" spans="36:62" x14ac:dyDescent="0.25">
      <c r="AJ4967" s="26">
        <v>527</v>
      </c>
      <c r="AK4967" s="26">
        <v>1805368</v>
      </c>
      <c r="AL4967" s="264">
        <v>43227.875</v>
      </c>
      <c r="AM4967" s="26" t="s">
        <v>565</v>
      </c>
      <c r="AN4967" s="26" t="s">
        <v>63</v>
      </c>
      <c r="AO4967" s="26" t="s">
        <v>173</v>
      </c>
      <c r="AP4967" s="26" t="s">
        <v>159</v>
      </c>
      <c r="AQ4967" s="26">
        <v>0</v>
      </c>
      <c r="AR4967" s="26">
        <v>90</v>
      </c>
      <c r="AS4967" s="26" t="s">
        <v>1147</v>
      </c>
      <c r="AT4967" s="26" t="s">
        <v>77</v>
      </c>
      <c r="AU4967" s="26" t="s">
        <v>63</v>
      </c>
      <c r="AV4967" s="26" t="s">
        <v>63</v>
      </c>
      <c r="AW4967" s="26" t="s">
        <v>63</v>
      </c>
      <c r="AX4967" s="26" t="s">
        <v>63</v>
      </c>
      <c r="AY4967" s="26">
        <v>43.883541000000001</v>
      </c>
      <c r="AZ4967" s="26">
        <v>-100.71837600000001</v>
      </c>
      <c r="BA4967" s="26" t="s">
        <v>166</v>
      </c>
      <c r="BB4967" s="26" t="s">
        <v>609</v>
      </c>
      <c r="BC4967" s="26" t="s">
        <v>68</v>
      </c>
      <c r="BD4967" s="26" t="s">
        <v>615</v>
      </c>
      <c r="BE4967" s="26"/>
      <c r="BF4967" s="26" t="s">
        <v>68</v>
      </c>
      <c r="BG4967" s="26" t="s">
        <v>68</v>
      </c>
      <c r="BH4967" s="26" t="s">
        <v>146</v>
      </c>
      <c r="BI4967" s="26">
        <v>9</v>
      </c>
      <c r="BJ4967" s="26" t="s">
        <v>217</v>
      </c>
    </row>
    <row r="4968" spans="36:62" x14ac:dyDescent="0.25">
      <c r="AJ4968" s="26">
        <v>528</v>
      </c>
      <c r="AK4968" s="26">
        <v>1805640</v>
      </c>
      <c r="AL4968" s="264">
        <v>43237.884027777778</v>
      </c>
      <c r="AM4968" s="26" t="s">
        <v>147</v>
      </c>
      <c r="AN4968" s="26" t="s">
        <v>63</v>
      </c>
      <c r="AO4968" s="26" t="s">
        <v>156</v>
      </c>
      <c r="AP4968" s="26" t="s">
        <v>159</v>
      </c>
      <c r="AQ4968" s="26">
        <v>0</v>
      </c>
      <c r="AR4968" s="26">
        <v>90</v>
      </c>
      <c r="AS4968" s="26" t="s">
        <v>653</v>
      </c>
      <c r="AT4968" s="26" t="s">
        <v>730</v>
      </c>
      <c r="AU4968" s="26" t="s">
        <v>63</v>
      </c>
      <c r="AV4968" s="26" t="s">
        <v>63</v>
      </c>
      <c r="AW4968" s="26" t="s">
        <v>63</v>
      </c>
      <c r="AX4968" s="26" t="s">
        <v>63</v>
      </c>
      <c r="AY4968" s="26">
        <v>43.900942999999899</v>
      </c>
      <c r="AZ4968" s="26">
        <v>-101.065596999999</v>
      </c>
      <c r="BA4968" s="26" t="s">
        <v>504</v>
      </c>
      <c r="BB4968" s="26" t="s">
        <v>611</v>
      </c>
      <c r="BC4968" s="26" t="s">
        <v>667</v>
      </c>
      <c r="BD4968" s="26" t="s">
        <v>68</v>
      </c>
      <c r="BE4968" s="26"/>
      <c r="BF4968" s="26" t="s">
        <v>68</v>
      </c>
      <c r="BG4968" s="26" t="s">
        <v>68</v>
      </c>
      <c r="BH4968" s="26" t="s">
        <v>160</v>
      </c>
      <c r="BI4968" s="26">
        <v>9</v>
      </c>
      <c r="BJ4968" s="26" t="s">
        <v>217</v>
      </c>
    </row>
    <row r="4969" spans="36:62" x14ac:dyDescent="0.25">
      <c r="AJ4969" s="26">
        <v>530</v>
      </c>
      <c r="AK4969" s="26">
        <v>1805827</v>
      </c>
      <c r="AL4969" s="264">
        <v>43249.621527777781</v>
      </c>
      <c r="AM4969" s="26" t="s">
        <v>565</v>
      </c>
      <c r="AN4969" s="26" t="s">
        <v>63</v>
      </c>
      <c r="AO4969" s="26" t="s">
        <v>156</v>
      </c>
      <c r="AP4969" s="26" t="s">
        <v>159</v>
      </c>
      <c r="AQ4969" s="26">
        <v>0</v>
      </c>
      <c r="AR4969" s="26">
        <v>90</v>
      </c>
      <c r="AS4969" s="26" t="s">
        <v>628</v>
      </c>
      <c r="AT4969" s="26" t="s">
        <v>71</v>
      </c>
      <c r="AU4969" s="26" t="s">
        <v>63</v>
      </c>
      <c r="AV4969" s="26" t="s">
        <v>63</v>
      </c>
      <c r="AW4969" s="26" t="s">
        <v>63</v>
      </c>
      <c r="AX4969" s="26" t="s">
        <v>63</v>
      </c>
      <c r="AY4969" s="26">
        <v>43.901183000000003</v>
      </c>
      <c r="AZ4969" s="26">
        <v>-101.020533999999</v>
      </c>
      <c r="BA4969" s="26" t="s">
        <v>166</v>
      </c>
      <c r="BB4969" s="26" t="s">
        <v>609</v>
      </c>
      <c r="BC4969" s="26" t="s">
        <v>629</v>
      </c>
      <c r="BD4969" s="26" t="s">
        <v>68</v>
      </c>
      <c r="BE4969" s="26" t="s">
        <v>644</v>
      </c>
      <c r="BF4969" s="26" t="s">
        <v>68</v>
      </c>
      <c r="BG4969" s="26" t="s">
        <v>68</v>
      </c>
      <c r="BH4969" s="26" t="s">
        <v>175</v>
      </c>
      <c r="BI4969" s="26">
        <v>9</v>
      </c>
      <c r="BJ4969" s="26" t="s">
        <v>217</v>
      </c>
    </row>
    <row r="4970" spans="36:62" x14ac:dyDescent="0.25">
      <c r="AJ4970" s="26">
        <v>531</v>
      </c>
      <c r="AK4970" s="26">
        <v>1806740</v>
      </c>
      <c r="AL4970" s="264">
        <v>43267.538888888892</v>
      </c>
      <c r="AM4970" s="26" t="s">
        <v>565</v>
      </c>
      <c r="AN4970" s="26" t="s">
        <v>63</v>
      </c>
      <c r="AO4970" s="26"/>
      <c r="AP4970" s="26"/>
      <c r="AQ4970" s="26">
        <v>-1</v>
      </c>
      <c r="AR4970" s="26">
        <v>90</v>
      </c>
      <c r="AS4970" s="26" t="s">
        <v>168</v>
      </c>
      <c r="AT4970" s="26" t="s">
        <v>74</v>
      </c>
      <c r="AU4970" s="26" t="s">
        <v>63</v>
      </c>
      <c r="AV4970" s="26" t="s">
        <v>63</v>
      </c>
      <c r="AW4970" s="26" t="s">
        <v>63</v>
      </c>
      <c r="AX4970" s="26" t="s">
        <v>63</v>
      </c>
      <c r="AY4970" s="26">
        <v>43.900903999999898</v>
      </c>
      <c r="AZ4970" s="26">
        <v>-100.926332</v>
      </c>
      <c r="BA4970" s="26" t="s">
        <v>158</v>
      </c>
      <c r="BB4970" s="26" t="s">
        <v>611</v>
      </c>
      <c r="BC4970" s="26" t="s">
        <v>167</v>
      </c>
      <c r="BD4970" s="26" t="s">
        <v>154</v>
      </c>
      <c r="BE4970" s="26"/>
      <c r="BF4970" s="26" t="s">
        <v>99</v>
      </c>
      <c r="BG4970" s="26" t="s">
        <v>167</v>
      </c>
      <c r="BH4970" s="26" t="s">
        <v>99</v>
      </c>
      <c r="BI4970" s="26">
        <v>9</v>
      </c>
      <c r="BJ4970" s="26" t="s">
        <v>217</v>
      </c>
    </row>
    <row r="4971" spans="36:62" x14ac:dyDescent="0.25">
      <c r="AJ4971" s="26">
        <v>532</v>
      </c>
      <c r="AK4971" s="26">
        <v>1806852</v>
      </c>
      <c r="AL4971" s="264">
        <v>43266.465277777781</v>
      </c>
      <c r="AM4971" s="26" t="s">
        <v>565</v>
      </c>
      <c r="AN4971" s="26" t="s">
        <v>63</v>
      </c>
      <c r="AO4971" s="26"/>
      <c r="AP4971" s="26"/>
      <c r="AQ4971" s="26">
        <v>-1</v>
      </c>
      <c r="AR4971" s="26">
        <v>90</v>
      </c>
      <c r="AS4971" s="26" t="s">
        <v>168</v>
      </c>
      <c r="AT4971" s="26" t="s">
        <v>71</v>
      </c>
      <c r="AU4971" s="26" t="s">
        <v>63</v>
      </c>
      <c r="AV4971" s="26" t="s">
        <v>63</v>
      </c>
      <c r="AW4971" s="26" t="s">
        <v>63</v>
      </c>
      <c r="AX4971" s="26" t="s">
        <v>63</v>
      </c>
      <c r="AY4971" s="26">
        <v>43.8858719999999</v>
      </c>
      <c r="AZ4971" s="26">
        <v>-100.745333</v>
      </c>
      <c r="BA4971" s="26" t="s">
        <v>185</v>
      </c>
      <c r="BB4971" s="26" t="s">
        <v>609</v>
      </c>
      <c r="BC4971" s="26" t="s">
        <v>167</v>
      </c>
      <c r="BD4971" s="26" t="s">
        <v>154</v>
      </c>
      <c r="BE4971" s="26"/>
      <c r="BF4971" s="26" t="s">
        <v>99</v>
      </c>
      <c r="BG4971" s="26" t="s">
        <v>167</v>
      </c>
      <c r="BH4971" s="26" t="s">
        <v>99</v>
      </c>
      <c r="BI4971" s="26">
        <v>9</v>
      </c>
      <c r="BJ4971" s="26" t="s">
        <v>217</v>
      </c>
    </row>
    <row r="4972" spans="36:62" x14ac:dyDescent="0.25">
      <c r="AJ4972" s="26">
        <v>533</v>
      </c>
      <c r="AK4972" s="26">
        <v>1806631</v>
      </c>
      <c r="AL4972" s="264">
        <v>43265.121527777781</v>
      </c>
      <c r="AM4972" s="26" t="s">
        <v>565</v>
      </c>
      <c r="AN4972" s="26" t="s">
        <v>63</v>
      </c>
      <c r="AO4972" s="26"/>
      <c r="AP4972" s="26"/>
      <c r="AQ4972" s="26">
        <v>-1</v>
      </c>
      <c r="AR4972" s="26">
        <v>90</v>
      </c>
      <c r="AS4972" s="26" t="s">
        <v>168</v>
      </c>
      <c r="AT4972" s="26" t="s">
        <v>71</v>
      </c>
      <c r="AU4972" s="26" t="s">
        <v>63</v>
      </c>
      <c r="AV4972" s="26" t="s">
        <v>63</v>
      </c>
      <c r="AW4972" s="26" t="s">
        <v>63</v>
      </c>
      <c r="AX4972" s="26" t="s">
        <v>63</v>
      </c>
      <c r="AY4972" s="26">
        <v>43.886549000000002</v>
      </c>
      <c r="AZ4972" s="26">
        <v>-100.799751</v>
      </c>
      <c r="BA4972" s="26" t="s">
        <v>158</v>
      </c>
      <c r="BB4972" s="26" t="s">
        <v>611</v>
      </c>
      <c r="BC4972" s="26" t="s">
        <v>167</v>
      </c>
      <c r="BD4972" s="26" t="s">
        <v>154</v>
      </c>
      <c r="BE4972" s="26"/>
      <c r="BF4972" s="26" t="s">
        <v>99</v>
      </c>
      <c r="BG4972" s="26" t="s">
        <v>167</v>
      </c>
      <c r="BH4972" s="26" t="s">
        <v>99</v>
      </c>
      <c r="BI4972" s="26">
        <v>9</v>
      </c>
      <c r="BJ4972" s="26" t="s">
        <v>217</v>
      </c>
    </row>
    <row r="4973" spans="36:62" x14ac:dyDescent="0.25">
      <c r="AJ4973" s="26">
        <v>534</v>
      </c>
      <c r="AK4973" s="26">
        <v>1806632</v>
      </c>
      <c r="AL4973" s="264">
        <v>43265.246527777781</v>
      </c>
      <c r="AM4973" s="26" t="s">
        <v>565</v>
      </c>
      <c r="AN4973" s="26" t="s">
        <v>63</v>
      </c>
      <c r="AO4973" s="26"/>
      <c r="AP4973" s="26"/>
      <c r="AQ4973" s="26">
        <v>-1</v>
      </c>
      <c r="AR4973" s="26">
        <v>90</v>
      </c>
      <c r="AS4973" s="26" t="s">
        <v>168</v>
      </c>
      <c r="AT4973" s="26" t="s">
        <v>71</v>
      </c>
      <c r="AU4973" s="26" t="s">
        <v>63</v>
      </c>
      <c r="AV4973" s="26" t="s">
        <v>63</v>
      </c>
      <c r="AW4973" s="26" t="s">
        <v>63</v>
      </c>
      <c r="AX4973" s="26" t="s">
        <v>63</v>
      </c>
      <c r="AY4973" s="26">
        <v>43.883263999999897</v>
      </c>
      <c r="AZ4973" s="26">
        <v>-100.70447</v>
      </c>
      <c r="BA4973" s="26" t="s">
        <v>166</v>
      </c>
      <c r="BB4973" s="26" t="s">
        <v>609</v>
      </c>
      <c r="BC4973" s="26" t="s">
        <v>167</v>
      </c>
      <c r="BD4973" s="26" t="s">
        <v>154</v>
      </c>
      <c r="BE4973" s="26"/>
      <c r="BF4973" s="26" t="s">
        <v>99</v>
      </c>
      <c r="BG4973" s="26" t="s">
        <v>167</v>
      </c>
      <c r="BH4973" s="26" t="s">
        <v>99</v>
      </c>
      <c r="BI4973" s="26">
        <v>9</v>
      </c>
      <c r="BJ4973" s="26" t="s">
        <v>217</v>
      </c>
    </row>
    <row r="4974" spans="36:62" x14ac:dyDescent="0.25">
      <c r="AJ4974" s="26">
        <v>535</v>
      </c>
      <c r="AK4974" s="26">
        <v>1806987</v>
      </c>
      <c r="AL4974" s="264">
        <v>43262.581250000003</v>
      </c>
      <c r="AM4974" s="26" t="s">
        <v>147</v>
      </c>
      <c r="AN4974" s="26" t="s">
        <v>63</v>
      </c>
      <c r="AO4974" s="26" t="s">
        <v>156</v>
      </c>
      <c r="AP4974" s="26" t="s">
        <v>159</v>
      </c>
      <c r="AQ4974" s="26">
        <v>0</v>
      </c>
      <c r="AR4974" s="26">
        <v>90</v>
      </c>
      <c r="AS4974" s="26" t="s">
        <v>201</v>
      </c>
      <c r="AT4974" s="26" t="s">
        <v>71</v>
      </c>
      <c r="AU4974" s="26" t="s">
        <v>63</v>
      </c>
      <c r="AV4974" s="26" t="s">
        <v>63</v>
      </c>
      <c r="AW4974" s="26" t="s">
        <v>63</v>
      </c>
      <c r="AX4974" s="26" t="s">
        <v>63</v>
      </c>
      <c r="AY4974" s="26">
        <v>43.8519399999999</v>
      </c>
      <c r="AZ4974" s="26">
        <v>-101.399168</v>
      </c>
      <c r="BA4974" s="26" t="s">
        <v>166</v>
      </c>
      <c r="BB4974" s="26" t="s">
        <v>609</v>
      </c>
      <c r="BC4974" s="26" t="s">
        <v>624</v>
      </c>
      <c r="BD4974" s="26" t="s">
        <v>68</v>
      </c>
      <c r="BE4974" s="26" t="s">
        <v>1490</v>
      </c>
      <c r="BF4974" s="26" t="s">
        <v>68</v>
      </c>
      <c r="BG4974" s="26" t="s">
        <v>68</v>
      </c>
      <c r="BH4974" s="26" t="s">
        <v>199</v>
      </c>
      <c r="BI4974" s="26">
        <v>9</v>
      </c>
      <c r="BJ4974" s="26" t="s">
        <v>20</v>
      </c>
    </row>
    <row r="4975" spans="36:62" x14ac:dyDescent="0.25">
      <c r="AJ4975" s="26">
        <v>536</v>
      </c>
      <c r="AK4975" s="26">
        <v>1807219</v>
      </c>
      <c r="AL4975" s="264">
        <v>43273.080555555556</v>
      </c>
      <c r="AM4975" s="26" t="s">
        <v>565</v>
      </c>
      <c r="AN4975" s="26" t="s">
        <v>63</v>
      </c>
      <c r="AO4975" s="26"/>
      <c r="AP4975" s="26"/>
      <c r="AQ4975" s="26">
        <v>-1</v>
      </c>
      <c r="AR4975" s="26">
        <v>90</v>
      </c>
      <c r="AS4975" s="26" t="s">
        <v>168</v>
      </c>
      <c r="AT4975" s="26" t="s">
        <v>71</v>
      </c>
      <c r="AU4975" s="26" t="s">
        <v>63</v>
      </c>
      <c r="AV4975" s="26" t="s">
        <v>63</v>
      </c>
      <c r="AW4975" s="26" t="s">
        <v>63</v>
      </c>
      <c r="AX4975" s="26" t="s">
        <v>63</v>
      </c>
      <c r="AY4975" s="26">
        <v>43.8867189999999</v>
      </c>
      <c r="AZ4975" s="26">
        <v>-100.859421999999</v>
      </c>
      <c r="BA4975" s="26" t="s">
        <v>166</v>
      </c>
      <c r="BB4975" s="26" t="s">
        <v>609</v>
      </c>
      <c r="BC4975" s="26" t="s">
        <v>167</v>
      </c>
      <c r="BD4975" s="26" t="s">
        <v>154</v>
      </c>
      <c r="BE4975" s="26"/>
      <c r="BF4975" s="26" t="s">
        <v>99</v>
      </c>
      <c r="BG4975" s="26" t="s">
        <v>167</v>
      </c>
      <c r="BH4975" s="26" t="s">
        <v>99</v>
      </c>
      <c r="BI4975" s="26">
        <v>9</v>
      </c>
      <c r="BJ4975" s="26" t="s">
        <v>217</v>
      </c>
    </row>
    <row r="4976" spans="36:62" x14ac:dyDescent="0.25">
      <c r="AJ4976" s="26">
        <v>538</v>
      </c>
      <c r="AK4976" s="26">
        <v>1807424</v>
      </c>
      <c r="AL4976" s="264">
        <v>43281.173611111109</v>
      </c>
      <c r="AM4976" s="26" t="s">
        <v>147</v>
      </c>
      <c r="AN4976" s="26" t="s">
        <v>63</v>
      </c>
      <c r="AO4976" s="26" t="s">
        <v>214</v>
      </c>
      <c r="AP4976" s="26" t="s">
        <v>159</v>
      </c>
      <c r="AQ4976" s="26">
        <v>0</v>
      </c>
      <c r="AR4976" s="26">
        <v>90</v>
      </c>
      <c r="AS4976" s="26" t="s">
        <v>1491</v>
      </c>
      <c r="AT4976" s="26" t="s">
        <v>74</v>
      </c>
      <c r="AU4976" s="26" t="s">
        <v>69</v>
      </c>
      <c r="AV4976" s="26" t="s">
        <v>63</v>
      </c>
      <c r="AW4976" s="26" t="s">
        <v>63</v>
      </c>
      <c r="AX4976" s="26" t="s">
        <v>63</v>
      </c>
      <c r="AY4976" s="26">
        <v>43.851123000000001</v>
      </c>
      <c r="AZ4976" s="26">
        <v>-101.474299999999</v>
      </c>
      <c r="BA4976" s="26" t="s">
        <v>208</v>
      </c>
      <c r="BB4976" s="26" t="s">
        <v>609</v>
      </c>
      <c r="BC4976" s="26" t="s">
        <v>751</v>
      </c>
      <c r="BD4976" s="26" t="s">
        <v>68</v>
      </c>
      <c r="BE4976" s="26"/>
      <c r="BF4976" s="26" t="s">
        <v>68</v>
      </c>
      <c r="BG4976" s="26" t="s">
        <v>68</v>
      </c>
      <c r="BH4976" s="26" t="s">
        <v>210</v>
      </c>
      <c r="BI4976" s="26">
        <v>9</v>
      </c>
      <c r="BJ4976" s="26" t="s">
        <v>19</v>
      </c>
    </row>
    <row r="4977" spans="36:62" x14ac:dyDescent="0.25">
      <c r="AJ4977" s="26">
        <v>540</v>
      </c>
      <c r="AK4977" s="26">
        <v>1808177</v>
      </c>
      <c r="AL4977" s="264">
        <v>43297.388888888891</v>
      </c>
      <c r="AM4977" s="26" t="s">
        <v>147</v>
      </c>
      <c r="AN4977" s="26" t="s">
        <v>63</v>
      </c>
      <c r="AO4977" s="26" t="s">
        <v>204</v>
      </c>
      <c r="AP4977" s="26" t="s">
        <v>159</v>
      </c>
      <c r="AQ4977" s="26">
        <v>0</v>
      </c>
      <c r="AR4977" s="26">
        <v>90</v>
      </c>
      <c r="AS4977" s="26" t="s">
        <v>189</v>
      </c>
      <c r="AT4977" s="26" t="s">
        <v>71</v>
      </c>
      <c r="AU4977" s="26" t="s">
        <v>63</v>
      </c>
      <c r="AV4977" s="26" t="s">
        <v>63</v>
      </c>
      <c r="AW4977" s="26" t="s">
        <v>63</v>
      </c>
      <c r="AX4977" s="26" t="s">
        <v>63</v>
      </c>
      <c r="AY4977" s="26">
        <v>43.900770000000001</v>
      </c>
      <c r="AZ4977" s="26">
        <v>-101.082881</v>
      </c>
      <c r="BA4977" s="26" t="s">
        <v>37</v>
      </c>
      <c r="BB4977" s="26" t="s">
        <v>611</v>
      </c>
      <c r="BC4977" s="26" t="s">
        <v>667</v>
      </c>
      <c r="BD4977" s="26" t="s">
        <v>68</v>
      </c>
      <c r="BE4977" s="26"/>
      <c r="BF4977" s="26" t="s">
        <v>68</v>
      </c>
      <c r="BG4977" s="26" t="s">
        <v>68</v>
      </c>
      <c r="BH4977" s="26" t="s">
        <v>210</v>
      </c>
      <c r="BI4977" s="26">
        <v>9</v>
      </c>
      <c r="BJ4977" s="26" t="s">
        <v>20</v>
      </c>
    </row>
    <row r="4978" spans="36:62" x14ac:dyDescent="0.25">
      <c r="AJ4978" s="26">
        <v>541</v>
      </c>
      <c r="AK4978" s="26">
        <v>1808179</v>
      </c>
      <c r="AL4978" s="264">
        <v>43291.768750000003</v>
      </c>
      <c r="AM4978" s="26" t="s">
        <v>565</v>
      </c>
      <c r="AN4978" s="26" t="s">
        <v>63</v>
      </c>
      <c r="AO4978" s="26" t="s">
        <v>156</v>
      </c>
      <c r="AP4978" s="26" t="s">
        <v>159</v>
      </c>
      <c r="AQ4978" s="26">
        <v>0</v>
      </c>
      <c r="AR4978" s="26">
        <v>90</v>
      </c>
      <c r="AS4978" s="26" t="s">
        <v>1113</v>
      </c>
      <c r="AT4978" s="26" t="s">
        <v>71</v>
      </c>
      <c r="AU4978" s="26" t="s">
        <v>63</v>
      </c>
      <c r="AV4978" s="26" t="s">
        <v>63</v>
      </c>
      <c r="AW4978" s="26" t="s">
        <v>63</v>
      </c>
      <c r="AX4978" s="26" t="s">
        <v>63</v>
      </c>
      <c r="AY4978" s="26">
        <v>43.886536999999898</v>
      </c>
      <c r="AZ4978" s="26">
        <v>-100.753429999999</v>
      </c>
      <c r="BA4978" s="26" t="s">
        <v>166</v>
      </c>
      <c r="BB4978" s="26" t="s">
        <v>609</v>
      </c>
      <c r="BC4978" s="26" t="s">
        <v>68</v>
      </c>
      <c r="BD4978" s="26" t="s">
        <v>68</v>
      </c>
      <c r="BE4978" s="26"/>
      <c r="BF4978" s="26" t="s">
        <v>675</v>
      </c>
      <c r="BG4978" s="26" t="s">
        <v>68</v>
      </c>
      <c r="BH4978" s="26" t="s">
        <v>210</v>
      </c>
      <c r="BI4978" s="26">
        <v>9</v>
      </c>
      <c r="BJ4978" s="26" t="s">
        <v>20</v>
      </c>
    </row>
    <row r="4979" spans="36:62" x14ac:dyDescent="0.25">
      <c r="AJ4979" s="26">
        <v>542</v>
      </c>
      <c r="AK4979" s="26">
        <v>1807902</v>
      </c>
      <c r="AL4979" s="264">
        <v>43265.15625</v>
      </c>
      <c r="AM4979" s="26" t="s">
        <v>565</v>
      </c>
      <c r="AN4979" s="26" t="s">
        <v>63</v>
      </c>
      <c r="AO4979" s="26" t="s">
        <v>156</v>
      </c>
      <c r="AP4979" s="26" t="s">
        <v>159</v>
      </c>
      <c r="AQ4979" s="26">
        <v>0</v>
      </c>
      <c r="AR4979" s="26">
        <v>90</v>
      </c>
      <c r="AS4979" s="26" t="s">
        <v>1049</v>
      </c>
      <c r="AT4979" s="26" t="s">
        <v>71</v>
      </c>
      <c r="AU4979" s="26" t="s">
        <v>63</v>
      </c>
      <c r="AV4979" s="26" t="s">
        <v>63</v>
      </c>
      <c r="AW4979" s="26" t="s">
        <v>63</v>
      </c>
      <c r="AX4979" s="26" t="s">
        <v>63</v>
      </c>
      <c r="AY4979" s="26">
        <v>43.886552000000002</v>
      </c>
      <c r="AZ4979" s="26">
        <v>-100.79812200000001</v>
      </c>
      <c r="BA4979" s="26" t="s">
        <v>208</v>
      </c>
      <c r="BB4979" s="26" t="s">
        <v>611</v>
      </c>
      <c r="BC4979" s="26" t="s">
        <v>68</v>
      </c>
      <c r="BD4979" s="26" t="s">
        <v>68</v>
      </c>
      <c r="BE4979" s="26"/>
      <c r="BF4979" s="26" t="s">
        <v>68</v>
      </c>
      <c r="BG4979" s="26" t="s">
        <v>68</v>
      </c>
      <c r="BH4979" s="26" t="s">
        <v>146</v>
      </c>
      <c r="BI4979" s="26">
        <v>9</v>
      </c>
      <c r="BJ4979" s="26" t="s">
        <v>217</v>
      </c>
    </row>
    <row r="4980" spans="36:62" x14ac:dyDescent="0.25">
      <c r="AJ4980" s="26">
        <v>543</v>
      </c>
      <c r="AK4980" s="26">
        <v>1808244</v>
      </c>
      <c r="AL4980" s="264">
        <v>43298.870138888888</v>
      </c>
      <c r="AM4980" s="26" t="s">
        <v>565</v>
      </c>
      <c r="AN4980" s="26" t="s">
        <v>63</v>
      </c>
      <c r="AO4980" s="26"/>
      <c r="AP4980" s="26"/>
      <c r="AQ4980" s="26">
        <v>-1</v>
      </c>
      <c r="AR4980" s="26">
        <v>90</v>
      </c>
      <c r="AS4980" s="26" t="s">
        <v>168</v>
      </c>
      <c r="AT4980" s="26" t="s">
        <v>71</v>
      </c>
      <c r="AU4980" s="26" t="s">
        <v>63</v>
      </c>
      <c r="AV4980" s="26" t="s">
        <v>63</v>
      </c>
      <c r="AW4980" s="26" t="s">
        <v>63</v>
      </c>
      <c r="AX4980" s="26" t="s">
        <v>63</v>
      </c>
      <c r="AY4980" s="26">
        <v>43.886811000000002</v>
      </c>
      <c r="AZ4980" s="26">
        <v>-100.780557</v>
      </c>
      <c r="BA4980" s="26" t="s">
        <v>185</v>
      </c>
      <c r="BB4980" s="26" t="s">
        <v>609</v>
      </c>
      <c r="BC4980" s="26" t="s">
        <v>167</v>
      </c>
      <c r="BD4980" s="26" t="s">
        <v>154</v>
      </c>
      <c r="BE4980" s="26"/>
      <c r="BF4980" s="26" t="s">
        <v>99</v>
      </c>
      <c r="BG4980" s="26" t="s">
        <v>167</v>
      </c>
      <c r="BH4980" s="26" t="s">
        <v>99</v>
      </c>
      <c r="BI4980" s="26">
        <v>9</v>
      </c>
      <c r="BJ4980" s="26" t="s">
        <v>217</v>
      </c>
    </row>
    <row r="4981" spans="36:62" x14ac:dyDescent="0.25">
      <c r="AJ4981" s="26">
        <v>544</v>
      </c>
      <c r="AK4981" s="26">
        <v>1808277</v>
      </c>
      <c r="AL4981" s="264">
        <v>43296.202777777777</v>
      </c>
      <c r="AM4981" s="26" t="s">
        <v>565</v>
      </c>
      <c r="AN4981" s="26" t="s">
        <v>63</v>
      </c>
      <c r="AO4981" s="26"/>
      <c r="AP4981" s="26"/>
      <c r="AQ4981" s="26">
        <v>-1</v>
      </c>
      <c r="AR4981" s="26">
        <v>90</v>
      </c>
      <c r="AS4981" s="26" t="s">
        <v>168</v>
      </c>
      <c r="AT4981" s="26" t="s">
        <v>71</v>
      </c>
      <c r="AU4981" s="26" t="s">
        <v>63</v>
      </c>
      <c r="AV4981" s="26" t="s">
        <v>63</v>
      </c>
      <c r="AW4981" s="26" t="s">
        <v>63</v>
      </c>
      <c r="AX4981" s="26" t="s">
        <v>63</v>
      </c>
      <c r="AY4981" s="26">
        <v>43.886705999999897</v>
      </c>
      <c r="AZ4981" s="26">
        <v>-100.869354</v>
      </c>
      <c r="BA4981" s="26" t="s">
        <v>208</v>
      </c>
      <c r="BB4981" s="26" t="s">
        <v>609</v>
      </c>
      <c r="BC4981" s="26" t="s">
        <v>167</v>
      </c>
      <c r="BD4981" s="26" t="s">
        <v>154</v>
      </c>
      <c r="BE4981" s="26"/>
      <c r="BF4981" s="26" t="s">
        <v>99</v>
      </c>
      <c r="BG4981" s="26" t="s">
        <v>167</v>
      </c>
      <c r="BH4981" s="26" t="s">
        <v>99</v>
      </c>
      <c r="BI4981" s="26">
        <v>9</v>
      </c>
      <c r="BJ4981" s="26" t="s">
        <v>217</v>
      </c>
    </row>
    <row r="4982" spans="36:62" x14ac:dyDescent="0.25">
      <c r="AJ4982" s="26">
        <v>545</v>
      </c>
      <c r="AK4982" s="26">
        <v>1808408</v>
      </c>
      <c r="AL4982" s="264">
        <v>43297.003472222219</v>
      </c>
      <c r="AM4982" s="26" t="s">
        <v>565</v>
      </c>
      <c r="AN4982" s="26" t="s">
        <v>63</v>
      </c>
      <c r="AO4982" s="26" t="s">
        <v>156</v>
      </c>
      <c r="AP4982" s="26" t="s">
        <v>159</v>
      </c>
      <c r="AQ4982" s="26">
        <v>0</v>
      </c>
      <c r="AR4982" s="26">
        <v>90</v>
      </c>
      <c r="AS4982" s="26" t="s">
        <v>149</v>
      </c>
      <c r="AT4982" s="26" t="s">
        <v>71</v>
      </c>
      <c r="AU4982" s="26" t="s">
        <v>63</v>
      </c>
      <c r="AV4982" s="26" t="s">
        <v>63</v>
      </c>
      <c r="AW4982" s="26" t="s">
        <v>63</v>
      </c>
      <c r="AX4982" s="26" t="s">
        <v>63</v>
      </c>
      <c r="AY4982" s="26">
        <v>43.900939000000001</v>
      </c>
      <c r="AZ4982" s="26">
        <v>-101.056748999999</v>
      </c>
      <c r="BA4982" s="26" t="s">
        <v>158</v>
      </c>
      <c r="BB4982" s="26" t="s">
        <v>611</v>
      </c>
      <c r="BC4982" s="26" t="s">
        <v>68</v>
      </c>
      <c r="BD4982" s="26" t="s">
        <v>154</v>
      </c>
      <c r="BE4982" s="26"/>
      <c r="BF4982" s="26" t="s">
        <v>68</v>
      </c>
      <c r="BG4982" s="26" t="s">
        <v>68</v>
      </c>
      <c r="BH4982" s="26" t="s">
        <v>160</v>
      </c>
      <c r="BI4982" s="26">
        <v>9</v>
      </c>
      <c r="BJ4982" s="26" t="s">
        <v>217</v>
      </c>
    </row>
    <row r="4983" spans="36:62" x14ac:dyDescent="0.25">
      <c r="AJ4983" s="26">
        <v>546</v>
      </c>
      <c r="AK4983" s="26">
        <v>1808515</v>
      </c>
      <c r="AL4983" s="264">
        <v>43303.743055555555</v>
      </c>
      <c r="AM4983" s="26" t="s">
        <v>565</v>
      </c>
      <c r="AN4983" s="26" t="s">
        <v>63</v>
      </c>
      <c r="AO4983" s="26" t="s">
        <v>156</v>
      </c>
      <c r="AP4983" s="26" t="s">
        <v>159</v>
      </c>
      <c r="AQ4983" s="26">
        <v>0</v>
      </c>
      <c r="AR4983" s="26">
        <v>90</v>
      </c>
      <c r="AS4983" s="26" t="s">
        <v>189</v>
      </c>
      <c r="AT4983" s="26" t="s">
        <v>730</v>
      </c>
      <c r="AU4983" s="26" t="s">
        <v>63</v>
      </c>
      <c r="AV4983" s="26" t="s">
        <v>63</v>
      </c>
      <c r="AW4983" s="26" t="s">
        <v>63</v>
      </c>
      <c r="AX4983" s="26" t="s">
        <v>63</v>
      </c>
      <c r="AY4983" s="26">
        <v>43.901091999999899</v>
      </c>
      <c r="AZ4983" s="26">
        <v>-100.923615999999</v>
      </c>
      <c r="BA4983" s="26" t="s">
        <v>185</v>
      </c>
      <c r="BB4983" s="26" t="s">
        <v>609</v>
      </c>
      <c r="BC4983" s="26" t="s">
        <v>68</v>
      </c>
      <c r="BD4983" s="26" t="s">
        <v>68</v>
      </c>
      <c r="BE4983" s="26"/>
      <c r="BF4983" s="26" t="s">
        <v>68</v>
      </c>
      <c r="BG4983" s="26" t="s">
        <v>68</v>
      </c>
      <c r="BH4983" s="26" t="s">
        <v>160</v>
      </c>
      <c r="BI4983" s="26">
        <v>9</v>
      </c>
      <c r="BJ4983" s="26" t="s">
        <v>217</v>
      </c>
    </row>
    <row r="4984" spans="36:62" x14ac:dyDescent="0.25">
      <c r="AJ4984" s="26">
        <v>547</v>
      </c>
      <c r="AK4984" s="26">
        <v>1808380</v>
      </c>
      <c r="AL4984" s="264">
        <v>43295.944444444445</v>
      </c>
      <c r="AM4984" s="26" t="s">
        <v>565</v>
      </c>
      <c r="AN4984" s="26" t="s">
        <v>63</v>
      </c>
      <c r="AO4984" s="26"/>
      <c r="AP4984" s="26"/>
      <c r="AQ4984" s="26">
        <v>-1</v>
      </c>
      <c r="AR4984" s="26">
        <v>90</v>
      </c>
      <c r="AS4984" s="26" t="s">
        <v>168</v>
      </c>
      <c r="AT4984" s="26" t="s">
        <v>71</v>
      </c>
      <c r="AU4984" s="26" t="s">
        <v>63</v>
      </c>
      <c r="AV4984" s="26" t="s">
        <v>63</v>
      </c>
      <c r="AW4984" s="26" t="s">
        <v>63</v>
      </c>
      <c r="AX4984" s="26" t="s">
        <v>63</v>
      </c>
      <c r="AY4984" s="26">
        <v>43.883319999999898</v>
      </c>
      <c r="AZ4984" s="26">
        <v>-100.71932200000001</v>
      </c>
      <c r="BA4984" s="26" t="s">
        <v>185</v>
      </c>
      <c r="BB4984" s="26" t="s">
        <v>611</v>
      </c>
      <c r="BC4984" s="26" t="s">
        <v>167</v>
      </c>
      <c r="BD4984" s="26" t="s">
        <v>154</v>
      </c>
      <c r="BE4984" s="26"/>
      <c r="BF4984" s="26" t="s">
        <v>99</v>
      </c>
      <c r="BG4984" s="26" t="s">
        <v>167</v>
      </c>
      <c r="BH4984" s="26" t="s">
        <v>99</v>
      </c>
      <c r="BI4984" s="26">
        <v>9</v>
      </c>
      <c r="BJ4984" s="26" t="s">
        <v>217</v>
      </c>
    </row>
    <row r="4985" spans="36:62" x14ac:dyDescent="0.25">
      <c r="AJ4985" s="26">
        <v>548</v>
      </c>
      <c r="AK4985" s="26">
        <v>1808826</v>
      </c>
      <c r="AL4985" s="264">
        <v>43303.770138888889</v>
      </c>
      <c r="AM4985" s="26" t="s">
        <v>565</v>
      </c>
      <c r="AN4985" s="26" t="s">
        <v>63</v>
      </c>
      <c r="AO4985" s="26" t="s">
        <v>214</v>
      </c>
      <c r="AP4985" s="26" t="s">
        <v>159</v>
      </c>
      <c r="AQ4985" s="26">
        <v>0</v>
      </c>
      <c r="AR4985" s="26">
        <v>90</v>
      </c>
      <c r="AS4985" s="26" t="s">
        <v>1492</v>
      </c>
      <c r="AT4985" s="26" t="s">
        <v>730</v>
      </c>
      <c r="AU4985" s="26" t="s">
        <v>63</v>
      </c>
      <c r="AV4985" s="26" t="s">
        <v>63</v>
      </c>
      <c r="AW4985" s="26" t="s">
        <v>63</v>
      </c>
      <c r="AX4985" s="26" t="s">
        <v>63</v>
      </c>
      <c r="AY4985" s="26">
        <v>43.900931999999898</v>
      </c>
      <c r="AZ4985" s="26">
        <v>-100.95381500000001</v>
      </c>
      <c r="BA4985" s="26" t="s">
        <v>208</v>
      </c>
      <c r="BB4985" s="26" t="s">
        <v>611</v>
      </c>
      <c r="BC4985" s="26" t="s">
        <v>68</v>
      </c>
      <c r="BD4985" s="26" t="s">
        <v>68</v>
      </c>
      <c r="BE4985" s="26"/>
      <c r="BF4985" s="26" t="s">
        <v>68</v>
      </c>
      <c r="BG4985" s="26" t="s">
        <v>209</v>
      </c>
      <c r="BH4985" s="26" t="s">
        <v>210</v>
      </c>
      <c r="BI4985" s="26">
        <v>9</v>
      </c>
      <c r="BJ4985" s="26" t="s">
        <v>20</v>
      </c>
    </row>
    <row r="4986" spans="36:62" x14ac:dyDescent="0.25">
      <c r="AJ4986" s="26">
        <v>549</v>
      </c>
      <c r="AK4986" s="26">
        <v>1808984</v>
      </c>
      <c r="AL4986" s="264">
        <v>43310.784722222219</v>
      </c>
      <c r="AM4986" s="26" t="s">
        <v>147</v>
      </c>
      <c r="AN4986" s="26" t="s">
        <v>63</v>
      </c>
      <c r="AO4986" s="26" t="s">
        <v>156</v>
      </c>
      <c r="AP4986" s="26" t="s">
        <v>648</v>
      </c>
      <c r="AQ4986" s="26">
        <v>0</v>
      </c>
      <c r="AR4986" s="26">
        <v>90</v>
      </c>
      <c r="AS4986" s="26" t="s">
        <v>628</v>
      </c>
      <c r="AT4986" s="26" t="s">
        <v>704</v>
      </c>
      <c r="AU4986" s="26" t="s">
        <v>63</v>
      </c>
      <c r="AV4986" s="26" t="s">
        <v>63</v>
      </c>
      <c r="AW4986" s="26" t="s">
        <v>63</v>
      </c>
      <c r="AX4986" s="26" t="s">
        <v>63</v>
      </c>
      <c r="AY4986" s="26">
        <v>43.842643000000002</v>
      </c>
      <c r="AZ4986" s="26">
        <v>-101.261804999999</v>
      </c>
      <c r="BA4986" s="26" t="s">
        <v>523</v>
      </c>
      <c r="BB4986" s="26" t="s">
        <v>611</v>
      </c>
      <c r="BC4986" s="26" t="s">
        <v>678</v>
      </c>
      <c r="BD4986" s="26" t="s">
        <v>681</v>
      </c>
      <c r="BE4986" s="26" t="s">
        <v>677</v>
      </c>
      <c r="BF4986" s="26" t="s">
        <v>68</v>
      </c>
      <c r="BG4986" s="26" t="s">
        <v>68</v>
      </c>
      <c r="BH4986" s="26" t="s">
        <v>733</v>
      </c>
      <c r="BI4986" s="26">
        <v>9</v>
      </c>
      <c r="BJ4986" s="26" t="s">
        <v>217</v>
      </c>
    </row>
    <row r="4987" spans="36:62" x14ac:dyDescent="0.25">
      <c r="AJ4987" s="26">
        <v>550</v>
      </c>
      <c r="AK4987" s="26">
        <v>1809019</v>
      </c>
      <c r="AL4987" s="264">
        <v>43313.715277777781</v>
      </c>
      <c r="AM4987" s="26" t="s">
        <v>565</v>
      </c>
      <c r="AN4987" s="26" t="s">
        <v>63</v>
      </c>
      <c r="AO4987" s="26" t="s">
        <v>173</v>
      </c>
      <c r="AP4987" s="26" t="s">
        <v>824</v>
      </c>
      <c r="AQ4987" s="26">
        <v>0</v>
      </c>
      <c r="AR4987" s="26">
        <v>90</v>
      </c>
      <c r="AS4987" s="26" t="s">
        <v>1494</v>
      </c>
      <c r="AT4987" s="26" t="s">
        <v>71</v>
      </c>
      <c r="AU4987" s="26" t="s">
        <v>63</v>
      </c>
      <c r="AV4987" s="26" t="s">
        <v>63</v>
      </c>
      <c r="AW4987" s="26" t="s">
        <v>63</v>
      </c>
      <c r="AX4987" s="26" t="s">
        <v>63</v>
      </c>
      <c r="AY4987" s="26">
        <v>43.886775999999898</v>
      </c>
      <c r="AZ4987" s="26">
        <v>-100.814753999999</v>
      </c>
      <c r="BA4987" s="26" t="s">
        <v>486</v>
      </c>
      <c r="BB4987" s="26" t="s">
        <v>826</v>
      </c>
      <c r="BC4987" s="26" t="s">
        <v>1108</v>
      </c>
      <c r="BD4987" s="26" t="s">
        <v>829</v>
      </c>
      <c r="BE4987" s="26" t="s">
        <v>1493</v>
      </c>
      <c r="BF4987" s="26" t="s">
        <v>829</v>
      </c>
      <c r="BG4987" s="26" t="s">
        <v>829</v>
      </c>
      <c r="BH4987" s="26" t="s">
        <v>795</v>
      </c>
      <c r="BI4987" s="26">
        <v>9</v>
      </c>
      <c r="BJ4987" s="26" t="s">
        <v>20</v>
      </c>
    </row>
    <row r="4988" spans="36:62" x14ac:dyDescent="0.25">
      <c r="AJ4988" s="26">
        <v>551</v>
      </c>
      <c r="AK4988" s="26">
        <v>1809333</v>
      </c>
      <c r="AL4988" s="264">
        <v>43318.661111111112</v>
      </c>
      <c r="AM4988" s="26" t="s">
        <v>147</v>
      </c>
      <c r="AN4988" s="26" t="s">
        <v>63</v>
      </c>
      <c r="AO4988" s="26" t="s">
        <v>156</v>
      </c>
      <c r="AP4988" s="26" t="s">
        <v>159</v>
      </c>
      <c r="AQ4988" s="26">
        <v>0</v>
      </c>
      <c r="AR4988" s="26">
        <v>90</v>
      </c>
      <c r="AS4988" s="26" t="s">
        <v>622</v>
      </c>
      <c r="AT4988" s="26" t="s">
        <v>71</v>
      </c>
      <c r="AU4988" s="26" t="s">
        <v>63</v>
      </c>
      <c r="AV4988" s="26" t="s">
        <v>63</v>
      </c>
      <c r="AW4988" s="26" t="s">
        <v>63</v>
      </c>
      <c r="AX4988" s="26" t="s">
        <v>63</v>
      </c>
      <c r="AY4988" s="26">
        <v>43.897126999999898</v>
      </c>
      <c r="AZ4988" s="26">
        <v>-101.107004</v>
      </c>
      <c r="BA4988" s="26" t="s">
        <v>185</v>
      </c>
      <c r="BB4988" s="26" t="s">
        <v>611</v>
      </c>
      <c r="BC4988" s="26" t="s">
        <v>68</v>
      </c>
      <c r="BD4988" s="26" t="s">
        <v>68</v>
      </c>
      <c r="BE4988" s="26"/>
      <c r="BF4988" s="26" t="s">
        <v>68</v>
      </c>
      <c r="BG4988" s="26" t="s">
        <v>68</v>
      </c>
      <c r="BH4988" s="26" t="s">
        <v>160</v>
      </c>
      <c r="BI4988" s="26">
        <v>9</v>
      </c>
      <c r="BJ4988" s="26" t="s">
        <v>217</v>
      </c>
    </row>
    <row r="4989" spans="36:62" x14ac:dyDescent="0.25">
      <c r="AJ4989" s="26">
        <v>552</v>
      </c>
      <c r="AK4989" s="26">
        <v>1809697</v>
      </c>
      <c r="AL4989" s="264">
        <v>43322.541666666664</v>
      </c>
      <c r="AM4989" s="26" t="s">
        <v>147</v>
      </c>
      <c r="AN4989" s="26" t="s">
        <v>63</v>
      </c>
      <c r="AO4989" s="26" t="s">
        <v>720</v>
      </c>
      <c r="AP4989" s="26" t="s">
        <v>159</v>
      </c>
      <c r="AQ4989" s="26">
        <v>0</v>
      </c>
      <c r="AR4989" s="26">
        <v>90</v>
      </c>
      <c r="AS4989" s="26" t="s">
        <v>809</v>
      </c>
      <c r="AT4989" s="26" t="s">
        <v>71</v>
      </c>
      <c r="AU4989" s="26" t="s">
        <v>69</v>
      </c>
      <c r="AV4989" s="26" t="s">
        <v>69</v>
      </c>
      <c r="AW4989" s="26" t="s">
        <v>63</v>
      </c>
      <c r="AX4989" s="26" t="s">
        <v>63</v>
      </c>
      <c r="AY4989" s="26">
        <v>43.851835999999899</v>
      </c>
      <c r="AZ4989" s="26">
        <v>-101.393970999999</v>
      </c>
      <c r="BA4989" s="26" t="s">
        <v>37</v>
      </c>
      <c r="BB4989" s="26" t="s">
        <v>611</v>
      </c>
      <c r="BC4989" s="26" t="s">
        <v>1495</v>
      </c>
      <c r="BD4989" s="26" t="s">
        <v>68</v>
      </c>
      <c r="BE4989" s="26" t="s">
        <v>705</v>
      </c>
      <c r="BF4989" s="26" t="s">
        <v>68</v>
      </c>
      <c r="BG4989" s="26" t="s">
        <v>68</v>
      </c>
      <c r="BH4989" s="26" t="s">
        <v>660</v>
      </c>
      <c r="BI4989" s="26">
        <v>9</v>
      </c>
      <c r="BJ4989" s="26" t="s">
        <v>19</v>
      </c>
    </row>
    <row r="4990" spans="36:62" x14ac:dyDescent="0.25">
      <c r="AJ4990" s="26">
        <v>553</v>
      </c>
      <c r="AK4990" s="26">
        <v>1809874</v>
      </c>
      <c r="AL4990" s="264">
        <v>43330.302083333336</v>
      </c>
      <c r="AM4990" s="26" t="s">
        <v>565</v>
      </c>
      <c r="AN4990" s="26" t="s">
        <v>63</v>
      </c>
      <c r="AO4990" s="26" t="s">
        <v>156</v>
      </c>
      <c r="AP4990" s="26" t="s">
        <v>159</v>
      </c>
      <c r="AQ4990" s="26">
        <v>0</v>
      </c>
      <c r="AR4990" s="26">
        <v>90</v>
      </c>
      <c r="AS4990" s="26" t="s">
        <v>628</v>
      </c>
      <c r="AT4990" s="26" t="s">
        <v>71</v>
      </c>
      <c r="AU4990" s="26" t="s">
        <v>63</v>
      </c>
      <c r="AV4990" s="26" t="s">
        <v>63</v>
      </c>
      <c r="AW4990" s="26" t="s">
        <v>63</v>
      </c>
      <c r="AX4990" s="26" t="s">
        <v>63</v>
      </c>
      <c r="AY4990" s="26">
        <v>43.901184000000001</v>
      </c>
      <c r="AZ4990" s="26">
        <v>-100.996831</v>
      </c>
      <c r="BA4990" s="26" t="s">
        <v>483</v>
      </c>
      <c r="BB4990" s="26" t="s">
        <v>609</v>
      </c>
      <c r="BC4990" s="26" t="s">
        <v>708</v>
      </c>
      <c r="BD4990" s="26" t="s">
        <v>68</v>
      </c>
      <c r="BE4990" s="26" t="s">
        <v>705</v>
      </c>
      <c r="BF4990" s="26" t="s">
        <v>68</v>
      </c>
      <c r="BG4990" s="26" t="s">
        <v>68</v>
      </c>
      <c r="BH4990" s="26" t="s">
        <v>646</v>
      </c>
      <c r="BI4990" s="26">
        <v>9</v>
      </c>
      <c r="BJ4990" s="26" t="s">
        <v>217</v>
      </c>
    </row>
    <row r="4991" spans="36:62" x14ac:dyDescent="0.25">
      <c r="AJ4991" s="26">
        <v>554</v>
      </c>
      <c r="AK4991" s="26">
        <v>1809875</v>
      </c>
      <c r="AL4991" s="264">
        <v>43327.506944444445</v>
      </c>
      <c r="AM4991" s="26" t="s">
        <v>147</v>
      </c>
      <c r="AN4991" s="26" t="s">
        <v>63</v>
      </c>
      <c r="AO4991" s="26" t="s">
        <v>204</v>
      </c>
      <c r="AP4991" s="26" t="s">
        <v>159</v>
      </c>
      <c r="AQ4991" s="26">
        <v>0</v>
      </c>
      <c r="AR4991" s="26">
        <v>90</v>
      </c>
      <c r="AS4991" s="26" t="s">
        <v>188</v>
      </c>
      <c r="AT4991" s="26" t="s">
        <v>71</v>
      </c>
      <c r="AU4991" s="26" t="s">
        <v>63</v>
      </c>
      <c r="AV4991" s="26" t="s">
        <v>63</v>
      </c>
      <c r="AW4991" s="26" t="s">
        <v>63</v>
      </c>
      <c r="AX4991" s="26" t="s">
        <v>63</v>
      </c>
      <c r="AY4991" s="26">
        <v>43.850898000000001</v>
      </c>
      <c r="AZ4991" s="26">
        <v>-101.472892999999</v>
      </c>
      <c r="BA4991" s="26" t="s">
        <v>37</v>
      </c>
      <c r="BB4991" s="26" t="s">
        <v>609</v>
      </c>
      <c r="BC4991" s="26" t="s">
        <v>162</v>
      </c>
      <c r="BD4991" s="26" t="s">
        <v>68</v>
      </c>
      <c r="BE4991" s="26"/>
      <c r="BF4991" s="26" t="s">
        <v>68</v>
      </c>
      <c r="BG4991" s="26" t="s">
        <v>68</v>
      </c>
      <c r="BH4991" s="26" t="s">
        <v>160</v>
      </c>
      <c r="BI4991" s="26">
        <v>9</v>
      </c>
      <c r="BJ4991" s="26" t="s">
        <v>217</v>
      </c>
    </row>
    <row r="4992" spans="36:62" x14ac:dyDescent="0.25">
      <c r="AJ4992" s="26">
        <v>555</v>
      </c>
      <c r="AK4992" s="26">
        <v>1809833</v>
      </c>
      <c r="AL4992" s="264">
        <v>43331.586805555555</v>
      </c>
      <c r="AM4992" s="26" t="s">
        <v>565</v>
      </c>
      <c r="AN4992" s="26" t="s">
        <v>63</v>
      </c>
      <c r="AO4992" s="26" t="s">
        <v>156</v>
      </c>
      <c r="AP4992" s="26" t="s">
        <v>159</v>
      </c>
      <c r="AQ4992" s="26">
        <v>0</v>
      </c>
      <c r="AR4992" s="26">
        <v>90</v>
      </c>
      <c r="AS4992" s="26" t="s">
        <v>618</v>
      </c>
      <c r="AT4992" s="26" t="s">
        <v>704</v>
      </c>
      <c r="AU4992" s="26" t="s">
        <v>63</v>
      </c>
      <c r="AV4992" s="26" t="s">
        <v>63</v>
      </c>
      <c r="AW4992" s="26" t="s">
        <v>63</v>
      </c>
      <c r="AX4992" s="26" t="s">
        <v>63</v>
      </c>
      <c r="AY4992" s="26">
        <v>43.883018</v>
      </c>
      <c r="AZ4992" s="26">
        <v>-100.713937999999</v>
      </c>
      <c r="BA4992" s="26" t="s">
        <v>158</v>
      </c>
      <c r="BB4992" s="26" t="s">
        <v>611</v>
      </c>
      <c r="BC4992" s="26" t="s">
        <v>68</v>
      </c>
      <c r="BD4992" s="26" t="s">
        <v>615</v>
      </c>
      <c r="BE4992" s="26"/>
      <c r="BF4992" s="26" t="s">
        <v>68</v>
      </c>
      <c r="BG4992" s="26" t="s">
        <v>209</v>
      </c>
      <c r="BH4992" s="26" t="s">
        <v>146</v>
      </c>
      <c r="BI4992" s="26">
        <v>9</v>
      </c>
      <c r="BJ4992" s="26" t="s">
        <v>217</v>
      </c>
    </row>
    <row r="4993" spans="36:62" x14ac:dyDescent="0.25">
      <c r="AJ4993" s="26">
        <v>557</v>
      </c>
      <c r="AK4993" s="26">
        <v>1810827</v>
      </c>
      <c r="AL4993" s="264">
        <v>43353.1875</v>
      </c>
      <c r="AM4993" s="26" t="s">
        <v>147</v>
      </c>
      <c r="AN4993" s="26" t="s">
        <v>63</v>
      </c>
      <c r="AO4993" s="26" t="s">
        <v>156</v>
      </c>
      <c r="AP4993" s="26" t="s">
        <v>159</v>
      </c>
      <c r="AQ4993" s="26">
        <v>0</v>
      </c>
      <c r="AR4993" s="26">
        <v>90</v>
      </c>
      <c r="AS4993" s="26" t="s">
        <v>683</v>
      </c>
      <c r="AT4993" s="26" t="s">
        <v>71</v>
      </c>
      <c r="AU4993" s="26" t="s">
        <v>63</v>
      </c>
      <c r="AV4993" s="26" t="s">
        <v>63</v>
      </c>
      <c r="AW4993" s="26" t="s">
        <v>63</v>
      </c>
      <c r="AX4993" s="26" t="s">
        <v>63</v>
      </c>
      <c r="AY4993" s="26">
        <v>43.850887999999898</v>
      </c>
      <c r="AZ4993" s="26">
        <v>-101.473598999999</v>
      </c>
      <c r="BA4993" s="26" t="s">
        <v>208</v>
      </c>
      <c r="BB4993" s="26" t="s">
        <v>609</v>
      </c>
      <c r="BC4993" s="26" t="s">
        <v>680</v>
      </c>
      <c r="BD4993" s="26" t="s">
        <v>68</v>
      </c>
      <c r="BE4993" s="26" t="s">
        <v>161</v>
      </c>
      <c r="BF4993" s="26" t="s">
        <v>68</v>
      </c>
      <c r="BG4993" s="26" t="s">
        <v>68</v>
      </c>
      <c r="BH4993" s="26" t="s">
        <v>160</v>
      </c>
      <c r="BI4993" s="26">
        <v>9</v>
      </c>
      <c r="BJ4993" s="26" t="s">
        <v>217</v>
      </c>
    </row>
    <row r="4994" spans="36:62" x14ac:dyDescent="0.25">
      <c r="AJ4994" s="26">
        <v>558</v>
      </c>
      <c r="AK4994" s="26">
        <v>1811096</v>
      </c>
      <c r="AL4994" s="264">
        <v>43356.975694444445</v>
      </c>
      <c r="AM4994" s="26" t="s">
        <v>565</v>
      </c>
      <c r="AN4994" s="26" t="s">
        <v>63</v>
      </c>
      <c r="AO4994" s="26"/>
      <c r="AP4994" s="26"/>
      <c r="AQ4994" s="26">
        <v>-1</v>
      </c>
      <c r="AR4994" s="26">
        <v>90</v>
      </c>
      <c r="AS4994" s="26" t="s">
        <v>168</v>
      </c>
      <c r="AT4994" s="26" t="s">
        <v>71</v>
      </c>
      <c r="AU4994" s="26" t="s">
        <v>63</v>
      </c>
      <c r="AV4994" s="26" t="s">
        <v>63</v>
      </c>
      <c r="AW4994" s="26" t="s">
        <v>63</v>
      </c>
      <c r="AX4994" s="26" t="s">
        <v>63</v>
      </c>
      <c r="AY4994" s="26">
        <v>43.901190999999898</v>
      </c>
      <c r="AZ4994" s="26">
        <v>-101.013925999999</v>
      </c>
      <c r="BA4994" s="26" t="s">
        <v>166</v>
      </c>
      <c r="BB4994" s="26" t="s">
        <v>609</v>
      </c>
      <c r="BC4994" s="26" t="s">
        <v>167</v>
      </c>
      <c r="BD4994" s="26" t="s">
        <v>154</v>
      </c>
      <c r="BE4994" s="26"/>
      <c r="BF4994" s="26" t="s">
        <v>99</v>
      </c>
      <c r="BG4994" s="26" t="s">
        <v>167</v>
      </c>
      <c r="BH4994" s="26" t="s">
        <v>99</v>
      </c>
      <c r="BI4994" s="26">
        <v>9</v>
      </c>
      <c r="BJ4994" s="26" t="s">
        <v>217</v>
      </c>
    </row>
    <row r="4995" spans="36:62" x14ac:dyDescent="0.25">
      <c r="AJ4995" s="26">
        <v>559</v>
      </c>
      <c r="AK4995" s="26">
        <v>1811410</v>
      </c>
      <c r="AL4995" s="264">
        <v>43360.708333333336</v>
      </c>
      <c r="AM4995" s="26" t="s">
        <v>147</v>
      </c>
      <c r="AN4995" s="26" t="s">
        <v>63</v>
      </c>
      <c r="AO4995" s="26" t="s">
        <v>156</v>
      </c>
      <c r="AP4995" s="26" t="s">
        <v>159</v>
      </c>
      <c r="AQ4995" s="26">
        <v>0</v>
      </c>
      <c r="AR4995" s="26">
        <v>73</v>
      </c>
      <c r="AS4995" s="26" t="s">
        <v>163</v>
      </c>
      <c r="AT4995" s="26" t="s">
        <v>71</v>
      </c>
      <c r="AU4995" s="26" t="s">
        <v>63</v>
      </c>
      <c r="AV4995" s="26" t="s">
        <v>63</v>
      </c>
      <c r="AW4995" s="26" t="s">
        <v>63</v>
      </c>
      <c r="AX4995" s="26" t="s">
        <v>63</v>
      </c>
      <c r="AY4995" s="26">
        <v>43.812880999999898</v>
      </c>
      <c r="AZ4995" s="26">
        <v>-101.522373999999</v>
      </c>
      <c r="BA4995" s="26" t="s">
        <v>166</v>
      </c>
      <c r="BB4995" s="26" t="s">
        <v>165</v>
      </c>
      <c r="BC4995" s="26" t="s">
        <v>162</v>
      </c>
      <c r="BD4995" s="26" t="s">
        <v>68</v>
      </c>
      <c r="BE4995" s="26" t="s">
        <v>161</v>
      </c>
      <c r="BF4995" s="26" t="s">
        <v>68</v>
      </c>
      <c r="BG4995" s="26" t="s">
        <v>68</v>
      </c>
      <c r="BH4995" s="26" t="s">
        <v>160</v>
      </c>
      <c r="BI4995" s="26">
        <v>9</v>
      </c>
      <c r="BJ4995" s="26" t="s">
        <v>217</v>
      </c>
    </row>
    <row r="4996" spans="36:62" x14ac:dyDescent="0.25">
      <c r="AJ4996" s="26">
        <v>561</v>
      </c>
      <c r="AK4996" s="26">
        <v>1812080</v>
      </c>
      <c r="AL4996" s="264">
        <v>43373.784722222219</v>
      </c>
      <c r="AM4996" s="26" t="s">
        <v>147</v>
      </c>
      <c r="AN4996" s="26" t="s">
        <v>63</v>
      </c>
      <c r="AO4996" s="26"/>
      <c r="AP4996" s="26"/>
      <c r="AQ4996" s="26">
        <v>-1</v>
      </c>
      <c r="AR4996" s="26">
        <v>90</v>
      </c>
      <c r="AS4996" s="26" t="s">
        <v>168</v>
      </c>
      <c r="AT4996" s="26" t="s">
        <v>71</v>
      </c>
      <c r="AU4996" s="26" t="s">
        <v>63</v>
      </c>
      <c r="AV4996" s="26" t="s">
        <v>63</v>
      </c>
      <c r="AW4996" s="26" t="s">
        <v>63</v>
      </c>
      <c r="AX4996" s="26" t="s">
        <v>63</v>
      </c>
      <c r="AY4996" s="26">
        <v>43.865946999999899</v>
      </c>
      <c r="AZ4996" s="26">
        <v>-101.176334999999</v>
      </c>
      <c r="BA4996" s="26" t="s">
        <v>185</v>
      </c>
      <c r="BB4996" s="26" t="s">
        <v>609</v>
      </c>
      <c r="BC4996" s="26" t="s">
        <v>167</v>
      </c>
      <c r="BD4996" s="26" t="s">
        <v>154</v>
      </c>
      <c r="BE4996" s="26"/>
      <c r="BF4996" s="26" t="s">
        <v>99</v>
      </c>
      <c r="BG4996" s="26" t="s">
        <v>167</v>
      </c>
      <c r="BH4996" s="26" t="s">
        <v>99</v>
      </c>
      <c r="BI4996" s="26">
        <v>9</v>
      </c>
      <c r="BJ4996" s="26" t="s">
        <v>217</v>
      </c>
    </row>
    <row r="4997" spans="36:62" x14ac:dyDescent="0.25">
      <c r="AJ4997" s="26">
        <v>562</v>
      </c>
      <c r="AK4997" s="26">
        <v>1812083</v>
      </c>
      <c r="AL4997" s="264">
        <v>43375.566666666666</v>
      </c>
      <c r="AM4997" s="26" t="s">
        <v>147</v>
      </c>
      <c r="AN4997" s="26" t="s">
        <v>63</v>
      </c>
      <c r="AO4997" s="26" t="s">
        <v>156</v>
      </c>
      <c r="AP4997" s="26" t="s">
        <v>159</v>
      </c>
      <c r="AQ4997" s="26">
        <v>0</v>
      </c>
      <c r="AR4997" s="26">
        <v>90</v>
      </c>
      <c r="AS4997" s="26" t="s">
        <v>1496</v>
      </c>
      <c r="AT4997" s="26" t="s">
        <v>71</v>
      </c>
      <c r="AU4997" s="26" t="s">
        <v>63</v>
      </c>
      <c r="AV4997" s="26" t="s">
        <v>63</v>
      </c>
      <c r="AW4997" s="26" t="s">
        <v>63</v>
      </c>
      <c r="AX4997" s="26" t="s">
        <v>63</v>
      </c>
      <c r="AY4997" s="26">
        <v>43.842891000000002</v>
      </c>
      <c r="AZ4997" s="26">
        <v>-101.261808</v>
      </c>
      <c r="BA4997" s="26" t="s">
        <v>158</v>
      </c>
      <c r="BB4997" s="26" t="s">
        <v>609</v>
      </c>
      <c r="BC4997" s="26" t="s">
        <v>170</v>
      </c>
      <c r="BD4997" s="26" t="s">
        <v>717</v>
      </c>
      <c r="BE4997" s="26"/>
      <c r="BF4997" s="26" t="s">
        <v>68</v>
      </c>
      <c r="BG4997" s="26" t="s">
        <v>68</v>
      </c>
      <c r="BH4997" s="26" t="s">
        <v>160</v>
      </c>
      <c r="BI4997" s="26">
        <v>9</v>
      </c>
      <c r="BJ4997" s="26" t="s">
        <v>217</v>
      </c>
    </row>
    <row r="4998" spans="36:62" x14ac:dyDescent="0.25">
      <c r="AJ4998" s="26">
        <v>563</v>
      </c>
      <c r="AK4998" s="26">
        <v>1812206</v>
      </c>
      <c r="AL4998" s="264">
        <v>43374.989583333336</v>
      </c>
      <c r="AM4998" s="26" t="s">
        <v>147</v>
      </c>
      <c r="AN4998" s="26" t="s">
        <v>63</v>
      </c>
      <c r="AO4998" s="26" t="s">
        <v>156</v>
      </c>
      <c r="AP4998" s="26" t="s">
        <v>159</v>
      </c>
      <c r="AQ4998" s="26">
        <v>0</v>
      </c>
      <c r="AR4998" s="26">
        <v>90</v>
      </c>
      <c r="AS4998" s="26" t="s">
        <v>172</v>
      </c>
      <c r="AT4998" s="26" t="s">
        <v>74</v>
      </c>
      <c r="AU4998" s="26" t="s">
        <v>63</v>
      </c>
      <c r="AV4998" s="26" t="s">
        <v>63</v>
      </c>
      <c r="AW4998" s="26" t="s">
        <v>63</v>
      </c>
      <c r="AX4998" s="26" t="s">
        <v>63</v>
      </c>
      <c r="AY4998" s="26">
        <v>43.883198</v>
      </c>
      <c r="AZ4998" s="26">
        <v>-101.136819</v>
      </c>
      <c r="BA4998" s="26" t="s">
        <v>208</v>
      </c>
      <c r="BB4998" s="26" t="s">
        <v>611</v>
      </c>
      <c r="BC4998" s="26" t="s">
        <v>68</v>
      </c>
      <c r="BD4998" s="26" t="s">
        <v>68</v>
      </c>
      <c r="BE4998" s="26"/>
      <c r="BF4998" s="26" t="s">
        <v>675</v>
      </c>
      <c r="BG4998" s="26" t="s">
        <v>68</v>
      </c>
      <c r="BH4998" s="26" t="s">
        <v>160</v>
      </c>
      <c r="BI4998" s="26">
        <v>9</v>
      </c>
      <c r="BJ4998" s="26" t="s">
        <v>217</v>
      </c>
    </row>
    <row r="4999" spans="36:62" x14ac:dyDescent="0.25">
      <c r="AJ4999" s="26">
        <v>564</v>
      </c>
      <c r="AK4999" s="26">
        <v>1812207</v>
      </c>
      <c r="AL4999" s="264">
        <v>43376.459722222222</v>
      </c>
      <c r="AM4999" s="26" t="s">
        <v>147</v>
      </c>
      <c r="AN4999" s="26" t="s">
        <v>63</v>
      </c>
      <c r="AO4999" s="26" t="s">
        <v>156</v>
      </c>
      <c r="AP4999" s="26" t="s">
        <v>159</v>
      </c>
      <c r="AQ4999" s="26">
        <v>0</v>
      </c>
      <c r="AR4999" s="26">
        <v>90</v>
      </c>
      <c r="AS4999" s="26" t="s">
        <v>206</v>
      </c>
      <c r="AT4999" s="26" t="s">
        <v>216</v>
      </c>
      <c r="AU4999" s="26" t="s">
        <v>63</v>
      </c>
      <c r="AV4999" s="26" t="s">
        <v>63</v>
      </c>
      <c r="AW4999" s="26" t="s">
        <v>63</v>
      </c>
      <c r="AX4999" s="26" t="s">
        <v>63</v>
      </c>
      <c r="AY4999" s="26">
        <v>43.895262000000002</v>
      </c>
      <c r="AZ4999" s="26">
        <v>-101.113642999999</v>
      </c>
      <c r="BA4999" s="26" t="s">
        <v>158</v>
      </c>
      <c r="BB4999" s="26" t="s">
        <v>609</v>
      </c>
      <c r="BC4999" s="26" t="s">
        <v>667</v>
      </c>
      <c r="BD4999" s="26" t="s">
        <v>68</v>
      </c>
      <c r="BE4999" s="26"/>
      <c r="BF4999" s="26" t="s">
        <v>68</v>
      </c>
      <c r="BG4999" s="26" t="s">
        <v>68</v>
      </c>
      <c r="BH4999" s="26" t="s">
        <v>160</v>
      </c>
      <c r="BI4999" s="26">
        <v>9</v>
      </c>
      <c r="BJ4999" s="26" t="s">
        <v>21</v>
      </c>
    </row>
    <row r="5000" spans="36:62" x14ac:dyDescent="0.25">
      <c r="AJ5000" s="26">
        <v>565</v>
      </c>
      <c r="AK5000" s="26">
        <v>1812387</v>
      </c>
      <c r="AL5000" s="264">
        <v>43376.552777777775</v>
      </c>
      <c r="AM5000" s="26" t="s">
        <v>147</v>
      </c>
      <c r="AN5000" s="26" t="s">
        <v>63</v>
      </c>
      <c r="AO5000" s="26" t="s">
        <v>156</v>
      </c>
      <c r="AP5000" s="26" t="s">
        <v>159</v>
      </c>
      <c r="AQ5000" s="26">
        <v>0</v>
      </c>
      <c r="AR5000" s="26">
        <v>90</v>
      </c>
      <c r="AS5000" s="26" t="s">
        <v>189</v>
      </c>
      <c r="AT5000" s="26" t="s">
        <v>619</v>
      </c>
      <c r="AU5000" s="26" t="s">
        <v>63</v>
      </c>
      <c r="AV5000" s="26" t="s">
        <v>63</v>
      </c>
      <c r="AW5000" s="26" t="s">
        <v>63</v>
      </c>
      <c r="AX5000" s="26" t="s">
        <v>63</v>
      </c>
      <c r="AY5000" s="26">
        <v>43.842551999999898</v>
      </c>
      <c r="AZ5000" s="26">
        <v>-101.239587999999</v>
      </c>
      <c r="BA5000" s="26" t="s">
        <v>208</v>
      </c>
      <c r="BB5000" s="26" t="s">
        <v>611</v>
      </c>
      <c r="BC5000" s="26" t="s">
        <v>614</v>
      </c>
      <c r="BD5000" s="26" t="s">
        <v>68</v>
      </c>
      <c r="BE5000" s="26"/>
      <c r="BF5000" s="26" t="s">
        <v>68</v>
      </c>
      <c r="BG5000" s="26" t="s">
        <v>68</v>
      </c>
      <c r="BH5000" s="26" t="s">
        <v>146</v>
      </c>
      <c r="BI5000" s="26">
        <v>9</v>
      </c>
      <c r="BJ5000" s="26" t="s">
        <v>217</v>
      </c>
    </row>
    <row r="5001" spans="36:62" x14ac:dyDescent="0.25">
      <c r="AJ5001" s="26">
        <v>566</v>
      </c>
      <c r="AK5001" s="26">
        <v>1812475</v>
      </c>
      <c r="AL5001" s="264">
        <v>43371.96875</v>
      </c>
      <c r="AM5001" s="26" t="s">
        <v>147</v>
      </c>
      <c r="AN5001" s="26" t="s">
        <v>63</v>
      </c>
      <c r="AO5001" s="26"/>
      <c r="AP5001" s="26"/>
      <c r="AQ5001" s="26">
        <v>-1</v>
      </c>
      <c r="AR5001" s="26">
        <v>90</v>
      </c>
      <c r="AS5001" s="26" t="s">
        <v>168</v>
      </c>
      <c r="AT5001" s="26" t="s">
        <v>71</v>
      </c>
      <c r="AU5001" s="26" t="s">
        <v>63</v>
      </c>
      <c r="AV5001" s="26" t="s">
        <v>63</v>
      </c>
      <c r="AW5001" s="26" t="s">
        <v>63</v>
      </c>
      <c r="AX5001" s="26" t="s">
        <v>63</v>
      </c>
      <c r="AY5001" s="26">
        <v>43.865428000000001</v>
      </c>
      <c r="AZ5001" s="26">
        <v>-101.177678</v>
      </c>
      <c r="BA5001" s="26" t="s">
        <v>166</v>
      </c>
      <c r="BB5001" s="26" t="s">
        <v>609</v>
      </c>
      <c r="BC5001" s="26" t="s">
        <v>167</v>
      </c>
      <c r="BD5001" s="26" t="s">
        <v>154</v>
      </c>
      <c r="BE5001" s="26"/>
      <c r="BF5001" s="26" t="s">
        <v>99</v>
      </c>
      <c r="BG5001" s="26" t="s">
        <v>167</v>
      </c>
      <c r="BH5001" s="26" t="s">
        <v>99</v>
      </c>
      <c r="BI5001" s="26">
        <v>9</v>
      </c>
      <c r="BJ5001" s="26" t="s">
        <v>217</v>
      </c>
    </row>
    <row r="5002" spans="36:62" x14ac:dyDescent="0.25">
      <c r="AJ5002" s="26">
        <v>567</v>
      </c>
      <c r="AK5002" s="26">
        <v>1812479</v>
      </c>
      <c r="AL5002" s="264">
        <v>43383.262499999997</v>
      </c>
      <c r="AM5002" s="26" t="s">
        <v>147</v>
      </c>
      <c r="AN5002" s="26" t="s">
        <v>63</v>
      </c>
      <c r="AO5002" s="26" t="s">
        <v>156</v>
      </c>
      <c r="AP5002" s="26" t="s">
        <v>159</v>
      </c>
      <c r="AQ5002" s="26">
        <v>0</v>
      </c>
      <c r="AR5002" s="26">
        <v>90</v>
      </c>
      <c r="AS5002" s="26" t="s">
        <v>188</v>
      </c>
      <c r="AT5002" s="26" t="s">
        <v>654</v>
      </c>
      <c r="AU5002" s="26" t="s">
        <v>63</v>
      </c>
      <c r="AV5002" s="26" t="s">
        <v>63</v>
      </c>
      <c r="AW5002" s="26" t="s">
        <v>63</v>
      </c>
      <c r="AX5002" s="26" t="s">
        <v>63</v>
      </c>
      <c r="AY5002" s="26">
        <v>43.901181999999899</v>
      </c>
      <c r="AZ5002" s="26">
        <v>-101.07491400000001</v>
      </c>
      <c r="BA5002" s="26" t="s">
        <v>208</v>
      </c>
      <c r="BB5002" s="26" t="s">
        <v>609</v>
      </c>
      <c r="BC5002" s="26" t="s">
        <v>614</v>
      </c>
      <c r="BD5002" s="26" t="s">
        <v>615</v>
      </c>
      <c r="BE5002" s="26"/>
      <c r="BF5002" s="26" t="s">
        <v>68</v>
      </c>
      <c r="BG5002" s="26" t="s">
        <v>68</v>
      </c>
      <c r="BH5002" s="26" t="s">
        <v>210</v>
      </c>
      <c r="BI5002" s="26">
        <v>9</v>
      </c>
      <c r="BJ5002" s="26" t="s">
        <v>20</v>
      </c>
    </row>
    <row r="5003" spans="36:62" x14ac:dyDescent="0.25">
      <c r="AJ5003" s="26">
        <v>568</v>
      </c>
      <c r="AK5003" s="26">
        <v>1812428</v>
      </c>
      <c r="AL5003" s="264">
        <v>43370.947916666664</v>
      </c>
      <c r="AM5003" s="26" t="s">
        <v>565</v>
      </c>
      <c r="AN5003" s="26" t="s">
        <v>63</v>
      </c>
      <c r="AO5003" s="26"/>
      <c r="AP5003" s="26"/>
      <c r="AQ5003" s="26">
        <v>-1</v>
      </c>
      <c r="AR5003" s="26">
        <v>90</v>
      </c>
      <c r="AS5003" s="26" t="s">
        <v>168</v>
      </c>
      <c r="AT5003" s="26" t="s">
        <v>74</v>
      </c>
      <c r="AU5003" s="26" t="s">
        <v>63</v>
      </c>
      <c r="AV5003" s="26" t="s">
        <v>63</v>
      </c>
      <c r="AW5003" s="26" t="s">
        <v>63</v>
      </c>
      <c r="AX5003" s="26" t="s">
        <v>63</v>
      </c>
      <c r="AY5003" s="26">
        <v>43.900944000000003</v>
      </c>
      <c r="AZ5003" s="26">
        <v>-101.017347</v>
      </c>
      <c r="BA5003" s="26" t="s">
        <v>166</v>
      </c>
      <c r="BB5003" s="26" t="s">
        <v>611</v>
      </c>
      <c r="BC5003" s="26" t="s">
        <v>167</v>
      </c>
      <c r="BD5003" s="26" t="s">
        <v>154</v>
      </c>
      <c r="BE5003" s="26"/>
      <c r="BF5003" s="26" t="s">
        <v>99</v>
      </c>
      <c r="BG5003" s="26" t="s">
        <v>167</v>
      </c>
      <c r="BH5003" s="26" t="s">
        <v>99</v>
      </c>
      <c r="BI5003" s="26">
        <v>9</v>
      </c>
      <c r="BJ5003" s="26" t="s">
        <v>217</v>
      </c>
    </row>
    <row r="5004" spans="36:62" x14ac:dyDescent="0.25">
      <c r="AJ5004" s="26">
        <v>569</v>
      </c>
      <c r="AK5004" s="26">
        <v>1812429</v>
      </c>
      <c r="AL5004" s="264">
        <v>43385.881944444445</v>
      </c>
      <c r="AM5004" s="26" t="s">
        <v>565</v>
      </c>
      <c r="AN5004" s="26" t="s">
        <v>63</v>
      </c>
      <c r="AO5004" s="26"/>
      <c r="AP5004" s="26"/>
      <c r="AQ5004" s="26">
        <v>-1</v>
      </c>
      <c r="AR5004" s="26">
        <v>90</v>
      </c>
      <c r="AS5004" s="26" t="s">
        <v>168</v>
      </c>
      <c r="AT5004" s="26" t="s">
        <v>71</v>
      </c>
      <c r="AU5004" s="26" t="s">
        <v>63</v>
      </c>
      <c r="AV5004" s="26" t="s">
        <v>63</v>
      </c>
      <c r="AW5004" s="26" t="s">
        <v>63</v>
      </c>
      <c r="AX5004" s="26" t="s">
        <v>63</v>
      </c>
      <c r="AY5004" s="26">
        <v>43.901176999999898</v>
      </c>
      <c r="AZ5004" s="26">
        <v>-101.008555999999</v>
      </c>
      <c r="BA5004" s="26" t="s">
        <v>166</v>
      </c>
      <c r="BB5004" s="26" t="s">
        <v>609</v>
      </c>
      <c r="BC5004" s="26" t="s">
        <v>167</v>
      </c>
      <c r="BD5004" s="26" t="s">
        <v>154</v>
      </c>
      <c r="BE5004" s="26"/>
      <c r="BF5004" s="26" t="s">
        <v>99</v>
      </c>
      <c r="BG5004" s="26" t="s">
        <v>167</v>
      </c>
      <c r="BH5004" s="26" t="s">
        <v>99</v>
      </c>
      <c r="BI5004" s="26">
        <v>9</v>
      </c>
      <c r="BJ5004" s="26" t="s">
        <v>217</v>
      </c>
    </row>
    <row r="5005" spans="36:62" x14ac:dyDescent="0.25">
      <c r="AJ5005" s="26">
        <v>570</v>
      </c>
      <c r="AK5005" s="26">
        <v>1812942</v>
      </c>
      <c r="AL5005" s="264">
        <v>43392.006944444445</v>
      </c>
      <c r="AM5005" s="26" t="s">
        <v>147</v>
      </c>
      <c r="AN5005" s="26" t="s">
        <v>63</v>
      </c>
      <c r="AO5005" s="26"/>
      <c r="AP5005" s="26"/>
      <c r="AQ5005" s="26">
        <v>-1</v>
      </c>
      <c r="AR5005" s="26">
        <v>90</v>
      </c>
      <c r="AS5005" s="26" t="s">
        <v>168</v>
      </c>
      <c r="AT5005" s="26" t="s">
        <v>71</v>
      </c>
      <c r="AU5005" s="26" t="s">
        <v>63</v>
      </c>
      <c r="AV5005" s="26" t="s">
        <v>63</v>
      </c>
      <c r="AW5005" s="26" t="s">
        <v>63</v>
      </c>
      <c r="AX5005" s="26" t="s">
        <v>63</v>
      </c>
      <c r="AY5005" s="26">
        <v>43.844555</v>
      </c>
      <c r="AZ5005" s="26">
        <v>-101.32786400000001</v>
      </c>
      <c r="BA5005" s="26" t="s">
        <v>185</v>
      </c>
      <c r="BB5005" s="26" t="s">
        <v>609</v>
      </c>
      <c r="BC5005" s="26" t="s">
        <v>167</v>
      </c>
      <c r="BD5005" s="26" t="s">
        <v>154</v>
      </c>
      <c r="BE5005" s="26"/>
      <c r="BF5005" s="26" t="s">
        <v>99</v>
      </c>
      <c r="BG5005" s="26" t="s">
        <v>167</v>
      </c>
      <c r="BH5005" s="26" t="s">
        <v>99</v>
      </c>
      <c r="BI5005" s="26">
        <v>9</v>
      </c>
      <c r="BJ5005" s="26" t="s">
        <v>217</v>
      </c>
    </row>
    <row r="5006" spans="36:62" x14ac:dyDescent="0.25">
      <c r="AJ5006" s="26">
        <v>571</v>
      </c>
      <c r="AK5006" s="26">
        <v>1813357</v>
      </c>
      <c r="AL5006" s="264">
        <v>43398.9</v>
      </c>
      <c r="AM5006" s="26" t="s">
        <v>147</v>
      </c>
      <c r="AN5006" s="26" t="s">
        <v>63</v>
      </c>
      <c r="AO5006" s="26"/>
      <c r="AP5006" s="26"/>
      <c r="AQ5006" s="26">
        <v>-1</v>
      </c>
      <c r="AR5006" s="26">
        <v>90</v>
      </c>
      <c r="AS5006" s="26" t="s">
        <v>168</v>
      </c>
      <c r="AT5006" s="26" t="s">
        <v>71</v>
      </c>
      <c r="AU5006" s="26" t="s">
        <v>63</v>
      </c>
      <c r="AV5006" s="26" t="s">
        <v>63</v>
      </c>
      <c r="AW5006" s="26" t="s">
        <v>63</v>
      </c>
      <c r="AX5006" s="26" t="s">
        <v>63</v>
      </c>
      <c r="AY5006" s="26">
        <v>43.896014000000001</v>
      </c>
      <c r="AZ5006" s="26">
        <v>-101.110986999999</v>
      </c>
      <c r="BA5006" s="26" t="s">
        <v>158</v>
      </c>
      <c r="BB5006" s="26" t="s">
        <v>611</v>
      </c>
      <c r="BC5006" s="26" t="s">
        <v>167</v>
      </c>
      <c r="BD5006" s="26" t="s">
        <v>154</v>
      </c>
      <c r="BE5006" s="26"/>
      <c r="BF5006" s="26" t="s">
        <v>99</v>
      </c>
      <c r="BG5006" s="26" t="s">
        <v>167</v>
      </c>
      <c r="BH5006" s="26" t="s">
        <v>99</v>
      </c>
      <c r="BI5006" s="26">
        <v>9</v>
      </c>
      <c r="BJ5006" s="26" t="s">
        <v>217</v>
      </c>
    </row>
    <row r="5007" spans="36:62" x14ac:dyDescent="0.25">
      <c r="AJ5007" s="26">
        <v>572</v>
      </c>
      <c r="AK5007" s="26">
        <v>1813719</v>
      </c>
      <c r="AL5007" s="264">
        <v>43405.958333333336</v>
      </c>
      <c r="AM5007" s="26" t="s">
        <v>565</v>
      </c>
      <c r="AN5007" s="26" t="s">
        <v>63</v>
      </c>
      <c r="AO5007" s="26"/>
      <c r="AP5007" s="26"/>
      <c r="AQ5007" s="26">
        <v>-1</v>
      </c>
      <c r="AR5007" s="26">
        <v>90</v>
      </c>
      <c r="AS5007" s="26" t="s">
        <v>168</v>
      </c>
      <c r="AT5007" s="26" t="s">
        <v>74</v>
      </c>
      <c r="AU5007" s="26" t="s">
        <v>63</v>
      </c>
      <c r="AV5007" s="26" t="s">
        <v>63</v>
      </c>
      <c r="AW5007" s="26" t="s">
        <v>63</v>
      </c>
      <c r="AX5007" s="26" t="s">
        <v>63</v>
      </c>
      <c r="AY5007" s="26">
        <v>43.886698000000003</v>
      </c>
      <c r="AZ5007" s="26">
        <v>-100.872032</v>
      </c>
      <c r="BA5007" s="26" t="s">
        <v>166</v>
      </c>
      <c r="BB5007" s="26" t="s">
        <v>609</v>
      </c>
      <c r="BC5007" s="26" t="s">
        <v>167</v>
      </c>
      <c r="BD5007" s="26" t="s">
        <v>154</v>
      </c>
      <c r="BE5007" s="26"/>
      <c r="BF5007" s="26" t="s">
        <v>99</v>
      </c>
      <c r="BG5007" s="26" t="s">
        <v>167</v>
      </c>
      <c r="BH5007" s="26" t="s">
        <v>99</v>
      </c>
      <c r="BI5007" s="26">
        <v>9</v>
      </c>
      <c r="BJ5007" s="26" t="s">
        <v>217</v>
      </c>
    </row>
    <row r="5008" spans="36:62" x14ac:dyDescent="0.25">
      <c r="AJ5008" s="26">
        <v>573</v>
      </c>
      <c r="AK5008" s="26">
        <v>1814072</v>
      </c>
      <c r="AL5008" s="264">
        <v>43403.293055555558</v>
      </c>
      <c r="AM5008" s="26" t="s">
        <v>147</v>
      </c>
      <c r="AN5008" s="26" t="s">
        <v>63</v>
      </c>
      <c r="AO5008" s="26"/>
      <c r="AP5008" s="26"/>
      <c r="AQ5008" s="26">
        <v>-1</v>
      </c>
      <c r="AR5008" s="26">
        <v>90</v>
      </c>
      <c r="AS5008" s="26" t="s">
        <v>168</v>
      </c>
      <c r="AT5008" s="26" t="s">
        <v>74</v>
      </c>
      <c r="AU5008" s="26" t="s">
        <v>63</v>
      </c>
      <c r="AV5008" s="26" t="s">
        <v>63</v>
      </c>
      <c r="AW5008" s="26" t="s">
        <v>63</v>
      </c>
      <c r="AX5008" s="26" t="s">
        <v>63</v>
      </c>
      <c r="AY5008" s="26">
        <v>43.896228999999899</v>
      </c>
      <c r="AZ5008" s="26">
        <v>-101.111136999999</v>
      </c>
      <c r="BA5008" s="26" t="s">
        <v>208</v>
      </c>
      <c r="BB5008" s="26" t="s">
        <v>609</v>
      </c>
      <c r="BC5008" s="26" t="s">
        <v>167</v>
      </c>
      <c r="BD5008" s="26" t="s">
        <v>154</v>
      </c>
      <c r="BE5008" s="26"/>
      <c r="BF5008" s="26" t="s">
        <v>99</v>
      </c>
      <c r="BG5008" s="26" t="s">
        <v>167</v>
      </c>
      <c r="BH5008" s="26" t="s">
        <v>99</v>
      </c>
      <c r="BI5008" s="26">
        <v>9</v>
      </c>
      <c r="BJ5008" s="26" t="s">
        <v>217</v>
      </c>
    </row>
    <row r="5009" spans="36:62" x14ac:dyDescent="0.25">
      <c r="AJ5009" s="26">
        <v>574</v>
      </c>
      <c r="AK5009" s="26">
        <v>1814434</v>
      </c>
      <c r="AL5009" s="264">
        <v>43415.851388888892</v>
      </c>
      <c r="AM5009" s="26" t="s">
        <v>565</v>
      </c>
      <c r="AN5009" s="26" t="s">
        <v>63</v>
      </c>
      <c r="AO5009" s="26"/>
      <c r="AP5009" s="26"/>
      <c r="AQ5009" s="26">
        <v>-1</v>
      </c>
      <c r="AR5009" s="26">
        <v>90</v>
      </c>
      <c r="AS5009" s="26" t="s">
        <v>168</v>
      </c>
      <c r="AT5009" s="26" t="s">
        <v>71</v>
      </c>
      <c r="AU5009" s="26" t="s">
        <v>63</v>
      </c>
      <c r="AV5009" s="26" t="s">
        <v>63</v>
      </c>
      <c r="AW5009" s="26" t="s">
        <v>63</v>
      </c>
      <c r="AX5009" s="26" t="s">
        <v>63</v>
      </c>
      <c r="AY5009" s="26">
        <v>43.886552000000002</v>
      </c>
      <c r="AZ5009" s="26">
        <v>-100.795445</v>
      </c>
      <c r="BA5009" s="26" t="s">
        <v>185</v>
      </c>
      <c r="BB5009" s="26" t="s">
        <v>611</v>
      </c>
      <c r="BC5009" s="26" t="s">
        <v>167</v>
      </c>
      <c r="BD5009" s="26" t="s">
        <v>154</v>
      </c>
      <c r="BE5009" s="26"/>
      <c r="BF5009" s="26" t="s">
        <v>99</v>
      </c>
      <c r="BG5009" s="26" t="s">
        <v>167</v>
      </c>
      <c r="BH5009" s="26" t="s">
        <v>99</v>
      </c>
      <c r="BI5009" s="26">
        <v>9</v>
      </c>
      <c r="BJ5009" s="26" t="s">
        <v>217</v>
      </c>
    </row>
    <row r="5010" spans="36:62" x14ac:dyDescent="0.25">
      <c r="AJ5010" s="26">
        <v>575</v>
      </c>
      <c r="AK5010" s="26">
        <v>1814721</v>
      </c>
      <c r="AL5010" s="264">
        <v>43408.041666666664</v>
      </c>
      <c r="AM5010" s="26" t="s">
        <v>565</v>
      </c>
      <c r="AN5010" s="26" t="s">
        <v>63</v>
      </c>
      <c r="AO5010" s="26"/>
      <c r="AP5010" s="26"/>
      <c r="AQ5010" s="26">
        <v>-1</v>
      </c>
      <c r="AR5010" s="26">
        <v>90</v>
      </c>
      <c r="AS5010" s="26" t="s">
        <v>168</v>
      </c>
      <c r="AT5010" s="26" t="s">
        <v>71</v>
      </c>
      <c r="AU5010" s="26" t="s">
        <v>63</v>
      </c>
      <c r="AV5010" s="26" t="s">
        <v>63</v>
      </c>
      <c r="AW5010" s="26" t="s">
        <v>63</v>
      </c>
      <c r="AX5010" s="26" t="s">
        <v>63</v>
      </c>
      <c r="AY5010" s="26">
        <v>43.88326</v>
      </c>
      <c r="AZ5010" s="26">
        <v>-100.70242</v>
      </c>
      <c r="BA5010" s="26" t="s">
        <v>158</v>
      </c>
      <c r="BB5010" s="26" t="s">
        <v>609</v>
      </c>
      <c r="BC5010" s="26" t="s">
        <v>167</v>
      </c>
      <c r="BD5010" s="26" t="s">
        <v>154</v>
      </c>
      <c r="BE5010" s="26"/>
      <c r="BF5010" s="26" t="s">
        <v>99</v>
      </c>
      <c r="BG5010" s="26" t="s">
        <v>167</v>
      </c>
      <c r="BH5010" s="26" t="s">
        <v>99</v>
      </c>
      <c r="BI5010" s="26">
        <v>9</v>
      </c>
      <c r="BJ5010" s="26" t="s">
        <v>217</v>
      </c>
    </row>
    <row r="5011" spans="36:62" x14ac:dyDescent="0.25">
      <c r="AJ5011" s="26">
        <v>576</v>
      </c>
      <c r="AK5011" s="26">
        <v>1815391</v>
      </c>
      <c r="AL5011" s="264">
        <v>43427.563888888886</v>
      </c>
      <c r="AM5011" s="26" t="s">
        <v>147</v>
      </c>
      <c r="AN5011" s="26" t="s">
        <v>63</v>
      </c>
      <c r="AO5011" s="26"/>
      <c r="AP5011" s="26"/>
      <c r="AQ5011" s="26">
        <v>-1</v>
      </c>
      <c r="AR5011" s="26">
        <v>90</v>
      </c>
      <c r="AS5011" s="26" t="s">
        <v>168</v>
      </c>
      <c r="AT5011" s="26" t="s">
        <v>71</v>
      </c>
      <c r="AU5011" s="26" t="s">
        <v>63</v>
      </c>
      <c r="AV5011" s="26" t="s">
        <v>63</v>
      </c>
      <c r="AW5011" s="26" t="s">
        <v>63</v>
      </c>
      <c r="AX5011" s="26" t="s">
        <v>63</v>
      </c>
      <c r="AY5011" s="26">
        <v>43.886527999999899</v>
      </c>
      <c r="AZ5011" s="26">
        <v>-101.130894999999</v>
      </c>
      <c r="BA5011" s="26" t="s">
        <v>158</v>
      </c>
      <c r="BB5011" s="26" t="s">
        <v>609</v>
      </c>
      <c r="BC5011" s="26" t="s">
        <v>167</v>
      </c>
      <c r="BD5011" s="26" t="s">
        <v>154</v>
      </c>
      <c r="BE5011" s="26"/>
      <c r="BF5011" s="26" t="s">
        <v>99</v>
      </c>
      <c r="BG5011" s="26" t="s">
        <v>167</v>
      </c>
      <c r="BH5011" s="26" t="s">
        <v>99</v>
      </c>
      <c r="BI5011" s="26">
        <v>9</v>
      </c>
      <c r="BJ5011" s="26" t="s">
        <v>217</v>
      </c>
    </row>
    <row r="5012" spans="36:62" x14ac:dyDescent="0.25">
      <c r="AJ5012" s="26">
        <v>577</v>
      </c>
      <c r="AK5012" s="26">
        <v>1815720</v>
      </c>
      <c r="AL5012" s="264">
        <v>43435.81527777778</v>
      </c>
      <c r="AM5012" s="26" t="s">
        <v>147</v>
      </c>
      <c r="AN5012" s="26" t="s">
        <v>63</v>
      </c>
      <c r="AO5012" s="26" t="s">
        <v>156</v>
      </c>
      <c r="AP5012" s="26" t="s">
        <v>159</v>
      </c>
      <c r="AQ5012" s="26">
        <v>0</v>
      </c>
      <c r="AR5012" s="26">
        <v>90</v>
      </c>
      <c r="AS5012" s="26" t="s">
        <v>635</v>
      </c>
      <c r="AT5012" s="26" t="s">
        <v>639</v>
      </c>
      <c r="AU5012" s="26" t="s">
        <v>63</v>
      </c>
      <c r="AV5012" s="26" t="s">
        <v>63</v>
      </c>
      <c r="AW5012" s="26" t="s">
        <v>63</v>
      </c>
      <c r="AX5012" s="26" t="s">
        <v>63</v>
      </c>
      <c r="AY5012" s="26">
        <v>43.862445000000001</v>
      </c>
      <c r="AZ5012" s="26">
        <v>-101.183685999999</v>
      </c>
      <c r="BA5012" s="26" t="s">
        <v>166</v>
      </c>
      <c r="BB5012" s="26" t="s">
        <v>611</v>
      </c>
      <c r="BC5012" s="26" t="s">
        <v>667</v>
      </c>
      <c r="BD5012" s="26" t="s">
        <v>615</v>
      </c>
      <c r="BE5012" s="26"/>
      <c r="BF5012" s="26" t="s">
        <v>68</v>
      </c>
      <c r="BG5012" s="26" t="s">
        <v>68</v>
      </c>
      <c r="BH5012" s="26" t="s">
        <v>160</v>
      </c>
      <c r="BI5012" s="26">
        <v>9</v>
      </c>
      <c r="BJ5012" s="26" t="s">
        <v>217</v>
      </c>
    </row>
    <row r="5013" spans="36:62" x14ac:dyDescent="0.25">
      <c r="AJ5013" s="26">
        <v>578</v>
      </c>
      <c r="AK5013" s="26">
        <v>1816035</v>
      </c>
      <c r="AL5013" s="264">
        <v>43435.395833333336</v>
      </c>
      <c r="AM5013" s="26" t="s">
        <v>565</v>
      </c>
      <c r="AN5013" s="26" t="s">
        <v>63</v>
      </c>
      <c r="AO5013" s="26" t="s">
        <v>156</v>
      </c>
      <c r="AP5013" s="26" t="s">
        <v>159</v>
      </c>
      <c r="AQ5013" s="26">
        <v>0</v>
      </c>
      <c r="AR5013" s="26">
        <v>90</v>
      </c>
      <c r="AS5013" s="26" t="s">
        <v>770</v>
      </c>
      <c r="AT5013" s="26" t="s">
        <v>610</v>
      </c>
      <c r="AU5013" s="26" t="s">
        <v>69</v>
      </c>
      <c r="AV5013" s="26" t="s">
        <v>63</v>
      </c>
      <c r="AW5013" s="26" t="s">
        <v>63</v>
      </c>
      <c r="AX5013" s="26" t="s">
        <v>63</v>
      </c>
      <c r="AY5013" s="26">
        <v>43.886691999999897</v>
      </c>
      <c r="AZ5013" s="26">
        <v>-100.87393400000001</v>
      </c>
      <c r="BA5013" s="26" t="s">
        <v>158</v>
      </c>
      <c r="BB5013" s="26" t="s">
        <v>609</v>
      </c>
      <c r="BC5013" s="26" t="s">
        <v>620</v>
      </c>
      <c r="BD5013" s="26" t="s">
        <v>615</v>
      </c>
      <c r="BE5013" s="26"/>
      <c r="BF5013" s="26" t="s">
        <v>68</v>
      </c>
      <c r="BG5013" s="26" t="s">
        <v>209</v>
      </c>
      <c r="BH5013" s="26" t="s">
        <v>146</v>
      </c>
      <c r="BI5013" s="26">
        <v>9</v>
      </c>
      <c r="BJ5013" s="26" t="s">
        <v>217</v>
      </c>
    </row>
    <row r="5014" spans="36:62" x14ac:dyDescent="0.25">
      <c r="AJ5014" s="26">
        <v>579</v>
      </c>
      <c r="AK5014" s="26">
        <v>1816110</v>
      </c>
      <c r="AL5014" s="264">
        <v>43436.788194444445</v>
      </c>
      <c r="AM5014" s="26" t="s">
        <v>147</v>
      </c>
      <c r="AN5014" s="26" t="s">
        <v>63</v>
      </c>
      <c r="AO5014" s="26"/>
      <c r="AP5014" s="26"/>
      <c r="AQ5014" s="26">
        <v>-1</v>
      </c>
      <c r="AR5014" s="26">
        <v>73</v>
      </c>
      <c r="AS5014" s="26" t="s">
        <v>168</v>
      </c>
      <c r="AT5014" s="26" t="s">
        <v>74</v>
      </c>
      <c r="AU5014" s="26" t="s">
        <v>63</v>
      </c>
      <c r="AV5014" s="26" t="s">
        <v>63</v>
      </c>
      <c r="AW5014" s="26" t="s">
        <v>63</v>
      </c>
      <c r="AX5014" s="26" t="s">
        <v>63</v>
      </c>
      <c r="AY5014" s="26">
        <v>43.750695</v>
      </c>
      <c r="AZ5014" s="26">
        <v>-101.525074</v>
      </c>
      <c r="BA5014" s="26" t="s">
        <v>158</v>
      </c>
      <c r="BB5014" s="26" t="s">
        <v>157</v>
      </c>
      <c r="BC5014" s="26" t="s">
        <v>167</v>
      </c>
      <c r="BD5014" s="26" t="s">
        <v>154</v>
      </c>
      <c r="BE5014" s="26"/>
      <c r="BF5014" s="26" t="s">
        <v>99</v>
      </c>
      <c r="BG5014" s="26" t="s">
        <v>167</v>
      </c>
      <c r="BH5014" s="26" t="s">
        <v>99</v>
      </c>
      <c r="BI5014" s="26">
        <v>9</v>
      </c>
      <c r="BJ5014" s="26" t="s">
        <v>217</v>
      </c>
    </row>
    <row r="5015" spans="36:62" x14ac:dyDescent="0.25">
      <c r="AJ5015" s="26">
        <v>580</v>
      </c>
      <c r="AK5015" s="26">
        <v>1816120</v>
      </c>
      <c r="AL5015" s="264">
        <v>43435.844444444447</v>
      </c>
      <c r="AM5015" s="26" t="s">
        <v>565</v>
      </c>
      <c r="AN5015" s="26" t="s">
        <v>63</v>
      </c>
      <c r="AO5015" s="26" t="s">
        <v>156</v>
      </c>
      <c r="AP5015" s="26" t="s">
        <v>159</v>
      </c>
      <c r="AQ5015" s="26">
        <v>0</v>
      </c>
      <c r="AR5015" s="26">
        <v>90</v>
      </c>
      <c r="AS5015" s="26" t="s">
        <v>662</v>
      </c>
      <c r="AT5015" s="26" t="s">
        <v>663</v>
      </c>
      <c r="AU5015" s="26" t="s">
        <v>63</v>
      </c>
      <c r="AV5015" s="26" t="s">
        <v>63</v>
      </c>
      <c r="AW5015" s="26" t="s">
        <v>63</v>
      </c>
      <c r="AX5015" s="26" t="s">
        <v>63</v>
      </c>
      <c r="AY5015" s="26">
        <v>43.886521000000002</v>
      </c>
      <c r="AZ5015" s="26">
        <v>-100.827376999999</v>
      </c>
      <c r="BA5015" s="26" t="s">
        <v>208</v>
      </c>
      <c r="BB5015" s="26" t="s">
        <v>611</v>
      </c>
      <c r="BC5015" s="26" t="s">
        <v>667</v>
      </c>
      <c r="BD5015" s="26" t="s">
        <v>615</v>
      </c>
      <c r="BE5015" s="26"/>
      <c r="BF5015" s="26" t="s">
        <v>68</v>
      </c>
      <c r="BG5015" s="26" t="s">
        <v>68</v>
      </c>
      <c r="BH5015" s="26" t="s">
        <v>160</v>
      </c>
      <c r="BI5015" s="26">
        <v>9</v>
      </c>
      <c r="BJ5015" s="26" t="s">
        <v>217</v>
      </c>
    </row>
    <row r="5016" spans="36:62" x14ac:dyDescent="0.25">
      <c r="AJ5016" s="26">
        <v>581</v>
      </c>
      <c r="AK5016" s="26">
        <v>1816775</v>
      </c>
      <c r="AL5016" s="264">
        <v>43458.048611111109</v>
      </c>
      <c r="AM5016" s="26" t="s">
        <v>147</v>
      </c>
      <c r="AN5016" s="26" t="s">
        <v>63</v>
      </c>
      <c r="AO5016" s="26"/>
      <c r="AP5016" s="26"/>
      <c r="AQ5016" s="26">
        <v>-1</v>
      </c>
      <c r="AR5016" s="26">
        <v>90</v>
      </c>
      <c r="AS5016" s="26" t="s">
        <v>168</v>
      </c>
      <c r="AT5016" s="26" t="s">
        <v>71</v>
      </c>
      <c r="AU5016" s="26" t="s">
        <v>63</v>
      </c>
      <c r="AV5016" s="26" t="s">
        <v>63</v>
      </c>
      <c r="AW5016" s="26" t="s">
        <v>63</v>
      </c>
      <c r="AX5016" s="26" t="s">
        <v>63</v>
      </c>
      <c r="AY5016" s="26">
        <v>43.886885999999897</v>
      </c>
      <c r="AZ5016" s="26">
        <v>-101.130194</v>
      </c>
      <c r="BA5016" s="26" t="s">
        <v>166</v>
      </c>
      <c r="BB5016" s="26" t="s">
        <v>609</v>
      </c>
      <c r="BC5016" s="26" t="s">
        <v>167</v>
      </c>
      <c r="BD5016" s="26" t="s">
        <v>154</v>
      </c>
      <c r="BE5016" s="26"/>
      <c r="BF5016" s="26" t="s">
        <v>99</v>
      </c>
      <c r="BG5016" s="26" t="s">
        <v>167</v>
      </c>
      <c r="BH5016" s="26" t="s">
        <v>99</v>
      </c>
      <c r="BI5016" s="26">
        <v>9</v>
      </c>
      <c r="BJ5016" s="26" t="s">
        <v>217</v>
      </c>
    </row>
    <row r="5017" spans="36:62" x14ac:dyDescent="0.25">
      <c r="AJ5017" s="26">
        <v>582</v>
      </c>
      <c r="AK5017" s="26">
        <v>1817069</v>
      </c>
      <c r="AL5017" s="264">
        <v>43461.440972222219</v>
      </c>
      <c r="AM5017" s="26" t="s">
        <v>565</v>
      </c>
      <c r="AN5017" s="26" t="s">
        <v>63</v>
      </c>
      <c r="AO5017" s="26" t="s">
        <v>156</v>
      </c>
      <c r="AP5017" s="26" t="s">
        <v>648</v>
      </c>
      <c r="AQ5017" s="26">
        <v>0</v>
      </c>
      <c r="AR5017" s="26">
        <v>90</v>
      </c>
      <c r="AS5017" s="26" t="s">
        <v>628</v>
      </c>
      <c r="AT5017" s="26" t="s">
        <v>71</v>
      </c>
      <c r="AU5017" s="26" t="s">
        <v>63</v>
      </c>
      <c r="AV5017" s="26" t="s">
        <v>63</v>
      </c>
      <c r="AW5017" s="26" t="s">
        <v>63</v>
      </c>
      <c r="AX5017" s="26" t="s">
        <v>63</v>
      </c>
      <c r="AY5017" s="26">
        <v>43.883229</v>
      </c>
      <c r="AZ5017" s="26">
        <v>-100.692998</v>
      </c>
      <c r="BA5017" s="26" t="s">
        <v>490</v>
      </c>
      <c r="BB5017" s="26" t="s">
        <v>609</v>
      </c>
      <c r="BC5017" s="26" t="s">
        <v>1316</v>
      </c>
      <c r="BD5017" s="26" t="s">
        <v>681</v>
      </c>
      <c r="BE5017" s="26"/>
      <c r="BF5017" s="26" t="s">
        <v>68</v>
      </c>
      <c r="BG5017" s="26" t="s">
        <v>68</v>
      </c>
      <c r="BH5017" s="26" t="s">
        <v>646</v>
      </c>
      <c r="BI5017" s="26">
        <v>9</v>
      </c>
      <c r="BJ5017" s="26" t="s">
        <v>217</v>
      </c>
    </row>
    <row r="5018" spans="36:62" x14ac:dyDescent="0.25">
      <c r="AJ5018" s="26">
        <v>583</v>
      </c>
      <c r="AK5018" s="26">
        <v>1817823</v>
      </c>
      <c r="AL5018" s="264">
        <v>43254.568055555559</v>
      </c>
      <c r="AM5018" s="26" t="s">
        <v>565</v>
      </c>
      <c r="AN5018" s="26" t="s">
        <v>63</v>
      </c>
      <c r="AO5018" s="26"/>
      <c r="AP5018" s="26"/>
      <c r="AQ5018" s="26">
        <v>-1</v>
      </c>
      <c r="AR5018" s="26">
        <v>90</v>
      </c>
      <c r="AS5018" s="26" t="s">
        <v>168</v>
      </c>
      <c r="AT5018" s="26" t="s">
        <v>71</v>
      </c>
      <c r="AU5018" s="26" t="s">
        <v>63</v>
      </c>
      <c r="AV5018" s="26" t="s">
        <v>63</v>
      </c>
      <c r="AW5018" s="26" t="s">
        <v>63</v>
      </c>
      <c r="AX5018" s="26" t="s">
        <v>63</v>
      </c>
      <c r="AY5018" s="26">
        <v>43.883141000000002</v>
      </c>
      <c r="AZ5018" s="26">
        <v>-100.716835</v>
      </c>
      <c r="BA5018" s="26" t="s">
        <v>166</v>
      </c>
      <c r="BB5018" s="26" t="s">
        <v>611</v>
      </c>
      <c r="BC5018" s="26" t="s">
        <v>167</v>
      </c>
      <c r="BD5018" s="26" t="s">
        <v>154</v>
      </c>
      <c r="BE5018" s="26"/>
      <c r="BF5018" s="26" t="s">
        <v>99</v>
      </c>
      <c r="BG5018" s="26" t="s">
        <v>167</v>
      </c>
      <c r="BH5018" s="26" t="s">
        <v>99</v>
      </c>
      <c r="BI5018" s="26">
        <v>9</v>
      </c>
      <c r="BJ5018" s="26" t="s">
        <v>217</v>
      </c>
    </row>
    <row r="5019" spans="36:62" x14ac:dyDescent="0.25">
      <c r="AJ5019" s="26">
        <v>584</v>
      </c>
      <c r="AK5019" s="26">
        <v>1817824</v>
      </c>
      <c r="AL5019" s="264">
        <v>43254.087500000001</v>
      </c>
      <c r="AM5019" s="26" t="s">
        <v>565</v>
      </c>
      <c r="AN5019" s="26" t="s">
        <v>63</v>
      </c>
      <c r="AO5019" s="26"/>
      <c r="AP5019" s="26"/>
      <c r="AQ5019" s="26">
        <v>-1</v>
      </c>
      <c r="AR5019" s="26">
        <v>90</v>
      </c>
      <c r="AS5019" s="26" t="s">
        <v>168</v>
      </c>
      <c r="AT5019" s="26" t="s">
        <v>71</v>
      </c>
      <c r="AU5019" s="26" t="s">
        <v>63</v>
      </c>
      <c r="AV5019" s="26" t="s">
        <v>63</v>
      </c>
      <c r="AW5019" s="26" t="s">
        <v>63</v>
      </c>
      <c r="AX5019" s="26" t="s">
        <v>63</v>
      </c>
      <c r="AY5019" s="26">
        <v>43.883141000000002</v>
      </c>
      <c r="AZ5019" s="26">
        <v>-100.716835</v>
      </c>
      <c r="BA5019" s="26" t="s">
        <v>166</v>
      </c>
      <c r="BB5019" s="26" t="s">
        <v>611</v>
      </c>
      <c r="BC5019" s="26" t="s">
        <v>167</v>
      </c>
      <c r="BD5019" s="26" t="s">
        <v>154</v>
      </c>
      <c r="BE5019" s="26"/>
      <c r="BF5019" s="26" t="s">
        <v>99</v>
      </c>
      <c r="BG5019" s="26" t="s">
        <v>167</v>
      </c>
      <c r="BH5019" s="26" t="s">
        <v>99</v>
      </c>
      <c r="BI5019" s="26">
        <v>9</v>
      </c>
      <c r="BJ5019" s="26" t="s">
        <v>217</v>
      </c>
    </row>
    <row r="5020" spans="36:62" x14ac:dyDescent="0.25">
      <c r="AJ5020" s="26">
        <v>585</v>
      </c>
      <c r="AK5020" s="26">
        <v>1900193</v>
      </c>
      <c r="AL5020" s="264">
        <v>43476.795138888891</v>
      </c>
      <c r="AM5020" s="26" t="s">
        <v>565</v>
      </c>
      <c r="AN5020" s="26" t="s">
        <v>63</v>
      </c>
      <c r="AO5020" s="26"/>
      <c r="AP5020" s="26"/>
      <c r="AQ5020" s="26">
        <v>-1</v>
      </c>
      <c r="AR5020" s="26">
        <v>90</v>
      </c>
      <c r="AS5020" s="26" t="s">
        <v>168</v>
      </c>
      <c r="AT5020" s="26" t="s">
        <v>74</v>
      </c>
      <c r="AU5020" s="26" t="s">
        <v>63</v>
      </c>
      <c r="AV5020" s="26" t="s">
        <v>63</v>
      </c>
      <c r="AW5020" s="26" t="s">
        <v>63</v>
      </c>
      <c r="AX5020" s="26" t="s">
        <v>63</v>
      </c>
      <c r="AY5020" s="26">
        <v>43.886757000000003</v>
      </c>
      <c r="AZ5020" s="26">
        <v>-100.829545999999</v>
      </c>
      <c r="BA5020" s="26" t="s">
        <v>158</v>
      </c>
      <c r="BB5020" s="26" t="s">
        <v>609</v>
      </c>
      <c r="BC5020" s="26" t="s">
        <v>167</v>
      </c>
      <c r="BD5020" s="26" t="s">
        <v>154</v>
      </c>
      <c r="BE5020" s="26"/>
      <c r="BF5020" s="26" t="s">
        <v>99</v>
      </c>
      <c r="BG5020" s="26" t="s">
        <v>167</v>
      </c>
      <c r="BH5020" s="26" t="s">
        <v>99</v>
      </c>
      <c r="BI5020" s="26">
        <v>9</v>
      </c>
      <c r="BJ5020" s="26" t="s">
        <v>217</v>
      </c>
    </row>
    <row r="5021" spans="36:62" x14ac:dyDescent="0.25">
      <c r="AJ5021" s="26">
        <v>587</v>
      </c>
      <c r="AK5021" s="26">
        <v>1900478</v>
      </c>
      <c r="AL5021" s="264">
        <v>43480.736111111109</v>
      </c>
      <c r="AM5021" s="26" t="s">
        <v>147</v>
      </c>
      <c r="AN5021" s="26" t="s">
        <v>63</v>
      </c>
      <c r="AO5021" s="26"/>
      <c r="AP5021" s="26"/>
      <c r="AQ5021" s="26">
        <v>-1</v>
      </c>
      <c r="AR5021" s="26">
        <v>73</v>
      </c>
      <c r="AS5021" s="26" t="s">
        <v>168</v>
      </c>
      <c r="AT5021" s="26" t="s">
        <v>71</v>
      </c>
      <c r="AU5021" s="26" t="s">
        <v>63</v>
      </c>
      <c r="AV5021" s="26" t="s">
        <v>63</v>
      </c>
      <c r="AW5021" s="26" t="s">
        <v>63</v>
      </c>
      <c r="AX5021" s="26" t="s">
        <v>63</v>
      </c>
      <c r="AY5021" s="26">
        <v>43.671061000000002</v>
      </c>
      <c r="AZ5021" s="26">
        <v>-101.522982999999</v>
      </c>
      <c r="BA5021" s="26" t="s">
        <v>185</v>
      </c>
      <c r="BB5021" s="26" t="s">
        <v>157</v>
      </c>
      <c r="BC5021" s="26" t="s">
        <v>167</v>
      </c>
      <c r="BD5021" s="26" t="s">
        <v>154</v>
      </c>
      <c r="BE5021" s="26"/>
      <c r="BF5021" s="26" t="s">
        <v>99</v>
      </c>
      <c r="BG5021" s="26" t="s">
        <v>167</v>
      </c>
      <c r="BH5021" s="26" t="s">
        <v>99</v>
      </c>
      <c r="BI5021" s="26">
        <v>9</v>
      </c>
      <c r="BJ5021" s="26" t="s">
        <v>217</v>
      </c>
    </row>
    <row r="5022" spans="36:62" x14ac:dyDescent="0.25">
      <c r="AJ5022" s="26">
        <v>588</v>
      </c>
      <c r="AK5022" s="26">
        <v>1900499</v>
      </c>
      <c r="AL5022" s="264">
        <v>43476.114583333336</v>
      </c>
      <c r="AM5022" s="26" t="s">
        <v>565</v>
      </c>
      <c r="AN5022" s="26" t="s">
        <v>63</v>
      </c>
      <c r="AO5022" s="26"/>
      <c r="AP5022" s="26"/>
      <c r="AQ5022" s="26">
        <v>-1</v>
      </c>
      <c r="AR5022" s="26">
        <v>90</v>
      </c>
      <c r="AS5022" s="26" t="s">
        <v>168</v>
      </c>
      <c r="AT5022" s="26" t="s">
        <v>71</v>
      </c>
      <c r="AU5022" s="26" t="s">
        <v>63</v>
      </c>
      <c r="AV5022" s="26" t="s">
        <v>63</v>
      </c>
      <c r="AW5022" s="26" t="s">
        <v>63</v>
      </c>
      <c r="AX5022" s="26" t="s">
        <v>63</v>
      </c>
      <c r="AY5022" s="26">
        <v>43.900939000000001</v>
      </c>
      <c r="AZ5022" s="26">
        <v>-100.981337999999</v>
      </c>
      <c r="BA5022" s="26" t="s">
        <v>158</v>
      </c>
      <c r="BB5022" s="26" t="s">
        <v>611</v>
      </c>
      <c r="BC5022" s="26" t="s">
        <v>167</v>
      </c>
      <c r="BD5022" s="26" t="s">
        <v>154</v>
      </c>
      <c r="BE5022" s="26"/>
      <c r="BF5022" s="26" t="s">
        <v>99</v>
      </c>
      <c r="BG5022" s="26" t="s">
        <v>167</v>
      </c>
      <c r="BH5022" s="26" t="s">
        <v>99</v>
      </c>
      <c r="BI5022" s="26">
        <v>9</v>
      </c>
      <c r="BJ5022" s="26" t="s">
        <v>217</v>
      </c>
    </row>
    <row r="5023" spans="36:62" x14ac:dyDescent="0.25">
      <c r="AJ5023" s="26">
        <v>590</v>
      </c>
      <c r="AK5023" s="26">
        <v>1817930</v>
      </c>
      <c r="AL5023" s="264">
        <v>43462.916666666664</v>
      </c>
      <c r="AM5023" s="26" t="s">
        <v>147</v>
      </c>
      <c r="AN5023" s="26" t="s">
        <v>63</v>
      </c>
      <c r="AO5023" s="26"/>
      <c r="AP5023" s="26"/>
      <c r="AQ5023" s="26">
        <v>-1</v>
      </c>
      <c r="AR5023" s="26">
        <v>90</v>
      </c>
      <c r="AS5023" s="26" t="s">
        <v>168</v>
      </c>
      <c r="AT5023" s="26" t="s">
        <v>71</v>
      </c>
      <c r="AU5023" s="26" t="s">
        <v>63</v>
      </c>
      <c r="AV5023" s="26" t="s">
        <v>63</v>
      </c>
      <c r="AW5023" s="26" t="s">
        <v>63</v>
      </c>
      <c r="AX5023" s="26" t="s">
        <v>63</v>
      </c>
      <c r="AY5023" s="26">
        <v>43.844954999999899</v>
      </c>
      <c r="AZ5023" s="26">
        <v>-101.511205</v>
      </c>
      <c r="BA5023" s="26" t="s">
        <v>158</v>
      </c>
      <c r="BB5023" s="26" t="s">
        <v>611</v>
      </c>
      <c r="BC5023" s="26" t="s">
        <v>167</v>
      </c>
      <c r="BD5023" s="26" t="s">
        <v>154</v>
      </c>
      <c r="BE5023" s="26"/>
      <c r="BF5023" s="26" t="s">
        <v>99</v>
      </c>
      <c r="BG5023" s="26" t="s">
        <v>167</v>
      </c>
      <c r="BH5023" s="26" t="s">
        <v>99</v>
      </c>
      <c r="BI5023" s="26">
        <v>9</v>
      </c>
      <c r="BJ5023" s="26" t="s">
        <v>217</v>
      </c>
    </row>
    <row r="5024" spans="36:62" x14ac:dyDescent="0.25">
      <c r="AJ5024" s="26">
        <v>593</v>
      </c>
      <c r="AK5024" s="26">
        <v>1901007</v>
      </c>
      <c r="AL5024" s="264">
        <v>43492.34097222222</v>
      </c>
      <c r="AM5024" s="26" t="s">
        <v>147</v>
      </c>
      <c r="AN5024" s="26" t="s">
        <v>63</v>
      </c>
      <c r="AO5024" s="26" t="s">
        <v>156</v>
      </c>
      <c r="AP5024" s="26" t="s">
        <v>159</v>
      </c>
      <c r="AQ5024" s="26">
        <v>0</v>
      </c>
      <c r="AR5024" s="26">
        <v>90</v>
      </c>
      <c r="AS5024" s="26" t="s">
        <v>1497</v>
      </c>
      <c r="AT5024" s="26" t="s">
        <v>616</v>
      </c>
      <c r="AU5024" s="26" t="s">
        <v>63</v>
      </c>
      <c r="AV5024" s="26" t="s">
        <v>63</v>
      </c>
      <c r="AW5024" s="26" t="s">
        <v>63</v>
      </c>
      <c r="AX5024" s="26" t="s">
        <v>63</v>
      </c>
      <c r="AY5024" s="26">
        <v>43.854827999999898</v>
      </c>
      <c r="AZ5024" s="26">
        <v>-101.199258999999</v>
      </c>
      <c r="BA5024" s="26" t="s">
        <v>158</v>
      </c>
      <c r="BB5024" s="26" t="s">
        <v>611</v>
      </c>
      <c r="BC5024" s="26" t="s">
        <v>667</v>
      </c>
      <c r="BD5024" s="26" t="s">
        <v>615</v>
      </c>
      <c r="BE5024" s="26"/>
      <c r="BF5024" s="26" t="s">
        <v>68</v>
      </c>
      <c r="BG5024" s="26" t="s">
        <v>68</v>
      </c>
      <c r="BH5024" s="26" t="s">
        <v>160</v>
      </c>
      <c r="BI5024" s="26">
        <v>9</v>
      </c>
      <c r="BJ5024" s="26" t="s">
        <v>217</v>
      </c>
    </row>
    <row r="5025" spans="36:62" x14ac:dyDescent="0.25">
      <c r="AJ5025" s="26">
        <v>594</v>
      </c>
      <c r="AK5025" s="26">
        <v>1901008</v>
      </c>
      <c r="AL5025" s="264">
        <v>43492.265277777777</v>
      </c>
      <c r="AM5025" s="26" t="s">
        <v>147</v>
      </c>
      <c r="AN5025" s="26" t="s">
        <v>63</v>
      </c>
      <c r="AO5025" s="26" t="s">
        <v>156</v>
      </c>
      <c r="AP5025" s="26" t="s">
        <v>159</v>
      </c>
      <c r="AQ5025" s="26">
        <v>0</v>
      </c>
      <c r="AR5025" s="26">
        <v>90</v>
      </c>
      <c r="AS5025" s="26" t="s">
        <v>739</v>
      </c>
      <c r="AT5025" s="26" t="s">
        <v>1498</v>
      </c>
      <c r="AU5025" s="26" t="s">
        <v>63</v>
      </c>
      <c r="AV5025" s="26" t="s">
        <v>63</v>
      </c>
      <c r="AW5025" s="26" t="s">
        <v>63</v>
      </c>
      <c r="AX5025" s="26" t="s">
        <v>63</v>
      </c>
      <c r="AY5025" s="26">
        <v>43.855218999999899</v>
      </c>
      <c r="AZ5025" s="26">
        <v>-101.199055</v>
      </c>
      <c r="BA5025" s="26" t="s">
        <v>208</v>
      </c>
      <c r="BB5025" s="26" t="s">
        <v>609</v>
      </c>
      <c r="BC5025" s="26" t="s">
        <v>667</v>
      </c>
      <c r="BD5025" s="26" t="s">
        <v>615</v>
      </c>
      <c r="BE5025" s="26"/>
      <c r="BF5025" s="26" t="s">
        <v>68</v>
      </c>
      <c r="BG5025" s="26" t="s">
        <v>209</v>
      </c>
      <c r="BH5025" s="26" t="s">
        <v>160</v>
      </c>
      <c r="BI5025" s="26">
        <v>9</v>
      </c>
      <c r="BJ5025" s="26" t="s">
        <v>217</v>
      </c>
    </row>
    <row r="5026" spans="36:62" x14ac:dyDescent="0.25">
      <c r="AJ5026" s="26">
        <v>595</v>
      </c>
      <c r="AK5026" s="26">
        <v>1901016</v>
      </c>
      <c r="AL5026" s="264">
        <v>43490.843055555553</v>
      </c>
      <c r="AM5026" s="26" t="s">
        <v>147</v>
      </c>
      <c r="AN5026" s="26" t="s">
        <v>63</v>
      </c>
      <c r="AO5026" s="26" t="s">
        <v>156</v>
      </c>
      <c r="AP5026" s="26" t="s">
        <v>159</v>
      </c>
      <c r="AQ5026" s="26">
        <v>0</v>
      </c>
      <c r="AR5026" s="26">
        <v>90</v>
      </c>
      <c r="AS5026" s="26" t="s">
        <v>739</v>
      </c>
      <c r="AT5026" s="26" t="s">
        <v>613</v>
      </c>
      <c r="AU5026" s="26" t="s">
        <v>63</v>
      </c>
      <c r="AV5026" s="26" t="s">
        <v>63</v>
      </c>
      <c r="AW5026" s="26" t="s">
        <v>63</v>
      </c>
      <c r="AX5026" s="26" t="s">
        <v>63</v>
      </c>
      <c r="AY5026" s="26">
        <v>43.851166999999897</v>
      </c>
      <c r="AZ5026" s="26">
        <v>-101.471396999999</v>
      </c>
      <c r="BA5026" s="26" t="s">
        <v>185</v>
      </c>
      <c r="BB5026" s="26" t="s">
        <v>609</v>
      </c>
      <c r="BC5026" s="26" t="s">
        <v>614</v>
      </c>
      <c r="BD5026" s="26" t="s">
        <v>615</v>
      </c>
      <c r="BE5026" s="26"/>
      <c r="BF5026" s="26" t="s">
        <v>68</v>
      </c>
      <c r="BG5026" s="26" t="s">
        <v>68</v>
      </c>
      <c r="BH5026" s="26" t="s">
        <v>160</v>
      </c>
      <c r="BI5026" s="26">
        <v>9</v>
      </c>
      <c r="BJ5026" s="26" t="s">
        <v>217</v>
      </c>
    </row>
    <row r="5027" spans="36:62" x14ac:dyDescent="0.25">
      <c r="AJ5027" s="26">
        <v>596</v>
      </c>
      <c r="AK5027" s="26">
        <v>1901653</v>
      </c>
      <c r="AL5027" s="264">
        <v>43510.743055555555</v>
      </c>
      <c r="AM5027" s="26" t="s">
        <v>147</v>
      </c>
      <c r="AN5027" s="26" t="s">
        <v>63</v>
      </c>
      <c r="AO5027" s="26"/>
      <c r="AP5027" s="26"/>
      <c r="AQ5027" s="26">
        <v>-1</v>
      </c>
      <c r="AR5027" s="26">
        <v>90</v>
      </c>
      <c r="AS5027" s="26" t="s">
        <v>168</v>
      </c>
      <c r="AT5027" s="26" t="s">
        <v>71</v>
      </c>
      <c r="AU5027" s="26" t="s">
        <v>63</v>
      </c>
      <c r="AV5027" s="26" t="s">
        <v>63</v>
      </c>
      <c r="AW5027" s="26" t="s">
        <v>63</v>
      </c>
      <c r="AX5027" s="26" t="s">
        <v>63</v>
      </c>
      <c r="AY5027" s="26">
        <v>43.850879999999897</v>
      </c>
      <c r="AZ5027" s="26">
        <v>-101.3699</v>
      </c>
      <c r="BA5027" s="26" t="s">
        <v>166</v>
      </c>
      <c r="BB5027" s="26" t="s">
        <v>609</v>
      </c>
      <c r="BC5027" s="26" t="s">
        <v>167</v>
      </c>
      <c r="BD5027" s="26" t="s">
        <v>154</v>
      </c>
      <c r="BE5027" s="26"/>
      <c r="BF5027" s="26" t="s">
        <v>99</v>
      </c>
      <c r="BG5027" s="26" t="s">
        <v>167</v>
      </c>
      <c r="BH5027" s="26" t="s">
        <v>99</v>
      </c>
      <c r="BI5027" s="26">
        <v>9</v>
      </c>
      <c r="BJ5027" s="26" t="s">
        <v>217</v>
      </c>
    </row>
    <row r="5028" spans="36:62" x14ac:dyDescent="0.25">
      <c r="AJ5028" s="26">
        <v>600</v>
      </c>
      <c r="AK5028" s="26">
        <v>1901949</v>
      </c>
      <c r="AL5028" s="264">
        <v>43487.760416666664</v>
      </c>
      <c r="AM5028" s="26" t="s">
        <v>565</v>
      </c>
      <c r="AN5028" s="26" t="s">
        <v>63</v>
      </c>
      <c r="AO5028" s="26"/>
      <c r="AP5028" s="26"/>
      <c r="AQ5028" s="26">
        <v>-1</v>
      </c>
      <c r="AR5028" s="26">
        <v>90</v>
      </c>
      <c r="AS5028" s="26" t="s">
        <v>168</v>
      </c>
      <c r="AT5028" s="26" t="s">
        <v>71</v>
      </c>
      <c r="AU5028" s="26" t="s">
        <v>63</v>
      </c>
      <c r="AV5028" s="26" t="s">
        <v>63</v>
      </c>
      <c r="AW5028" s="26" t="s">
        <v>63</v>
      </c>
      <c r="AX5028" s="26" t="s">
        <v>63</v>
      </c>
      <c r="AY5028" s="26">
        <v>43.9009509999999</v>
      </c>
      <c r="AZ5028" s="26">
        <v>-101.02428</v>
      </c>
      <c r="BA5028" s="26" t="s">
        <v>158</v>
      </c>
      <c r="BB5028" s="26" t="s">
        <v>611</v>
      </c>
      <c r="BC5028" s="26" t="s">
        <v>167</v>
      </c>
      <c r="BD5028" s="26" t="s">
        <v>154</v>
      </c>
      <c r="BE5028" s="26"/>
      <c r="BF5028" s="26" t="s">
        <v>99</v>
      </c>
      <c r="BG5028" s="26" t="s">
        <v>167</v>
      </c>
      <c r="BH5028" s="26" t="s">
        <v>99</v>
      </c>
      <c r="BI5028" s="26">
        <v>9</v>
      </c>
      <c r="BJ5028" s="26" t="s">
        <v>217</v>
      </c>
    </row>
    <row r="5029" spans="36:62" x14ac:dyDescent="0.25">
      <c r="AJ5029" s="26">
        <v>601</v>
      </c>
      <c r="AK5029" s="26">
        <v>1902217</v>
      </c>
      <c r="AL5029" s="264">
        <v>43516.665277777778</v>
      </c>
      <c r="AM5029" s="26" t="s">
        <v>565</v>
      </c>
      <c r="AN5029" s="26" t="s">
        <v>63</v>
      </c>
      <c r="AO5029" s="26" t="s">
        <v>156</v>
      </c>
      <c r="AP5029" s="26" t="s">
        <v>159</v>
      </c>
      <c r="AQ5029" s="26">
        <v>0</v>
      </c>
      <c r="AR5029" s="26">
        <v>90</v>
      </c>
      <c r="AS5029" s="26" t="s">
        <v>628</v>
      </c>
      <c r="AT5029" s="26" t="s">
        <v>71</v>
      </c>
      <c r="AU5029" s="26" t="s">
        <v>63</v>
      </c>
      <c r="AV5029" s="26" t="s">
        <v>63</v>
      </c>
      <c r="AW5029" s="26" t="s">
        <v>63</v>
      </c>
      <c r="AX5029" s="26" t="s">
        <v>63</v>
      </c>
      <c r="AY5029" s="26">
        <v>43.88608</v>
      </c>
      <c r="AZ5029" s="26">
        <v>-100.751259</v>
      </c>
      <c r="BA5029" s="26" t="s">
        <v>567</v>
      </c>
      <c r="BB5029" s="26" t="s">
        <v>611</v>
      </c>
      <c r="BC5029" s="26" t="s">
        <v>614</v>
      </c>
      <c r="BD5029" s="26" t="s">
        <v>615</v>
      </c>
      <c r="BE5029" s="26" t="s">
        <v>677</v>
      </c>
      <c r="BF5029" s="26" t="s">
        <v>68</v>
      </c>
      <c r="BG5029" s="26" t="s">
        <v>68</v>
      </c>
      <c r="BH5029" s="26" t="s">
        <v>646</v>
      </c>
      <c r="BI5029" s="26">
        <v>9</v>
      </c>
      <c r="BJ5029" s="26" t="s">
        <v>217</v>
      </c>
    </row>
    <row r="5030" spans="36:62" x14ac:dyDescent="0.25">
      <c r="AJ5030" s="26">
        <v>602</v>
      </c>
      <c r="AK5030" s="26">
        <v>1902492</v>
      </c>
      <c r="AL5030" s="264">
        <v>43525.482638888891</v>
      </c>
      <c r="AM5030" s="26" t="s">
        <v>147</v>
      </c>
      <c r="AN5030" s="26" t="s">
        <v>63</v>
      </c>
      <c r="AO5030" s="26" t="s">
        <v>156</v>
      </c>
      <c r="AP5030" s="26" t="s">
        <v>159</v>
      </c>
      <c r="AQ5030" s="26">
        <v>0</v>
      </c>
      <c r="AR5030" s="26">
        <v>90</v>
      </c>
      <c r="AS5030" s="26" t="s">
        <v>855</v>
      </c>
      <c r="AT5030" s="26" t="s">
        <v>679</v>
      </c>
      <c r="AU5030" s="26" t="s">
        <v>63</v>
      </c>
      <c r="AV5030" s="26" t="s">
        <v>63</v>
      </c>
      <c r="AW5030" s="26" t="s">
        <v>63</v>
      </c>
      <c r="AX5030" s="26" t="s">
        <v>63</v>
      </c>
      <c r="AY5030" s="26">
        <v>43.868482999999898</v>
      </c>
      <c r="AZ5030" s="26">
        <v>-101.168392999999</v>
      </c>
      <c r="BA5030" s="26" t="s">
        <v>185</v>
      </c>
      <c r="BB5030" s="26" t="s">
        <v>611</v>
      </c>
      <c r="BC5030" s="26" t="s">
        <v>614</v>
      </c>
      <c r="BD5030" s="26" t="s">
        <v>615</v>
      </c>
      <c r="BE5030" s="26"/>
      <c r="BF5030" s="26" t="s">
        <v>68</v>
      </c>
      <c r="BG5030" s="26" t="s">
        <v>68</v>
      </c>
      <c r="BH5030" s="26" t="s">
        <v>160</v>
      </c>
      <c r="BI5030" s="26">
        <v>9</v>
      </c>
      <c r="BJ5030" s="26" t="s">
        <v>217</v>
      </c>
    </row>
    <row r="5031" spans="36:62" x14ac:dyDescent="0.25">
      <c r="AJ5031" s="26">
        <v>603</v>
      </c>
      <c r="AK5031" s="26">
        <v>1902493</v>
      </c>
      <c r="AL5031" s="264">
        <v>43526.392361111109</v>
      </c>
      <c r="AM5031" s="26" t="s">
        <v>565</v>
      </c>
      <c r="AN5031" s="26" t="s">
        <v>63</v>
      </c>
      <c r="AO5031" s="26" t="s">
        <v>156</v>
      </c>
      <c r="AP5031" s="26" t="s">
        <v>706</v>
      </c>
      <c r="AQ5031" s="26">
        <v>0</v>
      </c>
      <c r="AR5031" s="26">
        <v>90</v>
      </c>
      <c r="AS5031" s="26" t="s">
        <v>189</v>
      </c>
      <c r="AT5031" s="26" t="s">
        <v>613</v>
      </c>
      <c r="AU5031" s="26" t="s">
        <v>63</v>
      </c>
      <c r="AV5031" s="26" t="s">
        <v>63</v>
      </c>
      <c r="AW5031" s="26" t="s">
        <v>63</v>
      </c>
      <c r="AX5031" s="26" t="s">
        <v>63</v>
      </c>
      <c r="AY5031" s="26">
        <v>43.886586999999899</v>
      </c>
      <c r="AZ5031" s="26">
        <v>-100.761836</v>
      </c>
      <c r="BA5031" s="26" t="s">
        <v>208</v>
      </c>
      <c r="BB5031" s="26" t="s">
        <v>611</v>
      </c>
      <c r="BC5031" s="26" t="s">
        <v>614</v>
      </c>
      <c r="BD5031" s="26" t="s">
        <v>615</v>
      </c>
      <c r="BE5031" s="26"/>
      <c r="BF5031" s="26" t="s">
        <v>68</v>
      </c>
      <c r="BG5031" s="26" t="s">
        <v>68</v>
      </c>
      <c r="BH5031" s="26" t="s">
        <v>160</v>
      </c>
      <c r="BI5031" s="26">
        <v>9</v>
      </c>
      <c r="BJ5031" s="26" t="s">
        <v>217</v>
      </c>
    </row>
    <row r="5032" spans="36:62" x14ac:dyDescent="0.25">
      <c r="AJ5032" s="26">
        <v>604</v>
      </c>
      <c r="AK5032" s="26">
        <v>1902494</v>
      </c>
      <c r="AL5032" s="264">
        <v>43526.402777777781</v>
      </c>
      <c r="AM5032" s="26" t="s">
        <v>565</v>
      </c>
      <c r="AN5032" s="26" t="s">
        <v>63</v>
      </c>
      <c r="AO5032" s="26" t="s">
        <v>156</v>
      </c>
      <c r="AP5032" s="26" t="s">
        <v>716</v>
      </c>
      <c r="AQ5032" s="26">
        <v>0</v>
      </c>
      <c r="AR5032" s="26">
        <v>90</v>
      </c>
      <c r="AS5032" s="26" t="s">
        <v>628</v>
      </c>
      <c r="AT5032" s="26" t="s">
        <v>882</v>
      </c>
      <c r="AU5032" s="26" t="s">
        <v>63</v>
      </c>
      <c r="AV5032" s="26" t="s">
        <v>63</v>
      </c>
      <c r="AW5032" s="26" t="s">
        <v>63</v>
      </c>
      <c r="AX5032" s="26" t="s">
        <v>63</v>
      </c>
      <c r="AY5032" s="26">
        <v>43.886588000000003</v>
      </c>
      <c r="AZ5032" s="26">
        <v>-100.762047999999</v>
      </c>
      <c r="BA5032" s="26" t="s">
        <v>208</v>
      </c>
      <c r="BB5032" s="26" t="s">
        <v>611</v>
      </c>
      <c r="BC5032" s="26" t="s">
        <v>614</v>
      </c>
      <c r="BD5032" s="26" t="s">
        <v>615</v>
      </c>
      <c r="BE5032" s="26"/>
      <c r="BF5032" s="26" t="s">
        <v>68</v>
      </c>
      <c r="BG5032" s="26" t="s">
        <v>68</v>
      </c>
      <c r="BH5032" s="26" t="s">
        <v>660</v>
      </c>
      <c r="BI5032" s="26">
        <v>9</v>
      </c>
      <c r="BJ5032" s="26" t="s">
        <v>217</v>
      </c>
    </row>
    <row r="5033" spans="36:62" x14ac:dyDescent="0.25">
      <c r="AJ5033" s="26">
        <v>605</v>
      </c>
      <c r="AK5033" s="26">
        <v>1902496</v>
      </c>
      <c r="AL5033" s="264">
        <v>43527.621527777781</v>
      </c>
      <c r="AM5033" s="26" t="s">
        <v>147</v>
      </c>
      <c r="AN5033" s="26" t="s">
        <v>63</v>
      </c>
      <c r="AO5033" s="26" t="s">
        <v>156</v>
      </c>
      <c r="AP5033" s="26" t="s">
        <v>159</v>
      </c>
      <c r="AQ5033" s="26">
        <v>0</v>
      </c>
      <c r="AR5033" s="26">
        <v>90</v>
      </c>
      <c r="AS5033" s="26" t="s">
        <v>666</v>
      </c>
      <c r="AT5033" s="26" t="s">
        <v>74</v>
      </c>
      <c r="AU5033" s="26" t="s">
        <v>63</v>
      </c>
      <c r="AV5033" s="26" t="s">
        <v>63</v>
      </c>
      <c r="AW5033" s="26" t="s">
        <v>63</v>
      </c>
      <c r="AX5033" s="26" t="s">
        <v>63</v>
      </c>
      <c r="AY5033" s="26">
        <v>43.896875999999899</v>
      </c>
      <c r="AZ5033" s="26">
        <v>-101.109088</v>
      </c>
      <c r="BA5033" s="26" t="s">
        <v>208</v>
      </c>
      <c r="BB5033" s="26" t="s">
        <v>609</v>
      </c>
      <c r="BC5033" s="26" t="s">
        <v>614</v>
      </c>
      <c r="BD5033" s="26" t="s">
        <v>615</v>
      </c>
      <c r="BE5033" s="26"/>
      <c r="BF5033" s="26" t="s">
        <v>68</v>
      </c>
      <c r="BG5033" s="26" t="s">
        <v>68</v>
      </c>
      <c r="BH5033" s="26" t="s">
        <v>160</v>
      </c>
      <c r="BI5033" s="26">
        <v>9</v>
      </c>
      <c r="BJ5033" s="26" t="s">
        <v>217</v>
      </c>
    </row>
    <row r="5034" spans="36:62" x14ac:dyDescent="0.25">
      <c r="AJ5034" s="26">
        <v>606</v>
      </c>
      <c r="AK5034" s="26">
        <v>1902497</v>
      </c>
      <c r="AL5034" s="264">
        <v>43517.847222222219</v>
      </c>
      <c r="AM5034" s="26" t="s">
        <v>565</v>
      </c>
      <c r="AN5034" s="26" t="s">
        <v>63</v>
      </c>
      <c r="AO5034" s="26"/>
      <c r="AP5034" s="26" t="s">
        <v>159</v>
      </c>
      <c r="AQ5034" s="26">
        <v>0</v>
      </c>
      <c r="AR5034" s="26">
        <v>90</v>
      </c>
      <c r="AS5034" s="26" t="s">
        <v>770</v>
      </c>
      <c r="AT5034" s="26" t="s">
        <v>613</v>
      </c>
      <c r="AU5034" s="26" t="s">
        <v>63</v>
      </c>
      <c r="AV5034" s="26" t="s">
        <v>63</v>
      </c>
      <c r="AW5034" s="26" t="s">
        <v>63</v>
      </c>
      <c r="AX5034" s="26" t="s">
        <v>63</v>
      </c>
      <c r="AY5034" s="26">
        <v>43.900939999999899</v>
      </c>
      <c r="AZ5034" s="26">
        <v>-100.99423</v>
      </c>
      <c r="BA5034" s="26" t="s">
        <v>158</v>
      </c>
      <c r="BB5034" s="26" t="s">
        <v>611</v>
      </c>
      <c r="BC5034" s="26" t="s">
        <v>667</v>
      </c>
      <c r="BD5034" s="26" t="s">
        <v>615</v>
      </c>
      <c r="BE5034" s="26"/>
      <c r="BF5034" s="26" t="s">
        <v>68</v>
      </c>
      <c r="BG5034" s="26" t="s">
        <v>209</v>
      </c>
      <c r="BH5034" s="26" t="s">
        <v>146</v>
      </c>
      <c r="BI5034" s="26">
        <v>9</v>
      </c>
      <c r="BJ5034" s="26" t="s">
        <v>217</v>
      </c>
    </row>
    <row r="5035" spans="36:62" x14ac:dyDescent="0.25">
      <c r="AJ5035" s="26">
        <v>608</v>
      </c>
      <c r="AK5035" s="26">
        <v>1902790</v>
      </c>
      <c r="AL5035" s="264">
        <v>43531.633333333331</v>
      </c>
      <c r="AM5035" s="26" t="s">
        <v>147</v>
      </c>
      <c r="AN5035" s="26" t="s">
        <v>63</v>
      </c>
      <c r="AO5035" s="26" t="s">
        <v>156</v>
      </c>
      <c r="AP5035" s="26" t="s">
        <v>159</v>
      </c>
      <c r="AQ5035" s="26">
        <v>0</v>
      </c>
      <c r="AR5035" s="26">
        <v>90</v>
      </c>
      <c r="AS5035" s="26" t="s">
        <v>929</v>
      </c>
      <c r="AT5035" s="26" t="s">
        <v>74</v>
      </c>
      <c r="AU5035" s="26" t="s">
        <v>63</v>
      </c>
      <c r="AV5035" s="26" t="s">
        <v>63</v>
      </c>
      <c r="AW5035" s="26" t="s">
        <v>63</v>
      </c>
      <c r="AX5035" s="26" t="s">
        <v>63</v>
      </c>
      <c r="AY5035" s="26">
        <v>43.842596999999898</v>
      </c>
      <c r="AZ5035" s="26">
        <v>-101.251581999999</v>
      </c>
      <c r="BA5035" s="26" t="s">
        <v>185</v>
      </c>
      <c r="BB5035" s="26" t="s">
        <v>611</v>
      </c>
      <c r="BC5035" s="26" t="s">
        <v>667</v>
      </c>
      <c r="BD5035" s="26" t="s">
        <v>615</v>
      </c>
      <c r="BE5035" s="26"/>
      <c r="BF5035" s="26" t="s">
        <v>68</v>
      </c>
      <c r="BG5035" s="26" t="s">
        <v>68</v>
      </c>
      <c r="BH5035" s="26" t="s">
        <v>160</v>
      </c>
      <c r="BI5035" s="26">
        <v>9</v>
      </c>
      <c r="BJ5035" s="26" t="s">
        <v>217</v>
      </c>
    </row>
    <row r="5036" spans="36:62" x14ac:dyDescent="0.25">
      <c r="AJ5036" s="26">
        <v>609</v>
      </c>
      <c r="AK5036" s="26">
        <v>1818635</v>
      </c>
      <c r="AL5036" s="264">
        <v>43450.087500000001</v>
      </c>
      <c r="AM5036" s="26" t="s">
        <v>147</v>
      </c>
      <c r="AN5036" s="26" t="s">
        <v>63</v>
      </c>
      <c r="AO5036" s="26" t="s">
        <v>173</v>
      </c>
      <c r="AP5036" s="26" t="s">
        <v>159</v>
      </c>
      <c r="AQ5036" s="26">
        <v>0</v>
      </c>
      <c r="AR5036" s="26">
        <v>73</v>
      </c>
      <c r="AS5036" s="26" t="s">
        <v>171</v>
      </c>
      <c r="AT5036" s="26" t="s">
        <v>74</v>
      </c>
      <c r="AU5036" s="26" t="s">
        <v>63</v>
      </c>
      <c r="AV5036" s="26" t="s">
        <v>63</v>
      </c>
      <c r="AW5036" s="26" t="s">
        <v>63</v>
      </c>
      <c r="AX5036" s="26" t="s">
        <v>63</v>
      </c>
      <c r="AY5036" s="26">
        <v>43.743786999999898</v>
      </c>
      <c r="AZ5036" s="26">
        <v>-101.525632999999</v>
      </c>
      <c r="BA5036" s="26" t="s">
        <v>166</v>
      </c>
      <c r="BB5036" s="26" t="s">
        <v>157</v>
      </c>
      <c r="BC5036" s="26" t="s">
        <v>170</v>
      </c>
      <c r="BD5036" s="26" t="s">
        <v>68</v>
      </c>
      <c r="BE5036" s="26"/>
      <c r="BF5036" s="26" t="s">
        <v>68</v>
      </c>
      <c r="BG5036" s="26" t="s">
        <v>68</v>
      </c>
      <c r="BH5036" s="26" t="s">
        <v>146</v>
      </c>
      <c r="BI5036" s="26">
        <v>9</v>
      </c>
      <c r="BJ5036" s="26" t="s">
        <v>18</v>
      </c>
    </row>
    <row r="5037" spans="36:62" x14ac:dyDescent="0.25">
      <c r="AJ5037" s="26">
        <v>610</v>
      </c>
      <c r="AK5037" s="26">
        <v>1903025</v>
      </c>
      <c r="AL5037" s="264">
        <v>43545.020833333336</v>
      </c>
      <c r="AM5037" s="26" t="s">
        <v>565</v>
      </c>
      <c r="AN5037" s="26" t="s">
        <v>63</v>
      </c>
      <c r="AO5037" s="26" t="s">
        <v>156</v>
      </c>
      <c r="AP5037" s="26" t="s">
        <v>159</v>
      </c>
      <c r="AQ5037" s="26">
        <v>0</v>
      </c>
      <c r="AR5037" s="26">
        <v>90</v>
      </c>
      <c r="AS5037" s="26" t="s">
        <v>1499</v>
      </c>
      <c r="AT5037" s="26" t="s">
        <v>71</v>
      </c>
      <c r="AU5037" s="26" t="s">
        <v>63</v>
      </c>
      <c r="AV5037" s="26" t="s">
        <v>69</v>
      </c>
      <c r="AW5037" s="26" t="s">
        <v>63</v>
      </c>
      <c r="AX5037" s="26" t="s">
        <v>63</v>
      </c>
      <c r="AY5037" s="26">
        <v>43.901187999999898</v>
      </c>
      <c r="AZ5037" s="26">
        <v>-100.973535999999</v>
      </c>
      <c r="BA5037" s="26" t="s">
        <v>208</v>
      </c>
      <c r="BB5037" s="26" t="s">
        <v>609</v>
      </c>
      <c r="BC5037" s="26" t="s">
        <v>685</v>
      </c>
      <c r="BD5037" s="26" t="s">
        <v>68</v>
      </c>
      <c r="BE5037" s="26" t="s">
        <v>808</v>
      </c>
      <c r="BF5037" s="26" t="s">
        <v>68</v>
      </c>
      <c r="BG5037" s="26" t="s">
        <v>68</v>
      </c>
      <c r="BH5037" s="26" t="s">
        <v>160</v>
      </c>
      <c r="BI5037" s="26">
        <v>9</v>
      </c>
      <c r="BJ5037" s="26" t="s">
        <v>217</v>
      </c>
    </row>
    <row r="5038" spans="36:62" x14ac:dyDescent="0.25">
      <c r="AJ5038" s="26">
        <v>613</v>
      </c>
      <c r="AK5038" s="26">
        <v>1903049</v>
      </c>
      <c r="AL5038" s="264">
        <v>43525.642361111109</v>
      </c>
      <c r="AM5038" s="26" t="s">
        <v>565</v>
      </c>
      <c r="AN5038" s="26" t="s">
        <v>63</v>
      </c>
      <c r="AO5038" s="26" t="s">
        <v>156</v>
      </c>
      <c r="AP5038" s="26" t="s">
        <v>159</v>
      </c>
      <c r="AQ5038" s="26">
        <v>0</v>
      </c>
      <c r="AR5038" s="26">
        <v>90</v>
      </c>
      <c r="AS5038" s="26" t="s">
        <v>201</v>
      </c>
      <c r="AT5038" s="26" t="s">
        <v>658</v>
      </c>
      <c r="AU5038" s="26" t="s">
        <v>63</v>
      </c>
      <c r="AV5038" s="26" t="s">
        <v>63</v>
      </c>
      <c r="AW5038" s="26" t="s">
        <v>63</v>
      </c>
      <c r="AX5038" s="26" t="s">
        <v>63</v>
      </c>
      <c r="AY5038" s="26">
        <v>43.883899</v>
      </c>
      <c r="AZ5038" s="26">
        <v>-100.72621700000001</v>
      </c>
      <c r="BA5038" s="26" t="s">
        <v>166</v>
      </c>
      <c r="BB5038" s="26" t="s">
        <v>611</v>
      </c>
      <c r="BC5038" s="26" t="s">
        <v>614</v>
      </c>
      <c r="BD5038" s="26" t="s">
        <v>615</v>
      </c>
      <c r="BE5038" s="26"/>
      <c r="BF5038" s="26" t="s">
        <v>68</v>
      </c>
      <c r="BG5038" s="26" t="s">
        <v>68</v>
      </c>
      <c r="BH5038" s="26" t="s">
        <v>146</v>
      </c>
      <c r="BI5038" s="26">
        <v>9</v>
      </c>
      <c r="BJ5038" s="26" t="s">
        <v>217</v>
      </c>
    </row>
    <row r="5039" spans="36:62" x14ac:dyDescent="0.25">
      <c r="AJ5039" s="26">
        <v>614</v>
      </c>
      <c r="AK5039" s="26">
        <v>1903374</v>
      </c>
      <c r="AL5039" s="264">
        <v>43549.902777777781</v>
      </c>
      <c r="AM5039" s="26" t="s">
        <v>565</v>
      </c>
      <c r="AN5039" s="26" t="s">
        <v>63</v>
      </c>
      <c r="AO5039" s="26" t="s">
        <v>156</v>
      </c>
      <c r="AP5039" s="26" t="s">
        <v>706</v>
      </c>
      <c r="AQ5039" s="26">
        <v>0</v>
      </c>
      <c r="AR5039" s="26">
        <v>90</v>
      </c>
      <c r="AS5039" s="26" t="s">
        <v>188</v>
      </c>
      <c r="AT5039" s="26" t="s">
        <v>616</v>
      </c>
      <c r="AU5039" s="26" t="s">
        <v>63</v>
      </c>
      <c r="AV5039" s="26" t="s">
        <v>63</v>
      </c>
      <c r="AW5039" s="26" t="s">
        <v>63</v>
      </c>
      <c r="AX5039" s="26" t="s">
        <v>63</v>
      </c>
      <c r="AY5039" s="26">
        <v>43.900942999999899</v>
      </c>
      <c r="AZ5039" s="26">
        <v>-100.994586999999</v>
      </c>
      <c r="BA5039" s="26" t="s">
        <v>158</v>
      </c>
      <c r="BB5039" s="26" t="s">
        <v>611</v>
      </c>
      <c r="BC5039" s="26" t="s">
        <v>636</v>
      </c>
      <c r="BD5039" s="26" t="s">
        <v>68</v>
      </c>
      <c r="BE5039" s="26" t="s">
        <v>816</v>
      </c>
      <c r="BF5039" s="26" t="s">
        <v>68</v>
      </c>
      <c r="BG5039" s="26" t="s">
        <v>68</v>
      </c>
      <c r="BH5039" s="26" t="s">
        <v>821</v>
      </c>
      <c r="BI5039" s="26">
        <v>9</v>
      </c>
      <c r="BJ5039" s="26" t="s">
        <v>217</v>
      </c>
    </row>
    <row r="5040" spans="36:62" x14ac:dyDescent="0.25">
      <c r="AJ5040" s="26">
        <v>615</v>
      </c>
      <c r="AK5040" s="26">
        <v>1903392</v>
      </c>
      <c r="AL5040" s="264">
        <v>43530.822916666664</v>
      </c>
      <c r="AM5040" s="26" t="s">
        <v>565</v>
      </c>
      <c r="AN5040" s="26" t="s">
        <v>63</v>
      </c>
      <c r="AO5040" s="26"/>
      <c r="AP5040" s="26"/>
      <c r="AQ5040" s="26">
        <v>-1</v>
      </c>
      <c r="AR5040" s="26">
        <v>90</v>
      </c>
      <c r="AS5040" s="26" t="s">
        <v>168</v>
      </c>
      <c r="AT5040" s="26" t="s">
        <v>71</v>
      </c>
      <c r="AU5040" s="26" t="s">
        <v>63</v>
      </c>
      <c r="AV5040" s="26" t="s">
        <v>63</v>
      </c>
      <c r="AW5040" s="26" t="s">
        <v>63</v>
      </c>
      <c r="AX5040" s="26" t="s">
        <v>63</v>
      </c>
      <c r="AY5040" s="26">
        <v>43.886529000000003</v>
      </c>
      <c r="AZ5040" s="26">
        <v>-100.817781999999</v>
      </c>
      <c r="BA5040" s="26" t="s">
        <v>158</v>
      </c>
      <c r="BB5040" s="26" t="s">
        <v>611</v>
      </c>
      <c r="BC5040" s="26" t="s">
        <v>167</v>
      </c>
      <c r="BD5040" s="26" t="s">
        <v>154</v>
      </c>
      <c r="BE5040" s="26"/>
      <c r="BF5040" s="26" t="s">
        <v>99</v>
      </c>
      <c r="BG5040" s="26" t="s">
        <v>167</v>
      </c>
      <c r="BH5040" s="26" t="s">
        <v>99</v>
      </c>
      <c r="BI5040" s="26">
        <v>9</v>
      </c>
      <c r="BJ5040" s="26" t="s">
        <v>217</v>
      </c>
    </row>
    <row r="5041" spans="36:62" x14ac:dyDescent="0.25">
      <c r="AJ5041" s="26">
        <v>616</v>
      </c>
      <c r="AK5041" s="26">
        <v>1903379</v>
      </c>
      <c r="AL5041" s="264">
        <v>43545.222222222219</v>
      </c>
      <c r="AM5041" s="26" t="s">
        <v>147</v>
      </c>
      <c r="AN5041" s="26" t="s">
        <v>63</v>
      </c>
      <c r="AO5041" s="26" t="s">
        <v>156</v>
      </c>
      <c r="AP5041" s="26" t="s">
        <v>159</v>
      </c>
      <c r="AQ5041" s="26">
        <v>0</v>
      </c>
      <c r="AR5041" s="26">
        <v>90</v>
      </c>
      <c r="AS5041" s="26" t="s">
        <v>1500</v>
      </c>
      <c r="AT5041" s="26" t="s">
        <v>74</v>
      </c>
      <c r="AU5041" s="26" t="s">
        <v>63</v>
      </c>
      <c r="AV5041" s="26" t="s">
        <v>63</v>
      </c>
      <c r="AW5041" s="26" t="s">
        <v>63</v>
      </c>
      <c r="AX5041" s="26" t="s">
        <v>63</v>
      </c>
      <c r="AY5041" s="26">
        <v>43.873286</v>
      </c>
      <c r="AZ5041" s="26">
        <v>-101.156907</v>
      </c>
      <c r="BA5041" s="26" t="s">
        <v>490</v>
      </c>
      <c r="BB5041" s="26" t="s">
        <v>609</v>
      </c>
      <c r="BC5041" s="26" t="s">
        <v>667</v>
      </c>
      <c r="BD5041" s="26" t="s">
        <v>615</v>
      </c>
      <c r="BE5041" s="26"/>
      <c r="BF5041" s="26" t="s">
        <v>68</v>
      </c>
      <c r="BG5041" s="26" t="s">
        <v>68</v>
      </c>
      <c r="BH5041" s="26" t="s">
        <v>646</v>
      </c>
      <c r="BI5041" s="26">
        <v>9</v>
      </c>
      <c r="BJ5041" s="26" t="s">
        <v>20</v>
      </c>
    </row>
    <row r="5042" spans="36:62" x14ac:dyDescent="0.25">
      <c r="AJ5042" s="26">
        <v>617</v>
      </c>
      <c r="AK5042" s="26">
        <v>1818813</v>
      </c>
      <c r="AL5042" s="264">
        <v>43181.881944444445</v>
      </c>
      <c r="AM5042" s="26" t="s">
        <v>147</v>
      </c>
      <c r="AN5042" s="26" t="s">
        <v>63</v>
      </c>
      <c r="AO5042" s="26"/>
      <c r="AP5042" s="26"/>
      <c r="AQ5042" s="26">
        <v>-1</v>
      </c>
      <c r="AR5042" s="26">
        <v>90</v>
      </c>
      <c r="AS5042" s="26" t="s">
        <v>168</v>
      </c>
      <c r="AT5042" s="26" t="s">
        <v>704</v>
      </c>
      <c r="AU5042" s="26" t="s">
        <v>63</v>
      </c>
      <c r="AV5042" s="26" t="s">
        <v>63</v>
      </c>
      <c r="AW5042" s="26" t="s">
        <v>63</v>
      </c>
      <c r="AX5042" s="26" t="s">
        <v>63</v>
      </c>
      <c r="AY5042" s="26">
        <v>43.844673999999898</v>
      </c>
      <c r="AZ5042" s="26">
        <v>-101.329849999999</v>
      </c>
      <c r="BA5042" s="26" t="s">
        <v>521</v>
      </c>
      <c r="BB5042" s="26" t="s">
        <v>611</v>
      </c>
      <c r="BC5042" s="26" t="s">
        <v>167</v>
      </c>
      <c r="BD5042" s="26" t="s">
        <v>154</v>
      </c>
      <c r="BE5042" s="26"/>
      <c r="BF5042" s="26" t="s">
        <v>99</v>
      </c>
      <c r="BG5042" s="26" t="s">
        <v>167</v>
      </c>
      <c r="BH5042" s="26" t="s">
        <v>99</v>
      </c>
      <c r="BI5042" s="26">
        <v>9</v>
      </c>
      <c r="BJ5042" s="26" t="s">
        <v>217</v>
      </c>
    </row>
    <row r="5043" spans="36:62" x14ac:dyDescent="0.25">
      <c r="AJ5043" s="26">
        <v>618</v>
      </c>
      <c r="AK5043" s="26">
        <v>1903581</v>
      </c>
      <c r="AL5043" s="264">
        <v>43560.586111111108</v>
      </c>
      <c r="AM5043" s="26" t="s">
        <v>147</v>
      </c>
      <c r="AN5043" s="26" t="s">
        <v>63</v>
      </c>
      <c r="AO5043" s="26" t="s">
        <v>156</v>
      </c>
      <c r="AP5043" s="26" t="s">
        <v>159</v>
      </c>
      <c r="AQ5043" s="26">
        <v>0</v>
      </c>
      <c r="AR5043" s="26">
        <v>90</v>
      </c>
      <c r="AS5043" s="26" t="s">
        <v>814</v>
      </c>
      <c r="AT5043" s="26" t="s">
        <v>71</v>
      </c>
      <c r="AU5043" s="26" t="s">
        <v>63</v>
      </c>
      <c r="AV5043" s="26" t="s">
        <v>63</v>
      </c>
      <c r="AW5043" s="26" t="s">
        <v>69</v>
      </c>
      <c r="AX5043" s="26" t="s">
        <v>63</v>
      </c>
      <c r="AY5043" s="26">
        <v>43.889408000000003</v>
      </c>
      <c r="AZ5043" s="26">
        <v>-101.12525100000001</v>
      </c>
      <c r="BA5043" s="26" t="s">
        <v>158</v>
      </c>
      <c r="BB5043" s="26" t="s">
        <v>609</v>
      </c>
      <c r="BC5043" s="26" t="s">
        <v>861</v>
      </c>
      <c r="BD5043" s="26" t="s">
        <v>68</v>
      </c>
      <c r="BE5043" s="26" t="s">
        <v>644</v>
      </c>
      <c r="BF5043" s="26" t="s">
        <v>68</v>
      </c>
      <c r="BG5043" s="26" t="s">
        <v>68</v>
      </c>
      <c r="BH5043" s="26" t="s">
        <v>892</v>
      </c>
      <c r="BI5043" s="26">
        <v>9</v>
      </c>
      <c r="BJ5043" s="26" t="s">
        <v>20</v>
      </c>
    </row>
    <row r="5044" spans="36:62" x14ac:dyDescent="0.25">
      <c r="AJ5044" s="26">
        <v>619</v>
      </c>
      <c r="AK5044" s="26">
        <v>1903829</v>
      </c>
      <c r="AL5044" s="264">
        <v>43555.666666666664</v>
      </c>
      <c r="AM5044" s="26" t="s">
        <v>565</v>
      </c>
      <c r="AN5044" s="26" t="s">
        <v>63</v>
      </c>
      <c r="AO5044" s="26" t="s">
        <v>156</v>
      </c>
      <c r="AP5044" s="26" t="s">
        <v>159</v>
      </c>
      <c r="AQ5044" s="26">
        <v>0</v>
      </c>
      <c r="AR5044" s="26">
        <v>90</v>
      </c>
      <c r="AS5044" s="26" t="s">
        <v>172</v>
      </c>
      <c r="AT5044" s="26" t="s">
        <v>71</v>
      </c>
      <c r="AU5044" s="26" t="s">
        <v>63</v>
      </c>
      <c r="AV5044" s="26" t="s">
        <v>63</v>
      </c>
      <c r="AW5044" s="26" t="s">
        <v>63</v>
      </c>
      <c r="AX5044" s="26" t="s">
        <v>63</v>
      </c>
      <c r="AY5044" s="26">
        <v>43.9009369999999</v>
      </c>
      <c r="AZ5044" s="26">
        <v>-100.973336</v>
      </c>
      <c r="BA5044" s="26" t="s">
        <v>166</v>
      </c>
      <c r="BB5044" s="26" t="s">
        <v>611</v>
      </c>
      <c r="BC5044" s="26" t="s">
        <v>68</v>
      </c>
      <c r="BD5044" s="26" t="s">
        <v>68</v>
      </c>
      <c r="BE5044" s="26"/>
      <c r="BF5044" s="26" t="s">
        <v>68</v>
      </c>
      <c r="BG5044" s="26" t="s">
        <v>68</v>
      </c>
      <c r="BH5044" s="26" t="s">
        <v>160</v>
      </c>
      <c r="BI5044" s="26">
        <v>9</v>
      </c>
      <c r="BJ5044" s="26" t="s">
        <v>217</v>
      </c>
    </row>
    <row r="5045" spans="36:62" x14ac:dyDescent="0.25">
      <c r="AJ5045" s="26">
        <v>621</v>
      </c>
      <c r="AK5045" s="26">
        <v>1904377</v>
      </c>
      <c r="AL5045" s="264">
        <v>43585.75</v>
      </c>
      <c r="AM5045" s="26" t="s">
        <v>147</v>
      </c>
      <c r="AN5045" s="26" t="s">
        <v>63</v>
      </c>
      <c r="AO5045" s="26" t="s">
        <v>156</v>
      </c>
      <c r="AP5045" s="26" t="s">
        <v>159</v>
      </c>
      <c r="AQ5045" s="26">
        <v>0</v>
      </c>
      <c r="AR5045" s="26">
        <v>73</v>
      </c>
      <c r="AS5045" s="26" t="s">
        <v>628</v>
      </c>
      <c r="AT5045" s="26" t="s">
        <v>74</v>
      </c>
      <c r="AU5045" s="26" t="s">
        <v>63</v>
      </c>
      <c r="AV5045" s="26" t="s">
        <v>63</v>
      </c>
      <c r="AW5045" s="26" t="s">
        <v>63</v>
      </c>
      <c r="AX5045" s="26" t="s">
        <v>63</v>
      </c>
      <c r="AY5045" s="26">
        <v>43.835864000000001</v>
      </c>
      <c r="AZ5045" s="26">
        <v>-101.522458999999</v>
      </c>
      <c r="BA5045" s="26" t="s">
        <v>166</v>
      </c>
      <c r="BB5045" s="26" t="s">
        <v>690</v>
      </c>
      <c r="BC5045" s="26" t="s">
        <v>659</v>
      </c>
      <c r="BD5045" s="26" t="s">
        <v>68</v>
      </c>
      <c r="BE5045" s="26" t="s">
        <v>782</v>
      </c>
      <c r="BF5045" s="26" t="s">
        <v>68</v>
      </c>
      <c r="BG5045" s="26" t="s">
        <v>68</v>
      </c>
      <c r="BH5045" s="26" t="s">
        <v>175</v>
      </c>
      <c r="BI5045" s="26">
        <v>9</v>
      </c>
      <c r="BJ5045" s="26" t="s">
        <v>217</v>
      </c>
    </row>
    <row r="5046" spans="36:62" x14ac:dyDescent="0.25">
      <c r="AJ5046" s="26">
        <v>622</v>
      </c>
      <c r="AK5046" s="26">
        <v>1906008</v>
      </c>
      <c r="AL5046" s="264">
        <v>43611.142361111109</v>
      </c>
      <c r="AM5046" s="26" t="s">
        <v>147</v>
      </c>
      <c r="AN5046" s="26" t="s">
        <v>63</v>
      </c>
      <c r="AO5046" s="26"/>
      <c r="AP5046" s="26"/>
      <c r="AQ5046" s="26">
        <v>-1</v>
      </c>
      <c r="AR5046" s="26">
        <v>90</v>
      </c>
      <c r="AS5046" s="26" t="s">
        <v>168</v>
      </c>
      <c r="AT5046" s="26" t="s">
        <v>71</v>
      </c>
      <c r="AU5046" s="26" t="s">
        <v>63</v>
      </c>
      <c r="AV5046" s="26" t="s">
        <v>63</v>
      </c>
      <c r="AW5046" s="26" t="s">
        <v>63</v>
      </c>
      <c r="AX5046" s="26" t="s">
        <v>63</v>
      </c>
      <c r="AY5046" s="26">
        <v>43.851607000000001</v>
      </c>
      <c r="AZ5046" s="26">
        <v>-101.388790999999</v>
      </c>
      <c r="BA5046" s="26" t="s">
        <v>158</v>
      </c>
      <c r="BB5046" s="26" t="s">
        <v>609</v>
      </c>
      <c r="BC5046" s="26" t="s">
        <v>167</v>
      </c>
      <c r="BD5046" s="26" t="s">
        <v>154</v>
      </c>
      <c r="BE5046" s="26"/>
      <c r="BF5046" s="26" t="s">
        <v>99</v>
      </c>
      <c r="BG5046" s="26" t="s">
        <v>167</v>
      </c>
      <c r="BH5046" s="26" t="s">
        <v>99</v>
      </c>
      <c r="BI5046" s="26">
        <v>9</v>
      </c>
      <c r="BJ5046" s="26" t="s">
        <v>217</v>
      </c>
    </row>
    <row r="5047" spans="36:62" x14ac:dyDescent="0.25">
      <c r="AJ5047" s="26">
        <v>623</v>
      </c>
      <c r="AK5047" s="26">
        <v>1907606</v>
      </c>
      <c r="AL5047" s="264">
        <v>43606.583333333336</v>
      </c>
      <c r="AM5047" s="26" t="s">
        <v>147</v>
      </c>
      <c r="AN5047" s="26" t="s">
        <v>63</v>
      </c>
      <c r="AO5047" s="26" t="s">
        <v>156</v>
      </c>
      <c r="AP5047" s="26" t="s">
        <v>159</v>
      </c>
      <c r="AQ5047" s="26">
        <v>0</v>
      </c>
      <c r="AR5047" s="26">
        <v>90</v>
      </c>
      <c r="AS5047" s="26" t="s">
        <v>628</v>
      </c>
      <c r="AT5047" s="26" t="s">
        <v>77</v>
      </c>
      <c r="AU5047" s="26" t="s">
        <v>63</v>
      </c>
      <c r="AV5047" s="26" t="s">
        <v>63</v>
      </c>
      <c r="AW5047" s="26" t="s">
        <v>63</v>
      </c>
      <c r="AX5047" s="26" t="s">
        <v>63</v>
      </c>
      <c r="AY5047" s="26">
        <v>43.842550000000003</v>
      </c>
      <c r="AZ5047" s="26">
        <v>-101.239215</v>
      </c>
      <c r="BA5047" s="26" t="s">
        <v>490</v>
      </c>
      <c r="BB5047" s="26" t="s">
        <v>611</v>
      </c>
      <c r="BC5047" s="26" t="s">
        <v>614</v>
      </c>
      <c r="BD5047" s="26" t="s">
        <v>615</v>
      </c>
      <c r="BE5047" s="26" t="s">
        <v>677</v>
      </c>
      <c r="BF5047" s="26" t="s">
        <v>68</v>
      </c>
      <c r="BG5047" s="26" t="s">
        <v>68</v>
      </c>
      <c r="BH5047" s="26" t="s">
        <v>175</v>
      </c>
      <c r="BI5047" s="26">
        <v>9</v>
      </c>
      <c r="BJ5047" s="26" t="s">
        <v>217</v>
      </c>
    </row>
    <row r="5048" spans="36:62" x14ac:dyDescent="0.25">
      <c r="AJ5048" s="26">
        <v>624</v>
      </c>
      <c r="AK5048" s="26">
        <v>1908349</v>
      </c>
      <c r="AL5048" s="264">
        <v>43649.892361111109</v>
      </c>
      <c r="AM5048" s="26" t="s">
        <v>147</v>
      </c>
      <c r="AN5048" s="26" t="s">
        <v>63</v>
      </c>
      <c r="AO5048" s="26" t="s">
        <v>156</v>
      </c>
      <c r="AP5048" s="26" t="s">
        <v>159</v>
      </c>
      <c r="AQ5048" s="26">
        <v>0</v>
      </c>
      <c r="AR5048" s="26">
        <v>90</v>
      </c>
      <c r="AS5048" s="26" t="s">
        <v>1263</v>
      </c>
      <c r="AT5048" s="26" t="s">
        <v>74</v>
      </c>
      <c r="AU5048" s="26" t="s">
        <v>63</v>
      </c>
      <c r="AV5048" s="26" t="s">
        <v>63</v>
      </c>
      <c r="AW5048" s="26" t="s">
        <v>63</v>
      </c>
      <c r="AX5048" s="26" t="s">
        <v>63</v>
      </c>
      <c r="AY5048" s="26">
        <v>43.851176000000002</v>
      </c>
      <c r="AZ5048" s="26">
        <v>-101.470827999999</v>
      </c>
      <c r="BA5048" s="26" t="s">
        <v>483</v>
      </c>
      <c r="BB5048" s="26" t="s">
        <v>609</v>
      </c>
      <c r="BC5048" s="26" t="s">
        <v>708</v>
      </c>
      <c r="BD5048" s="26" t="s">
        <v>68</v>
      </c>
      <c r="BE5048" s="26"/>
      <c r="BF5048" s="26" t="s">
        <v>759</v>
      </c>
      <c r="BG5048" s="26" t="s">
        <v>68</v>
      </c>
      <c r="BH5048" s="26" t="s">
        <v>646</v>
      </c>
      <c r="BI5048" s="26">
        <v>9</v>
      </c>
      <c r="BJ5048" s="26" t="s">
        <v>217</v>
      </c>
    </row>
    <row r="5049" spans="36:62" x14ac:dyDescent="0.25">
      <c r="AJ5049" s="26">
        <v>625</v>
      </c>
      <c r="AK5049" s="26">
        <v>1908732</v>
      </c>
      <c r="AL5049" s="264">
        <v>43660.125</v>
      </c>
      <c r="AM5049" s="26" t="s">
        <v>565</v>
      </c>
      <c r="AN5049" s="26" t="s">
        <v>63</v>
      </c>
      <c r="AO5049" s="26"/>
      <c r="AP5049" s="26"/>
      <c r="AQ5049" s="26">
        <v>-1</v>
      </c>
      <c r="AR5049" s="26">
        <v>90</v>
      </c>
      <c r="AS5049" s="26" t="s">
        <v>168</v>
      </c>
      <c r="AT5049" s="26" t="s">
        <v>71</v>
      </c>
      <c r="AU5049" s="26" t="s">
        <v>63</v>
      </c>
      <c r="AV5049" s="26" t="s">
        <v>63</v>
      </c>
      <c r="AW5049" s="26" t="s">
        <v>63</v>
      </c>
      <c r="AX5049" s="26" t="s">
        <v>63</v>
      </c>
      <c r="AY5049" s="26">
        <v>43.900911999999899</v>
      </c>
      <c r="AZ5049" s="26">
        <v>-100.946534999999</v>
      </c>
      <c r="BA5049" s="26" t="s">
        <v>158</v>
      </c>
      <c r="BB5049" s="26" t="s">
        <v>611</v>
      </c>
      <c r="BC5049" s="26" t="s">
        <v>167</v>
      </c>
      <c r="BD5049" s="26" t="s">
        <v>154</v>
      </c>
      <c r="BE5049" s="26"/>
      <c r="BF5049" s="26" t="s">
        <v>99</v>
      </c>
      <c r="BG5049" s="26" t="s">
        <v>167</v>
      </c>
      <c r="BH5049" s="26" t="s">
        <v>99</v>
      </c>
      <c r="BI5049" s="26">
        <v>9</v>
      </c>
      <c r="BJ5049" s="26" t="s">
        <v>217</v>
      </c>
    </row>
    <row r="5050" spans="36:62" x14ac:dyDescent="0.25">
      <c r="AJ5050" s="26">
        <v>626</v>
      </c>
      <c r="AK5050" s="26">
        <v>1909266</v>
      </c>
      <c r="AL5050" s="264">
        <v>43631.603472222225</v>
      </c>
      <c r="AM5050" s="26" t="s">
        <v>147</v>
      </c>
      <c r="AN5050" s="26" t="s">
        <v>63</v>
      </c>
      <c r="AO5050" s="26" t="s">
        <v>156</v>
      </c>
      <c r="AP5050" s="26" t="s">
        <v>159</v>
      </c>
      <c r="AQ5050" s="26">
        <v>0</v>
      </c>
      <c r="AR5050" s="26">
        <v>90</v>
      </c>
      <c r="AS5050" s="26" t="s">
        <v>683</v>
      </c>
      <c r="AT5050" s="26" t="s">
        <v>71</v>
      </c>
      <c r="AU5050" s="26" t="s">
        <v>63</v>
      </c>
      <c r="AV5050" s="26" t="s">
        <v>63</v>
      </c>
      <c r="AW5050" s="26" t="s">
        <v>63</v>
      </c>
      <c r="AX5050" s="26" t="s">
        <v>63</v>
      </c>
      <c r="AY5050" s="26">
        <v>43.848433</v>
      </c>
      <c r="AZ5050" s="26">
        <v>-101.500388</v>
      </c>
      <c r="BA5050" s="26" t="s">
        <v>208</v>
      </c>
      <c r="BB5050" s="26" t="s">
        <v>609</v>
      </c>
      <c r="BC5050" s="26" t="s">
        <v>162</v>
      </c>
      <c r="BD5050" s="26" t="s">
        <v>68</v>
      </c>
      <c r="BE5050" s="26"/>
      <c r="BF5050" s="26" t="s">
        <v>68</v>
      </c>
      <c r="BG5050" s="26" t="s">
        <v>68</v>
      </c>
      <c r="BH5050" s="26" t="s">
        <v>146</v>
      </c>
      <c r="BI5050" s="26">
        <v>9</v>
      </c>
      <c r="BJ5050" s="26" t="s">
        <v>217</v>
      </c>
    </row>
    <row r="5051" spans="36:62" x14ac:dyDescent="0.25">
      <c r="AJ5051" s="26">
        <v>629</v>
      </c>
      <c r="AK5051" s="26">
        <v>1910283</v>
      </c>
      <c r="AL5051" s="264">
        <v>43630.947916666664</v>
      </c>
      <c r="AM5051" s="26" t="s">
        <v>565</v>
      </c>
      <c r="AN5051" s="26" t="s">
        <v>63</v>
      </c>
      <c r="AO5051" s="26"/>
      <c r="AP5051" s="26"/>
      <c r="AQ5051" s="26">
        <v>-1</v>
      </c>
      <c r="AR5051" s="26">
        <v>90</v>
      </c>
      <c r="AS5051" s="26" t="s">
        <v>168</v>
      </c>
      <c r="AT5051" s="26" t="s">
        <v>71</v>
      </c>
      <c r="AU5051" s="26" t="s">
        <v>63</v>
      </c>
      <c r="AV5051" s="26" t="s">
        <v>63</v>
      </c>
      <c r="AW5051" s="26" t="s">
        <v>63</v>
      </c>
      <c r="AX5051" s="26" t="s">
        <v>63</v>
      </c>
      <c r="AY5051" s="26">
        <v>43.901175000000002</v>
      </c>
      <c r="AZ5051" s="26">
        <v>-100.963718</v>
      </c>
      <c r="BA5051" s="26" t="s">
        <v>158</v>
      </c>
      <c r="BB5051" s="26" t="s">
        <v>609</v>
      </c>
      <c r="BC5051" s="26" t="s">
        <v>167</v>
      </c>
      <c r="BD5051" s="26" t="s">
        <v>154</v>
      </c>
      <c r="BE5051" s="26"/>
      <c r="BF5051" s="26" t="s">
        <v>99</v>
      </c>
      <c r="BG5051" s="26" t="s">
        <v>167</v>
      </c>
      <c r="BH5051" s="26" t="s">
        <v>99</v>
      </c>
      <c r="BI5051" s="26">
        <v>9</v>
      </c>
      <c r="BJ5051" s="26" t="s">
        <v>217</v>
      </c>
    </row>
    <row r="5052" spans="36:62" x14ac:dyDescent="0.25">
      <c r="AJ5052" s="26">
        <v>630</v>
      </c>
      <c r="AK5052" s="26">
        <v>1910284</v>
      </c>
      <c r="AL5052" s="264">
        <v>43676.920138888891</v>
      </c>
      <c r="AM5052" s="26" t="s">
        <v>565</v>
      </c>
      <c r="AN5052" s="26" t="s">
        <v>63</v>
      </c>
      <c r="AO5052" s="26"/>
      <c r="AP5052" s="26"/>
      <c r="AQ5052" s="26">
        <v>-1</v>
      </c>
      <c r="AR5052" s="26">
        <v>90</v>
      </c>
      <c r="AS5052" s="26" t="s">
        <v>168</v>
      </c>
      <c r="AT5052" s="26" t="s">
        <v>71</v>
      </c>
      <c r="AU5052" s="26" t="s">
        <v>63</v>
      </c>
      <c r="AV5052" s="26" t="s">
        <v>63</v>
      </c>
      <c r="AW5052" s="26" t="s">
        <v>63</v>
      </c>
      <c r="AX5052" s="26" t="s">
        <v>63</v>
      </c>
      <c r="AY5052" s="26">
        <v>43.886467000000003</v>
      </c>
      <c r="AZ5052" s="26">
        <v>-100.859404999999</v>
      </c>
      <c r="BA5052" s="26" t="s">
        <v>521</v>
      </c>
      <c r="BB5052" s="26" t="s">
        <v>611</v>
      </c>
      <c r="BC5052" s="26" t="s">
        <v>167</v>
      </c>
      <c r="BD5052" s="26" t="s">
        <v>154</v>
      </c>
      <c r="BE5052" s="26"/>
      <c r="BF5052" s="26" t="s">
        <v>99</v>
      </c>
      <c r="BG5052" s="26" t="s">
        <v>167</v>
      </c>
      <c r="BH5052" s="26" t="s">
        <v>99</v>
      </c>
      <c r="BI5052" s="26">
        <v>9</v>
      </c>
      <c r="BJ5052" s="26" t="s">
        <v>217</v>
      </c>
    </row>
    <row r="5053" spans="36:62" x14ac:dyDescent="0.25">
      <c r="AJ5053" s="26">
        <v>631</v>
      </c>
      <c r="AK5053" s="26">
        <v>1910674</v>
      </c>
      <c r="AL5053" s="264">
        <v>43678.638888888891</v>
      </c>
      <c r="AM5053" s="26" t="s">
        <v>147</v>
      </c>
      <c r="AN5053" s="26" t="s">
        <v>63</v>
      </c>
      <c r="AO5053" s="26" t="s">
        <v>156</v>
      </c>
      <c r="AP5053" s="26" t="s">
        <v>159</v>
      </c>
      <c r="AQ5053" s="26">
        <v>0</v>
      </c>
      <c r="AR5053" s="26">
        <v>90</v>
      </c>
      <c r="AS5053" s="26" t="s">
        <v>1501</v>
      </c>
      <c r="AT5053" s="26" t="s">
        <v>71</v>
      </c>
      <c r="AU5053" s="26" t="s">
        <v>69</v>
      </c>
      <c r="AV5053" s="26" t="s">
        <v>63</v>
      </c>
      <c r="AW5053" s="26" t="s">
        <v>63</v>
      </c>
      <c r="AX5053" s="26" t="s">
        <v>63</v>
      </c>
      <c r="AY5053" s="26">
        <v>43.849415999999898</v>
      </c>
      <c r="AZ5053" s="26">
        <v>-101.354308</v>
      </c>
      <c r="BA5053" s="26" t="s">
        <v>158</v>
      </c>
      <c r="BB5053" s="26" t="s">
        <v>609</v>
      </c>
      <c r="BC5053" s="26" t="s">
        <v>620</v>
      </c>
      <c r="BD5053" s="26" t="s">
        <v>68</v>
      </c>
      <c r="BE5053" s="26" t="s">
        <v>747</v>
      </c>
      <c r="BF5053" s="26" t="s">
        <v>675</v>
      </c>
      <c r="BG5053" s="26" t="s">
        <v>68</v>
      </c>
      <c r="BH5053" s="26" t="s">
        <v>210</v>
      </c>
      <c r="BI5053" s="26">
        <v>9</v>
      </c>
      <c r="BJ5053" s="26" t="s">
        <v>21</v>
      </c>
    </row>
    <row r="5054" spans="36:62" x14ac:dyDescent="0.25">
      <c r="AJ5054" s="26">
        <v>633</v>
      </c>
      <c r="AK5054" s="26">
        <v>1910676</v>
      </c>
      <c r="AL5054" s="264">
        <v>43686.583333333336</v>
      </c>
      <c r="AM5054" s="26" t="s">
        <v>147</v>
      </c>
      <c r="AN5054" s="26" t="s">
        <v>63</v>
      </c>
      <c r="AO5054" s="26" t="s">
        <v>720</v>
      </c>
      <c r="AP5054" s="26" t="s">
        <v>159</v>
      </c>
      <c r="AQ5054" s="26">
        <v>0</v>
      </c>
      <c r="AR5054" s="26">
        <v>90</v>
      </c>
      <c r="AS5054" s="26" t="s">
        <v>201</v>
      </c>
      <c r="AT5054" s="26" t="s">
        <v>216</v>
      </c>
      <c r="AU5054" s="26" t="s">
        <v>63</v>
      </c>
      <c r="AV5054" s="26" t="s">
        <v>63</v>
      </c>
      <c r="AW5054" s="26" t="s">
        <v>63</v>
      </c>
      <c r="AX5054" s="26" t="s">
        <v>63</v>
      </c>
      <c r="AY5054" s="26">
        <v>43.842730000000003</v>
      </c>
      <c r="AZ5054" s="26">
        <v>-101.29187</v>
      </c>
      <c r="BA5054" s="26" t="s">
        <v>37</v>
      </c>
      <c r="BB5054" s="26" t="s">
        <v>611</v>
      </c>
      <c r="BC5054" s="26" t="s">
        <v>667</v>
      </c>
      <c r="BD5054" s="26" t="s">
        <v>68</v>
      </c>
      <c r="BE5054" s="26"/>
      <c r="BF5054" s="26" t="s">
        <v>68</v>
      </c>
      <c r="BG5054" s="26" t="s">
        <v>68</v>
      </c>
      <c r="BH5054" s="26" t="s">
        <v>160</v>
      </c>
      <c r="BI5054" s="26">
        <v>9</v>
      </c>
      <c r="BJ5054" s="26" t="s">
        <v>21</v>
      </c>
    </row>
    <row r="5055" spans="36:62" x14ac:dyDescent="0.25">
      <c r="AJ5055" s="26">
        <v>634</v>
      </c>
      <c r="AK5055" s="26">
        <v>1910813</v>
      </c>
      <c r="AL5055" s="264">
        <v>43681.125</v>
      </c>
      <c r="AM5055" s="26" t="s">
        <v>147</v>
      </c>
      <c r="AN5055" s="26" t="s">
        <v>63</v>
      </c>
      <c r="AO5055" s="26"/>
      <c r="AP5055" s="26"/>
      <c r="AQ5055" s="26">
        <v>-1</v>
      </c>
      <c r="AR5055" s="26">
        <v>90</v>
      </c>
      <c r="AS5055" s="26" t="s">
        <v>168</v>
      </c>
      <c r="AT5055" s="26" t="s">
        <v>71</v>
      </c>
      <c r="AU5055" s="26" t="s">
        <v>63</v>
      </c>
      <c r="AV5055" s="26" t="s">
        <v>63</v>
      </c>
      <c r="AW5055" s="26" t="s">
        <v>63</v>
      </c>
      <c r="AX5055" s="26" t="s">
        <v>63</v>
      </c>
      <c r="AY5055" s="26">
        <v>43.899419000000002</v>
      </c>
      <c r="AZ5055" s="26">
        <v>-101.09550400000001</v>
      </c>
      <c r="BA5055" s="26" t="s">
        <v>158</v>
      </c>
      <c r="BB5055" s="26" t="s">
        <v>611</v>
      </c>
      <c r="BC5055" s="26" t="s">
        <v>167</v>
      </c>
      <c r="BD5055" s="26" t="s">
        <v>154</v>
      </c>
      <c r="BE5055" s="26"/>
      <c r="BF5055" s="26" t="s">
        <v>99</v>
      </c>
      <c r="BG5055" s="26" t="s">
        <v>167</v>
      </c>
      <c r="BH5055" s="26" t="s">
        <v>99</v>
      </c>
      <c r="BI5055" s="26">
        <v>9</v>
      </c>
      <c r="BJ5055" s="26" t="s">
        <v>217</v>
      </c>
    </row>
    <row r="5056" spans="36:62" x14ac:dyDescent="0.25">
      <c r="AJ5056" s="26">
        <v>635</v>
      </c>
      <c r="AK5056" s="26">
        <v>1910963</v>
      </c>
      <c r="AL5056" s="264">
        <v>43691.479861111111</v>
      </c>
      <c r="AM5056" s="26" t="s">
        <v>147</v>
      </c>
      <c r="AN5056" s="26" t="s">
        <v>63</v>
      </c>
      <c r="AO5056" s="26" t="s">
        <v>173</v>
      </c>
      <c r="AP5056" s="26" t="s">
        <v>159</v>
      </c>
      <c r="AQ5056" s="26">
        <v>0</v>
      </c>
      <c r="AR5056" s="26">
        <v>73</v>
      </c>
      <c r="AS5056" s="26" t="s">
        <v>809</v>
      </c>
      <c r="AT5056" s="26" t="s">
        <v>71</v>
      </c>
      <c r="AU5056" s="26" t="s">
        <v>63</v>
      </c>
      <c r="AV5056" s="26" t="s">
        <v>63</v>
      </c>
      <c r="AW5056" s="26" t="s">
        <v>63</v>
      </c>
      <c r="AX5056" s="26" t="s">
        <v>63</v>
      </c>
      <c r="AY5056" s="26">
        <v>43.570118999999899</v>
      </c>
      <c r="AZ5056" s="26">
        <v>-101.52088500000001</v>
      </c>
      <c r="BA5056" s="26" t="s">
        <v>505</v>
      </c>
      <c r="BB5056" s="26" t="s">
        <v>165</v>
      </c>
      <c r="BC5056" s="26" t="s">
        <v>68</v>
      </c>
      <c r="BD5056" s="26" t="s">
        <v>68</v>
      </c>
      <c r="BE5056" s="26" t="s">
        <v>808</v>
      </c>
      <c r="BF5056" s="26" t="s">
        <v>68</v>
      </c>
      <c r="BG5056" s="26" t="s">
        <v>68</v>
      </c>
      <c r="BH5056" s="26" t="s">
        <v>646</v>
      </c>
      <c r="BI5056" s="26">
        <v>9</v>
      </c>
      <c r="BJ5056" s="26" t="s">
        <v>20</v>
      </c>
    </row>
    <row r="5057" spans="36:62" x14ac:dyDescent="0.25">
      <c r="AJ5057" s="26">
        <v>636</v>
      </c>
      <c r="AK5057" s="26">
        <v>1911125</v>
      </c>
      <c r="AL5057" s="264">
        <v>43691.11041666667</v>
      </c>
      <c r="AM5057" s="26" t="s">
        <v>147</v>
      </c>
      <c r="AN5057" s="26" t="s">
        <v>63</v>
      </c>
      <c r="AO5057" s="26"/>
      <c r="AP5057" s="26"/>
      <c r="AQ5057" s="26">
        <v>-1</v>
      </c>
      <c r="AR5057" s="26">
        <v>90</v>
      </c>
      <c r="AS5057" s="26" t="s">
        <v>168</v>
      </c>
      <c r="AT5057" s="26" t="s">
        <v>71</v>
      </c>
      <c r="AU5057" s="26" t="s">
        <v>63</v>
      </c>
      <c r="AV5057" s="26" t="s">
        <v>63</v>
      </c>
      <c r="AW5057" s="26" t="s">
        <v>63</v>
      </c>
      <c r="AX5057" s="26" t="s">
        <v>63</v>
      </c>
      <c r="AY5057" s="26">
        <v>43.887402000000002</v>
      </c>
      <c r="AZ5057" s="26">
        <v>-101.129183999999</v>
      </c>
      <c r="BA5057" s="26" t="s">
        <v>166</v>
      </c>
      <c r="BB5057" s="26" t="s">
        <v>609</v>
      </c>
      <c r="BC5057" s="26" t="s">
        <v>167</v>
      </c>
      <c r="BD5057" s="26" t="s">
        <v>154</v>
      </c>
      <c r="BE5057" s="26"/>
      <c r="BF5057" s="26" t="s">
        <v>99</v>
      </c>
      <c r="BG5057" s="26" t="s">
        <v>167</v>
      </c>
      <c r="BH5057" s="26" t="s">
        <v>99</v>
      </c>
      <c r="BI5057" s="26">
        <v>9</v>
      </c>
      <c r="BJ5057" s="26" t="s">
        <v>217</v>
      </c>
    </row>
    <row r="5058" spans="36:62" x14ac:dyDescent="0.25">
      <c r="AJ5058" s="26">
        <v>638</v>
      </c>
      <c r="AK5058" s="26">
        <v>1911242</v>
      </c>
      <c r="AL5058" s="264">
        <v>43695.888888888891</v>
      </c>
      <c r="AM5058" s="26" t="s">
        <v>565</v>
      </c>
      <c r="AN5058" s="26" t="s">
        <v>63</v>
      </c>
      <c r="AO5058" s="26" t="s">
        <v>204</v>
      </c>
      <c r="AP5058" s="26" t="s">
        <v>159</v>
      </c>
      <c r="AQ5058" s="26">
        <v>0</v>
      </c>
      <c r="AR5058" s="26">
        <v>90</v>
      </c>
      <c r="AS5058" s="26" t="s">
        <v>1502</v>
      </c>
      <c r="AT5058" s="26" t="s">
        <v>71</v>
      </c>
      <c r="AU5058" s="26" t="s">
        <v>63</v>
      </c>
      <c r="AV5058" s="26" t="s">
        <v>63</v>
      </c>
      <c r="AW5058" s="26" t="s">
        <v>63</v>
      </c>
      <c r="AX5058" s="26" t="s">
        <v>63</v>
      </c>
      <c r="AY5058" s="26">
        <v>43.901183000000003</v>
      </c>
      <c r="AZ5058" s="26">
        <v>-100.977986999999</v>
      </c>
      <c r="BA5058" s="26" t="s">
        <v>37</v>
      </c>
      <c r="BB5058" s="26" t="s">
        <v>609</v>
      </c>
      <c r="BC5058" s="26" t="s">
        <v>68</v>
      </c>
      <c r="BD5058" s="26" t="s">
        <v>154</v>
      </c>
      <c r="BE5058" s="26"/>
      <c r="BF5058" s="26" t="s">
        <v>68</v>
      </c>
      <c r="BG5058" s="26" t="s">
        <v>68</v>
      </c>
      <c r="BH5058" s="26" t="s">
        <v>160</v>
      </c>
      <c r="BI5058" s="26">
        <v>9</v>
      </c>
      <c r="BJ5058" s="26" t="s">
        <v>20</v>
      </c>
    </row>
    <row r="5059" spans="36:62" x14ac:dyDescent="0.25">
      <c r="AJ5059" s="26">
        <v>639</v>
      </c>
      <c r="AK5059" s="26">
        <v>1911664</v>
      </c>
      <c r="AL5059" s="264">
        <v>43709.879166666666</v>
      </c>
      <c r="AM5059" s="26" t="s">
        <v>565</v>
      </c>
      <c r="AN5059" s="26" t="s">
        <v>63</v>
      </c>
      <c r="AO5059" s="26"/>
      <c r="AP5059" s="26"/>
      <c r="AQ5059" s="26">
        <v>-1</v>
      </c>
      <c r="AR5059" s="26">
        <v>90</v>
      </c>
      <c r="AS5059" s="26" t="s">
        <v>168</v>
      </c>
      <c r="AT5059" s="26" t="s">
        <v>71</v>
      </c>
      <c r="AU5059" s="26" t="s">
        <v>63</v>
      </c>
      <c r="AV5059" s="26" t="s">
        <v>63</v>
      </c>
      <c r="AW5059" s="26" t="s">
        <v>63</v>
      </c>
      <c r="AX5059" s="26" t="s">
        <v>63</v>
      </c>
      <c r="AY5059" s="26">
        <v>43.886738000000001</v>
      </c>
      <c r="AZ5059" s="26">
        <v>-100.75739900000001</v>
      </c>
      <c r="BA5059" s="26" t="s">
        <v>185</v>
      </c>
      <c r="BB5059" s="26" t="s">
        <v>609</v>
      </c>
      <c r="BC5059" s="26" t="s">
        <v>167</v>
      </c>
      <c r="BD5059" s="26" t="s">
        <v>154</v>
      </c>
      <c r="BE5059" s="26"/>
      <c r="BF5059" s="26" t="s">
        <v>99</v>
      </c>
      <c r="BG5059" s="26" t="s">
        <v>167</v>
      </c>
      <c r="BH5059" s="26" t="s">
        <v>99</v>
      </c>
      <c r="BI5059" s="26">
        <v>9</v>
      </c>
      <c r="BJ5059" s="26" t="s">
        <v>217</v>
      </c>
    </row>
    <row r="5060" spans="36:62" x14ac:dyDescent="0.25">
      <c r="AJ5060" s="26">
        <v>640</v>
      </c>
      <c r="AK5060" s="26">
        <v>1911402</v>
      </c>
      <c r="AL5060" s="264">
        <v>43696.885416666664</v>
      </c>
      <c r="AM5060" s="26" t="s">
        <v>147</v>
      </c>
      <c r="AN5060" s="26" t="s">
        <v>69</v>
      </c>
      <c r="AO5060" s="26" t="s">
        <v>173</v>
      </c>
      <c r="AP5060" s="26" t="s">
        <v>159</v>
      </c>
      <c r="AQ5060" s="26">
        <v>0</v>
      </c>
      <c r="AR5060" s="26">
        <v>73</v>
      </c>
      <c r="AS5060" s="26" t="s">
        <v>177</v>
      </c>
      <c r="AT5060" s="26" t="s">
        <v>71</v>
      </c>
      <c r="AU5060" s="26" t="s">
        <v>63</v>
      </c>
      <c r="AV5060" s="26" t="s">
        <v>63</v>
      </c>
      <c r="AW5060" s="26" t="s">
        <v>63</v>
      </c>
      <c r="AX5060" s="26" t="s">
        <v>63</v>
      </c>
      <c r="AY5060" s="26">
        <v>43.781187000000003</v>
      </c>
      <c r="AZ5060" s="26">
        <v>-101.530067</v>
      </c>
      <c r="BA5060" s="26" t="s">
        <v>183</v>
      </c>
      <c r="BB5060" s="26" t="s">
        <v>181</v>
      </c>
      <c r="BC5060" s="26" t="s">
        <v>176</v>
      </c>
      <c r="BD5060" s="26" t="s">
        <v>180</v>
      </c>
      <c r="BE5060" s="26"/>
      <c r="BF5060" s="26" t="s">
        <v>182</v>
      </c>
      <c r="BG5060" s="26" t="s">
        <v>182</v>
      </c>
      <c r="BH5060" s="26" t="s">
        <v>175</v>
      </c>
      <c r="BI5060" s="26">
        <v>9</v>
      </c>
      <c r="BJ5060" s="26" t="s">
        <v>21</v>
      </c>
    </row>
    <row r="5061" spans="36:62" x14ac:dyDescent="0.25">
      <c r="AJ5061" s="26">
        <v>642</v>
      </c>
      <c r="AK5061" s="26">
        <v>1912319</v>
      </c>
      <c r="AL5061" s="264">
        <v>43725.125</v>
      </c>
      <c r="AM5061" s="26" t="s">
        <v>565</v>
      </c>
      <c r="AN5061" s="26" t="s">
        <v>63</v>
      </c>
      <c r="AO5061" s="26"/>
      <c r="AP5061" s="26"/>
      <c r="AQ5061" s="26">
        <v>-1</v>
      </c>
      <c r="AR5061" s="26">
        <v>90</v>
      </c>
      <c r="AS5061" s="26" t="s">
        <v>168</v>
      </c>
      <c r="AT5061" s="26" t="s">
        <v>71</v>
      </c>
      <c r="AU5061" s="26" t="s">
        <v>63</v>
      </c>
      <c r="AV5061" s="26" t="s">
        <v>63</v>
      </c>
      <c r="AW5061" s="26" t="s">
        <v>63</v>
      </c>
      <c r="AX5061" s="26" t="s">
        <v>63</v>
      </c>
      <c r="AY5061" s="26">
        <v>43.886741999999899</v>
      </c>
      <c r="AZ5061" s="26">
        <v>-100.840587999999</v>
      </c>
      <c r="BA5061" s="26" t="s">
        <v>166</v>
      </c>
      <c r="BB5061" s="26" t="s">
        <v>609</v>
      </c>
      <c r="BC5061" s="26" t="s">
        <v>167</v>
      </c>
      <c r="BD5061" s="26" t="s">
        <v>154</v>
      </c>
      <c r="BE5061" s="26"/>
      <c r="BF5061" s="26" t="s">
        <v>99</v>
      </c>
      <c r="BG5061" s="26" t="s">
        <v>167</v>
      </c>
      <c r="BH5061" s="26" t="s">
        <v>99</v>
      </c>
      <c r="BI5061" s="26">
        <v>9</v>
      </c>
      <c r="BJ5061" s="26" t="s">
        <v>217</v>
      </c>
    </row>
    <row r="5062" spans="36:62" x14ac:dyDescent="0.25">
      <c r="AJ5062" s="26">
        <v>643</v>
      </c>
      <c r="AK5062" s="26">
        <v>1912490</v>
      </c>
      <c r="AL5062" s="264">
        <v>43727.923611111109</v>
      </c>
      <c r="AM5062" s="26" t="s">
        <v>565</v>
      </c>
      <c r="AN5062" s="26" t="s">
        <v>63</v>
      </c>
      <c r="AO5062" s="26"/>
      <c r="AP5062" s="26"/>
      <c r="AQ5062" s="26">
        <v>-1</v>
      </c>
      <c r="AR5062" s="26">
        <v>90</v>
      </c>
      <c r="AS5062" s="26" t="s">
        <v>168</v>
      </c>
      <c r="AT5062" s="26" t="s">
        <v>71</v>
      </c>
      <c r="AU5062" s="26" t="s">
        <v>63</v>
      </c>
      <c r="AV5062" s="26" t="s">
        <v>63</v>
      </c>
      <c r="AW5062" s="26" t="s">
        <v>63</v>
      </c>
      <c r="AX5062" s="26" t="s">
        <v>63</v>
      </c>
      <c r="AY5062" s="26">
        <v>43.882956999999898</v>
      </c>
      <c r="AZ5062" s="26">
        <v>-100.698739</v>
      </c>
      <c r="BA5062" s="26" t="s">
        <v>166</v>
      </c>
      <c r="BB5062" s="26" t="s">
        <v>611</v>
      </c>
      <c r="BC5062" s="26" t="s">
        <v>167</v>
      </c>
      <c r="BD5062" s="26" t="s">
        <v>154</v>
      </c>
      <c r="BE5062" s="26"/>
      <c r="BF5062" s="26" t="s">
        <v>99</v>
      </c>
      <c r="BG5062" s="26" t="s">
        <v>167</v>
      </c>
      <c r="BH5062" s="26" t="s">
        <v>99</v>
      </c>
      <c r="BI5062" s="26">
        <v>9</v>
      </c>
      <c r="BJ5062" s="26" t="s">
        <v>217</v>
      </c>
    </row>
    <row r="5063" spans="36:62" x14ac:dyDescent="0.25">
      <c r="AJ5063" s="26">
        <v>644</v>
      </c>
      <c r="AK5063" s="26">
        <v>1912891</v>
      </c>
      <c r="AL5063" s="264">
        <v>43716.847222222219</v>
      </c>
      <c r="AM5063" s="26" t="s">
        <v>147</v>
      </c>
      <c r="AN5063" s="26" t="s">
        <v>63</v>
      </c>
      <c r="AO5063" s="26"/>
      <c r="AP5063" s="26"/>
      <c r="AQ5063" s="26">
        <v>-1</v>
      </c>
      <c r="AR5063" s="26">
        <v>73</v>
      </c>
      <c r="AS5063" s="26" t="s">
        <v>168</v>
      </c>
      <c r="AT5063" s="26" t="s">
        <v>71</v>
      </c>
      <c r="AU5063" s="26" t="s">
        <v>63</v>
      </c>
      <c r="AV5063" s="26" t="s">
        <v>63</v>
      </c>
      <c r="AW5063" s="26" t="s">
        <v>63</v>
      </c>
      <c r="AX5063" s="26" t="s">
        <v>63</v>
      </c>
      <c r="AY5063" s="26">
        <v>43.615602000000003</v>
      </c>
      <c r="AZ5063" s="26">
        <v>-101.50550800000001</v>
      </c>
      <c r="BA5063" s="26" t="s">
        <v>158</v>
      </c>
      <c r="BB5063" s="26" t="s">
        <v>157</v>
      </c>
      <c r="BC5063" s="26" t="s">
        <v>167</v>
      </c>
      <c r="BD5063" s="26" t="s">
        <v>154</v>
      </c>
      <c r="BE5063" s="26"/>
      <c r="BF5063" s="26" t="s">
        <v>99</v>
      </c>
      <c r="BG5063" s="26" t="s">
        <v>167</v>
      </c>
      <c r="BH5063" s="26" t="s">
        <v>99</v>
      </c>
      <c r="BI5063" s="26">
        <v>9</v>
      </c>
      <c r="BJ5063" s="26" t="s">
        <v>217</v>
      </c>
    </row>
    <row r="5064" spans="36:62" x14ac:dyDescent="0.25">
      <c r="AJ5064" s="26">
        <v>645</v>
      </c>
      <c r="AK5064" s="26">
        <v>1914030</v>
      </c>
      <c r="AL5064" s="264">
        <v>43748.476388888892</v>
      </c>
      <c r="AM5064" s="26" t="s">
        <v>147</v>
      </c>
      <c r="AN5064" s="26" t="s">
        <v>63</v>
      </c>
      <c r="AO5064" s="26" t="s">
        <v>156</v>
      </c>
      <c r="AP5064" s="26" t="s">
        <v>159</v>
      </c>
      <c r="AQ5064" s="26">
        <v>0</v>
      </c>
      <c r="AR5064" s="26">
        <v>90</v>
      </c>
      <c r="AS5064" s="26" t="s">
        <v>1503</v>
      </c>
      <c r="AT5064" s="26" t="s">
        <v>613</v>
      </c>
      <c r="AU5064" s="26" t="s">
        <v>63</v>
      </c>
      <c r="AV5064" s="26" t="s">
        <v>63</v>
      </c>
      <c r="AW5064" s="26" t="s">
        <v>63</v>
      </c>
      <c r="AX5064" s="26" t="s">
        <v>63</v>
      </c>
      <c r="AY5064" s="26">
        <v>43.847178</v>
      </c>
      <c r="AZ5064" s="26">
        <v>-101.34348</v>
      </c>
      <c r="BA5064" s="26" t="s">
        <v>208</v>
      </c>
      <c r="BB5064" s="26" t="s">
        <v>611</v>
      </c>
      <c r="BC5064" s="26" t="s">
        <v>162</v>
      </c>
      <c r="BD5064" s="26" t="s">
        <v>615</v>
      </c>
      <c r="BE5064" s="26"/>
      <c r="BF5064" s="26" t="s">
        <v>68</v>
      </c>
      <c r="BG5064" s="26" t="s">
        <v>68</v>
      </c>
      <c r="BH5064" s="26" t="s">
        <v>160</v>
      </c>
      <c r="BI5064" s="26">
        <v>9</v>
      </c>
      <c r="BJ5064" s="26" t="s">
        <v>217</v>
      </c>
    </row>
    <row r="5065" spans="36:62" x14ac:dyDescent="0.25">
      <c r="AJ5065" s="26">
        <v>646</v>
      </c>
      <c r="AK5065" s="26">
        <v>1914420</v>
      </c>
      <c r="AL5065" s="264">
        <v>43748.791666666664</v>
      </c>
      <c r="AM5065" s="26" t="s">
        <v>565</v>
      </c>
      <c r="AN5065" s="26" t="s">
        <v>63</v>
      </c>
      <c r="AO5065" s="26" t="s">
        <v>156</v>
      </c>
      <c r="AP5065" s="26" t="s">
        <v>159</v>
      </c>
      <c r="AQ5065" s="26">
        <v>0</v>
      </c>
      <c r="AR5065" s="26">
        <v>90</v>
      </c>
      <c r="AS5065" s="26" t="s">
        <v>1504</v>
      </c>
      <c r="AT5065" s="26" t="s">
        <v>654</v>
      </c>
      <c r="AU5065" s="26" t="s">
        <v>63</v>
      </c>
      <c r="AV5065" s="26" t="s">
        <v>63</v>
      </c>
      <c r="AW5065" s="26" t="s">
        <v>63</v>
      </c>
      <c r="AX5065" s="26" t="s">
        <v>63</v>
      </c>
      <c r="AY5065" s="26">
        <v>43.886575999999899</v>
      </c>
      <c r="AZ5065" s="26">
        <v>-100.777727999999</v>
      </c>
      <c r="BA5065" s="26" t="s">
        <v>158</v>
      </c>
      <c r="BB5065" s="26" t="s">
        <v>611</v>
      </c>
      <c r="BC5065" s="26" t="s">
        <v>68</v>
      </c>
      <c r="BD5065" s="26" t="s">
        <v>615</v>
      </c>
      <c r="BE5065" s="26"/>
      <c r="BF5065" s="26" t="s">
        <v>68</v>
      </c>
      <c r="BG5065" s="26" t="s">
        <v>68</v>
      </c>
      <c r="BH5065" s="26" t="s">
        <v>160</v>
      </c>
      <c r="BI5065" s="26">
        <v>9</v>
      </c>
      <c r="BJ5065" s="26" t="s">
        <v>217</v>
      </c>
    </row>
    <row r="5066" spans="36:62" x14ac:dyDescent="0.25">
      <c r="AJ5066" s="26">
        <v>647</v>
      </c>
      <c r="AK5066" s="26">
        <v>1914421</v>
      </c>
      <c r="AL5066" s="264">
        <v>43748.777777777781</v>
      </c>
      <c r="AM5066" s="26" t="s">
        <v>147</v>
      </c>
      <c r="AN5066" s="26" t="s">
        <v>63</v>
      </c>
      <c r="AO5066" s="26" t="s">
        <v>156</v>
      </c>
      <c r="AP5066" s="26" t="s">
        <v>159</v>
      </c>
      <c r="AQ5066" s="26">
        <v>0</v>
      </c>
      <c r="AR5066" s="26">
        <v>90</v>
      </c>
      <c r="AS5066" s="26" t="s">
        <v>940</v>
      </c>
      <c r="AT5066" s="26" t="s">
        <v>654</v>
      </c>
      <c r="AU5066" s="26" t="s">
        <v>63</v>
      </c>
      <c r="AV5066" s="26" t="s">
        <v>63</v>
      </c>
      <c r="AW5066" s="26" t="s">
        <v>63</v>
      </c>
      <c r="AX5066" s="26" t="s">
        <v>63</v>
      </c>
      <c r="AY5066" s="26">
        <v>43.877364</v>
      </c>
      <c r="AZ5066" s="26">
        <v>-101.148251999999</v>
      </c>
      <c r="BA5066" s="26" t="s">
        <v>208</v>
      </c>
      <c r="BB5066" s="26" t="s">
        <v>611</v>
      </c>
      <c r="BC5066" s="26" t="s">
        <v>68</v>
      </c>
      <c r="BD5066" s="26" t="s">
        <v>615</v>
      </c>
      <c r="BE5066" s="26"/>
      <c r="BF5066" s="26" t="s">
        <v>68</v>
      </c>
      <c r="BG5066" s="26" t="s">
        <v>68</v>
      </c>
      <c r="BH5066" s="26" t="s">
        <v>160</v>
      </c>
      <c r="BI5066" s="26">
        <v>9</v>
      </c>
      <c r="BJ5066" s="26" t="s">
        <v>217</v>
      </c>
    </row>
    <row r="5067" spans="36:62" x14ac:dyDescent="0.25">
      <c r="AJ5067" s="26">
        <v>648</v>
      </c>
      <c r="AK5067" s="26">
        <v>1914422</v>
      </c>
      <c r="AL5067" s="264">
        <v>43748.914583333331</v>
      </c>
      <c r="AM5067" s="26" t="s">
        <v>147</v>
      </c>
      <c r="AN5067" s="26" t="s">
        <v>63</v>
      </c>
      <c r="AO5067" s="26" t="s">
        <v>156</v>
      </c>
      <c r="AP5067" s="26" t="s">
        <v>159</v>
      </c>
      <c r="AQ5067" s="26">
        <v>0</v>
      </c>
      <c r="AR5067" s="26">
        <v>90</v>
      </c>
      <c r="AS5067" s="26" t="s">
        <v>662</v>
      </c>
      <c r="AT5067" s="26" t="s">
        <v>654</v>
      </c>
      <c r="AU5067" s="26" t="s">
        <v>63</v>
      </c>
      <c r="AV5067" s="26" t="s">
        <v>63</v>
      </c>
      <c r="AW5067" s="26" t="s">
        <v>63</v>
      </c>
      <c r="AX5067" s="26" t="s">
        <v>63</v>
      </c>
      <c r="AY5067" s="26">
        <v>43.8973119999999</v>
      </c>
      <c r="AZ5067" s="26">
        <v>-101.106117999999</v>
      </c>
      <c r="BA5067" s="26" t="s">
        <v>208</v>
      </c>
      <c r="BB5067" s="26" t="s">
        <v>611</v>
      </c>
      <c r="BC5067" s="26" t="s">
        <v>68</v>
      </c>
      <c r="BD5067" s="26" t="s">
        <v>615</v>
      </c>
      <c r="BE5067" s="26"/>
      <c r="BF5067" s="26" t="s">
        <v>68</v>
      </c>
      <c r="BG5067" s="26" t="s">
        <v>68</v>
      </c>
      <c r="BH5067" s="26" t="s">
        <v>160</v>
      </c>
      <c r="BI5067" s="26">
        <v>9</v>
      </c>
      <c r="BJ5067" s="26" t="s">
        <v>217</v>
      </c>
    </row>
    <row r="5068" spans="36:62" x14ac:dyDescent="0.25">
      <c r="AJ5068" s="26">
        <v>649</v>
      </c>
      <c r="AK5068" s="26">
        <v>1914688</v>
      </c>
      <c r="AL5068" s="264">
        <v>43749.607638888891</v>
      </c>
      <c r="AM5068" s="26" t="s">
        <v>147</v>
      </c>
      <c r="AN5068" s="26" t="s">
        <v>63</v>
      </c>
      <c r="AO5068" s="26" t="s">
        <v>156</v>
      </c>
      <c r="AP5068" s="26" t="s">
        <v>627</v>
      </c>
      <c r="AQ5068" s="26">
        <v>0</v>
      </c>
      <c r="AR5068" s="26">
        <v>90</v>
      </c>
      <c r="AS5068" s="26" t="s">
        <v>628</v>
      </c>
      <c r="AT5068" s="26" t="s">
        <v>74</v>
      </c>
      <c r="AU5068" s="26" t="s">
        <v>63</v>
      </c>
      <c r="AV5068" s="26" t="s">
        <v>63</v>
      </c>
      <c r="AW5068" s="26" t="s">
        <v>63</v>
      </c>
      <c r="AX5068" s="26" t="s">
        <v>63</v>
      </c>
      <c r="AY5068" s="26">
        <v>43.856178</v>
      </c>
      <c r="AZ5068" s="26">
        <v>-101.19708</v>
      </c>
      <c r="BA5068" s="26" t="s">
        <v>490</v>
      </c>
      <c r="BB5068" s="26" t="s">
        <v>609</v>
      </c>
      <c r="BC5068" s="26" t="s">
        <v>1505</v>
      </c>
      <c r="BD5068" s="26" t="s">
        <v>681</v>
      </c>
      <c r="BE5068" s="26"/>
      <c r="BF5068" s="26" t="s">
        <v>68</v>
      </c>
      <c r="BG5068" s="26" t="s">
        <v>68</v>
      </c>
      <c r="BH5068" s="26" t="s">
        <v>646</v>
      </c>
      <c r="BI5068" s="26">
        <v>9</v>
      </c>
      <c r="BJ5068" s="26" t="s">
        <v>217</v>
      </c>
    </row>
    <row r="5069" spans="36:62" x14ac:dyDescent="0.25">
      <c r="AJ5069" s="26">
        <v>651</v>
      </c>
      <c r="AK5069" s="26">
        <v>1914845</v>
      </c>
      <c r="AL5069" s="264">
        <v>43758.923611111109</v>
      </c>
      <c r="AM5069" s="26" t="s">
        <v>147</v>
      </c>
      <c r="AN5069" s="26" t="s">
        <v>63</v>
      </c>
      <c r="AO5069" s="26" t="s">
        <v>214</v>
      </c>
      <c r="AP5069" s="26" t="s">
        <v>648</v>
      </c>
      <c r="AQ5069" s="26">
        <v>0</v>
      </c>
      <c r="AR5069" s="26">
        <v>90</v>
      </c>
      <c r="AS5069" s="26" t="s">
        <v>628</v>
      </c>
      <c r="AT5069" s="26" t="s">
        <v>834</v>
      </c>
      <c r="AU5069" s="26" t="s">
        <v>63</v>
      </c>
      <c r="AV5069" s="26" t="s">
        <v>63</v>
      </c>
      <c r="AW5069" s="26" t="s">
        <v>63</v>
      </c>
      <c r="AX5069" s="26" t="s">
        <v>63</v>
      </c>
      <c r="AY5069" s="26">
        <v>43.845218000000003</v>
      </c>
      <c r="AZ5069" s="26">
        <v>-101.331469999999</v>
      </c>
      <c r="BA5069" s="26" t="s">
        <v>493</v>
      </c>
      <c r="BB5069" s="26" t="s">
        <v>609</v>
      </c>
      <c r="BC5069" s="26" t="s">
        <v>1051</v>
      </c>
      <c r="BD5069" s="26" t="s">
        <v>68</v>
      </c>
      <c r="BE5069" s="26" t="s">
        <v>1506</v>
      </c>
      <c r="BF5069" s="26" t="s">
        <v>68</v>
      </c>
      <c r="BG5069" s="26" t="s">
        <v>68</v>
      </c>
      <c r="BH5069" s="26" t="s">
        <v>1507</v>
      </c>
      <c r="BI5069" s="26">
        <v>9</v>
      </c>
      <c r="BJ5069" s="26" t="s">
        <v>217</v>
      </c>
    </row>
    <row r="5070" spans="36:62" x14ac:dyDescent="0.25">
      <c r="AJ5070" s="26">
        <v>652</v>
      </c>
      <c r="AK5070" s="26">
        <v>1914954</v>
      </c>
      <c r="AL5070" s="264">
        <v>43748.570833333331</v>
      </c>
      <c r="AM5070" s="26" t="s">
        <v>147</v>
      </c>
      <c r="AN5070" s="26" t="s">
        <v>63</v>
      </c>
      <c r="AO5070" s="26" t="s">
        <v>156</v>
      </c>
      <c r="AP5070" s="26" t="s">
        <v>159</v>
      </c>
      <c r="AQ5070" s="26">
        <v>0</v>
      </c>
      <c r="AR5070" s="26">
        <v>90</v>
      </c>
      <c r="AS5070" s="26" t="s">
        <v>1508</v>
      </c>
      <c r="AT5070" s="26" t="s">
        <v>654</v>
      </c>
      <c r="AU5070" s="26" t="s">
        <v>63</v>
      </c>
      <c r="AV5070" s="26" t="s">
        <v>63</v>
      </c>
      <c r="AW5070" s="26" t="s">
        <v>63</v>
      </c>
      <c r="AX5070" s="26" t="s">
        <v>63</v>
      </c>
      <c r="AY5070" s="26">
        <v>43.884048999999898</v>
      </c>
      <c r="AZ5070" s="26">
        <v>-101.13575400000001</v>
      </c>
      <c r="BA5070" s="26" t="s">
        <v>208</v>
      </c>
      <c r="BB5070" s="26" t="s">
        <v>609</v>
      </c>
      <c r="BC5070" s="26" t="s">
        <v>761</v>
      </c>
      <c r="BD5070" s="26" t="s">
        <v>615</v>
      </c>
      <c r="BE5070" s="26" t="s">
        <v>677</v>
      </c>
      <c r="BF5070" s="26" t="s">
        <v>68</v>
      </c>
      <c r="BG5070" s="26" t="s">
        <v>209</v>
      </c>
      <c r="BH5070" s="26" t="s">
        <v>160</v>
      </c>
      <c r="BI5070" s="26">
        <v>9</v>
      </c>
      <c r="BJ5070" s="26" t="s">
        <v>217</v>
      </c>
    </row>
    <row r="5071" spans="36:62" x14ac:dyDescent="0.25">
      <c r="AJ5071" s="26">
        <v>653</v>
      </c>
      <c r="AK5071" s="26">
        <v>1913946</v>
      </c>
      <c r="AL5071" s="264">
        <v>43745.322916666664</v>
      </c>
      <c r="AM5071" s="26" t="s">
        <v>565</v>
      </c>
      <c r="AN5071" s="26" t="s">
        <v>63</v>
      </c>
      <c r="AO5071" s="26"/>
      <c r="AP5071" s="26"/>
      <c r="AQ5071" s="26">
        <v>-1</v>
      </c>
      <c r="AR5071" s="26">
        <v>90</v>
      </c>
      <c r="AS5071" s="26" t="s">
        <v>168</v>
      </c>
      <c r="AT5071" s="26" t="s">
        <v>71</v>
      </c>
      <c r="AU5071" s="26" t="s">
        <v>63</v>
      </c>
      <c r="AV5071" s="26" t="s">
        <v>63</v>
      </c>
      <c r="AW5071" s="26" t="s">
        <v>63</v>
      </c>
      <c r="AX5071" s="26" t="s">
        <v>63</v>
      </c>
      <c r="AY5071" s="26">
        <v>43.8836429999999</v>
      </c>
      <c r="AZ5071" s="26">
        <v>-100.723174</v>
      </c>
      <c r="BA5071" s="26" t="s">
        <v>166</v>
      </c>
      <c r="BB5071" s="26" t="s">
        <v>611</v>
      </c>
      <c r="BC5071" s="26" t="s">
        <v>167</v>
      </c>
      <c r="BD5071" s="26" t="s">
        <v>154</v>
      </c>
      <c r="BE5071" s="26"/>
      <c r="BF5071" s="26" t="s">
        <v>99</v>
      </c>
      <c r="BG5071" s="26" t="s">
        <v>167</v>
      </c>
      <c r="BH5071" s="26" t="s">
        <v>99</v>
      </c>
      <c r="BI5071" s="26">
        <v>9</v>
      </c>
      <c r="BJ5071" s="26" t="s">
        <v>217</v>
      </c>
    </row>
    <row r="5072" spans="36:62" x14ac:dyDescent="0.25">
      <c r="AJ5072" s="26">
        <v>654</v>
      </c>
      <c r="AK5072" s="26">
        <v>1913947</v>
      </c>
      <c r="AL5072" s="264">
        <v>43751.90625</v>
      </c>
      <c r="AM5072" s="26" t="s">
        <v>565</v>
      </c>
      <c r="AN5072" s="26" t="s">
        <v>63</v>
      </c>
      <c r="AO5072" s="26"/>
      <c r="AP5072" s="26"/>
      <c r="AQ5072" s="26">
        <v>-1</v>
      </c>
      <c r="AR5072" s="26">
        <v>90</v>
      </c>
      <c r="AS5072" s="26" t="s">
        <v>168</v>
      </c>
      <c r="AT5072" s="26" t="s">
        <v>71</v>
      </c>
      <c r="AU5072" s="26" t="s">
        <v>63</v>
      </c>
      <c r="AV5072" s="26" t="s">
        <v>63</v>
      </c>
      <c r="AW5072" s="26" t="s">
        <v>63</v>
      </c>
      <c r="AX5072" s="26" t="s">
        <v>63</v>
      </c>
      <c r="AY5072" s="26">
        <v>43.883226000000001</v>
      </c>
      <c r="AZ5072" s="26">
        <v>-100.697170999999</v>
      </c>
      <c r="BA5072" s="26" t="s">
        <v>158</v>
      </c>
      <c r="BB5072" s="26" t="s">
        <v>609</v>
      </c>
      <c r="BC5072" s="26" t="s">
        <v>167</v>
      </c>
      <c r="BD5072" s="26" t="s">
        <v>154</v>
      </c>
      <c r="BE5072" s="26"/>
      <c r="BF5072" s="26" t="s">
        <v>99</v>
      </c>
      <c r="BG5072" s="26" t="s">
        <v>167</v>
      </c>
      <c r="BH5072" s="26" t="s">
        <v>99</v>
      </c>
      <c r="BI5072" s="26">
        <v>9</v>
      </c>
      <c r="BJ5072" s="26" t="s">
        <v>217</v>
      </c>
    </row>
    <row r="5073" spans="36:62" x14ac:dyDescent="0.25">
      <c r="AJ5073" s="26">
        <v>655</v>
      </c>
      <c r="AK5073" s="26">
        <v>1915349</v>
      </c>
      <c r="AL5073" s="264">
        <v>43757.697222222225</v>
      </c>
      <c r="AM5073" s="26" t="s">
        <v>565</v>
      </c>
      <c r="AN5073" s="26" t="s">
        <v>63</v>
      </c>
      <c r="AO5073" s="26"/>
      <c r="AP5073" s="26"/>
      <c r="AQ5073" s="26">
        <v>-1</v>
      </c>
      <c r="AR5073" s="26">
        <v>90</v>
      </c>
      <c r="AS5073" s="26" t="s">
        <v>168</v>
      </c>
      <c r="AT5073" s="26" t="s">
        <v>71</v>
      </c>
      <c r="AU5073" s="26" t="s">
        <v>63</v>
      </c>
      <c r="AV5073" s="26" t="s">
        <v>63</v>
      </c>
      <c r="AW5073" s="26" t="s">
        <v>63</v>
      </c>
      <c r="AX5073" s="26" t="s">
        <v>63</v>
      </c>
      <c r="AY5073" s="26">
        <v>43.886588000000003</v>
      </c>
      <c r="AZ5073" s="26">
        <v>-100.763209</v>
      </c>
      <c r="BA5073" s="26" t="s">
        <v>166</v>
      </c>
      <c r="BB5073" s="26" t="s">
        <v>611</v>
      </c>
      <c r="BC5073" s="26" t="s">
        <v>167</v>
      </c>
      <c r="BD5073" s="26" t="s">
        <v>154</v>
      </c>
      <c r="BE5073" s="26"/>
      <c r="BF5073" s="26" t="s">
        <v>99</v>
      </c>
      <c r="BG5073" s="26" t="s">
        <v>167</v>
      </c>
      <c r="BH5073" s="26" t="s">
        <v>99</v>
      </c>
      <c r="BI5073" s="26">
        <v>9</v>
      </c>
      <c r="BJ5073" s="26" t="s">
        <v>217</v>
      </c>
    </row>
    <row r="5074" spans="36:62" x14ac:dyDescent="0.25">
      <c r="AJ5074" s="26">
        <v>656</v>
      </c>
      <c r="AK5074" s="26">
        <v>1915359</v>
      </c>
      <c r="AL5074" s="264">
        <v>43765.208333333336</v>
      </c>
      <c r="AM5074" s="26" t="s">
        <v>147</v>
      </c>
      <c r="AN5074" s="26" t="s">
        <v>63</v>
      </c>
      <c r="AO5074" s="26" t="s">
        <v>156</v>
      </c>
      <c r="AP5074" s="26" t="s">
        <v>159</v>
      </c>
      <c r="AQ5074" s="26">
        <v>0</v>
      </c>
      <c r="AR5074" s="26">
        <v>90</v>
      </c>
      <c r="AS5074" s="26" t="s">
        <v>842</v>
      </c>
      <c r="AT5074" s="26" t="s">
        <v>71</v>
      </c>
      <c r="AU5074" s="26" t="s">
        <v>63</v>
      </c>
      <c r="AV5074" s="26" t="s">
        <v>63</v>
      </c>
      <c r="AW5074" s="26" t="s">
        <v>63</v>
      </c>
      <c r="AX5074" s="26" t="s">
        <v>63</v>
      </c>
      <c r="AY5074" s="26">
        <v>43.887169</v>
      </c>
      <c r="AZ5074" s="26">
        <v>-101.12903900000001</v>
      </c>
      <c r="BA5074" s="26" t="s">
        <v>208</v>
      </c>
      <c r="BB5074" s="26" t="s">
        <v>611</v>
      </c>
      <c r="BC5074" s="26" t="s">
        <v>761</v>
      </c>
      <c r="BD5074" s="26" t="s">
        <v>615</v>
      </c>
      <c r="BE5074" s="26"/>
      <c r="BF5074" s="26" t="s">
        <v>68</v>
      </c>
      <c r="BG5074" s="26" t="s">
        <v>68</v>
      </c>
      <c r="BH5074" s="26" t="s">
        <v>160</v>
      </c>
      <c r="BI5074" s="26">
        <v>9</v>
      </c>
      <c r="BJ5074" s="26" t="s">
        <v>217</v>
      </c>
    </row>
    <row r="5075" spans="36:62" x14ac:dyDescent="0.25">
      <c r="AJ5075" s="26">
        <v>657</v>
      </c>
      <c r="AK5075" s="26">
        <v>1914245</v>
      </c>
      <c r="AL5075" s="264">
        <v>43756.322916666664</v>
      </c>
      <c r="AM5075" s="26" t="s">
        <v>565</v>
      </c>
      <c r="AN5075" s="26" t="s">
        <v>63</v>
      </c>
      <c r="AO5075" s="26"/>
      <c r="AP5075" s="26"/>
      <c r="AQ5075" s="26">
        <v>-1</v>
      </c>
      <c r="AR5075" s="26">
        <v>90</v>
      </c>
      <c r="AS5075" s="26" t="s">
        <v>168</v>
      </c>
      <c r="AT5075" s="26" t="s">
        <v>71</v>
      </c>
      <c r="AU5075" s="26" t="s">
        <v>63</v>
      </c>
      <c r="AV5075" s="26" t="s">
        <v>63</v>
      </c>
      <c r="AW5075" s="26" t="s">
        <v>63</v>
      </c>
      <c r="AX5075" s="26" t="s">
        <v>63</v>
      </c>
      <c r="AY5075" s="26">
        <v>43.896303000000003</v>
      </c>
      <c r="AZ5075" s="26">
        <v>-100.908216999999</v>
      </c>
      <c r="BA5075" s="26" t="s">
        <v>166</v>
      </c>
      <c r="BB5075" s="26" t="s">
        <v>611</v>
      </c>
      <c r="BC5075" s="26" t="s">
        <v>167</v>
      </c>
      <c r="BD5075" s="26" t="s">
        <v>154</v>
      </c>
      <c r="BE5075" s="26"/>
      <c r="BF5075" s="26" t="s">
        <v>99</v>
      </c>
      <c r="BG5075" s="26" t="s">
        <v>167</v>
      </c>
      <c r="BH5075" s="26" t="s">
        <v>99</v>
      </c>
      <c r="BI5075" s="26">
        <v>9</v>
      </c>
      <c r="BJ5075" s="26" t="s">
        <v>217</v>
      </c>
    </row>
    <row r="5076" spans="36:62" x14ac:dyDescent="0.25">
      <c r="AJ5076" s="26">
        <v>658</v>
      </c>
      <c r="AK5076" s="26">
        <v>1915602</v>
      </c>
      <c r="AL5076" s="264">
        <v>43772.940972222219</v>
      </c>
      <c r="AM5076" s="26" t="s">
        <v>565</v>
      </c>
      <c r="AN5076" s="26" t="s">
        <v>63</v>
      </c>
      <c r="AO5076" s="26"/>
      <c r="AP5076" s="26"/>
      <c r="AQ5076" s="26">
        <v>-1</v>
      </c>
      <c r="AR5076" s="26">
        <v>90</v>
      </c>
      <c r="AS5076" s="26" t="s">
        <v>168</v>
      </c>
      <c r="AT5076" s="26" t="s">
        <v>71</v>
      </c>
      <c r="AU5076" s="26" t="s">
        <v>63</v>
      </c>
      <c r="AV5076" s="26" t="s">
        <v>63</v>
      </c>
      <c r="AW5076" s="26" t="s">
        <v>63</v>
      </c>
      <c r="AX5076" s="26" t="s">
        <v>63</v>
      </c>
      <c r="AY5076" s="26">
        <v>43.886724000000001</v>
      </c>
      <c r="AZ5076" s="26">
        <v>-100.84078700000001</v>
      </c>
      <c r="BA5076" s="26" t="s">
        <v>158</v>
      </c>
      <c r="BB5076" s="26" t="s">
        <v>609</v>
      </c>
      <c r="BC5076" s="26" t="s">
        <v>167</v>
      </c>
      <c r="BD5076" s="26" t="s">
        <v>154</v>
      </c>
      <c r="BE5076" s="26"/>
      <c r="BF5076" s="26" t="s">
        <v>99</v>
      </c>
      <c r="BG5076" s="26" t="s">
        <v>167</v>
      </c>
      <c r="BH5076" s="26" t="s">
        <v>99</v>
      </c>
      <c r="BI5076" s="26">
        <v>9</v>
      </c>
      <c r="BJ5076" s="26" t="s">
        <v>217</v>
      </c>
    </row>
    <row r="5077" spans="36:62" x14ac:dyDescent="0.25">
      <c r="AJ5077" s="26">
        <v>659</v>
      </c>
      <c r="AK5077" s="26">
        <v>1916375</v>
      </c>
      <c r="AL5077" s="264">
        <v>43779.746527777781</v>
      </c>
      <c r="AM5077" s="26" t="s">
        <v>147</v>
      </c>
      <c r="AN5077" s="26" t="s">
        <v>63</v>
      </c>
      <c r="AO5077" s="26" t="s">
        <v>156</v>
      </c>
      <c r="AP5077" s="26" t="s">
        <v>159</v>
      </c>
      <c r="AQ5077" s="26">
        <v>0</v>
      </c>
      <c r="AR5077" s="26">
        <v>90</v>
      </c>
      <c r="AS5077" s="26" t="s">
        <v>635</v>
      </c>
      <c r="AT5077" s="26" t="s">
        <v>654</v>
      </c>
      <c r="AU5077" s="26" t="s">
        <v>63</v>
      </c>
      <c r="AV5077" s="26" t="s">
        <v>63</v>
      </c>
      <c r="AW5077" s="26" t="s">
        <v>63</v>
      </c>
      <c r="AX5077" s="26" t="s">
        <v>63</v>
      </c>
      <c r="AY5077" s="26">
        <v>43.886488999999898</v>
      </c>
      <c r="AZ5077" s="26">
        <v>-101.130369</v>
      </c>
      <c r="BA5077" s="26" t="s">
        <v>166</v>
      </c>
      <c r="BB5077" s="26" t="s">
        <v>611</v>
      </c>
      <c r="BC5077" s="26" t="s">
        <v>162</v>
      </c>
      <c r="BD5077" s="26" t="s">
        <v>615</v>
      </c>
      <c r="BE5077" s="26"/>
      <c r="BF5077" s="26" t="s">
        <v>68</v>
      </c>
      <c r="BG5077" s="26" t="s">
        <v>209</v>
      </c>
      <c r="BH5077" s="26" t="s">
        <v>160</v>
      </c>
      <c r="BI5077" s="26">
        <v>9</v>
      </c>
      <c r="BJ5077" s="26" t="s">
        <v>217</v>
      </c>
    </row>
    <row r="5078" spans="36:62" x14ac:dyDescent="0.25">
      <c r="AJ5078" s="26">
        <v>660</v>
      </c>
      <c r="AK5078" s="26">
        <v>1916846</v>
      </c>
      <c r="AL5078" s="264">
        <v>43785.895833333336</v>
      </c>
      <c r="AM5078" s="26" t="s">
        <v>147</v>
      </c>
      <c r="AN5078" s="26" t="s">
        <v>63</v>
      </c>
      <c r="AO5078" s="26"/>
      <c r="AP5078" s="26"/>
      <c r="AQ5078" s="26">
        <v>-1</v>
      </c>
      <c r="AR5078" s="26">
        <v>90</v>
      </c>
      <c r="AS5078" s="26" t="s">
        <v>168</v>
      </c>
      <c r="AT5078" s="26" t="s">
        <v>71</v>
      </c>
      <c r="AU5078" s="26" t="s">
        <v>63</v>
      </c>
      <c r="AV5078" s="26" t="s">
        <v>63</v>
      </c>
      <c r="AW5078" s="26" t="s">
        <v>63</v>
      </c>
      <c r="AX5078" s="26" t="s">
        <v>63</v>
      </c>
      <c r="AY5078" s="26">
        <v>43.884175999999897</v>
      </c>
      <c r="AZ5078" s="26">
        <v>-101.13491</v>
      </c>
      <c r="BA5078" s="26" t="s">
        <v>158</v>
      </c>
      <c r="BB5078" s="26" t="s">
        <v>611</v>
      </c>
      <c r="BC5078" s="26" t="s">
        <v>167</v>
      </c>
      <c r="BD5078" s="26" t="s">
        <v>154</v>
      </c>
      <c r="BE5078" s="26"/>
      <c r="BF5078" s="26" t="s">
        <v>99</v>
      </c>
      <c r="BG5078" s="26" t="s">
        <v>167</v>
      </c>
      <c r="BH5078" s="26" t="s">
        <v>99</v>
      </c>
      <c r="BI5078" s="26">
        <v>9</v>
      </c>
      <c r="BJ5078" s="26" t="s">
        <v>217</v>
      </c>
    </row>
    <row r="5079" spans="36:62" x14ac:dyDescent="0.25">
      <c r="AJ5079" s="26">
        <v>662</v>
      </c>
      <c r="AK5079" s="26">
        <v>1917456</v>
      </c>
      <c r="AL5079" s="264">
        <v>43785.75</v>
      </c>
      <c r="AM5079" s="26" t="s">
        <v>147</v>
      </c>
      <c r="AN5079" s="26" t="s">
        <v>63</v>
      </c>
      <c r="AO5079" s="26" t="s">
        <v>156</v>
      </c>
      <c r="AP5079" s="26" t="s">
        <v>159</v>
      </c>
      <c r="AQ5079" s="26">
        <v>0</v>
      </c>
      <c r="AR5079" s="26">
        <v>90</v>
      </c>
      <c r="AS5079" s="26" t="s">
        <v>168</v>
      </c>
      <c r="AT5079" s="26" t="s">
        <v>71</v>
      </c>
      <c r="AU5079" s="26" t="s">
        <v>63</v>
      </c>
      <c r="AV5079" s="26" t="s">
        <v>63</v>
      </c>
      <c r="AW5079" s="26" t="s">
        <v>63</v>
      </c>
      <c r="AX5079" s="26" t="s">
        <v>63</v>
      </c>
      <c r="AY5079" s="26">
        <v>43.900686999999898</v>
      </c>
      <c r="AZ5079" s="26">
        <v>-101.084301999999</v>
      </c>
      <c r="BA5079" s="26" t="s">
        <v>158</v>
      </c>
      <c r="BB5079" s="26" t="s">
        <v>611</v>
      </c>
      <c r="BC5079" s="26" t="s">
        <v>68</v>
      </c>
      <c r="BD5079" s="26" t="s">
        <v>154</v>
      </c>
      <c r="BE5079" s="26"/>
      <c r="BF5079" s="26" t="s">
        <v>68</v>
      </c>
      <c r="BG5079" s="26" t="s">
        <v>68</v>
      </c>
      <c r="BH5079" s="26" t="s">
        <v>160</v>
      </c>
      <c r="BI5079" s="26">
        <v>9</v>
      </c>
      <c r="BJ5079" s="26" t="s">
        <v>21</v>
      </c>
    </row>
    <row r="5080" spans="36:62" x14ac:dyDescent="0.25">
      <c r="AJ5080" s="26">
        <v>663</v>
      </c>
      <c r="AK5080" s="26">
        <v>1917463</v>
      </c>
      <c r="AL5080" s="264">
        <v>43788.956250000003</v>
      </c>
      <c r="AM5080" s="26" t="s">
        <v>147</v>
      </c>
      <c r="AN5080" s="26" t="s">
        <v>63</v>
      </c>
      <c r="AO5080" s="26"/>
      <c r="AP5080" s="26"/>
      <c r="AQ5080" s="26">
        <v>-1</v>
      </c>
      <c r="AR5080" s="26">
        <v>90</v>
      </c>
      <c r="AS5080" s="26" t="s">
        <v>168</v>
      </c>
      <c r="AT5080" s="26" t="s">
        <v>71</v>
      </c>
      <c r="AU5080" s="26" t="s">
        <v>63</v>
      </c>
      <c r="AV5080" s="26" t="s">
        <v>63</v>
      </c>
      <c r="AW5080" s="26" t="s">
        <v>63</v>
      </c>
      <c r="AX5080" s="26" t="s">
        <v>63</v>
      </c>
      <c r="AY5080" s="26">
        <v>43.842565999999898</v>
      </c>
      <c r="AZ5080" s="26">
        <v>-101.244737</v>
      </c>
      <c r="BA5080" s="26" t="s">
        <v>166</v>
      </c>
      <c r="BB5080" s="26" t="s">
        <v>611</v>
      </c>
      <c r="BC5080" s="26" t="s">
        <v>167</v>
      </c>
      <c r="BD5080" s="26" t="s">
        <v>154</v>
      </c>
      <c r="BE5080" s="26"/>
      <c r="BF5080" s="26" t="s">
        <v>99</v>
      </c>
      <c r="BG5080" s="26" t="s">
        <v>167</v>
      </c>
      <c r="BH5080" s="26" t="s">
        <v>99</v>
      </c>
      <c r="BI5080" s="26">
        <v>9</v>
      </c>
      <c r="BJ5080" s="26" t="s">
        <v>217</v>
      </c>
    </row>
    <row r="5081" spans="36:62" x14ac:dyDescent="0.25">
      <c r="AJ5081" s="26">
        <v>664</v>
      </c>
      <c r="AK5081" s="26">
        <v>1917403</v>
      </c>
      <c r="AL5081" s="264">
        <v>43788.707638888889</v>
      </c>
      <c r="AM5081" s="26" t="s">
        <v>147</v>
      </c>
      <c r="AN5081" s="26" t="s">
        <v>63</v>
      </c>
      <c r="AO5081" s="26"/>
      <c r="AP5081" s="26"/>
      <c r="AQ5081" s="26">
        <v>-1</v>
      </c>
      <c r="AR5081" s="26">
        <v>90</v>
      </c>
      <c r="AS5081" s="26" t="s">
        <v>168</v>
      </c>
      <c r="AT5081" s="26" t="s">
        <v>71</v>
      </c>
      <c r="AU5081" s="26" t="s">
        <v>63</v>
      </c>
      <c r="AV5081" s="26" t="s">
        <v>63</v>
      </c>
      <c r="AW5081" s="26" t="s">
        <v>63</v>
      </c>
      <c r="AX5081" s="26" t="s">
        <v>63</v>
      </c>
      <c r="AY5081" s="26">
        <v>43.850904999999898</v>
      </c>
      <c r="AZ5081" s="26">
        <v>-101.47242</v>
      </c>
      <c r="BA5081" s="26" t="s">
        <v>485</v>
      </c>
      <c r="BB5081" s="26" t="s">
        <v>611</v>
      </c>
      <c r="BC5081" s="26" t="s">
        <v>167</v>
      </c>
      <c r="BD5081" s="26" t="s">
        <v>154</v>
      </c>
      <c r="BE5081" s="26"/>
      <c r="BF5081" s="26" t="s">
        <v>99</v>
      </c>
      <c r="BG5081" s="26" t="s">
        <v>167</v>
      </c>
      <c r="BH5081" s="26" t="s">
        <v>99</v>
      </c>
      <c r="BI5081" s="26">
        <v>9</v>
      </c>
      <c r="BJ5081" s="26" t="s">
        <v>217</v>
      </c>
    </row>
    <row r="5082" spans="36:62" x14ac:dyDescent="0.25">
      <c r="AJ5082" s="26">
        <v>665</v>
      </c>
      <c r="AK5082" s="26">
        <v>1917402</v>
      </c>
      <c r="AL5082" s="264">
        <v>43722.09375</v>
      </c>
      <c r="AM5082" s="26" t="s">
        <v>147</v>
      </c>
      <c r="AN5082" s="26" t="s">
        <v>63</v>
      </c>
      <c r="AO5082" s="26"/>
      <c r="AP5082" s="26"/>
      <c r="AQ5082" s="26">
        <v>-1</v>
      </c>
      <c r="AR5082" s="26">
        <v>90</v>
      </c>
      <c r="AS5082" s="26" t="s">
        <v>168</v>
      </c>
      <c r="AT5082" s="26" t="s">
        <v>71</v>
      </c>
      <c r="AU5082" s="26" t="s">
        <v>63</v>
      </c>
      <c r="AV5082" s="26" t="s">
        <v>63</v>
      </c>
      <c r="AW5082" s="26" t="s">
        <v>63</v>
      </c>
      <c r="AX5082" s="26" t="s">
        <v>63</v>
      </c>
      <c r="AY5082" s="26">
        <v>43.851537999999898</v>
      </c>
      <c r="AZ5082" s="26">
        <v>-101.387620999999</v>
      </c>
      <c r="BA5082" s="26" t="s">
        <v>166</v>
      </c>
      <c r="BB5082" s="26" t="s">
        <v>611</v>
      </c>
      <c r="BC5082" s="26" t="s">
        <v>167</v>
      </c>
      <c r="BD5082" s="26" t="s">
        <v>154</v>
      </c>
      <c r="BE5082" s="26"/>
      <c r="BF5082" s="26" t="s">
        <v>99</v>
      </c>
      <c r="BG5082" s="26" t="s">
        <v>167</v>
      </c>
      <c r="BH5082" s="26" t="s">
        <v>99</v>
      </c>
      <c r="BI5082" s="26">
        <v>9</v>
      </c>
      <c r="BJ5082" s="26" t="s">
        <v>217</v>
      </c>
    </row>
    <row r="5083" spans="36:62" x14ac:dyDescent="0.25">
      <c r="AJ5083" s="26">
        <v>666</v>
      </c>
      <c r="AK5083" s="26">
        <v>1917401</v>
      </c>
      <c r="AL5083" s="264">
        <v>43779.543055555558</v>
      </c>
      <c r="AM5083" s="26" t="s">
        <v>147</v>
      </c>
      <c r="AN5083" s="26" t="s">
        <v>63</v>
      </c>
      <c r="AO5083" s="26" t="s">
        <v>156</v>
      </c>
      <c r="AP5083" s="26" t="s">
        <v>159</v>
      </c>
      <c r="AQ5083" s="26">
        <v>0</v>
      </c>
      <c r="AR5083" s="26">
        <v>90</v>
      </c>
      <c r="AS5083" s="26" t="s">
        <v>1509</v>
      </c>
      <c r="AT5083" s="26" t="s">
        <v>663</v>
      </c>
      <c r="AU5083" s="26" t="s">
        <v>63</v>
      </c>
      <c r="AV5083" s="26" t="s">
        <v>63</v>
      </c>
      <c r="AW5083" s="26" t="s">
        <v>63</v>
      </c>
      <c r="AX5083" s="26" t="s">
        <v>63</v>
      </c>
      <c r="AY5083" s="26">
        <v>43.865082999999899</v>
      </c>
      <c r="AZ5083" s="26">
        <v>-101.17853700000001</v>
      </c>
      <c r="BA5083" s="26" t="s">
        <v>208</v>
      </c>
      <c r="BB5083" s="26" t="s">
        <v>609</v>
      </c>
      <c r="BC5083" s="26" t="s">
        <v>614</v>
      </c>
      <c r="BD5083" s="26" t="s">
        <v>615</v>
      </c>
      <c r="BE5083" s="26"/>
      <c r="BF5083" s="26" t="s">
        <v>68</v>
      </c>
      <c r="BG5083" s="26" t="s">
        <v>209</v>
      </c>
      <c r="BH5083" s="26" t="s">
        <v>146</v>
      </c>
      <c r="BI5083" s="26">
        <v>9</v>
      </c>
      <c r="BJ5083" s="26" t="s">
        <v>217</v>
      </c>
    </row>
    <row r="5084" spans="36:62" x14ac:dyDescent="0.25">
      <c r="AJ5084" s="26">
        <v>667</v>
      </c>
      <c r="AK5084" s="26">
        <v>1917398</v>
      </c>
      <c r="AL5084" s="264">
        <v>43750.958333333336</v>
      </c>
      <c r="AM5084" s="26" t="s">
        <v>147</v>
      </c>
      <c r="AN5084" s="26" t="s">
        <v>63</v>
      </c>
      <c r="AO5084" s="26" t="s">
        <v>156</v>
      </c>
      <c r="AP5084" s="26" t="s">
        <v>159</v>
      </c>
      <c r="AQ5084" s="26">
        <v>0</v>
      </c>
      <c r="AR5084" s="26">
        <v>73</v>
      </c>
      <c r="AS5084" s="26" t="s">
        <v>184</v>
      </c>
      <c r="AT5084" s="26" t="s">
        <v>71</v>
      </c>
      <c r="AU5084" s="26" t="s">
        <v>63</v>
      </c>
      <c r="AV5084" s="26" t="s">
        <v>63</v>
      </c>
      <c r="AW5084" s="26" t="s">
        <v>63</v>
      </c>
      <c r="AX5084" s="26" t="s">
        <v>63</v>
      </c>
      <c r="AY5084" s="26">
        <v>43.797232999999899</v>
      </c>
      <c r="AZ5084" s="26">
        <v>-101.53300900000001</v>
      </c>
      <c r="BA5084" s="26" t="s">
        <v>185</v>
      </c>
      <c r="BB5084" s="26" t="s">
        <v>157</v>
      </c>
      <c r="BC5084" s="26" t="s">
        <v>162</v>
      </c>
      <c r="BD5084" s="26" t="s">
        <v>154</v>
      </c>
      <c r="BE5084" s="26"/>
      <c r="BF5084" s="26" t="s">
        <v>68</v>
      </c>
      <c r="BG5084" s="26" t="s">
        <v>68</v>
      </c>
      <c r="BH5084" s="26" t="s">
        <v>160</v>
      </c>
      <c r="BI5084" s="26">
        <v>9</v>
      </c>
      <c r="BJ5084" s="26" t="s">
        <v>217</v>
      </c>
    </row>
    <row r="5085" spans="36:62" x14ac:dyDescent="0.25">
      <c r="AJ5085" s="26">
        <v>668</v>
      </c>
      <c r="AK5085" s="26">
        <v>1917397</v>
      </c>
      <c r="AL5085" s="264">
        <v>43722.677083333336</v>
      </c>
      <c r="AM5085" s="26" t="s">
        <v>147</v>
      </c>
      <c r="AN5085" s="26" t="s">
        <v>63</v>
      </c>
      <c r="AO5085" s="26"/>
      <c r="AP5085" s="26"/>
      <c r="AQ5085" s="26">
        <v>-1</v>
      </c>
      <c r="AR5085" s="26">
        <v>90</v>
      </c>
      <c r="AS5085" s="26" t="s">
        <v>168</v>
      </c>
      <c r="AT5085" s="26" t="s">
        <v>71</v>
      </c>
      <c r="AU5085" s="26" t="s">
        <v>63</v>
      </c>
      <c r="AV5085" s="26" t="s">
        <v>63</v>
      </c>
      <c r="AW5085" s="26" t="s">
        <v>63</v>
      </c>
      <c r="AX5085" s="26" t="s">
        <v>63</v>
      </c>
      <c r="AY5085" s="26">
        <v>43.894776</v>
      </c>
      <c r="AZ5085" s="26">
        <v>-101.11404400000001</v>
      </c>
      <c r="BA5085" s="26" t="s">
        <v>166</v>
      </c>
      <c r="BB5085" s="26" t="s">
        <v>611</v>
      </c>
      <c r="BC5085" s="26" t="s">
        <v>167</v>
      </c>
      <c r="BD5085" s="26" t="s">
        <v>154</v>
      </c>
      <c r="BE5085" s="26"/>
      <c r="BF5085" s="26" t="s">
        <v>99</v>
      </c>
      <c r="BG5085" s="26" t="s">
        <v>167</v>
      </c>
      <c r="BH5085" s="26" t="s">
        <v>99</v>
      </c>
      <c r="BI5085" s="26">
        <v>9</v>
      </c>
      <c r="BJ5085" s="26" t="s">
        <v>217</v>
      </c>
    </row>
    <row r="5086" spans="36:62" x14ac:dyDescent="0.25">
      <c r="AJ5086" s="26">
        <v>669</v>
      </c>
      <c r="AK5086" s="26">
        <v>1917395</v>
      </c>
      <c r="AL5086" s="264">
        <v>43724.616666666669</v>
      </c>
      <c r="AM5086" s="26" t="s">
        <v>147</v>
      </c>
      <c r="AN5086" s="26" t="s">
        <v>63</v>
      </c>
      <c r="AO5086" s="26" t="s">
        <v>156</v>
      </c>
      <c r="AP5086" s="26" t="s">
        <v>159</v>
      </c>
      <c r="AQ5086" s="26">
        <v>0</v>
      </c>
      <c r="AR5086" s="26">
        <v>73</v>
      </c>
      <c r="AS5086" s="26" t="s">
        <v>186</v>
      </c>
      <c r="AT5086" s="26" t="s">
        <v>71</v>
      </c>
      <c r="AU5086" s="26" t="s">
        <v>63</v>
      </c>
      <c r="AV5086" s="26" t="s">
        <v>63</v>
      </c>
      <c r="AW5086" s="26" t="s">
        <v>63</v>
      </c>
      <c r="AX5086" s="26" t="s">
        <v>63</v>
      </c>
      <c r="AY5086" s="26">
        <v>43.761231000000002</v>
      </c>
      <c r="AZ5086" s="26">
        <v>-101.526983</v>
      </c>
      <c r="BA5086" s="26" t="s">
        <v>166</v>
      </c>
      <c r="BB5086" s="26" t="s">
        <v>165</v>
      </c>
      <c r="BC5086" s="26" t="s">
        <v>162</v>
      </c>
      <c r="BD5086" s="26" t="s">
        <v>68</v>
      </c>
      <c r="BE5086" s="26"/>
      <c r="BF5086" s="26" t="s">
        <v>68</v>
      </c>
      <c r="BG5086" s="26" t="s">
        <v>68</v>
      </c>
      <c r="BH5086" s="26" t="s">
        <v>146</v>
      </c>
      <c r="BI5086" s="26">
        <v>9</v>
      </c>
      <c r="BJ5086" s="26" t="s">
        <v>217</v>
      </c>
    </row>
    <row r="5087" spans="36:62" x14ac:dyDescent="0.25">
      <c r="AJ5087" s="26">
        <v>671</v>
      </c>
      <c r="AK5087" s="26">
        <v>1917753</v>
      </c>
      <c r="AL5087" s="264">
        <v>43790.034722222219</v>
      </c>
      <c r="AM5087" s="26" t="s">
        <v>565</v>
      </c>
      <c r="AN5087" s="26" t="s">
        <v>63</v>
      </c>
      <c r="AO5087" s="26" t="s">
        <v>156</v>
      </c>
      <c r="AP5087" s="26" t="s">
        <v>159</v>
      </c>
      <c r="AQ5087" s="26">
        <v>0</v>
      </c>
      <c r="AR5087" s="26">
        <v>90</v>
      </c>
      <c r="AS5087" s="26" t="s">
        <v>189</v>
      </c>
      <c r="AT5087" s="26" t="s">
        <v>613</v>
      </c>
      <c r="AU5087" s="26" t="s">
        <v>63</v>
      </c>
      <c r="AV5087" s="26" t="s">
        <v>63</v>
      </c>
      <c r="AW5087" s="26" t="s">
        <v>63</v>
      </c>
      <c r="AX5087" s="26" t="s">
        <v>63</v>
      </c>
      <c r="AY5087" s="26">
        <v>43.886501000000003</v>
      </c>
      <c r="AZ5087" s="26">
        <v>-100.835008999999</v>
      </c>
      <c r="BA5087" s="26" t="s">
        <v>185</v>
      </c>
      <c r="BB5087" s="26" t="s">
        <v>611</v>
      </c>
      <c r="BC5087" s="26" t="s">
        <v>68</v>
      </c>
      <c r="BD5087" s="26" t="s">
        <v>615</v>
      </c>
      <c r="BE5087" s="26"/>
      <c r="BF5087" s="26" t="s">
        <v>68</v>
      </c>
      <c r="BG5087" s="26" t="s">
        <v>68</v>
      </c>
      <c r="BH5087" s="26" t="s">
        <v>146</v>
      </c>
      <c r="BI5087" s="26">
        <v>9</v>
      </c>
      <c r="BJ5087" s="26" t="s">
        <v>217</v>
      </c>
    </row>
    <row r="5088" spans="36:62" x14ac:dyDescent="0.25">
      <c r="AJ5088" s="26">
        <v>672</v>
      </c>
      <c r="AK5088" s="26">
        <v>1918582</v>
      </c>
      <c r="AL5088" s="264">
        <v>43679.527083333334</v>
      </c>
      <c r="AM5088" s="26" t="s">
        <v>147</v>
      </c>
      <c r="AN5088" s="26" t="s">
        <v>63</v>
      </c>
      <c r="AO5088" s="26"/>
      <c r="AP5088" s="26" t="s">
        <v>159</v>
      </c>
      <c r="AQ5088" s="26">
        <v>0</v>
      </c>
      <c r="AR5088" s="26">
        <v>90</v>
      </c>
      <c r="AS5088" s="26" t="s">
        <v>763</v>
      </c>
      <c r="AT5088" s="26" t="s">
        <v>74</v>
      </c>
      <c r="AU5088" s="26" t="s">
        <v>63</v>
      </c>
      <c r="AV5088" s="26" t="s">
        <v>63</v>
      </c>
      <c r="AW5088" s="26" t="s">
        <v>63</v>
      </c>
      <c r="AX5088" s="26" t="s">
        <v>63</v>
      </c>
      <c r="AY5088" s="26">
        <v>43.842835999999899</v>
      </c>
      <c r="AZ5088" s="26">
        <v>-101.24757700000001</v>
      </c>
      <c r="BA5088" s="26" t="s">
        <v>185</v>
      </c>
      <c r="BB5088" s="26" t="s">
        <v>609</v>
      </c>
      <c r="BC5088" s="26" t="s">
        <v>68</v>
      </c>
      <c r="BD5088" s="26" t="s">
        <v>923</v>
      </c>
      <c r="BE5088" s="26"/>
      <c r="BF5088" s="26" t="s">
        <v>68</v>
      </c>
      <c r="BG5088" s="26" t="s">
        <v>68</v>
      </c>
      <c r="BH5088" s="26" t="s">
        <v>160</v>
      </c>
      <c r="BI5088" s="26">
        <v>9</v>
      </c>
      <c r="BJ5088" s="26" t="s">
        <v>217</v>
      </c>
    </row>
    <row r="5089" spans="36:62" x14ac:dyDescent="0.25">
      <c r="AJ5089" s="26">
        <v>673</v>
      </c>
      <c r="AK5089" s="26">
        <v>1918584</v>
      </c>
      <c r="AL5089" s="264">
        <v>43800.601388888892</v>
      </c>
      <c r="AM5089" s="26" t="s">
        <v>565</v>
      </c>
      <c r="AN5089" s="26" t="s">
        <v>63</v>
      </c>
      <c r="AO5089" s="26" t="s">
        <v>156</v>
      </c>
      <c r="AP5089" s="26" t="s">
        <v>159</v>
      </c>
      <c r="AQ5089" s="26">
        <v>0</v>
      </c>
      <c r="AR5089" s="26">
        <v>90</v>
      </c>
      <c r="AS5089" s="26" t="s">
        <v>201</v>
      </c>
      <c r="AT5089" s="26" t="s">
        <v>71</v>
      </c>
      <c r="AU5089" s="26" t="s">
        <v>63</v>
      </c>
      <c r="AV5089" s="26" t="s">
        <v>63</v>
      </c>
      <c r="AW5089" s="26" t="s">
        <v>63</v>
      </c>
      <c r="AX5089" s="26" t="s">
        <v>63</v>
      </c>
      <c r="AY5089" s="26">
        <v>43.886505</v>
      </c>
      <c r="AZ5089" s="26">
        <v>-100.83257</v>
      </c>
      <c r="BA5089" s="26" t="s">
        <v>185</v>
      </c>
      <c r="BB5089" s="26" t="s">
        <v>611</v>
      </c>
      <c r="BC5089" s="26" t="s">
        <v>761</v>
      </c>
      <c r="BD5089" s="26" t="s">
        <v>615</v>
      </c>
      <c r="BE5089" s="26" t="s">
        <v>677</v>
      </c>
      <c r="BF5089" s="26" t="s">
        <v>68</v>
      </c>
      <c r="BG5089" s="26" t="s">
        <v>68</v>
      </c>
      <c r="BH5089" s="26" t="s">
        <v>160</v>
      </c>
      <c r="BI5089" s="26">
        <v>9</v>
      </c>
      <c r="BJ5089" s="26" t="s">
        <v>217</v>
      </c>
    </row>
    <row r="5090" spans="36:62" x14ac:dyDescent="0.25">
      <c r="AJ5090" s="26">
        <v>675</v>
      </c>
      <c r="AK5090" s="26">
        <v>1919148</v>
      </c>
      <c r="AL5090" s="264">
        <v>43807.817361111112</v>
      </c>
      <c r="AM5090" s="26" t="s">
        <v>147</v>
      </c>
      <c r="AN5090" s="26" t="s">
        <v>63</v>
      </c>
      <c r="AO5090" s="26" t="s">
        <v>156</v>
      </c>
      <c r="AP5090" s="26" t="s">
        <v>159</v>
      </c>
      <c r="AQ5090" s="26">
        <v>0</v>
      </c>
      <c r="AR5090" s="26">
        <v>90</v>
      </c>
      <c r="AS5090" s="26" t="s">
        <v>814</v>
      </c>
      <c r="AT5090" s="26" t="s">
        <v>613</v>
      </c>
      <c r="AU5090" s="26" t="s">
        <v>63</v>
      </c>
      <c r="AV5090" s="26" t="s">
        <v>63</v>
      </c>
      <c r="AW5090" s="26" t="s">
        <v>63</v>
      </c>
      <c r="AX5090" s="26" t="s">
        <v>63</v>
      </c>
      <c r="AY5090" s="26">
        <v>43.851812000000002</v>
      </c>
      <c r="AZ5090" s="26">
        <v>-101.40959700000001</v>
      </c>
      <c r="BA5090" s="26" t="s">
        <v>185</v>
      </c>
      <c r="BB5090" s="26" t="s">
        <v>611</v>
      </c>
      <c r="BC5090" s="26" t="s">
        <v>170</v>
      </c>
      <c r="BD5090" s="26" t="s">
        <v>68</v>
      </c>
      <c r="BE5090" s="26" t="s">
        <v>1115</v>
      </c>
      <c r="BF5090" s="26" t="s">
        <v>68</v>
      </c>
      <c r="BG5090" s="26" t="s">
        <v>68</v>
      </c>
      <c r="BH5090" s="26" t="s">
        <v>160</v>
      </c>
      <c r="BI5090" s="26">
        <v>9</v>
      </c>
      <c r="BJ5090" s="26" t="s">
        <v>217</v>
      </c>
    </row>
    <row r="5091" spans="36:62" x14ac:dyDescent="0.25">
      <c r="AJ5091" s="26">
        <v>676</v>
      </c>
      <c r="AK5091" s="26">
        <v>1919150</v>
      </c>
      <c r="AL5091" s="264">
        <v>43806.758333333331</v>
      </c>
      <c r="AM5091" s="26" t="s">
        <v>565</v>
      </c>
      <c r="AN5091" s="26" t="s">
        <v>63</v>
      </c>
      <c r="AO5091" s="26"/>
      <c r="AP5091" s="26"/>
      <c r="AQ5091" s="26">
        <v>-1</v>
      </c>
      <c r="AR5091" s="26">
        <v>90</v>
      </c>
      <c r="AS5091" s="26" t="s">
        <v>168</v>
      </c>
      <c r="AT5091" s="26" t="s">
        <v>71</v>
      </c>
      <c r="AU5091" s="26" t="s">
        <v>63</v>
      </c>
      <c r="AV5091" s="26" t="s">
        <v>63</v>
      </c>
      <c r="AW5091" s="26" t="s">
        <v>63</v>
      </c>
      <c r="AX5091" s="26" t="s">
        <v>63</v>
      </c>
      <c r="AY5091" s="26">
        <v>43.883246999999898</v>
      </c>
      <c r="AZ5091" s="26">
        <v>-100.700256999999</v>
      </c>
      <c r="BA5091" s="26" t="s">
        <v>185</v>
      </c>
      <c r="BB5091" s="26" t="s">
        <v>609</v>
      </c>
      <c r="BC5091" s="26" t="s">
        <v>167</v>
      </c>
      <c r="BD5091" s="26" t="s">
        <v>154</v>
      </c>
      <c r="BE5091" s="26"/>
      <c r="BF5091" s="26" t="s">
        <v>99</v>
      </c>
      <c r="BG5091" s="26" t="s">
        <v>167</v>
      </c>
      <c r="BH5091" s="26" t="s">
        <v>99</v>
      </c>
      <c r="BI5091" s="26">
        <v>9</v>
      </c>
      <c r="BJ5091" s="26" t="s">
        <v>217</v>
      </c>
    </row>
    <row r="5092" spans="36:62" x14ac:dyDescent="0.25">
      <c r="AJ5092" s="26">
        <v>677</v>
      </c>
      <c r="AK5092" s="26">
        <v>1919625</v>
      </c>
      <c r="AL5092" s="264">
        <v>43790.322916666664</v>
      </c>
      <c r="AM5092" s="26" t="s">
        <v>565</v>
      </c>
      <c r="AN5092" s="26" t="s">
        <v>63</v>
      </c>
      <c r="AO5092" s="26" t="s">
        <v>156</v>
      </c>
      <c r="AP5092" s="26" t="s">
        <v>627</v>
      </c>
      <c r="AQ5092" s="26">
        <v>0</v>
      </c>
      <c r="AR5092" s="26">
        <v>90</v>
      </c>
      <c r="AS5092" s="26" t="s">
        <v>1056</v>
      </c>
      <c r="AT5092" s="26" t="s">
        <v>74</v>
      </c>
      <c r="AU5092" s="26" t="s">
        <v>63</v>
      </c>
      <c r="AV5092" s="26" t="s">
        <v>63</v>
      </c>
      <c r="AW5092" s="26" t="s">
        <v>69</v>
      </c>
      <c r="AX5092" s="26" t="s">
        <v>63</v>
      </c>
      <c r="AY5092" s="26">
        <v>43.884782000000001</v>
      </c>
      <c r="AZ5092" s="26">
        <v>-100.73279700000001</v>
      </c>
      <c r="BA5092" s="26" t="s">
        <v>208</v>
      </c>
      <c r="BB5092" s="26" t="s">
        <v>609</v>
      </c>
      <c r="BC5092" s="26" t="s">
        <v>1510</v>
      </c>
      <c r="BD5092" s="26" t="s">
        <v>759</v>
      </c>
      <c r="BE5092" s="26" t="s">
        <v>1362</v>
      </c>
      <c r="BF5092" s="26" t="s">
        <v>759</v>
      </c>
      <c r="BG5092" s="26" t="s">
        <v>759</v>
      </c>
      <c r="BH5092" s="26" t="s">
        <v>728</v>
      </c>
      <c r="BI5092" s="26">
        <v>9</v>
      </c>
      <c r="BJ5092" s="26" t="s">
        <v>217</v>
      </c>
    </row>
    <row r="5093" spans="36:62" x14ac:dyDescent="0.25">
      <c r="AJ5093" s="26">
        <v>678</v>
      </c>
      <c r="AK5093" s="26">
        <v>1919623</v>
      </c>
      <c r="AL5093" s="264">
        <v>43796.785416666666</v>
      </c>
      <c r="AM5093" s="26" t="s">
        <v>565</v>
      </c>
      <c r="AN5093" s="26" t="s">
        <v>63</v>
      </c>
      <c r="AO5093" s="26"/>
      <c r="AP5093" s="26"/>
      <c r="AQ5093" s="26">
        <v>-1</v>
      </c>
      <c r="AR5093" s="26">
        <v>90</v>
      </c>
      <c r="AS5093" s="26" t="s">
        <v>168</v>
      </c>
      <c r="AT5093" s="26" t="s">
        <v>71</v>
      </c>
      <c r="AU5093" s="26" t="s">
        <v>63</v>
      </c>
      <c r="AV5093" s="26" t="s">
        <v>63</v>
      </c>
      <c r="AW5093" s="26" t="s">
        <v>63</v>
      </c>
      <c r="AX5093" s="26" t="s">
        <v>63</v>
      </c>
      <c r="AY5093" s="26">
        <v>43.883598999999897</v>
      </c>
      <c r="AZ5093" s="26">
        <v>-100.719149999999</v>
      </c>
      <c r="BA5093" s="26" t="s">
        <v>185</v>
      </c>
      <c r="BB5093" s="26" t="s">
        <v>609</v>
      </c>
      <c r="BC5093" s="26" t="s">
        <v>167</v>
      </c>
      <c r="BD5093" s="26" t="s">
        <v>154</v>
      </c>
      <c r="BE5093" s="26"/>
      <c r="BF5093" s="26" t="s">
        <v>99</v>
      </c>
      <c r="BG5093" s="26" t="s">
        <v>167</v>
      </c>
      <c r="BH5093" s="26" t="s">
        <v>99</v>
      </c>
      <c r="BI5093" s="26">
        <v>9</v>
      </c>
      <c r="BJ5093" s="26" t="s">
        <v>217</v>
      </c>
    </row>
    <row r="5094" spans="36:62" x14ac:dyDescent="0.25">
      <c r="AJ5094" s="26">
        <v>679</v>
      </c>
      <c r="AK5094" s="26">
        <v>1919759</v>
      </c>
      <c r="AL5094" s="264">
        <v>43826.947916666664</v>
      </c>
      <c r="AM5094" s="26" t="s">
        <v>565</v>
      </c>
      <c r="AN5094" s="26" t="s">
        <v>63</v>
      </c>
      <c r="AO5094" s="26" t="s">
        <v>156</v>
      </c>
      <c r="AP5094" s="26" t="s">
        <v>159</v>
      </c>
      <c r="AQ5094" s="26">
        <v>0</v>
      </c>
      <c r="AR5094" s="26">
        <v>90</v>
      </c>
      <c r="AS5094" s="26" t="s">
        <v>852</v>
      </c>
      <c r="AT5094" s="26" t="s">
        <v>613</v>
      </c>
      <c r="AU5094" s="26" t="s">
        <v>63</v>
      </c>
      <c r="AV5094" s="26" t="s">
        <v>63</v>
      </c>
      <c r="AW5094" s="26" t="s">
        <v>63</v>
      </c>
      <c r="AX5094" s="26" t="s">
        <v>63</v>
      </c>
      <c r="AY5094" s="26">
        <v>43.891834000000003</v>
      </c>
      <c r="AZ5094" s="26">
        <v>-100.896936999999</v>
      </c>
      <c r="BA5094" s="26" t="s">
        <v>166</v>
      </c>
      <c r="BB5094" s="26" t="s">
        <v>611</v>
      </c>
      <c r="BC5094" s="26" t="s">
        <v>1511</v>
      </c>
      <c r="BD5094" s="26" t="s">
        <v>615</v>
      </c>
      <c r="BE5094" s="26"/>
      <c r="BF5094" s="26" t="s">
        <v>68</v>
      </c>
      <c r="BG5094" s="26" t="s">
        <v>209</v>
      </c>
      <c r="BH5094" s="26" t="s">
        <v>160</v>
      </c>
      <c r="BI5094" s="26">
        <v>9</v>
      </c>
      <c r="BJ5094" s="26" t="s">
        <v>217</v>
      </c>
    </row>
    <row r="5095" spans="36:62" x14ac:dyDescent="0.25">
      <c r="AJ5095" s="26">
        <v>680</v>
      </c>
      <c r="AK5095" s="26">
        <v>1919760</v>
      </c>
      <c r="AL5095" s="264">
        <v>43827.069444444445</v>
      </c>
      <c r="AM5095" s="26" t="s">
        <v>565</v>
      </c>
      <c r="AN5095" s="26" t="s">
        <v>63</v>
      </c>
      <c r="AO5095" s="26" t="s">
        <v>156</v>
      </c>
      <c r="AP5095" s="26" t="s">
        <v>159</v>
      </c>
      <c r="AQ5095" s="26">
        <v>0</v>
      </c>
      <c r="AR5095" s="26">
        <v>90</v>
      </c>
      <c r="AS5095" s="26" t="s">
        <v>669</v>
      </c>
      <c r="AT5095" s="26" t="s">
        <v>613</v>
      </c>
      <c r="AU5095" s="26" t="s">
        <v>63</v>
      </c>
      <c r="AV5095" s="26" t="s">
        <v>63</v>
      </c>
      <c r="AW5095" s="26" t="s">
        <v>63</v>
      </c>
      <c r="AX5095" s="26" t="s">
        <v>63</v>
      </c>
      <c r="AY5095" s="26">
        <v>43.900903999999898</v>
      </c>
      <c r="AZ5095" s="26">
        <v>-100.921496</v>
      </c>
      <c r="BA5095" s="26" t="s">
        <v>208</v>
      </c>
      <c r="BB5095" s="26" t="s">
        <v>609</v>
      </c>
      <c r="BC5095" s="26" t="s">
        <v>211</v>
      </c>
      <c r="BD5095" s="26" t="s">
        <v>615</v>
      </c>
      <c r="BE5095" s="26"/>
      <c r="BF5095" s="26" t="s">
        <v>68</v>
      </c>
      <c r="BG5095" s="26" t="s">
        <v>68</v>
      </c>
      <c r="BH5095" s="26" t="s">
        <v>160</v>
      </c>
      <c r="BI5095" s="26">
        <v>9</v>
      </c>
      <c r="BJ5095" s="26" t="s">
        <v>217</v>
      </c>
    </row>
    <row r="5096" spans="36:62" x14ac:dyDescent="0.25">
      <c r="AJ5096" s="26">
        <v>681</v>
      </c>
      <c r="AK5096" s="26">
        <v>1919764</v>
      </c>
      <c r="AL5096" s="264">
        <v>43819.665277777778</v>
      </c>
      <c r="AM5096" s="26" t="s">
        <v>147</v>
      </c>
      <c r="AN5096" s="26" t="s">
        <v>63</v>
      </c>
      <c r="AO5096" s="26" t="s">
        <v>748</v>
      </c>
      <c r="AP5096" s="26" t="s">
        <v>159</v>
      </c>
      <c r="AQ5096" s="26">
        <v>0</v>
      </c>
      <c r="AR5096" s="26">
        <v>90</v>
      </c>
      <c r="AS5096" s="26" t="s">
        <v>1512</v>
      </c>
      <c r="AT5096" s="26" t="s">
        <v>71</v>
      </c>
      <c r="AU5096" s="26" t="s">
        <v>63</v>
      </c>
      <c r="AV5096" s="26" t="s">
        <v>69</v>
      </c>
      <c r="AW5096" s="26" t="s">
        <v>63</v>
      </c>
      <c r="AX5096" s="26" t="s">
        <v>63</v>
      </c>
      <c r="AY5096" s="26">
        <v>43.842652999999899</v>
      </c>
      <c r="AZ5096" s="26">
        <v>-101.271618</v>
      </c>
      <c r="BA5096" s="26" t="s">
        <v>158</v>
      </c>
      <c r="BB5096" s="26" t="s">
        <v>611</v>
      </c>
      <c r="BC5096" s="26" t="s">
        <v>651</v>
      </c>
      <c r="BD5096" s="26" t="s">
        <v>68</v>
      </c>
      <c r="BE5096" s="26"/>
      <c r="BF5096" s="26" t="s">
        <v>68</v>
      </c>
      <c r="BG5096" s="26" t="s">
        <v>68</v>
      </c>
      <c r="BH5096" s="26" t="s">
        <v>1513</v>
      </c>
      <c r="BI5096" s="26">
        <v>9</v>
      </c>
      <c r="BJ5096" s="26" t="s">
        <v>19</v>
      </c>
    </row>
    <row r="5097" spans="36:62" x14ac:dyDescent="0.25">
      <c r="AJ5097" s="26">
        <v>682</v>
      </c>
      <c r="AK5097" s="26">
        <v>1920301</v>
      </c>
      <c r="AL5097" s="264">
        <v>43827.638888888891</v>
      </c>
      <c r="AM5097" s="26" t="s">
        <v>565</v>
      </c>
      <c r="AN5097" s="26" t="s">
        <v>63</v>
      </c>
      <c r="AO5097" s="26" t="s">
        <v>156</v>
      </c>
      <c r="AP5097" s="26" t="s">
        <v>159</v>
      </c>
      <c r="AQ5097" s="26">
        <v>0</v>
      </c>
      <c r="AR5097" s="26">
        <v>90</v>
      </c>
      <c r="AS5097" s="26" t="s">
        <v>1514</v>
      </c>
      <c r="AT5097" s="26" t="s">
        <v>654</v>
      </c>
      <c r="AU5097" s="26" t="s">
        <v>63</v>
      </c>
      <c r="AV5097" s="26" t="s">
        <v>63</v>
      </c>
      <c r="AW5097" s="26" t="s">
        <v>63</v>
      </c>
      <c r="AX5097" s="26" t="s">
        <v>63</v>
      </c>
      <c r="AY5097" s="26">
        <v>43.901190999999898</v>
      </c>
      <c r="AZ5097" s="26">
        <v>-101.011848999999</v>
      </c>
      <c r="BA5097" s="26" t="s">
        <v>166</v>
      </c>
      <c r="BB5097" s="26" t="s">
        <v>609</v>
      </c>
      <c r="BC5097" s="26" t="s">
        <v>667</v>
      </c>
      <c r="BD5097" s="26" t="s">
        <v>615</v>
      </c>
      <c r="BE5097" s="26"/>
      <c r="BF5097" s="26" t="s">
        <v>68</v>
      </c>
      <c r="BG5097" s="26" t="s">
        <v>68</v>
      </c>
      <c r="BH5097" s="26" t="s">
        <v>160</v>
      </c>
      <c r="BI5097" s="26">
        <v>9</v>
      </c>
      <c r="BJ5097" s="26" t="s">
        <v>217</v>
      </c>
    </row>
    <row r="5098" spans="36:62" x14ac:dyDescent="0.25">
      <c r="AJ5098" s="26">
        <v>683</v>
      </c>
      <c r="AK5098" s="26">
        <v>1920004</v>
      </c>
      <c r="AL5098" s="264">
        <v>43825.29583333333</v>
      </c>
      <c r="AM5098" s="26" t="s">
        <v>147</v>
      </c>
      <c r="AN5098" s="26" t="s">
        <v>63</v>
      </c>
      <c r="AO5098" s="26" t="s">
        <v>156</v>
      </c>
      <c r="AP5098" s="26" t="s">
        <v>159</v>
      </c>
      <c r="AQ5098" s="26">
        <v>0</v>
      </c>
      <c r="AR5098" s="26">
        <v>90</v>
      </c>
      <c r="AS5098" s="26" t="s">
        <v>668</v>
      </c>
      <c r="AT5098" s="26" t="s">
        <v>74</v>
      </c>
      <c r="AU5098" s="26" t="s">
        <v>63</v>
      </c>
      <c r="AV5098" s="26" t="s">
        <v>63</v>
      </c>
      <c r="AW5098" s="26" t="s">
        <v>63</v>
      </c>
      <c r="AX5098" s="26" t="s">
        <v>63</v>
      </c>
      <c r="AY5098" s="26">
        <v>43.875785999999898</v>
      </c>
      <c r="AZ5098" s="26">
        <v>-101.15134500000001</v>
      </c>
      <c r="BA5098" s="26" t="s">
        <v>185</v>
      </c>
      <c r="BB5098" s="26" t="s">
        <v>609</v>
      </c>
      <c r="BC5098" s="26" t="s">
        <v>68</v>
      </c>
      <c r="BD5098" s="26" t="s">
        <v>615</v>
      </c>
      <c r="BE5098" s="26"/>
      <c r="BF5098" s="26" t="s">
        <v>68</v>
      </c>
      <c r="BG5098" s="26" t="s">
        <v>68</v>
      </c>
      <c r="BH5098" s="26" t="s">
        <v>146</v>
      </c>
      <c r="BI5098" s="26">
        <v>9</v>
      </c>
      <c r="BJ5098" s="26" t="s">
        <v>217</v>
      </c>
    </row>
    <row r="5099" spans="36:62" x14ac:dyDescent="0.25">
      <c r="AJ5099" s="26">
        <v>684</v>
      </c>
      <c r="AK5099" s="26">
        <v>1920396</v>
      </c>
      <c r="AL5099" s="264">
        <v>43824.809027777781</v>
      </c>
      <c r="AM5099" s="26" t="s">
        <v>147</v>
      </c>
      <c r="AN5099" s="26" t="s">
        <v>63</v>
      </c>
      <c r="AO5099" s="26" t="s">
        <v>156</v>
      </c>
      <c r="AP5099" s="26" t="s">
        <v>159</v>
      </c>
      <c r="AQ5099" s="26">
        <v>0</v>
      </c>
      <c r="AR5099" s="26">
        <v>90</v>
      </c>
      <c r="AS5099" s="26" t="s">
        <v>1325</v>
      </c>
      <c r="AT5099" s="26" t="s">
        <v>613</v>
      </c>
      <c r="AU5099" s="26" t="s">
        <v>63</v>
      </c>
      <c r="AV5099" s="26" t="s">
        <v>63</v>
      </c>
      <c r="AW5099" s="26" t="s">
        <v>63</v>
      </c>
      <c r="AX5099" s="26" t="s">
        <v>63</v>
      </c>
      <c r="AY5099" s="26">
        <v>43.9000699999999</v>
      </c>
      <c r="AZ5099" s="26">
        <v>-101.09287500000001</v>
      </c>
      <c r="BA5099" s="26" t="s">
        <v>185</v>
      </c>
      <c r="BB5099" s="26" t="s">
        <v>609</v>
      </c>
      <c r="BC5099" s="26" t="s">
        <v>614</v>
      </c>
      <c r="BD5099" s="26" t="s">
        <v>615</v>
      </c>
      <c r="BE5099" s="26"/>
      <c r="BF5099" s="26" t="s">
        <v>68</v>
      </c>
      <c r="BG5099" s="26" t="s">
        <v>68</v>
      </c>
      <c r="BH5099" s="26" t="s">
        <v>146</v>
      </c>
      <c r="BI5099" s="26">
        <v>9</v>
      </c>
      <c r="BJ5099" s="26" t="s">
        <v>217</v>
      </c>
    </row>
    <row r="5100" spans="36:62" x14ac:dyDescent="0.25">
      <c r="AJ5100" s="26">
        <v>685</v>
      </c>
      <c r="AK5100" s="26">
        <v>1920399</v>
      </c>
      <c r="AL5100" s="264">
        <v>43827.591666666667</v>
      </c>
      <c r="AM5100" s="26" t="s">
        <v>565</v>
      </c>
      <c r="AN5100" s="26" t="s">
        <v>63</v>
      </c>
      <c r="AO5100" s="26" t="s">
        <v>173</v>
      </c>
      <c r="AP5100" s="26" t="s">
        <v>159</v>
      </c>
      <c r="AQ5100" s="26">
        <v>0</v>
      </c>
      <c r="AR5100" s="26">
        <v>90</v>
      </c>
      <c r="AS5100" s="26" t="s">
        <v>188</v>
      </c>
      <c r="AT5100" s="26" t="s">
        <v>613</v>
      </c>
      <c r="AU5100" s="26" t="s">
        <v>63</v>
      </c>
      <c r="AV5100" s="26" t="s">
        <v>63</v>
      </c>
      <c r="AW5100" s="26" t="s">
        <v>63</v>
      </c>
      <c r="AX5100" s="26" t="s">
        <v>63</v>
      </c>
      <c r="AY5100" s="26">
        <v>43.886353999999898</v>
      </c>
      <c r="AZ5100" s="26">
        <v>-100.755212</v>
      </c>
      <c r="BA5100" s="26" t="s">
        <v>158</v>
      </c>
      <c r="BB5100" s="26" t="s">
        <v>611</v>
      </c>
      <c r="BC5100" s="26" t="s">
        <v>614</v>
      </c>
      <c r="BD5100" s="26" t="s">
        <v>615</v>
      </c>
      <c r="BE5100" s="26" t="s">
        <v>858</v>
      </c>
      <c r="BF5100" s="26" t="s">
        <v>68</v>
      </c>
      <c r="BG5100" s="26" t="s">
        <v>68</v>
      </c>
      <c r="BH5100" s="26" t="s">
        <v>210</v>
      </c>
      <c r="BI5100" s="26">
        <v>9</v>
      </c>
      <c r="BJ5100" s="26" t="s">
        <v>20</v>
      </c>
    </row>
    <row r="5101" spans="36:62" x14ac:dyDescent="0.25">
      <c r="AJ5101" s="26">
        <v>686</v>
      </c>
      <c r="AK5101" s="26">
        <v>1920484</v>
      </c>
      <c r="AL5101" s="264">
        <v>43826.940972222219</v>
      </c>
      <c r="AM5101" s="26" t="s">
        <v>147</v>
      </c>
      <c r="AN5101" s="26" t="s">
        <v>63</v>
      </c>
      <c r="AO5101" s="26" t="s">
        <v>156</v>
      </c>
      <c r="AP5101" s="26" t="s">
        <v>159</v>
      </c>
      <c r="AQ5101" s="26">
        <v>0</v>
      </c>
      <c r="AR5101" s="26">
        <v>90</v>
      </c>
      <c r="AS5101" s="26" t="s">
        <v>201</v>
      </c>
      <c r="AT5101" s="26" t="s">
        <v>679</v>
      </c>
      <c r="AU5101" s="26" t="s">
        <v>63</v>
      </c>
      <c r="AV5101" s="26" t="s">
        <v>63</v>
      </c>
      <c r="AW5101" s="26" t="s">
        <v>63</v>
      </c>
      <c r="AX5101" s="26" t="s">
        <v>63</v>
      </c>
      <c r="AY5101" s="26">
        <v>43.842944000000003</v>
      </c>
      <c r="AZ5101" s="26">
        <v>-101.285492</v>
      </c>
      <c r="BA5101" s="26" t="s">
        <v>158</v>
      </c>
      <c r="BB5101" s="26" t="s">
        <v>609</v>
      </c>
      <c r="BC5101" s="26" t="s">
        <v>68</v>
      </c>
      <c r="BD5101" s="26" t="s">
        <v>615</v>
      </c>
      <c r="BE5101" s="26"/>
      <c r="BF5101" s="26" t="s">
        <v>68</v>
      </c>
      <c r="BG5101" s="26" t="s">
        <v>209</v>
      </c>
      <c r="BH5101" s="26" t="s">
        <v>146</v>
      </c>
      <c r="BI5101" s="26">
        <v>9</v>
      </c>
      <c r="BJ5101" s="26" t="s">
        <v>21</v>
      </c>
    </row>
    <row r="5102" spans="36:62" x14ac:dyDescent="0.25">
      <c r="AJ5102" s="26">
        <v>687</v>
      </c>
      <c r="AK5102" s="26">
        <v>1920638</v>
      </c>
      <c r="AL5102" s="264">
        <v>43819.711805555555</v>
      </c>
      <c r="AM5102" s="26" t="s">
        <v>147</v>
      </c>
      <c r="AN5102" s="26" t="s">
        <v>63</v>
      </c>
      <c r="AO5102" s="26"/>
      <c r="AP5102" s="26"/>
      <c r="AQ5102" s="26">
        <v>-1</v>
      </c>
      <c r="AR5102" s="26">
        <v>90</v>
      </c>
      <c r="AS5102" s="26" t="s">
        <v>168</v>
      </c>
      <c r="AT5102" s="26" t="s">
        <v>71</v>
      </c>
      <c r="AU5102" s="26" t="s">
        <v>63</v>
      </c>
      <c r="AV5102" s="26" t="s">
        <v>63</v>
      </c>
      <c r="AW5102" s="26" t="s">
        <v>63</v>
      </c>
      <c r="AX5102" s="26" t="s">
        <v>63</v>
      </c>
      <c r="AY5102" s="26">
        <v>43.847271999999897</v>
      </c>
      <c r="AZ5102" s="26">
        <v>-101.342609999999</v>
      </c>
      <c r="BA5102" s="26" t="s">
        <v>185</v>
      </c>
      <c r="BB5102" s="26" t="s">
        <v>609</v>
      </c>
      <c r="BC5102" s="26" t="s">
        <v>167</v>
      </c>
      <c r="BD5102" s="26" t="s">
        <v>154</v>
      </c>
      <c r="BE5102" s="26"/>
      <c r="BF5102" s="26" t="s">
        <v>99</v>
      </c>
      <c r="BG5102" s="26" t="s">
        <v>167</v>
      </c>
      <c r="BH5102" s="26" t="s">
        <v>99</v>
      </c>
      <c r="BI5102" s="26">
        <v>9</v>
      </c>
      <c r="BJ5102" s="26" t="s">
        <v>217</v>
      </c>
    </row>
    <row r="5103" spans="36:62" x14ac:dyDescent="0.25">
      <c r="AJ5103" s="26">
        <v>688</v>
      </c>
      <c r="AK5103" s="26">
        <v>1920639</v>
      </c>
      <c r="AL5103" s="264">
        <v>43829.513888888891</v>
      </c>
      <c r="AM5103" s="26" t="s">
        <v>147</v>
      </c>
      <c r="AN5103" s="26" t="s">
        <v>63</v>
      </c>
      <c r="AO5103" s="26" t="s">
        <v>156</v>
      </c>
      <c r="AP5103" s="26" t="s">
        <v>741</v>
      </c>
      <c r="AQ5103" s="26">
        <v>0</v>
      </c>
      <c r="AR5103" s="26">
        <v>90</v>
      </c>
      <c r="AS5103" s="26" t="s">
        <v>739</v>
      </c>
      <c r="AT5103" s="26" t="s">
        <v>74</v>
      </c>
      <c r="AU5103" s="26" t="s">
        <v>63</v>
      </c>
      <c r="AV5103" s="26" t="s">
        <v>63</v>
      </c>
      <c r="AW5103" s="26" t="s">
        <v>63</v>
      </c>
      <c r="AX5103" s="26" t="s">
        <v>63</v>
      </c>
      <c r="AY5103" s="26">
        <v>43.843023000000002</v>
      </c>
      <c r="AZ5103" s="26">
        <v>-101.22556400000001</v>
      </c>
      <c r="BA5103" s="26" t="s">
        <v>208</v>
      </c>
      <c r="BB5103" s="26" t="s">
        <v>611</v>
      </c>
      <c r="BC5103" s="26" t="s">
        <v>667</v>
      </c>
      <c r="BD5103" s="26" t="s">
        <v>615</v>
      </c>
      <c r="BE5103" s="26"/>
      <c r="BF5103" s="26" t="s">
        <v>68</v>
      </c>
      <c r="BG5103" s="26" t="s">
        <v>68</v>
      </c>
      <c r="BH5103" s="26" t="s">
        <v>160</v>
      </c>
      <c r="BI5103" s="26">
        <v>9</v>
      </c>
      <c r="BJ5103" s="26" t="s">
        <v>217</v>
      </c>
    </row>
    <row r="5104" spans="36:62" x14ac:dyDescent="0.25">
      <c r="AJ5104" s="26">
        <v>689</v>
      </c>
      <c r="AK5104" s="26">
        <v>1920640</v>
      </c>
      <c r="AL5104" s="264">
        <v>43829.479166666664</v>
      </c>
      <c r="AM5104" s="26" t="s">
        <v>147</v>
      </c>
      <c r="AN5104" s="26" t="s">
        <v>63</v>
      </c>
      <c r="AO5104" s="26" t="s">
        <v>156</v>
      </c>
      <c r="AP5104" s="26" t="s">
        <v>159</v>
      </c>
      <c r="AQ5104" s="26">
        <v>0</v>
      </c>
      <c r="AR5104" s="26">
        <v>90</v>
      </c>
      <c r="AS5104" s="26" t="s">
        <v>628</v>
      </c>
      <c r="AT5104" s="26" t="s">
        <v>654</v>
      </c>
      <c r="AU5104" s="26" t="s">
        <v>63</v>
      </c>
      <c r="AV5104" s="26" t="s">
        <v>63</v>
      </c>
      <c r="AW5104" s="26" t="s">
        <v>63</v>
      </c>
      <c r="AX5104" s="26" t="s">
        <v>63</v>
      </c>
      <c r="AY5104" s="26">
        <v>43.848759000000001</v>
      </c>
      <c r="AZ5104" s="26">
        <v>-101.50023</v>
      </c>
      <c r="BA5104" s="26" t="s">
        <v>482</v>
      </c>
      <c r="BB5104" s="26" t="s">
        <v>609</v>
      </c>
      <c r="BC5104" s="26" t="s">
        <v>1515</v>
      </c>
      <c r="BD5104" s="26" t="s">
        <v>681</v>
      </c>
      <c r="BE5104" s="26"/>
      <c r="BF5104" s="26" t="s">
        <v>68</v>
      </c>
      <c r="BG5104" s="26" t="s">
        <v>771</v>
      </c>
      <c r="BH5104" s="26" t="s">
        <v>175</v>
      </c>
      <c r="BI5104" s="26">
        <v>9</v>
      </c>
      <c r="BJ5104" s="26" t="s">
        <v>21</v>
      </c>
    </row>
    <row r="5105" spans="36:62" x14ac:dyDescent="0.25">
      <c r="AJ5105" s="26">
        <v>690</v>
      </c>
      <c r="AK5105" s="26">
        <v>2000092</v>
      </c>
      <c r="AL5105" s="264">
        <v>43834.836805555555</v>
      </c>
      <c r="AM5105" s="26" t="s">
        <v>147</v>
      </c>
      <c r="AN5105" s="26" t="s">
        <v>63</v>
      </c>
      <c r="AO5105" s="26"/>
      <c r="AP5105" s="26"/>
      <c r="AQ5105" s="26">
        <v>-1</v>
      </c>
      <c r="AR5105" s="26">
        <v>90</v>
      </c>
      <c r="AS5105" s="26" t="s">
        <v>168</v>
      </c>
      <c r="AT5105" s="26" t="s">
        <v>71</v>
      </c>
      <c r="AU5105" s="26" t="s">
        <v>63</v>
      </c>
      <c r="AV5105" s="26" t="s">
        <v>63</v>
      </c>
      <c r="AW5105" s="26" t="s">
        <v>63</v>
      </c>
      <c r="AX5105" s="26" t="s">
        <v>63</v>
      </c>
      <c r="AY5105" s="26">
        <v>43.850143000000003</v>
      </c>
      <c r="AZ5105" s="26">
        <v>-101.493819999999</v>
      </c>
      <c r="BA5105" s="26" t="s">
        <v>158</v>
      </c>
      <c r="BB5105" s="26" t="s">
        <v>611</v>
      </c>
      <c r="BC5105" s="26" t="s">
        <v>167</v>
      </c>
      <c r="BD5105" s="26" t="s">
        <v>154</v>
      </c>
      <c r="BE5105" s="26"/>
      <c r="BF5105" s="26" t="s">
        <v>99</v>
      </c>
      <c r="BG5105" s="26" t="s">
        <v>167</v>
      </c>
      <c r="BH5105" s="26" t="s">
        <v>99</v>
      </c>
      <c r="BI5105" s="26">
        <v>9</v>
      </c>
      <c r="BJ5105" s="26" t="s">
        <v>217</v>
      </c>
    </row>
    <row r="5106" spans="36:62" x14ac:dyDescent="0.25">
      <c r="AJ5106" s="26">
        <v>691</v>
      </c>
      <c r="AK5106" s="26">
        <v>1920801</v>
      </c>
      <c r="AL5106" s="264">
        <v>43829.75</v>
      </c>
      <c r="AM5106" s="26" t="s">
        <v>565</v>
      </c>
      <c r="AN5106" s="26" t="s">
        <v>63</v>
      </c>
      <c r="AO5106" s="26" t="s">
        <v>156</v>
      </c>
      <c r="AP5106" s="26" t="s">
        <v>159</v>
      </c>
      <c r="AQ5106" s="26">
        <v>0</v>
      </c>
      <c r="AR5106" s="26">
        <v>90</v>
      </c>
      <c r="AS5106" s="26" t="s">
        <v>853</v>
      </c>
      <c r="AT5106" s="26" t="s">
        <v>74</v>
      </c>
      <c r="AU5106" s="26" t="s">
        <v>69</v>
      </c>
      <c r="AV5106" s="26" t="s">
        <v>63</v>
      </c>
      <c r="AW5106" s="26" t="s">
        <v>63</v>
      </c>
      <c r="AX5106" s="26" t="s">
        <v>63</v>
      </c>
      <c r="AY5106" s="26">
        <v>43.884045999999898</v>
      </c>
      <c r="AZ5106" s="26">
        <v>-100.727931999999</v>
      </c>
      <c r="BA5106" s="26" t="s">
        <v>208</v>
      </c>
      <c r="BB5106" s="26" t="s">
        <v>611</v>
      </c>
      <c r="BC5106" s="26" t="s">
        <v>620</v>
      </c>
      <c r="BD5106" s="26" t="s">
        <v>615</v>
      </c>
      <c r="BE5106" s="26"/>
      <c r="BF5106" s="26" t="s">
        <v>68</v>
      </c>
      <c r="BG5106" s="26" t="s">
        <v>68</v>
      </c>
      <c r="BH5106" s="26" t="s">
        <v>146</v>
      </c>
      <c r="BI5106" s="26">
        <v>9</v>
      </c>
      <c r="BJ5106" s="26" t="s">
        <v>217</v>
      </c>
    </row>
    <row r="5107" spans="36:62" x14ac:dyDescent="0.25">
      <c r="AJ5107" s="26">
        <v>692</v>
      </c>
      <c r="AK5107" s="26">
        <v>2001076</v>
      </c>
      <c r="AL5107" s="264">
        <v>43847.487500000003</v>
      </c>
      <c r="AM5107" s="26" t="s">
        <v>565</v>
      </c>
      <c r="AN5107" s="26" t="s">
        <v>63</v>
      </c>
      <c r="AO5107" s="26" t="s">
        <v>156</v>
      </c>
      <c r="AP5107" s="26" t="s">
        <v>716</v>
      </c>
      <c r="AQ5107" s="26">
        <v>0</v>
      </c>
      <c r="AR5107" s="26">
        <v>90</v>
      </c>
      <c r="AS5107" s="26" t="s">
        <v>722</v>
      </c>
      <c r="AT5107" s="26" t="s">
        <v>663</v>
      </c>
      <c r="AU5107" s="26" t="s">
        <v>63</v>
      </c>
      <c r="AV5107" s="26" t="s">
        <v>63</v>
      </c>
      <c r="AW5107" s="26" t="s">
        <v>63</v>
      </c>
      <c r="AX5107" s="26" t="s">
        <v>63</v>
      </c>
      <c r="AY5107" s="26">
        <v>43.888305000000003</v>
      </c>
      <c r="AZ5107" s="26">
        <v>-100.887818999999</v>
      </c>
      <c r="BA5107" s="26" t="s">
        <v>490</v>
      </c>
      <c r="BB5107" s="26" t="s">
        <v>611</v>
      </c>
      <c r="BC5107" s="26" t="s">
        <v>829</v>
      </c>
      <c r="BD5107" s="26" t="s">
        <v>615</v>
      </c>
      <c r="BE5107" s="26"/>
      <c r="BF5107" s="26" t="s">
        <v>732</v>
      </c>
      <c r="BG5107" s="26" t="s">
        <v>1105</v>
      </c>
      <c r="BH5107" s="26" t="s">
        <v>830</v>
      </c>
      <c r="BI5107" s="26">
        <v>9</v>
      </c>
      <c r="BJ5107" s="26" t="s">
        <v>217</v>
      </c>
    </row>
    <row r="5108" spans="36:62" x14ac:dyDescent="0.25">
      <c r="AJ5108" s="26">
        <v>693</v>
      </c>
      <c r="AK5108" s="26">
        <v>2001762</v>
      </c>
      <c r="AL5108" s="264">
        <v>43854.426388888889</v>
      </c>
      <c r="AM5108" s="26" t="s">
        <v>147</v>
      </c>
      <c r="AN5108" s="26" t="s">
        <v>63</v>
      </c>
      <c r="AO5108" s="26" t="s">
        <v>156</v>
      </c>
      <c r="AP5108" s="26" t="s">
        <v>765</v>
      </c>
      <c r="AQ5108" s="26">
        <v>0</v>
      </c>
      <c r="AR5108" s="26">
        <v>90</v>
      </c>
      <c r="AS5108" s="26" t="s">
        <v>628</v>
      </c>
      <c r="AT5108" s="26" t="s">
        <v>616</v>
      </c>
      <c r="AU5108" s="26" t="s">
        <v>63</v>
      </c>
      <c r="AV5108" s="26" t="s">
        <v>63</v>
      </c>
      <c r="AW5108" s="26" t="s">
        <v>63</v>
      </c>
      <c r="AX5108" s="26" t="s">
        <v>63</v>
      </c>
      <c r="AY5108" s="26">
        <v>43.847025000000002</v>
      </c>
      <c r="AZ5108" s="26">
        <v>-101.342642999999</v>
      </c>
      <c r="BA5108" s="26" t="s">
        <v>208</v>
      </c>
      <c r="BB5108" s="26" t="s">
        <v>611</v>
      </c>
      <c r="BC5108" s="26" t="s">
        <v>659</v>
      </c>
      <c r="BD5108" s="26" t="s">
        <v>68</v>
      </c>
      <c r="BE5108" s="26"/>
      <c r="BF5108" s="26" t="s">
        <v>68</v>
      </c>
      <c r="BG5108" s="26" t="s">
        <v>68</v>
      </c>
      <c r="BH5108" s="26" t="s">
        <v>991</v>
      </c>
      <c r="BI5108" s="26">
        <v>9</v>
      </c>
      <c r="BJ5108" s="26" t="s">
        <v>217</v>
      </c>
    </row>
    <row r="5109" spans="36:62" x14ac:dyDescent="0.25">
      <c r="AJ5109" s="26">
        <v>694</v>
      </c>
      <c r="AK5109" s="26">
        <v>2001764</v>
      </c>
      <c r="AL5109" s="264">
        <v>43867.770833333336</v>
      </c>
      <c r="AM5109" s="26" t="s">
        <v>147</v>
      </c>
      <c r="AN5109" s="26" t="s">
        <v>63</v>
      </c>
      <c r="AO5109" s="26" t="s">
        <v>156</v>
      </c>
      <c r="AP5109" s="26" t="s">
        <v>159</v>
      </c>
      <c r="AQ5109" s="26">
        <v>0</v>
      </c>
      <c r="AR5109" s="26">
        <v>90</v>
      </c>
      <c r="AS5109" s="26" t="s">
        <v>1516</v>
      </c>
      <c r="AT5109" s="26" t="s">
        <v>613</v>
      </c>
      <c r="AU5109" s="26" t="s">
        <v>63</v>
      </c>
      <c r="AV5109" s="26" t="s">
        <v>63</v>
      </c>
      <c r="AW5109" s="26" t="s">
        <v>63</v>
      </c>
      <c r="AX5109" s="26" t="s">
        <v>63</v>
      </c>
      <c r="AY5109" s="26">
        <v>43.8427849999999</v>
      </c>
      <c r="AZ5109" s="26">
        <v>-101.231275999999</v>
      </c>
      <c r="BA5109" s="26" t="s">
        <v>185</v>
      </c>
      <c r="BB5109" s="26" t="s">
        <v>609</v>
      </c>
      <c r="BC5109" s="26" t="s">
        <v>614</v>
      </c>
      <c r="BD5109" s="26" t="s">
        <v>615</v>
      </c>
      <c r="BE5109" s="26"/>
      <c r="BF5109" s="26" t="s">
        <v>68</v>
      </c>
      <c r="BG5109" s="26" t="s">
        <v>68</v>
      </c>
      <c r="BH5109" s="26" t="s">
        <v>160</v>
      </c>
      <c r="BI5109" s="26">
        <v>9</v>
      </c>
      <c r="BJ5109" s="26" t="s">
        <v>217</v>
      </c>
    </row>
    <row r="5110" spans="36:62" x14ac:dyDescent="0.25">
      <c r="AJ5110" s="26">
        <v>695</v>
      </c>
      <c r="AK5110" s="26">
        <v>2002025</v>
      </c>
      <c r="AL5110" s="264">
        <v>43869.246527777781</v>
      </c>
      <c r="AM5110" s="26" t="s">
        <v>565</v>
      </c>
      <c r="AN5110" s="26" t="s">
        <v>63</v>
      </c>
      <c r="AO5110" s="26"/>
      <c r="AP5110" s="26"/>
      <c r="AQ5110" s="26">
        <v>-1</v>
      </c>
      <c r="AR5110" s="26">
        <v>90</v>
      </c>
      <c r="AS5110" s="26" t="s">
        <v>168</v>
      </c>
      <c r="AT5110" s="26" t="s">
        <v>71</v>
      </c>
      <c r="AU5110" s="26" t="s">
        <v>63</v>
      </c>
      <c r="AV5110" s="26" t="s">
        <v>63</v>
      </c>
      <c r="AW5110" s="26" t="s">
        <v>63</v>
      </c>
      <c r="AX5110" s="26" t="s">
        <v>63</v>
      </c>
      <c r="AY5110" s="26">
        <v>43.901187</v>
      </c>
      <c r="AZ5110" s="26">
        <v>-100.97185</v>
      </c>
      <c r="BA5110" s="26" t="s">
        <v>166</v>
      </c>
      <c r="BB5110" s="26" t="s">
        <v>609</v>
      </c>
      <c r="BC5110" s="26" t="s">
        <v>167</v>
      </c>
      <c r="BD5110" s="26" t="s">
        <v>154</v>
      </c>
      <c r="BE5110" s="26"/>
      <c r="BF5110" s="26" t="s">
        <v>99</v>
      </c>
      <c r="BG5110" s="26" t="s">
        <v>167</v>
      </c>
      <c r="BH5110" s="26" t="s">
        <v>99</v>
      </c>
      <c r="BI5110" s="26">
        <v>9</v>
      </c>
      <c r="BJ5110" s="26" t="s">
        <v>217</v>
      </c>
    </row>
    <row r="5111" spans="36:62" x14ac:dyDescent="0.25">
      <c r="AJ5111" s="26">
        <v>697</v>
      </c>
      <c r="AK5111" s="26">
        <v>2002190</v>
      </c>
      <c r="AL5111" s="264">
        <v>43867.74722222222</v>
      </c>
      <c r="AM5111" s="26" t="s">
        <v>147</v>
      </c>
      <c r="AN5111" s="26" t="s">
        <v>63</v>
      </c>
      <c r="AO5111" s="26" t="s">
        <v>214</v>
      </c>
      <c r="AP5111" s="26" t="s">
        <v>159</v>
      </c>
      <c r="AQ5111" s="26">
        <v>0</v>
      </c>
      <c r="AR5111" s="26">
        <v>90</v>
      </c>
      <c r="AS5111" s="26" t="s">
        <v>902</v>
      </c>
      <c r="AT5111" s="26" t="s">
        <v>613</v>
      </c>
      <c r="AU5111" s="26" t="s">
        <v>63</v>
      </c>
      <c r="AV5111" s="26" t="s">
        <v>63</v>
      </c>
      <c r="AW5111" s="26" t="s">
        <v>63</v>
      </c>
      <c r="AX5111" s="26" t="s">
        <v>63</v>
      </c>
      <c r="AY5111" s="26">
        <v>43.897264</v>
      </c>
      <c r="AZ5111" s="26">
        <v>-101.106351</v>
      </c>
      <c r="BA5111" s="26" t="s">
        <v>568</v>
      </c>
      <c r="BB5111" s="26" t="s">
        <v>611</v>
      </c>
      <c r="BC5111" s="26" t="s">
        <v>678</v>
      </c>
      <c r="BD5111" s="26" t="s">
        <v>615</v>
      </c>
      <c r="BE5111" s="26" t="s">
        <v>1517</v>
      </c>
      <c r="BF5111" s="26" t="s">
        <v>68</v>
      </c>
      <c r="BG5111" s="26" t="s">
        <v>68</v>
      </c>
      <c r="BH5111" s="26" t="s">
        <v>660</v>
      </c>
      <c r="BI5111" s="26">
        <v>9</v>
      </c>
      <c r="BJ5111" s="26" t="s">
        <v>217</v>
      </c>
    </row>
    <row r="5112" spans="36:62" x14ac:dyDescent="0.25">
      <c r="AJ5112" s="26">
        <v>698</v>
      </c>
      <c r="AK5112" s="26">
        <v>2003085</v>
      </c>
      <c r="AL5112" s="264">
        <v>43873.431944444441</v>
      </c>
      <c r="AM5112" s="26" t="s">
        <v>147</v>
      </c>
      <c r="AN5112" s="26" t="s">
        <v>63</v>
      </c>
      <c r="AO5112" s="26" t="s">
        <v>156</v>
      </c>
      <c r="AP5112" s="26" t="s">
        <v>159</v>
      </c>
      <c r="AQ5112" s="26">
        <v>0</v>
      </c>
      <c r="AR5112" s="26">
        <v>90</v>
      </c>
      <c r="AS5112" s="26" t="s">
        <v>852</v>
      </c>
      <c r="AT5112" s="26" t="s">
        <v>71</v>
      </c>
      <c r="AU5112" s="26" t="s">
        <v>63</v>
      </c>
      <c r="AV5112" s="26" t="s">
        <v>63</v>
      </c>
      <c r="AW5112" s="26" t="s">
        <v>63</v>
      </c>
      <c r="AX5112" s="26" t="s">
        <v>63</v>
      </c>
      <c r="AY5112" s="26">
        <v>43.8884639999999</v>
      </c>
      <c r="AZ5112" s="26">
        <v>-101.126499999999</v>
      </c>
      <c r="BA5112" s="26" t="s">
        <v>158</v>
      </c>
      <c r="BB5112" s="26" t="s">
        <v>611</v>
      </c>
      <c r="BC5112" s="26" t="s">
        <v>614</v>
      </c>
      <c r="BD5112" s="26" t="s">
        <v>615</v>
      </c>
      <c r="BE5112" s="26" t="s">
        <v>677</v>
      </c>
      <c r="BF5112" s="26" t="s">
        <v>68</v>
      </c>
      <c r="BG5112" s="26" t="s">
        <v>68</v>
      </c>
      <c r="BH5112" s="26" t="s">
        <v>160</v>
      </c>
      <c r="BI5112" s="26">
        <v>9</v>
      </c>
      <c r="BJ5112" s="26" t="s">
        <v>217</v>
      </c>
    </row>
    <row r="5113" spans="36:62" x14ac:dyDescent="0.25">
      <c r="AJ5113" s="26">
        <v>699</v>
      </c>
      <c r="AK5113" s="26">
        <v>2003086</v>
      </c>
      <c r="AL5113" s="264">
        <v>43886.436111111114</v>
      </c>
      <c r="AM5113" s="26" t="s">
        <v>147</v>
      </c>
      <c r="AN5113" s="26" t="s">
        <v>63</v>
      </c>
      <c r="AO5113" s="26" t="s">
        <v>156</v>
      </c>
      <c r="AP5113" s="26" t="s">
        <v>159</v>
      </c>
      <c r="AQ5113" s="26">
        <v>0</v>
      </c>
      <c r="AR5113" s="26">
        <v>90</v>
      </c>
      <c r="AS5113" s="26" t="s">
        <v>628</v>
      </c>
      <c r="AT5113" s="26" t="s">
        <v>74</v>
      </c>
      <c r="AU5113" s="26" t="s">
        <v>63</v>
      </c>
      <c r="AV5113" s="26" t="s">
        <v>63</v>
      </c>
      <c r="AW5113" s="26" t="s">
        <v>63</v>
      </c>
      <c r="AX5113" s="26" t="s">
        <v>63</v>
      </c>
      <c r="AY5113" s="26">
        <v>43.8785519999999</v>
      </c>
      <c r="AZ5113" s="26">
        <v>-101.146530999999</v>
      </c>
      <c r="BA5113" s="26" t="s">
        <v>482</v>
      </c>
      <c r="BB5113" s="26" t="s">
        <v>609</v>
      </c>
      <c r="BC5113" s="26" t="s">
        <v>708</v>
      </c>
      <c r="BD5113" s="26" t="s">
        <v>615</v>
      </c>
      <c r="BE5113" s="26"/>
      <c r="BF5113" s="26" t="s">
        <v>68</v>
      </c>
      <c r="BG5113" s="26" t="s">
        <v>68</v>
      </c>
      <c r="BH5113" s="26" t="s">
        <v>646</v>
      </c>
      <c r="BI5113" s="26">
        <v>9</v>
      </c>
      <c r="BJ5113" s="26" t="s">
        <v>217</v>
      </c>
    </row>
    <row r="5114" spans="36:62" x14ac:dyDescent="0.25">
      <c r="AJ5114" s="26">
        <v>700</v>
      </c>
      <c r="AK5114" s="26">
        <v>2003392</v>
      </c>
      <c r="AL5114" s="264">
        <v>43904.613194444442</v>
      </c>
      <c r="AM5114" s="26" t="s">
        <v>565</v>
      </c>
      <c r="AN5114" s="26" t="s">
        <v>63</v>
      </c>
      <c r="AO5114" s="26" t="s">
        <v>156</v>
      </c>
      <c r="AP5114" s="26" t="s">
        <v>159</v>
      </c>
      <c r="AQ5114" s="26">
        <v>0</v>
      </c>
      <c r="AR5114" s="26">
        <v>90</v>
      </c>
      <c r="AS5114" s="26" t="s">
        <v>638</v>
      </c>
      <c r="AT5114" s="26" t="s">
        <v>71</v>
      </c>
      <c r="AU5114" s="26" t="s">
        <v>63</v>
      </c>
      <c r="AV5114" s="26" t="s">
        <v>63</v>
      </c>
      <c r="AW5114" s="26" t="s">
        <v>63</v>
      </c>
      <c r="AX5114" s="26" t="s">
        <v>63</v>
      </c>
      <c r="AY5114" s="26">
        <v>43.886494999999897</v>
      </c>
      <c r="AZ5114" s="26">
        <v>-100.839106999999</v>
      </c>
      <c r="BA5114" s="26" t="s">
        <v>166</v>
      </c>
      <c r="BB5114" s="26" t="s">
        <v>611</v>
      </c>
      <c r="BC5114" s="26" t="s">
        <v>614</v>
      </c>
      <c r="BD5114" s="26" t="s">
        <v>615</v>
      </c>
      <c r="BE5114" s="26"/>
      <c r="BF5114" s="26" t="s">
        <v>68</v>
      </c>
      <c r="BG5114" s="26" t="s">
        <v>68</v>
      </c>
      <c r="BH5114" s="26" t="s">
        <v>160</v>
      </c>
      <c r="BI5114" s="26">
        <v>9</v>
      </c>
      <c r="BJ5114" s="26" t="s">
        <v>217</v>
      </c>
    </row>
    <row r="5115" spans="36:62" x14ac:dyDescent="0.25">
      <c r="AJ5115" s="26">
        <v>701</v>
      </c>
      <c r="AK5115" s="26">
        <v>2003405</v>
      </c>
      <c r="AL5115" s="264">
        <v>43904.479166666664</v>
      </c>
      <c r="AM5115" s="26" t="s">
        <v>147</v>
      </c>
      <c r="AN5115" s="26" t="s">
        <v>63</v>
      </c>
      <c r="AO5115" s="26" t="s">
        <v>156</v>
      </c>
      <c r="AP5115" s="26" t="s">
        <v>648</v>
      </c>
      <c r="AQ5115" s="26">
        <v>0</v>
      </c>
      <c r="AR5115" s="26">
        <v>90</v>
      </c>
      <c r="AS5115" s="26" t="s">
        <v>628</v>
      </c>
      <c r="AT5115" s="26" t="s">
        <v>654</v>
      </c>
      <c r="AU5115" s="26" t="s">
        <v>63</v>
      </c>
      <c r="AV5115" s="26" t="s">
        <v>63</v>
      </c>
      <c r="AW5115" s="26" t="s">
        <v>63</v>
      </c>
      <c r="AX5115" s="26" t="s">
        <v>63</v>
      </c>
      <c r="AY5115" s="26">
        <v>43.856951000000002</v>
      </c>
      <c r="AZ5115" s="26">
        <v>-101.194884</v>
      </c>
      <c r="BA5115" s="26" t="s">
        <v>523</v>
      </c>
      <c r="BB5115" s="26" t="s">
        <v>611</v>
      </c>
      <c r="BC5115" s="26" t="s">
        <v>678</v>
      </c>
      <c r="BD5115" s="26" t="s">
        <v>615</v>
      </c>
      <c r="BE5115" s="26" t="s">
        <v>161</v>
      </c>
      <c r="BF5115" s="26" t="s">
        <v>68</v>
      </c>
      <c r="BG5115" s="26" t="s">
        <v>68</v>
      </c>
      <c r="BH5115" s="26" t="s">
        <v>646</v>
      </c>
      <c r="BI5115" s="26">
        <v>9</v>
      </c>
      <c r="BJ5115" s="26" t="s">
        <v>217</v>
      </c>
    </row>
    <row r="5116" spans="36:62" x14ac:dyDescent="0.25">
      <c r="AJ5116" s="26">
        <v>702</v>
      </c>
      <c r="AK5116" s="26">
        <v>2003487</v>
      </c>
      <c r="AL5116" s="264">
        <v>43910.319444444445</v>
      </c>
      <c r="AM5116" s="26" t="s">
        <v>565</v>
      </c>
      <c r="AN5116" s="26" t="s">
        <v>63</v>
      </c>
      <c r="AO5116" s="26" t="s">
        <v>156</v>
      </c>
      <c r="AP5116" s="26" t="s">
        <v>159</v>
      </c>
      <c r="AQ5116" s="26">
        <v>0</v>
      </c>
      <c r="AR5116" s="26">
        <v>90</v>
      </c>
      <c r="AS5116" s="26" t="s">
        <v>722</v>
      </c>
      <c r="AT5116" s="26" t="s">
        <v>71</v>
      </c>
      <c r="AU5116" s="26" t="s">
        <v>63</v>
      </c>
      <c r="AV5116" s="26" t="s">
        <v>69</v>
      </c>
      <c r="AW5116" s="26" t="s">
        <v>63</v>
      </c>
      <c r="AX5116" s="26" t="s">
        <v>63</v>
      </c>
      <c r="AY5116" s="26">
        <v>43.901187</v>
      </c>
      <c r="AZ5116" s="26">
        <v>-100.980181999999</v>
      </c>
      <c r="BA5116" s="26" t="s">
        <v>482</v>
      </c>
      <c r="BB5116" s="26" t="s">
        <v>611</v>
      </c>
      <c r="BC5116" s="26" t="s">
        <v>685</v>
      </c>
      <c r="BD5116" s="26" t="s">
        <v>68</v>
      </c>
      <c r="BE5116" s="26" t="s">
        <v>1016</v>
      </c>
      <c r="BF5116" s="26" t="s">
        <v>68</v>
      </c>
      <c r="BG5116" s="26" t="s">
        <v>68</v>
      </c>
      <c r="BH5116" s="26" t="s">
        <v>646</v>
      </c>
      <c r="BI5116" s="26">
        <v>9</v>
      </c>
      <c r="BJ5116" s="26" t="s">
        <v>21</v>
      </c>
    </row>
    <row r="5117" spans="36:62" x14ac:dyDescent="0.25">
      <c r="AJ5117" s="26">
        <v>705</v>
      </c>
      <c r="AK5117" s="26">
        <v>2003720</v>
      </c>
      <c r="AL5117" s="264">
        <v>43904.583333333336</v>
      </c>
      <c r="AM5117" s="26" t="s">
        <v>565</v>
      </c>
      <c r="AN5117" s="26" t="s">
        <v>63</v>
      </c>
      <c r="AO5117" s="26" t="s">
        <v>156</v>
      </c>
      <c r="AP5117" s="26" t="s">
        <v>706</v>
      </c>
      <c r="AQ5117" s="26">
        <v>0</v>
      </c>
      <c r="AR5117" s="26">
        <v>90</v>
      </c>
      <c r="AS5117" s="26" t="s">
        <v>638</v>
      </c>
      <c r="AT5117" s="26" t="s">
        <v>882</v>
      </c>
      <c r="AU5117" s="26" t="s">
        <v>63</v>
      </c>
      <c r="AV5117" s="26" t="s">
        <v>63</v>
      </c>
      <c r="AW5117" s="26" t="s">
        <v>63</v>
      </c>
      <c r="AX5117" s="26" t="s">
        <v>63</v>
      </c>
      <c r="AY5117" s="26">
        <v>43.886747</v>
      </c>
      <c r="AZ5117" s="26">
        <v>-100.836382</v>
      </c>
      <c r="BA5117" s="26" t="s">
        <v>158</v>
      </c>
      <c r="BB5117" s="26" t="s">
        <v>611</v>
      </c>
      <c r="BC5117" s="26" t="s">
        <v>68</v>
      </c>
      <c r="BD5117" s="26" t="s">
        <v>615</v>
      </c>
      <c r="BE5117" s="26"/>
      <c r="BF5117" s="26" t="s">
        <v>68</v>
      </c>
      <c r="BG5117" s="26" t="s">
        <v>68</v>
      </c>
      <c r="BH5117" s="26" t="s">
        <v>146</v>
      </c>
      <c r="BI5117" s="26">
        <v>9</v>
      </c>
      <c r="BJ5117" s="26" t="s">
        <v>217</v>
      </c>
    </row>
    <row r="5118" spans="36:62" x14ac:dyDescent="0.25">
      <c r="AJ5118" s="26">
        <v>708</v>
      </c>
      <c r="AK5118" s="26">
        <v>2004032</v>
      </c>
      <c r="AL5118" s="264">
        <v>43921.902777777781</v>
      </c>
      <c r="AM5118" s="26" t="s">
        <v>147</v>
      </c>
      <c r="AN5118" s="26" t="s">
        <v>63</v>
      </c>
      <c r="AO5118" s="26"/>
      <c r="AP5118" s="26"/>
      <c r="AQ5118" s="26">
        <v>-1</v>
      </c>
      <c r="AR5118" s="26">
        <v>90</v>
      </c>
      <c r="AS5118" s="26" t="s">
        <v>168</v>
      </c>
      <c r="AT5118" s="26" t="s">
        <v>71</v>
      </c>
      <c r="AU5118" s="26" t="s">
        <v>63</v>
      </c>
      <c r="AV5118" s="26" t="s">
        <v>63</v>
      </c>
      <c r="AW5118" s="26" t="s">
        <v>63</v>
      </c>
      <c r="AX5118" s="26" t="s">
        <v>63</v>
      </c>
      <c r="AY5118" s="26">
        <v>43.848953000000002</v>
      </c>
      <c r="AZ5118" s="26">
        <v>-101.211851999999</v>
      </c>
      <c r="BA5118" s="26" t="s">
        <v>166</v>
      </c>
      <c r="BB5118" s="26" t="s">
        <v>609</v>
      </c>
      <c r="BC5118" s="26" t="s">
        <v>167</v>
      </c>
      <c r="BD5118" s="26" t="s">
        <v>154</v>
      </c>
      <c r="BE5118" s="26"/>
      <c r="BF5118" s="26" t="s">
        <v>99</v>
      </c>
      <c r="BG5118" s="26" t="s">
        <v>167</v>
      </c>
      <c r="BH5118" s="26" t="s">
        <v>99</v>
      </c>
      <c r="BI5118" s="26">
        <v>9</v>
      </c>
      <c r="BJ5118" s="26" t="s">
        <v>217</v>
      </c>
    </row>
    <row r="5119" spans="36:62" x14ac:dyDescent="0.25">
      <c r="AJ5119" s="26">
        <v>709</v>
      </c>
      <c r="AK5119" s="26">
        <v>2004567</v>
      </c>
      <c r="AL5119" s="264">
        <v>43944.669444444444</v>
      </c>
      <c r="AM5119" s="26" t="s">
        <v>147</v>
      </c>
      <c r="AN5119" s="26" t="s">
        <v>63</v>
      </c>
      <c r="AO5119" s="26" t="s">
        <v>156</v>
      </c>
      <c r="AP5119" s="26" t="s">
        <v>159</v>
      </c>
      <c r="AQ5119" s="26">
        <v>0</v>
      </c>
      <c r="AR5119" s="26">
        <v>90</v>
      </c>
      <c r="AS5119" s="26" t="s">
        <v>1518</v>
      </c>
      <c r="AT5119" s="26" t="s">
        <v>730</v>
      </c>
      <c r="AU5119" s="26" t="s">
        <v>63</v>
      </c>
      <c r="AV5119" s="26" t="s">
        <v>63</v>
      </c>
      <c r="AW5119" s="26" t="s">
        <v>63</v>
      </c>
      <c r="AX5119" s="26" t="s">
        <v>63</v>
      </c>
      <c r="AY5119" s="26">
        <v>43.870539999999899</v>
      </c>
      <c r="AZ5119" s="26">
        <v>-101.162594999999</v>
      </c>
      <c r="BA5119" s="26" t="s">
        <v>208</v>
      </c>
      <c r="BB5119" s="26" t="s">
        <v>611</v>
      </c>
      <c r="BC5119" s="26" t="s">
        <v>68</v>
      </c>
      <c r="BD5119" s="26" t="s">
        <v>615</v>
      </c>
      <c r="BE5119" s="26"/>
      <c r="BF5119" s="26" t="s">
        <v>68</v>
      </c>
      <c r="BG5119" s="26" t="s">
        <v>68</v>
      </c>
      <c r="BH5119" s="26" t="s">
        <v>160</v>
      </c>
      <c r="BI5119" s="26">
        <v>9</v>
      </c>
      <c r="BJ5119" s="26" t="s">
        <v>217</v>
      </c>
    </row>
    <row r="5120" spans="36:62" x14ac:dyDescent="0.25">
      <c r="AJ5120" s="26">
        <v>710</v>
      </c>
      <c r="AK5120" s="26">
        <v>1921016</v>
      </c>
      <c r="AL5120" s="264">
        <v>43822.28125</v>
      </c>
      <c r="AM5120" s="26" t="s">
        <v>147</v>
      </c>
      <c r="AN5120" s="26" t="s">
        <v>63</v>
      </c>
      <c r="AO5120" s="26"/>
      <c r="AP5120" s="26"/>
      <c r="AQ5120" s="26">
        <v>-1</v>
      </c>
      <c r="AR5120" s="26">
        <v>73</v>
      </c>
      <c r="AS5120" s="26" t="s">
        <v>168</v>
      </c>
      <c r="AT5120" s="26" t="s">
        <v>71</v>
      </c>
      <c r="AU5120" s="26" t="s">
        <v>63</v>
      </c>
      <c r="AV5120" s="26" t="s">
        <v>63</v>
      </c>
      <c r="AW5120" s="26" t="s">
        <v>63</v>
      </c>
      <c r="AX5120" s="26" t="s">
        <v>63</v>
      </c>
      <c r="AY5120" s="26">
        <v>43.715091999999899</v>
      </c>
      <c r="AZ5120" s="26">
        <v>-101.541708</v>
      </c>
      <c r="BA5120" s="26" t="s">
        <v>208</v>
      </c>
      <c r="BB5120" s="26" t="s">
        <v>157</v>
      </c>
      <c r="BC5120" s="26" t="s">
        <v>167</v>
      </c>
      <c r="BD5120" s="26" t="s">
        <v>154</v>
      </c>
      <c r="BE5120" s="26"/>
      <c r="BF5120" s="26" t="s">
        <v>99</v>
      </c>
      <c r="BG5120" s="26" t="s">
        <v>167</v>
      </c>
      <c r="BH5120" s="26" t="s">
        <v>99</v>
      </c>
      <c r="BI5120" s="26">
        <v>9</v>
      </c>
      <c r="BJ5120" s="26" t="s">
        <v>217</v>
      </c>
    </row>
    <row r="5121" spans="36:62" x14ac:dyDescent="0.25">
      <c r="AJ5121" s="26">
        <v>711</v>
      </c>
      <c r="AK5121" s="26">
        <v>2004781</v>
      </c>
      <c r="AL5121" s="264">
        <v>43945.912499999999</v>
      </c>
      <c r="AM5121" s="26" t="s">
        <v>147</v>
      </c>
      <c r="AN5121" s="26" t="s">
        <v>63</v>
      </c>
      <c r="AO5121" s="26"/>
      <c r="AP5121" s="26"/>
      <c r="AQ5121" s="26">
        <v>-1</v>
      </c>
      <c r="AR5121" s="26">
        <v>90</v>
      </c>
      <c r="AS5121" s="26" t="s">
        <v>168</v>
      </c>
      <c r="AT5121" s="26" t="s">
        <v>71</v>
      </c>
      <c r="AU5121" s="26" t="s">
        <v>63</v>
      </c>
      <c r="AV5121" s="26" t="s">
        <v>63</v>
      </c>
      <c r="AW5121" s="26" t="s">
        <v>63</v>
      </c>
      <c r="AX5121" s="26" t="s">
        <v>63</v>
      </c>
      <c r="AY5121" s="26">
        <v>43.901169000000003</v>
      </c>
      <c r="AZ5121" s="26">
        <v>-101.07723300000001</v>
      </c>
      <c r="BA5121" s="26" t="s">
        <v>185</v>
      </c>
      <c r="BB5121" s="26" t="s">
        <v>609</v>
      </c>
      <c r="BC5121" s="26" t="s">
        <v>167</v>
      </c>
      <c r="BD5121" s="26" t="s">
        <v>154</v>
      </c>
      <c r="BE5121" s="26"/>
      <c r="BF5121" s="26" t="s">
        <v>99</v>
      </c>
      <c r="BG5121" s="26" t="s">
        <v>167</v>
      </c>
      <c r="BH5121" s="26" t="s">
        <v>99</v>
      </c>
      <c r="BI5121" s="26">
        <v>9</v>
      </c>
      <c r="BJ5121" s="26" t="s">
        <v>217</v>
      </c>
    </row>
    <row r="5122" spans="36:62" x14ac:dyDescent="0.25">
      <c r="AJ5122" s="26">
        <v>713</v>
      </c>
      <c r="AK5122" s="26">
        <v>2005600</v>
      </c>
      <c r="AL5122" s="264">
        <v>43973.21875</v>
      </c>
      <c r="AM5122" s="26" t="s">
        <v>147</v>
      </c>
      <c r="AN5122" s="26" t="s">
        <v>63</v>
      </c>
      <c r="AO5122" s="26"/>
      <c r="AP5122" s="26"/>
      <c r="AQ5122" s="26">
        <v>-1</v>
      </c>
      <c r="AR5122" s="26">
        <v>90</v>
      </c>
      <c r="AS5122" s="26" t="s">
        <v>168</v>
      </c>
      <c r="AT5122" s="26" t="s">
        <v>71</v>
      </c>
      <c r="AU5122" s="26" t="s">
        <v>63</v>
      </c>
      <c r="AV5122" s="26" t="s">
        <v>63</v>
      </c>
      <c r="AW5122" s="26" t="s">
        <v>63</v>
      </c>
      <c r="AX5122" s="26" t="s">
        <v>63</v>
      </c>
      <c r="AY5122" s="26">
        <v>43.842956999999899</v>
      </c>
      <c r="AZ5122" s="26">
        <v>-101.288186999999</v>
      </c>
      <c r="BA5122" s="26" t="s">
        <v>485</v>
      </c>
      <c r="BB5122" s="26" t="s">
        <v>609</v>
      </c>
      <c r="BC5122" s="26" t="s">
        <v>167</v>
      </c>
      <c r="BD5122" s="26" t="s">
        <v>154</v>
      </c>
      <c r="BE5122" s="26"/>
      <c r="BF5122" s="26" t="s">
        <v>99</v>
      </c>
      <c r="BG5122" s="26" t="s">
        <v>167</v>
      </c>
      <c r="BH5122" s="26" t="s">
        <v>99</v>
      </c>
      <c r="BI5122" s="26">
        <v>9</v>
      </c>
      <c r="BJ5122" s="26" t="s">
        <v>217</v>
      </c>
    </row>
    <row r="5123" spans="36:62" x14ac:dyDescent="0.25">
      <c r="AJ5123" s="26">
        <v>714</v>
      </c>
      <c r="AK5123" s="26">
        <v>2005601</v>
      </c>
      <c r="AL5123" s="264">
        <v>43970.319444444445</v>
      </c>
      <c r="AM5123" s="26" t="s">
        <v>147</v>
      </c>
      <c r="AN5123" s="26" t="s">
        <v>63</v>
      </c>
      <c r="AO5123" s="26" t="s">
        <v>156</v>
      </c>
      <c r="AP5123" s="26" t="s">
        <v>159</v>
      </c>
      <c r="AQ5123" s="26">
        <v>0</v>
      </c>
      <c r="AR5123" s="26">
        <v>90</v>
      </c>
      <c r="AS5123" s="26" t="s">
        <v>628</v>
      </c>
      <c r="AT5123" s="26" t="s">
        <v>697</v>
      </c>
      <c r="AU5123" s="26" t="s">
        <v>63</v>
      </c>
      <c r="AV5123" s="26" t="s">
        <v>63</v>
      </c>
      <c r="AW5123" s="26" t="s">
        <v>63</v>
      </c>
      <c r="AX5123" s="26" t="s">
        <v>63</v>
      </c>
      <c r="AY5123" s="26">
        <v>43.842754999999897</v>
      </c>
      <c r="AZ5123" s="26">
        <v>-101.311999</v>
      </c>
      <c r="BA5123" s="26" t="s">
        <v>490</v>
      </c>
      <c r="BB5123" s="26" t="s">
        <v>611</v>
      </c>
      <c r="BC5123" s="26" t="s">
        <v>1519</v>
      </c>
      <c r="BD5123" s="26" t="s">
        <v>68</v>
      </c>
      <c r="BE5123" s="26"/>
      <c r="BF5123" s="26" t="s">
        <v>68</v>
      </c>
      <c r="BG5123" s="26" t="s">
        <v>68</v>
      </c>
      <c r="BH5123" s="26" t="s">
        <v>646</v>
      </c>
      <c r="BI5123" s="26">
        <v>9</v>
      </c>
      <c r="BJ5123" s="26" t="s">
        <v>217</v>
      </c>
    </row>
    <row r="5124" spans="36:62" x14ac:dyDescent="0.25">
      <c r="AJ5124" s="26">
        <v>715</v>
      </c>
      <c r="AK5124" s="26">
        <v>2005603</v>
      </c>
      <c r="AL5124" s="264">
        <v>43978.1875</v>
      </c>
      <c r="AM5124" s="26" t="s">
        <v>147</v>
      </c>
      <c r="AN5124" s="26" t="s">
        <v>63</v>
      </c>
      <c r="AO5124" s="26"/>
      <c r="AP5124" s="26"/>
      <c r="AQ5124" s="26">
        <v>-1</v>
      </c>
      <c r="AR5124" s="26">
        <v>90</v>
      </c>
      <c r="AS5124" s="26" t="s">
        <v>168</v>
      </c>
      <c r="AT5124" s="26" t="s">
        <v>71</v>
      </c>
      <c r="AU5124" s="26" t="s">
        <v>63</v>
      </c>
      <c r="AV5124" s="26" t="s">
        <v>63</v>
      </c>
      <c r="AW5124" s="26" t="s">
        <v>63</v>
      </c>
      <c r="AX5124" s="26" t="s">
        <v>63</v>
      </c>
      <c r="AY5124" s="26">
        <v>43.901183000000003</v>
      </c>
      <c r="AZ5124" s="26">
        <v>-101.074347</v>
      </c>
      <c r="BA5124" s="26" t="s">
        <v>166</v>
      </c>
      <c r="BB5124" s="26" t="s">
        <v>609</v>
      </c>
      <c r="BC5124" s="26" t="s">
        <v>167</v>
      </c>
      <c r="BD5124" s="26" t="s">
        <v>154</v>
      </c>
      <c r="BE5124" s="26"/>
      <c r="BF5124" s="26" t="s">
        <v>99</v>
      </c>
      <c r="BG5124" s="26" t="s">
        <v>167</v>
      </c>
      <c r="BH5124" s="26" t="s">
        <v>99</v>
      </c>
      <c r="BI5124" s="26">
        <v>9</v>
      </c>
      <c r="BJ5124" s="26" t="s">
        <v>217</v>
      </c>
    </row>
    <row r="5125" spans="36:62" x14ac:dyDescent="0.25">
      <c r="AJ5125" s="26">
        <v>716</v>
      </c>
      <c r="AK5125" s="26">
        <v>2005604</v>
      </c>
      <c r="AL5125" s="264">
        <v>43965.895833333336</v>
      </c>
      <c r="AM5125" s="26" t="s">
        <v>147</v>
      </c>
      <c r="AN5125" s="26" t="s">
        <v>63</v>
      </c>
      <c r="AO5125" s="26"/>
      <c r="AP5125" s="26"/>
      <c r="AQ5125" s="26">
        <v>-1</v>
      </c>
      <c r="AR5125" s="26">
        <v>90</v>
      </c>
      <c r="AS5125" s="26" t="s">
        <v>168</v>
      </c>
      <c r="AT5125" s="26" t="s">
        <v>71</v>
      </c>
      <c r="AU5125" s="26" t="s">
        <v>63</v>
      </c>
      <c r="AV5125" s="26" t="s">
        <v>63</v>
      </c>
      <c r="AW5125" s="26" t="s">
        <v>63</v>
      </c>
      <c r="AX5125" s="26" t="s">
        <v>63</v>
      </c>
      <c r="AY5125" s="26">
        <v>43.842975000000003</v>
      </c>
      <c r="AZ5125" s="26">
        <v>-101.292072</v>
      </c>
      <c r="BA5125" s="26" t="s">
        <v>158</v>
      </c>
      <c r="BB5125" s="26" t="s">
        <v>609</v>
      </c>
      <c r="BC5125" s="26" t="s">
        <v>167</v>
      </c>
      <c r="BD5125" s="26" t="s">
        <v>154</v>
      </c>
      <c r="BE5125" s="26"/>
      <c r="BF5125" s="26" t="s">
        <v>99</v>
      </c>
      <c r="BG5125" s="26" t="s">
        <v>167</v>
      </c>
      <c r="BH5125" s="26" t="s">
        <v>99</v>
      </c>
      <c r="BI5125" s="26">
        <v>9</v>
      </c>
      <c r="BJ5125" s="26" t="s">
        <v>217</v>
      </c>
    </row>
    <row r="5126" spans="36:62" x14ac:dyDescent="0.25">
      <c r="AJ5126" s="26">
        <v>717</v>
      </c>
      <c r="AK5126" s="26">
        <v>2005607</v>
      </c>
      <c r="AL5126" s="264">
        <v>43972.947916666664</v>
      </c>
      <c r="AM5126" s="26" t="s">
        <v>147</v>
      </c>
      <c r="AN5126" s="26" t="s">
        <v>63</v>
      </c>
      <c r="AO5126" s="26"/>
      <c r="AP5126" s="26"/>
      <c r="AQ5126" s="26">
        <v>-1</v>
      </c>
      <c r="AR5126" s="26">
        <v>90</v>
      </c>
      <c r="AS5126" s="26" t="s">
        <v>168</v>
      </c>
      <c r="AT5126" s="26" t="s">
        <v>71</v>
      </c>
      <c r="AU5126" s="26" t="s">
        <v>63</v>
      </c>
      <c r="AV5126" s="26" t="s">
        <v>63</v>
      </c>
      <c r="AW5126" s="26" t="s">
        <v>63</v>
      </c>
      <c r="AX5126" s="26" t="s">
        <v>63</v>
      </c>
      <c r="AY5126" s="26">
        <v>43.842768999999898</v>
      </c>
      <c r="AZ5126" s="26">
        <v>-101.307717999999</v>
      </c>
      <c r="BA5126" s="26" t="s">
        <v>485</v>
      </c>
      <c r="BB5126" s="26" t="s">
        <v>611</v>
      </c>
      <c r="BC5126" s="26" t="s">
        <v>167</v>
      </c>
      <c r="BD5126" s="26" t="s">
        <v>154</v>
      </c>
      <c r="BE5126" s="26"/>
      <c r="BF5126" s="26" t="s">
        <v>99</v>
      </c>
      <c r="BG5126" s="26" t="s">
        <v>167</v>
      </c>
      <c r="BH5126" s="26" t="s">
        <v>99</v>
      </c>
      <c r="BI5126" s="26">
        <v>9</v>
      </c>
      <c r="BJ5126" s="26" t="s">
        <v>217</v>
      </c>
    </row>
    <row r="5127" spans="36:62" x14ac:dyDescent="0.25">
      <c r="AJ5127" s="26">
        <v>718</v>
      </c>
      <c r="AK5127" s="26">
        <v>2006646</v>
      </c>
      <c r="AL5127" s="264">
        <v>43994.319444444445</v>
      </c>
      <c r="AM5127" s="26" t="s">
        <v>565</v>
      </c>
      <c r="AN5127" s="26" t="s">
        <v>63</v>
      </c>
      <c r="AO5127" s="26" t="s">
        <v>156</v>
      </c>
      <c r="AP5127" s="26" t="s">
        <v>159</v>
      </c>
      <c r="AQ5127" s="26">
        <v>0</v>
      </c>
      <c r="AR5127" s="26">
        <v>90</v>
      </c>
      <c r="AS5127" s="26" t="s">
        <v>707</v>
      </c>
      <c r="AT5127" s="26" t="s">
        <v>71</v>
      </c>
      <c r="AU5127" s="26" t="s">
        <v>63</v>
      </c>
      <c r="AV5127" s="26" t="s">
        <v>63</v>
      </c>
      <c r="AW5127" s="26" t="s">
        <v>63</v>
      </c>
      <c r="AX5127" s="26" t="s">
        <v>63</v>
      </c>
      <c r="AY5127" s="26">
        <v>43.901190999999898</v>
      </c>
      <c r="AZ5127" s="26">
        <v>-101.02915400000001</v>
      </c>
      <c r="BA5127" s="26" t="s">
        <v>208</v>
      </c>
      <c r="BB5127" s="26" t="s">
        <v>609</v>
      </c>
      <c r="BC5127" s="26" t="s">
        <v>68</v>
      </c>
      <c r="BD5127" s="26" t="s">
        <v>203</v>
      </c>
      <c r="BE5127" s="26"/>
      <c r="BF5127" s="26" t="s">
        <v>68</v>
      </c>
      <c r="BG5127" s="26" t="s">
        <v>68</v>
      </c>
      <c r="BH5127" s="26" t="s">
        <v>146</v>
      </c>
      <c r="BI5127" s="26">
        <v>9</v>
      </c>
      <c r="BJ5127" s="26" t="s">
        <v>217</v>
      </c>
    </row>
    <row r="5128" spans="36:62" x14ac:dyDescent="0.25">
      <c r="AJ5128" s="26">
        <v>719</v>
      </c>
      <c r="AK5128" s="26">
        <v>2006699</v>
      </c>
      <c r="AL5128" s="264">
        <v>43952.972222222219</v>
      </c>
      <c r="AM5128" s="26" t="s">
        <v>147</v>
      </c>
      <c r="AN5128" s="26" t="s">
        <v>63</v>
      </c>
      <c r="AO5128" s="26"/>
      <c r="AP5128" s="26"/>
      <c r="AQ5128" s="26">
        <v>-1</v>
      </c>
      <c r="AR5128" s="26">
        <v>90</v>
      </c>
      <c r="AS5128" s="26" t="s">
        <v>168</v>
      </c>
      <c r="AT5128" s="26" t="s">
        <v>71</v>
      </c>
      <c r="AU5128" s="26" t="s">
        <v>63</v>
      </c>
      <c r="AV5128" s="26" t="s">
        <v>63</v>
      </c>
      <c r="AW5128" s="26" t="s">
        <v>63</v>
      </c>
      <c r="AX5128" s="26" t="s">
        <v>63</v>
      </c>
      <c r="AY5128" s="26">
        <v>43.851159000000003</v>
      </c>
      <c r="AZ5128" s="26">
        <v>-101.471947</v>
      </c>
      <c r="BA5128" s="26" t="s">
        <v>158</v>
      </c>
      <c r="BB5128" s="26" t="s">
        <v>609</v>
      </c>
      <c r="BC5128" s="26" t="s">
        <v>167</v>
      </c>
      <c r="BD5128" s="26" t="s">
        <v>154</v>
      </c>
      <c r="BE5128" s="26"/>
      <c r="BF5128" s="26" t="s">
        <v>99</v>
      </c>
      <c r="BG5128" s="26" t="s">
        <v>167</v>
      </c>
      <c r="BH5128" s="26" t="s">
        <v>99</v>
      </c>
      <c r="BI5128" s="26">
        <v>9</v>
      </c>
      <c r="BJ5128" s="26" t="s">
        <v>217</v>
      </c>
    </row>
    <row r="5129" spans="36:62" x14ac:dyDescent="0.25">
      <c r="AJ5129" s="26">
        <v>720</v>
      </c>
      <c r="AK5129" s="26">
        <v>2007140</v>
      </c>
      <c r="AL5129" s="264">
        <v>44000.945833333331</v>
      </c>
      <c r="AM5129" s="26" t="s">
        <v>565</v>
      </c>
      <c r="AN5129" s="26" t="s">
        <v>63</v>
      </c>
      <c r="AO5129" s="26"/>
      <c r="AP5129" s="26"/>
      <c r="AQ5129" s="26">
        <v>-1</v>
      </c>
      <c r="AR5129" s="26">
        <v>90</v>
      </c>
      <c r="AS5129" s="26" t="s">
        <v>168</v>
      </c>
      <c r="AT5129" s="26" t="s">
        <v>71</v>
      </c>
      <c r="AU5129" s="26" t="s">
        <v>63</v>
      </c>
      <c r="AV5129" s="26" t="s">
        <v>63</v>
      </c>
      <c r="AW5129" s="26" t="s">
        <v>63</v>
      </c>
      <c r="AX5129" s="26" t="s">
        <v>63</v>
      </c>
      <c r="AY5129" s="26">
        <v>43.886451999999899</v>
      </c>
      <c r="AZ5129" s="26">
        <v>-100.873741999999</v>
      </c>
      <c r="BA5129" s="26" t="s">
        <v>158</v>
      </c>
      <c r="BB5129" s="26" t="s">
        <v>611</v>
      </c>
      <c r="BC5129" s="26" t="s">
        <v>167</v>
      </c>
      <c r="BD5129" s="26" t="s">
        <v>154</v>
      </c>
      <c r="BE5129" s="26"/>
      <c r="BF5129" s="26" t="s">
        <v>99</v>
      </c>
      <c r="BG5129" s="26" t="s">
        <v>167</v>
      </c>
      <c r="BH5129" s="26" t="s">
        <v>99</v>
      </c>
      <c r="BI5129" s="26">
        <v>9</v>
      </c>
      <c r="BJ5129" s="26" t="s">
        <v>217</v>
      </c>
    </row>
    <row r="5130" spans="36:62" x14ac:dyDescent="0.25">
      <c r="AJ5130" s="26">
        <v>721</v>
      </c>
      <c r="AK5130" s="26">
        <v>2007142</v>
      </c>
      <c r="AL5130" s="264">
        <v>43997.770833333336</v>
      </c>
      <c r="AM5130" s="26" t="s">
        <v>565</v>
      </c>
      <c r="AN5130" s="26" t="s">
        <v>63</v>
      </c>
      <c r="AO5130" s="26" t="s">
        <v>156</v>
      </c>
      <c r="AP5130" s="26" t="s">
        <v>159</v>
      </c>
      <c r="AQ5130" s="26">
        <v>0</v>
      </c>
      <c r="AR5130" s="26">
        <v>90</v>
      </c>
      <c r="AS5130" s="26" t="s">
        <v>191</v>
      </c>
      <c r="AT5130" s="26" t="s">
        <v>71</v>
      </c>
      <c r="AU5130" s="26" t="s">
        <v>63</v>
      </c>
      <c r="AV5130" s="26" t="s">
        <v>63</v>
      </c>
      <c r="AW5130" s="26" t="s">
        <v>63</v>
      </c>
      <c r="AX5130" s="26" t="s">
        <v>63</v>
      </c>
      <c r="AY5130" s="26">
        <v>43.900911999999899</v>
      </c>
      <c r="AZ5130" s="26">
        <v>-100.934207</v>
      </c>
      <c r="BA5130" s="26" t="s">
        <v>569</v>
      </c>
      <c r="BB5130" s="26" t="s">
        <v>611</v>
      </c>
      <c r="BC5130" s="26" t="s">
        <v>68</v>
      </c>
      <c r="BD5130" s="26" t="s">
        <v>68</v>
      </c>
      <c r="BE5130" s="26"/>
      <c r="BF5130" s="26" t="s">
        <v>675</v>
      </c>
      <c r="BG5130" s="26" t="s">
        <v>68</v>
      </c>
      <c r="BH5130" s="26" t="s">
        <v>146</v>
      </c>
      <c r="BI5130" s="26">
        <v>9</v>
      </c>
      <c r="BJ5130" s="26" t="s">
        <v>217</v>
      </c>
    </row>
    <row r="5131" spans="36:62" x14ac:dyDescent="0.25">
      <c r="AJ5131" s="26">
        <v>723</v>
      </c>
      <c r="AK5131" s="26">
        <v>2007148</v>
      </c>
      <c r="AL5131" s="264">
        <v>44010.172222222223</v>
      </c>
      <c r="AM5131" s="26" t="s">
        <v>147</v>
      </c>
      <c r="AN5131" s="26" t="s">
        <v>63</v>
      </c>
      <c r="AO5131" s="26"/>
      <c r="AP5131" s="26"/>
      <c r="AQ5131" s="26">
        <v>-1</v>
      </c>
      <c r="AR5131" s="26">
        <v>90</v>
      </c>
      <c r="AS5131" s="26" t="s">
        <v>168</v>
      </c>
      <c r="AT5131" s="26" t="s">
        <v>71</v>
      </c>
      <c r="AU5131" s="26" t="s">
        <v>63</v>
      </c>
      <c r="AV5131" s="26" t="s">
        <v>63</v>
      </c>
      <c r="AW5131" s="26" t="s">
        <v>63</v>
      </c>
      <c r="AX5131" s="26" t="s">
        <v>63</v>
      </c>
      <c r="AY5131" s="26">
        <v>43.842692</v>
      </c>
      <c r="AZ5131" s="26">
        <v>-101.278317</v>
      </c>
      <c r="BA5131" s="26" t="s">
        <v>166</v>
      </c>
      <c r="BB5131" s="26" t="s">
        <v>611</v>
      </c>
      <c r="BC5131" s="26" t="s">
        <v>167</v>
      </c>
      <c r="BD5131" s="26" t="s">
        <v>154</v>
      </c>
      <c r="BE5131" s="26"/>
      <c r="BF5131" s="26" t="s">
        <v>99</v>
      </c>
      <c r="BG5131" s="26" t="s">
        <v>167</v>
      </c>
      <c r="BH5131" s="26" t="s">
        <v>99</v>
      </c>
      <c r="BI5131" s="26">
        <v>9</v>
      </c>
      <c r="BJ5131" s="26" t="s">
        <v>217</v>
      </c>
    </row>
    <row r="5132" spans="36:62" x14ac:dyDescent="0.25">
      <c r="AJ5132" s="26">
        <v>724</v>
      </c>
      <c r="AK5132" s="26">
        <v>2007149</v>
      </c>
      <c r="AL5132" s="264">
        <v>43995.724999999999</v>
      </c>
      <c r="AM5132" s="26" t="s">
        <v>147</v>
      </c>
      <c r="AN5132" s="26" t="s">
        <v>63</v>
      </c>
      <c r="AO5132" s="26" t="s">
        <v>156</v>
      </c>
      <c r="AP5132" s="26" t="s">
        <v>627</v>
      </c>
      <c r="AQ5132" s="26">
        <v>0</v>
      </c>
      <c r="AR5132" s="26">
        <v>90</v>
      </c>
      <c r="AS5132" s="26" t="s">
        <v>1095</v>
      </c>
      <c r="AT5132" s="26" t="s">
        <v>697</v>
      </c>
      <c r="AU5132" s="26" t="s">
        <v>63</v>
      </c>
      <c r="AV5132" s="26" t="s">
        <v>63</v>
      </c>
      <c r="AW5132" s="26" t="s">
        <v>63</v>
      </c>
      <c r="AX5132" s="26" t="s">
        <v>63</v>
      </c>
      <c r="AY5132" s="26">
        <v>43.850546000000001</v>
      </c>
      <c r="AZ5132" s="26">
        <v>-101.490633</v>
      </c>
      <c r="BA5132" s="26" t="s">
        <v>523</v>
      </c>
      <c r="BB5132" s="26" t="s">
        <v>611</v>
      </c>
      <c r="BC5132" s="26" t="s">
        <v>68</v>
      </c>
      <c r="BD5132" s="26" t="s">
        <v>68</v>
      </c>
      <c r="BE5132" s="26"/>
      <c r="BF5132" s="26" t="s">
        <v>68</v>
      </c>
      <c r="BG5132" s="26" t="s">
        <v>68</v>
      </c>
      <c r="BH5132" s="26" t="s">
        <v>175</v>
      </c>
      <c r="BI5132" s="26">
        <v>9</v>
      </c>
      <c r="BJ5132" s="26" t="s">
        <v>20</v>
      </c>
    </row>
    <row r="5133" spans="36:62" x14ac:dyDescent="0.25">
      <c r="AJ5133" s="26">
        <v>725</v>
      </c>
      <c r="AK5133" s="26">
        <v>2007151</v>
      </c>
      <c r="AL5133" s="264">
        <v>44010.607638888891</v>
      </c>
      <c r="AM5133" s="26" t="s">
        <v>565</v>
      </c>
      <c r="AN5133" s="26" t="s">
        <v>63</v>
      </c>
      <c r="AO5133" s="26" t="s">
        <v>192</v>
      </c>
      <c r="AP5133" s="26" t="s">
        <v>159</v>
      </c>
      <c r="AQ5133" s="26">
        <v>0</v>
      </c>
      <c r="AR5133" s="26">
        <v>90</v>
      </c>
      <c r="AS5133" s="26" t="s">
        <v>1520</v>
      </c>
      <c r="AT5133" s="26" t="s">
        <v>71</v>
      </c>
      <c r="AU5133" s="26" t="s">
        <v>63</v>
      </c>
      <c r="AV5133" s="26" t="s">
        <v>63</v>
      </c>
      <c r="AW5133" s="26" t="s">
        <v>63</v>
      </c>
      <c r="AX5133" s="26" t="s">
        <v>63</v>
      </c>
      <c r="AY5133" s="26">
        <v>43.9011929999999</v>
      </c>
      <c r="AZ5133" s="26">
        <v>-101.041400999999</v>
      </c>
      <c r="BA5133" s="26" t="s">
        <v>185</v>
      </c>
      <c r="BB5133" s="26" t="s">
        <v>811</v>
      </c>
      <c r="BC5133" s="26" t="s">
        <v>68</v>
      </c>
      <c r="BD5133" s="26" t="s">
        <v>68</v>
      </c>
      <c r="BE5133" s="26" t="s">
        <v>1178</v>
      </c>
      <c r="BF5133" s="26" t="s">
        <v>769</v>
      </c>
      <c r="BG5133" s="26" t="s">
        <v>68</v>
      </c>
      <c r="BH5133" s="26" t="s">
        <v>175</v>
      </c>
      <c r="BI5133" s="26">
        <v>9</v>
      </c>
      <c r="BJ5133" s="26" t="s">
        <v>217</v>
      </c>
    </row>
    <row r="5134" spans="36:62" x14ac:dyDescent="0.25">
      <c r="AJ5134" s="26">
        <v>726</v>
      </c>
      <c r="AK5134" s="26">
        <v>2007014</v>
      </c>
      <c r="AL5134" s="264">
        <v>44009.611111111109</v>
      </c>
      <c r="AM5134" s="26" t="s">
        <v>565</v>
      </c>
      <c r="AN5134" s="26" t="s">
        <v>63</v>
      </c>
      <c r="AO5134" s="26"/>
      <c r="AP5134" s="26"/>
      <c r="AQ5134" s="26">
        <v>-1</v>
      </c>
      <c r="AR5134" s="26">
        <v>90</v>
      </c>
      <c r="AS5134" s="26" t="s">
        <v>168</v>
      </c>
      <c r="AT5134" s="26" t="s">
        <v>71</v>
      </c>
      <c r="AU5134" s="26" t="s">
        <v>63</v>
      </c>
      <c r="AV5134" s="26" t="s">
        <v>63</v>
      </c>
      <c r="AW5134" s="26" t="s">
        <v>63</v>
      </c>
      <c r="AX5134" s="26" t="s">
        <v>63</v>
      </c>
      <c r="AY5134" s="26">
        <v>43.901172000000003</v>
      </c>
      <c r="AZ5134" s="26">
        <v>-100.959311999999</v>
      </c>
      <c r="BA5134" s="26" t="s">
        <v>158</v>
      </c>
      <c r="BB5134" s="26" t="s">
        <v>609</v>
      </c>
      <c r="BC5134" s="26" t="s">
        <v>167</v>
      </c>
      <c r="BD5134" s="26" t="s">
        <v>154</v>
      </c>
      <c r="BE5134" s="26"/>
      <c r="BF5134" s="26" t="s">
        <v>99</v>
      </c>
      <c r="BG5134" s="26" t="s">
        <v>167</v>
      </c>
      <c r="BH5134" s="26" t="s">
        <v>99</v>
      </c>
      <c r="BI5134" s="26">
        <v>9</v>
      </c>
      <c r="BJ5134" s="26" t="s">
        <v>217</v>
      </c>
    </row>
    <row r="5135" spans="36:62" x14ac:dyDescent="0.25">
      <c r="AJ5135" s="26">
        <v>727</v>
      </c>
      <c r="AK5135" s="26">
        <v>2007015</v>
      </c>
      <c r="AL5135" s="264">
        <v>44009.909722222219</v>
      </c>
      <c r="AM5135" s="26" t="s">
        <v>565</v>
      </c>
      <c r="AN5135" s="26" t="s">
        <v>63</v>
      </c>
      <c r="AO5135" s="26"/>
      <c r="AP5135" s="26"/>
      <c r="AQ5135" s="26">
        <v>-1</v>
      </c>
      <c r="AR5135" s="26">
        <v>90</v>
      </c>
      <c r="AS5135" s="26" t="s">
        <v>168</v>
      </c>
      <c r="AT5135" s="26" t="s">
        <v>71</v>
      </c>
      <c r="AU5135" s="26" t="s">
        <v>63</v>
      </c>
      <c r="AV5135" s="26" t="s">
        <v>63</v>
      </c>
      <c r="AW5135" s="26" t="s">
        <v>63</v>
      </c>
      <c r="AX5135" s="26" t="s">
        <v>63</v>
      </c>
      <c r="AY5135" s="26">
        <v>43.885742999999898</v>
      </c>
      <c r="AZ5135" s="26">
        <v>-100.743825</v>
      </c>
      <c r="BA5135" s="26" t="s">
        <v>158</v>
      </c>
      <c r="BB5135" s="26" t="s">
        <v>609</v>
      </c>
      <c r="BC5135" s="26" t="s">
        <v>167</v>
      </c>
      <c r="BD5135" s="26" t="s">
        <v>154</v>
      </c>
      <c r="BE5135" s="26"/>
      <c r="BF5135" s="26" t="s">
        <v>99</v>
      </c>
      <c r="BG5135" s="26" t="s">
        <v>167</v>
      </c>
      <c r="BH5135" s="26" t="s">
        <v>99</v>
      </c>
      <c r="BI5135" s="26">
        <v>9</v>
      </c>
      <c r="BJ5135" s="26" t="s">
        <v>217</v>
      </c>
    </row>
    <row r="5136" spans="36:62" x14ac:dyDescent="0.25">
      <c r="AJ5136" s="26">
        <v>728</v>
      </c>
      <c r="AK5136" s="26">
        <v>2007264</v>
      </c>
      <c r="AL5136" s="264">
        <v>44014.229166666664</v>
      </c>
      <c r="AM5136" s="26" t="s">
        <v>565</v>
      </c>
      <c r="AN5136" s="26" t="s">
        <v>63</v>
      </c>
      <c r="AO5136" s="26"/>
      <c r="AP5136" s="26"/>
      <c r="AQ5136" s="26">
        <v>-1</v>
      </c>
      <c r="AR5136" s="26">
        <v>90</v>
      </c>
      <c r="AS5136" s="26" t="s">
        <v>168</v>
      </c>
      <c r="AT5136" s="26" t="s">
        <v>71</v>
      </c>
      <c r="AU5136" s="26" t="s">
        <v>63</v>
      </c>
      <c r="AV5136" s="26" t="s">
        <v>63</v>
      </c>
      <c r="AW5136" s="26" t="s">
        <v>63</v>
      </c>
      <c r="AX5136" s="26" t="s">
        <v>63</v>
      </c>
      <c r="AY5136" s="26">
        <v>43.899835000000003</v>
      </c>
      <c r="AZ5136" s="26">
        <v>-100.91657600000001</v>
      </c>
      <c r="BA5136" s="26" t="s">
        <v>166</v>
      </c>
      <c r="BB5136" s="26" t="s">
        <v>609</v>
      </c>
      <c r="BC5136" s="26" t="s">
        <v>167</v>
      </c>
      <c r="BD5136" s="26" t="s">
        <v>154</v>
      </c>
      <c r="BE5136" s="26"/>
      <c r="BF5136" s="26" t="s">
        <v>99</v>
      </c>
      <c r="BG5136" s="26" t="s">
        <v>167</v>
      </c>
      <c r="BH5136" s="26" t="s">
        <v>99</v>
      </c>
      <c r="BI5136" s="26">
        <v>9</v>
      </c>
      <c r="BJ5136" s="26" t="s">
        <v>217</v>
      </c>
    </row>
    <row r="5137" spans="36:62" x14ac:dyDescent="0.25">
      <c r="AJ5137" s="26">
        <v>729</v>
      </c>
      <c r="AK5137" s="26">
        <v>2007263</v>
      </c>
      <c r="AL5137" s="264">
        <v>44014.225694444445</v>
      </c>
      <c r="AM5137" s="26" t="s">
        <v>565</v>
      </c>
      <c r="AN5137" s="26" t="s">
        <v>63</v>
      </c>
      <c r="AO5137" s="26"/>
      <c r="AP5137" s="26"/>
      <c r="AQ5137" s="26">
        <v>-1</v>
      </c>
      <c r="AR5137" s="26">
        <v>90</v>
      </c>
      <c r="AS5137" s="26" t="s">
        <v>168</v>
      </c>
      <c r="AT5137" s="26" t="s">
        <v>71</v>
      </c>
      <c r="AU5137" s="26" t="s">
        <v>63</v>
      </c>
      <c r="AV5137" s="26" t="s">
        <v>63</v>
      </c>
      <c r="AW5137" s="26" t="s">
        <v>63</v>
      </c>
      <c r="AX5137" s="26" t="s">
        <v>63</v>
      </c>
      <c r="AY5137" s="26">
        <v>43.8895529999999</v>
      </c>
      <c r="AZ5137" s="26">
        <v>-100.891234999999</v>
      </c>
      <c r="BA5137" s="26" t="s">
        <v>185</v>
      </c>
      <c r="BB5137" s="26" t="s">
        <v>611</v>
      </c>
      <c r="BC5137" s="26" t="s">
        <v>167</v>
      </c>
      <c r="BD5137" s="26" t="s">
        <v>154</v>
      </c>
      <c r="BE5137" s="26"/>
      <c r="BF5137" s="26" t="s">
        <v>99</v>
      </c>
      <c r="BG5137" s="26" t="s">
        <v>167</v>
      </c>
      <c r="BH5137" s="26" t="s">
        <v>99</v>
      </c>
      <c r="BI5137" s="26">
        <v>9</v>
      </c>
      <c r="BJ5137" s="26" t="s">
        <v>217</v>
      </c>
    </row>
    <row r="5138" spans="36:62" x14ac:dyDescent="0.25">
      <c r="AJ5138" s="26">
        <v>730</v>
      </c>
      <c r="AK5138" s="26">
        <v>2007925</v>
      </c>
      <c r="AL5138" s="264">
        <v>44015.354166666664</v>
      </c>
      <c r="AM5138" s="26" t="s">
        <v>147</v>
      </c>
      <c r="AN5138" s="26" t="s">
        <v>63</v>
      </c>
      <c r="AO5138" s="26"/>
      <c r="AP5138" s="26"/>
      <c r="AQ5138" s="26">
        <v>-1</v>
      </c>
      <c r="AR5138" s="26">
        <v>90</v>
      </c>
      <c r="AS5138" s="26" t="s">
        <v>168</v>
      </c>
      <c r="AT5138" s="26" t="s">
        <v>71</v>
      </c>
      <c r="AU5138" s="26" t="s">
        <v>63</v>
      </c>
      <c r="AV5138" s="26" t="s">
        <v>63</v>
      </c>
      <c r="AW5138" s="26" t="s">
        <v>63</v>
      </c>
      <c r="AX5138" s="26" t="s">
        <v>63</v>
      </c>
      <c r="AY5138" s="26">
        <v>43.842880000000001</v>
      </c>
      <c r="AZ5138" s="26">
        <v>-101.258622</v>
      </c>
      <c r="BA5138" s="26" t="s">
        <v>158</v>
      </c>
      <c r="BB5138" s="26" t="s">
        <v>609</v>
      </c>
      <c r="BC5138" s="26" t="s">
        <v>167</v>
      </c>
      <c r="BD5138" s="26" t="s">
        <v>154</v>
      </c>
      <c r="BE5138" s="26"/>
      <c r="BF5138" s="26" t="s">
        <v>99</v>
      </c>
      <c r="BG5138" s="26" t="s">
        <v>167</v>
      </c>
      <c r="BH5138" s="26" t="s">
        <v>99</v>
      </c>
      <c r="BI5138" s="26">
        <v>9</v>
      </c>
      <c r="BJ5138" s="26" t="s">
        <v>217</v>
      </c>
    </row>
    <row r="5139" spans="36:62" x14ac:dyDescent="0.25">
      <c r="AJ5139" s="26">
        <v>731</v>
      </c>
      <c r="AK5139" s="26">
        <v>2007927</v>
      </c>
      <c r="AL5139" s="264">
        <v>44019.791666666664</v>
      </c>
      <c r="AM5139" s="26" t="s">
        <v>147</v>
      </c>
      <c r="AN5139" s="26" t="s">
        <v>63</v>
      </c>
      <c r="AO5139" s="26" t="s">
        <v>156</v>
      </c>
      <c r="AP5139" s="26" t="s">
        <v>159</v>
      </c>
      <c r="AQ5139" s="26">
        <v>0</v>
      </c>
      <c r="AR5139" s="26">
        <v>90</v>
      </c>
      <c r="AS5139" s="26" t="s">
        <v>189</v>
      </c>
      <c r="AT5139" s="26" t="s">
        <v>730</v>
      </c>
      <c r="AU5139" s="26" t="s">
        <v>63</v>
      </c>
      <c r="AV5139" s="26" t="s">
        <v>63</v>
      </c>
      <c r="AW5139" s="26" t="s">
        <v>63</v>
      </c>
      <c r="AX5139" s="26" t="s">
        <v>63</v>
      </c>
      <c r="AY5139" s="26">
        <v>43.842726999999897</v>
      </c>
      <c r="AZ5139" s="26">
        <v>-101.290087999999</v>
      </c>
      <c r="BA5139" s="26" t="s">
        <v>208</v>
      </c>
      <c r="BB5139" s="26" t="s">
        <v>611</v>
      </c>
      <c r="BC5139" s="26" t="s">
        <v>68</v>
      </c>
      <c r="BD5139" s="26" t="s">
        <v>68</v>
      </c>
      <c r="BE5139" s="26"/>
      <c r="BF5139" s="26" t="s">
        <v>68</v>
      </c>
      <c r="BG5139" s="26" t="s">
        <v>68</v>
      </c>
      <c r="BH5139" s="26" t="s">
        <v>160</v>
      </c>
      <c r="BI5139" s="26">
        <v>9</v>
      </c>
      <c r="BJ5139" s="26" t="s">
        <v>21</v>
      </c>
    </row>
    <row r="5140" spans="36:62" x14ac:dyDescent="0.25">
      <c r="AJ5140" s="26">
        <v>732</v>
      </c>
      <c r="AK5140" s="26">
        <v>2007940</v>
      </c>
      <c r="AL5140" s="264">
        <v>44014.497916666667</v>
      </c>
      <c r="AM5140" s="26" t="s">
        <v>147</v>
      </c>
      <c r="AN5140" s="26" t="s">
        <v>63</v>
      </c>
      <c r="AO5140" s="26" t="s">
        <v>156</v>
      </c>
      <c r="AP5140" s="26" t="s">
        <v>648</v>
      </c>
      <c r="AQ5140" s="26">
        <v>0</v>
      </c>
      <c r="AR5140" s="26">
        <v>90</v>
      </c>
      <c r="AS5140" s="26" t="s">
        <v>628</v>
      </c>
      <c r="AT5140" s="26" t="s">
        <v>71</v>
      </c>
      <c r="AU5140" s="26" t="s">
        <v>63</v>
      </c>
      <c r="AV5140" s="26" t="s">
        <v>63</v>
      </c>
      <c r="AW5140" s="26" t="s">
        <v>63</v>
      </c>
      <c r="AX5140" s="26" t="s">
        <v>63</v>
      </c>
      <c r="AY5140" s="26">
        <v>43.842596999999898</v>
      </c>
      <c r="AZ5140" s="26">
        <v>-101.251553999999</v>
      </c>
      <c r="BA5140" s="26" t="s">
        <v>490</v>
      </c>
      <c r="BB5140" s="26" t="s">
        <v>611</v>
      </c>
      <c r="BC5140" s="26" t="s">
        <v>962</v>
      </c>
      <c r="BD5140" s="26" t="s">
        <v>68</v>
      </c>
      <c r="BE5140" s="26" t="s">
        <v>644</v>
      </c>
      <c r="BF5140" s="26" t="s">
        <v>68</v>
      </c>
      <c r="BG5140" s="26" t="s">
        <v>68</v>
      </c>
      <c r="BH5140" s="26" t="s">
        <v>646</v>
      </c>
      <c r="BI5140" s="26">
        <v>9</v>
      </c>
      <c r="BJ5140" s="26" t="s">
        <v>217</v>
      </c>
    </row>
    <row r="5141" spans="36:62" x14ac:dyDescent="0.25">
      <c r="AJ5141" s="26">
        <v>733</v>
      </c>
      <c r="AK5141" s="26">
        <v>2008243</v>
      </c>
      <c r="AL5141" s="264">
        <v>44020.556944444441</v>
      </c>
      <c r="AM5141" s="26" t="s">
        <v>147</v>
      </c>
      <c r="AN5141" s="26" t="s">
        <v>63</v>
      </c>
      <c r="AO5141" s="26" t="s">
        <v>156</v>
      </c>
      <c r="AP5141" s="26" t="s">
        <v>159</v>
      </c>
      <c r="AQ5141" s="26">
        <v>0</v>
      </c>
      <c r="AR5141" s="26">
        <v>90</v>
      </c>
      <c r="AS5141" s="26" t="s">
        <v>768</v>
      </c>
      <c r="AT5141" s="26" t="s">
        <v>71</v>
      </c>
      <c r="AU5141" s="26" t="s">
        <v>63</v>
      </c>
      <c r="AV5141" s="26" t="s">
        <v>63</v>
      </c>
      <c r="AW5141" s="26" t="s">
        <v>63</v>
      </c>
      <c r="AX5141" s="26" t="s">
        <v>63</v>
      </c>
      <c r="AY5141" s="26">
        <v>43.851911000000001</v>
      </c>
      <c r="AZ5141" s="26">
        <v>-101.38992500000001</v>
      </c>
      <c r="BA5141" s="26" t="s">
        <v>482</v>
      </c>
      <c r="BB5141" s="26" t="s">
        <v>609</v>
      </c>
      <c r="BC5141" s="26" t="s">
        <v>68</v>
      </c>
      <c r="BD5141" s="26" t="s">
        <v>1405</v>
      </c>
      <c r="BE5141" s="26"/>
      <c r="BF5141" s="26" t="s">
        <v>769</v>
      </c>
      <c r="BG5141" s="26" t="s">
        <v>68</v>
      </c>
      <c r="BH5141" s="26" t="s">
        <v>711</v>
      </c>
      <c r="BI5141" s="26">
        <v>9</v>
      </c>
      <c r="BJ5141" s="26" t="s">
        <v>217</v>
      </c>
    </row>
    <row r="5142" spans="36:62" x14ac:dyDescent="0.25">
      <c r="AJ5142" s="26">
        <v>734</v>
      </c>
      <c r="AK5142" s="26">
        <v>2008245</v>
      </c>
      <c r="AL5142" s="264">
        <v>44023.097916666666</v>
      </c>
      <c r="AM5142" s="26" t="s">
        <v>147</v>
      </c>
      <c r="AN5142" s="26" t="s">
        <v>63</v>
      </c>
      <c r="AO5142" s="26" t="s">
        <v>156</v>
      </c>
      <c r="AP5142" s="26" t="s">
        <v>159</v>
      </c>
      <c r="AQ5142" s="26">
        <v>0</v>
      </c>
      <c r="AR5142" s="26">
        <v>90</v>
      </c>
      <c r="AS5142" s="26" t="s">
        <v>1521</v>
      </c>
      <c r="AT5142" s="26" t="s">
        <v>71</v>
      </c>
      <c r="AU5142" s="26" t="s">
        <v>63</v>
      </c>
      <c r="AV5142" s="26" t="s">
        <v>63</v>
      </c>
      <c r="AW5142" s="26" t="s">
        <v>63</v>
      </c>
      <c r="AX5142" s="26" t="s">
        <v>63</v>
      </c>
      <c r="AY5142" s="26">
        <v>43.842765</v>
      </c>
      <c r="AZ5142" s="26">
        <v>-101.311323999999</v>
      </c>
      <c r="BA5142" s="26" t="s">
        <v>570</v>
      </c>
      <c r="BB5142" s="26" t="s">
        <v>611</v>
      </c>
      <c r="BC5142" s="26" t="s">
        <v>798</v>
      </c>
      <c r="BD5142" s="26" t="s">
        <v>68</v>
      </c>
      <c r="BE5142" s="26" t="s">
        <v>816</v>
      </c>
      <c r="BF5142" s="26" t="s">
        <v>68</v>
      </c>
      <c r="BG5142" s="26" t="s">
        <v>68</v>
      </c>
      <c r="BH5142" s="26" t="s">
        <v>1522</v>
      </c>
      <c r="BI5142" s="26">
        <v>9</v>
      </c>
      <c r="BJ5142" s="26" t="s">
        <v>217</v>
      </c>
    </row>
    <row r="5143" spans="36:62" x14ac:dyDescent="0.25">
      <c r="AJ5143" s="26">
        <v>735</v>
      </c>
      <c r="AK5143" s="26">
        <v>2008246</v>
      </c>
      <c r="AL5143" s="264">
        <v>44022.474999999999</v>
      </c>
      <c r="AM5143" s="26" t="s">
        <v>565</v>
      </c>
      <c r="AN5143" s="26" t="s">
        <v>63</v>
      </c>
      <c r="AO5143" s="26" t="s">
        <v>156</v>
      </c>
      <c r="AP5143" s="26" t="s">
        <v>159</v>
      </c>
      <c r="AQ5143" s="26">
        <v>0</v>
      </c>
      <c r="AR5143" s="26">
        <v>90</v>
      </c>
      <c r="AS5143" s="26" t="s">
        <v>787</v>
      </c>
      <c r="AT5143" s="26" t="s">
        <v>71</v>
      </c>
      <c r="AU5143" s="26" t="s">
        <v>63</v>
      </c>
      <c r="AV5143" s="26" t="s">
        <v>63</v>
      </c>
      <c r="AW5143" s="26" t="s">
        <v>63</v>
      </c>
      <c r="AX5143" s="26" t="s">
        <v>63</v>
      </c>
      <c r="AY5143" s="26">
        <v>43.901172000000003</v>
      </c>
      <c r="AZ5143" s="26">
        <v>-100.953676999999</v>
      </c>
      <c r="BA5143" s="26" t="s">
        <v>158</v>
      </c>
      <c r="BB5143" s="26" t="s">
        <v>609</v>
      </c>
      <c r="BC5143" s="26" t="s">
        <v>68</v>
      </c>
      <c r="BD5143" s="26" t="s">
        <v>68</v>
      </c>
      <c r="BE5143" s="26" t="s">
        <v>1523</v>
      </c>
      <c r="BF5143" s="26" t="s">
        <v>68</v>
      </c>
      <c r="BG5143" s="26" t="s">
        <v>68</v>
      </c>
      <c r="BH5143" s="26" t="s">
        <v>646</v>
      </c>
      <c r="BI5143" s="26">
        <v>9</v>
      </c>
      <c r="BJ5143" s="26" t="s">
        <v>217</v>
      </c>
    </row>
    <row r="5144" spans="36:62" x14ac:dyDescent="0.25">
      <c r="AJ5144" s="26">
        <v>736</v>
      </c>
      <c r="AK5144" s="26">
        <v>2008247</v>
      </c>
      <c r="AL5144" s="264">
        <v>44029.525694444441</v>
      </c>
      <c r="AM5144" s="26" t="s">
        <v>565</v>
      </c>
      <c r="AN5144" s="26" t="s">
        <v>63</v>
      </c>
      <c r="AO5144" s="26" t="s">
        <v>204</v>
      </c>
      <c r="AP5144" s="26" t="s">
        <v>159</v>
      </c>
      <c r="AQ5144" s="26">
        <v>0</v>
      </c>
      <c r="AR5144" s="26">
        <v>90</v>
      </c>
      <c r="AS5144" s="26" t="s">
        <v>188</v>
      </c>
      <c r="AT5144" s="26" t="s">
        <v>71</v>
      </c>
      <c r="AU5144" s="26" t="s">
        <v>63</v>
      </c>
      <c r="AV5144" s="26" t="s">
        <v>63</v>
      </c>
      <c r="AW5144" s="26" t="s">
        <v>63</v>
      </c>
      <c r="AX5144" s="26" t="s">
        <v>69</v>
      </c>
      <c r="AY5144" s="26">
        <v>43.891824999999898</v>
      </c>
      <c r="AZ5144" s="26">
        <v>-100.896913999999</v>
      </c>
      <c r="BA5144" s="26" t="s">
        <v>37</v>
      </c>
      <c r="BB5144" s="26" t="s">
        <v>611</v>
      </c>
      <c r="BC5144" s="26" t="s">
        <v>880</v>
      </c>
      <c r="BD5144" s="26" t="s">
        <v>68</v>
      </c>
      <c r="BE5144" s="26"/>
      <c r="BF5144" s="26" t="s">
        <v>68</v>
      </c>
      <c r="BG5144" s="26" t="s">
        <v>68</v>
      </c>
      <c r="BH5144" s="26" t="s">
        <v>160</v>
      </c>
      <c r="BI5144" s="26">
        <v>9</v>
      </c>
      <c r="BJ5144" s="26" t="s">
        <v>19</v>
      </c>
    </row>
    <row r="5145" spans="36:62" x14ac:dyDescent="0.25">
      <c r="AJ5145" s="26">
        <v>737</v>
      </c>
      <c r="AK5145" s="26">
        <v>2008248</v>
      </c>
      <c r="AL5145" s="264">
        <v>44033.706250000003</v>
      </c>
      <c r="AM5145" s="26" t="s">
        <v>565</v>
      </c>
      <c r="AN5145" s="26" t="s">
        <v>63</v>
      </c>
      <c r="AO5145" s="26" t="s">
        <v>192</v>
      </c>
      <c r="AP5145" s="26" t="s">
        <v>159</v>
      </c>
      <c r="AQ5145" s="26">
        <v>0</v>
      </c>
      <c r="AR5145" s="26">
        <v>90</v>
      </c>
      <c r="AS5145" s="26" t="s">
        <v>768</v>
      </c>
      <c r="AT5145" s="26" t="s">
        <v>71</v>
      </c>
      <c r="AU5145" s="26" t="s">
        <v>63</v>
      </c>
      <c r="AV5145" s="26" t="s">
        <v>63</v>
      </c>
      <c r="AW5145" s="26" t="s">
        <v>63</v>
      </c>
      <c r="AX5145" s="26" t="s">
        <v>63</v>
      </c>
      <c r="AY5145" s="26">
        <v>43.9009509999999</v>
      </c>
      <c r="AZ5145" s="26">
        <v>-101.021840999999</v>
      </c>
      <c r="BA5145" s="26" t="s">
        <v>509</v>
      </c>
      <c r="BB5145" s="26" t="s">
        <v>611</v>
      </c>
      <c r="BC5145" s="26" t="s">
        <v>68</v>
      </c>
      <c r="BD5145" s="26" t="s">
        <v>68</v>
      </c>
      <c r="BE5145" s="26"/>
      <c r="BF5145" s="26" t="s">
        <v>769</v>
      </c>
      <c r="BG5145" s="26" t="s">
        <v>68</v>
      </c>
      <c r="BH5145" s="26" t="s">
        <v>646</v>
      </c>
      <c r="BI5145" s="26">
        <v>9</v>
      </c>
      <c r="BJ5145" s="26" t="s">
        <v>217</v>
      </c>
    </row>
    <row r="5146" spans="36:62" x14ac:dyDescent="0.25">
      <c r="AJ5146" s="26">
        <v>738</v>
      </c>
      <c r="AK5146" s="26">
        <v>2008336</v>
      </c>
      <c r="AL5146" s="264">
        <v>44028.925000000003</v>
      </c>
      <c r="AM5146" s="26" t="s">
        <v>565</v>
      </c>
      <c r="AN5146" s="26" t="s">
        <v>63</v>
      </c>
      <c r="AO5146" s="26"/>
      <c r="AP5146" s="26"/>
      <c r="AQ5146" s="26">
        <v>-1</v>
      </c>
      <c r="AR5146" s="26">
        <v>90</v>
      </c>
      <c r="AS5146" s="26" t="s">
        <v>168</v>
      </c>
      <c r="AT5146" s="26" t="s">
        <v>71</v>
      </c>
      <c r="AU5146" s="26" t="s">
        <v>63</v>
      </c>
      <c r="AV5146" s="26" t="s">
        <v>63</v>
      </c>
      <c r="AW5146" s="26" t="s">
        <v>63</v>
      </c>
      <c r="AX5146" s="26" t="s">
        <v>63</v>
      </c>
      <c r="AY5146" s="26">
        <v>43.901197000000003</v>
      </c>
      <c r="AZ5146" s="26">
        <v>-101.053777999999</v>
      </c>
      <c r="BA5146" s="26" t="s">
        <v>485</v>
      </c>
      <c r="BB5146" s="26" t="s">
        <v>609</v>
      </c>
      <c r="BC5146" s="26" t="s">
        <v>167</v>
      </c>
      <c r="BD5146" s="26" t="s">
        <v>154</v>
      </c>
      <c r="BE5146" s="26"/>
      <c r="BF5146" s="26" t="s">
        <v>99</v>
      </c>
      <c r="BG5146" s="26" t="s">
        <v>167</v>
      </c>
      <c r="BH5146" s="26" t="s">
        <v>99</v>
      </c>
      <c r="BI5146" s="26">
        <v>9</v>
      </c>
      <c r="BJ5146" s="26" t="s">
        <v>217</v>
      </c>
    </row>
    <row r="5147" spans="36:62" x14ac:dyDescent="0.25">
      <c r="AJ5147" s="26">
        <v>739</v>
      </c>
      <c r="AK5147" s="26">
        <v>2008337</v>
      </c>
      <c r="AL5147" s="264">
        <v>44033.875</v>
      </c>
      <c r="AM5147" s="26" t="s">
        <v>147</v>
      </c>
      <c r="AN5147" s="26" t="s">
        <v>63</v>
      </c>
      <c r="AO5147" s="26" t="s">
        <v>192</v>
      </c>
      <c r="AP5147" s="26" t="s">
        <v>159</v>
      </c>
      <c r="AQ5147" s="26">
        <v>0</v>
      </c>
      <c r="AR5147" s="26">
        <v>90</v>
      </c>
      <c r="AS5147" s="26" t="s">
        <v>1524</v>
      </c>
      <c r="AT5147" s="26" t="s">
        <v>71</v>
      </c>
      <c r="AU5147" s="26" t="s">
        <v>63</v>
      </c>
      <c r="AV5147" s="26" t="s">
        <v>63</v>
      </c>
      <c r="AW5147" s="26" t="s">
        <v>63</v>
      </c>
      <c r="AX5147" s="26" t="s">
        <v>63</v>
      </c>
      <c r="AY5147" s="26">
        <v>43.842556000000002</v>
      </c>
      <c r="AZ5147" s="26">
        <v>-101.240939999999</v>
      </c>
      <c r="BA5147" s="26" t="s">
        <v>490</v>
      </c>
      <c r="BB5147" s="26" t="s">
        <v>811</v>
      </c>
      <c r="BC5147" s="26" t="s">
        <v>759</v>
      </c>
      <c r="BD5147" s="26" t="s">
        <v>1352</v>
      </c>
      <c r="BE5147" s="26"/>
      <c r="BF5147" s="26" t="s">
        <v>68</v>
      </c>
      <c r="BG5147" s="26" t="s">
        <v>68</v>
      </c>
      <c r="BH5147" s="26" t="s">
        <v>175</v>
      </c>
      <c r="BI5147" s="26">
        <v>9</v>
      </c>
      <c r="BJ5147" s="26" t="s">
        <v>217</v>
      </c>
    </row>
    <row r="5148" spans="36:62" x14ac:dyDescent="0.25">
      <c r="AJ5148" s="26">
        <v>740</v>
      </c>
      <c r="AK5148" s="26">
        <v>2009066</v>
      </c>
      <c r="AL5148" s="264">
        <v>44043.75</v>
      </c>
      <c r="AM5148" s="26" t="s">
        <v>147</v>
      </c>
      <c r="AN5148" s="26" t="s">
        <v>63</v>
      </c>
      <c r="AO5148" s="26" t="s">
        <v>204</v>
      </c>
      <c r="AP5148" s="26" t="s">
        <v>159</v>
      </c>
      <c r="AQ5148" s="26">
        <v>0</v>
      </c>
      <c r="AR5148" s="26">
        <v>90</v>
      </c>
      <c r="AS5148" s="26" t="s">
        <v>188</v>
      </c>
      <c r="AT5148" s="26" t="s">
        <v>619</v>
      </c>
      <c r="AU5148" s="26" t="s">
        <v>63</v>
      </c>
      <c r="AV5148" s="26" t="s">
        <v>63</v>
      </c>
      <c r="AW5148" s="26" t="s">
        <v>63</v>
      </c>
      <c r="AX5148" s="26" t="s">
        <v>63</v>
      </c>
      <c r="AY5148" s="26">
        <v>43.852046000000001</v>
      </c>
      <c r="AZ5148" s="26">
        <v>-101.392978999999</v>
      </c>
      <c r="BA5148" s="26" t="s">
        <v>37</v>
      </c>
      <c r="BB5148" s="26" t="s">
        <v>609</v>
      </c>
      <c r="BC5148" s="26" t="s">
        <v>68</v>
      </c>
      <c r="BD5148" s="26" t="s">
        <v>68</v>
      </c>
      <c r="BE5148" s="26"/>
      <c r="BF5148" s="26" t="s">
        <v>68</v>
      </c>
      <c r="BG5148" s="26" t="s">
        <v>209</v>
      </c>
      <c r="BH5148" s="26" t="s">
        <v>160</v>
      </c>
      <c r="BI5148" s="26">
        <v>9</v>
      </c>
      <c r="BJ5148" s="26" t="s">
        <v>20</v>
      </c>
    </row>
    <row r="5149" spans="36:62" x14ac:dyDescent="0.25">
      <c r="AJ5149" s="26">
        <v>741</v>
      </c>
      <c r="AK5149" s="26">
        <v>2009067</v>
      </c>
      <c r="AL5149" s="264">
        <v>44046.256944444445</v>
      </c>
      <c r="AM5149" s="26" t="s">
        <v>565</v>
      </c>
      <c r="AN5149" s="26" t="s">
        <v>63</v>
      </c>
      <c r="AO5149" s="26" t="s">
        <v>156</v>
      </c>
      <c r="AP5149" s="26" t="s">
        <v>159</v>
      </c>
      <c r="AQ5149" s="26">
        <v>0</v>
      </c>
      <c r="AR5149" s="26">
        <v>90</v>
      </c>
      <c r="AS5149" s="26" t="s">
        <v>628</v>
      </c>
      <c r="AT5149" s="26" t="s">
        <v>71</v>
      </c>
      <c r="AU5149" s="26" t="s">
        <v>63</v>
      </c>
      <c r="AV5149" s="26" t="s">
        <v>63</v>
      </c>
      <c r="AW5149" s="26" t="s">
        <v>63</v>
      </c>
      <c r="AX5149" s="26" t="s">
        <v>63</v>
      </c>
      <c r="AY5149" s="26">
        <v>43.886530999999898</v>
      </c>
      <c r="AZ5149" s="26">
        <v>-100.820645999999</v>
      </c>
      <c r="BA5149" s="26" t="s">
        <v>491</v>
      </c>
      <c r="BB5149" s="26" t="s">
        <v>611</v>
      </c>
      <c r="BC5149" s="26" t="s">
        <v>680</v>
      </c>
      <c r="BD5149" s="26" t="s">
        <v>68</v>
      </c>
      <c r="BE5149" s="26" t="s">
        <v>644</v>
      </c>
      <c r="BF5149" s="26" t="s">
        <v>68</v>
      </c>
      <c r="BG5149" s="26" t="s">
        <v>68</v>
      </c>
      <c r="BH5149" s="26" t="s">
        <v>646</v>
      </c>
      <c r="BI5149" s="26">
        <v>9</v>
      </c>
      <c r="BJ5149" s="26" t="s">
        <v>217</v>
      </c>
    </row>
    <row r="5150" spans="36:62" x14ac:dyDescent="0.25">
      <c r="AJ5150" s="26">
        <v>743</v>
      </c>
      <c r="AK5150" s="26">
        <v>2009180</v>
      </c>
      <c r="AL5150" s="264">
        <v>44053.478472222225</v>
      </c>
      <c r="AM5150" s="26" t="s">
        <v>147</v>
      </c>
      <c r="AN5150" s="26" t="s">
        <v>63</v>
      </c>
      <c r="AO5150" s="26" t="s">
        <v>156</v>
      </c>
      <c r="AP5150" s="26" t="s">
        <v>159</v>
      </c>
      <c r="AQ5150" s="26">
        <v>0</v>
      </c>
      <c r="AR5150" s="26">
        <v>90</v>
      </c>
      <c r="AS5150" s="26" t="s">
        <v>628</v>
      </c>
      <c r="AT5150" s="26" t="s">
        <v>71</v>
      </c>
      <c r="AU5150" s="26" t="s">
        <v>63</v>
      </c>
      <c r="AV5150" s="26" t="s">
        <v>63</v>
      </c>
      <c r="AW5150" s="26" t="s">
        <v>63</v>
      </c>
      <c r="AX5150" s="26" t="s">
        <v>63</v>
      </c>
      <c r="AY5150" s="26">
        <v>43.901192000000002</v>
      </c>
      <c r="AZ5150" s="26">
        <v>-101.069327999999</v>
      </c>
      <c r="BA5150" s="26" t="s">
        <v>493</v>
      </c>
      <c r="BB5150" s="26" t="s">
        <v>609</v>
      </c>
      <c r="BC5150" s="26" t="s">
        <v>708</v>
      </c>
      <c r="BD5150" s="26" t="s">
        <v>1352</v>
      </c>
      <c r="BE5150" s="26"/>
      <c r="BF5150" s="26" t="s">
        <v>68</v>
      </c>
      <c r="BG5150" s="26" t="s">
        <v>68</v>
      </c>
      <c r="BH5150" s="26" t="s">
        <v>175</v>
      </c>
      <c r="BI5150" s="26">
        <v>9</v>
      </c>
      <c r="BJ5150" s="26" t="s">
        <v>217</v>
      </c>
    </row>
    <row r="5151" spans="36:62" x14ac:dyDescent="0.25">
      <c r="AJ5151" s="26">
        <v>744</v>
      </c>
      <c r="AK5151" s="26">
        <v>2008734</v>
      </c>
      <c r="AL5151" s="264">
        <v>44045.166666666664</v>
      </c>
      <c r="AM5151" s="26" t="s">
        <v>565</v>
      </c>
      <c r="AN5151" s="26" t="s">
        <v>63</v>
      </c>
      <c r="AO5151" s="26"/>
      <c r="AP5151" s="26"/>
      <c r="AQ5151" s="26">
        <v>-1</v>
      </c>
      <c r="AR5151" s="26">
        <v>90</v>
      </c>
      <c r="AS5151" s="26" t="s">
        <v>168</v>
      </c>
      <c r="AT5151" s="26" t="s">
        <v>71</v>
      </c>
      <c r="AU5151" s="26" t="s">
        <v>63</v>
      </c>
      <c r="AV5151" s="26" t="s">
        <v>63</v>
      </c>
      <c r="AW5151" s="26" t="s">
        <v>63</v>
      </c>
      <c r="AX5151" s="26" t="s">
        <v>63</v>
      </c>
      <c r="AY5151" s="26">
        <v>43.894162999999899</v>
      </c>
      <c r="AZ5151" s="26">
        <v>-100.9021</v>
      </c>
      <c r="BA5151" s="26" t="s">
        <v>485</v>
      </c>
      <c r="BB5151" s="26" t="s">
        <v>609</v>
      </c>
      <c r="BC5151" s="26" t="s">
        <v>167</v>
      </c>
      <c r="BD5151" s="26" t="s">
        <v>154</v>
      </c>
      <c r="BE5151" s="26"/>
      <c r="BF5151" s="26" t="s">
        <v>99</v>
      </c>
      <c r="BG5151" s="26" t="s">
        <v>167</v>
      </c>
      <c r="BH5151" s="26" t="s">
        <v>99</v>
      </c>
      <c r="BI5151" s="26">
        <v>9</v>
      </c>
      <c r="BJ5151" s="26" t="s">
        <v>217</v>
      </c>
    </row>
    <row r="5152" spans="36:62" x14ac:dyDescent="0.25">
      <c r="AJ5152" s="26">
        <v>745</v>
      </c>
      <c r="AK5152" s="26">
        <v>2009352</v>
      </c>
      <c r="AL5152" s="264">
        <v>44055.395833333336</v>
      </c>
      <c r="AM5152" s="26" t="s">
        <v>147</v>
      </c>
      <c r="AN5152" s="26" t="s">
        <v>63</v>
      </c>
      <c r="AO5152" s="26" t="s">
        <v>204</v>
      </c>
      <c r="AP5152" s="26" t="s">
        <v>159</v>
      </c>
      <c r="AQ5152" s="26">
        <v>0</v>
      </c>
      <c r="AR5152" s="26">
        <v>90</v>
      </c>
      <c r="AS5152" s="26" t="s">
        <v>1525</v>
      </c>
      <c r="AT5152" s="26" t="s">
        <v>71</v>
      </c>
      <c r="AU5152" s="26" t="s">
        <v>63</v>
      </c>
      <c r="AV5152" s="26" t="s">
        <v>63</v>
      </c>
      <c r="AW5152" s="26" t="s">
        <v>63</v>
      </c>
      <c r="AX5152" s="26" t="s">
        <v>63</v>
      </c>
      <c r="AY5152" s="26">
        <v>43.842613999999898</v>
      </c>
      <c r="AZ5152" s="26">
        <v>-101.255154</v>
      </c>
      <c r="BA5152" s="26" t="s">
        <v>37</v>
      </c>
      <c r="BB5152" s="26" t="s">
        <v>611</v>
      </c>
      <c r="BC5152" s="26" t="s">
        <v>667</v>
      </c>
      <c r="BD5152" s="26" t="s">
        <v>68</v>
      </c>
      <c r="BE5152" s="26"/>
      <c r="BF5152" s="26" t="s">
        <v>68</v>
      </c>
      <c r="BG5152" s="26" t="s">
        <v>68</v>
      </c>
      <c r="BH5152" s="26" t="s">
        <v>160</v>
      </c>
      <c r="BI5152" s="26">
        <v>9</v>
      </c>
      <c r="BJ5152" s="26" t="s">
        <v>20</v>
      </c>
    </row>
    <row r="5153" spans="36:62" x14ac:dyDescent="0.25">
      <c r="AJ5153" s="26">
        <v>746</v>
      </c>
      <c r="AK5153" s="26">
        <v>2009354</v>
      </c>
      <c r="AL5153" s="264">
        <v>44053.461805555555</v>
      </c>
      <c r="AM5153" s="26" t="s">
        <v>147</v>
      </c>
      <c r="AN5153" s="26" t="s">
        <v>63</v>
      </c>
      <c r="AO5153" s="26" t="s">
        <v>156</v>
      </c>
      <c r="AP5153" s="26" t="s">
        <v>159</v>
      </c>
      <c r="AQ5153" s="26">
        <v>0</v>
      </c>
      <c r="AR5153" s="26">
        <v>90</v>
      </c>
      <c r="AS5153" s="26" t="s">
        <v>1526</v>
      </c>
      <c r="AT5153" s="26" t="s">
        <v>71</v>
      </c>
      <c r="AU5153" s="26" t="s">
        <v>63</v>
      </c>
      <c r="AV5153" s="26" t="s">
        <v>63</v>
      </c>
      <c r="AW5153" s="26" t="s">
        <v>63</v>
      </c>
      <c r="AX5153" s="26" t="s">
        <v>63</v>
      </c>
      <c r="AY5153" s="26">
        <v>43.848030000000001</v>
      </c>
      <c r="AZ5153" s="26">
        <v>-101.21312500000001</v>
      </c>
      <c r="BA5153" s="26" t="s">
        <v>483</v>
      </c>
      <c r="BB5153" s="26" t="s">
        <v>811</v>
      </c>
      <c r="BC5153" s="26" t="s">
        <v>68</v>
      </c>
      <c r="BD5153" s="26" t="s">
        <v>68</v>
      </c>
      <c r="BE5153" s="26" t="s">
        <v>1178</v>
      </c>
      <c r="BF5153" s="26" t="s">
        <v>769</v>
      </c>
      <c r="BG5153" s="26" t="s">
        <v>68</v>
      </c>
      <c r="BH5153" s="26" t="s">
        <v>175</v>
      </c>
      <c r="BI5153" s="26">
        <v>9</v>
      </c>
      <c r="BJ5153" s="26" t="s">
        <v>217</v>
      </c>
    </row>
    <row r="5154" spans="36:62" x14ac:dyDescent="0.25">
      <c r="AJ5154" s="26">
        <v>747</v>
      </c>
      <c r="AK5154" s="26">
        <v>2009356</v>
      </c>
      <c r="AL5154" s="264">
        <v>44055.43472222222</v>
      </c>
      <c r="AM5154" s="26" t="s">
        <v>147</v>
      </c>
      <c r="AN5154" s="26" t="s">
        <v>63</v>
      </c>
      <c r="AO5154" s="26" t="s">
        <v>156</v>
      </c>
      <c r="AP5154" s="26" t="s">
        <v>159</v>
      </c>
      <c r="AQ5154" s="26">
        <v>0</v>
      </c>
      <c r="AR5154" s="26">
        <v>73</v>
      </c>
      <c r="AS5154" s="26" t="s">
        <v>188</v>
      </c>
      <c r="AT5154" s="26" t="s">
        <v>71</v>
      </c>
      <c r="AU5154" s="26" t="s">
        <v>63</v>
      </c>
      <c r="AV5154" s="26" t="s">
        <v>63</v>
      </c>
      <c r="AW5154" s="26" t="s">
        <v>63</v>
      </c>
      <c r="AX5154" s="26" t="s">
        <v>63</v>
      </c>
      <c r="AY5154" s="26">
        <v>43.730027</v>
      </c>
      <c r="AZ5154" s="26">
        <v>-101.541077</v>
      </c>
      <c r="BA5154" s="26" t="s">
        <v>158</v>
      </c>
      <c r="BB5154" s="26" t="s">
        <v>157</v>
      </c>
      <c r="BC5154" s="26" t="s">
        <v>170</v>
      </c>
      <c r="BD5154" s="26" t="s">
        <v>68</v>
      </c>
      <c r="BE5154" s="26"/>
      <c r="BF5154" s="26" t="s">
        <v>68</v>
      </c>
      <c r="BG5154" s="26" t="s">
        <v>68</v>
      </c>
      <c r="BH5154" s="26" t="s">
        <v>160</v>
      </c>
      <c r="BI5154" s="26">
        <v>9</v>
      </c>
      <c r="BJ5154" s="26" t="s">
        <v>217</v>
      </c>
    </row>
    <row r="5155" spans="36:62" x14ac:dyDescent="0.25">
      <c r="AJ5155" s="26">
        <v>748</v>
      </c>
      <c r="AK5155" s="26">
        <v>2008745</v>
      </c>
      <c r="AL5155" s="264">
        <v>44043.525000000001</v>
      </c>
      <c r="AM5155" s="26" t="s">
        <v>147</v>
      </c>
      <c r="AN5155" s="26" t="s">
        <v>63</v>
      </c>
      <c r="AO5155" s="26" t="s">
        <v>156</v>
      </c>
      <c r="AP5155" s="26" t="s">
        <v>713</v>
      </c>
      <c r="AQ5155" s="26">
        <v>0</v>
      </c>
      <c r="AR5155" s="26">
        <v>90</v>
      </c>
      <c r="AS5155" s="26" t="s">
        <v>628</v>
      </c>
      <c r="AT5155" s="26" t="s">
        <v>71</v>
      </c>
      <c r="AU5155" s="26" t="s">
        <v>63</v>
      </c>
      <c r="AV5155" s="26" t="s">
        <v>63</v>
      </c>
      <c r="AW5155" s="26" t="s">
        <v>63</v>
      </c>
      <c r="AX5155" s="26" t="s">
        <v>63</v>
      </c>
      <c r="AY5155" s="26">
        <v>43.867562999999897</v>
      </c>
      <c r="AZ5155" s="26">
        <v>-101.171790999999</v>
      </c>
      <c r="BA5155" s="26" t="s">
        <v>158</v>
      </c>
      <c r="BB5155" s="26" t="s">
        <v>611</v>
      </c>
      <c r="BC5155" s="26" t="s">
        <v>68</v>
      </c>
      <c r="BD5155" s="26" t="s">
        <v>717</v>
      </c>
      <c r="BE5155" s="26"/>
      <c r="BF5155" s="26" t="s">
        <v>68</v>
      </c>
      <c r="BG5155" s="26" t="s">
        <v>68</v>
      </c>
      <c r="BH5155" s="26" t="s">
        <v>175</v>
      </c>
      <c r="BI5155" s="26">
        <v>9</v>
      </c>
      <c r="BJ5155" s="26" t="s">
        <v>217</v>
      </c>
    </row>
    <row r="5156" spans="36:62" x14ac:dyDescent="0.25">
      <c r="AJ5156" s="26">
        <v>749</v>
      </c>
      <c r="AK5156" s="26">
        <v>2008772</v>
      </c>
      <c r="AL5156" s="264">
        <v>43955.95208333333</v>
      </c>
      <c r="AM5156" s="26" t="s">
        <v>565</v>
      </c>
      <c r="AN5156" s="26" t="s">
        <v>63</v>
      </c>
      <c r="AO5156" s="26"/>
      <c r="AP5156" s="26"/>
      <c r="AQ5156" s="26">
        <v>-1</v>
      </c>
      <c r="AR5156" s="26">
        <v>90</v>
      </c>
      <c r="AS5156" s="26" t="s">
        <v>168</v>
      </c>
      <c r="AT5156" s="26" t="s">
        <v>74</v>
      </c>
      <c r="AU5156" s="26" t="s">
        <v>63</v>
      </c>
      <c r="AV5156" s="26" t="s">
        <v>63</v>
      </c>
      <c r="AW5156" s="26" t="s">
        <v>63</v>
      </c>
      <c r="AX5156" s="26" t="s">
        <v>63</v>
      </c>
      <c r="AY5156" s="26">
        <v>43.9009369999999</v>
      </c>
      <c r="AZ5156" s="26">
        <v>-101.001499999999</v>
      </c>
      <c r="BA5156" s="26" t="s">
        <v>158</v>
      </c>
      <c r="BB5156" s="26" t="s">
        <v>611</v>
      </c>
      <c r="BC5156" s="26" t="s">
        <v>167</v>
      </c>
      <c r="BD5156" s="26" t="s">
        <v>154</v>
      </c>
      <c r="BE5156" s="26"/>
      <c r="BF5156" s="26" t="s">
        <v>99</v>
      </c>
      <c r="BG5156" s="26" t="s">
        <v>167</v>
      </c>
      <c r="BH5156" s="26" t="s">
        <v>99</v>
      </c>
      <c r="BI5156" s="26">
        <v>9</v>
      </c>
      <c r="BJ5156" s="26" t="s">
        <v>217</v>
      </c>
    </row>
    <row r="5157" spans="36:62" x14ac:dyDescent="0.25">
      <c r="AJ5157" s="26">
        <v>750</v>
      </c>
      <c r="AK5157" s="26">
        <v>2009438</v>
      </c>
      <c r="AL5157" s="264">
        <v>44058.311111111114</v>
      </c>
      <c r="AM5157" s="26" t="s">
        <v>147</v>
      </c>
      <c r="AN5157" s="26" t="s">
        <v>63</v>
      </c>
      <c r="AO5157" s="26" t="s">
        <v>156</v>
      </c>
      <c r="AP5157" s="26" t="s">
        <v>159</v>
      </c>
      <c r="AQ5157" s="26">
        <v>0</v>
      </c>
      <c r="AR5157" s="26">
        <v>90</v>
      </c>
      <c r="AS5157" s="26" t="s">
        <v>1193</v>
      </c>
      <c r="AT5157" s="26" t="s">
        <v>71</v>
      </c>
      <c r="AU5157" s="26" t="s">
        <v>63</v>
      </c>
      <c r="AV5157" s="26" t="s">
        <v>69</v>
      </c>
      <c r="AW5157" s="26" t="s">
        <v>63</v>
      </c>
      <c r="AX5157" s="26" t="s">
        <v>63</v>
      </c>
      <c r="AY5157" s="26">
        <v>43.850703000000003</v>
      </c>
      <c r="AZ5157" s="26">
        <v>-101.371178999999</v>
      </c>
      <c r="BA5157" s="26" t="s">
        <v>185</v>
      </c>
      <c r="BB5157" s="26" t="s">
        <v>611</v>
      </c>
      <c r="BC5157" s="26" t="s">
        <v>1025</v>
      </c>
      <c r="BD5157" s="26" t="s">
        <v>68</v>
      </c>
      <c r="BE5157" s="26" t="s">
        <v>644</v>
      </c>
      <c r="BF5157" s="26" t="s">
        <v>68</v>
      </c>
      <c r="BG5157" s="26" t="s">
        <v>68</v>
      </c>
      <c r="BH5157" s="26" t="s">
        <v>160</v>
      </c>
      <c r="BI5157" s="26">
        <v>9</v>
      </c>
      <c r="BJ5157" s="26" t="s">
        <v>217</v>
      </c>
    </row>
    <row r="5158" spans="36:62" x14ac:dyDescent="0.25">
      <c r="AJ5158" s="26">
        <v>751</v>
      </c>
      <c r="AK5158" s="26">
        <v>2009447</v>
      </c>
      <c r="AL5158" s="264">
        <v>44056.609722222223</v>
      </c>
      <c r="AM5158" s="26" t="s">
        <v>565</v>
      </c>
      <c r="AN5158" s="26" t="s">
        <v>63</v>
      </c>
      <c r="AO5158" s="26" t="s">
        <v>156</v>
      </c>
      <c r="AP5158" s="26" t="s">
        <v>159</v>
      </c>
      <c r="AQ5158" s="26">
        <v>0</v>
      </c>
      <c r="AR5158" s="26">
        <v>90</v>
      </c>
      <c r="AS5158" s="26" t="s">
        <v>172</v>
      </c>
      <c r="AT5158" s="26" t="s">
        <v>71</v>
      </c>
      <c r="AU5158" s="26" t="s">
        <v>63</v>
      </c>
      <c r="AV5158" s="26" t="s">
        <v>63</v>
      </c>
      <c r="AW5158" s="26" t="s">
        <v>63</v>
      </c>
      <c r="AX5158" s="26" t="s">
        <v>63</v>
      </c>
      <c r="AY5158" s="26">
        <v>43.889588000000003</v>
      </c>
      <c r="AZ5158" s="26">
        <v>-100.891319999999</v>
      </c>
      <c r="BA5158" s="26" t="s">
        <v>185</v>
      </c>
      <c r="BB5158" s="26" t="s">
        <v>611</v>
      </c>
      <c r="BC5158" s="26" t="s">
        <v>68</v>
      </c>
      <c r="BD5158" s="26" t="s">
        <v>68</v>
      </c>
      <c r="BE5158" s="26"/>
      <c r="BF5158" s="26" t="s">
        <v>68</v>
      </c>
      <c r="BG5158" s="26" t="s">
        <v>68</v>
      </c>
      <c r="BH5158" s="26" t="s">
        <v>146</v>
      </c>
      <c r="BI5158" s="26">
        <v>9</v>
      </c>
      <c r="BJ5158" s="26" t="s">
        <v>217</v>
      </c>
    </row>
    <row r="5159" spans="36:62" x14ac:dyDescent="0.25">
      <c r="AJ5159" s="26">
        <v>752</v>
      </c>
      <c r="AK5159" s="26">
        <v>2009448</v>
      </c>
      <c r="AL5159" s="264">
        <v>44057.478472222225</v>
      </c>
      <c r="AM5159" s="26" t="s">
        <v>147</v>
      </c>
      <c r="AN5159" s="26" t="s">
        <v>63</v>
      </c>
      <c r="AO5159" s="26" t="s">
        <v>204</v>
      </c>
      <c r="AP5159" s="26" t="s">
        <v>159</v>
      </c>
      <c r="AQ5159" s="26">
        <v>0</v>
      </c>
      <c r="AR5159" s="26">
        <v>90</v>
      </c>
      <c r="AS5159" s="26" t="s">
        <v>189</v>
      </c>
      <c r="AT5159" s="26" t="s">
        <v>71</v>
      </c>
      <c r="AU5159" s="26" t="s">
        <v>63</v>
      </c>
      <c r="AV5159" s="26" t="s">
        <v>63</v>
      </c>
      <c r="AW5159" s="26" t="s">
        <v>63</v>
      </c>
      <c r="AX5159" s="26" t="s">
        <v>63</v>
      </c>
      <c r="AY5159" s="26">
        <v>43.897981000000001</v>
      </c>
      <c r="AZ5159" s="26">
        <v>-101.102952</v>
      </c>
      <c r="BA5159" s="26" t="s">
        <v>37</v>
      </c>
      <c r="BB5159" s="26" t="s">
        <v>611</v>
      </c>
      <c r="BC5159" s="26" t="s">
        <v>68</v>
      </c>
      <c r="BD5159" s="26" t="s">
        <v>68</v>
      </c>
      <c r="BE5159" s="26"/>
      <c r="BF5159" s="26" t="s">
        <v>68</v>
      </c>
      <c r="BG5159" s="26" t="s">
        <v>68</v>
      </c>
      <c r="BH5159" s="26" t="s">
        <v>160</v>
      </c>
      <c r="BI5159" s="26">
        <v>9</v>
      </c>
      <c r="BJ5159" s="26" t="s">
        <v>20</v>
      </c>
    </row>
    <row r="5160" spans="36:62" x14ac:dyDescent="0.25">
      <c r="AJ5160" s="26">
        <v>753</v>
      </c>
      <c r="AK5160" s="26">
        <v>2009453</v>
      </c>
      <c r="AL5160" s="264">
        <v>44056.884722222225</v>
      </c>
      <c r="AM5160" s="26" t="s">
        <v>147</v>
      </c>
      <c r="AN5160" s="26" t="s">
        <v>63</v>
      </c>
      <c r="AO5160" s="26" t="s">
        <v>192</v>
      </c>
      <c r="AP5160" s="26" t="s">
        <v>159</v>
      </c>
      <c r="AQ5160" s="26">
        <v>0</v>
      </c>
      <c r="AR5160" s="26">
        <v>73</v>
      </c>
      <c r="AS5160" s="26" t="s">
        <v>191</v>
      </c>
      <c r="AT5160" s="26" t="s">
        <v>71</v>
      </c>
      <c r="AU5160" s="26" t="s">
        <v>63</v>
      </c>
      <c r="AV5160" s="26" t="s">
        <v>63</v>
      </c>
      <c r="AW5160" s="26" t="s">
        <v>63</v>
      </c>
      <c r="AX5160" s="26" t="s">
        <v>63</v>
      </c>
      <c r="AY5160" s="26">
        <v>43.819743000000003</v>
      </c>
      <c r="AZ5160" s="26">
        <v>-101.522385999999</v>
      </c>
      <c r="BA5160" s="26" t="s">
        <v>166</v>
      </c>
      <c r="BB5160" s="26" t="s">
        <v>165</v>
      </c>
      <c r="BC5160" s="26" t="s">
        <v>68</v>
      </c>
      <c r="BD5160" s="26" t="s">
        <v>68</v>
      </c>
      <c r="BE5160" s="26" t="s">
        <v>190</v>
      </c>
      <c r="BF5160" s="26" t="s">
        <v>193</v>
      </c>
      <c r="BG5160" s="26" t="s">
        <v>68</v>
      </c>
      <c r="BH5160" s="26" t="s">
        <v>160</v>
      </c>
      <c r="BI5160" s="26">
        <v>9</v>
      </c>
      <c r="BJ5160" s="26" t="s">
        <v>217</v>
      </c>
    </row>
    <row r="5161" spans="36:62" x14ac:dyDescent="0.25">
      <c r="AJ5161" s="26">
        <v>756</v>
      </c>
      <c r="AK5161" s="26">
        <v>2010049</v>
      </c>
      <c r="AL5161" s="264">
        <v>44072.833333333336</v>
      </c>
      <c r="AM5161" s="26" t="s">
        <v>147</v>
      </c>
      <c r="AN5161" s="26" t="s">
        <v>63</v>
      </c>
      <c r="AO5161" s="26"/>
      <c r="AP5161" s="26"/>
      <c r="AQ5161" s="26">
        <v>-1</v>
      </c>
      <c r="AR5161" s="26">
        <v>73</v>
      </c>
      <c r="AS5161" s="26" t="s">
        <v>168</v>
      </c>
      <c r="AT5161" s="26" t="s">
        <v>71</v>
      </c>
      <c r="AU5161" s="26" t="s">
        <v>63</v>
      </c>
      <c r="AV5161" s="26" t="s">
        <v>63</v>
      </c>
      <c r="AW5161" s="26" t="s">
        <v>63</v>
      </c>
      <c r="AX5161" s="26" t="s">
        <v>63</v>
      </c>
      <c r="AY5161" s="26">
        <v>43.741669000000002</v>
      </c>
      <c r="AZ5161" s="26">
        <v>-101.526668</v>
      </c>
      <c r="BA5161" s="26" t="s">
        <v>185</v>
      </c>
      <c r="BB5161" s="26" t="s">
        <v>165</v>
      </c>
      <c r="BC5161" s="26" t="s">
        <v>167</v>
      </c>
      <c r="BD5161" s="26" t="s">
        <v>154</v>
      </c>
      <c r="BE5161" s="26"/>
      <c r="BF5161" s="26" t="s">
        <v>99</v>
      </c>
      <c r="BG5161" s="26" t="s">
        <v>167</v>
      </c>
      <c r="BH5161" s="26" t="s">
        <v>99</v>
      </c>
      <c r="BI5161" s="26">
        <v>9</v>
      </c>
      <c r="BJ5161" s="26" t="s">
        <v>217</v>
      </c>
    </row>
    <row r="5162" spans="36:62" x14ac:dyDescent="0.25">
      <c r="AJ5162" s="26">
        <v>757</v>
      </c>
      <c r="AK5162" s="26">
        <v>2009898</v>
      </c>
      <c r="AL5162" s="264">
        <v>44064.852777777778</v>
      </c>
      <c r="AM5162" s="26" t="s">
        <v>147</v>
      </c>
      <c r="AN5162" s="26" t="s">
        <v>63</v>
      </c>
      <c r="AO5162" s="26"/>
      <c r="AP5162" s="26"/>
      <c r="AQ5162" s="26">
        <v>-1</v>
      </c>
      <c r="AR5162" s="26">
        <v>90</v>
      </c>
      <c r="AS5162" s="26" t="s">
        <v>168</v>
      </c>
      <c r="AT5162" s="26" t="s">
        <v>71</v>
      </c>
      <c r="AU5162" s="26" t="s">
        <v>63</v>
      </c>
      <c r="AV5162" s="26" t="s">
        <v>63</v>
      </c>
      <c r="AW5162" s="26" t="s">
        <v>63</v>
      </c>
      <c r="AX5162" s="26" t="s">
        <v>63</v>
      </c>
      <c r="AY5162" s="26">
        <v>43.842576999999899</v>
      </c>
      <c r="AZ5162" s="26">
        <v>-101.247325</v>
      </c>
      <c r="BA5162" s="26" t="s">
        <v>185</v>
      </c>
      <c r="BB5162" s="26" t="s">
        <v>609</v>
      </c>
      <c r="BC5162" s="26" t="s">
        <v>167</v>
      </c>
      <c r="BD5162" s="26" t="s">
        <v>154</v>
      </c>
      <c r="BE5162" s="26"/>
      <c r="BF5162" s="26" t="s">
        <v>99</v>
      </c>
      <c r="BG5162" s="26" t="s">
        <v>167</v>
      </c>
      <c r="BH5162" s="26" t="s">
        <v>99</v>
      </c>
      <c r="BI5162" s="26">
        <v>9</v>
      </c>
      <c r="BJ5162" s="26" t="s">
        <v>217</v>
      </c>
    </row>
    <row r="5163" spans="36:62" x14ac:dyDescent="0.25">
      <c r="AJ5163" s="26">
        <v>758</v>
      </c>
      <c r="AK5163" s="26">
        <v>2009897</v>
      </c>
      <c r="AL5163" s="264">
        <v>44054.786111111112</v>
      </c>
      <c r="AM5163" s="26" t="s">
        <v>147</v>
      </c>
      <c r="AN5163" s="26" t="s">
        <v>63</v>
      </c>
      <c r="AO5163" s="26" t="s">
        <v>214</v>
      </c>
      <c r="AP5163" s="26" t="s">
        <v>159</v>
      </c>
      <c r="AQ5163" s="26">
        <v>0</v>
      </c>
      <c r="AR5163" s="26">
        <v>90</v>
      </c>
      <c r="AS5163" s="26" t="s">
        <v>954</v>
      </c>
      <c r="AT5163" s="26" t="s">
        <v>71</v>
      </c>
      <c r="AU5163" s="26" t="s">
        <v>63</v>
      </c>
      <c r="AV5163" s="26" t="s">
        <v>63</v>
      </c>
      <c r="AW5163" s="26" t="s">
        <v>63</v>
      </c>
      <c r="AX5163" s="26" t="s">
        <v>63</v>
      </c>
      <c r="AY5163" s="26">
        <v>43.842843000000002</v>
      </c>
      <c r="AZ5163" s="26">
        <v>-101.252285999999</v>
      </c>
      <c r="BA5163" s="26" t="s">
        <v>158</v>
      </c>
      <c r="BB5163" s="26" t="s">
        <v>609</v>
      </c>
      <c r="BC5163" s="26" t="s">
        <v>170</v>
      </c>
      <c r="BD5163" s="26" t="s">
        <v>68</v>
      </c>
      <c r="BE5163" s="26" t="s">
        <v>1527</v>
      </c>
      <c r="BF5163" s="26" t="s">
        <v>68</v>
      </c>
      <c r="BG5163" s="26" t="s">
        <v>68</v>
      </c>
      <c r="BH5163" s="26" t="s">
        <v>1528</v>
      </c>
      <c r="BI5163" s="26">
        <v>9</v>
      </c>
      <c r="BJ5163" s="26" t="s">
        <v>20</v>
      </c>
    </row>
    <row r="5164" spans="36:62" x14ac:dyDescent="0.25">
      <c r="AJ5164" s="26">
        <v>760</v>
      </c>
      <c r="AK5164" s="26">
        <v>2010106</v>
      </c>
      <c r="AL5164" s="264">
        <v>44072.861111111109</v>
      </c>
      <c r="AM5164" s="26" t="s">
        <v>565</v>
      </c>
      <c r="AN5164" s="26" t="s">
        <v>63</v>
      </c>
      <c r="AO5164" s="26"/>
      <c r="AP5164" s="26"/>
      <c r="AQ5164" s="26">
        <v>-1</v>
      </c>
      <c r="AR5164" s="26">
        <v>90</v>
      </c>
      <c r="AS5164" s="26" t="s">
        <v>168</v>
      </c>
      <c r="AT5164" s="26" t="s">
        <v>71</v>
      </c>
      <c r="AU5164" s="26" t="s">
        <v>63</v>
      </c>
      <c r="AV5164" s="26" t="s">
        <v>63</v>
      </c>
      <c r="AW5164" s="26" t="s">
        <v>63</v>
      </c>
      <c r="AX5164" s="26" t="s">
        <v>63</v>
      </c>
      <c r="AY5164" s="26">
        <v>43.88664</v>
      </c>
      <c r="AZ5164" s="26">
        <v>-100.879687</v>
      </c>
      <c r="BA5164" s="26" t="s">
        <v>158</v>
      </c>
      <c r="BB5164" s="26" t="s">
        <v>611</v>
      </c>
      <c r="BC5164" s="26" t="s">
        <v>167</v>
      </c>
      <c r="BD5164" s="26" t="s">
        <v>154</v>
      </c>
      <c r="BE5164" s="26"/>
      <c r="BF5164" s="26" t="s">
        <v>99</v>
      </c>
      <c r="BG5164" s="26" t="s">
        <v>167</v>
      </c>
      <c r="BH5164" s="26" t="s">
        <v>99</v>
      </c>
      <c r="BI5164" s="26">
        <v>9</v>
      </c>
      <c r="BJ5164" s="26" t="s">
        <v>217</v>
      </c>
    </row>
    <row r="5165" spans="36:62" x14ac:dyDescent="0.25">
      <c r="AJ5165" s="26">
        <v>761</v>
      </c>
      <c r="AK5165" s="26">
        <v>2010492</v>
      </c>
      <c r="AL5165" s="264">
        <v>44081.552083333336</v>
      </c>
      <c r="AM5165" s="26" t="s">
        <v>147</v>
      </c>
      <c r="AN5165" s="26" t="s">
        <v>63</v>
      </c>
      <c r="AO5165" s="26" t="s">
        <v>156</v>
      </c>
      <c r="AP5165" s="26" t="s">
        <v>713</v>
      </c>
      <c r="AQ5165" s="26">
        <v>0</v>
      </c>
      <c r="AR5165" s="26">
        <v>90</v>
      </c>
      <c r="AS5165" s="26" t="s">
        <v>628</v>
      </c>
      <c r="AT5165" s="26" t="s">
        <v>71</v>
      </c>
      <c r="AU5165" s="26" t="s">
        <v>63</v>
      </c>
      <c r="AV5165" s="26" t="s">
        <v>63</v>
      </c>
      <c r="AW5165" s="26" t="s">
        <v>63</v>
      </c>
      <c r="AX5165" s="26" t="s">
        <v>63</v>
      </c>
      <c r="AY5165" s="26">
        <v>43.8427539999999</v>
      </c>
      <c r="AZ5165" s="26">
        <v>-101.312624999999</v>
      </c>
      <c r="BA5165" s="26" t="s">
        <v>483</v>
      </c>
      <c r="BB5165" s="26" t="s">
        <v>611</v>
      </c>
      <c r="BC5165" s="26" t="s">
        <v>1042</v>
      </c>
      <c r="BD5165" s="26" t="s">
        <v>68</v>
      </c>
      <c r="BE5165" s="26"/>
      <c r="BF5165" s="26" t="s">
        <v>68</v>
      </c>
      <c r="BG5165" s="26" t="s">
        <v>68</v>
      </c>
      <c r="BH5165" s="26" t="s">
        <v>646</v>
      </c>
      <c r="BI5165" s="26">
        <v>9</v>
      </c>
      <c r="BJ5165" s="26" t="s">
        <v>217</v>
      </c>
    </row>
    <row r="5166" spans="36:62" x14ac:dyDescent="0.25">
      <c r="AJ5166" s="26">
        <v>762</v>
      </c>
      <c r="AK5166" s="26">
        <v>2010493</v>
      </c>
      <c r="AL5166" s="264">
        <v>44080.602777777778</v>
      </c>
      <c r="AM5166" s="26" t="s">
        <v>565</v>
      </c>
      <c r="AN5166" s="26" t="s">
        <v>63</v>
      </c>
      <c r="AO5166" s="26" t="s">
        <v>192</v>
      </c>
      <c r="AP5166" s="26" t="s">
        <v>159</v>
      </c>
      <c r="AQ5166" s="26">
        <v>0</v>
      </c>
      <c r="AR5166" s="26">
        <v>90</v>
      </c>
      <c r="AS5166" s="26" t="s">
        <v>852</v>
      </c>
      <c r="AT5166" s="26" t="s">
        <v>71</v>
      </c>
      <c r="AU5166" s="26" t="s">
        <v>63</v>
      </c>
      <c r="AV5166" s="26" t="s">
        <v>63</v>
      </c>
      <c r="AW5166" s="26" t="s">
        <v>63</v>
      </c>
      <c r="AX5166" s="26" t="s">
        <v>63</v>
      </c>
      <c r="AY5166" s="26">
        <v>43.901195000000001</v>
      </c>
      <c r="AZ5166" s="26">
        <v>-101.060463999999</v>
      </c>
      <c r="BA5166" s="26" t="s">
        <v>158</v>
      </c>
      <c r="BB5166" s="26" t="s">
        <v>609</v>
      </c>
      <c r="BC5166" s="26" t="s">
        <v>680</v>
      </c>
      <c r="BD5166" s="26" t="s">
        <v>68</v>
      </c>
      <c r="BE5166" s="26" t="s">
        <v>644</v>
      </c>
      <c r="BF5166" s="26" t="s">
        <v>68</v>
      </c>
      <c r="BG5166" s="26" t="s">
        <v>68</v>
      </c>
      <c r="BH5166" s="26" t="s">
        <v>160</v>
      </c>
      <c r="BI5166" s="26">
        <v>9</v>
      </c>
      <c r="BJ5166" s="26" t="s">
        <v>217</v>
      </c>
    </row>
    <row r="5167" spans="36:62" x14ac:dyDescent="0.25">
      <c r="AJ5167" s="26">
        <v>764</v>
      </c>
      <c r="AK5167" s="26">
        <v>2011137</v>
      </c>
      <c r="AL5167" s="264">
        <v>44037.78402777778</v>
      </c>
      <c r="AM5167" s="26" t="s">
        <v>565</v>
      </c>
      <c r="AN5167" s="26" t="s">
        <v>63</v>
      </c>
      <c r="AO5167" s="26" t="s">
        <v>655</v>
      </c>
      <c r="AP5167" s="26" t="s">
        <v>159</v>
      </c>
      <c r="AQ5167" s="26">
        <v>0</v>
      </c>
      <c r="AR5167" s="26">
        <v>90</v>
      </c>
      <c r="AS5167" s="26" t="s">
        <v>191</v>
      </c>
      <c r="AT5167" s="26" t="s">
        <v>71</v>
      </c>
      <c r="AU5167" s="26" t="s">
        <v>63</v>
      </c>
      <c r="AV5167" s="26" t="s">
        <v>63</v>
      </c>
      <c r="AW5167" s="26" t="s">
        <v>63</v>
      </c>
      <c r="AX5167" s="26" t="s">
        <v>63</v>
      </c>
      <c r="AY5167" s="26">
        <v>43.886811000000002</v>
      </c>
      <c r="AZ5167" s="26">
        <v>-100.778527999999</v>
      </c>
      <c r="BA5167" s="26" t="s">
        <v>185</v>
      </c>
      <c r="BB5167" s="26" t="s">
        <v>609</v>
      </c>
      <c r="BC5167" s="26" t="s">
        <v>732</v>
      </c>
      <c r="BD5167" s="26" t="s">
        <v>68</v>
      </c>
      <c r="BE5167" s="26"/>
      <c r="BF5167" s="26" t="s">
        <v>675</v>
      </c>
      <c r="BG5167" s="26" t="s">
        <v>68</v>
      </c>
      <c r="BH5167" s="26" t="s">
        <v>146</v>
      </c>
      <c r="BI5167" s="26">
        <v>9</v>
      </c>
      <c r="BJ5167" s="26" t="s">
        <v>217</v>
      </c>
    </row>
    <row r="5168" spans="36:62" x14ac:dyDescent="0.25">
      <c r="AJ5168" s="26">
        <v>765</v>
      </c>
      <c r="AK5168" s="26">
        <v>2011631</v>
      </c>
      <c r="AL5168" s="264">
        <v>44071.854166666664</v>
      </c>
      <c r="AM5168" s="26" t="s">
        <v>147</v>
      </c>
      <c r="AN5168" s="26" t="s">
        <v>63</v>
      </c>
      <c r="AO5168" s="26"/>
      <c r="AP5168" s="26"/>
      <c r="AQ5168" s="26">
        <v>-1</v>
      </c>
      <c r="AR5168" s="26">
        <v>90</v>
      </c>
      <c r="AS5168" s="26" t="s">
        <v>168</v>
      </c>
      <c r="AT5168" s="26" t="s">
        <v>71</v>
      </c>
      <c r="AU5168" s="26" t="s">
        <v>63</v>
      </c>
      <c r="AV5168" s="26" t="s">
        <v>63</v>
      </c>
      <c r="AW5168" s="26" t="s">
        <v>63</v>
      </c>
      <c r="AX5168" s="26" t="s">
        <v>63</v>
      </c>
      <c r="AY5168" s="26">
        <v>43.845143999999898</v>
      </c>
      <c r="AZ5168" s="26">
        <v>-101.511488</v>
      </c>
      <c r="BA5168" s="26" t="s">
        <v>158</v>
      </c>
      <c r="BB5168" s="26" t="s">
        <v>609</v>
      </c>
      <c r="BC5168" s="26" t="s">
        <v>167</v>
      </c>
      <c r="BD5168" s="26" t="s">
        <v>154</v>
      </c>
      <c r="BE5168" s="26"/>
      <c r="BF5168" s="26" t="s">
        <v>99</v>
      </c>
      <c r="BG5168" s="26" t="s">
        <v>167</v>
      </c>
      <c r="BH5168" s="26" t="s">
        <v>99</v>
      </c>
      <c r="BI5168" s="26">
        <v>9</v>
      </c>
      <c r="BJ5168" s="26" t="s">
        <v>217</v>
      </c>
    </row>
    <row r="5169" spans="36:62" x14ac:dyDescent="0.25">
      <c r="AJ5169" s="26">
        <v>767</v>
      </c>
      <c r="AK5169" s="26">
        <v>2011833</v>
      </c>
      <c r="AL5169" s="264">
        <v>44106.777777777781</v>
      </c>
      <c r="AM5169" s="26" t="s">
        <v>565</v>
      </c>
      <c r="AN5169" s="26" t="s">
        <v>63</v>
      </c>
      <c r="AO5169" s="26" t="s">
        <v>156</v>
      </c>
      <c r="AP5169" s="26" t="s">
        <v>159</v>
      </c>
      <c r="AQ5169" s="26">
        <v>0</v>
      </c>
      <c r="AR5169" s="26">
        <v>90</v>
      </c>
      <c r="AS5169" s="26" t="s">
        <v>683</v>
      </c>
      <c r="AT5169" s="26" t="s">
        <v>77</v>
      </c>
      <c r="AU5169" s="26" t="s">
        <v>63</v>
      </c>
      <c r="AV5169" s="26" t="s">
        <v>63</v>
      </c>
      <c r="AW5169" s="26" t="s">
        <v>63</v>
      </c>
      <c r="AX5169" s="26" t="s">
        <v>63</v>
      </c>
      <c r="AY5169" s="26">
        <v>43.901193999999897</v>
      </c>
      <c r="AZ5169" s="26">
        <v>-101.056388999999</v>
      </c>
      <c r="BA5169" s="26" t="s">
        <v>158</v>
      </c>
      <c r="BB5169" s="26" t="s">
        <v>609</v>
      </c>
      <c r="BC5169" s="26" t="s">
        <v>727</v>
      </c>
      <c r="BD5169" s="26" t="s">
        <v>717</v>
      </c>
      <c r="BE5169" s="26"/>
      <c r="BF5169" s="26" t="s">
        <v>68</v>
      </c>
      <c r="BG5169" s="26" t="s">
        <v>68</v>
      </c>
      <c r="BH5169" s="26" t="s">
        <v>160</v>
      </c>
      <c r="BI5169" s="26">
        <v>9</v>
      </c>
      <c r="BJ5169" s="26" t="s">
        <v>217</v>
      </c>
    </row>
    <row r="5170" spans="36:62" x14ac:dyDescent="0.25">
      <c r="AJ5170" s="26">
        <v>768</v>
      </c>
      <c r="AK5170" s="26">
        <v>2012789</v>
      </c>
      <c r="AL5170" s="264">
        <v>44106.715277777781</v>
      </c>
      <c r="AM5170" s="26" t="s">
        <v>147</v>
      </c>
      <c r="AN5170" s="26" t="s">
        <v>63</v>
      </c>
      <c r="AO5170" s="26" t="s">
        <v>156</v>
      </c>
      <c r="AP5170" s="26" t="s">
        <v>159</v>
      </c>
      <c r="AQ5170" s="26">
        <v>0</v>
      </c>
      <c r="AR5170" s="26">
        <v>90</v>
      </c>
      <c r="AS5170" s="26" t="s">
        <v>628</v>
      </c>
      <c r="AT5170" s="26" t="s">
        <v>71</v>
      </c>
      <c r="AU5170" s="26" t="s">
        <v>63</v>
      </c>
      <c r="AV5170" s="26" t="s">
        <v>63</v>
      </c>
      <c r="AW5170" s="26" t="s">
        <v>63</v>
      </c>
      <c r="AX5170" s="26" t="s">
        <v>63</v>
      </c>
      <c r="AY5170" s="26">
        <v>43.899667000000001</v>
      </c>
      <c r="AZ5170" s="26">
        <v>-101.093952</v>
      </c>
      <c r="BA5170" s="26" t="s">
        <v>483</v>
      </c>
      <c r="BB5170" s="26" t="s">
        <v>609</v>
      </c>
      <c r="BC5170" s="26" t="s">
        <v>708</v>
      </c>
      <c r="BD5170" s="26" t="s">
        <v>68</v>
      </c>
      <c r="BE5170" s="26" t="s">
        <v>617</v>
      </c>
      <c r="BF5170" s="26" t="s">
        <v>68</v>
      </c>
      <c r="BG5170" s="26" t="s">
        <v>68</v>
      </c>
      <c r="BH5170" s="26" t="s">
        <v>646</v>
      </c>
      <c r="BI5170" s="26">
        <v>9</v>
      </c>
      <c r="BJ5170" s="26" t="s">
        <v>217</v>
      </c>
    </row>
    <row r="5171" spans="36:62" x14ac:dyDescent="0.25">
      <c r="AJ5171" s="26">
        <v>769</v>
      </c>
      <c r="AK5171" s="26">
        <v>2012790</v>
      </c>
      <c r="AL5171" s="264">
        <v>44107.541666666664</v>
      </c>
      <c r="AM5171" s="26" t="s">
        <v>147</v>
      </c>
      <c r="AN5171" s="26" t="s">
        <v>63</v>
      </c>
      <c r="AO5171" s="26" t="s">
        <v>156</v>
      </c>
      <c r="AP5171" s="26" t="s">
        <v>159</v>
      </c>
      <c r="AQ5171" s="26">
        <v>0</v>
      </c>
      <c r="AR5171" s="26">
        <v>90</v>
      </c>
      <c r="AS5171" s="26" t="s">
        <v>1529</v>
      </c>
      <c r="AT5171" s="26" t="s">
        <v>71</v>
      </c>
      <c r="AU5171" s="26" t="s">
        <v>69</v>
      </c>
      <c r="AV5171" s="26" t="s">
        <v>63</v>
      </c>
      <c r="AW5171" s="26" t="s">
        <v>63</v>
      </c>
      <c r="AX5171" s="26" t="s">
        <v>63</v>
      </c>
      <c r="AY5171" s="26">
        <v>43.901162999999897</v>
      </c>
      <c r="AZ5171" s="26">
        <v>-101.078095</v>
      </c>
      <c r="BA5171" s="26" t="s">
        <v>158</v>
      </c>
      <c r="BB5171" s="26" t="s">
        <v>609</v>
      </c>
      <c r="BC5171" s="26" t="s">
        <v>735</v>
      </c>
      <c r="BD5171" s="26" t="s">
        <v>68</v>
      </c>
      <c r="BE5171" s="26"/>
      <c r="BF5171" s="26" t="s">
        <v>68</v>
      </c>
      <c r="BG5171" s="26" t="s">
        <v>68</v>
      </c>
      <c r="BH5171" s="26" t="s">
        <v>160</v>
      </c>
      <c r="BI5171" s="26">
        <v>9</v>
      </c>
      <c r="BJ5171" s="26" t="s">
        <v>217</v>
      </c>
    </row>
    <row r="5172" spans="36:62" x14ac:dyDescent="0.25">
      <c r="AJ5172" s="26">
        <v>770</v>
      </c>
      <c r="AK5172" s="26">
        <v>2012801</v>
      </c>
      <c r="AL5172" s="264">
        <v>44096.620833333334</v>
      </c>
      <c r="AM5172" s="26" t="s">
        <v>147</v>
      </c>
      <c r="AN5172" s="26" t="s">
        <v>63</v>
      </c>
      <c r="AO5172" s="26" t="s">
        <v>156</v>
      </c>
      <c r="AP5172" s="26" t="s">
        <v>159</v>
      </c>
      <c r="AQ5172" s="26">
        <v>0</v>
      </c>
      <c r="AR5172" s="26">
        <v>90</v>
      </c>
      <c r="AS5172" s="26" t="s">
        <v>201</v>
      </c>
      <c r="AT5172" s="26" t="s">
        <v>71</v>
      </c>
      <c r="AU5172" s="26" t="s">
        <v>63</v>
      </c>
      <c r="AV5172" s="26" t="s">
        <v>63</v>
      </c>
      <c r="AW5172" s="26" t="s">
        <v>63</v>
      </c>
      <c r="AX5172" s="26" t="s">
        <v>63</v>
      </c>
      <c r="AY5172" s="26">
        <v>43.888617000000004</v>
      </c>
      <c r="AZ5172" s="26">
        <v>-101.126200999999</v>
      </c>
      <c r="BA5172" s="26" t="s">
        <v>158</v>
      </c>
      <c r="BB5172" s="26" t="s">
        <v>609</v>
      </c>
      <c r="BC5172" s="26" t="s">
        <v>680</v>
      </c>
      <c r="BD5172" s="26" t="s">
        <v>68</v>
      </c>
      <c r="BE5172" s="26"/>
      <c r="BF5172" s="26" t="s">
        <v>68</v>
      </c>
      <c r="BG5172" s="26" t="s">
        <v>68</v>
      </c>
      <c r="BH5172" s="26" t="s">
        <v>146</v>
      </c>
      <c r="BI5172" s="26">
        <v>9</v>
      </c>
      <c r="BJ5172" s="26" t="s">
        <v>217</v>
      </c>
    </row>
    <row r="5173" spans="36:62" x14ac:dyDescent="0.25">
      <c r="AJ5173" s="26">
        <v>771</v>
      </c>
      <c r="AK5173" s="26">
        <v>2013037</v>
      </c>
      <c r="AL5173" s="264">
        <v>44126.509027777778</v>
      </c>
      <c r="AM5173" s="26" t="s">
        <v>147</v>
      </c>
      <c r="AN5173" s="26" t="s">
        <v>63</v>
      </c>
      <c r="AO5173" s="26" t="s">
        <v>156</v>
      </c>
      <c r="AP5173" s="26" t="s">
        <v>159</v>
      </c>
      <c r="AQ5173" s="26">
        <v>0</v>
      </c>
      <c r="AR5173" s="26">
        <v>90</v>
      </c>
      <c r="AS5173" s="26" t="s">
        <v>1530</v>
      </c>
      <c r="AT5173" s="26" t="s">
        <v>613</v>
      </c>
      <c r="AU5173" s="26" t="s">
        <v>63</v>
      </c>
      <c r="AV5173" s="26" t="s">
        <v>63</v>
      </c>
      <c r="AW5173" s="26" t="s">
        <v>63</v>
      </c>
      <c r="AX5173" s="26" t="s">
        <v>63</v>
      </c>
      <c r="AY5173" s="26">
        <v>43.842942999999899</v>
      </c>
      <c r="AZ5173" s="26">
        <v>-101.285234</v>
      </c>
      <c r="BA5173" s="26" t="s">
        <v>493</v>
      </c>
      <c r="BB5173" s="26" t="s">
        <v>811</v>
      </c>
      <c r="BC5173" s="26" t="s">
        <v>614</v>
      </c>
      <c r="BD5173" s="26" t="s">
        <v>681</v>
      </c>
      <c r="BE5173" s="26" t="s">
        <v>677</v>
      </c>
      <c r="BF5173" s="26" t="s">
        <v>68</v>
      </c>
      <c r="BG5173" s="26" t="s">
        <v>771</v>
      </c>
      <c r="BH5173" s="26" t="s">
        <v>1531</v>
      </c>
      <c r="BI5173" s="26">
        <v>9</v>
      </c>
      <c r="BJ5173" s="26" t="s">
        <v>20</v>
      </c>
    </row>
    <row r="5174" spans="36:62" x14ac:dyDescent="0.25">
      <c r="AJ5174" s="26">
        <v>772</v>
      </c>
      <c r="AK5174" s="26">
        <v>2013057</v>
      </c>
      <c r="AL5174" s="264">
        <v>44126.824999999997</v>
      </c>
      <c r="AM5174" s="26" t="s">
        <v>565</v>
      </c>
      <c r="AN5174" s="26" t="s">
        <v>63</v>
      </c>
      <c r="AO5174" s="26" t="s">
        <v>192</v>
      </c>
      <c r="AP5174" s="26" t="s">
        <v>159</v>
      </c>
      <c r="AQ5174" s="26">
        <v>0</v>
      </c>
      <c r="AR5174" s="26">
        <v>90</v>
      </c>
      <c r="AS5174" s="26" t="s">
        <v>739</v>
      </c>
      <c r="AT5174" s="26" t="s">
        <v>663</v>
      </c>
      <c r="AU5174" s="26" t="s">
        <v>63</v>
      </c>
      <c r="AV5174" s="26" t="s">
        <v>63</v>
      </c>
      <c r="AW5174" s="26" t="s">
        <v>63</v>
      </c>
      <c r="AX5174" s="26" t="s">
        <v>63</v>
      </c>
      <c r="AY5174" s="26">
        <v>43.886750999999897</v>
      </c>
      <c r="AZ5174" s="26">
        <v>-100.832913</v>
      </c>
      <c r="BA5174" s="26" t="s">
        <v>208</v>
      </c>
      <c r="BB5174" s="26" t="s">
        <v>611</v>
      </c>
      <c r="BC5174" s="26" t="s">
        <v>680</v>
      </c>
      <c r="BD5174" s="26" t="s">
        <v>615</v>
      </c>
      <c r="BE5174" s="26" t="s">
        <v>644</v>
      </c>
      <c r="BF5174" s="26" t="s">
        <v>68</v>
      </c>
      <c r="BG5174" s="26" t="s">
        <v>209</v>
      </c>
      <c r="BH5174" s="26" t="s">
        <v>146</v>
      </c>
      <c r="BI5174" s="26">
        <v>9</v>
      </c>
      <c r="BJ5174" s="26" t="s">
        <v>217</v>
      </c>
    </row>
    <row r="5175" spans="36:62" x14ac:dyDescent="0.25">
      <c r="AJ5175" s="26">
        <v>774</v>
      </c>
      <c r="AK5175" s="26">
        <v>2013329</v>
      </c>
      <c r="AL5175" s="264">
        <v>44126.712500000001</v>
      </c>
      <c r="AM5175" s="26" t="s">
        <v>565</v>
      </c>
      <c r="AN5175" s="26" t="s">
        <v>63</v>
      </c>
      <c r="AO5175" s="26" t="s">
        <v>156</v>
      </c>
      <c r="AP5175" s="26" t="s">
        <v>648</v>
      </c>
      <c r="AQ5175" s="26">
        <v>0</v>
      </c>
      <c r="AR5175" s="26">
        <v>90</v>
      </c>
      <c r="AS5175" s="26" t="s">
        <v>628</v>
      </c>
      <c r="AT5175" s="26" t="s">
        <v>74</v>
      </c>
      <c r="AU5175" s="26" t="s">
        <v>63</v>
      </c>
      <c r="AV5175" s="26" t="s">
        <v>63</v>
      </c>
      <c r="AW5175" s="26" t="s">
        <v>63</v>
      </c>
      <c r="AX5175" s="26" t="s">
        <v>63</v>
      </c>
      <c r="AY5175" s="26">
        <v>43.884842999999897</v>
      </c>
      <c r="AZ5175" s="26">
        <v>-100.733519999999</v>
      </c>
      <c r="BA5175" s="26" t="s">
        <v>482</v>
      </c>
      <c r="BB5175" s="26" t="s">
        <v>609</v>
      </c>
      <c r="BC5175" s="26" t="s">
        <v>68</v>
      </c>
      <c r="BD5175" s="26" t="s">
        <v>681</v>
      </c>
      <c r="BE5175" s="26"/>
      <c r="BF5175" s="26" t="s">
        <v>68</v>
      </c>
      <c r="BG5175" s="26" t="s">
        <v>771</v>
      </c>
      <c r="BH5175" s="26" t="s">
        <v>175</v>
      </c>
      <c r="BI5175" s="26">
        <v>9</v>
      </c>
      <c r="BJ5175" s="26" t="s">
        <v>217</v>
      </c>
    </row>
    <row r="5176" spans="36:62" x14ac:dyDescent="0.25">
      <c r="AJ5176" s="26">
        <v>775</v>
      </c>
      <c r="AK5176" s="26">
        <v>2013568</v>
      </c>
      <c r="AL5176" s="264">
        <v>44126.458333333336</v>
      </c>
      <c r="AM5176" s="26" t="s">
        <v>147</v>
      </c>
      <c r="AN5176" s="26" t="s">
        <v>63</v>
      </c>
      <c r="AO5176" s="26" t="s">
        <v>156</v>
      </c>
      <c r="AP5176" s="26" t="s">
        <v>159</v>
      </c>
      <c r="AQ5176" s="26">
        <v>0</v>
      </c>
      <c r="AR5176" s="26">
        <v>90</v>
      </c>
      <c r="AS5176" s="26" t="s">
        <v>668</v>
      </c>
      <c r="AT5176" s="26" t="s">
        <v>674</v>
      </c>
      <c r="AU5176" s="26" t="s">
        <v>63</v>
      </c>
      <c r="AV5176" s="26" t="s">
        <v>63</v>
      </c>
      <c r="AW5176" s="26" t="s">
        <v>63</v>
      </c>
      <c r="AX5176" s="26" t="s">
        <v>63</v>
      </c>
      <c r="AY5176" s="26">
        <v>43.851103000000002</v>
      </c>
      <c r="AZ5176" s="26">
        <v>-101.47582800000001</v>
      </c>
      <c r="BA5176" s="26" t="s">
        <v>166</v>
      </c>
      <c r="BB5176" s="26" t="s">
        <v>609</v>
      </c>
      <c r="BC5176" s="26" t="s">
        <v>978</v>
      </c>
      <c r="BD5176" s="26" t="s">
        <v>615</v>
      </c>
      <c r="BE5176" s="26" t="s">
        <v>621</v>
      </c>
      <c r="BF5176" s="26" t="s">
        <v>68</v>
      </c>
      <c r="BG5176" s="26" t="s">
        <v>68</v>
      </c>
      <c r="BH5176" s="26" t="s">
        <v>755</v>
      </c>
      <c r="BI5176" s="26">
        <v>9</v>
      </c>
      <c r="BJ5176" s="26" t="s">
        <v>217</v>
      </c>
    </row>
    <row r="5177" spans="36:62" x14ac:dyDescent="0.25">
      <c r="AJ5177" s="26">
        <v>776</v>
      </c>
      <c r="AK5177" s="26">
        <v>2013609</v>
      </c>
      <c r="AL5177" s="264">
        <v>44134.791666666664</v>
      </c>
      <c r="AM5177" s="26" t="s">
        <v>565</v>
      </c>
      <c r="AN5177" s="26" t="s">
        <v>63</v>
      </c>
      <c r="AO5177" s="26"/>
      <c r="AP5177" s="26"/>
      <c r="AQ5177" s="26">
        <v>-1</v>
      </c>
      <c r="AR5177" s="26">
        <v>90</v>
      </c>
      <c r="AS5177" s="26" t="s">
        <v>168</v>
      </c>
      <c r="AT5177" s="26" t="s">
        <v>71</v>
      </c>
      <c r="AU5177" s="26" t="s">
        <v>63</v>
      </c>
      <c r="AV5177" s="26" t="s">
        <v>63</v>
      </c>
      <c r="AW5177" s="26" t="s">
        <v>63</v>
      </c>
      <c r="AX5177" s="26" t="s">
        <v>63</v>
      </c>
      <c r="AY5177" s="26">
        <v>43.886792</v>
      </c>
      <c r="AZ5177" s="26">
        <v>-100.800697</v>
      </c>
      <c r="BA5177" s="26" t="s">
        <v>158</v>
      </c>
      <c r="BB5177" s="26" t="s">
        <v>609</v>
      </c>
      <c r="BC5177" s="26" t="s">
        <v>167</v>
      </c>
      <c r="BD5177" s="26" t="s">
        <v>154</v>
      </c>
      <c r="BE5177" s="26"/>
      <c r="BF5177" s="26" t="s">
        <v>99</v>
      </c>
      <c r="BG5177" s="26" t="s">
        <v>167</v>
      </c>
      <c r="BH5177" s="26" t="s">
        <v>99</v>
      </c>
      <c r="BI5177" s="26">
        <v>9</v>
      </c>
      <c r="BJ5177" s="26" t="s">
        <v>217</v>
      </c>
    </row>
    <row r="5178" spans="36:62" x14ac:dyDescent="0.25">
      <c r="AJ5178" s="26">
        <v>777</v>
      </c>
      <c r="AK5178" s="26">
        <v>2013790</v>
      </c>
      <c r="AL5178" s="264">
        <v>44136.802083333336</v>
      </c>
      <c r="AM5178" s="26" t="s">
        <v>565</v>
      </c>
      <c r="AN5178" s="26" t="s">
        <v>63</v>
      </c>
      <c r="AO5178" s="26"/>
      <c r="AP5178" s="26"/>
      <c r="AQ5178" s="26">
        <v>-1</v>
      </c>
      <c r="AR5178" s="26">
        <v>90</v>
      </c>
      <c r="AS5178" s="26" t="s">
        <v>168</v>
      </c>
      <c r="AT5178" s="26" t="s">
        <v>71</v>
      </c>
      <c r="AU5178" s="26" t="s">
        <v>63</v>
      </c>
      <c r="AV5178" s="26" t="s">
        <v>63</v>
      </c>
      <c r="AW5178" s="26" t="s">
        <v>63</v>
      </c>
      <c r="AX5178" s="26" t="s">
        <v>63</v>
      </c>
      <c r="AY5178" s="26">
        <v>43.900937999999897</v>
      </c>
      <c r="AZ5178" s="26">
        <v>-100.978123999999</v>
      </c>
      <c r="BA5178" s="26" t="s">
        <v>166</v>
      </c>
      <c r="BB5178" s="26" t="s">
        <v>611</v>
      </c>
      <c r="BC5178" s="26" t="s">
        <v>167</v>
      </c>
      <c r="BD5178" s="26" t="s">
        <v>154</v>
      </c>
      <c r="BE5178" s="26"/>
      <c r="BF5178" s="26" t="s">
        <v>99</v>
      </c>
      <c r="BG5178" s="26" t="s">
        <v>167</v>
      </c>
      <c r="BH5178" s="26" t="s">
        <v>99</v>
      </c>
      <c r="BI5178" s="26">
        <v>9</v>
      </c>
      <c r="BJ5178" s="26" t="s">
        <v>217</v>
      </c>
    </row>
    <row r="5179" spans="36:62" x14ac:dyDescent="0.25">
      <c r="AJ5179" s="26">
        <v>778</v>
      </c>
      <c r="AK5179" s="26">
        <v>2013546</v>
      </c>
      <c r="AL5179" s="264">
        <v>44125.350694444445</v>
      </c>
      <c r="AM5179" s="26" t="s">
        <v>565</v>
      </c>
      <c r="AN5179" s="26" t="s">
        <v>63</v>
      </c>
      <c r="AO5179" s="26" t="s">
        <v>156</v>
      </c>
      <c r="AP5179" s="26" t="s">
        <v>648</v>
      </c>
      <c r="AQ5179" s="26">
        <v>0</v>
      </c>
      <c r="AR5179" s="26">
        <v>90</v>
      </c>
      <c r="AS5179" s="26" t="s">
        <v>722</v>
      </c>
      <c r="AT5179" s="26" t="s">
        <v>639</v>
      </c>
      <c r="AU5179" s="26" t="s">
        <v>63</v>
      </c>
      <c r="AV5179" s="26" t="s">
        <v>63</v>
      </c>
      <c r="AW5179" s="26" t="s">
        <v>63</v>
      </c>
      <c r="AX5179" s="26" t="s">
        <v>63</v>
      </c>
      <c r="AY5179" s="26">
        <v>43.900911999999899</v>
      </c>
      <c r="AZ5179" s="26">
        <v>-100.934595</v>
      </c>
      <c r="BA5179" s="26" t="s">
        <v>502</v>
      </c>
      <c r="BB5179" s="26" t="s">
        <v>611</v>
      </c>
      <c r="BC5179" s="26" t="s">
        <v>614</v>
      </c>
      <c r="BD5179" s="26" t="s">
        <v>615</v>
      </c>
      <c r="BE5179" s="26" t="s">
        <v>677</v>
      </c>
      <c r="BF5179" s="26" t="s">
        <v>68</v>
      </c>
      <c r="BG5179" s="26" t="s">
        <v>68</v>
      </c>
      <c r="BH5179" s="26" t="s">
        <v>728</v>
      </c>
      <c r="BI5179" s="26">
        <v>9</v>
      </c>
      <c r="BJ5179" s="26" t="s">
        <v>217</v>
      </c>
    </row>
    <row r="5180" spans="36:62" x14ac:dyDescent="0.25">
      <c r="AJ5180" s="26">
        <v>779</v>
      </c>
      <c r="AK5180" s="26">
        <v>2014149</v>
      </c>
      <c r="AL5180" s="264">
        <v>44129.677083333336</v>
      </c>
      <c r="AM5180" s="26" t="s">
        <v>565</v>
      </c>
      <c r="AN5180" s="26" t="s">
        <v>63</v>
      </c>
      <c r="AO5180" s="26" t="s">
        <v>156</v>
      </c>
      <c r="AP5180" s="26" t="s">
        <v>159</v>
      </c>
      <c r="AQ5180" s="26">
        <v>0</v>
      </c>
      <c r="AR5180" s="26">
        <v>90</v>
      </c>
      <c r="AS5180" s="26" t="s">
        <v>201</v>
      </c>
      <c r="AT5180" s="26" t="s">
        <v>74</v>
      </c>
      <c r="AU5180" s="26" t="s">
        <v>63</v>
      </c>
      <c r="AV5180" s="26" t="s">
        <v>63</v>
      </c>
      <c r="AW5180" s="26" t="s">
        <v>63</v>
      </c>
      <c r="AX5180" s="26" t="s">
        <v>63</v>
      </c>
      <c r="AY5180" s="26">
        <v>43.883930999999897</v>
      </c>
      <c r="AZ5180" s="26">
        <v>-100.722956999999</v>
      </c>
      <c r="BA5180" s="26" t="s">
        <v>158</v>
      </c>
      <c r="BB5180" s="26" t="s">
        <v>609</v>
      </c>
      <c r="BC5180" s="26" t="s">
        <v>614</v>
      </c>
      <c r="BD5180" s="26" t="s">
        <v>615</v>
      </c>
      <c r="BE5180" s="26"/>
      <c r="BF5180" s="26" t="s">
        <v>675</v>
      </c>
      <c r="BG5180" s="26" t="s">
        <v>68</v>
      </c>
      <c r="BH5180" s="26" t="s">
        <v>146</v>
      </c>
      <c r="BI5180" s="26">
        <v>9</v>
      </c>
      <c r="BJ5180" s="26" t="s">
        <v>21</v>
      </c>
    </row>
    <row r="5181" spans="36:62" x14ac:dyDescent="0.25">
      <c r="AJ5181" s="26">
        <v>780</v>
      </c>
      <c r="AK5181" s="26">
        <v>2014147</v>
      </c>
      <c r="AL5181" s="264">
        <v>44126.635416666664</v>
      </c>
      <c r="AM5181" s="26" t="s">
        <v>565</v>
      </c>
      <c r="AN5181" s="26" t="s">
        <v>63</v>
      </c>
      <c r="AO5181" s="26" t="s">
        <v>156</v>
      </c>
      <c r="AP5181" s="26" t="s">
        <v>159</v>
      </c>
      <c r="AQ5181" s="26">
        <v>0</v>
      </c>
      <c r="AR5181" s="26">
        <v>90</v>
      </c>
      <c r="AS5181" s="26" t="s">
        <v>853</v>
      </c>
      <c r="AT5181" s="26" t="s">
        <v>1310</v>
      </c>
      <c r="AU5181" s="26" t="s">
        <v>63</v>
      </c>
      <c r="AV5181" s="26" t="s">
        <v>63</v>
      </c>
      <c r="AW5181" s="26" t="s">
        <v>63</v>
      </c>
      <c r="AX5181" s="26" t="s">
        <v>63</v>
      </c>
      <c r="AY5181" s="26">
        <v>43.886822000000002</v>
      </c>
      <c r="AZ5181" s="26">
        <v>-100.771292</v>
      </c>
      <c r="BA5181" s="26" t="s">
        <v>208</v>
      </c>
      <c r="BB5181" s="26" t="s">
        <v>609</v>
      </c>
      <c r="BC5181" s="26" t="s">
        <v>68</v>
      </c>
      <c r="BD5181" s="26" t="s">
        <v>615</v>
      </c>
      <c r="BE5181" s="26"/>
      <c r="BF5181" s="26" t="s">
        <v>68</v>
      </c>
      <c r="BG5181" s="26" t="s">
        <v>209</v>
      </c>
      <c r="BH5181" s="26" t="s">
        <v>146</v>
      </c>
      <c r="BI5181" s="26">
        <v>9</v>
      </c>
      <c r="BJ5181" s="26" t="s">
        <v>217</v>
      </c>
    </row>
    <row r="5182" spans="36:62" x14ac:dyDescent="0.25">
      <c r="AJ5182" s="26">
        <v>781</v>
      </c>
      <c r="AK5182" s="26">
        <v>2014192</v>
      </c>
      <c r="AL5182" s="264">
        <v>44137.676388888889</v>
      </c>
      <c r="AM5182" s="26" t="s">
        <v>147</v>
      </c>
      <c r="AN5182" s="26" t="s">
        <v>63</v>
      </c>
      <c r="AO5182" s="26"/>
      <c r="AP5182" s="26"/>
      <c r="AQ5182" s="26">
        <v>-1</v>
      </c>
      <c r="AR5182" s="26">
        <v>73</v>
      </c>
      <c r="AS5182" s="26" t="s">
        <v>168</v>
      </c>
      <c r="AT5182" s="26" t="s">
        <v>71</v>
      </c>
      <c r="AU5182" s="26" t="s">
        <v>63</v>
      </c>
      <c r="AV5182" s="26" t="s">
        <v>63</v>
      </c>
      <c r="AW5182" s="26" t="s">
        <v>63</v>
      </c>
      <c r="AX5182" s="26" t="s">
        <v>63</v>
      </c>
      <c r="AY5182" s="26">
        <v>43.803899999999899</v>
      </c>
      <c r="AZ5182" s="26">
        <v>-101.527366</v>
      </c>
      <c r="BA5182" s="26" t="s">
        <v>158</v>
      </c>
      <c r="BB5182" s="26" t="s">
        <v>165</v>
      </c>
      <c r="BC5182" s="26" t="s">
        <v>167</v>
      </c>
      <c r="BD5182" s="26" t="s">
        <v>154</v>
      </c>
      <c r="BE5182" s="26"/>
      <c r="BF5182" s="26" t="s">
        <v>99</v>
      </c>
      <c r="BG5182" s="26" t="s">
        <v>167</v>
      </c>
      <c r="BH5182" s="26" t="s">
        <v>99</v>
      </c>
      <c r="BI5182" s="26">
        <v>9</v>
      </c>
      <c r="BJ5182" s="26" t="s">
        <v>217</v>
      </c>
    </row>
    <row r="5183" spans="36:62" x14ac:dyDescent="0.25">
      <c r="AJ5183" s="26">
        <v>782</v>
      </c>
      <c r="AK5183" s="26">
        <v>2013252</v>
      </c>
      <c r="AL5183" s="264">
        <v>44128.504166666666</v>
      </c>
      <c r="AM5183" s="26" t="s">
        <v>147</v>
      </c>
      <c r="AN5183" s="26" t="s">
        <v>63</v>
      </c>
      <c r="AO5183" s="26" t="s">
        <v>156</v>
      </c>
      <c r="AP5183" s="26" t="s">
        <v>159</v>
      </c>
      <c r="AQ5183" s="26">
        <v>0</v>
      </c>
      <c r="AR5183" s="26">
        <v>90</v>
      </c>
      <c r="AS5183" s="26" t="s">
        <v>1532</v>
      </c>
      <c r="AT5183" s="26" t="s">
        <v>613</v>
      </c>
      <c r="AU5183" s="26" t="s">
        <v>63</v>
      </c>
      <c r="AV5183" s="26" t="s">
        <v>63</v>
      </c>
      <c r="AW5183" s="26" t="s">
        <v>63</v>
      </c>
      <c r="AX5183" s="26" t="s">
        <v>63</v>
      </c>
      <c r="AY5183" s="26">
        <v>43.878546</v>
      </c>
      <c r="AZ5183" s="26">
        <v>-101.145933999999</v>
      </c>
      <c r="BA5183" s="26" t="s">
        <v>486</v>
      </c>
      <c r="BB5183" s="26" t="s">
        <v>811</v>
      </c>
      <c r="BC5183" s="26" t="s">
        <v>68</v>
      </c>
      <c r="BD5183" s="26" t="s">
        <v>1533</v>
      </c>
      <c r="BE5183" s="26"/>
      <c r="BF5183" s="26" t="s">
        <v>769</v>
      </c>
      <c r="BG5183" s="26" t="s">
        <v>209</v>
      </c>
      <c r="BH5183" s="26" t="s">
        <v>175</v>
      </c>
      <c r="BI5183" s="26">
        <v>9</v>
      </c>
      <c r="BJ5183" s="26" t="s">
        <v>217</v>
      </c>
    </row>
    <row r="5184" spans="36:62" x14ac:dyDescent="0.25">
      <c r="AJ5184" s="26">
        <v>783</v>
      </c>
      <c r="AK5184" s="26">
        <v>2014753</v>
      </c>
      <c r="AL5184" s="264">
        <v>44147.791666666664</v>
      </c>
      <c r="AM5184" s="26" t="s">
        <v>565</v>
      </c>
      <c r="AN5184" s="26" t="s">
        <v>63</v>
      </c>
      <c r="AO5184" s="26"/>
      <c r="AP5184" s="26"/>
      <c r="AQ5184" s="26">
        <v>-1</v>
      </c>
      <c r="AR5184" s="26">
        <v>90</v>
      </c>
      <c r="AS5184" s="26" t="s">
        <v>168</v>
      </c>
      <c r="AT5184" s="26" t="s">
        <v>71</v>
      </c>
      <c r="AU5184" s="26" t="s">
        <v>63</v>
      </c>
      <c r="AV5184" s="26" t="s">
        <v>63</v>
      </c>
      <c r="AW5184" s="26" t="s">
        <v>63</v>
      </c>
      <c r="AX5184" s="26" t="s">
        <v>63</v>
      </c>
      <c r="AY5184" s="26">
        <v>43.886315000000003</v>
      </c>
      <c r="AZ5184" s="26">
        <v>-100.75050400000001</v>
      </c>
      <c r="BA5184" s="26" t="s">
        <v>511</v>
      </c>
      <c r="BB5184" s="26" t="s">
        <v>609</v>
      </c>
      <c r="BC5184" s="26" t="s">
        <v>167</v>
      </c>
      <c r="BD5184" s="26" t="s">
        <v>154</v>
      </c>
      <c r="BE5184" s="26"/>
      <c r="BF5184" s="26" t="s">
        <v>99</v>
      </c>
      <c r="BG5184" s="26" t="s">
        <v>167</v>
      </c>
      <c r="BH5184" s="26" t="s">
        <v>99</v>
      </c>
      <c r="BI5184" s="26">
        <v>9</v>
      </c>
      <c r="BJ5184" s="26" t="s">
        <v>217</v>
      </c>
    </row>
    <row r="5185" spans="36:62" x14ac:dyDescent="0.25">
      <c r="AJ5185" s="26">
        <v>784</v>
      </c>
      <c r="AK5185" s="26">
        <v>2014825</v>
      </c>
      <c r="AL5185" s="264">
        <v>44153.715277777781</v>
      </c>
      <c r="AM5185" s="26" t="s">
        <v>565</v>
      </c>
      <c r="AN5185" s="26" t="s">
        <v>63</v>
      </c>
      <c r="AO5185" s="26"/>
      <c r="AP5185" s="26"/>
      <c r="AQ5185" s="26">
        <v>-1</v>
      </c>
      <c r="AR5185" s="26">
        <v>90</v>
      </c>
      <c r="AS5185" s="26" t="s">
        <v>168</v>
      </c>
      <c r="AT5185" s="26" t="s">
        <v>71</v>
      </c>
      <c r="AU5185" s="26" t="s">
        <v>63</v>
      </c>
      <c r="AV5185" s="26" t="s">
        <v>63</v>
      </c>
      <c r="AW5185" s="26" t="s">
        <v>63</v>
      </c>
      <c r="AX5185" s="26" t="s">
        <v>63</v>
      </c>
      <c r="AY5185" s="26">
        <v>43.886442000000002</v>
      </c>
      <c r="AZ5185" s="26">
        <v>-100.875028</v>
      </c>
      <c r="BA5185" s="26" t="s">
        <v>208</v>
      </c>
      <c r="BB5185" s="26" t="s">
        <v>611</v>
      </c>
      <c r="BC5185" s="26" t="s">
        <v>167</v>
      </c>
      <c r="BD5185" s="26" t="s">
        <v>154</v>
      </c>
      <c r="BE5185" s="26"/>
      <c r="BF5185" s="26" t="s">
        <v>99</v>
      </c>
      <c r="BG5185" s="26" t="s">
        <v>167</v>
      </c>
      <c r="BH5185" s="26" t="s">
        <v>99</v>
      </c>
      <c r="BI5185" s="26">
        <v>9</v>
      </c>
      <c r="BJ5185" s="26" t="s">
        <v>217</v>
      </c>
    </row>
    <row r="5186" spans="36:62" x14ac:dyDescent="0.25">
      <c r="AJ5186" s="26">
        <v>785</v>
      </c>
      <c r="AK5186" s="26">
        <v>2014826</v>
      </c>
      <c r="AL5186" s="264">
        <v>44153.886805555558</v>
      </c>
      <c r="AM5186" s="26" t="s">
        <v>147</v>
      </c>
      <c r="AN5186" s="26" t="s">
        <v>63</v>
      </c>
      <c r="AO5186" s="26"/>
      <c r="AP5186" s="26"/>
      <c r="AQ5186" s="26">
        <v>-1</v>
      </c>
      <c r="AR5186" s="26">
        <v>90</v>
      </c>
      <c r="AS5186" s="26" t="s">
        <v>168</v>
      </c>
      <c r="AT5186" s="26" t="s">
        <v>71</v>
      </c>
      <c r="AU5186" s="26" t="s">
        <v>63</v>
      </c>
      <c r="AV5186" s="26" t="s">
        <v>63</v>
      </c>
      <c r="AW5186" s="26" t="s">
        <v>63</v>
      </c>
      <c r="AX5186" s="26" t="s">
        <v>63</v>
      </c>
      <c r="AY5186" s="26">
        <v>43.851745000000001</v>
      </c>
      <c r="AZ5186" s="26">
        <v>-101.414348</v>
      </c>
      <c r="BA5186" s="26" t="s">
        <v>185</v>
      </c>
      <c r="BB5186" s="26" t="s">
        <v>611</v>
      </c>
      <c r="BC5186" s="26" t="s">
        <v>167</v>
      </c>
      <c r="BD5186" s="26" t="s">
        <v>154</v>
      </c>
      <c r="BE5186" s="26"/>
      <c r="BF5186" s="26" t="s">
        <v>99</v>
      </c>
      <c r="BG5186" s="26" t="s">
        <v>167</v>
      </c>
      <c r="BH5186" s="26" t="s">
        <v>99</v>
      </c>
      <c r="BI5186" s="26">
        <v>9</v>
      </c>
      <c r="BJ5186" s="26" t="s">
        <v>217</v>
      </c>
    </row>
    <row r="5187" spans="36:62" x14ac:dyDescent="0.25">
      <c r="AJ5187" s="26">
        <v>786</v>
      </c>
      <c r="AK5187" s="26">
        <v>2015027</v>
      </c>
      <c r="AL5187" s="264">
        <v>44146.944444444445</v>
      </c>
      <c r="AM5187" s="26" t="s">
        <v>565</v>
      </c>
      <c r="AN5187" s="26" t="s">
        <v>63</v>
      </c>
      <c r="AO5187" s="26"/>
      <c r="AP5187" s="26"/>
      <c r="AQ5187" s="26">
        <v>-1</v>
      </c>
      <c r="AR5187" s="26">
        <v>90</v>
      </c>
      <c r="AS5187" s="26" t="s">
        <v>168</v>
      </c>
      <c r="AT5187" s="26" t="s">
        <v>71</v>
      </c>
      <c r="AU5187" s="26" t="s">
        <v>63</v>
      </c>
      <c r="AV5187" s="26" t="s">
        <v>63</v>
      </c>
      <c r="AW5187" s="26" t="s">
        <v>63</v>
      </c>
      <c r="AX5187" s="26" t="s">
        <v>63</v>
      </c>
      <c r="AY5187" s="26">
        <v>43.9011929999999</v>
      </c>
      <c r="AZ5187" s="26">
        <v>-101.041264999999</v>
      </c>
      <c r="BA5187" s="26" t="s">
        <v>185</v>
      </c>
      <c r="BB5187" s="26" t="s">
        <v>609</v>
      </c>
      <c r="BC5187" s="26" t="s">
        <v>167</v>
      </c>
      <c r="BD5187" s="26" t="s">
        <v>154</v>
      </c>
      <c r="BE5187" s="26"/>
      <c r="BF5187" s="26" t="s">
        <v>99</v>
      </c>
      <c r="BG5187" s="26" t="s">
        <v>167</v>
      </c>
      <c r="BH5187" s="26" t="s">
        <v>99</v>
      </c>
      <c r="BI5187" s="26">
        <v>9</v>
      </c>
      <c r="BJ5187" s="26" t="s">
        <v>217</v>
      </c>
    </row>
    <row r="5188" spans="36:62" x14ac:dyDescent="0.25">
      <c r="AJ5188" s="26">
        <v>787</v>
      </c>
      <c r="AK5188" s="26">
        <v>2015091</v>
      </c>
      <c r="AL5188" s="264">
        <v>44154.902777777781</v>
      </c>
      <c r="AM5188" s="26" t="s">
        <v>147</v>
      </c>
      <c r="AN5188" s="26" t="s">
        <v>63</v>
      </c>
      <c r="AO5188" s="26"/>
      <c r="AP5188" s="26"/>
      <c r="AQ5188" s="26">
        <v>-1</v>
      </c>
      <c r="AR5188" s="26">
        <v>90</v>
      </c>
      <c r="AS5188" s="26" t="s">
        <v>168</v>
      </c>
      <c r="AT5188" s="26" t="s">
        <v>71</v>
      </c>
      <c r="AU5188" s="26" t="s">
        <v>63</v>
      </c>
      <c r="AV5188" s="26" t="s">
        <v>63</v>
      </c>
      <c r="AW5188" s="26" t="s">
        <v>63</v>
      </c>
      <c r="AX5188" s="26" t="s">
        <v>63</v>
      </c>
      <c r="AY5188" s="26">
        <v>43.851742000000002</v>
      </c>
      <c r="AZ5188" s="26">
        <v>-101.432839999999</v>
      </c>
      <c r="BA5188" s="26" t="s">
        <v>185</v>
      </c>
      <c r="BB5188" s="26" t="s">
        <v>609</v>
      </c>
      <c r="BC5188" s="26" t="s">
        <v>167</v>
      </c>
      <c r="BD5188" s="26" t="s">
        <v>154</v>
      </c>
      <c r="BE5188" s="26"/>
      <c r="BF5188" s="26" t="s">
        <v>99</v>
      </c>
      <c r="BG5188" s="26" t="s">
        <v>167</v>
      </c>
      <c r="BH5188" s="26" t="s">
        <v>99</v>
      </c>
      <c r="BI5188" s="26">
        <v>9</v>
      </c>
      <c r="BJ5188" s="26" t="s">
        <v>217</v>
      </c>
    </row>
    <row r="5189" spans="36:62" x14ac:dyDescent="0.25">
      <c r="AJ5189" s="26">
        <v>789</v>
      </c>
      <c r="AK5189" s="26">
        <v>2015132</v>
      </c>
      <c r="AL5189" s="264">
        <v>44126.586111111108</v>
      </c>
      <c r="AM5189" s="26" t="s">
        <v>147</v>
      </c>
      <c r="AN5189" s="26" t="s">
        <v>63</v>
      </c>
      <c r="AO5189" s="26" t="s">
        <v>156</v>
      </c>
      <c r="AP5189" s="26" t="s">
        <v>159</v>
      </c>
      <c r="AQ5189" s="26">
        <v>0</v>
      </c>
      <c r="AR5189" s="26">
        <v>90</v>
      </c>
      <c r="AS5189" s="26" t="s">
        <v>739</v>
      </c>
      <c r="AT5189" s="26" t="s">
        <v>613</v>
      </c>
      <c r="AU5189" s="26" t="s">
        <v>63</v>
      </c>
      <c r="AV5189" s="26" t="s">
        <v>63</v>
      </c>
      <c r="AW5189" s="26" t="s">
        <v>63</v>
      </c>
      <c r="AX5189" s="26" t="s">
        <v>63</v>
      </c>
      <c r="AY5189" s="26">
        <v>43.900941000000003</v>
      </c>
      <c r="AZ5189" s="26">
        <v>-101.069789999999</v>
      </c>
      <c r="BA5189" s="26" t="s">
        <v>185</v>
      </c>
      <c r="BB5189" s="26" t="s">
        <v>611</v>
      </c>
      <c r="BC5189" s="26" t="s">
        <v>680</v>
      </c>
      <c r="BD5189" s="26" t="s">
        <v>615</v>
      </c>
      <c r="BE5189" s="26"/>
      <c r="BF5189" s="26" t="s">
        <v>68</v>
      </c>
      <c r="BG5189" s="26" t="s">
        <v>68</v>
      </c>
      <c r="BH5189" s="26" t="s">
        <v>160</v>
      </c>
      <c r="BI5189" s="26">
        <v>9</v>
      </c>
      <c r="BJ5189" s="26" t="s">
        <v>217</v>
      </c>
    </row>
    <row r="5190" spans="36:62" x14ac:dyDescent="0.25">
      <c r="AJ5190" s="26">
        <v>790</v>
      </c>
      <c r="AK5190" s="26">
        <v>2015457</v>
      </c>
      <c r="AL5190" s="264">
        <v>44161.759027777778</v>
      </c>
      <c r="AM5190" s="26" t="s">
        <v>565</v>
      </c>
      <c r="AN5190" s="26" t="s">
        <v>63</v>
      </c>
      <c r="AO5190" s="26"/>
      <c r="AP5190" s="26"/>
      <c r="AQ5190" s="26">
        <v>-1</v>
      </c>
      <c r="AR5190" s="26">
        <v>90</v>
      </c>
      <c r="AS5190" s="26" t="s">
        <v>168</v>
      </c>
      <c r="AT5190" s="26" t="s">
        <v>71</v>
      </c>
      <c r="AU5190" s="26" t="s">
        <v>63</v>
      </c>
      <c r="AV5190" s="26" t="s">
        <v>63</v>
      </c>
      <c r="AW5190" s="26" t="s">
        <v>63</v>
      </c>
      <c r="AX5190" s="26" t="s">
        <v>63</v>
      </c>
      <c r="AY5190" s="26">
        <v>43.888466999999899</v>
      </c>
      <c r="AZ5190" s="26">
        <v>-100.887512999999</v>
      </c>
      <c r="BA5190" s="26" t="s">
        <v>158</v>
      </c>
      <c r="BB5190" s="26" t="s">
        <v>609</v>
      </c>
      <c r="BC5190" s="26" t="s">
        <v>167</v>
      </c>
      <c r="BD5190" s="26" t="s">
        <v>154</v>
      </c>
      <c r="BE5190" s="26"/>
      <c r="BF5190" s="26" t="s">
        <v>99</v>
      </c>
      <c r="BG5190" s="26" t="s">
        <v>167</v>
      </c>
      <c r="BH5190" s="26" t="s">
        <v>99</v>
      </c>
      <c r="BI5190" s="26">
        <v>9</v>
      </c>
      <c r="BJ5190" s="26" t="s">
        <v>217</v>
      </c>
    </row>
    <row r="5191" spans="36:62" x14ac:dyDescent="0.25">
      <c r="AJ5191" s="26">
        <v>791</v>
      </c>
      <c r="AK5191" s="26">
        <v>2015458</v>
      </c>
      <c r="AL5191" s="264">
        <v>44164.09375</v>
      </c>
      <c r="AM5191" s="26" t="s">
        <v>147</v>
      </c>
      <c r="AN5191" s="26" t="s">
        <v>63</v>
      </c>
      <c r="AO5191" s="26"/>
      <c r="AP5191" s="26"/>
      <c r="AQ5191" s="26">
        <v>-1</v>
      </c>
      <c r="AR5191" s="26">
        <v>90</v>
      </c>
      <c r="AS5191" s="26" t="s">
        <v>168</v>
      </c>
      <c r="AT5191" s="26" t="s">
        <v>71</v>
      </c>
      <c r="AU5191" s="26" t="s">
        <v>63</v>
      </c>
      <c r="AV5191" s="26" t="s">
        <v>63</v>
      </c>
      <c r="AW5191" s="26" t="s">
        <v>63</v>
      </c>
      <c r="AX5191" s="26" t="s">
        <v>63</v>
      </c>
      <c r="AY5191" s="26">
        <v>43.842559000000001</v>
      </c>
      <c r="AZ5191" s="26">
        <v>-101.242923</v>
      </c>
      <c r="BA5191" s="26" t="s">
        <v>166</v>
      </c>
      <c r="BB5191" s="26" t="s">
        <v>611</v>
      </c>
      <c r="BC5191" s="26" t="s">
        <v>167</v>
      </c>
      <c r="BD5191" s="26" t="s">
        <v>154</v>
      </c>
      <c r="BE5191" s="26"/>
      <c r="BF5191" s="26" t="s">
        <v>99</v>
      </c>
      <c r="BG5191" s="26" t="s">
        <v>167</v>
      </c>
      <c r="BH5191" s="26" t="s">
        <v>99</v>
      </c>
      <c r="BI5191" s="26">
        <v>9</v>
      </c>
      <c r="BJ5191" s="26" t="s">
        <v>217</v>
      </c>
    </row>
    <row r="5192" spans="36:62" x14ac:dyDescent="0.25">
      <c r="AJ5192" s="26">
        <v>792</v>
      </c>
      <c r="AK5192" s="26">
        <v>2015598</v>
      </c>
      <c r="AL5192" s="264">
        <v>44155.865277777775</v>
      </c>
      <c r="AM5192" s="26" t="s">
        <v>147</v>
      </c>
      <c r="AN5192" s="26" t="s">
        <v>63</v>
      </c>
      <c r="AO5192" s="26"/>
      <c r="AP5192" s="26"/>
      <c r="AQ5192" s="26">
        <v>-1</v>
      </c>
      <c r="AR5192" s="26">
        <v>90</v>
      </c>
      <c r="AS5192" s="26" t="s">
        <v>168</v>
      </c>
      <c r="AT5192" s="26" t="s">
        <v>71</v>
      </c>
      <c r="AU5192" s="26" t="s">
        <v>63</v>
      </c>
      <c r="AV5192" s="26" t="s">
        <v>63</v>
      </c>
      <c r="AW5192" s="26" t="s">
        <v>63</v>
      </c>
      <c r="AX5192" s="26" t="s">
        <v>63</v>
      </c>
      <c r="AY5192" s="26">
        <v>43.851911000000001</v>
      </c>
      <c r="AZ5192" s="26">
        <v>-101.38992500000001</v>
      </c>
      <c r="BA5192" s="26" t="s">
        <v>185</v>
      </c>
      <c r="BB5192" s="26" t="s">
        <v>609</v>
      </c>
      <c r="BC5192" s="26" t="s">
        <v>167</v>
      </c>
      <c r="BD5192" s="26" t="s">
        <v>154</v>
      </c>
      <c r="BE5192" s="26"/>
      <c r="BF5192" s="26" t="s">
        <v>99</v>
      </c>
      <c r="BG5192" s="26" t="s">
        <v>167</v>
      </c>
      <c r="BH5192" s="26" t="s">
        <v>99</v>
      </c>
      <c r="BI5192" s="26">
        <v>9</v>
      </c>
      <c r="BJ5192" s="26" t="s">
        <v>217</v>
      </c>
    </row>
    <row r="5193" spans="36:62" x14ac:dyDescent="0.25">
      <c r="AJ5193" s="26">
        <v>794</v>
      </c>
      <c r="AK5193" s="26">
        <v>2015599</v>
      </c>
      <c r="AL5193" s="264">
        <v>44160.833333333336</v>
      </c>
      <c r="AM5193" s="26" t="s">
        <v>147</v>
      </c>
      <c r="AN5193" s="26" t="s">
        <v>63</v>
      </c>
      <c r="AO5193" s="26"/>
      <c r="AP5193" s="26"/>
      <c r="AQ5193" s="26">
        <v>-1</v>
      </c>
      <c r="AR5193" s="26">
        <v>73</v>
      </c>
      <c r="AS5193" s="26" t="s">
        <v>168</v>
      </c>
      <c r="AT5193" s="26" t="s">
        <v>71</v>
      </c>
      <c r="AU5193" s="26" t="s">
        <v>63</v>
      </c>
      <c r="AV5193" s="26" t="s">
        <v>63</v>
      </c>
      <c r="AW5193" s="26" t="s">
        <v>63</v>
      </c>
      <c r="AX5193" s="26" t="s">
        <v>63</v>
      </c>
      <c r="AY5193" s="26">
        <v>43.734051000000001</v>
      </c>
      <c r="AZ5193" s="26">
        <v>-101.536742</v>
      </c>
      <c r="BA5193" s="26" t="s">
        <v>158</v>
      </c>
      <c r="BB5193" s="26" t="s">
        <v>157</v>
      </c>
      <c r="BC5193" s="26" t="s">
        <v>167</v>
      </c>
      <c r="BD5193" s="26" t="s">
        <v>154</v>
      </c>
      <c r="BE5193" s="26"/>
      <c r="BF5193" s="26" t="s">
        <v>99</v>
      </c>
      <c r="BG5193" s="26" t="s">
        <v>167</v>
      </c>
      <c r="BH5193" s="26" t="s">
        <v>99</v>
      </c>
      <c r="BI5193" s="26">
        <v>9</v>
      </c>
      <c r="BJ5193" s="26" t="s">
        <v>217</v>
      </c>
    </row>
    <row r="5194" spans="36:62" x14ac:dyDescent="0.25">
      <c r="AJ5194" s="26">
        <v>796</v>
      </c>
      <c r="AK5194" s="26">
        <v>2015601</v>
      </c>
      <c r="AL5194" s="264">
        <v>44164.918749999997</v>
      </c>
      <c r="AM5194" s="26" t="s">
        <v>147</v>
      </c>
      <c r="AN5194" s="26" t="s">
        <v>63</v>
      </c>
      <c r="AO5194" s="26"/>
      <c r="AP5194" s="26"/>
      <c r="AQ5194" s="26">
        <v>-1</v>
      </c>
      <c r="AR5194" s="26">
        <v>90</v>
      </c>
      <c r="AS5194" s="26" t="s">
        <v>168</v>
      </c>
      <c r="AT5194" s="26" t="s">
        <v>71</v>
      </c>
      <c r="AU5194" s="26" t="s">
        <v>63</v>
      </c>
      <c r="AV5194" s="26" t="s">
        <v>63</v>
      </c>
      <c r="AW5194" s="26" t="s">
        <v>63</v>
      </c>
      <c r="AX5194" s="26" t="s">
        <v>63</v>
      </c>
      <c r="AY5194" s="26">
        <v>43.846072999999897</v>
      </c>
      <c r="AZ5194" s="26">
        <v>-101.337469999999</v>
      </c>
      <c r="BA5194" s="26" t="s">
        <v>208</v>
      </c>
      <c r="BB5194" s="26" t="s">
        <v>609</v>
      </c>
      <c r="BC5194" s="26" t="s">
        <v>167</v>
      </c>
      <c r="BD5194" s="26" t="s">
        <v>154</v>
      </c>
      <c r="BE5194" s="26"/>
      <c r="BF5194" s="26" t="s">
        <v>99</v>
      </c>
      <c r="BG5194" s="26" t="s">
        <v>167</v>
      </c>
      <c r="BH5194" s="26" t="s">
        <v>99</v>
      </c>
      <c r="BI5194" s="26">
        <v>9</v>
      </c>
      <c r="BJ5194" s="26" t="s">
        <v>217</v>
      </c>
    </row>
    <row r="5195" spans="36:62" x14ac:dyDescent="0.25">
      <c r="AJ5195" s="26">
        <v>797</v>
      </c>
      <c r="AK5195" s="26">
        <v>2016201</v>
      </c>
      <c r="AL5195" s="264">
        <v>44163.981944444444</v>
      </c>
      <c r="AM5195" s="26" t="s">
        <v>147</v>
      </c>
      <c r="AN5195" s="26" t="s">
        <v>63</v>
      </c>
      <c r="AO5195" s="26" t="s">
        <v>192</v>
      </c>
      <c r="AP5195" s="26" t="s">
        <v>627</v>
      </c>
      <c r="AQ5195" s="26">
        <v>0</v>
      </c>
      <c r="AR5195" s="26">
        <v>90</v>
      </c>
      <c r="AS5195" s="26" t="s">
        <v>628</v>
      </c>
      <c r="AT5195" s="26" t="s">
        <v>71</v>
      </c>
      <c r="AU5195" s="26" t="s">
        <v>63</v>
      </c>
      <c r="AV5195" s="26" t="s">
        <v>63</v>
      </c>
      <c r="AW5195" s="26" t="s">
        <v>63</v>
      </c>
      <c r="AX5195" s="26" t="s">
        <v>63</v>
      </c>
      <c r="AY5195" s="26">
        <v>43.861459000000004</v>
      </c>
      <c r="AZ5195" s="26">
        <v>-101.186306</v>
      </c>
      <c r="BA5195" s="26" t="s">
        <v>208</v>
      </c>
      <c r="BB5195" s="26" t="s">
        <v>609</v>
      </c>
      <c r="BC5195" s="26" t="s">
        <v>680</v>
      </c>
      <c r="BD5195" s="26" t="s">
        <v>68</v>
      </c>
      <c r="BE5195" s="26" t="s">
        <v>644</v>
      </c>
      <c r="BF5195" s="26" t="s">
        <v>68</v>
      </c>
      <c r="BG5195" s="26" t="s">
        <v>68</v>
      </c>
      <c r="BH5195" s="26" t="s">
        <v>646</v>
      </c>
      <c r="BI5195" s="26">
        <v>9</v>
      </c>
      <c r="BJ5195" s="26" t="s">
        <v>217</v>
      </c>
    </row>
    <row r="5196" spans="36:62" x14ac:dyDescent="0.25">
      <c r="AJ5196" s="26">
        <v>798</v>
      </c>
      <c r="AK5196" s="26">
        <v>2016560</v>
      </c>
      <c r="AL5196" s="264">
        <v>44125.413194444445</v>
      </c>
      <c r="AM5196" s="26" t="s">
        <v>147</v>
      </c>
      <c r="AN5196" s="26" t="s">
        <v>63</v>
      </c>
      <c r="AO5196" s="26" t="s">
        <v>156</v>
      </c>
      <c r="AP5196" s="26" t="s">
        <v>159</v>
      </c>
      <c r="AQ5196" s="26">
        <v>0</v>
      </c>
      <c r="AR5196" s="26">
        <v>90</v>
      </c>
      <c r="AS5196" s="26" t="s">
        <v>1534</v>
      </c>
      <c r="AT5196" s="26" t="s">
        <v>613</v>
      </c>
      <c r="AU5196" s="26" t="s">
        <v>63</v>
      </c>
      <c r="AV5196" s="26" t="s">
        <v>63</v>
      </c>
      <c r="AW5196" s="26" t="s">
        <v>63</v>
      </c>
      <c r="AX5196" s="26" t="s">
        <v>63</v>
      </c>
      <c r="AY5196" s="26">
        <v>43.894815999999899</v>
      </c>
      <c r="AZ5196" s="26">
        <v>-101.113957999999</v>
      </c>
      <c r="BA5196" s="26" t="s">
        <v>158</v>
      </c>
      <c r="BB5196" s="26" t="s">
        <v>611</v>
      </c>
      <c r="BC5196" s="26" t="s">
        <v>939</v>
      </c>
      <c r="BD5196" s="26" t="s">
        <v>615</v>
      </c>
      <c r="BE5196" s="26"/>
      <c r="BF5196" s="26" t="s">
        <v>68</v>
      </c>
      <c r="BG5196" s="26" t="s">
        <v>209</v>
      </c>
      <c r="BH5196" s="26" t="s">
        <v>146</v>
      </c>
      <c r="BI5196" s="26">
        <v>9</v>
      </c>
      <c r="BJ5196" s="26" t="s">
        <v>217</v>
      </c>
    </row>
    <row r="5197" spans="36:62" x14ac:dyDescent="0.25">
      <c r="AJ5197" s="26">
        <v>799</v>
      </c>
      <c r="AK5197" s="26">
        <v>2016856</v>
      </c>
      <c r="AL5197" s="264">
        <v>44177.500694444447</v>
      </c>
      <c r="AM5197" s="26" t="s">
        <v>147</v>
      </c>
      <c r="AN5197" s="26" t="s">
        <v>63</v>
      </c>
      <c r="AO5197" s="26" t="s">
        <v>1299</v>
      </c>
      <c r="AP5197" s="26" t="s">
        <v>159</v>
      </c>
      <c r="AQ5197" s="26">
        <v>0</v>
      </c>
      <c r="AR5197" s="26">
        <v>90</v>
      </c>
      <c r="AS5197" s="26" t="s">
        <v>814</v>
      </c>
      <c r="AT5197" s="26" t="s">
        <v>1535</v>
      </c>
      <c r="AU5197" s="26" t="s">
        <v>63</v>
      </c>
      <c r="AV5197" s="26" t="s">
        <v>63</v>
      </c>
      <c r="AW5197" s="26" t="s">
        <v>63</v>
      </c>
      <c r="AX5197" s="26" t="s">
        <v>63</v>
      </c>
      <c r="AY5197" s="26">
        <v>43.878455000000002</v>
      </c>
      <c r="AZ5197" s="26">
        <v>-101.146720999999</v>
      </c>
      <c r="BA5197" s="26" t="s">
        <v>208</v>
      </c>
      <c r="BB5197" s="26" t="s">
        <v>611</v>
      </c>
      <c r="BC5197" s="26" t="s">
        <v>680</v>
      </c>
      <c r="BD5197" s="26" t="s">
        <v>68</v>
      </c>
      <c r="BE5197" s="26" t="s">
        <v>161</v>
      </c>
      <c r="BF5197" s="26" t="s">
        <v>709</v>
      </c>
      <c r="BG5197" s="26" t="s">
        <v>68</v>
      </c>
      <c r="BH5197" s="26" t="s">
        <v>210</v>
      </c>
      <c r="BI5197" s="26">
        <v>9</v>
      </c>
      <c r="BJ5197" s="26" t="s">
        <v>19</v>
      </c>
    </row>
    <row r="5198" spans="36:62" x14ac:dyDescent="0.25">
      <c r="AJ5198" s="26">
        <v>800</v>
      </c>
      <c r="AK5198" s="26">
        <v>2016927</v>
      </c>
      <c r="AL5198" s="264">
        <v>44187.035416666666</v>
      </c>
      <c r="AM5198" s="26" t="s">
        <v>147</v>
      </c>
      <c r="AN5198" s="26" t="s">
        <v>63</v>
      </c>
      <c r="AO5198" s="26" t="s">
        <v>156</v>
      </c>
      <c r="AP5198" s="26" t="s">
        <v>159</v>
      </c>
      <c r="AQ5198" s="26">
        <v>0</v>
      </c>
      <c r="AR5198" s="26">
        <v>90</v>
      </c>
      <c r="AS5198" s="26" t="s">
        <v>853</v>
      </c>
      <c r="AT5198" s="26" t="s">
        <v>613</v>
      </c>
      <c r="AU5198" s="26" t="s">
        <v>63</v>
      </c>
      <c r="AV5198" s="26" t="s">
        <v>63</v>
      </c>
      <c r="AW5198" s="26" t="s">
        <v>63</v>
      </c>
      <c r="AX5198" s="26" t="s">
        <v>63</v>
      </c>
      <c r="AY5198" s="26">
        <v>43.8836569999999</v>
      </c>
      <c r="AZ5198" s="26">
        <v>-101.136521999999</v>
      </c>
      <c r="BA5198" s="26" t="s">
        <v>208</v>
      </c>
      <c r="BB5198" s="26" t="s">
        <v>609</v>
      </c>
      <c r="BC5198" s="26" t="s">
        <v>614</v>
      </c>
      <c r="BD5198" s="26" t="s">
        <v>615</v>
      </c>
      <c r="BE5198" s="26"/>
      <c r="BF5198" s="26" t="s">
        <v>68</v>
      </c>
      <c r="BG5198" s="26" t="s">
        <v>209</v>
      </c>
      <c r="BH5198" s="26" t="s">
        <v>146</v>
      </c>
      <c r="BI5198" s="26">
        <v>9</v>
      </c>
      <c r="BJ5198" s="26" t="s">
        <v>217</v>
      </c>
    </row>
    <row r="5199" spans="36:62" x14ac:dyDescent="0.25">
      <c r="AJ5199" s="26">
        <v>801</v>
      </c>
      <c r="AK5199" s="26">
        <v>2017034</v>
      </c>
      <c r="AL5199" s="264">
        <v>44188.458333333336</v>
      </c>
      <c r="AM5199" s="26" t="s">
        <v>147</v>
      </c>
      <c r="AN5199" s="26" t="s">
        <v>63</v>
      </c>
      <c r="AO5199" s="26" t="s">
        <v>156</v>
      </c>
      <c r="AP5199" s="26" t="s">
        <v>159</v>
      </c>
      <c r="AQ5199" s="26">
        <v>0</v>
      </c>
      <c r="AR5199" s="26">
        <v>90</v>
      </c>
      <c r="AS5199" s="26" t="s">
        <v>201</v>
      </c>
      <c r="AT5199" s="26" t="s">
        <v>74</v>
      </c>
      <c r="AU5199" s="26" t="s">
        <v>69</v>
      </c>
      <c r="AV5199" s="26" t="s">
        <v>63</v>
      </c>
      <c r="AW5199" s="26" t="s">
        <v>63</v>
      </c>
      <c r="AX5199" s="26" t="s">
        <v>63</v>
      </c>
      <c r="AY5199" s="26">
        <v>43.842658</v>
      </c>
      <c r="AZ5199" s="26">
        <v>-101.272542999999</v>
      </c>
      <c r="BA5199" s="26" t="s">
        <v>498</v>
      </c>
      <c r="BB5199" s="26" t="s">
        <v>611</v>
      </c>
      <c r="BC5199" s="26" t="s">
        <v>751</v>
      </c>
      <c r="BD5199" s="26" t="s">
        <v>615</v>
      </c>
      <c r="BE5199" s="26"/>
      <c r="BF5199" s="26" t="s">
        <v>68</v>
      </c>
      <c r="BG5199" s="26" t="s">
        <v>68</v>
      </c>
      <c r="BH5199" s="26" t="s">
        <v>160</v>
      </c>
      <c r="BI5199" s="26">
        <v>9</v>
      </c>
      <c r="BJ5199" s="26" t="s">
        <v>217</v>
      </c>
    </row>
    <row r="5200" spans="36:62" x14ac:dyDescent="0.25">
      <c r="AJ5200" s="26">
        <v>802</v>
      </c>
      <c r="AK5200" s="26">
        <v>2017035</v>
      </c>
      <c r="AL5200" s="264">
        <v>44189.295138888891</v>
      </c>
      <c r="AM5200" s="26" t="s">
        <v>147</v>
      </c>
      <c r="AN5200" s="26" t="s">
        <v>63</v>
      </c>
      <c r="AO5200" s="26" t="s">
        <v>156</v>
      </c>
      <c r="AP5200" s="26" t="s">
        <v>159</v>
      </c>
      <c r="AQ5200" s="26">
        <v>0</v>
      </c>
      <c r="AR5200" s="26">
        <v>90</v>
      </c>
      <c r="AS5200" s="26" t="s">
        <v>1536</v>
      </c>
      <c r="AT5200" s="26" t="s">
        <v>71</v>
      </c>
      <c r="AU5200" s="26" t="s">
        <v>63</v>
      </c>
      <c r="AV5200" s="26" t="s">
        <v>63</v>
      </c>
      <c r="AW5200" s="26" t="s">
        <v>63</v>
      </c>
      <c r="AX5200" s="26" t="s">
        <v>63</v>
      </c>
      <c r="AY5200" s="26">
        <v>43.8499079999999</v>
      </c>
      <c r="AZ5200" s="26">
        <v>-101.209283999999</v>
      </c>
      <c r="BA5200" s="26" t="s">
        <v>185</v>
      </c>
      <c r="BB5200" s="26" t="s">
        <v>611</v>
      </c>
      <c r="BC5200" s="26" t="s">
        <v>614</v>
      </c>
      <c r="BD5200" s="26" t="s">
        <v>615</v>
      </c>
      <c r="BE5200" s="26"/>
      <c r="BF5200" s="26" t="s">
        <v>68</v>
      </c>
      <c r="BG5200" s="26" t="s">
        <v>68</v>
      </c>
      <c r="BH5200" s="26" t="s">
        <v>160</v>
      </c>
      <c r="BI5200" s="26">
        <v>9</v>
      </c>
      <c r="BJ5200" s="26" t="s">
        <v>217</v>
      </c>
    </row>
    <row r="5201" spans="36:62" x14ac:dyDescent="0.25">
      <c r="AJ5201" s="26">
        <v>803</v>
      </c>
      <c r="AK5201" s="26">
        <v>2017058</v>
      </c>
      <c r="AL5201" s="264">
        <v>44188.503472222219</v>
      </c>
      <c r="AM5201" s="26" t="s">
        <v>147</v>
      </c>
      <c r="AN5201" s="26" t="s">
        <v>63</v>
      </c>
      <c r="AO5201" s="26" t="s">
        <v>156</v>
      </c>
      <c r="AP5201" s="26" t="s">
        <v>159</v>
      </c>
      <c r="AQ5201" s="26">
        <v>0</v>
      </c>
      <c r="AR5201" s="26">
        <v>90</v>
      </c>
      <c r="AS5201" s="26" t="s">
        <v>1537</v>
      </c>
      <c r="AT5201" s="26" t="s">
        <v>658</v>
      </c>
      <c r="AU5201" s="26" t="s">
        <v>63</v>
      </c>
      <c r="AV5201" s="26" t="s">
        <v>63</v>
      </c>
      <c r="AW5201" s="26" t="s">
        <v>63</v>
      </c>
      <c r="AX5201" s="26" t="s">
        <v>63</v>
      </c>
      <c r="AY5201" s="26">
        <v>43.842654000000003</v>
      </c>
      <c r="AZ5201" s="26">
        <v>-101.271569</v>
      </c>
      <c r="BA5201" s="26" t="s">
        <v>208</v>
      </c>
      <c r="BB5201" s="26" t="s">
        <v>611</v>
      </c>
      <c r="BC5201" s="26" t="s">
        <v>667</v>
      </c>
      <c r="BD5201" s="26" t="s">
        <v>615</v>
      </c>
      <c r="BE5201" s="26"/>
      <c r="BF5201" s="26" t="s">
        <v>68</v>
      </c>
      <c r="BG5201" s="26" t="s">
        <v>68</v>
      </c>
      <c r="BH5201" s="26" t="s">
        <v>160</v>
      </c>
      <c r="BI5201" s="26">
        <v>9</v>
      </c>
      <c r="BJ5201" s="26" t="s">
        <v>217</v>
      </c>
    </row>
    <row r="5202" spans="36:62" x14ac:dyDescent="0.25">
      <c r="AJ5202" s="26">
        <v>804</v>
      </c>
      <c r="AK5202" s="26">
        <v>2017059</v>
      </c>
      <c r="AL5202" s="264">
        <v>44188.329861111109</v>
      </c>
      <c r="AM5202" s="26" t="s">
        <v>147</v>
      </c>
      <c r="AN5202" s="26" t="s">
        <v>63</v>
      </c>
      <c r="AO5202" s="26" t="s">
        <v>156</v>
      </c>
      <c r="AP5202" s="26" t="s">
        <v>159</v>
      </c>
      <c r="AQ5202" s="26">
        <v>0</v>
      </c>
      <c r="AR5202" s="26">
        <v>90</v>
      </c>
      <c r="AS5202" s="26" t="s">
        <v>739</v>
      </c>
      <c r="AT5202" s="26" t="s">
        <v>658</v>
      </c>
      <c r="AU5202" s="26" t="s">
        <v>63</v>
      </c>
      <c r="AV5202" s="26" t="s">
        <v>63</v>
      </c>
      <c r="AW5202" s="26" t="s">
        <v>63</v>
      </c>
      <c r="AX5202" s="26" t="s">
        <v>63</v>
      </c>
      <c r="AY5202" s="26">
        <v>43.846214000000003</v>
      </c>
      <c r="AZ5202" s="26">
        <v>-101.508150999999</v>
      </c>
      <c r="BA5202" s="26" t="s">
        <v>208</v>
      </c>
      <c r="BB5202" s="26" t="s">
        <v>611</v>
      </c>
      <c r="BC5202" s="26" t="s">
        <v>667</v>
      </c>
      <c r="BD5202" s="26" t="s">
        <v>615</v>
      </c>
      <c r="BE5202" s="26"/>
      <c r="BF5202" s="26" t="s">
        <v>68</v>
      </c>
      <c r="BG5202" s="26" t="s">
        <v>68</v>
      </c>
      <c r="BH5202" s="26" t="s">
        <v>160</v>
      </c>
      <c r="BI5202" s="26">
        <v>9</v>
      </c>
      <c r="BJ5202" s="26" t="s">
        <v>217</v>
      </c>
    </row>
    <row r="5203" spans="36:62" x14ac:dyDescent="0.25">
      <c r="AJ5203" s="26">
        <v>805</v>
      </c>
      <c r="AK5203" s="26">
        <v>2017060</v>
      </c>
      <c r="AL5203" s="264">
        <v>44188.452777777777</v>
      </c>
      <c r="AM5203" s="26" t="s">
        <v>147</v>
      </c>
      <c r="AN5203" s="26" t="s">
        <v>63</v>
      </c>
      <c r="AO5203" s="26" t="s">
        <v>156</v>
      </c>
      <c r="AP5203" s="26" t="s">
        <v>159</v>
      </c>
      <c r="AQ5203" s="26">
        <v>0</v>
      </c>
      <c r="AR5203" s="26">
        <v>90</v>
      </c>
      <c r="AS5203" s="26" t="s">
        <v>803</v>
      </c>
      <c r="AT5203" s="26" t="s">
        <v>658</v>
      </c>
      <c r="AU5203" s="26" t="s">
        <v>63</v>
      </c>
      <c r="AV5203" s="26" t="s">
        <v>63</v>
      </c>
      <c r="AW5203" s="26" t="s">
        <v>63</v>
      </c>
      <c r="AX5203" s="26" t="s">
        <v>63</v>
      </c>
      <c r="AY5203" s="26">
        <v>43.842708000000002</v>
      </c>
      <c r="AZ5203" s="26">
        <v>-101.281767</v>
      </c>
      <c r="BA5203" s="26" t="s">
        <v>185</v>
      </c>
      <c r="BB5203" s="26" t="s">
        <v>611</v>
      </c>
      <c r="BC5203" s="26" t="s">
        <v>667</v>
      </c>
      <c r="BD5203" s="26" t="s">
        <v>615</v>
      </c>
      <c r="BE5203" s="26"/>
      <c r="BF5203" s="26" t="s">
        <v>68</v>
      </c>
      <c r="BG5203" s="26" t="s">
        <v>68</v>
      </c>
      <c r="BH5203" s="26" t="s">
        <v>160</v>
      </c>
      <c r="BI5203" s="26">
        <v>9</v>
      </c>
      <c r="BJ5203" s="26" t="s">
        <v>217</v>
      </c>
    </row>
    <row r="5204" spans="36:62" x14ac:dyDescent="0.25">
      <c r="AJ5204" s="26">
        <v>806</v>
      </c>
      <c r="AK5204" s="26">
        <v>2017061</v>
      </c>
      <c r="AL5204" s="264">
        <v>44188.635416666664</v>
      </c>
      <c r="AM5204" s="26" t="s">
        <v>147</v>
      </c>
      <c r="AN5204" s="26" t="s">
        <v>63</v>
      </c>
      <c r="AO5204" s="26" t="s">
        <v>156</v>
      </c>
      <c r="AP5204" s="26" t="s">
        <v>159</v>
      </c>
      <c r="AQ5204" s="26">
        <v>0</v>
      </c>
      <c r="AR5204" s="26">
        <v>90</v>
      </c>
      <c r="AS5204" s="26" t="s">
        <v>853</v>
      </c>
      <c r="AT5204" s="26" t="s">
        <v>71</v>
      </c>
      <c r="AU5204" s="26" t="s">
        <v>63</v>
      </c>
      <c r="AV5204" s="26" t="s">
        <v>63</v>
      </c>
      <c r="AW5204" s="26" t="s">
        <v>63</v>
      </c>
      <c r="AX5204" s="26" t="s">
        <v>63</v>
      </c>
      <c r="AY5204" s="26">
        <v>43.8511969999999</v>
      </c>
      <c r="AZ5204" s="26">
        <v>-101.469398999999</v>
      </c>
      <c r="BA5204" s="26" t="s">
        <v>185</v>
      </c>
      <c r="BB5204" s="26" t="s">
        <v>609</v>
      </c>
      <c r="BC5204" s="26" t="s">
        <v>667</v>
      </c>
      <c r="BD5204" s="26" t="s">
        <v>615</v>
      </c>
      <c r="BE5204" s="26"/>
      <c r="BF5204" s="26" t="s">
        <v>68</v>
      </c>
      <c r="BG5204" s="26" t="s">
        <v>68</v>
      </c>
      <c r="BH5204" s="26" t="s">
        <v>160</v>
      </c>
      <c r="BI5204" s="26">
        <v>9</v>
      </c>
      <c r="BJ5204" s="26" t="s">
        <v>217</v>
      </c>
    </row>
    <row r="5205" spans="36:62" x14ac:dyDescent="0.25">
      <c r="AJ5205" s="26">
        <v>807</v>
      </c>
      <c r="AK5205" s="26">
        <v>2017062</v>
      </c>
      <c r="AL5205" s="264">
        <v>44189.013194444444</v>
      </c>
      <c r="AM5205" s="26" t="s">
        <v>147</v>
      </c>
      <c r="AN5205" s="26" t="s">
        <v>63</v>
      </c>
      <c r="AO5205" s="26" t="s">
        <v>156</v>
      </c>
      <c r="AP5205" s="26" t="s">
        <v>159</v>
      </c>
      <c r="AQ5205" s="26">
        <v>0</v>
      </c>
      <c r="AR5205" s="26">
        <v>90</v>
      </c>
      <c r="AS5205" s="26" t="s">
        <v>188</v>
      </c>
      <c r="AT5205" s="26" t="s">
        <v>71</v>
      </c>
      <c r="AU5205" s="26" t="s">
        <v>63</v>
      </c>
      <c r="AV5205" s="26" t="s">
        <v>63</v>
      </c>
      <c r="AW5205" s="26" t="s">
        <v>63</v>
      </c>
      <c r="AX5205" s="26" t="s">
        <v>63</v>
      </c>
      <c r="AY5205" s="26">
        <v>43.845236999999898</v>
      </c>
      <c r="AZ5205" s="26">
        <v>-101.218817999999</v>
      </c>
      <c r="BA5205" s="26" t="s">
        <v>158</v>
      </c>
      <c r="BB5205" s="26" t="s">
        <v>611</v>
      </c>
      <c r="BC5205" s="26" t="s">
        <v>667</v>
      </c>
      <c r="BD5205" s="26" t="s">
        <v>615</v>
      </c>
      <c r="BE5205" s="26"/>
      <c r="BF5205" s="26" t="s">
        <v>68</v>
      </c>
      <c r="BG5205" s="26" t="s">
        <v>68</v>
      </c>
      <c r="BH5205" s="26" t="s">
        <v>160</v>
      </c>
      <c r="BI5205" s="26">
        <v>9</v>
      </c>
      <c r="BJ5205" s="26" t="s">
        <v>217</v>
      </c>
    </row>
    <row r="5206" spans="36:62" x14ac:dyDescent="0.25">
      <c r="AJ5206" s="26">
        <v>808</v>
      </c>
      <c r="AK5206" s="26">
        <v>2017231</v>
      </c>
      <c r="AL5206" s="264">
        <v>44149.017361111109</v>
      </c>
      <c r="AM5206" s="26" t="s">
        <v>147</v>
      </c>
      <c r="AN5206" s="26" t="s">
        <v>63</v>
      </c>
      <c r="AO5206" s="26" t="s">
        <v>156</v>
      </c>
      <c r="AP5206" s="26" t="s">
        <v>159</v>
      </c>
      <c r="AQ5206" s="26">
        <v>0</v>
      </c>
      <c r="AR5206" s="26">
        <v>90</v>
      </c>
      <c r="AS5206" s="26" t="s">
        <v>1538</v>
      </c>
      <c r="AT5206" s="26" t="s">
        <v>71</v>
      </c>
      <c r="AU5206" s="26" t="s">
        <v>63</v>
      </c>
      <c r="AV5206" s="26" t="s">
        <v>63</v>
      </c>
      <c r="AW5206" s="26" t="s">
        <v>63</v>
      </c>
      <c r="AX5206" s="26" t="s">
        <v>63</v>
      </c>
      <c r="AY5206" s="26">
        <v>43.842843000000002</v>
      </c>
      <c r="AZ5206" s="26">
        <v>-101.25195600000001</v>
      </c>
      <c r="BA5206" s="26" t="s">
        <v>208</v>
      </c>
      <c r="BB5206" s="26" t="s">
        <v>609</v>
      </c>
      <c r="BC5206" s="26" t="s">
        <v>629</v>
      </c>
      <c r="BD5206" s="26" t="s">
        <v>717</v>
      </c>
      <c r="BE5206" s="26" t="s">
        <v>774</v>
      </c>
      <c r="BF5206" s="26" t="s">
        <v>68</v>
      </c>
      <c r="BG5206" s="26" t="s">
        <v>68</v>
      </c>
      <c r="BH5206" s="26" t="s">
        <v>146</v>
      </c>
      <c r="BI5206" s="26">
        <v>9</v>
      </c>
      <c r="BJ5206" s="26" t="s">
        <v>217</v>
      </c>
    </row>
    <row r="5207" spans="36:62" x14ac:dyDescent="0.25">
      <c r="AJ5207" s="26">
        <v>811</v>
      </c>
      <c r="AK5207" s="26">
        <v>2017236</v>
      </c>
      <c r="AL5207" s="264">
        <v>44029.53125</v>
      </c>
      <c r="AM5207" s="26" t="s">
        <v>565</v>
      </c>
      <c r="AN5207" s="26" t="s">
        <v>63</v>
      </c>
      <c r="AO5207" s="26" t="s">
        <v>156</v>
      </c>
      <c r="AP5207" s="26" t="s">
        <v>159</v>
      </c>
      <c r="AQ5207" s="26">
        <v>0</v>
      </c>
      <c r="AR5207" s="26">
        <v>90</v>
      </c>
      <c r="AS5207" s="26" t="s">
        <v>707</v>
      </c>
      <c r="AT5207" s="26" t="s">
        <v>71</v>
      </c>
      <c r="AU5207" s="26" t="s">
        <v>63</v>
      </c>
      <c r="AV5207" s="26" t="s">
        <v>63</v>
      </c>
      <c r="AW5207" s="26" t="s">
        <v>63</v>
      </c>
      <c r="AX5207" s="26" t="s">
        <v>63</v>
      </c>
      <c r="AY5207" s="26">
        <v>43.885525999999899</v>
      </c>
      <c r="AZ5207" s="26">
        <v>-100.744957999999</v>
      </c>
      <c r="BA5207" s="26" t="s">
        <v>166</v>
      </c>
      <c r="BB5207" s="26" t="s">
        <v>611</v>
      </c>
      <c r="BC5207" s="26" t="s">
        <v>68</v>
      </c>
      <c r="BD5207" s="26" t="s">
        <v>68</v>
      </c>
      <c r="BE5207" s="26"/>
      <c r="BF5207" s="26" t="s">
        <v>68</v>
      </c>
      <c r="BG5207" s="26" t="s">
        <v>68</v>
      </c>
      <c r="BH5207" s="26" t="s">
        <v>146</v>
      </c>
      <c r="BI5207" s="26">
        <v>9</v>
      </c>
      <c r="BJ5207" s="26" t="s">
        <v>217</v>
      </c>
    </row>
    <row r="5208" spans="36:62" x14ac:dyDescent="0.25">
      <c r="AJ5208" s="26">
        <v>812</v>
      </c>
      <c r="AK5208" s="26">
        <v>2017237</v>
      </c>
      <c r="AL5208" s="264">
        <v>44128.76666666667</v>
      </c>
      <c r="AM5208" s="26" t="s">
        <v>565</v>
      </c>
      <c r="AN5208" s="26" t="s">
        <v>63</v>
      </c>
      <c r="AO5208" s="26"/>
      <c r="AP5208" s="26"/>
      <c r="AQ5208" s="26">
        <v>-1</v>
      </c>
      <c r="AR5208" s="26">
        <v>90</v>
      </c>
      <c r="AS5208" s="26" t="s">
        <v>168</v>
      </c>
      <c r="AT5208" s="26" t="s">
        <v>613</v>
      </c>
      <c r="AU5208" s="26" t="s">
        <v>63</v>
      </c>
      <c r="AV5208" s="26" t="s">
        <v>63</v>
      </c>
      <c r="AW5208" s="26" t="s">
        <v>63</v>
      </c>
      <c r="AX5208" s="26" t="s">
        <v>63</v>
      </c>
      <c r="AY5208" s="26">
        <v>43.893070000000002</v>
      </c>
      <c r="AZ5208" s="26">
        <v>-100.900043999999</v>
      </c>
      <c r="BA5208" s="26" t="s">
        <v>158</v>
      </c>
      <c r="BB5208" s="26" t="s">
        <v>611</v>
      </c>
      <c r="BC5208" s="26" t="s">
        <v>167</v>
      </c>
      <c r="BD5208" s="26" t="s">
        <v>154</v>
      </c>
      <c r="BE5208" s="26"/>
      <c r="BF5208" s="26" t="s">
        <v>99</v>
      </c>
      <c r="BG5208" s="26" t="s">
        <v>167</v>
      </c>
      <c r="BH5208" s="26" t="s">
        <v>99</v>
      </c>
      <c r="BI5208" s="26">
        <v>9</v>
      </c>
      <c r="BJ5208" s="26" t="s">
        <v>217</v>
      </c>
    </row>
    <row r="5209" spans="36:62" x14ac:dyDescent="0.25">
      <c r="AJ5209" s="26">
        <v>814</v>
      </c>
      <c r="AK5209" s="26">
        <v>1921147</v>
      </c>
      <c r="AL5209" s="264">
        <v>43525.701388888891</v>
      </c>
      <c r="AM5209" s="26" t="s">
        <v>565</v>
      </c>
      <c r="AN5209" s="26" t="s">
        <v>63</v>
      </c>
      <c r="AO5209" s="26" t="s">
        <v>156</v>
      </c>
      <c r="AP5209" s="26" t="s">
        <v>159</v>
      </c>
      <c r="AQ5209" s="26">
        <v>0</v>
      </c>
      <c r="AR5209" s="26">
        <v>90</v>
      </c>
      <c r="AS5209" s="26" t="s">
        <v>206</v>
      </c>
      <c r="AT5209" s="26" t="s">
        <v>74</v>
      </c>
      <c r="AU5209" s="26" t="s">
        <v>63</v>
      </c>
      <c r="AV5209" s="26" t="s">
        <v>63</v>
      </c>
      <c r="AW5209" s="26" t="s">
        <v>63</v>
      </c>
      <c r="AX5209" s="26" t="s">
        <v>63</v>
      </c>
      <c r="AY5209" s="26">
        <v>43.886895000000003</v>
      </c>
      <c r="AZ5209" s="26">
        <v>-100.87986600000001</v>
      </c>
      <c r="BA5209" s="26" t="s">
        <v>166</v>
      </c>
      <c r="BB5209" s="26" t="s">
        <v>609</v>
      </c>
      <c r="BC5209" s="26" t="s">
        <v>162</v>
      </c>
      <c r="BD5209" s="26" t="s">
        <v>615</v>
      </c>
      <c r="BE5209" s="26"/>
      <c r="BF5209" s="26" t="s">
        <v>68</v>
      </c>
      <c r="BG5209" s="26" t="s">
        <v>68</v>
      </c>
      <c r="BH5209" s="26" t="s">
        <v>146</v>
      </c>
      <c r="BI5209" s="26">
        <v>9</v>
      </c>
      <c r="BJ5209" s="26" t="s">
        <v>217</v>
      </c>
    </row>
    <row r="5210" spans="36:62" x14ac:dyDescent="0.25">
      <c r="AJ5210" s="26">
        <v>815</v>
      </c>
      <c r="AK5210" s="26">
        <v>2017645</v>
      </c>
      <c r="AL5210" s="264">
        <v>43943.910416666666</v>
      </c>
      <c r="AM5210" s="26" t="s">
        <v>565</v>
      </c>
      <c r="AN5210" s="26" t="s">
        <v>63</v>
      </c>
      <c r="AO5210" s="26" t="s">
        <v>156</v>
      </c>
      <c r="AP5210" s="26" t="s">
        <v>159</v>
      </c>
      <c r="AQ5210" s="26">
        <v>0</v>
      </c>
      <c r="AR5210" s="26">
        <v>90</v>
      </c>
      <c r="AS5210" s="26" t="s">
        <v>707</v>
      </c>
      <c r="AT5210" s="26" t="s">
        <v>71</v>
      </c>
      <c r="AU5210" s="26" t="s">
        <v>63</v>
      </c>
      <c r="AV5210" s="26" t="s">
        <v>63</v>
      </c>
      <c r="AW5210" s="26" t="s">
        <v>63</v>
      </c>
      <c r="AX5210" s="26" t="s">
        <v>63</v>
      </c>
      <c r="AY5210" s="26">
        <v>43.886716999999898</v>
      </c>
      <c r="AZ5210" s="26">
        <v>-100.859576</v>
      </c>
      <c r="BA5210" s="26" t="s">
        <v>166</v>
      </c>
      <c r="BB5210" s="26" t="s">
        <v>609</v>
      </c>
      <c r="BC5210" s="26" t="s">
        <v>732</v>
      </c>
      <c r="BD5210" s="26" t="s">
        <v>203</v>
      </c>
      <c r="BE5210" s="26"/>
      <c r="BF5210" s="26" t="s">
        <v>68</v>
      </c>
      <c r="BG5210" s="26" t="s">
        <v>68</v>
      </c>
      <c r="BH5210" s="26" t="s">
        <v>146</v>
      </c>
      <c r="BI5210" s="26">
        <v>9</v>
      </c>
      <c r="BJ5210" s="26" t="s">
        <v>217</v>
      </c>
    </row>
    <row r="5211" spans="36:62" x14ac:dyDescent="0.25">
      <c r="AJ5211" s="26">
        <v>816</v>
      </c>
      <c r="AK5211" s="26">
        <v>2100574</v>
      </c>
      <c r="AL5211" s="264">
        <v>44214.708333333336</v>
      </c>
      <c r="AM5211" s="26" t="s">
        <v>147</v>
      </c>
      <c r="AN5211" s="26" t="s">
        <v>63</v>
      </c>
      <c r="AO5211" s="26"/>
      <c r="AP5211" s="26"/>
      <c r="AQ5211" s="26">
        <v>-1</v>
      </c>
      <c r="AR5211" s="26">
        <v>73</v>
      </c>
      <c r="AS5211" s="26" t="s">
        <v>168</v>
      </c>
      <c r="AT5211" s="26" t="s">
        <v>71</v>
      </c>
      <c r="AU5211" s="26" t="s">
        <v>63</v>
      </c>
      <c r="AV5211" s="26" t="s">
        <v>63</v>
      </c>
      <c r="AW5211" s="26" t="s">
        <v>63</v>
      </c>
      <c r="AX5211" s="26" t="s">
        <v>63</v>
      </c>
      <c r="AY5211" s="26">
        <v>43.753982999999899</v>
      </c>
      <c r="AZ5211" s="26">
        <v>-101.524173</v>
      </c>
      <c r="BA5211" s="26" t="s">
        <v>158</v>
      </c>
      <c r="BB5211" s="26" t="s">
        <v>165</v>
      </c>
      <c r="BC5211" s="26" t="s">
        <v>167</v>
      </c>
      <c r="BD5211" s="26" t="s">
        <v>154</v>
      </c>
      <c r="BE5211" s="26"/>
      <c r="BF5211" s="26" t="s">
        <v>99</v>
      </c>
      <c r="BG5211" s="26" t="s">
        <v>167</v>
      </c>
      <c r="BH5211" s="26" t="s">
        <v>99</v>
      </c>
      <c r="BI5211" s="26">
        <v>9</v>
      </c>
      <c r="BJ5211" s="26" t="s">
        <v>217</v>
      </c>
    </row>
    <row r="5212" spans="36:62" x14ac:dyDescent="0.25">
      <c r="AJ5212" s="26">
        <v>817</v>
      </c>
      <c r="AK5212" s="26">
        <v>2100575</v>
      </c>
      <c r="AL5212" s="264">
        <v>44210.534722222219</v>
      </c>
      <c r="AM5212" s="26" t="s">
        <v>147</v>
      </c>
      <c r="AN5212" s="26" t="s">
        <v>63</v>
      </c>
      <c r="AO5212" s="26" t="s">
        <v>156</v>
      </c>
      <c r="AP5212" s="26" t="s">
        <v>159</v>
      </c>
      <c r="AQ5212" s="26">
        <v>0</v>
      </c>
      <c r="AR5212" s="26">
        <v>90</v>
      </c>
      <c r="AS5212" s="26" t="s">
        <v>189</v>
      </c>
      <c r="AT5212" s="26" t="s">
        <v>619</v>
      </c>
      <c r="AU5212" s="26" t="s">
        <v>63</v>
      </c>
      <c r="AV5212" s="26" t="s">
        <v>63</v>
      </c>
      <c r="AW5212" s="26" t="s">
        <v>63</v>
      </c>
      <c r="AX5212" s="26" t="s">
        <v>63</v>
      </c>
      <c r="AY5212" s="26">
        <v>43.887818000000003</v>
      </c>
      <c r="AZ5212" s="26">
        <v>-101.12836900000001</v>
      </c>
      <c r="BA5212" s="26" t="s">
        <v>185</v>
      </c>
      <c r="BB5212" s="26" t="s">
        <v>609</v>
      </c>
      <c r="BC5212" s="26" t="s">
        <v>667</v>
      </c>
      <c r="BD5212" s="26" t="s">
        <v>68</v>
      </c>
      <c r="BE5212" s="26"/>
      <c r="BF5212" s="26" t="s">
        <v>68</v>
      </c>
      <c r="BG5212" s="26" t="s">
        <v>68</v>
      </c>
      <c r="BH5212" s="26" t="s">
        <v>160</v>
      </c>
      <c r="BI5212" s="26">
        <v>9</v>
      </c>
      <c r="BJ5212" s="26" t="s">
        <v>217</v>
      </c>
    </row>
    <row r="5213" spans="36:62" x14ac:dyDescent="0.25">
      <c r="AJ5213" s="26">
        <v>818</v>
      </c>
      <c r="AK5213" s="26">
        <v>2100580</v>
      </c>
      <c r="AL5213" s="264">
        <v>44210.588194444441</v>
      </c>
      <c r="AM5213" s="26" t="s">
        <v>147</v>
      </c>
      <c r="AN5213" s="26" t="s">
        <v>63</v>
      </c>
      <c r="AO5213" s="26" t="s">
        <v>192</v>
      </c>
      <c r="AP5213" s="26" t="s">
        <v>159</v>
      </c>
      <c r="AQ5213" s="26">
        <v>0</v>
      </c>
      <c r="AR5213" s="26">
        <v>90</v>
      </c>
      <c r="AS5213" s="26" t="s">
        <v>188</v>
      </c>
      <c r="AT5213" s="26" t="s">
        <v>619</v>
      </c>
      <c r="AU5213" s="26" t="s">
        <v>63</v>
      </c>
      <c r="AV5213" s="26" t="s">
        <v>63</v>
      </c>
      <c r="AW5213" s="26" t="s">
        <v>63</v>
      </c>
      <c r="AX5213" s="26" t="s">
        <v>63</v>
      </c>
      <c r="AY5213" s="26">
        <v>43.899819999999899</v>
      </c>
      <c r="AZ5213" s="26">
        <v>-101.092838</v>
      </c>
      <c r="BA5213" s="26" t="s">
        <v>208</v>
      </c>
      <c r="BB5213" s="26" t="s">
        <v>609</v>
      </c>
      <c r="BC5213" s="26" t="s">
        <v>68</v>
      </c>
      <c r="BD5213" s="26" t="s">
        <v>68</v>
      </c>
      <c r="BE5213" s="26"/>
      <c r="BF5213" s="26" t="s">
        <v>68</v>
      </c>
      <c r="BG5213" s="26" t="s">
        <v>68</v>
      </c>
      <c r="BH5213" s="26" t="s">
        <v>146</v>
      </c>
      <c r="BI5213" s="26">
        <v>9</v>
      </c>
      <c r="BJ5213" s="26" t="s">
        <v>20</v>
      </c>
    </row>
    <row r="5214" spans="36:62" x14ac:dyDescent="0.25">
      <c r="AJ5214" s="26">
        <v>819</v>
      </c>
      <c r="AK5214" s="26">
        <v>2100581</v>
      </c>
      <c r="AL5214" s="264">
        <v>44210.759027777778</v>
      </c>
      <c r="AM5214" s="26" t="s">
        <v>147</v>
      </c>
      <c r="AN5214" s="26" t="s">
        <v>63</v>
      </c>
      <c r="AO5214" s="26" t="s">
        <v>192</v>
      </c>
      <c r="AP5214" s="26" t="s">
        <v>159</v>
      </c>
      <c r="AQ5214" s="26">
        <v>0</v>
      </c>
      <c r="AR5214" s="26">
        <v>90</v>
      </c>
      <c r="AS5214" s="26" t="s">
        <v>189</v>
      </c>
      <c r="AT5214" s="26" t="s">
        <v>619</v>
      </c>
      <c r="AU5214" s="26" t="s">
        <v>63</v>
      </c>
      <c r="AV5214" s="26" t="s">
        <v>63</v>
      </c>
      <c r="AW5214" s="26" t="s">
        <v>63</v>
      </c>
      <c r="AX5214" s="26" t="s">
        <v>63</v>
      </c>
      <c r="AY5214" s="26">
        <v>43.867652999999898</v>
      </c>
      <c r="AZ5214" s="26">
        <v>-101.171536</v>
      </c>
      <c r="BA5214" s="26" t="s">
        <v>185</v>
      </c>
      <c r="BB5214" s="26" t="s">
        <v>609</v>
      </c>
      <c r="BC5214" s="26" t="s">
        <v>68</v>
      </c>
      <c r="BD5214" s="26" t="s">
        <v>68</v>
      </c>
      <c r="BE5214" s="26"/>
      <c r="BF5214" s="26" t="s">
        <v>68</v>
      </c>
      <c r="BG5214" s="26" t="s">
        <v>68</v>
      </c>
      <c r="BH5214" s="26" t="s">
        <v>146</v>
      </c>
      <c r="BI5214" s="26">
        <v>9</v>
      </c>
      <c r="BJ5214" s="26" t="s">
        <v>217</v>
      </c>
    </row>
    <row r="5215" spans="36:62" x14ac:dyDescent="0.25">
      <c r="AJ5215" s="26">
        <v>820</v>
      </c>
      <c r="AK5215" s="26">
        <v>2100583</v>
      </c>
      <c r="AL5215" s="264">
        <v>44210.667361111111</v>
      </c>
      <c r="AM5215" s="26" t="s">
        <v>147</v>
      </c>
      <c r="AN5215" s="26" t="s">
        <v>63</v>
      </c>
      <c r="AO5215" s="26" t="s">
        <v>192</v>
      </c>
      <c r="AP5215" s="26" t="s">
        <v>159</v>
      </c>
      <c r="AQ5215" s="26">
        <v>0</v>
      </c>
      <c r="AR5215" s="26">
        <v>90</v>
      </c>
      <c r="AS5215" s="26" t="s">
        <v>189</v>
      </c>
      <c r="AT5215" s="26" t="s">
        <v>619</v>
      </c>
      <c r="AU5215" s="26" t="s">
        <v>63</v>
      </c>
      <c r="AV5215" s="26" t="s">
        <v>63</v>
      </c>
      <c r="AW5215" s="26" t="s">
        <v>63</v>
      </c>
      <c r="AX5215" s="26" t="s">
        <v>63</v>
      </c>
      <c r="AY5215" s="26">
        <v>43.899427000000003</v>
      </c>
      <c r="AZ5215" s="26">
        <v>-101.095457999999</v>
      </c>
      <c r="BA5215" s="26" t="s">
        <v>185</v>
      </c>
      <c r="BB5215" s="26" t="s">
        <v>611</v>
      </c>
      <c r="BC5215" s="26" t="s">
        <v>68</v>
      </c>
      <c r="BD5215" s="26" t="s">
        <v>68</v>
      </c>
      <c r="BE5215" s="26"/>
      <c r="BF5215" s="26" t="s">
        <v>68</v>
      </c>
      <c r="BG5215" s="26" t="s">
        <v>68</v>
      </c>
      <c r="BH5215" s="26" t="s">
        <v>146</v>
      </c>
      <c r="BI5215" s="26">
        <v>9</v>
      </c>
      <c r="BJ5215" s="26" t="s">
        <v>217</v>
      </c>
    </row>
    <row r="5216" spans="36:62" x14ac:dyDescent="0.25">
      <c r="AJ5216" s="26">
        <v>821</v>
      </c>
      <c r="AK5216" s="26">
        <v>2100585</v>
      </c>
      <c r="AL5216" s="264">
        <v>44214.477777777778</v>
      </c>
      <c r="AM5216" s="26" t="s">
        <v>147</v>
      </c>
      <c r="AN5216" s="26" t="s">
        <v>63</v>
      </c>
      <c r="AO5216" s="26" t="s">
        <v>192</v>
      </c>
      <c r="AP5216" s="26" t="s">
        <v>706</v>
      </c>
      <c r="AQ5216" s="26">
        <v>0</v>
      </c>
      <c r="AR5216" s="26">
        <v>90</v>
      </c>
      <c r="AS5216" s="26" t="s">
        <v>635</v>
      </c>
      <c r="AT5216" s="26" t="s">
        <v>639</v>
      </c>
      <c r="AU5216" s="26" t="s">
        <v>63</v>
      </c>
      <c r="AV5216" s="26" t="s">
        <v>63</v>
      </c>
      <c r="AW5216" s="26" t="s">
        <v>63</v>
      </c>
      <c r="AX5216" s="26" t="s">
        <v>63</v>
      </c>
      <c r="AY5216" s="26">
        <v>43.899366999999899</v>
      </c>
      <c r="AZ5216" s="26">
        <v>-101.095799999999</v>
      </c>
      <c r="BA5216" s="26" t="s">
        <v>166</v>
      </c>
      <c r="BB5216" s="26" t="s">
        <v>611</v>
      </c>
      <c r="BC5216" s="26" t="s">
        <v>614</v>
      </c>
      <c r="BD5216" s="26" t="s">
        <v>615</v>
      </c>
      <c r="BE5216" s="26"/>
      <c r="BF5216" s="26" t="s">
        <v>68</v>
      </c>
      <c r="BG5216" s="26" t="s">
        <v>68</v>
      </c>
      <c r="BH5216" s="26" t="s">
        <v>146</v>
      </c>
      <c r="BI5216" s="26">
        <v>9</v>
      </c>
      <c r="BJ5216" s="26" t="s">
        <v>217</v>
      </c>
    </row>
    <row r="5217" spans="36:62" x14ac:dyDescent="0.25">
      <c r="AJ5217" s="26">
        <v>822</v>
      </c>
      <c r="AK5217" s="26">
        <v>2018102</v>
      </c>
      <c r="AL5217" s="264">
        <v>44196.379166666666</v>
      </c>
      <c r="AM5217" s="26" t="s">
        <v>147</v>
      </c>
      <c r="AN5217" s="26" t="s">
        <v>63</v>
      </c>
      <c r="AO5217" s="26" t="s">
        <v>960</v>
      </c>
      <c r="AP5217" s="26" t="s">
        <v>961</v>
      </c>
      <c r="AQ5217" s="26">
        <v>0</v>
      </c>
      <c r="AR5217" s="26">
        <v>73</v>
      </c>
      <c r="AS5217" s="26" t="s">
        <v>722</v>
      </c>
      <c r="AT5217" s="26" t="s">
        <v>71</v>
      </c>
      <c r="AU5217" s="26" t="s">
        <v>63</v>
      </c>
      <c r="AV5217" s="26" t="s">
        <v>63</v>
      </c>
      <c r="AW5217" s="26" t="s">
        <v>63</v>
      </c>
      <c r="AX5217" s="26" t="s">
        <v>63</v>
      </c>
      <c r="AY5217" s="26">
        <v>43.564518</v>
      </c>
      <c r="AZ5217" s="26">
        <v>-101.520887999999</v>
      </c>
      <c r="BA5217" s="26" t="s">
        <v>486</v>
      </c>
      <c r="BB5217" s="26" t="s">
        <v>165</v>
      </c>
      <c r="BC5217" s="26" t="s">
        <v>926</v>
      </c>
      <c r="BD5217" s="26" t="s">
        <v>68</v>
      </c>
      <c r="BE5217" s="26" t="s">
        <v>959</v>
      </c>
      <c r="BF5217" s="26" t="s">
        <v>68</v>
      </c>
      <c r="BG5217" s="26" t="s">
        <v>68</v>
      </c>
      <c r="BH5217" s="26" t="s">
        <v>175</v>
      </c>
      <c r="BI5217" s="26">
        <v>9</v>
      </c>
      <c r="BJ5217" s="26" t="s">
        <v>217</v>
      </c>
    </row>
    <row r="5218" spans="36:62" x14ac:dyDescent="0.25">
      <c r="AJ5218" s="26">
        <v>823</v>
      </c>
      <c r="AK5218" s="26">
        <v>2100723</v>
      </c>
      <c r="AL5218" s="264">
        <v>44219.804166666669</v>
      </c>
      <c r="AM5218" s="26" t="s">
        <v>565</v>
      </c>
      <c r="AN5218" s="26" t="s">
        <v>63</v>
      </c>
      <c r="AO5218" s="26"/>
      <c r="AP5218" s="26"/>
      <c r="AQ5218" s="26">
        <v>-1</v>
      </c>
      <c r="AR5218" s="26">
        <v>90</v>
      </c>
      <c r="AS5218" s="26" t="s">
        <v>168</v>
      </c>
      <c r="AT5218" s="26" t="s">
        <v>74</v>
      </c>
      <c r="AU5218" s="26" t="s">
        <v>63</v>
      </c>
      <c r="AV5218" s="26" t="s">
        <v>63</v>
      </c>
      <c r="AW5218" s="26" t="s">
        <v>63</v>
      </c>
      <c r="AX5218" s="26" t="s">
        <v>63</v>
      </c>
      <c r="AY5218" s="26">
        <v>43.899189999999898</v>
      </c>
      <c r="AZ5218" s="26">
        <v>-100.915527999999</v>
      </c>
      <c r="BA5218" s="26" t="s">
        <v>158</v>
      </c>
      <c r="BB5218" s="26" t="s">
        <v>611</v>
      </c>
      <c r="BC5218" s="26" t="s">
        <v>167</v>
      </c>
      <c r="BD5218" s="26" t="s">
        <v>154</v>
      </c>
      <c r="BE5218" s="26"/>
      <c r="BF5218" s="26" t="s">
        <v>99</v>
      </c>
      <c r="BG5218" s="26" t="s">
        <v>167</v>
      </c>
      <c r="BH5218" s="26" t="s">
        <v>99</v>
      </c>
      <c r="BI5218" s="26">
        <v>9</v>
      </c>
      <c r="BJ5218" s="26" t="s">
        <v>217</v>
      </c>
    </row>
    <row r="5219" spans="36:62" x14ac:dyDescent="0.25">
      <c r="AJ5219" s="26">
        <v>824</v>
      </c>
      <c r="AK5219" s="26">
        <v>1921228</v>
      </c>
      <c r="AL5219" s="264">
        <v>43513.472222222219</v>
      </c>
      <c r="AM5219" s="26" t="s">
        <v>565</v>
      </c>
      <c r="AN5219" s="26" t="s">
        <v>63</v>
      </c>
      <c r="AO5219" s="26" t="s">
        <v>655</v>
      </c>
      <c r="AP5219" s="26" t="s">
        <v>159</v>
      </c>
      <c r="AQ5219" s="26">
        <v>0</v>
      </c>
      <c r="AR5219" s="26">
        <v>90</v>
      </c>
      <c r="AS5219" s="26" t="s">
        <v>933</v>
      </c>
      <c r="AT5219" s="26" t="s">
        <v>674</v>
      </c>
      <c r="AU5219" s="26" t="s">
        <v>69</v>
      </c>
      <c r="AV5219" s="26" t="s">
        <v>63</v>
      </c>
      <c r="AW5219" s="26" t="s">
        <v>63</v>
      </c>
      <c r="AX5219" s="26" t="s">
        <v>63</v>
      </c>
      <c r="AY5219" s="26">
        <v>43.898879000000001</v>
      </c>
      <c r="AZ5219" s="26">
        <v>-100.91472400000001</v>
      </c>
      <c r="BA5219" s="26" t="s">
        <v>546</v>
      </c>
      <c r="BB5219" s="26" t="s">
        <v>611</v>
      </c>
      <c r="BC5219" s="26" t="s">
        <v>620</v>
      </c>
      <c r="BD5219" s="26" t="s">
        <v>615</v>
      </c>
      <c r="BE5219" s="26"/>
      <c r="BF5219" s="26" t="s">
        <v>732</v>
      </c>
      <c r="BG5219" s="26" t="s">
        <v>771</v>
      </c>
      <c r="BH5219" s="26" t="s">
        <v>175</v>
      </c>
      <c r="BI5219" s="26">
        <v>9</v>
      </c>
      <c r="BJ5219" s="26" t="s">
        <v>217</v>
      </c>
    </row>
    <row r="5220" spans="36:62" x14ac:dyDescent="0.25">
      <c r="AJ5220" s="26">
        <v>825</v>
      </c>
      <c r="AK5220" s="26">
        <v>1921231</v>
      </c>
      <c r="AL5220" s="264">
        <v>43601.204861111109</v>
      </c>
      <c r="AM5220" s="26" t="s">
        <v>565</v>
      </c>
      <c r="AN5220" s="26" t="s">
        <v>63</v>
      </c>
      <c r="AO5220" s="26"/>
      <c r="AP5220" s="26"/>
      <c r="AQ5220" s="26">
        <v>-1</v>
      </c>
      <c r="AR5220" s="26">
        <v>90</v>
      </c>
      <c r="AS5220" s="26" t="s">
        <v>168</v>
      </c>
      <c r="AT5220" s="26" t="s">
        <v>71</v>
      </c>
      <c r="AU5220" s="26" t="s">
        <v>63</v>
      </c>
      <c r="AV5220" s="26" t="s">
        <v>63</v>
      </c>
      <c r="AW5220" s="26" t="s">
        <v>63</v>
      </c>
      <c r="AX5220" s="26" t="s">
        <v>63</v>
      </c>
      <c r="AY5220" s="26">
        <v>43.900931</v>
      </c>
      <c r="AZ5220" s="26">
        <v>-100.953999999999</v>
      </c>
      <c r="BA5220" s="26" t="s">
        <v>158</v>
      </c>
      <c r="BB5220" s="26" t="s">
        <v>611</v>
      </c>
      <c r="BC5220" s="26" t="s">
        <v>167</v>
      </c>
      <c r="BD5220" s="26" t="s">
        <v>154</v>
      </c>
      <c r="BE5220" s="26"/>
      <c r="BF5220" s="26" t="s">
        <v>99</v>
      </c>
      <c r="BG5220" s="26" t="s">
        <v>167</v>
      </c>
      <c r="BH5220" s="26" t="s">
        <v>99</v>
      </c>
      <c r="BI5220" s="26">
        <v>9</v>
      </c>
      <c r="BJ5220" s="26" t="s">
        <v>217</v>
      </c>
    </row>
    <row r="5221" spans="36:62" x14ac:dyDescent="0.25">
      <c r="AJ5221" s="26">
        <v>826</v>
      </c>
      <c r="AK5221" s="26">
        <v>1921234</v>
      </c>
      <c r="AL5221" s="264">
        <v>43792.106249999997</v>
      </c>
      <c r="AM5221" s="26" t="s">
        <v>565</v>
      </c>
      <c r="AN5221" s="26" t="s">
        <v>63</v>
      </c>
      <c r="AO5221" s="26"/>
      <c r="AP5221" s="26"/>
      <c r="AQ5221" s="26">
        <v>-1</v>
      </c>
      <c r="AR5221" s="26">
        <v>90</v>
      </c>
      <c r="AS5221" s="26" t="s">
        <v>168</v>
      </c>
      <c r="AT5221" s="26" t="s">
        <v>71</v>
      </c>
      <c r="AU5221" s="26" t="s">
        <v>63</v>
      </c>
      <c r="AV5221" s="26" t="s">
        <v>63</v>
      </c>
      <c r="AW5221" s="26" t="s">
        <v>63</v>
      </c>
      <c r="AX5221" s="26" t="s">
        <v>63</v>
      </c>
      <c r="AY5221" s="26">
        <v>43.886550999999898</v>
      </c>
      <c r="AZ5221" s="26">
        <v>-100.798546</v>
      </c>
      <c r="BA5221" s="26" t="s">
        <v>158</v>
      </c>
      <c r="BB5221" s="26" t="s">
        <v>611</v>
      </c>
      <c r="BC5221" s="26" t="s">
        <v>167</v>
      </c>
      <c r="BD5221" s="26" t="s">
        <v>154</v>
      </c>
      <c r="BE5221" s="26"/>
      <c r="BF5221" s="26" t="s">
        <v>99</v>
      </c>
      <c r="BG5221" s="26" t="s">
        <v>167</v>
      </c>
      <c r="BH5221" s="26" t="s">
        <v>99</v>
      </c>
      <c r="BI5221" s="26">
        <v>9</v>
      </c>
      <c r="BJ5221" s="26" t="s">
        <v>217</v>
      </c>
    </row>
    <row r="5222" spans="36:62" x14ac:dyDescent="0.25">
      <c r="AJ5222" s="26">
        <v>827</v>
      </c>
      <c r="AK5222" s="26">
        <v>2018154</v>
      </c>
      <c r="AL5222" s="264">
        <v>44186.959722222222</v>
      </c>
      <c r="AM5222" s="26" t="s">
        <v>565</v>
      </c>
      <c r="AN5222" s="26" t="s">
        <v>63</v>
      </c>
      <c r="AO5222" s="26"/>
      <c r="AP5222" s="26"/>
      <c r="AQ5222" s="26">
        <v>-1</v>
      </c>
      <c r="AR5222" s="26">
        <v>90</v>
      </c>
      <c r="AS5222" s="26" t="s">
        <v>168</v>
      </c>
      <c r="AT5222" s="26" t="s">
        <v>71</v>
      </c>
      <c r="AU5222" s="26" t="s">
        <v>63</v>
      </c>
      <c r="AV5222" s="26" t="s">
        <v>63</v>
      </c>
      <c r="AW5222" s="26" t="s">
        <v>63</v>
      </c>
      <c r="AX5222" s="26" t="s">
        <v>63</v>
      </c>
      <c r="AY5222" s="26">
        <v>43.886479000000001</v>
      </c>
      <c r="AZ5222" s="26">
        <v>-100.84476600000001</v>
      </c>
      <c r="BA5222" s="26" t="s">
        <v>185</v>
      </c>
      <c r="BB5222" s="26" t="s">
        <v>611</v>
      </c>
      <c r="BC5222" s="26" t="s">
        <v>167</v>
      </c>
      <c r="BD5222" s="26" t="s">
        <v>154</v>
      </c>
      <c r="BE5222" s="26"/>
      <c r="BF5222" s="26" t="s">
        <v>99</v>
      </c>
      <c r="BG5222" s="26" t="s">
        <v>167</v>
      </c>
      <c r="BH5222" s="26" t="s">
        <v>99</v>
      </c>
      <c r="BI5222" s="26">
        <v>9</v>
      </c>
      <c r="BJ5222" s="26" t="s">
        <v>217</v>
      </c>
    </row>
    <row r="5223" spans="36:62" x14ac:dyDescent="0.25">
      <c r="AJ5223" s="26">
        <v>828</v>
      </c>
      <c r="AK5223" s="26">
        <v>2018155</v>
      </c>
      <c r="AL5223" s="264">
        <v>44194.338194444441</v>
      </c>
      <c r="AM5223" s="26" t="s">
        <v>565</v>
      </c>
      <c r="AN5223" s="26" t="s">
        <v>63</v>
      </c>
      <c r="AO5223" s="26"/>
      <c r="AP5223" s="26"/>
      <c r="AQ5223" s="26">
        <v>-1</v>
      </c>
      <c r="AR5223" s="26">
        <v>90</v>
      </c>
      <c r="AS5223" s="26" t="s">
        <v>168</v>
      </c>
      <c r="AT5223" s="26" t="s">
        <v>679</v>
      </c>
      <c r="AU5223" s="26" t="s">
        <v>63</v>
      </c>
      <c r="AV5223" s="26" t="s">
        <v>63</v>
      </c>
      <c r="AW5223" s="26" t="s">
        <v>63</v>
      </c>
      <c r="AX5223" s="26" t="s">
        <v>63</v>
      </c>
      <c r="AY5223" s="26">
        <v>43.900939999999899</v>
      </c>
      <c r="AZ5223" s="26">
        <v>-100.994838</v>
      </c>
      <c r="BA5223" s="26" t="s">
        <v>185</v>
      </c>
      <c r="BB5223" s="26" t="s">
        <v>611</v>
      </c>
      <c r="BC5223" s="26" t="s">
        <v>167</v>
      </c>
      <c r="BD5223" s="26" t="s">
        <v>154</v>
      </c>
      <c r="BE5223" s="26"/>
      <c r="BF5223" s="26" t="s">
        <v>99</v>
      </c>
      <c r="BG5223" s="26" t="s">
        <v>167</v>
      </c>
      <c r="BH5223" s="26" t="s">
        <v>99</v>
      </c>
      <c r="BI5223" s="26">
        <v>9</v>
      </c>
      <c r="BJ5223" s="26" t="s">
        <v>217</v>
      </c>
    </row>
    <row r="5224" spans="36:62" x14ac:dyDescent="0.25">
      <c r="AJ5224" s="26">
        <v>829</v>
      </c>
      <c r="AK5224" s="26">
        <v>2100403</v>
      </c>
      <c r="AL5224" s="264">
        <v>44210.55</v>
      </c>
      <c r="AM5224" s="26" t="s">
        <v>147</v>
      </c>
      <c r="AN5224" s="26" t="s">
        <v>63</v>
      </c>
      <c r="AO5224" s="26" t="s">
        <v>156</v>
      </c>
      <c r="AP5224" s="26" t="s">
        <v>159</v>
      </c>
      <c r="AQ5224" s="26">
        <v>0</v>
      </c>
      <c r="AR5224" s="26">
        <v>90</v>
      </c>
      <c r="AS5224" s="26" t="s">
        <v>206</v>
      </c>
      <c r="AT5224" s="26" t="s">
        <v>619</v>
      </c>
      <c r="AU5224" s="26" t="s">
        <v>63</v>
      </c>
      <c r="AV5224" s="26" t="s">
        <v>63</v>
      </c>
      <c r="AW5224" s="26" t="s">
        <v>63</v>
      </c>
      <c r="AX5224" s="26" t="s">
        <v>63</v>
      </c>
      <c r="AY5224" s="26">
        <v>43.901189000000002</v>
      </c>
      <c r="AZ5224" s="26">
        <v>-101.071180999999</v>
      </c>
      <c r="BA5224" s="26" t="s">
        <v>208</v>
      </c>
      <c r="BB5224" s="26" t="s">
        <v>609</v>
      </c>
      <c r="BC5224" s="26" t="s">
        <v>68</v>
      </c>
      <c r="BD5224" s="26" t="s">
        <v>68</v>
      </c>
      <c r="BE5224" s="26"/>
      <c r="BF5224" s="26" t="s">
        <v>68</v>
      </c>
      <c r="BG5224" s="26" t="s">
        <v>68</v>
      </c>
      <c r="BH5224" s="26" t="s">
        <v>160</v>
      </c>
      <c r="BI5224" s="26">
        <v>9</v>
      </c>
      <c r="BJ5224" s="26" t="s">
        <v>217</v>
      </c>
    </row>
    <row r="5225" spans="36:62" x14ac:dyDescent="0.25">
      <c r="AJ5225" s="26">
        <v>830</v>
      </c>
      <c r="AK5225" s="26">
        <v>2018208</v>
      </c>
      <c r="AL5225" s="264">
        <v>44154.336805555555</v>
      </c>
      <c r="AM5225" s="26" t="s">
        <v>147</v>
      </c>
      <c r="AN5225" s="26" t="s">
        <v>63</v>
      </c>
      <c r="AO5225" s="26" t="s">
        <v>173</v>
      </c>
      <c r="AP5225" s="26" t="s">
        <v>627</v>
      </c>
      <c r="AQ5225" s="26">
        <v>0</v>
      </c>
      <c r="AR5225" s="26">
        <v>90</v>
      </c>
      <c r="AS5225" s="26" t="s">
        <v>628</v>
      </c>
      <c r="AT5225" s="26" t="s">
        <v>74</v>
      </c>
      <c r="AU5225" s="26" t="s">
        <v>63</v>
      </c>
      <c r="AV5225" s="26" t="s">
        <v>63</v>
      </c>
      <c r="AW5225" s="26" t="s">
        <v>63</v>
      </c>
      <c r="AX5225" s="26" t="s">
        <v>63</v>
      </c>
      <c r="AY5225" s="26">
        <v>43.900942999999899</v>
      </c>
      <c r="AZ5225" s="26">
        <v>-101.065566</v>
      </c>
      <c r="BA5225" s="26" t="s">
        <v>158</v>
      </c>
      <c r="BB5225" s="26" t="s">
        <v>611</v>
      </c>
      <c r="BC5225" s="26" t="s">
        <v>759</v>
      </c>
      <c r="BD5225" s="26" t="s">
        <v>1539</v>
      </c>
      <c r="BE5225" s="26"/>
      <c r="BF5225" s="26" t="s">
        <v>759</v>
      </c>
      <c r="BG5225" s="26" t="s">
        <v>759</v>
      </c>
      <c r="BH5225" s="26" t="s">
        <v>175</v>
      </c>
      <c r="BI5225" s="26">
        <v>9</v>
      </c>
      <c r="BJ5225" s="26" t="s">
        <v>20</v>
      </c>
    </row>
    <row r="5226" spans="36:62" x14ac:dyDescent="0.25">
      <c r="AJ5226" s="26">
        <v>831</v>
      </c>
      <c r="AK5226" s="26">
        <v>2101199</v>
      </c>
      <c r="AL5226" s="264">
        <v>44226.333333333336</v>
      </c>
      <c r="AM5226" s="26" t="s">
        <v>147</v>
      </c>
      <c r="AN5226" s="26" t="s">
        <v>63</v>
      </c>
      <c r="AO5226" s="26" t="s">
        <v>156</v>
      </c>
      <c r="AP5226" s="26" t="s">
        <v>706</v>
      </c>
      <c r="AQ5226" s="26">
        <v>0</v>
      </c>
      <c r="AR5226" s="26">
        <v>90</v>
      </c>
      <c r="AS5226" s="26" t="s">
        <v>201</v>
      </c>
      <c r="AT5226" s="26" t="s">
        <v>854</v>
      </c>
      <c r="AU5226" s="26" t="s">
        <v>63</v>
      </c>
      <c r="AV5226" s="26" t="s">
        <v>63</v>
      </c>
      <c r="AW5226" s="26" t="s">
        <v>63</v>
      </c>
      <c r="AX5226" s="26" t="s">
        <v>63</v>
      </c>
      <c r="AY5226" s="26">
        <v>43.851849999999899</v>
      </c>
      <c r="AZ5226" s="26">
        <v>-101.406851</v>
      </c>
      <c r="BA5226" s="26" t="s">
        <v>185</v>
      </c>
      <c r="BB5226" s="26" t="s">
        <v>611</v>
      </c>
      <c r="BC5226" s="26" t="s">
        <v>667</v>
      </c>
      <c r="BD5226" s="26" t="s">
        <v>615</v>
      </c>
      <c r="BE5226" s="26"/>
      <c r="BF5226" s="26" t="s">
        <v>68</v>
      </c>
      <c r="BG5226" s="26" t="s">
        <v>68</v>
      </c>
      <c r="BH5226" s="26" t="s">
        <v>160</v>
      </c>
      <c r="BI5226" s="26">
        <v>9</v>
      </c>
      <c r="BJ5226" s="26" t="s">
        <v>217</v>
      </c>
    </row>
    <row r="5227" spans="36:62" x14ac:dyDescent="0.25">
      <c r="AJ5227" s="26">
        <v>832</v>
      </c>
      <c r="AK5227" s="26">
        <v>2101351</v>
      </c>
      <c r="AL5227" s="264">
        <v>44226.541666666664</v>
      </c>
      <c r="AM5227" s="26" t="s">
        <v>565</v>
      </c>
      <c r="AN5227" s="26" t="s">
        <v>63</v>
      </c>
      <c r="AO5227" s="26" t="s">
        <v>156</v>
      </c>
      <c r="AP5227" s="26" t="s">
        <v>159</v>
      </c>
      <c r="AQ5227" s="26">
        <v>0</v>
      </c>
      <c r="AR5227" s="26">
        <v>90</v>
      </c>
      <c r="AS5227" s="26" t="s">
        <v>188</v>
      </c>
      <c r="AT5227" s="26" t="s">
        <v>663</v>
      </c>
      <c r="AU5227" s="26" t="s">
        <v>63</v>
      </c>
      <c r="AV5227" s="26" t="s">
        <v>63</v>
      </c>
      <c r="AW5227" s="26" t="s">
        <v>63</v>
      </c>
      <c r="AX5227" s="26" t="s">
        <v>63</v>
      </c>
      <c r="AY5227" s="26">
        <v>43.900911000000001</v>
      </c>
      <c r="AZ5227" s="26">
        <v>-100.941637999999</v>
      </c>
      <c r="BA5227" s="26" t="s">
        <v>498</v>
      </c>
      <c r="BB5227" s="26" t="s">
        <v>611</v>
      </c>
      <c r="BC5227" s="26" t="s">
        <v>614</v>
      </c>
      <c r="BD5227" s="26" t="s">
        <v>615</v>
      </c>
      <c r="BE5227" s="26"/>
      <c r="BF5227" s="26" t="s">
        <v>68</v>
      </c>
      <c r="BG5227" s="26" t="s">
        <v>68</v>
      </c>
      <c r="BH5227" s="26" t="s">
        <v>160</v>
      </c>
      <c r="BI5227" s="26">
        <v>9</v>
      </c>
      <c r="BJ5227" s="26" t="s">
        <v>217</v>
      </c>
    </row>
    <row r="5228" spans="36:62" x14ac:dyDescent="0.25">
      <c r="AJ5228" s="26">
        <v>833</v>
      </c>
      <c r="AK5228" s="26">
        <v>2101352</v>
      </c>
      <c r="AL5228" s="264">
        <v>44226.541666666664</v>
      </c>
      <c r="AM5228" s="26" t="s">
        <v>565</v>
      </c>
      <c r="AN5228" s="26" t="s">
        <v>69</v>
      </c>
      <c r="AO5228" s="26" t="s">
        <v>214</v>
      </c>
      <c r="AP5228" s="26" t="s">
        <v>159</v>
      </c>
      <c r="AQ5228" s="26">
        <v>0</v>
      </c>
      <c r="AR5228" s="26">
        <v>90</v>
      </c>
      <c r="AS5228" s="26" t="s">
        <v>1540</v>
      </c>
      <c r="AT5228" s="26" t="s">
        <v>663</v>
      </c>
      <c r="AU5228" s="26" t="s">
        <v>63</v>
      </c>
      <c r="AV5228" s="26" t="s">
        <v>63</v>
      </c>
      <c r="AW5228" s="26" t="s">
        <v>63</v>
      </c>
      <c r="AX5228" s="26" t="s">
        <v>63</v>
      </c>
      <c r="AY5228" s="26">
        <v>43.900931</v>
      </c>
      <c r="AZ5228" s="26">
        <v>-100.962846999999</v>
      </c>
      <c r="BA5228" s="26" t="s">
        <v>544</v>
      </c>
      <c r="BB5228" s="26" t="s">
        <v>972</v>
      </c>
      <c r="BC5228" s="26" t="s">
        <v>827</v>
      </c>
      <c r="BD5228" s="26" t="s">
        <v>180</v>
      </c>
      <c r="BE5228" s="26"/>
      <c r="BF5228" s="26" t="s">
        <v>829</v>
      </c>
      <c r="BG5228" s="26" t="s">
        <v>829</v>
      </c>
      <c r="BH5228" s="26" t="s">
        <v>175</v>
      </c>
      <c r="BI5228" s="26">
        <v>9</v>
      </c>
      <c r="BJ5228" s="26" t="s">
        <v>21</v>
      </c>
    </row>
    <row r="5229" spans="36:62" x14ac:dyDescent="0.25">
      <c r="AJ5229" s="26">
        <v>834</v>
      </c>
      <c r="AK5229" s="26">
        <v>2101354</v>
      </c>
      <c r="AL5229" s="264">
        <v>44231.345833333333</v>
      </c>
      <c r="AM5229" s="26" t="s">
        <v>565</v>
      </c>
      <c r="AN5229" s="26" t="s">
        <v>63</v>
      </c>
      <c r="AO5229" s="26" t="s">
        <v>156</v>
      </c>
      <c r="AP5229" s="26" t="s">
        <v>159</v>
      </c>
      <c r="AQ5229" s="26">
        <v>0</v>
      </c>
      <c r="AR5229" s="26">
        <v>90</v>
      </c>
      <c r="AS5229" s="26" t="s">
        <v>188</v>
      </c>
      <c r="AT5229" s="26" t="s">
        <v>613</v>
      </c>
      <c r="AU5229" s="26" t="s">
        <v>63</v>
      </c>
      <c r="AV5229" s="26" t="s">
        <v>63</v>
      </c>
      <c r="AW5229" s="26" t="s">
        <v>63</v>
      </c>
      <c r="AX5229" s="26" t="s">
        <v>63</v>
      </c>
      <c r="AY5229" s="26">
        <v>43.886457999999898</v>
      </c>
      <c r="AZ5229" s="26">
        <v>-100.86565400000001</v>
      </c>
      <c r="BA5229" s="26" t="s">
        <v>185</v>
      </c>
      <c r="BB5229" s="26" t="s">
        <v>611</v>
      </c>
      <c r="BC5229" s="26" t="s">
        <v>614</v>
      </c>
      <c r="BD5229" s="26" t="s">
        <v>615</v>
      </c>
      <c r="BE5229" s="26"/>
      <c r="BF5229" s="26" t="s">
        <v>68</v>
      </c>
      <c r="BG5229" s="26" t="s">
        <v>68</v>
      </c>
      <c r="BH5229" s="26" t="s">
        <v>146</v>
      </c>
      <c r="BI5229" s="26">
        <v>9</v>
      </c>
      <c r="BJ5229" s="26" t="s">
        <v>21</v>
      </c>
    </row>
    <row r="5230" spans="36:62" x14ac:dyDescent="0.25">
      <c r="AJ5230" s="26">
        <v>835</v>
      </c>
      <c r="AK5230" s="26">
        <v>2100964</v>
      </c>
      <c r="AL5230" s="264">
        <v>44223.756944444445</v>
      </c>
      <c r="AM5230" s="26" t="s">
        <v>565</v>
      </c>
      <c r="AN5230" s="26" t="s">
        <v>63</v>
      </c>
      <c r="AO5230" s="26"/>
      <c r="AP5230" s="26"/>
      <c r="AQ5230" s="26">
        <v>-1</v>
      </c>
      <c r="AR5230" s="26">
        <v>90</v>
      </c>
      <c r="AS5230" s="26" t="s">
        <v>168</v>
      </c>
      <c r="AT5230" s="26" t="s">
        <v>71</v>
      </c>
      <c r="AU5230" s="26" t="s">
        <v>63</v>
      </c>
      <c r="AV5230" s="26" t="s">
        <v>63</v>
      </c>
      <c r="AW5230" s="26" t="s">
        <v>63</v>
      </c>
      <c r="AX5230" s="26" t="s">
        <v>63</v>
      </c>
      <c r="AY5230" s="26">
        <v>43.886792</v>
      </c>
      <c r="AZ5230" s="26">
        <v>-100.797287999999</v>
      </c>
      <c r="BA5230" s="26" t="s">
        <v>158</v>
      </c>
      <c r="BB5230" s="26" t="s">
        <v>609</v>
      </c>
      <c r="BC5230" s="26" t="s">
        <v>167</v>
      </c>
      <c r="BD5230" s="26" t="s">
        <v>154</v>
      </c>
      <c r="BE5230" s="26"/>
      <c r="BF5230" s="26" t="s">
        <v>99</v>
      </c>
      <c r="BG5230" s="26" t="s">
        <v>167</v>
      </c>
      <c r="BH5230" s="26" t="s">
        <v>99</v>
      </c>
      <c r="BI5230" s="26">
        <v>9</v>
      </c>
      <c r="BJ5230" s="26" t="s">
        <v>217</v>
      </c>
    </row>
    <row r="5231" spans="36:62" x14ac:dyDescent="0.25">
      <c r="AJ5231" s="26">
        <v>837</v>
      </c>
      <c r="AK5231" s="26">
        <v>2101648</v>
      </c>
      <c r="AL5231" s="264">
        <v>44212.354166666664</v>
      </c>
      <c r="AM5231" s="26" t="s">
        <v>147</v>
      </c>
      <c r="AN5231" s="26" t="s">
        <v>63</v>
      </c>
      <c r="AO5231" s="26"/>
      <c r="AP5231" s="26"/>
      <c r="AQ5231" s="26">
        <v>-1</v>
      </c>
      <c r="AR5231" s="26">
        <v>90</v>
      </c>
      <c r="AS5231" s="26" t="s">
        <v>168</v>
      </c>
      <c r="AT5231" s="26" t="s">
        <v>71</v>
      </c>
      <c r="AU5231" s="26" t="s">
        <v>63</v>
      </c>
      <c r="AV5231" s="26" t="s">
        <v>63</v>
      </c>
      <c r="AW5231" s="26" t="s">
        <v>63</v>
      </c>
      <c r="AX5231" s="26" t="s">
        <v>63</v>
      </c>
      <c r="AY5231" s="26">
        <v>43.847302999999897</v>
      </c>
      <c r="AZ5231" s="26">
        <v>-101.34277</v>
      </c>
      <c r="BA5231" s="26" t="s">
        <v>185</v>
      </c>
      <c r="BB5231" s="26" t="s">
        <v>609</v>
      </c>
      <c r="BC5231" s="26" t="s">
        <v>167</v>
      </c>
      <c r="BD5231" s="26" t="s">
        <v>154</v>
      </c>
      <c r="BE5231" s="26"/>
      <c r="BF5231" s="26" t="s">
        <v>99</v>
      </c>
      <c r="BG5231" s="26" t="s">
        <v>167</v>
      </c>
      <c r="BH5231" s="26" t="s">
        <v>99</v>
      </c>
      <c r="BI5231" s="26">
        <v>9</v>
      </c>
      <c r="BJ5231" s="26" t="s">
        <v>217</v>
      </c>
    </row>
    <row r="5232" spans="36:62" x14ac:dyDescent="0.25">
      <c r="AJ5232" s="26">
        <v>840</v>
      </c>
      <c r="AK5232" s="26">
        <v>2102044</v>
      </c>
      <c r="AL5232" s="264">
        <v>44244.760416666664</v>
      </c>
      <c r="AM5232" s="26" t="s">
        <v>147</v>
      </c>
      <c r="AN5232" s="26" t="s">
        <v>63</v>
      </c>
      <c r="AO5232" s="26"/>
      <c r="AP5232" s="26"/>
      <c r="AQ5232" s="26">
        <v>-1</v>
      </c>
      <c r="AR5232" s="26">
        <v>90</v>
      </c>
      <c r="AS5232" s="26" t="s">
        <v>168</v>
      </c>
      <c r="AT5232" s="26" t="s">
        <v>71</v>
      </c>
      <c r="AU5232" s="26" t="s">
        <v>63</v>
      </c>
      <c r="AV5232" s="26" t="s">
        <v>63</v>
      </c>
      <c r="AW5232" s="26" t="s">
        <v>63</v>
      </c>
      <c r="AX5232" s="26" t="s">
        <v>63</v>
      </c>
      <c r="AY5232" s="26">
        <v>43.901164000000001</v>
      </c>
      <c r="AZ5232" s="26">
        <v>-101.077996999999</v>
      </c>
      <c r="BA5232" s="26" t="s">
        <v>185</v>
      </c>
      <c r="BB5232" s="26" t="s">
        <v>609</v>
      </c>
      <c r="BC5232" s="26" t="s">
        <v>167</v>
      </c>
      <c r="BD5232" s="26" t="s">
        <v>154</v>
      </c>
      <c r="BE5232" s="26"/>
      <c r="BF5232" s="26" t="s">
        <v>99</v>
      </c>
      <c r="BG5232" s="26" t="s">
        <v>167</v>
      </c>
      <c r="BH5232" s="26" t="s">
        <v>99</v>
      </c>
      <c r="BI5232" s="26">
        <v>9</v>
      </c>
      <c r="BJ5232" s="26" t="s">
        <v>217</v>
      </c>
    </row>
    <row r="5233" spans="36:62" x14ac:dyDescent="0.25">
      <c r="AJ5233" s="26">
        <v>843</v>
      </c>
      <c r="AK5233" s="26">
        <v>2102046</v>
      </c>
      <c r="AL5233" s="264">
        <v>44232.791666666664</v>
      </c>
      <c r="AM5233" s="26" t="s">
        <v>147</v>
      </c>
      <c r="AN5233" s="26" t="s">
        <v>63</v>
      </c>
      <c r="AO5233" s="26"/>
      <c r="AP5233" s="26"/>
      <c r="AQ5233" s="26">
        <v>-1</v>
      </c>
      <c r="AR5233" s="26">
        <v>90</v>
      </c>
      <c r="AS5233" s="26" t="s">
        <v>168</v>
      </c>
      <c r="AT5233" s="26" t="s">
        <v>71</v>
      </c>
      <c r="AU5233" s="26" t="s">
        <v>63</v>
      </c>
      <c r="AV5233" s="26" t="s">
        <v>63</v>
      </c>
      <c r="AW5233" s="26" t="s">
        <v>63</v>
      </c>
      <c r="AX5233" s="26" t="s">
        <v>63</v>
      </c>
      <c r="AY5233" s="26">
        <v>43.8512419999999</v>
      </c>
      <c r="AZ5233" s="26">
        <v>-101.466455999999</v>
      </c>
      <c r="BA5233" s="26" t="s">
        <v>207</v>
      </c>
      <c r="BB5233" s="26" t="s">
        <v>609</v>
      </c>
      <c r="BC5233" s="26" t="s">
        <v>167</v>
      </c>
      <c r="BD5233" s="26" t="s">
        <v>154</v>
      </c>
      <c r="BE5233" s="26"/>
      <c r="BF5233" s="26" t="s">
        <v>99</v>
      </c>
      <c r="BG5233" s="26" t="s">
        <v>167</v>
      </c>
      <c r="BH5233" s="26" t="s">
        <v>99</v>
      </c>
      <c r="BI5233" s="26">
        <v>9</v>
      </c>
      <c r="BJ5233" s="26" t="s">
        <v>217</v>
      </c>
    </row>
    <row r="5234" spans="36:62" x14ac:dyDescent="0.25">
      <c r="AJ5234" s="26">
        <v>844</v>
      </c>
      <c r="AK5234" s="26">
        <v>2103267</v>
      </c>
      <c r="AL5234" s="264">
        <v>44266.202777777777</v>
      </c>
      <c r="AM5234" s="26" t="s">
        <v>565</v>
      </c>
      <c r="AN5234" s="26" t="s">
        <v>63</v>
      </c>
      <c r="AO5234" s="26" t="s">
        <v>156</v>
      </c>
      <c r="AP5234" s="26" t="s">
        <v>159</v>
      </c>
      <c r="AQ5234" s="26">
        <v>0</v>
      </c>
      <c r="AR5234" s="26">
        <v>90</v>
      </c>
      <c r="AS5234" s="26" t="s">
        <v>188</v>
      </c>
      <c r="AT5234" s="26" t="s">
        <v>74</v>
      </c>
      <c r="AU5234" s="26" t="s">
        <v>63</v>
      </c>
      <c r="AV5234" s="26" t="s">
        <v>63</v>
      </c>
      <c r="AW5234" s="26" t="s">
        <v>63</v>
      </c>
      <c r="AX5234" s="26" t="s">
        <v>63</v>
      </c>
      <c r="AY5234" s="26">
        <v>43.886502</v>
      </c>
      <c r="AZ5234" s="26">
        <v>-100.758268999999</v>
      </c>
      <c r="BA5234" s="26" t="s">
        <v>208</v>
      </c>
      <c r="BB5234" s="26" t="s">
        <v>611</v>
      </c>
      <c r="BC5234" s="26" t="s">
        <v>68</v>
      </c>
      <c r="BD5234" s="26" t="s">
        <v>615</v>
      </c>
      <c r="BE5234" s="26"/>
      <c r="BF5234" s="26" t="s">
        <v>68</v>
      </c>
      <c r="BG5234" s="26" t="s">
        <v>68</v>
      </c>
      <c r="BH5234" s="26" t="s">
        <v>160</v>
      </c>
      <c r="BI5234" s="26">
        <v>9</v>
      </c>
      <c r="BJ5234" s="26" t="s">
        <v>21</v>
      </c>
    </row>
    <row r="5235" spans="36:62" x14ac:dyDescent="0.25">
      <c r="AJ5235" s="26">
        <v>847</v>
      </c>
      <c r="AK5235" s="26">
        <v>2103489</v>
      </c>
      <c r="AL5235" s="264">
        <v>44269.709027777775</v>
      </c>
      <c r="AM5235" s="26" t="s">
        <v>147</v>
      </c>
      <c r="AN5235" s="26" t="s">
        <v>63</v>
      </c>
      <c r="AO5235" s="26" t="s">
        <v>156</v>
      </c>
      <c r="AP5235" s="26" t="s">
        <v>159</v>
      </c>
      <c r="AQ5235" s="26">
        <v>0</v>
      </c>
      <c r="AR5235" s="26">
        <v>90</v>
      </c>
      <c r="AS5235" s="26" t="s">
        <v>662</v>
      </c>
      <c r="AT5235" s="26" t="s">
        <v>639</v>
      </c>
      <c r="AU5235" s="26" t="s">
        <v>63</v>
      </c>
      <c r="AV5235" s="26" t="s">
        <v>63</v>
      </c>
      <c r="AW5235" s="26" t="s">
        <v>63</v>
      </c>
      <c r="AX5235" s="26" t="s">
        <v>63</v>
      </c>
      <c r="AY5235" s="26">
        <v>43.850966</v>
      </c>
      <c r="AZ5235" s="26">
        <v>-101.46831400000001</v>
      </c>
      <c r="BA5235" s="26" t="s">
        <v>208</v>
      </c>
      <c r="BB5235" s="26" t="s">
        <v>611</v>
      </c>
      <c r="BC5235" s="26" t="s">
        <v>68</v>
      </c>
      <c r="BD5235" s="26" t="s">
        <v>615</v>
      </c>
      <c r="BE5235" s="26"/>
      <c r="BF5235" s="26" t="s">
        <v>68</v>
      </c>
      <c r="BG5235" s="26" t="s">
        <v>209</v>
      </c>
      <c r="BH5235" s="26" t="s">
        <v>146</v>
      </c>
      <c r="BI5235" s="26">
        <v>9</v>
      </c>
      <c r="BJ5235" s="26" t="s">
        <v>217</v>
      </c>
    </row>
    <row r="5236" spans="36:62" x14ac:dyDescent="0.25">
      <c r="AJ5236" s="26">
        <v>848</v>
      </c>
      <c r="AK5236" s="26">
        <v>2102773</v>
      </c>
      <c r="AL5236" s="264">
        <v>44240.350694444445</v>
      </c>
      <c r="AM5236" s="26" t="s">
        <v>147</v>
      </c>
      <c r="AN5236" s="26" t="s">
        <v>63</v>
      </c>
      <c r="AO5236" s="26" t="s">
        <v>156</v>
      </c>
      <c r="AP5236" s="26" t="s">
        <v>686</v>
      </c>
      <c r="AQ5236" s="26">
        <v>0</v>
      </c>
      <c r="AR5236" s="26">
        <v>73</v>
      </c>
      <c r="AS5236" s="26" t="s">
        <v>645</v>
      </c>
      <c r="AT5236" s="26" t="s">
        <v>71</v>
      </c>
      <c r="AU5236" s="26" t="s">
        <v>63</v>
      </c>
      <c r="AV5236" s="26" t="s">
        <v>63</v>
      </c>
      <c r="AW5236" s="26" t="s">
        <v>63</v>
      </c>
      <c r="AX5236" s="26" t="s">
        <v>63</v>
      </c>
      <c r="AY5236" s="26">
        <v>43.839578000000003</v>
      </c>
      <c r="AZ5236" s="26">
        <v>-101.523515</v>
      </c>
      <c r="BA5236" s="26" t="s">
        <v>486</v>
      </c>
      <c r="BB5236" s="26" t="s">
        <v>690</v>
      </c>
      <c r="BC5236" s="26" t="s">
        <v>614</v>
      </c>
      <c r="BD5236" s="26" t="s">
        <v>615</v>
      </c>
      <c r="BE5236" s="26" t="s">
        <v>677</v>
      </c>
      <c r="BF5236" s="26" t="s">
        <v>68</v>
      </c>
      <c r="BG5236" s="26" t="s">
        <v>68</v>
      </c>
      <c r="BH5236" s="26" t="s">
        <v>175</v>
      </c>
      <c r="BI5236" s="26">
        <v>9</v>
      </c>
      <c r="BJ5236" s="26" t="s">
        <v>217</v>
      </c>
    </row>
    <row r="5237" spans="36:62" x14ac:dyDescent="0.25">
      <c r="AJ5237" s="26">
        <v>849</v>
      </c>
      <c r="AK5237" s="26">
        <v>2018362</v>
      </c>
      <c r="AL5237" s="264">
        <v>44009.25</v>
      </c>
      <c r="AM5237" s="26" t="s">
        <v>565</v>
      </c>
      <c r="AN5237" s="26" t="s">
        <v>63</v>
      </c>
      <c r="AO5237" s="26"/>
      <c r="AP5237" s="26"/>
      <c r="AQ5237" s="26">
        <v>-1</v>
      </c>
      <c r="AR5237" s="26">
        <v>90</v>
      </c>
      <c r="AS5237" s="26" t="s">
        <v>168</v>
      </c>
      <c r="AT5237" s="26" t="s">
        <v>71</v>
      </c>
      <c r="AU5237" s="26" t="s">
        <v>63</v>
      </c>
      <c r="AV5237" s="26" t="s">
        <v>63</v>
      </c>
      <c r="AW5237" s="26" t="s">
        <v>63</v>
      </c>
      <c r="AX5237" s="26" t="s">
        <v>63</v>
      </c>
      <c r="AY5237" s="26">
        <v>43.8868119999999</v>
      </c>
      <c r="AZ5237" s="26">
        <v>-100.78658900000001</v>
      </c>
      <c r="BA5237" s="26" t="s">
        <v>166</v>
      </c>
      <c r="BB5237" s="26" t="s">
        <v>609</v>
      </c>
      <c r="BC5237" s="26" t="s">
        <v>167</v>
      </c>
      <c r="BD5237" s="26" t="s">
        <v>154</v>
      </c>
      <c r="BE5237" s="26"/>
      <c r="BF5237" s="26" t="s">
        <v>99</v>
      </c>
      <c r="BG5237" s="26" t="s">
        <v>167</v>
      </c>
      <c r="BH5237" s="26" t="s">
        <v>99</v>
      </c>
      <c r="BI5237" s="26">
        <v>9</v>
      </c>
      <c r="BJ5237" s="26" t="s">
        <v>217</v>
      </c>
    </row>
    <row r="5238" spans="36:62" x14ac:dyDescent="0.25">
      <c r="AJ5238" s="26">
        <v>851</v>
      </c>
      <c r="AK5238" s="26">
        <v>2103175</v>
      </c>
      <c r="AL5238" s="264">
        <v>44261.253472222219</v>
      </c>
      <c r="AM5238" s="26" t="s">
        <v>147</v>
      </c>
      <c r="AN5238" s="26" t="s">
        <v>63</v>
      </c>
      <c r="AO5238" s="26"/>
      <c r="AP5238" s="26"/>
      <c r="AQ5238" s="26">
        <v>-1</v>
      </c>
      <c r="AR5238" s="26">
        <v>90</v>
      </c>
      <c r="AS5238" s="26" t="s">
        <v>168</v>
      </c>
      <c r="AT5238" s="26" t="s">
        <v>71</v>
      </c>
      <c r="AU5238" s="26" t="s">
        <v>63</v>
      </c>
      <c r="AV5238" s="26" t="s">
        <v>63</v>
      </c>
      <c r="AW5238" s="26" t="s">
        <v>63</v>
      </c>
      <c r="AX5238" s="26" t="s">
        <v>63</v>
      </c>
      <c r="AY5238" s="26">
        <v>43.856062000000001</v>
      </c>
      <c r="AZ5238" s="26">
        <v>-101.197318999999</v>
      </c>
      <c r="BA5238" s="26" t="s">
        <v>498</v>
      </c>
      <c r="BB5238" s="26" t="s">
        <v>609</v>
      </c>
      <c r="BC5238" s="26" t="s">
        <v>167</v>
      </c>
      <c r="BD5238" s="26" t="s">
        <v>154</v>
      </c>
      <c r="BE5238" s="26"/>
      <c r="BF5238" s="26" t="s">
        <v>99</v>
      </c>
      <c r="BG5238" s="26" t="s">
        <v>167</v>
      </c>
      <c r="BH5238" s="26" t="s">
        <v>99</v>
      </c>
      <c r="BI5238" s="26">
        <v>9</v>
      </c>
      <c r="BJ5238" s="26" t="s">
        <v>217</v>
      </c>
    </row>
    <row r="5239" spans="36:62" x14ac:dyDescent="0.25">
      <c r="AJ5239" s="26">
        <v>852</v>
      </c>
      <c r="AK5239" s="26">
        <v>2103192</v>
      </c>
      <c r="AL5239" s="264">
        <v>44266.322916666664</v>
      </c>
      <c r="AM5239" s="26" t="s">
        <v>147</v>
      </c>
      <c r="AN5239" s="26" t="s">
        <v>63</v>
      </c>
      <c r="AO5239" s="26" t="s">
        <v>156</v>
      </c>
      <c r="AP5239" s="26" t="s">
        <v>159</v>
      </c>
      <c r="AQ5239" s="26">
        <v>0</v>
      </c>
      <c r="AR5239" s="26">
        <v>90</v>
      </c>
      <c r="AS5239" s="26" t="s">
        <v>1541</v>
      </c>
      <c r="AT5239" s="26" t="s">
        <v>74</v>
      </c>
      <c r="AU5239" s="26" t="s">
        <v>63</v>
      </c>
      <c r="AV5239" s="26" t="s">
        <v>63</v>
      </c>
      <c r="AW5239" s="26" t="s">
        <v>63</v>
      </c>
      <c r="AX5239" s="26" t="s">
        <v>63</v>
      </c>
      <c r="AY5239" s="26">
        <v>43.900933000000002</v>
      </c>
      <c r="AZ5239" s="26">
        <v>-101.074333999999</v>
      </c>
      <c r="BA5239" s="26" t="s">
        <v>158</v>
      </c>
      <c r="BB5239" s="26" t="s">
        <v>611</v>
      </c>
      <c r="BC5239" s="26" t="s">
        <v>667</v>
      </c>
      <c r="BD5239" s="26" t="s">
        <v>615</v>
      </c>
      <c r="BE5239" s="26"/>
      <c r="BF5239" s="26" t="s">
        <v>68</v>
      </c>
      <c r="BG5239" s="26" t="s">
        <v>68</v>
      </c>
      <c r="BH5239" s="26" t="s">
        <v>160</v>
      </c>
      <c r="BI5239" s="26">
        <v>9</v>
      </c>
      <c r="BJ5239" s="26" t="s">
        <v>217</v>
      </c>
    </row>
    <row r="5240" spans="36:62" x14ac:dyDescent="0.25">
      <c r="AJ5240" s="26">
        <v>853</v>
      </c>
      <c r="AK5240" s="26">
        <v>2104298</v>
      </c>
      <c r="AL5240" s="264">
        <v>44284.568749999999</v>
      </c>
      <c r="AM5240" s="26" t="s">
        <v>565</v>
      </c>
      <c r="AN5240" s="26" t="s">
        <v>63</v>
      </c>
      <c r="AO5240" s="26" t="s">
        <v>156</v>
      </c>
      <c r="AP5240" s="26" t="s">
        <v>716</v>
      </c>
      <c r="AQ5240" s="26">
        <v>0</v>
      </c>
      <c r="AR5240" s="26">
        <v>90</v>
      </c>
      <c r="AS5240" s="26" t="s">
        <v>628</v>
      </c>
      <c r="AT5240" s="26" t="s">
        <v>616</v>
      </c>
      <c r="AU5240" s="26" t="s">
        <v>63</v>
      </c>
      <c r="AV5240" s="26" t="s">
        <v>63</v>
      </c>
      <c r="AW5240" s="26" t="s">
        <v>63</v>
      </c>
      <c r="AX5240" s="26" t="s">
        <v>63</v>
      </c>
      <c r="AY5240" s="26">
        <v>43.886769000000001</v>
      </c>
      <c r="AZ5240" s="26">
        <v>-100.818489999999</v>
      </c>
      <c r="BA5240" s="26" t="s">
        <v>571</v>
      </c>
      <c r="BB5240" s="26" t="s">
        <v>609</v>
      </c>
      <c r="BC5240" s="26" t="s">
        <v>667</v>
      </c>
      <c r="BD5240" s="26" t="s">
        <v>68</v>
      </c>
      <c r="BE5240" s="26"/>
      <c r="BF5240" s="26" t="s">
        <v>68</v>
      </c>
      <c r="BG5240" s="26" t="s">
        <v>1542</v>
      </c>
      <c r="BH5240" s="26" t="s">
        <v>1043</v>
      </c>
      <c r="BI5240" s="26">
        <v>9</v>
      </c>
      <c r="BJ5240" s="26" t="s">
        <v>217</v>
      </c>
    </row>
    <row r="5241" spans="36:62" x14ac:dyDescent="0.25">
      <c r="AJ5241" s="26">
        <v>854</v>
      </c>
      <c r="AK5241" s="26">
        <v>2103562</v>
      </c>
      <c r="AL5241" s="264">
        <v>44265.383333333331</v>
      </c>
      <c r="AM5241" s="26" t="s">
        <v>147</v>
      </c>
      <c r="AN5241" s="26" t="s">
        <v>63</v>
      </c>
      <c r="AO5241" s="26" t="s">
        <v>156</v>
      </c>
      <c r="AP5241" s="26" t="s">
        <v>159</v>
      </c>
      <c r="AQ5241" s="26">
        <v>0</v>
      </c>
      <c r="AR5241" s="26">
        <v>90</v>
      </c>
      <c r="AS5241" s="26" t="s">
        <v>1543</v>
      </c>
      <c r="AT5241" s="26" t="s">
        <v>613</v>
      </c>
      <c r="AU5241" s="26" t="s">
        <v>63</v>
      </c>
      <c r="AV5241" s="26" t="s">
        <v>63</v>
      </c>
      <c r="AW5241" s="26" t="s">
        <v>63</v>
      </c>
      <c r="AX5241" s="26" t="s">
        <v>63</v>
      </c>
      <c r="AY5241" s="26">
        <v>43.850915999999899</v>
      </c>
      <c r="AZ5241" s="26">
        <v>-101.471706999999</v>
      </c>
      <c r="BA5241" s="26" t="s">
        <v>208</v>
      </c>
      <c r="BB5241" s="26" t="s">
        <v>611</v>
      </c>
      <c r="BC5241" s="26" t="s">
        <v>667</v>
      </c>
      <c r="BD5241" s="26" t="s">
        <v>615</v>
      </c>
      <c r="BE5241" s="26"/>
      <c r="BF5241" s="26" t="s">
        <v>68</v>
      </c>
      <c r="BG5241" s="26" t="s">
        <v>68</v>
      </c>
      <c r="BH5241" s="26" t="s">
        <v>160</v>
      </c>
      <c r="BI5241" s="26">
        <v>9</v>
      </c>
      <c r="BJ5241" s="26" t="s">
        <v>217</v>
      </c>
    </row>
    <row r="5242" spans="36:62" x14ac:dyDescent="0.25">
      <c r="AJ5242" s="26">
        <v>855</v>
      </c>
      <c r="AK5242" s="26">
        <v>2103571</v>
      </c>
      <c r="AL5242" s="264">
        <v>44270.492361111108</v>
      </c>
      <c r="AM5242" s="26" t="s">
        <v>147</v>
      </c>
      <c r="AN5242" s="26" t="s">
        <v>63</v>
      </c>
      <c r="AO5242" s="26" t="s">
        <v>156</v>
      </c>
      <c r="AP5242" s="26" t="s">
        <v>1545</v>
      </c>
      <c r="AQ5242" s="26">
        <v>0</v>
      </c>
      <c r="AR5242" s="26">
        <v>90</v>
      </c>
      <c r="AS5242" s="26" t="s">
        <v>963</v>
      </c>
      <c r="AT5242" s="26" t="s">
        <v>613</v>
      </c>
      <c r="AU5242" s="26" t="s">
        <v>63</v>
      </c>
      <c r="AV5242" s="26" t="s">
        <v>63</v>
      </c>
      <c r="AW5242" s="26" t="s">
        <v>63</v>
      </c>
      <c r="AX5242" s="26" t="s">
        <v>63</v>
      </c>
      <c r="AY5242" s="26">
        <v>43.854821000000001</v>
      </c>
      <c r="AZ5242" s="26">
        <v>-101.19987500000001</v>
      </c>
      <c r="BA5242" s="26" t="s">
        <v>490</v>
      </c>
      <c r="BB5242" s="26" t="s">
        <v>964</v>
      </c>
      <c r="BC5242" s="26" t="s">
        <v>1546</v>
      </c>
      <c r="BD5242" s="26" t="s">
        <v>828</v>
      </c>
      <c r="BE5242" s="26" t="s">
        <v>1544</v>
      </c>
      <c r="BF5242" s="26" t="s">
        <v>829</v>
      </c>
      <c r="BG5242" s="26" t="s">
        <v>829</v>
      </c>
      <c r="BH5242" s="26" t="s">
        <v>965</v>
      </c>
      <c r="BI5242" s="26">
        <v>9</v>
      </c>
      <c r="BJ5242" s="26" t="s">
        <v>217</v>
      </c>
    </row>
    <row r="5243" spans="36:62" x14ac:dyDescent="0.25">
      <c r="AJ5243" s="26">
        <v>856</v>
      </c>
      <c r="AK5243" s="26">
        <v>2103835</v>
      </c>
      <c r="AL5243" s="264">
        <v>44277.248611111114</v>
      </c>
      <c r="AM5243" s="26" t="s">
        <v>147</v>
      </c>
      <c r="AN5243" s="26" t="s">
        <v>63</v>
      </c>
      <c r="AO5243" s="26"/>
      <c r="AP5243" s="26"/>
      <c r="AQ5243" s="26">
        <v>-1</v>
      </c>
      <c r="AR5243" s="26">
        <v>90</v>
      </c>
      <c r="AS5243" s="26" t="s">
        <v>168</v>
      </c>
      <c r="AT5243" s="26" t="s">
        <v>74</v>
      </c>
      <c r="AU5243" s="26" t="s">
        <v>63</v>
      </c>
      <c r="AV5243" s="26" t="s">
        <v>63</v>
      </c>
      <c r="AW5243" s="26" t="s">
        <v>63</v>
      </c>
      <c r="AX5243" s="26" t="s">
        <v>63</v>
      </c>
      <c r="AY5243" s="26">
        <v>43.850783999999898</v>
      </c>
      <c r="AZ5243" s="26">
        <v>-101.372817999999</v>
      </c>
      <c r="BA5243" s="26" t="s">
        <v>166</v>
      </c>
      <c r="BB5243" s="26" t="s">
        <v>611</v>
      </c>
      <c r="BC5243" s="26" t="s">
        <v>167</v>
      </c>
      <c r="BD5243" s="26" t="s">
        <v>154</v>
      </c>
      <c r="BE5243" s="26"/>
      <c r="BF5243" s="26" t="s">
        <v>99</v>
      </c>
      <c r="BG5243" s="26" t="s">
        <v>167</v>
      </c>
      <c r="BH5243" s="26" t="s">
        <v>99</v>
      </c>
      <c r="BI5243" s="26">
        <v>9</v>
      </c>
      <c r="BJ5243" s="26" t="s">
        <v>217</v>
      </c>
    </row>
    <row r="5244" spans="36:62" x14ac:dyDescent="0.25">
      <c r="AJ5244" s="26">
        <v>857</v>
      </c>
      <c r="AK5244" s="26">
        <v>2104103</v>
      </c>
      <c r="AL5244" s="264">
        <v>44284.831944444442</v>
      </c>
      <c r="AM5244" s="26" t="s">
        <v>147</v>
      </c>
      <c r="AN5244" s="26" t="s">
        <v>63</v>
      </c>
      <c r="AO5244" s="26" t="s">
        <v>156</v>
      </c>
      <c r="AP5244" s="26" t="s">
        <v>159</v>
      </c>
      <c r="AQ5244" s="26">
        <v>0</v>
      </c>
      <c r="AR5244" s="26">
        <v>90</v>
      </c>
      <c r="AS5244" s="26" t="s">
        <v>189</v>
      </c>
      <c r="AT5244" s="26" t="s">
        <v>697</v>
      </c>
      <c r="AU5244" s="26" t="s">
        <v>63</v>
      </c>
      <c r="AV5244" s="26" t="s">
        <v>63</v>
      </c>
      <c r="AW5244" s="26" t="s">
        <v>63</v>
      </c>
      <c r="AX5244" s="26" t="s">
        <v>63</v>
      </c>
      <c r="AY5244" s="26">
        <v>43.894928</v>
      </c>
      <c r="AZ5244" s="26">
        <v>-101.114380999999</v>
      </c>
      <c r="BA5244" s="26" t="s">
        <v>494</v>
      </c>
      <c r="BB5244" s="26" t="s">
        <v>611</v>
      </c>
      <c r="BC5244" s="26" t="s">
        <v>667</v>
      </c>
      <c r="BD5244" s="26" t="s">
        <v>68</v>
      </c>
      <c r="BE5244" s="26"/>
      <c r="BF5244" s="26" t="s">
        <v>68</v>
      </c>
      <c r="BG5244" s="26" t="s">
        <v>68</v>
      </c>
      <c r="BH5244" s="26" t="s">
        <v>146</v>
      </c>
      <c r="BI5244" s="26">
        <v>9</v>
      </c>
      <c r="BJ5244" s="26" t="s">
        <v>20</v>
      </c>
    </row>
    <row r="5245" spans="36:62" x14ac:dyDescent="0.25">
      <c r="AJ5245" s="26">
        <v>858</v>
      </c>
      <c r="AK5245" s="26">
        <v>2104342</v>
      </c>
      <c r="AL5245" s="264">
        <v>44281.041666666664</v>
      </c>
      <c r="AM5245" s="26" t="s">
        <v>147</v>
      </c>
      <c r="AN5245" s="26" t="s">
        <v>63</v>
      </c>
      <c r="AO5245" s="26" t="s">
        <v>156</v>
      </c>
      <c r="AP5245" s="26" t="s">
        <v>159</v>
      </c>
      <c r="AQ5245" s="26">
        <v>0</v>
      </c>
      <c r="AR5245" s="26">
        <v>73</v>
      </c>
      <c r="AS5245" s="26" t="s">
        <v>197</v>
      </c>
      <c r="AT5245" s="26" t="s">
        <v>74</v>
      </c>
      <c r="AU5245" s="26" t="s">
        <v>69</v>
      </c>
      <c r="AV5245" s="26" t="s">
        <v>63</v>
      </c>
      <c r="AW5245" s="26" t="s">
        <v>63</v>
      </c>
      <c r="AX5245" s="26" t="s">
        <v>63</v>
      </c>
      <c r="AY5245" s="26">
        <v>43.796765999999899</v>
      </c>
      <c r="AZ5245" s="26">
        <v>-101.533117</v>
      </c>
      <c r="BA5245" s="26" t="s">
        <v>166</v>
      </c>
      <c r="BB5245" s="26" t="s">
        <v>165</v>
      </c>
      <c r="BC5245" s="26" t="s">
        <v>196</v>
      </c>
      <c r="BD5245" s="26" t="s">
        <v>68</v>
      </c>
      <c r="BE5245" s="26" t="s">
        <v>195</v>
      </c>
      <c r="BF5245" s="26" t="s">
        <v>68</v>
      </c>
      <c r="BG5245" s="26" t="s">
        <v>68</v>
      </c>
      <c r="BH5245" s="26" t="s">
        <v>194</v>
      </c>
      <c r="BI5245" s="26">
        <v>9</v>
      </c>
      <c r="BJ5245" s="26" t="s">
        <v>20</v>
      </c>
    </row>
    <row r="5246" spans="36:62" x14ac:dyDescent="0.25">
      <c r="AJ5246" s="26">
        <v>859</v>
      </c>
      <c r="AK5246" s="26">
        <v>2104521</v>
      </c>
      <c r="AL5246" s="264">
        <v>44284.645833333336</v>
      </c>
      <c r="AM5246" s="26" t="s">
        <v>565</v>
      </c>
      <c r="AN5246" s="26" t="s">
        <v>63</v>
      </c>
      <c r="AO5246" s="26" t="s">
        <v>156</v>
      </c>
      <c r="AP5246" s="26" t="s">
        <v>824</v>
      </c>
      <c r="AQ5246" s="26">
        <v>0</v>
      </c>
      <c r="AR5246" s="26">
        <v>90</v>
      </c>
      <c r="AS5246" s="26" t="s">
        <v>963</v>
      </c>
      <c r="AT5246" s="26" t="s">
        <v>1547</v>
      </c>
      <c r="AU5246" s="26" t="s">
        <v>63</v>
      </c>
      <c r="AV5246" s="26" t="s">
        <v>63</v>
      </c>
      <c r="AW5246" s="26" t="s">
        <v>63</v>
      </c>
      <c r="AX5246" s="26" t="s">
        <v>63</v>
      </c>
      <c r="AY5246" s="26">
        <v>43.886499999999899</v>
      </c>
      <c r="AZ5246" s="26">
        <v>-100.835453</v>
      </c>
      <c r="BA5246" s="26" t="s">
        <v>483</v>
      </c>
      <c r="BB5246" s="26" t="s">
        <v>964</v>
      </c>
      <c r="BC5246" s="26" t="s">
        <v>1304</v>
      </c>
      <c r="BD5246" s="26" t="s">
        <v>829</v>
      </c>
      <c r="BE5246" s="26"/>
      <c r="BF5246" s="26" t="s">
        <v>829</v>
      </c>
      <c r="BG5246" s="26" t="s">
        <v>1548</v>
      </c>
      <c r="BH5246" s="26" t="s">
        <v>795</v>
      </c>
      <c r="BI5246" s="26">
        <v>9</v>
      </c>
      <c r="BJ5246" s="26" t="s">
        <v>217</v>
      </c>
    </row>
    <row r="5247" spans="36:62" x14ac:dyDescent="0.25">
      <c r="AJ5247" s="26">
        <v>860</v>
      </c>
      <c r="AK5247" s="26">
        <v>2106185</v>
      </c>
      <c r="AL5247" s="264">
        <v>44338.638888888891</v>
      </c>
      <c r="AM5247" s="26" t="s">
        <v>565</v>
      </c>
      <c r="AN5247" s="26" t="s">
        <v>63</v>
      </c>
      <c r="AO5247" s="26" t="s">
        <v>156</v>
      </c>
      <c r="AP5247" s="26" t="s">
        <v>159</v>
      </c>
      <c r="AQ5247" s="26">
        <v>0</v>
      </c>
      <c r="AR5247" s="26">
        <v>90</v>
      </c>
      <c r="AS5247" s="26" t="s">
        <v>172</v>
      </c>
      <c r="AT5247" s="26" t="s">
        <v>74</v>
      </c>
      <c r="AU5247" s="26" t="s">
        <v>63</v>
      </c>
      <c r="AV5247" s="26" t="s">
        <v>63</v>
      </c>
      <c r="AW5247" s="26" t="s">
        <v>63</v>
      </c>
      <c r="AX5247" s="26" t="s">
        <v>63</v>
      </c>
      <c r="AY5247" s="26">
        <v>43.900945</v>
      </c>
      <c r="AZ5247" s="26">
        <v>-101.05022200000001</v>
      </c>
      <c r="BA5247" s="26" t="s">
        <v>185</v>
      </c>
      <c r="BB5247" s="26" t="s">
        <v>611</v>
      </c>
      <c r="BC5247" s="26" t="s">
        <v>68</v>
      </c>
      <c r="BD5247" s="26" t="s">
        <v>68</v>
      </c>
      <c r="BE5247" s="26"/>
      <c r="BF5247" s="26" t="s">
        <v>62</v>
      </c>
      <c r="BG5247" s="26" t="s">
        <v>68</v>
      </c>
      <c r="BH5247" s="26" t="s">
        <v>160</v>
      </c>
      <c r="BI5247" s="26">
        <v>9</v>
      </c>
      <c r="BJ5247" s="26" t="s">
        <v>217</v>
      </c>
    </row>
    <row r="5248" spans="36:62" x14ac:dyDescent="0.25">
      <c r="AJ5248" s="26">
        <v>861</v>
      </c>
      <c r="AK5248" s="26">
        <v>2106476</v>
      </c>
      <c r="AL5248" s="264">
        <v>44314.902777777781</v>
      </c>
      <c r="AM5248" s="26" t="s">
        <v>565</v>
      </c>
      <c r="AN5248" s="26" t="s">
        <v>63</v>
      </c>
      <c r="AO5248" s="26"/>
      <c r="AP5248" s="26"/>
      <c r="AQ5248" s="26">
        <v>-1</v>
      </c>
      <c r="AR5248" s="26">
        <v>90</v>
      </c>
      <c r="AS5248" s="26" t="s">
        <v>168</v>
      </c>
      <c r="AT5248" s="26" t="s">
        <v>71</v>
      </c>
      <c r="AU5248" s="26" t="s">
        <v>63</v>
      </c>
      <c r="AV5248" s="26" t="s">
        <v>63</v>
      </c>
      <c r="AW5248" s="26" t="s">
        <v>63</v>
      </c>
      <c r="AX5248" s="26" t="s">
        <v>63</v>
      </c>
      <c r="AY5248" s="26">
        <v>43.8868399999999</v>
      </c>
      <c r="AZ5248" s="26">
        <v>-100.87926</v>
      </c>
      <c r="BA5248" s="26" t="s">
        <v>158</v>
      </c>
      <c r="BB5248" s="26" t="s">
        <v>609</v>
      </c>
      <c r="BC5248" s="26" t="s">
        <v>167</v>
      </c>
      <c r="BD5248" s="26" t="s">
        <v>154</v>
      </c>
      <c r="BE5248" s="26"/>
      <c r="BF5248" s="26" t="s">
        <v>99</v>
      </c>
      <c r="BG5248" s="26" t="s">
        <v>167</v>
      </c>
      <c r="BH5248" s="26" t="s">
        <v>99</v>
      </c>
      <c r="BI5248" s="26">
        <v>9</v>
      </c>
      <c r="BJ5248" s="26" t="s">
        <v>217</v>
      </c>
    </row>
    <row r="5249" spans="36:62" x14ac:dyDescent="0.25">
      <c r="AJ5249" s="26">
        <v>862</v>
      </c>
      <c r="AK5249" s="26">
        <v>2106891</v>
      </c>
      <c r="AL5249" s="264">
        <v>44348.986111111109</v>
      </c>
      <c r="AM5249" s="26" t="s">
        <v>565</v>
      </c>
      <c r="AN5249" s="26" t="s">
        <v>63</v>
      </c>
      <c r="AO5249" s="26"/>
      <c r="AP5249" s="26"/>
      <c r="AQ5249" s="26">
        <v>-1</v>
      </c>
      <c r="AR5249" s="26">
        <v>90</v>
      </c>
      <c r="AS5249" s="26" t="s">
        <v>168</v>
      </c>
      <c r="AT5249" s="26" t="s">
        <v>71</v>
      </c>
      <c r="AU5249" s="26" t="s">
        <v>63</v>
      </c>
      <c r="AV5249" s="26" t="s">
        <v>63</v>
      </c>
      <c r="AW5249" s="26" t="s">
        <v>63</v>
      </c>
      <c r="AX5249" s="26" t="s">
        <v>63</v>
      </c>
      <c r="AY5249" s="26">
        <v>43.886769999999899</v>
      </c>
      <c r="AZ5249" s="26">
        <v>-100.819339999999</v>
      </c>
      <c r="BA5249" s="26" t="s">
        <v>158</v>
      </c>
      <c r="BB5249" s="26" t="s">
        <v>609</v>
      </c>
      <c r="BC5249" s="26" t="s">
        <v>167</v>
      </c>
      <c r="BD5249" s="26" t="s">
        <v>154</v>
      </c>
      <c r="BE5249" s="26"/>
      <c r="BF5249" s="26" t="s">
        <v>99</v>
      </c>
      <c r="BG5249" s="26" t="s">
        <v>167</v>
      </c>
      <c r="BH5249" s="26" t="s">
        <v>99</v>
      </c>
      <c r="BI5249" s="26">
        <v>9</v>
      </c>
      <c r="BJ5249" s="26" t="s">
        <v>217</v>
      </c>
    </row>
    <row r="5250" spans="36:62" x14ac:dyDescent="0.25">
      <c r="AJ5250" s="26">
        <v>863</v>
      </c>
      <c r="AK5250" s="26">
        <v>2105425</v>
      </c>
      <c r="AL5250" s="264">
        <v>44303.159722222219</v>
      </c>
      <c r="AM5250" s="26" t="s">
        <v>147</v>
      </c>
      <c r="AN5250" s="26" t="s">
        <v>63</v>
      </c>
      <c r="AO5250" s="26" t="s">
        <v>156</v>
      </c>
      <c r="AP5250" s="26" t="s">
        <v>159</v>
      </c>
      <c r="AQ5250" s="26">
        <v>0</v>
      </c>
      <c r="AR5250" s="26">
        <v>73</v>
      </c>
      <c r="AS5250" s="26" t="s">
        <v>201</v>
      </c>
      <c r="AT5250" s="26" t="s">
        <v>71</v>
      </c>
      <c r="AU5250" s="26" t="s">
        <v>63</v>
      </c>
      <c r="AV5250" s="26" t="s">
        <v>63</v>
      </c>
      <c r="AW5250" s="26" t="s">
        <v>63</v>
      </c>
      <c r="AX5250" s="26" t="s">
        <v>63</v>
      </c>
      <c r="AY5250" s="26">
        <v>43.787804999999899</v>
      </c>
      <c r="AZ5250" s="26">
        <v>-101.531683999999</v>
      </c>
      <c r="BA5250" s="26" t="s">
        <v>158</v>
      </c>
      <c r="BB5250" s="26" t="s">
        <v>165</v>
      </c>
      <c r="BC5250" s="26" t="s">
        <v>162</v>
      </c>
      <c r="BD5250" s="26" t="s">
        <v>68</v>
      </c>
      <c r="BE5250" s="26" t="s">
        <v>200</v>
      </c>
      <c r="BF5250" s="26" t="s">
        <v>68</v>
      </c>
      <c r="BG5250" s="26" t="s">
        <v>68</v>
      </c>
      <c r="BH5250" s="26" t="s">
        <v>199</v>
      </c>
      <c r="BI5250" s="26">
        <v>9</v>
      </c>
      <c r="BJ5250" s="26" t="s">
        <v>20</v>
      </c>
    </row>
    <row r="5251" spans="36:62" x14ac:dyDescent="0.25">
      <c r="AJ5251" s="26">
        <v>865</v>
      </c>
      <c r="AK5251" s="26">
        <v>2106734</v>
      </c>
      <c r="AL5251" s="264">
        <v>44345.588888888888</v>
      </c>
      <c r="AM5251" s="26" t="s">
        <v>147</v>
      </c>
      <c r="AN5251" s="26" t="s">
        <v>63</v>
      </c>
      <c r="AO5251" s="26" t="s">
        <v>156</v>
      </c>
      <c r="AP5251" s="26" t="s">
        <v>159</v>
      </c>
      <c r="AQ5251" s="26">
        <v>0</v>
      </c>
      <c r="AR5251" s="26">
        <v>90</v>
      </c>
      <c r="AS5251" s="26" t="s">
        <v>933</v>
      </c>
      <c r="AT5251" s="26" t="s">
        <v>74</v>
      </c>
      <c r="AU5251" s="26" t="s">
        <v>63</v>
      </c>
      <c r="AV5251" s="26" t="s">
        <v>63</v>
      </c>
      <c r="AW5251" s="26" t="s">
        <v>69</v>
      </c>
      <c r="AX5251" s="26" t="s">
        <v>63</v>
      </c>
      <c r="AY5251" s="26">
        <v>43.901183000000003</v>
      </c>
      <c r="AZ5251" s="26">
        <v>-101.074399</v>
      </c>
      <c r="BA5251" s="26" t="s">
        <v>483</v>
      </c>
      <c r="BB5251" s="26" t="s">
        <v>609</v>
      </c>
      <c r="BC5251" s="26" t="s">
        <v>1549</v>
      </c>
      <c r="BD5251" s="26" t="s">
        <v>68</v>
      </c>
      <c r="BE5251" s="26" t="s">
        <v>705</v>
      </c>
      <c r="BF5251" s="26" t="s">
        <v>68</v>
      </c>
      <c r="BG5251" s="26" t="s">
        <v>68</v>
      </c>
      <c r="BH5251" s="26" t="s">
        <v>646</v>
      </c>
      <c r="BI5251" s="26">
        <v>9</v>
      </c>
      <c r="BJ5251" s="26" t="s">
        <v>21</v>
      </c>
    </row>
    <row r="5252" spans="36:62" x14ac:dyDescent="0.25">
      <c r="AJ5252" s="26">
        <v>866</v>
      </c>
      <c r="AK5252" s="26">
        <v>2106955</v>
      </c>
      <c r="AL5252" s="264">
        <v>44346.615277777775</v>
      </c>
      <c r="AM5252" s="26" t="s">
        <v>147</v>
      </c>
      <c r="AN5252" s="26" t="s">
        <v>63</v>
      </c>
      <c r="AO5252" s="26" t="s">
        <v>156</v>
      </c>
      <c r="AP5252" s="26" t="s">
        <v>159</v>
      </c>
      <c r="AQ5252" s="26">
        <v>0</v>
      </c>
      <c r="AR5252" s="26">
        <v>73</v>
      </c>
      <c r="AS5252" s="26" t="s">
        <v>1022</v>
      </c>
      <c r="AT5252" s="26" t="s">
        <v>71</v>
      </c>
      <c r="AU5252" s="26" t="s">
        <v>69</v>
      </c>
      <c r="AV5252" s="26" t="s">
        <v>63</v>
      </c>
      <c r="AW5252" s="26" t="s">
        <v>63</v>
      </c>
      <c r="AX5252" s="26" t="s">
        <v>63</v>
      </c>
      <c r="AY5252" s="26">
        <v>43.668241000000002</v>
      </c>
      <c r="AZ5252" s="26">
        <v>-101.517786</v>
      </c>
      <c r="BA5252" s="26" t="s">
        <v>158</v>
      </c>
      <c r="BB5252" s="26" t="s">
        <v>165</v>
      </c>
      <c r="BC5252" s="26" t="s">
        <v>1023</v>
      </c>
      <c r="BD5252" s="26" t="s">
        <v>68</v>
      </c>
      <c r="BE5252" s="26" t="s">
        <v>195</v>
      </c>
      <c r="BF5252" s="26" t="s">
        <v>68</v>
      </c>
      <c r="BG5252" s="26" t="s">
        <v>68</v>
      </c>
      <c r="BH5252" s="26" t="s">
        <v>845</v>
      </c>
      <c r="BI5252" s="26">
        <v>9</v>
      </c>
      <c r="BJ5252" s="26" t="s">
        <v>21</v>
      </c>
    </row>
    <row r="5253" spans="36:62" x14ac:dyDescent="0.25">
      <c r="AJ5253" s="26">
        <v>868</v>
      </c>
      <c r="AK5253" s="26">
        <v>2108389</v>
      </c>
      <c r="AL5253" s="264">
        <v>44373.049305555556</v>
      </c>
      <c r="AM5253" s="26" t="s">
        <v>147</v>
      </c>
      <c r="AN5253" s="26" t="s">
        <v>63</v>
      </c>
      <c r="AO5253" s="26"/>
      <c r="AP5253" s="26"/>
      <c r="AQ5253" s="26">
        <v>-1</v>
      </c>
      <c r="AR5253" s="26">
        <v>90</v>
      </c>
      <c r="AS5253" s="26" t="s">
        <v>168</v>
      </c>
      <c r="AT5253" s="26" t="s">
        <v>74</v>
      </c>
      <c r="AU5253" s="26" t="s">
        <v>63</v>
      </c>
      <c r="AV5253" s="26" t="s">
        <v>63</v>
      </c>
      <c r="AW5253" s="26" t="s">
        <v>63</v>
      </c>
      <c r="AX5253" s="26" t="s">
        <v>63</v>
      </c>
      <c r="AY5253" s="26">
        <v>43.850929999999899</v>
      </c>
      <c r="AZ5253" s="26">
        <v>-101.47075100000001</v>
      </c>
      <c r="BA5253" s="26" t="s">
        <v>166</v>
      </c>
      <c r="BB5253" s="26" t="s">
        <v>611</v>
      </c>
      <c r="BC5253" s="26" t="s">
        <v>167</v>
      </c>
      <c r="BD5253" s="26" t="s">
        <v>154</v>
      </c>
      <c r="BE5253" s="26"/>
      <c r="BF5253" s="26" t="s">
        <v>99</v>
      </c>
      <c r="BG5253" s="26" t="s">
        <v>167</v>
      </c>
      <c r="BH5253" s="26" t="s">
        <v>99</v>
      </c>
      <c r="BI5253" s="26">
        <v>9</v>
      </c>
      <c r="BJ5253" s="26" t="s">
        <v>217</v>
      </c>
    </row>
    <row r="5254" spans="36:62" x14ac:dyDescent="0.25">
      <c r="AJ5254" s="26">
        <v>869</v>
      </c>
      <c r="AK5254" s="26">
        <v>2108899</v>
      </c>
      <c r="AL5254" s="264">
        <v>44373.285416666666</v>
      </c>
      <c r="AM5254" s="26" t="s">
        <v>147</v>
      </c>
      <c r="AN5254" s="26" t="s">
        <v>63</v>
      </c>
      <c r="AO5254" s="26"/>
      <c r="AP5254" s="26"/>
      <c r="AQ5254" s="26">
        <v>-1</v>
      </c>
      <c r="AR5254" s="26">
        <v>90</v>
      </c>
      <c r="AS5254" s="26" t="s">
        <v>168</v>
      </c>
      <c r="AT5254" s="26" t="s">
        <v>71</v>
      </c>
      <c r="AU5254" s="26" t="s">
        <v>63</v>
      </c>
      <c r="AV5254" s="26" t="s">
        <v>63</v>
      </c>
      <c r="AW5254" s="26" t="s">
        <v>63</v>
      </c>
      <c r="AX5254" s="26" t="s">
        <v>63</v>
      </c>
      <c r="AY5254" s="26">
        <v>43.851776000000001</v>
      </c>
      <c r="AZ5254" s="26">
        <v>-101.412177</v>
      </c>
      <c r="BA5254" s="26" t="s">
        <v>158</v>
      </c>
      <c r="BB5254" s="26" t="s">
        <v>611</v>
      </c>
      <c r="BC5254" s="26" t="s">
        <v>167</v>
      </c>
      <c r="BD5254" s="26" t="s">
        <v>154</v>
      </c>
      <c r="BE5254" s="26"/>
      <c r="BF5254" s="26" t="s">
        <v>99</v>
      </c>
      <c r="BG5254" s="26" t="s">
        <v>167</v>
      </c>
      <c r="BH5254" s="26" t="s">
        <v>99</v>
      </c>
      <c r="BI5254" s="26">
        <v>9</v>
      </c>
      <c r="BJ5254" s="26" t="s">
        <v>217</v>
      </c>
    </row>
    <row r="5255" spans="36:62" x14ac:dyDescent="0.25">
      <c r="AJ5255" s="26">
        <v>870</v>
      </c>
      <c r="AK5255" s="26">
        <v>2108900</v>
      </c>
      <c r="AL5255" s="264">
        <v>44373.445833333331</v>
      </c>
      <c r="AM5255" s="26" t="s">
        <v>147</v>
      </c>
      <c r="AN5255" s="26" t="s">
        <v>63</v>
      </c>
      <c r="AO5255" s="26"/>
      <c r="AP5255" s="26"/>
      <c r="AQ5255" s="26">
        <v>-1</v>
      </c>
      <c r="AR5255" s="26">
        <v>90</v>
      </c>
      <c r="AS5255" s="26" t="s">
        <v>168</v>
      </c>
      <c r="AT5255" s="26" t="s">
        <v>71</v>
      </c>
      <c r="AU5255" s="26" t="s">
        <v>63</v>
      </c>
      <c r="AV5255" s="26" t="s">
        <v>63</v>
      </c>
      <c r="AW5255" s="26" t="s">
        <v>63</v>
      </c>
      <c r="AX5255" s="26" t="s">
        <v>63</v>
      </c>
      <c r="AY5255" s="26">
        <v>43.850884000000001</v>
      </c>
      <c r="AZ5255" s="26">
        <v>-101.473877</v>
      </c>
      <c r="BA5255" s="26" t="s">
        <v>166</v>
      </c>
      <c r="BB5255" s="26" t="s">
        <v>611</v>
      </c>
      <c r="BC5255" s="26" t="s">
        <v>167</v>
      </c>
      <c r="BD5255" s="26" t="s">
        <v>154</v>
      </c>
      <c r="BE5255" s="26"/>
      <c r="BF5255" s="26" t="s">
        <v>99</v>
      </c>
      <c r="BG5255" s="26" t="s">
        <v>167</v>
      </c>
      <c r="BH5255" s="26" t="s">
        <v>99</v>
      </c>
      <c r="BI5255" s="26">
        <v>9</v>
      </c>
      <c r="BJ5255" s="26" t="s">
        <v>217</v>
      </c>
    </row>
    <row r="5256" spans="36:62" x14ac:dyDescent="0.25">
      <c r="AJ5256" s="26">
        <v>871</v>
      </c>
      <c r="AK5256" s="26">
        <v>2107551</v>
      </c>
      <c r="AL5256" s="264">
        <v>44353.231249999997</v>
      </c>
      <c r="AM5256" s="26" t="s">
        <v>565</v>
      </c>
      <c r="AN5256" s="26" t="s">
        <v>63</v>
      </c>
      <c r="AO5256" s="26"/>
      <c r="AP5256" s="26"/>
      <c r="AQ5256" s="26">
        <v>-1</v>
      </c>
      <c r="AR5256" s="26">
        <v>90</v>
      </c>
      <c r="AS5256" s="26" t="s">
        <v>168</v>
      </c>
      <c r="AT5256" s="26" t="s">
        <v>71</v>
      </c>
      <c r="AU5256" s="26" t="s">
        <v>63</v>
      </c>
      <c r="AV5256" s="26" t="s">
        <v>63</v>
      </c>
      <c r="AW5256" s="26" t="s">
        <v>63</v>
      </c>
      <c r="AX5256" s="26" t="s">
        <v>63</v>
      </c>
      <c r="AY5256" s="26">
        <v>43.886848000000001</v>
      </c>
      <c r="AZ5256" s="26">
        <v>-100.879347999999</v>
      </c>
      <c r="BA5256" s="26" t="s">
        <v>485</v>
      </c>
      <c r="BB5256" s="26" t="s">
        <v>609</v>
      </c>
      <c r="BC5256" s="26" t="s">
        <v>167</v>
      </c>
      <c r="BD5256" s="26" t="s">
        <v>154</v>
      </c>
      <c r="BE5256" s="26"/>
      <c r="BF5256" s="26" t="s">
        <v>99</v>
      </c>
      <c r="BG5256" s="26" t="s">
        <v>167</v>
      </c>
      <c r="BH5256" s="26" t="s">
        <v>99</v>
      </c>
      <c r="BI5256" s="26">
        <v>9</v>
      </c>
      <c r="BJ5256" s="26" t="s">
        <v>217</v>
      </c>
    </row>
    <row r="5257" spans="36:62" x14ac:dyDescent="0.25">
      <c r="AJ5257" s="26">
        <v>872</v>
      </c>
      <c r="AK5257" s="26">
        <v>2108895</v>
      </c>
      <c r="AL5257" s="264">
        <v>44348.868055555555</v>
      </c>
      <c r="AM5257" s="26" t="s">
        <v>565</v>
      </c>
      <c r="AN5257" s="26" t="s">
        <v>63</v>
      </c>
      <c r="AO5257" s="26"/>
      <c r="AP5257" s="26"/>
      <c r="AQ5257" s="26">
        <v>-1</v>
      </c>
      <c r="AR5257" s="26">
        <v>90</v>
      </c>
      <c r="AS5257" s="26" t="s">
        <v>168</v>
      </c>
      <c r="AT5257" s="26" t="s">
        <v>71</v>
      </c>
      <c r="AU5257" s="26" t="s">
        <v>63</v>
      </c>
      <c r="AV5257" s="26" t="s">
        <v>63</v>
      </c>
      <c r="AW5257" s="26" t="s">
        <v>63</v>
      </c>
      <c r="AX5257" s="26" t="s">
        <v>63</v>
      </c>
      <c r="AY5257" s="26">
        <v>43.885120000000001</v>
      </c>
      <c r="AZ5257" s="26">
        <v>-100.736739999999</v>
      </c>
      <c r="BA5257" s="26" t="s">
        <v>158</v>
      </c>
      <c r="BB5257" s="26" t="s">
        <v>609</v>
      </c>
      <c r="BC5257" s="26" t="s">
        <v>167</v>
      </c>
      <c r="BD5257" s="26" t="s">
        <v>154</v>
      </c>
      <c r="BE5257" s="26"/>
      <c r="BF5257" s="26" t="s">
        <v>99</v>
      </c>
      <c r="BG5257" s="26" t="s">
        <v>167</v>
      </c>
      <c r="BH5257" s="26" t="s">
        <v>99</v>
      </c>
      <c r="BI5257" s="26">
        <v>9</v>
      </c>
      <c r="BJ5257" s="26" t="s">
        <v>217</v>
      </c>
    </row>
    <row r="5258" spans="36:62" x14ac:dyDescent="0.25">
      <c r="AJ5258" s="26">
        <v>873</v>
      </c>
      <c r="AK5258" s="26">
        <v>2108906</v>
      </c>
      <c r="AL5258" s="264">
        <v>44387.183333333334</v>
      </c>
      <c r="AM5258" s="26" t="s">
        <v>565</v>
      </c>
      <c r="AN5258" s="26" t="s">
        <v>63</v>
      </c>
      <c r="AO5258" s="26"/>
      <c r="AP5258" s="26"/>
      <c r="AQ5258" s="26">
        <v>-1</v>
      </c>
      <c r="AR5258" s="26">
        <v>90</v>
      </c>
      <c r="AS5258" s="26" t="s">
        <v>168</v>
      </c>
      <c r="AT5258" s="26" t="s">
        <v>704</v>
      </c>
      <c r="AU5258" s="26" t="s">
        <v>63</v>
      </c>
      <c r="AV5258" s="26" t="s">
        <v>63</v>
      </c>
      <c r="AW5258" s="26" t="s">
        <v>63</v>
      </c>
      <c r="AX5258" s="26" t="s">
        <v>63</v>
      </c>
      <c r="AY5258" s="26">
        <v>43.900970999999899</v>
      </c>
      <c r="AZ5258" s="26">
        <v>-100.921995999999</v>
      </c>
      <c r="BA5258" s="26" t="s">
        <v>158</v>
      </c>
      <c r="BB5258" s="26" t="s">
        <v>609</v>
      </c>
      <c r="BC5258" s="26" t="s">
        <v>167</v>
      </c>
      <c r="BD5258" s="26" t="s">
        <v>154</v>
      </c>
      <c r="BE5258" s="26"/>
      <c r="BF5258" s="26" t="s">
        <v>99</v>
      </c>
      <c r="BG5258" s="26" t="s">
        <v>167</v>
      </c>
      <c r="BH5258" s="26" t="s">
        <v>99</v>
      </c>
      <c r="BI5258" s="26">
        <v>9</v>
      </c>
      <c r="BJ5258" s="26" t="s">
        <v>217</v>
      </c>
    </row>
    <row r="5259" spans="36:62" x14ac:dyDescent="0.25">
      <c r="AJ5259" s="26">
        <v>874</v>
      </c>
      <c r="AK5259" s="26">
        <v>2109378</v>
      </c>
      <c r="AL5259" s="264">
        <v>44364.229166666664</v>
      </c>
      <c r="AM5259" s="26" t="s">
        <v>565</v>
      </c>
      <c r="AN5259" s="26" t="s">
        <v>63</v>
      </c>
      <c r="AO5259" s="26"/>
      <c r="AP5259" s="26"/>
      <c r="AQ5259" s="26">
        <v>-1</v>
      </c>
      <c r="AR5259" s="26">
        <v>90</v>
      </c>
      <c r="AS5259" s="26" t="s">
        <v>168</v>
      </c>
      <c r="AT5259" s="26" t="s">
        <v>71</v>
      </c>
      <c r="AU5259" s="26" t="s">
        <v>63</v>
      </c>
      <c r="AV5259" s="26" t="s">
        <v>63</v>
      </c>
      <c r="AW5259" s="26" t="s">
        <v>63</v>
      </c>
      <c r="AX5259" s="26" t="s">
        <v>63</v>
      </c>
      <c r="AY5259" s="26">
        <v>43.883766000000001</v>
      </c>
      <c r="AZ5259" s="26">
        <v>-100.72466</v>
      </c>
      <c r="BA5259" s="26" t="s">
        <v>158</v>
      </c>
      <c r="BB5259" s="26" t="s">
        <v>611</v>
      </c>
      <c r="BC5259" s="26" t="s">
        <v>167</v>
      </c>
      <c r="BD5259" s="26" t="s">
        <v>154</v>
      </c>
      <c r="BE5259" s="26"/>
      <c r="BF5259" s="26" t="s">
        <v>99</v>
      </c>
      <c r="BG5259" s="26" t="s">
        <v>167</v>
      </c>
      <c r="BH5259" s="26" t="s">
        <v>99</v>
      </c>
      <c r="BI5259" s="26">
        <v>9</v>
      </c>
      <c r="BJ5259" s="26" t="s">
        <v>217</v>
      </c>
    </row>
    <row r="5260" spans="36:62" x14ac:dyDescent="0.25">
      <c r="AJ5260" s="26">
        <v>875</v>
      </c>
      <c r="AK5260" s="26">
        <v>2107749</v>
      </c>
      <c r="AL5260" s="264">
        <v>44367.476388888892</v>
      </c>
      <c r="AM5260" s="26" t="s">
        <v>147</v>
      </c>
      <c r="AN5260" s="26" t="s">
        <v>63</v>
      </c>
      <c r="AO5260" s="26" t="s">
        <v>156</v>
      </c>
      <c r="AP5260" s="26" t="s">
        <v>159</v>
      </c>
      <c r="AQ5260" s="26">
        <v>0</v>
      </c>
      <c r="AR5260" s="26">
        <v>90</v>
      </c>
      <c r="AS5260" s="26" t="s">
        <v>933</v>
      </c>
      <c r="AT5260" s="26" t="s">
        <v>71</v>
      </c>
      <c r="AU5260" s="26" t="s">
        <v>63</v>
      </c>
      <c r="AV5260" s="26" t="s">
        <v>63</v>
      </c>
      <c r="AW5260" s="26" t="s">
        <v>63</v>
      </c>
      <c r="AX5260" s="26" t="s">
        <v>63</v>
      </c>
      <c r="AY5260" s="26">
        <v>43.887132000000001</v>
      </c>
      <c r="AZ5260" s="26">
        <v>-101.129711999999</v>
      </c>
      <c r="BA5260" s="26" t="s">
        <v>483</v>
      </c>
      <c r="BB5260" s="26" t="s">
        <v>609</v>
      </c>
      <c r="BC5260" s="26" t="s">
        <v>68</v>
      </c>
      <c r="BD5260" s="26" t="s">
        <v>68</v>
      </c>
      <c r="BE5260" s="26"/>
      <c r="BF5260" s="26" t="s">
        <v>68</v>
      </c>
      <c r="BG5260" s="26" t="s">
        <v>68</v>
      </c>
      <c r="BH5260" s="26" t="s">
        <v>175</v>
      </c>
      <c r="BI5260" s="26">
        <v>9</v>
      </c>
      <c r="BJ5260" s="26" t="s">
        <v>217</v>
      </c>
    </row>
    <row r="5261" spans="36:62" x14ac:dyDescent="0.25">
      <c r="AJ5261" s="26">
        <v>876</v>
      </c>
      <c r="AK5261" s="26">
        <v>2107867</v>
      </c>
      <c r="AL5261" s="264">
        <v>44350.263194444444</v>
      </c>
      <c r="AM5261" s="26" t="s">
        <v>147</v>
      </c>
      <c r="AN5261" s="26" t="s">
        <v>63</v>
      </c>
      <c r="AO5261" s="26" t="s">
        <v>173</v>
      </c>
      <c r="AP5261" s="26" t="s">
        <v>159</v>
      </c>
      <c r="AQ5261" s="26">
        <v>0</v>
      </c>
      <c r="AR5261" s="26">
        <v>73</v>
      </c>
      <c r="AS5261" s="26" t="s">
        <v>1028</v>
      </c>
      <c r="AT5261" s="26" t="s">
        <v>71</v>
      </c>
      <c r="AU5261" s="26" t="s">
        <v>63</v>
      </c>
      <c r="AV5261" s="26" t="s">
        <v>63</v>
      </c>
      <c r="AW5261" s="26" t="s">
        <v>63</v>
      </c>
      <c r="AX5261" s="26" t="s">
        <v>63</v>
      </c>
      <c r="AY5261" s="26">
        <v>43.679665</v>
      </c>
      <c r="AZ5261" s="26">
        <v>-101.541550999999</v>
      </c>
      <c r="BA5261" s="26" t="s">
        <v>166</v>
      </c>
      <c r="BB5261" s="26" t="s">
        <v>165</v>
      </c>
      <c r="BC5261" s="26" t="s">
        <v>170</v>
      </c>
      <c r="BD5261" s="26" t="s">
        <v>68</v>
      </c>
      <c r="BE5261" s="26"/>
      <c r="BF5261" s="26" t="s">
        <v>534</v>
      </c>
      <c r="BG5261" s="26" t="s">
        <v>68</v>
      </c>
      <c r="BH5261" s="26" t="s">
        <v>146</v>
      </c>
      <c r="BI5261" s="26">
        <v>9</v>
      </c>
      <c r="BJ5261" s="26" t="s">
        <v>19</v>
      </c>
    </row>
    <row r="5262" spans="36:62" x14ac:dyDescent="0.25">
      <c r="AJ5262" s="26">
        <v>877</v>
      </c>
      <c r="AK5262" s="26">
        <v>2108897</v>
      </c>
      <c r="AL5262" s="264">
        <v>44367.443749999999</v>
      </c>
      <c r="AM5262" s="26" t="s">
        <v>147</v>
      </c>
      <c r="AN5262" s="26" t="s">
        <v>63</v>
      </c>
      <c r="AO5262" s="26" t="s">
        <v>156</v>
      </c>
      <c r="AP5262" s="26" t="s">
        <v>159</v>
      </c>
      <c r="AQ5262" s="26">
        <v>0</v>
      </c>
      <c r="AR5262" s="26">
        <v>90</v>
      </c>
      <c r="AS5262" s="26" t="s">
        <v>201</v>
      </c>
      <c r="AT5262" s="26" t="s">
        <v>71</v>
      </c>
      <c r="AU5262" s="26" t="s">
        <v>63</v>
      </c>
      <c r="AV5262" s="26" t="s">
        <v>63</v>
      </c>
      <c r="AW5262" s="26" t="s">
        <v>63</v>
      </c>
      <c r="AX5262" s="26" t="s">
        <v>63</v>
      </c>
      <c r="AY5262" s="26">
        <v>43.876818</v>
      </c>
      <c r="AZ5262" s="26">
        <v>-101.149916</v>
      </c>
      <c r="BA5262" s="26" t="s">
        <v>158</v>
      </c>
      <c r="BB5262" s="26" t="s">
        <v>611</v>
      </c>
      <c r="BC5262" s="26" t="s">
        <v>680</v>
      </c>
      <c r="BD5262" s="26" t="s">
        <v>68</v>
      </c>
      <c r="BE5262" s="26"/>
      <c r="BF5262" s="26" t="s">
        <v>68</v>
      </c>
      <c r="BG5262" s="26" t="s">
        <v>68</v>
      </c>
      <c r="BH5262" s="26" t="s">
        <v>146</v>
      </c>
      <c r="BI5262" s="26">
        <v>9</v>
      </c>
      <c r="BJ5262" s="26" t="s">
        <v>217</v>
      </c>
    </row>
    <row r="5263" spans="36:62" x14ac:dyDescent="0.25">
      <c r="AJ5263" s="26">
        <v>878</v>
      </c>
      <c r="AK5263" s="26">
        <v>2108902</v>
      </c>
      <c r="AL5263" s="264">
        <v>44378.628472222219</v>
      </c>
      <c r="AM5263" s="26" t="s">
        <v>147</v>
      </c>
      <c r="AN5263" s="26" t="s">
        <v>63</v>
      </c>
      <c r="AO5263" s="26" t="s">
        <v>156</v>
      </c>
      <c r="AP5263" s="26" t="s">
        <v>159</v>
      </c>
      <c r="AQ5263" s="26">
        <v>0</v>
      </c>
      <c r="AR5263" s="26">
        <v>90</v>
      </c>
      <c r="AS5263" s="26" t="s">
        <v>1550</v>
      </c>
      <c r="AT5263" s="26" t="s">
        <v>71</v>
      </c>
      <c r="AU5263" s="26" t="s">
        <v>63</v>
      </c>
      <c r="AV5263" s="26" t="s">
        <v>63</v>
      </c>
      <c r="AW5263" s="26" t="s">
        <v>63</v>
      </c>
      <c r="AX5263" s="26" t="s">
        <v>63</v>
      </c>
      <c r="AY5263" s="26">
        <v>43.847636999999899</v>
      </c>
      <c r="AZ5263" s="26">
        <v>-101.34598800000001</v>
      </c>
      <c r="BA5263" s="26" t="s">
        <v>502</v>
      </c>
      <c r="BB5263" s="26" t="s">
        <v>611</v>
      </c>
      <c r="BC5263" s="26" t="s">
        <v>759</v>
      </c>
      <c r="BD5263" s="26" t="s">
        <v>759</v>
      </c>
      <c r="BE5263" s="26"/>
      <c r="BF5263" s="26" t="s">
        <v>759</v>
      </c>
      <c r="BG5263" s="26" t="s">
        <v>759</v>
      </c>
      <c r="BH5263" s="26" t="s">
        <v>175</v>
      </c>
      <c r="BI5263" s="26">
        <v>9</v>
      </c>
      <c r="BJ5263" s="26" t="s">
        <v>217</v>
      </c>
    </row>
    <row r="5264" spans="36:62" x14ac:dyDescent="0.25">
      <c r="AJ5264" s="26">
        <v>879</v>
      </c>
      <c r="AK5264" s="26">
        <v>2109175</v>
      </c>
      <c r="AL5264" s="264">
        <v>44390.989583333336</v>
      </c>
      <c r="AM5264" s="26" t="s">
        <v>565</v>
      </c>
      <c r="AN5264" s="26" t="s">
        <v>63</v>
      </c>
      <c r="AO5264" s="26" t="s">
        <v>204</v>
      </c>
      <c r="AP5264" s="26" t="s">
        <v>159</v>
      </c>
      <c r="AQ5264" s="26">
        <v>0</v>
      </c>
      <c r="AR5264" s="26">
        <v>90</v>
      </c>
      <c r="AS5264" s="26" t="s">
        <v>887</v>
      </c>
      <c r="AT5264" s="26" t="s">
        <v>704</v>
      </c>
      <c r="AU5264" s="26" t="s">
        <v>63</v>
      </c>
      <c r="AV5264" s="26" t="s">
        <v>63</v>
      </c>
      <c r="AW5264" s="26" t="s">
        <v>63</v>
      </c>
      <c r="AX5264" s="26" t="s">
        <v>63</v>
      </c>
      <c r="AY5264" s="26">
        <v>43.901161000000002</v>
      </c>
      <c r="AZ5264" s="26">
        <v>-100.94236600000001</v>
      </c>
      <c r="BA5264" s="26" t="s">
        <v>37</v>
      </c>
      <c r="BB5264" s="26" t="s">
        <v>609</v>
      </c>
      <c r="BC5264" s="26" t="s">
        <v>68</v>
      </c>
      <c r="BD5264" s="26" t="s">
        <v>615</v>
      </c>
      <c r="BE5264" s="26"/>
      <c r="BF5264" s="26" t="s">
        <v>68</v>
      </c>
      <c r="BG5264" s="26" t="s">
        <v>209</v>
      </c>
      <c r="BH5264" s="26" t="s">
        <v>160</v>
      </c>
      <c r="BI5264" s="26">
        <v>9</v>
      </c>
      <c r="BJ5264" s="26" t="s">
        <v>20</v>
      </c>
    </row>
    <row r="5265" spans="36:62" x14ac:dyDescent="0.25">
      <c r="AJ5265" s="26">
        <v>880</v>
      </c>
      <c r="AK5265" s="26">
        <v>2111007</v>
      </c>
      <c r="AL5265" s="264">
        <v>44421.520833333336</v>
      </c>
      <c r="AM5265" s="26" t="s">
        <v>147</v>
      </c>
      <c r="AN5265" s="26" t="s">
        <v>63</v>
      </c>
      <c r="AO5265" s="26" t="s">
        <v>156</v>
      </c>
      <c r="AP5265" s="26" t="s">
        <v>713</v>
      </c>
      <c r="AQ5265" s="26">
        <v>0</v>
      </c>
      <c r="AR5265" s="26">
        <v>90</v>
      </c>
      <c r="AS5265" s="26" t="s">
        <v>628</v>
      </c>
      <c r="AT5265" s="26" t="s">
        <v>71</v>
      </c>
      <c r="AU5265" s="26" t="s">
        <v>63</v>
      </c>
      <c r="AV5265" s="26" t="s">
        <v>63</v>
      </c>
      <c r="AW5265" s="26" t="s">
        <v>63</v>
      </c>
      <c r="AX5265" s="26" t="s">
        <v>63</v>
      </c>
      <c r="AY5265" s="26">
        <v>43.842731000000001</v>
      </c>
      <c r="AZ5265" s="26">
        <v>-101.288962999999</v>
      </c>
      <c r="BA5265" s="26" t="s">
        <v>503</v>
      </c>
      <c r="BB5265" s="26" t="s">
        <v>611</v>
      </c>
      <c r="BC5265" s="26" t="s">
        <v>708</v>
      </c>
      <c r="BD5265" s="26" t="s">
        <v>68</v>
      </c>
      <c r="BE5265" s="26"/>
      <c r="BF5265" s="26" t="s">
        <v>68</v>
      </c>
      <c r="BG5265" s="26" t="s">
        <v>68</v>
      </c>
      <c r="BH5265" s="26" t="s">
        <v>646</v>
      </c>
      <c r="BI5265" s="26">
        <v>9</v>
      </c>
      <c r="BJ5265" s="26" t="s">
        <v>217</v>
      </c>
    </row>
    <row r="5266" spans="36:62" x14ac:dyDescent="0.25">
      <c r="AJ5266" s="26">
        <v>881</v>
      </c>
      <c r="AK5266" s="26">
        <v>2110625</v>
      </c>
      <c r="AL5266" s="264">
        <v>44419.844444444447</v>
      </c>
      <c r="AM5266" s="26" t="s">
        <v>147</v>
      </c>
      <c r="AN5266" s="26" t="s">
        <v>63</v>
      </c>
      <c r="AO5266" s="26"/>
      <c r="AP5266" s="26"/>
      <c r="AQ5266" s="26">
        <v>-1</v>
      </c>
      <c r="AR5266" s="26">
        <v>90</v>
      </c>
      <c r="AS5266" s="26" t="s">
        <v>168</v>
      </c>
      <c r="AT5266" s="26" t="s">
        <v>1535</v>
      </c>
      <c r="AU5266" s="26" t="s">
        <v>63</v>
      </c>
      <c r="AV5266" s="26" t="s">
        <v>63</v>
      </c>
      <c r="AW5266" s="26" t="s">
        <v>63</v>
      </c>
      <c r="AX5266" s="26" t="s">
        <v>63</v>
      </c>
      <c r="AY5266" s="26">
        <v>43.845441999999899</v>
      </c>
      <c r="AZ5266" s="26">
        <v>-101.332679999999</v>
      </c>
      <c r="BA5266" s="26" t="s">
        <v>166</v>
      </c>
      <c r="BB5266" s="26" t="s">
        <v>609</v>
      </c>
      <c r="BC5266" s="26" t="s">
        <v>167</v>
      </c>
      <c r="BD5266" s="26" t="s">
        <v>154</v>
      </c>
      <c r="BE5266" s="26"/>
      <c r="BF5266" s="26" t="s">
        <v>99</v>
      </c>
      <c r="BG5266" s="26" t="s">
        <v>167</v>
      </c>
      <c r="BH5266" s="26" t="s">
        <v>99</v>
      </c>
      <c r="BI5266" s="26">
        <v>9</v>
      </c>
      <c r="BJ5266" s="26" t="s">
        <v>217</v>
      </c>
    </row>
    <row r="5267" spans="36:62" x14ac:dyDescent="0.25">
      <c r="AJ5267" s="26">
        <v>882</v>
      </c>
      <c r="AK5267" s="26">
        <v>2110834</v>
      </c>
      <c r="AL5267" s="264">
        <v>44423.270833333336</v>
      </c>
      <c r="AM5267" s="26" t="s">
        <v>147</v>
      </c>
      <c r="AN5267" s="26" t="s">
        <v>63</v>
      </c>
      <c r="AO5267" s="26"/>
      <c r="AP5267" s="26"/>
      <c r="AQ5267" s="26">
        <v>-1</v>
      </c>
      <c r="AR5267" s="26">
        <v>73</v>
      </c>
      <c r="AS5267" s="26" t="s">
        <v>168</v>
      </c>
      <c r="AT5267" s="26" t="s">
        <v>71</v>
      </c>
      <c r="AU5267" s="26" t="s">
        <v>63</v>
      </c>
      <c r="AV5267" s="26" t="s">
        <v>63</v>
      </c>
      <c r="AW5267" s="26" t="s">
        <v>63</v>
      </c>
      <c r="AX5267" s="26" t="s">
        <v>63</v>
      </c>
      <c r="AY5267" s="26">
        <v>43.746532000000002</v>
      </c>
      <c r="AZ5267" s="26">
        <v>-101.525509999999</v>
      </c>
      <c r="BA5267" s="26" t="s">
        <v>166</v>
      </c>
      <c r="BB5267" s="26" t="s">
        <v>157</v>
      </c>
      <c r="BC5267" s="26" t="s">
        <v>167</v>
      </c>
      <c r="BD5267" s="26" t="s">
        <v>154</v>
      </c>
      <c r="BE5267" s="26"/>
      <c r="BF5267" s="26" t="s">
        <v>99</v>
      </c>
      <c r="BG5267" s="26" t="s">
        <v>167</v>
      </c>
      <c r="BH5267" s="26" t="s">
        <v>99</v>
      </c>
      <c r="BI5267" s="26">
        <v>9</v>
      </c>
      <c r="BJ5267" s="26" t="s">
        <v>217</v>
      </c>
    </row>
    <row r="5268" spans="36:62" x14ac:dyDescent="0.25">
      <c r="AJ5268" s="26">
        <v>883</v>
      </c>
      <c r="AK5268" s="26">
        <v>2110194</v>
      </c>
      <c r="AL5268" s="264">
        <v>44408.843055555553</v>
      </c>
      <c r="AM5268" s="26" t="s">
        <v>565</v>
      </c>
      <c r="AN5268" s="26" t="s">
        <v>63</v>
      </c>
      <c r="AO5268" s="26"/>
      <c r="AP5268" s="26"/>
      <c r="AQ5268" s="26">
        <v>-1</v>
      </c>
      <c r="AR5268" s="26">
        <v>90</v>
      </c>
      <c r="AS5268" s="26" t="s">
        <v>168</v>
      </c>
      <c r="AT5268" s="26" t="s">
        <v>71</v>
      </c>
      <c r="AU5268" s="26" t="s">
        <v>63</v>
      </c>
      <c r="AV5268" s="26" t="s">
        <v>63</v>
      </c>
      <c r="AW5268" s="26" t="s">
        <v>63</v>
      </c>
      <c r="AX5268" s="26" t="s">
        <v>63</v>
      </c>
      <c r="AY5268" s="26">
        <v>43.886467000000003</v>
      </c>
      <c r="AZ5268" s="26">
        <v>-100.859677</v>
      </c>
      <c r="BA5268" s="26" t="s">
        <v>485</v>
      </c>
      <c r="BB5268" s="26" t="s">
        <v>611</v>
      </c>
      <c r="BC5268" s="26" t="s">
        <v>167</v>
      </c>
      <c r="BD5268" s="26" t="s">
        <v>154</v>
      </c>
      <c r="BE5268" s="26"/>
      <c r="BF5268" s="26" t="s">
        <v>99</v>
      </c>
      <c r="BG5268" s="26" t="s">
        <v>167</v>
      </c>
      <c r="BH5268" s="26" t="s">
        <v>99</v>
      </c>
      <c r="BI5268" s="26">
        <v>9</v>
      </c>
      <c r="BJ5268" s="26" t="s">
        <v>217</v>
      </c>
    </row>
    <row r="5269" spans="36:62" x14ac:dyDescent="0.25">
      <c r="AJ5269" s="26">
        <v>884</v>
      </c>
      <c r="AK5269" s="26">
        <v>2111603</v>
      </c>
      <c r="AL5269" s="264">
        <v>44443.261111111111</v>
      </c>
      <c r="AM5269" s="26" t="s">
        <v>565</v>
      </c>
      <c r="AN5269" s="26" t="s">
        <v>63</v>
      </c>
      <c r="AO5269" s="26"/>
      <c r="AP5269" s="26"/>
      <c r="AQ5269" s="26">
        <v>-1</v>
      </c>
      <c r="AR5269" s="26">
        <v>90</v>
      </c>
      <c r="AS5269" s="26" t="s">
        <v>168</v>
      </c>
      <c r="AT5269" s="26" t="s">
        <v>616</v>
      </c>
      <c r="AU5269" s="26" t="s">
        <v>63</v>
      </c>
      <c r="AV5269" s="26" t="s">
        <v>63</v>
      </c>
      <c r="AW5269" s="26" t="s">
        <v>63</v>
      </c>
      <c r="AX5269" s="26" t="s">
        <v>63</v>
      </c>
      <c r="AY5269" s="26">
        <v>43.9009369999999</v>
      </c>
      <c r="AZ5269" s="26">
        <v>-101.0133</v>
      </c>
      <c r="BA5269" s="26" t="s">
        <v>158</v>
      </c>
      <c r="BB5269" s="26" t="s">
        <v>611</v>
      </c>
      <c r="BC5269" s="26" t="s">
        <v>167</v>
      </c>
      <c r="BD5269" s="26" t="s">
        <v>154</v>
      </c>
      <c r="BE5269" s="26"/>
      <c r="BF5269" s="26" t="s">
        <v>99</v>
      </c>
      <c r="BG5269" s="26" t="s">
        <v>167</v>
      </c>
      <c r="BH5269" s="26" t="s">
        <v>99</v>
      </c>
      <c r="BI5269" s="26">
        <v>9</v>
      </c>
      <c r="BJ5269" s="26" t="s">
        <v>217</v>
      </c>
    </row>
    <row r="5270" spans="36:62" x14ac:dyDescent="0.25">
      <c r="AJ5270" s="26">
        <v>885</v>
      </c>
      <c r="AK5270" s="26">
        <v>2111988</v>
      </c>
      <c r="AL5270" s="264">
        <v>44446.354166666664</v>
      </c>
      <c r="AM5270" s="26" t="s">
        <v>147</v>
      </c>
      <c r="AN5270" s="26" t="s">
        <v>63</v>
      </c>
      <c r="AO5270" s="26"/>
      <c r="AP5270" s="26"/>
      <c r="AQ5270" s="26">
        <v>-1</v>
      </c>
      <c r="AR5270" s="26">
        <v>90</v>
      </c>
      <c r="AS5270" s="26" t="s">
        <v>168</v>
      </c>
      <c r="AT5270" s="26" t="s">
        <v>71</v>
      </c>
      <c r="AU5270" s="26" t="s">
        <v>63</v>
      </c>
      <c r="AV5270" s="26" t="s">
        <v>63</v>
      </c>
      <c r="AW5270" s="26" t="s">
        <v>63</v>
      </c>
      <c r="AX5270" s="26" t="s">
        <v>63</v>
      </c>
      <c r="AY5270" s="26">
        <v>43.865327999999899</v>
      </c>
      <c r="AZ5270" s="26">
        <v>-101.177926999999</v>
      </c>
      <c r="BA5270" s="26" t="s">
        <v>158</v>
      </c>
      <c r="BB5270" s="26" t="s">
        <v>611</v>
      </c>
      <c r="BC5270" s="26" t="s">
        <v>167</v>
      </c>
      <c r="BD5270" s="26" t="s">
        <v>154</v>
      </c>
      <c r="BE5270" s="26"/>
      <c r="BF5270" s="26" t="s">
        <v>99</v>
      </c>
      <c r="BG5270" s="26" t="s">
        <v>167</v>
      </c>
      <c r="BH5270" s="26" t="s">
        <v>99</v>
      </c>
      <c r="BI5270" s="26">
        <v>9</v>
      </c>
      <c r="BJ5270" s="26" t="s">
        <v>217</v>
      </c>
    </row>
    <row r="5271" spans="36:62" x14ac:dyDescent="0.25">
      <c r="AJ5271" s="26">
        <v>886</v>
      </c>
      <c r="AK5271" s="26">
        <v>2111597</v>
      </c>
      <c r="AL5271" s="264">
        <v>44435.609027777777</v>
      </c>
      <c r="AM5271" s="26" t="s">
        <v>565</v>
      </c>
      <c r="AN5271" s="26" t="s">
        <v>63</v>
      </c>
      <c r="AO5271" s="26" t="s">
        <v>156</v>
      </c>
      <c r="AP5271" s="26" t="s">
        <v>159</v>
      </c>
      <c r="AQ5271" s="26">
        <v>0</v>
      </c>
      <c r="AR5271" s="26">
        <v>90</v>
      </c>
      <c r="AS5271" s="26" t="s">
        <v>721</v>
      </c>
      <c r="AT5271" s="26" t="s">
        <v>71</v>
      </c>
      <c r="AU5271" s="26" t="s">
        <v>63</v>
      </c>
      <c r="AV5271" s="26" t="s">
        <v>63</v>
      </c>
      <c r="AW5271" s="26" t="s">
        <v>63</v>
      </c>
      <c r="AX5271" s="26" t="s">
        <v>63</v>
      </c>
      <c r="AY5271" s="26">
        <v>43.8865529999999</v>
      </c>
      <c r="AZ5271" s="26">
        <v>-100.793510999999</v>
      </c>
      <c r="BA5271" s="26" t="s">
        <v>208</v>
      </c>
      <c r="BB5271" s="26" t="s">
        <v>609</v>
      </c>
      <c r="BC5271" s="26" t="s">
        <v>680</v>
      </c>
      <c r="BD5271" s="26" t="s">
        <v>68</v>
      </c>
      <c r="BE5271" s="26"/>
      <c r="BF5271" s="26" t="s">
        <v>675</v>
      </c>
      <c r="BG5271" s="26" t="s">
        <v>68</v>
      </c>
      <c r="BH5271" s="26" t="s">
        <v>146</v>
      </c>
      <c r="BI5271" s="26">
        <v>9</v>
      </c>
      <c r="BJ5271" s="26" t="s">
        <v>217</v>
      </c>
    </row>
    <row r="5272" spans="36:62" x14ac:dyDescent="0.25">
      <c r="AJ5272" s="26">
        <v>888</v>
      </c>
      <c r="AK5272" s="26">
        <v>2110195</v>
      </c>
      <c r="AL5272" s="264">
        <v>44412.73333333333</v>
      </c>
      <c r="AM5272" s="26" t="s">
        <v>147</v>
      </c>
      <c r="AN5272" s="26" t="s">
        <v>63</v>
      </c>
      <c r="AO5272" s="26" t="s">
        <v>204</v>
      </c>
      <c r="AP5272" s="26" t="s">
        <v>159</v>
      </c>
      <c r="AQ5272" s="26">
        <v>0</v>
      </c>
      <c r="AR5272" s="26">
        <v>73</v>
      </c>
      <c r="AS5272" s="26" t="s">
        <v>189</v>
      </c>
      <c r="AT5272" s="26" t="s">
        <v>71</v>
      </c>
      <c r="AU5272" s="26" t="s">
        <v>63</v>
      </c>
      <c r="AV5272" s="26" t="s">
        <v>63</v>
      </c>
      <c r="AW5272" s="26" t="s">
        <v>63</v>
      </c>
      <c r="AX5272" s="26" t="s">
        <v>63</v>
      </c>
      <c r="AY5272" s="26">
        <v>43.8232959999999</v>
      </c>
      <c r="AZ5272" s="26">
        <v>-101.522409999999</v>
      </c>
      <c r="BA5272" s="26" t="s">
        <v>37</v>
      </c>
      <c r="BB5272" s="26" t="s">
        <v>157</v>
      </c>
      <c r="BC5272" s="26" t="s">
        <v>68</v>
      </c>
      <c r="BD5272" s="26" t="s">
        <v>203</v>
      </c>
      <c r="BE5272" s="26" t="s">
        <v>202</v>
      </c>
      <c r="BF5272" s="26" t="s">
        <v>68</v>
      </c>
      <c r="BG5272" s="26" t="s">
        <v>68</v>
      </c>
      <c r="BH5272" s="26" t="s">
        <v>160</v>
      </c>
      <c r="BI5272" s="26">
        <v>9</v>
      </c>
      <c r="BJ5272" s="26" t="s">
        <v>20</v>
      </c>
    </row>
    <row r="5273" spans="36:62" x14ac:dyDescent="0.25">
      <c r="AJ5273" s="26">
        <v>889</v>
      </c>
      <c r="AK5273" s="26">
        <v>2110549</v>
      </c>
      <c r="AL5273" s="264">
        <v>44415.603472222225</v>
      </c>
      <c r="AM5273" s="26" t="s">
        <v>147</v>
      </c>
      <c r="AN5273" s="26" t="s">
        <v>63</v>
      </c>
      <c r="AO5273" s="26" t="s">
        <v>156</v>
      </c>
      <c r="AP5273" s="26" t="s">
        <v>159</v>
      </c>
      <c r="AQ5273" s="26">
        <v>0</v>
      </c>
      <c r="AR5273" s="26">
        <v>90</v>
      </c>
      <c r="AS5273" s="26" t="s">
        <v>1551</v>
      </c>
      <c r="AT5273" s="26" t="s">
        <v>71</v>
      </c>
      <c r="AU5273" s="26" t="s">
        <v>63</v>
      </c>
      <c r="AV5273" s="26" t="s">
        <v>63</v>
      </c>
      <c r="AW5273" s="26" t="s">
        <v>63</v>
      </c>
      <c r="AX5273" s="26" t="s">
        <v>63</v>
      </c>
      <c r="AY5273" s="26">
        <v>43.851723999999898</v>
      </c>
      <c r="AZ5273" s="26">
        <v>-101.415846999999</v>
      </c>
      <c r="BA5273" s="26" t="s">
        <v>158</v>
      </c>
      <c r="BB5273" s="26" t="s">
        <v>811</v>
      </c>
      <c r="BC5273" s="26" t="s">
        <v>68</v>
      </c>
      <c r="BD5273" s="26" t="s">
        <v>68</v>
      </c>
      <c r="BE5273" s="26"/>
      <c r="BF5273" s="26" t="s">
        <v>1020</v>
      </c>
      <c r="BG5273" s="26" t="s">
        <v>68</v>
      </c>
      <c r="BH5273" s="26" t="s">
        <v>175</v>
      </c>
      <c r="BI5273" s="26">
        <v>9</v>
      </c>
      <c r="BJ5273" s="26" t="s">
        <v>217</v>
      </c>
    </row>
    <row r="5274" spans="36:62" x14ac:dyDescent="0.25">
      <c r="AJ5274" s="26">
        <v>890</v>
      </c>
      <c r="AK5274" s="26">
        <v>2110626</v>
      </c>
      <c r="AL5274" s="264">
        <v>44418.84097222222</v>
      </c>
      <c r="AM5274" s="26" t="s">
        <v>565</v>
      </c>
      <c r="AN5274" s="26" t="s">
        <v>63</v>
      </c>
      <c r="AO5274" s="26" t="s">
        <v>156</v>
      </c>
      <c r="AP5274" s="26" t="s">
        <v>159</v>
      </c>
      <c r="AQ5274" s="26">
        <v>0</v>
      </c>
      <c r="AR5274" s="26">
        <v>90</v>
      </c>
      <c r="AS5274" s="26" t="s">
        <v>938</v>
      </c>
      <c r="AT5274" s="26" t="s">
        <v>71</v>
      </c>
      <c r="AU5274" s="26" t="s">
        <v>63</v>
      </c>
      <c r="AV5274" s="26" t="s">
        <v>63</v>
      </c>
      <c r="AW5274" s="26" t="s">
        <v>63</v>
      </c>
      <c r="AX5274" s="26" t="s">
        <v>63</v>
      </c>
      <c r="AY5274" s="26">
        <v>43.900939000000001</v>
      </c>
      <c r="AZ5274" s="26">
        <v>-100.995265</v>
      </c>
      <c r="BA5274" s="26" t="s">
        <v>485</v>
      </c>
      <c r="BB5274" s="26" t="s">
        <v>611</v>
      </c>
      <c r="BC5274" s="26" t="s">
        <v>680</v>
      </c>
      <c r="BD5274" s="26" t="s">
        <v>68</v>
      </c>
      <c r="BE5274" s="26"/>
      <c r="BF5274" s="26" t="s">
        <v>698</v>
      </c>
      <c r="BG5274" s="26" t="s">
        <v>68</v>
      </c>
      <c r="BH5274" s="26" t="s">
        <v>160</v>
      </c>
      <c r="BI5274" s="26">
        <v>9</v>
      </c>
      <c r="BJ5274" s="26" t="s">
        <v>217</v>
      </c>
    </row>
    <row r="5275" spans="36:62" x14ac:dyDescent="0.25">
      <c r="AJ5275" s="26">
        <v>891</v>
      </c>
      <c r="AK5275" s="26">
        <v>2110628</v>
      </c>
      <c r="AL5275" s="264">
        <v>44421.292361111111</v>
      </c>
      <c r="AM5275" s="26" t="s">
        <v>147</v>
      </c>
      <c r="AN5275" s="26" t="s">
        <v>63</v>
      </c>
      <c r="AO5275" s="26" t="s">
        <v>204</v>
      </c>
      <c r="AP5275" s="26" t="s">
        <v>159</v>
      </c>
      <c r="AQ5275" s="26">
        <v>0</v>
      </c>
      <c r="AR5275" s="26">
        <v>90</v>
      </c>
      <c r="AS5275" s="26" t="s">
        <v>1552</v>
      </c>
      <c r="AT5275" s="26" t="s">
        <v>71</v>
      </c>
      <c r="AU5275" s="26" t="s">
        <v>63</v>
      </c>
      <c r="AV5275" s="26" t="s">
        <v>69</v>
      </c>
      <c r="AW5275" s="26" t="s">
        <v>63</v>
      </c>
      <c r="AX5275" s="26" t="s">
        <v>63</v>
      </c>
      <c r="AY5275" s="26">
        <v>43.8426329999999</v>
      </c>
      <c r="AZ5275" s="26">
        <v>-101.259367999999</v>
      </c>
      <c r="BA5275" s="26" t="s">
        <v>37</v>
      </c>
      <c r="BB5275" s="26" t="s">
        <v>611</v>
      </c>
      <c r="BC5275" s="26" t="s">
        <v>1025</v>
      </c>
      <c r="BD5275" s="26" t="s">
        <v>68</v>
      </c>
      <c r="BE5275" s="26" t="s">
        <v>644</v>
      </c>
      <c r="BF5275" s="26" t="s">
        <v>68</v>
      </c>
      <c r="BG5275" s="26" t="s">
        <v>68</v>
      </c>
      <c r="BH5275" s="26" t="s">
        <v>757</v>
      </c>
      <c r="BI5275" s="26">
        <v>9</v>
      </c>
      <c r="BJ5275" s="26" t="s">
        <v>19</v>
      </c>
    </row>
    <row r="5276" spans="36:62" x14ac:dyDescent="0.25">
      <c r="AJ5276" s="26">
        <v>892</v>
      </c>
      <c r="AK5276" s="26">
        <v>2110629</v>
      </c>
      <c r="AL5276" s="264">
        <v>44422.895833333336</v>
      </c>
      <c r="AM5276" s="26" t="s">
        <v>147</v>
      </c>
      <c r="AN5276" s="26" t="s">
        <v>63</v>
      </c>
      <c r="AO5276" s="26" t="s">
        <v>156</v>
      </c>
      <c r="AP5276" s="26" t="s">
        <v>159</v>
      </c>
      <c r="AQ5276" s="26">
        <v>0</v>
      </c>
      <c r="AR5276" s="26">
        <v>90</v>
      </c>
      <c r="AS5276" s="26" t="s">
        <v>1553</v>
      </c>
      <c r="AT5276" s="26" t="s">
        <v>71</v>
      </c>
      <c r="AU5276" s="26" t="s">
        <v>63</v>
      </c>
      <c r="AV5276" s="26" t="s">
        <v>63</v>
      </c>
      <c r="AW5276" s="26" t="s">
        <v>63</v>
      </c>
      <c r="AX5276" s="26" t="s">
        <v>63</v>
      </c>
      <c r="AY5276" s="26">
        <v>43.851225999999897</v>
      </c>
      <c r="AZ5276" s="26">
        <v>-101.450531999999</v>
      </c>
      <c r="BA5276" s="26" t="s">
        <v>560</v>
      </c>
      <c r="BB5276" s="26" t="s">
        <v>611</v>
      </c>
      <c r="BC5276" s="26" t="s">
        <v>1109</v>
      </c>
      <c r="BD5276" s="26" t="s">
        <v>759</v>
      </c>
      <c r="BE5276" s="26"/>
      <c r="BF5276" s="26" t="s">
        <v>759</v>
      </c>
      <c r="BG5276" s="26" t="s">
        <v>1110</v>
      </c>
      <c r="BH5276" s="26" t="s">
        <v>1455</v>
      </c>
      <c r="BI5276" s="26">
        <v>9</v>
      </c>
      <c r="BJ5276" s="26" t="s">
        <v>21</v>
      </c>
    </row>
    <row r="5277" spans="36:62" x14ac:dyDescent="0.25">
      <c r="AJ5277" s="26">
        <v>893</v>
      </c>
      <c r="AK5277" s="26">
        <v>2113178</v>
      </c>
      <c r="AL5277" s="264">
        <v>44455.63958333333</v>
      </c>
      <c r="AM5277" s="26" t="s">
        <v>565</v>
      </c>
      <c r="AN5277" s="26" t="s">
        <v>63</v>
      </c>
      <c r="AO5277" s="26" t="s">
        <v>156</v>
      </c>
      <c r="AP5277" s="26" t="s">
        <v>159</v>
      </c>
      <c r="AQ5277" s="26">
        <v>0</v>
      </c>
      <c r="AR5277" s="26">
        <v>90</v>
      </c>
      <c r="AS5277" s="26" t="s">
        <v>1555</v>
      </c>
      <c r="AT5277" s="26" t="s">
        <v>71</v>
      </c>
      <c r="AU5277" s="26" t="s">
        <v>63</v>
      </c>
      <c r="AV5277" s="26" t="s">
        <v>63</v>
      </c>
      <c r="AW5277" s="26" t="s">
        <v>63</v>
      </c>
      <c r="AX5277" s="26" t="s">
        <v>63</v>
      </c>
      <c r="AY5277" s="26">
        <v>43.886571000000004</v>
      </c>
      <c r="AZ5277" s="26">
        <v>-100.770775</v>
      </c>
      <c r="BA5277" s="26" t="s">
        <v>493</v>
      </c>
      <c r="BB5277" s="26" t="s">
        <v>811</v>
      </c>
      <c r="BC5277" s="26" t="s">
        <v>1556</v>
      </c>
      <c r="BD5277" s="26" t="s">
        <v>68</v>
      </c>
      <c r="BE5277" s="26" t="s">
        <v>1554</v>
      </c>
      <c r="BF5277" s="26" t="s">
        <v>68</v>
      </c>
      <c r="BG5277" s="26" t="s">
        <v>68</v>
      </c>
      <c r="BH5277" s="26" t="s">
        <v>1531</v>
      </c>
      <c r="BI5277" s="26">
        <v>9</v>
      </c>
      <c r="BJ5277" s="26" t="s">
        <v>18</v>
      </c>
    </row>
    <row r="5278" spans="36:62" x14ac:dyDescent="0.25">
      <c r="AJ5278" s="26">
        <v>894</v>
      </c>
      <c r="AK5278" s="26">
        <v>2113106</v>
      </c>
      <c r="AL5278" s="264">
        <v>44455.6875</v>
      </c>
      <c r="AM5278" s="26" t="s">
        <v>565</v>
      </c>
      <c r="AN5278" s="26" t="s">
        <v>63</v>
      </c>
      <c r="AO5278" s="26" t="s">
        <v>156</v>
      </c>
      <c r="AP5278" s="26" t="s">
        <v>159</v>
      </c>
      <c r="AQ5278" s="26">
        <v>0</v>
      </c>
      <c r="AR5278" s="26">
        <v>90</v>
      </c>
      <c r="AS5278" s="26" t="s">
        <v>628</v>
      </c>
      <c r="AT5278" s="26" t="s">
        <v>71</v>
      </c>
      <c r="AU5278" s="26" t="s">
        <v>63</v>
      </c>
      <c r="AV5278" s="26" t="s">
        <v>63</v>
      </c>
      <c r="AW5278" s="26" t="s">
        <v>63</v>
      </c>
      <c r="AX5278" s="26" t="s">
        <v>63</v>
      </c>
      <c r="AY5278" s="26">
        <v>43.886572999999899</v>
      </c>
      <c r="AZ5278" s="26">
        <v>-100.780073</v>
      </c>
      <c r="BA5278" s="26" t="s">
        <v>493</v>
      </c>
      <c r="BB5278" s="26" t="s">
        <v>611</v>
      </c>
      <c r="BC5278" s="26" t="s">
        <v>68</v>
      </c>
      <c r="BD5278" s="26" t="s">
        <v>68</v>
      </c>
      <c r="BE5278" s="26"/>
      <c r="BF5278" s="26" t="s">
        <v>68</v>
      </c>
      <c r="BG5278" s="26" t="s">
        <v>68</v>
      </c>
      <c r="BH5278" s="26" t="s">
        <v>646</v>
      </c>
      <c r="BI5278" s="26">
        <v>9</v>
      </c>
      <c r="BJ5278" s="26" t="s">
        <v>217</v>
      </c>
    </row>
    <row r="5279" spans="36:62" x14ac:dyDescent="0.25">
      <c r="AJ5279" s="26">
        <v>895</v>
      </c>
      <c r="AK5279" s="26">
        <v>2111008</v>
      </c>
      <c r="AL5279" s="264">
        <v>44421.520833333336</v>
      </c>
      <c r="AM5279" s="26" t="s">
        <v>147</v>
      </c>
      <c r="AN5279" s="26" t="s">
        <v>63</v>
      </c>
      <c r="AO5279" s="26" t="s">
        <v>894</v>
      </c>
      <c r="AP5279" s="26" t="s">
        <v>713</v>
      </c>
      <c r="AQ5279" s="26">
        <v>0</v>
      </c>
      <c r="AR5279" s="26">
        <v>90</v>
      </c>
      <c r="AS5279" s="26" t="s">
        <v>628</v>
      </c>
      <c r="AT5279" s="26" t="s">
        <v>71</v>
      </c>
      <c r="AU5279" s="26" t="s">
        <v>63</v>
      </c>
      <c r="AV5279" s="26" t="s">
        <v>63</v>
      </c>
      <c r="AW5279" s="26" t="s">
        <v>63</v>
      </c>
      <c r="AX5279" s="26" t="s">
        <v>63</v>
      </c>
      <c r="AY5279" s="26">
        <v>43.842728999999899</v>
      </c>
      <c r="AZ5279" s="26">
        <v>-101.291573999999</v>
      </c>
      <c r="BA5279" s="26" t="s">
        <v>572</v>
      </c>
      <c r="BB5279" s="26" t="s">
        <v>611</v>
      </c>
      <c r="BC5279" s="26" t="s">
        <v>708</v>
      </c>
      <c r="BD5279" s="26" t="s">
        <v>68</v>
      </c>
      <c r="BE5279" s="26"/>
      <c r="BF5279" s="26" t="s">
        <v>68</v>
      </c>
      <c r="BG5279" s="26" t="s">
        <v>68</v>
      </c>
      <c r="BH5279" s="26" t="s">
        <v>728</v>
      </c>
      <c r="BI5279" s="26">
        <v>9</v>
      </c>
      <c r="BJ5279" s="26" t="s">
        <v>217</v>
      </c>
    </row>
    <row r="5280" spans="36:62" x14ac:dyDescent="0.25">
      <c r="AJ5280" s="26">
        <v>896</v>
      </c>
      <c r="AK5280" s="26">
        <v>2111019</v>
      </c>
      <c r="AL5280" s="264">
        <v>44422.472916666666</v>
      </c>
      <c r="AM5280" s="26" t="s">
        <v>147</v>
      </c>
      <c r="AN5280" s="26" t="s">
        <v>63</v>
      </c>
      <c r="AO5280" s="26" t="s">
        <v>204</v>
      </c>
      <c r="AP5280" s="26" t="s">
        <v>159</v>
      </c>
      <c r="AQ5280" s="26">
        <v>0</v>
      </c>
      <c r="AR5280" s="26">
        <v>90</v>
      </c>
      <c r="AS5280" s="26" t="s">
        <v>188</v>
      </c>
      <c r="AT5280" s="26" t="s">
        <v>71</v>
      </c>
      <c r="AU5280" s="26" t="s">
        <v>63</v>
      </c>
      <c r="AV5280" s="26" t="s">
        <v>63</v>
      </c>
      <c r="AW5280" s="26" t="s">
        <v>63</v>
      </c>
      <c r="AX5280" s="26" t="s">
        <v>63</v>
      </c>
      <c r="AY5280" s="26">
        <v>43.842669999999899</v>
      </c>
      <c r="AZ5280" s="26">
        <v>-101.27393600000001</v>
      </c>
      <c r="BA5280" s="26" t="s">
        <v>37</v>
      </c>
      <c r="BB5280" s="26" t="s">
        <v>611</v>
      </c>
      <c r="BC5280" s="26" t="s">
        <v>68</v>
      </c>
      <c r="BD5280" s="26" t="s">
        <v>68</v>
      </c>
      <c r="BE5280" s="26"/>
      <c r="BF5280" s="26" t="s">
        <v>68</v>
      </c>
      <c r="BG5280" s="26" t="s">
        <v>68</v>
      </c>
      <c r="BH5280" s="26" t="s">
        <v>160</v>
      </c>
      <c r="BI5280" s="26">
        <v>9</v>
      </c>
      <c r="BJ5280" s="26" t="s">
        <v>217</v>
      </c>
    </row>
    <row r="5281" spans="36:62" x14ac:dyDescent="0.25">
      <c r="AJ5281" s="26">
        <v>898</v>
      </c>
      <c r="AK5281" s="26">
        <v>2112664</v>
      </c>
      <c r="AL5281" s="264">
        <v>44448.652777777781</v>
      </c>
      <c r="AM5281" s="26" t="s">
        <v>147</v>
      </c>
      <c r="AN5281" s="26" t="s">
        <v>63</v>
      </c>
      <c r="AO5281" s="26" t="s">
        <v>156</v>
      </c>
      <c r="AP5281" s="26" t="s">
        <v>159</v>
      </c>
      <c r="AQ5281" s="26">
        <v>0</v>
      </c>
      <c r="AR5281" s="26">
        <v>90</v>
      </c>
      <c r="AS5281" s="26" t="s">
        <v>696</v>
      </c>
      <c r="AT5281" s="26" t="s">
        <v>71</v>
      </c>
      <c r="AU5281" s="26" t="s">
        <v>63</v>
      </c>
      <c r="AV5281" s="26" t="s">
        <v>63</v>
      </c>
      <c r="AW5281" s="26" t="s">
        <v>63</v>
      </c>
      <c r="AX5281" s="26" t="s">
        <v>63</v>
      </c>
      <c r="AY5281" s="26">
        <v>43.861643999999899</v>
      </c>
      <c r="AZ5281" s="26">
        <v>-101.185299</v>
      </c>
      <c r="BA5281" s="26" t="s">
        <v>511</v>
      </c>
      <c r="BB5281" s="26" t="s">
        <v>611</v>
      </c>
      <c r="BC5281" s="26" t="s">
        <v>68</v>
      </c>
      <c r="BD5281" s="26" t="s">
        <v>68</v>
      </c>
      <c r="BE5281" s="26"/>
      <c r="BF5281" s="26" t="s">
        <v>675</v>
      </c>
      <c r="BG5281" s="26" t="s">
        <v>68</v>
      </c>
      <c r="BH5281" s="26" t="s">
        <v>146</v>
      </c>
      <c r="BI5281" s="26">
        <v>9</v>
      </c>
      <c r="BJ5281" s="26" t="s">
        <v>217</v>
      </c>
    </row>
    <row r="5282" spans="36:62" x14ac:dyDescent="0.25">
      <c r="AJ5282" s="26">
        <v>899</v>
      </c>
      <c r="AK5282" s="26">
        <v>2112927</v>
      </c>
      <c r="AL5282" s="264">
        <v>44444.734722222223</v>
      </c>
      <c r="AM5282" s="26" t="s">
        <v>565</v>
      </c>
      <c r="AN5282" s="26" t="s">
        <v>63</v>
      </c>
      <c r="AO5282" s="26" t="s">
        <v>156</v>
      </c>
      <c r="AP5282" s="26" t="s">
        <v>1557</v>
      </c>
      <c r="AQ5282" s="26">
        <v>0</v>
      </c>
      <c r="AR5282" s="26">
        <v>90</v>
      </c>
      <c r="AS5282" s="26" t="s">
        <v>188</v>
      </c>
      <c r="AT5282" s="26" t="s">
        <v>71</v>
      </c>
      <c r="AU5282" s="26" t="s">
        <v>69</v>
      </c>
      <c r="AV5282" s="26" t="s">
        <v>69</v>
      </c>
      <c r="AW5282" s="26" t="s">
        <v>63</v>
      </c>
      <c r="AX5282" s="26" t="s">
        <v>63</v>
      </c>
      <c r="AY5282" s="26">
        <v>43.886487000000002</v>
      </c>
      <c r="AZ5282" s="26">
        <v>-100.752655</v>
      </c>
      <c r="BA5282" s="26" t="s">
        <v>158</v>
      </c>
      <c r="BB5282" s="26" t="s">
        <v>611</v>
      </c>
      <c r="BC5282" s="26" t="s">
        <v>1087</v>
      </c>
      <c r="BD5282" s="26" t="s">
        <v>68</v>
      </c>
      <c r="BE5282" s="26"/>
      <c r="BF5282" s="26" t="s">
        <v>68</v>
      </c>
      <c r="BG5282" s="26" t="s">
        <v>68</v>
      </c>
      <c r="BH5282" s="26" t="s">
        <v>160</v>
      </c>
      <c r="BI5282" s="26">
        <v>9</v>
      </c>
      <c r="BJ5282" s="26" t="s">
        <v>20</v>
      </c>
    </row>
    <row r="5283" spans="36:62" x14ac:dyDescent="0.25">
      <c r="AJ5283" s="26">
        <v>900</v>
      </c>
      <c r="AK5283" s="26">
        <v>2112932</v>
      </c>
      <c r="AL5283" s="264">
        <v>44457.213194444441</v>
      </c>
      <c r="AM5283" s="26" t="s">
        <v>147</v>
      </c>
      <c r="AN5283" s="26" t="s">
        <v>63</v>
      </c>
      <c r="AO5283" s="26" t="s">
        <v>214</v>
      </c>
      <c r="AP5283" s="26" t="s">
        <v>159</v>
      </c>
      <c r="AQ5283" s="26">
        <v>0</v>
      </c>
      <c r="AR5283" s="26">
        <v>90</v>
      </c>
      <c r="AS5283" s="26" t="s">
        <v>188</v>
      </c>
      <c r="AT5283" s="26" t="s">
        <v>71</v>
      </c>
      <c r="AU5283" s="26" t="s">
        <v>63</v>
      </c>
      <c r="AV5283" s="26" t="s">
        <v>69</v>
      </c>
      <c r="AW5283" s="26" t="s">
        <v>63</v>
      </c>
      <c r="AX5283" s="26" t="s">
        <v>63</v>
      </c>
      <c r="AY5283" s="26">
        <v>43.851708000000002</v>
      </c>
      <c r="AZ5283" s="26">
        <v>-101.38583800000001</v>
      </c>
      <c r="BA5283" s="26" t="s">
        <v>185</v>
      </c>
      <c r="BB5283" s="26" t="s">
        <v>609</v>
      </c>
      <c r="BC5283" s="26" t="s">
        <v>1025</v>
      </c>
      <c r="BD5283" s="26" t="s">
        <v>68</v>
      </c>
      <c r="BE5283" s="26" t="s">
        <v>1055</v>
      </c>
      <c r="BF5283" s="26" t="s">
        <v>68</v>
      </c>
      <c r="BG5283" s="26" t="s">
        <v>68</v>
      </c>
      <c r="BH5283" s="26" t="s">
        <v>210</v>
      </c>
      <c r="BI5283" s="26">
        <v>9</v>
      </c>
      <c r="BJ5283" s="26" t="s">
        <v>19</v>
      </c>
    </row>
    <row r="5284" spans="36:62" x14ac:dyDescent="0.25">
      <c r="AJ5284" s="26">
        <v>901</v>
      </c>
      <c r="AK5284" s="26">
        <v>2112908</v>
      </c>
      <c r="AL5284" s="264">
        <v>44464.3125</v>
      </c>
      <c r="AM5284" s="26" t="s">
        <v>147</v>
      </c>
      <c r="AN5284" s="26" t="s">
        <v>63</v>
      </c>
      <c r="AO5284" s="26" t="s">
        <v>156</v>
      </c>
      <c r="AP5284" s="26" t="s">
        <v>159</v>
      </c>
      <c r="AQ5284" s="26">
        <v>0</v>
      </c>
      <c r="AR5284" s="26">
        <v>90</v>
      </c>
      <c r="AS5284" s="26" t="s">
        <v>778</v>
      </c>
      <c r="AT5284" s="26" t="s">
        <v>71</v>
      </c>
      <c r="AU5284" s="26" t="s">
        <v>63</v>
      </c>
      <c r="AV5284" s="26" t="s">
        <v>63</v>
      </c>
      <c r="AW5284" s="26" t="s">
        <v>63</v>
      </c>
      <c r="AX5284" s="26" t="s">
        <v>63</v>
      </c>
      <c r="AY5284" s="26">
        <v>43.842571999999898</v>
      </c>
      <c r="AZ5284" s="26">
        <v>-101.246251</v>
      </c>
      <c r="BA5284" s="26" t="s">
        <v>491</v>
      </c>
      <c r="BB5284" s="26" t="s">
        <v>611</v>
      </c>
      <c r="BC5284" s="26" t="s">
        <v>727</v>
      </c>
      <c r="BD5284" s="26" t="s">
        <v>68</v>
      </c>
      <c r="BE5284" s="26" t="s">
        <v>644</v>
      </c>
      <c r="BF5284" s="26" t="s">
        <v>68</v>
      </c>
      <c r="BG5284" s="26" t="s">
        <v>68</v>
      </c>
      <c r="BH5284" s="26" t="s">
        <v>146</v>
      </c>
      <c r="BI5284" s="26">
        <v>9</v>
      </c>
      <c r="BJ5284" s="26" t="s">
        <v>217</v>
      </c>
    </row>
    <row r="5285" spans="36:62" x14ac:dyDescent="0.25">
      <c r="AJ5285" s="26">
        <v>902</v>
      </c>
      <c r="AK5285" s="26">
        <v>2112911</v>
      </c>
      <c r="AL5285" s="264">
        <v>44460.726388888892</v>
      </c>
      <c r="AM5285" s="26" t="s">
        <v>147</v>
      </c>
      <c r="AN5285" s="26" t="s">
        <v>63</v>
      </c>
      <c r="AO5285" s="26" t="s">
        <v>173</v>
      </c>
      <c r="AP5285" s="26" t="s">
        <v>159</v>
      </c>
      <c r="AQ5285" s="26">
        <v>0</v>
      </c>
      <c r="AR5285" s="26">
        <v>73</v>
      </c>
      <c r="AS5285" s="26" t="s">
        <v>206</v>
      </c>
      <c r="AT5285" s="26" t="s">
        <v>71</v>
      </c>
      <c r="AU5285" s="26" t="s">
        <v>63</v>
      </c>
      <c r="AV5285" s="26" t="s">
        <v>63</v>
      </c>
      <c r="AW5285" s="26" t="s">
        <v>63</v>
      </c>
      <c r="AX5285" s="26" t="s">
        <v>63</v>
      </c>
      <c r="AY5285" s="26">
        <v>43.771394000000001</v>
      </c>
      <c r="AZ5285" s="26">
        <v>-101.52751000000001</v>
      </c>
      <c r="BA5285" s="26" t="s">
        <v>207</v>
      </c>
      <c r="BB5285" s="26" t="s">
        <v>157</v>
      </c>
      <c r="BC5285" s="26" t="s">
        <v>170</v>
      </c>
      <c r="BD5285" s="26" t="s">
        <v>68</v>
      </c>
      <c r="BE5285" s="26" t="s">
        <v>205</v>
      </c>
      <c r="BF5285" s="26" t="s">
        <v>68</v>
      </c>
      <c r="BG5285" s="26" t="s">
        <v>68</v>
      </c>
      <c r="BH5285" s="26" t="s">
        <v>160</v>
      </c>
      <c r="BI5285" s="26">
        <v>9</v>
      </c>
      <c r="BJ5285" s="26" t="s">
        <v>19</v>
      </c>
    </row>
    <row r="5286" spans="36:62" x14ac:dyDescent="0.25">
      <c r="AJ5286" s="26">
        <v>903</v>
      </c>
      <c r="AK5286" s="26">
        <v>2116514</v>
      </c>
      <c r="AL5286" s="264">
        <v>44511.481249999997</v>
      </c>
      <c r="AM5286" s="26" t="s">
        <v>147</v>
      </c>
      <c r="AN5286" s="26" t="s">
        <v>63</v>
      </c>
      <c r="AO5286" s="26" t="s">
        <v>156</v>
      </c>
      <c r="AP5286" s="26" t="s">
        <v>159</v>
      </c>
      <c r="AQ5286" s="26">
        <v>0</v>
      </c>
      <c r="AR5286" s="26">
        <v>73</v>
      </c>
      <c r="AS5286" s="26" t="s">
        <v>201</v>
      </c>
      <c r="AT5286" s="26" t="s">
        <v>71</v>
      </c>
      <c r="AU5286" s="26" t="s">
        <v>63</v>
      </c>
      <c r="AV5286" s="26" t="s">
        <v>63</v>
      </c>
      <c r="AW5286" s="26" t="s">
        <v>63</v>
      </c>
      <c r="AX5286" s="26" t="s">
        <v>63</v>
      </c>
      <c r="AY5286" s="26">
        <v>43.807099999999899</v>
      </c>
      <c r="AZ5286" s="26">
        <v>-101.524163999999</v>
      </c>
      <c r="BA5286" s="26" t="s">
        <v>208</v>
      </c>
      <c r="BB5286" s="26" t="s">
        <v>157</v>
      </c>
      <c r="BC5286" s="26" t="s">
        <v>68</v>
      </c>
      <c r="BD5286" s="26" t="s">
        <v>68</v>
      </c>
      <c r="BE5286" s="26"/>
      <c r="BF5286" s="26" t="s">
        <v>68</v>
      </c>
      <c r="BG5286" s="26" t="s">
        <v>68</v>
      </c>
      <c r="BH5286" s="26" t="s">
        <v>146</v>
      </c>
      <c r="BI5286" s="26">
        <v>9</v>
      </c>
      <c r="BJ5286" s="26" t="s">
        <v>217</v>
      </c>
    </row>
    <row r="5287" spans="36:62" x14ac:dyDescent="0.25">
      <c r="AJ5287" s="26">
        <v>904</v>
      </c>
      <c r="AK5287" s="26">
        <v>2117154</v>
      </c>
      <c r="AL5287" s="264">
        <v>44511.548611111109</v>
      </c>
      <c r="AM5287" s="26" t="s">
        <v>147</v>
      </c>
      <c r="AN5287" s="26" t="s">
        <v>63</v>
      </c>
      <c r="AO5287" s="26" t="s">
        <v>156</v>
      </c>
      <c r="AP5287" s="26" t="s">
        <v>159</v>
      </c>
      <c r="AQ5287" s="26">
        <v>0</v>
      </c>
      <c r="AR5287" s="26">
        <v>90</v>
      </c>
      <c r="AS5287" s="26" t="s">
        <v>189</v>
      </c>
      <c r="AT5287" s="26" t="s">
        <v>619</v>
      </c>
      <c r="AU5287" s="26" t="s">
        <v>63</v>
      </c>
      <c r="AV5287" s="26" t="s">
        <v>63</v>
      </c>
      <c r="AW5287" s="26" t="s">
        <v>63</v>
      </c>
      <c r="AX5287" s="26" t="s">
        <v>63</v>
      </c>
      <c r="AY5287" s="26">
        <v>43.900982999999897</v>
      </c>
      <c r="AZ5287" s="26">
        <v>-101.083512999999</v>
      </c>
      <c r="BA5287" s="26" t="s">
        <v>491</v>
      </c>
      <c r="BB5287" s="26" t="s">
        <v>609</v>
      </c>
      <c r="BC5287" s="26" t="s">
        <v>68</v>
      </c>
      <c r="BD5287" s="26" t="s">
        <v>68</v>
      </c>
      <c r="BE5287" s="26"/>
      <c r="BF5287" s="26" t="s">
        <v>68</v>
      </c>
      <c r="BG5287" s="26" t="s">
        <v>68</v>
      </c>
      <c r="BH5287" s="26" t="s">
        <v>146</v>
      </c>
      <c r="BI5287" s="26">
        <v>9</v>
      </c>
      <c r="BJ5287" s="26" t="s">
        <v>217</v>
      </c>
    </row>
    <row r="5288" spans="36:62" x14ac:dyDescent="0.25">
      <c r="AJ5288" s="26">
        <v>905</v>
      </c>
      <c r="AK5288" s="26">
        <v>2117159</v>
      </c>
      <c r="AL5288" s="264">
        <v>44511.517361111109</v>
      </c>
      <c r="AM5288" s="26" t="s">
        <v>147</v>
      </c>
      <c r="AN5288" s="26" t="s">
        <v>63</v>
      </c>
      <c r="AO5288" s="26" t="s">
        <v>156</v>
      </c>
      <c r="AP5288" s="26" t="s">
        <v>159</v>
      </c>
      <c r="AQ5288" s="26">
        <v>0</v>
      </c>
      <c r="AR5288" s="26">
        <v>90</v>
      </c>
      <c r="AS5288" s="26" t="s">
        <v>206</v>
      </c>
      <c r="AT5288" s="26" t="s">
        <v>619</v>
      </c>
      <c r="AU5288" s="26" t="s">
        <v>63</v>
      </c>
      <c r="AV5288" s="26" t="s">
        <v>63</v>
      </c>
      <c r="AW5288" s="26" t="s">
        <v>63</v>
      </c>
      <c r="AX5288" s="26" t="s">
        <v>63</v>
      </c>
      <c r="AY5288" s="26">
        <v>43.880386000000001</v>
      </c>
      <c r="AZ5288" s="26">
        <v>-101.142933999999</v>
      </c>
      <c r="BA5288" s="26" t="s">
        <v>208</v>
      </c>
      <c r="BB5288" s="26" t="s">
        <v>609</v>
      </c>
      <c r="BC5288" s="26" t="s">
        <v>68</v>
      </c>
      <c r="BD5288" s="26" t="s">
        <v>68</v>
      </c>
      <c r="BE5288" s="26"/>
      <c r="BF5288" s="26" t="s">
        <v>68</v>
      </c>
      <c r="BG5288" s="26" t="s">
        <v>68</v>
      </c>
      <c r="BH5288" s="26" t="s">
        <v>711</v>
      </c>
      <c r="BI5288" s="26">
        <v>9</v>
      </c>
      <c r="BJ5288" s="26" t="s">
        <v>21</v>
      </c>
    </row>
    <row r="5289" spans="36:62" x14ac:dyDescent="0.25">
      <c r="AJ5289" s="26">
        <v>907</v>
      </c>
      <c r="AK5289" s="26">
        <v>2114414</v>
      </c>
      <c r="AL5289" s="264">
        <v>44420.298611111109</v>
      </c>
      <c r="AM5289" s="26" t="s">
        <v>565</v>
      </c>
      <c r="AN5289" s="26" t="s">
        <v>63</v>
      </c>
      <c r="AO5289" s="26" t="s">
        <v>204</v>
      </c>
      <c r="AP5289" s="26" t="s">
        <v>159</v>
      </c>
      <c r="AQ5289" s="26">
        <v>0</v>
      </c>
      <c r="AR5289" s="26">
        <v>90</v>
      </c>
      <c r="AS5289" s="26" t="s">
        <v>1558</v>
      </c>
      <c r="AT5289" s="26" t="s">
        <v>71</v>
      </c>
      <c r="AU5289" s="26" t="s">
        <v>63</v>
      </c>
      <c r="AV5289" s="26" t="s">
        <v>63</v>
      </c>
      <c r="AW5289" s="26" t="s">
        <v>63</v>
      </c>
      <c r="AX5289" s="26" t="s">
        <v>63</v>
      </c>
      <c r="AY5289" s="26">
        <v>43.886440999999898</v>
      </c>
      <c r="AZ5289" s="26">
        <v>-100.875191999999</v>
      </c>
      <c r="BA5289" s="26" t="s">
        <v>37</v>
      </c>
      <c r="BB5289" s="26" t="s">
        <v>611</v>
      </c>
      <c r="BC5289" s="26" t="s">
        <v>68</v>
      </c>
      <c r="BD5289" s="26" t="s">
        <v>154</v>
      </c>
      <c r="BE5289" s="26"/>
      <c r="BF5289" s="26" t="s">
        <v>68</v>
      </c>
      <c r="BG5289" s="26" t="s">
        <v>68</v>
      </c>
      <c r="BH5289" s="26" t="s">
        <v>146</v>
      </c>
      <c r="BI5289" s="26">
        <v>9</v>
      </c>
      <c r="BJ5289" s="26" t="s">
        <v>20</v>
      </c>
    </row>
    <row r="5290" spans="36:62" x14ac:dyDescent="0.25">
      <c r="AJ5290" s="26">
        <v>908</v>
      </c>
      <c r="AK5290" s="26">
        <v>2114830</v>
      </c>
      <c r="AL5290" s="264">
        <v>44466.913194444445</v>
      </c>
      <c r="AM5290" s="26" t="s">
        <v>147</v>
      </c>
      <c r="AN5290" s="26" t="s">
        <v>63</v>
      </c>
      <c r="AO5290" s="26"/>
      <c r="AP5290" s="26"/>
      <c r="AQ5290" s="26">
        <v>-1</v>
      </c>
      <c r="AR5290" s="26">
        <v>73</v>
      </c>
      <c r="AS5290" s="26" t="s">
        <v>168</v>
      </c>
      <c r="AT5290" s="26" t="s">
        <v>71</v>
      </c>
      <c r="AU5290" s="26" t="s">
        <v>63</v>
      </c>
      <c r="AV5290" s="26" t="s">
        <v>63</v>
      </c>
      <c r="AW5290" s="26" t="s">
        <v>63</v>
      </c>
      <c r="AX5290" s="26" t="s">
        <v>63</v>
      </c>
      <c r="AY5290" s="26">
        <v>43.660955999999899</v>
      </c>
      <c r="AZ5290" s="26">
        <v>-101.511617999999</v>
      </c>
      <c r="BA5290" s="26" t="s">
        <v>158</v>
      </c>
      <c r="BB5290" s="26" t="s">
        <v>157</v>
      </c>
      <c r="BC5290" s="26" t="s">
        <v>167</v>
      </c>
      <c r="BD5290" s="26" t="s">
        <v>154</v>
      </c>
      <c r="BE5290" s="26"/>
      <c r="BF5290" s="26" t="s">
        <v>99</v>
      </c>
      <c r="BG5290" s="26" t="s">
        <v>167</v>
      </c>
      <c r="BH5290" s="26" t="s">
        <v>99</v>
      </c>
      <c r="BI5290" s="26">
        <v>9</v>
      </c>
      <c r="BJ5290" s="26" t="s">
        <v>217</v>
      </c>
    </row>
    <row r="5291" spans="36:62" x14ac:dyDescent="0.25">
      <c r="AJ5291" s="26">
        <v>910</v>
      </c>
      <c r="AK5291" s="26">
        <v>2118255</v>
      </c>
      <c r="AL5291" s="264">
        <v>44542.218055555553</v>
      </c>
      <c r="AM5291" s="26" t="s">
        <v>147</v>
      </c>
      <c r="AN5291" s="26" t="s">
        <v>63</v>
      </c>
      <c r="AO5291" s="26"/>
      <c r="AP5291" s="26"/>
      <c r="AQ5291" s="26">
        <v>-1</v>
      </c>
      <c r="AR5291" s="26">
        <v>90</v>
      </c>
      <c r="AS5291" s="26" t="s">
        <v>168</v>
      </c>
      <c r="AT5291" s="26" t="s">
        <v>74</v>
      </c>
      <c r="AU5291" s="26" t="s">
        <v>63</v>
      </c>
      <c r="AV5291" s="26" t="s">
        <v>63</v>
      </c>
      <c r="AW5291" s="26" t="s">
        <v>63</v>
      </c>
      <c r="AX5291" s="26" t="s">
        <v>63</v>
      </c>
      <c r="AY5291" s="26">
        <v>43.844335999999899</v>
      </c>
      <c r="AZ5291" s="26">
        <v>-101.514016999999</v>
      </c>
      <c r="BA5291" s="26" t="s">
        <v>158</v>
      </c>
      <c r="BB5291" s="26" t="s">
        <v>609</v>
      </c>
      <c r="BC5291" s="26" t="s">
        <v>167</v>
      </c>
      <c r="BD5291" s="26" t="s">
        <v>154</v>
      </c>
      <c r="BE5291" s="26"/>
      <c r="BF5291" s="26" t="s">
        <v>99</v>
      </c>
      <c r="BG5291" s="26" t="s">
        <v>167</v>
      </c>
      <c r="BH5291" s="26" t="s">
        <v>99</v>
      </c>
      <c r="BI5291" s="26">
        <v>9</v>
      </c>
      <c r="BJ5291" s="26" t="s">
        <v>217</v>
      </c>
    </row>
    <row r="5292" spans="36:62" x14ac:dyDescent="0.25">
      <c r="AJ5292" s="26">
        <v>911</v>
      </c>
      <c r="AK5292" s="26">
        <v>2115796</v>
      </c>
      <c r="AL5292" s="264">
        <v>44506.045138888891</v>
      </c>
      <c r="AM5292" s="26" t="s">
        <v>565</v>
      </c>
      <c r="AN5292" s="26" t="s">
        <v>63</v>
      </c>
      <c r="AO5292" s="26"/>
      <c r="AP5292" s="26"/>
      <c r="AQ5292" s="26">
        <v>-1</v>
      </c>
      <c r="AR5292" s="26">
        <v>90</v>
      </c>
      <c r="AS5292" s="26" t="s">
        <v>168</v>
      </c>
      <c r="AT5292" s="26" t="s">
        <v>71</v>
      </c>
      <c r="AU5292" s="26" t="s">
        <v>63</v>
      </c>
      <c r="AV5292" s="26" t="s">
        <v>63</v>
      </c>
      <c r="AW5292" s="26" t="s">
        <v>63</v>
      </c>
      <c r="AX5292" s="26" t="s">
        <v>63</v>
      </c>
      <c r="AY5292" s="26">
        <v>43.901159999999898</v>
      </c>
      <c r="AZ5292" s="26">
        <v>-100.934792</v>
      </c>
      <c r="BA5292" s="26" t="s">
        <v>185</v>
      </c>
      <c r="BB5292" s="26" t="s">
        <v>609</v>
      </c>
      <c r="BC5292" s="26" t="s">
        <v>167</v>
      </c>
      <c r="BD5292" s="26" t="s">
        <v>154</v>
      </c>
      <c r="BE5292" s="26"/>
      <c r="BF5292" s="26" t="s">
        <v>99</v>
      </c>
      <c r="BG5292" s="26" t="s">
        <v>167</v>
      </c>
      <c r="BH5292" s="26" t="s">
        <v>99</v>
      </c>
      <c r="BI5292" s="26">
        <v>9</v>
      </c>
      <c r="BJ5292" s="26" t="s">
        <v>217</v>
      </c>
    </row>
    <row r="5293" spans="36:62" x14ac:dyDescent="0.25">
      <c r="AJ5293" s="26">
        <v>912</v>
      </c>
      <c r="AK5293" s="26">
        <v>2115797</v>
      </c>
      <c r="AL5293" s="264">
        <v>44507.993055555555</v>
      </c>
      <c r="AM5293" s="26" t="s">
        <v>565</v>
      </c>
      <c r="AN5293" s="26" t="s">
        <v>63</v>
      </c>
      <c r="AO5293" s="26"/>
      <c r="AP5293" s="26"/>
      <c r="AQ5293" s="26">
        <v>-1</v>
      </c>
      <c r="AR5293" s="26">
        <v>90</v>
      </c>
      <c r="AS5293" s="26" t="s">
        <v>168</v>
      </c>
      <c r="AT5293" s="26" t="s">
        <v>71</v>
      </c>
      <c r="AU5293" s="26" t="s">
        <v>63</v>
      </c>
      <c r="AV5293" s="26" t="s">
        <v>63</v>
      </c>
      <c r="AW5293" s="26" t="s">
        <v>63</v>
      </c>
      <c r="AX5293" s="26" t="s">
        <v>63</v>
      </c>
      <c r="AY5293" s="26">
        <v>43.901176999999898</v>
      </c>
      <c r="AZ5293" s="26">
        <v>-100.965732</v>
      </c>
      <c r="BA5293" s="26" t="s">
        <v>485</v>
      </c>
      <c r="BB5293" s="26" t="s">
        <v>609</v>
      </c>
      <c r="BC5293" s="26" t="s">
        <v>167</v>
      </c>
      <c r="BD5293" s="26" t="s">
        <v>154</v>
      </c>
      <c r="BE5293" s="26"/>
      <c r="BF5293" s="26" t="s">
        <v>99</v>
      </c>
      <c r="BG5293" s="26" t="s">
        <v>167</v>
      </c>
      <c r="BH5293" s="26" t="s">
        <v>99</v>
      </c>
      <c r="BI5293" s="26">
        <v>9</v>
      </c>
      <c r="BJ5293" s="26" t="s">
        <v>217</v>
      </c>
    </row>
    <row r="5294" spans="36:62" x14ac:dyDescent="0.25">
      <c r="AJ5294" s="26">
        <v>913</v>
      </c>
      <c r="AK5294" s="26">
        <v>2117137</v>
      </c>
      <c r="AL5294" s="264">
        <v>44520.938194444447</v>
      </c>
      <c r="AM5294" s="26" t="s">
        <v>565</v>
      </c>
      <c r="AN5294" s="26" t="s">
        <v>63</v>
      </c>
      <c r="AO5294" s="26"/>
      <c r="AP5294" s="26"/>
      <c r="AQ5294" s="26">
        <v>-1</v>
      </c>
      <c r="AR5294" s="26">
        <v>90</v>
      </c>
      <c r="AS5294" s="26" t="s">
        <v>168</v>
      </c>
      <c r="AT5294" s="26" t="s">
        <v>71</v>
      </c>
      <c r="AU5294" s="26" t="s">
        <v>63</v>
      </c>
      <c r="AV5294" s="26" t="s">
        <v>63</v>
      </c>
      <c r="AW5294" s="26" t="s">
        <v>63</v>
      </c>
      <c r="AX5294" s="26" t="s">
        <v>63</v>
      </c>
      <c r="AY5294" s="26">
        <v>43.898923000000003</v>
      </c>
      <c r="AZ5294" s="26">
        <v>-100.914838</v>
      </c>
      <c r="BA5294" s="26" t="s">
        <v>158</v>
      </c>
      <c r="BB5294" s="26" t="s">
        <v>611</v>
      </c>
      <c r="BC5294" s="26" t="s">
        <v>167</v>
      </c>
      <c r="BD5294" s="26" t="s">
        <v>154</v>
      </c>
      <c r="BE5294" s="26"/>
      <c r="BF5294" s="26" t="s">
        <v>99</v>
      </c>
      <c r="BG5294" s="26" t="s">
        <v>167</v>
      </c>
      <c r="BH5294" s="26" t="s">
        <v>99</v>
      </c>
      <c r="BI5294" s="26">
        <v>9</v>
      </c>
      <c r="BJ5294" s="26" t="s">
        <v>217</v>
      </c>
    </row>
    <row r="5295" spans="36:62" x14ac:dyDescent="0.25">
      <c r="AJ5295" s="26">
        <v>914</v>
      </c>
      <c r="AK5295" s="26">
        <v>2119454</v>
      </c>
      <c r="AL5295" s="264">
        <v>44556.666666666664</v>
      </c>
      <c r="AM5295" s="26" t="s">
        <v>565</v>
      </c>
      <c r="AN5295" s="26" t="s">
        <v>63</v>
      </c>
      <c r="AO5295" s="26" t="s">
        <v>156</v>
      </c>
      <c r="AP5295" s="26" t="s">
        <v>648</v>
      </c>
      <c r="AQ5295" s="26">
        <v>0</v>
      </c>
      <c r="AR5295" s="26">
        <v>90</v>
      </c>
      <c r="AS5295" s="26" t="s">
        <v>689</v>
      </c>
      <c r="AT5295" s="26" t="s">
        <v>663</v>
      </c>
      <c r="AU5295" s="26" t="s">
        <v>63</v>
      </c>
      <c r="AV5295" s="26" t="s">
        <v>63</v>
      </c>
      <c r="AW5295" s="26" t="s">
        <v>63</v>
      </c>
      <c r="AX5295" s="26" t="s">
        <v>63</v>
      </c>
      <c r="AY5295" s="26">
        <v>43.886836000000002</v>
      </c>
      <c r="AZ5295" s="26">
        <v>-100.765861</v>
      </c>
      <c r="BA5295" s="26" t="s">
        <v>483</v>
      </c>
      <c r="BB5295" s="26" t="s">
        <v>609</v>
      </c>
      <c r="BC5295" s="26" t="s">
        <v>1519</v>
      </c>
      <c r="BD5295" s="26" t="s">
        <v>615</v>
      </c>
      <c r="BE5295" s="26"/>
      <c r="BF5295" s="26" t="s">
        <v>68</v>
      </c>
      <c r="BG5295" s="26" t="s">
        <v>68</v>
      </c>
      <c r="BH5295" s="26" t="s">
        <v>646</v>
      </c>
      <c r="BI5295" s="26">
        <v>9</v>
      </c>
      <c r="BJ5295" s="26" t="s">
        <v>217</v>
      </c>
    </row>
    <row r="5296" spans="36:62" x14ac:dyDescent="0.25">
      <c r="AJ5296" s="26">
        <v>915</v>
      </c>
      <c r="AK5296" s="26">
        <v>2119777</v>
      </c>
      <c r="AL5296" s="264">
        <v>44560.75277777778</v>
      </c>
      <c r="AM5296" s="26" t="s">
        <v>147</v>
      </c>
      <c r="AN5296" s="26" t="s">
        <v>63</v>
      </c>
      <c r="AO5296" s="26" t="s">
        <v>156</v>
      </c>
      <c r="AP5296" s="26" t="s">
        <v>159</v>
      </c>
      <c r="AQ5296" s="26">
        <v>0</v>
      </c>
      <c r="AR5296" s="26">
        <v>90</v>
      </c>
      <c r="AS5296" s="26" t="s">
        <v>628</v>
      </c>
      <c r="AT5296" s="26" t="s">
        <v>71</v>
      </c>
      <c r="AU5296" s="26" t="s">
        <v>63</v>
      </c>
      <c r="AV5296" s="26" t="s">
        <v>63</v>
      </c>
      <c r="AW5296" s="26" t="s">
        <v>63</v>
      </c>
      <c r="AX5296" s="26" t="s">
        <v>63</v>
      </c>
      <c r="AY5296" s="26">
        <v>43.850669000000003</v>
      </c>
      <c r="AZ5296" s="26">
        <v>-101.208349999999</v>
      </c>
      <c r="BA5296" s="26" t="s">
        <v>499</v>
      </c>
      <c r="BB5296" s="26" t="s">
        <v>609</v>
      </c>
      <c r="BC5296" s="26" t="s">
        <v>1042</v>
      </c>
      <c r="BD5296" s="26" t="s">
        <v>68</v>
      </c>
      <c r="BE5296" s="26"/>
      <c r="BF5296" s="26" t="s">
        <v>68</v>
      </c>
      <c r="BG5296" s="26" t="s">
        <v>68</v>
      </c>
      <c r="BH5296" s="26" t="s">
        <v>646</v>
      </c>
      <c r="BI5296" s="26">
        <v>9</v>
      </c>
      <c r="BJ5296" s="26" t="s">
        <v>21</v>
      </c>
    </row>
    <row r="5297" spans="36:62" x14ac:dyDescent="0.25">
      <c r="AJ5297" s="26">
        <v>916</v>
      </c>
      <c r="AK5297" s="26">
        <v>2117113</v>
      </c>
      <c r="AL5297" s="264">
        <v>44511.470138888886</v>
      </c>
      <c r="AM5297" s="26" t="s">
        <v>147</v>
      </c>
      <c r="AN5297" s="26" t="s">
        <v>63</v>
      </c>
      <c r="AO5297" s="26" t="s">
        <v>156</v>
      </c>
      <c r="AP5297" s="26" t="s">
        <v>159</v>
      </c>
      <c r="AQ5297" s="26">
        <v>0</v>
      </c>
      <c r="AR5297" s="26">
        <v>90</v>
      </c>
      <c r="AS5297" s="26" t="s">
        <v>189</v>
      </c>
      <c r="AT5297" s="26" t="s">
        <v>619</v>
      </c>
      <c r="AU5297" s="26" t="s">
        <v>63</v>
      </c>
      <c r="AV5297" s="26" t="s">
        <v>63</v>
      </c>
      <c r="AW5297" s="26" t="s">
        <v>63</v>
      </c>
      <c r="AX5297" s="26" t="s">
        <v>63</v>
      </c>
      <c r="AY5297" s="26">
        <v>43.895097</v>
      </c>
      <c r="AZ5297" s="26">
        <v>-101.114031999999</v>
      </c>
      <c r="BA5297" s="26" t="s">
        <v>491</v>
      </c>
      <c r="BB5297" s="26" t="s">
        <v>609</v>
      </c>
      <c r="BC5297" s="26" t="s">
        <v>68</v>
      </c>
      <c r="BD5297" s="26" t="s">
        <v>68</v>
      </c>
      <c r="BE5297" s="26"/>
      <c r="BF5297" s="26" t="s">
        <v>68</v>
      </c>
      <c r="BG5297" s="26" t="s">
        <v>68</v>
      </c>
      <c r="BH5297" s="26" t="s">
        <v>160</v>
      </c>
      <c r="BI5297" s="26">
        <v>9</v>
      </c>
      <c r="BJ5297" s="26" t="s">
        <v>20</v>
      </c>
    </row>
    <row r="5298" spans="36:62" x14ac:dyDescent="0.25">
      <c r="AJ5298" s="26">
        <v>917</v>
      </c>
      <c r="AK5298" s="26">
        <v>2117158</v>
      </c>
      <c r="AL5298" s="264">
        <v>44511.463194444441</v>
      </c>
      <c r="AM5298" s="26" t="s">
        <v>147</v>
      </c>
      <c r="AN5298" s="26" t="s">
        <v>63</v>
      </c>
      <c r="AO5298" s="26" t="s">
        <v>156</v>
      </c>
      <c r="AP5298" s="26" t="s">
        <v>159</v>
      </c>
      <c r="AQ5298" s="26">
        <v>0</v>
      </c>
      <c r="AR5298" s="26">
        <v>90</v>
      </c>
      <c r="AS5298" s="26" t="s">
        <v>1559</v>
      </c>
      <c r="AT5298" s="26" t="s">
        <v>619</v>
      </c>
      <c r="AU5298" s="26" t="s">
        <v>63</v>
      </c>
      <c r="AV5298" s="26" t="s">
        <v>63</v>
      </c>
      <c r="AW5298" s="26" t="s">
        <v>63</v>
      </c>
      <c r="AX5298" s="26" t="s">
        <v>63</v>
      </c>
      <c r="AY5298" s="26">
        <v>43.888337</v>
      </c>
      <c r="AZ5298" s="26">
        <v>-101.126750999999</v>
      </c>
      <c r="BA5298" s="26" t="s">
        <v>185</v>
      </c>
      <c r="BB5298" s="26" t="s">
        <v>611</v>
      </c>
      <c r="BC5298" s="26" t="s">
        <v>68</v>
      </c>
      <c r="BD5298" s="26" t="s">
        <v>68</v>
      </c>
      <c r="BE5298" s="26"/>
      <c r="BF5298" s="26" t="s">
        <v>68</v>
      </c>
      <c r="BG5298" s="26" t="s">
        <v>68</v>
      </c>
      <c r="BH5298" s="26" t="s">
        <v>146</v>
      </c>
      <c r="BI5298" s="26">
        <v>9</v>
      </c>
      <c r="BJ5298" s="26" t="s">
        <v>217</v>
      </c>
    </row>
    <row r="5299" spans="36:62" x14ac:dyDescent="0.25">
      <c r="AJ5299" s="26">
        <v>918</v>
      </c>
      <c r="AK5299" s="26">
        <v>2117160</v>
      </c>
      <c r="AL5299" s="264">
        <v>44511.548611111109</v>
      </c>
      <c r="AM5299" s="26" t="s">
        <v>147</v>
      </c>
      <c r="AN5299" s="26" t="s">
        <v>63</v>
      </c>
      <c r="AO5299" s="26" t="s">
        <v>156</v>
      </c>
      <c r="AP5299" s="26" t="s">
        <v>159</v>
      </c>
      <c r="AQ5299" s="26">
        <v>0</v>
      </c>
      <c r="AR5299" s="26">
        <v>90</v>
      </c>
      <c r="AS5299" s="26" t="s">
        <v>201</v>
      </c>
      <c r="AT5299" s="26" t="s">
        <v>619</v>
      </c>
      <c r="AU5299" s="26" t="s">
        <v>63</v>
      </c>
      <c r="AV5299" s="26" t="s">
        <v>63</v>
      </c>
      <c r="AW5299" s="26" t="s">
        <v>63</v>
      </c>
      <c r="AX5299" s="26" t="s">
        <v>63</v>
      </c>
      <c r="AY5299" s="26">
        <v>43.847929999999899</v>
      </c>
      <c r="AZ5299" s="26">
        <v>-101.213329999999</v>
      </c>
      <c r="BA5299" s="26" t="s">
        <v>208</v>
      </c>
      <c r="BB5299" s="26" t="s">
        <v>611</v>
      </c>
      <c r="BC5299" s="26" t="s">
        <v>68</v>
      </c>
      <c r="BD5299" s="26" t="s">
        <v>68</v>
      </c>
      <c r="BE5299" s="26"/>
      <c r="BF5299" s="26" t="s">
        <v>68</v>
      </c>
      <c r="BG5299" s="26" t="s">
        <v>68</v>
      </c>
      <c r="BH5299" s="26" t="s">
        <v>146</v>
      </c>
      <c r="BI5299" s="26">
        <v>9</v>
      </c>
      <c r="BJ5299" s="26" t="s">
        <v>217</v>
      </c>
    </row>
    <row r="5300" spans="36:62" x14ac:dyDescent="0.25">
      <c r="AJ5300" s="26">
        <v>919</v>
      </c>
      <c r="AK5300" s="26">
        <v>2117161</v>
      </c>
      <c r="AL5300" s="264">
        <v>44513.632638888892</v>
      </c>
      <c r="AM5300" s="26" t="s">
        <v>147</v>
      </c>
      <c r="AN5300" s="26" t="s">
        <v>63</v>
      </c>
      <c r="AO5300" s="26" t="s">
        <v>156</v>
      </c>
      <c r="AP5300" s="26" t="s">
        <v>159</v>
      </c>
      <c r="AQ5300" s="26">
        <v>0</v>
      </c>
      <c r="AR5300" s="26">
        <v>90</v>
      </c>
      <c r="AS5300" s="26" t="s">
        <v>1560</v>
      </c>
      <c r="AT5300" s="26" t="s">
        <v>216</v>
      </c>
      <c r="AU5300" s="26" t="s">
        <v>63</v>
      </c>
      <c r="AV5300" s="26" t="s">
        <v>63</v>
      </c>
      <c r="AW5300" s="26" t="s">
        <v>63</v>
      </c>
      <c r="AX5300" s="26" t="s">
        <v>63</v>
      </c>
      <c r="AY5300" s="26">
        <v>43.856020999999899</v>
      </c>
      <c r="AZ5300" s="26">
        <v>-101.196809</v>
      </c>
      <c r="BA5300" s="26" t="s">
        <v>185</v>
      </c>
      <c r="BB5300" s="26" t="s">
        <v>611</v>
      </c>
      <c r="BC5300" s="26" t="s">
        <v>68</v>
      </c>
      <c r="BD5300" s="26" t="s">
        <v>68</v>
      </c>
      <c r="BE5300" s="26"/>
      <c r="BF5300" s="26" t="s">
        <v>68</v>
      </c>
      <c r="BG5300" s="26" t="s">
        <v>68</v>
      </c>
      <c r="BH5300" s="26" t="s">
        <v>146</v>
      </c>
      <c r="BI5300" s="26">
        <v>9</v>
      </c>
      <c r="BJ5300" s="26" t="s">
        <v>21</v>
      </c>
    </row>
    <row r="5301" spans="36:62" x14ac:dyDescent="0.25">
      <c r="AJ5301" s="26">
        <v>920</v>
      </c>
      <c r="AK5301" s="26">
        <v>2200684</v>
      </c>
      <c r="AL5301" s="264">
        <v>44582.291666666664</v>
      </c>
      <c r="AM5301" s="26" t="s">
        <v>147</v>
      </c>
      <c r="AN5301" s="26" t="s">
        <v>63</v>
      </c>
      <c r="AO5301" s="26" t="s">
        <v>156</v>
      </c>
      <c r="AP5301" s="26" t="s">
        <v>159</v>
      </c>
      <c r="AQ5301" s="26">
        <v>0</v>
      </c>
      <c r="AR5301" s="26">
        <v>90</v>
      </c>
      <c r="AS5301" s="26" t="s">
        <v>1150</v>
      </c>
      <c r="AT5301" s="26" t="s">
        <v>77</v>
      </c>
      <c r="AU5301" s="26" t="s">
        <v>63</v>
      </c>
      <c r="AV5301" s="26" t="s">
        <v>63</v>
      </c>
      <c r="AW5301" s="26" t="s">
        <v>63</v>
      </c>
      <c r="AX5301" s="26" t="s">
        <v>63</v>
      </c>
      <c r="AY5301" s="26">
        <v>43.843021999999898</v>
      </c>
      <c r="AZ5301" s="26">
        <v>-101.313293999999</v>
      </c>
      <c r="BA5301" s="26" t="s">
        <v>208</v>
      </c>
      <c r="BB5301" s="26" t="s">
        <v>609</v>
      </c>
      <c r="BC5301" s="26" t="s">
        <v>680</v>
      </c>
      <c r="BD5301" s="26" t="s">
        <v>615</v>
      </c>
      <c r="BE5301" s="26"/>
      <c r="BF5301" s="26" t="s">
        <v>68</v>
      </c>
      <c r="BG5301" s="26" t="s">
        <v>68</v>
      </c>
      <c r="BH5301" s="26" t="s">
        <v>146</v>
      </c>
      <c r="BI5301" s="26">
        <v>9</v>
      </c>
      <c r="BJ5301" s="26" t="s">
        <v>217</v>
      </c>
    </row>
    <row r="5302" spans="36:62" x14ac:dyDescent="0.25">
      <c r="AJ5302" s="26">
        <v>921</v>
      </c>
      <c r="AK5302" s="26">
        <v>2119455</v>
      </c>
      <c r="AL5302" s="264">
        <v>44556.693055555559</v>
      </c>
      <c r="AM5302" s="26" t="s">
        <v>565</v>
      </c>
      <c r="AN5302" s="26" t="s">
        <v>63</v>
      </c>
      <c r="AO5302" s="26" t="s">
        <v>156</v>
      </c>
      <c r="AP5302" s="26" t="s">
        <v>159</v>
      </c>
      <c r="AQ5302" s="26">
        <v>0</v>
      </c>
      <c r="AR5302" s="26">
        <v>90</v>
      </c>
      <c r="AS5302" s="26" t="s">
        <v>638</v>
      </c>
      <c r="AT5302" s="26" t="s">
        <v>663</v>
      </c>
      <c r="AU5302" s="26" t="s">
        <v>63</v>
      </c>
      <c r="AV5302" s="26" t="s">
        <v>63</v>
      </c>
      <c r="AW5302" s="26" t="s">
        <v>63</v>
      </c>
      <c r="AX5302" s="26" t="s">
        <v>63</v>
      </c>
      <c r="AY5302" s="26">
        <v>43.886474999999898</v>
      </c>
      <c r="AZ5302" s="26">
        <v>-100.845440999999</v>
      </c>
      <c r="BA5302" s="26" t="s">
        <v>158</v>
      </c>
      <c r="BB5302" s="26" t="s">
        <v>611</v>
      </c>
      <c r="BC5302" s="26" t="s">
        <v>667</v>
      </c>
      <c r="BD5302" s="26" t="s">
        <v>615</v>
      </c>
      <c r="BE5302" s="26"/>
      <c r="BF5302" s="26" t="s">
        <v>68</v>
      </c>
      <c r="BG5302" s="26" t="s">
        <v>68</v>
      </c>
      <c r="BH5302" s="26" t="s">
        <v>160</v>
      </c>
      <c r="BI5302" s="26">
        <v>9</v>
      </c>
      <c r="BJ5302" s="26" t="s">
        <v>217</v>
      </c>
    </row>
    <row r="5303" spans="36:62" x14ac:dyDescent="0.25">
      <c r="AJ5303" s="26">
        <v>922</v>
      </c>
      <c r="AK5303" s="26">
        <v>2201120</v>
      </c>
      <c r="AL5303" s="264">
        <v>44570.931944444441</v>
      </c>
      <c r="AM5303" s="26" t="s">
        <v>147</v>
      </c>
      <c r="AN5303" s="26" t="s">
        <v>63</v>
      </c>
      <c r="AO5303" s="26"/>
      <c r="AP5303" s="26"/>
      <c r="AQ5303" s="26">
        <v>-1</v>
      </c>
      <c r="AR5303" s="26">
        <v>90</v>
      </c>
      <c r="AS5303" s="26" t="s">
        <v>168</v>
      </c>
      <c r="AT5303" s="26" t="s">
        <v>71</v>
      </c>
      <c r="AU5303" s="26" t="s">
        <v>63</v>
      </c>
      <c r="AV5303" s="26" t="s">
        <v>63</v>
      </c>
      <c r="AW5303" s="26" t="s">
        <v>63</v>
      </c>
      <c r="AX5303" s="26" t="s">
        <v>63</v>
      </c>
      <c r="AY5303" s="26">
        <v>43.898952000000001</v>
      </c>
      <c r="AZ5303" s="26">
        <v>-101.099513999999</v>
      </c>
      <c r="BA5303" s="26" t="s">
        <v>208</v>
      </c>
      <c r="BB5303" s="26" t="s">
        <v>609</v>
      </c>
      <c r="BC5303" s="26" t="s">
        <v>167</v>
      </c>
      <c r="BD5303" s="26" t="s">
        <v>154</v>
      </c>
      <c r="BE5303" s="26"/>
      <c r="BF5303" s="26" t="s">
        <v>99</v>
      </c>
      <c r="BG5303" s="26" t="s">
        <v>167</v>
      </c>
      <c r="BH5303" s="26" t="s">
        <v>99</v>
      </c>
      <c r="BI5303" s="26">
        <v>9</v>
      </c>
      <c r="BJ5303" s="26" t="s">
        <v>217</v>
      </c>
    </row>
    <row r="5304" spans="36:62" x14ac:dyDescent="0.25">
      <c r="AJ5304" s="26">
        <v>923</v>
      </c>
      <c r="AK5304" s="26">
        <v>2118908</v>
      </c>
      <c r="AL5304" s="264">
        <v>44545.569444444445</v>
      </c>
      <c r="AM5304" s="26" t="s">
        <v>147</v>
      </c>
      <c r="AN5304" s="26" t="s">
        <v>63</v>
      </c>
      <c r="AO5304" s="26" t="s">
        <v>156</v>
      </c>
      <c r="AP5304" s="26" t="s">
        <v>159</v>
      </c>
      <c r="AQ5304" s="26">
        <v>0</v>
      </c>
      <c r="AR5304" s="26">
        <v>90</v>
      </c>
      <c r="AS5304" s="26" t="s">
        <v>739</v>
      </c>
      <c r="AT5304" s="26" t="s">
        <v>619</v>
      </c>
      <c r="AU5304" s="26" t="s">
        <v>63</v>
      </c>
      <c r="AV5304" s="26" t="s">
        <v>63</v>
      </c>
      <c r="AW5304" s="26" t="s">
        <v>63</v>
      </c>
      <c r="AX5304" s="26" t="s">
        <v>63</v>
      </c>
      <c r="AY5304" s="26">
        <v>43.843167000000001</v>
      </c>
      <c r="AZ5304" s="26">
        <v>-101.517673</v>
      </c>
      <c r="BA5304" s="26" t="s">
        <v>185</v>
      </c>
      <c r="BB5304" s="26" t="s">
        <v>609</v>
      </c>
      <c r="BC5304" s="26" t="s">
        <v>667</v>
      </c>
      <c r="BD5304" s="26" t="s">
        <v>68</v>
      </c>
      <c r="BE5304" s="26"/>
      <c r="BF5304" s="26" t="s">
        <v>68</v>
      </c>
      <c r="BG5304" s="26" t="s">
        <v>68</v>
      </c>
      <c r="BH5304" s="26" t="s">
        <v>160</v>
      </c>
      <c r="BI5304" s="26">
        <v>9</v>
      </c>
      <c r="BJ5304" s="26" t="s">
        <v>217</v>
      </c>
    </row>
    <row r="5305" spans="36:62" x14ac:dyDescent="0.25">
      <c r="AJ5305" s="26">
        <v>924</v>
      </c>
      <c r="AK5305" s="26">
        <v>2119658</v>
      </c>
      <c r="AL5305" s="264">
        <v>44556.563888888886</v>
      </c>
      <c r="AM5305" s="26" t="s">
        <v>565</v>
      </c>
      <c r="AN5305" s="26" t="s">
        <v>63</v>
      </c>
      <c r="AO5305" s="26" t="s">
        <v>156</v>
      </c>
      <c r="AP5305" s="26" t="s">
        <v>159</v>
      </c>
      <c r="AQ5305" s="26">
        <v>0</v>
      </c>
      <c r="AR5305" s="26">
        <v>90</v>
      </c>
      <c r="AS5305" s="26" t="s">
        <v>814</v>
      </c>
      <c r="AT5305" s="26" t="s">
        <v>854</v>
      </c>
      <c r="AU5305" s="26" t="s">
        <v>63</v>
      </c>
      <c r="AV5305" s="26" t="s">
        <v>63</v>
      </c>
      <c r="AW5305" s="26" t="s">
        <v>63</v>
      </c>
      <c r="AX5305" s="26" t="s">
        <v>63</v>
      </c>
      <c r="AY5305" s="26">
        <v>43.901159</v>
      </c>
      <c r="AZ5305" s="26">
        <v>-100.933093999999</v>
      </c>
      <c r="BA5305" s="26" t="s">
        <v>185</v>
      </c>
      <c r="BB5305" s="26" t="s">
        <v>611</v>
      </c>
      <c r="BC5305" s="26" t="s">
        <v>761</v>
      </c>
      <c r="BD5305" s="26" t="s">
        <v>615</v>
      </c>
      <c r="BE5305" s="26"/>
      <c r="BF5305" s="26" t="s">
        <v>68</v>
      </c>
      <c r="BG5305" s="26" t="s">
        <v>209</v>
      </c>
      <c r="BH5305" s="26" t="s">
        <v>146</v>
      </c>
      <c r="BI5305" s="26">
        <v>9</v>
      </c>
      <c r="BJ5305" s="26" t="s">
        <v>21</v>
      </c>
    </row>
    <row r="5306" spans="36:62" x14ac:dyDescent="0.25">
      <c r="AJ5306" s="26">
        <v>927</v>
      </c>
      <c r="AK5306" s="26">
        <v>2200681</v>
      </c>
      <c r="AL5306" s="264">
        <v>44582.68472222222</v>
      </c>
      <c r="AM5306" s="26" t="s">
        <v>147</v>
      </c>
      <c r="AN5306" s="26" t="s">
        <v>63</v>
      </c>
      <c r="AO5306" s="26"/>
      <c r="AP5306" s="26" t="s">
        <v>159</v>
      </c>
      <c r="AQ5306" s="26">
        <v>0</v>
      </c>
      <c r="AR5306" s="26">
        <v>90</v>
      </c>
      <c r="AS5306" s="26" t="s">
        <v>197</v>
      </c>
      <c r="AT5306" s="26" t="s">
        <v>74</v>
      </c>
      <c r="AU5306" s="26" t="s">
        <v>63</v>
      </c>
      <c r="AV5306" s="26" t="s">
        <v>63</v>
      </c>
      <c r="AW5306" s="26" t="s">
        <v>63</v>
      </c>
      <c r="AX5306" s="26" t="s">
        <v>63</v>
      </c>
      <c r="AY5306" s="26">
        <v>43.842730000000003</v>
      </c>
      <c r="AZ5306" s="26">
        <v>-101.291983</v>
      </c>
      <c r="BA5306" s="26" t="s">
        <v>208</v>
      </c>
      <c r="BB5306" s="26" t="s">
        <v>611</v>
      </c>
      <c r="BC5306" s="26" t="s">
        <v>162</v>
      </c>
      <c r="BD5306" s="26" t="s">
        <v>68</v>
      </c>
      <c r="BE5306" s="26"/>
      <c r="BF5306" s="26" t="s">
        <v>68</v>
      </c>
      <c r="BG5306" s="26" t="s">
        <v>68</v>
      </c>
      <c r="BH5306" s="26" t="s">
        <v>146</v>
      </c>
      <c r="BI5306" s="26">
        <v>9</v>
      </c>
      <c r="BJ5306" s="26" t="s">
        <v>19</v>
      </c>
    </row>
    <row r="5307" spans="36:62" x14ac:dyDescent="0.25">
      <c r="AJ5307" s="26">
        <v>928</v>
      </c>
      <c r="AK5307" s="26">
        <v>2120036</v>
      </c>
      <c r="AL5307" s="264">
        <v>44549.752083333333</v>
      </c>
      <c r="AM5307" s="26" t="s">
        <v>147</v>
      </c>
      <c r="AN5307" s="26" t="s">
        <v>63</v>
      </c>
      <c r="AO5307" s="26" t="s">
        <v>156</v>
      </c>
      <c r="AP5307" s="26" t="s">
        <v>159</v>
      </c>
      <c r="AQ5307" s="26">
        <v>-1</v>
      </c>
      <c r="AR5307" s="26">
        <v>90</v>
      </c>
      <c r="AS5307" s="26" t="s">
        <v>168</v>
      </c>
      <c r="AT5307" s="26" t="s">
        <v>71</v>
      </c>
      <c r="AU5307" s="26" t="s">
        <v>63</v>
      </c>
      <c r="AV5307" s="26" t="s">
        <v>63</v>
      </c>
      <c r="AW5307" s="26" t="s">
        <v>63</v>
      </c>
      <c r="AX5307" s="26" t="s">
        <v>63</v>
      </c>
      <c r="AY5307" s="26">
        <v>43.856577000000001</v>
      </c>
      <c r="AZ5307" s="26">
        <v>-101.196263999999</v>
      </c>
      <c r="BA5307" s="26" t="s">
        <v>208</v>
      </c>
      <c r="BB5307" s="26" t="s">
        <v>609</v>
      </c>
      <c r="BC5307" s="26" t="s">
        <v>68</v>
      </c>
      <c r="BD5307" s="26" t="s">
        <v>68</v>
      </c>
      <c r="BE5307" s="26"/>
      <c r="BF5307" s="26" t="s">
        <v>68</v>
      </c>
      <c r="BG5307" s="26" t="s">
        <v>68</v>
      </c>
      <c r="BH5307" s="26" t="s">
        <v>146</v>
      </c>
      <c r="BI5307" s="26">
        <v>9</v>
      </c>
      <c r="BJ5307" s="26" t="s">
        <v>217</v>
      </c>
    </row>
    <row r="5308" spans="36:62" x14ac:dyDescent="0.25">
      <c r="AJ5308" s="26">
        <v>929</v>
      </c>
      <c r="AK5308" s="26">
        <v>2120035</v>
      </c>
      <c r="AL5308" s="264">
        <v>44549.752083333333</v>
      </c>
      <c r="AM5308" s="26" t="s">
        <v>147</v>
      </c>
      <c r="AN5308" s="26" t="s">
        <v>63</v>
      </c>
      <c r="AO5308" s="26" t="s">
        <v>156</v>
      </c>
      <c r="AP5308" s="26" t="s">
        <v>159</v>
      </c>
      <c r="AQ5308" s="26">
        <v>-1</v>
      </c>
      <c r="AR5308" s="26">
        <v>90</v>
      </c>
      <c r="AS5308" s="26" t="s">
        <v>168</v>
      </c>
      <c r="AT5308" s="26" t="s">
        <v>71</v>
      </c>
      <c r="AU5308" s="26" t="s">
        <v>63</v>
      </c>
      <c r="AV5308" s="26" t="s">
        <v>63</v>
      </c>
      <c r="AW5308" s="26" t="s">
        <v>63</v>
      </c>
      <c r="AX5308" s="26" t="s">
        <v>63</v>
      </c>
      <c r="AY5308" s="26">
        <v>43.855705</v>
      </c>
      <c r="AZ5308" s="26">
        <v>-101.198053999999</v>
      </c>
      <c r="BA5308" s="26" t="s">
        <v>166</v>
      </c>
      <c r="BB5308" s="26" t="s">
        <v>609</v>
      </c>
      <c r="BC5308" s="26" t="s">
        <v>68</v>
      </c>
      <c r="BD5308" s="26" t="s">
        <v>154</v>
      </c>
      <c r="BE5308" s="26"/>
      <c r="BF5308" s="26" t="s">
        <v>68</v>
      </c>
      <c r="BG5308" s="26" t="s">
        <v>68</v>
      </c>
      <c r="BH5308" s="26" t="s">
        <v>146</v>
      </c>
      <c r="BI5308" s="26">
        <v>9</v>
      </c>
      <c r="BJ5308" s="26" t="s">
        <v>217</v>
      </c>
    </row>
    <row r="5309" spans="36:62" x14ac:dyDescent="0.25">
      <c r="AJ5309" s="26">
        <v>932</v>
      </c>
      <c r="AK5309" s="26">
        <v>2200198</v>
      </c>
      <c r="AL5309" s="264">
        <v>44569.875</v>
      </c>
      <c r="AM5309" s="26" t="s">
        <v>147</v>
      </c>
      <c r="AN5309" s="26" t="s">
        <v>63</v>
      </c>
      <c r="AO5309" s="26"/>
      <c r="AP5309" s="26"/>
      <c r="AQ5309" s="26">
        <v>-1</v>
      </c>
      <c r="AR5309" s="26">
        <v>90</v>
      </c>
      <c r="AS5309" s="26" t="s">
        <v>168</v>
      </c>
      <c r="AT5309" s="26" t="s">
        <v>71</v>
      </c>
      <c r="AU5309" s="26" t="s">
        <v>63</v>
      </c>
      <c r="AV5309" s="26" t="s">
        <v>63</v>
      </c>
      <c r="AW5309" s="26" t="s">
        <v>63</v>
      </c>
      <c r="AX5309" s="26" t="s">
        <v>63</v>
      </c>
      <c r="AY5309" s="26">
        <v>43.900942999999899</v>
      </c>
      <c r="AZ5309" s="26">
        <v>-101.065504</v>
      </c>
      <c r="BA5309" s="26" t="s">
        <v>185</v>
      </c>
      <c r="BB5309" s="26" t="s">
        <v>611</v>
      </c>
      <c r="BC5309" s="26" t="s">
        <v>167</v>
      </c>
      <c r="BD5309" s="26" t="s">
        <v>167</v>
      </c>
      <c r="BE5309" s="26"/>
      <c r="BF5309" s="26" t="s">
        <v>99</v>
      </c>
      <c r="BG5309" s="26" t="s">
        <v>167</v>
      </c>
      <c r="BH5309" s="26" t="s">
        <v>99</v>
      </c>
      <c r="BI5309" s="26">
        <v>9</v>
      </c>
      <c r="BJ5309" s="26" t="s">
        <v>217</v>
      </c>
    </row>
    <row r="5310" spans="36:62" x14ac:dyDescent="0.25">
      <c r="AJ5310" s="26">
        <v>933</v>
      </c>
      <c r="AK5310" s="26">
        <v>2200680</v>
      </c>
      <c r="AL5310" s="264">
        <v>44582.361111111109</v>
      </c>
      <c r="AM5310" s="26" t="s">
        <v>147</v>
      </c>
      <c r="AN5310" s="26" t="s">
        <v>63</v>
      </c>
      <c r="AO5310" s="26" t="s">
        <v>156</v>
      </c>
      <c r="AP5310" s="26" t="s">
        <v>159</v>
      </c>
      <c r="AQ5310" s="26">
        <v>0</v>
      </c>
      <c r="AR5310" s="26">
        <v>90</v>
      </c>
      <c r="AS5310" s="26" t="s">
        <v>835</v>
      </c>
      <c r="AT5310" s="26" t="s">
        <v>663</v>
      </c>
      <c r="AU5310" s="26" t="s">
        <v>63</v>
      </c>
      <c r="AV5310" s="26" t="s">
        <v>63</v>
      </c>
      <c r="AW5310" s="26" t="s">
        <v>63</v>
      </c>
      <c r="AX5310" s="26" t="s">
        <v>63</v>
      </c>
      <c r="AY5310" s="26">
        <v>43.851151000000002</v>
      </c>
      <c r="AZ5310" s="26">
        <v>-101.472443999999</v>
      </c>
      <c r="BA5310" s="26" t="s">
        <v>208</v>
      </c>
      <c r="BB5310" s="26" t="s">
        <v>609</v>
      </c>
      <c r="BC5310" s="26" t="s">
        <v>667</v>
      </c>
      <c r="BD5310" s="26" t="s">
        <v>615</v>
      </c>
      <c r="BE5310" s="26"/>
      <c r="BF5310" s="26" t="s">
        <v>68</v>
      </c>
      <c r="BG5310" s="26" t="s">
        <v>68</v>
      </c>
      <c r="BH5310" s="26" t="s">
        <v>160</v>
      </c>
      <c r="BI5310" s="26">
        <v>9</v>
      </c>
      <c r="BJ5310" s="26" t="s">
        <v>217</v>
      </c>
    </row>
    <row r="5311" spans="36:62" x14ac:dyDescent="0.25">
      <c r="AJ5311" s="26">
        <v>936</v>
      </c>
      <c r="AK5311" s="26">
        <v>2204276</v>
      </c>
      <c r="AL5311" s="264">
        <v>44658.456944444442</v>
      </c>
      <c r="AM5311" s="26" t="s">
        <v>147</v>
      </c>
      <c r="AN5311" s="26" t="s">
        <v>63</v>
      </c>
      <c r="AO5311" s="26" t="s">
        <v>192</v>
      </c>
      <c r="AP5311" s="26" t="s">
        <v>159</v>
      </c>
      <c r="AQ5311" s="26">
        <v>0</v>
      </c>
      <c r="AR5311" s="26">
        <v>90</v>
      </c>
      <c r="AS5311" s="26" t="s">
        <v>189</v>
      </c>
      <c r="AT5311" s="26" t="s">
        <v>619</v>
      </c>
      <c r="AU5311" s="26" t="s">
        <v>63</v>
      </c>
      <c r="AV5311" s="26" t="s">
        <v>63</v>
      </c>
      <c r="AW5311" s="26" t="s">
        <v>63</v>
      </c>
      <c r="AX5311" s="26" t="s">
        <v>63</v>
      </c>
      <c r="AY5311" s="26">
        <v>43.842812000000002</v>
      </c>
      <c r="AZ5311" s="26">
        <v>-101.517921</v>
      </c>
      <c r="BA5311" s="26" t="s">
        <v>208</v>
      </c>
      <c r="BB5311" s="26" t="s">
        <v>611</v>
      </c>
      <c r="BC5311" s="26" t="s">
        <v>68</v>
      </c>
      <c r="BD5311" s="26" t="s">
        <v>68</v>
      </c>
      <c r="BE5311" s="26"/>
      <c r="BF5311" s="26" t="s">
        <v>68</v>
      </c>
      <c r="BG5311" s="26" t="s">
        <v>68</v>
      </c>
      <c r="BH5311" s="26" t="s">
        <v>160</v>
      </c>
      <c r="BI5311" s="26">
        <v>9</v>
      </c>
      <c r="BJ5311" s="26" t="s">
        <v>21</v>
      </c>
    </row>
    <row r="5312" spans="36:62" x14ac:dyDescent="0.25">
      <c r="AJ5312" s="26">
        <v>938</v>
      </c>
      <c r="AK5312" s="26">
        <v>2204193</v>
      </c>
      <c r="AL5312" s="264">
        <v>44663.249305555553</v>
      </c>
      <c r="AM5312" s="26" t="s">
        <v>147</v>
      </c>
      <c r="AN5312" s="26" t="s">
        <v>63</v>
      </c>
      <c r="AO5312" s="26"/>
      <c r="AP5312" s="26"/>
      <c r="AQ5312" s="26">
        <v>-1</v>
      </c>
      <c r="AR5312" s="26">
        <v>90</v>
      </c>
      <c r="AS5312" s="26" t="s">
        <v>168</v>
      </c>
      <c r="AT5312" s="26" t="s">
        <v>74</v>
      </c>
      <c r="AU5312" s="26" t="s">
        <v>63</v>
      </c>
      <c r="AV5312" s="26" t="s">
        <v>63</v>
      </c>
      <c r="AW5312" s="26" t="s">
        <v>63</v>
      </c>
      <c r="AX5312" s="26" t="s">
        <v>63</v>
      </c>
      <c r="AY5312" s="26">
        <v>43.884663000000003</v>
      </c>
      <c r="AZ5312" s="26">
        <v>-101.134551</v>
      </c>
      <c r="BA5312" s="26" t="s">
        <v>158</v>
      </c>
      <c r="BB5312" s="26" t="s">
        <v>609</v>
      </c>
      <c r="BC5312" s="26" t="s">
        <v>167</v>
      </c>
      <c r="BD5312" s="26" t="s">
        <v>154</v>
      </c>
      <c r="BE5312" s="26"/>
      <c r="BF5312" s="26" t="s">
        <v>99</v>
      </c>
      <c r="BG5312" s="26" t="s">
        <v>167</v>
      </c>
      <c r="BH5312" s="26" t="s">
        <v>99</v>
      </c>
      <c r="BI5312" s="26">
        <v>9</v>
      </c>
      <c r="BJ5312" s="26" t="s">
        <v>217</v>
      </c>
    </row>
    <row r="5313" spans="36:62" x14ac:dyDescent="0.25">
      <c r="AJ5313" s="26">
        <v>939</v>
      </c>
      <c r="AK5313" s="26">
        <v>2205931</v>
      </c>
      <c r="AL5313" s="264">
        <v>44703.46875</v>
      </c>
      <c r="AM5313" s="26" t="s">
        <v>147</v>
      </c>
      <c r="AN5313" s="26" t="s">
        <v>63</v>
      </c>
      <c r="AO5313" s="26"/>
      <c r="AP5313" s="26"/>
      <c r="AQ5313" s="26">
        <v>-1</v>
      </c>
      <c r="AR5313" s="26">
        <v>90</v>
      </c>
      <c r="AS5313" s="26" t="s">
        <v>168</v>
      </c>
      <c r="AT5313" s="26" t="s">
        <v>71</v>
      </c>
      <c r="AU5313" s="26" t="s">
        <v>63</v>
      </c>
      <c r="AV5313" s="26" t="s">
        <v>63</v>
      </c>
      <c r="AW5313" s="26" t="s">
        <v>63</v>
      </c>
      <c r="AX5313" s="26" t="s">
        <v>63</v>
      </c>
      <c r="AY5313" s="26">
        <v>43.8511969999999</v>
      </c>
      <c r="AZ5313" s="26">
        <v>-101.380925</v>
      </c>
      <c r="BA5313" s="26" t="s">
        <v>166</v>
      </c>
      <c r="BB5313" s="26" t="s">
        <v>611</v>
      </c>
      <c r="BC5313" s="26" t="s">
        <v>167</v>
      </c>
      <c r="BD5313" s="26" t="s">
        <v>154</v>
      </c>
      <c r="BE5313" s="26"/>
      <c r="BF5313" s="26" t="s">
        <v>99</v>
      </c>
      <c r="BG5313" s="26" t="s">
        <v>167</v>
      </c>
      <c r="BH5313" s="26" t="s">
        <v>99</v>
      </c>
      <c r="BI5313" s="26">
        <v>9</v>
      </c>
      <c r="BJ5313" s="26" t="s">
        <v>217</v>
      </c>
    </row>
    <row r="5314" spans="36:62" x14ac:dyDescent="0.25">
      <c r="AJ5314" s="26">
        <v>940</v>
      </c>
      <c r="AK5314" s="26">
        <v>2201876</v>
      </c>
      <c r="AL5314" s="264">
        <v>44609.590277777781</v>
      </c>
      <c r="AM5314" s="26" t="s">
        <v>565</v>
      </c>
      <c r="AN5314" s="26" t="s">
        <v>63</v>
      </c>
      <c r="AO5314" s="26" t="s">
        <v>156</v>
      </c>
      <c r="AP5314" s="26" t="s">
        <v>159</v>
      </c>
      <c r="AQ5314" s="26">
        <v>0</v>
      </c>
      <c r="AR5314" s="26">
        <v>90</v>
      </c>
      <c r="AS5314" s="26" t="s">
        <v>707</v>
      </c>
      <c r="AT5314" s="26" t="s">
        <v>71</v>
      </c>
      <c r="AU5314" s="26" t="s">
        <v>63</v>
      </c>
      <c r="AV5314" s="26" t="s">
        <v>63</v>
      </c>
      <c r="AW5314" s="26" t="s">
        <v>63</v>
      </c>
      <c r="AX5314" s="26" t="s">
        <v>63</v>
      </c>
      <c r="AY5314" s="26">
        <v>43.887177999999899</v>
      </c>
      <c r="AZ5314" s="26">
        <v>-100.883410999999</v>
      </c>
      <c r="BA5314" s="26" t="s">
        <v>166</v>
      </c>
      <c r="BB5314" s="26" t="s">
        <v>611</v>
      </c>
      <c r="BC5314" s="26" t="s">
        <v>68</v>
      </c>
      <c r="BD5314" s="26" t="s">
        <v>68</v>
      </c>
      <c r="BE5314" s="26"/>
      <c r="BF5314" s="26" t="s">
        <v>68</v>
      </c>
      <c r="BG5314" s="26" t="s">
        <v>68</v>
      </c>
      <c r="BH5314" s="26" t="s">
        <v>146</v>
      </c>
      <c r="BI5314" s="26">
        <v>9</v>
      </c>
      <c r="BJ5314" s="26" t="s">
        <v>217</v>
      </c>
    </row>
    <row r="5315" spans="36:62" x14ac:dyDescent="0.25">
      <c r="AJ5315" s="26">
        <v>941</v>
      </c>
      <c r="AK5315" s="26">
        <v>2206284</v>
      </c>
      <c r="AL5315" s="264">
        <v>44707.871527777781</v>
      </c>
      <c r="AM5315" s="26" t="s">
        <v>147</v>
      </c>
      <c r="AN5315" s="26" t="s">
        <v>63</v>
      </c>
      <c r="AO5315" s="26"/>
      <c r="AP5315" s="26"/>
      <c r="AQ5315" s="26">
        <v>-1</v>
      </c>
      <c r="AR5315" s="26">
        <v>90</v>
      </c>
      <c r="AS5315" s="26" t="s">
        <v>168</v>
      </c>
      <c r="AT5315" s="26" t="s">
        <v>71</v>
      </c>
      <c r="AU5315" s="26" t="s">
        <v>63</v>
      </c>
      <c r="AV5315" s="26" t="s">
        <v>63</v>
      </c>
      <c r="AW5315" s="26" t="s">
        <v>63</v>
      </c>
      <c r="AX5315" s="26" t="s">
        <v>63</v>
      </c>
      <c r="AY5315" s="26">
        <v>43.842962999999898</v>
      </c>
      <c r="AZ5315" s="26">
        <v>-101.289528</v>
      </c>
      <c r="BA5315" s="26" t="s">
        <v>485</v>
      </c>
      <c r="BB5315" s="26" t="s">
        <v>609</v>
      </c>
      <c r="BC5315" s="26" t="s">
        <v>167</v>
      </c>
      <c r="BD5315" s="26" t="s">
        <v>154</v>
      </c>
      <c r="BE5315" s="26"/>
      <c r="BF5315" s="26" t="s">
        <v>99</v>
      </c>
      <c r="BG5315" s="26" t="s">
        <v>167</v>
      </c>
      <c r="BH5315" s="26" t="s">
        <v>99</v>
      </c>
      <c r="BI5315" s="26">
        <v>9</v>
      </c>
      <c r="BJ5315" s="26" t="s">
        <v>217</v>
      </c>
    </row>
    <row r="5316" spans="36:62" x14ac:dyDescent="0.25">
      <c r="AJ5316" s="26">
        <v>942</v>
      </c>
      <c r="AK5316" s="26">
        <v>2204315</v>
      </c>
      <c r="AL5316" s="264">
        <v>44664.395833333336</v>
      </c>
      <c r="AM5316" s="26" t="s">
        <v>147</v>
      </c>
      <c r="AN5316" s="26" t="s">
        <v>63</v>
      </c>
      <c r="AO5316" s="26" t="s">
        <v>156</v>
      </c>
      <c r="AP5316" s="26" t="s">
        <v>159</v>
      </c>
      <c r="AQ5316" s="26">
        <v>0</v>
      </c>
      <c r="AR5316" s="26">
        <v>90</v>
      </c>
      <c r="AS5316" s="26" t="s">
        <v>1561</v>
      </c>
      <c r="AT5316" s="26" t="s">
        <v>619</v>
      </c>
      <c r="AU5316" s="26" t="s">
        <v>63</v>
      </c>
      <c r="AV5316" s="26" t="s">
        <v>63</v>
      </c>
      <c r="AW5316" s="26" t="s">
        <v>63</v>
      </c>
      <c r="AX5316" s="26" t="s">
        <v>63</v>
      </c>
      <c r="AY5316" s="26">
        <v>43.851649000000002</v>
      </c>
      <c r="AZ5316" s="26">
        <v>-101.421126999999</v>
      </c>
      <c r="BA5316" s="26" t="s">
        <v>494</v>
      </c>
      <c r="BB5316" s="26" t="s">
        <v>611</v>
      </c>
      <c r="BC5316" s="26" t="s">
        <v>68</v>
      </c>
      <c r="BD5316" s="26" t="s">
        <v>68</v>
      </c>
      <c r="BE5316" s="26"/>
      <c r="BF5316" s="26" t="s">
        <v>215</v>
      </c>
      <c r="BG5316" s="26" t="s">
        <v>68</v>
      </c>
      <c r="BH5316" s="26" t="s">
        <v>160</v>
      </c>
      <c r="BI5316" s="26">
        <v>9</v>
      </c>
      <c r="BJ5316" s="26" t="s">
        <v>217</v>
      </c>
    </row>
    <row r="5317" spans="36:62" x14ac:dyDescent="0.25">
      <c r="AJ5317" s="26">
        <v>943</v>
      </c>
      <c r="AK5317" s="26">
        <v>2206360</v>
      </c>
      <c r="AL5317" s="264">
        <v>44710.224999999999</v>
      </c>
      <c r="AM5317" s="26" t="s">
        <v>147</v>
      </c>
      <c r="AN5317" s="26" t="s">
        <v>63</v>
      </c>
      <c r="AO5317" s="26"/>
      <c r="AP5317" s="26"/>
      <c r="AQ5317" s="26">
        <v>-1</v>
      </c>
      <c r="AR5317" s="26">
        <v>90</v>
      </c>
      <c r="AS5317" s="26" t="s">
        <v>168</v>
      </c>
      <c r="AT5317" s="26" t="s">
        <v>71</v>
      </c>
      <c r="AU5317" s="26" t="s">
        <v>63</v>
      </c>
      <c r="AV5317" s="26" t="s">
        <v>63</v>
      </c>
      <c r="AW5317" s="26" t="s">
        <v>63</v>
      </c>
      <c r="AX5317" s="26" t="s">
        <v>63</v>
      </c>
      <c r="AY5317" s="26">
        <v>43.851509</v>
      </c>
      <c r="AZ5317" s="26">
        <v>-101.430920999999</v>
      </c>
      <c r="BA5317" s="26" t="s">
        <v>158</v>
      </c>
      <c r="BB5317" s="26" t="s">
        <v>611</v>
      </c>
      <c r="BC5317" s="26" t="s">
        <v>167</v>
      </c>
      <c r="BD5317" s="26" t="s">
        <v>154</v>
      </c>
      <c r="BE5317" s="26"/>
      <c r="BF5317" s="26" t="s">
        <v>99</v>
      </c>
      <c r="BG5317" s="26" t="s">
        <v>167</v>
      </c>
      <c r="BH5317" s="26" t="s">
        <v>99</v>
      </c>
      <c r="BI5317" s="26">
        <v>9</v>
      </c>
      <c r="BJ5317" s="26" t="s">
        <v>217</v>
      </c>
    </row>
    <row r="5318" spans="36:62" x14ac:dyDescent="0.25">
      <c r="AJ5318" s="26">
        <v>947</v>
      </c>
      <c r="AK5318" s="26">
        <v>2202552</v>
      </c>
      <c r="AL5318" s="264">
        <v>44625.481249999997</v>
      </c>
      <c r="AM5318" s="26" t="s">
        <v>565</v>
      </c>
      <c r="AN5318" s="26" t="s">
        <v>63</v>
      </c>
      <c r="AO5318" s="26" t="s">
        <v>156</v>
      </c>
      <c r="AP5318" s="26" t="s">
        <v>159</v>
      </c>
      <c r="AQ5318" s="26">
        <v>0</v>
      </c>
      <c r="AR5318" s="26">
        <v>90</v>
      </c>
      <c r="AS5318" s="26" t="s">
        <v>1562</v>
      </c>
      <c r="AT5318" s="26" t="s">
        <v>663</v>
      </c>
      <c r="AU5318" s="26" t="s">
        <v>63</v>
      </c>
      <c r="AV5318" s="26" t="s">
        <v>63</v>
      </c>
      <c r="AW5318" s="26" t="s">
        <v>63</v>
      </c>
      <c r="AX5318" s="26" t="s">
        <v>63</v>
      </c>
      <c r="AY5318" s="26">
        <v>43.883260999999898</v>
      </c>
      <c r="AZ5318" s="26">
        <v>-100.702922999999</v>
      </c>
      <c r="BA5318" s="26" t="s">
        <v>166</v>
      </c>
      <c r="BB5318" s="26" t="s">
        <v>609</v>
      </c>
      <c r="BC5318" s="26" t="s">
        <v>614</v>
      </c>
      <c r="BD5318" s="26" t="s">
        <v>615</v>
      </c>
      <c r="BE5318" s="26"/>
      <c r="BF5318" s="26" t="s">
        <v>68</v>
      </c>
      <c r="BG5318" s="26" t="s">
        <v>68</v>
      </c>
      <c r="BH5318" s="26" t="s">
        <v>160</v>
      </c>
      <c r="BI5318" s="26">
        <v>9</v>
      </c>
      <c r="BJ5318" s="26" t="s">
        <v>217</v>
      </c>
    </row>
    <row r="5319" spans="36:62" x14ac:dyDescent="0.25">
      <c r="AJ5319" s="26">
        <v>949</v>
      </c>
      <c r="AK5319" s="26">
        <v>2202686</v>
      </c>
      <c r="AL5319" s="264">
        <v>44625.375</v>
      </c>
      <c r="AM5319" s="26" t="s">
        <v>565</v>
      </c>
      <c r="AN5319" s="26" t="s">
        <v>63</v>
      </c>
      <c r="AO5319" s="26" t="s">
        <v>156</v>
      </c>
      <c r="AP5319" s="26" t="s">
        <v>159</v>
      </c>
      <c r="AQ5319" s="26">
        <v>0</v>
      </c>
      <c r="AR5319" s="26">
        <v>90</v>
      </c>
      <c r="AS5319" s="26" t="s">
        <v>662</v>
      </c>
      <c r="AT5319" s="26" t="s">
        <v>663</v>
      </c>
      <c r="AU5319" s="26" t="s">
        <v>63</v>
      </c>
      <c r="AV5319" s="26" t="s">
        <v>63</v>
      </c>
      <c r="AW5319" s="26" t="s">
        <v>63</v>
      </c>
      <c r="AX5319" s="26" t="s">
        <v>63</v>
      </c>
      <c r="AY5319" s="26">
        <v>43.901198000000001</v>
      </c>
      <c r="AZ5319" s="26">
        <v>-101.051850999999</v>
      </c>
      <c r="BA5319" s="26" t="s">
        <v>208</v>
      </c>
      <c r="BB5319" s="26" t="s">
        <v>609</v>
      </c>
      <c r="BC5319" s="26" t="s">
        <v>667</v>
      </c>
      <c r="BD5319" s="26" t="s">
        <v>615</v>
      </c>
      <c r="BE5319" s="26"/>
      <c r="BF5319" s="26" t="s">
        <v>68</v>
      </c>
      <c r="BG5319" s="26" t="s">
        <v>68</v>
      </c>
      <c r="BH5319" s="26" t="s">
        <v>160</v>
      </c>
      <c r="BI5319" s="26">
        <v>9</v>
      </c>
      <c r="BJ5319" s="26" t="s">
        <v>217</v>
      </c>
    </row>
    <row r="5320" spans="36:62" x14ac:dyDescent="0.25">
      <c r="AJ5320" s="26">
        <v>950</v>
      </c>
      <c r="AK5320" s="26">
        <v>2203555</v>
      </c>
      <c r="AL5320" s="264">
        <v>44649.672222222223</v>
      </c>
      <c r="AM5320" s="26" t="s">
        <v>147</v>
      </c>
      <c r="AN5320" s="26" t="s">
        <v>63</v>
      </c>
      <c r="AO5320" s="26" t="s">
        <v>156</v>
      </c>
      <c r="AP5320" s="26" t="s">
        <v>159</v>
      </c>
      <c r="AQ5320" s="26">
        <v>0</v>
      </c>
      <c r="AR5320" s="26">
        <v>90</v>
      </c>
      <c r="AS5320" s="26" t="s">
        <v>189</v>
      </c>
      <c r="AT5320" s="26" t="s">
        <v>619</v>
      </c>
      <c r="AU5320" s="26" t="s">
        <v>63</v>
      </c>
      <c r="AV5320" s="26" t="s">
        <v>63</v>
      </c>
      <c r="AW5320" s="26" t="s">
        <v>63</v>
      </c>
      <c r="AX5320" s="26" t="s">
        <v>63</v>
      </c>
      <c r="AY5320" s="26">
        <v>43.85145</v>
      </c>
      <c r="AZ5320" s="26">
        <v>-101.380955999999</v>
      </c>
      <c r="BA5320" s="26" t="s">
        <v>185</v>
      </c>
      <c r="BB5320" s="26" t="s">
        <v>609</v>
      </c>
      <c r="BC5320" s="26" t="s">
        <v>68</v>
      </c>
      <c r="BD5320" s="26" t="s">
        <v>68</v>
      </c>
      <c r="BE5320" s="26"/>
      <c r="BF5320" s="26" t="s">
        <v>68</v>
      </c>
      <c r="BG5320" s="26" t="s">
        <v>68</v>
      </c>
      <c r="BH5320" s="26" t="s">
        <v>160</v>
      </c>
      <c r="BI5320" s="26">
        <v>9</v>
      </c>
      <c r="BJ5320" s="26" t="s">
        <v>217</v>
      </c>
    </row>
    <row r="5321" spans="36:62" x14ac:dyDescent="0.25">
      <c r="AJ5321" s="26">
        <v>951</v>
      </c>
      <c r="AK5321" s="26">
        <v>2203637</v>
      </c>
      <c r="AL5321" s="264">
        <v>44650.168055555558</v>
      </c>
      <c r="AM5321" s="26" t="s">
        <v>565</v>
      </c>
      <c r="AN5321" s="26" t="s">
        <v>63</v>
      </c>
      <c r="AO5321" s="26" t="s">
        <v>156</v>
      </c>
      <c r="AP5321" s="26" t="s">
        <v>944</v>
      </c>
      <c r="AQ5321" s="26">
        <v>0</v>
      </c>
      <c r="AR5321" s="26">
        <v>90</v>
      </c>
      <c r="AS5321" s="26" t="s">
        <v>739</v>
      </c>
      <c r="AT5321" s="26" t="s">
        <v>74</v>
      </c>
      <c r="AU5321" s="26" t="s">
        <v>63</v>
      </c>
      <c r="AV5321" s="26" t="s">
        <v>63</v>
      </c>
      <c r="AW5321" s="26" t="s">
        <v>63</v>
      </c>
      <c r="AX5321" s="26" t="s">
        <v>63</v>
      </c>
      <c r="AY5321" s="26">
        <v>43.883276000000002</v>
      </c>
      <c r="AZ5321" s="26">
        <v>-100.718755999999</v>
      </c>
      <c r="BA5321" s="26" t="s">
        <v>208</v>
      </c>
      <c r="BB5321" s="26" t="s">
        <v>611</v>
      </c>
      <c r="BC5321" s="26" t="s">
        <v>162</v>
      </c>
      <c r="BD5321" s="26" t="s">
        <v>615</v>
      </c>
      <c r="BE5321" s="26"/>
      <c r="BF5321" s="26" t="s">
        <v>68</v>
      </c>
      <c r="BG5321" s="26" t="s">
        <v>209</v>
      </c>
      <c r="BH5321" s="26" t="s">
        <v>146</v>
      </c>
      <c r="BI5321" s="26">
        <v>9</v>
      </c>
      <c r="BJ5321" s="26" t="s">
        <v>217</v>
      </c>
    </row>
    <row r="5322" spans="36:62" x14ac:dyDescent="0.25">
      <c r="AJ5322" s="26">
        <v>953</v>
      </c>
      <c r="AK5322" s="26">
        <v>2203962</v>
      </c>
      <c r="AL5322" s="264">
        <v>44651.898611111108</v>
      </c>
      <c r="AM5322" s="26" t="s">
        <v>147</v>
      </c>
      <c r="AN5322" s="26" t="s">
        <v>63</v>
      </c>
      <c r="AO5322" s="26" t="s">
        <v>156</v>
      </c>
      <c r="AP5322" s="26" t="s">
        <v>856</v>
      </c>
      <c r="AQ5322" s="26">
        <v>0</v>
      </c>
      <c r="AR5322" s="26">
        <v>90</v>
      </c>
      <c r="AS5322" s="26" t="s">
        <v>689</v>
      </c>
      <c r="AT5322" s="26" t="s">
        <v>74</v>
      </c>
      <c r="AU5322" s="26" t="s">
        <v>63</v>
      </c>
      <c r="AV5322" s="26" t="s">
        <v>63</v>
      </c>
      <c r="AW5322" s="26" t="s">
        <v>63</v>
      </c>
      <c r="AX5322" s="26" t="s">
        <v>63</v>
      </c>
      <c r="AY5322" s="26">
        <v>43.859608999999899</v>
      </c>
      <c r="AZ5322" s="26">
        <v>-101.189459999999</v>
      </c>
      <c r="BA5322" s="26" t="s">
        <v>530</v>
      </c>
      <c r="BB5322" s="26" t="s">
        <v>611</v>
      </c>
      <c r="BC5322" s="26" t="s">
        <v>629</v>
      </c>
      <c r="BD5322" s="26" t="s">
        <v>68</v>
      </c>
      <c r="BE5322" s="26"/>
      <c r="BF5322" s="26" t="s">
        <v>68</v>
      </c>
      <c r="BG5322" s="26" t="s">
        <v>68</v>
      </c>
      <c r="BH5322" s="26" t="s">
        <v>646</v>
      </c>
      <c r="BI5322" s="26">
        <v>9</v>
      </c>
      <c r="BJ5322" s="26" t="s">
        <v>217</v>
      </c>
    </row>
    <row r="5323" spans="36:62" x14ac:dyDescent="0.25">
      <c r="AJ5323" s="26">
        <v>954</v>
      </c>
      <c r="AK5323" s="26">
        <v>2205681</v>
      </c>
      <c r="AL5323" s="264">
        <v>44610.470833333333</v>
      </c>
      <c r="AM5323" s="26" t="s">
        <v>565</v>
      </c>
      <c r="AN5323" s="26" t="s">
        <v>63</v>
      </c>
      <c r="AO5323" s="26" t="s">
        <v>156</v>
      </c>
      <c r="AP5323" s="26" t="s">
        <v>159</v>
      </c>
      <c r="AQ5323" s="26">
        <v>0</v>
      </c>
      <c r="AR5323" s="26">
        <v>90</v>
      </c>
      <c r="AS5323" s="26" t="s">
        <v>1563</v>
      </c>
      <c r="AT5323" s="26" t="s">
        <v>216</v>
      </c>
      <c r="AU5323" s="26" t="s">
        <v>63</v>
      </c>
      <c r="AV5323" s="26" t="s">
        <v>63</v>
      </c>
      <c r="AW5323" s="26" t="s">
        <v>63</v>
      </c>
      <c r="AX5323" s="26" t="s">
        <v>63</v>
      </c>
      <c r="AY5323" s="26">
        <v>43.886533999999898</v>
      </c>
      <c r="AZ5323" s="26">
        <v>-100.812568999999</v>
      </c>
      <c r="BA5323" s="26" t="s">
        <v>208</v>
      </c>
      <c r="BB5323" s="26" t="s">
        <v>611</v>
      </c>
      <c r="BC5323" s="26" t="s">
        <v>68</v>
      </c>
      <c r="BD5323" s="26" t="s">
        <v>68</v>
      </c>
      <c r="BE5323" s="26"/>
      <c r="BF5323" s="26" t="s">
        <v>891</v>
      </c>
      <c r="BG5323" s="26" t="s">
        <v>68</v>
      </c>
      <c r="BH5323" s="26" t="s">
        <v>146</v>
      </c>
      <c r="BI5323" s="26">
        <v>9</v>
      </c>
      <c r="BJ5323" s="26" t="s">
        <v>217</v>
      </c>
    </row>
    <row r="5324" spans="36:62" x14ac:dyDescent="0.25">
      <c r="AJ5324" s="26">
        <v>955</v>
      </c>
      <c r="AK5324" s="26">
        <v>2204314</v>
      </c>
      <c r="AL5324" s="264">
        <v>44658.736111111109</v>
      </c>
      <c r="AM5324" s="26" t="s">
        <v>147</v>
      </c>
      <c r="AN5324" s="26" t="s">
        <v>63</v>
      </c>
      <c r="AO5324" s="26" t="s">
        <v>156</v>
      </c>
      <c r="AP5324" s="26" t="s">
        <v>159</v>
      </c>
      <c r="AQ5324" s="26">
        <v>0</v>
      </c>
      <c r="AR5324" s="26">
        <v>90</v>
      </c>
      <c r="AS5324" s="26" t="s">
        <v>189</v>
      </c>
      <c r="AT5324" s="26" t="s">
        <v>619</v>
      </c>
      <c r="AU5324" s="26" t="s">
        <v>63</v>
      </c>
      <c r="AV5324" s="26" t="s">
        <v>63</v>
      </c>
      <c r="AW5324" s="26" t="s">
        <v>63</v>
      </c>
      <c r="AX5324" s="26" t="s">
        <v>63</v>
      </c>
      <c r="AY5324" s="26">
        <v>43.895166000000003</v>
      </c>
      <c r="AZ5324" s="26">
        <v>-101.113174999999</v>
      </c>
      <c r="BA5324" s="26" t="s">
        <v>185</v>
      </c>
      <c r="BB5324" s="26" t="s">
        <v>611</v>
      </c>
      <c r="BC5324" s="26" t="s">
        <v>667</v>
      </c>
      <c r="BD5324" s="26" t="s">
        <v>68</v>
      </c>
      <c r="BE5324" s="26"/>
      <c r="BF5324" s="26" t="s">
        <v>68</v>
      </c>
      <c r="BG5324" s="26" t="s">
        <v>68</v>
      </c>
      <c r="BH5324" s="26" t="s">
        <v>160</v>
      </c>
      <c r="BI5324" s="26">
        <v>9</v>
      </c>
      <c r="BJ5324" s="26" t="s">
        <v>217</v>
      </c>
    </row>
    <row r="5325" spans="36:62" x14ac:dyDescent="0.25">
      <c r="AJ5325" s="26">
        <v>956</v>
      </c>
      <c r="AK5325" s="26">
        <v>2204737</v>
      </c>
      <c r="AL5325" s="264">
        <v>44664.638194444444</v>
      </c>
      <c r="AM5325" s="26" t="s">
        <v>147</v>
      </c>
      <c r="AN5325" s="26" t="s">
        <v>63</v>
      </c>
      <c r="AO5325" s="26" t="s">
        <v>156</v>
      </c>
      <c r="AP5325" s="26" t="s">
        <v>159</v>
      </c>
      <c r="AQ5325" s="26">
        <v>0</v>
      </c>
      <c r="AR5325" s="26">
        <v>90</v>
      </c>
      <c r="AS5325" s="26" t="s">
        <v>814</v>
      </c>
      <c r="AT5325" s="26" t="s">
        <v>619</v>
      </c>
      <c r="AU5325" s="26" t="s">
        <v>63</v>
      </c>
      <c r="AV5325" s="26" t="s">
        <v>63</v>
      </c>
      <c r="AW5325" s="26" t="s">
        <v>63</v>
      </c>
      <c r="AX5325" s="26" t="s">
        <v>63</v>
      </c>
      <c r="AY5325" s="26">
        <v>43.888733000000002</v>
      </c>
      <c r="AZ5325" s="26">
        <v>-101.126575</v>
      </c>
      <c r="BA5325" s="26" t="s">
        <v>494</v>
      </c>
      <c r="BB5325" s="26" t="s">
        <v>609</v>
      </c>
      <c r="BC5325" s="26" t="s">
        <v>680</v>
      </c>
      <c r="BD5325" s="26" t="s">
        <v>68</v>
      </c>
      <c r="BE5325" s="26"/>
      <c r="BF5325" s="26" t="s">
        <v>68</v>
      </c>
      <c r="BG5325" s="26" t="s">
        <v>68</v>
      </c>
      <c r="BH5325" s="26" t="s">
        <v>146</v>
      </c>
      <c r="BI5325" s="26">
        <v>9</v>
      </c>
      <c r="BJ5325" s="26" t="s">
        <v>217</v>
      </c>
    </row>
    <row r="5326" spans="36:62" x14ac:dyDescent="0.25">
      <c r="AJ5326" s="26">
        <v>957</v>
      </c>
      <c r="AK5326" s="26">
        <v>2205209</v>
      </c>
      <c r="AL5326" s="264">
        <v>44675.554166666669</v>
      </c>
      <c r="AM5326" s="26" t="s">
        <v>147</v>
      </c>
      <c r="AN5326" s="26" t="s">
        <v>63</v>
      </c>
      <c r="AO5326" s="26" t="s">
        <v>156</v>
      </c>
      <c r="AP5326" s="26" t="s">
        <v>159</v>
      </c>
      <c r="AQ5326" s="26">
        <v>0</v>
      </c>
      <c r="AR5326" s="26">
        <v>90</v>
      </c>
      <c r="AS5326" s="26" t="s">
        <v>189</v>
      </c>
      <c r="AT5326" s="26" t="s">
        <v>619</v>
      </c>
      <c r="AU5326" s="26" t="s">
        <v>63</v>
      </c>
      <c r="AV5326" s="26" t="s">
        <v>63</v>
      </c>
      <c r="AW5326" s="26" t="s">
        <v>63</v>
      </c>
      <c r="AX5326" s="26" t="s">
        <v>63</v>
      </c>
      <c r="AY5326" s="26">
        <v>43.894969000000003</v>
      </c>
      <c r="AZ5326" s="26">
        <v>-101.114296999999</v>
      </c>
      <c r="BA5326" s="26" t="s">
        <v>185</v>
      </c>
      <c r="BB5326" s="26" t="s">
        <v>609</v>
      </c>
      <c r="BC5326" s="26" t="s">
        <v>614</v>
      </c>
      <c r="BD5326" s="26" t="s">
        <v>68</v>
      </c>
      <c r="BE5326" s="26"/>
      <c r="BF5326" s="26" t="s">
        <v>68</v>
      </c>
      <c r="BG5326" s="26" t="s">
        <v>68</v>
      </c>
      <c r="BH5326" s="26" t="s">
        <v>210</v>
      </c>
      <c r="BI5326" s="26">
        <v>9</v>
      </c>
      <c r="BJ5326" s="26" t="s">
        <v>21</v>
      </c>
    </row>
    <row r="5327" spans="36:62" x14ac:dyDescent="0.25">
      <c r="AJ5327" s="26">
        <v>958</v>
      </c>
      <c r="AK5327" s="26">
        <v>2206903</v>
      </c>
      <c r="AL5327" s="264">
        <v>44723.231249999997</v>
      </c>
      <c r="AM5327" s="26" t="s">
        <v>147</v>
      </c>
      <c r="AN5327" s="26" t="s">
        <v>63</v>
      </c>
      <c r="AO5327" s="26"/>
      <c r="AP5327" s="26"/>
      <c r="AQ5327" s="26">
        <v>-1</v>
      </c>
      <c r="AR5327" s="26">
        <v>90</v>
      </c>
      <c r="AS5327" s="26" t="s">
        <v>168</v>
      </c>
      <c r="AT5327" s="26" t="s">
        <v>74</v>
      </c>
      <c r="AU5327" s="26" t="s">
        <v>63</v>
      </c>
      <c r="AV5327" s="26" t="s">
        <v>63</v>
      </c>
      <c r="AW5327" s="26" t="s">
        <v>63</v>
      </c>
      <c r="AX5327" s="26" t="s">
        <v>63</v>
      </c>
      <c r="AY5327" s="26">
        <v>43.8641369999999</v>
      </c>
      <c r="AZ5327" s="26">
        <v>-101.180734999999</v>
      </c>
      <c r="BA5327" s="26" t="s">
        <v>166</v>
      </c>
      <c r="BB5327" s="26" t="s">
        <v>609</v>
      </c>
      <c r="BC5327" s="26" t="s">
        <v>167</v>
      </c>
      <c r="BD5327" s="26" t="s">
        <v>154</v>
      </c>
      <c r="BE5327" s="26"/>
      <c r="BF5327" s="26" t="s">
        <v>99</v>
      </c>
      <c r="BG5327" s="26" t="s">
        <v>167</v>
      </c>
      <c r="BH5327" s="26" t="s">
        <v>99</v>
      </c>
      <c r="BI5327" s="26">
        <v>9</v>
      </c>
      <c r="BJ5327" s="26" t="s">
        <v>217</v>
      </c>
    </row>
    <row r="5328" spans="36:62" x14ac:dyDescent="0.25">
      <c r="AJ5328" s="26">
        <v>959</v>
      </c>
      <c r="AK5328" s="26">
        <v>2207178</v>
      </c>
      <c r="AL5328" s="264">
        <v>44728.878472222219</v>
      </c>
      <c r="AM5328" s="26" t="s">
        <v>147</v>
      </c>
      <c r="AN5328" s="26" t="s">
        <v>63</v>
      </c>
      <c r="AO5328" s="26"/>
      <c r="AP5328" s="26"/>
      <c r="AQ5328" s="26">
        <v>-1</v>
      </c>
      <c r="AR5328" s="26">
        <v>90</v>
      </c>
      <c r="AS5328" s="26" t="s">
        <v>168</v>
      </c>
      <c r="AT5328" s="26" t="s">
        <v>74</v>
      </c>
      <c r="AU5328" s="26" t="s">
        <v>63</v>
      </c>
      <c r="AV5328" s="26" t="s">
        <v>63</v>
      </c>
      <c r="AW5328" s="26" t="s">
        <v>63</v>
      </c>
      <c r="AX5328" s="26" t="s">
        <v>63</v>
      </c>
      <c r="AY5328" s="26">
        <v>43.842559000000001</v>
      </c>
      <c r="AZ5328" s="26">
        <v>-101.242486999999</v>
      </c>
      <c r="BA5328" s="26" t="s">
        <v>166</v>
      </c>
      <c r="BB5328" s="26" t="s">
        <v>611</v>
      </c>
      <c r="BC5328" s="26" t="s">
        <v>167</v>
      </c>
      <c r="BD5328" s="26" t="s">
        <v>154</v>
      </c>
      <c r="BE5328" s="26"/>
      <c r="BF5328" s="26" t="s">
        <v>99</v>
      </c>
      <c r="BG5328" s="26" t="s">
        <v>167</v>
      </c>
      <c r="BH5328" s="26" t="s">
        <v>99</v>
      </c>
      <c r="BI5328" s="26">
        <v>9</v>
      </c>
      <c r="BJ5328" s="26" t="s">
        <v>217</v>
      </c>
    </row>
    <row r="5329" spans="36:62" x14ac:dyDescent="0.25">
      <c r="AJ5329" s="26">
        <v>960</v>
      </c>
      <c r="AK5329" s="26">
        <v>2208157</v>
      </c>
      <c r="AL5329" s="264">
        <v>44750.236111111109</v>
      </c>
      <c r="AM5329" s="26" t="s">
        <v>147</v>
      </c>
      <c r="AN5329" s="26" t="s">
        <v>63</v>
      </c>
      <c r="AO5329" s="26"/>
      <c r="AP5329" s="26"/>
      <c r="AQ5329" s="26">
        <v>-1</v>
      </c>
      <c r="AR5329" s="26">
        <v>90</v>
      </c>
      <c r="AS5329" s="26" t="s">
        <v>168</v>
      </c>
      <c r="AT5329" s="26" t="s">
        <v>71</v>
      </c>
      <c r="AU5329" s="26" t="s">
        <v>63</v>
      </c>
      <c r="AV5329" s="26" t="s">
        <v>63</v>
      </c>
      <c r="AW5329" s="26" t="s">
        <v>63</v>
      </c>
      <c r="AX5329" s="26" t="s">
        <v>63</v>
      </c>
      <c r="AY5329" s="26">
        <v>43.84543</v>
      </c>
      <c r="AZ5329" s="26">
        <v>-101.332617999999</v>
      </c>
      <c r="BA5329" s="26" t="s">
        <v>166</v>
      </c>
      <c r="BB5329" s="26" t="s">
        <v>609</v>
      </c>
      <c r="BC5329" s="26" t="s">
        <v>167</v>
      </c>
      <c r="BD5329" s="26" t="s">
        <v>154</v>
      </c>
      <c r="BE5329" s="26"/>
      <c r="BF5329" s="26" t="s">
        <v>99</v>
      </c>
      <c r="BG5329" s="26" t="s">
        <v>167</v>
      </c>
      <c r="BH5329" s="26" t="s">
        <v>99</v>
      </c>
      <c r="BI5329" s="26">
        <v>9</v>
      </c>
      <c r="BJ5329" s="26" t="s">
        <v>217</v>
      </c>
    </row>
    <row r="5330" spans="36:62" x14ac:dyDescent="0.25">
      <c r="AJ5330" s="26">
        <v>961</v>
      </c>
      <c r="AK5330" s="26">
        <v>2206292</v>
      </c>
      <c r="AL5330" s="264">
        <v>44704.525000000001</v>
      </c>
      <c r="AM5330" s="26" t="s">
        <v>147</v>
      </c>
      <c r="AN5330" s="26" t="s">
        <v>63</v>
      </c>
      <c r="AO5330" s="26" t="s">
        <v>192</v>
      </c>
      <c r="AP5330" s="26" t="s">
        <v>159</v>
      </c>
      <c r="AQ5330" s="26">
        <v>0</v>
      </c>
      <c r="AR5330" s="26">
        <v>90</v>
      </c>
      <c r="AS5330" s="26" t="s">
        <v>201</v>
      </c>
      <c r="AT5330" s="26" t="s">
        <v>77</v>
      </c>
      <c r="AU5330" s="26" t="s">
        <v>63</v>
      </c>
      <c r="AV5330" s="26" t="s">
        <v>63</v>
      </c>
      <c r="AW5330" s="26" t="s">
        <v>63</v>
      </c>
      <c r="AX5330" s="26" t="s">
        <v>63</v>
      </c>
      <c r="AY5330" s="26">
        <v>43.850530999999897</v>
      </c>
      <c r="AZ5330" s="26">
        <v>-101.492925</v>
      </c>
      <c r="BA5330" s="26" t="s">
        <v>166</v>
      </c>
      <c r="BB5330" s="26" t="s">
        <v>609</v>
      </c>
      <c r="BC5330" s="26" t="s">
        <v>680</v>
      </c>
      <c r="BD5330" s="26" t="s">
        <v>615</v>
      </c>
      <c r="BE5330" s="26" t="s">
        <v>1166</v>
      </c>
      <c r="BF5330" s="26" t="s">
        <v>68</v>
      </c>
      <c r="BG5330" s="26" t="s">
        <v>68</v>
      </c>
      <c r="BH5330" s="26" t="s">
        <v>1332</v>
      </c>
      <c r="BI5330" s="26">
        <v>9</v>
      </c>
      <c r="BJ5330" s="26" t="s">
        <v>21</v>
      </c>
    </row>
    <row r="5331" spans="36:62" x14ac:dyDescent="0.25">
      <c r="AJ5331" s="26">
        <v>962</v>
      </c>
      <c r="AK5331" s="26">
        <v>2208629</v>
      </c>
      <c r="AL5331" s="264">
        <v>44749.927083333336</v>
      </c>
      <c r="AM5331" s="26" t="s">
        <v>147</v>
      </c>
      <c r="AN5331" s="26" t="s">
        <v>63</v>
      </c>
      <c r="AO5331" s="26" t="s">
        <v>156</v>
      </c>
      <c r="AP5331" s="26" t="s">
        <v>159</v>
      </c>
      <c r="AQ5331" s="26">
        <v>0</v>
      </c>
      <c r="AR5331" s="26">
        <v>90</v>
      </c>
      <c r="AS5331" s="26" t="s">
        <v>168</v>
      </c>
      <c r="AT5331" s="26" t="s">
        <v>71</v>
      </c>
      <c r="AU5331" s="26" t="s">
        <v>63</v>
      </c>
      <c r="AV5331" s="26" t="s">
        <v>63</v>
      </c>
      <c r="AW5331" s="26" t="s">
        <v>63</v>
      </c>
      <c r="AX5331" s="26" t="s">
        <v>63</v>
      </c>
      <c r="AY5331" s="26">
        <v>43.848137999999899</v>
      </c>
      <c r="AZ5331" s="26">
        <v>-101.212902999999</v>
      </c>
      <c r="BA5331" s="26" t="s">
        <v>158</v>
      </c>
      <c r="BB5331" s="26" t="s">
        <v>611</v>
      </c>
      <c r="BC5331" s="26" t="s">
        <v>68</v>
      </c>
      <c r="BD5331" s="26" t="s">
        <v>154</v>
      </c>
      <c r="BE5331" s="26"/>
      <c r="BF5331" s="26" t="s">
        <v>68</v>
      </c>
      <c r="BG5331" s="26" t="s">
        <v>68</v>
      </c>
      <c r="BH5331" s="26" t="s">
        <v>1068</v>
      </c>
      <c r="BI5331" s="26">
        <v>9</v>
      </c>
      <c r="BJ5331" s="26" t="s">
        <v>20</v>
      </c>
    </row>
    <row r="5332" spans="36:62" x14ac:dyDescent="0.25">
      <c r="AJ5332" s="26">
        <v>963</v>
      </c>
      <c r="AK5332" s="26">
        <v>2207276</v>
      </c>
      <c r="AL5332" s="264">
        <v>44723.725694444445</v>
      </c>
      <c r="AM5332" s="26" t="s">
        <v>147</v>
      </c>
      <c r="AN5332" s="26" t="s">
        <v>63</v>
      </c>
      <c r="AO5332" s="26" t="s">
        <v>204</v>
      </c>
      <c r="AP5332" s="26" t="s">
        <v>159</v>
      </c>
      <c r="AQ5332" s="26">
        <v>0</v>
      </c>
      <c r="AR5332" s="26">
        <v>90</v>
      </c>
      <c r="AS5332" s="26" t="s">
        <v>907</v>
      </c>
      <c r="AT5332" s="26" t="s">
        <v>71</v>
      </c>
      <c r="AU5332" s="26" t="s">
        <v>63</v>
      </c>
      <c r="AV5332" s="26" t="s">
        <v>63</v>
      </c>
      <c r="AW5332" s="26" t="s">
        <v>63</v>
      </c>
      <c r="AX5332" s="26" t="s">
        <v>63</v>
      </c>
      <c r="AY5332" s="26">
        <v>43.846893999999899</v>
      </c>
      <c r="AZ5332" s="26">
        <v>-101.340558</v>
      </c>
      <c r="BA5332" s="26" t="s">
        <v>37</v>
      </c>
      <c r="BB5332" s="26" t="s">
        <v>609</v>
      </c>
      <c r="BC5332" s="26" t="s">
        <v>68</v>
      </c>
      <c r="BD5332" s="26" t="s">
        <v>68</v>
      </c>
      <c r="BE5332" s="26"/>
      <c r="BF5332" s="26" t="s">
        <v>698</v>
      </c>
      <c r="BG5332" s="26" t="s">
        <v>68</v>
      </c>
      <c r="BH5332" s="26" t="s">
        <v>146</v>
      </c>
      <c r="BI5332" s="26">
        <v>9</v>
      </c>
      <c r="BJ5332" s="26" t="s">
        <v>19</v>
      </c>
    </row>
    <row r="5333" spans="36:62" x14ac:dyDescent="0.25">
      <c r="AJ5333" s="26">
        <v>964</v>
      </c>
      <c r="AK5333" s="26">
        <v>2207351</v>
      </c>
      <c r="AL5333" s="264">
        <v>44724.857638888891</v>
      </c>
      <c r="AM5333" s="26" t="s">
        <v>147</v>
      </c>
      <c r="AN5333" s="26" t="s">
        <v>63</v>
      </c>
      <c r="AO5333" s="26" t="s">
        <v>156</v>
      </c>
      <c r="AP5333" s="26" t="s">
        <v>159</v>
      </c>
      <c r="AQ5333" s="26">
        <v>0</v>
      </c>
      <c r="AR5333" s="26">
        <v>90</v>
      </c>
      <c r="AS5333" s="26" t="s">
        <v>189</v>
      </c>
      <c r="AT5333" s="26" t="s">
        <v>730</v>
      </c>
      <c r="AU5333" s="26" t="s">
        <v>63</v>
      </c>
      <c r="AV5333" s="26" t="s">
        <v>63</v>
      </c>
      <c r="AW5333" s="26" t="s">
        <v>63</v>
      </c>
      <c r="AX5333" s="26" t="s">
        <v>63</v>
      </c>
      <c r="AY5333" s="26">
        <v>43.849260999999899</v>
      </c>
      <c r="AZ5333" s="26">
        <v>-101.353403</v>
      </c>
      <c r="BA5333" s="26" t="s">
        <v>158</v>
      </c>
      <c r="BB5333" s="26" t="s">
        <v>609</v>
      </c>
      <c r="BC5333" s="26" t="s">
        <v>68</v>
      </c>
      <c r="BD5333" s="26" t="s">
        <v>68</v>
      </c>
      <c r="BE5333" s="26"/>
      <c r="BF5333" s="26" t="s">
        <v>68</v>
      </c>
      <c r="BG5333" s="26" t="s">
        <v>209</v>
      </c>
      <c r="BH5333" s="26" t="s">
        <v>146</v>
      </c>
      <c r="BI5333" s="26">
        <v>9</v>
      </c>
      <c r="BJ5333" s="26" t="s">
        <v>217</v>
      </c>
    </row>
    <row r="5334" spans="36:62" x14ac:dyDescent="0.25">
      <c r="AJ5334" s="26">
        <v>965</v>
      </c>
      <c r="AK5334" s="26">
        <v>2206606</v>
      </c>
      <c r="AL5334" s="264">
        <v>44716.368055555555</v>
      </c>
      <c r="AM5334" s="26" t="s">
        <v>147</v>
      </c>
      <c r="AN5334" s="26" t="s">
        <v>63</v>
      </c>
      <c r="AO5334" s="26" t="s">
        <v>204</v>
      </c>
      <c r="AP5334" s="26" t="s">
        <v>159</v>
      </c>
      <c r="AQ5334" s="26">
        <v>0</v>
      </c>
      <c r="AR5334" s="26">
        <v>90</v>
      </c>
      <c r="AS5334" s="26" t="s">
        <v>213</v>
      </c>
      <c r="AT5334" s="26" t="s">
        <v>74</v>
      </c>
      <c r="AU5334" s="26" t="s">
        <v>63</v>
      </c>
      <c r="AV5334" s="26" t="s">
        <v>63</v>
      </c>
      <c r="AW5334" s="26" t="s">
        <v>63</v>
      </c>
      <c r="AX5334" s="26" t="s">
        <v>63</v>
      </c>
      <c r="AY5334" s="26">
        <v>43.8512729999999</v>
      </c>
      <c r="AZ5334" s="26">
        <v>-101.447299</v>
      </c>
      <c r="BA5334" s="26" t="s">
        <v>37</v>
      </c>
      <c r="BB5334" s="26" t="s">
        <v>611</v>
      </c>
      <c r="BC5334" s="26" t="s">
        <v>667</v>
      </c>
      <c r="BD5334" s="26" t="s">
        <v>68</v>
      </c>
      <c r="BE5334" s="26"/>
      <c r="BF5334" s="26" t="s">
        <v>1000</v>
      </c>
      <c r="BG5334" s="26" t="s">
        <v>68</v>
      </c>
      <c r="BH5334" s="26" t="s">
        <v>160</v>
      </c>
      <c r="BI5334" s="26">
        <v>9</v>
      </c>
      <c r="BJ5334" s="26" t="s">
        <v>21</v>
      </c>
    </row>
    <row r="5335" spans="36:62" x14ac:dyDescent="0.25">
      <c r="AJ5335" s="26">
        <v>966</v>
      </c>
      <c r="AK5335" s="26">
        <v>2208135</v>
      </c>
      <c r="AL5335" s="264">
        <v>44742.548611111109</v>
      </c>
      <c r="AM5335" s="26" t="s">
        <v>147</v>
      </c>
      <c r="AN5335" s="26" t="s">
        <v>63</v>
      </c>
      <c r="AO5335" s="26" t="s">
        <v>156</v>
      </c>
      <c r="AP5335" s="26" t="s">
        <v>627</v>
      </c>
      <c r="AQ5335" s="26">
        <v>0</v>
      </c>
      <c r="AR5335" s="26">
        <v>90</v>
      </c>
      <c r="AS5335" s="26" t="s">
        <v>689</v>
      </c>
      <c r="AT5335" s="26" t="s">
        <v>71</v>
      </c>
      <c r="AU5335" s="26" t="s">
        <v>63</v>
      </c>
      <c r="AV5335" s="26" t="s">
        <v>63</v>
      </c>
      <c r="AW5335" s="26" t="s">
        <v>63</v>
      </c>
      <c r="AX5335" s="26" t="s">
        <v>63</v>
      </c>
      <c r="AY5335" s="26">
        <v>43.842942999999899</v>
      </c>
      <c r="AZ5335" s="26">
        <v>-101.285234</v>
      </c>
      <c r="BA5335" s="26" t="s">
        <v>547</v>
      </c>
      <c r="BB5335" s="26" t="s">
        <v>609</v>
      </c>
      <c r="BC5335" s="26" t="s">
        <v>984</v>
      </c>
      <c r="BD5335" s="26" t="s">
        <v>68</v>
      </c>
      <c r="BE5335" s="26"/>
      <c r="BF5335" s="26" t="s">
        <v>68</v>
      </c>
      <c r="BG5335" s="26" t="s">
        <v>68</v>
      </c>
      <c r="BH5335" s="26" t="s">
        <v>646</v>
      </c>
      <c r="BI5335" s="26">
        <v>9</v>
      </c>
      <c r="BJ5335" s="26" t="s">
        <v>217</v>
      </c>
    </row>
    <row r="5336" spans="36:62" x14ac:dyDescent="0.25">
      <c r="AJ5336" s="26">
        <v>967</v>
      </c>
      <c r="AK5336" s="26">
        <v>2207350</v>
      </c>
      <c r="AL5336" s="264">
        <v>44732.71875</v>
      </c>
      <c r="AM5336" s="26" t="s">
        <v>147</v>
      </c>
      <c r="AN5336" s="26" t="s">
        <v>63</v>
      </c>
      <c r="AO5336" s="26" t="s">
        <v>156</v>
      </c>
      <c r="AP5336" s="26" t="s">
        <v>159</v>
      </c>
      <c r="AQ5336" s="26">
        <v>0</v>
      </c>
      <c r="AR5336" s="26">
        <v>73</v>
      </c>
      <c r="AS5336" s="26" t="s">
        <v>189</v>
      </c>
      <c r="AT5336" s="26" t="s">
        <v>77</v>
      </c>
      <c r="AU5336" s="26" t="s">
        <v>63</v>
      </c>
      <c r="AV5336" s="26" t="s">
        <v>63</v>
      </c>
      <c r="AW5336" s="26" t="s">
        <v>63</v>
      </c>
      <c r="AX5336" s="26" t="s">
        <v>63</v>
      </c>
      <c r="AY5336" s="26">
        <v>43.778695999999897</v>
      </c>
      <c r="AZ5336" s="26">
        <v>-101.529433999999</v>
      </c>
      <c r="BA5336" s="26" t="s">
        <v>185</v>
      </c>
      <c r="BB5336" s="26" t="s">
        <v>157</v>
      </c>
      <c r="BC5336" s="26" t="s">
        <v>68</v>
      </c>
      <c r="BD5336" s="26" t="s">
        <v>68</v>
      </c>
      <c r="BE5336" s="26"/>
      <c r="BF5336" s="26" t="s">
        <v>68</v>
      </c>
      <c r="BG5336" s="26" t="s">
        <v>209</v>
      </c>
      <c r="BH5336" s="26" t="s">
        <v>146</v>
      </c>
      <c r="BI5336" s="26">
        <v>9</v>
      </c>
      <c r="BJ5336" s="26" t="s">
        <v>217</v>
      </c>
    </row>
    <row r="5337" spans="36:62" x14ac:dyDescent="0.25">
      <c r="AJ5337" s="26">
        <v>968</v>
      </c>
      <c r="AK5337" s="26">
        <v>2207937</v>
      </c>
      <c r="AL5337" s="264">
        <v>44734.979166666664</v>
      </c>
      <c r="AM5337" s="26" t="s">
        <v>147</v>
      </c>
      <c r="AN5337" s="26" t="s">
        <v>63</v>
      </c>
      <c r="AO5337" s="26" t="s">
        <v>156</v>
      </c>
      <c r="AP5337" s="26" t="s">
        <v>1557</v>
      </c>
      <c r="AQ5337" s="26">
        <v>0</v>
      </c>
      <c r="AR5337" s="26">
        <v>90</v>
      </c>
      <c r="AS5337" s="26" t="s">
        <v>188</v>
      </c>
      <c r="AT5337" s="26" t="s">
        <v>71</v>
      </c>
      <c r="AU5337" s="26" t="s">
        <v>63</v>
      </c>
      <c r="AV5337" s="26" t="s">
        <v>63</v>
      </c>
      <c r="AW5337" s="26" t="s">
        <v>63</v>
      </c>
      <c r="AX5337" s="26" t="s">
        <v>63</v>
      </c>
      <c r="AY5337" s="26">
        <v>43.843041999999897</v>
      </c>
      <c r="AZ5337" s="26">
        <v>-101.315358</v>
      </c>
      <c r="BA5337" s="26" t="s">
        <v>158</v>
      </c>
      <c r="BB5337" s="26" t="s">
        <v>611</v>
      </c>
      <c r="BC5337" s="26" t="s">
        <v>162</v>
      </c>
      <c r="BD5337" s="26" t="s">
        <v>68</v>
      </c>
      <c r="BE5337" s="26"/>
      <c r="BF5337" s="26" t="s">
        <v>68</v>
      </c>
      <c r="BG5337" s="26" t="s">
        <v>68</v>
      </c>
      <c r="BH5337" s="26" t="s">
        <v>146</v>
      </c>
      <c r="BI5337" s="26">
        <v>9</v>
      </c>
      <c r="BJ5337" s="26" t="s">
        <v>20</v>
      </c>
    </row>
    <row r="5338" spans="36:62" x14ac:dyDescent="0.25">
      <c r="AJ5338" s="26">
        <v>969</v>
      </c>
      <c r="AK5338" s="26">
        <v>2207503</v>
      </c>
      <c r="AL5338" s="264">
        <v>44728.448611111111</v>
      </c>
      <c r="AM5338" s="26" t="s">
        <v>565</v>
      </c>
      <c r="AN5338" s="26" t="s">
        <v>63</v>
      </c>
      <c r="AO5338" s="26" t="s">
        <v>156</v>
      </c>
      <c r="AP5338" s="26" t="s">
        <v>159</v>
      </c>
      <c r="AQ5338" s="26">
        <v>0</v>
      </c>
      <c r="AR5338" s="26">
        <v>90</v>
      </c>
      <c r="AS5338" s="26" t="s">
        <v>628</v>
      </c>
      <c r="AT5338" s="26" t="s">
        <v>71</v>
      </c>
      <c r="AU5338" s="26" t="s">
        <v>63</v>
      </c>
      <c r="AV5338" s="26" t="s">
        <v>63</v>
      </c>
      <c r="AW5338" s="26" t="s">
        <v>63</v>
      </c>
      <c r="AX5338" s="26" t="s">
        <v>63</v>
      </c>
      <c r="AY5338" s="26">
        <v>43.883274999999898</v>
      </c>
      <c r="AZ5338" s="26">
        <v>-100.718740999999</v>
      </c>
      <c r="BA5338" s="26" t="s">
        <v>529</v>
      </c>
      <c r="BB5338" s="26" t="s">
        <v>1129</v>
      </c>
      <c r="BC5338" s="26" t="s">
        <v>1109</v>
      </c>
      <c r="BD5338" s="26" t="s">
        <v>759</v>
      </c>
      <c r="BE5338" s="26"/>
      <c r="BF5338" s="26" t="s">
        <v>759</v>
      </c>
      <c r="BG5338" s="26" t="s">
        <v>1110</v>
      </c>
      <c r="BH5338" s="26" t="s">
        <v>711</v>
      </c>
      <c r="BI5338" s="26">
        <v>9</v>
      </c>
      <c r="BJ5338" s="26" t="s">
        <v>217</v>
      </c>
    </row>
    <row r="5339" spans="36:62" x14ac:dyDescent="0.25">
      <c r="AJ5339" s="26">
        <v>970</v>
      </c>
      <c r="AK5339" s="26">
        <v>2209685</v>
      </c>
      <c r="AL5339" s="264">
        <v>44778.628472222219</v>
      </c>
      <c r="AM5339" s="26" t="s">
        <v>147</v>
      </c>
      <c r="AN5339" s="26" t="s">
        <v>63</v>
      </c>
      <c r="AO5339" s="26" t="s">
        <v>204</v>
      </c>
      <c r="AP5339" s="26" t="s">
        <v>159</v>
      </c>
      <c r="AQ5339" s="26">
        <v>0</v>
      </c>
      <c r="AR5339" s="26">
        <v>90</v>
      </c>
      <c r="AS5339" s="26" t="s">
        <v>188</v>
      </c>
      <c r="AT5339" s="26" t="s">
        <v>71</v>
      </c>
      <c r="AU5339" s="26" t="s">
        <v>63</v>
      </c>
      <c r="AV5339" s="26" t="s">
        <v>63</v>
      </c>
      <c r="AW5339" s="26" t="s">
        <v>63</v>
      </c>
      <c r="AX5339" s="26" t="s">
        <v>63</v>
      </c>
      <c r="AY5339" s="26">
        <v>43.850727999999897</v>
      </c>
      <c r="AZ5339" s="26">
        <v>-101.366789999999</v>
      </c>
      <c r="BA5339" s="26" t="s">
        <v>37</v>
      </c>
      <c r="BB5339" s="26" t="s">
        <v>609</v>
      </c>
      <c r="BC5339" s="26" t="s">
        <v>680</v>
      </c>
      <c r="BD5339" s="26" t="s">
        <v>68</v>
      </c>
      <c r="BE5339" s="26"/>
      <c r="BF5339" s="26" t="s">
        <v>68</v>
      </c>
      <c r="BG5339" s="26" t="s">
        <v>68</v>
      </c>
      <c r="BH5339" s="26" t="s">
        <v>160</v>
      </c>
      <c r="BI5339" s="26">
        <v>9</v>
      </c>
      <c r="BJ5339" s="26" t="s">
        <v>20</v>
      </c>
    </row>
    <row r="5340" spans="36:62" x14ac:dyDescent="0.25">
      <c r="AJ5340" s="26">
        <v>972</v>
      </c>
      <c r="AK5340" s="26">
        <v>2208689</v>
      </c>
      <c r="AL5340" s="264">
        <v>44759.461805555555</v>
      </c>
      <c r="AM5340" s="26" t="s">
        <v>147</v>
      </c>
      <c r="AN5340" s="26" t="s">
        <v>63</v>
      </c>
      <c r="AO5340" s="26"/>
      <c r="AP5340" s="26"/>
      <c r="AQ5340" s="26">
        <v>-1</v>
      </c>
      <c r="AR5340" s="26">
        <v>90</v>
      </c>
      <c r="AS5340" s="26" t="s">
        <v>168</v>
      </c>
      <c r="AT5340" s="26" t="s">
        <v>71</v>
      </c>
      <c r="AU5340" s="26" t="s">
        <v>63</v>
      </c>
      <c r="AV5340" s="26" t="s">
        <v>63</v>
      </c>
      <c r="AW5340" s="26" t="s">
        <v>63</v>
      </c>
      <c r="AX5340" s="26" t="s">
        <v>63</v>
      </c>
      <c r="AY5340" s="26">
        <v>43.843429</v>
      </c>
      <c r="AZ5340" s="26">
        <v>-101.515987999999</v>
      </c>
      <c r="BA5340" s="26" t="s">
        <v>166</v>
      </c>
      <c r="BB5340" s="26" t="s">
        <v>611</v>
      </c>
      <c r="BC5340" s="26" t="s">
        <v>167</v>
      </c>
      <c r="BD5340" s="26" t="s">
        <v>154</v>
      </c>
      <c r="BE5340" s="26"/>
      <c r="BF5340" s="26" t="s">
        <v>99</v>
      </c>
      <c r="BG5340" s="26" t="s">
        <v>167</v>
      </c>
      <c r="BH5340" s="26" t="s">
        <v>99</v>
      </c>
      <c r="BI5340" s="26">
        <v>9</v>
      </c>
      <c r="BJ5340" s="26" t="s">
        <v>217</v>
      </c>
    </row>
    <row r="5341" spans="36:62" x14ac:dyDescent="0.25">
      <c r="AJ5341" s="26">
        <v>973</v>
      </c>
      <c r="AK5341" s="26">
        <v>2211056</v>
      </c>
      <c r="AL5341" s="264">
        <v>44755.884722222225</v>
      </c>
      <c r="AM5341" s="26" t="s">
        <v>147</v>
      </c>
      <c r="AN5341" s="26" t="s">
        <v>63</v>
      </c>
      <c r="AO5341" s="26"/>
      <c r="AP5341" s="26"/>
      <c r="AQ5341" s="26">
        <v>-1</v>
      </c>
      <c r="AR5341" s="26">
        <v>73</v>
      </c>
      <c r="AS5341" s="26" t="s">
        <v>168</v>
      </c>
      <c r="AT5341" s="26" t="s">
        <v>71</v>
      </c>
      <c r="AU5341" s="26" t="s">
        <v>63</v>
      </c>
      <c r="AV5341" s="26" t="s">
        <v>63</v>
      </c>
      <c r="AW5341" s="26" t="s">
        <v>63</v>
      </c>
      <c r="AX5341" s="26" t="s">
        <v>63</v>
      </c>
      <c r="AY5341" s="26">
        <v>43.743492000000003</v>
      </c>
      <c r="AZ5341" s="26">
        <v>-101.52571</v>
      </c>
      <c r="BA5341" s="26" t="s">
        <v>166</v>
      </c>
      <c r="BB5341" s="26" t="s">
        <v>157</v>
      </c>
      <c r="BC5341" s="26" t="s">
        <v>167</v>
      </c>
      <c r="BD5341" s="26" t="s">
        <v>154</v>
      </c>
      <c r="BE5341" s="26"/>
      <c r="BF5341" s="26" t="s">
        <v>99</v>
      </c>
      <c r="BG5341" s="26" t="s">
        <v>167</v>
      </c>
      <c r="BH5341" s="26" t="s">
        <v>99</v>
      </c>
      <c r="BI5341" s="26">
        <v>9</v>
      </c>
      <c r="BJ5341" s="26" t="s">
        <v>217</v>
      </c>
    </row>
    <row r="5342" spans="36:62" x14ac:dyDescent="0.25">
      <c r="AJ5342" s="26">
        <v>975</v>
      </c>
      <c r="AK5342" s="26">
        <v>2210798</v>
      </c>
      <c r="AL5342" s="264">
        <v>44798.724999999999</v>
      </c>
      <c r="AM5342" s="26" t="s">
        <v>147</v>
      </c>
      <c r="AN5342" s="26" t="s">
        <v>63</v>
      </c>
      <c r="AO5342" s="26" t="s">
        <v>204</v>
      </c>
      <c r="AP5342" s="26" t="s">
        <v>741</v>
      </c>
      <c r="AQ5342" s="26">
        <v>0</v>
      </c>
      <c r="AR5342" s="26">
        <v>90</v>
      </c>
      <c r="AS5342" s="26" t="s">
        <v>1028</v>
      </c>
      <c r="AT5342" s="26" t="s">
        <v>71</v>
      </c>
      <c r="AU5342" s="26" t="s">
        <v>63</v>
      </c>
      <c r="AV5342" s="26" t="s">
        <v>63</v>
      </c>
      <c r="AW5342" s="26" t="s">
        <v>63</v>
      </c>
      <c r="AX5342" s="26" t="s">
        <v>63</v>
      </c>
      <c r="AY5342" s="26">
        <v>43.849466999999898</v>
      </c>
      <c r="AZ5342" s="26">
        <v>-101.356193</v>
      </c>
      <c r="BA5342" s="26" t="s">
        <v>37</v>
      </c>
      <c r="BB5342" s="26" t="s">
        <v>611</v>
      </c>
      <c r="BC5342" s="26" t="s">
        <v>170</v>
      </c>
      <c r="BD5342" s="26" t="s">
        <v>68</v>
      </c>
      <c r="BE5342" s="26"/>
      <c r="BF5342" s="26" t="s">
        <v>68</v>
      </c>
      <c r="BG5342" s="26" t="s">
        <v>68</v>
      </c>
      <c r="BH5342" s="26" t="s">
        <v>160</v>
      </c>
      <c r="BI5342" s="26">
        <v>9</v>
      </c>
      <c r="BJ5342" s="26" t="s">
        <v>20</v>
      </c>
    </row>
    <row r="5343" spans="36:62" x14ac:dyDescent="0.25">
      <c r="AJ5343" s="26">
        <v>977</v>
      </c>
      <c r="AK5343" s="26">
        <v>2212191</v>
      </c>
      <c r="AL5343" s="264">
        <v>44791.260416666664</v>
      </c>
      <c r="AM5343" s="26" t="s">
        <v>565</v>
      </c>
      <c r="AN5343" s="26" t="s">
        <v>63</v>
      </c>
      <c r="AO5343" s="26"/>
      <c r="AP5343" s="26"/>
      <c r="AQ5343" s="26">
        <v>-1</v>
      </c>
      <c r="AR5343" s="26">
        <v>90</v>
      </c>
      <c r="AS5343" s="26" t="s">
        <v>168</v>
      </c>
      <c r="AT5343" s="26" t="s">
        <v>71</v>
      </c>
      <c r="AU5343" s="26" t="s">
        <v>63</v>
      </c>
      <c r="AV5343" s="26" t="s">
        <v>63</v>
      </c>
      <c r="AW5343" s="26" t="s">
        <v>63</v>
      </c>
      <c r="AX5343" s="26" t="s">
        <v>63</v>
      </c>
      <c r="AY5343" s="26">
        <v>43.901172000000003</v>
      </c>
      <c r="AZ5343" s="26">
        <v>-100.952378999999</v>
      </c>
      <c r="BA5343" s="26" t="s">
        <v>158</v>
      </c>
      <c r="BB5343" s="26" t="s">
        <v>609</v>
      </c>
      <c r="BC5343" s="26" t="s">
        <v>167</v>
      </c>
      <c r="BD5343" s="26" t="s">
        <v>154</v>
      </c>
      <c r="BE5343" s="26"/>
      <c r="BF5343" s="26" t="s">
        <v>99</v>
      </c>
      <c r="BG5343" s="26" t="s">
        <v>167</v>
      </c>
      <c r="BH5343" s="26" t="s">
        <v>99</v>
      </c>
      <c r="BI5343" s="26">
        <v>9</v>
      </c>
      <c r="BJ5343" s="26" t="s">
        <v>217</v>
      </c>
    </row>
    <row r="5344" spans="36:62" x14ac:dyDescent="0.25">
      <c r="AJ5344" s="26">
        <v>978</v>
      </c>
      <c r="AK5344" s="26">
        <v>2212173</v>
      </c>
      <c r="AL5344" s="264">
        <v>44625.34652777778</v>
      </c>
      <c r="AM5344" s="26" t="s">
        <v>565</v>
      </c>
      <c r="AN5344" s="26" t="s">
        <v>63</v>
      </c>
      <c r="AO5344" s="26" t="s">
        <v>156</v>
      </c>
      <c r="AP5344" s="26" t="s">
        <v>944</v>
      </c>
      <c r="AQ5344" s="26">
        <v>0</v>
      </c>
      <c r="AR5344" s="26">
        <v>90</v>
      </c>
      <c r="AS5344" s="26" t="s">
        <v>188</v>
      </c>
      <c r="AT5344" s="26" t="s">
        <v>74</v>
      </c>
      <c r="AU5344" s="26" t="s">
        <v>63</v>
      </c>
      <c r="AV5344" s="26" t="s">
        <v>63</v>
      </c>
      <c r="AW5344" s="26" t="s">
        <v>63</v>
      </c>
      <c r="AX5344" s="26" t="s">
        <v>63</v>
      </c>
      <c r="AY5344" s="26">
        <v>43.901190999999898</v>
      </c>
      <c r="AZ5344" s="26">
        <v>-101.034229999999</v>
      </c>
      <c r="BA5344" s="26" t="s">
        <v>158</v>
      </c>
      <c r="BB5344" s="26" t="s">
        <v>609</v>
      </c>
      <c r="BC5344" s="26" t="s">
        <v>162</v>
      </c>
      <c r="BD5344" s="26" t="s">
        <v>615</v>
      </c>
      <c r="BE5344" s="26"/>
      <c r="BF5344" s="26" t="s">
        <v>950</v>
      </c>
      <c r="BG5344" s="26" t="s">
        <v>209</v>
      </c>
      <c r="BH5344" s="26" t="s">
        <v>146</v>
      </c>
      <c r="BI5344" s="26">
        <v>9</v>
      </c>
      <c r="BJ5344" s="26" t="s">
        <v>21</v>
      </c>
    </row>
    <row r="5345" spans="36:62" x14ac:dyDescent="0.25">
      <c r="AJ5345" s="26">
        <v>979</v>
      </c>
      <c r="AK5345" s="26">
        <v>2212174</v>
      </c>
      <c r="AL5345" s="264">
        <v>44735.918749999997</v>
      </c>
      <c r="AM5345" s="26" t="s">
        <v>565</v>
      </c>
      <c r="AN5345" s="26" t="s">
        <v>63</v>
      </c>
      <c r="AO5345" s="26"/>
      <c r="AP5345" s="26"/>
      <c r="AQ5345" s="26">
        <v>-1</v>
      </c>
      <c r="AR5345" s="26">
        <v>90</v>
      </c>
      <c r="AS5345" s="26" t="s">
        <v>168</v>
      </c>
      <c r="AT5345" s="26" t="s">
        <v>71</v>
      </c>
      <c r="AU5345" s="26" t="s">
        <v>63</v>
      </c>
      <c r="AV5345" s="26" t="s">
        <v>63</v>
      </c>
      <c r="AW5345" s="26" t="s">
        <v>63</v>
      </c>
      <c r="AX5345" s="26" t="s">
        <v>63</v>
      </c>
      <c r="AY5345" s="26">
        <v>43.8852809999999</v>
      </c>
      <c r="AZ5345" s="26">
        <v>-100.738607</v>
      </c>
      <c r="BA5345" s="26" t="s">
        <v>185</v>
      </c>
      <c r="BB5345" s="26" t="s">
        <v>609</v>
      </c>
      <c r="BC5345" s="26" t="s">
        <v>167</v>
      </c>
      <c r="BD5345" s="26" t="s">
        <v>154</v>
      </c>
      <c r="BE5345" s="26"/>
      <c r="BF5345" s="26" t="s">
        <v>99</v>
      </c>
      <c r="BG5345" s="26" t="s">
        <v>167</v>
      </c>
      <c r="BH5345" s="26" t="s">
        <v>99</v>
      </c>
      <c r="BI5345" s="26">
        <v>9</v>
      </c>
      <c r="BJ5345" s="26" t="s">
        <v>217</v>
      </c>
    </row>
    <row r="5346" spans="36:62" x14ac:dyDescent="0.25">
      <c r="AJ5346" s="26">
        <v>980</v>
      </c>
      <c r="AK5346" s="26">
        <v>2212192</v>
      </c>
      <c r="AL5346" s="264">
        <v>44807.118055555555</v>
      </c>
      <c r="AM5346" s="26" t="s">
        <v>565</v>
      </c>
      <c r="AN5346" s="26" t="s">
        <v>63</v>
      </c>
      <c r="AO5346" s="26"/>
      <c r="AP5346" s="26"/>
      <c r="AQ5346" s="26">
        <v>-1</v>
      </c>
      <c r="AR5346" s="26">
        <v>90</v>
      </c>
      <c r="AS5346" s="26" t="s">
        <v>168</v>
      </c>
      <c r="AT5346" s="26" t="s">
        <v>71</v>
      </c>
      <c r="AU5346" s="26" t="s">
        <v>63</v>
      </c>
      <c r="AV5346" s="26" t="s">
        <v>63</v>
      </c>
      <c r="AW5346" s="26" t="s">
        <v>63</v>
      </c>
      <c r="AX5346" s="26" t="s">
        <v>63</v>
      </c>
      <c r="AY5346" s="26">
        <v>43.9009509999999</v>
      </c>
      <c r="AZ5346" s="26">
        <v>-101.026656</v>
      </c>
      <c r="BA5346" s="26" t="s">
        <v>208</v>
      </c>
      <c r="BB5346" s="26" t="s">
        <v>611</v>
      </c>
      <c r="BC5346" s="26" t="s">
        <v>167</v>
      </c>
      <c r="BD5346" s="26" t="s">
        <v>154</v>
      </c>
      <c r="BE5346" s="26"/>
      <c r="BF5346" s="26" t="s">
        <v>99</v>
      </c>
      <c r="BG5346" s="26" t="s">
        <v>167</v>
      </c>
      <c r="BH5346" s="26" t="s">
        <v>99</v>
      </c>
      <c r="BI5346" s="26">
        <v>9</v>
      </c>
      <c r="BJ5346" s="26" t="s">
        <v>217</v>
      </c>
    </row>
    <row r="5347" spans="36:62" x14ac:dyDescent="0.25">
      <c r="AJ5347" s="26">
        <v>982</v>
      </c>
      <c r="AK5347" s="26">
        <v>2212177</v>
      </c>
      <c r="AL5347" s="264">
        <v>44605.8125</v>
      </c>
      <c r="AM5347" s="26" t="s">
        <v>565</v>
      </c>
      <c r="AN5347" s="26" t="s">
        <v>63</v>
      </c>
      <c r="AO5347" s="26" t="s">
        <v>156</v>
      </c>
      <c r="AP5347" s="26" t="s">
        <v>159</v>
      </c>
      <c r="AQ5347" s="26">
        <v>0</v>
      </c>
      <c r="AR5347" s="26">
        <v>90</v>
      </c>
      <c r="AS5347" s="26" t="s">
        <v>1564</v>
      </c>
      <c r="AT5347" s="26" t="s">
        <v>71</v>
      </c>
      <c r="AU5347" s="26" t="s">
        <v>63</v>
      </c>
      <c r="AV5347" s="26" t="s">
        <v>63</v>
      </c>
      <c r="AW5347" s="26" t="s">
        <v>63</v>
      </c>
      <c r="AX5347" s="26" t="s">
        <v>63</v>
      </c>
      <c r="AY5347" s="26">
        <v>43.883263999999897</v>
      </c>
      <c r="AZ5347" s="26">
        <v>-100.704885</v>
      </c>
      <c r="BA5347" s="26" t="s">
        <v>185</v>
      </c>
      <c r="BB5347" s="26" t="s">
        <v>609</v>
      </c>
      <c r="BC5347" s="26" t="s">
        <v>68</v>
      </c>
      <c r="BD5347" s="26" t="s">
        <v>68</v>
      </c>
      <c r="BE5347" s="26"/>
      <c r="BF5347" s="26" t="s">
        <v>215</v>
      </c>
      <c r="BG5347" s="26" t="s">
        <v>68</v>
      </c>
      <c r="BH5347" s="26" t="s">
        <v>146</v>
      </c>
      <c r="BI5347" s="26">
        <v>9</v>
      </c>
      <c r="BJ5347" s="26" t="s">
        <v>217</v>
      </c>
    </row>
    <row r="5348" spans="36:62" x14ac:dyDescent="0.25">
      <c r="AJ5348" s="26">
        <v>983</v>
      </c>
      <c r="AK5348" s="26">
        <v>2212274</v>
      </c>
      <c r="AL5348" s="264">
        <v>44669.152777777781</v>
      </c>
      <c r="AM5348" s="26" t="s">
        <v>565</v>
      </c>
      <c r="AN5348" s="26" t="s">
        <v>63</v>
      </c>
      <c r="AO5348" s="26" t="s">
        <v>156</v>
      </c>
      <c r="AP5348" s="26" t="s">
        <v>159</v>
      </c>
      <c r="AQ5348" s="26">
        <v>0</v>
      </c>
      <c r="AR5348" s="26">
        <v>90</v>
      </c>
      <c r="AS5348" s="26" t="s">
        <v>638</v>
      </c>
      <c r="AT5348" s="26" t="s">
        <v>71</v>
      </c>
      <c r="AU5348" s="26" t="s">
        <v>63</v>
      </c>
      <c r="AV5348" s="26" t="s">
        <v>63</v>
      </c>
      <c r="AW5348" s="26" t="s">
        <v>63</v>
      </c>
      <c r="AX5348" s="26" t="s">
        <v>63</v>
      </c>
      <c r="AY5348" s="26">
        <v>43.883223999999899</v>
      </c>
      <c r="AZ5348" s="26">
        <v>-100.69747700000001</v>
      </c>
      <c r="BA5348" s="26" t="s">
        <v>166</v>
      </c>
      <c r="BB5348" s="26" t="s">
        <v>609</v>
      </c>
      <c r="BC5348" s="26" t="s">
        <v>68</v>
      </c>
      <c r="BD5348" s="26" t="s">
        <v>68</v>
      </c>
      <c r="BE5348" s="26"/>
      <c r="BF5348" s="26" t="s">
        <v>68</v>
      </c>
      <c r="BG5348" s="26" t="s">
        <v>68</v>
      </c>
      <c r="BH5348" s="26" t="s">
        <v>146</v>
      </c>
      <c r="BI5348" s="26">
        <v>9</v>
      </c>
      <c r="BJ5348" s="26" t="s">
        <v>217</v>
      </c>
    </row>
    <row r="5349" spans="36:62" x14ac:dyDescent="0.25">
      <c r="AJ5349" s="26">
        <v>984</v>
      </c>
      <c r="AK5349" s="26">
        <v>2212117</v>
      </c>
      <c r="AL5349" s="264">
        <v>44828.1875</v>
      </c>
      <c r="AM5349" s="26" t="s">
        <v>147</v>
      </c>
      <c r="AN5349" s="26" t="s">
        <v>63</v>
      </c>
      <c r="AO5349" s="26"/>
      <c r="AP5349" s="26"/>
      <c r="AQ5349" s="26">
        <v>-1</v>
      </c>
      <c r="AR5349" s="26">
        <v>90</v>
      </c>
      <c r="AS5349" s="26" t="s">
        <v>168</v>
      </c>
      <c r="AT5349" s="26" t="s">
        <v>71</v>
      </c>
      <c r="AU5349" s="26" t="s">
        <v>63</v>
      </c>
      <c r="AV5349" s="26" t="s">
        <v>63</v>
      </c>
      <c r="AW5349" s="26" t="s">
        <v>63</v>
      </c>
      <c r="AX5349" s="26" t="s">
        <v>63</v>
      </c>
      <c r="AY5349" s="26">
        <v>43.896127999999898</v>
      </c>
      <c r="AZ5349" s="26">
        <v>-101.110641</v>
      </c>
      <c r="BA5349" s="26" t="s">
        <v>185</v>
      </c>
      <c r="BB5349" s="26" t="s">
        <v>611</v>
      </c>
      <c r="BC5349" s="26" t="s">
        <v>167</v>
      </c>
      <c r="BD5349" s="26" t="s">
        <v>154</v>
      </c>
      <c r="BE5349" s="26"/>
      <c r="BF5349" s="26" t="s">
        <v>99</v>
      </c>
      <c r="BG5349" s="26" t="s">
        <v>167</v>
      </c>
      <c r="BH5349" s="26" t="s">
        <v>99</v>
      </c>
      <c r="BI5349" s="26">
        <v>9</v>
      </c>
      <c r="BJ5349" s="26" t="s">
        <v>217</v>
      </c>
    </row>
    <row r="5350" spans="36:62" x14ac:dyDescent="0.25">
      <c r="AJ5350" s="26">
        <v>985</v>
      </c>
      <c r="AK5350" s="26">
        <v>2212104</v>
      </c>
      <c r="AL5350" s="264">
        <v>44817.819444444445</v>
      </c>
      <c r="AM5350" s="26" t="s">
        <v>147</v>
      </c>
      <c r="AN5350" s="26" t="s">
        <v>63</v>
      </c>
      <c r="AO5350" s="26"/>
      <c r="AP5350" s="26"/>
      <c r="AQ5350" s="26">
        <v>-1</v>
      </c>
      <c r="AR5350" s="26">
        <v>73</v>
      </c>
      <c r="AS5350" s="26" t="s">
        <v>168</v>
      </c>
      <c r="AT5350" s="26" t="s">
        <v>74</v>
      </c>
      <c r="AU5350" s="26" t="s">
        <v>63</v>
      </c>
      <c r="AV5350" s="26" t="s">
        <v>63</v>
      </c>
      <c r="AW5350" s="26" t="s">
        <v>63</v>
      </c>
      <c r="AX5350" s="26" t="s">
        <v>63</v>
      </c>
      <c r="AY5350" s="26">
        <v>43.754130000000004</v>
      </c>
      <c r="AZ5350" s="26">
        <v>-101.524151</v>
      </c>
      <c r="BA5350" s="26" t="s">
        <v>166</v>
      </c>
      <c r="BB5350" s="26" t="s">
        <v>157</v>
      </c>
      <c r="BC5350" s="26" t="s">
        <v>167</v>
      </c>
      <c r="BD5350" s="26" t="s">
        <v>154</v>
      </c>
      <c r="BE5350" s="26"/>
      <c r="BF5350" s="26" t="s">
        <v>99</v>
      </c>
      <c r="BG5350" s="26" t="s">
        <v>167</v>
      </c>
      <c r="BH5350" s="26" t="s">
        <v>99</v>
      </c>
      <c r="BI5350" s="26">
        <v>9</v>
      </c>
      <c r="BJ5350" s="26" t="s">
        <v>217</v>
      </c>
    </row>
    <row r="5351" spans="36:62" x14ac:dyDescent="0.25">
      <c r="AJ5351" s="26">
        <v>986</v>
      </c>
      <c r="AK5351" s="26">
        <v>2212084</v>
      </c>
      <c r="AL5351" s="264">
        <v>44814.852083333331</v>
      </c>
      <c r="AM5351" s="26" t="s">
        <v>147</v>
      </c>
      <c r="AN5351" s="26" t="s">
        <v>63</v>
      </c>
      <c r="AO5351" s="26"/>
      <c r="AP5351" s="26"/>
      <c r="AQ5351" s="26">
        <v>-1</v>
      </c>
      <c r="AR5351" s="26">
        <v>90</v>
      </c>
      <c r="AS5351" s="26" t="s">
        <v>168</v>
      </c>
      <c r="AT5351" s="26" t="s">
        <v>71</v>
      </c>
      <c r="AU5351" s="26" t="s">
        <v>63</v>
      </c>
      <c r="AV5351" s="26" t="s">
        <v>63</v>
      </c>
      <c r="AW5351" s="26" t="s">
        <v>63</v>
      </c>
      <c r="AX5351" s="26" t="s">
        <v>63</v>
      </c>
      <c r="AY5351" s="26">
        <v>43.844786999999897</v>
      </c>
      <c r="AZ5351" s="26">
        <v>-101.511734</v>
      </c>
      <c r="BA5351" s="26" t="s">
        <v>485</v>
      </c>
      <c r="BB5351" s="26" t="s">
        <v>611</v>
      </c>
      <c r="BC5351" s="26" t="s">
        <v>167</v>
      </c>
      <c r="BD5351" s="26" t="s">
        <v>154</v>
      </c>
      <c r="BE5351" s="26"/>
      <c r="BF5351" s="26" t="s">
        <v>99</v>
      </c>
      <c r="BG5351" s="26" t="s">
        <v>167</v>
      </c>
      <c r="BH5351" s="26" t="s">
        <v>99</v>
      </c>
      <c r="BI5351" s="26">
        <v>9</v>
      </c>
      <c r="BJ5351" s="26" t="s">
        <v>217</v>
      </c>
    </row>
    <row r="5352" spans="36:62" x14ac:dyDescent="0.25">
      <c r="AJ5352" s="26">
        <v>987</v>
      </c>
      <c r="AK5352" s="26">
        <v>2212083</v>
      </c>
      <c r="AL5352" s="264">
        <v>44814.038888888892</v>
      </c>
      <c r="AM5352" s="26" t="s">
        <v>147</v>
      </c>
      <c r="AN5352" s="26" t="s">
        <v>63</v>
      </c>
      <c r="AO5352" s="26"/>
      <c r="AP5352" s="26"/>
      <c r="AQ5352" s="26">
        <v>-1</v>
      </c>
      <c r="AR5352" s="26">
        <v>90</v>
      </c>
      <c r="AS5352" s="26" t="s">
        <v>168</v>
      </c>
      <c r="AT5352" s="26" t="s">
        <v>71</v>
      </c>
      <c r="AU5352" s="26" t="s">
        <v>63</v>
      </c>
      <c r="AV5352" s="26" t="s">
        <v>63</v>
      </c>
      <c r="AW5352" s="26" t="s">
        <v>63</v>
      </c>
      <c r="AX5352" s="26" t="s">
        <v>63</v>
      </c>
      <c r="AY5352" s="26">
        <v>43.850563000000001</v>
      </c>
      <c r="AZ5352" s="26">
        <v>-101.490442999999</v>
      </c>
      <c r="BA5352" s="26" t="s">
        <v>158</v>
      </c>
      <c r="BB5352" s="26" t="s">
        <v>611</v>
      </c>
      <c r="BC5352" s="26" t="s">
        <v>167</v>
      </c>
      <c r="BD5352" s="26" t="s">
        <v>154</v>
      </c>
      <c r="BE5352" s="26"/>
      <c r="BF5352" s="26" t="s">
        <v>99</v>
      </c>
      <c r="BG5352" s="26" t="s">
        <v>167</v>
      </c>
      <c r="BH5352" s="26" t="s">
        <v>99</v>
      </c>
      <c r="BI5352" s="26">
        <v>9</v>
      </c>
      <c r="BJ5352" s="26" t="s">
        <v>217</v>
      </c>
    </row>
    <row r="5353" spans="36:62" x14ac:dyDescent="0.25">
      <c r="AJ5353" s="26">
        <v>988</v>
      </c>
      <c r="AK5353" s="26">
        <v>2211684</v>
      </c>
      <c r="AL5353" s="264">
        <v>44814.868055555555</v>
      </c>
      <c r="AM5353" s="26" t="s">
        <v>147</v>
      </c>
      <c r="AN5353" s="26" t="s">
        <v>63</v>
      </c>
      <c r="AO5353" s="26"/>
      <c r="AP5353" s="26"/>
      <c r="AQ5353" s="26">
        <v>-1</v>
      </c>
      <c r="AR5353" s="26">
        <v>73</v>
      </c>
      <c r="AS5353" s="26" t="s">
        <v>168</v>
      </c>
      <c r="AT5353" s="26" t="s">
        <v>71</v>
      </c>
      <c r="AU5353" s="26" t="s">
        <v>63</v>
      </c>
      <c r="AV5353" s="26" t="s">
        <v>63</v>
      </c>
      <c r="AW5353" s="26" t="s">
        <v>63</v>
      </c>
      <c r="AX5353" s="26" t="s">
        <v>63</v>
      </c>
      <c r="AY5353" s="26">
        <v>43.732643000000003</v>
      </c>
      <c r="AZ5353" s="26">
        <v>-101.538943</v>
      </c>
      <c r="BA5353" s="26" t="s">
        <v>166</v>
      </c>
      <c r="BB5353" s="26" t="s">
        <v>165</v>
      </c>
      <c r="BC5353" s="26" t="s">
        <v>167</v>
      </c>
      <c r="BD5353" s="26" t="s">
        <v>154</v>
      </c>
      <c r="BE5353" s="26"/>
      <c r="BF5353" s="26" t="s">
        <v>99</v>
      </c>
      <c r="BG5353" s="26" t="s">
        <v>167</v>
      </c>
      <c r="BH5353" s="26" t="s">
        <v>99</v>
      </c>
      <c r="BI5353" s="26">
        <v>9</v>
      </c>
      <c r="BJ5353" s="26" t="s">
        <v>217</v>
      </c>
    </row>
    <row r="5354" spans="36:62" x14ac:dyDescent="0.25">
      <c r="AJ5354" s="26">
        <v>989</v>
      </c>
      <c r="AK5354" s="26">
        <v>2211247</v>
      </c>
      <c r="AL5354" s="264">
        <v>44807.882638888892</v>
      </c>
      <c r="AM5354" s="26" t="s">
        <v>147</v>
      </c>
      <c r="AN5354" s="26" t="s">
        <v>63</v>
      </c>
      <c r="AO5354" s="26"/>
      <c r="AP5354" s="26"/>
      <c r="AQ5354" s="26">
        <v>-1</v>
      </c>
      <c r="AR5354" s="26">
        <v>90</v>
      </c>
      <c r="AS5354" s="26" t="s">
        <v>168</v>
      </c>
      <c r="AT5354" s="26" t="s">
        <v>71</v>
      </c>
      <c r="AU5354" s="26" t="s">
        <v>63</v>
      </c>
      <c r="AV5354" s="26" t="s">
        <v>63</v>
      </c>
      <c r="AW5354" s="26" t="s">
        <v>63</v>
      </c>
      <c r="AX5354" s="26" t="s">
        <v>63</v>
      </c>
      <c r="AY5354" s="26">
        <v>43.842545000000001</v>
      </c>
      <c r="AZ5354" s="26">
        <v>-101.237442999999</v>
      </c>
      <c r="BA5354" s="26" t="s">
        <v>158</v>
      </c>
      <c r="BB5354" s="26" t="s">
        <v>611</v>
      </c>
      <c r="BC5354" s="26" t="s">
        <v>167</v>
      </c>
      <c r="BD5354" s="26" t="s">
        <v>154</v>
      </c>
      <c r="BE5354" s="26"/>
      <c r="BF5354" s="26" t="s">
        <v>99</v>
      </c>
      <c r="BG5354" s="26" t="s">
        <v>167</v>
      </c>
      <c r="BH5354" s="26" t="s">
        <v>99</v>
      </c>
      <c r="BI5354" s="26">
        <v>9</v>
      </c>
      <c r="BJ5354" s="26" t="s">
        <v>217</v>
      </c>
    </row>
    <row r="5355" spans="36:62" x14ac:dyDescent="0.25">
      <c r="AJ5355" s="26">
        <v>992</v>
      </c>
      <c r="AK5355" s="26">
        <v>2213471</v>
      </c>
      <c r="AL5355" s="264">
        <v>44826.694444444445</v>
      </c>
      <c r="AM5355" s="26" t="s">
        <v>147</v>
      </c>
      <c r="AN5355" s="26" t="s">
        <v>63</v>
      </c>
      <c r="AO5355" s="26" t="s">
        <v>214</v>
      </c>
      <c r="AP5355" s="26" t="s">
        <v>159</v>
      </c>
      <c r="AQ5355" s="26">
        <v>0</v>
      </c>
      <c r="AR5355" s="26">
        <v>73</v>
      </c>
      <c r="AS5355" s="26" t="s">
        <v>212</v>
      </c>
      <c r="AT5355" s="26" t="s">
        <v>216</v>
      </c>
      <c r="AU5355" s="26" t="s">
        <v>63</v>
      </c>
      <c r="AV5355" s="26" t="s">
        <v>63</v>
      </c>
      <c r="AW5355" s="26" t="s">
        <v>63</v>
      </c>
      <c r="AX5355" s="26" t="s">
        <v>63</v>
      </c>
      <c r="AY5355" s="26">
        <v>43.746473000000002</v>
      </c>
      <c r="AZ5355" s="26">
        <v>-101.525509999999</v>
      </c>
      <c r="BA5355" s="26" t="s">
        <v>185</v>
      </c>
      <c r="BB5355" s="26" t="s">
        <v>157</v>
      </c>
      <c r="BC5355" s="26" t="s">
        <v>211</v>
      </c>
      <c r="BD5355" s="26" t="s">
        <v>68</v>
      </c>
      <c r="BE5355" s="26"/>
      <c r="BF5355" s="26" t="s">
        <v>215</v>
      </c>
      <c r="BG5355" s="26" t="s">
        <v>68</v>
      </c>
      <c r="BH5355" s="26" t="s">
        <v>210</v>
      </c>
      <c r="BI5355" s="26">
        <v>9</v>
      </c>
      <c r="BJ5355" s="26" t="s">
        <v>18</v>
      </c>
    </row>
    <row r="5356" spans="36:62" x14ac:dyDescent="0.25">
      <c r="AJ5356" s="26">
        <v>993</v>
      </c>
      <c r="AK5356" s="26">
        <v>2213522</v>
      </c>
      <c r="AL5356" s="264">
        <v>44835.097222222219</v>
      </c>
      <c r="AM5356" s="26" t="s">
        <v>147</v>
      </c>
      <c r="AN5356" s="26" t="s">
        <v>63</v>
      </c>
      <c r="AO5356" s="26"/>
      <c r="AP5356" s="26"/>
      <c r="AQ5356" s="26">
        <v>-1</v>
      </c>
      <c r="AR5356" s="26">
        <v>90</v>
      </c>
      <c r="AS5356" s="26" t="s">
        <v>168</v>
      </c>
      <c r="AT5356" s="26" t="s">
        <v>71</v>
      </c>
      <c r="AU5356" s="26" t="s">
        <v>63</v>
      </c>
      <c r="AV5356" s="26" t="s">
        <v>63</v>
      </c>
      <c r="AW5356" s="26" t="s">
        <v>63</v>
      </c>
      <c r="AX5356" s="26" t="s">
        <v>63</v>
      </c>
      <c r="AY5356" s="26">
        <v>43.896608000000001</v>
      </c>
      <c r="AZ5356" s="26">
        <v>-101.10908000000001</v>
      </c>
      <c r="BA5356" s="26" t="s">
        <v>208</v>
      </c>
      <c r="BB5356" s="26" t="s">
        <v>611</v>
      </c>
      <c r="BC5356" s="26" t="s">
        <v>167</v>
      </c>
      <c r="BD5356" s="26" t="s">
        <v>154</v>
      </c>
      <c r="BE5356" s="26"/>
      <c r="BF5356" s="26" t="s">
        <v>99</v>
      </c>
      <c r="BG5356" s="26" t="s">
        <v>167</v>
      </c>
      <c r="BH5356" s="26" t="s">
        <v>99</v>
      </c>
      <c r="BI5356" s="26">
        <v>9</v>
      </c>
      <c r="BJ5356" s="26" t="s">
        <v>217</v>
      </c>
    </row>
    <row r="5357" spans="36:62" x14ac:dyDescent="0.25">
      <c r="AJ5357" s="26">
        <v>994</v>
      </c>
      <c r="AK5357" s="26">
        <v>2214641</v>
      </c>
      <c r="AL5357" s="264">
        <v>44854.430555555555</v>
      </c>
      <c r="AM5357" s="26" t="s">
        <v>147</v>
      </c>
      <c r="AN5357" s="26" t="s">
        <v>63</v>
      </c>
      <c r="AO5357" s="26" t="s">
        <v>156</v>
      </c>
      <c r="AP5357" s="26" t="s">
        <v>159</v>
      </c>
      <c r="AQ5357" s="26">
        <v>0</v>
      </c>
      <c r="AR5357" s="26">
        <v>90</v>
      </c>
      <c r="AS5357" s="26" t="s">
        <v>191</v>
      </c>
      <c r="AT5357" s="26" t="s">
        <v>71</v>
      </c>
      <c r="AU5357" s="26" t="s">
        <v>63</v>
      </c>
      <c r="AV5357" s="26" t="s">
        <v>63</v>
      </c>
      <c r="AW5357" s="26" t="s">
        <v>63</v>
      </c>
      <c r="AX5357" s="26" t="s">
        <v>63</v>
      </c>
      <c r="AY5357" s="26">
        <v>43.851688000000003</v>
      </c>
      <c r="AZ5357" s="26">
        <v>-101.418370999999</v>
      </c>
      <c r="BA5357" s="26" t="s">
        <v>208</v>
      </c>
      <c r="BB5357" s="26" t="s">
        <v>611</v>
      </c>
      <c r="BC5357" s="26" t="s">
        <v>759</v>
      </c>
      <c r="BD5357" s="26" t="s">
        <v>68</v>
      </c>
      <c r="BE5357" s="26"/>
      <c r="BF5357" s="26" t="s">
        <v>709</v>
      </c>
      <c r="BG5357" s="26" t="s">
        <v>68</v>
      </c>
      <c r="BH5357" s="26" t="s">
        <v>146</v>
      </c>
      <c r="BI5357" s="26">
        <v>9</v>
      </c>
      <c r="BJ5357" s="26" t="s">
        <v>217</v>
      </c>
    </row>
    <row r="5358" spans="36:62" x14ac:dyDescent="0.25">
      <c r="AJ5358" s="26">
        <v>995</v>
      </c>
      <c r="AK5358" s="26">
        <v>2213986</v>
      </c>
      <c r="AL5358" s="264">
        <v>44852.909722222219</v>
      </c>
      <c r="AM5358" s="26" t="s">
        <v>147</v>
      </c>
      <c r="AN5358" s="26" t="s">
        <v>63</v>
      </c>
      <c r="AO5358" s="26"/>
      <c r="AP5358" s="26"/>
      <c r="AQ5358" s="26">
        <v>-1</v>
      </c>
      <c r="AR5358" s="26">
        <v>90</v>
      </c>
      <c r="AS5358" s="26" t="s">
        <v>168</v>
      </c>
      <c r="AT5358" s="26" t="s">
        <v>71</v>
      </c>
      <c r="AU5358" s="26" t="s">
        <v>63</v>
      </c>
      <c r="AV5358" s="26" t="s">
        <v>63</v>
      </c>
      <c r="AW5358" s="26" t="s">
        <v>63</v>
      </c>
      <c r="AX5358" s="26" t="s">
        <v>63</v>
      </c>
      <c r="AY5358" s="26">
        <v>43.842905000000002</v>
      </c>
      <c r="AZ5358" s="26">
        <v>-101.31797</v>
      </c>
      <c r="BA5358" s="26" t="s">
        <v>158</v>
      </c>
      <c r="BB5358" s="26" t="s">
        <v>611</v>
      </c>
      <c r="BC5358" s="26" t="s">
        <v>167</v>
      </c>
      <c r="BD5358" s="26" t="s">
        <v>154</v>
      </c>
      <c r="BE5358" s="26"/>
      <c r="BF5358" s="26" t="s">
        <v>99</v>
      </c>
      <c r="BG5358" s="26" t="s">
        <v>167</v>
      </c>
      <c r="BH5358" s="26" t="s">
        <v>99</v>
      </c>
      <c r="BI5358" s="26">
        <v>9</v>
      </c>
      <c r="BJ5358" s="26" t="s">
        <v>217</v>
      </c>
    </row>
    <row r="5359" spans="36:62" x14ac:dyDescent="0.25">
      <c r="AJ5359" s="26">
        <v>996</v>
      </c>
      <c r="AK5359" s="26">
        <v>2214312</v>
      </c>
      <c r="AL5359" s="264">
        <v>44861.833333333336</v>
      </c>
      <c r="AM5359" s="26" t="s">
        <v>147</v>
      </c>
      <c r="AN5359" s="26" t="s">
        <v>63</v>
      </c>
      <c r="AO5359" s="26"/>
      <c r="AP5359" s="26"/>
      <c r="AQ5359" s="26">
        <v>-1</v>
      </c>
      <c r="AR5359" s="26">
        <v>73</v>
      </c>
      <c r="AS5359" s="26" t="s">
        <v>168</v>
      </c>
      <c r="AT5359" s="26" t="s">
        <v>71</v>
      </c>
      <c r="AU5359" s="26" t="s">
        <v>63</v>
      </c>
      <c r="AV5359" s="26" t="s">
        <v>63</v>
      </c>
      <c r="AW5359" s="26" t="s">
        <v>63</v>
      </c>
      <c r="AX5359" s="26" t="s">
        <v>63</v>
      </c>
      <c r="AY5359" s="26">
        <v>43.781537999999898</v>
      </c>
      <c r="AZ5359" s="26">
        <v>-101.530162</v>
      </c>
      <c r="BA5359" s="26" t="s">
        <v>185</v>
      </c>
      <c r="BB5359" s="26" t="s">
        <v>157</v>
      </c>
      <c r="BC5359" s="26" t="s">
        <v>167</v>
      </c>
      <c r="BD5359" s="26" t="s">
        <v>167</v>
      </c>
      <c r="BE5359" s="26"/>
      <c r="BF5359" s="26" t="s">
        <v>99</v>
      </c>
      <c r="BG5359" s="26" t="s">
        <v>167</v>
      </c>
      <c r="BH5359" s="26" t="s">
        <v>99</v>
      </c>
      <c r="BI5359" s="26">
        <v>9</v>
      </c>
      <c r="BJ5359" s="26" t="s">
        <v>217</v>
      </c>
    </row>
    <row r="5360" spans="36:62" x14ac:dyDescent="0.25">
      <c r="AJ5360" s="26">
        <v>998</v>
      </c>
      <c r="AK5360" s="26">
        <v>2215327</v>
      </c>
      <c r="AL5360" s="264">
        <v>44844.544444444444</v>
      </c>
      <c r="AM5360" s="26" t="s">
        <v>565</v>
      </c>
      <c r="AN5360" s="26" t="s">
        <v>63</v>
      </c>
      <c r="AO5360" s="26" t="s">
        <v>156</v>
      </c>
      <c r="AP5360" s="26" t="s">
        <v>159</v>
      </c>
      <c r="AQ5360" s="26">
        <v>0</v>
      </c>
      <c r="AR5360" s="26">
        <v>90</v>
      </c>
      <c r="AS5360" s="26" t="s">
        <v>191</v>
      </c>
      <c r="AT5360" s="26" t="s">
        <v>71</v>
      </c>
      <c r="AU5360" s="26" t="s">
        <v>63</v>
      </c>
      <c r="AV5360" s="26" t="s">
        <v>63</v>
      </c>
      <c r="AW5360" s="26" t="s">
        <v>63</v>
      </c>
      <c r="AX5360" s="26" t="s">
        <v>63</v>
      </c>
      <c r="AY5360" s="26">
        <v>43.900948999999898</v>
      </c>
      <c r="AZ5360" s="26">
        <v>-101.034244</v>
      </c>
      <c r="BA5360" s="26" t="s">
        <v>494</v>
      </c>
      <c r="BB5360" s="26" t="s">
        <v>611</v>
      </c>
      <c r="BC5360" s="26" t="s">
        <v>68</v>
      </c>
      <c r="BD5360" s="26" t="s">
        <v>68</v>
      </c>
      <c r="BE5360" s="26"/>
      <c r="BF5360" s="26" t="s">
        <v>68</v>
      </c>
      <c r="BG5360" s="26" t="s">
        <v>68</v>
      </c>
      <c r="BH5360" s="26" t="s">
        <v>146</v>
      </c>
      <c r="BI5360" s="26">
        <v>9</v>
      </c>
      <c r="BJ5360" s="26" t="s">
        <v>217</v>
      </c>
    </row>
    <row r="5361" spans="36:62" x14ac:dyDescent="0.25">
      <c r="AJ5361" s="26">
        <v>999</v>
      </c>
      <c r="AK5361" s="26">
        <v>2215518</v>
      </c>
      <c r="AL5361" s="264">
        <v>44866.78125</v>
      </c>
      <c r="AM5361" s="26" t="s">
        <v>565</v>
      </c>
      <c r="AN5361" s="26" t="s">
        <v>63</v>
      </c>
      <c r="AO5361" s="26" t="s">
        <v>156</v>
      </c>
      <c r="AP5361" s="26" t="s">
        <v>159</v>
      </c>
      <c r="AQ5361" s="26">
        <v>0</v>
      </c>
      <c r="AR5361" s="26">
        <v>90</v>
      </c>
      <c r="AS5361" s="26" t="s">
        <v>1440</v>
      </c>
      <c r="AT5361" s="26" t="s">
        <v>74</v>
      </c>
      <c r="AU5361" s="26" t="s">
        <v>63</v>
      </c>
      <c r="AV5361" s="26" t="s">
        <v>63</v>
      </c>
      <c r="AW5361" s="26" t="s">
        <v>63</v>
      </c>
      <c r="AX5361" s="26" t="s">
        <v>63</v>
      </c>
      <c r="AY5361" s="26">
        <v>43.886740000000003</v>
      </c>
      <c r="AZ5361" s="26">
        <v>-100.83829900000001</v>
      </c>
      <c r="BA5361" s="26" t="s">
        <v>208</v>
      </c>
      <c r="BB5361" s="26" t="s">
        <v>609</v>
      </c>
      <c r="BC5361" s="26" t="s">
        <v>680</v>
      </c>
      <c r="BD5361" s="26" t="s">
        <v>68</v>
      </c>
      <c r="BE5361" s="26"/>
      <c r="BF5361" s="26" t="s">
        <v>68</v>
      </c>
      <c r="BG5361" s="26" t="s">
        <v>68</v>
      </c>
      <c r="BH5361" s="26" t="s">
        <v>160</v>
      </c>
      <c r="BI5361" s="26">
        <v>9</v>
      </c>
      <c r="BJ5361" s="26" t="s">
        <v>19</v>
      </c>
    </row>
    <row r="5362" spans="36:62" x14ac:dyDescent="0.25">
      <c r="AJ5362" s="26">
        <v>1002</v>
      </c>
      <c r="AK5362" s="26">
        <v>2214772</v>
      </c>
      <c r="AL5362" s="264">
        <v>44867.463888888888</v>
      </c>
      <c r="AM5362" s="26" t="s">
        <v>565</v>
      </c>
      <c r="AN5362" s="26" t="s">
        <v>63</v>
      </c>
      <c r="AO5362" s="26"/>
      <c r="AP5362" s="26"/>
      <c r="AQ5362" s="26">
        <v>-1</v>
      </c>
      <c r="AR5362" s="26">
        <v>90</v>
      </c>
      <c r="AS5362" s="26" t="s">
        <v>168</v>
      </c>
      <c r="AT5362" s="26" t="s">
        <v>71</v>
      </c>
      <c r="AU5362" s="26" t="s">
        <v>63</v>
      </c>
      <c r="AV5362" s="26" t="s">
        <v>63</v>
      </c>
      <c r="AW5362" s="26" t="s">
        <v>63</v>
      </c>
      <c r="AX5362" s="26" t="s">
        <v>63</v>
      </c>
      <c r="AY5362" s="26">
        <v>43.900910000000003</v>
      </c>
      <c r="AZ5362" s="26">
        <v>-100.928077999999</v>
      </c>
      <c r="BA5362" s="26" t="s">
        <v>185</v>
      </c>
      <c r="BB5362" s="26" t="s">
        <v>611</v>
      </c>
      <c r="BC5362" s="26" t="s">
        <v>167</v>
      </c>
      <c r="BD5362" s="26" t="s">
        <v>154</v>
      </c>
      <c r="BE5362" s="26"/>
      <c r="BF5362" s="26" t="s">
        <v>99</v>
      </c>
      <c r="BG5362" s="26" t="s">
        <v>167</v>
      </c>
      <c r="BH5362" s="26" t="s">
        <v>99</v>
      </c>
      <c r="BI5362" s="26">
        <v>9</v>
      </c>
      <c r="BJ5362" s="26" t="s">
        <v>217</v>
      </c>
    </row>
    <row r="5363" spans="36:62" x14ac:dyDescent="0.25">
      <c r="AJ5363" s="26">
        <v>1003</v>
      </c>
      <c r="AK5363" s="26">
        <v>2215174</v>
      </c>
      <c r="AL5363" s="264">
        <v>44875.354166666664</v>
      </c>
      <c r="AM5363" s="26" t="s">
        <v>147</v>
      </c>
      <c r="AN5363" s="26" t="s">
        <v>63</v>
      </c>
      <c r="AO5363" s="26" t="s">
        <v>156</v>
      </c>
      <c r="AP5363" s="26" t="s">
        <v>159</v>
      </c>
      <c r="AQ5363" s="26">
        <v>0</v>
      </c>
      <c r="AR5363" s="26">
        <v>90</v>
      </c>
      <c r="AS5363" s="26" t="s">
        <v>662</v>
      </c>
      <c r="AT5363" s="26" t="s">
        <v>663</v>
      </c>
      <c r="AU5363" s="26" t="s">
        <v>63</v>
      </c>
      <c r="AV5363" s="26" t="s">
        <v>63</v>
      </c>
      <c r="AW5363" s="26" t="s">
        <v>63</v>
      </c>
      <c r="AX5363" s="26" t="s">
        <v>63</v>
      </c>
      <c r="AY5363" s="26">
        <v>43.877817</v>
      </c>
      <c r="AZ5363" s="26">
        <v>-101.147362</v>
      </c>
      <c r="BA5363" s="26" t="s">
        <v>208</v>
      </c>
      <c r="BB5363" s="26" t="s">
        <v>611</v>
      </c>
      <c r="BC5363" s="26" t="s">
        <v>68</v>
      </c>
      <c r="BD5363" s="26" t="s">
        <v>615</v>
      </c>
      <c r="BE5363" s="26"/>
      <c r="BF5363" s="26" t="s">
        <v>68</v>
      </c>
      <c r="BG5363" s="26" t="s">
        <v>209</v>
      </c>
      <c r="BH5363" s="26" t="s">
        <v>146</v>
      </c>
      <c r="BI5363" s="26">
        <v>9</v>
      </c>
      <c r="BJ5363" s="26" t="s">
        <v>217</v>
      </c>
    </row>
    <row r="5364" spans="36:62" x14ac:dyDescent="0.25">
      <c r="AJ5364" s="26">
        <v>1004</v>
      </c>
      <c r="AK5364" s="26">
        <v>2215881</v>
      </c>
      <c r="AL5364" s="264">
        <v>44875.4</v>
      </c>
      <c r="AM5364" s="26" t="s">
        <v>147</v>
      </c>
      <c r="AN5364" s="26" t="s">
        <v>63</v>
      </c>
      <c r="AO5364" s="26" t="s">
        <v>156</v>
      </c>
      <c r="AP5364" s="26" t="s">
        <v>159</v>
      </c>
      <c r="AQ5364" s="26">
        <v>0</v>
      </c>
      <c r="AR5364" s="26">
        <v>90</v>
      </c>
      <c r="AS5364" s="26" t="s">
        <v>662</v>
      </c>
      <c r="AT5364" s="26" t="s">
        <v>663</v>
      </c>
      <c r="AU5364" s="26" t="s">
        <v>63</v>
      </c>
      <c r="AV5364" s="26" t="s">
        <v>63</v>
      </c>
      <c r="AW5364" s="26" t="s">
        <v>63</v>
      </c>
      <c r="AX5364" s="26" t="s">
        <v>63</v>
      </c>
      <c r="AY5364" s="26">
        <v>43.878856999999996</v>
      </c>
      <c r="AZ5364" s="26">
        <v>-101.145927</v>
      </c>
      <c r="BA5364" s="26" t="s">
        <v>208</v>
      </c>
      <c r="BB5364" s="26" t="s">
        <v>609</v>
      </c>
      <c r="BC5364" s="26" t="s">
        <v>68</v>
      </c>
      <c r="BD5364" s="26" t="s">
        <v>615</v>
      </c>
      <c r="BE5364" s="26"/>
      <c r="BF5364" s="26" t="s">
        <v>68</v>
      </c>
      <c r="BG5364" s="26" t="s">
        <v>209</v>
      </c>
      <c r="BH5364" s="26" t="s">
        <v>146</v>
      </c>
      <c r="BI5364" s="26">
        <v>9</v>
      </c>
      <c r="BJ5364" s="26" t="s">
        <v>217</v>
      </c>
    </row>
    <row r="5365" spans="36:62" x14ac:dyDescent="0.25">
      <c r="AJ5365" s="26">
        <v>1005</v>
      </c>
      <c r="AK5365" s="26">
        <v>2215959</v>
      </c>
      <c r="AL5365" s="264">
        <v>44875.39166666667</v>
      </c>
      <c r="AM5365" s="26" t="s">
        <v>147</v>
      </c>
      <c r="AN5365" s="26" t="s">
        <v>63</v>
      </c>
      <c r="AO5365" s="26" t="s">
        <v>156</v>
      </c>
      <c r="AP5365" s="26" t="s">
        <v>159</v>
      </c>
      <c r="AQ5365" s="26">
        <v>0</v>
      </c>
      <c r="AR5365" s="26">
        <v>90</v>
      </c>
      <c r="AS5365" s="26" t="s">
        <v>853</v>
      </c>
      <c r="AT5365" s="26" t="s">
        <v>74</v>
      </c>
      <c r="AU5365" s="26" t="s">
        <v>63</v>
      </c>
      <c r="AV5365" s="26" t="s">
        <v>63</v>
      </c>
      <c r="AW5365" s="26" t="s">
        <v>63</v>
      </c>
      <c r="AX5365" s="26" t="s">
        <v>63</v>
      </c>
      <c r="AY5365" s="26">
        <v>43.851225999999897</v>
      </c>
      <c r="AZ5365" s="26">
        <v>-101.450503999999</v>
      </c>
      <c r="BA5365" s="26" t="s">
        <v>208</v>
      </c>
      <c r="BB5365" s="26" t="s">
        <v>611</v>
      </c>
      <c r="BC5365" s="26" t="s">
        <v>614</v>
      </c>
      <c r="BD5365" s="26" t="s">
        <v>615</v>
      </c>
      <c r="BE5365" s="26"/>
      <c r="BF5365" s="26" t="s">
        <v>68</v>
      </c>
      <c r="BG5365" s="26" t="s">
        <v>209</v>
      </c>
      <c r="BH5365" s="26" t="s">
        <v>160</v>
      </c>
      <c r="BI5365" s="26">
        <v>9</v>
      </c>
      <c r="BJ5365" s="26" t="s">
        <v>217</v>
      </c>
    </row>
    <row r="5366" spans="36:62" x14ac:dyDescent="0.25">
      <c r="AJ5366" s="26">
        <v>1006</v>
      </c>
      <c r="AK5366" s="26">
        <v>2216292</v>
      </c>
      <c r="AL5366" s="264">
        <v>44875.645833333336</v>
      </c>
      <c r="AM5366" s="26" t="s">
        <v>147</v>
      </c>
      <c r="AN5366" s="26" t="s">
        <v>63</v>
      </c>
      <c r="AO5366" s="26" t="s">
        <v>192</v>
      </c>
      <c r="AP5366" s="26" t="s">
        <v>824</v>
      </c>
      <c r="AQ5366" s="26">
        <v>0</v>
      </c>
      <c r="AR5366" s="26">
        <v>90</v>
      </c>
      <c r="AS5366" s="26" t="s">
        <v>963</v>
      </c>
      <c r="AT5366" s="26" t="s">
        <v>71</v>
      </c>
      <c r="AU5366" s="26" t="s">
        <v>63</v>
      </c>
      <c r="AV5366" s="26" t="s">
        <v>63</v>
      </c>
      <c r="AW5366" s="26" t="s">
        <v>63</v>
      </c>
      <c r="AX5366" s="26" t="s">
        <v>63</v>
      </c>
      <c r="AY5366" s="26">
        <v>43.852189000000003</v>
      </c>
      <c r="AZ5366" s="26">
        <v>-101.399834999999</v>
      </c>
      <c r="BA5366" s="26" t="s">
        <v>490</v>
      </c>
      <c r="BB5366" s="26" t="s">
        <v>826</v>
      </c>
      <c r="BC5366" s="26" t="s">
        <v>829</v>
      </c>
      <c r="BD5366" s="26" t="s">
        <v>828</v>
      </c>
      <c r="BE5366" s="26"/>
      <c r="BF5366" s="26" t="s">
        <v>829</v>
      </c>
      <c r="BG5366" s="26" t="s">
        <v>1565</v>
      </c>
      <c r="BH5366" s="26" t="s">
        <v>965</v>
      </c>
      <c r="BI5366" s="26">
        <v>9</v>
      </c>
      <c r="BJ5366" s="26" t="s">
        <v>217</v>
      </c>
    </row>
    <row r="5367" spans="36:62" x14ac:dyDescent="0.25">
      <c r="AJ5367" s="26">
        <v>1007</v>
      </c>
      <c r="AK5367" s="26">
        <v>2218287</v>
      </c>
      <c r="AL5367" s="264">
        <v>44907.869444444441</v>
      </c>
      <c r="AM5367" s="26" t="s">
        <v>147</v>
      </c>
      <c r="AN5367" s="26" t="s">
        <v>63</v>
      </c>
      <c r="AO5367" s="26" t="s">
        <v>156</v>
      </c>
      <c r="AP5367" s="26" t="s">
        <v>159</v>
      </c>
      <c r="AQ5367" s="26">
        <v>0</v>
      </c>
      <c r="AR5367" s="26">
        <v>90</v>
      </c>
      <c r="AS5367" s="26" t="s">
        <v>853</v>
      </c>
      <c r="AT5367" s="26" t="s">
        <v>663</v>
      </c>
      <c r="AU5367" s="26" t="s">
        <v>63</v>
      </c>
      <c r="AV5367" s="26" t="s">
        <v>63</v>
      </c>
      <c r="AW5367" s="26" t="s">
        <v>63</v>
      </c>
      <c r="AX5367" s="26" t="s">
        <v>63</v>
      </c>
      <c r="AY5367" s="26">
        <v>43.851489000000001</v>
      </c>
      <c r="AZ5367" s="26">
        <v>-101.449917999999</v>
      </c>
      <c r="BA5367" s="26" t="s">
        <v>208</v>
      </c>
      <c r="BB5367" s="26" t="s">
        <v>609</v>
      </c>
      <c r="BC5367" s="26" t="s">
        <v>667</v>
      </c>
      <c r="BD5367" s="26" t="s">
        <v>615</v>
      </c>
      <c r="BE5367" s="26"/>
      <c r="BF5367" s="26" t="s">
        <v>68</v>
      </c>
      <c r="BG5367" s="26" t="s">
        <v>68</v>
      </c>
      <c r="BH5367" s="26" t="s">
        <v>146</v>
      </c>
      <c r="BI5367" s="26">
        <v>9</v>
      </c>
      <c r="BJ5367" s="26" t="s">
        <v>217</v>
      </c>
    </row>
    <row r="5368" spans="36:62" x14ac:dyDescent="0.25">
      <c r="AJ5368" s="26">
        <v>1010</v>
      </c>
      <c r="AK5368" s="26">
        <v>2215418</v>
      </c>
      <c r="AL5368" s="264">
        <v>44871.739583333336</v>
      </c>
      <c r="AM5368" s="26" t="s">
        <v>147</v>
      </c>
      <c r="AN5368" s="26" t="s">
        <v>63</v>
      </c>
      <c r="AO5368" s="26"/>
      <c r="AP5368" s="26"/>
      <c r="AQ5368" s="26">
        <v>-1</v>
      </c>
      <c r="AR5368" s="26">
        <v>90</v>
      </c>
      <c r="AS5368" s="26" t="s">
        <v>168</v>
      </c>
      <c r="AT5368" s="26" t="s">
        <v>71</v>
      </c>
      <c r="AU5368" s="26" t="s">
        <v>63</v>
      </c>
      <c r="AV5368" s="26" t="s">
        <v>63</v>
      </c>
      <c r="AW5368" s="26" t="s">
        <v>63</v>
      </c>
      <c r="AX5368" s="26" t="s">
        <v>63</v>
      </c>
      <c r="AY5368" s="26">
        <v>43.843499000000001</v>
      </c>
      <c r="AZ5368" s="26">
        <v>-101.516632</v>
      </c>
      <c r="BA5368" s="26" t="s">
        <v>166</v>
      </c>
      <c r="BB5368" s="26" t="s">
        <v>609</v>
      </c>
      <c r="BC5368" s="26" t="s">
        <v>167</v>
      </c>
      <c r="BD5368" s="26" t="s">
        <v>154</v>
      </c>
      <c r="BE5368" s="26"/>
      <c r="BF5368" s="26" t="s">
        <v>99</v>
      </c>
      <c r="BG5368" s="26" t="s">
        <v>167</v>
      </c>
      <c r="BH5368" s="26" t="s">
        <v>99</v>
      </c>
      <c r="BI5368" s="26">
        <v>9</v>
      </c>
      <c r="BJ5368" s="26" t="s">
        <v>217</v>
      </c>
    </row>
    <row r="5369" spans="36:62" x14ac:dyDescent="0.25">
      <c r="AJ5369" s="26">
        <v>1011</v>
      </c>
      <c r="AK5369" s="26">
        <v>2215584</v>
      </c>
      <c r="AL5369" s="264">
        <v>44881.68472222222</v>
      </c>
      <c r="AM5369" s="26" t="s">
        <v>147</v>
      </c>
      <c r="AN5369" s="26" t="s">
        <v>63</v>
      </c>
      <c r="AO5369" s="26"/>
      <c r="AP5369" s="26"/>
      <c r="AQ5369" s="26">
        <v>-1</v>
      </c>
      <c r="AR5369" s="26">
        <v>90</v>
      </c>
      <c r="AS5369" s="26" t="s">
        <v>168</v>
      </c>
      <c r="AT5369" s="26" t="s">
        <v>71</v>
      </c>
      <c r="AU5369" s="26" t="s">
        <v>63</v>
      </c>
      <c r="AV5369" s="26" t="s">
        <v>63</v>
      </c>
      <c r="AW5369" s="26" t="s">
        <v>63</v>
      </c>
      <c r="AX5369" s="26" t="s">
        <v>63</v>
      </c>
      <c r="AY5369" s="26">
        <v>43.900005</v>
      </c>
      <c r="AZ5369" s="26">
        <v>-101.09333700000001</v>
      </c>
      <c r="BA5369" s="26" t="s">
        <v>185</v>
      </c>
      <c r="BB5369" s="26" t="s">
        <v>609</v>
      </c>
      <c r="BC5369" s="26" t="s">
        <v>167</v>
      </c>
      <c r="BD5369" s="26" t="s">
        <v>154</v>
      </c>
      <c r="BE5369" s="26"/>
      <c r="BF5369" s="26" t="s">
        <v>99</v>
      </c>
      <c r="BG5369" s="26" t="s">
        <v>167</v>
      </c>
      <c r="BH5369" s="26" t="s">
        <v>99</v>
      </c>
      <c r="BI5369" s="26">
        <v>9</v>
      </c>
      <c r="BJ5369" s="26" t="s">
        <v>217</v>
      </c>
    </row>
    <row r="5370" spans="36:62" x14ac:dyDescent="0.25">
      <c r="AJ5370" s="26">
        <v>145</v>
      </c>
      <c r="AK5370" s="26">
        <v>1800528</v>
      </c>
      <c r="AL5370" s="264">
        <v>43104.90902777778</v>
      </c>
      <c r="AM5370" s="26" t="s">
        <v>573</v>
      </c>
      <c r="AN5370" s="26" t="s">
        <v>63</v>
      </c>
      <c r="AO5370" s="26" t="s">
        <v>156</v>
      </c>
      <c r="AP5370" s="26" t="s">
        <v>159</v>
      </c>
      <c r="AQ5370" s="26">
        <v>0</v>
      </c>
      <c r="AR5370" s="26">
        <v>83</v>
      </c>
      <c r="AS5370" s="26" t="s">
        <v>1567</v>
      </c>
      <c r="AT5370" s="26" t="s">
        <v>613</v>
      </c>
      <c r="AU5370" s="26" t="s">
        <v>63</v>
      </c>
      <c r="AV5370" s="26" t="s">
        <v>63</v>
      </c>
      <c r="AW5370" s="26" t="s">
        <v>63</v>
      </c>
      <c r="AX5370" s="26" t="s">
        <v>63</v>
      </c>
      <c r="AY5370" s="26">
        <v>43.576597999999898</v>
      </c>
      <c r="AZ5370" s="26">
        <v>-100.750040999999</v>
      </c>
      <c r="BA5370" s="26" t="s">
        <v>158</v>
      </c>
      <c r="BB5370" s="26" t="s">
        <v>157</v>
      </c>
      <c r="BC5370" s="26" t="s">
        <v>170</v>
      </c>
      <c r="BD5370" s="26" t="s">
        <v>68</v>
      </c>
      <c r="BE5370" s="26" t="s">
        <v>1566</v>
      </c>
      <c r="BF5370" s="26" t="s">
        <v>675</v>
      </c>
      <c r="BG5370" s="26" t="s">
        <v>68</v>
      </c>
      <c r="BH5370" s="26" t="s">
        <v>160</v>
      </c>
      <c r="BI5370" s="26">
        <v>10</v>
      </c>
      <c r="BJ5370" s="26" t="s">
        <v>217</v>
      </c>
    </row>
    <row r="5371" spans="36:62" x14ac:dyDescent="0.25">
      <c r="AJ5371" s="26">
        <v>147</v>
      </c>
      <c r="AK5371" s="26">
        <v>1803506</v>
      </c>
      <c r="AL5371" s="264">
        <v>43175.704861111109</v>
      </c>
      <c r="AM5371" s="26" t="s">
        <v>565</v>
      </c>
      <c r="AN5371" s="26" t="s">
        <v>63</v>
      </c>
      <c r="AO5371" s="26" t="s">
        <v>156</v>
      </c>
      <c r="AP5371" s="26" t="s">
        <v>159</v>
      </c>
      <c r="AQ5371" s="26">
        <v>0</v>
      </c>
      <c r="AR5371" s="26">
        <v>83</v>
      </c>
      <c r="AS5371" s="26" t="s">
        <v>201</v>
      </c>
      <c r="AT5371" s="26" t="s">
        <v>613</v>
      </c>
      <c r="AU5371" s="26" t="s">
        <v>63</v>
      </c>
      <c r="AV5371" s="26" t="s">
        <v>63</v>
      </c>
      <c r="AW5371" s="26" t="s">
        <v>63</v>
      </c>
      <c r="AX5371" s="26" t="s">
        <v>63</v>
      </c>
      <c r="AY5371" s="26">
        <v>43.773758999999899</v>
      </c>
      <c r="AZ5371" s="26">
        <v>-100.678055999999</v>
      </c>
      <c r="BA5371" s="26" t="s">
        <v>208</v>
      </c>
      <c r="BB5371" s="26" t="s">
        <v>165</v>
      </c>
      <c r="BC5371" s="26" t="s">
        <v>68</v>
      </c>
      <c r="BD5371" s="26" t="s">
        <v>615</v>
      </c>
      <c r="BE5371" s="26"/>
      <c r="BF5371" s="26" t="s">
        <v>68</v>
      </c>
      <c r="BG5371" s="26" t="s">
        <v>209</v>
      </c>
      <c r="BH5371" s="26" t="s">
        <v>160</v>
      </c>
      <c r="BI5371" s="26">
        <v>10</v>
      </c>
      <c r="BJ5371" s="26" t="s">
        <v>217</v>
      </c>
    </row>
    <row r="5372" spans="36:62" x14ac:dyDescent="0.25">
      <c r="AJ5372" s="26">
        <v>148</v>
      </c>
      <c r="AK5372" s="26">
        <v>1803639</v>
      </c>
      <c r="AL5372" s="264">
        <v>43176.625694444447</v>
      </c>
      <c r="AM5372" s="26" t="s">
        <v>573</v>
      </c>
      <c r="AN5372" s="26" t="s">
        <v>63</v>
      </c>
      <c r="AO5372" s="26" t="s">
        <v>156</v>
      </c>
      <c r="AP5372" s="26" t="s">
        <v>706</v>
      </c>
      <c r="AQ5372" s="26">
        <v>0</v>
      </c>
      <c r="AR5372" s="26">
        <v>83</v>
      </c>
      <c r="AS5372" s="26" t="s">
        <v>1568</v>
      </c>
      <c r="AT5372" s="26" t="s">
        <v>71</v>
      </c>
      <c r="AU5372" s="26" t="s">
        <v>63</v>
      </c>
      <c r="AV5372" s="26" t="s">
        <v>63</v>
      </c>
      <c r="AW5372" s="26" t="s">
        <v>63</v>
      </c>
      <c r="AX5372" s="26" t="s">
        <v>63</v>
      </c>
      <c r="AY5372" s="26">
        <v>43.693437000000003</v>
      </c>
      <c r="AZ5372" s="26">
        <v>-100.706999999999</v>
      </c>
      <c r="BA5372" s="26" t="s">
        <v>482</v>
      </c>
      <c r="BB5372" s="26" t="s">
        <v>157</v>
      </c>
      <c r="BC5372" s="26" t="s">
        <v>1569</v>
      </c>
      <c r="BD5372" s="26" t="s">
        <v>68</v>
      </c>
      <c r="BE5372" s="26"/>
      <c r="BF5372" s="26" t="s">
        <v>68</v>
      </c>
      <c r="BG5372" s="26" t="s">
        <v>68</v>
      </c>
      <c r="BH5372" s="26" t="s">
        <v>646</v>
      </c>
      <c r="BI5372" s="26">
        <v>10</v>
      </c>
      <c r="BJ5372" s="26" t="s">
        <v>217</v>
      </c>
    </row>
    <row r="5373" spans="36:62" x14ac:dyDescent="0.25">
      <c r="AJ5373" s="26">
        <v>150</v>
      </c>
      <c r="AK5373" s="26">
        <v>1805249</v>
      </c>
      <c r="AL5373" s="264">
        <v>43228.572916666664</v>
      </c>
      <c r="AM5373" s="26" t="s">
        <v>565</v>
      </c>
      <c r="AN5373" s="26" t="s">
        <v>63</v>
      </c>
      <c r="AO5373" s="26" t="s">
        <v>156</v>
      </c>
      <c r="AP5373" s="26" t="s">
        <v>159</v>
      </c>
      <c r="AQ5373" s="26">
        <v>0</v>
      </c>
      <c r="AR5373" s="26">
        <v>83</v>
      </c>
      <c r="AS5373" s="26" t="s">
        <v>201</v>
      </c>
      <c r="AT5373" s="26" t="s">
        <v>216</v>
      </c>
      <c r="AU5373" s="26" t="s">
        <v>63</v>
      </c>
      <c r="AV5373" s="26" t="s">
        <v>63</v>
      </c>
      <c r="AW5373" s="26" t="s">
        <v>63</v>
      </c>
      <c r="AX5373" s="26" t="s">
        <v>63</v>
      </c>
      <c r="AY5373" s="26">
        <v>43.771732</v>
      </c>
      <c r="AZ5373" s="26">
        <v>-100.678601</v>
      </c>
      <c r="BA5373" s="26" t="s">
        <v>158</v>
      </c>
      <c r="BB5373" s="26" t="s">
        <v>165</v>
      </c>
      <c r="BC5373" s="26" t="s">
        <v>68</v>
      </c>
      <c r="BD5373" s="26" t="s">
        <v>68</v>
      </c>
      <c r="BE5373" s="26"/>
      <c r="BF5373" s="26" t="s">
        <v>68</v>
      </c>
      <c r="BG5373" s="26" t="s">
        <v>68</v>
      </c>
      <c r="BH5373" s="26" t="s">
        <v>146</v>
      </c>
      <c r="BI5373" s="26">
        <v>10</v>
      </c>
      <c r="BJ5373" s="26" t="s">
        <v>217</v>
      </c>
    </row>
    <row r="5374" spans="36:62" x14ac:dyDescent="0.25">
      <c r="AJ5374" s="26">
        <v>152</v>
      </c>
      <c r="AK5374" s="26">
        <v>1805641</v>
      </c>
      <c r="AL5374" s="264">
        <v>43240.882638888892</v>
      </c>
      <c r="AM5374" s="26" t="s">
        <v>147</v>
      </c>
      <c r="AN5374" s="26" t="s">
        <v>63</v>
      </c>
      <c r="AO5374" s="26"/>
      <c r="AP5374" s="26"/>
      <c r="AQ5374" s="26">
        <v>-1</v>
      </c>
      <c r="AR5374" s="26">
        <v>44</v>
      </c>
      <c r="AS5374" s="26" t="s">
        <v>168</v>
      </c>
      <c r="AT5374" s="26" t="s">
        <v>71</v>
      </c>
      <c r="AU5374" s="26" t="s">
        <v>63</v>
      </c>
      <c r="AV5374" s="26" t="s">
        <v>63</v>
      </c>
      <c r="AW5374" s="26" t="s">
        <v>63</v>
      </c>
      <c r="AX5374" s="26" t="s">
        <v>63</v>
      </c>
      <c r="AY5374" s="26">
        <v>43.5633699999999</v>
      </c>
      <c r="AZ5374" s="26">
        <v>-101.315741</v>
      </c>
      <c r="BA5374" s="26" t="s">
        <v>166</v>
      </c>
      <c r="BB5374" s="26" t="s">
        <v>611</v>
      </c>
      <c r="BC5374" s="26" t="s">
        <v>167</v>
      </c>
      <c r="BD5374" s="26" t="s">
        <v>154</v>
      </c>
      <c r="BE5374" s="26"/>
      <c r="BF5374" s="26" t="s">
        <v>99</v>
      </c>
      <c r="BG5374" s="26" t="s">
        <v>167</v>
      </c>
      <c r="BH5374" s="26" t="s">
        <v>99</v>
      </c>
      <c r="BI5374" s="26">
        <v>10</v>
      </c>
      <c r="BJ5374" s="26" t="s">
        <v>217</v>
      </c>
    </row>
    <row r="5375" spans="36:62" x14ac:dyDescent="0.25">
      <c r="AJ5375" s="26">
        <v>153</v>
      </c>
      <c r="AK5375" s="26">
        <v>1805995</v>
      </c>
      <c r="AL5375" s="264">
        <v>43241.868055555555</v>
      </c>
      <c r="AM5375" s="26" t="s">
        <v>565</v>
      </c>
      <c r="AN5375" s="26" t="s">
        <v>63</v>
      </c>
      <c r="AO5375" s="26"/>
      <c r="AP5375" s="26"/>
      <c r="AQ5375" s="26">
        <v>-1</v>
      </c>
      <c r="AR5375" s="26">
        <v>83</v>
      </c>
      <c r="AS5375" s="26" t="s">
        <v>168</v>
      </c>
      <c r="AT5375" s="26" t="s">
        <v>71</v>
      </c>
      <c r="AU5375" s="26" t="s">
        <v>63</v>
      </c>
      <c r="AV5375" s="26" t="s">
        <v>63</v>
      </c>
      <c r="AW5375" s="26" t="s">
        <v>63</v>
      </c>
      <c r="AX5375" s="26" t="s">
        <v>63</v>
      </c>
      <c r="AY5375" s="26">
        <v>43.840001999999899</v>
      </c>
      <c r="AZ5375" s="26">
        <v>-100.705872999999</v>
      </c>
      <c r="BA5375" s="26" t="s">
        <v>158</v>
      </c>
      <c r="BB5375" s="26" t="s">
        <v>165</v>
      </c>
      <c r="BC5375" s="26" t="s">
        <v>167</v>
      </c>
      <c r="BD5375" s="26" t="s">
        <v>154</v>
      </c>
      <c r="BE5375" s="26"/>
      <c r="BF5375" s="26" t="s">
        <v>99</v>
      </c>
      <c r="BG5375" s="26" t="s">
        <v>167</v>
      </c>
      <c r="BH5375" s="26" t="s">
        <v>99</v>
      </c>
      <c r="BI5375" s="26">
        <v>10</v>
      </c>
      <c r="BJ5375" s="26" t="s">
        <v>217</v>
      </c>
    </row>
    <row r="5376" spans="36:62" x14ac:dyDescent="0.25">
      <c r="AJ5376" s="26">
        <v>154</v>
      </c>
      <c r="AK5376" s="26">
        <v>1806632</v>
      </c>
      <c r="AL5376" s="264">
        <v>43265.246527777781</v>
      </c>
      <c r="AM5376" s="26" t="s">
        <v>565</v>
      </c>
      <c r="AN5376" s="26" t="s">
        <v>63</v>
      </c>
      <c r="AO5376" s="26"/>
      <c r="AP5376" s="26"/>
      <c r="AQ5376" s="26">
        <v>-1</v>
      </c>
      <c r="AR5376" s="26">
        <v>90</v>
      </c>
      <c r="AS5376" s="26" t="s">
        <v>168</v>
      </c>
      <c r="AT5376" s="26" t="s">
        <v>71</v>
      </c>
      <c r="AU5376" s="26" t="s">
        <v>63</v>
      </c>
      <c r="AV5376" s="26" t="s">
        <v>63</v>
      </c>
      <c r="AW5376" s="26" t="s">
        <v>63</v>
      </c>
      <c r="AX5376" s="26" t="s">
        <v>63</v>
      </c>
      <c r="AY5376" s="26">
        <v>43.883263999999897</v>
      </c>
      <c r="AZ5376" s="26">
        <v>-100.70447</v>
      </c>
      <c r="BA5376" s="26" t="s">
        <v>166</v>
      </c>
      <c r="BB5376" s="26" t="s">
        <v>609</v>
      </c>
      <c r="BC5376" s="26" t="s">
        <v>167</v>
      </c>
      <c r="BD5376" s="26" t="s">
        <v>154</v>
      </c>
      <c r="BE5376" s="26"/>
      <c r="BF5376" s="26" t="s">
        <v>99</v>
      </c>
      <c r="BG5376" s="26" t="s">
        <v>167</v>
      </c>
      <c r="BH5376" s="26" t="s">
        <v>99</v>
      </c>
      <c r="BI5376" s="26">
        <v>10</v>
      </c>
      <c r="BJ5376" s="26" t="s">
        <v>217</v>
      </c>
    </row>
    <row r="5377" spans="36:62" x14ac:dyDescent="0.25">
      <c r="AJ5377" s="26">
        <v>155</v>
      </c>
      <c r="AK5377" s="26">
        <v>1807985</v>
      </c>
      <c r="AL5377" s="264">
        <v>43291.936111111114</v>
      </c>
      <c r="AM5377" s="26" t="s">
        <v>565</v>
      </c>
      <c r="AN5377" s="26" t="s">
        <v>63</v>
      </c>
      <c r="AO5377" s="26" t="s">
        <v>156</v>
      </c>
      <c r="AP5377" s="26" t="s">
        <v>159</v>
      </c>
      <c r="AQ5377" s="26">
        <v>0</v>
      </c>
      <c r="AR5377" s="26">
        <v>83</v>
      </c>
      <c r="AS5377" s="26" t="s">
        <v>149</v>
      </c>
      <c r="AT5377" s="26" t="s">
        <v>71</v>
      </c>
      <c r="AU5377" s="26" t="s">
        <v>63</v>
      </c>
      <c r="AV5377" s="26" t="s">
        <v>63</v>
      </c>
      <c r="AW5377" s="26" t="s">
        <v>63</v>
      </c>
      <c r="AX5377" s="26" t="s">
        <v>63</v>
      </c>
      <c r="AY5377" s="26">
        <v>43.758460999999897</v>
      </c>
      <c r="AZ5377" s="26">
        <v>-100.682079999999</v>
      </c>
      <c r="BA5377" s="26" t="s">
        <v>208</v>
      </c>
      <c r="BB5377" s="26" t="s">
        <v>165</v>
      </c>
      <c r="BC5377" s="26" t="s">
        <v>68</v>
      </c>
      <c r="BD5377" s="26" t="s">
        <v>154</v>
      </c>
      <c r="BE5377" s="26"/>
      <c r="BF5377" s="26" t="s">
        <v>68</v>
      </c>
      <c r="BG5377" s="26" t="s">
        <v>68</v>
      </c>
      <c r="BH5377" s="26" t="s">
        <v>160</v>
      </c>
      <c r="BI5377" s="26">
        <v>10</v>
      </c>
      <c r="BJ5377" s="26" t="s">
        <v>217</v>
      </c>
    </row>
    <row r="5378" spans="36:62" x14ac:dyDescent="0.25">
      <c r="AJ5378" s="26">
        <v>157</v>
      </c>
      <c r="AK5378" s="26">
        <v>1809020</v>
      </c>
      <c r="AL5378" s="264">
        <v>43313.833333333336</v>
      </c>
      <c r="AM5378" s="26" t="s">
        <v>573</v>
      </c>
      <c r="AN5378" s="26" t="s">
        <v>63</v>
      </c>
      <c r="AO5378" s="26" t="s">
        <v>156</v>
      </c>
      <c r="AP5378" s="26" t="s">
        <v>716</v>
      </c>
      <c r="AQ5378" s="26">
        <v>0</v>
      </c>
      <c r="AR5378" s="26">
        <v>83</v>
      </c>
      <c r="AS5378" s="26" t="s">
        <v>628</v>
      </c>
      <c r="AT5378" s="26" t="s">
        <v>71</v>
      </c>
      <c r="AU5378" s="26" t="s">
        <v>63</v>
      </c>
      <c r="AV5378" s="26" t="s">
        <v>63</v>
      </c>
      <c r="AW5378" s="26" t="s">
        <v>63</v>
      </c>
      <c r="AX5378" s="26" t="s">
        <v>63</v>
      </c>
      <c r="AY5378" s="26">
        <v>43.578864000000003</v>
      </c>
      <c r="AZ5378" s="26">
        <v>-100.750061</v>
      </c>
      <c r="BA5378" s="26" t="s">
        <v>185</v>
      </c>
      <c r="BB5378" s="26" t="s">
        <v>165</v>
      </c>
      <c r="BC5378" s="26" t="s">
        <v>659</v>
      </c>
      <c r="BD5378" s="26" t="s">
        <v>68</v>
      </c>
      <c r="BE5378" s="26" t="s">
        <v>705</v>
      </c>
      <c r="BF5378" s="26" t="s">
        <v>68</v>
      </c>
      <c r="BG5378" s="26" t="s">
        <v>68</v>
      </c>
      <c r="BH5378" s="26" t="s">
        <v>646</v>
      </c>
      <c r="BI5378" s="26">
        <v>10</v>
      </c>
      <c r="BJ5378" s="26" t="s">
        <v>217</v>
      </c>
    </row>
    <row r="5379" spans="36:62" x14ac:dyDescent="0.25">
      <c r="AJ5379" s="26">
        <v>159</v>
      </c>
      <c r="AK5379" s="26">
        <v>1810025</v>
      </c>
      <c r="AL5379" s="264">
        <v>43316.645833333336</v>
      </c>
      <c r="AM5379" s="26" t="s">
        <v>147</v>
      </c>
      <c r="AN5379" s="26" t="s">
        <v>63</v>
      </c>
      <c r="AO5379" s="26" t="s">
        <v>918</v>
      </c>
      <c r="AP5379" s="26" t="s">
        <v>159</v>
      </c>
      <c r="AQ5379" s="26">
        <v>0</v>
      </c>
      <c r="AR5379" s="26">
        <v>44</v>
      </c>
      <c r="AS5379" s="26" t="s">
        <v>1264</v>
      </c>
      <c r="AT5379" s="26" t="s">
        <v>71</v>
      </c>
      <c r="AU5379" s="26" t="s">
        <v>63</v>
      </c>
      <c r="AV5379" s="26" t="s">
        <v>63</v>
      </c>
      <c r="AW5379" s="26" t="s">
        <v>63</v>
      </c>
      <c r="AX5379" s="26" t="s">
        <v>63</v>
      </c>
      <c r="AY5379" s="26">
        <v>43.577869999999898</v>
      </c>
      <c r="AZ5379" s="26">
        <v>-101.520893</v>
      </c>
      <c r="BA5379" s="26" t="s">
        <v>566</v>
      </c>
      <c r="BB5379" s="26" t="s">
        <v>1141</v>
      </c>
      <c r="BC5379" s="26" t="s">
        <v>727</v>
      </c>
      <c r="BD5379" s="26" t="s">
        <v>68</v>
      </c>
      <c r="BE5379" s="26"/>
      <c r="BF5379" s="26" t="s">
        <v>68</v>
      </c>
      <c r="BG5379" s="26" t="s">
        <v>68</v>
      </c>
      <c r="BH5379" s="26" t="s">
        <v>728</v>
      </c>
      <c r="BI5379" s="26">
        <v>10</v>
      </c>
      <c r="BJ5379" s="26" t="s">
        <v>18</v>
      </c>
    </row>
    <row r="5380" spans="36:62" x14ac:dyDescent="0.25">
      <c r="AJ5380" s="26">
        <v>160</v>
      </c>
      <c r="AK5380" s="26">
        <v>1810775</v>
      </c>
      <c r="AL5380" s="264">
        <v>43349.833333333336</v>
      </c>
      <c r="AM5380" s="26" t="s">
        <v>565</v>
      </c>
      <c r="AN5380" s="26" t="s">
        <v>63</v>
      </c>
      <c r="AO5380" s="26" t="s">
        <v>156</v>
      </c>
      <c r="AP5380" s="26" t="s">
        <v>159</v>
      </c>
      <c r="AQ5380" s="26">
        <v>0</v>
      </c>
      <c r="AR5380" s="26">
        <v>83</v>
      </c>
      <c r="AS5380" s="26" t="s">
        <v>197</v>
      </c>
      <c r="AT5380" s="26" t="s">
        <v>71</v>
      </c>
      <c r="AU5380" s="26" t="s">
        <v>69</v>
      </c>
      <c r="AV5380" s="26" t="s">
        <v>63</v>
      </c>
      <c r="AW5380" s="26" t="s">
        <v>63</v>
      </c>
      <c r="AX5380" s="26" t="s">
        <v>63</v>
      </c>
      <c r="AY5380" s="26">
        <v>43.821086999999899</v>
      </c>
      <c r="AZ5380" s="26">
        <v>-100.700418999999</v>
      </c>
      <c r="BA5380" s="26" t="s">
        <v>208</v>
      </c>
      <c r="BB5380" s="26" t="s">
        <v>165</v>
      </c>
      <c r="BC5380" s="26" t="s">
        <v>735</v>
      </c>
      <c r="BD5380" s="26" t="s">
        <v>68</v>
      </c>
      <c r="BE5380" s="26" t="s">
        <v>161</v>
      </c>
      <c r="BF5380" s="26" t="s">
        <v>68</v>
      </c>
      <c r="BG5380" s="26" t="s">
        <v>68</v>
      </c>
      <c r="BH5380" s="26" t="s">
        <v>160</v>
      </c>
      <c r="BI5380" s="26">
        <v>10</v>
      </c>
      <c r="BJ5380" s="26" t="s">
        <v>217</v>
      </c>
    </row>
    <row r="5381" spans="36:62" x14ac:dyDescent="0.25">
      <c r="AJ5381" s="26">
        <v>161</v>
      </c>
      <c r="AK5381" s="26">
        <v>1812476</v>
      </c>
      <c r="AL5381" s="264">
        <v>43380.527777777781</v>
      </c>
      <c r="AM5381" s="26" t="s">
        <v>565</v>
      </c>
      <c r="AN5381" s="26" t="s">
        <v>63</v>
      </c>
      <c r="AO5381" s="26"/>
      <c r="AP5381" s="26"/>
      <c r="AQ5381" s="26">
        <v>-1</v>
      </c>
      <c r="AR5381" s="26">
        <v>83</v>
      </c>
      <c r="AS5381" s="26" t="s">
        <v>168</v>
      </c>
      <c r="AT5381" s="26" t="s">
        <v>71</v>
      </c>
      <c r="AU5381" s="26" t="s">
        <v>63</v>
      </c>
      <c r="AV5381" s="26" t="s">
        <v>63</v>
      </c>
      <c r="AW5381" s="26" t="s">
        <v>63</v>
      </c>
      <c r="AX5381" s="26" t="s">
        <v>63</v>
      </c>
      <c r="AY5381" s="26">
        <v>43.732615000000003</v>
      </c>
      <c r="AZ5381" s="26">
        <v>-100.682134</v>
      </c>
      <c r="BA5381" s="26" t="s">
        <v>158</v>
      </c>
      <c r="BB5381" s="26" t="s">
        <v>165</v>
      </c>
      <c r="BC5381" s="26" t="s">
        <v>167</v>
      </c>
      <c r="BD5381" s="26" t="s">
        <v>154</v>
      </c>
      <c r="BE5381" s="26"/>
      <c r="BF5381" s="26" t="s">
        <v>99</v>
      </c>
      <c r="BG5381" s="26" t="s">
        <v>167</v>
      </c>
      <c r="BH5381" s="26" t="s">
        <v>99</v>
      </c>
      <c r="BI5381" s="26">
        <v>10</v>
      </c>
      <c r="BJ5381" s="26" t="s">
        <v>217</v>
      </c>
    </row>
    <row r="5382" spans="36:62" x14ac:dyDescent="0.25">
      <c r="AJ5382" s="26">
        <v>162</v>
      </c>
      <c r="AK5382" s="26">
        <v>1814721</v>
      </c>
      <c r="AL5382" s="264">
        <v>43408.041666666664</v>
      </c>
      <c r="AM5382" s="26" t="s">
        <v>565</v>
      </c>
      <c r="AN5382" s="26" t="s">
        <v>63</v>
      </c>
      <c r="AO5382" s="26"/>
      <c r="AP5382" s="26"/>
      <c r="AQ5382" s="26">
        <v>-1</v>
      </c>
      <c r="AR5382" s="26">
        <v>90</v>
      </c>
      <c r="AS5382" s="26" t="s">
        <v>168</v>
      </c>
      <c r="AT5382" s="26" t="s">
        <v>71</v>
      </c>
      <c r="AU5382" s="26" t="s">
        <v>63</v>
      </c>
      <c r="AV5382" s="26" t="s">
        <v>63</v>
      </c>
      <c r="AW5382" s="26" t="s">
        <v>63</v>
      </c>
      <c r="AX5382" s="26" t="s">
        <v>63</v>
      </c>
      <c r="AY5382" s="26">
        <v>43.88326</v>
      </c>
      <c r="AZ5382" s="26">
        <v>-100.70242</v>
      </c>
      <c r="BA5382" s="26" t="s">
        <v>158</v>
      </c>
      <c r="BB5382" s="26" t="s">
        <v>609</v>
      </c>
      <c r="BC5382" s="26" t="s">
        <v>167</v>
      </c>
      <c r="BD5382" s="26" t="s">
        <v>154</v>
      </c>
      <c r="BE5382" s="26"/>
      <c r="BF5382" s="26" t="s">
        <v>99</v>
      </c>
      <c r="BG5382" s="26" t="s">
        <v>167</v>
      </c>
      <c r="BH5382" s="26" t="s">
        <v>99</v>
      </c>
      <c r="BI5382" s="26">
        <v>10</v>
      </c>
      <c r="BJ5382" s="26" t="s">
        <v>217</v>
      </c>
    </row>
    <row r="5383" spans="36:62" x14ac:dyDescent="0.25">
      <c r="AJ5383" s="26">
        <v>163</v>
      </c>
      <c r="AK5383" s="26">
        <v>1816641</v>
      </c>
      <c r="AL5383" s="264">
        <v>43453.958333333336</v>
      </c>
      <c r="AM5383" s="26" t="s">
        <v>565</v>
      </c>
      <c r="AN5383" s="26" t="s">
        <v>63</v>
      </c>
      <c r="AO5383" s="26"/>
      <c r="AP5383" s="26"/>
      <c r="AQ5383" s="26">
        <v>-1</v>
      </c>
      <c r="AR5383" s="26">
        <v>83</v>
      </c>
      <c r="AS5383" s="26" t="s">
        <v>168</v>
      </c>
      <c r="AT5383" s="26" t="s">
        <v>71</v>
      </c>
      <c r="AU5383" s="26" t="s">
        <v>63</v>
      </c>
      <c r="AV5383" s="26" t="s">
        <v>63</v>
      </c>
      <c r="AW5383" s="26" t="s">
        <v>63</v>
      </c>
      <c r="AX5383" s="26" t="s">
        <v>63</v>
      </c>
      <c r="AY5383" s="26">
        <v>43.7469439999999</v>
      </c>
      <c r="AZ5383" s="26">
        <v>-100.682939</v>
      </c>
      <c r="BA5383" s="26" t="s">
        <v>485</v>
      </c>
      <c r="BB5383" s="26" t="s">
        <v>165</v>
      </c>
      <c r="BC5383" s="26" t="s">
        <v>167</v>
      </c>
      <c r="BD5383" s="26" t="s">
        <v>154</v>
      </c>
      <c r="BE5383" s="26"/>
      <c r="BF5383" s="26" t="s">
        <v>99</v>
      </c>
      <c r="BG5383" s="26" t="s">
        <v>167</v>
      </c>
      <c r="BH5383" s="26" t="s">
        <v>99</v>
      </c>
      <c r="BI5383" s="26">
        <v>10</v>
      </c>
      <c r="BJ5383" s="26" t="s">
        <v>217</v>
      </c>
    </row>
    <row r="5384" spans="36:62" x14ac:dyDescent="0.25">
      <c r="AJ5384" s="26">
        <v>164</v>
      </c>
      <c r="AK5384" s="26">
        <v>1817069</v>
      </c>
      <c r="AL5384" s="264">
        <v>43461.440972222219</v>
      </c>
      <c r="AM5384" s="26" t="s">
        <v>565</v>
      </c>
      <c r="AN5384" s="26" t="s">
        <v>63</v>
      </c>
      <c r="AO5384" s="26" t="s">
        <v>156</v>
      </c>
      <c r="AP5384" s="26" t="s">
        <v>648</v>
      </c>
      <c r="AQ5384" s="26">
        <v>0</v>
      </c>
      <c r="AR5384" s="26">
        <v>90</v>
      </c>
      <c r="AS5384" s="26" t="s">
        <v>628</v>
      </c>
      <c r="AT5384" s="26" t="s">
        <v>71</v>
      </c>
      <c r="AU5384" s="26" t="s">
        <v>63</v>
      </c>
      <c r="AV5384" s="26" t="s">
        <v>63</v>
      </c>
      <c r="AW5384" s="26" t="s">
        <v>63</v>
      </c>
      <c r="AX5384" s="26" t="s">
        <v>63</v>
      </c>
      <c r="AY5384" s="26">
        <v>43.883229</v>
      </c>
      <c r="AZ5384" s="26">
        <v>-100.692998</v>
      </c>
      <c r="BA5384" s="26" t="s">
        <v>490</v>
      </c>
      <c r="BB5384" s="26" t="s">
        <v>609</v>
      </c>
      <c r="BC5384" s="26" t="s">
        <v>1316</v>
      </c>
      <c r="BD5384" s="26" t="s">
        <v>681</v>
      </c>
      <c r="BE5384" s="26"/>
      <c r="BF5384" s="26" t="s">
        <v>68</v>
      </c>
      <c r="BG5384" s="26" t="s">
        <v>68</v>
      </c>
      <c r="BH5384" s="26" t="s">
        <v>646</v>
      </c>
      <c r="BI5384" s="26">
        <v>10</v>
      </c>
      <c r="BJ5384" s="26" t="s">
        <v>217</v>
      </c>
    </row>
    <row r="5385" spans="36:62" x14ac:dyDescent="0.25">
      <c r="AJ5385" s="26">
        <v>167</v>
      </c>
      <c r="AK5385" s="26">
        <v>1817827</v>
      </c>
      <c r="AL5385" s="264">
        <v>43433.239583333336</v>
      </c>
      <c r="AM5385" s="26" t="s">
        <v>565</v>
      </c>
      <c r="AN5385" s="26" t="s">
        <v>63</v>
      </c>
      <c r="AO5385" s="26"/>
      <c r="AP5385" s="26"/>
      <c r="AQ5385" s="26">
        <v>-1</v>
      </c>
      <c r="AR5385" s="26">
        <v>83</v>
      </c>
      <c r="AS5385" s="26" t="s">
        <v>168</v>
      </c>
      <c r="AT5385" s="26" t="s">
        <v>71</v>
      </c>
      <c r="AU5385" s="26" t="s">
        <v>63</v>
      </c>
      <c r="AV5385" s="26" t="s">
        <v>63</v>
      </c>
      <c r="AW5385" s="26" t="s">
        <v>63</v>
      </c>
      <c r="AX5385" s="26" t="s">
        <v>63</v>
      </c>
      <c r="AY5385" s="26">
        <v>43.802076</v>
      </c>
      <c r="AZ5385" s="26">
        <v>-100.689290999999</v>
      </c>
      <c r="BA5385" s="26" t="s">
        <v>494</v>
      </c>
      <c r="BB5385" s="26" t="s">
        <v>165</v>
      </c>
      <c r="BC5385" s="26" t="s">
        <v>167</v>
      </c>
      <c r="BD5385" s="26" t="s">
        <v>154</v>
      </c>
      <c r="BE5385" s="26"/>
      <c r="BF5385" s="26" t="s">
        <v>99</v>
      </c>
      <c r="BG5385" s="26" t="s">
        <v>167</v>
      </c>
      <c r="BH5385" s="26" t="s">
        <v>99</v>
      </c>
      <c r="BI5385" s="26">
        <v>10</v>
      </c>
      <c r="BJ5385" s="26" t="s">
        <v>217</v>
      </c>
    </row>
    <row r="5386" spans="36:62" x14ac:dyDescent="0.25">
      <c r="AJ5386" s="26">
        <v>170</v>
      </c>
      <c r="AK5386" s="26">
        <v>1818354</v>
      </c>
      <c r="AL5386" s="264">
        <v>43368.333333333336</v>
      </c>
      <c r="AM5386" s="26" t="s">
        <v>573</v>
      </c>
      <c r="AN5386" s="26" t="s">
        <v>63</v>
      </c>
      <c r="AO5386" s="26"/>
      <c r="AP5386" s="26"/>
      <c r="AQ5386" s="26">
        <v>-1</v>
      </c>
      <c r="AR5386" s="26">
        <v>83</v>
      </c>
      <c r="AS5386" s="26" t="s">
        <v>168</v>
      </c>
      <c r="AT5386" s="26" t="s">
        <v>77</v>
      </c>
      <c r="AU5386" s="26" t="s">
        <v>63</v>
      </c>
      <c r="AV5386" s="26" t="s">
        <v>63</v>
      </c>
      <c r="AW5386" s="26" t="s">
        <v>63</v>
      </c>
      <c r="AX5386" s="26" t="s">
        <v>63</v>
      </c>
      <c r="AY5386" s="26">
        <v>43.695070000000001</v>
      </c>
      <c r="AZ5386" s="26">
        <v>-100.705511</v>
      </c>
      <c r="BA5386" s="26" t="s">
        <v>185</v>
      </c>
      <c r="BB5386" s="26" t="s">
        <v>165</v>
      </c>
      <c r="BC5386" s="26" t="s">
        <v>167</v>
      </c>
      <c r="BD5386" s="26" t="s">
        <v>154</v>
      </c>
      <c r="BE5386" s="26"/>
      <c r="BF5386" s="26" t="s">
        <v>99</v>
      </c>
      <c r="BG5386" s="26" t="s">
        <v>167</v>
      </c>
      <c r="BH5386" s="26" t="s">
        <v>99</v>
      </c>
      <c r="BI5386" s="26">
        <v>10</v>
      </c>
      <c r="BJ5386" s="26" t="s">
        <v>217</v>
      </c>
    </row>
    <row r="5387" spans="36:62" x14ac:dyDescent="0.25">
      <c r="AJ5387" s="26">
        <v>171</v>
      </c>
      <c r="AK5387" s="26">
        <v>1818356</v>
      </c>
      <c r="AL5387" s="264">
        <v>43451.305555555555</v>
      </c>
      <c r="AM5387" s="26" t="s">
        <v>573</v>
      </c>
      <c r="AN5387" s="26" t="s">
        <v>63</v>
      </c>
      <c r="AO5387" s="26"/>
      <c r="AP5387" s="26"/>
      <c r="AQ5387" s="26">
        <v>-1</v>
      </c>
      <c r="AR5387" s="26">
        <v>83</v>
      </c>
      <c r="AS5387" s="26" t="s">
        <v>168</v>
      </c>
      <c r="AT5387" s="26" t="s">
        <v>71</v>
      </c>
      <c r="AU5387" s="26" t="s">
        <v>63</v>
      </c>
      <c r="AV5387" s="26" t="s">
        <v>63</v>
      </c>
      <c r="AW5387" s="26" t="s">
        <v>63</v>
      </c>
      <c r="AX5387" s="26" t="s">
        <v>63</v>
      </c>
      <c r="AY5387" s="26">
        <v>43.560831</v>
      </c>
      <c r="AZ5387" s="26">
        <v>-100.749942</v>
      </c>
      <c r="BA5387" s="26" t="s">
        <v>166</v>
      </c>
      <c r="BB5387" s="26" t="s">
        <v>165</v>
      </c>
      <c r="BC5387" s="26" t="s">
        <v>167</v>
      </c>
      <c r="BD5387" s="26" t="s">
        <v>154</v>
      </c>
      <c r="BE5387" s="26"/>
      <c r="BF5387" s="26" t="s">
        <v>99</v>
      </c>
      <c r="BG5387" s="26" t="s">
        <v>167</v>
      </c>
      <c r="BH5387" s="26" t="s">
        <v>99</v>
      </c>
      <c r="BI5387" s="26">
        <v>10</v>
      </c>
      <c r="BJ5387" s="26" t="s">
        <v>217</v>
      </c>
    </row>
    <row r="5388" spans="36:62" x14ac:dyDescent="0.25">
      <c r="AJ5388" s="26">
        <v>172</v>
      </c>
      <c r="AK5388" s="26">
        <v>1818358</v>
      </c>
      <c r="AL5388" s="264">
        <v>43437.949305555558</v>
      </c>
      <c r="AM5388" s="26" t="s">
        <v>573</v>
      </c>
      <c r="AN5388" s="26" t="s">
        <v>63</v>
      </c>
      <c r="AO5388" s="26"/>
      <c r="AP5388" s="26"/>
      <c r="AQ5388" s="26">
        <v>-1</v>
      </c>
      <c r="AR5388" s="26">
        <v>83</v>
      </c>
      <c r="AS5388" s="26" t="s">
        <v>168</v>
      </c>
      <c r="AT5388" s="26" t="s">
        <v>1535</v>
      </c>
      <c r="AU5388" s="26" t="s">
        <v>63</v>
      </c>
      <c r="AV5388" s="26" t="s">
        <v>63</v>
      </c>
      <c r="AW5388" s="26" t="s">
        <v>63</v>
      </c>
      <c r="AX5388" s="26" t="s">
        <v>63</v>
      </c>
      <c r="AY5388" s="26">
        <v>43.575857999999897</v>
      </c>
      <c r="AZ5388" s="26">
        <v>-100.750027</v>
      </c>
      <c r="BA5388" s="26" t="s">
        <v>158</v>
      </c>
      <c r="BB5388" s="26" t="s">
        <v>165</v>
      </c>
      <c r="BC5388" s="26" t="s">
        <v>167</v>
      </c>
      <c r="BD5388" s="26" t="s">
        <v>154</v>
      </c>
      <c r="BE5388" s="26"/>
      <c r="BF5388" s="26" t="s">
        <v>99</v>
      </c>
      <c r="BG5388" s="26" t="s">
        <v>167</v>
      </c>
      <c r="BH5388" s="26" t="s">
        <v>99</v>
      </c>
      <c r="BI5388" s="26">
        <v>10</v>
      </c>
      <c r="BJ5388" s="26" t="s">
        <v>217</v>
      </c>
    </row>
    <row r="5389" spans="36:62" x14ac:dyDescent="0.25">
      <c r="AJ5389" s="26">
        <v>174</v>
      </c>
      <c r="AK5389" s="26">
        <v>1818366</v>
      </c>
      <c r="AL5389" s="264">
        <v>43464.061805555553</v>
      </c>
      <c r="AM5389" s="26" t="s">
        <v>573</v>
      </c>
      <c r="AN5389" s="26" t="s">
        <v>63</v>
      </c>
      <c r="AO5389" s="26"/>
      <c r="AP5389" s="26"/>
      <c r="AQ5389" s="26">
        <v>-1</v>
      </c>
      <c r="AR5389" s="26">
        <v>83</v>
      </c>
      <c r="AS5389" s="26" t="s">
        <v>168</v>
      </c>
      <c r="AT5389" s="26" t="s">
        <v>71</v>
      </c>
      <c r="AU5389" s="26" t="s">
        <v>63</v>
      </c>
      <c r="AV5389" s="26" t="s">
        <v>63</v>
      </c>
      <c r="AW5389" s="26" t="s">
        <v>63</v>
      </c>
      <c r="AX5389" s="26" t="s">
        <v>63</v>
      </c>
      <c r="AY5389" s="26">
        <v>43.577164000000003</v>
      </c>
      <c r="AZ5389" s="26">
        <v>-100.750051999999</v>
      </c>
      <c r="BA5389" s="26" t="s">
        <v>166</v>
      </c>
      <c r="BB5389" s="26" t="s">
        <v>165</v>
      </c>
      <c r="BC5389" s="26" t="s">
        <v>167</v>
      </c>
      <c r="BD5389" s="26" t="s">
        <v>154</v>
      </c>
      <c r="BE5389" s="26"/>
      <c r="BF5389" s="26" t="s">
        <v>99</v>
      </c>
      <c r="BG5389" s="26" t="s">
        <v>167</v>
      </c>
      <c r="BH5389" s="26" t="s">
        <v>99</v>
      </c>
      <c r="BI5389" s="26">
        <v>10</v>
      </c>
      <c r="BJ5389" s="26" t="s">
        <v>217</v>
      </c>
    </row>
    <row r="5390" spans="36:62" x14ac:dyDescent="0.25">
      <c r="AJ5390" s="26">
        <v>175</v>
      </c>
      <c r="AK5390" s="26">
        <v>1901999</v>
      </c>
      <c r="AL5390" s="264">
        <v>43474.357638888891</v>
      </c>
      <c r="AM5390" s="26" t="s">
        <v>573</v>
      </c>
      <c r="AN5390" s="26" t="s">
        <v>63</v>
      </c>
      <c r="AO5390" s="26" t="s">
        <v>192</v>
      </c>
      <c r="AP5390" s="26" t="s">
        <v>159</v>
      </c>
      <c r="AQ5390" s="26">
        <v>0</v>
      </c>
      <c r="AR5390" s="26">
        <v>83</v>
      </c>
      <c r="AS5390" s="26" t="s">
        <v>168</v>
      </c>
      <c r="AT5390" s="26" t="s">
        <v>71</v>
      </c>
      <c r="AU5390" s="26" t="s">
        <v>63</v>
      </c>
      <c r="AV5390" s="26" t="s">
        <v>63</v>
      </c>
      <c r="AW5390" s="26" t="s">
        <v>63</v>
      </c>
      <c r="AX5390" s="26" t="s">
        <v>63</v>
      </c>
      <c r="AY5390" s="26">
        <v>43.590893999999899</v>
      </c>
      <c r="AZ5390" s="26">
        <v>-100.751870999999</v>
      </c>
      <c r="BA5390" s="26" t="s">
        <v>166</v>
      </c>
      <c r="BB5390" s="26" t="s">
        <v>157</v>
      </c>
      <c r="BC5390" s="26" t="s">
        <v>68</v>
      </c>
      <c r="BD5390" s="26" t="s">
        <v>154</v>
      </c>
      <c r="BE5390" s="26"/>
      <c r="BF5390" s="26" t="s">
        <v>68</v>
      </c>
      <c r="BG5390" s="26" t="s">
        <v>68</v>
      </c>
      <c r="BH5390" s="26" t="s">
        <v>146</v>
      </c>
      <c r="BI5390" s="26">
        <v>10</v>
      </c>
      <c r="BJ5390" s="26" t="s">
        <v>19</v>
      </c>
    </row>
    <row r="5391" spans="36:62" x14ac:dyDescent="0.25">
      <c r="AJ5391" s="26">
        <v>176</v>
      </c>
      <c r="AK5391" s="26">
        <v>1902000</v>
      </c>
      <c r="AL5391" s="264">
        <v>43476.357638888891</v>
      </c>
      <c r="AM5391" s="26" t="s">
        <v>573</v>
      </c>
      <c r="AN5391" s="26" t="s">
        <v>63</v>
      </c>
      <c r="AO5391" s="26" t="s">
        <v>192</v>
      </c>
      <c r="AP5391" s="26" t="s">
        <v>159</v>
      </c>
      <c r="AQ5391" s="26">
        <v>0</v>
      </c>
      <c r="AR5391" s="26">
        <v>83</v>
      </c>
      <c r="AS5391" s="26" t="s">
        <v>168</v>
      </c>
      <c r="AT5391" s="26" t="s">
        <v>71</v>
      </c>
      <c r="AU5391" s="26" t="s">
        <v>63</v>
      </c>
      <c r="AV5391" s="26" t="s">
        <v>63</v>
      </c>
      <c r="AW5391" s="26" t="s">
        <v>63</v>
      </c>
      <c r="AX5391" s="26" t="s">
        <v>63</v>
      </c>
      <c r="AY5391" s="26">
        <v>43.559859000000003</v>
      </c>
      <c r="AZ5391" s="26">
        <v>-100.74982300000001</v>
      </c>
      <c r="BA5391" s="26" t="s">
        <v>185</v>
      </c>
      <c r="BB5391" s="26" t="s">
        <v>157</v>
      </c>
      <c r="BC5391" s="26" t="s">
        <v>68</v>
      </c>
      <c r="BD5391" s="26" t="s">
        <v>154</v>
      </c>
      <c r="BE5391" s="26"/>
      <c r="BF5391" s="26" t="s">
        <v>68</v>
      </c>
      <c r="BG5391" s="26" t="s">
        <v>68</v>
      </c>
      <c r="BH5391" s="26" t="s">
        <v>146</v>
      </c>
      <c r="BI5391" s="26">
        <v>10</v>
      </c>
      <c r="BJ5391" s="26" t="s">
        <v>217</v>
      </c>
    </row>
    <row r="5392" spans="36:62" x14ac:dyDescent="0.25">
      <c r="AJ5392" s="26">
        <v>178</v>
      </c>
      <c r="AK5392" s="26">
        <v>1903405</v>
      </c>
      <c r="AL5392" s="264">
        <v>43557.850694444445</v>
      </c>
      <c r="AM5392" s="26" t="s">
        <v>147</v>
      </c>
      <c r="AN5392" s="26" t="s">
        <v>63</v>
      </c>
      <c r="AO5392" s="26"/>
      <c r="AP5392" s="26"/>
      <c r="AQ5392" s="26">
        <v>-1</v>
      </c>
      <c r="AR5392" s="26">
        <v>44</v>
      </c>
      <c r="AS5392" s="26" t="s">
        <v>168</v>
      </c>
      <c r="AT5392" s="26" t="s">
        <v>74</v>
      </c>
      <c r="AU5392" s="26" t="s">
        <v>63</v>
      </c>
      <c r="AV5392" s="26" t="s">
        <v>63</v>
      </c>
      <c r="AW5392" s="26" t="s">
        <v>63</v>
      </c>
      <c r="AX5392" s="26" t="s">
        <v>63</v>
      </c>
      <c r="AY5392" s="26">
        <v>43.577815999999899</v>
      </c>
      <c r="AZ5392" s="26">
        <v>-101.487900999999</v>
      </c>
      <c r="BA5392" s="26" t="s">
        <v>158</v>
      </c>
      <c r="BB5392" s="26" t="s">
        <v>611</v>
      </c>
      <c r="BC5392" s="26" t="s">
        <v>167</v>
      </c>
      <c r="BD5392" s="26" t="s">
        <v>154</v>
      </c>
      <c r="BE5392" s="26"/>
      <c r="BF5392" s="26" t="s">
        <v>99</v>
      </c>
      <c r="BG5392" s="26" t="s">
        <v>167</v>
      </c>
      <c r="BH5392" s="26" t="s">
        <v>99</v>
      </c>
      <c r="BI5392" s="26">
        <v>10</v>
      </c>
      <c r="BJ5392" s="26" t="s">
        <v>217</v>
      </c>
    </row>
    <row r="5393" spans="36:62" x14ac:dyDescent="0.25">
      <c r="AJ5393" s="26">
        <v>179</v>
      </c>
      <c r="AK5393" s="26">
        <v>1907140</v>
      </c>
      <c r="AL5393" s="264">
        <v>43629.904166666667</v>
      </c>
      <c r="AM5393" s="26" t="s">
        <v>573</v>
      </c>
      <c r="AN5393" s="26" t="s">
        <v>63</v>
      </c>
      <c r="AO5393" s="26"/>
      <c r="AP5393" s="26"/>
      <c r="AQ5393" s="26">
        <v>-1</v>
      </c>
      <c r="AR5393" s="26">
        <v>83</v>
      </c>
      <c r="AS5393" s="26" t="s">
        <v>168</v>
      </c>
      <c r="AT5393" s="26" t="s">
        <v>71</v>
      </c>
      <c r="AU5393" s="26" t="s">
        <v>63</v>
      </c>
      <c r="AV5393" s="26" t="s">
        <v>63</v>
      </c>
      <c r="AW5393" s="26" t="s">
        <v>63</v>
      </c>
      <c r="AX5393" s="26" t="s">
        <v>63</v>
      </c>
      <c r="AY5393" s="26">
        <v>43.6302039999999</v>
      </c>
      <c r="AZ5393" s="26">
        <v>-100.744398</v>
      </c>
      <c r="BA5393" s="26" t="s">
        <v>158</v>
      </c>
      <c r="BB5393" s="26" t="s">
        <v>165</v>
      </c>
      <c r="BC5393" s="26" t="s">
        <v>167</v>
      </c>
      <c r="BD5393" s="26" t="s">
        <v>154</v>
      </c>
      <c r="BE5393" s="26"/>
      <c r="BF5393" s="26" t="s">
        <v>99</v>
      </c>
      <c r="BG5393" s="26" t="s">
        <v>167</v>
      </c>
      <c r="BH5393" s="26" t="s">
        <v>99</v>
      </c>
      <c r="BI5393" s="26">
        <v>10</v>
      </c>
      <c r="BJ5393" s="26" t="s">
        <v>217</v>
      </c>
    </row>
    <row r="5394" spans="36:62" x14ac:dyDescent="0.25">
      <c r="AJ5394" s="26">
        <v>180</v>
      </c>
      <c r="AK5394" s="26">
        <v>1908179</v>
      </c>
      <c r="AL5394" s="264">
        <v>43646.682638888888</v>
      </c>
      <c r="AM5394" s="26" t="s">
        <v>565</v>
      </c>
      <c r="AN5394" s="26" t="s">
        <v>63</v>
      </c>
      <c r="AO5394" s="26" t="s">
        <v>156</v>
      </c>
      <c r="AP5394" s="26" t="s">
        <v>159</v>
      </c>
      <c r="AQ5394" s="26">
        <v>0</v>
      </c>
      <c r="AR5394" s="26">
        <v>83</v>
      </c>
      <c r="AS5394" s="26" t="s">
        <v>1022</v>
      </c>
      <c r="AT5394" s="26" t="s">
        <v>71</v>
      </c>
      <c r="AU5394" s="26" t="s">
        <v>63</v>
      </c>
      <c r="AV5394" s="26" t="s">
        <v>63</v>
      </c>
      <c r="AW5394" s="26" t="s">
        <v>63</v>
      </c>
      <c r="AX5394" s="26" t="s">
        <v>63</v>
      </c>
      <c r="AY5394" s="26">
        <v>43.744808999999897</v>
      </c>
      <c r="AZ5394" s="26">
        <v>-100.683058</v>
      </c>
      <c r="BA5394" s="26" t="s">
        <v>158</v>
      </c>
      <c r="BB5394" s="26" t="s">
        <v>157</v>
      </c>
      <c r="BC5394" s="26" t="s">
        <v>162</v>
      </c>
      <c r="BD5394" s="26" t="s">
        <v>792</v>
      </c>
      <c r="BE5394" s="26"/>
      <c r="BF5394" s="26" t="s">
        <v>68</v>
      </c>
      <c r="BG5394" s="26" t="s">
        <v>68</v>
      </c>
      <c r="BH5394" s="26" t="s">
        <v>160</v>
      </c>
      <c r="BI5394" s="26">
        <v>10</v>
      </c>
      <c r="BJ5394" s="26" t="s">
        <v>20</v>
      </c>
    </row>
    <row r="5395" spans="36:62" x14ac:dyDescent="0.25">
      <c r="AJ5395" s="26">
        <v>181</v>
      </c>
      <c r="AK5395" s="26">
        <v>1909269</v>
      </c>
      <c r="AL5395" s="264">
        <v>43646.020833333336</v>
      </c>
      <c r="AM5395" s="26" t="s">
        <v>147</v>
      </c>
      <c r="AN5395" s="26" t="s">
        <v>63</v>
      </c>
      <c r="AO5395" s="26" t="s">
        <v>173</v>
      </c>
      <c r="AP5395" s="26" t="s">
        <v>159</v>
      </c>
      <c r="AQ5395" s="26">
        <v>0</v>
      </c>
      <c r="AR5395" s="26">
        <v>44</v>
      </c>
      <c r="AS5395" s="26" t="s">
        <v>149</v>
      </c>
      <c r="AT5395" s="26" t="s">
        <v>71</v>
      </c>
      <c r="AU5395" s="26" t="s">
        <v>63</v>
      </c>
      <c r="AV5395" s="26" t="s">
        <v>63</v>
      </c>
      <c r="AW5395" s="26" t="s">
        <v>63</v>
      </c>
      <c r="AX5395" s="26" t="s">
        <v>63</v>
      </c>
      <c r="AY5395" s="26">
        <v>43.5715679999999</v>
      </c>
      <c r="AZ5395" s="26">
        <v>-101.451385</v>
      </c>
      <c r="BA5395" s="26" t="s">
        <v>158</v>
      </c>
      <c r="BB5395" s="26" t="s">
        <v>611</v>
      </c>
      <c r="BC5395" s="26" t="s">
        <v>68</v>
      </c>
      <c r="BD5395" s="26" t="s">
        <v>154</v>
      </c>
      <c r="BE5395" s="26"/>
      <c r="BF5395" s="26" t="s">
        <v>68</v>
      </c>
      <c r="BG5395" s="26" t="s">
        <v>68</v>
      </c>
      <c r="BH5395" s="26" t="s">
        <v>146</v>
      </c>
      <c r="BI5395" s="26">
        <v>10</v>
      </c>
      <c r="BJ5395" s="26" t="s">
        <v>21</v>
      </c>
    </row>
    <row r="5396" spans="36:62" x14ac:dyDescent="0.25">
      <c r="AJ5396" s="26">
        <v>182</v>
      </c>
      <c r="AK5396" s="26">
        <v>1910675</v>
      </c>
      <c r="AL5396" s="264">
        <v>43680.586805555555</v>
      </c>
      <c r="AM5396" s="26" t="s">
        <v>147</v>
      </c>
      <c r="AN5396" s="26" t="s">
        <v>63</v>
      </c>
      <c r="AO5396" s="26" t="s">
        <v>894</v>
      </c>
      <c r="AP5396" s="26" t="s">
        <v>716</v>
      </c>
      <c r="AQ5396" s="26">
        <v>0</v>
      </c>
      <c r="AR5396" s="26">
        <v>44</v>
      </c>
      <c r="AS5396" s="26" t="s">
        <v>628</v>
      </c>
      <c r="AT5396" s="26" t="s">
        <v>71</v>
      </c>
      <c r="AU5396" s="26" t="s">
        <v>63</v>
      </c>
      <c r="AV5396" s="26" t="s">
        <v>63</v>
      </c>
      <c r="AW5396" s="26" t="s">
        <v>63</v>
      </c>
      <c r="AX5396" s="26" t="s">
        <v>63</v>
      </c>
      <c r="AY5396" s="26">
        <v>43.577852999999898</v>
      </c>
      <c r="AZ5396" s="26">
        <v>-101.520837</v>
      </c>
      <c r="BA5396" s="26" t="s">
        <v>531</v>
      </c>
      <c r="BB5396" s="26" t="s">
        <v>609</v>
      </c>
      <c r="BC5396" s="26" t="s">
        <v>659</v>
      </c>
      <c r="BD5396" s="26" t="s">
        <v>68</v>
      </c>
      <c r="BE5396" s="26" t="s">
        <v>161</v>
      </c>
      <c r="BF5396" s="26" t="s">
        <v>68</v>
      </c>
      <c r="BG5396" s="26" t="s">
        <v>68</v>
      </c>
      <c r="BH5396" s="26" t="s">
        <v>1173</v>
      </c>
      <c r="BI5396" s="26">
        <v>10</v>
      </c>
      <c r="BJ5396" s="26" t="s">
        <v>19</v>
      </c>
    </row>
    <row r="5397" spans="36:62" x14ac:dyDescent="0.25">
      <c r="AJ5397" s="26">
        <v>184</v>
      </c>
      <c r="AK5397" s="26">
        <v>1911279</v>
      </c>
      <c r="AL5397" s="264">
        <v>43630.219444444447</v>
      </c>
      <c r="AM5397" s="26" t="s">
        <v>147</v>
      </c>
      <c r="AN5397" s="26" t="s">
        <v>63</v>
      </c>
      <c r="AO5397" s="26"/>
      <c r="AP5397" s="26"/>
      <c r="AQ5397" s="26">
        <v>-1</v>
      </c>
      <c r="AR5397" s="26">
        <v>44</v>
      </c>
      <c r="AS5397" s="26" t="s">
        <v>168</v>
      </c>
      <c r="AT5397" s="26" t="s">
        <v>71</v>
      </c>
      <c r="AU5397" s="26" t="s">
        <v>63</v>
      </c>
      <c r="AV5397" s="26" t="s">
        <v>63</v>
      </c>
      <c r="AW5397" s="26" t="s">
        <v>63</v>
      </c>
      <c r="AX5397" s="26" t="s">
        <v>63</v>
      </c>
      <c r="AY5397" s="26">
        <v>43.569220999999899</v>
      </c>
      <c r="AZ5397" s="26">
        <v>-101.43952</v>
      </c>
      <c r="BA5397" s="26" t="s">
        <v>485</v>
      </c>
      <c r="BB5397" s="26" t="s">
        <v>611</v>
      </c>
      <c r="BC5397" s="26" t="s">
        <v>167</v>
      </c>
      <c r="BD5397" s="26" t="s">
        <v>154</v>
      </c>
      <c r="BE5397" s="26"/>
      <c r="BF5397" s="26" t="s">
        <v>99</v>
      </c>
      <c r="BG5397" s="26" t="s">
        <v>167</v>
      </c>
      <c r="BH5397" s="26" t="s">
        <v>99</v>
      </c>
      <c r="BI5397" s="26">
        <v>10</v>
      </c>
      <c r="BJ5397" s="26" t="s">
        <v>217</v>
      </c>
    </row>
    <row r="5398" spans="36:62" x14ac:dyDescent="0.25">
      <c r="AJ5398" s="26">
        <v>185</v>
      </c>
      <c r="AK5398" s="26">
        <v>1912490</v>
      </c>
      <c r="AL5398" s="264">
        <v>43727.923611111109</v>
      </c>
      <c r="AM5398" s="26" t="s">
        <v>565</v>
      </c>
      <c r="AN5398" s="26" t="s">
        <v>63</v>
      </c>
      <c r="AO5398" s="26"/>
      <c r="AP5398" s="26"/>
      <c r="AQ5398" s="26">
        <v>-1</v>
      </c>
      <c r="AR5398" s="26">
        <v>90</v>
      </c>
      <c r="AS5398" s="26" t="s">
        <v>168</v>
      </c>
      <c r="AT5398" s="26" t="s">
        <v>71</v>
      </c>
      <c r="AU5398" s="26" t="s">
        <v>63</v>
      </c>
      <c r="AV5398" s="26" t="s">
        <v>63</v>
      </c>
      <c r="AW5398" s="26" t="s">
        <v>63</v>
      </c>
      <c r="AX5398" s="26" t="s">
        <v>63</v>
      </c>
      <c r="AY5398" s="26">
        <v>43.882956999999898</v>
      </c>
      <c r="AZ5398" s="26">
        <v>-100.698739</v>
      </c>
      <c r="BA5398" s="26" t="s">
        <v>166</v>
      </c>
      <c r="BB5398" s="26" t="s">
        <v>611</v>
      </c>
      <c r="BC5398" s="26" t="s">
        <v>167</v>
      </c>
      <c r="BD5398" s="26" t="s">
        <v>154</v>
      </c>
      <c r="BE5398" s="26"/>
      <c r="BF5398" s="26" t="s">
        <v>99</v>
      </c>
      <c r="BG5398" s="26" t="s">
        <v>167</v>
      </c>
      <c r="BH5398" s="26" t="s">
        <v>99</v>
      </c>
      <c r="BI5398" s="26">
        <v>10</v>
      </c>
      <c r="BJ5398" s="26" t="s">
        <v>217</v>
      </c>
    </row>
    <row r="5399" spans="36:62" x14ac:dyDescent="0.25">
      <c r="AJ5399" s="26">
        <v>186</v>
      </c>
      <c r="AK5399" s="26">
        <v>1912820</v>
      </c>
      <c r="AL5399" s="264">
        <v>43673.636111111111</v>
      </c>
      <c r="AM5399" s="26" t="s">
        <v>565</v>
      </c>
      <c r="AN5399" s="26" t="s">
        <v>63</v>
      </c>
      <c r="AO5399" s="26" t="s">
        <v>156</v>
      </c>
      <c r="AP5399" s="26" t="s">
        <v>159</v>
      </c>
      <c r="AQ5399" s="26">
        <v>0</v>
      </c>
      <c r="AR5399" s="26">
        <v>83</v>
      </c>
      <c r="AS5399" s="26" t="s">
        <v>852</v>
      </c>
      <c r="AT5399" s="26" t="s">
        <v>71</v>
      </c>
      <c r="AU5399" s="26" t="s">
        <v>63</v>
      </c>
      <c r="AV5399" s="26" t="s">
        <v>63</v>
      </c>
      <c r="AW5399" s="26" t="s">
        <v>63</v>
      </c>
      <c r="AX5399" s="26" t="s">
        <v>63</v>
      </c>
      <c r="AY5399" s="26">
        <v>43.761389999999899</v>
      </c>
      <c r="AZ5399" s="26">
        <v>-100.681826999999</v>
      </c>
      <c r="BA5399" s="26" t="s">
        <v>185</v>
      </c>
      <c r="BB5399" s="26" t="s">
        <v>157</v>
      </c>
      <c r="BC5399" s="26" t="s">
        <v>162</v>
      </c>
      <c r="BD5399" s="26" t="s">
        <v>68</v>
      </c>
      <c r="BE5399" s="26"/>
      <c r="BF5399" s="26" t="s">
        <v>68</v>
      </c>
      <c r="BG5399" s="26" t="s">
        <v>68</v>
      </c>
      <c r="BH5399" s="26" t="s">
        <v>146</v>
      </c>
      <c r="BI5399" s="26">
        <v>10</v>
      </c>
      <c r="BJ5399" s="26" t="s">
        <v>217</v>
      </c>
    </row>
    <row r="5400" spans="36:62" x14ac:dyDescent="0.25">
      <c r="AJ5400" s="26">
        <v>187</v>
      </c>
      <c r="AK5400" s="26">
        <v>1912892</v>
      </c>
      <c r="AL5400" s="264">
        <v>43716.76666666667</v>
      </c>
      <c r="AM5400" s="26" t="s">
        <v>147</v>
      </c>
      <c r="AN5400" s="26" t="s">
        <v>63</v>
      </c>
      <c r="AO5400" s="26"/>
      <c r="AP5400" s="26"/>
      <c r="AQ5400" s="26">
        <v>-1</v>
      </c>
      <c r="AR5400" s="26">
        <v>44</v>
      </c>
      <c r="AS5400" s="26" t="s">
        <v>168</v>
      </c>
      <c r="AT5400" s="26" t="s">
        <v>71</v>
      </c>
      <c r="AU5400" s="26" t="s">
        <v>63</v>
      </c>
      <c r="AV5400" s="26" t="s">
        <v>63</v>
      </c>
      <c r="AW5400" s="26" t="s">
        <v>63</v>
      </c>
      <c r="AX5400" s="26" t="s">
        <v>63</v>
      </c>
      <c r="AY5400" s="26">
        <v>43.563369000000002</v>
      </c>
      <c r="AZ5400" s="26">
        <v>-101.311870999999</v>
      </c>
      <c r="BA5400" s="26" t="s">
        <v>166</v>
      </c>
      <c r="BB5400" s="26" t="s">
        <v>609</v>
      </c>
      <c r="BC5400" s="26" t="s">
        <v>167</v>
      </c>
      <c r="BD5400" s="26" t="s">
        <v>154</v>
      </c>
      <c r="BE5400" s="26"/>
      <c r="BF5400" s="26" t="s">
        <v>99</v>
      </c>
      <c r="BG5400" s="26" t="s">
        <v>167</v>
      </c>
      <c r="BH5400" s="26" t="s">
        <v>99</v>
      </c>
      <c r="BI5400" s="26">
        <v>10</v>
      </c>
      <c r="BJ5400" s="26" t="s">
        <v>217</v>
      </c>
    </row>
    <row r="5401" spans="36:62" x14ac:dyDescent="0.25">
      <c r="AJ5401" s="26">
        <v>188</v>
      </c>
      <c r="AK5401" s="26">
        <v>1914689</v>
      </c>
      <c r="AL5401" s="264">
        <v>43749.666666666664</v>
      </c>
      <c r="AM5401" s="26" t="s">
        <v>565</v>
      </c>
      <c r="AN5401" s="26" t="s">
        <v>63</v>
      </c>
      <c r="AO5401" s="26" t="s">
        <v>156</v>
      </c>
      <c r="AP5401" s="26" t="s">
        <v>159</v>
      </c>
      <c r="AQ5401" s="26">
        <v>0</v>
      </c>
      <c r="AR5401" s="26">
        <v>83</v>
      </c>
      <c r="AS5401" s="26" t="s">
        <v>1577</v>
      </c>
      <c r="AT5401" s="26" t="s">
        <v>74</v>
      </c>
      <c r="AU5401" s="26" t="s">
        <v>63</v>
      </c>
      <c r="AV5401" s="26" t="s">
        <v>63</v>
      </c>
      <c r="AW5401" s="26" t="s">
        <v>63</v>
      </c>
      <c r="AX5401" s="26" t="s">
        <v>63</v>
      </c>
      <c r="AY5401" s="26">
        <v>43.813702999999897</v>
      </c>
      <c r="AZ5401" s="26">
        <v>-100.69347</v>
      </c>
      <c r="BA5401" s="26" t="s">
        <v>521</v>
      </c>
      <c r="BB5401" s="26" t="s">
        <v>165</v>
      </c>
      <c r="BC5401" s="26" t="s">
        <v>211</v>
      </c>
      <c r="BD5401" s="26" t="s">
        <v>615</v>
      </c>
      <c r="BE5401" s="26"/>
      <c r="BF5401" s="26" t="s">
        <v>68</v>
      </c>
      <c r="BG5401" s="26" t="s">
        <v>68</v>
      </c>
      <c r="BH5401" s="26" t="s">
        <v>160</v>
      </c>
      <c r="BI5401" s="26">
        <v>10</v>
      </c>
      <c r="BJ5401" s="26" t="s">
        <v>217</v>
      </c>
    </row>
    <row r="5402" spans="36:62" x14ac:dyDescent="0.25">
      <c r="AJ5402" s="26">
        <v>191</v>
      </c>
      <c r="AK5402" s="26">
        <v>1913947</v>
      </c>
      <c r="AL5402" s="264">
        <v>43751.90625</v>
      </c>
      <c r="AM5402" s="26" t="s">
        <v>565</v>
      </c>
      <c r="AN5402" s="26" t="s">
        <v>63</v>
      </c>
      <c r="AO5402" s="26"/>
      <c r="AP5402" s="26"/>
      <c r="AQ5402" s="26">
        <v>-1</v>
      </c>
      <c r="AR5402" s="26">
        <v>90</v>
      </c>
      <c r="AS5402" s="26" t="s">
        <v>168</v>
      </c>
      <c r="AT5402" s="26" t="s">
        <v>71</v>
      </c>
      <c r="AU5402" s="26" t="s">
        <v>63</v>
      </c>
      <c r="AV5402" s="26" t="s">
        <v>63</v>
      </c>
      <c r="AW5402" s="26" t="s">
        <v>63</v>
      </c>
      <c r="AX5402" s="26" t="s">
        <v>63</v>
      </c>
      <c r="AY5402" s="26">
        <v>43.883226000000001</v>
      </c>
      <c r="AZ5402" s="26">
        <v>-100.697170999999</v>
      </c>
      <c r="BA5402" s="26" t="s">
        <v>158</v>
      </c>
      <c r="BB5402" s="26" t="s">
        <v>609</v>
      </c>
      <c r="BC5402" s="26" t="s">
        <v>167</v>
      </c>
      <c r="BD5402" s="26" t="s">
        <v>154</v>
      </c>
      <c r="BE5402" s="26"/>
      <c r="BF5402" s="26" t="s">
        <v>99</v>
      </c>
      <c r="BG5402" s="26" t="s">
        <v>167</v>
      </c>
      <c r="BH5402" s="26" t="s">
        <v>99</v>
      </c>
      <c r="BI5402" s="26">
        <v>10</v>
      </c>
      <c r="BJ5402" s="26" t="s">
        <v>217</v>
      </c>
    </row>
    <row r="5403" spans="36:62" x14ac:dyDescent="0.25">
      <c r="AJ5403" s="26">
        <v>192</v>
      </c>
      <c r="AK5403" s="26">
        <v>1916367</v>
      </c>
      <c r="AL5403" s="264">
        <v>43773.791666666664</v>
      </c>
      <c r="AM5403" s="26" t="s">
        <v>147</v>
      </c>
      <c r="AN5403" s="26" t="s">
        <v>63</v>
      </c>
      <c r="AO5403" s="26"/>
      <c r="AP5403" s="26"/>
      <c r="AQ5403" s="26">
        <v>-1</v>
      </c>
      <c r="AR5403" s="26">
        <v>44</v>
      </c>
      <c r="AS5403" s="26" t="s">
        <v>168</v>
      </c>
      <c r="AT5403" s="26" t="s">
        <v>71</v>
      </c>
      <c r="AU5403" s="26" t="s">
        <v>63</v>
      </c>
      <c r="AV5403" s="26" t="s">
        <v>63</v>
      </c>
      <c r="AW5403" s="26" t="s">
        <v>63</v>
      </c>
      <c r="AX5403" s="26" t="s">
        <v>63</v>
      </c>
      <c r="AY5403" s="26">
        <v>43.563355999999899</v>
      </c>
      <c r="AZ5403" s="26">
        <v>-101.350784</v>
      </c>
      <c r="BA5403" s="26" t="s">
        <v>185</v>
      </c>
      <c r="BB5403" s="26" t="s">
        <v>609</v>
      </c>
      <c r="BC5403" s="26" t="s">
        <v>167</v>
      </c>
      <c r="BD5403" s="26" t="s">
        <v>154</v>
      </c>
      <c r="BE5403" s="26"/>
      <c r="BF5403" s="26" t="s">
        <v>99</v>
      </c>
      <c r="BG5403" s="26" t="s">
        <v>167</v>
      </c>
      <c r="BH5403" s="26" t="s">
        <v>99</v>
      </c>
      <c r="BI5403" s="26">
        <v>10</v>
      </c>
      <c r="BJ5403" s="26" t="s">
        <v>217</v>
      </c>
    </row>
    <row r="5404" spans="36:62" x14ac:dyDescent="0.25">
      <c r="AJ5404" s="26">
        <v>193</v>
      </c>
      <c r="AK5404" s="26">
        <v>1919150</v>
      </c>
      <c r="AL5404" s="264">
        <v>43806.758333333331</v>
      </c>
      <c r="AM5404" s="26" t="s">
        <v>565</v>
      </c>
      <c r="AN5404" s="26" t="s">
        <v>63</v>
      </c>
      <c r="AO5404" s="26"/>
      <c r="AP5404" s="26"/>
      <c r="AQ5404" s="26">
        <v>-1</v>
      </c>
      <c r="AR5404" s="26">
        <v>90</v>
      </c>
      <c r="AS5404" s="26" t="s">
        <v>168</v>
      </c>
      <c r="AT5404" s="26" t="s">
        <v>71</v>
      </c>
      <c r="AU5404" s="26" t="s">
        <v>63</v>
      </c>
      <c r="AV5404" s="26" t="s">
        <v>63</v>
      </c>
      <c r="AW5404" s="26" t="s">
        <v>63</v>
      </c>
      <c r="AX5404" s="26" t="s">
        <v>63</v>
      </c>
      <c r="AY5404" s="26">
        <v>43.883246999999898</v>
      </c>
      <c r="AZ5404" s="26">
        <v>-100.700256999999</v>
      </c>
      <c r="BA5404" s="26" t="s">
        <v>185</v>
      </c>
      <c r="BB5404" s="26" t="s">
        <v>609</v>
      </c>
      <c r="BC5404" s="26" t="s">
        <v>167</v>
      </c>
      <c r="BD5404" s="26" t="s">
        <v>154</v>
      </c>
      <c r="BE5404" s="26"/>
      <c r="BF5404" s="26" t="s">
        <v>99</v>
      </c>
      <c r="BG5404" s="26" t="s">
        <v>167</v>
      </c>
      <c r="BH5404" s="26" t="s">
        <v>99</v>
      </c>
      <c r="BI5404" s="26">
        <v>10</v>
      </c>
      <c r="BJ5404" s="26" t="s">
        <v>217</v>
      </c>
    </row>
    <row r="5405" spans="36:62" x14ac:dyDescent="0.25">
      <c r="AJ5405" s="26">
        <v>197</v>
      </c>
      <c r="AK5405" s="26">
        <v>2004748</v>
      </c>
      <c r="AL5405" s="264">
        <v>43861.556944444441</v>
      </c>
      <c r="AM5405" s="26" t="s">
        <v>147</v>
      </c>
      <c r="AN5405" s="26" t="s">
        <v>63</v>
      </c>
      <c r="AO5405" s="26" t="s">
        <v>214</v>
      </c>
      <c r="AP5405" s="26" t="s">
        <v>159</v>
      </c>
      <c r="AQ5405" s="26">
        <v>0</v>
      </c>
      <c r="AR5405" s="26">
        <v>44</v>
      </c>
      <c r="AS5405" s="26" t="s">
        <v>628</v>
      </c>
      <c r="AT5405" s="26" t="s">
        <v>71</v>
      </c>
      <c r="AU5405" s="26" t="s">
        <v>63</v>
      </c>
      <c r="AV5405" s="26" t="s">
        <v>63</v>
      </c>
      <c r="AW5405" s="26" t="s">
        <v>63</v>
      </c>
      <c r="AX5405" s="26" t="s">
        <v>63</v>
      </c>
      <c r="AY5405" s="26">
        <v>43.563049999999897</v>
      </c>
      <c r="AZ5405" s="26">
        <v>-101.237133999999</v>
      </c>
      <c r="BA5405" s="26" t="s">
        <v>579</v>
      </c>
      <c r="BB5405" s="26" t="s">
        <v>1018</v>
      </c>
      <c r="BC5405" s="26" t="s">
        <v>659</v>
      </c>
      <c r="BD5405" s="26" t="s">
        <v>68</v>
      </c>
      <c r="BE5405" s="26"/>
      <c r="BF5405" s="26" t="s">
        <v>68</v>
      </c>
      <c r="BG5405" s="26" t="s">
        <v>1722</v>
      </c>
      <c r="BH5405" s="26" t="s">
        <v>646</v>
      </c>
      <c r="BI5405" s="26">
        <v>10</v>
      </c>
      <c r="BJ5405" s="26" t="s">
        <v>217</v>
      </c>
    </row>
    <row r="5406" spans="36:62" x14ac:dyDescent="0.25">
      <c r="AJ5406" s="26">
        <v>198</v>
      </c>
      <c r="AK5406" s="26">
        <v>1921085</v>
      </c>
      <c r="AL5406" s="264">
        <v>43811.42291666667</v>
      </c>
      <c r="AM5406" s="26" t="s">
        <v>573</v>
      </c>
      <c r="AN5406" s="26" t="s">
        <v>63</v>
      </c>
      <c r="AO5406" s="26" t="s">
        <v>1299</v>
      </c>
      <c r="AP5406" s="26" t="s">
        <v>159</v>
      </c>
      <c r="AQ5406" s="26">
        <v>0</v>
      </c>
      <c r="AR5406" s="26">
        <v>83</v>
      </c>
      <c r="AS5406" s="26" t="s">
        <v>628</v>
      </c>
      <c r="AT5406" s="26" t="s">
        <v>71</v>
      </c>
      <c r="AU5406" s="26" t="s">
        <v>63</v>
      </c>
      <c r="AV5406" s="26" t="s">
        <v>63</v>
      </c>
      <c r="AW5406" s="26" t="s">
        <v>63</v>
      </c>
      <c r="AX5406" s="26" t="s">
        <v>63</v>
      </c>
      <c r="AY5406" s="26">
        <v>43.573988</v>
      </c>
      <c r="AZ5406" s="26">
        <v>-100.750005</v>
      </c>
      <c r="BA5406" s="26" t="s">
        <v>486</v>
      </c>
      <c r="BB5406" s="26" t="s">
        <v>672</v>
      </c>
      <c r="BC5406" s="26" t="s">
        <v>1581</v>
      </c>
      <c r="BD5406" s="26" t="s">
        <v>68</v>
      </c>
      <c r="BE5406" s="26"/>
      <c r="BF5406" s="26" t="s">
        <v>68</v>
      </c>
      <c r="BG5406" s="26" t="s">
        <v>68</v>
      </c>
      <c r="BH5406" s="26" t="s">
        <v>175</v>
      </c>
      <c r="BI5406" s="26">
        <v>10</v>
      </c>
      <c r="BJ5406" s="26" t="s">
        <v>20</v>
      </c>
    </row>
    <row r="5407" spans="36:62" x14ac:dyDescent="0.25">
      <c r="AJ5407" s="26">
        <v>199</v>
      </c>
      <c r="AK5407" s="26">
        <v>2009061</v>
      </c>
      <c r="AL5407" s="264">
        <v>44045.8125</v>
      </c>
      <c r="AM5407" s="26" t="s">
        <v>565</v>
      </c>
      <c r="AN5407" s="26" t="s">
        <v>63</v>
      </c>
      <c r="AO5407" s="26" t="s">
        <v>156</v>
      </c>
      <c r="AP5407" s="26" t="s">
        <v>159</v>
      </c>
      <c r="AQ5407" s="26">
        <v>0</v>
      </c>
      <c r="AR5407" s="26">
        <v>83</v>
      </c>
      <c r="AS5407" s="26" t="s">
        <v>1582</v>
      </c>
      <c r="AT5407" s="26" t="s">
        <v>71</v>
      </c>
      <c r="AU5407" s="26" t="s">
        <v>63</v>
      </c>
      <c r="AV5407" s="26" t="s">
        <v>63</v>
      </c>
      <c r="AW5407" s="26" t="s">
        <v>63</v>
      </c>
      <c r="AX5407" s="26" t="s">
        <v>63</v>
      </c>
      <c r="AY5407" s="26">
        <v>43.720663000000002</v>
      </c>
      <c r="AZ5407" s="26">
        <v>-100.681432999999</v>
      </c>
      <c r="BA5407" s="26" t="s">
        <v>208</v>
      </c>
      <c r="BB5407" s="26" t="s">
        <v>157</v>
      </c>
      <c r="BC5407" s="26" t="s">
        <v>162</v>
      </c>
      <c r="BD5407" s="26" t="s">
        <v>68</v>
      </c>
      <c r="BE5407" s="26" t="s">
        <v>161</v>
      </c>
      <c r="BF5407" s="26" t="s">
        <v>68</v>
      </c>
      <c r="BG5407" s="26" t="s">
        <v>68</v>
      </c>
      <c r="BH5407" s="26" t="s">
        <v>160</v>
      </c>
      <c r="BI5407" s="26">
        <v>10</v>
      </c>
      <c r="BJ5407" s="26" t="s">
        <v>217</v>
      </c>
    </row>
    <row r="5408" spans="36:62" x14ac:dyDescent="0.25">
      <c r="AJ5408" s="26">
        <v>200</v>
      </c>
      <c r="AK5408" s="26">
        <v>2008694</v>
      </c>
      <c r="AL5408" s="264">
        <v>43917.777777777781</v>
      </c>
      <c r="AM5408" s="26" t="s">
        <v>573</v>
      </c>
      <c r="AN5408" s="26" t="s">
        <v>63</v>
      </c>
      <c r="AO5408" s="26"/>
      <c r="AP5408" s="26"/>
      <c r="AQ5408" s="26">
        <v>-1</v>
      </c>
      <c r="AR5408" s="26">
        <v>44</v>
      </c>
      <c r="AS5408" s="26" t="s">
        <v>168</v>
      </c>
      <c r="AT5408" s="26" t="s">
        <v>71</v>
      </c>
      <c r="AU5408" s="26" t="s">
        <v>63</v>
      </c>
      <c r="AV5408" s="26" t="s">
        <v>63</v>
      </c>
      <c r="AW5408" s="26" t="s">
        <v>63</v>
      </c>
      <c r="AX5408" s="26" t="s">
        <v>63</v>
      </c>
      <c r="AY5408" s="26">
        <v>43.575149000000003</v>
      </c>
      <c r="AZ5408" s="26">
        <v>-101.118476</v>
      </c>
      <c r="BA5408" s="26" t="s">
        <v>158</v>
      </c>
      <c r="BB5408" s="26" t="s">
        <v>611</v>
      </c>
      <c r="BC5408" s="26" t="s">
        <v>167</v>
      </c>
      <c r="BD5408" s="26" t="s">
        <v>154</v>
      </c>
      <c r="BE5408" s="26"/>
      <c r="BF5408" s="26" t="s">
        <v>99</v>
      </c>
      <c r="BG5408" s="26" t="s">
        <v>167</v>
      </c>
      <c r="BH5408" s="26" t="s">
        <v>99</v>
      </c>
      <c r="BI5408" s="26">
        <v>10</v>
      </c>
      <c r="BJ5408" s="26" t="s">
        <v>217</v>
      </c>
    </row>
    <row r="5409" spans="36:62" x14ac:dyDescent="0.25">
      <c r="AJ5409" s="26">
        <v>201</v>
      </c>
      <c r="AK5409" s="26">
        <v>2008775</v>
      </c>
      <c r="AL5409" s="264">
        <v>43950.895138888889</v>
      </c>
      <c r="AM5409" s="26" t="s">
        <v>573</v>
      </c>
      <c r="AN5409" s="26" t="s">
        <v>63</v>
      </c>
      <c r="AO5409" s="26"/>
      <c r="AP5409" s="26"/>
      <c r="AQ5409" s="26">
        <v>-1</v>
      </c>
      <c r="AR5409" s="26">
        <v>83</v>
      </c>
      <c r="AS5409" s="26" t="s">
        <v>168</v>
      </c>
      <c r="AT5409" s="26" t="s">
        <v>71</v>
      </c>
      <c r="AU5409" s="26" t="s">
        <v>63</v>
      </c>
      <c r="AV5409" s="26" t="s">
        <v>63</v>
      </c>
      <c r="AW5409" s="26" t="s">
        <v>63</v>
      </c>
      <c r="AX5409" s="26" t="s">
        <v>63</v>
      </c>
      <c r="AY5409" s="26">
        <v>43.552053000000001</v>
      </c>
      <c r="AZ5409" s="26">
        <v>-100.74670500000001</v>
      </c>
      <c r="BA5409" s="26" t="s">
        <v>166</v>
      </c>
      <c r="BB5409" s="26" t="s">
        <v>157</v>
      </c>
      <c r="BC5409" s="26" t="s">
        <v>167</v>
      </c>
      <c r="BD5409" s="26" t="s">
        <v>154</v>
      </c>
      <c r="BE5409" s="26"/>
      <c r="BF5409" s="26" t="s">
        <v>99</v>
      </c>
      <c r="BG5409" s="26" t="s">
        <v>167</v>
      </c>
      <c r="BH5409" s="26" t="s">
        <v>99</v>
      </c>
      <c r="BI5409" s="26">
        <v>10</v>
      </c>
      <c r="BJ5409" s="26" t="s">
        <v>217</v>
      </c>
    </row>
    <row r="5410" spans="36:62" x14ac:dyDescent="0.25">
      <c r="AJ5410" s="26">
        <v>202</v>
      </c>
      <c r="AK5410" s="26">
        <v>2009552</v>
      </c>
      <c r="AL5410" s="264">
        <v>44034.041666666664</v>
      </c>
      <c r="AM5410" s="26" t="s">
        <v>573</v>
      </c>
      <c r="AN5410" s="26" t="s">
        <v>63</v>
      </c>
      <c r="AO5410" s="26"/>
      <c r="AP5410" s="26" t="s">
        <v>159</v>
      </c>
      <c r="AQ5410" s="26">
        <v>0</v>
      </c>
      <c r="AR5410" s="26">
        <v>44</v>
      </c>
      <c r="AS5410" s="26" t="s">
        <v>1723</v>
      </c>
      <c r="AT5410" s="26" t="s">
        <v>71</v>
      </c>
      <c r="AU5410" s="26" t="s">
        <v>63</v>
      </c>
      <c r="AV5410" s="26" t="s">
        <v>63</v>
      </c>
      <c r="AW5410" s="26" t="s">
        <v>63</v>
      </c>
      <c r="AX5410" s="26" t="s">
        <v>63</v>
      </c>
      <c r="AY5410" s="26">
        <v>43.573337000000002</v>
      </c>
      <c r="AZ5410" s="26">
        <v>-101.150244</v>
      </c>
      <c r="BA5410" s="26" t="s">
        <v>166</v>
      </c>
      <c r="BB5410" s="26" t="s">
        <v>609</v>
      </c>
      <c r="BC5410" s="26" t="s">
        <v>162</v>
      </c>
      <c r="BD5410" s="26" t="s">
        <v>68</v>
      </c>
      <c r="BE5410" s="26"/>
      <c r="BF5410" s="26" t="s">
        <v>68</v>
      </c>
      <c r="BG5410" s="26" t="s">
        <v>68</v>
      </c>
      <c r="BH5410" s="26" t="s">
        <v>956</v>
      </c>
      <c r="BI5410" s="26">
        <v>10</v>
      </c>
      <c r="BJ5410" s="26" t="s">
        <v>18</v>
      </c>
    </row>
    <row r="5411" spans="36:62" x14ac:dyDescent="0.25">
      <c r="AJ5411" s="26">
        <v>203</v>
      </c>
      <c r="AK5411" s="26">
        <v>2011018</v>
      </c>
      <c r="AL5411" s="264">
        <v>44087.760416666664</v>
      </c>
      <c r="AM5411" s="26" t="s">
        <v>573</v>
      </c>
      <c r="AN5411" s="26" t="s">
        <v>63</v>
      </c>
      <c r="AO5411" s="26"/>
      <c r="AP5411" s="26"/>
      <c r="AQ5411" s="26">
        <v>-1</v>
      </c>
      <c r="AR5411" s="26">
        <v>83</v>
      </c>
      <c r="AS5411" s="26" t="s">
        <v>168</v>
      </c>
      <c r="AT5411" s="26" t="s">
        <v>71</v>
      </c>
      <c r="AU5411" s="26" t="s">
        <v>63</v>
      </c>
      <c r="AV5411" s="26" t="s">
        <v>63</v>
      </c>
      <c r="AW5411" s="26" t="s">
        <v>63</v>
      </c>
      <c r="AX5411" s="26" t="s">
        <v>63</v>
      </c>
      <c r="AY5411" s="26">
        <v>43.707447000000002</v>
      </c>
      <c r="AZ5411" s="26">
        <v>-100.688266999999</v>
      </c>
      <c r="BA5411" s="26" t="s">
        <v>166</v>
      </c>
      <c r="BB5411" s="26" t="s">
        <v>165</v>
      </c>
      <c r="BC5411" s="26" t="s">
        <v>167</v>
      </c>
      <c r="BD5411" s="26" t="s">
        <v>154</v>
      </c>
      <c r="BE5411" s="26"/>
      <c r="BF5411" s="26" t="s">
        <v>99</v>
      </c>
      <c r="BG5411" s="26" t="s">
        <v>167</v>
      </c>
      <c r="BH5411" s="26" t="s">
        <v>99</v>
      </c>
      <c r="BI5411" s="26">
        <v>10</v>
      </c>
      <c r="BJ5411" s="26" t="s">
        <v>217</v>
      </c>
    </row>
    <row r="5412" spans="36:62" x14ac:dyDescent="0.25">
      <c r="AJ5412" s="26">
        <v>204</v>
      </c>
      <c r="AK5412" s="26">
        <v>2011019</v>
      </c>
      <c r="AL5412" s="264">
        <v>44087.791666666664</v>
      </c>
      <c r="AM5412" s="26" t="s">
        <v>573</v>
      </c>
      <c r="AN5412" s="26" t="s">
        <v>63</v>
      </c>
      <c r="AO5412" s="26"/>
      <c r="AP5412" s="26"/>
      <c r="AQ5412" s="26">
        <v>-1</v>
      </c>
      <c r="AR5412" s="26">
        <v>83</v>
      </c>
      <c r="AS5412" s="26" t="s">
        <v>168</v>
      </c>
      <c r="AT5412" s="26" t="s">
        <v>71</v>
      </c>
      <c r="AU5412" s="26" t="s">
        <v>63</v>
      </c>
      <c r="AV5412" s="26" t="s">
        <v>63</v>
      </c>
      <c r="AW5412" s="26" t="s">
        <v>63</v>
      </c>
      <c r="AX5412" s="26" t="s">
        <v>63</v>
      </c>
      <c r="AY5412" s="26">
        <v>43.658991</v>
      </c>
      <c r="AZ5412" s="26">
        <v>-100.720883</v>
      </c>
      <c r="BA5412" s="26" t="s">
        <v>166</v>
      </c>
      <c r="BB5412" s="26" t="s">
        <v>157</v>
      </c>
      <c r="BC5412" s="26" t="s">
        <v>167</v>
      </c>
      <c r="BD5412" s="26" t="s">
        <v>154</v>
      </c>
      <c r="BE5412" s="26"/>
      <c r="BF5412" s="26" t="s">
        <v>99</v>
      </c>
      <c r="BG5412" s="26" t="s">
        <v>167</v>
      </c>
      <c r="BH5412" s="26" t="s">
        <v>99</v>
      </c>
      <c r="BI5412" s="26">
        <v>10</v>
      </c>
      <c r="BJ5412" s="26" t="s">
        <v>217</v>
      </c>
    </row>
    <row r="5413" spans="36:62" x14ac:dyDescent="0.25">
      <c r="AJ5413" s="26">
        <v>205</v>
      </c>
      <c r="AK5413" s="26">
        <v>2011140</v>
      </c>
      <c r="AL5413" s="264">
        <v>44075.456250000003</v>
      </c>
      <c r="AM5413" s="26" t="s">
        <v>565</v>
      </c>
      <c r="AN5413" s="26" t="s">
        <v>63</v>
      </c>
      <c r="AO5413" s="26" t="s">
        <v>156</v>
      </c>
      <c r="AP5413" s="26" t="s">
        <v>159</v>
      </c>
      <c r="AQ5413" s="26">
        <v>0</v>
      </c>
      <c r="AR5413" s="26">
        <v>83</v>
      </c>
      <c r="AS5413" s="26" t="s">
        <v>1583</v>
      </c>
      <c r="AT5413" s="26" t="s">
        <v>71</v>
      </c>
      <c r="AU5413" s="26" t="s">
        <v>63</v>
      </c>
      <c r="AV5413" s="26" t="s">
        <v>63</v>
      </c>
      <c r="AW5413" s="26" t="s">
        <v>63</v>
      </c>
      <c r="AX5413" s="26" t="s">
        <v>63</v>
      </c>
      <c r="AY5413" s="26">
        <v>43.759270000000001</v>
      </c>
      <c r="AZ5413" s="26">
        <v>-100.682001999999</v>
      </c>
      <c r="BA5413" s="26" t="s">
        <v>485</v>
      </c>
      <c r="BB5413" s="26" t="s">
        <v>165</v>
      </c>
      <c r="BC5413" s="26" t="s">
        <v>68</v>
      </c>
      <c r="BD5413" s="26" t="s">
        <v>68</v>
      </c>
      <c r="BE5413" s="26"/>
      <c r="BF5413" s="26" t="s">
        <v>675</v>
      </c>
      <c r="BG5413" s="26" t="s">
        <v>68</v>
      </c>
      <c r="BH5413" s="26" t="s">
        <v>160</v>
      </c>
      <c r="BI5413" s="26">
        <v>10</v>
      </c>
      <c r="BJ5413" s="26" t="s">
        <v>217</v>
      </c>
    </row>
    <row r="5414" spans="36:62" x14ac:dyDescent="0.25">
      <c r="AJ5414" s="26">
        <v>208</v>
      </c>
      <c r="AK5414" s="26">
        <v>2016857</v>
      </c>
      <c r="AL5414" s="264">
        <v>44168.845138888886</v>
      </c>
      <c r="AM5414" s="26" t="s">
        <v>565</v>
      </c>
      <c r="AN5414" s="26" t="s">
        <v>63</v>
      </c>
      <c r="AO5414" s="26"/>
      <c r="AP5414" s="26"/>
      <c r="AQ5414" s="26">
        <v>-1</v>
      </c>
      <c r="AR5414" s="26">
        <v>83</v>
      </c>
      <c r="AS5414" s="26" t="s">
        <v>168</v>
      </c>
      <c r="AT5414" s="26" t="s">
        <v>71</v>
      </c>
      <c r="AU5414" s="26" t="s">
        <v>63</v>
      </c>
      <c r="AV5414" s="26" t="s">
        <v>63</v>
      </c>
      <c r="AW5414" s="26" t="s">
        <v>63</v>
      </c>
      <c r="AX5414" s="26" t="s">
        <v>63</v>
      </c>
      <c r="AY5414" s="26">
        <v>43.813046</v>
      </c>
      <c r="AZ5414" s="26">
        <v>-100.69341900000001</v>
      </c>
      <c r="BA5414" s="26" t="s">
        <v>158</v>
      </c>
      <c r="BB5414" s="26" t="s">
        <v>157</v>
      </c>
      <c r="BC5414" s="26" t="s">
        <v>167</v>
      </c>
      <c r="BD5414" s="26" t="s">
        <v>154</v>
      </c>
      <c r="BE5414" s="26"/>
      <c r="BF5414" s="26" t="s">
        <v>99</v>
      </c>
      <c r="BG5414" s="26" t="s">
        <v>167</v>
      </c>
      <c r="BH5414" s="26" t="s">
        <v>99</v>
      </c>
      <c r="BI5414" s="26">
        <v>10</v>
      </c>
      <c r="BJ5414" s="26" t="s">
        <v>217</v>
      </c>
    </row>
    <row r="5415" spans="36:62" x14ac:dyDescent="0.25">
      <c r="AJ5415" s="26">
        <v>209</v>
      </c>
      <c r="AK5415" s="26">
        <v>2017233</v>
      </c>
      <c r="AL5415" s="264">
        <v>44159.802083333336</v>
      </c>
      <c r="AM5415" s="26" t="s">
        <v>573</v>
      </c>
      <c r="AN5415" s="26" t="s">
        <v>63</v>
      </c>
      <c r="AO5415" s="26"/>
      <c r="AP5415" s="26"/>
      <c r="AQ5415" s="26">
        <v>-1</v>
      </c>
      <c r="AR5415" s="26">
        <v>83</v>
      </c>
      <c r="AS5415" s="26" t="s">
        <v>168</v>
      </c>
      <c r="AT5415" s="26" t="s">
        <v>71</v>
      </c>
      <c r="AU5415" s="26" t="s">
        <v>63</v>
      </c>
      <c r="AV5415" s="26" t="s">
        <v>63</v>
      </c>
      <c r="AW5415" s="26" t="s">
        <v>63</v>
      </c>
      <c r="AX5415" s="26" t="s">
        <v>63</v>
      </c>
      <c r="AY5415" s="26">
        <v>43.712386000000002</v>
      </c>
      <c r="AZ5415" s="26">
        <v>-100.685379999999</v>
      </c>
      <c r="BA5415" s="26" t="s">
        <v>185</v>
      </c>
      <c r="BB5415" s="26" t="s">
        <v>157</v>
      </c>
      <c r="BC5415" s="26" t="s">
        <v>167</v>
      </c>
      <c r="BD5415" s="26" t="s">
        <v>154</v>
      </c>
      <c r="BE5415" s="26"/>
      <c r="BF5415" s="26" t="s">
        <v>99</v>
      </c>
      <c r="BG5415" s="26" t="s">
        <v>167</v>
      </c>
      <c r="BH5415" s="26" t="s">
        <v>99</v>
      </c>
      <c r="BI5415" s="26">
        <v>10</v>
      </c>
      <c r="BJ5415" s="26" t="s">
        <v>217</v>
      </c>
    </row>
    <row r="5416" spans="36:62" x14ac:dyDescent="0.25">
      <c r="AJ5416" s="26">
        <v>212</v>
      </c>
      <c r="AK5416" s="26">
        <v>2017258</v>
      </c>
      <c r="AL5416" s="264">
        <v>44033.765972222223</v>
      </c>
      <c r="AM5416" s="26" t="s">
        <v>573</v>
      </c>
      <c r="AN5416" s="26" t="s">
        <v>63</v>
      </c>
      <c r="AO5416" s="26"/>
      <c r="AP5416" s="26"/>
      <c r="AQ5416" s="26">
        <v>-1</v>
      </c>
      <c r="AR5416" s="26">
        <v>44</v>
      </c>
      <c r="AS5416" s="26" t="s">
        <v>168</v>
      </c>
      <c r="AT5416" s="26" t="s">
        <v>71</v>
      </c>
      <c r="AU5416" s="26" t="s">
        <v>63</v>
      </c>
      <c r="AV5416" s="26" t="s">
        <v>63</v>
      </c>
      <c r="AW5416" s="26" t="s">
        <v>63</v>
      </c>
      <c r="AX5416" s="26" t="s">
        <v>63</v>
      </c>
      <c r="AY5416" s="26">
        <v>43.577865000000003</v>
      </c>
      <c r="AZ5416" s="26">
        <v>-101.093947999999</v>
      </c>
      <c r="BA5416" s="26" t="s">
        <v>485</v>
      </c>
      <c r="BB5416" s="26" t="s">
        <v>611</v>
      </c>
      <c r="BC5416" s="26" t="s">
        <v>167</v>
      </c>
      <c r="BD5416" s="26" t="s">
        <v>154</v>
      </c>
      <c r="BE5416" s="26"/>
      <c r="BF5416" s="26" t="s">
        <v>99</v>
      </c>
      <c r="BG5416" s="26" t="s">
        <v>167</v>
      </c>
      <c r="BH5416" s="26" t="s">
        <v>99</v>
      </c>
      <c r="BI5416" s="26">
        <v>10</v>
      </c>
      <c r="BJ5416" s="26" t="s">
        <v>217</v>
      </c>
    </row>
    <row r="5417" spans="36:62" x14ac:dyDescent="0.25">
      <c r="AJ5417" s="26">
        <v>213</v>
      </c>
      <c r="AK5417" s="26">
        <v>2017259</v>
      </c>
      <c r="AL5417" s="264">
        <v>44006.597222222219</v>
      </c>
      <c r="AM5417" s="26" t="s">
        <v>573</v>
      </c>
      <c r="AN5417" s="26" t="s">
        <v>63</v>
      </c>
      <c r="AO5417" s="26" t="s">
        <v>1299</v>
      </c>
      <c r="AP5417" s="26" t="s">
        <v>1724</v>
      </c>
      <c r="AQ5417" s="26">
        <v>0</v>
      </c>
      <c r="AR5417" s="26">
        <v>44</v>
      </c>
      <c r="AS5417" s="26" t="s">
        <v>1376</v>
      </c>
      <c r="AT5417" s="26" t="s">
        <v>71</v>
      </c>
      <c r="AU5417" s="26" t="s">
        <v>63</v>
      </c>
      <c r="AV5417" s="26" t="s">
        <v>63</v>
      </c>
      <c r="AW5417" s="26" t="s">
        <v>63</v>
      </c>
      <c r="AX5417" s="26" t="s">
        <v>63</v>
      </c>
      <c r="AY5417" s="26">
        <v>43.5628689999999</v>
      </c>
      <c r="AZ5417" s="26">
        <v>-101.191591</v>
      </c>
      <c r="BA5417" s="26" t="s">
        <v>486</v>
      </c>
      <c r="BB5417" s="26" t="s">
        <v>1018</v>
      </c>
      <c r="BC5417" s="26" t="s">
        <v>1725</v>
      </c>
      <c r="BD5417" s="26" t="s">
        <v>68</v>
      </c>
      <c r="BE5417" s="26"/>
      <c r="BF5417" s="26" t="s">
        <v>68</v>
      </c>
      <c r="BG5417" s="26" t="s">
        <v>68</v>
      </c>
      <c r="BH5417" s="26" t="s">
        <v>728</v>
      </c>
      <c r="BI5417" s="26">
        <v>10</v>
      </c>
      <c r="BJ5417" s="26" t="s">
        <v>217</v>
      </c>
    </row>
    <row r="5418" spans="36:62" x14ac:dyDescent="0.25">
      <c r="AJ5418" s="26">
        <v>214</v>
      </c>
      <c r="AK5418" s="26">
        <v>2017644</v>
      </c>
      <c r="AL5418" s="264">
        <v>43887.063194444447</v>
      </c>
      <c r="AM5418" s="26" t="s">
        <v>573</v>
      </c>
      <c r="AN5418" s="26" t="s">
        <v>63</v>
      </c>
      <c r="AO5418" s="26" t="s">
        <v>655</v>
      </c>
      <c r="AP5418" s="26" t="s">
        <v>159</v>
      </c>
      <c r="AQ5418" s="26">
        <v>0</v>
      </c>
      <c r="AR5418" s="26">
        <v>83</v>
      </c>
      <c r="AS5418" s="26" t="s">
        <v>191</v>
      </c>
      <c r="AT5418" s="26" t="s">
        <v>71</v>
      </c>
      <c r="AU5418" s="26" t="s">
        <v>63</v>
      </c>
      <c r="AV5418" s="26" t="s">
        <v>63</v>
      </c>
      <c r="AW5418" s="26" t="s">
        <v>63</v>
      </c>
      <c r="AX5418" s="26" t="s">
        <v>63</v>
      </c>
      <c r="AY5418" s="26">
        <v>43.712369000000002</v>
      </c>
      <c r="AZ5418" s="26">
        <v>-100.685389999999</v>
      </c>
      <c r="BA5418" s="26" t="s">
        <v>208</v>
      </c>
      <c r="BB5418" s="26" t="s">
        <v>157</v>
      </c>
      <c r="BC5418" s="26" t="s">
        <v>68</v>
      </c>
      <c r="BD5418" s="26" t="s">
        <v>68</v>
      </c>
      <c r="BE5418" s="26"/>
      <c r="BF5418" s="26" t="s">
        <v>675</v>
      </c>
      <c r="BG5418" s="26" t="s">
        <v>62</v>
      </c>
      <c r="BH5418" s="26" t="s">
        <v>146</v>
      </c>
      <c r="BI5418" s="26">
        <v>10</v>
      </c>
      <c r="BJ5418" s="26" t="s">
        <v>217</v>
      </c>
    </row>
    <row r="5419" spans="36:62" x14ac:dyDescent="0.25">
      <c r="AJ5419" s="26">
        <v>215</v>
      </c>
      <c r="AK5419" s="26">
        <v>2018073</v>
      </c>
      <c r="AL5419" s="264">
        <v>44149.246527777781</v>
      </c>
      <c r="AM5419" s="26" t="s">
        <v>147</v>
      </c>
      <c r="AN5419" s="26" t="s">
        <v>63</v>
      </c>
      <c r="AO5419" s="26"/>
      <c r="AP5419" s="26"/>
      <c r="AQ5419" s="26">
        <v>-1</v>
      </c>
      <c r="AR5419" s="26">
        <v>44</v>
      </c>
      <c r="AS5419" s="26" t="s">
        <v>168</v>
      </c>
      <c r="AT5419" s="26" t="s">
        <v>71</v>
      </c>
      <c r="AU5419" s="26" t="s">
        <v>63</v>
      </c>
      <c r="AV5419" s="26" t="s">
        <v>63</v>
      </c>
      <c r="AW5419" s="26" t="s">
        <v>63</v>
      </c>
      <c r="AX5419" s="26" t="s">
        <v>63</v>
      </c>
      <c r="AY5419" s="26">
        <v>43.563355999999899</v>
      </c>
      <c r="AZ5419" s="26">
        <v>-101.350784</v>
      </c>
      <c r="BA5419" s="26" t="s">
        <v>185</v>
      </c>
      <c r="BB5419" s="26" t="s">
        <v>611</v>
      </c>
      <c r="BC5419" s="26" t="s">
        <v>167</v>
      </c>
      <c r="BD5419" s="26" t="s">
        <v>154</v>
      </c>
      <c r="BE5419" s="26"/>
      <c r="BF5419" s="26" t="s">
        <v>99</v>
      </c>
      <c r="BG5419" s="26" t="s">
        <v>167</v>
      </c>
      <c r="BH5419" s="26" t="s">
        <v>99</v>
      </c>
      <c r="BI5419" s="26">
        <v>10</v>
      </c>
      <c r="BJ5419" s="26" t="s">
        <v>217</v>
      </c>
    </row>
    <row r="5420" spans="36:62" x14ac:dyDescent="0.25">
      <c r="AJ5420" s="26">
        <v>217</v>
      </c>
      <c r="AK5420" s="26">
        <v>2018153</v>
      </c>
      <c r="AL5420" s="264">
        <v>44162.769444444442</v>
      </c>
      <c r="AM5420" s="26" t="s">
        <v>565</v>
      </c>
      <c r="AN5420" s="26" t="s">
        <v>63</v>
      </c>
      <c r="AO5420" s="26"/>
      <c r="AP5420" s="26"/>
      <c r="AQ5420" s="26">
        <v>-1</v>
      </c>
      <c r="AR5420" s="26">
        <v>83</v>
      </c>
      <c r="AS5420" s="26" t="s">
        <v>168</v>
      </c>
      <c r="AT5420" s="26" t="s">
        <v>71</v>
      </c>
      <c r="AU5420" s="26" t="s">
        <v>63</v>
      </c>
      <c r="AV5420" s="26" t="s">
        <v>63</v>
      </c>
      <c r="AW5420" s="26" t="s">
        <v>63</v>
      </c>
      <c r="AX5420" s="26" t="s">
        <v>63</v>
      </c>
      <c r="AY5420" s="26">
        <v>43.7612969999999</v>
      </c>
      <c r="AZ5420" s="26">
        <v>-100.681837</v>
      </c>
      <c r="BA5420" s="26" t="s">
        <v>166</v>
      </c>
      <c r="BB5420" s="26" t="s">
        <v>157</v>
      </c>
      <c r="BC5420" s="26" t="s">
        <v>167</v>
      </c>
      <c r="BD5420" s="26" t="s">
        <v>154</v>
      </c>
      <c r="BE5420" s="26"/>
      <c r="BF5420" s="26" t="s">
        <v>99</v>
      </c>
      <c r="BG5420" s="26" t="s">
        <v>167</v>
      </c>
      <c r="BH5420" s="26" t="s">
        <v>99</v>
      </c>
      <c r="BI5420" s="26">
        <v>10</v>
      </c>
      <c r="BJ5420" s="26" t="s">
        <v>217</v>
      </c>
    </row>
    <row r="5421" spans="36:62" x14ac:dyDescent="0.25">
      <c r="AJ5421" s="26">
        <v>218</v>
      </c>
      <c r="AK5421" s="26">
        <v>2100998</v>
      </c>
      <c r="AL5421" s="264">
        <v>44221.453472222223</v>
      </c>
      <c r="AM5421" s="26" t="s">
        <v>147</v>
      </c>
      <c r="AN5421" s="26" t="s">
        <v>63</v>
      </c>
      <c r="AO5421" s="26"/>
      <c r="AP5421" s="26"/>
      <c r="AQ5421" s="26">
        <v>-1</v>
      </c>
      <c r="AR5421" s="26">
        <v>44</v>
      </c>
      <c r="AS5421" s="26" t="s">
        <v>168</v>
      </c>
      <c r="AT5421" s="26" t="s">
        <v>74</v>
      </c>
      <c r="AU5421" s="26" t="s">
        <v>63</v>
      </c>
      <c r="AV5421" s="26" t="s">
        <v>63</v>
      </c>
      <c r="AW5421" s="26" t="s">
        <v>63</v>
      </c>
      <c r="AX5421" s="26" t="s">
        <v>63</v>
      </c>
      <c r="AY5421" s="26">
        <v>43.574348999999899</v>
      </c>
      <c r="AZ5421" s="26">
        <v>-101.463902</v>
      </c>
      <c r="BA5421" s="26" t="s">
        <v>166</v>
      </c>
      <c r="BB5421" s="26" t="s">
        <v>611</v>
      </c>
      <c r="BC5421" s="26" t="s">
        <v>167</v>
      </c>
      <c r="BD5421" s="26" t="s">
        <v>154</v>
      </c>
      <c r="BE5421" s="26"/>
      <c r="BF5421" s="26" t="s">
        <v>99</v>
      </c>
      <c r="BG5421" s="26" t="s">
        <v>167</v>
      </c>
      <c r="BH5421" s="26" t="s">
        <v>99</v>
      </c>
      <c r="BI5421" s="26">
        <v>10</v>
      </c>
      <c r="BJ5421" s="26" t="s">
        <v>217</v>
      </c>
    </row>
    <row r="5422" spans="36:62" x14ac:dyDescent="0.25">
      <c r="AJ5422" s="26">
        <v>220</v>
      </c>
      <c r="AK5422" s="26">
        <v>2103490</v>
      </c>
      <c r="AL5422" s="264">
        <v>44269.775000000001</v>
      </c>
      <c r="AM5422" s="26" t="s">
        <v>147</v>
      </c>
      <c r="AN5422" s="26" t="s">
        <v>63</v>
      </c>
      <c r="AO5422" s="26" t="s">
        <v>156</v>
      </c>
      <c r="AP5422" s="26" t="s">
        <v>159</v>
      </c>
      <c r="AQ5422" s="26">
        <v>0</v>
      </c>
      <c r="AR5422" s="26">
        <v>44</v>
      </c>
      <c r="AS5422" s="26" t="s">
        <v>201</v>
      </c>
      <c r="AT5422" s="26" t="s">
        <v>654</v>
      </c>
      <c r="AU5422" s="26" t="s">
        <v>63</v>
      </c>
      <c r="AV5422" s="26" t="s">
        <v>63</v>
      </c>
      <c r="AW5422" s="26" t="s">
        <v>63</v>
      </c>
      <c r="AX5422" s="26" t="s">
        <v>63</v>
      </c>
      <c r="AY5422" s="26">
        <v>43.563040000000001</v>
      </c>
      <c r="AZ5422" s="26">
        <v>-101.232934</v>
      </c>
      <c r="BA5422" s="26" t="s">
        <v>208</v>
      </c>
      <c r="BB5422" s="26" t="s">
        <v>611</v>
      </c>
      <c r="BC5422" s="26" t="s">
        <v>68</v>
      </c>
      <c r="BD5422" s="26" t="s">
        <v>615</v>
      </c>
      <c r="BE5422" s="26"/>
      <c r="BF5422" s="26" t="s">
        <v>68</v>
      </c>
      <c r="BG5422" s="26" t="s">
        <v>209</v>
      </c>
      <c r="BH5422" s="26" t="s">
        <v>146</v>
      </c>
      <c r="BI5422" s="26">
        <v>10</v>
      </c>
      <c r="BJ5422" s="26" t="s">
        <v>217</v>
      </c>
    </row>
    <row r="5423" spans="36:62" x14ac:dyDescent="0.25">
      <c r="AJ5423" s="26">
        <v>221</v>
      </c>
      <c r="AK5423" s="26">
        <v>2103661</v>
      </c>
      <c r="AL5423" s="264">
        <v>44266.295138888891</v>
      </c>
      <c r="AM5423" s="26" t="s">
        <v>565</v>
      </c>
      <c r="AN5423" s="26" t="s">
        <v>63</v>
      </c>
      <c r="AO5423" s="26" t="s">
        <v>156</v>
      </c>
      <c r="AP5423" s="26" t="s">
        <v>726</v>
      </c>
      <c r="AQ5423" s="26">
        <v>0</v>
      </c>
      <c r="AR5423" s="26">
        <v>83</v>
      </c>
      <c r="AS5423" s="26" t="s">
        <v>628</v>
      </c>
      <c r="AT5423" s="26" t="s">
        <v>71</v>
      </c>
      <c r="AU5423" s="26" t="s">
        <v>63</v>
      </c>
      <c r="AV5423" s="26" t="s">
        <v>63</v>
      </c>
      <c r="AW5423" s="26" t="s">
        <v>63</v>
      </c>
      <c r="AX5423" s="26" t="s">
        <v>63</v>
      </c>
      <c r="AY5423" s="26">
        <v>43.882072000000001</v>
      </c>
      <c r="AZ5423" s="26">
        <v>-100.705848</v>
      </c>
      <c r="BA5423" s="26" t="s">
        <v>185</v>
      </c>
      <c r="BB5423" s="26" t="s">
        <v>690</v>
      </c>
      <c r="BC5423" s="26" t="s">
        <v>1297</v>
      </c>
      <c r="BD5423" s="26" t="s">
        <v>615</v>
      </c>
      <c r="BE5423" s="26" t="s">
        <v>1584</v>
      </c>
      <c r="BF5423" s="26" t="s">
        <v>68</v>
      </c>
      <c r="BG5423" s="26" t="s">
        <v>759</v>
      </c>
      <c r="BH5423" s="26" t="s">
        <v>175</v>
      </c>
      <c r="BI5423" s="26">
        <v>10</v>
      </c>
      <c r="BJ5423" s="26" t="s">
        <v>217</v>
      </c>
    </row>
    <row r="5424" spans="36:62" x14ac:dyDescent="0.25">
      <c r="AJ5424" s="26">
        <v>222</v>
      </c>
      <c r="AK5424" s="26">
        <v>2105910</v>
      </c>
      <c r="AL5424" s="264">
        <v>44330.801388888889</v>
      </c>
      <c r="AM5424" s="26" t="s">
        <v>565</v>
      </c>
      <c r="AN5424" s="26" t="s">
        <v>63</v>
      </c>
      <c r="AO5424" s="26"/>
      <c r="AP5424" s="26"/>
      <c r="AQ5424" s="26">
        <v>-1</v>
      </c>
      <c r="AR5424" s="26">
        <v>83</v>
      </c>
      <c r="AS5424" s="26" t="s">
        <v>168</v>
      </c>
      <c r="AT5424" s="26" t="s">
        <v>74</v>
      </c>
      <c r="AU5424" s="26" t="s">
        <v>63</v>
      </c>
      <c r="AV5424" s="26" t="s">
        <v>63</v>
      </c>
      <c r="AW5424" s="26" t="s">
        <v>63</v>
      </c>
      <c r="AX5424" s="26" t="s">
        <v>63</v>
      </c>
      <c r="AY5424" s="26">
        <v>43.847051999999898</v>
      </c>
      <c r="AZ5424" s="26">
        <v>-100.705866</v>
      </c>
      <c r="BA5424" s="26" t="s">
        <v>185</v>
      </c>
      <c r="BB5424" s="26" t="s">
        <v>157</v>
      </c>
      <c r="BC5424" s="26" t="s">
        <v>167</v>
      </c>
      <c r="BD5424" s="26" t="s">
        <v>154</v>
      </c>
      <c r="BE5424" s="26"/>
      <c r="BF5424" s="26" t="s">
        <v>99</v>
      </c>
      <c r="BG5424" s="26" t="s">
        <v>167</v>
      </c>
      <c r="BH5424" s="26" t="s">
        <v>99</v>
      </c>
      <c r="BI5424" s="26">
        <v>10</v>
      </c>
      <c r="BJ5424" s="26" t="s">
        <v>217</v>
      </c>
    </row>
    <row r="5425" spans="36:62" x14ac:dyDescent="0.25">
      <c r="AJ5425" s="26">
        <v>224</v>
      </c>
      <c r="AK5425" s="26">
        <v>1819860</v>
      </c>
      <c r="AL5425" s="264">
        <v>43310.652777777781</v>
      </c>
      <c r="AM5425" s="26" t="s">
        <v>565</v>
      </c>
      <c r="AN5425" s="26" t="s">
        <v>63</v>
      </c>
      <c r="AO5425" s="26" t="s">
        <v>214</v>
      </c>
      <c r="AP5425" s="26" t="s">
        <v>159</v>
      </c>
      <c r="AQ5425" s="26">
        <v>0</v>
      </c>
      <c r="AR5425" s="26">
        <v>83</v>
      </c>
      <c r="AS5425" s="26" t="s">
        <v>971</v>
      </c>
      <c r="AT5425" s="26" t="s">
        <v>74</v>
      </c>
      <c r="AU5425" s="26" t="s">
        <v>63</v>
      </c>
      <c r="AV5425" s="26" t="s">
        <v>63</v>
      </c>
      <c r="AW5425" s="26" t="s">
        <v>63</v>
      </c>
      <c r="AX5425" s="26" t="s">
        <v>63</v>
      </c>
      <c r="AY5425" s="26">
        <v>43.779957000000003</v>
      </c>
      <c r="AZ5425" s="26">
        <v>-100.677166</v>
      </c>
      <c r="BA5425" s="26" t="s">
        <v>166</v>
      </c>
      <c r="BB5425" s="26" t="s">
        <v>1164</v>
      </c>
      <c r="BC5425" s="26" t="s">
        <v>967</v>
      </c>
      <c r="BD5425" s="26" t="s">
        <v>68</v>
      </c>
      <c r="BE5425" s="26" t="s">
        <v>1388</v>
      </c>
      <c r="BF5425" s="26" t="s">
        <v>68</v>
      </c>
      <c r="BG5425" s="26" t="s">
        <v>68</v>
      </c>
      <c r="BH5425" s="26" t="s">
        <v>1229</v>
      </c>
      <c r="BI5425" s="26">
        <v>10</v>
      </c>
      <c r="BJ5425" s="26" t="s">
        <v>19</v>
      </c>
    </row>
    <row r="5426" spans="36:62" x14ac:dyDescent="0.25">
      <c r="AJ5426" s="26">
        <v>225</v>
      </c>
      <c r="AK5426" s="26">
        <v>2112934</v>
      </c>
      <c r="AL5426" s="264">
        <v>44456.441666666666</v>
      </c>
      <c r="AM5426" s="26" t="s">
        <v>573</v>
      </c>
      <c r="AN5426" s="26" t="s">
        <v>63</v>
      </c>
      <c r="AO5426" s="26" t="s">
        <v>156</v>
      </c>
      <c r="AP5426" s="26" t="s">
        <v>961</v>
      </c>
      <c r="AQ5426" s="26">
        <v>0</v>
      </c>
      <c r="AR5426" s="26">
        <v>44</v>
      </c>
      <c r="AS5426" s="26" t="s">
        <v>689</v>
      </c>
      <c r="AT5426" s="26" t="s">
        <v>71</v>
      </c>
      <c r="AU5426" s="26" t="s">
        <v>63</v>
      </c>
      <c r="AV5426" s="26" t="s">
        <v>63</v>
      </c>
      <c r="AW5426" s="26" t="s">
        <v>63</v>
      </c>
      <c r="AX5426" s="26" t="s">
        <v>63</v>
      </c>
      <c r="AY5426" s="26">
        <v>43.562072000000001</v>
      </c>
      <c r="AZ5426" s="26">
        <v>-101.201701</v>
      </c>
      <c r="BA5426" s="26" t="s">
        <v>483</v>
      </c>
      <c r="BB5426" s="26" t="s">
        <v>811</v>
      </c>
      <c r="BC5426" s="26" t="s">
        <v>659</v>
      </c>
      <c r="BD5426" s="26" t="s">
        <v>68</v>
      </c>
      <c r="BE5426" s="26" t="s">
        <v>1726</v>
      </c>
      <c r="BF5426" s="26" t="s">
        <v>68</v>
      </c>
      <c r="BG5426" s="26" t="s">
        <v>68</v>
      </c>
      <c r="BH5426" s="26" t="s">
        <v>646</v>
      </c>
      <c r="BI5426" s="26">
        <v>10</v>
      </c>
      <c r="BJ5426" s="26" t="s">
        <v>217</v>
      </c>
    </row>
    <row r="5427" spans="36:62" x14ac:dyDescent="0.25">
      <c r="AJ5427" s="26">
        <v>226</v>
      </c>
      <c r="AK5427" s="26">
        <v>2114054</v>
      </c>
      <c r="AL5427" s="264">
        <v>44455.845833333333</v>
      </c>
      <c r="AM5427" s="26" t="s">
        <v>573</v>
      </c>
      <c r="AN5427" s="26" t="s">
        <v>63</v>
      </c>
      <c r="AO5427" s="26" t="s">
        <v>173</v>
      </c>
      <c r="AP5427" s="26" t="s">
        <v>159</v>
      </c>
      <c r="AQ5427" s="26">
        <v>0</v>
      </c>
      <c r="AR5427" s="26">
        <v>83</v>
      </c>
      <c r="AS5427" s="26" t="s">
        <v>188</v>
      </c>
      <c r="AT5427" s="26" t="s">
        <v>74</v>
      </c>
      <c r="AU5427" s="26" t="s">
        <v>63</v>
      </c>
      <c r="AV5427" s="26" t="s">
        <v>63</v>
      </c>
      <c r="AW5427" s="26" t="s">
        <v>63</v>
      </c>
      <c r="AX5427" s="26" t="s">
        <v>63</v>
      </c>
      <c r="AY5427" s="26">
        <v>43.591641000000003</v>
      </c>
      <c r="AZ5427" s="26">
        <v>-100.752011999999</v>
      </c>
      <c r="BA5427" s="26" t="s">
        <v>158</v>
      </c>
      <c r="BB5427" s="26" t="s">
        <v>157</v>
      </c>
      <c r="BC5427" s="26" t="s">
        <v>614</v>
      </c>
      <c r="BD5427" s="26" t="s">
        <v>615</v>
      </c>
      <c r="BE5427" s="26"/>
      <c r="BF5427" s="26" t="s">
        <v>68</v>
      </c>
      <c r="BG5427" s="26" t="s">
        <v>68</v>
      </c>
      <c r="BH5427" s="26" t="s">
        <v>146</v>
      </c>
      <c r="BI5427" s="26">
        <v>10</v>
      </c>
      <c r="BJ5427" s="26" t="s">
        <v>19</v>
      </c>
    </row>
    <row r="5428" spans="36:62" x14ac:dyDescent="0.25">
      <c r="AJ5428" s="26">
        <v>227</v>
      </c>
      <c r="AK5428" s="26">
        <v>2119360</v>
      </c>
      <c r="AL5428" s="264">
        <v>44556.552083333336</v>
      </c>
      <c r="AM5428" s="26" t="s">
        <v>565</v>
      </c>
      <c r="AN5428" s="26" t="s">
        <v>63</v>
      </c>
      <c r="AO5428" s="26" t="s">
        <v>156</v>
      </c>
      <c r="AP5428" s="26" t="s">
        <v>686</v>
      </c>
      <c r="AQ5428" s="26">
        <v>0</v>
      </c>
      <c r="AR5428" s="26">
        <v>83</v>
      </c>
      <c r="AS5428" s="26" t="s">
        <v>628</v>
      </c>
      <c r="AT5428" s="26" t="s">
        <v>74</v>
      </c>
      <c r="AU5428" s="26" t="s">
        <v>63</v>
      </c>
      <c r="AV5428" s="26" t="s">
        <v>63</v>
      </c>
      <c r="AW5428" s="26" t="s">
        <v>63</v>
      </c>
      <c r="AX5428" s="26" t="s">
        <v>63</v>
      </c>
      <c r="AY5428" s="26">
        <v>43.884160000000001</v>
      </c>
      <c r="AZ5428" s="26">
        <v>-100.705859</v>
      </c>
      <c r="BA5428" s="26" t="s">
        <v>185</v>
      </c>
      <c r="BB5428" s="26" t="s">
        <v>1141</v>
      </c>
      <c r="BC5428" s="26" t="s">
        <v>614</v>
      </c>
      <c r="BD5428" s="26" t="s">
        <v>615</v>
      </c>
      <c r="BE5428" s="26" t="s">
        <v>1151</v>
      </c>
      <c r="BF5428" s="26" t="s">
        <v>68</v>
      </c>
      <c r="BG5428" s="26" t="s">
        <v>68</v>
      </c>
      <c r="BH5428" s="26" t="s">
        <v>175</v>
      </c>
      <c r="BI5428" s="26">
        <v>10</v>
      </c>
      <c r="BJ5428" s="26" t="s">
        <v>217</v>
      </c>
    </row>
    <row r="5429" spans="36:62" x14ac:dyDescent="0.25">
      <c r="AJ5429" s="26">
        <v>228</v>
      </c>
      <c r="AK5429" s="26">
        <v>2117081</v>
      </c>
      <c r="AL5429" s="264">
        <v>44519.78125</v>
      </c>
      <c r="AM5429" s="26" t="s">
        <v>565</v>
      </c>
      <c r="AN5429" s="26" t="s">
        <v>63</v>
      </c>
      <c r="AO5429" s="26"/>
      <c r="AP5429" s="26"/>
      <c r="AQ5429" s="26">
        <v>-1</v>
      </c>
      <c r="AR5429" s="26">
        <v>83</v>
      </c>
      <c r="AS5429" s="26" t="s">
        <v>168</v>
      </c>
      <c r="AT5429" s="26" t="s">
        <v>71</v>
      </c>
      <c r="AU5429" s="26" t="s">
        <v>63</v>
      </c>
      <c r="AV5429" s="26" t="s">
        <v>63</v>
      </c>
      <c r="AW5429" s="26" t="s">
        <v>63</v>
      </c>
      <c r="AX5429" s="26" t="s">
        <v>63</v>
      </c>
      <c r="AY5429" s="26">
        <v>43.802236999999899</v>
      </c>
      <c r="AZ5429" s="26">
        <v>-100.689395</v>
      </c>
      <c r="BA5429" s="26" t="s">
        <v>185</v>
      </c>
      <c r="BB5429" s="26" t="s">
        <v>165</v>
      </c>
      <c r="BC5429" s="26" t="s">
        <v>167</v>
      </c>
      <c r="BD5429" s="26" t="s">
        <v>154</v>
      </c>
      <c r="BE5429" s="26"/>
      <c r="BF5429" s="26" t="s">
        <v>99</v>
      </c>
      <c r="BG5429" s="26" t="s">
        <v>167</v>
      </c>
      <c r="BH5429" s="26" t="s">
        <v>99</v>
      </c>
      <c r="BI5429" s="26">
        <v>10</v>
      </c>
      <c r="BJ5429" s="26" t="s">
        <v>217</v>
      </c>
    </row>
    <row r="5430" spans="36:62" x14ac:dyDescent="0.25">
      <c r="AJ5430" s="26">
        <v>229</v>
      </c>
      <c r="AK5430" s="26">
        <v>2117212</v>
      </c>
      <c r="AL5430" s="264">
        <v>44525.708333333336</v>
      </c>
      <c r="AM5430" s="26" t="s">
        <v>573</v>
      </c>
      <c r="AN5430" s="26" t="s">
        <v>63</v>
      </c>
      <c r="AO5430" s="26"/>
      <c r="AP5430" s="26"/>
      <c r="AQ5430" s="26">
        <v>-1</v>
      </c>
      <c r="AR5430" s="26">
        <v>83</v>
      </c>
      <c r="AS5430" s="26" t="s">
        <v>168</v>
      </c>
      <c r="AT5430" s="26" t="s">
        <v>71</v>
      </c>
      <c r="AU5430" s="26" t="s">
        <v>63</v>
      </c>
      <c r="AV5430" s="26" t="s">
        <v>63</v>
      </c>
      <c r="AW5430" s="26" t="s">
        <v>63</v>
      </c>
      <c r="AX5430" s="26" t="s">
        <v>63</v>
      </c>
      <c r="AY5430" s="26">
        <v>43.670453000000002</v>
      </c>
      <c r="AZ5430" s="26">
        <v>-100.71355200000001</v>
      </c>
      <c r="BA5430" s="26" t="s">
        <v>185</v>
      </c>
      <c r="BB5430" s="26" t="s">
        <v>157</v>
      </c>
      <c r="BC5430" s="26" t="s">
        <v>167</v>
      </c>
      <c r="BD5430" s="26" t="s">
        <v>154</v>
      </c>
      <c r="BE5430" s="26"/>
      <c r="BF5430" s="26" t="s">
        <v>99</v>
      </c>
      <c r="BG5430" s="26" t="s">
        <v>167</v>
      </c>
      <c r="BH5430" s="26" t="s">
        <v>99</v>
      </c>
      <c r="BI5430" s="26">
        <v>10</v>
      </c>
      <c r="BJ5430" s="26" t="s">
        <v>217</v>
      </c>
    </row>
    <row r="5431" spans="36:62" x14ac:dyDescent="0.25">
      <c r="AJ5431" s="26">
        <v>230</v>
      </c>
      <c r="AK5431" s="26">
        <v>2117213</v>
      </c>
      <c r="AL5431" s="264">
        <v>44525.875</v>
      </c>
      <c r="AM5431" s="26" t="s">
        <v>573</v>
      </c>
      <c r="AN5431" s="26" t="s">
        <v>63</v>
      </c>
      <c r="AO5431" s="26"/>
      <c r="AP5431" s="26"/>
      <c r="AQ5431" s="26">
        <v>-1</v>
      </c>
      <c r="AR5431" s="26">
        <v>83</v>
      </c>
      <c r="AS5431" s="26" t="s">
        <v>168</v>
      </c>
      <c r="AT5431" s="26" t="s">
        <v>71</v>
      </c>
      <c r="AU5431" s="26" t="s">
        <v>63</v>
      </c>
      <c r="AV5431" s="26" t="s">
        <v>63</v>
      </c>
      <c r="AW5431" s="26" t="s">
        <v>63</v>
      </c>
      <c r="AX5431" s="26" t="s">
        <v>63</v>
      </c>
      <c r="AY5431" s="26">
        <v>43.679276000000002</v>
      </c>
      <c r="AZ5431" s="26">
        <v>-100.712115999999</v>
      </c>
      <c r="BA5431" s="26" t="s">
        <v>185</v>
      </c>
      <c r="BB5431" s="26" t="s">
        <v>157</v>
      </c>
      <c r="BC5431" s="26" t="s">
        <v>167</v>
      </c>
      <c r="BD5431" s="26" t="s">
        <v>154</v>
      </c>
      <c r="BE5431" s="26"/>
      <c r="BF5431" s="26" t="s">
        <v>99</v>
      </c>
      <c r="BG5431" s="26" t="s">
        <v>167</v>
      </c>
      <c r="BH5431" s="26" t="s">
        <v>99</v>
      </c>
      <c r="BI5431" s="26">
        <v>10</v>
      </c>
      <c r="BJ5431" s="26" t="s">
        <v>217</v>
      </c>
    </row>
    <row r="5432" spans="36:62" x14ac:dyDescent="0.25">
      <c r="AJ5432" s="26">
        <v>231</v>
      </c>
      <c r="AK5432" s="26">
        <v>2117214</v>
      </c>
      <c r="AL5432" s="264">
        <v>44527.791666666664</v>
      </c>
      <c r="AM5432" s="26" t="s">
        <v>573</v>
      </c>
      <c r="AN5432" s="26" t="s">
        <v>63</v>
      </c>
      <c r="AO5432" s="26"/>
      <c r="AP5432" s="26"/>
      <c r="AQ5432" s="26">
        <v>-1</v>
      </c>
      <c r="AR5432" s="26">
        <v>83</v>
      </c>
      <c r="AS5432" s="26" t="s">
        <v>168</v>
      </c>
      <c r="AT5432" s="26" t="s">
        <v>71</v>
      </c>
      <c r="AU5432" s="26" t="s">
        <v>63</v>
      </c>
      <c r="AV5432" s="26" t="s">
        <v>63</v>
      </c>
      <c r="AW5432" s="26" t="s">
        <v>63</v>
      </c>
      <c r="AX5432" s="26" t="s">
        <v>63</v>
      </c>
      <c r="AY5432" s="26">
        <v>43.646430000000002</v>
      </c>
      <c r="AZ5432" s="26">
        <v>-100.734662</v>
      </c>
      <c r="BA5432" s="26" t="s">
        <v>158</v>
      </c>
      <c r="BB5432" s="26" t="s">
        <v>157</v>
      </c>
      <c r="BC5432" s="26" t="s">
        <v>167</v>
      </c>
      <c r="BD5432" s="26" t="s">
        <v>154</v>
      </c>
      <c r="BE5432" s="26"/>
      <c r="BF5432" s="26" t="s">
        <v>99</v>
      </c>
      <c r="BG5432" s="26" t="s">
        <v>167</v>
      </c>
      <c r="BH5432" s="26" t="s">
        <v>99</v>
      </c>
      <c r="BI5432" s="26">
        <v>10</v>
      </c>
      <c r="BJ5432" s="26" t="s">
        <v>217</v>
      </c>
    </row>
    <row r="5433" spans="36:62" x14ac:dyDescent="0.25">
      <c r="AJ5433" s="26">
        <v>232</v>
      </c>
      <c r="AK5433" s="26">
        <v>2119656</v>
      </c>
      <c r="AL5433" s="264">
        <v>44556.513194444444</v>
      </c>
      <c r="AM5433" s="26" t="s">
        <v>565</v>
      </c>
      <c r="AN5433" s="26" t="s">
        <v>63</v>
      </c>
      <c r="AO5433" s="26" t="s">
        <v>156</v>
      </c>
      <c r="AP5433" s="26" t="s">
        <v>1189</v>
      </c>
      <c r="AQ5433" s="26">
        <v>0</v>
      </c>
      <c r="AR5433" s="26">
        <v>83</v>
      </c>
      <c r="AS5433" s="26" t="s">
        <v>1160</v>
      </c>
      <c r="AT5433" s="26" t="s">
        <v>854</v>
      </c>
      <c r="AU5433" s="26" t="s">
        <v>63</v>
      </c>
      <c r="AV5433" s="26" t="s">
        <v>63</v>
      </c>
      <c r="AW5433" s="26" t="s">
        <v>63</v>
      </c>
      <c r="AX5433" s="26" t="s">
        <v>63</v>
      </c>
      <c r="AY5433" s="26">
        <v>43.884160000000001</v>
      </c>
      <c r="AZ5433" s="26">
        <v>-100.705859</v>
      </c>
      <c r="BA5433" s="26" t="s">
        <v>485</v>
      </c>
      <c r="BB5433" s="26" t="s">
        <v>609</v>
      </c>
      <c r="BC5433" s="26" t="s">
        <v>761</v>
      </c>
      <c r="BD5433" s="26" t="s">
        <v>615</v>
      </c>
      <c r="BE5433" s="26"/>
      <c r="BF5433" s="26" t="s">
        <v>68</v>
      </c>
      <c r="BG5433" s="26" t="s">
        <v>209</v>
      </c>
      <c r="BH5433" s="26" t="s">
        <v>146</v>
      </c>
      <c r="BI5433" s="26">
        <v>10</v>
      </c>
      <c r="BJ5433" s="26" t="s">
        <v>217</v>
      </c>
    </row>
    <row r="5434" spans="36:62" x14ac:dyDescent="0.25">
      <c r="AJ5434" s="26">
        <v>233</v>
      </c>
      <c r="AK5434" s="26">
        <v>2119657</v>
      </c>
      <c r="AL5434" s="264">
        <v>44556.541666666664</v>
      </c>
      <c r="AM5434" s="26" t="s">
        <v>565</v>
      </c>
      <c r="AN5434" s="26" t="s">
        <v>63</v>
      </c>
      <c r="AO5434" s="26" t="s">
        <v>156</v>
      </c>
      <c r="AP5434" s="26" t="s">
        <v>1586</v>
      </c>
      <c r="AQ5434" s="26">
        <v>0</v>
      </c>
      <c r="AR5434" s="26">
        <v>83</v>
      </c>
      <c r="AS5434" s="26" t="s">
        <v>1587</v>
      </c>
      <c r="AT5434" s="26" t="s">
        <v>854</v>
      </c>
      <c r="AU5434" s="26" t="s">
        <v>63</v>
      </c>
      <c r="AV5434" s="26" t="s">
        <v>63</v>
      </c>
      <c r="AW5434" s="26" t="s">
        <v>63</v>
      </c>
      <c r="AX5434" s="26" t="s">
        <v>63</v>
      </c>
      <c r="AY5434" s="26">
        <v>43.884160000000001</v>
      </c>
      <c r="AZ5434" s="26">
        <v>-100.705859</v>
      </c>
      <c r="BA5434" s="26" t="s">
        <v>483</v>
      </c>
      <c r="BB5434" s="26" t="s">
        <v>826</v>
      </c>
      <c r="BC5434" s="26" t="s">
        <v>1588</v>
      </c>
      <c r="BD5434" s="26" t="s">
        <v>828</v>
      </c>
      <c r="BE5434" s="26" t="s">
        <v>677</v>
      </c>
      <c r="BF5434" s="26" t="s">
        <v>829</v>
      </c>
      <c r="BG5434" s="26" t="s">
        <v>1589</v>
      </c>
      <c r="BH5434" s="26" t="s">
        <v>830</v>
      </c>
      <c r="BI5434" s="26">
        <v>10</v>
      </c>
      <c r="BJ5434" s="26" t="s">
        <v>217</v>
      </c>
    </row>
    <row r="5435" spans="36:62" x14ac:dyDescent="0.25">
      <c r="AJ5435" s="26">
        <v>234</v>
      </c>
      <c r="AK5435" s="26">
        <v>2119778</v>
      </c>
      <c r="AL5435" s="264">
        <v>44555.743055555555</v>
      </c>
      <c r="AM5435" s="26" t="s">
        <v>565</v>
      </c>
      <c r="AN5435" s="26" t="s">
        <v>63</v>
      </c>
      <c r="AO5435" s="26" t="s">
        <v>156</v>
      </c>
      <c r="AP5435" s="26" t="s">
        <v>961</v>
      </c>
      <c r="AQ5435" s="26">
        <v>0</v>
      </c>
      <c r="AR5435" s="26">
        <v>83</v>
      </c>
      <c r="AS5435" s="26" t="s">
        <v>628</v>
      </c>
      <c r="AT5435" s="26" t="s">
        <v>71</v>
      </c>
      <c r="AU5435" s="26" t="s">
        <v>63</v>
      </c>
      <c r="AV5435" s="26" t="s">
        <v>63</v>
      </c>
      <c r="AW5435" s="26" t="s">
        <v>63</v>
      </c>
      <c r="AX5435" s="26" t="s">
        <v>63</v>
      </c>
      <c r="AY5435" s="26">
        <v>43.878504</v>
      </c>
      <c r="AZ5435" s="26">
        <v>-100.705842</v>
      </c>
      <c r="BA5435" s="26" t="s">
        <v>490</v>
      </c>
      <c r="BB5435" s="26" t="s">
        <v>672</v>
      </c>
      <c r="BC5435" s="26" t="s">
        <v>659</v>
      </c>
      <c r="BD5435" s="26" t="s">
        <v>68</v>
      </c>
      <c r="BE5435" s="26" t="s">
        <v>745</v>
      </c>
      <c r="BF5435" s="26" t="s">
        <v>68</v>
      </c>
      <c r="BG5435" s="26" t="s">
        <v>68</v>
      </c>
      <c r="BH5435" s="26" t="s">
        <v>646</v>
      </c>
      <c r="BI5435" s="26">
        <v>10</v>
      </c>
      <c r="BJ5435" s="26" t="s">
        <v>217</v>
      </c>
    </row>
    <row r="5436" spans="36:62" x14ac:dyDescent="0.25">
      <c r="AJ5436" s="26">
        <v>235</v>
      </c>
      <c r="AK5436" s="26">
        <v>2200477</v>
      </c>
      <c r="AL5436" s="264">
        <v>44571.427777777775</v>
      </c>
      <c r="AM5436" s="26" t="s">
        <v>565</v>
      </c>
      <c r="AN5436" s="26" t="s">
        <v>63</v>
      </c>
      <c r="AO5436" s="26"/>
      <c r="AP5436" s="26"/>
      <c r="AQ5436" s="26">
        <v>-1</v>
      </c>
      <c r="AR5436" s="26">
        <v>83</v>
      </c>
      <c r="AS5436" s="26" t="s">
        <v>168</v>
      </c>
      <c r="AT5436" s="26" t="s">
        <v>71</v>
      </c>
      <c r="AU5436" s="26" t="s">
        <v>63</v>
      </c>
      <c r="AV5436" s="26" t="s">
        <v>63</v>
      </c>
      <c r="AW5436" s="26" t="s">
        <v>63</v>
      </c>
      <c r="AX5436" s="26" t="s">
        <v>63</v>
      </c>
      <c r="AY5436" s="26">
        <v>43.718252</v>
      </c>
      <c r="AZ5436" s="26">
        <v>-100.682035999999</v>
      </c>
      <c r="BA5436" s="26" t="s">
        <v>166</v>
      </c>
      <c r="BB5436" s="26" t="s">
        <v>157</v>
      </c>
      <c r="BC5436" s="26" t="s">
        <v>167</v>
      </c>
      <c r="BD5436" s="26" t="s">
        <v>154</v>
      </c>
      <c r="BE5436" s="26"/>
      <c r="BF5436" s="26" t="s">
        <v>99</v>
      </c>
      <c r="BG5436" s="26" t="s">
        <v>167</v>
      </c>
      <c r="BH5436" s="26" t="s">
        <v>99</v>
      </c>
      <c r="BI5436" s="26">
        <v>10</v>
      </c>
      <c r="BJ5436" s="26" t="s">
        <v>217</v>
      </c>
    </row>
    <row r="5437" spans="36:62" x14ac:dyDescent="0.25">
      <c r="AJ5437" s="26">
        <v>239</v>
      </c>
      <c r="AK5437" s="26">
        <v>2202552</v>
      </c>
      <c r="AL5437" s="264">
        <v>44625.481249999997</v>
      </c>
      <c r="AM5437" s="26" t="s">
        <v>565</v>
      </c>
      <c r="AN5437" s="26" t="s">
        <v>63</v>
      </c>
      <c r="AO5437" s="26" t="s">
        <v>156</v>
      </c>
      <c r="AP5437" s="26" t="s">
        <v>159</v>
      </c>
      <c r="AQ5437" s="26">
        <v>0</v>
      </c>
      <c r="AR5437" s="26">
        <v>90</v>
      </c>
      <c r="AS5437" s="26" t="s">
        <v>1562</v>
      </c>
      <c r="AT5437" s="26" t="s">
        <v>663</v>
      </c>
      <c r="AU5437" s="26" t="s">
        <v>63</v>
      </c>
      <c r="AV5437" s="26" t="s">
        <v>63</v>
      </c>
      <c r="AW5437" s="26" t="s">
        <v>63</v>
      </c>
      <c r="AX5437" s="26" t="s">
        <v>63</v>
      </c>
      <c r="AY5437" s="26">
        <v>43.883260999999898</v>
      </c>
      <c r="AZ5437" s="26">
        <v>-100.702922999999</v>
      </c>
      <c r="BA5437" s="26" t="s">
        <v>166</v>
      </c>
      <c r="BB5437" s="26" t="s">
        <v>609</v>
      </c>
      <c r="BC5437" s="26" t="s">
        <v>614</v>
      </c>
      <c r="BD5437" s="26" t="s">
        <v>615</v>
      </c>
      <c r="BE5437" s="26"/>
      <c r="BF5437" s="26" t="s">
        <v>68</v>
      </c>
      <c r="BG5437" s="26" t="s">
        <v>68</v>
      </c>
      <c r="BH5437" s="26" t="s">
        <v>160</v>
      </c>
      <c r="BI5437" s="26">
        <v>10</v>
      </c>
      <c r="BJ5437" s="26" t="s">
        <v>217</v>
      </c>
    </row>
    <row r="5438" spans="36:62" x14ac:dyDescent="0.25">
      <c r="AJ5438" s="26">
        <v>241</v>
      </c>
      <c r="AK5438" s="26">
        <v>2205675</v>
      </c>
      <c r="AL5438" s="264">
        <v>44693.21875</v>
      </c>
      <c r="AM5438" s="26" t="s">
        <v>573</v>
      </c>
      <c r="AN5438" s="26" t="s">
        <v>63</v>
      </c>
      <c r="AO5438" s="26" t="s">
        <v>156</v>
      </c>
      <c r="AP5438" s="26" t="s">
        <v>159</v>
      </c>
      <c r="AQ5438" s="26">
        <v>0</v>
      </c>
      <c r="AR5438" s="26">
        <v>44</v>
      </c>
      <c r="AS5438" s="26" t="s">
        <v>188</v>
      </c>
      <c r="AT5438" s="26" t="s">
        <v>1120</v>
      </c>
      <c r="AU5438" s="26" t="s">
        <v>69</v>
      </c>
      <c r="AV5438" s="26" t="s">
        <v>63</v>
      </c>
      <c r="AW5438" s="26" t="s">
        <v>63</v>
      </c>
      <c r="AX5438" s="26" t="s">
        <v>63</v>
      </c>
      <c r="AY5438" s="26">
        <v>43.562984999999898</v>
      </c>
      <c r="AZ5438" s="26">
        <v>-101.211808</v>
      </c>
      <c r="BA5438" s="26" t="s">
        <v>208</v>
      </c>
      <c r="BB5438" s="26" t="s">
        <v>609</v>
      </c>
      <c r="BC5438" s="26" t="s">
        <v>751</v>
      </c>
      <c r="BD5438" s="26" t="s">
        <v>68</v>
      </c>
      <c r="BE5438" s="26"/>
      <c r="BF5438" s="26" t="s">
        <v>68</v>
      </c>
      <c r="BG5438" s="26" t="s">
        <v>68</v>
      </c>
      <c r="BH5438" s="26" t="s">
        <v>160</v>
      </c>
      <c r="BI5438" s="26">
        <v>10</v>
      </c>
      <c r="BJ5438" s="26" t="s">
        <v>217</v>
      </c>
    </row>
    <row r="5439" spans="36:62" x14ac:dyDescent="0.25">
      <c r="AJ5439" s="26">
        <v>244</v>
      </c>
      <c r="AK5439" s="26">
        <v>2209886</v>
      </c>
      <c r="AL5439" s="264">
        <v>44778.524305555555</v>
      </c>
      <c r="AM5439" s="26" t="s">
        <v>565</v>
      </c>
      <c r="AN5439" s="26" t="s">
        <v>63</v>
      </c>
      <c r="AO5439" s="26" t="s">
        <v>720</v>
      </c>
      <c r="AP5439" s="26" t="s">
        <v>159</v>
      </c>
      <c r="AQ5439" s="26">
        <v>-1</v>
      </c>
      <c r="AR5439" s="26">
        <v>83</v>
      </c>
      <c r="AS5439" s="26" t="s">
        <v>184</v>
      </c>
      <c r="AT5439" s="26" t="s">
        <v>71</v>
      </c>
      <c r="AU5439" s="26" t="s">
        <v>63</v>
      </c>
      <c r="AV5439" s="26" t="s">
        <v>63</v>
      </c>
      <c r="AW5439" s="26" t="s">
        <v>63</v>
      </c>
      <c r="AX5439" s="26" t="s">
        <v>63</v>
      </c>
      <c r="AY5439" s="26">
        <v>43.816440999999898</v>
      </c>
      <c r="AZ5439" s="26">
        <v>-100.694845999999</v>
      </c>
      <c r="BA5439" s="26" t="s">
        <v>37</v>
      </c>
      <c r="BB5439" s="26" t="s">
        <v>157</v>
      </c>
      <c r="BC5439" s="26" t="s">
        <v>162</v>
      </c>
      <c r="BD5439" s="26" t="s">
        <v>68</v>
      </c>
      <c r="BE5439" s="26"/>
      <c r="BF5439" s="26" t="s">
        <v>68</v>
      </c>
      <c r="BG5439" s="26" t="s">
        <v>68</v>
      </c>
      <c r="BH5439" s="26" t="s">
        <v>757</v>
      </c>
      <c r="BI5439" s="26">
        <v>10</v>
      </c>
      <c r="BJ5439" s="26" t="s">
        <v>19</v>
      </c>
    </row>
    <row r="5440" spans="36:62" x14ac:dyDescent="0.25">
      <c r="AJ5440" s="26">
        <v>245</v>
      </c>
      <c r="AK5440" s="26">
        <v>2209887</v>
      </c>
      <c r="AL5440" s="264">
        <v>44774.1875</v>
      </c>
      <c r="AM5440" s="26" t="s">
        <v>147</v>
      </c>
      <c r="AN5440" s="26" t="s">
        <v>63</v>
      </c>
      <c r="AO5440" s="26"/>
      <c r="AP5440" s="26"/>
      <c r="AQ5440" s="26">
        <v>-1</v>
      </c>
      <c r="AR5440" s="26">
        <v>44</v>
      </c>
      <c r="AS5440" s="26" t="s">
        <v>168</v>
      </c>
      <c r="AT5440" s="26" t="s">
        <v>71</v>
      </c>
      <c r="AU5440" s="26" t="s">
        <v>63</v>
      </c>
      <c r="AV5440" s="26" t="s">
        <v>63</v>
      </c>
      <c r="AW5440" s="26" t="s">
        <v>63</v>
      </c>
      <c r="AX5440" s="26" t="s">
        <v>63</v>
      </c>
      <c r="AY5440" s="26">
        <v>43.563367</v>
      </c>
      <c r="AZ5440" s="26">
        <v>-101.311121</v>
      </c>
      <c r="BA5440" s="26" t="s">
        <v>185</v>
      </c>
      <c r="BB5440" s="26" t="s">
        <v>609</v>
      </c>
      <c r="BC5440" s="26" t="s">
        <v>167</v>
      </c>
      <c r="BD5440" s="26" t="s">
        <v>154</v>
      </c>
      <c r="BE5440" s="26"/>
      <c r="BF5440" s="26" t="s">
        <v>99</v>
      </c>
      <c r="BG5440" s="26" t="s">
        <v>167</v>
      </c>
      <c r="BH5440" s="26" t="s">
        <v>99</v>
      </c>
      <c r="BI5440" s="26">
        <v>10</v>
      </c>
      <c r="BJ5440" s="26" t="s">
        <v>217</v>
      </c>
    </row>
    <row r="5441" spans="36:62" x14ac:dyDescent="0.25">
      <c r="AJ5441" s="26">
        <v>246</v>
      </c>
      <c r="AK5441" s="26">
        <v>2209932</v>
      </c>
      <c r="AL5441" s="264">
        <v>44784.572916666664</v>
      </c>
      <c r="AM5441" s="26" t="s">
        <v>565</v>
      </c>
      <c r="AN5441" s="26" t="s">
        <v>63</v>
      </c>
      <c r="AO5441" s="26" t="s">
        <v>204</v>
      </c>
      <c r="AP5441" s="26" t="s">
        <v>944</v>
      </c>
      <c r="AQ5441" s="26">
        <v>0</v>
      </c>
      <c r="AR5441" s="26">
        <v>83</v>
      </c>
      <c r="AS5441" s="26" t="s">
        <v>189</v>
      </c>
      <c r="AT5441" s="26" t="s">
        <v>71</v>
      </c>
      <c r="AU5441" s="26" t="s">
        <v>63</v>
      </c>
      <c r="AV5441" s="26" t="s">
        <v>63</v>
      </c>
      <c r="AW5441" s="26" t="s">
        <v>63</v>
      </c>
      <c r="AX5441" s="26" t="s">
        <v>63</v>
      </c>
      <c r="AY5441" s="26">
        <v>43.882072000000001</v>
      </c>
      <c r="AZ5441" s="26">
        <v>-100.705848</v>
      </c>
      <c r="BA5441" s="26" t="s">
        <v>37</v>
      </c>
      <c r="BB5441" s="26" t="s">
        <v>611</v>
      </c>
      <c r="BC5441" s="26" t="s">
        <v>68</v>
      </c>
      <c r="BD5441" s="26" t="s">
        <v>615</v>
      </c>
      <c r="BE5441" s="26"/>
      <c r="BF5441" s="26" t="s">
        <v>68</v>
      </c>
      <c r="BG5441" s="26" t="s">
        <v>68</v>
      </c>
      <c r="BH5441" s="26" t="s">
        <v>146</v>
      </c>
      <c r="BI5441" s="26">
        <v>10</v>
      </c>
      <c r="BJ5441" s="26" t="s">
        <v>217</v>
      </c>
    </row>
    <row r="5442" spans="36:62" x14ac:dyDescent="0.25">
      <c r="AJ5442" s="26">
        <v>247</v>
      </c>
      <c r="AK5442" s="26">
        <v>2210678</v>
      </c>
      <c r="AL5442" s="264">
        <v>44791.861111111109</v>
      </c>
      <c r="AM5442" s="26" t="s">
        <v>565</v>
      </c>
      <c r="AN5442" s="26" t="s">
        <v>63</v>
      </c>
      <c r="AO5442" s="26"/>
      <c r="AP5442" s="26"/>
      <c r="AQ5442" s="26">
        <v>-1</v>
      </c>
      <c r="AR5442" s="26">
        <v>83</v>
      </c>
      <c r="AS5442" s="26" t="s">
        <v>168</v>
      </c>
      <c r="AT5442" s="26" t="s">
        <v>71</v>
      </c>
      <c r="AU5442" s="26" t="s">
        <v>63</v>
      </c>
      <c r="AV5442" s="26" t="s">
        <v>63</v>
      </c>
      <c r="AW5442" s="26" t="s">
        <v>63</v>
      </c>
      <c r="AX5442" s="26" t="s">
        <v>63</v>
      </c>
      <c r="AY5442" s="26">
        <v>43.746203999999899</v>
      </c>
      <c r="AZ5442" s="26">
        <v>-100.683052</v>
      </c>
      <c r="BA5442" s="26" t="s">
        <v>158</v>
      </c>
      <c r="BB5442" s="26" t="s">
        <v>157</v>
      </c>
      <c r="BC5442" s="26" t="s">
        <v>167</v>
      </c>
      <c r="BD5442" s="26" t="s">
        <v>154</v>
      </c>
      <c r="BE5442" s="26"/>
      <c r="BF5442" s="26" t="s">
        <v>99</v>
      </c>
      <c r="BG5442" s="26" t="s">
        <v>167</v>
      </c>
      <c r="BH5442" s="26" t="s">
        <v>99</v>
      </c>
      <c r="BI5442" s="26">
        <v>10</v>
      </c>
      <c r="BJ5442" s="26" t="s">
        <v>217</v>
      </c>
    </row>
    <row r="5443" spans="36:62" x14ac:dyDescent="0.25">
      <c r="AJ5443" s="26">
        <v>248</v>
      </c>
      <c r="AK5443" s="26">
        <v>2212177</v>
      </c>
      <c r="AL5443" s="264">
        <v>44605.8125</v>
      </c>
      <c r="AM5443" s="26" t="s">
        <v>565</v>
      </c>
      <c r="AN5443" s="26" t="s">
        <v>63</v>
      </c>
      <c r="AO5443" s="26" t="s">
        <v>156</v>
      </c>
      <c r="AP5443" s="26" t="s">
        <v>159</v>
      </c>
      <c r="AQ5443" s="26">
        <v>0</v>
      </c>
      <c r="AR5443" s="26">
        <v>90</v>
      </c>
      <c r="AS5443" s="26" t="s">
        <v>1564</v>
      </c>
      <c r="AT5443" s="26" t="s">
        <v>71</v>
      </c>
      <c r="AU5443" s="26" t="s">
        <v>63</v>
      </c>
      <c r="AV5443" s="26" t="s">
        <v>63</v>
      </c>
      <c r="AW5443" s="26" t="s">
        <v>63</v>
      </c>
      <c r="AX5443" s="26" t="s">
        <v>63</v>
      </c>
      <c r="AY5443" s="26">
        <v>43.883263999999897</v>
      </c>
      <c r="AZ5443" s="26">
        <v>-100.704885</v>
      </c>
      <c r="BA5443" s="26" t="s">
        <v>185</v>
      </c>
      <c r="BB5443" s="26" t="s">
        <v>609</v>
      </c>
      <c r="BC5443" s="26" t="s">
        <v>68</v>
      </c>
      <c r="BD5443" s="26" t="s">
        <v>68</v>
      </c>
      <c r="BE5443" s="26"/>
      <c r="BF5443" s="26" t="s">
        <v>215</v>
      </c>
      <c r="BG5443" s="26" t="s">
        <v>68</v>
      </c>
      <c r="BH5443" s="26" t="s">
        <v>146</v>
      </c>
      <c r="BI5443" s="26">
        <v>10</v>
      </c>
      <c r="BJ5443" s="26" t="s">
        <v>217</v>
      </c>
    </row>
    <row r="5444" spans="36:62" x14ac:dyDescent="0.25">
      <c r="AJ5444" s="26">
        <v>249</v>
      </c>
      <c r="AK5444" s="26">
        <v>2212274</v>
      </c>
      <c r="AL5444" s="264">
        <v>44669.152777777781</v>
      </c>
      <c r="AM5444" s="26" t="s">
        <v>565</v>
      </c>
      <c r="AN5444" s="26" t="s">
        <v>63</v>
      </c>
      <c r="AO5444" s="26" t="s">
        <v>156</v>
      </c>
      <c r="AP5444" s="26" t="s">
        <v>159</v>
      </c>
      <c r="AQ5444" s="26">
        <v>0</v>
      </c>
      <c r="AR5444" s="26">
        <v>90</v>
      </c>
      <c r="AS5444" s="26" t="s">
        <v>638</v>
      </c>
      <c r="AT5444" s="26" t="s">
        <v>71</v>
      </c>
      <c r="AU5444" s="26" t="s">
        <v>63</v>
      </c>
      <c r="AV5444" s="26" t="s">
        <v>63</v>
      </c>
      <c r="AW5444" s="26" t="s">
        <v>63</v>
      </c>
      <c r="AX5444" s="26" t="s">
        <v>63</v>
      </c>
      <c r="AY5444" s="26">
        <v>43.883223999999899</v>
      </c>
      <c r="AZ5444" s="26">
        <v>-100.69747700000001</v>
      </c>
      <c r="BA5444" s="26" t="s">
        <v>166</v>
      </c>
      <c r="BB5444" s="26" t="s">
        <v>609</v>
      </c>
      <c r="BC5444" s="26" t="s">
        <v>68</v>
      </c>
      <c r="BD5444" s="26" t="s">
        <v>68</v>
      </c>
      <c r="BE5444" s="26"/>
      <c r="BF5444" s="26" t="s">
        <v>68</v>
      </c>
      <c r="BG5444" s="26" t="s">
        <v>68</v>
      </c>
      <c r="BH5444" s="26" t="s">
        <v>146</v>
      </c>
      <c r="BI5444" s="26">
        <v>10</v>
      </c>
      <c r="BJ5444" s="26" t="s">
        <v>217</v>
      </c>
    </row>
    <row r="5445" spans="36:62" x14ac:dyDescent="0.25">
      <c r="AJ5445" s="26">
        <v>250</v>
      </c>
      <c r="AK5445" s="26">
        <v>2213937</v>
      </c>
      <c r="AL5445" s="264">
        <v>44837.291666666664</v>
      </c>
      <c r="AM5445" s="26" t="s">
        <v>565</v>
      </c>
      <c r="AN5445" s="26" t="s">
        <v>63</v>
      </c>
      <c r="AO5445" s="26"/>
      <c r="AP5445" s="26"/>
      <c r="AQ5445" s="26">
        <v>-1</v>
      </c>
      <c r="AR5445" s="26">
        <v>83</v>
      </c>
      <c r="AS5445" s="26" t="s">
        <v>168</v>
      </c>
      <c r="AT5445" s="26" t="s">
        <v>71</v>
      </c>
      <c r="AU5445" s="26" t="s">
        <v>63</v>
      </c>
      <c r="AV5445" s="26" t="s">
        <v>63</v>
      </c>
      <c r="AW5445" s="26" t="s">
        <v>63</v>
      </c>
      <c r="AX5445" s="26" t="s">
        <v>63</v>
      </c>
      <c r="AY5445" s="26">
        <v>43.732495999999898</v>
      </c>
      <c r="AZ5445" s="26">
        <v>-100.682119999999</v>
      </c>
      <c r="BA5445" s="26" t="s">
        <v>166</v>
      </c>
      <c r="BB5445" s="26" t="s">
        <v>165</v>
      </c>
      <c r="BC5445" s="26" t="s">
        <v>167</v>
      </c>
      <c r="BD5445" s="26" t="s">
        <v>154</v>
      </c>
      <c r="BE5445" s="26"/>
      <c r="BF5445" s="26" t="s">
        <v>99</v>
      </c>
      <c r="BG5445" s="26" t="s">
        <v>167</v>
      </c>
      <c r="BH5445" s="26" t="s">
        <v>99</v>
      </c>
      <c r="BI5445" s="26">
        <v>10</v>
      </c>
      <c r="BJ5445" s="26" t="s">
        <v>217</v>
      </c>
    </row>
    <row r="5446" spans="36:62" x14ac:dyDescent="0.25">
      <c r="AJ5446" s="26">
        <v>251</v>
      </c>
      <c r="AK5446" s="26">
        <v>2214792</v>
      </c>
      <c r="AL5446" s="264">
        <v>44701.75277777778</v>
      </c>
      <c r="AM5446" s="26" t="s">
        <v>147</v>
      </c>
      <c r="AN5446" s="26" t="s">
        <v>63</v>
      </c>
      <c r="AO5446" s="26" t="s">
        <v>156</v>
      </c>
      <c r="AP5446" s="26" t="s">
        <v>706</v>
      </c>
      <c r="AQ5446" s="26">
        <v>0</v>
      </c>
      <c r="AR5446" s="26">
        <v>44</v>
      </c>
      <c r="AS5446" s="26" t="s">
        <v>201</v>
      </c>
      <c r="AT5446" s="26" t="s">
        <v>704</v>
      </c>
      <c r="AU5446" s="26" t="s">
        <v>63</v>
      </c>
      <c r="AV5446" s="26" t="s">
        <v>63</v>
      </c>
      <c r="AW5446" s="26" t="s">
        <v>63</v>
      </c>
      <c r="AX5446" s="26" t="s">
        <v>63</v>
      </c>
      <c r="AY5446" s="26">
        <v>43.563378</v>
      </c>
      <c r="AZ5446" s="26">
        <v>-101.400172999999</v>
      </c>
      <c r="BA5446" s="26" t="s">
        <v>158</v>
      </c>
      <c r="BB5446" s="26" t="s">
        <v>611</v>
      </c>
      <c r="BC5446" s="26" t="s">
        <v>614</v>
      </c>
      <c r="BD5446" s="26" t="s">
        <v>68</v>
      </c>
      <c r="BE5446" s="26"/>
      <c r="BF5446" s="26" t="s">
        <v>698</v>
      </c>
      <c r="BG5446" s="26" t="s">
        <v>68</v>
      </c>
      <c r="BH5446" s="26" t="s">
        <v>160</v>
      </c>
      <c r="BI5446" s="26">
        <v>10</v>
      </c>
      <c r="BJ5446" s="26" t="s">
        <v>21</v>
      </c>
    </row>
    <row r="5447" spans="36:62" x14ac:dyDescent="0.25">
      <c r="AJ5447" s="26">
        <v>252</v>
      </c>
      <c r="AK5447" s="26">
        <v>2216915</v>
      </c>
      <c r="AL5447" s="264">
        <v>44888.743055555555</v>
      </c>
      <c r="AM5447" s="26" t="s">
        <v>565</v>
      </c>
      <c r="AN5447" s="26" t="s">
        <v>63</v>
      </c>
      <c r="AO5447" s="26" t="s">
        <v>156</v>
      </c>
      <c r="AP5447" s="26" t="s">
        <v>726</v>
      </c>
      <c r="AQ5447" s="26">
        <v>0</v>
      </c>
      <c r="AR5447" s="26">
        <v>83</v>
      </c>
      <c r="AS5447" s="26" t="s">
        <v>628</v>
      </c>
      <c r="AT5447" s="26" t="s">
        <v>71</v>
      </c>
      <c r="AU5447" s="26" t="s">
        <v>63</v>
      </c>
      <c r="AV5447" s="26" t="s">
        <v>63</v>
      </c>
      <c r="AW5447" s="26" t="s">
        <v>63</v>
      </c>
      <c r="AX5447" s="26" t="s">
        <v>63</v>
      </c>
      <c r="AY5447" s="26">
        <v>43.88214</v>
      </c>
      <c r="AZ5447" s="26">
        <v>-100.705844999999</v>
      </c>
      <c r="BA5447" s="26" t="s">
        <v>166</v>
      </c>
      <c r="BB5447" s="26" t="s">
        <v>672</v>
      </c>
      <c r="BC5447" s="26" t="s">
        <v>659</v>
      </c>
      <c r="BD5447" s="26" t="s">
        <v>68</v>
      </c>
      <c r="BE5447" s="26" t="s">
        <v>1477</v>
      </c>
      <c r="BF5447" s="26" t="s">
        <v>68</v>
      </c>
      <c r="BG5447" s="26" t="s">
        <v>68</v>
      </c>
      <c r="BH5447" s="26" t="s">
        <v>1531</v>
      </c>
      <c r="BI5447" s="26">
        <v>10</v>
      </c>
      <c r="BJ5447" s="26" t="s">
        <v>20</v>
      </c>
    </row>
    <row r="5448" spans="36:62" x14ac:dyDescent="0.25">
      <c r="AJ5448" s="26">
        <v>253</v>
      </c>
      <c r="AK5448" s="26">
        <v>2215416</v>
      </c>
      <c r="AL5448" s="264">
        <v>44870.645833333336</v>
      </c>
      <c r="AM5448" s="26" t="s">
        <v>573</v>
      </c>
      <c r="AN5448" s="26" t="s">
        <v>63</v>
      </c>
      <c r="AO5448" s="26" t="s">
        <v>156</v>
      </c>
      <c r="AP5448" s="26" t="s">
        <v>159</v>
      </c>
      <c r="AQ5448" s="26">
        <v>0</v>
      </c>
      <c r="AR5448" s="26">
        <v>44</v>
      </c>
      <c r="AS5448" s="26" t="s">
        <v>188</v>
      </c>
      <c r="AT5448" s="26" t="s">
        <v>71</v>
      </c>
      <c r="AU5448" s="26" t="s">
        <v>63</v>
      </c>
      <c r="AV5448" s="26" t="s">
        <v>63</v>
      </c>
      <c r="AW5448" s="26" t="s">
        <v>63</v>
      </c>
      <c r="AX5448" s="26" t="s">
        <v>63</v>
      </c>
      <c r="AY5448" s="26">
        <v>43.573388999999899</v>
      </c>
      <c r="AZ5448" s="26">
        <v>-101.137162</v>
      </c>
      <c r="BA5448" s="26" t="s">
        <v>485</v>
      </c>
      <c r="BB5448" s="26" t="s">
        <v>611</v>
      </c>
      <c r="BC5448" s="26" t="s">
        <v>680</v>
      </c>
      <c r="BD5448" s="26" t="s">
        <v>68</v>
      </c>
      <c r="BE5448" s="26" t="s">
        <v>1727</v>
      </c>
      <c r="BF5448" s="26" t="s">
        <v>68</v>
      </c>
      <c r="BG5448" s="26" t="s">
        <v>68</v>
      </c>
      <c r="BH5448" s="26" t="s">
        <v>160</v>
      </c>
      <c r="BI5448" s="26">
        <v>10</v>
      </c>
      <c r="BJ5448" s="26" t="s">
        <v>217</v>
      </c>
    </row>
    <row r="5449" spans="36:62" x14ac:dyDescent="0.25">
      <c r="AJ5449" s="26">
        <v>104</v>
      </c>
      <c r="AK5449" s="26">
        <v>1802374</v>
      </c>
      <c r="AL5449" s="264">
        <v>43145.868750000001</v>
      </c>
      <c r="AM5449" s="26" t="s">
        <v>147</v>
      </c>
      <c r="AN5449" s="26" t="s">
        <v>63</v>
      </c>
      <c r="AO5449" s="26"/>
      <c r="AP5449" s="26"/>
      <c r="AQ5449" s="26">
        <v>-1</v>
      </c>
      <c r="AR5449" s="26">
        <v>90</v>
      </c>
      <c r="AS5449" s="26" t="s">
        <v>67</v>
      </c>
      <c r="AT5449" s="26" t="s">
        <v>71</v>
      </c>
      <c r="AU5449" s="26" t="s">
        <v>63</v>
      </c>
      <c r="AV5449" s="26" t="s">
        <v>63</v>
      </c>
      <c r="AW5449" s="26" t="s">
        <v>63</v>
      </c>
      <c r="AX5449" s="26" t="s">
        <v>63</v>
      </c>
      <c r="AY5449" s="26">
        <v>43.840175000000002</v>
      </c>
      <c r="AZ5449" s="26">
        <v>-101.526949999999</v>
      </c>
      <c r="BA5449" s="26" t="s">
        <v>485</v>
      </c>
      <c r="BB5449" s="26" t="s">
        <v>609</v>
      </c>
      <c r="BC5449" s="26" t="s">
        <v>167</v>
      </c>
      <c r="BD5449" s="26" t="s">
        <v>154</v>
      </c>
      <c r="BE5449" s="26"/>
      <c r="BF5449" s="26" t="s">
        <v>99</v>
      </c>
      <c r="BG5449" s="26" t="s">
        <v>167</v>
      </c>
      <c r="BH5449" s="26" t="s">
        <v>99</v>
      </c>
      <c r="BI5449" s="26">
        <v>11</v>
      </c>
      <c r="BJ5449" s="26" t="s">
        <v>217</v>
      </c>
    </row>
    <row r="5450" spans="36:62" x14ac:dyDescent="0.25">
      <c r="AJ5450" s="26">
        <v>105</v>
      </c>
      <c r="AK5450" s="26">
        <v>1803217</v>
      </c>
      <c r="AL5450" s="264">
        <v>43160.07916666667</v>
      </c>
      <c r="AM5450" s="26" t="s">
        <v>147</v>
      </c>
      <c r="AN5450" s="26" t="s">
        <v>63</v>
      </c>
      <c r="AO5450" s="26" t="s">
        <v>156</v>
      </c>
      <c r="AP5450" s="26" t="s">
        <v>159</v>
      </c>
      <c r="AQ5450" s="26">
        <v>0</v>
      </c>
      <c r="AR5450" s="26">
        <v>73</v>
      </c>
      <c r="AS5450" s="26" t="s">
        <v>67</v>
      </c>
      <c r="AT5450" s="26" t="s">
        <v>71</v>
      </c>
      <c r="AU5450" s="26" t="s">
        <v>63</v>
      </c>
      <c r="AV5450" s="26" t="s">
        <v>63</v>
      </c>
      <c r="AW5450" s="26" t="s">
        <v>63</v>
      </c>
      <c r="AX5450" s="26" t="s">
        <v>63</v>
      </c>
      <c r="AY5450" s="26">
        <v>43.736482000000002</v>
      </c>
      <c r="AZ5450" s="26">
        <v>-101.532471</v>
      </c>
      <c r="BA5450" s="26" t="s">
        <v>158</v>
      </c>
      <c r="BB5450" s="26" t="s">
        <v>157</v>
      </c>
      <c r="BC5450" s="26" t="s">
        <v>68</v>
      </c>
      <c r="BD5450" s="26" t="s">
        <v>154</v>
      </c>
      <c r="BE5450" s="26"/>
      <c r="BF5450" s="26" t="s">
        <v>68</v>
      </c>
      <c r="BG5450" s="26" t="s">
        <v>62</v>
      </c>
      <c r="BH5450" s="26" t="s">
        <v>146</v>
      </c>
      <c r="BI5450" s="26">
        <v>11</v>
      </c>
      <c r="BJ5450" s="26" t="s">
        <v>21</v>
      </c>
    </row>
    <row r="5451" spans="36:62" x14ac:dyDescent="0.25">
      <c r="AJ5451" s="26">
        <v>106</v>
      </c>
      <c r="AK5451" s="26">
        <v>1803843</v>
      </c>
      <c r="AL5451" s="264">
        <v>43186.873611111114</v>
      </c>
      <c r="AM5451" s="26" t="s">
        <v>147</v>
      </c>
      <c r="AN5451" s="26" t="s">
        <v>63</v>
      </c>
      <c r="AO5451" s="26"/>
      <c r="AP5451" s="26"/>
      <c r="AQ5451" s="26">
        <v>-1</v>
      </c>
      <c r="AR5451" s="26">
        <v>73</v>
      </c>
      <c r="AS5451" s="26" t="s">
        <v>67</v>
      </c>
      <c r="AT5451" s="26" t="s">
        <v>71</v>
      </c>
      <c r="AU5451" s="26" t="s">
        <v>63</v>
      </c>
      <c r="AV5451" s="26" t="s">
        <v>63</v>
      </c>
      <c r="AW5451" s="26" t="s">
        <v>63</v>
      </c>
      <c r="AX5451" s="26" t="s">
        <v>63</v>
      </c>
      <c r="AY5451" s="26">
        <v>43.583858999999897</v>
      </c>
      <c r="AZ5451" s="26">
        <v>-101.520989999999</v>
      </c>
      <c r="BA5451" s="26" t="s">
        <v>166</v>
      </c>
      <c r="BB5451" s="26" t="s">
        <v>165</v>
      </c>
      <c r="BC5451" s="26" t="s">
        <v>167</v>
      </c>
      <c r="BD5451" s="26" t="s">
        <v>154</v>
      </c>
      <c r="BE5451" s="26"/>
      <c r="BF5451" s="26" t="s">
        <v>99</v>
      </c>
      <c r="BG5451" s="26" t="s">
        <v>167</v>
      </c>
      <c r="BH5451" s="26" t="s">
        <v>99</v>
      </c>
      <c r="BI5451" s="26">
        <v>11</v>
      </c>
      <c r="BJ5451" s="26" t="s">
        <v>217</v>
      </c>
    </row>
    <row r="5452" spans="36:62" x14ac:dyDescent="0.25">
      <c r="AJ5452" s="26">
        <v>107</v>
      </c>
      <c r="AK5452" s="26">
        <v>1804958</v>
      </c>
      <c r="AL5452" s="264">
        <v>43175.59375</v>
      </c>
      <c r="AM5452" s="26" t="s">
        <v>147</v>
      </c>
      <c r="AN5452" s="26" t="s">
        <v>63</v>
      </c>
      <c r="AO5452" s="26" t="s">
        <v>156</v>
      </c>
      <c r="AP5452" s="26" t="s">
        <v>686</v>
      </c>
      <c r="AQ5452" s="26">
        <v>0</v>
      </c>
      <c r="AR5452" s="26">
        <v>73</v>
      </c>
      <c r="AS5452" s="26" t="s">
        <v>632</v>
      </c>
      <c r="AT5452" s="26" t="s">
        <v>613</v>
      </c>
      <c r="AU5452" s="26" t="s">
        <v>63</v>
      </c>
      <c r="AV5452" s="26" t="s">
        <v>63</v>
      </c>
      <c r="AW5452" s="26" t="s">
        <v>63</v>
      </c>
      <c r="AX5452" s="26" t="s">
        <v>63</v>
      </c>
      <c r="AY5452" s="26">
        <v>43.839559000000001</v>
      </c>
      <c r="AZ5452" s="26">
        <v>-101.523501999999</v>
      </c>
      <c r="BA5452" s="26" t="s">
        <v>486</v>
      </c>
      <c r="BB5452" s="26" t="s">
        <v>690</v>
      </c>
      <c r="BC5452" s="26" t="s">
        <v>691</v>
      </c>
      <c r="BD5452" s="26" t="s">
        <v>615</v>
      </c>
      <c r="BE5452" s="26"/>
      <c r="BF5452" s="26" t="s">
        <v>68</v>
      </c>
      <c r="BG5452" s="26" t="s">
        <v>209</v>
      </c>
      <c r="BH5452" s="26" t="s">
        <v>175</v>
      </c>
      <c r="BI5452" s="26">
        <v>11</v>
      </c>
      <c r="BJ5452" s="26" t="s">
        <v>217</v>
      </c>
    </row>
    <row r="5453" spans="36:62" x14ac:dyDescent="0.25">
      <c r="AJ5453" s="26">
        <v>108</v>
      </c>
      <c r="AK5453" s="26">
        <v>1805276</v>
      </c>
      <c r="AL5453" s="264">
        <v>43223.741666666669</v>
      </c>
      <c r="AM5453" s="26" t="s">
        <v>147</v>
      </c>
      <c r="AN5453" s="26" t="s">
        <v>63</v>
      </c>
      <c r="AO5453" s="26" t="s">
        <v>156</v>
      </c>
      <c r="AP5453" s="26" t="s">
        <v>159</v>
      </c>
      <c r="AQ5453" s="26">
        <v>0</v>
      </c>
      <c r="AR5453" s="26">
        <v>90</v>
      </c>
      <c r="AS5453" s="26" t="s">
        <v>632</v>
      </c>
      <c r="AT5453" s="26" t="s">
        <v>71</v>
      </c>
      <c r="AU5453" s="26" t="s">
        <v>63</v>
      </c>
      <c r="AV5453" s="26" t="s">
        <v>69</v>
      </c>
      <c r="AW5453" s="26" t="s">
        <v>63</v>
      </c>
      <c r="AX5453" s="26" t="s">
        <v>63</v>
      </c>
      <c r="AY5453" s="26">
        <v>43.839939999999899</v>
      </c>
      <c r="AZ5453" s="26">
        <v>-101.526820999999</v>
      </c>
      <c r="BA5453" s="26" t="s">
        <v>158</v>
      </c>
      <c r="BB5453" s="26" t="s">
        <v>611</v>
      </c>
      <c r="BC5453" s="26" t="s">
        <v>651</v>
      </c>
      <c r="BD5453" s="26" t="s">
        <v>68</v>
      </c>
      <c r="BE5453" s="26"/>
      <c r="BF5453" s="26" t="s">
        <v>68</v>
      </c>
      <c r="BG5453" s="26" t="s">
        <v>68</v>
      </c>
      <c r="BH5453" s="26" t="s">
        <v>160</v>
      </c>
      <c r="BI5453" s="26">
        <v>11</v>
      </c>
      <c r="BJ5453" s="26" t="s">
        <v>217</v>
      </c>
    </row>
    <row r="5454" spans="36:62" x14ac:dyDescent="0.25">
      <c r="AJ5454" s="26">
        <v>111</v>
      </c>
      <c r="AK5454" s="26">
        <v>1808034</v>
      </c>
      <c r="AL5454" s="264">
        <v>43294.423611111109</v>
      </c>
      <c r="AM5454" s="26" t="s">
        <v>147</v>
      </c>
      <c r="AN5454" s="26" t="s">
        <v>63</v>
      </c>
      <c r="AO5454" s="26"/>
      <c r="AP5454" s="26"/>
      <c r="AQ5454" s="26">
        <v>-1</v>
      </c>
      <c r="AR5454" s="26">
        <v>90</v>
      </c>
      <c r="AS5454" s="26" t="s">
        <v>67</v>
      </c>
      <c r="AT5454" s="26" t="s">
        <v>71</v>
      </c>
      <c r="AU5454" s="26" t="s">
        <v>63</v>
      </c>
      <c r="AV5454" s="26" t="s">
        <v>63</v>
      </c>
      <c r="AW5454" s="26" t="s">
        <v>63</v>
      </c>
      <c r="AX5454" s="26" t="s">
        <v>63</v>
      </c>
      <c r="AY5454" s="26">
        <v>43.837049999999898</v>
      </c>
      <c r="AZ5454" s="26">
        <v>-101.53582900000001</v>
      </c>
      <c r="BA5454" s="26" t="s">
        <v>158</v>
      </c>
      <c r="BB5454" s="26" t="s">
        <v>611</v>
      </c>
      <c r="BC5454" s="26" t="s">
        <v>167</v>
      </c>
      <c r="BD5454" s="26" t="s">
        <v>154</v>
      </c>
      <c r="BE5454" s="26"/>
      <c r="BF5454" s="26" t="s">
        <v>99</v>
      </c>
      <c r="BG5454" s="26" t="s">
        <v>167</v>
      </c>
      <c r="BH5454" s="26" t="s">
        <v>99</v>
      </c>
      <c r="BI5454" s="26">
        <v>11</v>
      </c>
      <c r="BJ5454" s="26" t="s">
        <v>217</v>
      </c>
    </row>
    <row r="5455" spans="36:62" x14ac:dyDescent="0.25">
      <c r="AJ5455" s="26">
        <v>112</v>
      </c>
      <c r="AK5455" s="26">
        <v>1809331</v>
      </c>
      <c r="AL5455" s="264">
        <v>43308.399305555555</v>
      </c>
      <c r="AM5455" s="26" t="s">
        <v>147</v>
      </c>
      <c r="AN5455" s="26" t="s">
        <v>63</v>
      </c>
      <c r="AO5455" s="26"/>
      <c r="AP5455" s="26"/>
      <c r="AQ5455" s="26">
        <v>-1</v>
      </c>
      <c r="AR5455" s="26">
        <v>90</v>
      </c>
      <c r="AS5455" s="26" t="s">
        <v>67</v>
      </c>
      <c r="AT5455" s="26" t="s">
        <v>71</v>
      </c>
      <c r="AU5455" s="26" t="s">
        <v>63</v>
      </c>
      <c r="AV5455" s="26" t="s">
        <v>63</v>
      </c>
      <c r="AW5455" s="26" t="s">
        <v>63</v>
      </c>
      <c r="AX5455" s="26" t="s">
        <v>63</v>
      </c>
      <c r="AY5455" s="26">
        <v>43.835959000000003</v>
      </c>
      <c r="AZ5455" s="26">
        <v>-101.644695999999</v>
      </c>
      <c r="BA5455" s="26" t="s">
        <v>185</v>
      </c>
      <c r="BB5455" s="26" t="s">
        <v>611</v>
      </c>
      <c r="BC5455" s="26" t="s">
        <v>167</v>
      </c>
      <c r="BD5455" s="26" t="s">
        <v>154</v>
      </c>
      <c r="BE5455" s="26"/>
      <c r="BF5455" s="26" t="s">
        <v>99</v>
      </c>
      <c r="BG5455" s="26" t="s">
        <v>167</v>
      </c>
      <c r="BH5455" s="26" t="s">
        <v>99</v>
      </c>
      <c r="BI5455" s="26">
        <v>11</v>
      </c>
      <c r="BJ5455" s="26" t="s">
        <v>217</v>
      </c>
    </row>
    <row r="5456" spans="36:62" x14ac:dyDescent="0.25">
      <c r="AJ5456" s="26">
        <v>113</v>
      </c>
      <c r="AK5456" s="26">
        <v>1809942</v>
      </c>
      <c r="AL5456" s="264">
        <v>43331.473611111112</v>
      </c>
      <c r="AM5456" s="26" t="s">
        <v>147</v>
      </c>
      <c r="AN5456" s="26" t="s">
        <v>63</v>
      </c>
      <c r="AO5456" s="26" t="s">
        <v>156</v>
      </c>
      <c r="AP5456" s="26" t="s">
        <v>159</v>
      </c>
      <c r="AQ5456" s="26">
        <v>0</v>
      </c>
      <c r="AR5456" s="26">
        <v>90</v>
      </c>
      <c r="AS5456" s="26" t="s">
        <v>67</v>
      </c>
      <c r="AT5456" s="26" t="s">
        <v>77</v>
      </c>
      <c r="AU5456" s="26" t="s">
        <v>63</v>
      </c>
      <c r="AV5456" s="26" t="s">
        <v>63</v>
      </c>
      <c r="AW5456" s="26" t="s">
        <v>63</v>
      </c>
      <c r="AX5456" s="26" t="s">
        <v>63</v>
      </c>
      <c r="AY5456" s="26">
        <v>43.835977</v>
      </c>
      <c r="AZ5456" s="26">
        <v>-101.627438999999</v>
      </c>
      <c r="BA5456" s="26" t="s">
        <v>497</v>
      </c>
      <c r="BB5456" s="26" t="s">
        <v>611</v>
      </c>
      <c r="BC5456" s="26" t="s">
        <v>680</v>
      </c>
      <c r="BD5456" s="26" t="s">
        <v>68</v>
      </c>
      <c r="BE5456" s="26"/>
      <c r="BF5456" s="26" t="s">
        <v>68</v>
      </c>
      <c r="BG5456" s="26" t="s">
        <v>68</v>
      </c>
      <c r="BH5456" s="26" t="s">
        <v>728</v>
      </c>
      <c r="BI5456" s="26">
        <v>11</v>
      </c>
      <c r="BJ5456" s="26" t="s">
        <v>217</v>
      </c>
    </row>
    <row r="5457" spans="36:62" x14ac:dyDescent="0.25">
      <c r="AJ5457" s="26">
        <v>115</v>
      </c>
      <c r="AK5457" s="26">
        <v>1810415</v>
      </c>
      <c r="AL5457" s="264">
        <v>43337.097222222219</v>
      </c>
      <c r="AM5457" s="26" t="s">
        <v>147</v>
      </c>
      <c r="AN5457" s="26" t="s">
        <v>63</v>
      </c>
      <c r="AO5457" s="26" t="s">
        <v>156</v>
      </c>
      <c r="AP5457" s="26" t="s">
        <v>159</v>
      </c>
      <c r="AQ5457" s="26">
        <v>0</v>
      </c>
      <c r="AR5457" s="26">
        <v>90</v>
      </c>
      <c r="AS5457" s="26" t="s">
        <v>67</v>
      </c>
      <c r="AT5457" s="26" t="s">
        <v>71</v>
      </c>
      <c r="AU5457" s="26" t="s">
        <v>63</v>
      </c>
      <c r="AV5457" s="26" t="s">
        <v>63</v>
      </c>
      <c r="AW5457" s="26" t="s">
        <v>63</v>
      </c>
      <c r="AX5457" s="26" t="s">
        <v>63</v>
      </c>
      <c r="AY5457" s="26">
        <v>43.836236999999898</v>
      </c>
      <c r="AZ5457" s="26">
        <v>-101.67874500000001</v>
      </c>
      <c r="BA5457" s="26" t="s">
        <v>208</v>
      </c>
      <c r="BB5457" s="26" t="s">
        <v>609</v>
      </c>
      <c r="BC5457" s="26" t="s">
        <v>68</v>
      </c>
      <c r="BD5457" s="26" t="s">
        <v>154</v>
      </c>
      <c r="BE5457" s="26"/>
      <c r="BF5457" s="26" t="s">
        <v>68</v>
      </c>
      <c r="BG5457" s="26" t="s">
        <v>68</v>
      </c>
      <c r="BH5457" s="26" t="s">
        <v>160</v>
      </c>
      <c r="BI5457" s="26">
        <v>11</v>
      </c>
      <c r="BJ5457" s="26" t="s">
        <v>217</v>
      </c>
    </row>
    <row r="5458" spans="36:62" x14ac:dyDescent="0.25">
      <c r="AJ5458" s="26">
        <v>116</v>
      </c>
      <c r="AK5458" s="26">
        <v>1810424</v>
      </c>
      <c r="AL5458" s="264">
        <v>43337.1</v>
      </c>
      <c r="AM5458" s="26" t="s">
        <v>147</v>
      </c>
      <c r="AN5458" s="26" t="s">
        <v>63</v>
      </c>
      <c r="AO5458" s="26" t="s">
        <v>156</v>
      </c>
      <c r="AP5458" s="26" t="s">
        <v>159</v>
      </c>
      <c r="AQ5458" s="26">
        <v>0</v>
      </c>
      <c r="AR5458" s="26">
        <v>90</v>
      </c>
      <c r="AS5458" s="26" t="s">
        <v>67</v>
      </c>
      <c r="AT5458" s="26" t="s">
        <v>71</v>
      </c>
      <c r="AU5458" s="26" t="s">
        <v>63</v>
      </c>
      <c r="AV5458" s="26" t="s">
        <v>63</v>
      </c>
      <c r="AW5458" s="26" t="s">
        <v>63</v>
      </c>
      <c r="AX5458" s="26" t="s">
        <v>63</v>
      </c>
      <c r="AY5458" s="26">
        <v>43.836258999999899</v>
      </c>
      <c r="AZ5458" s="26">
        <v>-101.67069600000001</v>
      </c>
      <c r="BA5458" s="26" t="s">
        <v>185</v>
      </c>
      <c r="BB5458" s="26" t="s">
        <v>609</v>
      </c>
      <c r="BC5458" s="26" t="s">
        <v>68</v>
      </c>
      <c r="BD5458" s="26" t="s">
        <v>154</v>
      </c>
      <c r="BE5458" s="26"/>
      <c r="BF5458" s="26" t="s">
        <v>68</v>
      </c>
      <c r="BG5458" s="26" t="s">
        <v>68</v>
      </c>
      <c r="BH5458" s="26" t="s">
        <v>160</v>
      </c>
      <c r="BI5458" s="26">
        <v>11</v>
      </c>
      <c r="BJ5458" s="26" t="s">
        <v>217</v>
      </c>
    </row>
    <row r="5459" spans="36:62" x14ac:dyDescent="0.25">
      <c r="AJ5459" s="26">
        <v>117</v>
      </c>
      <c r="AK5459" s="26">
        <v>1810444</v>
      </c>
      <c r="AL5459" s="264">
        <v>43337.097222222219</v>
      </c>
      <c r="AM5459" s="26" t="s">
        <v>147</v>
      </c>
      <c r="AN5459" s="26" t="s">
        <v>63</v>
      </c>
      <c r="AO5459" s="26" t="s">
        <v>156</v>
      </c>
      <c r="AP5459" s="26" t="s">
        <v>159</v>
      </c>
      <c r="AQ5459" s="26">
        <v>0</v>
      </c>
      <c r="AR5459" s="26">
        <v>90</v>
      </c>
      <c r="AS5459" s="26" t="s">
        <v>67</v>
      </c>
      <c r="AT5459" s="26" t="s">
        <v>71</v>
      </c>
      <c r="AU5459" s="26" t="s">
        <v>63</v>
      </c>
      <c r="AV5459" s="26" t="s">
        <v>63</v>
      </c>
      <c r="AW5459" s="26" t="s">
        <v>63</v>
      </c>
      <c r="AX5459" s="26" t="s">
        <v>63</v>
      </c>
      <c r="AY5459" s="26">
        <v>43.836258999999899</v>
      </c>
      <c r="AZ5459" s="26">
        <v>-101.669364</v>
      </c>
      <c r="BA5459" s="26" t="s">
        <v>208</v>
      </c>
      <c r="BB5459" s="26" t="s">
        <v>609</v>
      </c>
      <c r="BC5459" s="26" t="s">
        <v>68</v>
      </c>
      <c r="BD5459" s="26" t="s">
        <v>154</v>
      </c>
      <c r="BE5459" s="26"/>
      <c r="BF5459" s="26" t="s">
        <v>68</v>
      </c>
      <c r="BG5459" s="26" t="s">
        <v>68</v>
      </c>
      <c r="BH5459" s="26" t="s">
        <v>160</v>
      </c>
      <c r="BI5459" s="26">
        <v>11</v>
      </c>
      <c r="BJ5459" s="26" t="s">
        <v>217</v>
      </c>
    </row>
    <row r="5460" spans="36:62" x14ac:dyDescent="0.25">
      <c r="AJ5460" s="26">
        <v>118</v>
      </c>
      <c r="AK5460" s="26">
        <v>1810450</v>
      </c>
      <c r="AL5460" s="264">
        <v>43337.100694444445</v>
      </c>
      <c r="AM5460" s="26" t="s">
        <v>147</v>
      </c>
      <c r="AN5460" s="26" t="s">
        <v>63</v>
      </c>
      <c r="AO5460" s="26" t="s">
        <v>156</v>
      </c>
      <c r="AP5460" s="26" t="s">
        <v>159</v>
      </c>
      <c r="AQ5460" s="26">
        <v>0</v>
      </c>
      <c r="AR5460" s="26">
        <v>90</v>
      </c>
      <c r="AS5460" s="26" t="s">
        <v>67</v>
      </c>
      <c r="AT5460" s="26" t="s">
        <v>71</v>
      </c>
      <c r="AU5460" s="26" t="s">
        <v>63</v>
      </c>
      <c r="AV5460" s="26" t="s">
        <v>63</v>
      </c>
      <c r="AW5460" s="26" t="s">
        <v>63</v>
      </c>
      <c r="AX5460" s="26" t="s">
        <v>63</v>
      </c>
      <c r="AY5460" s="26">
        <v>43.835965000000002</v>
      </c>
      <c r="AZ5460" s="26">
        <v>-101.668323</v>
      </c>
      <c r="BA5460" s="26" t="s">
        <v>158</v>
      </c>
      <c r="BB5460" s="26" t="s">
        <v>611</v>
      </c>
      <c r="BC5460" s="26" t="s">
        <v>68</v>
      </c>
      <c r="BD5460" s="26" t="s">
        <v>154</v>
      </c>
      <c r="BE5460" s="26"/>
      <c r="BF5460" s="26" t="s">
        <v>68</v>
      </c>
      <c r="BG5460" s="26" t="s">
        <v>68</v>
      </c>
      <c r="BH5460" s="26" t="s">
        <v>160</v>
      </c>
      <c r="BI5460" s="26">
        <v>11</v>
      </c>
      <c r="BJ5460" s="26" t="s">
        <v>20</v>
      </c>
    </row>
    <row r="5461" spans="36:62" x14ac:dyDescent="0.25">
      <c r="AJ5461" s="26">
        <v>119</v>
      </c>
      <c r="AK5461" s="26">
        <v>1811410</v>
      </c>
      <c r="AL5461" s="264">
        <v>43360.708333333336</v>
      </c>
      <c r="AM5461" s="26" t="s">
        <v>147</v>
      </c>
      <c r="AN5461" s="26" t="s">
        <v>63</v>
      </c>
      <c r="AO5461" s="26" t="s">
        <v>156</v>
      </c>
      <c r="AP5461" s="26" t="s">
        <v>159</v>
      </c>
      <c r="AQ5461" s="26">
        <v>0</v>
      </c>
      <c r="AR5461" s="26">
        <v>73</v>
      </c>
      <c r="AS5461" s="26" t="s">
        <v>67</v>
      </c>
      <c r="AT5461" s="26" t="s">
        <v>71</v>
      </c>
      <c r="AU5461" s="26" t="s">
        <v>63</v>
      </c>
      <c r="AV5461" s="26" t="s">
        <v>63</v>
      </c>
      <c r="AW5461" s="26" t="s">
        <v>63</v>
      </c>
      <c r="AX5461" s="26" t="s">
        <v>63</v>
      </c>
      <c r="AY5461" s="26">
        <v>43.812880999999898</v>
      </c>
      <c r="AZ5461" s="26">
        <v>-101.522373999999</v>
      </c>
      <c r="BA5461" s="26" t="s">
        <v>166</v>
      </c>
      <c r="BB5461" s="26" t="s">
        <v>165</v>
      </c>
      <c r="BC5461" s="26" t="s">
        <v>162</v>
      </c>
      <c r="BD5461" s="26" t="s">
        <v>68</v>
      </c>
      <c r="BE5461" s="26" t="s">
        <v>161</v>
      </c>
      <c r="BF5461" s="26" t="s">
        <v>68</v>
      </c>
      <c r="BG5461" s="26" t="s">
        <v>68</v>
      </c>
      <c r="BH5461" s="26" t="s">
        <v>160</v>
      </c>
      <c r="BI5461" s="26">
        <v>11</v>
      </c>
      <c r="BJ5461" s="26" t="s">
        <v>217</v>
      </c>
    </row>
    <row r="5462" spans="36:62" x14ac:dyDescent="0.25">
      <c r="AJ5462" s="26">
        <v>120</v>
      </c>
      <c r="AK5462" s="26">
        <v>1814952</v>
      </c>
      <c r="AL5462" s="264">
        <v>43418.791666666664</v>
      </c>
      <c r="AM5462" s="26" t="s">
        <v>147</v>
      </c>
      <c r="AN5462" s="26" t="s">
        <v>63</v>
      </c>
      <c r="AO5462" s="26" t="s">
        <v>156</v>
      </c>
      <c r="AP5462" s="26" t="s">
        <v>706</v>
      </c>
      <c r="AQ5462" s="26">
        <v>0</v>
      </c>
      <c r="AR5462" s="26">
        <v>90</v>
      </c>
      <c r="AS5462" s="26" t="s">
        <v>67</v>
      </c>
      <c r="AT5462" s="26" t="s">
        <v>71</v>
      </c>
      <c r="AU5462" s="26" t="s">
        <v>63</v>
      </c>
      <c r="AV5462" s="26" t="s">
        <v>63</v>
      </c>
      <c r="AW5462" s="26" t="s">
        <v>63</v>
      </c>
      <c r="AX5462" s="26" t="s">
        <v>63</v>
      </c>
      <c r="AY5462" s="26">
        <v>43.835984000000003</v>
      </c>
      <c r="AZ5462" s="26">
        <v>-101.605408999999</v>
      </c>
      <c r="BA5462" s="26" t="s">
        <v>208</v>
      </c>
      <c r="BB5462" s="26" t="s">
        <v>611</v>
      </c>
      <c r="BC5462" s="26" t="s">
        <v>170</v>
      </c>
      <c r="BD5462" s="26" t="s">
        <v>68</v>
      </c>
      <c r="BE5462" s="26" t="s">
        <v>644</v>
      </c>
      <c r="BF5462" s="26" t="s">
        <v>68</v>
      </c>
      <c r="BG5462" s="26" t="s">
        <v>68</v>
      </c>
      <c r="BH5462" s="26" t="s">
        <v>160</v>
      </c>
      <c r="BI5462" s="26">
        <v>11</v>
      </c>
      <c r="BJ5462" s="26" t="s">
        <v>217</v>
      </c>
    </row>
    <row r="5463" spans="36:62" x14ac:dyDescent="0.25">
      <c r="AJ5463" s="26">
        <v>121</v>
      </c>
      <c r="AK5463" s="26">
        <v>1816110</v>
      </c>
      <c r="AL5463" s="264">
        <v>43436.788194444445</v>
      </c>
      <c r="AM5463" s="26" t="s">
        <v>147</v>
      </c>
      <c r="AN5463" s="26" t="s">
        <v>63</v>
      </c>
      <c r="AO5463" s="26"/>
      <c r="AP5463" s="26"/>
      <c r="AQ5463" s="26">
        <v>-1</v>
      </c>
      <c r="AR5463" s="26">
        <v>73</v>
      </c>
      <c r="AS5463" s="26" t="s">
        <v>67</v>
      </c>
      <c r="AT5463" s="26" t="s">
        <v>74</v>
      </c>
      <c r="AU5463" s="26" t="s">
        <v>63</v>
      </c>
      <c r="AV5463" s="26" t="s">
        <v>63</v>
      </c>
      <c r="AW5463" s="26" t="s">
        <v>63</v>
      </c>
      <c r="AX5463" s="26" t="s">
        <v>63</v>
      </c>
      <c r="AY5463" s="26">
        <v>43.750695</v>
      </c>
      <c r="AZ5463" s="26">
        <v>-101.525074</v>
      </c>
      <c r="BA5463" s="26" t="s">
        <v>158</v>
      </c>
      <c r="BB5463" s="26" t="s">
        <v>157</v>
      </c>
      <c r="BC5463" s="26" t="s">
        <v>167</v>
      </c>
      <c r="BD5463" s="26" t="s">
        <v>154</v>
      </c>
      <c r="BE5463" s="26"/>
      <c r="BF5463" s="26" t="s">
        <v>99</v>
      </c>
      <c r="BG5463" s="26" t="s">
        <v>167</v>
      </c>
      <c r="BH5463" s="26" t="s">
        <v>99</v>
      </c>
      <c r="BI5463" s="26">
        <v>11</v>
      </c>
      <c r="BJ5463" s="26" t="s">
        <v>217</v>
      </c>
    </row>
    <row r="5464" spans="36:62" x14ac:dyDescent="0.25">
      <c r="AJ5464" s="26">
        <v>122</v>
      </c>
      <c r="AK5464" s="26">
        <v>1816161</v>
      </c>
      <c r="AL5464" s="264">
        <v>43435.878472222219</v>
      </c>
      <c r="AM5464" s="26" t="s">
        <v>147</v>
      </c>
      <c r="AN5464" s="26" t="s">
        <v>63</v>
      </c>
      <c r="AO5464" s="26" t="s">
        <v>156</v>
      </c>
      <c r="AP5464" s="26" t="s">
        <v>159</v>
      </c>
      <c r="AQ5464" s="26">
        <v>0</v>
      </c>
      <c r="AR5464" s="26">
        <v>90</v>
      </c>
      <c r="AS5464" s="26" t="s">
        <v>67</v>
      </c>
      <c r="AT5464" s="26" t="s">
        <v>613</v>
      </c>
      <c r="AU5464" s="26" t="s">
        <v>63</v>
      </c>
      <c r="AV5464" s="26" t="s">
        <v>63</v>
      </c>
      <c r="AW5464" s="26" t="s">
        <v>63</v>
      </c>
      <c r="AX5464" s="26" t="s">
        <v>63</v>
      </c>
      <c r="AY5464" s="26">
        <v>43.836261999999898</v>
      </c>
      <c r="AZ5464" s="26">
        <v>-101.636927999999</v>
      </c>
      <c r="BA5464" s="26" t="s">
        <v>482</v>
      </c>
      <c r="BB5464" s="26" t="s">
        <v>609</v>
      </c>
      <c r="BC5464" s="26" t="s">
        <v>759</v>
      </c>
      <c r="BD5464" s="26" t="s">
        <v>615</v>
      </c>
      <c r="BE5464" s="26"/>
      <c r="BF5464" s="26" t="s">
        <v>760</v>
      </c>
      <c r="BG5464" s="26" t="s">
        <v>209</v>
      </c>
      <c r="BH5464" s="26" t="s">
        <v>175</v>
      </c>
      <c r="BI5464" s="26">
        <v>11</v>
      </c>
      <c r="BJ5464" s="26" t="s">
        <v>21</v>
      </c>
    </row>
    <row r="5465" spans="36:62" x14ac:dyDescent="0.25">
      <c r="AJ5465" s="26">
        <v>123</v>
      </c>
      <c r="AK5465" s="26">
        <v>1900478</v>
      </c>
      <c r="AL5465" s="264">
        <v>43480.736111111109</v>
      </c>
      <c r="AM5465" s="26" t="s">
        <v>147</v>
      </c>
      <c r="AN5465" s="26" t="s">
        <v>63</v>
      </c>
      <c r="AO5465" s="26"/>
      <c r="AP5465" s="26"/>
      <c r="AQ5465" s="26">
        <v>-1</v>
      </c>
      <c r="AR5465" s="26">
        <v>73</v>
      </c>
      <c r="AS5465" s="26" t="s">
        <v>67</v>
      </c>
      <c r="AT5465" s="26" t="s">
        <v>71</v>
      </c>
      <c r="AU5465" s="26" t="s">
        <v>63</v>
      </c>
      <c r="AV5465" s="26" t="s">
        <v>63</v>
      </c>
      <c r="AW5465" s="26" t="s">
        <v>63</v>
      </c>
      <c r="AX5465" s="26" t="s">
        <v>63</v>
      </c>
      <c r="AY5465" s="26">
        <v>43.671061000000002</v>
      </c>
      <c r="AZ5465" s="26">
        <v>-101.522982999999</v>
      </c>
      <c r="BA5465" s="26" t="s">
        <v>185</v>
      </c>
      <c r="BB5465" s="26" t="s">
        <v>157</v>
      </c>
      <c r="BC5465" s="26" t="s">
        <v>167</v>
      </c>
      <c r="BD5465" s="26" t="s">
        <v>154</v>
      </c>
      <c r="BE5465" s="26"/>
      <c r="BF5465" s="26" t="s">
        <v>99</v>
      </c>
      <c r="BG5465" s="26" t="s">
        <v>167</v>
      </c>
      <c r="BH5465" s="26" t="s">
        <v>99</v>
      </c>
      <c r="BI5465" s="26">
        <v>11</v>
      </c>
      <c r="BJ5465" s="26" t="s">
        <v>217</v>
      </c>
    </row>
    <row r="5466" spans="36:62" x14ac:dyDescent="0.25">
      <c r="AJ5466" s="26">
        <v>124</v>
      </c>
      <c r="AK5466" s="26">
        <v>1900485</v>
      </c>
      <c r="AL5466" s="264">
        <v>43483.322916666664</v>
      </c>
      <c r="AM5466" s="26" t="s">
        <v>147</v>
      </c>
      <c r="AN5466" s="26" t="s">
        <v>63</v>
      </c>
      <c r="AO5466" s="26" t="s">
        <v>156</v>
      </c>
      <c r="AP5466" s="26" t="s">
        <v>159</v>
      </c>
      <c r="AQ5466" s="26">
        <v>0</v>
      </c>
      <c r="AR5466" s="26">
        <v>90</v>
      </c>
      <c r="AS5466" s="26" t="s">
        <v>67</v>
      </c>
      <c r="AT5466" s="26" t="s">
        <v>654</v>
      </c>
      <c r="AU5466" s="26" t="s">
        <v>63</v>
      </c>
      <c r="AV5466" s="26" t="s">
        <v>63</v>
      </c>
      <c r="AW5466" s="26" t="s">
        <v>63</v>
      </c>
      <c r="AX5466" s="26" t="s">
        <v>63</v>
      </c>
      <c r="AY5466" s="26">
        <v>43.835948000000002</v>
      </c>
      <c r="AZ5466" s="26">
        <v>-101.65455900000001</v>
      </c>
      <c r="BA5466" s="26" t="s">
        <v>166</v>
      </c>
      <c r="BB5466" s="26" t="s">
        <v>611</v>
      </c>
      <c r="BC5466" s="26" t="s">
        <v>614</v>
      </c>
      <c r="BD5466" s="26" t="s">
        <v>615</v>
      </c>
      <c r="BE5466" s="26"/>
      <c r="BF5466" s="26" t="s">
        <v>68</v>
      </c>
      <c r="BG5466" s="26" t="s">
        <v>68</v>
      </c>
      <c r="BH5466" s="26" t="s">
        <v>160</v>
      </c>
      <c r="BI5466" s="26">
        <v>11</v>
      </c>
      <c r="BJ5466" s="26" t="s">
        <v>217</v>
      </c>
    </row>
    <row r="5467" spans="36:62" x14ac:dyDescent="0.25">
      <c r="AJ5467" s="26">
        <v>126</v>
      </c>
      <c r="AK5467" s="26">
        <v>1817930</v>
      </c>
      <c r="AL5467" s="264">
        <v>43462.916666666664</v>
      </c>
      <c r="AM5467" s="26" t="s">
        <v>147</v>
      </c>
      <c r="AN5467" s="26" t="s">
        <v>63</v>
      </c>
      <c r="AO5467" s="26"/>
      <c r="AP5467" s="26"/>
      <c r="AQ5467" s="26">
        <v>-1</v>
      </c>
      <c r="AR5467" s="26">
        <v>90</v>
      </c>
      <c r="AS5467" s="26" t="s">
        <v>67</v>
      </c>
      <c r="AT5467" s="26" t="s">
        <v>71</v>
      </c>
      <c r="AU5467" s="26" t="s">
        <v>63</v>
      </c>
      <c r="AV5467" s="26" t="s">
        <v>63</v>
      </c>
      <c r="AW5467" s="26" t="s">
        <v>63</v>
      </c>
      <c r="AX5467" s="26" t="s">
        <v>63</v>
      </c>
      <c r="AY5467" s="26">
        <v>43.844954999999899</v>
      </c>
      <c r="AZ5467" s="26">
        <v>-101.511205</v>
      </c>
      <c r="BA5467" s="26" t="s">
        <v>158</v>
      </c>
      <c r="BB5467" s="26" t="s">
        <v>611</v>
      </c>
      <c r="BC5467" s="26" t="s">
        <v>167</v>
      </c>
      <c r="BD5467" s="26" t="s">
        <v>154</v>
      </c>
      <c r="BE5467" s="26"/>
      <c r="BF5467" s="26" t="s">
        <v>99</v>
      </c>
      <c r="BG5467" s="26" t="s">
        <v>167</v>
      </c>
      <c r="BH5467" s="26" t="s">
        <v>99</v>
      </c>
      <c r="BI5467" s="26">
        <v>11</v>
      </c>
      <c r="BJ5467" s="26" t="s">
        <v>217</v>
      </c>
    </row>
    <row r="5468" spans="36:62" x14ac:dyDescent="0.25">
      <c r="AJ5468" s="26">
        <v>128</v>
      </c>
      <c r="AK5468" s="26">
        <v>1901857</v>
      </c>
      <c r="AL5468" s="264">
        <v>43517.406944444447</v>
      </c>
      <c r="AM5468" s="26" t="s">
        <v>147</v>
      </c>
      <c r="AN5468" s="26" t="s">
        <v>63</v>
      </c>
      <c r="AO5468" s="26"/>
      <c r="AP5468" s="26"/>
      <c r="AQ5468" s="26">
        <v>-1</v>
      </c>
      <c r="AR5468" s="26">
        <v>90</v>
      </c>
      <c r="AS5468" s="26" t="s">
        <v>167</v>
      </c>
      <c r="AT5468" s="26" t="s">
        <v>613</v>
      </c>
      <c r="AU5468" s="26" t="s">
        <v>63</v>
      </c>
      <c r="AV5468" s="26" t="s">
        <v>63</v>
      </c>
      <c r="AW5468" s="26" t="s">
        <v>63</v>
      </c>
      <c r="AX5468" s="26" t="s">
        <v>63</v>
      </c>
      <c r="AY5468" s="26">
        <v>43.839136000000003</v>
      </c>
      <c r="AZ5468" s="26">
        <v>-101.53019</v>
      </c>
      <c r="BA5468" s="26" t="s">
        <v>491</v>
      </c>
      <c r="BB5468" s="26" t="s">
        <v>609</v>
      </c>
      <c r="BC5468" s="26" t="s">
        <v>167</v>
      </c>
      <c r="BD5468" s="26" t="s">
        <v>154</v>
      </c>
      <c r="BE5468" s="26"/>
      <c r="BF5468" s="26" t="s">
        <v>99</v>
      </c>
      <c r="BG5468" s="26" t="s">
        <v>167</v>
      </c>
      <c r="BH5468" s="26" t="s">
        <v>99</v>
      </c>
      <c r="BI5468" s="26">
        <v>11</v>
      </c>
      <c r="BJ5468" s="26" t="s">
        <v>217</v>
      </c>
    </row>
    <row r="5469" spans="36:62" x14ac:dyDescent="0.25">
      <c r="AJ5469" s="26">
        <v>129</v>
      </c>
      <c r="AK5469" s="26">
        <v>1901858</v>
      </c>
      <c r="AL5469" s="264">
        <v>43514.546527777777</v>
      </c>
      <c r="AM5469" s="26" t="s">
        <v>147</v>
      </c>
      <c r="AN5469" s="26" t="s">
        <v>63</v>
      </c>
      <c r="AO5469" s="26"/>
      <c r="AP5469" s="26"/>
      <c r="AQ5469" s="26">
        <v>-1</v>
      </c>
      <c r="AR5469" s="26">
        <v>90</v>
      </c>
      <c r="AS5469" s="26" t="s">
        <v>67</v>
      </c>
      <c r="AT5469" s="26" t="s">
        <v>71</v>
      </c>
      <c r="AU5469" s="26" t="s">
        <v>63</v>
      </c>
      <c r="AV5469" s="26" t="s">
        <v>63</v>
      </c>
      <c r="AW5469" s="26" t="s">
        <v>63</v>
      </c>
      <c r="AX5469" s="26" t="s">
        <v>63</v>
      </c>
      <c r="AY5469" s="26">
        <v>43.8373729999999</v>
      </c>
      <c r="AZ5469" s="26">
        <v>-101.534825999999</v>
      </c>
      <c r="BA5469" s="26" t="s">
        <v>166</v>
      </c>
      <c r="BB5469" s="26" t="s">
        <v>611</v>
      </c>
      <c r="BC5469" s="26" t="s">
        <v>167</v>
      </c>
      <c r="BD5469" s="26" t="s">
        <v>154</v>
      </c>
      <c r="BE5469" s="26"/>
      <c r="BF5469" s="26" t="s">
        <v>99</v>
      </c>
      <c r="BG5469" s="26" t="s">
        <v>167</v>
      </c>
      <c r="BH5469" s="26" t="s">
        <v>99</v>
      </c>
      <c r="BI5469" s="26">
        <v>11</v>
      </c>
      <c r="BJ5469" s="26" t="s">
        <v>217</v>
      </c>
    </row>
    <row r="5470" spans="36:62" x14ac:dyDescent="0.25">
      <c r="AJ5470" s="26">
        <v>130</v>
      </c>
      <c r="AK5470" s="26">
        <v>1818635</v>
      </c>
      <c r="AL5470" s="264">
        <v>43450.087500000001</v>
      </c>
      <c r="AM5470" s="26" t="s">
        <v>147</v>
      </c>
      <c r="AN5470" s="26" t="s">
        <v>63</v>
      </c>
      <c r="AO5470" s="26" t="s">
        <v>173</v>
      </c>
      <c r="AP5470" s="26" t="s">
        <v>159</v>
      </c>
      <c r="AQ5470" s="26">
        <v>0</v>
      </c>
      <c r="AR5470" s="26">
        <v>73</v>
      </c>
      <c r="AS5470" s="26" t="s">
        <v>67</v>
      </c>
      <c r="AT5470" s="26" t="s">
        <v>74</v>
      </c>
      <c r="AU5470" s="26" t="s">
        <v>63</v>
      </c>
      <c r="AV5470" s="26" t="s">
        <v>63</v>
      </c>
      <c r="AW5470" s="26" t="s">
        <v>63</v>
      </c>
      <c r="AX5470" s="26" t="s">
        <v>63</v>
      </c>
      <c r="AY5470" s="26">
        <v>43.743786999999898</v>
      </c>
      <c r="AZ5470" s="26">
        <v>-101.525632999999</v>
      </c>
      <c r="BA5470" s="26" t="s">
        <v>166</v>
      </c>
      <c r="BB5470" s="26" t="s">
        <v>157</v>
      </c>
      <c r="BC5470" s="26" t="s">
        <v>170</v>
      </c>
      <c r="BD5470" s="26" t="s">
        <v>68</v>
      </c>
      <c r="BE5470" s="26"/>
      <c r="BF5470" s="26" t="s">
        <v>68</v>
      </c>
      <c r="BG5470" s="26" t="s">
        <v>68</v>
      </c>
      <c r="BH5470" s="26" t="s">
        <v>146</v>
      </c>
      <c r="BI5470" s="26">
        <v>11</v>
      </c>
      <c r="BJ5470" s="26" t="s">
        <v>18</v>
      </c>
    </row>
    <row r="5471" spans="36:62" x14ac:dyDescent="0.25">
      <c r="AJ5471" s="26">
        <v>131</v>
      </c>
      <c r="AK5471" s="26">
        <v>1903046</v>
      </c>
      <c r="AL5471" s="264">
        <v>43503.706250000003</v>
      </c>
      <c r="AM5471" s="26" t="s">
        <v>147</v>
      </c>
      <c r="AN5471" s="26" t="s">
        <v>63</v>
      </c>
      <c r="AO5471" s="26"/>
      <c r="AP5471" s="26"/>
      <c r="AQ5471" s="26">
        <v>-1</v>
      </c>
      <c r="AR5471" s="26">
        <v>90</v>
      </c>
      <c r="AS5471" s="26" t="s">
        <v>67</v>
      </c>
      <c r="AT5471" s="26" t="s">
        <v>71</v>
      </c>
      <c r="AU5471" s="26" t="s">
        <v>63</v>
      </c>
      <c r="AV5471" s="26" t="s">
        <v>63</v>
      </c>
      <c r="AW5471" s="26" t="s">
        <v>63</v>
      </c>
      <c r="AX5471" s="26" t="s">
        <v>63</v>
      </c>
      <c r="AY5471" s="26">
        <v>43.839286000000001</v>
      </c>
      <c r="AZ5471" s="26">
        <v>-101.529742999999</v>
      </c>
      <c r="BA5471" s="26" t="s">
        <v>158</v>
      </c>
      <c r="BB5471" s="26" t="s">
        <v>609</v>
      </c>
      <c r="BC5471" s="26" t="s">
        <v>167</v>
      </c>
      <c r="BD5471" s="26" t="s">
        <v>154</v>
      </c>
      <c r="BE5471" s="26"/>
      <c r="BF5471" s="26" t="s">
        <v>99</v>
      </c>
      <c r="BG5471" s="26" t="s">
        <v>167</v>
      </c>
      <c r="BH5471" s="26" t="s">
        <v>99</v>
      </c>
      <c r="BI5471" s="26">
        <v>11</v>
      </c>
      <c r="BJ5471" s="26" t="s">
        <v>217</v>
      </c>
    </row>
    <row r="5472" spans="36:62" x14ac:dyDescent="0.25">
      <c r="AJ5472" s="26">
        <v>133</v>
      </c>
      <c r="AK5472" s="26">
        <v>1818810</v>
      </c>
      <c r="AL5472" s="264">
        <v>43238.895833333336</v>
      </c>
      <c r="AM5472" s="26" t="s">
        <v>147</v>
      </c>
      <c r="AN5472" s="26" t="s">
        <v>63</v>
      </c>
      <c r="AO5472" s="26"/>
      <c r="AP5472" s="26"/>
      <c r="AQ5472" s="26">
        <v>-1</v>
      </c>
      <c r="AR5472" s="26">
        <v>90</v>
      </c>
      <c r="AS5472" s="26" t="s">
        <v>67</v>
      </c>
      <c r="AT5472" s="26" t="s">
        <v>74</v>
      </c>
      <c r="AU5472" s="26" t="s">
        <v>63</v>
      </c>
      <c r="AV5472" s="26" t="s">
        <v>63</v>
      </c>
      <c r="AW5472" s="26" t="s">
        <v>63</v>
      </c>
      <c r="AX5472" s="26" t="s">
        <v>63</v>
      </c>
      <c r="AY5472" s="26">
        <v>43.836267999999897</v>
      </c>
      <c r="AZ5472" s="26">
        <v>-101.66294000000001</v>
      </c>
      <c r="BA5472" s="26" t="s">
        <v>166</v>
      </c>
      <c r="BB5472" s="26" t="s">
        <v>609</v>
      </c>
      <c r="BC5472" s="26" t="s">
        <v>167</v>
      </c>
      <c r="BD5472" s="26" t="s">
        <v>154</v>
      </c>
      <c r="BE5472" s="26"/>
      <c r="BF5472" s="26" t="s">
        <v>99</v>
      </c>
      <c r="BG5472" s="26" t="s">
        <v>167</v>
      </c>
      <c r="BH5472" s="26" t="s">
        <v>99</v>
      </c>
      <c r="BI5472" s="26">
        <v>11</v>
      </c>
      <c r="BJ5472" s="26" t="s">
        <v>217</v>
      </c>
    </row>
    <row r="5473" spans="36:62" x14ac:dyDescent="0.25">
      <c r="AJ5473" s="26">
        <v>134</v>
      </c>
      <c r="AK5473" s="26">
        <v>1904377</v>
      </c>
      <c r="AL5473" s="264">
        <v>43585.75</v>
      </c>
      <c r="AM5473" s="26" t="s">
        <v>147</v>
      </c>
      <c r="AN5473" s="26" t="s">
        <v>63</v>
      </c>
      <c r="AO5473" s="26" t="s">
        <v>156</v>
      </c>
      <c r="AP5473" s="26" t="s">
        <v>159</v>
      </c>
      <c r="AQ5473" s="26">
        <v>0</v>
      </c>
      <c r="AR5473" s="26">
        <v>73</v>
      </c>
      <c r="AS5473" s="26" t="s">
        <v>671</v>
      </c>
      <c r="AT5473" s="26" t="s">
        <v>74</v>
      </c>
      <c r="AU5473" s="26" t="s">
        <v>63</v>
      </c>
      <c r="AV5473" s="26" t="s">
        <v>63</v>
      </c>
      <c r="AW5473" s="26" t="s">
        <v>63</v>
      </c>
      <c r="AX5473" s="26" t="s">
        <v>63</v>
      </c>
      <c r="AY5473" s="26">
        <v>43.835864000000001</v>
      </c>
      <c r="AZ5473" s="26">
        <v>-101.522458999999</v>
      </c>
      <c r="BA5473" s="26" t="s">
        <v>166</v>
      </c>
      <c r="BB5473" s="26" t="s">
        <v>690</v>
      </c>
      <c r="BC5473" s="26" t="s">
        <v>659</v>
      </c>
      <c r="BD5473" s="26" t="s">
        <v>68</v>
      </c>
      <c r="BE5473" s="26" t="s">
        <v>782</v>
      </c>
      <c r="BF5473" s="26" t="s">
        <v>68</v>
      </c>
      <c r="BG5473" s="26" t="s">
        <v>68</v>
      </c>
      <c r="BH5473" s="26" t="s">
        <v>175</v>
      </c>
      <c r="BI5473" s="26">
        <v>11</v>
      </c>
      <c r="BJ5473" s="26" t="s">
        <v>217</v>
      </c>
    </row>
    <row r="5474" spans="36:62" x14ac:dyDescent="0.25">
      <c r="AJ5474" s="26">
        <v>135</v>
      </c>
      <c r="AK5474" s="26">
        <v>1905753</v>
      </c>
      <c r="AL5474" s="264">
        <v>43602.736111111109</v>
      </c>
      <c r="AM5474" s="26" t="s">
        <v>147</v>
      </c>
      <c r="AN5474" s="26" t="s">
        <v>63</v>
      </c>
      <c r="AO5474" s="26" t="s">
        <v>156</v>
      </c>
      <c r="AP5474" s="26" t="s">
        <v>159</v>
      </c>
      <c r="AQ5474" s="26">
        <v>0</v>
      </c>
      <c r="AR5474" s="26">
        <v>90</v>
      </c>
      <c r="AS5474" s="26" t="s">
        <v>67</v>
      </c>
      <c r="AT5474" s="26" t="s">
        <v>704</v>
      </c>
      <c r="AU5474" s="26" t="s">
        <v>63</v>
      </c>
      <c r="AV5474" s="26" t="s">
        <v>63</v>
      </c>
      <c r="AW5474" s="26" t="s">
        <v>63</v>
      </c>
      <c r="AX5474" s="26" t="s">
        <v>63</v>
      </c>
      <c r="AY5474" s="26">
        <v>43.836278</v>
      </c>
      <c r="AZ5474" s="26">
        <v>-101.55195000000001</v>
      </c>
      <c r="BA5474" s="26" t="s">
        <v>158</v>
      </c>
      <c r="BB5474" s="26" t="s">
        <v>609</v>
      </c>
      <c r="BC5474" s="26" t="s">
        <v>614</v>
      </c>
      <c r="BD5474" s="26" t="s">
        <v>615</v>
      </c>
      <c r="BE5474" s="26"/>
      <c r="BF5474" s="26" t="s">
        <v>68</v>
      </c>
      <c r="BG5474" s="26" t="s">
        <v>68</v>
      </c>
      <c r="BH5474" s="26" t="s">
        <v>160</v>
      </c>
      <c r="BI5474" s="26">
        <v>11</v>
      </c>
      <c r="BJ5474" s="26" t="s">
        <v>217</v>
      </c>
    </row>
    <row r="5475" spans="36:62" x14ac:dyDescent="0.25">
      <c r="AJ5475" s="26">
        <v>136</v>
      </c>
      <c r="AK5475" s="26">
        <v>1909257</v>
      </c>
      <c r="AL5475" s="264">
        <v>43663.631249999999</v>
      </c>
      <c r="AM5475" s="26" t="s">
        <v>147</v>
      </c>
      <c r="AN5475" s="26" t="s">
        <v>63</v>
      </c>
      <c r="AO5475" s="26" t="s">
        <v>156</v>
      </c>
      <c r="AP5475" s="26" t="s">
        <v>159</v>
      </c>
      <c r="AQ5475" s="26">
        <v>0</v>
      </c>
      <c r="AR5475" s="26">
        <v>90</v>
      </c>
      <c r="AS5475" s="26" t="s">
        <v>67</v>
      </c>
      <c r="AT5475" s="26" t="s">
        <v>71</v>
      </c>
      <c r="AU5475" s="26" t="s">
        <v>63</v>
      </c>
      <c r="AV5475" s="26" t="s">
        <v>69</v>
      </c>
      <c r="AW5475" s="26" t="s">
        <v>63</v>
      </c>
      <c r="AX5475" s="26" t="s">
        <v>63</v>
      </c>
      <c r="AY5475" s="26">
        <v>43.835968999999899</v>
      </c>
      <c r="AZ5475" s="26">
        <v>-101.664061</v>
      </c>
      <c r="BA5475" s="26" t="s">
        <v>185</v>
      </c>
      <c r="BB5475" s="26" t="s">
        <v>611</v>
      </c>
      <c r="BC5475" s="26" t="s">
        <v>651</v>
      </c>
      <c r="BD5475" s="26" t="s">
        <v>68</v>
      </c>
      <c r="BE5475" s="26" t="s">
        <v>161</v>
      </c>
      <c r="BF5475" s="26" t="s">
        <v>68</v>
      </c>
      <c r="BG5475" s="26" t="s">
        <v>68</v>
      </c>
      <c r="BH5475" s="26" t="s">
        <v>160</v>
      </c>
      <c r="BI5475" s="26">
        <v>11</v>
      </c>
      <c r="BJ5475" s="26" t="s">
        <v>217</v>
      </c>
    </row>
    <row r="5476" spans="36:62" x14ac:dyDescent="0.25">
      <c r="AJ5476" s="26">
        <v>138</v>
      </c>
      <c r="AK5476" s="26">
        <v>1910360</v>
      </c>
      <c r="AL5476" s="264">
        <v>43685.489583333336</v>
      </c>
      <c r="AM5476" s="26" t="s">
        <v>147</v>
      </c>
      <c r="AN5476" s="26" t="s">
        <v>63</v>
      </c>
      <c r="AO5476" s="26" t="s">
        <v>156</v>
      </c>
      <c r="AP5476" s="26" t="s">
        <v>159</v>
      </c>
      <c r="AQ5476" s="26">
        <v>0</v>
      </c>
      <c r="AR5476" s="26">
        <v>90</v>
      </c>
      <c r="AS5476" s="26" t="s">
        <v>67</v>
      </c>
      <c r="AT5476" s="26" t="s">
        <v>71</v>
      </c>
      <c r="AU5476" s="26" t="s">
        <v>63</v>
      </c>
      <c r="AV5476" s="26" t="s">
        <v>63</v>
      </c>
      <c r="AW5476" s="26" t="s">
        <v>63</v>
      </c>
      <c r="AX5476" s="26" t="s">
        <v>63</v>
      </c>
      <c r="AY5476" s="26">
        <v>43.83596</v>
      </c>
      <c r="AZ5476" s="26">
        <v>-101.662273999999</v>
      </c>
      <c r="BA5476" s="26" t="s">
        <v>158</v>
      </c>
      <c r="BB5476" s="26" t="s">
        <v>611</v>
      </c>
      <c r="BC5476" s="26" t="s">
        <v>667</v>
      </c>
      <c r="BD5476" s="26" t="s">
        <v>68</v>
      </c>
      <c r="BE5476" s="26"/>
      <c r="BF5476" s="26" t="s">
        <v>68</v>
      </c>
      <c r="BG5476" s="26" t="s">
        <v>68</v>
      </c>
      <c r="BH5476" s="26" t="s">
        <v>160</v>
      </c>
      <c r="BI5476" s="26">
        <v>11</v>
      </c>
      <c r="BJ5476" s="26" t="s">
        <v>217</v>
      </c>
    </row>
    <row r="5477" spans="36:62" x14ac:dyDescent="0.25">
      <c r="AJ5477" s="26">
        <v>139</v>
      </c>
      <c r="AK5477" s="26">
        <v>1910814</v>
      </c>
      <c r="AL5477" s="264">
        <v>43686.356944444444</v>
      </c>
      <c r="AM5477" s="26" t="s">
        <v>147</v>
      </c>
      <c r="AN5477" s="26" t="s">
        <v>63</v>
      </c>
      <c r="AO5477" s="26" t="s">
        <v>156</v>
      </c>
      <c r="AP5477" s="26" t="s">
        <v>159</v>
      </c>
      <c r="AQ5477" s="26">
        <v>0</v>
      </c>
      <c r="AR5477" s="26">
        <v>90</v>
      </c>
      <c r="AS5477" s="26" t="s">
        <v>67</v>
      </c>
      <c r="AT5477" s="26" t="s">
        <v>71</v>
      </c>
      <c r="AU5477" s="26" t="s">
        <v>63</v>
      </c>
      <c r="AV5477" s="26" t="s">
        <v>63</v>
      </c>
      <c r="AW5477" s="26" t="s">
        <v>63</v>
      </c>
      <c r="AX5477" s="26" t="s">
        <v>63</v>
      </c>
      <c r="AY5477" s="26">
        <v>43.835971000000001</v>
      </c>
      <c r="AZ5477" s="26">
        <v>-101.64104500000001</v>
      </c>
      <c r="BA5477" s="26" t="s">
        <v>185</v>
      </c>
      <c r="BB5477" s="26" t="s">
        <v>611</v>
      </c>
      <c r="BC5477" s="26" t="s">
        <v>680</v>
      </c>
      <c r="BD5477" s="26" t="s">
        <v>68</v>
      </c>
      <c r="BE5477" s="26"/>
      <c r="BF5477" s="26" t="s">
        <v>68</v>
      </c>
      <c r="BG5477" s="26" t="s">
        <v>68</v>
      </c>
      <c r="BH5477" s="26" t="s">
        <v>210</v>
      </c>
      <c r="BI5477" s="26">
        <v>11</v>
      </c>
      <c r="BJ5477" s="26" t="s">
        <v>20</v>
      </c>
    </row>
    <row r="5478" spans="36:62" x14ac:dyDescent="0.25">
      <c r="AJ5478" s="26">
        <v>140</v>
      </c>
      <c r="AK5478" s="26">
        <v>1910963</v>
      </c>
      <c r="AL5478" s="264">
        <v>43691.479861111111</v>
      </c>
      <c r="AM5478" s="26" t="s">
        <v>147</v>
      </c>
      <c r="AN5478" s="26" t="s">
        <v>63</v>
      </c>
      <c r="AO5478" s="26" t="s">
        <v>173</v>
      </c>
      <c r="AP5478" s="26" t="s">
        <v>159</v>
      </c>
      <c r="AQ5478" s="26">
        <v>0</v>
      </c>
      <c r="AR5478" s="26">
        <v>73</v>
      </c>
      <c r="AS5478" s="26" t="s">
        <v>67</v>
      </c>
      <c r="AT5478" s="26" t="s">
        <v>71</v>
      </c>
      <c r="AU5478" s="26" t="s">
        <v>63</v>
      </c>
      <c r="AV5478" s="26" t="s">
        <v>63</v>
      </c>
      <c r="AW5478" s="26" t="s">
        <v>63</v>
      </c>
      <c r="AX5478" s="26" t="s">
        <v>63</v>
      </c>
      <c r="AY5478" s="26">
        <v>43.570118999999899</v>
      </c>
      <c r="AZ5478" s="26">
        <v>-101.52088500000001</v>
      </c>
      <c r="BA5478" s="26" t="s">
        <v>505</v>
      </c>
      <c r="BB5478" s="26" t="s">
        <v>165</v>
      </c>
      <c r="BC5478" s="26" t="s">
        <v>68</v>
      </c>
      <c r="BD5478" s="26" t="s">
        <v>68</v>
      </c>
      <c r="BE5478" s="26" t="s">
        <v>808</v>
      </c>
      <c r="BF5478" s="26" t="s">
        <v>68</v>
      </c>
      <c r="BG5478" s="26" t="s">
        <v>68</v>
      </c>
      <c r="BH5478" s="26" t="s">
        <v>646</v>
      </c>
      <c r="BI5478" s="26">
        <v>11</v>
      </c>
      <c r="BJ5478" s="26" t="s">
        <v>20</v>
      </c>
    </row>
    <row r="5479" spans="36:62" x14ac:dyDescent="0.25">
      <c r="AJ5479" s="26">
        <v>142</v>
      </c>
      <c r="AK5479" s="26">
        <v>1911402</v>
      </c>
      <c r="AL5479" s="264">
        <v>43696.885416666664</v>
      </c>
      <c r="AM5479" s="26" t="s">
        <v>147</v>
      </c>
      <c r="AN5479" s="26" t="s">
        <v>69</v>
      </c>
      <c r="AO5479" s="26" t="s">
        <v>173</v>
      </c>
      <c r="AP5479" s="26" t="s">
        <v>159</v>
      </c>
      <c r="AQ5479" s="26">
        <v>0</v>
      </c>
      <c r="AR5479" s="26">
        <v>73</v>
      </c>
      <c r="AS5479" s="26" t="s">
        <v>67</v>
      </c>
      <c r="AT5479" s="26" t="s">
        <v>71</v>
      </c>
      <c r="AU5479" s="26" t="s">
        <v>63</v>
      </c>
      <c r="AV5479" s="26" t="s">
        <v>63</v>
      </c>
      <c r="AW5479" s="26" t="s">
        <v>63</v>
      </c>
      <c r="AX5479" s="26" t="s">
        <v>63</v>
      </c>
      <c r="AY5479" s="26">
        <v>43.781187000000003</v>
      </c>
      <c r="AZ5479" s="26">
        <v>-101.530067</v>
      </c>
      <c r="BA5479" s="26" t="s">
        <v>183</v>
      </c>
      <c r="BB5479" s="26" t="s">
        <v>181</v>
      </c>
      <c r="BC5479" s="26" t="s">
        <v>176</v>
      </c>
      <c r="BD5479" s="26" t="s">
        <v>180</v>
      </c>
      <c r="BE5479" s="26"/>
      <c r="BF5479" s="26" t="s">
        <v>182</v>
      </c>
      <c r="BG5479" s="26" t="s">
        <v>182</v>
      </c>
      <c r="BH5479" s="26" t="s">
        <v>175</v>
      </c>
      <c r="BI5479" s="26">
        <v>11</v>
      </c>
      <c r="BJ5479" s="26" t="s">
        <v>21</v>
      </c>
    </row>
    <row r="5480" spans="36:62" x14ac:dyDescent="0.25">
      <c r="AJ5480" s="26">
        <v>143</v>
      </c>
      <c r="AK5480" s="26">
        <v>1911989</v>
      </c>
      <c r="AL5480" s="264">
        <v>43713.840277777781</v>
      </c>
      <c r="AM5480" s="26" t="s">
        <v>147</v>
      </c>
      <c r="AN5480" s="26" t="s">
        <v>63</v>
      </c>
      <c r="AO5480" s="26"/>
      <c r="AP5480" s="26"/>
      <c r="AQ5480" s="26">
        <v>-1</v>
      </c>
      <c r="AR5480" s="26">
        <v>90</v>
      </c>
      <c r="AS5480" s="26" t="s">
        <v>167</v>
      </c>
      <c r="AT5480" s="26" t="s">
        <v>71</v>
      </c>
      <c r="AU5480" s="26" t="s">
        <v>63</v>
      </c>
      <c r="AV5480" s="26" t="s">
        <v>63</v>
      </c>
      <c r="AW5480" s="26" t="s">
        <v>63</v>
      </c>
      <c r="AX5480" s="26" t="s">
        <v>63</v>
      </c>
      <c r="AY5480" s="26">
        <v>43.835991999999898</v>
      </c>
      <c r="AZ5480" s="26">
        <v>-101.590326</v>
      </c>
      <c r="BA5480" s="26" t="s">
        <v>185</v>
      </c>
      <c r="BB5480" s="26" t="s">
        <v>611</v>
      </c>
      <c r="BC5480" s="26" t="s">
        <v>167</v>
      </c>
      <c r="BD5480" s="26" t="s">
        <v>154</v>
      </c>
      <c r="BE5480" s="26"/>
      <c r="BF5480" s="26" t="s">
        <v>99</v>
      </c>
      <c r="BG5480" s="26" t="s">
        <v>167</v>
      </c>
      <c r="BH5480" s="26" t="s">
        <v>99</v>
      </c>
      <c r="BI5480" s="26">
        <v>11</v>
      </c>
      <c r="BJ5480" s="26" t="s">
        <v>217</v>
      </c>
    </row>
    <row r="5481" spans="36:62" x14ac:dyDescent="0.25">
      <c r="AJ5481" s="26">
        <v>144</v>
      </c>
      <c r="AK5481" s="26">
        <v>1912891</v>
      </c>
      <c r="AL5481" s="264">
        <v>43716.847222222219</v>
      </c>
      <c r="AM5481" s="26" t="s">
        <v>147</v>
      </c>
      <c r="AN5481" s="26" t="s">
        <v>63</v>
      </c>
      <c r="AO5481" s="26"/>
      <c r="AP5481" s="26"/>
      <c r="AQ5481" s="26">
        <v>-1</v>
      </c>
      <c r="AR5481" s="26">
        <v>73</v>
      </c>
      <c r="AS5481" s="26" t="s">
        <v>167</v>
      </c>
      <c r="AT5481" s="26" t="s">
        <v>71</v>
      </c>
      <c r="AU5481" s="26" t="s">
        <v>63</v>
      </c>
      <c r="AV5481" s="26" t="s">
        <v>63</v>
      </c>
      <c r="AW5481" s="26" t="s">
        <v>63</v>
      </c>
      <c r="AX5481" s="26" t="s">
        <v>63</v>
      </c>
      <c r="AY5481" s="26">
        <v>43.615602000000003</v>
      </c>
      <c r="AZ5481" s="26">
        <v>-101.50550800000001</v>
      </c>
      <c r="BA5481" s="26" t="s">
        <v>158</v>
      </c>
      <c r="BB5481" s="26" t="s">
        <v>157</v>
      </c>
      <c r="BC5481" s="26" t="s">
        <v>167</v>
      </c>
      <c r="BD5481" s="26" t="s">
        <v>154</v>
      </c>
      <c r="BE5481" s="26"/>
      <c r="BF5481" s="26" t="s">
        <v>99</v>
      </c>
      <c r="BG5481" s="26" t="s">
        <v>167</v>
      </c>
      <c r="BH5481" s="26" t="s">
        <v>99</v>
      </c>
      <c r="BI5481" s="26">
        <v>11</v>
      </c>
      <c r="BJ5481" s="26" t="s">
        <v>217</v>
      </c>
    </row>
    <row r="5482" spans="36:62" x14ac:dyDescent="0.25">
      <c r="AJ5482" s="26">
        <v>145</v>
      </c>
      <c r="AK5482" s="26">
        <v>1917398</v>
      </c>
      <c r="AL5482" s="264">
        <v>43750.958333333336</v>
      </c>
      <c r="AM5482" s="26" t="s">
        <v>147</v>
      </c>
      <c r="AN5482" s="26" t="s">
        <v>63</v>
      </c>
      <c r="AO5482" s="26" t="s">
        <v>156</v>
      </c>
      <c r="AP5482" s="26" t="s">
        <v>159</v>
      </c>
      <c r="AQ5482" s="26">
        <v>0</v>
      </c>
      <c r="AR5482" s="26">
        <v>73</v>
      </c>
      <c r="AS5482" s="26" t="s">
        <v>67</v>
      </c>
      <c r="AT5482" s="26" t="s">
        <v>71</v>
      </c>
      <c r="AU5482" s="26" t="s">
        <v>63</v>
      </c>
      <c r="AV5482" s="26" t="s">
        <v>63</v>
      </c>
      <c r="AW5482" s="26" t="s">
        <v>63</v>
      </c>
      <c r="AX5482" s="26" t="s">
        <v>63</v>
      </c>
      <c r="AY5482" s="26">
        <v>43.797232999999899</v>
      </c>
      <c r="AZ5482" s="26">
        <v>-101.53300900000001</v>
      </c>
      <c r="BA5482" s="26" t="s">
        <v>185</v>
      </c>
      <c r="BB5482" s="26" t="s">
        <v>157</v>
      </c>
      <c r="BC5482" s="26" t="s">
        <v>162</v>
      </c>
      <c r="BD5482" s="26" t="s">
        <v>154</v>
      </c>
      <c r="BE5482" s="26"/>
      <c r="BF5482" s="26" t="s">
        <v>68</v>
      </c>
      <c r="BG5482" s="26" t="s">
        <v>68</v>
      </c>
      <c r="BH5482" s="26" t="s">
        <v>160</v>
      </c>
      <c r="BI5482" s="26">
        <v>11</v>
      </c>
      <c r="BJ5482" s="26" t="s">
        <v>217</v>
      </c>
    </row>
    <row r="5483" spans="36:62" x14ac:dyDescent="0.25">
      <c r="AJ5483" s="26">
        <v>146</v>
      </c>
      <c r="AK5483" s="26">
        <v>1917395</v>
      </c>
      <c r="AL5483" s="264">
        <v>43724.616666666669</v>
      </c>
      <c r="AM5483" s="26" t="s">
        <v>147</v>
      </c>
      <c r="AN5483" s="26" t="s">
        <v>63</v>
      </c>
      <c r="AO5483" s="26" t="s">
        <v>156</v>
      </c>
      <c r="AP5483" s="26" t="s">
        <v>159</v>
      </c>
      <c r="AQ5483" s="26">
        <v>0</v>
      </c>
      <c r="AR5483" s="26">
        <v>73</v>
      </c>
      <c r="AS5483" s="26" t="s">
        <v>67</v>
      </c>
      <c r="AT5483" s="26" t="s">
        <v>71</v>
      </c>
      <c r="AU5483" s="26" t="s">
        <v>63</v>
      </c>
      <c r="AV5483" s="26" t="s">
        <v>63</v>
      </c>
      <c r="AW5483" s="26" t="s">
        <v>63</v>
      </c>
      <c r="AX5483" s="26" t="s">
        <v>63</v>
      </c>
      <c r="AY5483" s="26">
        <v>43.761231000000002</v>
      </c>
      <c r="AZ5483" s="26">
        <v>-101.526983</v>
      </c>
      <c r="BA5483" s="26" t="s">
        <v>166</v>
      </c>
      <c r="BB5483" s="26" t="s">
        <v>165</v>
      </c>
      <c r="BC5483" s="26" t="s">
        <v>162</v>
      </c>
      <c r="BD5483" s="26" t="s">
        <v>68</v>
      </c>
      <c r="BE5483" s="26"/>
      <c r="BF5483" s="26" t="s">
        <v>68</v>
      </c>
      <c r="BG5483" s="26" t="s">
        <v>68</v>
      </c>
      <c r="BH5483" s="26" t="s">
        <v>146</v>
      </c>
      <c r="BI5483" s="26">
        <v>11</v>
      </c>
      <c r="BJ5483" s="26" t="s">
        <v>217</v>
      </c>
    </row>
    <row r="5484" spans="36:62" x14ac:dyDescent="0.25">
      <c r="AJ5484" s="26">
        <v>147</v>
      </c>
      <c r="AK5484" s="26">
        <v>1918564</v>
      </c>
      <c r="AL5484" s="264">
        <v>43795.704861111109</v>
      </c>
      <c r="AM5484" s="26" t="s">
        <v>147</v>
      </c>
      <c r="AN5484" s="26" t="s">
        <v>63</v>
      </c>
      <c r="AO5484" s="26" t="s">
        <v>156</v>
      </c>
      <c r="AP5484" s="26" t="s">
        <v>159</v>
      </c>
      <c r="AQ5484" s="26">
        <v>0</v>
      </c>
      <c r="AR5484" s="26">
        <v>90</v>
      </c>
      <c r="AS5484" s="26" t="s">
        <v>67</v>
      </c>
      <c r="AT5484" s="26" t="s">
        <v>613</v>
      </c>
      <c r="AU5484" s="26" t="s">
        <v>63</v>
      </c>
      <c r="AV5484" s="26" t="s">
        <v>63</v>
      </c>
      <c r="AW5484" s="26" t="s">
        <v>63</v>
      </c>
      <c r="AX5484" s="26" t="s">
        <v>63</v>
      </c>
      <c r="AY5484" s="26">
        <v>43.835985999999899</v>
      </c>
      <c r="AZ5484" s="26">
        <v>-101.600588999999</v>
      </c>
      <c r="BA5484" s="26" t="s">
        <v>498</v>
      </c>
      <c r="BB5484" s="26" t="s">
        <v>611</v>
      </c>
      <c r="BC5484" s="26" t="s">
        <v>614</v>
      </c>
      <c r="BD5484" s="26" t="s">
        <v>615</v>
      </c>
      <c r="BE5484" s="26"/>
      <c r="BF5484" s="26" t="s">
        <v>68</v>
      </c>
      <c r="BG5484" s="26" t="s">
        <v>68</v>
      </c>
      <c r="BH5484" s="26" t="s">
        <v>160</v>
      </c>
      <c r="BI5484" s="26">
        <v>11</v>
      </c>
      <c r="BJ5484" s="26" t="s">
        <v>217</v>
      </c>
    </row>
    <row r="5485" spans="36:62" x14ac:dyDescent="0.25">
      <c r="AJ5485" s="26">
        <v>149</v>
      </c>
      <c r="AK5485" s="26">
        <v>1920003</v>
      </c>
      <c r="AL5485" s="264">
        <v>43823.291666666664</v>
      </c>
      <c r="AM5485" s="26" t="s">
        <v>147</v>
      </c>
      <c r="AN5485" s="26" t="s">
        <v>63</v>
      </c>
      <c r="AO5485" s="26"/>
      <c r="AP5485" s="26"/>
      <c r="AQ5485" s="26">
        <v>-1</v>
      </c>
      <c r="AR5485" s="26">
        <v>90</v>
      </c>
      <c r="AS5485" s="26" t="s">
        <v>167</v>
      </c>
      <c r="AT5485" s="26" t="s">
        <v>74</v>
      </c>
      <c r="AU5485" s="26" t="s">
        <v>63</v>
      </c>
      <c r="AV5485" s="26" t="s">
        <v>63</v>
      </c>
      <c r="AW5485" s="26" t="s">
        <v>63</v>
      </c>
      <c r="AX5485" s="26" t="s">
        <v>63</v>
      </c>
      <c r="AY5485" s="26">
        <v>43.8362669999999</v>
      </c>
      <c r="AZ5485" s="26">
        <v>-101.649382</v>
      </c>
      <c r="BA5485" s="26" t="s">
        <v>166</v>
      </c>
      <c r="BB5485" s="26" t="s">
        <v>609</v>
      </c>
      <c r="BC5485" s="26" t="s">
        <v>167</v>
      </c>
      <c r="BD5485" s="26" t="s">
        <v>154</v>
      </c>
      <c r="BE5485" s="26"/>
      <c r="BF5485" s="26" t="s">
        <v>99</v>
      </c>
      <c r="BG5485" s="26" t="s">
        <v>167</v>
      </c>
      <c r="BH5485" s="26" t="s">
        <v>99</v>
      </c>
      <c r="BI5485" s="26">
        <v>11</v>
      </c>
      <c r="BJ5485" s="26" t="s">
        <v>217</v>
      </c>
    </row>
    <row r="5486" spans="36:62" x14ac:dyDescent="0.25">
      <c r="AJ5486" s="26">
        <v>150</v>
      </c>
      <c r="AK5486" s="26">
        <v>1921016</v>
      </c>
      <c r="AL5486" s="264">
        <v>43822.28125</v>
      </c>
      <c r="AM5486" s="26" t="s">
        <v>147</v>
      </c>
      <c r="AN5486" s="26" t="s">
        <v>63</v>
      </c>
      <c r="AO5486" s="26"/>
      <c r="AP5486" s="26"/>
      <c r="AQ5486" s="26">
        <v>-1</v>
      </c>
      <c r="AR5486" s="26">
        <v>73</v>
      </c>
      <c r="AS5486" s="26" t="s">
        <v>167</v>
      </c>
      <c r="AT5486" s="26" t="s">
        <v>71</v>
      </c>
      <c r="AU5486" s="26" t="s">
        <v>63</v>
      </c>
      <c r="AV5486" s="26" t="s">
        <v>63</v>
      </c>
      <c r="AW5486" s="26" t="s">
        <v>63</v>
      </c>
      <c r="AX5486" s="26" t="s">
        <v>63</v>
      </c>
      <c r="AY5486" s="26">
        <v>43.715091999999899</v>
      </c>
      <c r="AZ5486" s="26">
        <v>-101.541708</v>
      </c>
      <c r="BA5486" s="26" t="s">
        <v>208</v>
      </c>
      <c r="BB5486" s="26" t="s">
        <v>157</v>
      </c>
      <c r="BC5486" s="26" t="s">
        <v>167</v>
      </c>
      <c r="BD5486" s="26" t="s">
        <v>154</v>
      </c>
      <c r="BE5486" s="26"/>
      <c r="BF5486" s="26" t="s">
        <v>99</v>
      </c>
      <c r="BG5486" s="26" t="s">
        <v>167</v>
      </c>
      <c r="BH5486" s="26" t="s">
        <v>99</v>
      </c>
      <c r="BI5486" s="26">
        <v>11</v>
      </c>
      <c r="BJ5486" s="26" t="s">
        <v>217</v>
      </c>
    </row>
    <row r="5487" spans="36:62" x14ac:dyDescent="0.25">
      <c r="AJ5487" s="26">
        <v>151</v>
      </c>
      <c r="AK5487" s="26">
        <v>2006295</v>
      </c>
      <c r="AL5487" s="264">
        <v>43974.855555555558</v>
      </c>
      <c r="AM5487" s="26" t="s">
        <v>147</v>
      </c>
      <c r="AN5487" s="26" t="s">
        <v>63</v>
      </c>
      <c r="AO5487" s="26" t="s">
        <v>156</v>
      </c>
      <c r="AP5487" s="26" t="s">
        <v>159</v>
      </c>
      <c r="AQ5487" s="26">
        <v>0</v>
      </c>
      <c r="AR5487" s="26">
        <v>90</v>
      </c>
      <c r="AS5487" s="26" t="s">
        <v>67</v>
      </c>
      <c r="AT5487" s="26" t="s">
        <v>854</v>
      </c>
      <c r="AU5487" s="26" t="s">
        <v>63</v>
      </c>
      <c r="AV5487" s="26" t="s">
        <v>63</v>
      </c>
      <c r="AW5487" s="26" t="s">
        <v>63</v>
      </c>
      <c r="AX5487" s="26" t="s">
        <v>63</v>
      </c>
      <c r="AY5487" s="26">
        <v>43.8359939999999</v>
      </c>
      <c r="AZ5487" s="26">
        <v>-101.586065</v>
      </c>
      <c r="BA5487" s="26" t="s">
        <v>185</v>
      </c>
      <c r="BB5487" s="26" t="s">
        <v>611</v>
      </c>
      <c r="BC5487" s="26" t="s">
        <v>667</v>
      </c>
      <c r="BD5487" s="26" t="s">
        <v>615</v>
      </c>
      <c r="BE5487" s="26"/>
      <c r="BF5487" s="26" t="s">
        <v>68</v>
      </c>
      <c r="BG5487" s="26" t="s">
        <v>68</v>
      </c>
      <c r="BH5487" s="26" t="s">
        <v>160</v>
      </c>
      <c r="BI5487" s="26">
        <v>11</v>
      </c>
      <c r="BJ5487" s="26" t="s">
        <v>217</v>
      </c>
    </row>
    <row r="5488" spans="36:62" x14ac:dyDescent="0.25">
      <c r="AJ5488" s="26">
        <v>152</v>
      </c>
      <c r="AK5488" s="26">
        <v>2007221</v>
      </c>
      <c r="AL5488" s="264">
        <v>44006.59097222222</v>
      </c>
      <c r="AM5488" s="26" t="s">
        <v>147</v>
      </c>
      <c r="AN5488" s="26" t="s">
        <v>63</v>
      </c>
      <c r="AO5488" s="26" t="s">
        <v>156</v>
      </c>
      <c r="AP5488" s="26" t="s">
        <v>627</v>
      </c>
      <c r="AQ5488" s="26">
        <v>0</v>
      </c>
      <c r="AR5488" s="26">
        <v>90</v>
      </c>
      <c r="AS5488" s="26" t="s">
        <v>67</v>
      </c>
      <c r="AT5488" s="26" t="s">
        <v>71</v>
      </c>
      <c r="AU5488" s="26" t="s">
        <v>63</v>
      </c>
      <c r="AV5488" s="26" t="s">
        <v>63</v>
      </c>
      <c r="AW5488" s="26" t="s">
        <v>63</v>
      </c>
      <c r="AX5488" s="26" t="s">
        <v>63</v>
      </c>
      <c r="AY5488" s="26">
        <v>43.836269999999899</v>
      </c>
      <c r="AZ5488" s="26">
        <v>-101.587439</v>
      </c>
      <c r="BA5488" s="26" t="s">
        <v>493</v>
      </c>
      <c r="BB5488" s="26" t="s">
        <v>609</v>
      </c>
      <c r="BC5488" s="26" t="s">
        <v>680</v>
      </c>
      <c r="BD5488" s="26" t="s">
        <v>68</v>
      </c>
      <c r="BE5488" s="26" t="s">
        <v>889</v>
      </c>
      <c r="BF5488" s="26" t="s">
        <v>68</v>
      </c>
      <c r="BG5488" s="26" t="s">
        <v>68</v>
      </c>
      <c r="BH5488" s="26" t="s">
        <v>646</v>
      </c>
      <c r="BI5488" s="26">
        <v>11</v>
      </c>
      <c r="BJ5488" s="26" t="s">
        <v>217</v>
      </c>
    </row>
    <row r="5489" spans="36:62" x14ac:dyDescent="0.25">
      <c r="AJ5489" s="26">
        <v>153</v>
      </c>
      <c r="AK5489" s="26">
        <v>2007941</v>
      </c>
      <c r="AL5489" s="264">
        <v>43998.573611111111</v>
      </c>
      <c r="AM5489" s="26" t="s">
        <v>147</v>
      </c>
      <c r="AN5489" s="26" t="s">
        <v>63</v>
      </c>
      <c r="AO5489" s="26" t="s">
        <v>192</v>
      </c>
      <c r="AP5489" s="26" t="s">
        <v>159</v>
      </c>
      <c r="AQ5489" s="26">
        <v>0</v>
      </c>
      <c r="AR5489" s="26">
        <v>90</v>
      </c>
      <c r="AS5489" s="26" t="s">
        <v>67</v>
      </c>
      <c r="AT5489" s="26" t="s">
        <v>71</v>
      </c>
      <c r="AU5489" s="26" t="s">
        <v>63</v>
      </c>
      <c r="AV5489" s="26" t="s">
        <v>63</v>
      </c>
      <c r="AW5489" s="26" t="s">
        <v>63</v>
      </c>
      <c r="AX5489" s="26" t="s">
        <v>69</v>
      </c>
      <c r="AY5489" s="26">
        <v>43.835985000000001</v>
      </c>
      <c r="AZ5489" s="26">
        <v>-101.565186999999</v>
      </c>
      <c r="BA5489" s="26" t="s">
        <v>158</v>
      </c>
      <c r="BB5489" s="26" t="s">
        <v>611</v>
      </c>
      <c r="BC5489" s="26" t="s">
        <v>880</v>
      </c>
      <c r="BD5489" s="26" t="s">
        <v>68</v>
      </c>
      <c r="BE5489" s="26"/>
      <c r="BF5489" s="26" t="s">
        <v>68</v>
      </c>
      <c r="BG5489" s="26" t="s">
        <v>68</v>
      </c>
      <c r="BH5489" s="26" t="s">
        <v>146</v>
      </c>
      <c r="BI5489" s="26">
        <v>11</v>
      </c>
      <c r="BJ5489" s="26" t="s">
        <v>217</v>
      </c>
    </row>
    <row r="5490" spans="36:62" x14ac:dyDescent="0.25">
      <c r="AJ5490" s="26">
        <v>154</v>
      </c>
      <c r="AK5490" s="26">
        <v>2009171</v>
      </c>
      <c r="AL5490" s="264">
        <v>44049.864583333336</v>
      </c>
      <c r="AM5490" s="26" t="s">
        <v>147</v>
      </c>
      <c r="AN5490" s="26" t="s">
        <v>63</v>
      </c>
      <c r="AO5490" s="26" t="s">
        <v>173</v>
      </c>
      <c r="AP5490" s="26" t="s">
        <v>159</v>
      </c>
      <c r="AQ5490" s="26">
        <v>0</v>
      </c>
      <c r="AR5490" s="26">
        <v>90</v>
      </c>
      <c r="AS5490" s="26" t="s">
        <v>67</v>
      </c>
      <c r="AT5490" s="26" t="s">
        <v>71</v>
      </c>
      <c r="AU5490" s="26" t="s">
        <v>63</v>
      </c>
      <c r="AV5490" s="26" t="s">
        <v>63</v>
      </c>
      <c r="AW5490" s="26" t="s">
        <v>63</v>
      </c>
      <c r="AX5490" s="26" t="s">
        <v>63</v>
      </c>
      <c r="AY5490" s="26">
        <v>43.836277000000003</v>
      </c>
      <c r="AZ5490" s="26">
        <v>-101.549510999999</v>
      </c>
      <c r="BA5490" s="26" t="s">
        <v>37</v>
      </c>
      <c r="BB5490" s="26" t="s">
        <v>609</v>
      </c>
      <c r="BC5490" s="26" t="s">
        <v>667</v>
      </c>
      <c r="BD5490" s="26" t="s">
        <v>68</v>
      </c>
      <c r="BE5490" s="26"/>
      <c r="BF5490" s="26" t="s">
        <v>675</v>
      </c>
      <c r="BG5490" s="26" t="s">
        <v>68</v>
      </c>
      <c r="BH5490" s="26" t="s">
        <v>160</v>
      </c>
      <c r="BI5490" s="26">
        <v>11</v>
      </c>
      <c r="BJ5490" s="26" t="s">
        <v>217</v>
      </c>
    </row>
    <row r="5491" spans="36:62" x14ac:dyDescent="0.25">
      <c r="AJ5491" s="26">
        <v>155</v>
      </c>
      <c r="AK5491" s="26">
        <v>2009356</v>
      </c>
      <c r="AL5491" s="264">
        <v>44055.43472222222</v>
      </c>
      <c r="AM5491" s="26" t="s">
        <v>147</v>
      </c>
      <c r="AN5491" s="26" t="s">
        <v>63</v>
      </c>
      <c r="AO5491" s="26" t="s">
        <v>156</v>
      </c>
      <c r="AP5491" s="26" t="s">
        <v>159</v>
      </c>
      <c r="AQ5491" s="26">
        <v>0</v>
      </c>
      <c r="AR5491" s="26">
        <v>73</v>
      </c>
      <c r="AS5491" s="26" t="s">
        <v>67</v>
      </c>
      <c r="AT5491" s="26" t="s">
        <v>71</v>
      </c>
      <c r="AU5491" s="26" t="s">
        <v>63</v>
      </c>
      <c r="AV5491" s="26" t="s">
        <v>63</v>
      </c>
      <c r="AW5491" s="26" t="s">
        <v>63</v>
      </c>
      <c r="AX5491" s="26" t="s">
        <v>63</v>
      </c>
      <c r="AY5491" s="26">
        <v>43.730027</v>
      </c>
      <c r="AZ5491" s="26">
        <v>-101.541077</v>
      </c>
      <c r="BA5491" s="26" t="s">
        <v>158</v>
      </c>
      <c r="BB5491" s="26" t="s">
        <v>157</v>
      </c>
      <c r="BC5491" s="26" t="s">
        <v>170</v>
      </c>
      <c r="BD5491" s="26" t="s">
        <v>68</v>
      </c>
      <c r="BE5491" s="26"/>
      <c r="BF5491" s="26" t="s">
        <v>68</v>
      </c>
      <c r="BG5491" s="26" t="s">
        <v>68</v>
      </c>
      <c r="BH5491" s="26" t="s">
        <v>160</v>
      </c>
      <c r="BI5491" s="26">
        <v>11</v>
      </c>
      <c r="BJ5491" s="26" t="s">
        <v>217</v>
      </c>
    </row>
    <row r="5492" spans="36:62" x14ac:dyDescent="0.25">
      <c r="AJ5492" s="26">
        <v>156</v>
      </c>
      <c r="AK5492" s="26">
        <v>2009453</v>
      </c>
      <c r="AL5492" s="264">
        <v>44056.884722222225</v>
      </c>
      <c r="AM5492" s="26" t="s">
        <v>147</v>
      </c>
      <c r="AN5492" s="26" t="s">
        <v>63</v>
      </c>
      <c r="AO5492" s="26" t="s">
        <v>192</v>
      </c>
      <c r="AP5492" s="26" t="s">
        <v>159</v>
      </c>
      <c r="AQ5492" s="26">
        <v>0</v>
      </c>
      <c r="AR5492" s="26">
        <v>73</v>
      </c>
      <c r="AS5492" s="26" t="s">
        <v>67</v>
      </c>
      <c r="AT5492" s="26" t="s">
        <v>71</v>
      </c>
      <c r="AU5492" s="26" t="s">
        <v>63</v>
      </c>
      <c r="AV5492" s="26" t="s">
        <v>63</v>
      </c>
      <c r="AW5492" s="26" t="s">
        <v>63</v>
      </c>
      <c r="AX5492" s="26" t="s">
        <v>63</v>
      </c>
      <c r="AY5492" s="26">
        <v>43.819743000000003</v>
      </c>
      <c r="AZ5492" s="26">
        <v>-101.522385999999</v>
      </c>
      <c r="BA5492" s="26" t="s">
        <v>166</v>
      </c>
      <c r="BB5492" s="26" t="s">
        <v>165</v>
      </c>
      <c r="BC5492" s="26" t="s">
        <v>68</v>
      </c>
      <c r="BD5492" s="26" t="s">
        <v>68</v>
      </c>
      <c r="BE5492" s="26" t="s">
        <v>190</v>
      </c>
      <c r="BF5492" s="26" t="s">
        <v>193</v>
      </c>
      <c r="BG5492" s="26" t="s">
        <v>68</v>
      </c>
      <c r="BH5492" s="26" t="s">
        <v>160</v>
      </c>
      <c r="BI5492" s="26">
        <v>11</v>
      </c>
      <c r="BJ5492" s="26" t="s">
        <v>217</v>
      </c>
    </row>
    <row r="5493" spans="36:62" x14ac:dyDescent="0.25">
      <c r="AJ5493" s="26">
        <v>157</v>
      </c>
      <c r="AK5493" s="26">
        <v>2010049</v>
      </c>
      <c r="AL5493" s="264">
        <v>44072.833333333336</v>
      </c>
      <c r="AM5493" s="26" t="s">
        <v>147</v>
      </c>
      <c r="AN5493" s="26" t="s">
        <v>63</v>
      </c>
      <c r="AO5493" s="26"/>
      <c r="AP5493" s="26"/>
      <c r="AQ5493" s="26">
        <v>-1</v>
      </c>
      <c r="AR5493" s="26">
        <v>73</v>
      </c>
      <c r="AS5493" s="26" t="s">
        <v>167</v>
      </c>
      <c r="AT5493" s="26" t="s">
        <v>71</v>
      </c>
      <c r="AU5493" s="26" t="s">
        <v>63</v>
      </c>
      <c r="AV5493" s="26" t="s">
        <v>63</v>
      </c>
      <c r="AW5493" s="26" t="s">
        <v>63</v>
      </c>
      <c r="AX5493" s="26" t="s">
        <v>63</v>
      </c>
      <c r="AY5493" s="26">
        <v>43.741669000000002</v>
      </c>
      <c r="AZ5493" s="26">
        <v>-101.526668</v>
      </c>
      <c r="BA5493" s="26" t="s">
        <v>185</v>
      </c>
      <c r="BB5493" s="26" t="s">
        <v>165</v>
      </c>
      <c r="BC5493" s="26" t="s">
        <v>167</v>
      </c>
      <c r="BD5493" s="26" t="s">
        <v>154</v>
      </c>
      <c r="BE5493" s="26"/>
      <c r="BF5493" s="26" t="s">
        <v>99</v>
      </c>
      <c r="BG5493" s="26" t="s">
        <v>167</v>
      </c>
      <c r="BH5493" s="26" t="s">
        <v>99</v>
      </c>
      <c r="BI5493" s="26">
        <v>11</v>
      </c>
      <c r="BJ5493" s="26" t="s">
        <v>217</v>
      </c>
    </row>
    <row r="5494" spans="36:62" x14ac:dyDescent="0.25">
      <c r="AJ5494" s="26">
        <v>158</v>
      </c>
      <c r="AK5494" s="26">
        <v>2011629</v>
      </c>
      <c r="AL5494" s="264">
        <v>44043.934027777781</v>
      </c>
      <c r="AM5494" s="26" t="s">
        <v>147</v>
      </c>
      <c r="AN5494" s="26" t="s">
        <v>63</v>
      </c>
      <c r="AO5494" s="26"/>
      <c r="AP5494" s="26"/>
      <c r="AQ5494" s="26">
        <v>-1</v>
      </c>
      <c r="AR5494" s="26">
        <v>90</v>
      </c>
      <c r="AS5494" s="26" t="s">
        <v>167</v>
      </c>
      <c r="AT5494" s="26" t="s">
        <v>71</v>
      </c>
      <c r="AU5494" s="26" t="s">
        <v>63</v>
      </c>
      <c r="AV5494" s="26" t="s">
        <v>63</v>
      </c>
      <c r="AW5494" s="26" t="s">
        <v>63</v>
      </c>
      <c r="AX5494" s="26" t="s">
        <v>63</v>
      </c>
      <c r="AY5494" s="26">
        <v>43.836269999999899</v>
      </c>
      <c r="AZ5494" s="26">
        <v>-101.58716200000001</v>
      </c>
      <c r="BA5494" s="26" t="s">
        <v>166</v>
      </c>
      <c r="BB5494" s="26" t="s">
        <v>609</v>
      </c>
      <c r="BC5494" s="26" t="s">
        <v>167</v>
      </c>
      <c r="BD5494" s="26" t="s">
        <v>154</v>
      </c>
      <c r="BE5494" s="26"/>
      <c r="BF5494" s="26" t="s">
        <v>99</v>
      </c>
      <c r="BG5494" s="26" t="s">
        <v>167</v>
      </c>
      <c r="BH5494" s="26" t="s">
        <v>99</v>
      </c>
      <c r="BI5494" s="26">
        <v>11</v>
      </c>
      <c r="BJ5494" s="26" t="s">
        <v>217</v>
      </c>
    </row>
    <row r="5495" spans="36:62" x14ac:dyDescent="0.25">
      <c r="AJ5495" s="26">
        <v>159</v>
      </c>
      <c r="AK5495" s="26">
        <v>2011631</v>
      </c>
      <c r="AL5495" s="264">
        <v>44071.854166666664</v>
      </c>
      <c r="AM5495" s="26" t="s">
        <v>147</v>
      </c>
      <c r="AN5495" s="26" t="s">
        <v>63</v>
      </c>
      <c r="AO5495" s="26"/>
      <c r="AP5495" s="26"/>
      <c r="AQ5495" s="26">
        <v>-1</v>
      </c>
      <c r="AR5495" s="26">
        <v>90</v>
      </c>
      <c r="AS5495" s="26" t="s">
        <v>167</v>
      </c>
      <c r="AT5495" s="26" t="s">
        <v>71</v>
      </c>
      <c r="AU5495" s="26" t="s">
        <v>63</v>
      </c>
      <c r="AV5495" s="26" t="s">
        <v>63</v>
      </c>
      <c r="AW5495" s="26" t="s">
        <v>63</v>
      </c>
      <c r="AX5495" s="26" t="s">
        <v>63</v>
      </c>
      <c r="AY5495" s="26">
        <v>43.845143999999898</v>
      </c>
      <c r="AZ5495" s="26">
        <v>-101.511488</v>
      </c>
      <c r="BA5495" s="26" t="s">
        <v>158</v>
      </c>
      <c r="BB5495" s="26" t="s">
        <v>609</v>
      </c>
      <c r="BC5495" s="26" t="s">
        <v>167</v>
      </c>
      <c r="BD5495" s="26" t="s">
        <v>154</v>
      </c>
      <c r="BE5495" s="26"/>
      <c r="BF5495" s="26" t="s">
        <v>99</v>
      </c>
      <c r="BG5495" s="26" t="s">
        <v>167</v>
      </c>
      <c r="BH5495" s="26" t="s">
        <v>99</v>
      </c>
      <c r="BI5495" s="26">
        <v>11</v>
      </c>
      <c r="BJ5495" s="26" t="s">
        <v>217</v>
      </c>
    </row>
    <row r="5496" spans="36:62" x14ac:dyDescent="0.25">
      <c r="AJ5496" s="26">
        <v>160</v>
      </c>
      <c r="AK5496" s="26">
        <v>2013030</v>
      </c>
      <c r="AL5496" s="264">
        <v>44125.430555555555</v>
      </c>
      <c r="AM5496" s="26" t="s">
        <v>147</v>
      </c>
      <c r="AN5496" s="26" t="s">
        <v>63</v>
      </c>
      <c r="AO5496" s="26" t="s">
        <v>156</v>
      </c>
      <c r="AP5496" s="26" t="s">
        <v>159</v>
      </c>
      <c r="AQ5496" s="26">
        <v>0</v>
      </c>
      <c r="AR5496" s="26">
        <v>90</v>
      </c>
      <c r="AS5496" s="26" t="s">
        <v>67</v>
      </c>
      <c r="AT5496" s="26" t="s">
        <v>674</v>
      </c>
      <c r="AU5496" s="26" t="s">
        <v>63</v>
      </c>
      <c r="AV5496" s="26" t="s">
        <v>63</v>
      </c>
      <c r="AW5496" s="26" t="s">
        <v>63</v>
      </c>
      <c r="AX5496" s="26" t="s">
        <v>63</v>
      </c>
      <c r="AY5496" s="26">
        <v>43.835985000000001</v>
      </c>
      <c r="AZ5496" s="26">
        <v>-101.55871</v>
      </c>
      <c r="BA5496" s="26" t="s">
        <v>158</v>
      </c>
      <c r="BB5496" s="26" t="s">
        <v>611</v>
      </c>
      <c r="BC5496" s="26" t="s">
        <v>211</v>
      </c>
      <c r="BD5496" s="26" t="s">
        <v>615</v>
      </c>
      <c r="BE5496" s="26"/>
      <c r="BF5496" s="26" t="s">
        <v>68</v>
      </c>
      <c r="BG5496" s="26" t="s">
        <v>68</v>
      </c>
      <c r="BH5496" s="26" t="s">
        <v>160</v>
      </c>
      <c r="BI5496" s="26">
        <v>11</v>
      </c>
      <c r="BJ5496" s="26" t="s">
        <v>217</v>
      </c>
    </row>
    <row r="5497" spans="36:62" x14ac:dyDescent="0.25">
      <c r="AJ5497" s="26">
        <v>161</v>
      </c>
      <c r="AK5497" s="26">
        <v>2014192</v>
      </c>
      <c r="AL5497" s="264">
        <v>44137.676388888889</v>
      </c>
      <c r="AM5497" s="26" t="s">
        <v>147</v>
      </c>
      <c r="AN5497" s="26" t="s">
        <v>63</v>
      </c>
      <c r="AO5497" s="26"/>
      <c r="AP5497" s="26"/>
      <c r="AQ5497" s="26">
        <v>-1</v>
      </c>
      <c r="AR5497" s="26">
        <v>73</v>
      </c>
      <c r="AS5497" s="26" t="s">
        <v>167</v>
      </c>
      <c r="AT5497" s="26" t="s">
        <v>71</v>
      </c>
      <c r="AU5497" s="26" t="s">
        <v>63</v>
      </c>
      <c r="AV5497" s="26" t="s">
        <v>63</v>
      </c>
      <c r="AW5497" s="26" t="s">
        <v>63</v>
      </c>
      <c r="AX5497" s="26" t="s">
        <v>63</v>
      </c>
      <c r="AY5497" s="26">
        <v>43.803899999999899</v>
      </c>
      <c r="AZ5497" s="26">
        <v>-101.527366</v>
      </c>
      <c r="BA5497" s="26" t="s">
        <v>158</v>
      </c>
      <c r="BB5497" s="26" t="s">
        <v>165</v>
      </c>
      <c r="BC5497" s="26" t="s">
        <v>167</v>
      </c>
      <c r="BD5497" s="26" t="s">
        <v>154</v>
      </c>
      <c r="BE5497" s="26"/>
      <c r="BF5497" s="26" t="s">
        <v>99</v>
      </c>
      <c r="BG5497" s="26" t="s">
        <v>167</v>
      </c>
      <c r="BH5497" s="26" t="s">
        <v>99</v>
      </c>
      <c r="BI5497" s="26">
        <v>11</v>
      </c>
      <c r="BJ5497" s="26" t="s">
        <v>217</v>
      </c>
    </row>
    <row r="5498" spans="36:62" x14ac:dyDescent="0.25">
      <c r="AJ5498" s="26">
        <v>162</v>
      </c>
      <c r="AK5498" s="26">
        <v>2014664</v>
      </c>
      <c r="AL5498" s="264">
        <v>44151.928472222222</v>
      </c>
      <c r="AM5498" s="26" t="s">
        <v>147</v>
      </c>
      <c r="AN5498" s="26" t="s">
        <v>63</v>
      </c>
      <c r="AO5498" s="26"/>
      <c r="AP5498" s="26"/>
      <c r="AQ5498" s="26">
        <v>-1</v>
      </c>
      <c r="AR5498" s="26">
        <v>90</v>
      </c>
      <c r="AS5498" s="26" t="s">
        <v>167</v>
      </c>
      <c r="AT5498" s="26" t="s">
        <v>71</v>
      </c>
      <c r="AU5498" s="26" t="s">
        <v>63</v>
      </c>
      <c r="AV5498" s="26" t="s">
        <v>63</v>
      </c>
      <c r="AW5498" s="26" t="s">
        <v>63</v>
      </c>
      <c r="AX5498" s="26" t="s">
        <v>63</v>
      </c>
      <c r="AY5498" s="26">
        <v>43.8388279999999</v>
      </c>
      <c r="AZ5498" s="26">
        <v>-101.531154999999</v>
      </c>
      <c r="BA5498" s="26" t="s">
        <v>491</v>
      </c>
      <c r="BB5498" s="26" t="s">
        <v>609</v>
      </c>
      <c r="BC5498" s="26" t="s">
        <v>167</v>
      </c>
      <c r="BD5498" s="26" t="s">
        <v>154</v>
      </c>
      <c r="BE5498" s="26"/>
      <c r="BF5498" s="26" t="s">
        <v>99</v>
      </c>
      <c r="BG5498" s="26" t="s">
        <v>167</v>
      </c>
      <c r="BH5498" s="26" t="s">
        <v>99</v>
      </c>
      <c r="BI5498" s="26">
        <v>11</v>
      </c>
      <c r="BJ5498" s="26" t="s">
        <v>217</v>
      </c>
    </row>
    <row r="5499" spans="36:62" x14ac:dyDescent="0.25">
      <c r="AJ5499" s="26">
        <v>163</v>
      </c>
      <c r="AK5499" s="26">
        <v>2015597</v>
      </c>
      <c r="AL5499" s="264">
        <v>44155.786805555559</v>
      </c>
      <c r="AM5499" s="26" t="s">
        <v>147</v>
      </c>
      <c r="AN5499" s="26" t="s">
        <v>63</v>
      </c>
      <c r="AO5499" s="26"/>
      <c r="AP5499" s="26"/>
      <c r="AQ5499" s="26">
        <v>-1</v>
      </c>
      <c r="AR5499" s="26">
        <v>90</v>
      </c>
      <c r="AS5499" s="26" t="s">
        <v>167</v>
      </c>
      <c r="AT5499" s="26" t="s">
        <v>71</v>
      </c>
      <c r="AU5499" s="26" t="s">
        <v>63</v>
      </c>
      <c r="AV5499" s="26" t="s">
        <v>63</v>
      </c>
      <c r="AW5499" s="26" t="s">
        <v>63</v>
      </c>
      <c r="AX5499" s="26" t="s">
        <v>63</v>
      </c>
      <c r="AY5499" s="26">
        <v>43.839505000000003</v>
      </c>
      <c r="AZ5499" s="26">
        <v>-101.52905800000001</v>
      </c>
      <c r="BA5499" s="26" t="s">
        <v>494</v>
      </c>
      <c r="BB5499" s="26" t="s">
        <v>611</v>
      </c>
      <c r="BC5499" s="26" t="s">
        <v>167</v>
      </c>
      <c r="BD5499" s="26" t="s">
        <v>154</v>
      </c>
      <c r="BE5499" s="26"/>
      <c r="BF5499" s="26" t="s">
        <v>99</v>
      </c>
      <c r="BG5499" s="26" t="s">
        <v>167</v>
      </c>
      <c r="BH5499" s="26" t="s">
        <v>99</v>
      </c>
      <c r="BI5499" s="26">
        <v>11</v>
      </c>
      <c r="BJ5499" s="26" t="s">
        <v>217</v>
      </c>
    </row>
    <row r="5500" spans="36:62" x14ac:dyDescent="0.25">
      <c r="AJ5500" s="26">
        <v>164</v>
      </c>
      <c r="AK5500" s="26">
        <v>2015599</v>
      </c>
      <c r="AL5500" s="264">
        <v>44160.833333333336</v>
      </c>
      <c r="AM5500" s="26" t="s">
        <v>147</v>
      </c>
      <c r="AN5500" s="26" t="s">
        <v>63</v>
      </c>
      <c r="AO5500" s="26"/>
      <c r="AP5500" s="26"/>
      <c r="AQ5500" s="26">
        <v>-1</v>
      </c>
      <c r="AR5500" s="26">
        <v>73</v>
      </c>
      <c r="AS5500" s="26" t="s">
        <v>167</v>
      </c>
      <c r="AT5500" s="26" t="s">
        <v>71</v>
      </c>
      <c r="AU5500" s="26" t="s">
        <v>63</v>
      </c>
      <c r="AV5500" s="26" t="s">
        <v>63</v>
      </c>
      <c r="AW5500" s="26" t="s">
        <v>63</v>
      </c>
      <c r="AX5500" s="26" t="s">
        <v>63</v>
      </c>
      <c r="AY5500" s="26">
        <v>43.734051000000001</v>
      </c>
      <c r="AZ5500" s="26">
        <v>-101.536742</v>
      </c>
      <c r="BA5500" s="26" t="s">
        <v>158</v>
      </c>
      <c r="BB5500" s="26" t="s">
        <v>157</v>
      </c>
      <c r="BC5500" s="26" t="s">
        <v>167</v>
      </c>
      <c r="BD5500" s="26" t="s">
        <v>154</v>
      </c>
      <c r="BE5500" s="26"/>
      <c r="BF5500" s="26" t="s">
        <v>99</v>
      </c>
      <c r="BG5500" s="26" t="s">
        <v>167</v>
      </c>
      <c r="BH5500" s="26" t="s">
        <v>99</v>
      </c>
      <c r="BI5500" s="26">
        <v>11</v>
      </c>
      <c r="BJ5500" s="26" t="s">
        <v>217</v>
      </c>
    </row>
    <row r="5501" spans="36:62" x14ac:dyDescent="0.25">
      <c r="AJ5501" s="26">
        <v>165</v>
      </c>
      <c r="AK5501" s="26">
        <v>2015600</v>
      </c>
      <c r="AL5501" s="264">
        <v>44163.255555555559</v>
      </c>
      <c r="AM5501" s="26" t="s">
        <v>147</v>
      </c>
      <c r="AN5501" s="26" t="s">
        <v>63</v>
      </c>
      <c r="AO5501" s="26"/>
      <c r="AP5501" s="26"/>
      <c r="AQ5501" s="26">
        <v>-1</v>
      </c>
      <c r="AR5501" s="26">
        <v>90</v>
      </c>
      <c r="AS5501" s="26" t="s">
        <v>167</v>
      </c>
      <c r="AT5501" s="26" t="s">
        <v>71</v>
      </c>
      <c r="AU5501" s="26" t="s">
        <v>63</v>
      </c>
      <c r="AV5501" s="26" t="s">
        <v>63</v>
      </c>
      <c r="AW5501" s="26" t="s">
        <v>63</v>
      </c>
      <c r="AX5501" s="26" t="s">
        <v>63</v>
      </c>
      <c r="AY5501" s="26">
        <v>43.836641</v>
      </c>
      <c r="AZ5501" s="26">
        <v>-101.537460999999</v>
      </c>
      <c r="BA5501" s="26" t="s">
        <v>158</v>
      </c>
      <c r="BB5501" s="26" t="s">
        <v>609</v>
      </c>
      <c r="BC5501" s="26" t="s">
        <v>167</v>
      </c>
      <c r="BD5501" s="26" t="s">
        <v>154</v>
      </c>
      <c r="BE5501" s="26"/>
      <c r="BF5501" s="26" t="s">
        <v>99</v>
      </c>
      <c r="BG5501" s="26" t="s">
        <v>167</v>
      </c>
      <c r="BH5501" s="26" t="s">
        <v>99</v>
      </c>
      <c r="BI5501" s="26">
        <v>11</v>
      </c>
      <c r="BJ5501" s="26" t="s">
        <v>217</v>
      </c>
    </row>
    <row r="5502" spans="36:62" x14ac:dyDescent="0.25">
      <c r="AJ5502" s="26">
        <v>166</v>
      </c>
      <c r="AK5502" s="26">
        <v>2016926</v>
      </c>
      <c r="AL5502" s="264">
        <v>44188.518055555556</v>
      </c>
      <c r="AM5502" s="26" t="s">
        <v>147</v>
      </c>
      <c r="AN5502" s="26" t="s">
        <v>63</v>
      </c>
      <c r="AO5502" s="26" t="s">
        <v>156</v>
      </c>
      <c r="AP5502" s="26" t="s">
        <v>159</v>
      </c>
      <c r="AQ5502" s="26">
        <v>0</v>
      </c>
      <c r="AR5502" s="26">
        <v>90</v>
      </c>
      <c r="AS5502" s="26" t="s">
        <v>67</v>
      </c>
      <c r="AT5502" s="26" t="s">
        <v>679</v>
      </c>
      <c r="AU5502" s="26" t="s">
        <v>63</v>
      </c>
      <c r="AV5502" s="26" t="s">
        <v>63</v>
      </c>
      <c r="AW5502" s="26" t="s">
        <v>63</v>
      </c>
      <c r="AX5502" s="26" t="s">
        <v>63</v>
      </c>
      <c r="AY5502" s="26">
        <v>43.835984000000003</v>
      </c>
      <c r="AZ5502" s="26">
        <v>-101.60471800000001</v>
      </c>
      <c r="BA5502" s="26" t="s">
        <v>208</v>
      </c>
      <c r="BB5502" s="26" t="s">
        <v>611</v>
      </c>
      <c r="BC5502" s="26" t="s">
        <v>614</v>
      </c>
      <c r="BD5502" s="26" t="s">
        <v>615</v>
      </c>
      <c r="BE5502" s="26"/>
      <c r="BF5502" s="26" t="s">
        <v>68</v>
      </c>
      <c r="BG5502" s="26" t="s">
        <v>209</v>
      </c>
      <c r="BH5502" s="26" t="s">
        <v>146</v>
      </c>
      <c r="BI5502" s="26">
        <v>11</v>
      </c>
      <c r="BJ5502" s="26" t="s">
        <v>217</v>
      </c>
    </row>
    <row r="5503" spans="36:62" x14ac:dyDescent="0.25">
      <c r="AJ5503" s="26">
        <v>167</v>
      </c>
      <c r="AK5503" s="26">
        <v>2017059</v>
      </c>
      <c r="AL5503" s="264">
        <v>44188.329861111109</v>
      </c>
      <c r="AM5503" s="26" t="s">
        <v>147</v>
      </c>
      <c r="AN5503" s="26" t="s">
        <v>63</v>
      </c>
      <c r="AO5503" s="26" t="s">
        <v>156</v>
      </c>
      <c r="AP5503" s="26" t="s">
        <v>159</v>
      </c>
      <c r="AQ5503" s="26">
        <v>0</v>
      </c>
      <c r="AR5503" s="26">
        <v>90</v>
      </c>
      <c r="AS5503" s="26" t="s">
        <v>67</v>
      </c>
      <c r="AT5503" s="26" t="s">
        <v>658</v>
      </c>
      <c r="AU5503" s="26" t="s">
        <v>63</v>
      </c>
      <c r="AV5503" s="26" t="s">
        <v>63</v>
      </c>
      <c r="AW5503" s="26" t="s">
        <v>63</v>
      </c>
      <c r="AX5503" s="26" t="s">
        <v>63</v>
      </c>
      <c r="AY5503" s="26">
        <v>43.846214000000003</v>
      </c>
      <c r="AZ5503" s="26">
        <v>-101.508150999999</v>
      </c>
      <c r="BA5503" s="26" t="s">
        <v>208</v>
      </c>
      <c r="BB5503" s="26" t="s">
        <v>611</v>
      </c>
      <c r="BC5503" s="26" t="s">
        <v>667</v>
      </c>
      <c r="BD5503" s="26" t="s">
        <v>615</v>
      </c>
      <c r="BE5503" s="26"/>
      <c r="BF5503" s="26" t="s">
        <v>68</v>
      </c>
      <c r="BG5503" s="26" t="s">
        <v>68</v>
      </c>
      <c r="BH5503" s="26" t="s">
        <v>160</v>
      </c>
      <c r="BI5503" s="26">
        <v>11</v>
      </c>
      <c r="BJ5503" s="26" t="s">
        <v>217</v>
      </c>
    </row>
    <row r="5504" spans="36:62" x14ac:dyDescent="0.25">
      <c r="AJ5504" s="26">
        <v>168</v>
      </c>
      <c r="AK5504" s="26">
        <v>2100368</v>
      </c>
      <c r="AL5504" s="264">
        <v>44205.311805555553</v>
      </c>
      <c r="AM5504" s="26" t="s">
        <v>147</v>
      </c>
      <c r="AN5504" s="26" t="s">
        <v>63</v>
      </c>
      <c r="AO5504" s="26" t="s">
        <v>214</v>
      </c>
      <c r="AP5504" s="26" t="s">
        <v>159</v>
      </c>
      <c r="AQ5504" s="26">
        <v>0</v>
      </c>
      <c r="AR5504" s="26">
        <v>90</v>
      </c>
      <c r="AS5504" s="26" t="s">
        <v>67</v>
      </c>
      <c r="AT5504" s="26" t="s">
        <v>854</v>
      </c>
      <c r="AU5504" s="26" t="s">
        <v>69</v>
      </c>
      <c r="AV5504" s="26" t="s">
        <v>63</v>
      </c>
      <c r="AW5504" s="26" t="s">
        <v>63</v>
      </c>
      <c r="AX5504" s="26" t="s">
        <v>63</v>
      </c>
      <c r="AY5504" s="26">
        <v>43.836275999999899</v>
      </c>
      <c r="AZ5504" s="26">
        <v>-101.623559999999</v>
      </c>
      <c r="BA5504" s="26" t="s">
        <v>208</v>
      </c>
      <c r="BB5504" s="26" t="s">
        <v>609</v>
      </c>
      <c r="BC5504" s="26" t="s">
        <v>735</v>
      </c>
      <c r="BD5504" s="26" t="s">
        <v>615</v>
      </c>
      <c r="BE5504" s="26"/>
      <c r="BF5504" s="26" t="s">
        <v>68</v>
      </c>
      <c r="BG5504" s="26" t="s">
        <v>68</v>
      </c>
      <c r="BH5504" s="26" t="s">
        <v>210</v>
      </c>
      <c r="BI5504" s="26">
        <v>11</v>
      </c>
      <c r="BJ5504" s="26" t="s">
        <v>21</v>
      </c>
    </row>
    <row r="5505" spans="36:62" x14ac:dyDescent="0.25">
      <c r="AJ5505" s="26">
        <v>169</v>
      </c>
      <c r="AK5505" s="26">
        <v>2100574</v>
      </c>
      <c r="AL5505" s="264">
        <v>44214.708333333336</v>
      </c>
      <c r="AM5505" s="26" t="s">
        <v>147</v>
      </c>
      <c r="AN5505" s="26" t="s">
        <v>63</v>
      </c>
      <c r="AO5505" s="26"/>
      <c r="AP5505" s="26"/>
      <c r="AQ5505" s="26">
        <v>-1</v>
      </c>
      <c r="AR5505" s="26">
        <v>73</v>
      </c>
      <c r="AS5505" s="26" t="s">
        <v>167</v>
      </c>
      <c r="AT5505" s="26" t="s">
        <v>71</v>
      </c>
      <c r="AU5505" s="26" t="s">
        <v>63</v>
      </c>
      <c r="AV5505" s="26" t="s">
        <v>63</v>
      </c>
      <c r="AW5505" s="26" t="s">
        <v>63</v>
      </c>
      <c r="AX5505" s="26" t="s">
        <v>63</v>
      </c>
      <c r="AY5505" s="26">
        <v>43.753982999999899</v>
      </c>
      <c r="AZ5505" s="26">
        <v>-101.524173</v>
      </c>
      <c r="BA5505" s="26" t="s">
        <v>158</v>
      </c>
      <c r="BB5505" s="26" t="s">
        <v>165</v>
      </c>
      <c r="BC5505" s="26" t="s">
        <v>167</v>
      </c>
      <c r="BD5505" s="26" t="s">
        <v>154</v>
      </c>
      <c r="BE5505" s="26"/>
      <c r="BF5505" s="26" t="s">
        <v>99</v>
      </c>
      <c r="BG5505" s="26" t="s">
        <v>167</v>
      </c>
      <c r="BH5505" s="26" t="s">
        <v>99</v>
      </c>
      <c r="BI5505" s="26">
        <v>11</v>
      </c>
      <c r="BJ5505" s="26" t="s">
        <v>217</v>
      </c>
    </row>
    <row r="5506" spans="36:62" x14ac:dyDescent="0.25">
      <c r="AJ5506" s="26">
        <v>171</v>
      </c>
      <c r="AK5506" s="26">
        <v>2018102</v>
      </c>
      <c r="AL5506" s="264">
        <v>44196.379166666666</v>
      </c>
      <c r="AM5506" s="26" t="s">
        <v>147</v>
      </c>
      <c r="AN5506" s="26" t="s">
        <v>63</v>
      </c>
      <c r="AO5506" s="26" t="s">
        <v>960</v>
      </c>
      <c r="AP5506" s="26" t="s">
        <v>961</v>
      </c>
      <c r="AQ5506" s="26">
        <v>0</v>
      </c>
      <c r="AR5506" s="26">
        <v>73</v>
      </c>
      <c r="AS5506" s="26" t="s">
        <v>67</v>
      </c>
      <c r="AT5506" s="26" t="s">
        <v>71</v>
      </c>
      <c r="AU5506" s="26" t="s">
        <v>63</v>
      </c>
      <c r="AV5506" s="26" t="s">
        <v>63</v>
      </c>
      <c r="AW5506" s="26" t="s">
        <v>63</v>
      </c>
      <c r="AX5506" s="26" t="s">
        <v>63</v>
      </c>
      <c r="AY5506" s="26">
        <v>43.564518</v>
      </c>
      <c r="AZ5506" s="26">
        <v>-101.520887999999</v>
      </c>
      <c r="BA5506" s="26" t="s">
        <v>486</v>
      </c>
      <c r="BB5506" s="26" t="s">
        <v>165</v>
      </c>
      <c r="BC5506" s="26" t="s">
        <v>926</v>
      </c>
      <c r="BD5506" s="26" t="s">
        <v>68</v>
      </c>
      <c r="BE5506" s="26" t="s">
        <v>959</v>
      </c>
      <c r="BF5506" s="26" t="s">
        <v>68</v>
      </c>
      <c r="BG5506" s="26" t="s">
        <v>68</v>
      </c>
      <c r="BH5506" s="26" t="s">
        <v>175</v>
      </c>
      <c r="BI5506" s="26">
        <v>11</v>
      </c>
      <c r="BJ5506" s="26" t="s">
        <v>217</v>
      </c>
    </row>
    <row r="5507" spans="36:62" x14ac:dyDescent="0.25">
      <c r="AJ5507" s="26">
        <v>173</v>
      </c>
      <c r="AK5507" s="26">
        <v>2101817</v>
      </c>
      <c r="AL5507" s="264">
        <v>44239.84652777778</v>
      </c>
      <c r="AM5507" s="26" t="s">
        <v>147</v>
      </c>
      <c r="AN5507" s="26" t="s">
        <v>63</v>
      </c>
      <c r="AO5507" s="26"/>
      <c r="AP5507" s="26"/>
      <c r="AQ5507" s="26">
        <v>-1</v>
      </c>
      <c r="AR5507" s="26">
        <v>90</v>
      </c>
      <c r="AS5507" s="26" t="s">
        <v>167</v>
      </c>
      <c r="AT5507" s="26" t="s">
        <v>74</v>
      </c>
      <c r="AU5507" s="26" t="s">
        <v>63</v>
      </c>
      <c r="AV5507" s="26" t="s">
        <v>63</v>
      </c>
      <c r="AW5507" s="26" t="s">
        <v>63</v>
      </c>
      <c r="AX5507" s="26" t="s">
        <v>63</v>
      </c>
      <c r="AY5507" s="26">
        <v>43.839505000000003</v>
      </c>
      <c r="AZ5507" s="26">
        <v>-101.52905800000001</v>
      </c>
      <c r="BA5507" s="26" t="s">
        <v>158</v>
      </c>
      <c r="BB5507" s="26" t="s">
        <v>609</v>
      </c>
      <c r="BC5507" s="26" t="s">
        <v>167</v>
      </c>
      <c r="BD5507" s="26" t="s">
        <v>154</v>
      </c>
      <c r="BE5507" s="26"/>
      <c r="BF5507" s="26" t="s">
        <v>99</v>
      </c>
      <c r="BG5507" s="26" t="s">
        <v>167</v>
      </c>
      <c r="BH5507" s="26" t="s">
        <v>99</v>
      </c>
      <c r="BI5507" s="26">
        <v>11</v>
      </c>
      <c r="BJ5507" s="26" t="s">
        <v>217</v>
      </c>
    </row>
    <row r="5508" spans="36:62" x14ac:dyDescent="0.25">
      <c r="AJ5508" s="26">
        <v>174</v>
      </c>
      <c r="AK5508" s="26">
        <v>2101819</v>
      </c>
      <c r="AL5508" s="264">
        <v>44241.648611111108</v>
      </c>
      <c r="AM5508" s="26" t="s">
        <v>147</v>
      </c>
      <c r="AN5508" s="26" t="s">
        <v>63</v>
      </c>
      <c r="AO5508" s="26" t="s">
        <v>156</v>
      </c>
      <c r="AP5508" s="26" t="s">
        <v>159</v>
      </c>
      <c r="AQ5508" s="26">
        <v>0</v>
      </c>
      <c r="AR5508" s="26">
        <v>90</v>
      </c>
      <c r="AS5508" s="26" t="s">
        <v>632</v>
      </c>
      <c r="AT5508" s="26" t="s">
        <v>74</v>
      </c>
      <c r="AU5508" s="26" t="s">
        <v>63</v>
      </c>
      <c r="AV5508" s="26" t="s">
        <v>63</v>
      </c>
      <c r="AW5508" s="26" t="s">
        <v>63</v>
      </c>
      <c r="AX5508" s="26" t="s">
        <v>63</v>
      </c>
      <c r="AY5508" s="26">
        <v>43.838926000000001</v>
      </c>
      <c r="AZ5508" s="26">
        <v>-101.529999</v>
      </c>
      <c r="BA5508" s="26" t="s">
        <v>158</v>
      </c>
      <c r="BB5508" s="26" t="s">
        <v>611</v>
      </c>
      <c r="BC5508" s="26" t="s">
        <v>68</v>
      </c>
      <c r="BD5508" s="26" t="s">
        <v>615</v>
      </c>
      <c r="BE5508" s="26"/>
      <c r="BF5508" s="26" t="s">
        <v>698</v>
      </c>
      <c r="BG5508" s="26" t="s">
        <v>68</v>
      </c>
      <c r="BH5508" s="26" t="s">
        <v>146</v>
      </c>
      <c r="BI5508" s="26">
        <v>11</v>
      </c>
      <c r="BJ5508" s="26" t="s">
        <v>217</v>
      </c>
    </row>
    <row r="5509" spans="36:62" x14ac:dyDescent="0.25">
      <c r="AJ5509" s="26">
        <v>175</v>
      </c>
      <c r="AK5509" s="26">
        <v>2102300</v>
      </c>
      <c r="AL5509" s="264">
        <v>44244.847222222219</v>
      </c>
      <c r="AM5509" s="26" t="s">
        <v>147</v>
      </c>
      <c r="AN5509" s="26" t="s">
        <v>63</v>
      </c>
      <c r="AO5509" s="26" t="s">
        <v>156</v>
      </c>
      <c r="AP5509" s="26" t="s">
        <v>159</v>
      </c>
      <c r="AQ5509" s="26">
        <v>0</v>
      </c>
      <c r="AR5509" s="26">
        <v>90</v>
      </c>
      <c r="AS5509" s="26" t="s">
        <v>67</v>
      </c>
      <c r="AT5509" s="26" t="s">
        <v>71</v>
      </c>
      <c r="AU5509" s="26" t="s">
        <v>63</v>
      </c>
      <c r="AV5509" s="26" t="s">
        <v>63</v>
      </c>
      <c r="AW5509" s="26" t="s">
        <v>63</v>
      </c>
      <c r="AX5509" s="26" t="s">
        <v>63</v>
      </c>
      <c r="AY5509" s="26">
        <v>43.8390249999999</v>
      </c>
      <c r="AZ5509" s="26">
        <v>-101.530546999999</v>
      </c>
      <c r="BA5509" s="26" t="s">
        <v>166</v>
      </c>
      <c r="BB5509" s="26" t="s">
        <v>609</v>
      </c>
      <c r="BC5509" s="26" t="s">
        <v>68</v>
      </c>
      <c r="BD5509" s="26" t="s">
        <v>154</v>
      </c>
      <c r="BE5509" s="26"/>
      <c r="BF5509" s="26" t="s">
        <v>68</v>
      </c>
      <c r="BG5509" s="26" t="s">
        <v>68</v>
      </c>
      <c r="BH5509" s="26" t="s">
        <v>160</v>
      </c>
      <c r="BI5509" s="26">
        <v>11</v>
      </c>
      <c r="BJ5509" s="26" t="s">
        <v>217</v>
      </c>
    </row>
    <row r="5510" spans="36:62" x14ac:dyDescent="0.25">
      <c r="AJ5510" s="26">
        <v>177</v>
      </c>
      <c r="AK5510" s="26">
        <v>2103488</v>
      </c>
      <c r="AL5510" s="264">
        <v>44269.565972222219</v>
      </c>
      <c r="AM5510" s="26" t="s">
        <v>147</v>
      </c>
      <c r="AN5510" s="26" t="s">
        <v>63</v>
      </c>
      <c r="AO5510" s="26" t="s">
        <v>156</v>
      </c>
      <c r="AP5510" s="26" t="s">
        <v>159</v>
      </c>
      <c r="AQ5510" s="26">
        <v>0</v>
      </c>
      <c r="AR5510" s="26">
        <v>90</v>
      </c>
      <c r="AS5510" s="26" t="s">
        <v>67</v>
      </c>
      <c r="AT5510" s="26" t="s">
        <v>639</v>
      </c>
      <c r="AU5510" s="26" t="s">
        <v>63</v>
      </c>
      <c r="AV5510" s="26" t="s">
        <v>63</v>
      </c>
      <c r="AW5510" s="26" t="s">
        <v>63</v>
      </c>
      <c r="AX5510" s="26" t="s">
        <v>63</v>
      </c>
      <c r="AY5510" s="26">
        <v>43.837046000000001</v>
      </c>
      <c r="AZ5510" s="26">
        <v>-101.536940999999</v>
      </c>
      <c r="BA5510" s="26" t="s">
        <v>158</v>
      </c>
      <c r="BB5510" s="26" t="s">
        <v>611</v>
      </c>
      <c r="BC5510" s="26" t="s">
        <v>68</v>
      </c>
      <c r="BD5510" s="26" t="s">
        <v>615</v>
      </c>
      <c r="BE5510" s="26"/>
      <c r="BF5510" s="26" t="s">
        <v>68</v>
      </c>
      <c r="BG5510" s="26" t="s">
        <v>209</v>
      </c>
      <c r="BH5510" s="26" t="s">
        <v>146</v>
      </c>
      <c r="BI5510" s="26">
        <v>11</v>
      </c>
      <c r="BJ5510" s="26" t="s">
        <v>21</v>
      </c>
    </row>
    <row r="5511" spans="36:62" x14ac:dyDescent="0.25">
      <c r="AJ5511" s="26">
        <v>178</v>
      </c>
      <c r="AK5511" s="26">
        <v>2102773</v>
      </c>
      <c r="AL5511" s="264">
        <v>44240.350694444445</v>
      </c>
      <c r="AM5511" s="26" t="s">
        <v>147</v>
      </c>
      <c r="AN5511" s="26" t="s">
        <v>63</v>
      </c>
      <c r="AO5511" s="26" t="s">
        <v>156</v>
      </c>
      <c r="AP5511" s="26" t="s">
        <v>686</v>
      </c>
      <c r="AQ5511" s="26">
        <v>0</v>
      </c>
      <c r="AR5511" s="26">
        <v>73</v>
      </c>
      <c r="AS5511" s="26" t="s">
        <v>632</v>
      </c>
      <c r="AT5511" s="26" t="s">
        <v>71</v>
      </c>
      <c r="AU5511" s="26" t="s">
        <v>63</v>
      </c>
      <c r="AV5511" s="26" t="s">
        <v>63</v>
      </c>
      <c r="AW5511" s="26" t="s">
        <v>63</v>
      </c>
      <c r="AX5511" s="26" t="s">
        <v>63</v>
      </c>
      <c r="AY5511" s="26">
        <v>43.839578000000003</v>
      </c>
      <c r="AZ5511" s="26">
        <v>-101.523515</v>
      </c>
      <c r="BA5511" s="26" t="s">
        <v>486</v>
      </c>
      <c r="BB5511" s="26" t="s">
        <v>690</v>
      </c>
      <c r="BC5511" s="26" t="s">
        <v>614</v>
      </c>
      <c r="BD5511" s="26" t="s">
        <v>615</v>
      </c>
      <c r="BE5511" s="26" t="s">
        <v>677</v>
      </c>
      <c r="BF5511" s="26" t="s">
        <v>68</v>
      </c>
      <c r="BG5511" s="26" t="s">
        <v>68</v>
      </c>
      <c r="BH5511" s="26" t="s">
        <v>175</v>
      </c>
      <c r="BI5511" s="26">
        <v>11</v>
      </c>
      <c r="BJ5511" s="26" t="s">
        <v>217</v>
      </c>
    </row>
    <row r="5512" spans="36:62" x14ac:dyDescent="0.25">
      <c r="AJ5512" s="26">
        <v>179</v>
      </c>
      <c r="AK5512" s="26">
        <v>2103569</v>
      </c>
      <c r="AL5512" s="264">
        <v>44255.604166666664</v>
      </c>
      <c r="AM5512" s="26" t="s">
        <v>147</v>
      </c>
      <c r="AN5512" s="26" t="s">
        <v>63</v>
      </c>
      <c r="AO5512" s="26" t="s">
        <v>156</v>
      </c>
      <c r="AP5512" s="26" t="s">
        <v>159</v>
      </c>
      <c r="AQ5512" s="26">
        <v>0</v>
      </c>
      <c r="AR5512" s="26">
        <v>90</v>
      </c>
      <c r="AS5512" s="26" t="s">
        <v>67</v>
      </c>
      <c r="AT5512" s="26" t="s">
        <v>71</v>
      </c>
      <c r="AU5512" s="26" t="s">
        <v>63</v>
      </c>
      <c r="AV5512" s="26" t="s">
        <v>63</v>
      </c>
      <c r="AW5512" s="26" t="s">
        <v>63</v>
      </c>
      <c r="AX5512" s="26" t="s">
        <v>63</v>
      </c>
      <c r="AY5512" s="26">
        <v>43.8359939999999</v>
      </c>
      <c r="AZ5512" s="26">
        <v>-101.547450999999</v>
      </c>
      <c r="BA5512" s="26" t="s">
        <v>158</v>
      </c>
      <c r="BB5512" s="26" t="s">
        <v>611</v>
      </c>
      <c r="BC5512" s="26" t="s">
        <v>162</v>
      </c>
      <c r="BD5512" s="26" t="s">
        <v>615</v>
      </c>
      <c r="BE5512" s="26"/>
      <c r="BF5512" s="26" t="s">
        <v>68</v>
      </c>
      <c r="BG5512" s="26" t="s">
        <v>68</v>
      </c>
      <c r="BH5512" s="26" t="s">
        <v>146</v>
      </c>
      <c r="BI5512" s="26">
        <v>11</v>
      </c>
      <c r="BJ5512" s="26" t="s">
        <v>217</v>
      </c>
    </row>
    <row r="5513" spans="36:62" x14ac:dyDescent="0.25">
      <c r="AJ5513" s="26">
        <v>180</v>
      </c>
      <c r="AK5513" s="26">
        <v>2104299</v>
      </c>
      <c r="AL5513" s="264">
        <v>44287.877083333333</v>
      </c>
      <c r="AM5513" s="26" t="s">
        <v>147</v>
      </c>
      <c r="AN5513" s="26" t="s">
        <v>63</v>
      </c>
      <c r="AO5513" s="26"/>
      <c r="AP5513" s="26"/>
      <c r="AQ5513" s="26">
        <v>-1</v>
      </c>
      <c r="AR5513" s="26">
        <v>90</v>
      </c>
      <c r="AS5513" s="26" t="s">
        <v>167</v>
      </c>
      <c r="AT5513" s="26" t="s">
        <v>71</v>
      </c>
      <c r="AU5513" s="26" t="s">
        <v>63</v>
      </c>
      <c r="AV5513" s="26" t="s">
        <v>63</v>
      </c>
      <c r="AW5513" s="26" t="s">
        <v>63</v>
      </c>
      <c r="AX5513" s="26" t="s">
        <v>63</v>
      </c>
      <c r="AY5513" s="26">
        <v>43.836272000000001</v>
      </c>
      <c r="AZ5513" s="26">
        <v>-101.546610999999</v>
      </c>
      <c r="BA5513" s="26" t="s">
        <v>498</v>
      </c>
      <c r="BB5513" s="26" t="s">
        <v>609</v>
      </c>
      <c r="BC5513" s="26" t="s">
        <v>167</v>
      </c>
      <c r="BD5513" s="26" t="s">
        <v>154</v>
      </c>
      <c r="BE5513" s="26"/>
      <c r="BF5513" s="26" t="s">
        <v>99</v>
      </c>
      <c r="BG5513" s="26" t="s">
        <v>167</v>
      </c>
      <c r="BH5513" s="26" t="s">
        <v>99</v>
      </c>
      <c r="BI5513" s="26">
        <v>11</v>
      </c>
      <c r="BJ5513" s="26" t="s">
        <v>217</v>
      </c>
    </row>
    <row r="5514" spans="36:62" x14ac:dyDescent="0.25">
      <c r="AJ5514" s="26">
        <v>181</v>
      </c>
      <c r="AK5514" s="26">
        <v>2104342</v>
      </c>
      <c r="AL5514" s="264">
        <v>44281.041666666664</v>
      </c>
      <c r="AM5514" s="26" t="s">
        <v>147</v>
      </c>
      <c r="AN5514" s="26" t="s">
        <v>63</v>
      </c>
      <c r="AO5514" s="26" t="s">
        <v>156</v>
      </c>
      <c r="AP5514" s="26" t="s">
        <v>159</v>
      </c>
      <c r="AQ5514" s="26">
        <v>0</v>
      </c>
      <c r="AR5514" s="26">
        <v>73</v>
      </c>
      <c r="AS5514" s="26" t="s">
        <v>67</v>
      </c>
      <c r="AT5514" s="26" t="s">
        <v>74</v>
      </c>
      <c r="AU5514" s="26" t="s">
        <v>69</v>
      </c>
      <c r="AV5514" s="26" t="s">
        <v>63</v>
      </c>
      <c r="AW5514" s="26" t="s">
        <v>63</v>
      </c>
      <c r="AX5514" s="26" t="s">
        <v>63</v>
      </c>
      <c r="AY5514" s="26">
        <v>43.796765999999899</v>
      </c>
      <c r="AZ5514" s="26">
        <v>-101.533117</v>
      </c>
      <c r="BA5514" s="26" t="s">
        <v>166</v>
      </c>
      <c r="BB5514" s="26" t="s">
        <v>165</v>
      </c>
      <c r="BC5514" s="26" t="s">
        <v>196</v>
      </c>
      <c r="BD5514" s="26" t="s">
        <v>68</v>
      </c>
      <c r="BE5514" s="26" t="s">
        <v>195</v>
      </c>
      <c r="BF5514" s="26" t="s">
        <v>68</v>
      </c>
      <c r="BG5514" s="26" t="s">
        <v>68</v>
      </c>
      <c r="BH5514" s="26" t="s">
        <v>194</v>
      </c>
      <c r="BI5514" s="26">
        <v>11</v>
      </c>
      <c r="BJ5514" s="26" t="s">
        <v>20</v>
      </c>
    </row>
    <row r="5515" spans="36:62" x14ac:dyDescent="0.25">
      <c r="AJ5515" s="26">
        <v>182</v>
      </c>
      <c r="AK5515" s="26">
        <v>2105425</v>
      </c>
      <c r="AL5515" s="264">
        <v>44303.159722222219</v>
      </c>
      <c r="AM5515" s="26" t="s">
        <v>147</v>
      </c>
      <c r="AN5515" s="26" t="s">
        <v>63</v>
      </c>
      <c r="AO5515" s="26" t="s">
        <v>156</v>
      </c>
      <c r="AP5515" s="26" t="s">
        <v>159</v>
      </c>
      <c r="AQ5515" s="26">
        <v>0</v>
      </c>
      <c r="AR5515" s="26">
        <v>73</v>
      </c>
      <c r="AS5515" s="26" t="s">
        <v>67</v>
      </c>
      <c r="AT5515" s="26" t="s">
        <v>71</v>
      </c>
      <c r="AU5515" s="26" t="s">
        <v>63</v>
      </c>
      <c r="AV5515" s="26" t="s">
        <v>63</v>
      </c>
      <c r="AW5515" s="26" t="s">
        <v>63</v>
      </c>
      <c r="AX5515" s="26" t="s">
        <v>63</v>
      </c>
      <c r="AY5515" s="26">
        <v>43.787804999999899</v>
      </c>
      <c r="AZ5515" s="26">
        <v>-101.531683999999</v>
      </c>
      <c r="BA5515" s="26" t="s">
        <v>158</v>
      </c>
      <c r="BB5515" s="26" t="s">
        <v>165</v>
      </c>
      <c r="BC5515" s="26" t="s">
        <v>162</v>
      </c>
      <c r="BD5515" s="26" t="s">
        <v>68</v>
      </c>
      <c r="BE5515" s="26" t="s">
        <v>200</v>
      </c>
      <c r="BF5515" s="26" t="s">
        <v>68</v>
      </c>
      <c r="BG5515" s="26" t="s">
        <v>68</v>
      </c>
      <c r="BH5515" s="26" t="s">
        <v>199</v>
      </c>
      <c r="BI5515" s="26">
        <v>11</v>
      </c>
      <c r="BJ5515" s="26" t="s">
        <v>20</v>
      </c>
    </row>
    <row r="5516" spans="36:62" x14ac:dyDescent="0.25">
      <c r="AJ5516" s="26">
        <v>183</v>
      </c>
      <c r="AK5516" s="26">
        <v>2105426</v>
      </c>
      <c r="AL5516" s="264">
        <v>44305.347222222219</v>
      </c>
      <c r="AM5516" s="26" t="s">
        <v>147</v>
      </c>
      <c r="AN5516" s="26" t="s">
        <v>63</v>
      </c>
      <c r="AO5516" s="26" t="s">
        <v>156</v>
      </c>
      <c r="AP5516" s="26" t="s">
        <v>159</v>
      </c>
      <c r="AQ5516" s="26">
        <v>0</v>
      </c>
      <c r="AR5516" s="26">
        <v>90</v>
      </c>
      <c r="AS5516" s="26" t="s">
        <v>67</v>
      </c>
      <c r="AT5516" s="26" t="s">
        <v>613</v>
      </c>
      <c r="AU5516" s="26" t="s">
        <v>63</v>
      </c>
      <c r="AV5516" s="26" t="s">
        <v>63</v>
      </c>
      <c r="AW5516" s="26" t="s">
        <v>63</v>
      </c>
      <c r="AX5516" s="26" t="s">
        <v>63</v>
      </c>
      <c r="AY5516" s="26">
        <v>43.83596</v>
      </c>
      <c r="AZ5516" s="26">
        <v>-101.66187600000001</v>
      </c>
      <c r="BA5516" s="26" t="s">
        <v>158</v>
      </c>
      <c r="BB5516" s="26" t="s">
        <v>611</v>
      </c>
      <c r="BC5516" s="26" t="s">
        <v>667</v>
      </c>
      <c r="BD5516" s="26" t="s">
        <v>615</v>
      </c>
      <c r="BE5516" s="26"/>
      <c r="BF5516" s="26" t="s">
        <v>68</v>
      </c>
      <c r="BG5516" s="26" t="s">
        <v>68</v>
      </c>
      <c r="BH5516" s="26" t="s">
        <v>160</v>
      </c>
      <c r="BI5516" s="26">
        <v>11</v>
      </c>
      <c r="BJ5516" s="26" t="s">
        <v>217</v>
      </c>
    </row>
    <row r="5517" spans="36:62" x14ac:dyDescent="0.25">
      <c r="AJ5517" s="26">
        <v>184</v>
      </c>
      <c r="AK5517" s="26">
        <v>2105724</v>
      </c>
      <c r="AL5517" s="264">
        <v>44306.570138888892</v>
      </c>
      <c r="AM5517" s="26" t="s">
        <v>147</v>
      </c>
      <c r="AN5517" s="26" t="s">
        <v>63</v>
      </c>
      <c r="AO5517" s="26" t="s">
        <v>156</v>
      </c>
      <c r="AP5517" s="26" t="s">
        <v>159</v>
      </c>
      <c r="AQ5517" s="26">
        <v>0</v>
      </c>
      <c r="AR5517" s="26">
        <v>90</v>
      </c>
      <c r="AS5517" s="26" t="s">
        <v>67</v>
      </c>
      <c r="AT5517" s="26" t="s">
        <v>71</v>
      </c>
      <c r="AU5517" s="26" t="s">
        <v>63</v>
      </c>
      <c r="AV5517" s="26" t="s">
        <v>63</v>
      </c>
      <c r="AW5517" s="26" t="s">
        <v>63</v>
      </c>
      <c r="AX5517" s="26" t="s">
        <v>63</v>
      </c>
      <c r="AY5517" s="26">
        <v>43.837437000000001</v>
      </c>
      <c r="AZ5517" s="26">
        <v>-101.534627</v>
      </c>
      <c r="BA5517" s="26" t="s">
        <v>482</v>
      </c>
      <c r="BB5517" s="26" t="s">
        <v>611</v>
      </c>
      <c r="BC5517" s="26" t="s">
        <v>68</v>
      </c>
      <c r="BD5517" s="26" t="s">
        <v>68</v>
      </c>
      <c r="BE5517" s="26"/>
      <c r="BF5517" s="26" t="s">
        <v>1020</v>
      </c>
      <c r="BG5517" s="26" t="s">
        <v>68</v>
      </c>
      <c r="BH5517" s="26" t="s">
        <v>175</v>
      </c>
      <c r="BI5517" s="26">
        <v>11</v>
      </c>
      <c r="BJ5517" s="26" t="s">
        <v>217</v>
      </c>
    </row>
    <row r="5518" spans="36:62" x14ac:dyDescent="0.25">
      <c r="AJ5518" s="26">
        <v>185</v>
      </c>
      <c r="AK5518" s="26">
        <v>2106955</v>
      </c>
      <c r="AL5518" s="264">
        <v>44346.615277777775</v>
      </c>
      <c r="AM5518" s="26" t="s">
        <v>147</v>
      </c>
      <c r="AN5518" s="26" t="s">
        <v>63</v>
      </c>
      <c r="AO5518" s="26" t="s">
        <v>156</v>
      </c>
      <c r="AP5518" s="26" t="s">
        <v>159</v>
      </c>
      <c r="AQ5518" s="26">
        <v>0</v>
      </c>
      <c r="AR5518" s="26">
        <v>73</v>
      </c>
      <c r="AS5518" s="26" t="s">
        <v>67</v>
      </c>
      <c r="AT5518" s="26" t="s">
        <v>71</v>
      </c>
      <c r="AU5518" s="26" t="s">
        <v>69</v>
      </c>
      <c r="AV5518" s="26" t="s">
        <v>63</v>
      </c>
      <c r="AW5518" s="26" t="s">
        <v>63</v>
      </c>
      <c r="AX5518" s="26" t="s">
        <v>63</v>
      </c>
      <c r="AY5518" s="26">
        <v>43.668241000000002</v>
      </c>
      <c r="AZ5518" s="26">
        <v>-101.517786</v>
      </c>
      <c r="BA5518" s="26" t="s">
        <v>158</v>
      </c>
      <c r="BB5518" s="26" t="s">
        <v>165</v>
      </c>
      <c r="BC5518" s="26" t="s">
        <v>1023</v>
      </c>
      <c r="BD5518" s="26" t="s">
        <v>68</v>
      </c>
      <c r="BE5518" s="26" t="s">
        <v>195</v>
      </c>
      <c r="BF5518" s="26" t="s">
        <v>68</v>
      </c>
      <c r="BG5518" s="26" t="s">
        <v>68</v>
      </c>
      <c r="BH5518" s="26" t="s">
        <v>845</v>
      </c>
      <c r="BI5518" s="26">
        <v>11</v>
      </c>
      <c r="BJ5518" s="26" t="s">
        <v>21</v>
      </c>
    </row>
    <row r="5519" spans="36:62" x14ac:dyDescent="0.25">
      <c r="AJ5519" s="26">
        <v>186</v>
      </c>
      <c r="AK5519" s="26">
        <v>2106681</v>
      </c>
      <c r="AL5519" s="264">
        <v>44347.0625</v>
      </c>
      <c r="AM5519" s="26" t="s">
        <v>147</v>
      </c>
      <c r="AN5519" s="26" t="s">
        <v>63</v>
      </c>
      <c r="AO5519" s="26" t="s">
        <v>173</v>
      </c>
      <c r="AP5519" s="26" t="s">
        <v>159</v>
      </c>
      <c r="AQ5519" s="26">
        <v>0</v>
      </c>
      <c r="AR5519" s="26">
        <v>90</v>
      </c>
      <c r="AS5519" s="26" t="s">
        <v>67</v>
      </c>
      <c r="AT5519" s="26" t="s">
        <v>71</v>
      </c>
      <c r="AU5519" s="26" t="s">
        <v>63</v>
      </c>
      <c r="AV5519" s="26" t="s">
        <v>69</v>
      </c>
      <c r="AW5519" s="26" t="s">
        <v>63</v>
      </c>
      <c r="AX5519" s="26" t="s">
        <v>63</v>
      </c>
      <c r="AY5519" s="26">
        <v>43.835985999999899</v>
      </c>
      <c r="AZ5519" s="26">
        <v>-101.601207</v>
      </c>
      <c r="BA5519" s="26" t="s">
        <v>494</v>
      </c>
      <c r="BB5519" s="26" t="s">
        <v>611</v>
      </c>
      <c r="BC5519" s="26" t="s">
        <v>1025</v>
      </c>
      <c r="BD5519" s="26" t="s">
        <v>68</v>
      </c>
      <c r="BE5519" s="26" t="s">
        <v>808</v>
      </c>
      <c r="BF5519" s="26" t="s">
        <v>68</v>
      </c>
      <c r="BG5519" s="26" t="s">
        <v>68</v>
      </c>
      <c r="BH5519" s="26" t="s">
        <v>146</v>
      </c>
      <c r="BI5519" s="26">
        <v>11</v>
      </c>
      <c r="BJ5519" s="26" t="s">
        <v>20</v>
      </c>
    </row>
    <row r="5520" spans="36:62" x14ac:dyDescent="0.25">
      <c r="AJ5520" s="26">
        <v>187</v>
      </c>
      <c r="AK5520" s="26">
        <v>2106713</v>
      </c>
      <c r="AL5520" s="264">
        <v>44338.9375</v>
      </c>
      <c r="AM5520" s="26" t="s">
        <v>147</v>
      </c>
      <c r="AN5520" s="26" t="s">
        <v>63</v>
      </c>
      <c r="AO5520" s="26"/>
      <c r="AP5520" s="26"/>
      <c r="AQ5520" s="26">
        <v>-1</v>
      </c>
      <c r="AR5520" s="26">
        <v>90</v>
      </c>
      <c r="AS5520" s="26" t="s">
        <v>167</v>
      </c>
      <c r="AT5520" s="26"/>
      <c r="AU5520" s="26" t="s">
        <v>63</v>
      </c>
      <c r="AV5520" s="26" t="s">
        <v>63</v>
      </c>
      <c r="AW5520" s="26" t="s">
        <v>63</v>
      </c>
      <c r="AX5520" s="26" t="s">
        <v>63</v>
      </c>
      <c r="AY5520" s="26">
        <v>43.837791000000003</v>
      </c>
      <c r="AZ5520" s="26">
        <v>-101.533528</v>
      </c>
      <c r="BA5520" s="26" t="s">
        <v>166</v>
      </c>
      <c r="BB5520" s="26" t="s">
        <v>611</v>
      </c>
      <c r="BC5520" s="26" t="s">
        <v>167</v>
      </c>
      <c r="BD5520" s="26" t="s">
        <v>154</v>
      </c>
      <c r="BE5520" s="26"/>
      <c r="BF5520" s="26" t="s">
        <v>99</v>
      </c>
      <c r="BG5520" s="26" t="s">
        <v>167</v>
      </c>
      <c r="BH5520" s="26" t="s">
        <v>99</v>
      </c>
      <c r="BI5520" s="26">
        <v>11</v>
      </c>
      <c r="BJ5520" s="26" t="s">
        <v>217</v>
      </c>
    </row>
    <row r="5521" spans="36:62" x14ac:dyDescent="0.25">
      <c r="AJ5521" s="26">
        <v>188</v>
      </c>
      <c r="AK5521" s="26">
        <v>2106954</v>
      </c>
      <c r="AL5521" s="264">
        <v>44352.425694444442</v>
      </c>
      <c r="AM5521" s="26" t="s">
        <v>147</v>
      </c>
      <c r="AN5521" s="26" t="s">
        <v>63</v>
      </c>
      <c r="AO5521" s="26" t="s">
        <v>156</v>
      </c>
      <c r="AP5521" s="26" t="s">
        <v>627</v>
      </c>
      <c r="AQ5521" s="26">
        <v>0</v>
      </c>
      <c r="AR5521" s="26">
        <v>90</v>
      </c>
      <c r="AS5521" s="26" t="s">
        <v>67</v>
      </c>
      <c r="AT5521" s="26" t="s">
        <v>71</v>
      </c>
      <c r="AU5521" s="26" t="s">
        <v>63</v>
      </c>
      <c r="AV5521" s="26" t="s">
        <v>63</v>
      </c>
      <c r="AW5521" s="26" t="s">
        <v>63</v>
      </c>
      <c r="AX5521" s="26" t="s">
        <v>63</v>
      </c>
      <c r="AY5521" s="26">
        <v>43.835984000000003</v>
      </c>
      <c r="AZ5521" s="26">
        <v>-101.5776</v>
      </c>
      <c r="BA5521" s="26" t="s">
        <v>482</v>
      </c>
      <c r="BB5521" s="26" t="s">
        <v>611</v>
      </c>
      <c r="BC5521" s="26" t="s">
        <v>708</v>
      </c>
      <c r="BD5521" s="26" t="s">
        <v>68</v>
      </c>
      <c r="BE5521" s="26"/>
      <c r="BF5521" s="26" t="s">
        <v>68</v>
      </c>
      <c r="BG5521" s="26" t="s">
        <v>68</v>
      </c>
      <c r="BH5521" s="26" t="s">
        <v>646</v>
      </c>
      <c r="BI5521" s="26">
        <v>11</v>
      </c>
      <c r="BJ5521" s="26" t="s">
        <v>217</v>
      </c>
    </row>
    <row r="5522" spans="36:62" x14ac:dyDescent="0.25">
      <c r="AJ5522" s="26">
        <v>189</v>
      </c>
      <c r="AK5522" s="26">
        <v>2107867</v>
      </c>
      <c r="AL5522" s="264">
        <v>44350.263194444444</v>
      </c>
      <c r="AM5522" s="26" t="s">
        <v>147</v>
      </c>
      <c r="AN5522" s="26" t="s">
        <v>63</v>
      </c>
      <c r="AO5522" s="26" t="s">
        <v>173</v>
      </c>
      <c r="AP5522" s="26" t="s">
        <v>159</v>
      </c>
      <c r="AQ5522" s="26">
        <v>0</v>
      </c>
      <c r="AR5522" s="26">
        <v>73</v>
      </c>
      <c r="AS5522" s="26" t="s">
        <v>67</v>
      </c>
      <c r="AT5522" s="26" t="s">
        <v>71</v>
      </c>
      <c r="AU5522" s="26" t="s">
        <v>63</v>
      </c>
      <c r="AV5522" s="26" t="s">
        <v>63</v>
      </c>
      <c r="AW5522" s="26" t="s">
        <v>63</v>
      </c>
      <c r="AX5522" s="26" t="s">
        <v>63</v>
      </c>
      <c r="AY5522" s="26">
        <v>43.679665</v>
      </c>
      <c r="AZ5522" s="26">
        <v>-101.541550999999</v>
      </c>
      <c r="BA5522" s="26" t="s">
        <v>166</v>
      </c>
      <c r="BB5522" s="26" t="s">
        <v>165</v>
      </c>
      <c r="BC5522" s="26" t="s">
        <v>170</v>
      </c>
      <c r="BD5522" s="26" t="s">
        <v>68</v>
      </c>
      <c r="BE5522" s="26"/>
      <c r="BF5522" s="26" t="s">
        <v>534</v>
      </c>
      <c r="BG5522" s="26" t="s">
        <v>68</v>
      </c>
      <c r="BH5522" s="26" t="s">
        <v>146</v>
      </c>
      <c r="BI5522" s="26">
        <v>11</v>
      </c>
      <c r="BJ5522" s="26" t="s">
        <v>19</v>
      </c>
    </row>
    <row r="5523" spans="36:62" x14ac:dyDescent="0.25">
      <c r="AJ5523" s="26">
        <v>190</v>
      </c>
      <c r="AK5523" s="26">
        <v>2110197</v>
      </c>
      <c r="AL5523" s="264">
        <v>44402.947916666664</v>
      </c>
      <c r="AM5523" s="26" t="s">
        <v>147</v>
      </c>
      <c r="AN5523" s="26" t="s">
        <v>63</v>
      </c>
      <c r="AO5523" s="26"/>
      <c r="AP5523" s="26"/>
      <c r="AQ5523" s="26">
        <v>-1</v>
      </c>
      <c r="AR5523" s="26">
        <v>90</v>
      </c>
      <c r="AS5523" s="26" t="s">
        <v>167</v>
      </c>
      <c r="AT5523" s="26" t="s">
        <v>71</v>
      </c>
      <c r="AU5523" s="26" t="s">
        <v>63</v>
      </c>
      <c r="AV5523" s="26" t="s">
        <v>63</v>
      </c>
      <c r="AW5523" s="26" t="s">
        <v>63</v>
      </c>
      <c r="AX5523" s="26" t="s">
        <v>63</v>
      </c>
      <c r="AY5523" s="26">
        <v>43.836266000000002</v>
      </c>
      <c r="AZ5523" s="26">
        <v>-101.646815</v>
      </c>
      <c r="BA5523" s="26" t="s">
        <v>185</v>
      </c>
      <c r="BB5523" s="26" t="s">
        <v>609</v>
      </c>
      <c r="BC5523" s="26" t="s">
        <v>167</v>
      </c>
      <c r="BD5523" s="26" t="s">
        <v>154</v>
      </c>
      <c r="BE5523" s="26"/>
      <c r="BF5523" s="26" t="s">
        <v>99</v>
      </c>
      <c r="BG5523" s="26" t="s">
        <v>167</v>
      </c>
      <c r="BH5523" s="26" t="s">
        <v>99</v>
      </c>
      <c r="BI5523" s="26">
        <v>11</v>
      </c>
      <c r="BJ5523" s="26" t="s">
        <v>217</v>
      </c>
    </row>
    <row r="5524" spans="36:62" x14ac:dyDescent="0.25">
      <c r="AJ5524" s="26">
        <v>191</v>
      </c>
      <c r="AK5524" s="26">
        <v>2110834</v>
      </c>
      <c r="AL5524" s="264">
        <v>44423.270833333336</v>
      </c>
      <c r="AM5524" s="26" t="s">
        <v>147</v>
      </c>
      <c r="AN5524" s="26" t="s">
        <v>63</v>
      </c>
      <c r="AO5524" s="26"/>
      <c r="AP5524" s="26"/>
      <c r="AQ5524" s="26">
        <v>-1</v>
      </c>
      <c r="AR5524" s="26">
        <v>73</v>
      </c>
      <c r="AS5524" s="26" t="s">
        <v>167</v>
      </c>
      <c r="AT5524" s="26" t="s">
        <v>71</v>
      </c>
      <c r="AU5524" s="26" t="s">
        <v>63</v>
      </c>
      <c r="AV5524" s="26" t="s">
        <v>63</v>
      </c>
      <c r="AW5524" s="26" t="s">
        <v>63</v>
      </c>
      <c r="AX5524" s="26" t="s">
        <v>63</v>
      </c>
      <c r="AY5524" s="26">
        <v>43.746532000000002</v>
      </c>
      <c r="AZ5524" s="26">
        <v>-101.525509999999</v>
      </c>
      <c r="BA5524" s="26" t="s">
        <v>166</v>
      </c>
      <c r="BB5524" s="26" t="s">
        <v>157</v>
      </c>
      <c r="BC5524" s="26" t="s">
        <v>167</v>
      </c>
      <c r="BD5524" s="26" t="s">
        <v>154</v>
      </c>
      <c r="BE5524" s="26"/>
      <c r="BF5524" s="26" t="s">
        <v>99</v>
      </c>
      <c r="BG5524" s="26" t="s">
        <v>167</v>
      </c>
      <c r="BH5524" s="26" t="s">
        <v>99</v>
      </c>
      <c r="BI5524" s="26">
        <v>11</v>
      </c>
      <c r="BJ5524" s="26" t="s">
        <v>217</v>
      </c>
    </row>
    <row r="5525" spans="36:62" x14ac:dyDescent="0.25">
      <c r="AJ5525" s="26">
        <v>192</v>
      </c>
      <c r="AK5525" s="26">
        <v>2110195</v>
      </c>
      <c r="AL5525" s="264">
        <v>44412.73333333333</v>
      </c>
      <c r="AM5525" s="26" t="s">
        <v>147</v>
      </c>
      <c r="AN5525" s="26" t="s">
        <v>63</v>
      </c>
      <c r="AO5525" s="26" t="s">
        <v>204</v>
      </c>
      <c r="AP5525" s="26" t="s">
        <v>159</v>
      </c>
      <c r="AQ5525" s="26">
        <v>0</v>
      </c>
      <c r="AR5525" s="26">
        <v>73</v>
      </c>
      <c r="AS5525" s="26" t="s">
        <v>67</v>
      </c>
      <c r="AT5525" s="26" t="s">
        <v>71</v>
      </c>
      <c r="AU5525" s="26" t="s">
        <v>63</v>
      </c>
      <c r="AV5525" s="26" t="s">
        <v>63</v>
      </c>
      <c r="AW5525" s="26" t="s">
        <v>63</v>
      </c>
      <c r="AX5525" s="26" t="s">
        <v>63</v>
      </c>
      <c r="AY5525" s="26">
        <v>43.8232959999999</v>
      </c>
      <c r="AZ5525" s="26">
        <v>-101.522409999999</v>
      </c>
      <c r="BA5525" s="26" t="s">
        <v>37</v>
      </c>
      <c r="BB5525" s="26" t="s">
        <v>157</v>
      </c>
      <c r="BC5525" s="26" t="s">
        <v>68</v>
      </c>
      <c r="BD5525" s="26" t="s">
        <v>203</v>
      </c>
      <c r="BE5525" s="26" t="s">
        <v>202</v>
      </c>
      <c r="BF5525" s="26" t="s">
        <v>68</v>
      </c>
      <c r="BG5525" s="26" t="s">
        <v>68</v>
      </c>
      <c r="BH5525" s="26" t="s">
        <v>160</v>
      </c>
      <c r="BI5525" s="26">
        <v>11</v>
      </c>
      <c r="BJ5525" s="26" t="s">
        <v>20</v>
      </c>
    </row>
    <row r="5526" spans="36:62" x14ac:dyDescent="0.25">
      <c r="AJ5526" s="26">
        <v>193</v>
      </c>
      <c r="AK5526" s="26">
        <v>2110485</v>
      </c>
      <c r="AL5526" s="264">
        <v>44414.588888888888</v>
      </c>
      <c r="AM5526" s="26" t="s">
        <v>147</v>
      </c>
      <c r="AN5526" s="26" t="s">
        <v>63</v>
      </c>
      <c r="AO5526" s="26" t="s">
        <v>720</v>
      </c>
      <c r="AP5526" s="26" t="s">
        <v>837</v>
      </c>
      <c r="AQ5526" s="26">
        <v>0</v>
      </c>
      <c r="AR5526" s="26">
        <v>90</v>
      </c>
      <c r="AS5526" s="26" t="s">
        <v>67</v>
      </c>
      <c r="AT5526" s="26" t="s">
        <v>71</v>
      </c>
      <c r="AU5526" s="26" t="s">
        <v>63</v>
      </c>
      <c r="AV5526" s="26" t="s">
        <v>63</v>
      </c>
      <c r="AW5526" s="26" t="s">
        <v>63</v>
      </c>
      <c r="AX5526" s="26" t="s">
        <v>63</v>
      </c>
      <c r="AY5526" s="26">
        <v>43.836261</v>
      </c>
      <c r="AZ5526" s="26">
        <v>-101.65831300000001</v>
      </c>
      <c r="BA5526" s="26" t="s">
        <v>37</v>
      </c>
      <c r="BB5526" s="26" t="s">
        <v>609</v>
      </c>
      <c r="BC5526" s="26" t="s">
        <v>708</v>
      </c>
      <c r="BD5526" s="26" t="s">
        <v>68</v>
      </c>
      <c r="BE5526" s="26" t="s">
        <v>719</v>
      </c>
      <c r="BF5526" s="26" t="s">
        <v>68</v>
      </c>
      <c r="BG5526" s="26" t="s">
        <v>68</v>
      </c>
      <c r="BH5526" s="26" t="s">
        <v>160</v>
      </c>
      <c r="BI5526" s="26">
        <v>11</v>
      </c>
      <c r="BJ5526" s="26" t="s">
        <v>21</v>
      </c>
    </row>
    <row r="5527" spans="36:62" x14ac:dyDescent="0.25">
      <c r="AJ5527" s="26">
        <v>194</v>
      </c>
      <c r="AK5527" s="26">
        <v>2111849</v>
      </c>
      <c r="AL5527" s="264">
        <v>44379.895833333336</v>
      </c>
      <c r="AM5527" s="26" t="s">
        <v>147</v>
      </c>
      <c r="AN5527" s="26" t="s">
        <v>63</v>
      </c>
      <c r="AO5527" s="26" t="s">
        <v>156</v>
      </c>
      <c r="AP5527" s="26" t="s">
        <v>159</v>
      </c>
      <c r="AQ5527" s="26">
        <v>0</v>
      </c>
      <c r="AR5527" s="26">
        <v>90</v>
      </c>
      <c r="AS5527" s="26" t="s">
        <v>67</v>
      </c>
      <c r="AT5527" s="26" t="s">
        <v>71</v>
      </c>
      <c r="AU5527" s="26" t="s">
        <v>63</v>
      </c>
      <c r="AV5527" s="26" t="s">
        <v>63</v>
      </c>
      <c r="AW5527" s="26" t="s">
        <v>63</v>
      </c>
      <c r="AX5527" s="26" t="s">
        <v>63</v>
      </c>
      <c r="AY5527" s="26">
        <v>43.835985000000001</v>
      </c>
      <c r="AZ5527" s="26">
        <v>-101.559944999999</v>
      </c>
      <c r="BA5527" s="26" t="s">
        <v>158</v>
      </c>
      <c r="BB5527" s="26" t="s">
        <v>611</v>
      </c>
      <c r="BC5527" s="26" t="s">
        <v>68</v>
      </c>
      <c r="BD5527" s="26" t="s">
        <v>154</v>
      </c>
      <c r="BE5527" s="26"/>
      <c r="BF5527" s="26" t="s">
        <v>68</v>
      </c>
      <c r="BG5527" s="26" t="s">
        <v>68</v>
      </c>
      <c r="BH5527" s="26" t="s">
        <v>146</v>
      </c>
      <c r="BI5527" s="26">
        <v>11</v>
      </c>
      <c r="BJ5527" s="26" t="s">
        <v>217</v>
      </c>
    </row>
    <row r="5528" spans="36:62" x14ac:dyDescent="0.25">
      <c r="AJ5528" s="26">
        <v>196</v>
      </c>
      <c r="AK5528" s="26">
        <v>2112911</v>
      </c>
      <c r="AL5528" s="264">
        <v>44460.726388888892</v>
      </c>
      <c r="AM5528" s="26" t="s">
        <v>147</v>
      </c>
      <c r="AN5528" s="26" t="s">
        <v>63</v>
      </c>
      <c r="AO5528" s="26" t="s">
        <v>173</v>
      </c>
      <c r="AP5528" s="26" t="s">
        <v>159</v>
      </c>
      <c r="AQ5528" s="26">
        <v>0</v>
      </c>
      <c r="AR5528" s="26">
        <v>73</v>
      </c>
      <c r="AS5528" s="26" t="s">
        <v>67</v>
      </c>
      <c r="AT5528" s="26" t="s">
        <v>71</v>
      </c>
      <c r="AU5528" s="26" t="s">
        <v>63</v>
      </c>
      <c r="AV5528" s="26" t="s">
        <v>63</v>
      </c>
      <c r="AW5528" s="26" t="s">
        <v>63</v>
      </c>
      <c r="AX5528" s="26" t="s">
        <v>63</v>
      </c>
      <c r="AY5528" s="26">
        <v>43.771394000000001</v>
      </c>
      <c r="AZ5528" s="26">
        <v>-101.52751000000001</v>
      </c>
      <c r="BA5528" s="26" t="s">
        <v>207</v>
      </c>
      <c r="BB5528" s="26" t="s">
        <v>157</v>
      </c>
      <c r="BC5528" s="26" t="s">
        <v>170</v>
      </c>
      <c r="BD5528" s="26" t="s">
        <v>68</v>
      </c>
      <c r="BE5528" s="26" t="s">
        <v>205</v>
      </c>
      <c r="BF5528" s="26" t="s">
        <v>68</v>
      </c>
      <c r="BG5528" s="26" t="s">
        <v>68</v>
      </c>
      <c r="BH5528" s="26" t="s">
        <v>160</v>
      </c>
      <c r="BI5528" s="26">
        <v>11</v>
      </c>
      <c r="BJ5528" s="26" t="s">
        <v>19</v>
      </c>
    </row>
    <row r="5529" spans="36:62" x14ac:dyDescent="0.25">
      <c r="AJ5529" s="26">
        <v>197</v>
      </c>
      <c r="AK5529" s="26">
        <v>2116514</v>
      </c>
      <c r="AL5529" s="264">
        <v>44511.481249999997</v>
      </c>
      <c r="AM5529" s="26" t="s">
        <v>147</v>
      </c>
      <c r="AN5529" s="26" t="s">
        <v>63</v>
      </c>
      <c r="AO5529" s="26" t="s">
        <v>156</v>
      </c>
      <c r="AP5529" s="26" t="s">
        <v>159</v>
      </c>
      <c r="AQ5529" s="26">
        <v>0</v>
      </c>
      <c r="AR5529" s="26">
        <v>73</v>
      </c>
      <c r="AS5529" s="26" t="s">
        <v>67</v>
      </c>
      <c r="AT5529" s="26" t="s">
        <v>71</v>
      </c>
      <c r="AU5529" s="26" t="s">
        <v>63</v>
      </c>
      <c r="AV5529" s="26" t="s">
        <v>63</v>
      </c>
      <c r="AW5529" s="26" t="s">
        <v>63</v>
      </c>
      <c r="AX5529" s="26" t="s">
        <v>63</v>
      </c>
      <c r="AY5529" s="26">
        <v>43.807099999999899</v>
      </c>
      <c r="AZ5529" s="26">
        <v>-101.524163999999</v>
      </c>
      <c r="BA5529" s="26" t="s">
        <v>208</v>
      </c>
      <c r="BB5529" s="26" t="s">
        <v>157</v>
      </c>
      <c r="BC5529" s="26" t="s">
        <v>68</v>
      </c>
      <c r="BD5529" s="26" t="s">
        <v>68</v>
      </c>
      <c r="BE5529" s="26"/>
      <c r="BF5529" s="26" t="s">
        <v>68</v>
      </c>
      <c r="BG5529" s="26" t="s">
        <v>68</v>
      </c>
      <c r="BH5529" s="26" t="s">
        <v>146</v>
      </c>
      <c r="BI5529" s="26">
        <v>11</v>
      </c>
      <c r="BJ5529" s="26" t="s">
        <v>217</v>
      </c>
    </row>
    <row r="5530" spans="36:62" x14ac:dyDescent="0.25">
      <c r="AJ5530" s="26">
        <v>198</v>
      </c>
      <c r="AK5530" s="26">
        <v>2114830</v>
      </c>
      <c r="AL5530" s="264">
        <v>44466.913194444445</v>
      </c>
      <c r="AM5530" s="26" t="s">
        <v>147</v>
      </c>
      <c r="AN5530" s="26" t="s">
        <v>63</v>
      </c>
      <c r="AO5530" s="26"/>
      <c r="AP5530" s="26"/>
      <c r="AQ5530" s="26">
        <v>-1</v>
      </c>
      <c r="AR5530" s="26">
        <v>73</v>
      </c>
      <c r="AS5530" s="26" t="s">
        <v>167</v>
      </c>
      <c r="AT5530" s="26" t="s">
        <v>71</v>
      </c>
      <c r="AU5530" s="26" t="s">
        <v>63</v>
      </c>
      <c r="AV5530" s="26" t="s">
        <v>63</v>
      </c>
      <c r="AW5530" s="26" t="s">
        <v>63</v>
      </c>
      <c r="AX5530" s="26" t="s">
        <v>63</v>
      </c>
      <c r="AY5530" s="26">
        <v>43.660955999999899</v>
      </c>
      <c r="AZ5530" s="26">
        <v>-101.511617999999</v>
      </c>
      <c r="BA5530" s="26" t="s">
        <v>158</v>
      </c>
      <c r="BB5530" s="26" t="s">
        <v>157</v>
      </c>
      <c r="BC5530" s="26" t="s">
        <v>167</v>
      </c>
      <c r="BD5530" s="26" t="s">
        <v>154</v>
      </c>
      <c r="BE5530" s="26"/>
      <c r="BF5530" s="26" t="s">
        <v>99</v>
      </c>
      <c r="BG5530" s="26" t="s">
        <v>167</v>
      </c>
      <c r="BH5530" s="26" t="s">
        <v>99</v>
      </c>
      <c r="BI5530" s="26">
        <v>11</v>
      </c>
      <c r="BJ5530" s="26" t="s">
        <v>217</v>
      </c>
    </row>
    <row r="5531" spans="36:62" x14ac:dyDescent="0.25">
      <c r="AJ5531" s="26">
        <v>199</v>
      </c>
      <c r="AK5531" s="26">
        <v>2117311</v>
      </c>
      <c r="AL5531" s="264">
        <v>44521.236111111109</v>
      </c>
      <c r="AM5531" s="26" t="s">
        <v>147</v>
      </c>
      <c r="AN5531" s="26" t="s">
        <v>63</v>
      </c>
      <c r="AO5531" s="26"/>
      <c r="AP5531" s="26"/>
      <c r="AQ5531" s="26">
        <v>-1</v>
      </c>
      <c r="AR5531" s="26">
        <v>90</v>
      </c>
      <c r="AS5531" s="26" t="s">
        <v>167</v>
      </c>
      <c r="AT5531" s="26" t="s">
        <v>71</v>
      </c>
      <c r="AU5531" s="26" t="s">
        <v>63</v>
      </c>
      <c r="AV5531" s="26" t="s">
        <v>63</v>
      </c>
      <c r="AW5531" s="26" t="s">
        <v>63</v>
      </c>
      <c r="AX5531" s="26" t="s">
        <v>63</v>
      </c>
      <c r="AY5531" s="26">
        <v>43.836269999999899</v>
      </c>
      <c r="AZ5531" s="26">
        <v>-101.588032999999</v>
      </c>
      <c r="BA5531" s="26" t="s">
        <v>158</v>
      </c>
      <c r="BB5531" s="26" t="s">
        <v>609</v>
      </c>
      <c r="BC5531" s="26" t="s">
        <v>167</v>
      </c>
      <c r="BD5531" s="26" t="s">
        <v>154</v>
      </c>
      <c r="BE5531" s="26"/>
      <c r="BF5531" s="26" t="s">
        <v>99</v>
      </c>
      <c r="BG5531" s="26" t="s">
        <v>167</v>
      </c>
      <c r="BH5531" s="26" t="s">
        <v>99</v>
      </c>
      <c r="BI5531" s="26">
        <v>11</v>
      </c>
      <c r="BJ5531" s="26" t="s">
        <v>217</v>
      </c>
    </row>
    <row r="5532" spans="36:62" x14ac:dyDescent="0.25">
      <c r="AJ5532" s="26">
        <v>200</v>
      </c>
      <c r="AK5532" s="26">
        <v>2118255</v>
      </c>
      <c r="AL5532" s="264">
        <v>44542.218055555553</v>
      </c>
      <c r="AM5532" s="26" t="s">
        <v>147</v>
      </c>
      <c r="AN5532" s="26" t="s">
        <v>63</v>
      </c>
      <c r="AO5532" s="26"/>
      <c r="AP5532" s="26"/>
      <c r="AQ5532" s="26">
        <v>-1</v>
      </c>
      <c r="AR5532" s="26">
        <v>90</v>
      </c>
      <c r="AS5532" s="26" t="s">
        <v>167</v>
      </c>
      <c r="AT5532" s="26" t="s">
        <v>74</v>
      </c>
      <c r="AU5532" s="26" t="s">
        <v>63</v>
      </c>
      <c r="AV5532" s="26" t="s">
        <v>63</v>
      </c>
      <c r="AW5532" s="26" t="s">
        <v>63</v>
      </c>
      <c r="AX5532" s="26" t="s">
        <v>63</v>
      </c>
      <c r="AY5532" s="26">
        <v>43.844335999999899</v>
      </c>
      <c r="AZ5532" s="26">
        <v>-101.514016999999</v>
      </c>
      <c r="BA5532" s="26" t="s">
        <v>158</v>
      </c>
      <c r="BB5532" s="26" t="s">
        <v>609</v>
      </c>
      <c r="BC5532" s="26" t="s">
        <v>167</v>
      </c>
      <c r="BD5532" s="26" t="s">
        <v>154</v>
      </c>
      <c r="BE5532" s="26"/>
      <c r="BF5532" s="26" t="s">
        <v>99</v>
      </c>
      <c r="BG5532" s="26" t="s">
        <v>167</v>
      </c>
      <c r="BH5532" s="26" t="s">
        <v>99</v>
      </c>
      <c r="BI5532" s="26">
        <v>11</v>
      </c>
      <c r="BJ5532" s="26" t="s">
        <v>217</v>
      </c>
    </row>
    <row r="5533" spans="36:62" x14ac:dyDescent="0.25">
      <c r="AJ5533" s="26">
        <v>202</v>
      </c>
      <c r="AK5533" s="26">
        <v>2118908</v>
      </c>
      <c r="AL5533" s="264">
        <v>44545.569444444445</v>
      </c>
      <c r="AM5533" s="26" t="s">
        <v>147</v>
      </c>
      <c r="AN5533" s="26" t="s">
        <v>63</v>
      </c>
      <c r="AO5533" s="26" t="s">
        <v>156</v>
      </c>
      <c r="AP5533" s="26" t="s">
        <v>159</v>
      </c>
      <c r="AQ5533" s="26">
        <v>0</v>
      </c>
      <c r="AR5533" s="26">
        <v>90</v>
      </c>
      <c r="AS5533" s="26" t="s">
        <v>67</v>
      </c>
      <c r="AT5533" s="26" t="s">
        <v>619</v>
      </c>
      <c r="AU5533" s="26" t="s">
        <v>63</v>
      </c>
      <c r="AV5533" s="26" t="s">
        <v>63</v>
      </c>
      <c r="AW5533" s="26" t="s">
        <v>63</v>
      </c>
      <c r="AX5533" s="26" t="s">
        <v>63</v>
      </c>
      <c r="AY5533" s="26">
        <v>43.843167000000001</v>
      </c>
      <c r="AZ5533" s="26">
        <v>-101.517673</v>
      </c>
      <c r="BA5533" s="26" t="s">
        <v>185</v>
      </c>
      <c r="BB5533" s="26" t="s">
        <v>609</v>
      </c>
      <c r="BC5533" s="26" t="s">
        <v>667</v>
      </c>
      <c r="BD5533" s="26" t="s">
        <v>68</v>
      </c>
      <c r="BE5533" s="26"/>
      <c r="BF5533" s="26" t="s">
        <v>68</v>
      </c>
      <c r="BG5533" s="26" t="s">
        <v>68</v>
      </c>
      <c r="BH5533" s="26" t="s">
        <v>160</v>
      </c>
      <c r="BI5533" s="26">
        <v>11</v>
      </c>
      <c r="BJ5533" s="26" t="s">
        <v>217</v>
      </c>
    </row>
    <row r="5534" spans="36:62" x14ac:dyDescent="0.25">
      <c r="AJ5534" s="26">
        <v>205</v>
      </c>
      <c r="AK5534" s="26">
        <v>2204276</v>
      </c>
      <c r="AL5534" s="264">
        <v>44658.456944444442</v>
      </c>
      <c r="AM5534" s="26" t="s">
        <v>147</v>
      </c>
      <c r="AN5534" s="26" t="s">
        <v>63</v>
      </c>
      <c r="AO5534" s="26" t="s">
        <v>192</v>
      </c>
      <c r="AP5534" s="26" t="s">
        <v>159</v>
      </c>
      <c r="AQ5534" s="26">
        <v>0</v>
      </c>
      <c r="AR5534" s="26">
        <v>90</v>
      </c>
      <c r="AS5534" s="26" t="s">
        <v>67</v>
      </c>
      <c r="AT5534" s="26" t="s">
        <v>619</v>
      </c>
      <c r="AU5534" s="26" t="s">
        <v>63</v>
      </c>
      <c r="AV5534" s="26" t="s">
        <v>63</v>
      </c>
      <c r="AW5534" s="26" t="s">
        <v>63</v>
      </c>
      <c r="AX5534" s="26" t="s">
        <v>63</v>
      </c>
      <c r="AY5534" s="26">
        <v>43.842812000000002</v>
      </c>
      <c r="AZ5534" s="26">
        <v>-101.517921</v>
      </c>
      <c r="BA5534" s="26" t="s">
        <v>208</v>
      </c>
      <c r="BB5534" s="26" t="s">
        <v>611</v>
      </c>
      <c r="BC5534" s="26" t="s">
        <v>68</v>
      </c>
      <c r="BD5534" s="26" t="s">
        <v>68</v>
      </c>
      <c r="BE5534" s="26"/>
      <c r="BF5534" s="26" t="s">
        <v>68</v>
      </c>
      <c r="BG5534" s="26" t="s">
        <v>68</v>
      </c>
      <c r="BH5534" s="26" t="s">
        <v>160</v>
      </c>
      <c r="BI5534" s="26">
        <v>11</v>
      </c>
      <c r="BJ5534" s="26" t="s">
        <v>21</v>
      </c>
    </row>
    <row r="5535" spans="36:62" x14ac:dyDescent="0.25">
      <c r="AJ5535" s="26">
        <v>206</v>
      </c>
      <c r="AK5535" s="26">
        <v>2203552</v>
      </c>
      <c r="AL5535" s="264">
        <v>44639.430555555555</v>
      </c>
      <c r="AM5535" s="26" t="s">
        <v>147</v>
      </c>
      <c r="AN5535" s="26" t="s">
        <v>63</v>
      </c>
      <c r="AO5535" s="26" t="s">
        <v>156</v>
      </c>
      <c r="AP5535" s="26" t="s">
        <v>159</v>
      </c>
      <c r="AQ5535" s="26">
        <v>0</v>
      </c>
      <c r="AR5535" s="26">
        <v>90</v>
      </c>
      <c r="AS5535" s="26" t="s">
        <v>67</v>
      </c>
      <c r="AT5535" s="26" t="s">
        <v>71</v>
      </c>
      <c r="AU5535" s="26" t="s">
        <v>69</v>
      </c>
      <c r="AV5535" s="26" t="s">
        <v>63</v>
      </c>
      <c r="AW5535" s="26" t="s">
        <v>69</v>
      </c>
      <c r="AX5535" s="26" t="s">
        <v>63</v>
      </c>
      <c r="AY5535" s="26">
        <v>43.835980999999897</v>
      </c>
      <c r="AZ5535" s="26">
        <v>-101.583483</v>
      </c>
      <c r="BA5535" s="26" t="s">
        <v>158</v>
      </c>
      <c r="BB5535" s="26" t="s">
        <v>611</v>
      </c>
      <c r="BC5535" s="26" t="s">
        <v>1101</v>
      </c>
      <c r="BD5535" s="26" t="s">
        <v>68</v>
      </c>
      <c r="BE5535" s="26"/>
      <c r="BF5535" s="26" t="s">
        <v>68</v>
      </c>
      <c r="BG5535" s="26" t="s">
        <v>68</v>
      </c>
      <c r="BH5535" s="26" t="s">
        <v>160</v>
      </c>
      <c r="BI5535" s="26">
        <v>11</v>
      </c>
      <c r="BJ5535" s="26" t="s">
        <v>217</v>
      </c>
    </row>
    <row r="5536" spans="36:62" x14ac:dyDescent="0.25">
      <c r="AJ5536" s="26">
        <v>207</v>
      </c>
      <c r="AK5536" s="26">
        <v>2203554</v>
      </c>
      <c r="AL5536" s="264">
        <v>44610.022916666669</v>
      </c>
      <c r="AM5536" s="26" t="s">
        <v>147</v>
      </c>
      <c r="AN5536" s="26" t="s">
        <v>63</v>
      </c>
      <c r="AO5536" s="26" t="s">
        <v>156</v>
      </c>
      <c r="AP5536" s="26" t="s">
        <v>159</v>
      </c>
      <c r="AQ5536" s="26">
        <v>0</v>
      </c>
      <c r="AR5536" s="26">
        <v>90</v>
      </c>
      <c r="AS5536" s="26" t="s">
        <v>632</v>
      </c>
      <c r="AT5536" s="26" t="s">
        <v>71</v>
      </c>
      <c r="AU5536" s="26" t="s">
        <v>63</v>
      </c>
      <c r="AV5536" s="26" t="s">
        <v>63</v>
      </c>
      <c r="AW5536" s="26" t="s">
        <v>63</v>
      </c>
      <c r="AX5536" s="26" t="s">
        <v>63</v>
      </c>
      <c r="AY5536" s="26">
        <v>43.838779000000002</v>
      </c>
      <c r="AZ5536" s="26">
        <v>-101.530456</v>
      </c>
      <c r="BA5536" s="26" t="s">
        <v>158</v>
      </c>
      <c r="BB5536" s="26" t="s">
        <v>611</v>
      </c>
      <c r="BC5536" s="26" t="s">
        <v>680</v>
      </c>
      <c r="BD5536" s="26" t="s">
        <v>68</v>
      </c>
      <c r="BE5536" s="26" t="s">
        <v>816</v>
      </c>
      <c r="BF5536" s="26" t="s">
        <v>68</v>
      </c>
      <c r="BG5536" s="26" t="s">
        <v>68</v>
      </c>
      <c r="BH5536" s="26" t="s">
        <v>1102</v>
      </c>
      <c r="BI5536" s="26">
        <v>11</v>
      </c>
      <c r="BJ5536" s="26" t="s">
        <v>217</v>
      </c>
    </row>
    <row r="5537" spans="36:62" x14ac:dyDescent="0.25">
      <c r="AJ5537" s="26">
        <v>208</v>
      </c>
      <c r="AK5537" s="26">
        <v>2202224</v>
      </c>
      <c r="AL5537" s="264">
        <v>44610.759722222225</v>
      </c>
      <c r="AM5537" s="26" t="s">
        <v>147</v>
      </c>
      <c r="AN5537" s="26" t="s">
        <v>63</v>
      </c>
      <c r="AO5537" s="26" t="s">
        <v>156</v>
      </c>
      <c r="AP5537" s="26" t="s">
        <v>159</v>
      </c>
      <c r="AQ5537" s="26">
        <v>0</v>
      </c>
      <c r="AR5537" s="26">
        <v>90</v>
      </c>
      <c r="AS5537" s="26" t="s">
        <v>67</v>
      </c>
      <c r="AT5537" s="26" t="s">
        <v>71</v>
      </c>
      <c r="AU5537" s="26" t="s">
        <v>63</v>
      </c>
      <c r="AV5537" s="26" t="s">
        <v>63</v>
      </c>
      <c r="AW5537" s="26" t="s">
        <v>63</v>
      </c>
      <c r="AX5537" s="26" t="s">
        <v>63</v>
      </c>
      <c r="AY5537" s="26">
        <v>43.839894999999899</v>
      </c>
      <c r="AZ5537" s="26">
        <v>-101.527832</v>
      </c>
      <c r="BA5537" s="26" t="s">
        <v>529</v>
      </c>
      <c r="BB5537" s="26" t="s">
        <v>609</v>
      </c>
      <c r="BC5537" s="26" t="s">
        <v>1109</v>
      </c>
      <c r="BD5537" s="26" t="s">
        <v>759</v>
      </c>
      <c r="BE5537" s="26"/>
      <c r="BF5537" s="26" t="s">
        <v>759</v>
      </c>
      <c r="BG5537" s="26" t="s">
        <v>1110</v>
      </c>
      <c r="BH5537" s="26" t="s">
        <v>1111</v>
      </c>
      <c r="BI5537" s="26">
        <v>11</v>
      </c>
      <c r="BJ5537" s="26" t="s">
        <v>217</v>
      </c>
    </row>
    <row r="5538" spans="36:62" x14ac:dyDescent="0.25">
      <c r="AJ5538" s="26">
        <v>209</v>
      </c>
      <c r="AK5538" s="26">
        <v>2202763</v>
      </c>
      <c r="AL5538" s="264">
        <v>44625.401388888888</v>
      </c>
      <c r="AM5538" s="26" t="s">
        <v>147</v>
      </c>
      <c r="AN5538" s="26" t="s">
        <v>63</v>
      </c>
      <c r="AO5538" s="26" t="s">
        <v>156</v>
      </c>
      <c r="AP5538" s="26" t="s">
        <v>159</v>
      </c>
      <c r="AQ5538" s="26">
        <v>0</v>
      </c>
      <c r="AR5538" s="26">
        <v>90</v>
      </c>
      <c r="AS5538" s="26" t="s">
        <v>67</v>
      </c>
      <c r="AT5538" s="26" t="s">
        <v>663</v>
      </c>
      <c r="AU5538" s="26" t="s">
        <v>63</v>
      </c>
      <c r="AV5538" s="26" t="s">
        <v>63</v>
      </c>
      <c r="AW5538" s="26" t="s">
        <v>63</v>
      </c>
      <c r="AX5538" s="26" t="s">
        <v>63</v>
      </c>
      <c r="AY5538" s="26">
        <v>43.836381000000003</v>
      </c>
      <c r="AZ5538" s="26">
        <v>-101.540863999999</v>
      </c>
      <c r="BA5538" s="26" t="s">
        <v>158</v>
      </c>
      <c r="BB5538" s="26" t="s">
        <v>609</v>
      </c>
      <c r="BC5538" s="26" t="s">
        <v>68</v>
      </c>
      <c r="BD5538" s="26" t="s">
        <v>615</v>
      </c>
      <c r="BE5538" s="26"/>
      <c r="BF5538" s="26" t="s">
        <v>68</v>
      </c>
      <c r="BG5538" s="26" t="s">
        <v>209</v>
      </c>
      <c r="BH5538" s="26" t="s">
        <v>146</v>
      </c>
      <c r="BI5538" s="26">
        <v>11</v>
      </c>
      <c r="BJ5538" s="26" t="s">
        <v>21</v>
      </c>
    </row>
    <row r="5539" spans="36:62" x14ac:dyDescent="0.25">
      <c r="AJ5539" s="26">
        <v>211</v>
      </c>
      <c r="AK5539" s="26">
        <v>2204738</v>
      </c>
      <c r="AL5539" s="264">
        <v>44670.787499999999</v>
      </c>
      <c r="AM5539" s="26" t="s">
        <v>147</v>
      </c>
      <c r="AN5539" s="26" t="s">
        <v>63</v>
      </c>
      <c r="AO5539" s="26" t="s">
        <v>156</v>
      </c>
      <c r="AP5539" s="26" t="s">
        <v>159</v>
      </c>
      <c r="AQ5539" s="26">
        <v>0</v>
      </c>
      <c r="AR5539" s="26">
        <v>73</v>
      </c>
      <c r="AS5539" s="26" t="s">
        <v>67</v>
      </c>
      <c r="AT5539" s="26" t="s">
        <v>71</v>
      </c>
      <c r="AU5539" s="26" t="s">
        <v>63</v>
      </c>
      <c r="AV5539" s="26" t="s">
        <v>63</v>
      </c>
      <c r="AW5539" s="26" t="s">
        <v>63</v>
      </c>
      <c r="AX5539" s="26" t="s">
        <v>63</v>
      </c>
      <c r="AY5539" s="26">
        <v>43.836711000000001</v>
      </c>
      <c r="AZ5539" s="26">
        <v>-101.661236</v>
      </c>
      <c r="BA5539" s="26" t="s">
        <v>521</v>
      </c>
      <c r="BB5539" s="26" t="s">
        <v>157</v>
      </c>
      <c r="BC5539" s="26" t="s">
        <v>68</v>
      </c>
      <c r="BD5539" s="26" t="s">
        <v>68</v>
      </c>
      <c r="BE5539" s="26"/>
      <c r="BF5539" s="26" t="s">
        <v>68</v>
      </c>
      <c r="BG5539" s="26" t="s">
        <v>68</v>
      </c>
      <c r="BH5539" s="26" t="s">
        <v>146</v>
      </c>
      <c r="BI5539" s="26">
        <v>11</v>
      </c>
      <c r="BJ5539" s="26" t="s">
        <v>217</v>
      </c>
    </row>
    <row r="5540" spans="36:62" x14ac:dyDescent="0.25">
      <c r="AJ5540" s="26">
        <v>212</v>
      </c>
      <c r="AK5540" s="26">
        <v>2207114</v>
      </c>
      <c r="AL5540" s="264">
        <v>44731.291666666664</v>
      </c>
      <c r="AM5540" s="26" t="s">
        <v>147</v>
      </c>
      <c r="AN5540" s="26" t="s">
        <v>63</v>
      </c>
      <c r="AO5540" s="26"/>
      <c r="AP5540" s="26"/>
      <c r="AQ5540" s="26">
        <v>-1</v>
      </c>
      <c r="AR5540" s="26">
        <v>90</v>
      </c>
      <c r="AS5540" s="26" t="s">
        <v>167</v>
      </c>
      <c r="AT5540" s="26" t="s">
        <v>71</v>
      </c>
      <c r="AU5540" s="26" t="s">
        <v>63</v>
      </c>
      <c r="AV5540" s="26" t="s">
        <v>63</v>
      </c>
      <c r="AW5540" s="26" t="s">
        <v>63</v>
      </c>
      <c r="AX5540" s="26" t="s">
        <v>63</v>
      </c>
      <c r="AY5540" s="26">
        <v>43.835945000000002</v>
      </c>
      <c r="AZ5540" s="26">
        <v>-101.655327</v>
      </c>
      <c r="BA5540" s="26" t="s">
        <v>166</v>
      </c>
      <c r="BB5540" s="26" t="s">
        <v>611</v>
      </c>
      <c r="BC5540" s="26" t="s">
        <v>167</v>
      </c>
      <c r="BD5540" s="26" t="s">
        <v>154</v>
      </c>
      <c r="BE5540" s="26"/>
      <c r="BF5540" s="26" t="s">
        <v>99</v>
      </c>
      <c r="BG5540" s="26" t="s">
        <v>167</v>
      </c>
      <c r="BH5540" s="26" t="s">
        <v>99</v>
      </c>
      <c r="BI5540" s="26">
        <v>11</v>
      </c>
      <c r="BJ5540" s="26" t="s">
        <v>217</v>
      </c>
    </row>
    <row r="5541" spans="36:62" x14ac:dyDescent="0.25">
      <c r="AJ5541" s="26">
        <v>213</v>
      </c>
      <c r="AK5541" s="26">
        <v>2207904</v>
      </c>
      <c r="AL5541" s="264">
        <v>44742.718055555553</v>
      </c>
      <c r="AM5541" s="26" t="s">
        <v>147</v>
      </c>
      <c r="AN5541" s="26" t="s">
        <v>63</v>
      </c>
      <c r="AO5541" s="26" t="s">
        <v>156</v>
      </c>
      <c r="AP5541" s="26" t="s">
        <v>159</v>
      </c>
      <c r="AQ5541" s="26">
        <v>0</v>
      </c>
      <c r="AR5541" s="26">
        <v>90</v>
      </c>
      <c r="AS5541" s="26" t="s">
        <v>67</v>
      </c>
      <c r="AT5541" s="26" t="s">
        <v>71</v>
      </c>
      <c r="AU5541" s="26" t="s">
        <v>63</v>
      </c>
      <c r="AV5541" s="26" t="s">
        <v>63</v>
      </c>
      <c r="AW5541" s="26" t="s">
        <v>63</v>
      </c>
      <c r="AX5541" s="26" t="s">
        <v>63</v>
      </c>
      <c r="AY5541" s="26">
        <v>43.835957000000001</v>
      </c>
      <c r="AZ5541" s="26">
        <v>-101.647891</v>
      </c>
      <c r="BA5541" s="26" t="s">
        <v>158</v>
      </c>
      <c r="BB5541" s="26" t="s">
        <v>611</v>
      </c>
      <c r="BC5541" s="26" t="s">
        <v>170</v>
      </c>
      <c r="BD5541" s="26" t="s">
        <v>68</v>
      </c>
      <c r="BE5541" s="26"/>
      <c r="BF5541" s="26" t="s">
        <v>68</v>
      </c>
      <c r="BG5541" s="26" t="s">
        <v>68</v>
      </c>
      <c r="BH5541" s="26" t="s">
        <v>160</v>
      </c>
      <c r="BI5541" s="26">
        <v>11</v>
      </c>
      <c r="BJ5541" s="26" t="s">
        <v>21</v>
      </c>
    </row>
    <row r="5542" spans="36:62" x14ac:dyDescent="0.25">
      <c r="AJ5542" s="26">
        <v>214</v>
      </c>
      <c r="AK5542" s="26">
        <v>2206605</v>
      </c>
      <c r="AL5542" s="264">
        <v>44716.222222222219</v>
      </c>
      <c r="AM5542" s="26" t="s">
        <v>147</v>
      </c>
      <c r="AN5542" s="26" t="s">
        <v>63</v>
      </c>
      <c r="AO5542" s="26" t="s">
        <v>156</v>
      </c>
      <c r="AP5542" s="26" t="s">
        <v>159</v>
      </c>
      <c r="AQ5542" s="26">
        <v>0</v>
      </c>
      <c r="AR5542" s="26">
        <v>90</v>
      </c>
      <c r="AS5542" s="26" t="s">
        <v>67</v>
      </c>
      <c r="AT5542" s="26" t="s">
        <v>1120</v>
      </c>
      <c r="AU5542" s="26" t="s">
        <v>63</v>
      </c>
      <c r="AV5542" s="26" t="s">
        <v>69</v>
      </c>
      <c r="AW5542" s="26" t="s">
        <v>63</v>
      </c>
      <c r="AX5542" s="26" t="s">
        <v>63</v>
      </c>
      <c r="AY5542" s="26">
        <v>43.83596</v>
      </c>
      <c r="AZ5542" s="26">
        <v>-101.66651</v>
      </c>
      <c r="BA5542" s="26" t="s">
        <v>185</v>
      </c>
      <c r="BB5542" s="26" t="s">
        <v>611</v>
      </c>
      <c r="BC5542" s="26" t="s">
        <v>651</v>
      </c>
      <c r="BD5542" s="26" t="s">
        <v>68</v>
      </c>
      <c r="BE5542" s="26"/>
      <c r="BF5542" s="26" t="s">
        <v>68</v>
      </c>
      <c r="BG5542" s="26" t="s">
        <v>68</v>
      </c>
      <c r="BH5542" s="26" t="s">
        <v>892</v>
      </c>
      <c r="BI5542" s="26">
        <v>11</v>
      </c>
      <c r="BJ5542" s="26" t="s">
        <v>19</v>
      </c>
    </row>
    <row r="5543" spans="36:62" x14ac:dyDescent="0.25">
      <c r="AJ5543" s="26">
        <v>215</v>
      </c>
      <c r="AK5543" s="26">
        <v>2207350</v>
      </c>
      <c r="AL5543" s="264">
        <v>44732.71875</v>
      </c>
      <c r="AM5543" s="26" t="s">
        <v>147</v>
      </c>
      <c r="AN5543" s="26" t="s">
        <v>63</v>
      </c>
      <c r="AO5543" s="26" t="s">
        <v>156</v>
      </c>
      <c r="AP5543" s="26" t="s">
        <v>159</v>
      </c>
      <c r="AQ5543" s="26">
        <v>0</v>
      </c>
      <c r="AR5543" s="26">
        <v>73</v>
      </c>
      <c r="AS5543" s="26" t="s">
        <v>67</v>
      </c>
      <c r="AT5543" s="26" t="s">
        <v>77</v>
      </c>
      <c r="AU5543" s="26" t="s">
        <v>63</v>
      </c>
      <c r="AV5543" s="26" t="s">
        <v>63</v>
      </c>
      <c r="AW5543" s="26" t="s">
        <v>63</v>
      </c>
      <c r="AX5543" s="26" t="s">
        <v>63</v>
      </c>
      <c r="AY5543" s="26">
        <v>43.778695999999897</v>
      </c>
      <c r="AZ5543" s="26">
        <v>-101.529433999999</v>
      </c>
      <c r="BA5543" s="26" t="s">
        <v>185</v>
      </c>
      <c r="BB5543" s="26" t="s">
        <v>157</v>
      </c>
      <c r="BC5543" s="26" t="s">
        <v>68</v>
      </c>
      <c r="BD5543" s="26" t="s">
        <v>68</v>
      </c>
      <c r="BE5543" s="26"/>
      <c r="BF5543" s="26" t="s">
        <v>68</v>
      </c>
      <c r="BG5543" s="26" t="s">
        <v>209</v>
      </c>
      <c r="BH5543" s="26" t="s">
        <v>146</v>
      </c>
      <c r="BI5543" s="26">
        <v>11</v>
      </c>
      <c r="BJ5543" s="26" t="s">
        <v>217</v>
      </c>
    </row>
    <row r="5544" spans="36:62" x14ac:dyDescent="0.25">
      <c r="AJ5544" s="26">
        <v>216</v>
      </c>
      <c r="AK5544" s="26">
        <v>2208689</v>
      </c>
      <c r="AL5544" s="264">
        <v>44759.461805555555</v>
      </c>
      <c r="AM5544" s="26" t="s">
        <v>147</v>
      </c>
      <c r="AN5544" s="26" t="s">
        <v>63</v>
      </c>
      <c r="AO5544" s="26"/>
      <c r="AP5544" s="26"/>
      <c r="AQ5544" s="26">
        <v>-1</v>
      </c>
      <c r="AR5544" s="26">
        <v>90</v>
      </c>
      <c r="AS5544" s="26" t="s">
        <v>167</v>
      </c>
      <c r="AT5544" s="26" t="s">
        <v>71</v>
      </c>
      <c r="AU5544" s="26" t="s">
        <v>63</v>
      </c>
      <c r="AV5544" s="26" t="s">
        <v>63</v>
      </c>
      <c r="AW5544" s="26" t="s">
        <v>63</v>
      </c>
      <c r="AX5544" s="26" t="s">
        <v>63</v>
      </c>
      <c r="AY5544" s="26">
        <v>43.843429</v>
      </c>
      <c r="AZ5544" s="26">
        <v>-101.515987999999</v>
      </c>
      <c r="BA5544" s="26" t="s">
        <v>166</v>
      </c>
      <c r="BB5544" s="26" t="s">
        <v>611</v>
      </c>
      <c r="BC5544" s="26" t="s">
        <v>167</v>
      </c>
      <c r="BD5544" s="26" t="s">
        <v>154</v>
      </c>
      <c r="BE5544" s="26"/>
      <c r="BF5544" s="26" t="s">
        <v>99</v>
      </c>
      <c r="BG5544" s="26" t="s">
        <v>167</v>
      </c>
      <c r="BH5544" s="26" t="s">
        <v>99</v>
      </c>
      <c r="BI5544" s="26">
        <v>11</v>
      </c>
      <c r="BJ5544" s="26" t="s">
        <v>217</v>
      </c>
    </row>
    <row r="5545" spans="36:62" x14ac:dyDescent="0.25">
      <c r="AJ5545" s="26">
        <v>217</v>
      </c>
      <c r="AK5545" s="26">
        <v>2211056</v>
      </c>
      <c r="AL5545" s="264">
        <v>44755.884722222225</v>
      </c>
      <c r="AM5545" s="26" t="s">
        <v>147</v>
      </c>
      <c r="AN5545" s="26" t="s">
        <v>63</v>
      </c>
      <c r="AO5545" s="26"/>
      <c r="AP5545" s="26"/>
      <c r="AQ5545" s="26">
        <v>-1</v>
      </c>
      <c r="AR5545" s="26">
        <v>73</v>
      </c>
      <c r="AS5545" s="26" t="s">
        <v>167</v>
      </c>
      <c r="AT5545" s="26" t="s">
        <v>71</v>
      </c>
      <c r="AU5545" s="26" t="s">
        <v>63</v>
      </c>
      <c r="AV5545" s="26" t="s">
        <v>63</v>
      </c>
      <c r="AW5545" s="26" t="s">
        <v>63</v>
      </c>
      <c r="AX5545" s="26" t="s">
        <v>63</v>
      </c>
      <c r="AY5545" s="26">
        <v>43.743492000000003</v>
      </c>
      <c r="AZ5545" s="26">
        <v>-101.52571</v>
      </c>
      <c r="BA5545" s="26" t="s">
        <v>166</v>
      </c>
      <c r="BB5545" s="26" t="s">
        <v>157</v>
      </c>
      <c r="BC5545" s="26" t="s">
        <v>167</v>
      </c>
      <c r="BD5545" s="26" t="s">
        <v>154</v>
      </c>
      <c r="BE5545" s="26"/>
      <c r="BF5545" s="26" t="s">
        <v>99</v>
      </c>
      <c r="BG5545" s="26" t="s">
        <v>167</v>
      </c>
      <c r="BH5545" s="26" t="s">
        <v>99</v>
      </c>
      <c r="BI5545" s="26">
        <v>11</v>
      </c>
      <c r="BJ5545" s="26" t="s">
        <v>217</v>
      </c>
    </row>
    <row r="5546" spans="36:62" x14ac:dyDescent="0.25">
      <c r="AJ5546" s="26">
        <v>218</v>
      </c>
      <c r="AK5546" s="26">
        <v>2212104</v>
      </c>
      <c r="AL5546" s="264">
        <v>44817.819444444445</v>
      </c>
      <c r="AM5546" s="26" t="s">
        <v>147</v>
      </c>
      <c r="AN5546" s="26" t="s">
        <v>63</v>
      </c>
      <c r="AO5546" s="26"/>
      <c r="AP5546" s="26"/>
      <c r="AQ5546" s="26">
        <v>-1</v>
      </c>
      <c r="AR5546" s="26">
        <v>73</v>
      </c>
      <c r="AS5546" s="26" t="s">
        <v>167</v>
      </c>
      <c r="AT5546" s="26" t="s">
        <v>74</v>
      </c>
      <c r="AU5546" s="26" t="s">
        <v>63</v>
      </c>
      <c r="AV5546" s="26" t="s">
        <v>63</v>
      </c>
      <c r="AW5546" s="26" t="s">
        <v>63</v>
      </c>
      <c r="AX5546" s="26" t="s">
        <v>63</v>
      </c>
      <c r="AY5546" s="26">
        <v>43.754130000000004</v>
      </c>
      <c r="AZ5546" s="26">
        <v>-101.524151</v>
      </c>
      <c r="BA5546" s="26" t="s">
        <v>166</v>
      </c>
      <c r="BB5546" s="26" t="s">
        <v>157</v>
      </c>
      <c r="BC5546" s="26" t="s">
        <v>167</v>
      </c>
      <c r="BD5546" s="26" t="s">
        <v>154</v>
      </c>
      <c r="BE5546" s="26"/>
      <c r="BF5546" s="26" t="s">
        <v>99</v>
      </c>
      <c r="BG5546" s="26" t="s">
        <v>167</v>
      </c>
      <c r="BH5546" s="26" t="s">
        <v>99</v>
      </c>
      <c r="BI5546" s="26">
        <v>11</v>
      </c>
      <c r="BJ5546" s="26" t="s">
        <v>217</v>
      </c>
    </row>
    <row r="5547" spans="36:62" x14ac:dyDescent="0.25">
      <c r="AJ5547" s="26">
        <v>219</v>
      </c>
      <c r="AK5547" s="26">
        <v>2212084</v>
      </c>
      <c r="AL5547" s="264">
        <v>44814.852083333331</v>
      </c>
      <c r="AM5547" s="26" t="s">
        <v>147</v>
      </c>
      <c r="AN5547" s="26" t="s">
        <v>63</v>
      </c>
      <c r="AO5547" s="26"/>
      <c r="AP5547" s="26"/>
      <c r="AQ5547" s="26">
        <v>-1</v>
      </c>
      <c r="AR5547" s="26">
        <v>90</v>
      </c>
      <c r="AS5547" s="26" t="s">
        <v>167</v>
      </c>
      <c r="AT5547" s="26" t="s">
        <v>71</v>
      </c>
      <c r="AU5547" s="26" t="s">
        <v>63</v>
      </c>
      <c r="AV5547" s="26" t="s">
        <v>63</v>
      </c>
      <c r="AW5547" s="26" t="s">
        <v>63</v>
      </c>
      <c r="AX5547" s="26" t="s">
        <v>63</v>
      </c>
      <c r="AY5547" s="26">
        <v>43.844786999999897</v>
      </c>
      <c r="AZ5547" s="26">
        <v>-101.511734</v>
      </c>
      <c r="BA5547" s="26" t="s">
        <v>485</v>
      </c>
      <c r="BB5547" s="26" t="s">
        <v>611</v>
      </c>
      <c r="BC5547" s="26" t="s">
        <v>167</v>
      </c>
      <c r="BD5547" s="26" t="s">
        <v>154</v>
      </c>
      <c r="BE5547" s="26"/>
      <c r="BF5547" s="26" t="s">
        <v>99</v>
      </c>
      <c r="BG5547" s="26" t="s">
        <v>167</v>
      </c>
      <c r="BH5547" s="26" t="s">
        <v>99</v>
      </c>
      <c r="BI5547" s="26">
        <v>11</v>
      </c>
      <c r="BJ5547" s="26" t="s">
        <v>217</v>
      </c>
    </row>
    <row r="5548" spans="36:62" x14ac:dyDescent="0.25">
      <c r="AJ5548" s="26">
        <v>220</v>
      </c>
      <c r="AK5548" s="26">
        <v>2211684</v>
      </c>
      <c r="AL5548" s="264">
        <v>44814.868055555555</v>
      </c>
      <c r="AM5548" s="26" t="s">
        <v>147</v>
      </c>
      <c r="AN5548" s="26" t="s">
        <v>63</v>
      </c>
      <c r="AO5548" s="26"/>
      <c r="AP5548" s="26"/>
      <c r="AQ5548" s="26">
        <v>-1</v>
      </c>
      <c r="AR5548" s="26">
        <v>73</v>
      </c>
      <c r="AS5548" s="26" t="s">
        <v>167</v>
      </c>
      <c r="AT5548" s="26" t="s">
        <v>71</v>
      </c>
      <c r="AU5548" s="26" t="s">
        <v>63</v>
      </c>
      <c r="AV5548" s="26" t="s">
        <v>63</v>
      </c>
      <c r="AW5548" s="26" t="s">
        <v>63</v>
      </c>
      <c r="AX5548" s="26" t="s">
        <v>63</v>
      </c>
      <c r="AY5548" s="26">
        <v>43.732643000000003</v>
      </c>
      <c r="AZ5548" s="26">
        <v>-101.538943</v>
      </c>
      <c r="BA5548" s="26" t="s">
        <v>166</v>
      </c>
      <c r="BB5548" s="26" t="s">
        <v>165</v>
      </c>
      <c r="BC5548" s="26" t="s">
        <v>167</v>
      </c>
      <c r="BD5548" s="26" t="s">
        <v>154</v>
      </c>
      <c r="BE5548" s="26"/>
      <c r="BF5548" s="26" t="s">
        <v>99</v>
      </c>
      <c r="BG5548" s="26" t="s">
        <v>167</v>
      </c>
      <c r="BH5548" s="26" t="s">
        <v>99</v>
      </c>
      <c r="BI5548" s="26">
        <v>11</v>
      </c>
      <c r="BJ5548" s="26" t="s">
        <v>217</v>
      </c>
    </row>
    <row r="5549" spans="36:62" x14ac:dyDescent="0.25">
      <c r="AJ5549" s="26">
        <v>222</v>
      </c>
      <c r="AK5549" s="26">
        <v>2213471</v>
      </c>
      <c r="AL5549" s="264">
        <v>44826.694444444445</v>
      </c>
      <c r="AM5549" s="26" t="s">
        <v>147</v>
      </c>
      <c r="AN5549" s="26" t="s">
        <v>63</v>
      </c>
      <c r="AO5549" s="26" t="s">
        <v>214</v>
      </c>
      <c r="AP5549" s="26" t="s">
        <v>159</v>
      </c>
      <c r="AQ5549" s="26">
        <v>0</v>
      </c>
      <c r="AR5549" s="26">
        <v>73</v>
      </c>
      <c r="AS5549" s="26" t="s">
        <v>67</v>
      </c>
      <c r="AT5549" s="26" t="s">
        <v>216</v>
      </c>
      <c r="AU5549" s="26" t="s">
        <v>63</v>
      </c>
      <c r="AV5549" s="26" t="s">
        <v>63</v>
      </c>
      <c r="AW5549" s="26" t="s">
        <v>63</v>
      </c>
      <c r="AX5549" s="26" t="s">
        <v>63</v>
      </c>
      <c r="AY5549" s="26">
        <v>43.746473000000002</v>
      </c>
      <c r="AZ5549" s="26">
        <v>-101.525509999999</v>
      </c>
      <c r="BA5549" s="26" t="s">
        <v>185</v>
      </c>
      <c r="BB5549" s="26" t="s">
        <v>157</v>
      </c>
      <c r="BC5549" s="26" t="s">
        <v>211</v>
      </c>
      <c r="BD5549" s="26" t="s">
        <v>68</v>
      </c>
      <c r="BE5549" s="26"/>
      <c r="BF5549" s="26" t="s">
        <v>215</v>
      </c>
      <c r="BG5549" s="26" t="s">
        <v>68</v>
      </c>
      <c r="BH5549" s="26" t="s">
        <v>210</v>
      </c>
      <c r="BI5549" s="26">
        <v>11</v>
      </c>
      <c r="BJ5549" s="26" t="s">
        <v>18</v>
      </c>
    </row>
    <row r="5550" spans="36:62" x14ac:dyDescent="0.25">
      <c r="AJ5550" s="26">
        <v>223</v>
      </c>
      <c r="AK5550" s="26">
        <v>2211683</v>
      </c>
      <c r="AL5550" s="264">
        <v>44813.443749999999</v>
      </c>
      <c r="AM5550" s="26" t="s">
        <v>147</v>
      </c>
      <c r="AN5550" s="26" t="s">
        <v>63</v>
      </c>
      <c r="AO5550" s="26" t="s">
        <v>156</v>
      </c>
      <c r="AP5550" s="26" t="s">
        <v>159</v>
      </c>
      <c r="AQ5550" s="26">
        <v>0</v>
      </c>
      <c r="AR5550" s="26">
        <v>90</v>
      </c>
      <c r="AS5550" s="26" t="s">
        <v>67</v>
      </c>
      <c r="AT5550" s="26" t="s">
        <v>74</v>
      </c>
      <c r="AU5550" s="26" t="s">
        <v>63</v>
      </c>
      <c r="AV5550" s="26" t="s">
        <v>69</v>
      </c>
      <c r="AW5550" s="26" t="s">
        <v>63</v>
      </c>
      <c r="AX5550" s="26" t="s">
        <v>63</v>
      </c>
      <c r="AY5550" s="26">
        <v>43.8362669999999</v>
      </c>
      <c r="AZ5550" s="26">
        <v>-101.648872999999</v>
      </c>
      <c r="BA5550" s="26" t="s">
        <v>533</v>
      </c>
      <c r="BB5550" s="26" t="s">
        <v>1141</v>
      </c>
      <c r="BC5550" s="26" t="s">
        <v>685</v>
      </c>
      <c r="BD5550" s="26" t="s">
        <v>68</v>
      </c>
      <c r="BE5550" s="26"/>
      <c r="BF5550" s="26" t="s">
        <v>68</v>
      </c>
      <c r="BG5550" s="26" t="s">
        <v>68</v>
      </c>
      <c r="BH5550" s="26" t="s">
        <v>175</v>
      </c>
      <c r="BI5550" s="26">
        <v>11</v>
      </c>
      <c r="BJ5550" s="26" t="s">
        <v>20</v>
      </c>
    </row>
    <row r="5551" spans="36:62" x14ac:dyDescent="0.25">
      <c r="AJ5551" s="26">
        <v>224</v>
      </c>
      <c r="AK5551" s="26">
        <v>2213525</v>
      </c>
      <c r="AL5551" s="264">
        <v>44846.319444444445</v>
      </c>
      <c r="AM5551" s="26" t="s">
        <v>147</v>
      </c>
      <c r="AN5551" s="26" t="s">
        <v>63</v>
      </c>
      <c r="AO5551" s="26"/>
      <c r="AP5551" s="26"/>
      <c r="AQ5551" s="26">
        <v>-1</v>
      </c>
      <c r="AR5551" s="26">
        <v>90</v>
      </c>
      <c r="AS5551" s="26" t="s">
        <v>167</v>
      </c>
      <c r="AT5551" s="26" t="s">
        <v>71</v>
      </c>
      <c r="AU5551" s="26" t="s">
        <v>63</v>
      </c>
      <c r="AV5551" s="26" t="s">
        <v>63</v>
      </c>
      <c r="AW5551" s="26" t="s">
        <v>63</v>
      </c>
      <c r="AX5551" s="26" t="s">
        <v>63</v>
      </c>
      <c r="AY5551" s="26">
        <v>43.836281</v>
      </c>
      <c r="AZ5551" s="26">
        <v>-101.560241</v>
      </c>
      <c r="BA5551" s="26" t="s">
        <v>166</v>
      </c>
      <c r="BB5551" s="26" t="s">
        <v>609</v>
      </c>
      <c r="BC5551" s="26" t="s">
        <v>167</v>
      </c>
      <c r="BD5551" s="26" t="s">
        <v>154</v>
      </c>
      <c r="BE5551" s="26"/>
      <c r="BF5551" s="26" t="s">
        <v>99</v>
      </c>
      <c r="BG5551" s="26" t="s">
        <v>167</v>
      </c>
      <c r="BH5551" s="26" t="s">
        <v>99</v>
      </c>
      <c r="BI5551" s="26">
        <v>11</v>
      </c>
      <c r="BJ5551" s="26" t="s">
        <v>217</v>
      </c>
    </row>
    <row r="5552" spans="36:62" x14ac:dyDescent="0.25">
      <c r="AJ5552" s="26">
        <v>225</v>
      </c>
      <c r="AK5552" s="26">
        <v>2214312</v>
      </c>
      <c r="AL5552" s="264">
        <v>44861.833333333336</v>
      </c>
      <c r="AM5552" s="26" t="s">
        <v>147</v>
      </c>
      <c r="AN5552" s="26" t="s">
        <v>63</v>
      </c>
      <c r="AO5552" s="26"/>
      <c r="AP5552" s="26"/>
      <c r="AQ5552" s="26">
        <v>-1</v>
      </c>
      <c r="AR5552" s="26">
        <v>73</v>
      </c>
      <c r="AS5552" s="26" t="s">
        <v>167</v>
      </c>
      <c r="AT5552" s="26" t="s">
        <v>71</v>
      </c>
      <c r="AU5552" s="26" t="s">
        <v>63</v>
      </c>
      <c r="AV5552" s="26" t="s">
        <v>63</v>
      </c>
      <c r="AW5552" s="26" t="s">
        <v>63</v>
      </c>
      <c r="AX5552" s="26" t="s">
        <v>63</v>
      </c>
      <c r="AY5552" s="26">
        <v>43.781537999999898</v>
      </c>
      <c r="AZ5552" s="26">
        <v>-101.530162</v>
      </c>
      <c r="BA5552" s="26" t="s">
        <v>185</v>
      </c>
      <c r="BB5552" s="26" t="s">
        <v>157</v>
      </c>
      <c r="BC5552" s="26" t="s">
        <v>167</v>
      </c>
      <c r="BD5552" s="26" t="s">
        <v>167</v>
      </c>
      <c r="BE5552" s="26"/>
      <c r="BF5552" s="26" t="s">
        <v>99</v>
      </c>
      <c r="BG5552" s="26" t="s">
        <v>167</v>
      </c>
      <c r="BH5552" s="26" t="s">
        <v>99</v>
      </c>
      <c r="BI5552" s="26">
        <v>11</v>
      </c>
      <c r="BJ5552" s="26" t="s">
        <v>217</v>
      </c>
    </row>
    <row r="5553" spans="36:62" x14ac:dyDescent="0.25">
      <c r="AJ5553" s="26">
        <v>227</v>
      </c>
      <c r="AK5553" s="26">
        <v>2217832</v>
      </c>
      <c r="AL5553" s="264">
        <v>44904.944444444445</v>
      </c>
      <c r="AM5553" s="26" t="s">
        <v>147</v>
      </c>
      <c r="AN5553" s="26" t="s">
        <v>63</v>
      </c>
      <c r="AO5553" s="26" t="s">
        <v>173</v>
      </c>
      <c r="AP5553" s="26" t="s">
        <v>159</v>
      </c>
      <c r="AQ5553" s="26">
        <v>0</v>
      </c>
      <c r="AR5553" s="26">
        <v>90</v>
      </c>
      <c r="AS5553" s="26" t="s">
        <v>67</v>
      </c>
      <c r="AT5553" s="26" t="s">
        <v>71</v>
      </c>
      <c r="AU5553" s="26" t="s">
        <v>63</v>
      </c>
      <c r="AV5553" s="26" t="s">
        <v>63</v>
      </c>
      <c r="AW5553" s="26" t="s">
        <v>63</v>
      </c>
      <c r="AX5553" s="26" t="s">
        <v>63</v>
      </c>
      <c r="AY5553" s="26">
        <v>43.836868000000003</v>
      </c>
      <c r="AZ5553" s="26">
        <v>-101.537735999999</v>
      </c>
      <c r="BA5553" s="26" t="s">
        <v>208</v>
      </c>
      <c r="BB5553" s="26" t="s">
        <v>609</v>
      </c>
      <c r="BC5553" s="26" t="s">
        <v>170</v>
      </c>
      <c r="BD5553" s="26" t="s">
        <v>68</v>
      </c>
      <c r="BE5553" s="26" t="s">
        <v>1152</v>
      </c>
      <c r="BF5553" s="26" t="s">
        <v>68</v>
      </c>
      <c r="BG5553" s="26" t="s">
        <v>68</v>
      </c>
      <c r="BH5553" s="26" t="s">
        <v>160</v>
      </c>
      <c r="BI5553" s="26">
        <v>11</v>
      </c>
      <c r="BJ5553" s="26" t="s">
        <v>19</v>
      </c>
    </row>
    <row r="5554" spans="36:62" x14ac:dyDescent="0.25">
      <c r="AJ5554" s="26">
        <v>228</v>
      </c>
      <c r="AK5554" s="26">
        <v>2215417</v>
      </c>
      <c r="AL5554" s="264">
        <v>44871.760416666664</v>
      </c>
      <c r="AM5554" s="26" t="s">
        <v>147</v>
      </c>
      <c r="AN5554" s="26" t="s">
        <v>63</v>
      </c>
      <c r="AO5554" s="26"/>
      <c r="AP5554" s="26"/>
      <c r="AQ5554" s="26">
        <v>-1</v>
      </c>
      <c r="AR5554" s="26">
        <v>90</v>
      </c>
      <c r="AS5554" s="26" t="s">
        <v>167</v>
      </c>
      <c r="AT5554" s="26" t="s">
        <v>71</v>
      </c>
      <c r="AU5554" s="26" t="s">
        <v>63</v>
      </c>
      <c r="AV5554" s="26" t="s">
        <v>63</v>
      </c>
      <c r="AW5554" s="26" t="s">
        <v>63</v>
      </c>
      <c r="AX5554" s="26" t="s">
        <v>63</v>
      </c>
      <c r="AY5554" s="26">
        <v>43.838543999999899</v>
      </c>
      <c r="AZ5554" s="26">
        <v>-101.532027999999</v>
      </c>
      <c r="BA5554" s="26" t="s">
        <v>485</v>
      </c>
      <c r="BB5554" s="26" t="s">
        <v>609</v>
      </c>
      <c r="BC5554" s="26" t="s">
        <v>167</v>
      </c>
      <c r="BD5554" s="26" t="s">
        <v>154</v>
      </c>
      <c r="BE5554" s="26"/>
      <c r="BF5554" s="26" t="s">
        <v>99</v>
      </c>
      <c r="BG5554" s="26" t="s">
        <v>167</v>
      </c>
      <c r="BH5554" s="26" t="s">
        <v>99</v>
      </c>
      <c r="BI5554" s="26">
        <v>11</v>
      </c>
      <c r="BJ5554" s="26" t="s">
        <v>217</v>
      </c>
    </row>
    <row r="5555" spans="36:62" x14ac:dyDescent="0.25">
      <c r="AJ5555" s="26">
        <v>229</v>
      </c>
      <c r="AK5555" s="26">
        <v>2215418</v>
      </c>
      <c r="AL5555" s="264">
        <v>44871.739583333336</v>
      </c>
      <c r="AM5555" s="26" t="s">
        <v>147</v>
      </c>
      <c r="AN5555" s="26" t="s">
        <v>63</v>
      </c>
      <c r="AO5555" s="26"/>
      <c r="AP5555" s="26"/>
      <c r="AQ5555" s="26">
        <v>-1</v>
      </c>
      <c r="AR5555" s="26">
        <v>90</v>
      </c>
      <c r="AS5555" s="26" t="s">
        <v>167</v>
      </c>
      <c r="AT5555" s="26" t="s">
        <v>71</v>
      </c>
      <c r="AU5555" s="26" t="s">
        <v>63</v>
      </c>
      <c r="AV5555" s="26" t="s">
        <v>63</v>
      </c>
      <c r="AW5555" s="26" t="s">
        <v>63</v>
      </c>
      <c r="AX5555" s="26" t="s">
        <v>63</v>
      </c>
      <c r="AY5555" s="26">
        <v>43.843499000000001</v>
      </c>
      <c r="AZ5555" s="26">
        <v>-101.516632</v>
      </c>
      <c r="BA5555" s="26" t="s">
        <v>166</v>
      </c>
      <c r="BB5555" s="26" t="s">
        <v>609</v>
      </c>
      <c r="BC5555" s="26" t="s">
        <v>167</v>
      </c>
      <c r="BD5555" s="26" t="s">
        <v>154</v>
      </c>
      <c r="BE5555" s="26"/>
      <c r="BF5555" s="26" t="s">
        <v>99</v>
      </c>
      <c r="BG5555" s="26" t="s">
        <v>167</v>
      </c>
      <c r="BH5555" s="26" t="s">
        <v>99</v>
      </c>
      <c r="BI5555" s="26">
        <v>11</v>
      </c>
      <c r="BJ5555" s="26" t="s">
        <v>217</v>
      </c>
    </row>
    <row r="5556" spans="36:62" x14ac:dyDescent="0.25">
      <c r="AJ5556" s="26">
        <v>589</v>
      </c>
      <c r="AK5556" s="26">
        <v>1800157</v>
      </c>
      <c r="AL5556" s="264">
        <v>43102.873611111114</v>
      </c>
      <c r="AM5556" s="26" t="s">
        <v>565</v>
      </c>
      <c r="AN5556" s="26" t="s">
        <v>63</v>
      </c>
      <c r="AO5556" s="26" t="s">
        <v>156</v>
      </c>
      <c r="AP5556" s="26" t="s">
        <v>159</v>
      </c>
      <c r="AQ5556" s="26">
        <v>0</v>
      </c>
      <c r="AR5556" s="26">
        <v>248</v>
      </c>
      <c r="AS5556" s="26" t="s">
        <v>151</v>
      </c>
      <c r="AT5556" s="26" t="s">
        <v>71</v>
      </c>
      <c r="AU5556" s="26" t="s">
        <v>63</v>
      </c>
      <c r="AV5556" s="26" t="s">
        <v>63</v>
      </c>
      <c r="AW5556" s="26" t="s">
        <v>63</v>
      </c>
      <c r="AX5556" s="26" t="s">
        <v>63</v>
      </c>
      <c r="AY5556" s="26">
        <v>43.893836999999898</v>
      </c>
      <c r="AZ5556" s="26">
        <v>-101.023962999999</v>
      </c>
      <c r="BA5556" s="26" t="s">
        <v>185</v>
      </c>
      <c r="BB5556" s="26" t="s">
        <v>611</v>
      </c>
      <c r="BC5556" s="26" t="s">
        <v>68</v>
      </c>
      <c r="BD5556" s="26" t="s">
        <v>68</v>
      </c>
      <c r="BE5556" s="26"/>
      <c r="BF5556" s="26" t="s">
        <v>68</v>
      </c>
      <c r="BG5556" s="26" t="s">
        <v>68</v>
      </c>
      <c r="BH5556" s="26" t="s">
        <v>160</v>
      </c>
      <c r="BI5556" s="26">
        <v>12</v>
      </c>
      <c r="BJ5556" s="26" t="s">
        <v>217</v>
      </c>
    </row>
    <row r="5557" spans="36:62" x14ac:dyDescent="0.25">
      <c r="AJ5557" s="26">
        <v>590</v>
      </c>
      <c r="AK5557" s="26">
        <v>1800158</v>
      </c>
      <c r="AL5557" s="264">
        <v>43103.761111111111</v>
      </c>
      <c r="AM5557" s="26" t="s">
        <v>147</v>
      </c>
      <c r="AN5557" s="26" t="s">
        <v>63</v>
      </c>
      <c r="AO5557" s="26"/>
      <c r="AP5557" s="26"/>
      <c r="AQ5557" s="26">
        <v>-1</v>
      </c>
      <c r="AR5557" s="26">
        <v>90</v>
      </c>
      <c r="AS5557" s="26" t="s">
        <v>151</v>
      </c>
      <c r="AT5557" s="26" t="s">
        <v>71</v>
      </c>
      <c r="AU5557" s="26" t="s">
        <v>63</v>
      </c>
      <c r="AV5557" s="26" t="s">
        <v>63</v>
      </c>
      <c r="AW5557" s="26" t="s">
        <v>63</v>
      </c>
      <c r="AX5557" s="26" t="s">
        <v>63</v>
      </c>
      <c r="AY5557" s="26">
        <v>43.842886999999898</v>
      </c>
      <c r="AZ5557" s="26">
        <v>-101.26083800000001</v>
      </c>
      <c r="BA5557" s="26" t="s">
        <v>185</v>
      </c>
      <c r="BB5557" s="26" t="s">
        <v>609</v>
      </c>
      <c r="BC5557" s="26" t="s">
        <v>167</v>
      </c>
      <c r="BD5557" s="26" t="s">
        <v>154</v>
      </c>
      <c r="BE5557" s="26"/>
      <c r="BF5557" s="26" t="s">
        <v>99</v>
      </c>
      <c r="BG5557" s="26" t="s">
        <v>167</v>
      </c>
      <c r="BH5557" s="26" t="s">
        <v>99</v>
      </c>
      <c r="BI5557" s="26">
        <v>12</v>
      </c>
      <c r="BJ5557" s="26" t="s">
        <v>217</v>
      </c>
    </row>
    <row r="5558" spans="36:62" x14ac:dyDescent="0.25">
      <c r="AJ5558" s="26">
        <v>593</v>
      </c>
      <c r="AK5558" s="26">
        <v>1800528</v>
      </c>
      <c r="AL5558" s="264">
        <v>43104.90902777778</v>
      </c>
      <c r="AM5558" s="26" t="s">
        <v>573</v>
      </c>
      <c r="AN5558" s="26" t="s">
        <v>63</v>
      </c>
      <c r="AO5558" s="26" t="s">
        <v>156</v>
      </c>
      <c r="AP5558" s="26" t="s">
        <v>159</v>
      </c>
      <c r="AQ5558" s="26">
        <v>0</v>
      </c>
      <c r="AR5558" s="26">
        <v>83</v>
      </c>
      <c r="AS5558" s="26" t="s">
        <v>151</v>
      </c>
      <c r="AT5558" s="26" t="s">
        <v>613</v>
      </c>
      <c r="AU5558" s="26" t="s">
        <v>63</v>
      </c>
      <c r="AV5558" s="26" t="s">
        <v>63</v>
      </c>
      <c r="AW5558" s="26" t="s">
        <v>63</v>
      </c>
      <c r="AX5558" s="26" t="s">
        <v>63</v>
      </c>
      <c r="AY5558" s="26">
        <v>43.576597999999898</v>
      </c>
      <c r="AZ5558" s="26">
        <v>-100.750040999999</v>
      </c>
      <c r="BA5558" s="26" t="s">
        <v>158</v>
      </c>
      <c r="BB5558" s="26" t="s">
        <v>157</v>
      </c>
      <c r="BC5558" s="26" t="s">
        <v>170</v>
      </c>
      <c r="BD5558" s="26" t="s">
        <v>68</v>
      </c>
      <c r="BE5558" s="26" t="s">
        <v>1566</v>
      </c>
      <c r="BF5558" s="26" t="s">
        <v>675</v>
      </c>
      <c r="BG5558" s="26" t="s">
        <v>68</v>
      </c>
      <c r="BH5558" s="26" t="s">
        <v>160</v>
      </c>
      <c r="BI5558" s="26">
        <v>12</v>
      </c>
      <c r="BJ5558" s="26" t="s">
        <v>217</v>
      </c>
    </row>
    <row r="5559" spans="36:62" x14ac:dyDescent="0.25">
      <c r="AJ5559" s="26">
        <v>594</v>
      </c>
      <c r="AK5559" s="26">
        <v>1800550</v>
      </c>
      <c r="AL5559" s="264">
        <v>43114.54583333333</v>
      </c>
      <c r="AM5559" s="26" t="s">
        <v>565</v>
      </c>
      <c r="AN5559" s="26" t="s">
        <v>63</v>
      </c>
      <c r="AO5559" s="26" t="s">
        <v>156</v>
      </c>
      <c r="AP5559" s="26" t="s">
        <v>159</v>
      </c>
      <c r="AQ5559" s="26">
        <v>0</v>
      </c>
      <c r="AR5559" s="26">
        <v>90</v>
      </c>
      <c r="AS5559" s="26" t="s">
        <v>151</v>
      </c>
      <c r="AT5559" s="26" t="s">
        <v>639</v>
      </c>
      <c r="AU5559" s="26" t="s">
        <v>69</v>
      </c>
      <c r="AV5559" s="26" t="s">
        <v>63</v>
      </c>
      <c r="AW5559" s="26" t="s">
        <v>63</v>
      </c>
      <c r="AX5559" s="26" t="s">
        <v>63</v>
      </c>
      <c r="AY5559" s="26">
        <v>43.886477999999897</v>
      </c>
      <c r="AZ5559" s="26">
        <v>-100.84492</v>
      </c>
      <c r="BA5559" s="26" t="s">
        <v>208</v>
      </c>
      <c r="BB5559" s="26" t="s">
        <v>611</v>
      </c>
      <c r="BC5559" s="26" t="s">
        <v>620</v>
      </c>
      <c r="BD5559" s="26" t="s">
        <v>615</v>
      </c>
      <c r="BE5559" s="26"/>
      <c r="BF5559" s="26" t="s">
        <v>68</v>
      </c>
      <c r="BG5559" s="26" t="s">
        <v>68</v>
      </c>
      <c r="BH5559" s="26" t="s">
        <v>160</v>
      </c>
      <c r="BI5559" s="26">
        <v>12</v>
      </c>
      <c r="BJ5559" s="26" t="s">
        <v>217</v>
      </c>
    </row>
    <row r="5560" spans="36:62" x14ac:dyDescent="0.25">
      <c r="AJ5560" s="26">
        <v>595</v>
      </c>
      <c r="AK5560" s="26">
        <v>1800708</v>
      </c>
      <c r="AL5560" s="264">
        <v>43114.638888888891</v>
      </c>
      <c r="AM5560" s="26" t="s">
        <v>565</v>
      </c>
      <c r="AN5560" s="26" t="s">
        <v>63</v>
      </c>
      <c r="AO5560" s="26" t="s">
        <v>156</v>
      </c>
      <c r="AP5560" s="26" t="s">
        <v>159</v>
      </c>
      <c r="AQ5560" s="26">
        <v>0</v>
      </c>
      <c r="AR5560" s="26">
        <v>90</v>
      </c>
      <c r="AS5560" s="26" t="s">
        <v>151</v>
      </c>
      <c r="AT5560" s="26" t="s">
        <v>74</v>
      </c>
      <c r="AU5560" s="26" t="s">
        <v>63</v>
      </c>
      <c r="AV5560" s="26" t="s">
        <v>63</v>
      </c>
      <c r="AW5560" s="26" t="s">
        <v>63</v>
      </c>
      <c r="AX5560" s="26" t="s">
        <v>63</v>
      </c>
      <c r="AY5560" s="26">
        <v>43.886803</v>
      </c>
      <c r="AZ5560" s="26">
        <v>-100.793380999999</v>
      </c>
      <c r="BA5560" s="26" t="s">
        <v>208</v>
      </c>
      <c r="BB5560" s="26" t="s">
        <v>609</v>
      </c>
      <c r="BC5560" s="26" t="s">
        <v>614</v>
      </c>
      <c r="BD5560" s="26" t="s">
        <v>615</v>
      </c>
      <c r="BE5560" s="26"/>
      <c r="BF5560" s="26" t="s">
        <v>68</v>
      </c>
      <c r="BG5560" s="26" t="s">
        <v>68</v>
      </c>
      <c r="BH5560" s="26" t="s">
        <v>146</v>
      </c>
      <c r="BI5560" s="26">
        <v>12</v>
      </c>
      <c r="BJ5560" s="26" t="s">
        <v>217</v>
      </c>
    </row>
    <row r="5561" spans="36:62" x14ac:dyDescent="0.25">
      <c r="AJ5561" s="26">
        <v>597</v>
      </c>
      <c r="AK5561" s="26">
        <v>1801276</v>
      </c>
      <c r="AL5561" s="264">
        <v>43129.875</v>
      </c>
      <c r="AM5561" s="26" t="s">
        <v>147</v>
      </c>
      <c r="AN5561" s="26" t="s">
        <v>63</v>
      </c>
      <c r="AO5561" s="26"/>
      <c r="AP5561" s="26"/>
      <c r="AQ5561" s="26">
        <v>-1</v>
      </c>
      <c r="AR5561" s="26">
        <v>90</v>
      </c>
      <c r="AS5561" s="26" t="s">
        <v>151</v>
      </c>
      <c r="AT5561" s="26" t="s">
        <v>71</v>
      </c>
      <c r="AU5561" s="26" t="s">
        <v>63</v>
      </c>
      <c r="AV5561" s="26" t="s">
        <v>63</v>
      </c>
      <c r="AW5561" s="26" t="s">
        <v>63</v>
      </c>
      <c r="AX5561" s="26" t="s">
        <v>63</v>
      </c>
      <c r="AY5561" s="26">
        <v>43.842686999999898</v>
      </c>
      <c r="AZ5561" s="26">
        <v>-101.277231999999</v>
      </c>
      <c r="BA5561" s="26" t="s">
        <v>185</v>
      </c>
      <c r="BB5561" s="26" t="s">
        <v>611</v>
      </c>
      <c r="BC5561" s="26" t="s">
        <v>167</v>
      </c>
      <c r="BD5561" s="26" t="s">
        <v>154</v>
      </c>
      <c r="BE5561" s="26"/>
      <c r="BF5561" s="26" t="s">
        <v>99</v>
      </c>
      <c r="BG5561" s="26" t="s">
        <v>167</v>
      </c>
      <c r="BH5561" s="26" t="s">
        <v>99</v>
      </c>
      <c r="BI5561" s="26">
        <v>12</v>
      </c>
      <c r="BJ5561" s="26" t="s">
        <v>217</v>
      </c>
    </row>
    <row r="5562" spans="36:62" x14ac:dyDescent="0.25">
      <c r="AJ5562" s="26">
        <v>598</v>
      </c>
      <c r="AK5562" s="26">
        <v>1801703</v>
      </c>
      <c r="AL5562" s="264">
        <v>43124.125</v>
      </c>
      <c r="AM5562" s="26" t="s">
        <v>147</v>
      </c>
      <c r="AN5562" s="26" t="s">
        <v>63</v>
      </c>
      <c r="AO5562" s="26"/>
      <c r="AP5562" s="26"/>
      <c r="AQ5562" s="26">
        <v>-1</v>
      </c>
      <c r="AR5562" s="26">
        <v>90</v>
      </c>
      <c r="AS5562" s="26" t="s">
        <v>151</v>
      </c>
      <c r="AT5562" s="26" t="s">
        <v>71</v>
      </c>
      <c r="AU5562" s="26" t="s">
        <v>63</v>
      </c>
      <c r="AV5562" s="26" t="s">
        <v>63</v>
      </c>
      <c r="AW5562" s="26" t="s">
        <v>63</v>
      </c>
      <c r="AX5562" s="26" t="s">
        <v>63</v>
      </c>
      <c r="AY5562" s="26">
        <v>43.842604000000001</v>
      </c>
      <c r="AZ5562" s="26">
        <v>-101.253046999999</v>
      </c>
      <c r="BA5562" s="26" t="s">
        <v>158</v>
      </c>
      <c r="BB5562" s="26" t="s">
        <v>611</v>
      </c>
      <c r="BC5562" s="26" t="s">
        <v>167</v>
      </c>
      <c r="BD5562" s="26" t="s">
        <v>154</v>
      </c>
      <c r="BE5562" s="26"/>
      <c r="BF5562" s="26" t="s">
        <v>99</v>
      </c>
      <c r="BG5562" s="26" t="s">
        <v>167</v>
      </c>
      <c r="BH5562" s="26" t="s">
        <v>99</v>
      </c>
      <c r="BI5562" s="26">
        <v>12</v>
      </c>
      <c r="BJ5562" s="26" t="s">
        <v>217</v>
      </c>
    </row>
    <row r="5563" spans="36:62" x14ac:dyDescent="0.25">
      <c r="AJ5563" s="26">
        <v>599</v>
      </c>
      <c r="AK5563" s="26">
        <v>1801704</v>
      </c>
      <c r="AL5563" s="264">
        <v>43130.318055555559</v>
      </c>
      <c r="AM5563" s="26" t="s">
        <v>147</v>
      </c>
      <c r="AN5563" s="26" t="s">
        <v>63</v>
      </c>
      <c r="AO5563" s="26" t="s">
        <v>156</v>
      </c>
      <c r="AP5563" s="26" t="s">
        <v>159</v>
      </c>
      <c r="AQ5563" s="26">
        <v>0</v>
      </c>
      <c r="AR5563" s="26">
        <v>90</v>
      </c>
      <c r="AS5563" s="26" t="s">
        <v>151</v>
      </c>
      <c r="AT5563" s="26" t="s">
        <v>664</v>
      </c>
      <c r="AU5563" s="26" t="s">
        <v>63</v>
      </c>
      <c r="AV5563" s="26" t="s">
        <v>63</v>
      </c>
      <c r="AW5563" s="26" t="s">
        <v>63</v>
      </c>
      <c r="AX5563" s="26" t="s">
        <v>63</v>
      </c>
      <c r="AY5563" s="26">
        <v>43.900942999999899</v>
      </c>
      <c r="AZ5563" s="26">
        <v>-101.06589700000001</v>
      </c>
      <c r="BA5563" s="26" t="s">
        <v>166</v>
      </c>
      <c r="BB5563" s="26" t="s">
        <v>611</v>
      </c>
      <c r="BC5563" s="26" t="s">
        <v>614</v>
      </c>
      <c r="BD5563" s="26" t="s">
        <v>615</v>
      </c>
      <c r="BE5563" s="26"/>
      <c r="BF5563" s="26" t="s">
        <v>68</v>
      </c>
      <c r="BG5563" s="26" t="s">
        <v>68</v>
      </c>
      <c r="BH5563" s="26" t="s">
        <v>160</v>
      </c>
      <c r="BI5563" s="26">
        <v>12</v>
      </c>
      <c r="BJ5563" s="26" t="s">
        <v>217</v>
      </c>
    </row>
    <row r="5564" spans="36:62" x14ac:dyDescent="0.25">
      <c r="AJ5564" s="26">
        <v>600</v>
      </c>
      <c r="AK5564" s="26">
        <v>1802242</v>
      </c>
      <c r="AL5564" s="264">
        <v>43139.491666666669</v>
      </c>
      <c r="AM5564" s="26" t="s">
        <v>565</v>
      </c>
      <c r="AN5564" s="26" t="s">
        <v>63</v>
      </c>
      <c r="AO5564" s="26" t="s">
        <v>156</v>
      </c>
      <c r="AP5564" s="26" t="s">
        <v>159</v>
      </c>
      <c r="AQ5564" s="26">
        <v>0</v>
      </c>
      <c r="AR5564" s="26">
        <v>90</v>
      </c>
      <c r="AS5564" s="26" t="s">
        <v>151</v>
      </c>
      <c r="AT5564" s="26" t="s">
        <v>654</v>
      </c>
      <c r="AU5564" s="26" t="s">
        <v>63</v>
      </c>
      <c r="AV5564" s="26" t="s">
        <v>63</v>
      </c>
      <c r="AW5564" s="26" t="s">
        <v>63</v>
      </c>
      <c r="AX5564" s="26" t="s">
        <v>63</v>
      </c>
      <c r="AY5564" s="26">
        <v>43.901162999999897</v>
      </c>
      <c r="AZ5564" s="26">
        <v>-100.929742</v>
      </c>
      <c r="BA5564" s="26" t="s">
        <v>208</v>
      </c>
      <c r="BB5564" s="26" t="s">
        <v>609</v>
      </c>
      <c r="BC5564" s="26" t="s">
        <v>162</v>
      </c>
      <c r="BD5564" s="26" t="s">
        <v>68</v>
      </c>
      <c r="BE5564" s="26"/>
      <c r="BF5564" s="26" t="s">
        <v>68</v>
      </c>
      <c r="BG5564" s="26" t="s">
        <v>209</v>
      </c>
      <c r="BH5564" s="26" t="s">
        <v>160</v>
      </c>
      <c r="BI5564" s="26">
        <v>12</v>
      </c>
      <c r="BJ5564" s="26" t="s">
        <v>21</v>
      </c>
    </row>
    <row r="5565" spans="36:62" x14ac:dyDescent="0.25">
      <c r="AJ5565" s="26">
        <v>601</v>
      </c>
      <c r="AK5565" s="26">
        <v>1802356</v>
      </c>
      <c r="AL5565" s="264">
        <v>43146.463888888888</v>
      </c>
      <c r="AM5565" s="26" t="s">
        <v>147</v>
      </c>
      <c r="AN5565" s="26" t="s">
        <v>63</v>
      </c>
      <c r="AO5565" s="26" t="s">
        <v>156</v>
      </c>
      <c r="AP5565" s="26" t="s">
        <v>159</v>
      </c>
      <c r="AQ5565" s="26">
        <v>0</v>
      </c>
      <c r="AR5565" s="26">
        <v>90</v>
      </c>
      <c r="AS5565" s="26" t="s">
        <v>151</v>
      </c>
      <c r="AT5565" s="26" t="s">
        <v>613</v>
      </c>
      <c r="AU5565" s="26" t="s">
        <v>63</v>
      </c>
      <c r="AV5565" s="26" t="s">
        <v>63</v>
      </c>
      <c r="AW5565" s="26" t="s">
        <v>63</v>
      </c>
      <c r="AX5565" s="26" t="s">
        <v>63</v>
      </c>
      <c r="AY5565" s="26">
        <v>43.844281000000002</v>
      </c>
      <c r="AZ5565" s="26">
        <v>-101.221028</v>
      </c>
      <c r="BA5565" s="26" t="s">
        <v>166</v>
      </c>
      <c r="BB5565" s="26" t="s">
        <v>611</v>
      </c>
      <c r="BC5565" s="26" t="s">
        <v>211</v>
      </c>
      <c r="BD5565" s="26" t="s">
        <v>615</v>
      </c>
      <c r="BE5565" s="26" t="s">
        <v>617</v>
      </c>
      <c r="BF5565" s="26" t="s">
        <v>68</v>
      </c>
      <c r="BG5565" s="26" t="s">
        <v>68</v>
      </c>
      <c r="BH5565" s="26" t="s">
        <v>160</v>
      </c>
      <c r="BI5565" s="26">
        <v>12</v>
      </c>
      <c r="BJ5565" s="26" t="s">
        <v>20</v>
      </c>
    </row>
    <row r="5566" spans="36:62" x14ac:dyDescent="0.25">
      <c r="AJ5566" s="26">
        <v>602</v>
      </c>
      <c r="AK5566" s="26">
        <v>1802374</v>
      </c>
      <c r="AL5566" s="264">
        <v>43145.868750000001</v>
      </c>
      <c r="AM5566" s="26" t="s">
        <v>147</v>
      </c>
      <c r="AN5566" s="26" t="s">
        <v>63</v>
      </c>
      <c r="AO5566" s="26"/>
      <c r="AP5566" s="26"/>
      <c r="AQ5566" s="26">
        <v>-1</v>
      </c>
      <c r="AR5566" s="26">
        <v>90</v>
      </c>
      <c r="AS5566" s="26" t="s">
        <v>151</v>
      </c>
      <c r="AT5566" s="26" t="s">
        <v>71</v>
      </c>
      <c r="AU5566" s="26" t="s">
        <v>63</v>
      </c>
      <c r="AV5566" s="26" t="s">
        <v>63</v>
      </c>
      <c r="AW5566" s="26" t="s">
        <v>63</v>
      </c>
      <c r="AX5566" s="26" t="s">
        <v>63</v>
      </c>
      <c r="AY5566" s="26">
        <v>43.840175000000002</v>
      </c>
      <c r="AZ5566" s="26">
        <v>-101.526949999999</v>
      </c>
      <c r="BA5566" s="26" t="s">
        <v>485</v>
      </c>
      <c r="BB5566" s="26" t="s">
        <v>609</v>
      </c>
      <c r="BC5566" s="26" t="s">
        <v>167</v>
      </c>
      <c r="BD5566" s="26" t="s">
        <v>154</v>
      </c>
      <c r="BE5566" s="26"/>
      <c r="BF5566" s="26" t="s">
        <v>99</v>
      </c>
      <c r="BG5566" s="26" t="s">
        <v>167</v>
      </c>
      <c r="BH5566" s="26" t="s">
        <v>99</v>
      </c>
      <c r="BI5566" s="26">
        <v>12</v>
      </c>
      <c r="BJ5566" s="26" t="s">
        <v>217</v>
      </c>
    </row>
    <row r="5567" spans="36:62" x14ac:dyDescent="0.25">
      <c r="AJ5567" s="26">
        <v>603</v>
      </c>
      <c r="AK5567" s="26">
        <v>1802617</v>
      </c>
      <c r="AL5567" s="264">
        <v>43146.506944444445</v>
      </c>
      <c r="AM5567" s="26" t="s">
        <v>147</v>
      </c>
      <c r="AN5567" s="26" t="s">
        <v>63</v>
      </c>
      <c r="AO5567" s="26" t="s">
        <v>156</v>
      </c>
      <c r="AP5567" s="26" t="s">
        <v>648</v>
      </c>
      <c r="AQ5567" s="26">
        <v>0</v>
      </c>
      <c r="AR5567" s="26">
        <v>90</v>
      </c>
      <c r="AS5567" s="26" t="s">
        <v>151</v>
      </c>
      <c r="AT5567" s="26" t="s">
        <v>613</v>
      </c>
      <c r="AU5567" s="26" t="s">
        <v>63</v>
      </c>
      <c r="AV5567" s="26" t="s">
        <v>63</v>
      </c>
      <c r="AW5567" s="26" t="s">
        <v>63</v>
      </c>
      <c r="AX5567" s="26" t="s">
        <v>63</v>
      </c>
      <c r="AY5567" s="26">
        <v>43.848677000000002</v>
      </c>
      <c r="AZ5567" s="26">
        <v>-101.350238</v>
      </c>
      <c r="BA5567" s="26" t="s">
        <v>493</v>
      </c>
      <c r="BB5567" s="26" t="s">
        <v>609</v>
      </c>
      <c r="BC5567" s="26" t="s">
        <v>678</v>
      </c>
      <c r="BD5567" s="26" t="s">
        <v>615</v>
      </c>
      <c r="BE5567" s="26" t="s">
        <v>1007</v>
      </c>
      <c r="BF5567" s="26" t="s">
        <v>68</v>
      </c>
      <c r="BG5567" s="26" t="s">
        <v>68</v>
      </c>
      <c r="BH5567" s="26" t="s">
        <v>175</v>
      </c>
      <c r="BI5567" s="26">
        <v>12</v>
      </c>
      <c r="BJ5567" s="26" t="s">
        <v>21</v>
      </c>
    </row>
    <row r="5568" spans="36:62" x14ac:dyDescent="0.25">
      <c r="AJ5568" s="26">
        <v>604</v>
      </c>
      <c r="AK5568" s="26">
        <v>1802729</v>
      </c>
      <c r="AL5568" s="264">
        <v>43155.592361111114</v>
      </c>
      <c r="AM5568" s="26" t="s">
        <v>147</v>
      </c>
      <c r="AN5568" s="26" t="s">
        <v>63</v>
      </c>
      <c r="AO5568" s="26" t="s">
        <v>156</v>
      </c>
      <c r="AP5568" s="26" t="s">
        <v>159</v>
      </c>
      <c r="AQ5568" s="26">
        <v>0</v>
      </c>
      <c r="AR5568" s="26">
        <v>90</v>
      </c>
      <c r="AS5568" s="26" t="s">
        <v>151</v>
      </c>
      <c r="AT5568" s="26" t="s">
        <v>613</v>
      </c>
      <c r="AU5568" s="26" t="s">
        <v>63</v>
      </c>
      <c r="AV5568" s="26" t="s">
        <v>63</v>
      </c>
      <c r="AW5568" s="26" t="s">
        <v>63</v>
      </c>
      <c r="AX5568" s="26" t="s">
        <v>63</v>
      </c>
      <c r="AY5568" s="26">
        <v>43.8853089999999</v>
      </c>
      <c r="AZ5568" s="26">
        <v>-101.133285</v>
      </c>
      <c r="BA5568" s="26" t="s">
        <v>158</v>
      </c>
      <c r="BB5568" s="26" t="s">
        <v>609</v>
      </c>
      <c r="BC5568" s="26" t="s">
        <v>614</v>
      </c>
      <c r="BD5568" s="26" t="s">
        <v>615</v>
      </c>
      <c r="BE5568" s="26"/>
      <c r="BF5568" s="26" t="s">
        <v>68</v>
      </c>
      <c r="BG5568" s="26" t="s">
        <v>68</v>
      </c>
      <c r="BH5568" s="26" t="s">
        <v>160</v>
      </c>
      <c r="BI5568" s="26">
        <v>12</v>
      </c>
      <c r="BJ5568" s="26" t="s">
        <v>217</v>
      </c>
    </row>
    <row r="5569" spans="36:62" x14ac:dyDescent="0.25">
      <c r="AJ5569" s="26">
        <v>605</v>
      </c>
      <c r="AK5569" s="26">
        <v>1803084</v>
      </c>
      <c r="AL5569" s="264">
        <v>43155.6875</v>
      </c>
      <c r="AM5569" s="26" t="s">
        <v>147</v>
      </c>
      <c r="AN5569" s="26" t="s">
        <v>63</v>
      </c>
      <c r="AO5569" s="26" t="s">
        <v>156</v>
      </c>
      <c r="AP5569" s="26" t="s">
        <v>627</v>
      </c>
      <c r="AQ5569" s="26">
        <v>0</v>
      </c>
      <c r="AR5569" s="26">
        <v>90</v>
      </c>
      <c r="AS5569" s="26" t="s">
        <v>151</v>
      </c>
      <c r="AT5569" s="26" t="s">
        <v>679</v>
      </c>
      <c r="AU5569" s="26" t="s">
        <v>63</v>
      </c>
      <c r="AV5569" s="26" t="s">
        <v>63</v>
      </c>
      <c r="AW5569" s="26" t="s">
        <v>63</v>
      </c>
      <c r="AX5569" s="26" t="s">
        <v>63</v>
      </c>
      <c r="AY5569" s="26">
        <v>43.8637459999999</v>
      </c>
      <c r="AZ5569" s="26">
        <v>-101.180944999999</v>
      </c>
      <c r="BA5569" s="26" t="s">
        <v>493</v>
      </c>
      <c r="BB5569" s="26" t="s">
        <v>611</v>
      </c>
      <c r="BC5569" s="26" t="s">
        <v>1316</v>
      </c>
      <c r="BD5569" s="26" t="s">
        <v>615</v>
      </c>
      <c r="BE5569" s="26"/>
      <c r="BF5569" s="26" t="s">
        <v>68</v>
      </c>
      <c r="BG5569" s="26" t="s">
        <v>68</v>
      </c>
      <c r="BH5569" s="26" t="s">
        <v>646</v>
      </c>
      <c r="BI5569" s="26">
        <v>12</v>
      </c>
      <c r="BJ5569" s="26" t="s">
        <v>217</v>
      </c>
    </row>
    <row r="5570" spans="36:62" x14ac:dyDescent="0.25">
      <c r="AJ5570" s="26">
        <v>606</v>
      </c>
      <c r="AK5570" s="26">
        <v>1802963</v>
      </c>
      <c r="AL5570" s="264">
        <v>43149.586805555555</v>
      </c>
      <c r="AM5570" s="26" t="s">
        <v>565</v>
      </c>
      <c r="AN5570" s="26" t="s">
        <v>63</v>
      </c>
      <c r="AO5570" s="26" t="s">
        <v>156</v>
      </c>
      <c r="AP5570" s="26" t="s">
        <v>159</v>
      </c>
      <c r="AQ5570" s="26">
        <v>0</v>
      </c>
      <c r="AR5570" s="26">
        <v>90</v>
      </c>
      <c r="AS5570" s="26" t="s">
        <v>151</v>
      </c>
      <c r="AT5570" s="26" t="s">
        <v>882</v>
      </c>
      <c r="AU5570" s="26" t="s">
        <v>63</v>
      </c>
      <c r="AV5570" s="26" t="s">
        <v>63</v>
      </c>
      <c r="AW5570" s="26" t="s">
        <v>63</v>
      </c>
      <c r="AX5570" s="26" t="s">
        <v>63</v>
      </c>
      <c r="AY5570" s="26">
        <v>43.886757000000003</v>
      </c>
      <c r="AZ5570" s="26">
        <v>-100.829252999999</v>
      </c>
      <c r="BA5570" s="26" t="s">
        <v>185</v>
      </c>
      <c r="BB5570" s="26" t="s">
        <v>609</v>
      </c>
      <c r="BC5570" s="26" t="s">
        <v>68</v>
      </c>
      <c r="BD5570" s="26" t="s">
        <v>615</v>
      </c>
      <c r="BE5570" s="26"/>
      <c r="BF5570" s="26" t="s">
        <v>68</v>
      </c>
      <c r="BG5570" s="26" t="s">
        <v>209</v>
      </c>
      <c r="BH5570" s="26" t="s">
        <v>146</v>
      </c>
      <c r="BI5570" s="26">
        <v>12</v>
      </c>
      <c r="BJ5570" s="26" t="s">
        <v>217</v>
      </c>
    </row>
    <row r="5571" spans="36:62" x14ac:dyDescent="0.25">
      <c r="AJ5571" s="26">
        <v>607</v>
      </c>
      <c r="AK5571" s="26">
        <v>1803374</v>
      </c>
      <c r="AL5571" s="264">
        <v>43168.722222222219</v>
      </c>
      <c r="AM5571" s="26" t="s">
        <v>565</v>
      </c>
      <c r="AN5571" s="26" t="s">
        <v>63</v>
      </c>
      <c r="AO5571" s="26"/>
      <c r="AP5571" s="26"/>
      <c r="AQ5571" s="26">
        <v>-1</v>
      </c>
      <c r="AR5571" s="26">
        <v>248</v>
      </c>
      <c r="AS5571" s="26" t="s">
        <v>151</v>
      </c>
      <c r="AT5571" s="26" t="s">
        <v>71</v>
      </c>
      <c r="AU5571" s="26" t="s">
        <v>63</v>
      </c>
      <c r="AV5571" s="26" t="s">
        <v>63</v>
      </c>
      <c r="AW5571" s="26" t="s">
        <v>63</v>
      </c>
      <c r="AX5571" s="26" t="s">
        <v>63</v>
      </c>
      <c r="AY5571" s="26">
        <v>43.894925000000001</v>
      </c>
      <c r="AZ5571" s="26">
        <v>-100.913167999999</v>
      </c>
      <c r="BA5571" s="26" t="s">
        <v>185</v>
      </c>
      <c r="BB5571" s="26" t="s">
        <v>609</v>
      </c>
      <c r="BC5571" s="26" t="s">
        <v>167</v>
      </c>
      <c r="BD5571" s="26" t="s">
        <v>154</v>
      </c>
      <c r="BE5571" s="26"/>
      <c r="BF5571" s="26" t="s">
        <v>99</v>
      </c>
      <c r="BG5571" s="26" t="s">
        <v>167</v>
      </c>
      <c r="BH5571" s="26" t="s">
        <v>99</v>
      </c>
      <c r="BI5571" s="26">
        <v>12</v>
      </c>
      <c r="BJ5571" s="26" t="s">
        <v>217</v>
      </c>
    </row>
    <row r="5572" spans="36:62" x14ac:dyDescent="0.25">
      <c r="AJ5572" s="26">
        <v>608</v>
      </c>
      <c r="AK5572" s="26">
        <v>1803401</v>
      </c>
      <c r="AL5572" s="264">
        <v>43172.9375</v>
      </c>
      <c r="AM5572" s="26" t="s">
        <v>147</v>
      </c>
      <c r="AN5572" s="26" t="s">
        <v>63</v>
      </c>
      <c r="AO5572" s="26"/>
      <c r="AP5572" s="26"/>
      <c r="AQ5572" s="26">
        <v>-1</v>
      </c>
      <c r="AR5572" s="26">
        <v>90</v>
      </c>
      <c r="AS5572" s="26" t="s">
        <v>151</v>
      </c>
      <c r="AT5572" s="26" t="s">
        <v>71</v>
      </c>
      <c r="AU5572" s="26" t="s">
        <v>63</v>
      </c>
      <c r="AV5572" s="26" t="s">
        <v>63</v>
      </c>
      <c r="AW5572" s="26" t="s">
        <v>63</v>
      </c>
      <c r="AX5572" s="26" t="s">
        <v>63</v>
      </c>
      <c r="AY5572" s="26">
        <v>43.847240999999897</v>
      </c>
      <c r="AZ5572" s="26">
        <v>-101.342440999999</v>
      </c>
      <c r="BA5572" s="26" t="s">
        <v>185</v>
      </c>
      <c r="BB5572" s="26" t="s">
        <v>609</v>
      </c>
      <c r="BC5572" s="26" t="s">
        <v>167</v>
      </c>
      <c r="BD5572" s="26" t="s">
        <v>154</v>
      </c>
      <c r="BE5572" s="26"/>
      <c r="BF5572" s="26" t="s">
        <v>99</v>
      </c>
      <c r="BG5572" s="26" t="s">
        <v>167</v>
      </c>
      <c r="BH5572" s="26" t="s">
        <v>99</v>
      </c>
      <c r="BI5572" s="26">
        <v>12</v>
      </c>
      <c r="BJ5572" s="26" t="s">
        <v>217</v>
      </c>
    </row>
    <row r="5573" spans="36:62" x14ac:dyDescent="0.25">
      <c r="AJ5573" s="26">
        <v>609</v>
      </c>
      <c r="AK5573" s="26">
        <v>1803504</v>
      </c>
      <c r="AL5573" s="264">
        <v>43170.168055555558</v>
      </c>
      <c r="AM5573" s="26" t="s">
        <v>147</v>
      </c>
      <c r="AN5573" s="26" t="s">
        <v>63</v>
      </c>
      <c r="AO5573" s="26" t="s">
        <v>173</v>
      </c>
      <c r="AP5573" s="26" t="s">
        <v>159</v>
      </c>
      <c r="AQ5573" s="26">
        <v>0</v>
      </c>
      <c r="AR5573" s="26">
        <v>90</v>
      </c>
      <c r="AS5573" s="26" t="s">
        <v>151</v>
      </c>
      <c r="AT5573" s="26" t="s">
        <v>71</v>
      </c>
      <c r="AU5573" s="26" t="s">
        <v>63</v>
      </c>
      <c r="AV5573" s="26" t="s">
        <v>63</v>
      </c>
      <c r="AW5573" s="26" t="s">
        <v>63</v>
      </c>
      <c r="AX5573" s="26" t="s">
        <v>63</v>
      </c>
      <c r="AY5573" s="26">
        <v>43.851894000000001</v>
      </c>
      <c r="AZ5573" s="26">
        <v>-101.422454</v>
      </c>
      <c r="BA5573" s="26" t="s">
        <v>166</v>
      </c>
      <c r="BB5573" s="26" t="s">
        <v>609</v>
      </c>
      <c r="BC5573" s="26" t="s">
        <v>798</v>
      </c>
      <c r="BD5573" s="26" t="s">
        <v>68</v>
      </c>
      <c r="BE5573" s="26" t="s">
        <v>1489</v>
      </c>
      <c r="BF5573" s="26" t="s">
        <v>68</v>
      </c>
      <c r="BG5573" s="26" t="s">
        <v>68</v>
      </c>
      <c r="BH5573" s="26" t="s">
        <v>1332</v>
      </c>
      <c r="BI5573" s="26">
        <v>12</v>
      </c>
      <c r="BJ5573" s="26" t="s">
        <v>217</v>
      </c>
    </row>
    <row r="5574" spans="36:62" x14ac:dyDescent="0.25">
      <c r="AJ5574" s="26">
        <v>610</v>
      </c>
      <c r="AK5574" s="26">
        <v>1803506</v>
      </c>
      <c r="AL5574" s="264">
        <v>43175.704861111109</v>
      </c>
      <c r="AM5574" s="26" t="s">
        <v>565</v>
      </c>
      <c r="AN5574" s="26" t="s">
        <v>63</v>
      </c>
      <c r="AO5574" s="26" t="s">
        <v>156</v>
      </c>
      <c r="AP5574" s="26" t="s">
        <v>159</v>
      </c>
      <c r="AQ5574" s="26">
        <v>0</v>
      </c>
      <c r="AR5574" s="26">
        <v>83</v>
      </c>
      <c r="AS5574" s="26" t="s">
        <v>151</v>
      </c>
      <c r="AT5574" s="26" t="s">
        <v>613</v>
      </c>
      <c r="AU5574" s="26" t="s">
        <v>63</v>
      </c>
      <c r="AV5574" s="26" t="s">
        <v>63</v>
      </c>
      <c r="AW5574" s="26" t="s">
        <v>63</v>
      </c>
      <c r="AX5574" s="26" t="s">
        <v>63</v>
      </c>
      <c r="AY5574" s="26">
        <v>43.773758999999899</v>
      </c>
      <c r="AZ5574" s="26">
        <v>-100.678055999999</v>
      </c>
      <c r="BA5574" s="26" t="s">
        <v>208</v>
      </c>
      <c r="BB5574" s="26" t="s">
        <v>165</v>
      </c>
      <c r="BC5574" s="26" t="s">
        <v>68</v>
      </c>
      <c r="BD5574" s="26" t="s">
        <v>615</v>
      </c>
      <c r="BE5574" s="26"/>
      <c r="BF5574" s="26" t="s">
        <v>68</v>
      </c>
      <c r="BG5574" s="26" t="s">
        <v>209</v>
      </c>
      <c r="BH5574" s="26" t="s">
        <v>160</v>
      </c>
      <c r="BI5574" s="26">
        <v>12</v>
      </c>
      <c r="BJ5574" s="26" t="s">
        <v>217</v>
      </c>
    </row>
    <row r="5575" spans="36:62" x14ac:dyDescent="0.25">
      <c r="AJ5575" s="26">
        <v>611</v>
      </c>
      <c r="AK5575" s="26">
        <v>1803527</v>
      </c>
      <c r="AL5575" s="264">
        <v>43175.958333333336</v>
      </c>
      <c r="AM5575" s="26" t="s">
        <v>565</v>
      </c>
      <c r="AN5575" s="26" t="s">
        <v>63</v>
      </c>
      <c r="AO5575" s="26" t="s">
        <v>156</v>
      </c>
      <c r="AP5575" s="26" t="s">
        <v>159</v>
      </c>
      <c r="AQ5575" s="26">
        <v>0</v>
      </c>
      <c r="AR5575" s="26">
        <v>90</v>
      </c>
      <c r="AS5575" s="26" t="s">
        <v>151</v>
      </c>
      <c r="AT5575" s="26" t="s">
        <v>613</v>
      </c>
      <c r="AU5575" s="26" t="s">
        <v>63</v>
      </c>
      <c r="AV5575" s="26" t="s">
        <v>63</v>
      </c>
      <c r="AW5575" s="26" t="s">
        <v>63</v>
      </c>
      <c r="AX5575" s="26" t="s">
        <v>63</v>
      </c>
      <c r="AY5575" s="26">
        <v>43.886572999999899</v>
      </c>
      <c r="AZ5575" s="26">
        <v>-100.769820999999</v>
      </c>
      <c r="BA5575" s="26" t="s">
        <v>185</v>
      </c>
      <c r="BB5575" s="26" t="s">
        <v>611</v>
      </c>
      <c r="BC5575" s="26" t="s">
        <v>614</v>
      </c>
      <c r="BD5575" s="26" t="s">
        <v>615</v>
      </c>
      <c r="BE5575" s="26"/>
      <c r="BF5575" s="26" t="s">
        <v>68</v>
      </c>
      <c r="BG5575" s="26" t="s">
        <v>68</v>
      </c>
      <c r="BH5575" s="26" t="s">
        <v>160</v>
      </c>
      <c r="BI5575" s="26">
        <v>12</v>
      </c>
      <c r="BJ5575" s="26" t="s">
        <v>217</v>
      </c>
    </row>
    <row r="5576" spans="36:62" x14ac:dyDescent="0.25">
      <c r="AJ5576" s="26">
        <v>612</v>
      </c>
      <c r="AK5576" s="26">
        <v>1803639</v>
      </c>
      <c r="AL5576" s="264">
        <v>43176.625694444447</v>
      </c>
      <c r="AM5576" s="26" t="s">
        <v>573</v>
      </c>
      <c r="AN5576" s="26" t="s">
        <v>63</v>
      </c>
      <c r="AO5576" s="26" t="s">
        <v>156</v>
      </c>
      <c r="AP5576" s="26" t="s">
        <v>706</v>
      </c>
      <c r="AQ5576" s="26">
        <v>0</v>
      </c>
      <c r="AR5576" s="26">
        <v>83</v>
      </c>
      <c r="AS5576" s="26" t="s">
        <v>151</v>
      </c>
      <c r="AT5576" s="26" t="s">
        <v>71</v>
      </c>
      <c r="AU5576" s="26" t="s">
        <v>63</v>
      </c>
      <c r="AV5576" s="26" t="s">
        <v>63</v>
      </c>
      <c r="AW5576" s="26" t="s">
        <v>63</v>
      </c>
      <c r="AX5576" s="26" t="s">
        <v>63</v>
      </c>
      <c r="AY5576" s="26">
        <v>43.693437000000003</v>
      </c>
      <c r="AZ5576" s="26">
        <v>-100.706999999999</v>
      </c>
      <c r="BA5576" s="26" t="s">
        <v>482</v>
      </c>
      <c r="BB5576" s="26" t="s">
        <v>157</v>
      </c>
      <c r="BC5576" s="26" t="s">
        <v>1569</v>
      </c>
      <c r="BD5576" s="26" t="s">
        <v>68</v>
      </c>
      <c r="BE5576" s="26"/>
      <c r="BF5576" s="26" t="s">
        <v>68</v>
      </c>
      <c r="BG5576" s="26" t="s">
        <v>68</v>
      </c>
      <c r="BH5576" s="26" t="s">
        <v>646</v>
      </c>
      <c r="BI5576" s="26">
        <v>12</v>
      </c>
      <c r="BJ5576" s="26" t="s">
        <v>217</v>
      </c>
    </row>
    <row r="5577" spans="36:62" x14ac:dyDescent="0.25">
      <c r="AJ5577" s="26">
        <v>613</v>
      </c>
      <c r="AK5577" s="26">
        <v>1803711</v>
      </c>
      <c r="AL5577" s="264">
        <v>43183.895833333336</v>
      </c>
      <c r="AM5577" s="26" t="s">
        <v>565</v>
      </c>
      <c r="AN5577" s="26" t="s">
        <v>63</v>
      </c>
      <c r="AO5577" s="26"/>
      <c r="AP5577" s="26"/>
      <c r="AQ5577" s="26">
        <v>-1</v>
      </c>
      <c r="AR5577" s="26">
        <v>90</v>
      </c>
      <c r="AS5577" s="26" t="s">
        <v>151</v>
      </c>
      <c r="AT5577" s="26" t="s">
        <v>74</v>
      </c>
      <c r="AU5577" s="26" t="s">
        <v>63</v>
      </c>
      <c r="AV5577" s="26" t="s">
        <v>63</v>
      </c>
      <c r="AW5577" s="26" t="s">
        <v>63</v>
      </c>
      <c r="AX5577" s="26" t="s">
        <v>63</v>
      </c>
      <c r="AY5577" s="26">
        <v>43.886477999999897</v>
      </c>
      <c r="AZ5577" s="26">
        <v>-100.75768600000001</v>
      </c>
      <c r="BA5577" s="26" t="s">
        <v>495</v>
      </c>
      <c r="BB5577" s="26" t="s">
        <v>611</v>
      </c>
      <c r="BC5577" s="26" t="s">
        <v>167</v>
      </c>
      <c r="BD5577" s="26" t="s">
        <v>154</v>
      </c>
      <c r="BE5577" s="26"/>
      <c r="BF5577" s="26" t="s">
        <v>99</v>
      </c>
      <c r="BG5577" s="26" t="s">
        <v>167</v>
      </c>
      <c r="BH5577" s="26" t="s">
        <v>99</v>
      </c>
      <c r="BI5577" s="26">
        <v>12</v>
      </c>
      <c r="BJ5577" s="26" t="s">
        <v>217</v>
      </c>
    </row>
    <row r="5578" spans="36:62" x14ac:dyDescent="0.25">
      <c r="AJ5578" s="26">
        <v>614</v>
      </c>
      <c r="AK5578" s="26">
        <v>1803843</v>
      </c>
      <c r="AL5578" s="264">
        <v>43186.873611111114</v>
      </c>
      <c r="AM5578" s="26" t="s">
        <v>147</v>
      </c>
      <c r="AN5578" s="26" t="s">
        <v>63</v>
      </c>
      <c r="AO5578" s="26"/>
      <c r="AP5578" s="26"/>
      <c r="AQ5578" s="26">
        <v>-1</v>
      </c>
      <c r="AR5578" s="26">
        <v>73</v>
      </c>
      <c r="AS5578" s="26" t="s">
        <v>151</v>
      </c>
      <c r="AT5578" s="26" t="s">
        <v>71</v>
      </c>
      <c r="AU5578" s="26" t="s">
        <v>63</v>
      </c>
      <c r="AV5578" s="26" t="s">
        <v>63</v>
      </c>
      <c r="AW5578" s="26" t="s">
        <v>63</v>
      </c>
      <c r="AX5578" s="26" t="s">
        <v>63</v>
      </c>
      <c r="AY5578" s="26">
        <v>43.583858999999897</v>
      </c>
      <c r="AZ5578" s="26">
        <v>-101.520989999999</v>
      </c>
      <c r="BA5578" s="26" t="s">
        <v>166</v>
      </c>
      <c r="BB5578" s="26" t="s">
        <v>165</v>
      </c>
      <c r="BC5578" s="26" t="s">
        <v>167</v>
      </c>
      <c r="BD5578" s="26" t="s">
        <v>154</v>
      </c>
      <c r="BE5578" s="26"/>
      <c r="BF5578" s="26" t="s">
        <v>99</v>
      </c>
      <c r="BG5578" s="26" t="s">
        <v>167</v>
      </c>
      <c r="BH5578" s="26" t="s">
        <v>99</v>
      </c>
      <c r="BI5578" s="26">
        <v>12</v>
      </c>
      <c r="BJ5578" s="26" t="s">
        <v>217</v>
      </c>
    </row>
    <row r="5579" spans="36:62" x14ac:dyDescent="0.25">
      <c r="AJ5579" s="26">
        <v>615</v>
      </c>
      <c r="AK5579" s="26">
        <v>1804009</v>
      </c>
      <c r="AL5579" s="264">
        <v>43193.40625</v>
      </c>
      <c r="AM5579" s="26" t="s">
        <v>565</v>
      </c>
      <c r="AN5579" s="26" t="s">
        <v>63</v>
      </c>
      <c r="AO5579" s="26" t="s">
        <v>156</v>
      </c>
      <c r="AP5579" s="26" t="s">
        <v>159</v>
      </c>
      <c r="AQ5579" s="26">
        <v>0</v>
      </c>
      <c r="AR5579" s="26">
        <v>90</v>
      </c>
      <c r="AS5579" s="26" t="s">
        <v>151</v>
      </c>
      <c r="AT5579" s="26" t="s">
        <v>654</v>
      </c>
      <c r="AU5579" s="26" t="s">
        <v>63</v>
      </c>
      <c r="AV5579" s="26" t="s">
        <v>63</v>
      </c>
      <c r="AW5579" s="26" t="s">
        <v>63</v>
      </c>
      <c r="AX5579" s="26" t="s">
        <v>63</v>
      </c>
      <c r="AY5579" s="26">
        <v>43.887593000000003</v>
      </c>
      <c r="AZ5579" s="26">
        <v>-100.884275</v>
      </c>
      <c r="BA5579" s="26" t="s">
        <v>185</v>
      </c>
      <c r="BB5579" s="26" t="s">
        <v>609</v>
      </c>
      <c r="BC5579" s="26" t="s">
        <v>667</v>
      </c>
      <c r="BD5579" s="26" t="s">
        <v>615</v>
      </c>
      <c r="BE5579" s="26"/>
      <c r="BF5579" s="26" t="s">
        <v>68</v>
      </c>
      <c r="BG5579" s="26" t="s">
        <v>68</v>
      </c>
      <c r="BH5579" s="26" t="s">
        <v>160</v>
      </c>
      <c r="BI5579" s="26">
        <v>12</v>
      </c>
      <c r="BJ5579" s="26" t="s">
        <v>217</v>
      </c>
    </row>
    <row r="5580" spans="36:62" x14ac:dyDescent="0.25">
      <c r="AJ5580" s="26">
        <v>616</v>
      </c>
      <c r="AK5580" s="26">
        <v>1804010</v>
      </c>
      <c r="AL5580" s="264">
        <v>43188.447916666664</v>
      </c>
      <c r="AM5580" s="26" t="s">
        <v>147</v>
      </c>
      <c r="AN5580" s="26" t="s">
        <v>63</v>
      </c>
      <c r="AO5580" s="26"/>
      <c r="AP5580" s="26"/>
      <c r="AQ5580" s="26">
        <v>-1</v>
      </c>
      <c r="AR5580" s="26">
        <v>90</v>
      </c>
      <c r="AS5580" s="26" t="s">
        <v>151</v>
      </c>
      <c r="AT5580" s="26" t="s">
        <v>674</v>
      </c>
      <c r="AU5580" s="26" t="s">
        <v>63</v>
      </c>
      <c r="AV5580" s="26" t="s">
        <v>63</v>
      </c>
      <c r="AW5580" s="26" t="s">
        <v>63</v>
      </c>
      <c r="AX5580" s="26" t="s">
        <v>63</v>
      </c>
      <c r="AY5580" s="26">
        <v>43.8486499999999</v>
      </c>
      <c r="AZ5580" s="26">
        <v>-101.350122999999</v>
      </c>
      <c r="BA5580" s="26" t="s">
        <v>158</v>
      </c>
      <c r="BB5580" s="26" t="s">
        <v>609</v>
      </c>
      <c r="BC5580" s="26" t="s">
        <v>167</v>
      </c>
      <c r="BD5580" s="26" t="s">
        <v>154</v>
      </c>
      <c r="BE5580" s="26"/>
      <c r="BF5580" s="26" t="s">
        <v>99</v>
      </c>
      <c r="BG5580" s="26" t="s">
        <v>167</v>
      </c>
      <c r="BH5580" s="26" t="s">
        <v>99</v>
      </c>
      <c r="BI5580" s="26">
        <v>12</v>
      </c>
      <c r="BJ5580" s="26" t="s">
        <v>217</v>
      </c>
    </row>
    <row r="5581" spans="36:62" x14ac:dyDescent="0.25">
      <c r="AJ5581" s="26">
        <v>617</v>
      </c>
      <c r="AK5581" s="26">
        <v>1804958</v>
      </c>
      <c r="AL5581" s="264">
        <v>43175.59375</v>
      </c>
      <c r="AM5581" s="26" t="s">
        <v>147</v>
      </c>
      <c r="AN5581" s="26" t="s">
        <v>63</v>
      </c>
      <c r="AO5581" s="26" t="s">
        <v>156</v>
      </c>
      <c r="AP5581" s="26" t="s">
        <v>686</v>
      </c>
      <c r="AQ5581" s="26">
        <v>0</v>
      </c>
      <c r="AR5581" s="26">
        <v>73</v>
      </c>
      <c r="AS5581" s="26" t="s">
        <v>151</v>
      </c>
      <c r="AT5581" s="26" t="s">
        <v>613</v>
      </c>
      <c r="AU5581" s="26" t="s">
        <v>63</v>
      </c>
      <c r="AV5581" s="26" t="s">
        <v>63</v>
      </c>
      <c r="AW5581" s="26" t="s">
        <v>63</v>
      </c>
      <c r="AX5581" s="26" t="s">
        <v>63</v>
      </c>
      <c r="AY5581" s="26">
        <v>43.839559000000001</v>
      </c>
      <c r="AZ5581" s="26">
        <v>-101.523501999999</v>
      </c>
      <c r="BA5581" s="26" t="s">
        <v>486</v>
      </c>
      <c r="BB5581" s="26" t="s">
        <v>690</v>
      </c>
      <c r="BC5581" s="26" t="s">
        <v>691</v>
      </c>
      <c r="BD5581" s="26" t="s">
        <v>615</v>
      </c>
      <c r="BE5581" s="26"/>
      <c r="BF5581" s="26" t="s">
        <v>68</v>
      </c>
      <c r="BG5581" s="26" t="s">
        <v>209</v>
      </c>
      <c r="BH5581" s="26" t="s">
        <v>175</v>
      </c>
      <c r="BI5581" s="26">
        <v>12</v>
      </c>
      <c r="BJ5581" s="26" t="s">
        <v>217</v>
      </c>
    </row>
    <row r="5582" spans="36:62" x14ac:dyDescent="0.25">
      <c r="AJ5582" s="26">
        <v>618</v>
      </c>
      <c r="AK5582" s="26">
        <v>1805276</v>
      </c>
      <c r="AL5582" s="264">
        <v>43223.741666666669</v>
      </c>
      <c r="AM5582" s="26" t="s">
        <v>147</v>
      </c>
      <c r="AN5582" s="26" t="s">
        <v>63</v>
      </c>
      <c r="AO5582" s="26" t="s">
        <v>156</v>
      </c>
      <c r="AP5582" s="26" t="s">
        <v>159</v>
      </c>
      <c r="AQ5582" s="26">
        <v>0</v>
      </c>
      <c r="AR5582" s="26">
        <v>90</v>
      </c>
      <c r="AS5582" s="26" t="s">
        <v>151</v>
      </c>
      <c r="AT5582" s="26" t="s">
        <v>71</v>
      </c>
      <c r="AU5582" s="26" t="s">
        <v>63</v>
      </c>
      <c r="AV5582" s="26" t="s">
        <v>69</v>
      </c>
      <c r="AW5582" s="26" t="s">
        <v>63</v>
      </c>
      <c r="AX5582" s="26" t="s">
        <v>63</v>
      </c>
      <c r="AY5582" s="26">
        <v>43.839939999999899</v>
      </c>
      <c r="AZ5582" s="26">
        <v>-101.526820999999</v>
      </c>
      <c r="BA5582" s="26" t="s">
        <v>158</v>
      </c>
      <c r="BB5582" s="26" t="s">
        <v>611</v>
      </c>
      <c r="BC5582" s="26" t="s">
        <v>651</v>
      </c>
      <c r="BD5582" s="26" t="s">
        <v>68</v>
      </c>
      <c r="BE5582" s="26"/>
      <c r="BF5582" s="26" t="s">
        <v>68</v>
      </c>
      <c r="BG5582" s="26" t="s">
        <v>68</v>
      </c>
      <c r="BH5582" s="26" t="s">
        <v>160</v>
      </c>
      <c r="BI5582" s="26">
        <v>12</v>
      </c>
      <c r="BJ5582" s="26" t="s">
        <v>217</v>
      </c>
    </row>
    <row r="5583" spans="36:62" x14ac:dyDescent="0.25">
      <c r="AJ5583" s="26">
        <v>619</v>
      </c>
      <c r="AK5583" s="26">
        <v>1805249</v>
      </c>
      <c r="AL5583" s="264">
        <v>43228.572916666664</v>
      </c>
      <c r="AM5583" s="26" t="s">
        <v>565</v>
      </c>
      <c r="AN5583" s="26" t="s">
        <v>63</v>
      </c>
      <c r="AO5583" s="26" t="s">
        <v>156</v>
      </c>
      <c r="AP5583" s="26" t="s">
        <v>159</v>
      </c>
      <c r="AQ5583" s="26">
        <v>0</v>
      </c>
      <c r="AR5583" s="26">
        <v>83</v>
      </c>
      <c r="AS5583" s="26" t="s">
        <v>151</v>
      </c>
      <c r="AT5583" s="26" t="s">
        <v>216</v>
      </c>
      <c r="AU5583" s="26" t="s">
        <v>63</v>
      </c>
      <c r="AV5583" s="26" t="s">
        <v>63</v>
      </c>
      <c r="AW5583" s="26" t="s">
        <v>63</v>
      </c>
      <c r="AX5583" s="26" t="s">
        <v>63</v>
      </c>
      <c r="AY5583" s="26">
        <v>43.771732</v>
      </c>
      <c r="AZ5583" s="26">
        <v>-100.678601</v>
      </c>
      <c r="BA5583" s="26" t="s">
        <v>158</v>
      </c>
      <c r="BB5583" s="26" t="s">
        <v>165</v>
      </c>
      <c r="BC5583" s="26" t="s">
        <v>68</v>
      </c>
      <c r="BD5583" s="26" t="s">
        <v>68</v>
      </c>
      <c r="BE5583" s="26"/>
      <c r="BF5583" s="26" t="s">
        <v>68</v>
      </c>
      <c r="BG5583" s="26" t="s">
        <v>68</v>
      </c>
      <c r="BH5583" s="26" t="s">
        <v>146</v>
      </c>
      <c r="BI5583" s="26">
        <v>12</v>
      </c>
      <c r="BJ5583" s="26" t="s">
        <v>217</v>
      </c>
    </row>
    <row r="5584" spans="36:62" x14ac:dyDescent="0.25">
      <c r="AJ5584" s="26">
        <v>620</v>
      </c>
      <c r="AK5584" s="26">
        <v>1805368</v>
      </c>
      <c r="AL5584" s="264">
        <v>43227.875</v>
      </c>
      <c r="AM5584" s="26" t="s">
        <v>565</v>
      </c>
      <c r="AN5584" s="26" t="s">
        <v>63</v>
      </c>
      <c r="AO5584" s="26" t="s">
        <v>173</v>
      </c>
      <c r="AP5584" s="26" t="s">
        <v>159</v>
      </c>
      <c r="AQ5584" s="26">
        <v>0</v>
      </c>
      <c r="AR5584" s="26">
        <v>90</v>
      </c>
      <c r="AS5584" s="26" t="s">
        <v>151</v>
      </c>
      <c r="AT5584" s="26" t="s">
        <v>77</v>
      </c>
      <c r="AU5584" s="26" t="s">
        <v>63</v>
      </c>
      <c r="AV5584" s="26" t="s">
        <v>63</v>
      </c>
      <c r="AW5584" s="26" t="s">
        <v>63</v>
      </c>
      <c r="AX5584" s="26" t="s">
        <v>63</v>
      </c>
      <c r="AY5584" s="26">
        <v>43.883541000000001</v>
      </c>
      <c r="AZ5584" s="26">
        <v>-100.71837600000001</v>
      </c>
      <c r="BA5584" s="26" t="s">
        <v>166</v>
      </c>
      <c r="BB5584" s="26" t="s">
        <v>609</v>
      </c>
      <c r="BC5584" s="26" t="s">
        <v>68</v>
      </c>
      <c r="BD5584" s="26" t="s">
        <v>615</v>
      </c>
      <c r="BE5584" s="26"/>
      <c r="BF5584" s="26" t="s">
        <v>68</v>
      </c>
      <c r="BG5584" s="26" t="s">
        <v>68</v>
      </c>
      <c r="BH5584" s="26" t="s">
        <v>146</v>
      </c>
      <c r="BI5584" s="26">
        <v>12</v>
      </c>
      <c r="BJ5584" s="26" t="s">
        <v>217</v>
      </c>
    </row>
    <row r="5585" spans="36:62" x14ac:dyDescent="0.25">
      <c r="AJ5585" s="26">
        <v>621</v>
      </c>
      <c r="AK5585" s="26">
        <v>1805640</v>
      </c>
      <c r="AL5585" s="264">
        <v>43237.884027777778</v>
      </c>
      <c r="AM5585" s="26" t="s">
        <v>147</v>
      </c>
      <c r="AN5585" s="26" t="s">
        <v>63</v>
      </c>
      <c r="AO5585" s="26" t="s">
        <v>156</v>
      </c>
      <c r="AP5585" s="26" t="s">
        <v>159</v>
      </c>
      <c r="AQ5585" s="26">
        <v>0</v>
      </c>
      <c r="AR5585" s="26">
        <v>90</v>
      </c>
      <c r="AS5585" s="26" t="s">
        <v>151</v>
      </c>
      <c r="AT5585" s="26" t="s">
        <v>730</v>
      </c>
      <c r="AU5585" s="26" t="s">
        <v>63</v>
      </c>
      <c r="AV5585" s="26" t="s">
        <v>63</v>
      </c>
      <c r="AW5585" s="26" t="s">
        <v>63</v>
      </c>
      <c r="AX5585" s="26" t="s">
        <v>63</v>
      </c>
      <c r="AY5585" s="26">
        <v>43.900942999999899</v>
      </c>
      <c r="AZ5585" s="26">
        <v>-101.065596999999</v>
      </c>
      <c r="BA5585" s="26" t="s">
        <v>504</v>
      </c>
      <c r="BB5585" s="26" t="s">
        <v>611</v>
      </c>
      <c r="BC5585" s="26" t="s">
        <v>667</v>
      </c>
      <c r="BD5585" s="26" t="s">
        <v>68</v>
      </c>
      <c r="BE5585" s="26"/>
      <c r="BF5585" s="26" t="s">
        <v>68</v>
      </c>
      <c r="BG5585" s="26" t="s">
        <v>68</v>
      </c>
      <c r="BH5585" s="26" t="s">
        <v>160</v>
      </c>
      <c r="BI5585" s="26">
        <v>12</v>
      </c>
      <c r="BJ5585" s="26" t="s">
        <v>217</v>
      </c>
    </row>
    <row r="5586" spans="36:62" x14ac:dyDescent="0.25">
      <c r="AJ5586" s="26">
        <v>622</v>
      </c>
      <c r="AK5586" s="26">
        <v>1805641</v>
      </c>
      <c r="AL5586" s="264">
        <v>43240.882638888892</v>
      </c>
      <c r="AM5586" s="26" t="s">
        <v>147</v>
      </c>
      <c r="AN5586" s="26" t="s">
        <v>63</v>
      </c>
      <c r="AO5586" s="26"/>
      <c r="AP5586" s="26"/>
      <c r="AQ5586" s="26">
        <v>-1</v>
      </c>
      <c r="AR5586" s="26">
        <v>44</v>
      </c>
      <c r="AS5586" s="26" t="s">
        <v>151</v>
      </c>
      <c r="AT5586" s="26" t="s">
        <v>71</v>
      </c>
      <c r="AU5586" s="26" t="s">
        <v>63</v>
      </c>
      <c r="AV5586" s="26" t="s">
        <v>63</v>
      </c>
      <c r="AW5586" s="26" t="s">
        <v>63</v>
      </c>
      <c r="AX5586" s="26" t="s">
        <v>63</v>
      </c>
      <c r="AY5586" s="26">
        <v>43.5633699999999</v>
      </c>
      <c r="AZ5586" s="26">
        <v>-101.315741</v>
      </c>
      <c r="BA5586" s="26" t="s">
        <v>166</v>
      </c>
      <c r="BB5586" s="26" t="s">
        <v>611</v>
      </c>
      <c r="BC5586" s="26" t="s">
        <v>167</v>
      </c>
      <c r="BD5586" s="26" t="s">
        <v>154</v>
      </c>
      <c r="BE5586" s="26"/>
      <c r="BF5586" s="26" t="s">
        <v>99</v>
      </c>
      <c r="BG5586" s="26" t="s">
        <v>167</v>
      </c>
      <c r="BH5586" s="26" t="s">
        <v>99</v>
      </c>
      <c r="BI5586" s="26">
        <v>12</v>
      </c>
      <c r="BJ5586" s="26" t="s">
        <v>217</v>
      </c>
    </row>
    <row r="5587" spans="36:62" x14ac:dyDescent="0.25">
      <c r="AJ5587" s="26">
        <v>624</v>
      </c>
      <c r="AK5587" s="26">
        <v>1805827</v>
      </c>
      <c r="AL5587" s="264">
        <v>43249.621527777781</v>
      </c>
      <c r="AM5587" s="26" t="s">
        <v>565</v>
      </c>
      <c r="AN5587" s="26" t="s">
        <v>63</v>
      </c>
      <c r="AO5587" s="26" t="s">
        <v>156</v>
      </c>
      <c r="AP5587" s="26" t="s">
        <v>159</v>
      </c>
      <c r="AQ5587" s="26">
        <v>0</v>
      </c>
      <c r="AR5587" s="26">
        <v>90</v>
      </c>
      <c r="AS5587" s="26" t="s">
        <v>151</v>
      </c>
      <c r="AT5587" s="26" t="s">
        <v>71</v>
      </c>
      <c r="AU5587" s="26" t="s">
        <v>63</v>
      </c>
      <c r="AV5587" s="26" t="s">
        <v>63</v>
      </c>
      <c r="AW5587" s="26" t="s">
        <v>63</v>
      </c>
      <c r="AX5587" s="26" t="s">
        <v>63</v>
      </c>
      <c r="AY5587" s="26">
        <v>43.901183000000003</v>
      </c>
      <c r="AZ5587" s="26">
        <v>-101.020533999999</v>
      </c>
      <c r="BA5587" s="26" t="s">
        <v>166</v>
      </c>
      <c r="BB5587" s="26" t="s">
        <v>609</v>
      </c>
      <c r="BC5587" s="26" t="s">
        <v>629</v>
      </c>
      <c r="BD5587" s="26" t="s">
        <v>68</v>
      </c>
      <c r="BE5587" s="26" t="s">
        <v>644</v>
      </c>
      <c r="BF5587" s="26" t="s">
        <v>68</v>
      </c>
      <c r="BG5587" s="26" t="s">
        <v>68</v>
      </c>
      <c r="BH5587" s="26" t="s">
        <v>175</v>
      </c>
      <c r="BI5587" s="26">
        <v>12</v>
      </c>
      <c r="BJ5587" s="26" t="s">
        <v>217</v>
      </c>
    </row>
    <row r="5588" spans="36:62" x14ac:dyDescent="0.25">
      <c r="AJ5588" s="26">
        <v>625</v>
      </c>
      <c r="AK5588" s="26">
        <v>1805995</v>
      </c>
      <c r="AL5588" s="264">
        <v>43241.868055555555</v>
      </c>
      <c r="AM5588" s="26" t="s">
        <v>565</v>
      </c>
      <c r="AN5588" s="26" t="s">
        <v>63</v>
      </c>
      <c r="AO5588" s="26"/>
      <c r="AP5588" s="26"/>
      <c r="AQ5588" s="26">
        <v>-1</v>
      </c>
      <c r="AR5588" s="26">
        <v>83</v>
      </c>
      <c r="AS5588" s="26" t="s">
        <v>151</v>
      </c>
      <c r="AT5588" s="26" t="s">
        <v>71</v>
      </c>
      <c r="AU5588" s="26" t="s">
        <v>63</v>
      </c>
      <c r="AV5588" s="26" t="s">
        <v>63</v>
      </c>
      <c r="AW5588" s="26" t="s">
        <v>63</v>
      </c>
      <c r="AX5588" s="26" t="s">
        <v>63</v>
      </c>
      <c r="AY5588" s="26">
        <v>43.840001999999899</v>
      </c>
      <c r="AZ5588" s="26">
        <v>-100.705872999999</v>
      </c>
      <c r="BA5588" s="26" t="s">
        <v>158</v>
      </c>
      <c r="BB5588" s="26" t="s">
        <v>165</v>
      </c>
      <c r="BC5588" s="26" t="s">
        <v>167</v>
      </c>
      <c r="BD5588" s="26" t="s">
        <v>154</v>
      </c>
      <c r="BE5588" s="26"/>
      <c r="BF5588" s="26" t="s">
        <v>99</v>
      </c>
      <c r="BG5588" s="26" t="s">
        <v>167</v>
      </c>
      <c r="BH5588" s="26" t="s">
        <v>99</v>
      </c>
      <c r="BI5588" s="26">
        <v>12</v>
      </c>
      <c r="BJ5588" s="26" t="s">
        <v>217</v>
      </c>
    </row>
    <row r="5589" spans="36:62" x14ac:dyDescent="0.25">
      <c r="AJ5589" s="26">
        <v>626</v>
      </c>
      <c r="AK5589" s="26">
        <v>1806740</v>
      </c>
      <c r="AL5589" s="264">
        <v>43267.538888888892</v>
      </c>
      <c r="AM5589" s="26" t="s">
        <v>565</v>
      </c>
      <c r="AN5589" s="26" t="s">
        <v>63</v>
      </c>
      <c r="AO5589" s="26"/>
      <c r="AP5589" s="26"/>
      <c r="AQ5589" s="26">
        <v>-1</v>
      </c>
      <c r="AR5589" s="26">
        <v>90</v>
      </c>
      <c r="AS5589" s="26" t="s">
        <v>151</v>
      </c>
      <c r="AT5589" s="26" t="s">
        <v>74</v>
      </c>
      <c r="AU5589" s="26" t="s">
        <v>63</v>
      </c>
      <c r="AV5589" s="26" t="s">
        <v>63</v>
      </c>
      <c r="AW5589" s="26" t="s">
        <v>63</v>
      </c>
      <c r="AX5589" s="26" t="s">
        <v>63</v>
      </c>
      <c r="AY5589" s="26">
        <v>43.900903999999898</v>
      </c>
      <c r="AZ5589" s="26">
        <v>-100.926332</v>
      </c>
      <c r="BA5589" s="26" t="s">
        <v>158</v>
      </c>
      <c r="BB5589" s="26" t="s">
        <v>611</v>
      </c>
      <c r="BC5589" s="26" t="s">
        <v>167</v>
      </c>
      <c r="BD5589" s="26" t="s">
        <v>154</v>
      </c>
      <c r="BE5589" s="26"/>
      <c r="BF5589" s="26" t="s">
        <v>99</v>
      </c>
      <c r="BG5589" s="26" t="s">
        <v>167</v>
      </c>
      <c r="BH5589" s="26" t="s">
        <v>99</v>
      </c>
      <c r="BI5589" s="26">
        <v>12</v>
      </c>
      <c r="BJ5589" s="26" t="s">
        <v>217</v>
      </c>
    </row>
    <row r="5590" spans="36:62" x14ac:dyDescent="0.25">
      <c r="AJ5590" s="26">
        <v>627</v>
      </c>
      <c r="AK5590" s="26">
        <v>1806852</v>
      </c>
      <c r="AL5590" s="264">
        <v>43266.465277777781</v>
      </c>
      <c r="AM5590" s="26" t="s">
        <v>565</v>
      </c>
      <c r="AN5590" s="26" t="s">
        <v>63</v>
      </c>
      <c r="AO5590" s="26"/>
      <c r="AP5590" s="26"/>
      <c r="AQ5590" s="26">
        <v>-1</v>
      </c>
      <c r="AR5590" s="26">
        <v>90</v>
      </c>
      <c r="AS5590" s="26" t="s">
        <v>151</v>
      </c>
      <c r="AT5590" s="26" t="s">
        <v>71</v>
      </c>
      <c r="AU5590" s="26" t="s">
        <v>63</v>
      </c>
      <c r="AV5590" s="26" t="s">
        <v>63</v>
      </c>
      <c r="AW5590" s="26" t="s">
        <v>63</v>
      </c>
      <c r="AX5590" s="26" t="s">
        <v>63</v>
      </c>
      <c r="AY5590" s="26">
        <v>43.8858719999999</v>
      </c>
      <c r="AZ5590" s="26">
        <v>-100.745333</v>
      </c>
      <c r="BA5590" s="26" t="s">
        <v>185</v>
      </c>
      <c r="BB5590" s="26" t="s">
        <v>609</v>
      </c>
      <c r="BC5590" s="26" t="s">
        <v>167</v>
      </c>
      <c r="BD5590" s="26" t="s">
        <v>154</v>
      </c>
      <c r="BE5590" s="26"/>
      <c r="BF5590" s="26" t="s">
        <v>99</v>
      </c>
      <c r="BG5590" s="26" t="s">
        <v>167</v>
      </c>
      <c r="BH5590" s="26" t="s">
        <v>99</v>
      </c>
      <c r="BI5590" s="26">
        <v>12</v>
      </c>
      <c r="BJ5590" s="26" t="s">
        <v>217</v>
      </c>
    </row>
    <row r="5591" spans="36:62" x14ac:dyDescent="0.25">
      <c r="AJ5591" s="26">
        <v>628</v>
      </c>
      <c r="AK5591" s="26">
        <v>1806631</v>
      </c>
      <c r="AL5591" s="264">
        <v>43265.121527777781</v>
      </c>
      <c r="AM5591" s="26" t="s">
        <v>565</v>
      </c>
      <c r="AN5591" s="26" t="s">
        <v>63</v>
      </c>
      <c r="AO5591" s="26"/>
      <c r="AP5591" s="26"/>
      <c r="AQ5591" s="26">
        <v>-1</v>
      </c>
      <c r="AR5591" s="26">
        <v>90</v>
      </c>
      <c r="AS5591" s="26" t="s">
        <v>151</v>
      </c>
      <c r="AT5591" s="26" t="s">
        <v>71</v>
      </c>
      <c r="AU5591" s="26" t="s">
        <v>63</v>
      </c>
      <c r="AV5591" s="26" t="s">
        <v>63</v>
      </c>
      <c r="AW5591" s="26" t="s">
        <v>63</v>
      </c>
      <c r="AX5591" s="26" t="s">
        <v>63</v>
      </c>
      <c r="AY5591" s="26">
        <v>43.886549000000002</v>
      </c>
      <c r="AZ5591" s="26">
        <v>-100.799751</v>
      </c>
      <c r="BA5591" s="26" t="s">
        <v>158</v>
      </c>
      <c r="BB5591" s="26" t="s">
        <v>611</v>
      </c>
      <c r="BC5591" s="26" t="s">
        <v>167</v>
      </c>
      <c r="BD5591" s="26" t="s">
        <v>154</v>
      </c>
      <c r="BE5591" s="26"/>
      <c r="BF5591" s="26" t="s">
        <v>99</v>
      </c>
      <c r="BG5591" s="26" t="s">
        <v>167</v>
      </c>
      <c r="BH5591" s="26" t="s">
        <v>99</v>
      </c>
      <c r="BI5591" s="26">
        <v>12</v>
      </c>
      <c r="BJ5591" s="26" t="s">
        <v>217</v>
      </c>
    </row>
    <row r="5592" spans="36:62" x14ac:dyDescent="0.25">
      <c r="AJ5592" s="26">
        <v>629</v>
      </c>
      <c r="AK5592" s="26">
        <v>1806632</v>
      </c>
      <c r="AL5592" s="264">
        <v>43265.246527777781</v>
      </c>
      <c r="AM5592" s="26" t="s">
        <v>565</v>
      </c>
      <c r="AN5592" s="26" t="s">
        <v>63</v>
      </c>
      <c r="AO5592" s="26"/>
      <c r="AP5592" s="26"/>
      <c r="AQ5592" s="26">
        <v>-1</v>
      </c>
      <c r="AR5592" s="26">
        <v>90</v>
      </c>
      <c r="AS5592" s="26" t="s">
        <v>151</v>
      </c>
      <c r="AT5592" s="26" t="s">
        <v>71</v>
      </c>
      <c r="AU5592" s="26" t="s">
        <v>63</v>
      </c>
      <c r="AV5592" s="26" t="s">
        <v>63</v>
      </c>
      <c r="AW5592" s="26" t="s">
        <v>63</v>
      </c>
      <c r="AX5592" s="26" t="s">
        <v>63</v>
      </c>
      <c r="AY5592" s="26">
        <v>43.883263999999897</v>
      </c>
      <c r="AZ5592" s="26">
        <v>-100.70447</v>
      </c>
      <c r="BA5592" s="26" t="s">
        <v>166</v>
      </c>
      <c r="BB5592" s="26" t="s">
        <v>609</v>
      </c>
      <c r="BC5592" s="26" t="s">
        <v>167</v>
      </c>
      <c r="BD5592" s="26" t="s">
        <v>154</v>
      </c>
      <c r="BE5592" s="26"/>
      <c r="BF5592" s="26" t="s">
        <v>99</v>
      </c>
      <c r="BG5592" s="26" t="s">
        <v>167</v>
      </c>
      <c r="BH5592" s="26" t="s">
        <v>99</v>
      </c>
      <c r="BI5592" s="26">
        <v>12</v>
      </c>
      <c r="BJ5592" s="26" t="s">
        <v>217</v>
      </c>
    </row>
    <row r="5593" spans="36:62" x14ac:dyDescent="0.25">
      <c r="AJ5593" s="26">
        <v>630</v>
      </c>
      <c r="AK5593" s="26">
        <v>1806987</v>
      </c>
      <c r="AL5593" s="264">
        <v>43262.581250000003</v>
      </c>
      <c r="AM5593" s="26" t="s">
        <v>147</v>
      </c>
      <c r="AN5593" s="26" t="s">
        <v>63</v>
      </c>
      <c r="AO5593" s="26" t="s">
        <v>156</v>
      </c>
      <c r="AP5593" s="26" t="s">
        <v>159</v>
      </c>
      <c r="AQ5593" s="26">
        <v>0</v>
      </c>
      <c r="AR5593" s="26">
        <v>90</v>
      </c>
      <c r="AS5593" s="26" t="s">
        <v>151</v>
      </c>
      <c r="AT5593" s="26" t="s">
        <v>71</v>
      </c>
      <c r="AU5593" s="26" t="s">
        <v>63</v>
      </c>
      <c r="AV5593" s="26" t="s">
        <v>63</v>
      </c>
      <c r="AW5593" s="26" t="s">
        <v>63</v>
      </c>
      <c r="AX5593" s="26" t="s">
        <v>63</v>
      </c>
      <c r="AY5593" s="26">
        <v>43.8519399999999</v>
      </c>
      <c r="AZ5593" s="26">
        <v>-101.399168</v>
      </c>
      <c r="BA5593" s="26" t="s">
        <v>166</v>
      </c>
      <c r="BB5593" s="26" t="s">
        <v>609</v>
      </c>
      <c r="BC5593" s="26" t="s">
        <v>624</v>
      </c>
      <c r="BD5593" s="26" t="s">
        <v>68</v>
      </c>
      <c r="BE5593" s="26" t="s">
        <v>1490</v>
      </c>
      <c r="BF5593" s="26" t="s">
        <v>68</v>
      </c>
      <c r="BG5593" s="26" t="s">
        <v>68</v>
      </c>
      <c r="BH5593" s="26" t="s">
        <v>199</v>
      </c>
      <c r="BI5593" s="26">
        <v>12</v>
      </c>
      <c r="BJ5593" s="26" t="s">
        <v>20</v>
      </c>
    </row>
    <row r="5594" spans="36:62" x14ac:dyDescent="0.25">
      <c r="AJ5594" s="26">
        <v>631</v>
      </c>
      <c r="AK5594" s="26">
        <v>1807219</v>
      </c>
      <c r="AL5594" s="264">
        <v>43273.080555555556</v>
      </c>
      <c r="AM5594" s="26" t="s">
        <v>565</v>
      </c>
      <c r="AN5594" s="26" t="s">
        <v>63</v>
      </c>
      <c r="AO5594" s="26"/>
      <c r="AP5594" s="26"/>
      <c r="AQ5594" s="26">
        <v>-1</v>
      </c>
      <c r="AR5594" s="26">
        <v>90</v>
      </c>
      <c r="AS5594" s="26" t="s">
        <v>151</v>
      </c>
      <c r="AT5594" s="26" t="s">
        <v>71</v>
      </c>
      <c r="AU5594" s="26" t="s">
        <v>63</v>
      </c>
      <c r="AV5594" s="26" t="s">
        <v>63</v>
      </c>
      <c r="AW5594" s="26" t="s">
        <v>63</v>
      </c>
      <c r="AX5594" s="26" t="s">
        <v>63</v>
      </c>
      <c r="AY5594" s="26">
        <v>43.8867189999999</v>
      </c>
      <c r="AZ5594" s="26">
        <v>-100.859421999999</v>
      </c>
      <c r="BA5594" s="26" t="s">
        <v>166</v>
      </c>
      <c r="BB5594" s="26" t="s">
        <v>609</v>
      </c>
      <c r="BC5594" s="26" t="s">
        <v>167</v>
      </c>
      <c r="BD5594" s="26" t="s">
        <v>154</v>
      </c>
      <c r="BE5594" s="26"/>
      <c r="BF5594" s="26" t="s">
        <v>99</v>
      </c>
      <c r="BG5594" s="26" t="s">
        <v>167</v>
      </c>
      <c r="BH5594" s="26" t="s">
        <v>99</v>
      </c>
      <c r="BI5594" s="26">
        <v>12</v>
      </c>
      <c r="BJ5594" s="26" t="s">
        <v>217</v>
      </c>
    </row>
    <row r="5595" spans="36:62" x14ac:dyDescent="0.25">
      <c r="AJ5595" s="26">
        <v>632</v>
      </c>
      <c r="AK5595" s="26">
        <v>1807256</v>
      </c>
      <c r="AL5595" s="264">
        <v>43273.570138888892</v>
      </c>
      <c r="AM5595" s="26" t="s">
        <v>147</v>
      </c>
      <c r="AN5595" s="26" t="s">
        <v>63</v>
      </c>
      <c r="AO5595" s="26" t="s">
        <v>156</v>
      </c>
      <c r="AP5595" s="26" t="s">
        <v>159</v>
      </c>
      <c r="AQ5595" s="26">
        <v>0</v>
      </c>
      <c r="AR5595" s="26">
        <v>248</v>
      </c>
      <c r="AS5595" s="26" t="s">
        <v>151</v>
      </c>
      <c r="AT5595" s="26" t="s">
        <v>71</v>
      </c>
      <c r="AU5595" s="26" t="s">
        <v>63</v>
      </c>
      <c r="AV5595" s="26" t="s">
        <v>63</v>
      </c>
      <c r="AW5595" s="26" t="s">
        <v>63</v>
      </c>
      <c r="AX5595" s="26" t="s">
        <v>63</v>
      </c>
      <c r="AY5595" s="26">
        <v>43.839683000000001</v>
      </c>
      <c r="AZ5595" s="26">
        <v>-101.508742999999</v>
      </c>
      <c r="BA5595" s="26" t="s">
        <v>493</v>
      </c>
      <c r="BB5595" s="26" t="s">
        <v>1018</v>
      </c>
      <c r="BC5595" s="26" t="s">
        <v>659</v>
      </c>
      <c r="BD5595" s="26" t="s">
        <v>68</v>
      </c>
      <c r="BE5595" s="26" t="s">
        <v>1728</v>
      </c>
      <c r="BF5595" s="26" t="s">
        <v>68</v>
      </c>
      <c r="BG5595" s="26" t="s">
        <v>68</v>
      </c>
      <c r="BH5595" s="26" t="s">
        <v>175</v>
      </c>
      <c r="BI5595" s="26">
        <v>12</v>
      </c>
      <c r="BJ5595" s="26" t="s">
        <v>217</v>
      </c>
    </row>
    <row r="5596" spans="36:62" x14ac:dyDescent="0.25">
      <c r="AJ5596" s="26">
        <v>633</v>
      </c>
      <c r="AK5596" s="26">
        <v>1807424</v>
      </c>
      <c r="AL5596" s="264">
        <v>43281.173611111109</v>
      </c>
      <c r="AM5596" s="26" t="s">
        <v>147</v>
      </c>
      <c r="AN5596" s="26" t="s">
        <v>63</v>
      </c>
      <c r="AO5596" s="26" t="s">
        <v>214</v>
      </c>
      <c r="AP5596" s="26" t="s">
        <v>159</v>
      </c>
      <c r="AQ5596" s="26">
        <v>0</v>
      </c>
      <c r="AR5596" s="26">
        <v>90</v>
      </c>
      <c r="AS5596" s="26" t="s">
        <v>151</v>
      </c>
      <c r="AT5596" s="26" t="s">
        <v>74</v>
      </c>
      <c r="AU5596" s="26" t="s">
        <v>69</v>
      </c>
      <c r="AV5596" s="26" t="s">
        <v>63</v>
      </c>
      <c r="AW5596" s="26" t="s">
        <v>63</v>
      </c>
      <c r="AX5596" s="26" t="s">
        <v>63</v>
      </c>
      <c r="AY5596" s="26">
        <v>43.851123000000001</v>
      </c>
      <c r="AZ5596" s="26">
        <v>-101.474299999999</v>
      </c>
      <c r="BA5596" s="26" t="s">
        <v>208</v>
      </c>
      <c r="BB5596" s="26" t="s">
        <v>609</v>
      </c>
      <c r="BC5596" s="26" t="s">
        <v>751</v>
      </c>
      <c r="BD5596" s="26" t="s">
        <v>68</v>
      </c>
      <c r="BE5596" s="26"/>
      <c r="BF5596" s="26" t="s">
        <v>68</v>
      </c>
      <c r="BG5596" s="26" t="s">
        <v>68</v>
      </c>
      <c r="BH5596" s="26" t="s">
        <v>210</v>
      </c>
      <c r="BI5596" s="26">
        <v>12</v>
      </c>
      <c r="BJ5596" s="26" t="s">
        <v>19</v>
      </c>
    </row>
    <row r="5597" spans="36:62" x14ac:dyDescent="0.25">
      <c r="AJ5597" s="26">
        <v>634</v>
      </c>
      <c r="AK5597" s="26">
        <v>1807985</v>
      </c>
      <c r="AL5597" s="264">
        <v>43291.936111111114</v>
      </c>
      <c r="AM5597" s="26" t="s">
        <v>565</v>
      </c>
      <c r="AN5597" s="26" t="s">
        <v>63</v>
      </c>
      <c r="AO5597" s="26" t="s">
        <v>156</v>
      </c>
      <c r="AP5597" s="26" t="s">
        <v>159</v>
      </c>
      <c r="AQ5597" s="26">
        <v>0</v>
      </c>
      <c r="AR5597" s="26">
        <v>83</v>
      </c>
      <c r="AS5597" s="26" t="s">
        <v>151</v>
      </c>
      <c r="AT5597" s="26" t="s">
        <v>71</v>
      </c>
      <c r="AU5597" s="26" t="s">
        <v>63</v>
      </c>
      <c r="AV5597" s="26" t="s">
        <v>63</v>
      </c>
      <c r="AW5597" s="26" t="s">
        <v>63</v>
      </c>
      <c r="AX5597" s="26" t="s">
        <v>63</v>
      </c>
      <c r="AY5597" s="26">
        <v>43.758460999999897</v>
      </c>
      <c r="AZ5597" s="26">
        <v>-100.682079999999</v>
      </c>
      <c r="BA5597" s="26" t="s">
        <v>208</v>
      </c>
      <c r="BB5597" s="26" t="s">
        <v>165</v>
      </c>
      <c r="BC5597" s="26" t="s">
        <v>68</v>
      </c>
      <c r="BD5597" s="26" t="s">
        <v>154</v>
      </c>
      <c r="BE5597" s="26"/>
      <c r="BF5597" s="26" t="s">
        <v>68</v>
      </c>
      <c r="BG5597" s="26" t="s">
        <v>68</v>
      </c>
      <c r="BH5597" s="26" t="s">
        <v>160</v>
      </c>
      <c r="BI5597" s="26">
        <v>12</v>
      </c>
      <c r="BJ5597" s="26" t="s">
        <v>217</v>
      </c>
    </row>
    <row r="5598" spans="36:62" x14ac:dyDescent="0.25">
      <c r="AJ5598" s="26">
        <v>635</v>
      </c>
      <c r="AK5598" s="26">
        <v>1808034</v>
      </c>
      <c r="AL5598" s="264">
        <v>43294.423611111109</v>
      </c>
      <c r="AM5598" s="26" t="s">
        <v>147</v>
      </c>
      <c r="AN5598" s="26" t="s">
        <v>63</v>
      </c>
      <c r="AO5598" s="26"/>
      <c r="AP5598" s="26"/>
      <c r="AQ5598" s="26">
        <v>-1</v>
      </c>
      <c r="AR5598" s="26">
        <v>90</v>
      </c>
      <c r="AS5598" s="26" t="s">
        <v>151</v>
      </c>
      <c r="AT5598" s="26" t="s">
        <v>71</v>
      </c>
      <c r="AU5598" s="26" t="s">
        <v>63</v>
      </c>
      <c r="AV5598" s="26" t="s">
        <v>63</v>
      </c>
      <c r="AW5598" s="26" t="s">
        <v>63</v>
      </c>
      <c r="AX5598" s="26" t="s">
        <v>63</v>
      </c>
      <c r="AY5598" s="26">
        <v>43.837049999999898</v>
      </c>
      <c r="AZ5598" s="26">
        <v>-101.53582900000001</v>
      </c>
      <c r="BA5598" s="26" t="s">
        <v>158</v>
      </c>
      <c r="BB5598" s="26" t="s">
        <v>611</v>
      </c>
      <c r="BC5598" s="26" t="s">
        <v>167</v>
      </c>
      <c r="BD5598" s="26" t="s">
        <v>154</v>
      </c>
      <c r="BE5598" s="26"/>
      <c r="BF5598" s="26" t="s">
        <v>99</v>
      </c>
      <c r="BG5598" s="26" t="s">
        <v>167</v>
      </c>
      <c r="BH5598" s="26" t="s">
        <v>99</v>
      </c>
      <c r="BI5598" s="26">
        <v>12</v>
      </c>
      <c r="BJ5598" s="26" t="s">
        <v>217</v>
      </c>
    </row>
    <row r="5599" spans="36:62" x14ac:dyDescent="0.25">
      <c r="AJ5599" s="26">
        <v>636</v>
      </c>
      <c r="AK5599" s="26">
        <v>1808177</v>
      </c>
      <c r="AL5599" s="264">
        <v>43297.388888888891</v>
      </c>
      <c r="AM5599" s="26" t="s">
        <v>147</v>
      </c>
      <c r="AN5599" s="26" t="s">
        <v>63</v>
      </c>
      <c r="AO5599" s="26" t="s">
        <v>204</v>
      </c>
      <c r="AP5599" s="26" t="s">
        <v>159</v>
      </c>
      <c r="AQ5599" s="26">
        <v>0</v>
      </c>
      <c r="AR5599" s="26">
        <v>90</v>
      </c>
      <c r="AS5599" s="26" t="s">
        <v>151</v>
      </c>
      <c r="AT5599" s="26" t="s">
        <v>71</v>
      </c>
      <c r="AU5599" s="26" t="s">
        <v>63</v>
      </c>
      <c r="AV5599" s="26" t="s">
        <v>63</v>
      </c>
      <c r="AW5599" s="26" t="s">
        <v>63</v>
      </c>
      <c r="AX5599" s="26" t="s">
        <v>63</v>
      </c>
      <c r="AY5599" s="26">
        <v>43.900770000000001</v>
      </c>
      <c r="AZ5599" s="26">
        <v>-101.082881</v>
      </c>
      <c r="BA5599" s="26" t="s">
        <v>37</v>
      </c>
      <c r="BB5599" s="26" t="s">
        <v>611</v>
      </c>
      <c r="BC5599" s="26" t="s">
        <v>667</v>
      </c>
      <c r="BD5599" s="26" t="s">
        <v>68</v>
      </c>
      <c r="BE5599" s="26"/>
      <c r="BF5599" s="26" t="s">
        <v>68</v>
      </c>
      <c r="BG5599" s="26" t="s">
        <v>68</v>
      </c>
      <c r="BH5599" s="26" t="s">
        <v>210</v>
      </c>
      <c r="BI5599" s="26">
        <v>12</v>
      </c>
      <c r="BJ5599" s="26" t="s">
        <v>20</v>
      </c>
    </row>
    <row r="5600" spans="36:62" x14ac:dyDescent="0.25">
      <c r="AJ5600" s="26">
        <v>637</v>
      </c>
      <c r="AK5600" s="26">
        <v>1808179</v>
      </c>
      <c r="AL5600" s="264">
        <v>43291.768750000003</v>
      </c>
      <c r="AM5600" s="26" t="s">
        <v>565</v>
      </c>
      <c r="AN5600" s="26" t="s">
        <v>63</v>
      </c>
      <c r="AO5600" s="26" t="s">
        <v>156</v>
      </c>
      <c r="AP5600" s="26" t="s">
        <v>159</v>
      </c>
      <c r="AQ5600" s="26">
        <v>0</v>
      </c>
      <c r="AR5600" s="26">
        <v>90</v>
      </c>
      <c r="AS5600" s="26" t="s">
        <v>151</v>
      </c>
      <c r="AT5600" s="26" t="s">
        <v>71</v>
      </c>
      <c r="AU5600" s="26" t="s">
        <v>63</v>
      </c>
      <c r="AV5600" s="26" t="s">
        <v>63</v>
      </c>
      <c r="AW5600" s="26" t="s">
        <v>63</v>
      </c>
      <c r="AX5600" s="26" t="s">
        <v>63</v>
      </c>
      <c r="AY5600" s="26">
        <v>43.886536999999898</v>
      </c>
      <c r="AZ5600" s="26">
        <v>-100.753429999999</v>
      </c>
      <c r="BA5600" s="26" t="s">
        <v>166</v>
      </c>
      <c r="BB5600" s="26" t="s">
        <v>609</v>
      </c>
      <c r="BC5600" s="26" t="s">
        <v>68</v>
      </c>
      <c r="BD5600" s="26" t="s">
        <v>68</v>
      </c>
      <c r="BE5600" s="26"/>
      <c r="BF5600" s="26" t="s">
        <v>675</v>
      </c>
      <c r="BG5600" s="26" t="s">
        <v>68</v>
      </c>
      <c r="BH5600" s="26" t="s">
        <v>210</v>
      </c>
      <c r="BI5600" s="26">
        <v>12</v>
      </c>
      <c r="BJ5600" s="26" t="s">
        <v>20</v>
      </c>
    </row>
    <row r="5601" spans="36:62" x14ac:dyDescent="0.25">
      <c r="AJ5601" s="26">
        <v>638</v>
      </c>
      <c r="AK5601" s="26">
        <v>1807902</v>
      </c>
      <c r="AL5601" s="264">
        <v>43265.15625</v>
      </c>
      <c r="AM5601" s="26" t="s">
        <v>565</v>
      </c>
      <c r="AN5601" s="26" t="s">
        <v>63</v>
      </c>
      <c r="AO5601" s="26" t="s">
        <v>156</v>
      </c>
      <c r="AP5601" s="26" t="s">
        <v>159</v>
      </c>
      <c r="AQ5601" s="26">
        <v>0</v>
      </c>
      <c r="AR5601" s="26">
        <v>90</v>
      </c>
      <c r="AS5601" s="26" t="s">
        <v>151</v>
      </c>
      <c r="AT5601" s="26" t="s">
        <v>71</v>
      </c>
      <c r="AU5601" s="26" t="s">
        <v>63</v>
      </c>
      <c r="AV5601" s="26" t="s">
        <v>63</v>
      </c>
      <c r="AW5601" s="26" t="s">
        <v>63</v>
      </c>
      <c r="AX5601" s="26" t="s">
        <v>63</v>
      </c>
      <c r="AY5601" s="26">
        <v>43.886552000000002</v>
      </c>
      <c r="AZ5601" s="26">
        <v>-100.79812200000001</v>
      </c>
      <c r="BA5601" s="26" t="s">
        <v>208</v>
      </c>
      <c r="BB5601" s="26" t="s">
        <v>611</v>
      </c>
      <c r="BC5601" s="26" t="s">
        <v>68</v>
      </c>
      <c r="BD5601" s="26" t="s">
        <v>68</v>
      </c>
      <c r="BE5601" s="26"/>
      <c r="BF5601" s="26" t="s">
        <v>68</v>
      </c>
      <c r="BG5601" s="26" t="s">
        <v>68</v>
      </c>
      <c r="BH5601" s="26" t="s">
        <v>146</v>
      </c>
      <c r="BI5601" s="26">
        <v>12</v>
      </c>
      <c r="BJ5601" s="26" t="s">
        <v>217</v>
      </c>
    </row>
    <row r="5602" spans="36:62" x14ac:dyDescent="0.25">
      <c r="AJ5602" s="26">
        <v>639</v>
      </c>
      <c r="AK5602" s="26">
        <v>1808244</v>
      </c>
      <c r="AL5602" s="264">
        <v>43298.870138888888</v>
      </c>
      <c r="AM5602" s="26" t="s">
        <v>565</v>
      </c>
      <c r="AN5602" s="26" t="s">
        <v>63</v>
      </c>
      <c r="AO5602" s="26"/>
      <c r="AP5602" s="26"/>
      <c r="AQ5602" s="26">
        <v>-1</v>
      </c>
      <c r="AR5602" s="26">
        <v>90</v>
      </c>
      <c r="AS5602" s="26" t="s">
        <v>151</v>
      </c>
      <c r="AT5602" s="26" t="s">
        <v>71</v>
      </c>
      <c r="AU5602" s="26" t="s">
        <v>63</v>
      </c>
      <c r="AV5602" s="26" t="s">
        <v>63</v>
      </c>
      <c r="AW5602" s="26" t="s">
        <v>63</v>
      </c>
      <c r="AX5602" s="26" t="s">
        <v>63</v>
      </c>
      <c r="AY5602" s="26">
        <v>43.886811000000002</v>
      </c>
      <c r="AZ5602" s="26">
        <v>-100.780557</v>
      </c>
      <c r="BA5602" s="26" t="s">
        <v>185</v>
      </c>
      <c r="BB5602" s="26" t="s">
        <v>609</v>
      </c>
      <c r="BC5602" s="26" t="s">
        <v>167</v>
      </c>
      <c r="BD5602" s="26" t="s">
        <v>154</v>
      </c>
      <c r="BE5602" s="26"/>
      <c r="BF5602" s="26" t="s">
        <v>99</v>
      </c>
      <c r="BG5602" s="26" t="s">
        <v>167</v>
      </c>
      <c r="BH5602" s="26" t="s">
        <v>99</v>
      </c>
      <c r="BI5602" s="26">
        <v>12</v>
      </c>
      <c r="BJ5602" s="26" t="s">
        <v>217</v>
      </c>
    </row>
    <row r="5603" spans="36:62" x14ac:dyDescent="0.25">
      <c r="AJ5603" s="26">
        <v>640</v>
      </c>
      <c r="AK5603" s="26">
        <v>1808277</v>
      </c>
      <c r="AL5603" s="264">
        <v>43296.202777777777</v>
      </c>
      <c r="AM5603" s="26" t="s">
        <v>565</v>
      </c>
      <c r="AN5603" s="26" t="s">
        <v>63</v>
      </c>
      <c r="AO5603" s="26"/>
      <c r="AP5603" s="26"/>
      <c r="AQ5603" s="26">
        <v>-1</v>
      </c>
      <c r="AR5603" s="26">
        <v>90</v>
      </c>
      <c r="AS5603" s="26" t="s">
        <v>151</v>
      </c>
      <c r="AT5603" s="26" t="s">
        <v>71</v>
      </c>
      <c r="AU5603" s="26" t="s">
        <v>63</v>
      </c>
      <c r="AV5603" s="26" t="s">
        <v>63</v>
      </c>
      <c r="AW5603" s="26" t="s">
        <v>63</v>
      </c>
      <c r="AX5603" s="26" t="s">
        <v>63</v>
      </c>
      <c r="AY5603" s="26">
        <v>43.886705999999897</v>
      </c>
      <c r="AZ5603" s="26">
        <v>-100.869354</v>
      </c>
      <c r="BA5603" s="26" t="s">
        <v>208</v>
      </c>
      <c r="BB5603" s="26" t="s">
        <v>609</v>
      </c>
      <c r="BC5603" s="26" t="s">
        <v>167</v>
      </c>
      <c r="BD5603" s="26" t="s">
        <v>154</v>
      </c>
      <c r="BE5603" s="26"/>
      <c r="BF5603" s="26" t="s">
        <v>99</v>
      </c>
      <c r="BG5603" s="26" t="s">
        <v>167</v>
      </c>
      <c r="BH5603" s="26" t="s">
        <v>99</v>
      </c>
      <c r="BI5603" s="26">
        <v>12</v>
      </c>
      <c r="BJ5603" s="26" t="s">
        <v>217</v>
      </c>
    </row>
    <row r="5604" spans="36:62" x14ac:dyDescent="0.25">
      <c r="AJ5604" s="26">
        <v>641</v>
      </c>
      <c r="AK5604" s="26">
        <v>1808408</v>
      </c>
      <c r="AL5604" s="264">
        <v>43297.003472222219</v>
      </c>
      <c r="AM5604" s="26" t="s">
        <v>565</v>
      </c>
      <c r="AN5604" s="26" t="s">
        <v>63</v>
      </c>
      <c r="AO5604" s="26" t="s">
        <v>156</v>
      </c>
      <c r="AP5604" s="26" t="s">
        <v>159</v>
      </c>
      <c r="AQ5604" s="26">
        <v>0</v>
      </c>
      <c r="AR5604" s="26">
        <v>90</v>
      </c>
      <c r="AS5604" s="26" t="s">
        <v>151</v>
      </c>
      <c r="AT5604" s="26" t="s">
        <v>71</v>
      </c>
      <c r="AU5604" s="26" t="s">
        <v>63</v>
      </c>
      <c r="AV5604" s="26" t="s">
        <v>63</v>
      </c>
      <c r="AW5604" s="26" t="s">
        <v>63</v>
      </c>
      <c r="AX5604" s="26" t="s">
        <v>63</v>
      </c>
      <c r="AY5604" s="26">
        <v>43.900939000000001</v>
      </c>
      <c r="AZ5604" s="26">
        <v>-101.056748999999</v>
      </c>
      <c r="BA5604" s="26" t="s">
        <v>158</v>
      </c>
      <c r="BB5604" s="26" t="s">
        <v>611</v>
      </c>
      <c r="BC5604" s="26" t="s">
        <v>68</v>
      </c>
      <c r="BD5604" s="26" t="s">
        <v>154</v>
      </c>
      <c r="BE5604" s="26"/>
      <c r="BF5604" s="26" t="s">
        <v>68</v>
      </c>
      <c r="BG5604" s="26" t="s">
        <v>68</v>
      </c>
      <c r="BH5604" s="26" t="s">
        <v>160</v>
      </c>
      <c r="BI5604" s="26">
        <v>12</v>
      </c>
      <c r="BJ5604" s="26" t="s">
        <v>217</v>
      </c>
    </row>
    <row r="5605" spans="36:62" x14ac:dyDescent="0.25">
      <c r="AJ5605" s="26">
        <v>642</v>
      </c>
      <c r="AK5605" s="26">
        <v>1808515</v>
      </c>
      <c r="AL5605" s="264">
        <v>43303.743055555555</v>
      </c>
      <c r="AM5605" s="26" t="s">
        <v>565</v>
      </c>
      <c r="AN5605" s="26" t="s">
        <v>63</v>
      </c>
      <c r="AO5605" s="26" t="s">
        <v>156</v>
      </c>
      <c r="AP5605" s="26" t="s">
        <v>159</v>
      </c>
      <c r="AQ5605" s="26">
        <v>0</v>
      </c>
      <c r="AR5605" s="26">
        <v>90</v>
      </c>
      <c r="AS5605" s="26" t="s">
        <v>151</v>
      </c>
      <c r="AT5605" s="26" t="s">
        <v>730</v>
      </c>
      <c r="AU5605" s="26" t="s">
        <v>63</v>
      </c>
      <c r="AV5605" s="26" t="s">
        <v>63</v>
      </c>
      <c r="AW5605" s="26" t="s">
        <v>63</v>
      </c>
      <c r="AX5605" s="26" t="s">
        <v>63</v>
      </c>
      <c r="AY5605" s="26">
        <v>43.901091999999899</v>
      </c>
      <c r="AZ5605" s="26">
        <v>-100.923615999999</v>
      </c>
      <c r="BA5605" s="26" t="s">
        <v>185</v>
      </c>
      <c r="BB5605" s="26" t="s">
        <v>609</v>
      </c>
      <c r="BC5605" s="26" t="s">
        <v>68</v>
      </c>
      <c r="BD5605" s="26" t="s">
        <v>68</v>
      </c>
      <c r="BE5605" s="26"/>
      <c r="BF5605" s="26" t="s">
        <v>68</v>
      </c>
      <c r="BG5605" s="26" t="s">
        <v>68</v>
      </c>
      <c r="BH5605" s="26" t="s">
        <v>160</v>
      </c>
      <c r="BI5605" s="26">
        <v>12</v>
      </c>
      <c r="BJ5605" s="26" t="s">
        <v>217</v>
      </c>
    </row>
    <row r="5606" spans="36:62" x14ac:dyDescent="0.25">
      <c r="AJ5606" s="26">
        <v>643</v>
      </c>
      <c r="AK5606" s="26">
        <v>1808380</v>
      </c>
      <c r="AL5606" s="264">
        <v>43295.944444444445</v>
      </c>
      <c r="AM5606" s="26" t="s">
        <v>565</v>
      </c>
      <c r="AN5606" s="26" t="s">
        <v>63</v>
      </c>
      <c r="AO5606" s="26"/>
      <c r="AP5606" s="26"/>
      <c r="AQ5606" s="26">
        <v>-1</v>
      </c>
      <c r="AR5606" s="26">
        <v>90</v>
      </c>
      <c r="AS5606" s="26" t="s">
        <v>151</v>
      </c>
      <c r="AT5606" s="26" t="s">
        <v>71</v>
      </c>
      <c r="AU5606" s="26" t="s">
        <v>63</v>
      </c>
      <c r="AV5606" s="26" t="s">
        <v>63</v>
      </c>
      <c r="AW5606" s="26" t="s">
        <v>63</v>
      </c>
      <c r="AX5606" s="26" t="s">
        <v>63</v>
      </c>
      <c r="AY5606" s="26">
        <v>43.883319999999898</v>
      </c>
      <c r="AZ5606" s="26">
        <v>-100.71932200000001</v>
      </c>
      <c r="BA5606" s="26" t="s">
        <v>185</v>
      </c>
      <c r="BB5606" s="26" t="s">
        <v>611</v>
      </c>
      <c r="BC5606" s="26" t="s">
        <v>167</v>
      </c>
      <c r="BD5606" s="26" t="s">
        <v>154</v>
      </c>
      <c r="BE5606" s="26"/>
      <c r="BF5606" s="26" t="s">
        <v>99</v>
      </c>
      <c r="BG5606" s="26" t="s">
        <v>167</v>
      </c>
      <c r="BH5606" s="26" t="s">
        <v>99</v>
      </c>
      <c r="BI5606" s="26">
        <v>12</v>
      </c>
      <c r="BJ5606" s="26" t="s">
        <v>217</v>
      </c>
    </row>
    <row r="5607" spans="36:62" x14ac:dyDescent="0.25">
      <c r="AJ5607" s="26">
        <v>644</v>
      </c>
      <c r="AK5607" s="26">
        <v>1808826</v>
      </c>
      <c r="AL5607" s="264">
        <v>43303.770138888889</v>
      </c>
      <c r="AM5607" s="26" t="s">
        <v>565</v>
      </c>
      <c r="AN5607" s="26" t="s">
        <v>63</v>
      </c>
      <c r="AO5607" s="26" t="s">
        <v>214</v>
      </c>
      <c r="AP5607" s="26" t="s">
        <v>159</v>
      </c>
      <c r="AQ5607" s="26">
        <v>0</v>
      </c>
      <c r="AR5607" s="26">
        <v>90</v>
      </c>
      <c r="AS5607" s="26" t="s">
        <v>151</v>
      </c>
      <c r="AT5607" s="26" t="s">
        <v>730</v>
      </c>
      <c r="AU5607" s="26" t="s">
        <v>63</v>
      </c>
      <c r="AV5607" s="26" t="s">
        <v>63</v>
      </c>
      <c r="AW5607" s="26" t="s">
        <v>63</v>
      </c>
      <c r="AX5607" s="26" t="s">
        <v>63</v>
      </c>
      <c r="AY5607" s="26">
        <v>43.900931999999898</v>
      </c>
      <c r="AZ5607" s="26">
        <v>-100.95381500000001</v>
      </c>
      <c r="BA5607" s="26" t="s">
        <v>208</v>
      </c>
      <c r="BB5607" s="26" t="s">
        <v>611</v>
      </c>
      <c r="BC5607" s="26" t="s">
        <v>68</v>
      </c>
      <c r="BD5607" s="26" t="s">
        <v>68</v>
      </c>
      <c r="BE5607" s="26"/>
      <c r="BF5607" s="26" t="s">
        <v>68</v>
      </c>
      <c r="BG5607" s="26" t="s">
        <v>209</v>
      </c>
      <c r="BH5607" s="26" t="s">
        <v>210</v>
      </c>
      <c r="BI5607" s="26">
        <v>12</v>
      </c>
      <c r="BJ5607" s="26" t="s">
        <v>20</v>
      </c>
    </row>
    <row r="5608" spans="36:62" x14ac:dyDescent="0.25">
      <c r="AJ5608" s="26">
        <v>645</v>
      </c>
      <c r="AK5608" s="26">
        <v>1808984</v>
      </c>
      <c r="AL5608" s="264">
        <v>43310.784722222219</v>
      </c>
      <c r="AM5608" s="26" t="s">
        <v>147</v>
      </c>
      <c r="AN5608" s="26" t="s">
        <v>63</v>
      </c>
      <c r="AO5608" s="26" t="s">
        <v>156</v>
      </c>
      <c r="AP5608" s="26" t="s">
        <v>648</v>
      </c>
      <c r="AQ5608" s="26">
        <v>0</v>
      </c>
      <c r="AR5608" s="26">
        <v>90</v>
      </c>
      <c r="AS5608" s="26" t="s">
        <v>151</v>
      </c>
      <c r="AT5608" s="26" t="s">
        <v>704</v>
      </c>
      <c r="AU5608" s="26" t="s">
        <v>63</v>
      </c>
      <c r="AV5608" s="26" t="s">
        <v>63</v>
      </c>
      <c r="AW5608" s="26" t="s">
        <v>63</v>
      </c>
      <c r="AX5608" s="26" t="s">
        <v>63</v>
      </c>
      <c r="AY5608" s="26">
        <v>43.842643000000002</v>
      </c>
      <c r="AZ5608" s="26">
        <v>-101.261804999999</v>
      </c>
      <c r="BA5608" s="26" t="s">
        <v>523</v>
      </c>
      <c r="BB5608" s="26" t="s">
        <v>611</v>
      </c>
      <c r="BC5608" s="26" t="s">
        <v>678</v>
      </c>
      <c r="BD5608" s="26" t="s">
        <v>681</v>
      </c>
      <c r="BE5608" s="26" t="s">
        <v>677</v>
      </c>
      <c r="BF5608" s="26" t="s">
        <v>68</v>
      </c>
      <c r="BG5608" s="26" t="s">
        <v>68</v>
      </c>
      <c r="BH5608" s="26" t="s">
        <v>733</v>
      </c>
      <c r="BI5608" s="26">
        <v>12</v>
      </c>
      <c r="BJ5608" s="26" t="s">
        <v>217</v>
      </c>
    </row>
    <row r="5609" spans="36:62" x14ac:dyDescent="0.25">
      <c r="AJ5609" s="26">
        <v>646</v>
      </c>
      <c r="AK5609" s="26">
        <v>1809019</v>
      </c>
      <c r="AL5609" s="264">
        <v>43313.715277777781</v>
      </c>
      <c r="AM5609" s="26" t="s">
        <v>565</v>
      </c>
      <c r="AN5609" s="26" t="s">
        <v>63</v>
      </c>
      <c r="AO5609" s="26" t="s">
        <v>173</v>
      </c>
      <c r="AP5609" s="26" t="s">
        <v>824</v>
      </c>
      <c r="AQ5609" s="26">
        <v>0</v>
      </c>
      <c r="AR5609" s="26">
        <v>90</v>
      </c>
      <c r="AS5609" s="26" t="s">
        <v>151</v>
      </c>
      <c r="AT5609" s="26" t="s">
        <v>71</v>
      </c>
      <c r="AU5609" s="26" t="s">
        <v>63</v>
      </c>
      <c r="AV5609" s="26" t="s">
        <v>63</v>
      </c>
      <c r="AW5609" s="26" t="s">
        <v>63</v>
      </c>
      <c r="AX5609" s="26" t="s">
        <v>63</v>
      </c>
      <c r="AY5609" s="26">
        <v>43.886775999999898</v>
      </c>
      <c r="AZ5609" s="26">
        <v>-100.814753999999</v>
      </c>
      <c r="BA5609" s="26" t="s">
        <v>486</v>
      </c>
      <c r="BB5609" s="26" t="s">
        <v>826</v>
      </c>
      <c r="BC5609" s="26" t="s">
        <v>1108</v>
      </c>
      <c r="BD5609" s="26" t="s">
        <v>829</v>
      </c>
      <c r="BE5609" s="26" t="s">
        <v>1493</v>
      </c>
      <c r="BF5609" s="26" t="s">
        <v>829</v>
      </c>
      <c r="BG5609" s="26" t="s">
        <v>829</v>
      </c>
      <c r="BH5609" s="26" t="s">
        <v>795</v>
      </c>
      <c r="BI5609" s="26">
        <v>12</v>
      </c>
      <c r="BJ5609" s="26" t="s">
        <v>20</v>
      </c>
    </row>
    <row r="5610" spans="36:62" x14ac:dyDescent="0.25">
      <c r="AJ5610" s="26">
        <v>647</v>
      </c>
      <c r="AK5610" s="26">
        <v>1809020</v>
      </c>
      <c r="AL5610" s="264">
        <v>43313.833333333336</v>
      </c>
      <c r="AM5610" s="26" t="s">
        <v>573</v>
      </c>
      <c r="AN5610" s="26" t="s">
        <v>63</v>
      </c>
      <c r="AO5610" s="26" t="s">
        <v>156</v>
      </c>
      <c r="AP5610" s="26" t="s">
        <v>716</v>
      </c>
      <c r="AQ5610" s="26">
        <v>0</v>
      </c>
      <c r="AR5610" s="26">
        <v>83</v>
      </c>
      <c r="AS5610" s="26" t="s">
        <v>151</v>
      </c>
      <c r="AT5610" s="26" t="s">
        <v>71</v>
      </c>
      <c r="AU5610" s="26" t="s">
        <v>63</v>
      </c>
      <c r="AV5610" s="26" t="s">
        <v>63</v>
      </c>
      <c r="AW5610" s="26" t="s">
        <v>63</v>
      </c>
      <c r="AX5610" s="26" t="s">
        <v>63</v>
      </c>
      <c r="AY5610" s="26">
        <v>43.578864000000003</v>
      </c>
      <c r="AZ5610" s="26">
        <v>-100.750061</v>
      </c>
      <c r="BA5610" s="26" t="s">
        <v>185</v>
      </c>
      <c r="BB5610" s="26" t="s">
        <v>165</v>
      </c>
      <c r="BC5610" s="26" t="s">
        <v>659</v>
      </c>
      <c r="BD5610" s="26" t="s">
        <v>68</v>
      </c>
      <c r="BE5610" s="26" t="s">
        <v>705</v>
      </c>
      <c r="BF5610" s="26" t="s">
        <v>68</v>
      </c>
      <c r="BG5610" s="26" t="s">
        <v>68</v>
      </c>
      <c r="BH5610" s="26" t="s">
        <v>646</v>
      </c>
      <c r="BI5610" s="26">
        <v>12</v>
      </c>
      <c r="BJ5610" s="26" t="s">
        <v>217</v>
      </c>
    </row>
    <row r="5611" spans="36:62" x14ac:dyDescent="0.25">
      <c r="AJ5611" s="26">
        <v>648</v>
      </c>
      <c r="AK5611" s="26">
        <v>1809331</v>
      </c>
      <c r="AL5611" s="264">
        <v>43308.399305555555</v>
      </c>
      <c r="AM5611" s="26" t="s">
        <v>147</v>
      </c>
      <c r="AN5611" s="26" t="s">
        <v>63</v>
      </c>
      <c r="AO5611" s="26"/>
      <c r="AP5611" s="26"/>
      <c r="AQ5611" s="26">
        <v>-1</v>
      </c>
      <c r="AR5611" s="26">
        <v>90</v>
      </c>
      <c r="AS5611" s="26" t="s">
        <v>151</v>
      </c>
      <c r="AT5611" s="26" t="s">
        <v>71</v>
      </c>
      <c r="AU5611" s="26" t="s">
        <v>63</v>
      </c>
      <c r="AV5611" s="26" t="s">
        <v>63</v>
      </c>
      <c r="AW5611" s="26" t="s">
        <v>63</v>
      </c>
      <c r="AX5611" s="26" t="s">
        <v>63</v>
      </c>
      <c r="AY5611" s="26">
        <v>43.835959000000003</v>
      </c>
      <c r="AZ5611" s="26">
        <v>-101.644695999999</v>
      </c>
      <c r="BA5611" s="26" t="s">
        <v>185</v>
      </c>
      <c r="BB5611" s="26" t="s">
        <v>611</v>
      </c>
      <c r="BC5611" s="26" t="s">
        <v>167</v>
      </c>
      <c r="BD5611" s="26" t="s">
        <v>154</v>
      </c>
      <c r="BE5611" s="26"/>
      <c r="BF5611" s="26" t="s">
        <v>99</v>
      </c>
      <c r="BG5611" s="26" t="s">
        <v>167</v>
      </c>
      <c r="BH5611" s="26" t="s">
        <v>99</v>
      </c>
      <c r="BI5611" s="26">
        <v>12</v>
      </c>
      <c r="BJ5611" s="26" t="s">
        <v>217</v>
      </c>
    </row>
    <row r="5612" spans="36:62" x14ac:dyDescent="0.25">
      <c r="AJ5612" s="26">
        <v>649</v>
      </c>
      <c r="AK5612" s="26">
        <v>1809333</v>
      </c>
      <c r="AL5612" s="264">
        <v>43318.661111111112</v>
      </c>
      <c r="AM5612" s="26" t="s">
        <v>147</v>
      </c>
      <c r="AN5612" s="26" t="s">
        <v>63</v>
      </c>
      <c r="AO5612" s="26" t="s">
        <v>156</v>
      </c>
      <c r="AP5612" s="26" t="s">
        <v>159</v>
      </c>
      <c r="AQ5612" s="26">
        <v>0</v>
      </c>
      <c r="AR5612" s="26">
        <v>90</v>
      </c>
      <c r="AS5612" s="26" t="s">
        <v>151</v>
      </c>
      <c r="AT5612" s="26" t="s">
        <v>71</v>
      </c>
      <c r="AU5612" s="26" t="s">
        <v>63</v>
      </c>
      <c r="AV5612" s="26" t="s">
        <v>63</v>
      </c>
      <c r="AW5612" s="26" t="s">
        <v>63</v>
      </c>
      <c r="AX5612" s="26" t="s">
        <v>63</v>
      </c>
      <c r="AY5612" s="26">
        <v>43.897126999999898</v>
      </c>
      <c r="AZ5612" s="26">
        <v>-101.107004</v>
      </c>
      <c r="BA5612" s="26" t="s">
        <v>185</v>
      </c>
      <c r="BB5612" s="26" t="s">
        <v>611</v>
      </c>
      <c r="BC5612" s="26" t="s">
        <v>68</v>
      </c>
      <c r="BD5612" s="26" t="s">
        <v>68</v>
      </c>
      <c r="BE5612" s="26"/>
      <c r="BF5612" s="26" t="s">
        <v>68</v>
      </c>
      <c r="BG5612" s="26" t="s">
        <v>68</v>
      </c>
      <c r="BH5612" s="26" t="s">
        <v>160</v>
      </c>
      <c r="BI5612" s="26">
        <v>12</v>
      </c>
      <c r="BJ5612" s="26" t="s">
        <v>217</v>
      </c>
    </row>
    <row r="5613" spans="36:62" x14ac:dyDescent="0.25">
      <c r="AJ5613" s="26">
        <v>650</v>
      </c>
      <c r="AK5613" s="26">
        <v>1809697</v>
      </c>
      <c r="AL5613" s="264">
        <v>43322.541666666664</v>
      </c>
      <c r="AM5613" s="26" t="s">
        <v>147</v>
      </c>
      <c r="AN5613" s="26" t="s">
        <v>63</v>
      </c>
      <c r="AO5613" s="26" t="s">
        <v>720</v>
      </c>
      <c r="AP5613" s="26" t="s">
        <v>159</v>
      </c>
      <c r="AQ5613" s="26">
        <v>0</v>
      </c>
      <c r="AR5613" s="26">
        <v>90</v>
      </c>
      <c r="AS5613" s="26" t="s">
        <v>151</v>
      </c>
      <c r="AT5613" s="26" t="s">
        <v>71</v>
      </c>
      <c r="AU5613" s="26" t="s">
        <v>69</v>
      </c>
      <c r="AV5613" s="26" t="s">
        <v>69</v>
      </c>
      <c r="AW5613" s="26" t="s">
        <v>63</v>
      </c>
      <c r="AX5613" s="26" t="s">
        <v>63</v>
      </c>
      <c r="AY5613" s="26">
        <v>43.851835999999899</v>
      </c>
      <c r="AZ5613" s="26">
        <v>-101.393970999999</v>
      </c>
      <c r="BA5613" s="26" t="s">
        <v>37</v>
      </c>
      <c r="BB5613" s="26" t="s">
        <v>611</v>
      </c>
      <c r="BC5613" s="26" t="s">
        <v>1495</v>
      </c>
      <c r="BD5613" s="26" t="s">
        <v>68</v>
      </c>
      <c r="BE5613" s="26" t="s">
        <v>705</v>
      </c>
      <c r="BF5613" s="26" t="s">
        <v>68</v>
      </c>
      <c r="BG5613" s="26" t="s">
        <v>68</v>
      </c>
      <c r="BH5613" s="26" t="s">
        <v>660</v>
      </c>
      <c r="BI5613" s="26">
        <v>12</v>
      </c>
      <c r="BJ5613" s="26" t="s">
        <v>19</v>
      </c>
    </row>
    <row r="5614" spans="36:62" x14ac:dyDescent="0.25">
      <c r="AJ5614" s="26">
        <v>651</v>
      </c>
      <c r="AK5614" s="26">
        <v>1809874</v>
      </c>
      <c r="AL5614" s="264">
        <v>43330.302083333336</v>
      </c>
      <c r="AM5614" s="26" t="s">
        <v>565</v>
      </c>
      <c r="AN5614" s="26" t="s">
        <v>63</v>
      </c>
      <c r="AO5614" s="26" t="s">
        <v>156</v>
      </c>
      <c r="AP5614" s="26" t="s">
        <v>159</v>
      </c>
      <c r="AQ5614" s="26">
        <v>0</v>
      </c>
      <c r="AR5614" s="26">
        <v>90</v>
      </c>
      <c r="AS5614" s="26" t="s">
        <v>151</v>
      </c>
      <c r="AT5614" s="26" t="s">
        <v>71</v>
      </c>
      <c r="AU5614" s="26" t="s">
        <v>63</v>
      </c>
      <c r="AV5614" s="26" t="s">
        <v>63</v>
      </c>
      <c r="AW5614" s="26" t="s">
        <v>63</v>
      </c>
      <c r="AX5614" s="26" t="s">
        <v>63</v>
      </c>
      <c r="AY5614" s="26">
        <v>43.901184000000001</v>
      </c>
      <c r="AZ5614" s="26">
        <v>-100.996831</v>
      </c>
      <c r="BA5614" s="26" t="s">
        <v>483</v>
      </c>
      <c r="BB5614" s="26" t="s">
        <v>609</v>
      </c>
      <c r="BC5614" s="26" t="s">
        <v>708</v>
      </c>
      <c r="BD5614" s="26" t="s">
        <v>68</v>
      </c>
      <c r="BE5614" s="26" t="s">
        <v>705</v>
      </c>
      <c r="BF5614" s="26" t="s">
        <v>68</v>
      </c>
      <c r="BG5614" s="26" t="s">
        <v>68</v>
      </c>
      <c r="BH5614" s="26" t="s">
        <v>646</v>
      </c>
      <c r="BI5614" s="26">
        <v>12</v>
      </c>
      <c r="BJ5614" s="26" t="s">
        <v>217</v>
      </c>
    </row>
    <row r="5615" spans="36:62" x14ac:dyDescent="0.25">
      <c r="AJ5615" s="26">
        <v>652</v>
      </c>
      <c r="AK5615" s="26">
        <v>1809875</v>
      </c>
      <c r="AL5615" s="264">
        <v>43327.506944444445</v>
      </c>
      <c r="AM5615" s="26" t="s">
        <v>147</v>
      </c>
      <c r="AN5615" s="26" t="s">
        <v>63</v>
      </c>
      <c r="AO5615" s="26" t="s">
        <v>204</v>
      </c>
      <c r="AP5615" s="26" t="s">
        <v>159</v>
      </c>
      <c r="AQ5615" s="26">
        <v>0</v>
      </c>
      <c r="AR5615" s="26">
        <v>90</v>
      </c>
      <c r="AS5615" s="26" t="s">
        <v>151</v>
      </c>
      <c r="AT5615" s="26" t="s">
        <v>71</v>
      </c>
      <c r="AU5615" s="26" t="s">
        <v>63</v>
      </c>
      <c r="AV5615" s="26" t="s">
        <v>63</v>
      </c>
      <c r="AW5615" s="26" t="s">
        <v>63</v>
      </c>
      <c r="AX5615" s="26" t="s">
        <v>63</v>
      </c>
      <c r="AY5615" s="26">
        <v>43.850898000000001</v>
      </c>
      <c r="AZ5615" s="26">
        <v>-101.472892999999</v>
      </c>
      <c r="BA5615" s="26" t="s">
        <v>37</v>
      </c>
      <c r="BB5615" s="26" t="s">
        <v>609</v>
      </c>
      <c r="BC5615" s="26" t="s">
        <v>162</v>
      </c>
      <c r="BD5615" s="26" t="s">
        <v>68</v>
      </c>
      <c r="BE5615" s="26"/>
      <c r="BF5615" s="26" t="s">
        <v>68</v>
      </c>
      <c r="BG5615" s="26" t="s">
        <v>68</v>
      </c>
      <c r="BH5615" s="26" t="s">
        <v>160</v>
      </c>
      <c r="BI5615" s="26">
        <v>12</v>
      </c>
      <c r="BJ5615" s="26" t="s">
        <v>217</v>
      </c>
    </row>
    <row r="5616" spans="36:62" x14ac:dyDescent="0.25">
      <c r="AJ5616" s="26">
        <v>653</v>
      </c>
      <c r="AK5616" s="26">
        <v>1809833</v>
      </c>
      <c r="AL5616" s="264">
        <v>43331.586805555555</v>
      </c>
      <c r="AM5616" s="26" t="s">
        <v>565</v>
      </c>
      <c r="AN5616" s="26" t="s">
        <v>63</v>
      </c>
      <c r="AO5616" s="26" t="s">
        <v>156</v>
      </c>
      <c r="AP5616" s="26" t="s">
        <v>159</v>
      </c>
      <c r="AQ5616" s="26">
        <v>0</v>
      </c>
      <c r="AR5616" s="26">
        <v>90</v>
      </c>
      <c r="AS5616" s="26" t="s">
        <v>151</v>
      </c>
      <c r="AT5616" s="26" t="s">
        <v>704</v>
      </c>
      <c r="AU5616" s="26" t="s">
        <v>63</v>
      </c>
      <c r="AV5616" s="26" t="s">
        <v>63</v>
      </c>
      <c r="AW5616" s="26" t="s">
        <v>63</v>
      </c>
      <c r="AX5616" s="26" t="s">
        <v>63</v>
      </c>
      <c r="AY5616" s="26">
        <v>43.883018</v>
      </c>
      <c r="AZ5616" s="26">
        <v>-100.713937999999</v>
      </c>
      <c r="BA5616" s="26" t="s">
        <v>158</v>
      </c>
      <c r="BB5616" s="26" t="s">
        <v>611</v>
      </c>
      <c r="BC5616" s="26" t="s">
        <v>68</v>
      </c>
      <c r="BD5616" s="26" t="s">
        <v>615</v>
      </c>
      <c r="BE5616" s="26"/>
      <c r="BF5616" s="26" t="s">
        <v>68</v>
      </c>
      <c r="BG5616" s="26" t="s">
        <v>209</v>
      </c>
      <c r="BH5616" s="26" t="s">
        <v>146</v>
      </c>
      <c r="BI5616" s="26">
        <v>12</v>
      </c>
      <c r="BJ5616" s="26" t="s">
        <v>217</v>
      </c>
    </row>
    <row r="5617" spans="36:62" x14ac:dyDescent="0.25">
      <c r="AJ5617" s="26">
        <v>654</v>
      </c>
      <c r="AK5617" s="26">
        <v>1809942</v>
      </c>
      <c r="AL5617" s="264">
        <v>43331.473611111112</v>
      </c>
      <c r="AM5617" s="26" t="s">
        <v>147</v>
      </c>
      <c r="AN5617" s="26" t="s">
        <v>63</v>
      </c>
      <c r="AO5617" s="26" t="s">
        <v>156</v>
      </c>
      <c r="AP5617" s="26" t="s">
        <v>159</v>
      </c>
      <c r="AQ5617" s="26">
        <v>0</v>
      </c>
      <c r="AR5617" s="26">
        <v>90</v>
      </c>
      <c r="AS5617" s="26" t="s">
        <v>151</v>
      </c>
      <c r="AT5617" s="26" t="s">
        <v>77</v>
      </c>
      <c r="AU5617" s="26" t="s">
        <v>63</v>
      </c>
      <c r="AV5617" s="26" t="s">
        <v>63</v>
      </c>
      <c r="AW5617" s="26" t="s">
        <v>63</v>
      </c>
      <c r="AX5617" s="26" t="s">
        <v>63</v>
      </c>
      <c r="AY5617" s="26">
        <v>43.835977</v>
      </c>
      <c r="AZ5617" s="26">
        <v>-101.627438999999</v>
      </c>
      <c r="BA5617" s="26" t="s">
        <v>497</v>
      </c>
      <c r="BB5617" s="26" t="s">
        <v>611</v>
      </c>
      <c r="BC5617" s="26" t="s">
        <v>680</v>
      </c>
      <c r="BD5617" s="26" t="s">
        <v>68</v>
      </c>
      <c r="BE5617" s="26"/>
      <c r="BF5617" s="26" t="s">
        <v>68</v>
      </c>
      <c r="BG5617" s="26" t="s">
        <v>68</v>
      </c>
      <c r="BH5617" s="26" t="s">
        <v>728</v>
      </c>
      <c r="BI5617" s="26">
        <v>12</v>
      </c>
      <c r="BJ5617" s="26" t="s">
        <v>217</v>
      </c>
    </row>
    <row r="5618" spans="36:62" x14ac:dyDescent="0.25">
      <c r="AJ5618" s="26">
        <v>655</v>
      </c>
      <c r="AK5618" s="26">
        <v>1810025</v>
      </c>
      <c r="AL5618" s="264">
        <v>43316.645833333336</v>
      </c>
      <c r="AM5618" s="26" t="s">
        <v>147</v>
      </c>
      <c r="AN5618" s="26" t="s">
        <v>63</v>
      </c>
      <c r="AO5618" s="26" t="s">
        <v>918</v>
      </c>
      <c r="AP5618" s="26" t="s">
        <v>159</v>
      </c>
      <c r="AQ5618" s="26">
        <v>0</v>
      </c>
      <c r="AR5618" s="26">
        <v>44</v>
      </c>
      <c r="AS5618" s="26" t="s">
        <v>151</v>
      </c>
      <c r="AT5618" s="26" t="s">
        <v>71</v>
      </c>
      <c r="AU5618" s="26" t="s">
        <v>63</v>
      </c>
      <c r="AV5618" s="26" t="s">
        <v>63</v>
      </c>
      <c r="AW5618" s="26" t="s">
        <v>63</v>
      </c>
      <c r="AX5618" s="26" t="s">
        <v>63</v>
      </c>
      <c r="AY5618" s="26">
        <v>43.577869999999898</v>
      </c>
      <c r="AZ5618" s="26">
        <v>-101.520893</v>
      </c>
      <c r="BA5618" s="26" t="s">
        <v>566</v>
      </c>
      <c r="BB5618" s="26" t="s">
        <v>1141</v>
      </c>
      <c r="BC5618" s="26" t="s">
        <v>727</v>
      </c>
      <c r="BD5618" s="26" t="s">
        <v>68</v>
      </c>
      <c r="BE5618" s="26"/>
      <c r="BF5618" s="26" t="s">
        <v>68</v>
      </c>
      <c r="BG5618" s="26" t="s">
        <v>68</v>
      </c>
      <c r="BH5618" s="26" t="s">
        <v>728</v>
      </c>
      <c r="BI5618" s="26">
        <v>12</v>
      </c>
      <c r="BJ5618" s="26" t="s">
        <v>18</v>
      </c>
    </row>
    <row r="5619" spans="36:62" x14ac:dyDescent="0.25">
      <c r="AJ5619" s="26">
        <v>656</v>
      </c>
      <c r="AK5619" s="26">
        <v>1810415</v>
      </c>
      <c r="AL5619" s="264">
        <v>43337.097222222219</v>
      </c>
      <c r="AM5619" s="26" t="s">
        <v>147</v>
      </c>
      <c r="AN5619" s="26" t="s">
        <v>63</v>
      </c>
      <c r="AO5619" s="26" t="s">
        <v>156</v>
      </c>
      <c r="AP5619" s="26" t="s">
        <v>159</v>
      </c>
      <c r="AQ5619" s="26">
        <v>0</v>
      </c>
      <c r="AR5619" s="26">
        <v>90</v>
      </c>
      <c r="AS5619" s="26" t="s">
        <v>151</v>
      </c>
      <c r="AT5619" s="26" t="s">
        <v>71</v>
      </c>
      <c r="AU5619" s="26" t="s">
        <v>63</v>
      </c>
      <c r="AV5619" s="26" t="s">
        <v>63</v>
      </c>
      <c r="AW5619" s="26" t="s">
        <v>63</v>
      </c>
      <c r="AX5619" s="26" t="s">
        <v>63</v>
      </c>
      <c r="AY5619" s="26">
        <v>43.836236999999898</v>
      </c>
      <c r="AZ5619" s="26">
        <v>-101.67874500000001</v>
      </c>
      <c r="BA5619" s="26" t="s">
        <v>208</v>
      </c>
      <c r="BB5619" s="26" t="s">
        <v>609</v>
      </c>
      <c r="BC5619" s="26" t="s">
        <v>68</v>
      </c>
      <c r="BD5619" s="26" t="s">
        <v>154</v>
      </c>
      <c r="BE5619" s="26"/>
      <c r="BF5619" s="26" t="s">
        <v>68</v>
      </c>
      <c r="BG5619" s="26" t="s">
        <v>68</v>
      </c>
      <c r="BH5619" s="26" t="s">
        <v>160</v>
      </c>
      <c r="BI5619" s="26">
        <v>12</v>
      </c>
      <c r="BJ5619" s="26" t="s">
        <v>217</v>
      </c>
    </row>
    <row r="5620" spans="36:62" x14ac:dyDescent="0.25">
      <c r="AJ5620" s="26">
        <v>657</v>
      </c>
      <c r="AK5620" s="26">
        <v>1810424</v>
      </c>
      <c r="AL5620" s="264">
        <v>43337.1</v>
      </c>
      <c r="AM5620" s="26" t="s">
        <v>147</v>
      </c>
      <c r="AN5620" s="26" t="s">
        <v>63</v>
      </c>
      <c r="AO5620" s="26" t="s">
        <v>156</v>
      </c>
      <c r="AP5620" s="26" t="s">
        <v>159</v>
      </c>
      <c r="AQ5620" s="26">
        <v>0</v>
      </c>
      <c r="AR5620" s="26">
        <v>90</v>
      </c>
      <c r="AS5620" s="26" t="s">
        <v>151</v>
      </c>
      <c r="AT5620" s="26" t="s">
        <v>71</v>
      </c>
      <c r="AU5620" s="26" t="s">
        <v>63</v>
      </c>
      <c r="AV5620" s="26" t="s">
        <v>63</v>
      </c>
      <c r="AW5620" s="26" t="s">
        <v>63</v>
      </c>
      <c r="AX5620" s="26" t="s">
        <v>63</v>
      </c>
      <c r="AY5620" s="26">
        <v>43.836258999999899</v>
      </c>
      <c r="AZ5620" s="26">
        <v>-101.67069600000001</v>
      </c>
      <c r="BA5620" s="26" t="s">
        <v>185</v>
      </c>
      <c r="BB5620" s="26" t="s">
        <v>609</v>
      </c>
      <c r="BC5620" s="26" t="s">
        <v>68</v>
      </c>
      <c r="BD5620" s="26" t="s">
        <v>154</v>
      </c>
      <c r="BE5620" s="26"/>
      <c r="BF5620" s="26" t="s">
        <v>68</v>
      </c>
      <c r="BG5620" s="26" t="s">
        <v>68</v>
      </c>
      <c r="BH5620" s="26" t="s">
        <v>160</v>
      </c>
      <c r="BI5620" s="26">
        <v>12</v>
      </c>
      <c r="BJ5620" s="26" t="s">
        <v>217</v>
      </c>
    </row>
    <row r="5621" spans="36:62" x14ac:dyDescent="0.25">
      <c r="AJ5621" s="26">
        <v>658</v>
      </c>
      <c r="AK5621" s="26">
        <v>1810444</v>
      </c>
      <c r="AL5621" s="264">
        <v>43337.097222222219</v>
      </c>
      <c r="AM5621" s="26" t="s">
        <v>147</v>
      </c>
      <c r="AN5621" s="26" t="s">
        <v>63</v>
      </c>
      <c r="AO5621" s="26" t="s">
        <v>156</v>
      </c>
      <c r="AP5621" s="26" t="s">
        <v>159</v>
      </c>
      <c r="AQ5621" s="26">
        <v>0</v>
      </c>
      <c r="AR5621" s="26">
        <v>90</v>
      </c>
      <c r="AS5621" s="26" t="s">
        <v>151</v>
      </c>
      <c r="AT5621" s="26" t="s">
        <v>71</v>
      </c>
      <c r="AU5621" s="26" t="s">
        <v>63</v>
      </c>
      <c r="AV5621" s="26" t="s">
        <v>63</v>
      </c>
      <c r="AW5621" s="26" t="s">
        <v>63</v>
      </c>
      <c r="AX5621" s="26" t="s">
        <v>63</v>
      </c>
      <c r="AY5621" s="26">
        <v>43.836258999999899</v>
      </c>
      <c r="AZ5621" s="26">
        <v>-101.669364</v>
      </c>
      <c r="BA5621" s="26" t="s">
        <v>208</v>
      </c>
      <c r="BB5621" s="26" t="s">
        <v>609</v>
      </c>
      <c r="BC5621" s="26" t="s">
        <v>68</v>
      </c>
      <c r="BD5621" s="26" t="s">
        <v>154</v>
      </c>
      <c r="BE5621" s="26"/>
      <c r="BF5621" s="26" t="s">
        <v>68</v>
      </c>
      <c r="BG5621" s="26" t="s">
        <v>68</v>
      </c>
      <c r="BH5621" s="26" t="s">
        <v>160</v>
      </c>
      <c r="BI5621" s="26">
        <v>12</v>
      </c>
      <c r="BJ5621" s="26" t="s">
        <v>217</v>
      </c>
    </row>
    <row r="5622" spans="36:62" x14ac:dyDescent="0.25">
      <c r="AJ5622" s="26">
        <v>659</v>
      </c>
      <c r="AK5622" s="26">
        <v>1810450</v>
      </c>
      <c r="AL5622" s="264">
        <v>43337.100694444445</v>
      </c>
      <c r="AM5622" s="26" t="s">
        <v>147</v>
      </c>
      <c r="AN5622" s="26" t="s">
        <v>63</v>
      </c>
      <c r="AO5622" s="26" t="s">
        <v>156</v>
      </c>
      <c r="AP5622" s="26" t="s">
        <v>159</v>
      </c>
      <c r="AQ5622" s="26">
        <v>0</v>
      </c>
      <c r="AR5622" s="26">
        <v>90</v>
      </c>
      <c r="AS5622" s="26" t="s">
        <v>151</v>
      </c>
      <c r="AT5622" s="26" t="s">
        <v>71</v>
      </c>
      <c r="AU5622" s="26" t="s">
        <v>63</v>
      </c>
      <c r="AV5622" s="26" t="s">
        <v>63</v>
      </c>
      <c r="AW5622" s="26" t="s">
        <v>63</v>
      </c>
      <c r="AX5622" s="26" t="s">
        <v>63</v>
      </c>
      <c r="AY5622" s="26">
        <v>43.835965000000002</v>
      </c>
      <c r="AZ5622" s="26">
        <v>-101.668323</v>
      </c>
      <c r="BA5622" s="26" t="s">
        <v>158</v>
      </c>
      <c r="BB5622" s="26" t="s">
        <v>611</v>
      </c>
      <c r="BC5622" s="26" t="s">
        <v>68</v>
      </c>
      <c r="BD5622" s="26" t="s">
        <v>154</v>
      </c>
      <c r="BE5622" s="26"/>
      <c r="BF5622" s="26" t="s">
        <v>68</v>
      </c>
      <c r="BG5622" s="26" t="s">
        <v>68</v>
      </c>
      <c r="BH5622" s="26" t="s">
        <v>160</v>
      </c>
      <c r="BI5622" s="26">
        <v>12</v>
      </c>
      <c r="BJ5622" s="26" t="s">
        <v>20</v>
      </c>
    </row>
    <row r="5623" spans="36:62" x14ac:dyDescent="0.25">
      <c r="AJ5623" s="26">
        <v>660</v>
      </c>
      <c r="AK5623" s="26">
        <v>1810775</v>
      </c>
      <c r="AL5623" s="264">
        <v>43349.833333333336</v>
      </c>
      <c r="AM5623" s="26" t="s">
        <v>565</v>
      </c>
      <c r="AN5623" s="26" t="s">
        <v>63</v>
      </c>
      <c r="AO5623" s="26" t="s">
        <v>156</v>
      </c>
      <c r="AP5623" s="26" t="s">
        <v>159</v>
      </c>
      <c r="AQ5623" s="26">
        <v>0</v>
      </c>
      <c r="AR5623" s="26">
        <v>83</v>
      </c>
      <c r="AS5623" s="26" t="s">
        <v>151</v>
      </c>
      <c r="AT5623" s="26" t="s">
        <v>71</v>
      </c>
      <c r="AU5623" s="26" t="s">
        <v>69</v>
      </c>
      <c r="AV5623" s="26" t="s">
        <v>63</v>
      </c>
      <c r="AW5623" s="26" t="s">
        <v>63</v>
      </c>
      <c r="AX5623" s="26" t="s">
        <v>63</v>
      </c>
      <c r="AY5623" s="26">
        <v>43.821086999999899</v>
      </c>
      <c r="AZ5623" s="26">
        <v>-100.700418999999</v>
      </c>
      <c r="BA5623" s="26" t="s">
        <v>208</v>
      </c>
      <c r="BB5623" s="26" t="s">
        <v>165</v>
      </c>
      <c r="BC5623" s="26" t="s">
        <v>735</v>
      </c>
      <c r="BD5623" s="26" t="s">
        <v>68</v>
      </c>
      <c r="BE5623" s="26" t="s">
        <v>161</v>
      </c>
      <c r="BF5623" s="26" t="s">
        <v>68</v>
      </c>
      <c r="BG5623" s="26" t="s">
        <v>68</v>
      </c>
      <c r="BH5623" s="26" t="s">
        <v>160</v>
      </c>
      <c r="BI5623" s="26">
        <v>12</v>
      </c>
      <c r="BJ5623" s="26" t="s">
        <v>217</v>
      </c>
    </row>
    <row r="5624" spans="36:62" x14ac:dyDescent="0.25">
      <c r="AJ5624" s="26">
        <v>661</v>
      </c>
      <c r="AK5624" s="26">
        <v>1810827</v>
      </c>
      <c r="AL5624" s="264">
        <v>43353.1875</v>
      </c>
      <c r="AM5624" s="26" t="s">
        <v>147</v>
      </c>
      <c r="AN5624" s="26" t="s">
        <v>63</v>
      </c>
      <c r="AO5624" s="26" t="s">
        <v>156</v>
      </c>
      <c r="AP5624" s="26" t="s">
        <v>159</v>
      </c>
      <c r="AQ5624" s="26">
        <v>0</v>
      </c>
      <c r="AR5624" s="26">
        <v>90</v>
      </c>
      <c r="AS5624" s="26" t="s">
        <v>151</v>
      </c>
      <c r="AT5624" s="26" t="s">
        <v>71</v>
      </c>
      <c r="AU5624" s="26" t="s">
        <v>63</v>
      </c>
      <c r="AV5624" s="26" t="s">
        <v>63</v>
      </c>
      <c r="AW5624" s="26" t="s">
        <v>63</v>
      </c>
      <c r="AX5624" s="26" t="s">
        <v>63</v>
      </c>
      <c r="AY5624" s="26">
        <v>43.850887999999898</v>
      </c>
      <c r="AZ5624" s="26">
        <v>-101.473598999999</v>
      </c>
      <c r="BA5624" s="26" t="s">
        <v>208</v>
      </c>
      <c r="BB5624" s="26" t="s">
        <v>609</v>
      </c>
      <c r="BC5624" s="26" t="s">
        <v>680</v>
      </c>
      <c r="BD5624" s="26" t="s">
        <v>68</v>
      </c>
      <c r="BE5624" s="26" t="s">
        <v>161</v>
      </c>
      <c r="BF5624" s="26" t="s">
        <v>68</v>
      </c>
      <c r="BG5624" s="26" t="s">
        <v>68</v>
      </c>
      <c r="BH5624" s="26" t="s">
        <v>160</v>
      </c>
      <c r="BI5624" s="26">
        <v>12</v>
      </c>
      <c r="BJ5624" s="26" t="s">
        <v>217</v>
      </c>
    </row>
    <row r="5625" spans="36:62" x14ac:dyDescent="0.25">
      <c r="AJ5625" s="26">
        <v>662</v>
      </c>
      <c r="AK5625" s="26">
        <v>1811096</v>
      </c>
      <c r="AL5625" s="264">
        <v>43356.975694444445</v>
      </c>
      <c r="AM5625" s="26" t="s">
        <v>565</v>
      </c>
      <c r="AN5625" s="26" t="s">
        <v>63</v>
      </c>
      <c r="AO5625" s="26"/>
      <c r="AP5625" s="26"/>
      <c r="AQ5625" s="26">
        <v>-1</v>
      </c>
      <c r="AR5625" s="26">
        <v>90</v>
      </c>
      <c r="AS5625" s="26" t="s">
        <v>151</v>
      </c>
      <c r="AT5625" s="26" t="s">
        <v>71</v>
      </c>
      <c r="AU5625" s="26" t="s">
        <v>63</v>
      </c>
      <c r="AV5625" s="26" t="s">
        <v>63</v>
      </c>
      <c r="AW5625" s="26" t="s">
        <v>63</v>
      </c>
      <c r="AX5625" s="26" t="s">
        <v>63</v>
      </c>
      <c r="AY5625" s="26">
        <v>43.901190999999898</v>
      </c>
      <c r="AZ5625" s="26">
        <v>-101.013925999999</v>
      </c>
      <c r="BA5625" s="26" t="s">
        <v>166</v>
      </c>
      <c r="BB5625" s="26" t="s">
        <v>609</v>
      </c>
      <c r="BC5625" s="26" t="s">
        <v>167</v>
      </c>
      <c r="BD5625" s="26" t="s">
        <v>154</v>
      </c>
      <c r="BE5625" s="26"/>
      <c r="BF5625" s="26" t="s">
        <v>99</v>
      </c>
      <c r="BG5625" s="26" t="s">
        <v>167</v>
      </c>
      <c r="BH5625" s="26" t="s">
        <v>99</v>
      </c>
      <c r="BI5625" s="26">
        <v>12</v>
      </c>
      <c r="BJ5625" s="26" t="s">
        <v>217</v>
      </c>
    </row>
    <row r="5626" spans="36:62" x14ac:dyDescent="0.25">
      <c r="AJ5626" s="26">
        <v>664</v>
      </c>
      <c r="AK5626" s="26">
        <v>1812080</v>
      </c>
      <c r="AL5626" s="264">
        <v>43373.784722222219</v>
      </c>
      <c r="AM5626" s="26" t="s">
        <v>147</v>
      </c>
      <c r="AN5626" s="26" t="s">
        <v>63</v>
      </c>
      <c r="AO5626" s="26"/>
      <c r="AP5626" s="26"/>
      <c r="AQ5626" s="26">
        <v>-1</v>
      </c>
      <c r="AR5626" s="26">
        <v>90</v>
      </c>
      <c r="AS5626" s="26" t="s">
        <v>151</v>
      </c>
      <c r="AT5626" s="26" t="s">
        <v>71</v>
      </c>
      <c r="AU5626" s="26" t="s">
        <v>63</v>
      </c>
      <c r="AV5626" s="26" t="s">
        <v>63</v>
      </c>
      <c r="AW5626" s="26" t="s">
        <v>63</v>
      </c>
      <c r="AX5626" s="26" t="s">
        <v>63</v>
      </c>
      <c r="AY5626" s="26">
        <v>43.865946999999899</v>
      </c>
      <c r="AZ5626" s="26">
        <v>-101.176334999999</v>
      </c>
      <c r="BA5626" s="26" t="s">
        <v>185</v>
      </c>
      <c r="BB5626" s="26" t="s">
        <v>609</v>
      </c>
      <c r="BC5626" s="26" t="s">
        <v>167</v>
      </c>
      <c r="BD5626" s="26" t="s">
        <v>154</v>
      </c>
      <c r="BE5626" s="26"/>
      <c r="BF5626" s="26" t="s">
        <v>99</v>
      </c>
      <c r="BG5626" s="26" t="s">
        <v>167</v>
      </c>
      <c r="BH5626" s="26" t="s">
        <v>99</v>
      </c>
      <c r="BI5626" s="26">
        <v>12</v>
      </c>
      <c r="BJ5626" s="26" t="s">
        <v>217</v>
      </c>
    </row>
    <row r="5627" spans="36:62" x14ac:dyDescent="0.25">
      <c r="AJ5627" s="26">
        <v>665</v>
      </c>
      <c r="AK5627" s="26">
        <v>1812083</v>
      </c>
      <c r="AL5627" s="264">
        <v>43375.566666666666</v>
      </c>
      <c r="AM5627" s="26" t="s">
        <v>147</v>
      </c>
      <c r="AN5627" s="26" t="s">
        <v>63</v>
      </c>
      <c r="AO5627" s="26" t="s">
        <v>156</v>
      </c>
      <c r="AP5627" s="26" t="s">
        <v>159</v>
      </c>
      <c r="AQ5627" s="26">
        <v>0</v>
      </c>
      <c r="AR5627" s="26">
        <v>90</v>
      </c>
      <c r="AS5627" s="26" t="s">
        <v>151</v>
      </c>
      <c r="AT5627" s="26" t="s">
        <v>71</v>
      </c>
      <c r="AU5627" s="26" t="s">
        <v>63</v>
      </c>
      <c r="AV5627" s="26" t="s">
        <v>63</v>
      </c>
      <c r="AW5627" s="26" t="s">
        <v>63</v>
      </c>
      <c r="AX5627" s="26" t="s">
        <v>63</v>
      </c>
      <c r="AY5627" s="26">
        <v>43.842891000000002</v>
      </c>
      <c r="AZ5627" s="26">
        <v>-101.261808</v>
      </c>
      <c r="BA5627" s="26" t="s">
        <v>158</v>
      </c>
      <c r="BB5627" s="26" t="s">
        <v>609</v>
      </c>
      <c r="BC5627" s="26" t="s">
        <v>170</v>
      </c>
      <c r="BD5627" s="26" t="s">
        <v>717</v>
      </c>
      <c r="BE5627" s="26"/>
      <c r="BF5627" s="26" t="s">
        <v>68</v>
      </c>
      <c r="BG5627" s="26" t="s">
        <v>68</v>
      </c>
      <c r="BH5627" s="26" t="s">
        <v>160</v>
      </c>
      <c r="BI5627" s="26">
        <v>12</v>
      </c>
      <c r="BJ5627" s="26" t="s">
        <v>217</v>
      </c>
    </row>
    <row r="5628" spans="36:62" x14ac:dyDescent="0.25">
      <c r="AJ5628" s="26">
        <v>666</v>
      </c>
      <c r="AK5628" s="26">
        <v>1812206</v>
      </c>
      <c r="AL5628" s="264">
        <v>43374.989583333336</v>
      </c>
      <c r="AM5628" s="26" t="s">
        <v>147</v>
      </c>
      <c r="AN5628" s="26" t="s">
        <v>63</v>
      </c>
      <c r="AO5628" s="26" t="s">
        <v>156</v>
      </c>
      <c r="AP5628" s="26" t="s">
        <v>159</v>
      </c>
      <c r="AQ5628" s="26">
        <v>0</v>
      </c>
      <c r="AR5628" s="26">
        <v>90</v>
      </c>
      <c r="AS5628" s="26" t="s">
        <v>151</v>
      </c>
      <c r="AT5628" s="26" t="s">
        <v>74</v>
      </c>
      <c r="AU5628" s="26" t="s">
        <v>63</v>
      </c>
      <c r="AV5628" s="26" t="s">
        <v>63</v>
      </c>
      <c r="AW5628" s="26" t="s">
        <v>63</v>
      </c>
      <c r="AX5628" s="26" t="s">
        <v>63</v>
      </c>
      <c r="AY5628" s="26">
        <v>43.883198</v>
      </c>
      <c r="AZ5628" s="26">
        <v>-101.136819</v>
      </c>
      <c r="BA5628" s="26" t="s">
        <v>208</v>
      </c>
      <c r="BB5628" s="26" t="s">
        <v>611</v>
      </c>
      <c r="BC5628" s="26" t="s">
        <v>68</v>
      </c>
      <c r="BD5628" s="26" t="s">
        <v>68</v>
      </c>
      <c r="BE5628" s="26"/>
      <c r="BF5628" s="26" t="s">
        <v>675</v>
      </c>
      <c r="BG5628" s="26" t="s">
        <v>68</v>
      </c>
      <c r="BH5628" s="26" t="s">
        <v>160</v>
      </c>
      <c r="BI5628" s="26">
        <v>12</v>
      </c>
      <c r="BJ5628" s="26" t="s">
        <v>217</v>
      </c>
    </row>
    <row r="5629" spans="36:62" x14ac:dyDescent="0.25">
      <c r="AJ5629" s="26">
        <v>667</v>
      </c>
      <c r="AK5629" s="26">
        <v>1812207</v>
      </c>
      <c r="AL5629" s="264">
        <v>43376.459722222222</v>
      </c>
      <c r="AM5629" s="26" t="s">
        <v>147</v>
      </c>
      <c r="AN5629" s="26" t="s">
        <v>63</v>
      </c>
      <c r="AO5629" s="26" t="s">
        <v>156</v>
      </c>
      <c r="AP5629" s="26" t="s">
        <v>159</v>
      </c>
      <c r="AQ5629" s="26">
        <v>0</v>
      </c>
      <c r="AR5629" s="26">
        <v>90</v>
      </c>
      <c r="AS5629" s="26" t="s">
        <v>151</v>
      </c>
      <c r="AT5629" s="26" t="s">
        <v>216</v>
      </c>
      <c r="AU5629" s="26" t="s">
        <v>63</v>
      </c>
      <c r="AV5629" s="26" t="s">
        <v>63</v>
      </c>
      <c r="AW5629" s="26" t="s">
        <v>63</v>
      </c>
      <c r="AX5629" s="26" t="s">
        <v>63</v>
      </c>
      <c r="AY5629" s="26">
        <v>43.895262000000002</v>
      </c>
      <c r="AZ5629" s="26">
        <v>-101.113642999999</v>
      </c>
      <c r="BA5629" s="26" t="s">
        <v>158</v>
      </c>
      <c r="BB5629" s="26" t="s">
        <v>609</v>
      </c>
      <c r="BC5629" s="26" t="s">
        <v>667</v>
      </c>
      <c r="BD5629" s="26" t="s">
        <v>68</v>
      </c>
      <c r="BE5629" s="26"/>
      <c r="BF5629" s="26" t="s">
        <v>68</v>
      </c>
      <c r="BG5629" s="26" t="s">
        <v>68</v>
      </c>
      <c r="BH5629" s="26" t="s">
        <v>160</v>
      </c>
      <c r="BI5629" s="26">
        <v>12</v>
      </c>
      <c r="BJ5629" s="26" t="s">
        <v>21</v>
      </c>
    </row>
    <row r="5630" spans="36:62" x14ac:dyDescent="0.25">
      <c r="AJ5630" s="26">
        <v>668</v>
      </c>
      <c r="AK5630" s="26">
        <v>1812387</v>
      </c>
      <c r="AL5630" s="264">
        <v>43376.552777777775</v>
      </c>
      <c r="AM5630" s="26" t="s">
        <v>147</v>
      </c>
      <c r="AN5630" s="26" t="s">
        <v>63</v>
      </c>
      <c r="AO5630" s="26" t="s">
        <v>156</v>
      </c>
      <c r="AP5630" s="26" t="s">
        <v>159</v>
      </c>
      <c r="AQ5630" s="26">
        <v>0</v>
      </c>
      <c r="AR5630" s="26">
        <v>90</v>
      </c>
      <c r="AS5630" s="26" t="s">
        <v>151</v>
      </c>
      <c r="AT5630" s="26" t="s">
        <v>619</v>
      </c>
      <c r="AU5630" s="26" t="s">
        <v>63</v>
      </c>
      <c r="AV5630" s="26" t="s">
        <v>63</v>
      </c>
      <c r="AW5630" s="26" t="s">
        <v>63</v>
      </c>
      <c r="AX5630" s="26" t="s">
        <v>63</v>
      </c>
      <c r="AY5630" s="26">
        <v>43.842551999999898</v>
      </c>
      <c r="AZ5630" s="26">
        <v>-101.239587999999</v>
      </c>
      <c r="BA5630" s="26" t="s">
        <v>208</v>
      </c>
      <c r="BB5630" s="26" t="s">
        <v>611</v>
      </c>
      <c r="BC5630" s="26" t="s">
        <v>614</v>
      </c>
      <c r="BD5630" s="26" t="s">
        <v>68</v>
      </c>
      <c r="BE5630" s="26"/>
      <c r="BF5630" s="26" t="s">
        <v>68</v>
      </c>
      <c r="BG5630" s="26" t="s">
        <v>68</v>
      </c>
      <c r="BH5630" s="26" t="s">
        <v>146</v>
      </c>
      <c r="BI5630" s="26">
        <v>12</v>
      </c>
      <c r="BJ5630" s="26" t="s">
        <v>217</v>
      </c>
    </row>
    <row r="5631" spans="36:62" x14ac:dyDescent="0.25">
      <c r="AJ5631" s="26">
        <v>669</v>
      </c>
      <c r="AK5631" s="26">
        <v>1812475</v>
      </c>
      <c r="AL5631" s="264">
        <v>43371.96875</v>
      </c>
      <c r="AM5631" s="26" t="s">
        <v>147</v>
      </c>
      <c r="AN5631" s="26" t="s">
        <v>63</v>
      </c>
      <c r="AO5631" s="26"/>
      <c r="AP5631" s="26"/>
      <c r="AQ5631" s="26">
        <v>-1</v>
      </c>
      <c r="AR5631" s="26">
        <v>90</v>
      </c>
      <c r="AS5631" s="26" t="s">
        <v>151</v>
      </c>
      <c r="AT5631" s="26" t="s">
        <v>71</v>
      </c>
      <c r="AU5631" s="26" t="s">
        <v>63</v>
      </c>
      <c r="AV5631" s="26" t="s">
        <v>63</v>
      </c>
      <c r="AW5631" s="26" t="s">
        <v>63</v>
      </c>
      <c r="AX5631" s="26" t="s">
        <v>63</v>
      </c>
      <c r="AY5631" s="26">
        <v>43.865428000000001</v>
      </c>
      <c r="AZ5631" s="26">
        <v>-101.177678</v>
      </c>
      <c r="BA5631" s="26" t="s">
        <v>166</v>
      </c>
      <c r="BB5631" s="26" t="s">
        <v>609</v>
      </c>
      <c r="BC5631" s="26" t="s">
        <v>167</v>
      </c>
      <c r="BD5631" s="26" t="s">
        <v>154</v>
      </c>
      <c r="BE5631" s="26"/>
      <c r="BF5631" s="26" t="s">
        <v>99</v>
      </c>
      <c r="BG5631" s="26" t="s">
        <v>167</v>
      </c>
      <c r="BH5631" s="26" t="s">
        <v>99</v>
      </c>
      <c r="BI5631" s="26">
        <v>12</v>
      </c>
      <c r="BJ5631" s="26" t="s">
        <v>217</v>
      </c>
    </row>
    <row r="5632" spans="36:62" x14ac:dyDescent="0.25">
      <c r="AJ5632" s="26">
        <v>670</v>
      </c>
      <c r="AK5632" s="26">
        <v>1812476</v>
      </c>
      <c r="AL5632" s="264">
        <v>43380.527777777781</v>
      </c>
      <c r="AM5632" s="26" t="s">
        <v>565</v>
      </c>
      <c r="AN5632" s="26" t="s">
        <v>63</v>
      </c>
      <c r="AO5632" s="26"/>
      <c r="AP5632" s="26"/>
      <c r="AQ5632" s="26">
        <v>-1</v>
      </c>
      <c r="AR5632" s="26">
        <v>83</v>
      </c>
      <c r="AS5632" s="26" t="s">
        <v>151</v>
      </c>
      <c r="AT5632" s="26" t="s">
        <v>71</v>
      </c>
      <c r="AU5632" s="26" t="s">
        <v>63</v>
      </c>
      <c r="AV5632" s="26" t="s">
        <v>63</v>
      </c>
      <c r="AW5632" s="26" t="s">
        <v>63</v>
      </c>
      <c r="AX5632" s="26" t="s">
        <v>63</v>
      </c>
      <c r="AY5632" s="26">
        <v>43.732615000000003</v>
      </c>
      <c r="AZ5632" s="26">
        <v>-100.682134</v>
      </c>
      <c r="BA5632" s="26" t="s">
        <v>158</v>
      </c>
      <c r="BB5632" s="26" t="s">
        <v>165</v>
      </c>
      <c r="BC5632" s="26" t="s">
        <v>167</v>
      </c>
      <c r="BD5632" s="26" t="s">
        <v>154</v>
      </c>
      <c r="BE5632" s="26"/>
      <c r="BF5632" s="26" t="s">
        <v>99</v>
      </c>
      <c r="BG5632" s="26" t="s">
        <v>167</v>
      </c>
      <c r="BH5632" s="26" t="s">
        <v>99</v>
      </c>
      <c r="BI5632" s="26">
        <v>12</v>
      </c>
      <c r="BJ5632" s="26" t="s">
        <v>217</v>
      </c>
    </row>
    <row r="5633" spans="36:62" x14ac:dyDescent="0.25">
      <c r="AJ5633" s="26">
        <v>671</v>
      </c>
      <c r="AK5633" s="26">
        <v>1812479</v>
      </c>
      <c r="AL5633" s="264">
        <v>43383.262499999997</v>
      </c>
      <c r="AM5633" s="26" t="s">
        <v>147</v>
      </c>
      <c r="AN5633" s="26" t="s">
        <v>63</v>
      </c>
      <c r="AO5633" s="26" t="s">
        <v>156</v>
      </c>
      <c r="AP5633" s="26" t="s">
        <v>159</v>
      </c>
      <c r="AQ5633" s="26">
        <v>0</v>
      </c>
      <c r="AR5633" s="26">
        <v>90</v>
      </c>
      <c r="AS5633" s="26" t="s">
        <v>151</v>
      </c>
      <c r="AT5633" s="26" t="s">
        <v>654</v>
      </c>
      <c r="AU5633" s="26" t="s">
        <v>63</v>
      </c>
      <c r="AV5633" s="26" t="s">
        <v>63</v>
      </c>
      <c r="AW5633" s="26" t="s">
        <v>63</v>
      </c>
      <c r="AX5633" s="26" t="s">
        <v>63</v>
      </c>
      <c r="AY5633" s="26">
        <v>43.901181999999899</v>
      </c>
      <c r="AZ5633" s="26">
        <v>-101.07491400000001</v>
      </c>
      <c r="BA5633" s="26" t="s">
        <v>208</v>
      </c>
      <c r="BB5633" s="26" t="s">
        <v>609</v>
      </c>
      <c r="BC5633" s="26" t="s">
        <v>614</v>
      </c>
      <c r="BD5633" s="26" t="s">
        <v>615</v>
      </c>
      <c r="BE5633" s="26"/>
      <c r="BF5633" s="26" t="s">
        <v>68</v>
      </c>
      <c r="BG5633" s="26" t="s">
        <v>68</v>
      </c>
      <c r="BH5633" s="26" t="s">
        <v>210</v>
      </c>
      <c r="BI5633" s="26">
        <v>12</v>
      </c>
      <c r="BJ5633" s="26" t="s">
        <v>20</v>
      </c>
    </row>
    <row r="5634" spans="36:62" x14ac:dyDescent="0.25">
      <c r="AJ5634" s="26">
        <v>672</v>
      </c>
      <c r="AK5634" s="26">
        <v>1812428</v>
      </c>
      <c r="AL5634" s="264">
        <v>43370.947916666664</v>
      </c>
      <c r="AM5634" s="26" t="s">
        <v>565</v>
      </c>
      <c r="AN5634" s="26" t="s">
        <v>63</v>
      </c>
      <c r="AO5634" s="26"/>
      <c r="AP5634" s="26"/>
      <c r="AQ5634" s="26">
        <v>-1</v>
      </c>
      <c r="AR5634" s="26">
        <v>90</v>
      </c>
      <c r="AS5634" s="26" t="s">
        <v>151</v>
      </c>
      <c r="AT5634" s="26" t="s">
        <v>74</v>
      </c>
      <c r="AU5634" s="26" t="s">
        <v>63</v>
      </c>
      <c r="AV5634" s="26" t="s">
        <v>63</v>
      </c>
      <c r="AW5634" s="26" t="s">
        <v>63</v>
      </c>
      <c r="AX5634" s="26" t="s">
        <v>63</v>
      </c>
      <c r="AY5634" s="26">
        <v>43.900944000000003</v>
      </c>
      <c r="AZ5634" s="26">
        <v>-101.017347</v>
      </c>
      <c r="BA5634" s="26" t="s">
        <v>166</v>
      </c>
      <c r="BB5634" s="26" t="s">
        <v>611</v>
      </c>
      <c r="BC5634" s="26" t="s">
        <v>167</v>
      </c>
      <c r="BD5634" s="26" t="s">
        <v>154</v>
      </c>
      <c r="BE5634" s="26"/>
      <c r="BF5634" s="26" t="s">
        <v>99</v>
      </c>
      <c r="BG5634" s="26" t="s">
        <v>167</v>
      </c>
      <c r="BH5634" s="26" t="s">
        <v>99</v>
      </c>
      <c r="BI5634" s="26">
        <v>12</v>
      </c>
      <c r="BJ5634" s="26" t="s">
        <v>217</v>
      </c>
    </row>
    <row r="5635" spans="36:62" x14ac:dyDescent="0.25">
      <c r="AJ5635" s="26">
        <v>673</v>
      </c>
      <c r="AK5635" s="26">
        <v>1812429</v>
      </c>
      <c r="AL5635" s="264">
        <v>43385.881944444445</v>
      </c>
      <c r="AM5635" s="26" t="s">
        <v>565</v>
      </c>
      <c r="AN5635" s="26" t="s">
        <v>63</v>
      </c>
      <c r="AO5635" s="26"/>
      <c r="AP5635" s="26"/>
      <c r="AQ5635" s="26">
        <v>-1</v>
      </c>
      <c r="AR5635" s="26">
        <v>90</v>
      </c>
      <c r="AS5635" s="26" t="s">
        <v>151</v>
      </c>
      <c r="AT5635" s="26" t="s">
        <v>71</v>
      </c>
      <c r="AU5635" s="26" t="s">
        <v>63</v>
      </c>
      <c r="AV5635" s="26" t="s">
        <v>63</v>
      </c>
      <c r="AW5635" s="26" t="s">
        <v>63</v>
      </c>
      <c r="AX5635" s="26" t="s">
        <v>63</v>
      </c>
      <c r="AY5635" s="26">
        <v>43.901176999999898</v>
      </c>
      <c r="AZ5635" s="26">
        <v>-101.008555999999</v>
      </c>
      <c r="BA5635" s="26" t="s">
        <v>166</v>
      </c>
      <c r="BB5635" s="26" t="s">
        <v>609</v>
      </c>
      <c r="BC5635" s="26" t="s">
        <v>167</v>
      </c>
      <c r="BD5635" s="26" t="s">
        <v>154</v>
      </c>
      <c r="BE5635" s="26"/>
      <c r="BF5635" s="26" t="s">
        <v>99</v>
      </c>
      <c r="BG5635" s="26" t="s">
        <v>167</v>
      </c>
      <c r="BH5635" s="26" t="s">
        <v>99</v>
      </c>
      <c r="BI5635" s="26">
        <v>12</v>
      </c>
      <c r="BJ5635" s="26" t="s">
        <v>217</v>
      </c>
    </row>
    <row r="5636" spans="36:62" x14ac:dyDescent="0.25">
      <c r="AJ5636" s="26">
        <v>674</v>
      </c>
      <c r="AK5636" s="26">
        <v>1812942</v>
      </c>
      <c r="AL5636" s="264">
        <v>43392.006944444445</v>
      </c>
      <c r="AM5636" s="26" t="s">
        <v>147</v>
      </c>
      <c r="AN5636" s="26" t="s">
        <v>63</v>
      </c>
      <c r="AO5636" s="26"/>
      <c r="AP5636" s="26"/>
      <c r="AQ5636" s="26">
        <v>-1</v>
      </c>
      <c r="AR5636" s="26">
        <v>90</v>
      </c>
      <c r="AS5636" s="26" t="s">
        <v>151</v>
      </c>
      <c r="AT5636" s="26" t="s">
        <v>71</v>
      </c>
      <c r="AU5636" s="26" t="s">
        <v>63</v>
      </c>
      <c r="AV5636" s="26" t="s">
        <v>63</v>
      </c>
      <c r="AW5636" s="26" t="s">
        <v>63</v>
      </c>
      <c r="AX5636" s="26" t="s">
        <v>63</v>
      </c>
      <c r="AY5636" s="26">
        <v>43.844555</v>
      </c>
      <c r="AZ5636" s="26">
        <v>-101.32786400000001</v>
      </c>
      <c r="BA5636" s="26" t="s">
        <v>185</v>
      </c>
      <c r="BB5636" s="26" t="s">
        <v>609</v>
      </c>
      <c r="BC5636" s="26" t="s">
        <v>167</v>
      </c>
      <c r="BD5636" s="26" t="s">
        <v>154</v>
      </c>
      <c r="BE5636" s="26"/>
      <c r="BF5636" s="26" t="s">
        <v>99</v>
      </c>
      <c r="BG5636" s="26" t="s">
        <v>167</v>
      </c>
      <c r="BH5636" s="26" t="s">
        <v>99</v>
      </c>
      <c r="BI5636" s="26">
        <v>12</v>
      </c>
      <c r="BJ5636" s="26" t="s">
        <v>217</v>
      </c>
    </row>
    <row r="5637" spans="36:62" x14ac:dyDescent="0.25">
      <c r="AJ5637" s="26">
        <v>675</v>
      </c>
      <c r="AK5637" s="26">
        <v>1813357</v>
      </c>
      <c r="AL5637" s="264">
        <v>43398.9</v>
      </c>
      <c r="AM5637" s="26" t="s">
        <v>147</v>
      </c>
      <c r="AN5637" s="26" t="s">
        <v>63</v>
      </c>
      <c r="AO5637" s="26"/>
      <c r="AP5637" s="26"/>
      <c r="AQ5637" s="26">
        <v>-1</v>
      </c>
      <c r="AR5637" s="26">
        <v>90</v>
      </c>
      <c r="AS5637" s="26" t="s">
        <v>151</v>
      </c>
      <c r="AT5637" s="26" t="s">
        <v>71</v>
      </c>
      <c r="AU5637" s="26" t="s">
        <v>63</v>
      </c>
      <c r="AV5637" s="26" t="s">
        <v>63</v>
      </c>
      <c r="AW5637" s="26" t="s">
        <v>63</v>
      </c>
      <c r="AX5637" s="26" t="s">
        <v>63</v>
      </c>
      <c r="AY5637" s="26">
        <v>43.896014000000001</v>
      </c>
      <c r="AZ5637" s="26">
        <v>-101.110986999999</v>
      </c>
      <c r="BA5637" s="26" t="s">
        <v>158</v>
      </c>
      <c r="BB5637" s="26" t="s">
        <v>611</v>
      </c>
      <c r="BC5637" s="26" t="s">
        <v>167</v>
      </c>
      <c r="BD5637" s="26" t="s">
        <v>154</v>
      </c>
      <c r="BE5637" s="26"/>
      <c r="BF5637" s="26" t="s">
        <v>99</v>
      </c>
      <c r="BG5637" s="26" t="s">
        <v>167</v>
      </c>
      <c r="BH5637" s="26" t="s">
        <v>99</v>
      </c>
      <c r="BI5637" s="26">
        <v>12</v>
      </c>
      <c r="BJ5637" s="26" t="s">
        <v>217</v>
      </c>
    </row>
    <row r="5638" spans="36:62" x14ac:dyDescent="0.25">
      <c r="AJ5638" s="26">
        <v>676</v>
      </c>
      <c r="AK5638" s="26">
        <v>1813719</v>
      </c>
      <c r="AL5638" s="264">
        <v>43405.958333333336</v>
      </c>
      <c r="AM5638" s="26" t="s">
        <v>565</v>
      </c>
      <c r="AN5638" s="26" t="s">
        <v>63</v>
      </c>
      <c r="AO5638" s="26"/>
      <c r="AP5638" s="26"/>
      <c r="AQ5638" s="26">
        <v>-1</v>
      </c>
      <c r="AR5638" s="26">
        <v>90</v>
      </c>
      <c r="AS5638" s="26" t="s">
        <v>151</v>
      </c>
      <c r="AT5638" s="26" t="s">
        <v>74</v>
      </c>
      <c r="AU5638" s="26" t="s">
        <v>63</v>
      </c>
      <c r="AV5638" s="26" t="s">
        <v>63</v>
      </c>
      <c r="AW5638" s="26" t="s">
        <v>63</v>
      </c>
      <c r="AX5638" s="26" t="s">
        <v>63</v>
      </c>
      <c r="AY5638" s="26">
        <v>43.886698000000003</v>
      </c>
      <c r="AZ5638" s="26">
        <v>-100.872032</v>
      </c>
      <c r="BA5638" s="26" t="s">
        <v>166</v>
      </c>
      <c r="BB5638" s="26" t="s">
        <v>609</v>
      </c>
      <c r="BC5638" s="26" t="s">
        <v>167</v>
      </c>
      <c r="BD5638" s="26" t="s">
        <v>154</v>
      </c>
      <c r="BE5638" s="26"/>
      <c r="BF5638" s="26" t="s">
        <v>99</v>
      </c>
      <c r="BG5638" s="26" t="s">
        <v>167</v>
      </c>
      <c r="BH5638" s="26" t="s">
        <v>99</v>
      </c>
      <c r="BI5638" s="26">
        <v>12</v>
      </c>
      <c r="BJ5638" s="26" t="s">
        <v>217</v>
      </c>
    </row>
    <row r="5639" spans="36:62" x14ac:dyDescent="0.25">
      <c r="AJ5639" s="26">
        <v>677</v>
      </c>
      <c r="AK5639" s="26">
        <v>1814072</v>
      </c>
      <c r="AL5639" s="264">
        <v>43403.293055555558</v>
      </c>
      <c r="AM5639" s="26" t="s">
        <v>147</v>
      </c>
      <c r="AN5639" s="26" t="s">
        <v>63</v>
      </c>
      <c r="AO5639" s="26"/>
      <c r="AP5639" s="26"/>
      <c r="AQ5639" s="26">
        <v>-1</v>
      </c>
      <c r="AR5639" s="26">
        <v>90</v>
      </c>
      <c r="AS5639" s="26" t="s">
        <v>151</v>
      </c>
      <c r="AT5639" s="26" t="s">
        <v>74</v>
      </c>
      <c r="AU5639" s="26" t="s">
        <v>63</v>
      </c>
      <c r="AV5639" s="26" t="s">
        <v>63</v>
      </c>
      <c r="AW5639" s="26" t="s">
        <v>63</v>
      </c>
      <c r="AX5639" s="26" t="s">
        <v>63</v>
      </c>
      <c r="AY5639" s="26">
        <v>43.896228999999899</v>
      </c>
      <c r="AZ5639" s="26">
        <v>-101.111136999999</v>
      </c>
      <c r="BA5639" s="26" t="s">
        <v>208</v>
      </c>
      <c r="BB5639" s="26" t="s">
        <v>609</v>
      </c>
      <c r="BC5639" s="26" t="s">
        <v>167</v>
      </c>
      <c r="BD5639" s="26" t="s">
        <v>154</v>
      </c>
      <c r="BE5639" s="26"/>
      <c r="BF5639" s="26" t="s">
        <v>99</v>
      </c>
      <c r="BG5639" s="26" t="s">
        <v>167</v>
      </c>
      <c r="BH5639" s="26" t="s">
        <v>99</v>
      </c>
      <c r="BI5639" s="26">
        <v>12</v>
      </c>
      <c r="BJ5639" s="26" t="s">
        <v>217</v>
      </c>
    </row>
    <row r="5640" spans="36:62" x14ac:dyDescent="0.25">
      <c r="AJ5640" s="26">
        <v>678</v>
      </c>
      <c r="AK5640" s="26">
        <v>1814434</v>
      </c>
      <c r="AL5640" s="264">
        <v>43415.851388888892</v>
      </c>
      <c r="AM5640" s="26" t="s">
        <v>565</v>
      </c>
      <c r="AN5640" s="26" t="s">
        <v>63</v>
      </c>
      <c r="AO5640" s="26"/>
      <c r="AP5640" s="26"/>
      <c r="AQ5640" s="26">
        <v>-1</v>
      </c>
      <c r="AR5640" s="26">
        <v>90</v>
      </c>
      <c r="AS5640" s="26" t="s">
        <v>151</v>
      </c>
      <c r="AT5640" s="26" t="s">
        <v>71</v>
      </c>
      <c r="AU5640" s="26" t="s">
        <v>63</v>
      </c>
      <c r="AV5640" s="26" t="s">
        <v>63</v>
      </c>
      <c r="AW5640" s="26" t="s">
        <v>63</v>
      </c>
      <c r="AX5640" s="26" t="s">
        <v>63</v>
      </c>
      <c r="AY5640" s="26">
        <v>43.886552000000002</v>
      </c>
      <c r="AZ5640" s="26">
        <v>-100.795445</v>
      </c>
      <c r="BA5640" s="26" t="s">
        <v>185</v>
      </c>
      <c r="BB5640" s="26" t="s">
        <v>611</v>
      </c>
      <c r="BC5640" s="26" t="s">
        <v>167</v>
      </c>
      <c r="BD5640" s="26" t="s">
        <v>154</v>
      </c>
      <c r="BE5640" s="26"/>
      <c r="BF5640" s="26" t="s">
        <v>99</v>
      </c>
      <c r="BG5640" s="26" t="s">
        <v>167</v>
      </c>
      <c r="BH5640" s="26" t="s">
        <v>99</v>
      </c>
      <c r="BI5640" s="26">
        <v>12</v>
      </c>
      <c r="BJ5640" s="26" t="s">
        <v>217</v>
      </c>
    </row>
    <row r="5641" spans="36:62" x14ac:dyDescent="0.25">
      <c r="AJ5641" s="26">
        <v>679</v>
      </c>
      <c r="AK5641" s="26">
        <v>1814952</v>
      </c>
      <c r="AL5641" s="264">
        <v>43418.791666666664</v>
      </c>
      <c r="AM5641" s="26" t="s">
        <v>147</v>
      </c>
      <c r="AN5641" s="26" t="s">
        <v>63</v>
      </c>
      <c r="AO5641" s="26" t="s">
        <v>156</v>
      </c>
      <c r="AP5641" s="26" t="s">
        <v>706</v>
      </c>
      <c r="AQ5641" s="26">
        <v>0</v>
      </c>
      <c r="AR5641" s="26">
        <v>90</v>
      </c>
      <c r="AS5641" s="26" t="s">
        <v>151</v>
      </c>
      <c r="AT5641" s="26" t="s">
        <v>71</v>
      </c>
      <c r="AU5641" s="26" t="s">
        <v>63</v>
      </c>
      <c r="AV5641" s="26" t="s">
        <v>63</v>
      </c>
      <c r="AW5641" s="26" t="s">
        <v>63</v>
      </c>
      <c r="AX5641" s="26" t="s">
        <v>63</v>
      </c>
      <c r="AY5641" s="26">
        <v>43.835984000000003</v>
      </c>
      <c r="AZ5641" s="26">
        <v>-101.605408999999</v>
      </c>
      <c r="BA5641" s="26" t="s">
        <v>208</v>
      </c>
      <c r="BB5641" s="26" t="s">
        <v>611</v>
      </c>
      <c r="BC5641" s="26" t="s">
        <v>170</v>
      </c>
      <c r="BD5641" s="26" t="s">
        <v>68</v>
      </c>
      <c r="BE5641" s="26" t="s">
        <v>644</v>
      </c>
      <c r="BF5641" s="26" t="s">
        <v>68</v>
      </c>
      <c r="BG5641" s="26" t="s">
        <v>68</v>
      </c>
      <c r="BH5641" s="26" t="s">
        <v>160</v>
      </c>
      <c r="BI5641" s="26">
        <v>12</v>
      </c>
      <c r="BJ5641" s="26" t="s">
        <v>217</v>
      </c>
    </row>
    <row r="5642" spans="36:62" x14ac:dyDescent="0.25">
      <c r="AJ5642" s="26">
        <v>680</v>
      </c>
      <c r="AK5642" s="26">
        <v>1814721</v>
      </c>
      <c r="AL5642" s="264">
        <v>43408.041666666664</v>
      </c>
      <c r="AM5642" s="26" t="s">
        <v>565</v>
      </c>
      <c r="AN5642" s="26" t="s">
        <v>63</v>
      </c>
      <c r="AO5642" s="26"/>
      <c r="AP5642" s="26"/>
      <c r="AQ5642" s="26">
        <v>-1</v>
      </c>
      <c r="AR5642" s="26">
        <v>90</v>
      </c>
      <c r="AS5642" s="26" t="s">
        <v>151</v>
      </c>
      <c r="AT5642" s="26" t="s">
        <v>71</v>
      </c>
      <c r="AU5642" s="26" t="s">
        <v>63</v>
      </c>
      <c r="AV5642" s="26" t="s">
        <v>63</v>
      </c>
      <c r="AW5642" s="26" t="s">
        <v>63</v>
      </c>
      <c r="AX5642" s="26" t="s">
        <v>63</v>
      </c>
      <c r="AY5642" s="26">
        <v>43.88326</v>
      </c>
      <c r="AZ5642" s="26">
        <v>-100.70242</v>
      </c>
      <c r="BA5642" s="26" t="s">
        <v>158</v>
      </c>
      <c r="BB5642" s="26" t="s">
        <v>609</v>
      </c>
      <c r="BC5642" s="26" t="s">
        <v>167</v>
      </c>
      <c r="BD5642" s="26" t="s">
        <v>154</v>
      </c>
      <c r="BE5642" s="26"/>
      <c r="BF5642" s="26" t="s">
        <v>99</v>
      </c>
      <c r="BG5642" s="26" t="s">
        <v>167</v>
      </c>
      <c r="BH5642" s="26" t="s">
        <v>99</v>
      </c>
      <c r="BI5642" s="26">
        <v>12</v>
      </c>
      <c r="BJ5642" s="26" t="s">
        <v>217</v>
      </c>
    </row>
    <row r="5643" spans="36:62" x14ac:dyDescent="0.25">
      <c r="AJ5643" s="26">
        <v>681</v>
      </c>
      <c r="AK5643" s="26">
        <v>1815391</v>
      </c>
      <c r="AL5643" s="264">
        <v>43427.563888888886</v>
      </c>
      <c r="AM5643" s="26" t="s">
        <v>147</v>
      </c>
      <c r="AN5643" s="26" t="s">
        <v>63</v>
      </c>
      <c r="AO5643" s="26"/>
      <c r="AP5643" s="26"/>
      <c r="AQ5643" s="26">
        <v>-1</v>
      </c>
      <c r="AR5643" s="26">
        <v>90</v>
      </c>
      <c r="AS5643" s="26" t="s">
        <v>151</v>
      </c>
      <c r="AT5643" s="26" t="s">
        <v>71</v>
      </c>
      <c r="AU5643" s="26" t="s">
        <v>63</v>
      </c>
      <c r="AV5643" s="26" t="s">
        <v>63</v>
      </c>
      <c r="AW5643" s="26" t="s">
        <v>63</v>
      </c>
      <c r="AX5643" s="26" t="s">
        <v>63</v>
      </c>
      <c r="AY5643" s="26">
        <v>43.886527999999899</v>
      </c>
      <c r="AZ5643" s="26">
        <v>-101.130894999999</v>
      </c>
      <c r="BA5643" s="26" t="s">
        <v>158</v>
      </c>
      <c r="BB5643" s="26" t="s">
        <v>609</v>
      </c>
      <c r="BC5643" s="26" t="s">
        <v>167</v>
      </c>
      <c r="BD5643" s="26" t="s">
        <v>154</v>
      </c>
      <c r="BE5643" s="26"/>
      <c r="BF5643" s="26" t="s">
        <v>99</v>
      </c>
      <c r="BG5643" s="26" t="s">
        <v>167</v>
      </c>
      <c r="BH5643" s="26" t="s">
        <v>99</v>
      </c>
      <c r="BI5643" s="26">
        <v>12</v>
      </c>
      <c r="BJ5643" s="26" t="s">
        <v>217</v>
      </c>
    </row>
    <row r="5644" spans="36:62" x14ac:dyDescent="0.25">
      <c r="AJ5644" s="26">
        <v>682</v>
      </c>
      <c r="AK5644" s="26">
        <v>1815720</v>
      </c>
      <c r="AL5644" s="264">
        <v>43435.81527777778</v>
      </c>
      <c r="AM5644" s="26" t="s">
        <v>147</v>
      </c>
      <c r="AN5644" s="26" t="s">
        <v>63</v>
      </c>
      <c r="AO5644" s="26" t="s">
        <v>156</v>
      </c>
      <c r="AP5644" s="26" t="s">
        <v>159</v>
      </c>
      <c r="AQ5644" s="26">
        <v>0</v>
      </c>
      <c r="AR5644" s="26">
        <v>90</v>
      </c>
      <c r="AS5644" s="26" t="s">
        <v>151</v>
      </c>
      <c r="AT5644" s="26" t="s">
        <v>639</v>
      </c>
      <c r="AU5644" s="26" t="s">
        <v>63</v>
      </c>
      <c r="AV5644" s="26" t="s">
        <v>63</v>
      </c>
      <c r="AW5644" s="26" t="s">
        <v>63</v>
      </c>
      <c r="AX5644" s="26" t="s">
        <v>63</v>
      </c>
      <c r="AY5644" s="26">
        <v>43.862445000000001</v>
      </c>
      <c r="AZ5644" s="26">
        <v>-101.183685999999</v>
      </c>
      <c r="BA5644" s="26" t="s">
        <v>166</v>
      </c>
      <c r="BB5644" s="26" t="s">
        <v>611</v>
      </c>
      <c r="BC5644" s="26" t="s">
        <v>667</v>
      </c>
      <c r="BD5644" s="26" t="s">
        <v>615</v>
      </c>
      <c r="BE5644" s="26"/>
      <c r="BF5644" s="26" t="s">
        <v>68</v>
      </c>
      <c r="BG5644" s="26" t="s">
        <v>68</v>
      </c>
      <c r="BH5644" s="26" t="s">
        <v>160</v>
      </c>
      <c r="BI5644" s="26">
        <v>12</v>
      </c>
      <c r="BJ5644" s="26" t="s">
        <v>217</v>
      </c>
    </row>
    <row r="5645" spans="36:62" x14ac:dyDescent="0.25">
      <c r="AJ5645" s="26">
        <v>683</v>
      </c>
      <c r="AK5645" s="26">
        <v>1816035</v>
      </c>
      <c r="AL5645" s="264">
        <v>43435.395833333336</v>
      </c>
      <c r="AM5645" s="26" t="s">
        <v>565</v>
      </c>
      <c r="AN5645" s="26" t="s">
        <v>63</v>
      </c>
      <c r="AO5645" s="26" t="s">
        <v>156</v>
      </c>
      <c r="AP5645" s="26" t="s">
        <v>159</v>
      </c>
      <c r="AQ5645" s="26">
        <v>0</v>
      </c>
      <c r="AR5645" s="26">
        <v>90</v>
      </c>
      <c r="AS5645" s="26" t="s">
        <v>151</v>
      </c>
      <c r="AT5645" s="26" t="s">
        <v>610</v>
      </c>
      <c r="AU5645" s="26" t="s">
        <v>69</v>
      </c>
      <c r="AV5645" s="26" t="s">
        <v>63</v>
      </c>
      <c r="AW5645" s="26" t="s">
        <v>63</v>
      </c>
      <c r="AX5645" s="26" t="s">
        <v>63</v>
      </c>
      <c r="AY5645" s="26">
        <v>43.886691999999897</v>
      </c>
      <c r="AZ5645" s="26">
        <v>-100.87393400000001</v>
      </c>
      <c r="BA5645" s="26" t="s">
        <v>158</v>
      </c>
      <c r="BB5645" s="26" t="s">
        <v>609</v>
      </c>
      <c r="BC5645" s="26" t="s">
        <v>620</v>
      </c>
      <c r="BD5645" s="26" t="s">
        <v>615</v>
      </c>
      <c r="BE5645" s="26"/>
      <c r="BF5645" s="26" t="s">
        <v>68</v>
      </c>
      <c r="BG5645" s="26" t="s">
        <v>209</v>
      </c>
      <c r="BH5645" s="26" t="s">
        <v>146</v>
      </c>
      <c r="BI5645" s="26">
        <v>12</v>
      </c>
      <c r="BJ5645" s="26" t="s">
        <v>217</v>
      </c>
    </row>
    <row r="5646" spans="36:62" x14ac:dyDescent="0.25">
      <c r="AJ5646" s="26">
        <v>684</v>
      </c>
      <c r="AK5646" s="26">
        <v>1816120</v>
      </c>
      <c r="AL5646" s="264">
        <v>43435.844444444447</v>
      </c>
      <c r="AM5646" s="26" t="s">
        <v>565</v>
      </c>
      <c r="AN5646" s="26" t="s">
        <v>63</v>
      </c>
      <c r="AO5646" s="26" t="s">
        <v>156</v>
      </c>
      <c r="AP5646" s="26" t="s">
        <v>159</v>
      </c>
      <c r="AQ5646" s="26">
        <v>0</v>
      </c>
      <c r="AR5646" s="26">
        <v>90</v>
      </c>
      <c r="AS5646" s="26" t="s">
        <v>151</v>
      </c>
      <c r="AT5646" s="26" t="s">
        <v>663</v>
      </c>
      <c r="AU5646" s="26" t="s">
        <v>63</v>
      </c>
      <c r="AV5646" s="26" t="s">
        <v>63</v>
      </c>
      <c r="AW5646" s="26" t="s">
        <v>63</v>
      </c>
      <c r="AX5646" s="26" t="s">
        <v>63</v>
      </c>
      <c r="AY5646" s="26">
        <v>43.886521000000002</v>
      </c>
      <c r="AZ5646" s="26">
        <v>-100.827376999999</v>
      </c>
      <c r="BA5646" s="26" t="s">
        <v>208</v>
      </c>
      <c r="BB5646" s="26" t="s">
        <v>611</v>
      </c>
      <c r="BC5646" s="26" t="s">
        <v>667</v>
      </c>
      <c r="BD5646" s="26" t="s">
        <v>615</v>
      </c>
      <c r="BE5646" s="26"/>
      <c r="BF5646" s="26" t="s">
        <v>68</v>
      </c>
      <c r="BG5646" s="26" t="s">
        <v>68</v>
      </c>
      <c r="BH5646" s="26" t="s">
        <v>160</v>
      </c>
      <c r="BI5646" s="26">
        <v>12</v>
      </c>
      <c r="BJ5646" s="26" t="s">
        <v>217</v>
      </c>
    </row>
    <row r="5647" spans="36:62" x14ac:dyDescent="0.25">
      <c r="AJ5647" s="26">
        <v>685</v>
      </c>
      <c r="AK5647" s="26">
        <v>1816161</v>
      </c>
      <c r="AL5647" s="264">
        <v>43435.878472222219</v>
      </c>
      <c r="AM5647" s="26" t="s">
        <v>147</v>
      </c>
      <c r="AN5647" s="26" t="s">
        <v>63</v>
      </c>
      <c r="AO5647" s="26" t="s">
        <v>156</v>
      </c>
      <c r="AP5647" s="26" t="s">
        <v>159</v>
      </c>
      <c r="AQ5647" s="26">
        <v>0</v>
      </c>
      <c r="AR5647" s="26">
        <v>90</v>
      </c>
      <c r="AS5647" s="26" t="s">
        <v>151</v>
      </c>
      <c r="AT5647" s="26" t="s">
        <v>613</v>
      </c>
      <c r="AU5647" s="26" t="s">
        <v>63</v>
      </c>
      <c r="AV5647" s="26" t="s">
        <v>63</v>
      </c>
      <c r="AW5647" s="26" t="s">
        <v>63</v>
      </c>
      <c r="AX5647" s="26" t="s">
        <v>63</v>
      </c>
      <c r="AY5647" s="26">
        <v>43.836261999999898</v>
      </c>
      <c r="AZ5647" s="26">
        <v>-101.636927999999</v>
      </c>
      <c r="BA5647" s="26" t="s">
        <v>482</v>
      </c>
      <c r="BB5647" s="26" t="s">
        <v>609</v>
      </c>
      <c r="BC5647" s="26" t="s">
        <v>759</v>
      </c>
      <c r="BD5647" s="26" t="s">
        <v>615</v>
      </c>
      <c r="BE5647" s="26"/>
      <c r="BF5647" s="26" t="s">
        <v>760</v>
      </c>
      <c r="BG5647" s="26" t="s">
        <v>209</v>
      </c>
      <c r="BH5647" s="26" t="s">
        <v>175</v>
      </c>
      <c r="BI5647" s="26">
        <v>12</v>
      </c>
      <c r="BJ5647" s="26" t="s">
        <v>21</v>
      </c>
    </row>
    <row r="5648" spans="36:62" x14ac:dyDescent="0.25">
      <c r="AJ5648" s="26">
        <v>686</v>
      </c>
      <c r="AK5648" s="26">
        <v>1816775</v>
      </c>
      <c r="AL5648" s="264">
        <v>43458.048611111109</v>
      </c>
      <c r="AM5648" s="26" t="s">
        <v>147</v>
      </c>
      <c r="AN5648" s="26" t="s">
        <v>63</v>
      </c>
      <c r="AO5648" s="26"/>
      <c r="AP5648" s="26"/>
      <c r="AQ5648" s="26">
        <v>-1</v>
      </c>
      <c r="AR5648" s="26">
        <v>90</v>
      </c>
      <c r="AS5648" s="26" t="s">
        <v>151</v>
      </c>
      <c r="AT5648" s="26" t="s">
        <v>71</v>
      </c>
      <c r="AU5648" s="26" t="s">
        <v>63</v>
      </c>
      <c r="AV5648" s="26" t="s">
        <v>63</v>
      </c>
      <c r="AW5648" s="26" t="s">
        <v>63</v>
      </c>
      <c r="AX5648" s="26" t="s">
        <v>63</v>
      </c>
      <c r="AY5648" s="26">
        <v>43.886885999999897</v>
      </c>
      <c r="AZ5648" s="26">
        <v>-101.130194</v>
      </c>
      <c r="BA5648" s="26" t="s">
        <v>166</v>
      </c>
      <c r="BB5648" s="26" t="s">
        <v>609</v>
      </c>
      <c r="BC5648" s="26" t="s">
        <v>167</v>
      </c>
      <c r="BD5648" s="26" t="s">
        <v>154</v>
      </c>
      <c r="BE5648" s="26"/>
      <c r="BF5648" s="26" t="s">
        <v>99</v>
      </c>
      <c r="BG5648" s="26" t="s">
        <v>167</v>
      </c>
      <c r="BH5648" s="26" t="s">
        <v>99</v>
      </c>
      <c r="BI5648" s="26">
        <v>12</v>
      </c>
      <c r="BJ5648" s="26" t="s">
        <v>217</v>
      </c>
    </row>
    <row r="5649" spans="36:62" x14ac:dyDescent="0.25">
      <c r="AJ5649" s="26">
        <v>687</v>
      </c>
      <c r="AK5649" s="26">
        <v>1816641</v>
      </c>
      <c r="AL5649" s="264">
        <v>43453.958333333336</v>
      </c>
      <c r="AM5649" s="26" t="s">
        <v>565</v>
      </c>
      <c r="AN5649" s="26" t="s">
        <v>63</v>
      </c>
      <c r="AO5649" s="26"/>
      <c r="AP5649" s="26"/>
      <c r="AQ5649" s="26">
        <v>-1</v>
      </c>
      <c r="AR5649" s="26">
        <v>83</v>
      </c>
      <c r="AS5649" s="26" t="s">
        <v>151</v>
      </c>
      <c r="AT5649" s="26" t="s">
        <v>71</v>
      </c>
      <c r="AU5649" s="26" t="s">
        <v>63</v>
      </c>
      <c r="AV5649" s="26" t="s">
        <v>63</v>
      </c>
      <c r="AW5649" s="26" t="s">
        <v>63</v>
      </c>
      <c r="AX5649" s="26" t="s">
        <v>63</v>
      </c>
      <c r="AY5649" s="26">
        <v>43.7469439999999</v>
      </c>
      <c r="AZ5649" s="26">
        <v>-100.682939</v>
      </c>
      <c r="BA5649" s="26" t="s">
        <v>485</v>
      </c>
      <c r="BB5649" s="26" t="s">
        <v>165</v>
      </c>
      <c r="BC5649" s="26" t="s">
        <v>167</v>
      </c>
      <c r="BD5649" s="26" t="s">
        <v>154</v>
      </c>
      <c r="BE5649" s="26"/>
      <c r="BF5649" s="26" t="s">
        <v>99</v>
      </c>
      <c r="BG5649" s="26" t="s">
        <v>167</v>
      </c>
      <c r="BH5649" s="26" t="s">
        <v>99</v>
      </c>
      <c r="BI5649" s="26">
        <v>12</v>
      </c>
      <c r="BJ5649" s="26" t="s">
        <v>217</v>
      </c>
    </row>
    <row r="5650" spans="36:62" x14ac:dyDescent="0.25">
      <c r="AJ5650" s="26">
        <v>688</v>
      </c>
      <c r="AK5650" s="26">
        <v>1817069</v>
      </c>
      <c r="AL5650" s="264">
        <v>43461.440972222219</v>
      </c>
      <c r="AM5650" s="26" t="s">
        <v>565</v>
      </c>
      <c r="AN5650" s="26" t="s">
        <v>63</v>
      </c>
      <c r="AO5650" s="26" t="s">
        <v>156</v>
      </c>
      <c r="AP5650" s="26" t="s">
        <v>648</v>
      </c>
      <c r="AQ5650" s="26">
        <v>0</v>
      </c>
      <c r="AR5650" s="26">
        <v>90</v>
      </c>
      <c r="AS5650" s="26" t="s">
        <v>151</v>
      </c>
      <c r="AT5650" s="26" t="s">
        <v>71</v>
      </c>
      <c r="AU5650" s="26" t="s">
        <v>63</v>
      </c>
      <c r="AV5650" s="26" t="s">
        <v>63</v>
      </c>
      <c r="AW5650" s="26" t="s">
        <v>63</v>
      </c>
      <c r="AX5650" s="26" t="s">
        <v>63</v>
      </c>
      <c r="AY5650" s="26">
        <v>43.883229</v>
      </c>
      <c r="AZ5650" s="26">
        <v>-100.692998</v>
      </c>
      <c r="BA5650" s="26" t="s">
        <v>490</v>
      </c>
      <c r="BB5650" s="26" t="s">
        <v>609</v>
      </c>
      <c r="BC5650" s="26" t="s">
        <v>1316</v>
      </c>
      <c r="BD5650" s="26" t="s">
        <v>681</v>
      </c>
      <c r="BE5650" s="26"/>
      <c r="BF5650" s="26" t="s">
        <v>68</v>
      </c>
      <c r="BG5650" s="26" t="s">
        <v>68</v>
      </c>
      <c r="BH5650" s="26" t="s">
        <v>646</v>
      </c>
      <c r="BI5650" s="26">
        <v>12</v>
      </c>
      <c r="BJ5650" s="26" t="s">
        <v>217</v>
      </c>
    </row>
    <row r="5651" spans="36:62" x14ac:dyDescent="0.25">
      <c r="AJ5651" s="26">
        <v>689</v>
      </c>
      <c r="AK5651" s="26">
        <v>1817823</v>
      </c>
      <c r="AL5651" s="264">
        <v>43254.568055555559</v>
      </c>
      <c r="AM5651" s="26" t="s">
        <v>565</v>
      </c>
      <c r="AN5651" s="26" t="s">
        <v>63</v>
      </c>
      <c r="AO5651" s="26"/>
      <c r="AP5651" s="26"/>
      <c r="AQ5651" s="26">
        <v>-1</v>
      </c>
      <c r="AR5651" s="26">
        <v>90</v>
      </c>
      <c r="AS5651" s="26" t="s">
        <v>151</v>
      </c>
      <c r="AT5651" s="26" t="s">
        <v>71</v>
      </c>
      <c r="AU5651" s="26" t="s">
        <v>63</v>
      </c>
      <c r="AV5651" s="26" t="s">
        <v>63</v>
      </c>
      <c r="AW5651" s="26" t="s">
        <v>63</v>
      </c>
      <c r="AX5651" s="26" t="s">
        <v>63</v>
      </c>
      <c r="AY5651" s="26">
        <v>43.883141000000002</v>
      </c>
      <c r="AZ5651" s="26">
        <v>-100.716835</v>
      </c>
      <c r="BA5651" s="26" t="s">
        <v>166</v>
      </c>
      <c r="BB5651" s="26" t="s">
        <v>611</v>
      </c>
      <c r="BC5651" s="26" t="s">
        <v>167</v>
      </c>
      <c r="BD5651" s="26" t="s">
        <v>154</v>
      </c>
      <c r="BE5651" s="26"/>
      <c r="BF5651" s="26" t="s">
        <v>99</v>
      </c>
      <c r="BG5651" s="26" t="s">
        <v>167</v>
      </c>
      <c r="BH5651" s="26" t="s">
        <v>99</v>
      </c>
      <c r="BI5651" s="26">
        <v>12</v>
      </c>
      <c r="BJ5651" s="26" t="s">
        <v>217</v>
      </c>
    </row>
    <row r="5652" spans="36:62" x14ac:dyDescent="0.25">
      <c r="AJ5652" s="26">
        <v>690</v>
      </c>
      <c r="AK5652" s="26">
        <v>1817824</v>
      </c>
      <c r="AL5652" s="264">
        <v>43254.087500000001</v>
      </c>
      <c r="AM5652" s="26" t="s">
        <v>565</v>
      </c>
      <c r="AN5652" s="26" t="s">
        <v>63</v>
      </c>
      <c r="AO5652" s="26"/>
      <c r="AP5652" s="26"/>
      <c r="AQ5652" s="26">
        <v>-1</v>
      </c>
      <c r="AR5652" s="26">
        <v>90</v>
      </c>
      <c r="AS5652" s="26" t="s">
        <v>151</v>
      </c>
      <c r="AT5652" s="26" t="s">
        <v>71</v>
      </c>
      <c r="AU5652" s="26" t="s">
        <v>63</v>
      </c>
      <c r="AV5652" s="26" t="s">
        <v>63</v>
      </c>
      <c r="AW5652" s="26" t="s">
        <v>63</v>
      </c>
      <c r="AX5652" s="26" t="s">
        <v>63</v>
      </c>
      <c r="AY5652" s="26">
        <v>43.883141000000002</v>
      </c>
      <c r="AZ5652" s="26">
        <v>-100.716835</v>
      </c>
      <c r="BA5652" s="26" t="s">
        <v>166</v>
      </c>
      <c r="BB5652" s="26" t="s">
        <v>611</v>
      </c>
      <c r="BC5652" s="26" t="s">
        <v>167</v>
      </c>
      <c r="BD5652" s="26" t="s">
        <v>154</v>
      </c>
      <c r="BE5652" s="26"/>
      <c r="BF5652" s="26" t="s">
        <v>99</v>
      </c>
      <c r="BG5652" s="26" t="s">
        <v>167</v>
      </c>
      <c r="BH5652" s="26" t="s">
        <v>99</v>
      </c>
      <c r="BI5652" s="26">
        <v>12</v>
      </c>
      <c r="BJ5652" s="26" t="s">
        <v>217</v>
      </c>
    </row>
    <row r="5653" spans="36:62" x14ac:dyDescent="0.25">
      <c r="AJ5653" s="26">
        <v>691</v>
      </c>
      <c r="AK5653" s="26">
        <v>1817827</v>
      </c>
      <c r="AL5653" s="264">
        <v>43433.239583333336</v>
      </c>
      <c r="AM5653" s="26" t="s">
        <v>565</v>
      </c>
      <c r="AN5653" s="26" t="s">
        <v>63</v>
      </c>
      <c r="AO5653" s="26"/>
      <c r="AP5653" s="26"/>
      <c r="AQ5653" s="26">
        <v>-1</v>
      </c>
      <c r="AR5653" s="26">
        <v>83</v>
      </c>
      <c r="AS5653" s="26" t="s">
        <v>151</v>
      </c>
      <c r="AT5653" s="26" t="s">
        <v>71</v>
      </c>
      <c r="AU5653" s="26" t="s">
        <v>63</v>
      </c>
      <c r="AV5653" s="26" t="s">
        <v>63</v>
      </c>
      <c r="AW5653" s="26" t="s">
        <v>63</v>
      </c>
      <c r="AX5653" s="26" t="s">
        <v>63</v>
      </c>
      <c r="AY5653" s="26">
        <v>43.802076</v>
      </c>
      <c r="AZ5653" s="26">
        <v>-100.689290999999</v>
      </c>
      <c r="BA5653" s="26" t="s">
        <v>494</v>
      </c>
      <c r="BB5653" s="26" t="s">
        <v>165</v>
      </c>
      <c r="BC5653" s="26" t="s">
        <v>167</v>
      </c>
      <c r="BD5653" s="26" t="s">
        <v>154</v>
      </c>
      <c r="BE5653" s="26"/>
      <c r="BF5653" s="26" t="s">
        <v>99</v>
      </c>
      <c r="BG5653" s="26" t="s">
        <v>167</v>
      </c>
      <c r="BH5653" s="26" t="s">
        <v>99</v>
      </c>
      <c r="BI5653" s="26">
        <v>12</v>
      </c>
      <c r="BJ5653" s="26" t="s">
        <v>217</v>
      </c>
    </row>
    <row r="5654" spans="36:62" x14ac:dyDescent="0.25">
      <c r="AJ5654" s="26">
        <v>692</v>
      </c>
      <c r="AK5654" s="26">
        <v>1900193</v>
      </c>
      <c r="AL5654" s="264">
        <v>43476.795138888891</v>
      </c>
      <c r="AM5654" s="26" t="s">
        <v>565</v>
      </c>
      <c r="AN5654" s="26" t="s">
        <v>63</v>
      </c>
      <c r="AO5654" s="26"/>
      <c r="AP5654" s="26"/>
      <c r="AQ5654" s="26">
        <v>-1</v>
      </c>
      <c r="AR5654" s="26">
        <v>90</v>
      </c>
      <c r="AS5654" s="26" t="s">
        <v>151</v>
      </c>
      <c r="AT5654" s="26" t="s">
        <v>74</v>
      </c>
      <c r="AU5654" s="26" t="s">
        <v>63</v>
      </c>
      <c r="AV5654" s="26" t="s">
        <v>63</v>
      </c>
      <c r="AW5654" s="26" t="s">
        <v>63</v>
      </c>
      <c r="AX5654" s="26" t="s">
        <v>63</v>
      </c>
      <c r="AY5654" s="26">
        <v>43.886757000000003</v>
      </c>
      <c r="AZ5654" s="26">
        <v>-100.829545999999</v>
      </c>
      <c r="BA5654" s="26" t="s">
        <v>158</v>
      </c>
      <c r="BB5654" s="26" t="s">
        <v>609</v>
      </c>
      <c r="BC5654" s="26" t="s">
        <v>167</v>
      </c>
      <c r="BD5654" s="26" t="s">
        <v>154</v>
      </c>
      <c r="BE5654" s="26"/>
      <c r="BF5654" s="26" t="s">
        <v>99</v>
      </c>
      <c r="BG5654" s="26" t="s">
        <v>167</v>
      </c>
      <c r="BH5654" s="26" t="s">
        <v>99</v>
      </c>
      <c r="BI5654" s="26">
        <v>12</v>
      </c>
      <c r="BJ5654" s="26" t="s">
        <v>217</v>
      </c>
    </row>
    <row r="5655" spans="36:62" x14ac:dyDescent="0.25">
      <c r="AJ5655" s="26">
        <v>694</v>
      </c>
      <c r="AK5655" s="26">
        <v>1900485</v>
      </c>
      <c r="AL5655" s="264">
        <v>43483.322916666664</v>
      </c>
      <c r="AM5655" s="26" t="s">
        <v>147</v>
      </c>
      <c r="AN5655" s="26" t="s">
        <v>63</v>
      </c>
      <c r="AO5655" s="26" t="s">
        <v>156</v>
      </c>
      <c r="AP5655" s="26" t="s">
        <v>159</v>
      </c>
      <c r="AQ5655" s="26">
        <v>0</v>
      </c>
      <c r="AR5655" s="26">
        <v>90</v>
      </c>
      <c r="AS5655" s="26" t="s">
        <v>151</v>
      </c>
      <c r="AT5655" s="26" t="s">
        <v>654</v>
      </c>
      <c r="AU5655" s="26" t="s">
        <v>63</v>
      </c>
      <c r="AV5655" s="26" t="s">
        <v>63</v>
      </c>
      <c r="AW5655" s="26" t="s">
        <v>63</v>
      </c>
      <c r="AX5655" s="26" t="s">
        <v>63</v>
      </c>
      <c r="AY5655" s="26">
        <v>43.835948000000002</v>
      </c>
      <c r="AZ5655" s="26">
        <v>-101.65455900000001</v>
      </c>
      <c r="BA5655" s="26" t="s">
        <v>166</v>
      </c>
      <c r="BB5655" s="26" t="s">
        <v>611</v>
      </c>
      <c r="BC5655" s="26" t="s">
        <v>614</v>
      </c>
      <c r="BD5655" s="26" t="s">
        <v>615</v>
      </c>
      <c r="BE5655" s="26"/>
      <c r="BF5655" s="26" t="s">
        <v>68</v>
      </c>
      <c r="BG5655" s="26" t="s">
        <v>68</v>
      </c>
      <c r="BH5655" s="26" t="s">
        <v>160</v>
      </c>
      <c r="BI5655" s="26">
        <v>12</v>
      </c>
      <c r="BJ5655" s="26" t="s">
        <v>217</v>
      </c>
    </row>
    <row r="5656" spans="36:62" x14ac:dyDescent="0.25">
      <c r="AJ5656" s="26">
        <v>695</v>
      </c>
      <c r="AK5656" s="26">
        <v>1900499</v>
      </c>
      <c r="AL5656" s="264">
        <v>43476.114583333336</v>
      </c>
      <c r="AM5656" s="26" t="s">
        <v>565</v>
      </c>
      <c r="AN5656" s="26" t="s">
        <v>63</v>
      </c>
      <c r="AO5656" s="26"/>
      <c r="AP5656" s="26"/>
      <c r="AQ5656" s="26">
        <v>-1</v>
      </c>
      <c r="AR5656" s="26">
        <v>90</v>
      </c>
      <c r="AS5656" s="26" t="s">
        <v>151</v>
      </c>
      <c r="AT5656" s="26" t="s">
        <v>71</v>
      </c>
      <c r="AU5656" s="26" t="s">
        <v>63</v>
      </c>
      <c r="AV5656" s="26" t="s">
        <v>63</v>
      </c>
      <c r="AW5656" s="26" t="s">
        <v>63</v>
      </c>
      <c r="AX5656" s="26" t="s">
        <v>63</v>
      </c>
      <c r="AY5656" s="26">
        <v>43.900939000000001</v>
      </c>
      <c r="AZ5656" s="26">
        <v>-100.981337999999</v>
      </c>
      <c r="BA5656" s="26" t="s">
        <v>158</v>
      </c>
      <c r="BB5656" s="26" t="s">
        <v>611</v>
      </c>
      <c r="BC5656" s="26" t="s">
        <v>167</v>
      </c>
      <c r="BD5656" s="26" t="s">
        <v>154</v>
      </c>
      <c r="BE5656" s="26"/>
      <c r="BF5656" s="26" t="s">
        <v>99</v>
      </c>
      <c r="BG5656" s="26" t="s">
        <v>167</v>
      </c>
      <c r="BH5656" s="26" t="s">
        <v>99</v>
      </c>
      <c r="BI5656" s="26">
        <v>12</v>
      </c>
      <c r="BJ5656" s="26" t="s">
        <v>217</v>
      </c>
    </row>
    <row r="5657" spans="36:62" x14ac:dyDescent="0.25">
      <c r="AJ5657" s="26">
        <v>696</v>
      </c>
      <c r="AK5657" s="26">
        <v>1817930</v>
      </c>
      <c r="AL5657" s="264">
        <v>43462.916666666664</v>
      </c>
      <c r="AM5657" s="26" t="s">
        <v>147</v>
      </c>
      <c r="AN5657" s="26" t="s">
        <v>63</v>
      </c>
      <c r="AO5657" s="26"/>
      <c r="AP5657" s="26"/>
      <c r="AQ5657" s="26">
        <v>-1</v>
      </c>
      <c r="AR5657" s="26">
        <v>90</v>
      </c>
      <c r="AS5657" s="26" t="s">
        <v>151</v>
      </c>
      <c r="AT5657" s="26" t="s">
        <v>71</v>
      </c>
      <c r="AU5657" s="26" t="s">
        <v>63</v>
      </c>
      <c r="AV5657" s="26" t="s">
        <v>63</v>
      </c>
      <c r="AW5657" s="26" t="s">
        <v>63</v>
      </c>
      <c r="AX5657" s="26" t="s">
        <v>63</v>
      </c>
      <c r="AY5657" s="26">
        <v>43.844954999999899</v>
      </c>
      <c r="AZ5657" s="26">
        <v>-101.511205</v>
      </c>
      <c r="BA5657" s="26" t="s">
        <v>158</v>
      </c>
      <c r="BB5657" s="26" t="s">
        <v>611</v>
      </c>
      <c r="BC5657" s="26" t="s">
        <v>167</v>
      </c>
      <c r="BD5657" s="26" t="s">
        <v>154</v>
      </c>
      <c r="BE5657" s="26"/>
      <c r="BF5657" s="26" t="s">
        <v>99</v>
      </c>
      <c r="BG5657" s="26" t="s">
        <v>167</v>
      </c>
      <c r="BH5657" s="26" t="s">
        <v>99</v>
      </c>
      <c r="BI5657" s="26">
        <v>12</v>
      </c>
      <c r="BJ5657" s="26" t="s">
        <v>217</v>
      </c>
    </row>
    <row r="5658" spans="36:62" x14ac:dyDescent="0.25">
      <c r="AJ5658" s="26">
        <v>699</v>
      </c>
      <c r="AK5658" s="26">
        <v>1901007</v>
      </c>
      <c r="AL5658" s="264">
        <v>43492.34097222222</v>
      </c>
      <c r="AM5658" s="26" t="s">
        <v>147</v>
      </c>
      <c r="AN5658" s="26" t="s">
        <v>63</v>
      </c>
      <c r="AO5658" s="26" t="s">
        <v>156</v>
      </c>
      <c r="AP5658" s="26" t="s">
        <v>159</v>
      </c>
      <c r="AQ5658" s="26">
        <v>0</v>
      </c>
      <c r="AR5658" s="26">
        <v>90</v>
      </c>
      <c r="AS5658" s="26" t="s">
        <v>151</v>
      </c>
      <c r="AT5658" s="26" t="s">
        <v>616</v>
      </c>
      <c r="AU5658" s="26" t="s">
        <v>63</v>
      </c>
      <c r="AV5658" s="26" t="s">
        <v>63</v>
      </c>
      <c r="AW5658" s="26" t="s">
        <v>63</v>
      </c>
      <c r="AX5658" s="26" t="s">
        <v>63</v>
      </c>
      <c r="AY5658" s="26">
        <v>43.854827999999898</v>
      </c>
      <c r="AZ5658" s="26">
        <v>-101.199258999999</v>
      </c>
      <c r="BA5658" s="26" t="s">
        <v>158</v>
      </c>
      <c r="BB5658" s="26" t="s">
        <v>611</v>
      </c>
      <c r="BC5658" s="26" t="s">
        <v>667</v>
      </c>
      <c r="BD5658" s="26" t="s">
        <v>615</v>
      </c>
      <c r="BE5658" s="26"/>
      <c r="BF5658" s="26" t="s">
        <v>68</v>
      </c>
      <c r="BG5658" s="26" t="s">
        <v>68</v>
      </c>
      <c r="BH5658" s="26" t="s">
        <v>160</v>
      </c>
      <c r="BI5658" s="26">
        <v>12</v>
      </c>
      <c r="BJ5658" s="26" t="s">
        <v>217</v>
      </c>
    </row>
    <row r="5659" spans="36:62" x14ac:dyDescent="0.25">
      <c r="AJ5659" s="26">
        <v>700</v>
      </c>
      <c r="AK5659" s="26">
        <v>1901008</v>
      </c>
      <c r="AL5659" s="264">
        <v>43492.265277777777</v>
      </c>
      <c r="AM5659" s="26" t="s">
        <v>147</v>
      </c>
      <c r="AN5659" s="26" t="s">
        <v>63</v>
      </c>
      <c r="AO5659" s="26" t="s">
        <v>156</v>
      </c>
      <c r="AP5659" s="26" t="s">
        <v>159</v>
      </c>
      <c r="AQ5659" s="26">
        <v>0</v>
      </c>
      <c r="AR5659" s="26">
        <v>90</v>
      </c>
      <c r="AS5659" s="26" t="s">
        <v>151</v>
      </c>
      <c r="AT5659" s="26" t="s">
        <v>1498</v>
      </c>
      <c r="AU5659" s="26" t="s">
        <v>63</v>
      </c>
      <c r="AV5659" s="26" t="s">
        <v>63</v>
      </c>
      <c r="AW5659" s="26" t="s">
        <v>63</v>
      </c>
      <c r="AX5659" s="26" t="s">
        <v>63</v>
      </c>
      <c r="AY5659" s="26">
        <v>43.855218999999899</v>
      </c>
      <c r="AZ5659" s="26">
        <v>-101.199055</v>
      </c>
      <c r="BA5659" s="26" t="s">
        <v>208</v>
      </c>
      <c r="BB5659" s="26" t="s">
        <v>609</v>
      </c>
      <c r="BC5659" s="26" t="s">
        <v>667</v>
      </c>
      <c r="BD5659" s="26" t="s">
        <v>615</v>
      </c>
      <c r="BE5659" s="26"/>
      <c r="BF5659" s="26" t="s">
        <v>68</v>
      </c>
      <c r="BG5659" s="26" t="s">
        <v>209</v>
      </c>
      <c r="BH5659" s="26" t="s">
        <v>160</v>
      </c>
      <c r="BI5659" s="26">
        <v>12</v>
      </c>
      <c r="BJ5659" s="26" t="s">
        <v>217</v>
      </c>
    </row>
    <row r="5660" spans="36:62" x14ac:dyDescent="0.25">
      <c r="AJ5660" s="26">
        <v>701</v>
      </c>
      <c r="AK5660" s="26">
        <v>1901016</v>
      </c>
      <c r="AL5660" s="264">
        <v>43490.843055555553</v>
      </c>
      <c r="AM5660" s="26" t="s">
        <v>147</v>
      </c>
      <c r="AN5660" s="26" t="s">
        <v>63</v>
      </c>
      <c r="AO5660" s="26" t="s">
        <v>156</v>
      </c>
      <c r="AP5660" s="26" t="s">
        <v>159</v>
      </c>
      <c r="AQ5660" s="26">
        <v>0</v>
      </c>
      <c r="AR5660" s="26">
        <v>90</v>
      </c>
      <c r="AS5660" s="26" t="s">
        <v>151</v>
      </c>
      <c r="AT5660" s="26" t="s">
        <v>613</v>
      </c>
      <c r="AU5660" s="26" t="s">
        <v>63</v>
      </c>
      <c r="AV5660" s="26" t="s">
        <v>63</v>
      </c>
      <c r="AW5660" s="26" t="s">
        <v>63</v>
      </c>
      <c r="AX5660" s="26" t="s">
        <v>63</v>
      </c>
      <c r="AY5660" s="26">
        <v>43.851166999999897</v>
      </c>
      <c r="AZ5660" s="26">
        <v>-101.471396999999</v>
      </c>
      <c r="BA5660" s="26" t="s">
        <v>185</v>
      </c>
      <c r="BB5660" s="26" t="s">
        <v>609</v>
      </c>
      <c r="BC5660" s="26" t="s">
        <v>614</v>
      </c>
      <c r="BD5660" s="26" t="s">
        <v>615</v>
      </c>
      <c r="BE5660" s="26"/>
      <c r="BF5660" s="26" t="s">
        <v>68</v>
      </c>
      <c r="BG5660" s="26" t="s">
        <v>68</v>
      </c>
      <c r="BH5660" s="26" t="s">
        <v>160</v>
      </c>
      <c r="BI5660" s="26">
        <v>12</v>
      </c>
      <c r="BJ5660" s="26" t="s">
        <v>217</v>
      </c>
    </row>
    <row r="5661" spans="36:62" x14ac:dyDescent="0.25">
      <c r="AJ5661" s="26">
        <v>702</v>
      </c>
      <c r="AK5661" s="26">
        <v>1901653</v>
      </c>
      <c r="AL5661" s="264">
        <v>43510.743055555555</v>
      </c>
      <c r="AM5661" s="26" t="s">
        <v>147</v>
      </c>
      <c r="AN5661" s="26" t="s">
        <v>63</v>
      </c>
      <c r="AO5661" s="26"/>
      <c r="AP5661" s="26"/>
      <c r="AQ5661" s="26">
        <v>-1</v>
      </c>
      <c r="AR5661" s="26">
        <v>90</v>
      </c>
      <c r="AS5661" s="26" t="s">
        <v>151</v>
      </c>
      <c r="AT5661" s="26" t="s">
        <v>71</v>
      </c>
      <c r="AU5661" s="26" t="s">
        <v>63</v>
      </c>
      <c r="AV5661" s="26" t="s">
        <v>63</v>
      </c>
      <c r="AW5661" s="26" t="s">
        <v>63</v>
      </c>
      <c r="AX5661" s="26" t="s">
        <v>63</v>
      </c>
      <c r="AY5661" s="26">
        <v>43.850879999999897</v>
      </c>
      <c r="AZ5661" s="26">
        <v>-101.3699</v>
      </c>
      <c r="BA5661" s="26" t="s">
        <v>166</v>
      </c>
      <c r="BB5661" s="26" t="s">
        <v>609</v>
      </c>
      <c r="BC5661" s="26" t="s">
        <v>167</v>
      </c>
      <c r="BD5661" s="26" t="s">
        <v>154</v>
      </c>
      <c r="BE5661" s="26"/>
      <c r="BF5661" s="26" t="s">
        <v>99</v>
      </c>
      <c r="BG5661" s="26" t="s">
        <v>167</v>
      </c>
      <c r="BH5661" s="26" t="s">
        <v>99</v>
      </c>
      <c r="BI5661" s="26">
        <v>12</v>
      </c>
      <c r="BJ5661" s="26" t="s">
        <v>217</v>
      </c>
    </row>
    <row r="5662" spans="36:62" x14ac:dyDescent="0.25">
      <c r="AJ5662" s="26">
        <v>703</v>
      </c>
      <c r="AK5662" s="26">
        <v>1901857</v>
      </c>
      <c r="AL5662" s="264">
        <v>43517.406944444447</v>
      </c>
      <c r="AM5662" s="26" t="s">
        <v>147</v>
      </c>
      <c r="AN5662" s="26" t="s">
        <v>63</v>
      </c>
      <c r="AO5662" s="26"/>
      <c r="AP5662" s="26"/>
      <c r="AQ5662" s="26">
        <v>-1</v>
      </c>
      <c r="AR5662" s="26">
        <v>90</v>
      </c>
      <c r="AS5662" s="26" t="s">
        <v>151</v>
      </c>
      <c r="AT5662" s="26" t="s">
        <v>613</v>
      </c>
      <c r="AU5662" s="26" t="s">
        <v>63</v>
      </c>
      <c r="AV5662" s="26" t="s">
        <v>63</v>
      </c>
      <c r="AW5662" s="26" t="s">
        <v>63</v>
      </c>
      <c r="AX5662" s="26" t="s">
        <v>63</v>
      </c>
      <c r="AY5662" s="26">
        <v>43.839136000000003</v>
      </c>
      <c r="AZ5662" s="26">
        <v>-101.53019</v>
      </c>
      <c r="BA5662" s="26" t="s">
        <v>491</v>
      </c>
      <c r="BB5662" s="26" t="s">
        <v>609</v>
      </c>
      <c r="BC5662" s="26" t="s">
        <v>167</v>
      </c>
      <c r="BD5662" s="26" t="s">
        <v>154</v>
      </c>
      <c r="BE5662" s="26"/>
      <c r="BF5662" s="26" t="s">
        <v>99</v>
      </c>
      <c r="BG5662" s="26" t="s">
        <v>167</v>
      </c>
      <c r="BH5662" s="26" t="s">
        <v>99</v>
      </c>
      <c r="BI5662" s="26">
        <v>12</v>
      </c>
      <c r="BJ5662" s="26" t="s">
        <v>217</v>
      </c>
    </row>
    <row r="5663" spans="36:62" x14ac:dyDescent="0.25">
      <c r="AJ5663" s="26">
        <v>704</v>
      </c>
      <c r="AK5663" s="26">
        <v>1901858</v>
      </c>
      <c r="AL5663" s="264">
        <v>43514.546527777777</v>
      </c>
      <c r="AM5663" s="26" t="s">
        <v>147</v>
      </c>
      <c r="AN5663" s="26" t="s">
        <v>63</v>
      </c>
      <c r="AO5663" s="26"/>
      <c r="AP5663" s="26"/>
      <c r="AQ5663" s="26">
        <v>-1</v>
      </c>
      <c r="AR5663" s="26">
        <v>90</v>
      </c>
      <c r="AS5663" s="26" t="s">
        <v>151</v>
      </c>
      <c r="AT5663" s="26" t="s">
        <v>71</v>
      </c>
      <c r="AU5663" s="26" t="s">
        <v>63</v>
      </c>
      <c r="AV5663" s="26" t="s">
        <v>63</v>
      </c>
      <c r="AW5663" s="26" t="s">
        <v>63</v>
      </c>
      <c r="AX5663" s="26" t="s">
        <v>63</v>
      </c>
      <c r="AY5663" s="26">
        <v>43.8373729999999</v>
      </c>
      <c r="AZ5663" s="26">
        <v>-101.534825999999</v>
      </c>
      <c r="BA5663" s="26" t="s">
        <v>166</v>
      </c>
      <c r="BB5663" s="26" t="s">
        <v>611</v>
      </c>
      <c r="BC5663" s="26" t="s">
        <v>167</v>
      </c>
      <c r="BD5663" s="26" t="s">
        <v>154</v>
      </c>
      <c r="BE5663" s="26"/>
      <c r="BF5663" s="26" t="s">
        <v>99</v>
      </c>
      <c r="BG5663" s="26" t="s">
        <v>167</v>
      </c>
      <c r="BH5663" s="26" t="s">
        <v>99</v>
      </c>
      <c r="BI5663" s="26">
        <v>12</v>
      </c>
      <c r="BJ5663" s="26" t="s">
        <v>217</v>
      </c>
    </row>
    <row r="5664" spans="36:62" x14ac:dyDescent="0.25">
      <c r="AJ5664" s="26">
        <v>706</v>
      </c>
      <c r="AK5664" s="26">
        <v>1818354</v>
      </c>
      <c r="AL5664" s="264">
        <v>43368.333333333336</v>
      </c>
      <c r="AM5664" s="26" t="s">
        <v>573</v>
      </c>
      <c r="AN5664" s="26" t="s">
        <v>63</v>
      </c>
      <c r="AO5664" s="26"/>
      <c r="AP5664" s="26"/>
      <c r="AQ5664" s="26">
        <v>-1</v>
      </c>
      <c r="AR5664" s="26">
        <v>83</v>
      </c>
      <c r="AS5664" s="26" t="s">
        <v>151</v>
      </c>
      <c r="AT5664" s="26" t="s">
        <v>77</v>
      </c>
      <c r="AU5664" s="26" t="s">
        <v>63</v>
      </c>
      <c r="AV5664" s="26" t="s">
        <v>63</v>
      </c>
      <c r="AW5664" s="26" t="s">
        <v>63</v>
      </c>
      <c r="AX5664" s="26" t="s">
        <v>63</v>
      </c>
      <c r="AY5664" s="26">
        <v>43.695070000000001</v>
      </c>
      <c r="AZ5664" s="26">
        <v>-100.705511</v>
      </c>
      <c r="BA5664" s="26" t="s">
        <v>185</v>
      </c>
      <c r="BB5664" s="26" t="s">
        <v>165</v>
      </c>
      <c r="BC5664" s="26" t="s">
        <v>167</v>
      </c>
      <c r="BD5664" s="26" t="s">
        <v>154</v>
      </c>
      <c r="BE5664" s="26"/>
      <c r="BF5664" s="26" t="s">
        <v>99</v>
      </c>
      <c r="BG5664" s="26" t="s">
        <v>167</v>
      </c>
      <c r="BH5664" s="26" t="s">
        <v>99</v>
      </c>
      <c r="BI5664" s="26">
        <v>12</v>
      </c>
      <c r="BJ5664" s="26" t="s">
        <v>217</v>
      </c>
    </row>
    <row r="5665" spans="36:62" x14ac:dyDescent="0.25">
      <c r="AJ5665" s="26">
        <v>707</v>
      </c>
      <c r="AK5665" s="26">
        <v>1818356</v>
      </c>
      <c r="AL5665" s="264">
        <v>43451.305555555555</v>
      </c>
      <c r="AM5665" s="26" t="s">
        <v>573</v>
      </c>
      <c r="AN5665" s="26" t="s">
        <v>63</v>
      </c>
      <c r="AO5665" s="26"/>
      <c r="AP5665" s="26"/>
      <c r="AQ5665" s="26">
        <v>-1</v>
      </c>
      <c r="AR5665" s="26">
        <v>83</v>
      </c>
      <c r="AS5665" s="26" t="s">
        <v>151</v>
      </c>
      <c r="AT5665" s="26" t="s">
        <v>71</v>
      </c>
      <c r="AU5665" s="26" t="s">
        <v>63</v>
      </c>
      <c r="AV5665" s="26" t="s">
        <v>63</v>
      </c>
      <c r="AW5665" s="26" t="s">
        <v>63</v>
      </c>
      <c r="AX5665" s="26" t="s">
        <v>63</v>
      </c>
      <c r="AY5665" s="26">
        <v>43.560831</v>
      </c>
      <c r="AZ5665" s="26">
        <v>-100.749942</v>
      </c>
      <c r="BA5665" s="26" t="s">
        <v>166</v>
      </c>
      <c r="BB5665" s="26" t="s">
        <v>165</v>
      </c>
      <c r="BC5665" s="26" t="s">
        <v>167</v>
      </c>
      <c r="BD5665" s="26" t="s">
        <v>154</v>
      </c>
      <c r="BE5665" s="26"/>
      <c r="BF5665" s="26" t="s">
        <v>99</v>
      </c>
      <c r="BG5665" s="26" t="s">
        <v>167</v>
      </c>
      <c r="BH5665" s="26" t="s">
        <v>99</v>
      </c>
      <c r="BI5665" s="26">
        <v>12</v>
      </c>
      <c r="BJ5665" s="26" t="s">
        <v>217</v>
      </c>
    </row>
    <row r="5666" spans="36:62" x14ac:dyDescent="0.25">
      <c r="AJ5666" s="26">
        <v>708</v>
      </c>
      <c r="AK5666" s="26">
        <v>1818358</v>
      </c>
      <c r="AL5666" s="264">
        <v>43437.949305555558</v>
      </c>
      <c r="AM5666" s="26" t="s">
        <v>573</v>
      </c>
      <c r="AN5666" s="26" t="s">
        <v>63</v>
      </c>
      <c r="AO5666" s="26"/>
      <c r="AP5666" s="26"/>
      <c r="AQ5666" s="26">
        <v>-1</v>
      </c>
      <c r="AR5666" s="26">
        <v>83</v>
      </c>
      <c r="AS5666" s="26" t="s">
        <v>151</v>
      </c>
      <c r="AT5666" s="26" t="s">
        <v>1535</v>
      </c>
      <c r="AU5666" s="26" t="s">
        <v>63</v>
      </c>
      <c r="AV5666" s="26" t="s">
        <v>63</v>
      </c>
      <c r="AW5666" s="26" t="s">
        <v>63</v>
      </c>
      <c r="AX5666" s="26" t="s">
        <v>63</v>
      </c>
      <c r="AY5666" s="26">
        <v>43.575857999999897</v>
      </c>
      <c r="AZ5666" s="26">
        <v>-100.750027</v>
      </c>
      <c r="BA5666" s="26" t="s">
        <v>158</v>
      </c>
      <c r="BB5666" s="26" t="s">
        <v>165</v>
      </c>
      <c r="BC5666" s="26" t="s">
        <v>167</v>
      </c>
      <c r="BD5666" s="26" t="s">
        <v>154</v>
      </c>
      <c r="BE5666" s="26"/>
      <c r="BF5666" s="26" t="s">
        <v>99</v>
      </c>
      <c r="BG5666" s="26" t="s">
        <v>167</v>
      </c>
      <c r="BH5666" s="26" t="s">
        <v>99</v>
      </c>
      <c r="BI5666" s="26">
        <v>12</v>
      </c>
      <c r="BJ5666" s="26" t="s">
        <v>217</v>
      </c>
    </row>
    <row r="5667" spans="36:62" x14ac:dyDescent="0.25">
      <c r="AJ5667" s="26">
        <v>710</v>
      </c>
      <c r="AK5667" s="26">
        <v>1818366</v>
      </c>
      <c r="AL5667" s="264">
        <v>43464.061805555553</v>
      </c>
      <c r="AM5667" s="26" t="s">
        <v>573</v>
      </c>
      <c r="AN5667" s="26" t="s">
        <v>63</v>
      </c>
      <c r="AO5667" s="26"/>
      <c r="AP5667" s="26"/>
      <c r="AQ5667" s="26">
        <v>-1</v>
      </c>
      <c r="AR5667" s="26">
        <v>83</v>
      </c>
      <c r="AS5667" s="26" t="s">
        <v>151</v>
      </c>
      <c r="AT5667" s="26" t="s">
        <v>71</v>
      </c>
      <c r="AU5667" s="26" t="s">
        <v>63</v>
      </c>
      <c r="AV5667" s="26" t="s">
        <v>63</v>
      </c>
      <c r="AW5667" s="26" t="s">
        <v>63</v>
      </c>
      <c r="AX5667" s="26" t="s">
        <v>63</v>
      </c>
      <c r="AY5667" s="26">
        <v>43.577164000000003</v>
      </c>
      <c r="AZ5667" s="26">
        <v>-100.750051999999</v>
      </c>
      <c r="BA5667" s="26" t="s">
        <v>166</v>
      </c>
      <c r="BB5667" s="26" t="s">
        <v>165</v>
      </c>
      <c r="BC5667" s="26" t="s">
        <v>167</v>
      </c>
      <c r="BD5667" s="26" t="s">
        <v>154</v>
      </c>
      <c r="BE5667" s="26"/>
      <c r="BF5667" s="26" t="s">
        <v>99</v>
      </c>
      <c r="BG5667" s="26" t="s">
        <v>167</v>
      </c>
      <c r="BH5667" s="26" t="s">
        <v>99</v>
      </c>
      <c r="BI5667" s="26">
        <v>12</v>
      </c>
      <c r="BJ5667" s="26" t="s">
        <v>217</v>
      </c>
    </row>
    <row r="5668" spans="36:62" x14ac:dyDescent="0.25">
      <c r="AJ5668" s="26">
        <v>711</v>
      </c>
      <c r="AK5668" s="26">
        <v>1901949</v>
      </c>
      <c r="AL5668" s="264">
        <v>43487.760416666664</v>
      </c>
      <c r="AM5668" s="26" t="s">
        <v>565</v>
      </c>
      <c r="AN5668" s="26" t="s">
        <v>63</v>
      </c>
      <c r="AO5668" s="26"/>
      <c r="AP5668" s="26"/>
      <c r="AQ5668" s="26">
        <v>-1</v>
      </c>
      <c r="AR5668" s="26">
        <v>90</v>
      </c>
      <c r="AS5668" s="26" t="s">
        <v>151</v>
      </c>
      <c r="AT5668" s="26" t="s">
        <v>71</v>
      </c>
      <c r="AU5668" s="26" t="s">
        <v>63</v>
      </c>
      <c r="AV5668" s="26" t="s">
        <v>63</v>
      </c>
      <c r="AW5668" s="26" t="s">
        <v>63</v>
      </c>
      <c r="AX5668" s="26" t="s">
        <v>63</v>
      </c>
      <c r="AY5668" s="26">
        <v>43.9009509999999</v>
      </c>
      <c r="AZ5668" s="26">
        <v>-101.02428</v>
      </c>
      <c r="BA5668" s="26" t="s">
        <v>158</v>
      </c>
      <c r="BB5668" s="26" t="s">
        <v>611</v>
      </c>
      <c r="BC5668" s="26" t="s">
        <v>167</v>
      </c>
      <c r="BD5668" s="26" t="s">
        <v>154</v>
      </c>
      <c r="BE5668" s="26"/>
      <c r="BF5668" s="26" t="s">
        <v>99</v>
      </c>
      <c r="BG5668" s="26" t="s">
        <v>167</v>
      </c>
      <c r="BH5668" s="26" t="s">
        <v>99</v>
      </c>
      <c r="BI5668" s="26">
        <v>12</v>
      </c>
      <c r="BJ5668" s="26" t="s">
        <v>217</v>
      </c>
    </row>
    <row r="5669" spans="36:62" x14ac:dyDescent="0.25">
      <c r="AJ5669" s="26">
        <v>712</v>
      </c>
      <c r="AK5669" s="26">
        <v>1902217</v>
      </c>
      <c r="AL5669" s="264">
        <v>43516.665277777778</v>
      </c>
      <c r="AM5669" s="26" t="s">
        <v>565</v>
      </c>
      <c r="AN5669" s="26" t="s">
        <v>63</v>
      </c>
      <c r="AO5669" s="26" t="s">
        <v>156</v>
      </c>
      <c r="AP5669" s="26" t="s">
        <v>159</v>
      </c>
      <c r="AQ5669" s="26">
        <v>0</v>
      </c>
      <c r="AR5669" s="26">
        <v>90</v>
      </c>
      <c r="AS5669" s="26" t="s">
        <v>151</v>
      </c>
      <c r="AT5669" s="26" t="s">
        <v>71</v>
      </c>
      <c r="AU5669" s="26" t="s">
        <v>63</v>
      </c>
      <c r="AV5669" s="26" t="s">
        <v>63</v>
      </c>
      <c r="AW5669" s="26" t="s">
        <v>63</v>
      </c>
      <c r="AX5669" s="26" t="s">
        <v>63</v>
      </c>
      <c r="AY5669" s="26">
        <v>43.88608</v>
      </c>
      <c r="AZ5669" s="26">
        <v>-100.751259</v>
      </c>
      <c r="BA5669" s="26" t="s">
        <v>567</v>
      </c>
      <c r="BB5669" s="26" t="s">
        <v>611</v>
      </c>
      <c r="BC5669" s="26" t="s">
        <v>614</v>
      </c>
      <c r="BD5669" s="26" t="s">
        <v>615</v>
      </c>
      <c r="BE5669" s="26" t="s">
        <v>677</v>
      </c>
      <c r="BF5669" s="26" t="s">
        <v>68</v>
      </c>
      <c r="BG5669" s="26" t="s">
        <v>68</v>
      </c>
      <c r="BH5669" s="26" t="s">
        <v>646</v>
      </c>
      <c r="BI5669" s="26">
        <v>12</v>
      </c>
      <c r="BJ5669" s="26" t="s">
        <v>217</v>
      </c>
    </row>
    <row r="5670" spans="36:62" x14ac:dyDescent="0.25">
      <c r="AJ5670" s="26">
        <v>713</v>
      </c>
      <c r="AK5670" s="26">
        <v>1901999</v>
      </c>
      <c r="AL5670" s="264">
        <v>43474.357638888891</v>
      </c>
      <c r="AM5670" s="26" t="s">
        <v>573</v>
      </c>
      <c r="AN5670" s="26" t="s">
        <v>63</v>
      </c>
      <c r="AO5670" s="26" t="s">
        <v>192</v>
      </c>
      <c r="AP5670" s="26" t="s">
        <v>159</v>
      </c>
      <c r="AQ5670" s="26">
        <v>0</v>
      </c>
      <c r="AR5670" s="26">
        <v>83</v>
      </c>
      <c r="AS5670" s="26" t="s">
        <v>151</v>
      </c>
      <c r="AT5670" s="26" t="s">
        <v>71</v>
      </c>
      <c r="AU5670" s="26" t="s">
        <v>63</v>
      </c>
      <c r="AV5670" s="26" t="s">
        <v>63</v>
      </c>
      <c r="AW5670" s="26" t="s">
        <v>63</v>
      </c>
      <c r="AX5670" s="26" t="s">
        <v>63</v>
      </c>
      <c r="AY5670" s="26">
        <v>43.590893999999899</v>
      </c>
      <c r="AZ5670" s="26">
        <v>-100.751870999999</v>
      </c>
      <c r="BA5670" s="26" t="s">
        <v>166</v>
      </c>
      <c r="BB5670" s="26" t="s">
        <v>157</v>
      </c>
      <c r="BC5670" s="26" t="s">
        <v>68</v>
      </c>
      <c r="BD5670" s="26" t="s">
        <v>154</v>
      </c>
      <c r="BE5670" s="26"/>
      <c r="BF5670" s="26" t="s">
        <v>68</v>
      </c>
      <c r="BG5670" s="26" t="s">
        <v>68</v>
      </c>
      <c r="BH5670" s="26" t="s">
        <v>146</v>
      </c>
      <c r="BI5670" s="26">
        <v>12</v>
      </c>
      <c r="BJ5670" s="26" t="s">
        <v>19</v>
      </c>
    </row>
    <row r="5671" spans="36:62" x14ac:dyDescent="0.25">
      <c r="AJ5671" s="26">
        <v>714</v>
      </c>
      <c r="AK5671" s="26">
        <v>1902000</v>
      </c>
      <c r="AL5671" s="264">
        <v>43476.357638888891</v>
      </c>
      <c r="AM5671" s="26" t="s">
        <v>573</v>
      </c>
      <c r="AN5671" s="26" t="s">
        <v>63</v>
      </c>
      <c r="AO5671" s="26" t="s">
        <v>192</v>
      </c>
      <c r="AP5671" s="26" t="s">
        <v>159</v>
      </c>
      <c r="AQ5671" s="26">
        <v>0</v>
      </c>
      <c r="AR5671" s="26">
        <v>83</v>
      </c>
      <c r="AS5671" s="26" t="s">
        <v>151</v>
      </c>
      <c r="AT5671" s="26" t="s">
        <v>71</v>
      </c>
      <c r="AU5671" s="26" t="s">
        <v>63</v>
      </c>
      <c r="AV5671" s="26" t="s">
        <v>63</v>
      </c>
      <c r="AW5671" s="26" t="s">
        <v>63</v>
      </c>
      <c r="AX5671" s="26" t="s">
        <v>63</v>
      </c>
      <c r="AY5671" s="26">
        <v>43.559859000000003</v>
      </c>
      <c r="AZ5671" s="26">
        <v>-100.74982300000001</v>
      </c>
      <c r="BA5671" s="26" t="s">
        <v>185</v>
      </c>
      <c r="BB5671" s="26" t="s">
        <v>157</v>
      </c>
      <c r="BC5671" s="26" t="s">
        <v>68</v>
      </c>
      <c r="BD5671" s="26" t="s">
        <v>154</v>
      </c>
      <c r="BE5671" s="26"/>
      <c r="BF5671" s="26" t="s">
        <v>68</v>
      </c>
      <c r="BG5671" s="26" t="s">
        <v>68</v>
      </c>
      <c r="BH5671" s="26" t="s">
        <v>146</v>
      </c>
      <c r="BI5671" s="26">
        <v>12</v>
      </c>
      <c r="BJ5671" s="26" t="s">
        <v>217</v>
      </c>
    </row>
    <row r="5672" spans="36:62" x14ac:dyDescent="0.25">
      <c r="AJ5672" s="26">
        <v>715</v>
      </c>
      <c r="AK5672" s="26">
        <v>1902492</v>
      </c>
      <c r="AL5672" s="264">
        <v>43525.482638888891</v>
      </c>
      <c r="AM5672" s="26" t="s">
        <v>147</v>
      </c>
      <c r="AN5672" s="26" t="s">
        <v>63</v>
      </c>
      <c r="AO5672" s="26" t="s">
        <v>156</v>
      </c>
      <c r="AP5672" s="26" t="s">
        <v>159</v>
      </c>
      <c r="AQ5672" s="26">
        <v>0</v>
      </c>
      <c r="AR5672" s="26">
        <v>90</v>
      </c>
      <c r="AS5672" s="26" t="s">
        <v>151</v>
      </c>
      <c r="AT5672" s="26" t="s">
        <v>679</v>
      </c>
      <c r="AU5672" s="26" t="s">
        <v>63</v>
      </c>
      <c r="AV5672" s="26" t="s">
        <v>63</v>
      </c>
      <c r="AW5672" s="26" t="s">
        <v>63</v>
      </c>
      <c r="AX5672" s="26" t="s">
        <v>63</v>
      </c>
      <c r="AY5672" s="26">
        <v>43.868482999999898</v>
      </c>
      <c r="AZ5672" s="26">
        <v>-101.168392999999</v>
      </c>
      <c r="BA5672" s="26" t="s">
        <v>185</v>
      </c>
      <c r="BB5672" s="26" t="s">
        <v>611</v>
      </c>
      <c r="BC5672" s="26" t="s">
        <v>614</v>
      </c>
      <c r="BD5672" s="26" t="s">
        <v>615</v>
      </c>
      <c r="BE5672" s="26"/>
      <c r="BF5672" s="26" t="s">
        <v>68</v>
      </c>
      <c r="BG5672" s="26" t="s">
        <v>68</v>
      </c>
      <c r="BH5672" s="26" t="s">
        <v>160</v>
      </c>
      <c r="BI5672" s="26">
        <v>12</v>
      </c>
      <c r="BJ5672" s="26" t="s">
        <v>217</v>
      </c>
    </row>
    <row r="5673" spans="36:62" x14ac:dyDescent="0.25">
      <c r="AJ5673" s="26">
        <v>716</v>
      </c>
      <c r="AK5673" s="26">
        <v>1902493</v>
      </c>
      <c r="AL5673" s="264">
        <v>43526.392361111109</v>
      </c>
      <c r="AM5673" s="26" t="s">
        <v>565</v>
      </c>
      <c r="AN5673" s="26" t="s">
        <v>63</v>
      </c>
      <c r="AO5673" s="26" t="s">
        <v>156</v>
      </c>
      <c r="AP5673" s="26" t="s">
        <v>706</v>
      </c>
      <c r="AQ5673" s="26">
        <v>0</v>
      </c>
      <c r="AR5673" s="26">
        <v>90</v>
      </c>
      <c r="AS5673" s="26" t="s">
        <v>151</v>
      </c>
      <c r="AT5673" s="26" t="s">
        <v>613</v>
      </c>
      <c r="AU5673" s="26" t="s">
        <v>63</v>
      </c>
      <c r="AV5673" s="26" t="s">
        <v>63</v>
      </c>
      <c r="AW5673" s="26" t="s">
        <v>63</v>
      </c>
      <c r="AX5673" s="26" t="s">
        <v>63</v>
      </c>
      <c r="AY5673" s="26">
        <v>43.886586999999899</v>
      </c>
      <c r="AZ5673" s="26">
        <v>-100.761836</v>
      </c>
      <c r="BA5673" s="26" t="s">
        <v>208</v>
      </c>
      <c r="BB5673" s="26" t="s">
        <v>611</v>
      </c>
      <c r="BC5673" s="26" t="s">
        <v>614</v>
      </c>
      <c r="BD5673" s="26" t="s">
        <v>615</v>
      </c>
      <c r="BE5673" s="26"/>
      <c r="BF5673" s="26" t="s">
        <v>68</v>
      </c>
      <c r="BG5673" s="26" t="s">
        <v>68</v>
      </c>
      <c r="BH5673" s="26" t="s">
        <v>160</v>
      </c>
      <c r="BI5673" s="26">
        <v>12</v>
      </c>
      <c r="BJ5673" s="26" t="s">
        <v>217</v>
      </c>
    </row>
    <row r="5674" spans="36:62" x14ac:dyDescent="0.25">
      <c r="AJ5674" s="26">
        <v>717</v>
      </c>
      <c r="AK5674" s="26">
        <v>1902494</v>
      </c>
      <c r="AL5674" s="264">
        <v>43526.402777777781</v>
      </c>
      <c r="AM5674" s="26" t="s">
        <v>565</v>
      </c>
      <c r="AN5674" s="26" t="s">
        <v>63</v>
      </c>
      <c r="AO5674" s="26" t="s">
        <v>156</v>
      </c>
      <c r="AP5674" s="26" t="s">
        <v>716</v>
      </c>
      <c r="AQ5674" s="26">
        <v>0</v>
      </c>
      <c r="AR5674" s="26">
        <v>90</v>
      </c>
      <c r="AS5674" s="26" t="s">
        <v>151</v>
      </c>
      <c r="AT5674" s="26" t="s">
        <v>882</v>
      </c>
      <c r="AU5674" s="26" t="s">
        <v>63</v>
      </c>
      <c r="AV5674" s="26" t="s">
        <v>63</v>
      </c>
      <c r="AW5674" s="26" t="s">
        <v>63</v>
      </c>
      <c r="AX5674" s="26" t="s">
        <v>63</v>
      </c>
      <c r="AY5674" s="26">
        <v>43.886588000000003</v>
      </c>
      <c r="AZ5674" s="26">
        <v>-100.762047999999</v>
      </c>
      <c r="BA5674" s="26" t="s">
        <v>208</v>
      </c>
      <c r="BB5674" s="26" t="s">
        <v>611</v>
      </c>
      <c r="BC5674" s="26" t="s">
        <v>614</v>
      </c>
      <c r="BD5674" s="26" t="s">
        <v>615</v>
      </c>
      <c r="BE5674" s="26"/>
      <c r="BF5674" s="26" t="s">
        <v>68</v>
      </c>
      <c r="BG5674" s="26" t="s">
        <v>68</v>
      </c>
      <c r="BH5674" s="26" t="s">
        <v>660</v>
      </c>
      <c r="BI5674" s="26">
        <v>12</v>
      </c>
      <c r="BJ5674" s="26" t="s">
        <v>217</v>
      </c>
    </row>
    <row r="5675" spans="36:62" x14ac:dyDescent="0.25">
      <c r="AJ5675" s="26">
        <v>718</v>
      </c>
      <c r="AK5675" s="26">
        <v>1902496</v>
      </c>
      <c r="AL5675" s="264">
        <v>43527.621527777781</v>
      </c>
      <c r="AM5675" s="26" t="s">
        <v>147</v>
      </c>
      <c r="AN5675" s="26" t="s">
        <v>63</v>
      </c>
      <c r="AO5675" s="26" t="s">
        <v>156</v>
      </c>
      <c r="AP5675" s="26" t="s">
        <v>159</v>
      </c>
      <c r="AQ5675" s="26">
        <v>0</v>
      </c>
      <c r="AR5675" s="26">
        <v>90</v>
      </c>
      <c r="AS5675" s="26" t="s">
        <v>151</v>
      </c>
      <c r="AT5675" s="26" t="s">
        <v>74</v>
      </c>
      <c r="AU5675" s="26" t="s">
        <v>63</v>
      </c>
      <c r="AV5675" s="26" t="s">
        <v>63</v>
      </c>
      <c r="AW5675" s="26" t="s">
        <v>63</v>
      </c>
      <c r="AX5675" s="26" t="s">
        <v>63</v>
      </c>
      <c r="AY5675" s="26">
        <v>43.896875999999899</v>
      </c>
      <c r="AZ5675" s="26">
        <v>-101.109088</v>
      </c>
      <c r="BA5675" s="26" t="s">
        <v>208</v>
      </c>
      <c r="BB5675" s="26" t="s">
        <v>609</v>
      </c>
      <c r="BC5675" s="26" t="s">
        <v>614</v>
      </c>
      <c r="BD5675" s="26" t="s">
        <v>615</v>
      </c>
      <c r="BE5675" s="26"/>
      <c r="BF5675" s="26" t="s">
        <v>68</v>
      </c>
      <c r="BG5675" s="26" t="s">
        <v>68</v>
      </c>
      <c r="BH5675" s="26" t="s">
        <v>160</v>
      </c>
      <c r="BI5675" s="26">
        <v>12</v>
      </c>
      <c r="BJ5675" s="26" t="s">
        <v>217</v>
      </c>
    </row>
    <row r="5676" spans="36:62" x14ac:dyDescent="0.25">
      <c r="AJ5676" s="26">
        <v>719</v>
      </c>
      <c r="AK5676" s="26">
        <v>1902497</v>
      </c>
      <c r="AL5676" s="264">
        <v>43517.847222222219</v>
      </c>
      <c r="AM5676" s="26" t="s">
        <v>565</v>
      </c>
      <c r="AN5676" s="26" t="s">
        <v>63</v>
      </c>
      <c r="AO5676" s="26"/>
      <c r="AP5676" s="26" t="s">
        <v>159</v>
      </c>
      <c r="AQ5676" s="26">
        <v>0</v>
      </c>
      <c r="AR5676" s="26">
        <v>90</v>
      </c>
      <c r="AS5676" s="26" t="s">
        <v>151</v>
      </c>
      <c r="AT5676" s="26" t="s">
        <v>613</v>
      </c>
      <c r="AU5676" s="26" t="s">
        <v>63</v>
      </c>
      <c r="AV5676" s="26" t="s">
        <v>63</v>
      </c>
      <c r="AW5676" s="26" t="s">
        <v>63</v>
      </c>
      <c r="AX5676" s="26" t="s">
        <v>63</v>
      </c>
      <c r="AY5676" s="26">
        <v>43.900939999999899</v>
      </c>
      <c r="AZ5676" s="26">
        <v>-100.99423</v>
      </c>
      <c r="BA5676" s="26" t="s">
        <v>158</v>
      </c>
      <c r="BB5676" s="26" t="s">
        <v>611</v>
      </c>
      <c r="BC5676" s="26" t="s">
        <v>667</v>
      </c>
      <c r="BD5676" s="26" t="s">
        <v>615</v>
      </c>
      <c r="BE5676" s="26"/>
      <c r="BF5676" s="26" t="s">
        <v>68</v>
      </c>
      <c r="BG5676" s="26" t="s">
        <v>209</v>
      </c>
      <c r="BH5676" s="26" t="s">
        <v>146</v>
      </c>
      <c r="BI5676" s="26">
        <v>12</v>
      </c>
      <c r="BJ5676" s="26" t="s">
        <v>217</v>
      </c>
    </row>
    <row r="5677" spans="36:62" x14ac:dyDescent="0.25">
      <c r="AJ5677" s="26">
        <v>721</v>
      </c>
      <c r="AK5677" s="26">
        <v>1902790</v>
      </c>
      <c r="AL5677" s="264">
        <v>43531.633333333331</v>
      </c>
      <c r="AM5677" s="26" t="s">
        <v>147</v>
      </c>
      <c r="AN5677" s="26" t="s">
        <v>63</v>
      </c>
      <c r="AO5677" s="26" t="s">
        <v>156</v>
      </c>
      <c r="AP5677" s="26" t="s">
        <v>159</v>
      </c>
      <c r="AQ5677" s="26">
        <v>0</v>
      </c>
      <c r="AR5677" s="26">
        <v>90</v>
      </c>
      <c r="AS5677" s="26" t="s">
        <v>151</v>
      </c>
      <c r="AT5677" s="26" t="s">
        <v>74</v>
      </c>
      <c r="AU5677" s="26" t="s">
        <v>63</v>
      </c>
      <c r="AV5677" s="26" t="s">
        <v>63</v>
      </c>
      <c r="AW5677" s="26" t="s">
        <v>63</v>
      </c>
      <c r="AX5677" s="26" t="s">
        <v>63</v>
      </c>
      <c r="AY5677" s="26">
        <v>43.842596999999898</v>
      </c>
      <c r="AZ5677" s="26">
        <v>-101.251581999999</v>
      </c>
      <c r="BA5677" s="26" t="s">
        <v>185</v>
      </c>
      <c r="BB5677" s="26" t="s">
        <v>611</v>
      </c>
      <c r="BC5677" s="26" t="s">
        <v>667</v>
      </c>
      <c r="BD5677" s="26" t="s">
        <v>615</v>
      </c>
      <c r="BE5677" s="26"/>
      <c r="BF5677" s="26" t="s">
        <v>68</v>
      </c>
      <c r="BG5677" s="26" t="s">
        <v>68</v>
      </c>
      <c r="BH5677" s="26" t="s">
        <v>160</v>
      </c>
      <c r="BI5677" s="26">
        <v>12</v>
      </c>
      <c r="BJ5677" s="26" t="s">
        <v>217</v>
      </c>
    </row>
    <row r="5678" spans="36:62" x14ac:dyDescent="0.25">
      <c r="AJ5678" s="26">
        <v>722</v>
      </c>
      <c r="AK5678" s="26">
        <v>1903025</v>
      </c>
      <c r="AL5678" s="264">
        <v>43545.020833333336</v>
      </c>
      <c r="AM5678" s="26" t="s">
        <v>565</v>
      </c>
      <c r="AN5678" s="26" t="s">
        <v>63</v>
      </c>
      <c r="AO5678" s="26" t="s">
        <v>156</v>
      </c>
      <c r="AP5678" s="26" t="s">
        <v>159</v>
      </c>
      <c r="AQ5678" s="26">
        <v>0</v>
      </c>
      <c r="AR5678" s="26">
        <v>90</v>
      </c>
      <c r="AS5678" s="26" t="s">
        <v>151</v>
      </c>
      <c r="AT5678" s="26" t="s">
        <v>71</v>
      </c>
      <c r="AU5678" s="26" t="s">
        <v>63</v>
      </c>
      <c r="AV5678" s="26" t="s">
        <v>69</v>
      </c>
      <c r="AW5678" s="26" t="s">
        <v>63</v>
      </c>
      <c r="AX5678" s="26" t="s">
        <v>63</v>
      </c>
      <c r="AY5678" s="26">
        <v>43.901187999999898</v>
      </c>
      <c r="AZ5678" s="26">
        <v>-100.973535999999</v>
      </c>
      <c r="BA5678" s="26" t="s">
        <v>208</v>
      </c>
      <c r="BB5678" s="26" t="s">
        <v>609</v>
      </c>
      <c r="BC5678" s="26" t="s">
        <v>685</v>
      </c>
      <c r="BD5678" s="26" t="s">
        <v>68</v>
      </c>
      <c r="BE5678" s="26" t="s">
        <v>808</v>
      </c>
      <c r="BF5678" s="26" t="s">
        <v>68</v>
      </c>
      <c r="BG5678" s="26" t="s">
        <v>68</v>
      </c>
      <c r="BH5678" s="26" t="s">
        <v>160</v>
      </c>
      <c r="BI5678" s="26">
        <v>12</v>
      </c>
      <c r="BJ5678" s="26" t="s">
        <v>217</v>
      </c>
    </row>
    <row r="5679" spans="36:62" x14ac:dyDescent="0.25">
      <c r="AJ5679" s="26">
        <v>723</v>
      </c>
      <c r="AK5679" s="26">
        <v>1903046</v>
      </c>
      <c r="AL5679" s="264">
        <v>43503.706250000003</v>
      </c>
      <c r="AM5679" s="26" t="s">
        <v>147</v>
      </c>
      <c r="AN5679" s="26" t="s">
        <v>63</v>
      </c>
      <c r="AO5679" s="26"/>
      <c r="AP5679" s="26"/>
      <c r="AQ5679" s="26">
        <v>-1</v>
      </c>
      <c r="AR5679" s="26">
        <v>90</v>
      </c>
      <c r="AS5679" s="26" t="s">
        <v>151</v>
      </c>
      <c r="AT5679" s="26" t="s">
        <v>71</v>
      </c>
      <c r="AU5679" s="26" t="s">
        <v>63</v>
      </c>
      <c r="AV5679" s="26" t="s">
        <v>63</v>
      </c>
      <c r="AW5679" s="26" t="s">
        <v>63</v>
      </c>
      <c r="AX5679" s="26" t="s">
        <v>63</v>
      </c>
      <c r="AY5679" s="26">
        <v>43.839286000000001</v>
      </c>
      <c r="AZ5679" s="26">
        <v>-101.529742999999</v>
      </c>
      <c r="BA5679" s="26" t="s">
        <v>158</v>
      </c>
      <c r="BB5679" s="26" t="s">
        <v>609</v>
      </c>
      <c r="BC5679" s="26" t="s">
        <v>167</v>
      </c>
      <c r="BD5679" s="26" t="s">
        <v>154</v>
      </c>
      <c r="BE5679" s="26"/>
      <c r="BF5679" s="26" t="s">
        <v>99</v>
      </c>
      <c r="BG5679" s="26" t="s">
        <v>167</v>
      </c>
      <c r="BH5679" s="26" t="s">
        <v>99</v>
      </c>
      <c r="BI5679" s="26">
        <v>12</v>
      </c>
      <c r="BJ5679" s="26" t="s">
        <v>217</v>
      </c>
    </row>
    <row r="5680" spans="36:62" x14ac:dyDescent="0.25">
      <c r="AJ5680" s="26">
        <v>725</v>
      </c>
      <c r="AK5680" s="26">
        <v>1903049</v>
      </c>
      <c r="AL5680" s="264">
        <v>43525.642361111109</v>
      </c>
      <c r="AM5680" s="26" t="s">
        <v>565</v>
      </c>
      <c r="AN5680" s="26" t="s">
        <v>63</v>
      </c>
      <c r="AO5680" s="26" t="s">
        <v>156</v>
      </c>
      <c r="AP5680" s="26" t="s">
        <v>159</v>
      </c>
      <c r="AQ5680" s="26">
        <v>0</v>
      </c>
      <c r="AR5680" s="26">
        <v>90</v>
      </c>
      <c r="AS5680" s="26" t="s">
        <v>151</v>
      </c>
      <c r="AT5680" s="26" t="s">
        <v>658</v>
      </c>
      <c r="AU5680" s="26" t="s">
        <v>63</v>
      </c>
      <c r="AV5680" s="26" t="s">
        <v>63</v>
      </c>
      <c r="AW5680" s="26" t="s">
        <v>63</v>
      </c>
      <c r="AX5680" s="26" t="s">
        <v>63</v>
      </c>
      <c r="AY5680" s="26">
        <v>43.883899</v>
      </c>
      <c r="AZ5680" s="26">
        <v>-100.72621700000001</v>
      </c>
      <c r="BA5680" s="26" t="s">
        <v>166</v>
      </c>
      <c r="BB5680" s="26" t="s">
        <v>611</v>
      </c>
      <c r="BC5680" s="26" t="s">
        <v>614</v>
      </c>
      <c r="BD5680" s="26" t="s">
        <v>615</v>
      </c>
      <c r="BE5680" s="26"/>
      <c r="BF5680" s="26" t="s">
        <v>68</v>
      </c>
      <c r="BG5680" s="26" t="s">
        <v>68</v>
      </c>
      <c r="BH5680" s="26" t="s">
        <v>146</v>
      </c>
      <c r="BI5680" s="26">
        <v>12</v>
      </c>
      <c r="BJ5680" s="26" t="s">
        <v>217</v>
      </c>
    </row>
    <row r="5681" spans="36:62" x14ac:dyDescent="0.25">
      <c r="AJ5681" s="26">
        <v>726</v>
      </c>
      <c r="AK5681" s="26">
        <v>1903374</v>
      </c>
      <c r="AL5681" s="264">
        <v>43549.902777777781</v>
      </c>
      <c r="AM5681" s="26" t="s">
        <v>565</v>
      </c>
      <c r="AN5681" s="26" t="s">
        <v>63</v>
      </c>
      <c r="AO5681" s="26" t="s">
        <v>156</v>
      </c>
      <c r="AP5681" s="26" t="s">
        <v>706</v>
      </c>
      <c r="AQ5681" s="26">
        <v>0</v>
      </c>
      <c r="AR5681" s="26">
        <v>90</v>
      </c>
      <c r="AS5681" s="26" t="s">
        <v>151</v>
      </c>
      <c r="AT5681" s="26" t="s">
        <v>616</v>
      </c>
      <c r="AU5681" s="26" t="s">
        <v>63</v>
      </c>
      <c r="AV5681" s="26" t="s">
        <v>63</v>
      </c>
      <c r="AW5681" s="26" t="s">
        <v>63</v>
      </c>
      <c r="AX5681" s="26" t="s">
        <v>63</v>
      </c>
      <c r="AY5681" s="26">
        <v>43.900942999999899</v>
      </c>
      <c r="AZ5681" s="26">
        <v>-100.994586999999</v>
      </c>
      <c r="BA5681" s="26" t="s">
        <v>158</v>
      </c>
      <c r="BB5681" s="26" t="s">
        <v>611</v>
      </c>
      <c r="BC5681" s="26" t="s">
        <v>636</v>
      </c>
      <c r="BD5681" s="26" t="s">
        <v>68</v>
      </c>
      <c r="BE5681" s="26" t="s">
        <v>816</v>
      </c>
      <c r="BF5681" s="26" t="s">
        <v>68</v>
      </c>
      <c r="BG5681" s="26" t="s">
        <v>68</v>
      </c>
      <c r="BH5681" s="26" t="s">
        <v>821</v>
      </c>
      <c r="BI5681" s="26">
        <v>12</v>
      </c>
      <c r="BJ5681" s="26" t="s">
        <v>217</v>
      </c>
    </row>
    <row r="5682" spans="36:62" x14ac:dyDescent="0.25">
      <c r="AJ5682" s="26">
        <v>727</v>
      </c>
      <c r="AK5682" s="26">
        <v>1903392</v>
      </c>
      <c r="AL5682" s="264">
        <v>43530.822916666664</v>
      </c>
      <c r="AM5682" s="26" t="s">
        <v>565</v>
      </c>
      <c r="AN5682" s="26" t="s">
        <v>63</v>
      </c>
      <c r="AO5682" s="26"/>
      <c r="AP5682" s="26"/>
      <c r="AQ5682" s="26">
        <v>-1</v>
      </c>
      <c r="AR5682" s="26">
        <v>90</v>
      </c>
      <c r="AS5682" s="26" t="s">
        <v>151</v>
      </c>
      <c r="AT5682" s="26" t="s">
        <v>71</v>
      </c>
      <c r="AU5682" s="26" t="s">
        <v>63</v>
      </c>
      <c r="AV5682" s="26" t="s">
        <v>63</v>
      </c>
      <c r="AW5682" s="26" t="s">
        <v>63</v>
      </c>
      <c r="AX5682" s="26" t="s">
        <v>63</v>
      </c>
      <c r="AY5682" s="26">
        <v>43.886529000000003</v>
      </c>
      <c r="AZ5682" s="26">
        <v>-100.817781999999</v>
      </c>
      <c r="BA5682" s="26" t="s">
        <v>158</v>
      </c>
      <c r="BB5682" s="26" t="s">
        <v>611</v>
      </c>
      <c r="BC5682" s="26" t="s">
        <v>167</v>
      </c>
      <c r="BD5682" s="26" t="s">
        <v>154</v>
      </c>
      <c r="BE5682" s="26"/>
      <c r="BF5682" s="26" t="s">
        <v>99</v>
      </c>
      <c r="BG5682" s="26" t="s">
        <v>167</v>
      </c>
      <c r="BH5682" s="26" t="s">
        <v>99</v>
      </c>
      <c r="BI5682" s="26">
        <v>12</v>
      </c>
      <c r="BJ5682" s="26" t="s">
        <v>217</v>
      </c>
    </row>
    <row r="5683" spans="36:62" x14ac:dyDescent="0.25">
      <c r="AJ5683" s="26">
        <v>728</v>
      </c>
      <c r="AK5683" s="26">
        <v>1903379</v>
      </c>
      <c r="AL5683" s="264">
        <v>43545.222222222219</v>
      </c>
      <c r="AM5683" s="26" t="s">
        <v>147</v>
      </c>
      <c r="AN5683" s="26" t="s">
        <v>63</v>
      </c>
      <c r="AO5683" s="26" t="s">
        <v>156</v>
      </c>
      <c r="AP5683" s="26" t="s">
        <v>159</v>
      </c>
      <c r="AQ5683" s="26">
        <v>0</v>
      </c>
      <c r="AR5683" s="26">
        <v>90</v>
      </c>
      <c r="AS5683" s="26" t="s">
        <v>151</v>
      </c>
      <c r="AT5683" s="26" t="s">
        <v>74</v>
      </c>
      <c r="AU5683" s="26" t="s">
        <v>63</v>
      </c>
      <c r="AV5683" s="26" t="s">
        <v>63</v>
      </c>
      <c r="AW5683" s="26" t="s">
        <v>63</v>
      </c>
      <c r="AX5683" s="26" t="s">
        <v>63</v>
      </c>
      <c r="AY5683" s="26">
        <v>43.873286</v>
      </c>
      <c r="AZ5683" s="26">
        <v>-101.156907</v>
      </c>
      <c r="BA5683" s="26" t="s">
        <v>490</v>
      </c>
      <c r="BB5683" s="26" t="s">
        <v>609</v>
      </c>
      <c r="BC5683" s="26" t="s">
        <v>667</v>
      </c>
      <c r="BD5683" s="26" t="s">
        <v>615</v>
      </c>
      <c r="BE5683" s="26"/>
      <c r="BF5683" s="26" t="s">
        <v>68</v>
      </c>
      <c r="BG5683" s="26" t="s">
        <v>68</v>
      </c>
      <c r="BH5683" s="26" t="s">
        <v>646</v>
      </c>
      <c r="BI5683" s="26">
        <v>12</v>
      </c>
      <c r="BJ5683" s="26" t="s">
        <v>20</v>
      </c>
    </row>
    <row r="5684" spans="36:62" x14ac:dyDescent="0.25">
      <c r="AJ5684" s="26">
        <v>729</v>
      </c>
      <c r="AK5684" s="26">
        <v>1818810</v>
      </c>
      <c r="AL5684" s="264">
        <v>43238.895833333336</v>
      </c>
      <c r="AM5684" s="26" t="s">
        <v>147</v>
      </c>
      <c r="AN5684" s="26" t="s">
        <v>63</v>
      </c>
      <c r="AO5684" s="26"/>
      <c r="AP5684" s="26"/>
      <c r="AQ5684" s="26">
        <v>-1</v>
      </c>
      <c r="AR5684" s="26">
        <v>90</v>
      </c>
      <c r="AS5684" s="26" t="s">
        <v>151</v>
      </c>
      <c r="AT5684" s="26" t="s">
        <v>74</v>
      </c>
      <c r="AU5684" s="26" t="s">
        <v>63</v>
      </c>
      <c r="AV5684" s="26" t="s">
        <v>63</v>
      </c>
      <c r="AW5684" s="26" t="s">
        <v>63</v>
      </c>
      <c r="AX5684" s="26" t="s">
        <v>63</v>
      </c>
      <c r="AY5684" s="26">
        <v>43.836267999999897</v>
      </c>
      <c r="AZ5684" s="26">
        <v>-101.66294000000001</v>
      </c>
      <c r="BA5684" s="26" t="s">
        <v>166</v>
      </c>
      <c r="BB5684" s="26" t="s">
        <v>609</v>
      </c>
      <c r="BC5684" s="26" t="s">
        <v>167</v>
      </c>
      <c r="BD5684" s="26" t="s">
        <v>154</v>
      </c>
      <c r="BE5684" s="26"/>
      <c r="BF5684" s="26" t="s">
        <v>99</v>
      </c>
      <c r="BG5684" s="26" t="s">
        <v>167</v>
      </c>
      <c r="BH5684" s="26" t="s">
        <v>99</v>
      </c>
      <c r="BI5684" s="26">
        <v>12</v>
      </c>
      <c r="BJ5684" s="26" t="s">
        <v>217</v>
      </c>
    </row>
    <row r="5685" spans="36:62" x14ac:dyDescent="0.25">
      <c r="AJ5685" s="26">
        <v>730</v>
      </c>
      <c r="AK5685" s="26">
        <v>1818813</v>
      </c>
      <c r="AL5685" s="264">
        <v>43181.881944444445</v>
      </c>
      <c r="AM5685" s="26" t="s">
        <v>147</v>
      </c>
      <c r="AN5685" s="26" t="s">
        <v>63</v>
      </c>
      <c r="AO5685" s="26"/>
      <c r="AP5685" s="26"/>
      <c r="AQ5685" s="26">
        <v>-1</v>
      </c>
      <c r="AR5685" s="26">
        <v>90</v>
      </c>
      <c r="AS5685" s="26" t="s">
        <v>151</v>
      </c>
      <c r="AT5685" s="26" t="s">
        <v>704</v>
      </c>
      <c r="AU5685" s="26" t="s">
        <v>63</v>
      </c>
      <c r="AV5685" s="26" t="s">
        <v>63</v>
      </c>
      <c r="AW5685" s="26" t="s">
        <v>63</v>
      </c>
      <c r="AX5685" s="26" t="s">
        <v>63</v>
      </c>
      <c r="AY5685" s="26">
        <v>43.844673999999898</v>
      </c>
      <c r="AZ5685" s="26">
        <v>-101.329849999999</v>
      </c>
      <c r="BA5685" s="26" t="s">
        <v>521</v>
      </c>
      <c r="BB5685" s="26" t="s">
        <v>611</v>
      </c>
      <c r="BC5685" s="26" t="s">
        <v>167</v>
      </c>
      <c r="BD5685" s="26" t="s">
        <v>154</v>
      </c>
      <c r="BE5685" s="26"/>
      <c r="BF5685" s="26" t="s">
        <v>99</v>
      </c>
      <c r="BG5685" s="26" t="s">
        <v>167</v>
      </c>
      <c r="BH5685" s="26" t="s">
        <v>99</v>
      </c>
      <c r="BI5685" s="26">
        <v>12</v>
      </c>
      <c r="BJ5685" s="26" t="s">
        <v>217</v>
      </c>
    </row>
    <row r="5686" spans="36:62" x14ac:dyDescent="0.25">
      <c r="AJ5686" s="26">
        <v>731</v>
      </c>
      <c r="AK5686" s="26">
        <v>1903405</v>
      </c>
      <c r="AL5686" s="264">
        <v>43557.850694444445</v>
      </c>
      <c r="AM5686" s="26" t="s">
        <v>147</v>
      </c>
      <c r="AN5686" s="26" t="s">
        <v>63</v>
      </c>
      <c r="AO5686" s="26"/>
      <c r="AP5686" s="26"/>
      <c r="AQ5686" s="26">
        <v>-1</v>
      </c>
      <c r="AR5686" s="26">
        <v>44</v>
      </c>
      <c r="AS5686" s="26" t="s">
        <v>151</v>
      </c>
      <c r="AT5686" s="26" t="s">
        <v>74</v>
      </c>
      <c r="AU5686" s="26" t="s">
        <v>63</v>
      </c>
      <c r="AV5686" s="26" t="s">
        <v>63</v>
      </c>
      <c r="AW5686" s="26" t="s">
        <v>63</v>
      </c>
      <c r="AX5686" s="26" t="s">
        <v>63</v>
      </c>
      <c r="AY5686" s="26">
        <v>43.577815999999899</v>
      </c>
      <c r="AZ5686" s="26">
        <v>-101.487900999999</v>
      </c>
      <c r="BA5686" s="26" t="s">
        <v>158</v>
      </c>
      <c r="BB5686" s="26" t="s">
        <v>611</v>
      </c>
      <c r="BC5686" s="26" t="s">
        <v>167</v>
      </c>
      <c r="BD5686" s="26" t="s">
        <v>154</v>
      </c>
      <c r="BE5686" s="26"/>
      <c r="BF5686" s="26" t="s">
        <v>99</v>
      </c>
      <c r="BG5686" s="26" t="s">
        <v>167</v>
      </c>
      <c r="BH5686" s="26" t="s">
        <v>99</v>
      </c>
      <c r="BI5686" s="26">
        <v>12</v>
      </c>
      <c r="BJ5686" s="26" t="s">
        <v>217</v>
      </c>
    </row>
    <row r="5687" spans="36:62" x14ac:dyDescent="0.25">
      <c r="AJ5687" s="26">
        <v>732</v>
      </c>
      <c r="AK5687" s="26">
        <v>1903581</v>
      </c>
      <c r="AL5687" s="264">
        <v>43560.586111111108</v>
      </c>
      <c r="AM5687" s="26" t="s">
        <v>147</v>
      </c>
      <c r="AN5687" s="26" t="s">
        <v>63</v>
      </c>
      <c r="AO5687" s="26" t="s">
        <v>156</v>
      </c>
      <c r="AP5687" s="26" t="s">
        <v>159</v>
      </c>
      <c r="AQ5687" s="26">
        <v>0</v>
      </c>
      <c r="AR5687" s="26">
        <v>90</v>
      </c>
      <c r="AS5687" s="26" t="s">
        <v>151</v>
      </c>
      <c r="AT5687" s="26" t="s">
        <v>71</v>
      </c>
      <c r="AU5687" s="26" t="s">
        <v>63</v>
      </c>
      <c r="AV5687" s="26" t="s">
        <v>63</v>
      </c>
      <c r="AW5687" s="26" t="s">
        <v>69</v>
      </c>
      <c r="AX5687" s="26" t="s">
        <v>63</v>
      </c>
      <c r="AY5687" s="26">
        <v>43.889408000000003</v>
      </c>
      <c r="AZ5687" s="26">
        <v>-101.12525100000001</v>
      </c>
      <c r="BA5687" s="26" t="s">
        <v>158</v>
      </c>
      <c r="BB5687" s="26" t="s">
        <v>609</v>
      </c>
      <c r="BC5687" s="26" t="s">
        <v>861</v>
      </c>
      <c r="BD5687" s="26" t="s">
        <v>68</v>
      </c>
      <c r="BE5687" s="26" t="s">
        <v>644</v>
      </c>
      <c r="BF5687" s="26" t="s">
        <v>68</v>
      </c>
      <c r="BG5687" s="26" t="s">
        <v>68</v>
      </c>
      <c r="BH5687" s="26" t="s">
        <v>892</v>
      </c>
      <c r="BI5687" s="26">
        <v>12</v>
      </c>
      <c r="BJ5687" s="26" t="s">
        <v>20</v>
      </c>
    </row>
    <row r="5688" spans="36:62" x14ac:dyDescent="0.25">
      <c r="AJ5688" s="26">
        <v>733</v>
      </c>
      <c r="AK5688" s="26">
        <v>1903829</v>
      </c>
      <c r="AL5688" s="264">
        <v>43555.666666666664</v>
      </c>
      <c r="AM5688" s="26" t="s">
        <v>565</v>
      </c>
      <c r="AN5688" s="26" t="s">
        <v>63</v>
      </c>
      <c r="AO5688" s="26" t="s">
        <v>156</v>
      </c>
      <c r="AP5688" s="26" t="s">
        <v>159</v>
      </c>
      <c r="AQ5688" s="26">
        <v>0</v>
      </c>
      <c r="AR5688" s="26">
        <v>90</v>
      </c>
      <c r="AS5688" s="26" t="s">
        <v>151</v>
      </c>
      <c r="AT5688" s="26" t="s">
        <v>71</v>
      </c>
      <c r="AU5688" s="26" t="s">
        <v>63</v>
      </c>
      <c r="AV5688" s="26" t="s">
        <v>63</v>
      </c>
      <c r="AW5688" s="26" t="s">
        <v>63</v>
      </c>
      <c r="AX5688" s="26" t="s">
        <v>63</v>
      </c>
      <c r="AY5688" s="26">
        <v>43.9009369999999</v>
      </c>
      <c r="AZ5688" s="26">
        <v>-100.973336</v>
      </c>
      <c r="BA5688" s="26" t="s">
        <v>166</v>
      </c>
      <c r="BB5688" s="26" t="s">
        <v>611</v>
      </c>
      <c r="BC5688" s="26" t="s">
        <v>68</v>
      </c>
      <c r="BD5688" s="26" t="s">
        <v>68</v>
      </c>
      <c r="BE5688" s="26"/>
      <c r="BF5688" s="26" t="s">
        <v>68</v>
      </c>
      <c r="BG5688" s="26" t="s">
        <v>68</v>
      </c>
      <c r="BH5688" s="26" t="s">
        <v>160</v>
      </c>
      <c r="BI5688" s="26">
        <v>12</v>
      </c>
      <c r="BJ5688" s="26" t="s">
        <v>217</v>
      </c>
    </row>
    <row r="5689" spans="36:62" x14ac:dyDescent="0.25">
      <c r="AJ5689" s="26">
        <v>734</v>
      </c>
      <c r="AK5689" s="26">
        <v>1903843</v>
      </c>
      <c r="AL5689" s="264">
        <v>43565.743055555555</v>
      </c>
      <c r="AM5689" s="26" t="s">
        <v>147</v>
      </c>
      <c r="AN5689" s="26" t="s">
        <v>63</v>
      </c>
      <c r="AO5689" s="26" t="s">
        <v>156</v>
      </c>
      <c r="AP5689" s="26" t="s">
        <v>159</v>
      </c>
      <c r="AQ5689" s="26">
        <v>0</v>
      </c>
      <c r="AR5689" s="26">
        <v>248</v>
      </c>
      <c r="AS5689" s="26" t="s">
        <v>151</v>
      </c>
      <c r="AT5689" s="26" t="s">
        <v>613</v>
      </c>
      <c r="AU5689" s="26" t="s">
        <v>63</v>
      </c>
      <c r="AV5689" s="26" t="s">
        <v>63</v>
      </c>
      <c r="AW5689" s="26" t="s">
        <v>63</v>
      </c>
      <c r="AX5689" s="26" t="s">
        <v>63</v>
      </c>
      <c r="AY5689" s="26">
        <v>43.869239</v>
      </c>
      <c r="AZ5689" s="26">
        <v>-101.164827</v>
      </c>
      <c r="BA5689" s="26" t="s">
        <v>208</v>
      </c>
      <c r="BB5689" s="26" t="s">
        <v>611</v>
      </c>
      <c r="BC5689" s="26" t="s">
        <v>211</v>
      </c>
      <c r="BD5689" s="26" t="s">
        <v>615</v>
      </c>
      <c r="BE5689" s="26"/>
      <c r="BF5689" s="26" t="s">
        <v>68</v>
      </c>
      <c r="BG5689" s="26" t="s">
        <v>68</v>
      </c>
      <c r="BH5689" s="26" t="s">
        <v>160</v>
      </c>
      <c r="BI5689" s="26">
        <v>12</v>
      </c>
      <c r="BJ5689" s="26" t="s">
        <v>217</v>
      </c>
    </row>
    <row r="5690" spans="36:62" x14ac:dyDescent="0.25">
      <c r="AJ5690" s="26">
        <v>735</v>
      </c>
      <c r="AK5690" s="26">
        <v>1904377</v>
      </c>
      <c r="AL5690" s="264">
        <v>43585.75</v>
      </c>
      <c r="AM5690" s="26" t="s">
        <v>147</v>
      </c>
      <c r="AN5690" s="26" t="s">
        <v>63</v>
      </c>
      <c r="AO5690" s="26" t="s">
        <v>156</v>
      </c>
      <c r="AP5690" s="26" t="s">
        <v>159</v>
      </c>
      <c r="AQ5690" s="26">
        <v>0</v>
      </c>
      <c r="AR5690" s="26">
        <v>73</v>
      </c>
      <c r="AS5690" s="26" t="s">
        <v>151</v>
      </c>
      <c r="AT5690" s="26" t="s">
        <v>74</v>
      </c>
      <c r="AU5690" s="26" t="s">
        <v>63</v>
      </c>
      <c r="AV5690" s="26" t="s">
        <v>63</v>
      </c>
      <c r="AW5690" s="26" t="s">
        <v>63</v>
      </c>
      <c r="AX5690" s="26" t="s">
        <v>63</v>
      </c>
      <c r="AY5690" s="26">
        <v>43.835864000000001</v>
      </c>
      <c r="AZ5690" s="26">
        <v>-101.522458999999</v>
      </c>
      <c r="BA5690" s="26" t="s">
        <v>166</v>
      </c>
      <c r="BB5690" s="26" t="s">
        <v>690</v>
      </c>
      <c r="BC5690" s="26" t="s">
        <v>659</v>
      </c>
      <c r="BD5690" s="26" t="s">
        <v>68</v>
      </c>
      <c r="BE5690" s="26" t="s">
        <v>782</v>
      </c>
      <c r="BF5690" s="26" t="s">
        <v>68</v>
      </c>
      <c r="BG5690" s="26" t="s">
        <v>68</v>
      </c>
      <c r="BH5690" s="26" t="s">
        <v>175</v>
      </c>
      <c r="BI5690" s="26">
        <v>12</v>
      </c>
      <c r="BJ5690" s="26" t="s">
        <v>217</v>
      </c>
    </row>
    <row r="5691" spans="36:62" x14ac:dyDescent="0.25">
      <c r="AJ5691" s="26">
        <v>736</v>
      </c>
      <c r="AK5691" s="26">
        <v>1905753</v>
      </c>
      <c r="AL5691" s="264">
        <v>43602.736111111109</v>
      </c>
      <c r="AM5691" s="26" t="s">
        <v>147</v>
      </c>
      <c r="AN5691" s="26" t="s">
        <v>63</v>
      </c>
      <c r="AO5691" s="26" t="s">
        <v>156</v>
      </c>
      <c r="AP5691" s="26" t="s">
        <v>159</v>
      </c>
      <c r="AQ5691" s="26">
        <v>0</v>
      </c>
      <c r="AR5691" s="26">
        <v>90</v>
      </c>
      <c r="AS5691" s="26" t="s">
        <v>151</v>
      </c>
      <c r="AT5691" s="26" t="s">
        <v>704</v>
      </c>
      <c r="AU5691" s="26" t="s">
        <v>63</v>
      </c>
      <c r="AV5691" s="26" t="s">
        <v>63</v>
      </c>
      <c r="AW5691" s="26" t="s">
        <v>63</v>
      </c>
      <c r="AX5691" s="26" t="s">
        <v>63</v>
      </c>
      <c r="AY5691" s="26">
        <v>43.836278</v>
      </c>
      <c r="AZ5691" s="26">
        <v>-101.55195000000001</v>
      </c>
      <c r="BA5691" s="26" t="s">
        <v>158</v>
      </c>
      <c r="BB5691" s="26" t="s">
        <v>609</v>
      </c>
      <c r="BC5691" s="26" t="s">
        <v>614</v>
      </c>
      <c r="BD5691" s="26" t="s">
        <v>615</v>
      </c>
      <c r="BE5691" s="26"/>
      <c r="BF5691" s="26" t="s">
        <v>68</v>
      </c>
      <c r="BG5691" s="26" t="s">
        <v>68</v>
      </c>
      <c r="BH5691" s="26" t="s">
        <v>160</v>
      </c>
      <c r="BI5691" s="26">
        <v>12</v>
      </c>
      <c r="BJ5691" s="26" t="s">
        <v>217</v>
      </c>
    </row>
    <row r="5692" spans="36:62" x14ac:dyDescent="0.25">
      <c r="AJ5692" s="26">
        <v>737</v>
      </c>
      <c r="AK5692" s="26">
        <v>1906008</v>
      </c>
      <c r="AL5692" s="264">
        <v>43611.142361111109</v>
      </c>
      <c r="AM5692" s="26" t="s">
        <v>147</v>
      </c>
      <c r="AN5692" s="26" t="s">
        <v>63</v>
      </c>
      <c r="AO5692" s="26"/>
      <c r="AP5692" s="26"/>
      <c r="AQ5692" s="26">
        <v>-1</v>
      </c>
      <c r="AR5692" s="26">
        <v>90</v>
      </c>
      <c r="AS5692" s="26" t="s">
        <v>151</v>
      </c>
      <c r="AT5692" s="26" t="s">
        <v>71</v>
      </c>
      <c r="AU5692" s="26" t="s">
        <v>63</v>
      </c>
      <c r="AV5692" s="26" t="s">
        <v>63</v>
      </c>
      <c r="AW5692" s="26" t="s">
        <v>63</v>
      </c>
      <c r="AX5692" s="26" t="s">
        <v>63</v>
      </c>
      <c r="AY5692" s="26">
        <v>43.851607000000001</v>
      </c>
      <c r="AZ5692" s="26">
        <v>-101.388790999999</v>
      </c>
      <c r="BA5692" s="26" t="s">
        <v>158</v>
      </c>
      <c r="BB5692" s="26" t="s">
        <v>609</v>
      </c>
      <c r="BC5692" s="26" t="s">
        <v>167</v>
      </c>
      <c r="BD5692" s="26" t="s">
        <v>154</v>
      </c>
      <c r="BE5692" s="26"/>
      <c r="BF5692" s="26" t="s">
        <v>99</v>
      </c>
      <c r="BG5692" s="26" t="s">
        <v>167</v>
      </c>
      <c r="BH5692" s="26" t="s">
        <v>99</v>
      </c>
      <c r="BI5692" s="26">
        <v>12</v>
      </c>
      <c r="BJ5692" s="26" t="s">
        <v>217</v>
      </c>
    </row>
    <row r="5693" spans="36:62" x14ac:dyDescent="0.25">
      <c r="AJ5693" s="26">
        <v>738</v>
      </c>
      <c r="AK5693" s="26">
        <v>1907140</v>
      </c>
      <c r="AL5693" s="264">
        <v>43629.904166666667</v>
      </c>
      <c r="AM5693" s="26" t="s">
        <v>573</v>
      </c>
      <c r="AN5693" s="26" t="s">
        <v>63</v>
      </c>
      <c r="AO5693" s="26"/>
      <c r="AP5693" s="26"/>
      <c r="AQ5693" s="26">
        <v>-1</v>
      </c>
      <c r="AR5693" s="26">
        <v>83</v>
      </c>
      <c r="AS5693" s="26" t="s">
        <v>151</v>
      </c>
      <c r="AT5693" s="26" t="s">
        <v>71</v>
      </c>
      <c r="AU5693" s="26" t="s">
        <v>63</v>
      </c>
      <c r="AV5693" s="26" t="s">
        <v>63</v>
      </c>
      <c r="AW5693" s="26" t="s">
        <v>63</v>
      </c>
      <c r="AX5693" s="26" t="s">
        <v>63</v>
      </c>
      <c r="AY5693" s="26">
        <v>43.6302039999999</v>
      </c>
      <c r="AZ5693" s="26">
        <v>-100.744398</v>
      </c>
      <c r="BA5693" s="26" t="s">
        <v>158</v>
      </c>
      <c r="BB5693" s="26" t="s">
        <v>165</v>
      </c>
      <c r="BC5693" s="26" t="s">
        <v>167</v>
      </c>
      <c r="BD5693" s="26" t="s">
        <v>154</v>
      </c>
      <c r="BE5693" s="26"/>
      <c r="BF5693" s="26" t="s">
        <v>99</v>
      </c>
      <c r="BG5693" s="26" t="s">
        <v>167</v>
      </c>
      <c r="BH5693" s="26" t="s">
        <v>99</v>
      </c>
      <c r="BI5693" s="26">
        <v>12</v>
      </c>
      <c r="BJ5693" s="26" t="s">
        <v>217</v>
      </c>
    </row>
    <row r="5694" spans="36:62" x14ac:dyDescent="0.25">
      <c r="AJ5694" s="26">
        <v>739</v>
      </c>
      <c r="AK5694" s="26">
        <v>1907606</v>
      </c>
      <c r="AL5694" s="264">
        <v>43606.583333333336</v>
      </c>
      <c r="AM5694" s="26" t="s">
        <v>147</v>
      </c>
      <c r="AN5694" s="26" t="s">
        <v>63</v>
      </c>
      <c r="AO5694" s="26" t="s">
        <v>156</v>
      </c>
      <c r="AP5694" s="26" t="s">
        <v>159</v>
      </c>
      <c r="AQ5694" s="26">
        <v>0</v>
      </c>
      <c r="AR5694" s="26">
        <v>90</v>
      </c>
      <c r="AS5694" s="26" t="s">
        <v>151</v>
      </c>
      <c r="AT5694" s="26" t="s">
        <v>77</v>
      </c>
      <c r="AU5694" s="26" t="s">
        <v>63</v>
      </c>
      <c r="AV5694" s="26" t="s">
        <v>63</v>
      </c>
      <c r="AW5694" s="26" t="s">
        <v>63</v>
      </c>
      <c r="AX5694" s="26" t="s">
        <v>63</v>
      </c>
      <c r="AY5694" s="26">
        <v>43.842550000000003</v>
      </c>
      <c r="AZ5694" s="26">
        <v>-101.239215</v>
      </c>
      <c r="BA5694" s="26" t="s">
        <v>490</v>
      </c>
      <c r="BB5694" s="26" t="s">
        <v>611</v>
      </c>
      <c r="BC5694" s="26" t="s">
        <v>614</v>
      </c>
      <c r="BD5694" s="26" t="s">
        <v>615</v>
      </c>
      <c r="BE5694" s="26" t="s">
        <v>677</v>
      </c>
      <c r="BF5694" s="26" t="s">
        <v>68</v>
      </c>
      <c r="BG5694" s="26" t="s">
        <v>68</v>
      </c>
      <c r="BH5694" s="26" t="s">
        <v>175</v>
      </c>
      <c r="BI5694" s="26">
        <v>12</v>
      </c>
      <c r="BJ5694" s="26" t="s">
        <v>217</v>
      </c>
    </row>
    <row r="5695" spans="36:62" x14ac:dyDescent="0.25">
      <c r="AJ5695" s="26">
        <v>740</v>
      </c>
      <c r="AK5695" s="26">
        <v>1908179</v>
      </c>
      <c r="AL5695" s="264">
        <v>43646.682638888888</v>
      </c>
      <c r="AM5695" s="26" t="s">
        <v>565</v>
      </c>
      <c r="AN5695" s="26" t="s">
        <v>63</v>
      </c>
      <c r="AO5695" s="26" t="s">
        <v>156</v>
      </c>
      <c r="AP5695" s="26" t="s">
        <v>159</v>
      </c>
      <c r="AQ5695" s="26">
        <v>0</v>
      </c>
      <c r="AR5695" s="26">
        <v>83</v>
      </c>
      <c r="AS5695" s="26" t="s">
        <v>151</v>
      </c>
      <c r="AT5695" s="26" t="s">
        <v>71</v>
      </c>
      <c r="AU5695" s="26" t="s">
        <v>63</v>
      </c>
      <c r="AV5695" s="26" t="s">
        <v>63</v>
      </c>
      <c r="AW5695" s="26" t="s">
        <v>63</v>
      </c>
      <c r="AX5695" s="26" t="s">
        <v>63</v>
      </c>
      <c r="AY5695" s="26">
        <v>43.744808999999897</v>
      </c>
      <c r="AZ5695" s="26">
        <v>-100.683058</v>
      </c>
      <c r="BA5695" s="26" t="s">
        <v>158</v>
      </c>
      <c r="BB5695" s="26" t="s">
        <v>157</v>
      </c>
      <c r="BC5695" s="26" t="s">
        <v>162</v>
      </c>
      <c r="BD5695" s="26" t="s">
        <v>792</v>
      </c>
      <c r="BE5695" s="26"/>
      <c r="BF5695" s="26" t="s">
        <v>68</v>
      </c>
      <c r="BG5695" s="26" t="s">
        <v>68</v>
      </c>
      <c r="BH5695" s="26" t="s">
        <v>160</v>
      </c>
      <c r="BI5695" s="26">
        <v>12</v>
      </c>
      <c r="BJ5695" s="26" t="s">
        <v>20</v>
      </c>
    </row>
    <row r="5696" spans="36:62" x14ac:dyDescent="0.25">
      <c r="AJ5696" s="26">
        <v>741</v>
      </c>
      <c r="AK5696" s="26">
        <v>1908349</v>
      </c>
      <c r="AL5696" s="264">
        <v>43649.892361111109</v>
      </c>
      <c r="AM5696" s="26" t="s">
        <v>147</v>
      </c>
      <c r="AN5696" s="26" t="s">
        <v>63</v>
      </c>
      <c r="AO5696" s="26" t="s">
        <v>156</v>
      </c>
      <c r="AP5696" s="26" t="s">
        <v>159</v>
      </c>
      <c r="AQ5696" s="26">
        <v>0</v>
      </c>
      <c r="AR5696" s="26">
        <v>90</v>
      </c>
      <c r="AS5696" s="26" t="s">
        <v>151</v>
      </c>
      <c r="AT5696" s="26" t="s">
        <v>74</v>
      </c>
      <c r="AU5696" s="26" t="s">
        <v>63</v>
      </c>
      <c r="AV5696" s="26" t="s">
        <v>63</v>
      </c>
      <c r="AW5696" s="26" t="s">
        <v>63</v>
      </c>
      <c r="AX5696" s="26" t="s">
        <v>63</v>
      </c>
      <c r="AY5696" s="26">
        <v>43.851176000000002</v>
      </c>
      <c r="AZ5696" s="26">
        <v>-101.470827999999</v>
      </c>
      <c r="BA5696" s="26" t="s">
        <v>483</v>
      </c>
      <c r="BB5696" s="26" t="s">
        <v>609</v>
      </c>
      <c r="BC5696" s="26" t="s">
        <v>708</v>
      </c>
      <c r="BD5696" s="26" t="s">
        <v>68</v>
      </c>
      <c r="BE5696" s="26"/>
      <c r="BF5696" s="26" t="s">
        <v>759</v>
      </c>
      <c r="BG5696" s="26" t="s">
        <v>68</v>
      </c>
      <c r="BH5696" s="26" t="s">
        <v>646</v>
      </c>
      <c r="BI5696" s="26">
        <v>12</v>
      </c>
      <c r="BJ5696" s="26" t="s">
        <v>217</v>
      </c>
    </row>
    <row r="5697" spans="36:62" x14ac:dyDescent="0.25">
      <c r="AJ5697" s="26">
        <v>742</v>
      </c>
      <c r="AK5697" s="26">
        <v>1908732</v>
      </c>
      <c r="AL5697" s="264">
        <v>43660.125</v>
      </c>
      <c r="AM5697" s="26" t="s">
        <v>565</v>
      </c>
      <c r="AN5697" s="26" t="s">
        <v>63</v>
      </c>
      <c r="AO5697" s="26"/>
      <c r="AP5697" s="26"/>
      <c r="AQ5697" s="26">
        <v>-1</v>
      </c>
      <c r="AR5697" s="26">
        <v>90</v>
      </c>
      <c r="AS5697" s="26" t="s">
        <v>151</v>
      </c>
      <c r="AT5697" s="26" t="s">
        <v>71</v>
      </c>
      <c r="AU5697" s="26" t="s">
        <v>63</v>
      </c>
      <c r="AV5697" s="26" t="s">
        <v>63</v>
      </c>
      <c r="AW5697" s="26" t="s">
        <v>63</v>
      </c>
      <c r="AX5697" s="26" t="s">
        <v>63</v>
      </c>
      <c r="AY5697" s="26">
        <v>43.900911999999899</v>
      </c>
      <c r="AZ5697" s="26">
        <v>-100.946534999999</v>
      </c>
      <c r="BA5697" s="26" t="s">
        <v>158</v>
      </c>
      <c r="BB5697" s="26" t="s">
        <v>611</v>
      </c>
      <c r="BC5697" s="26" t="s">
        <v>167</v>
      </c>
      <c r="BD5697" s="26" t="s">
        <v>154</v>
      </c>
      <c r="BE5697" s="26"/>
      <c r="BF5697" s="26" t="s">
        <v>99</v>
      </c>
      <c r="BG5697" s="26" t="s">
        <v>167</v>
      </c>
      <c r="BH5697" s="26" t="s">
        <v>99</v>
      </c>
      <c r="BI5697" s="26">
        <v>12</v>
      </c>
      <c r="BJ5697" s="26" t="s">
        <v>217</v>
      </c>
    </row>
    <row r="5698" spans="36:62" x14ac:dyDescent="0.25">
      <c r="AJ5698" s="26">
        <v>743</v>
      </c>
      <c r="AK5698" s="26">
        <v>1909257</v>
      </c>
      <c r="AL5698" s="264">
        <v>43663.631249999999</v>
      </c>
      <c r="AM5698" s="26" t="s">
        <v>147</v>
      </c>
      <c r="AN5698" s="26" t="s">
        <v>63</v>
      </c>
      <c r="AO5698" s="26" t="s">
        <v>156</v>
      </c>
      <c r="AP5698" s="26" t="s">
        <v>159</v>
      </c>
      <c r="AQ5698" s="26">
        <v>0</v>
      </c>
      <c r="AR5698" s="26">
        <v>90</v>
      </c>
      <c r="AS5698" s="26" t="s">
        <v>151</v>
      </c>
      <c r="AT5698" s="26" t="s">
        <v>71</v>
      </c>
      <c r="AU5698" s="26" t="s">
        <v>63</v>
      </c>
      <c r="AV5698" s="26" t="s">
        <v>69</v>
      </c>
      <c r="AW5698" s="26" t="s">
        <v>63</v>
      </c>
      <c r="AX5698" s="26" t="s">
        <v>63</v>
      </c>
      <c r="AY5698" s="26">
        <v>43.835968999999899</v>
      </c>
      <c r="AZ5698" s="26">
        <v>-101.664061</v>
      </c>
      <c r="BA5698" s="26" t="s">
        <v>185</v>
      </c>
      <c r="BB5698" s="26" t="s">
        <v>611</v>
      </c>
      <c r="BC5698" s="26" t="s">
        <v>651</v>
      </c>
      <c r="BD5698" s="26" t="s">
        <v>68</v>
      </c>
      <c r="BE5698" s="26" t="s">
        <v>161</v>
      </c>
      <c r="BF5698" s="26" t="s">
        <v>68</v>
      </c>
      <c r="BG5698" s="26" t="s">
        <v>68</v>
      </c>
      <c r="BH5698" s="26" t="s">
        <v>160</v>
      </c>
      <c r="BI5698" s="26">
        <v>12</v>
      </c>
      <c r="BJ5698" s="26" t="s">
        <v>217</v>
      </c>
    </row>
    <row r="5699" spans="36:62" x14ac:dyDescent="0.25">
      <c r="AJ5699" s="26">
        <v>744</v>
      </c>
      <c r="AK5699" s="26">
        <v>1909266</v>
      </c>
      <c r="AL5699" s="264">
        <v>43631.603472222225</v>
      </c>
      <c r="AM5699" s="26" t="s">
        <v>147</v>
      </c>
      <c r="AN5699" s="26" t="s">
        <v>63</v>
      </c>
      <c r="AO5699" s="26" t="s">
        <v>156</v>
      </c>
      <c r="AP5699" s="26" t="s">
        <v>159</v>
      </c>
      <c r="AQ5699" s="26">
        <v>0</v>
      </c>
      <c r="AR5699" s="26">
        <v>90</v>
      </c>
      <c r="AS5699" s="26" t="s">
        <v>151</v>
      </c>
      <c r="AT5699" s="26" t="s">
        <v>71</v>
      </c>
      <c r="AU5699" s="26" t="s">
        <v>63</v>
      </c>
      <c r="AV5699" s="26" t="s">
        <v>63</v>
      </c>
      <c r="AW5699" s="26" t="s">
        <v>63</v>
      </c>
      <c r="AX5699" s="26" t="s">
        <v>63</v>
      </c>
      <c r="AY5699" s="26">
        <v>43.848433</v>
      </c>
      <c r="AZ5699" s="26">
        <v>-101.500388</v>
      </c>
      <c r="BA5699" s="26" t="s">
        <v>208</v>
      </c>
      <c r="BB5699" s="26" t="s">
        <v>609</v>
      </c>
      <c r="BC5699" s="26" t="s">
        <v>162</v>
      </c>
      <c r="BD5699" s="26" t="s">
        <v>68</v>
      </c>
      <c r="BE5699" s="26"/>
      <c r="BF5699" s="26" t="s">
        <v>68</v>
      </c>
      <c r="BG5699" s="26" t="s">
        <v>68</v>
      </c>
      <c r="BH5699" s="26" t="s">
        <v>146</v>
      </c>
      <c r="BI5699" s="26">
        <v>12</v>
      </c>
      <c r="BJ5699" s="26" t="s">
        <v>217</v>
      </c>
    </row>
    <row r="5700" spans="36:62" x14ac:dyDescent="0.25">
      <c r="AJ5700" s="26">
        <v>745</v>
      </c>
      <c r="AK5700" s="26">
        <v>1909267</v>
      </c>
      <c r="AL5700" s="264">
        <v>43637.779166666667</v>
      </c>
      <c r="AM5700" s="26" t="s">
        <v>147</v>
      </c>
      <c r="AN5700" s="26" t="s">
        <v>63</v>
      </c>
      <c r="AO5700" s="26"/>
      <c r="AP5700" s="26"/>
      <c r="AQ5700" s="26">
        <v>-1</v>
      </c>
      <c r="AR5700" s="26">
        <v>248</v>
      </c>
      <c r="AS5700" s="26" t="s">
        <v>151</v>
      </c>
      <c r="AT5700" s="26" t="s">
        <v>71</v>
      </c>
      <c r="AU5700" s="26" t="s">
        <v>63</v>
      </c>
      <c r="AV5700" s="26" t="s">
        <v>63</v>
      </c>
      <c r="AW5700" s="26" t="s">
        <v>63</v>
      </c>
      <c r="AX5700" s="26" t="s">
        <v>63</v>
      </c>
      <c r="AY5700" s="26">
        <v>43.839131000000002</v>
      </c>
      <c r="AZ5700" s="26">
        <v>-101.34788</v>
      </c>
      <c r="BA5700" s="26" t="s">
        <v>166</v>
      </c>
      <c r="BB5700" s="26" t="s">
        <v>609</v>
      </c>
      <c r="BC5700" s="26" t="s">
        <v>167</v>
      </c>
      <c r="BD5700" s="26" t="s">
        <v>154</v>
      </c>
      <c r="BE5700" s="26"/>
      <c r="BF5700" s="26" t="s">
        <v>99</v>
      </c>
      <c r="BG5700" s="26" t="s">
        <v>167</v>
      </c>
      <c r="BH5700" s="26" t="s">
        <v>99</v>
      </c>
      <c r="BI5700" s="26">
        <v>12</v>
      </c>
      <c r="BJ5700" s="26" t="s">
        <v>217</v>
      </c>
    </row>
    <row r="5701" spans="36:62" x14ac:dyDescent="0.25">
      <c r="AJ5701" s="26">
        <v>746</v>
      </c>
      <c r="AK5701" s="26">
        <v>1909269</v>
      </c>
      <c r="AL5701" s="264">
        <v>43646.020833333336</v>
      </c>
      <c r="AM5701" s="26" t="s">
        <v>147</v>
      </c>
      <c r="AN5701" s="26" t="s">
        <v>63</v>
      </c>
      <c r="AO5701" s="26" t="s">
        <v>173</v>
      </c>
      <c r="AP5701" s="26" t="s">
        <v>159</v>
      </c>
      <c r="AQ5701" s="26">
        <v>0</v>
      </c>
      <c r="AR5701" s="26">
        <v>44</v>
      </c>
      <c r="AS5701" s="26" t="s">
        <v>151</v>
      </c>
      <c r="AT5701" s="26" t="s">
        <v>71</v>
      </c>
      <c r="AU5701" s="26" t="s">
        <v>63</v>
      </c>
      <c r="AV5701" s="26" t="s">
        <v>63</v>
      </c>
      <c r="AW5701" s="26" t="s">
        <v>63</v>
      </c>
      <c r="AX5701" s="26" t="s">
        <v>63</v>
      </c>
      <c r="AY5701" s="26">
        <v>43.5715679999999</v>
      </c>
      <c r="AZ5701" s="26">
        <v>-101.451385</v>
      </c>
      <c r="BA5701" s="26" t="s">
        <v>158</v>
      </c>
      <c r="BB5701" s="26" t="s">
        <v>611</v>
      </c>
      <c r="BC5701" s="26" t="s">
        <v>68</v>
      </c>
      <c r="BD5701" s="26" t="s">
        <v>154</v>
      </c>
      <c r="BE5701" s="26"/>
      <c r="BF5701" s="26" t="s">
        <v>68</v>
      </c>
      <c r="BG5701" s="26" t="s">
        <v>68</v>
      </c>
      <c r="BH5701" s="26" t="s">
        <v>146</v>
      </c>
      <c r="BI5701" s="26">
        <v>12</v>
      </c>
      <c r="BJ5701" s="26" t="s">
        <v>21</v>
      </c>
    </row>
    <row r="5702" spans="36:62" x14ac:dyDescent="0.25">
      <c r="AJ5702" s="26">
        <v>747</v>
      </c>
      <c r="AK5702" s="26">
        <v>1910524</v>
      </c>
      <c r="AL5702" s="264">
        <v>43687.545138888891</v>
      </c>
      <c r="AM5702" s="26" t="s">
        <v>147</v>
      </c>
      <c r="AN5702" s="26" t="s">
        <v>63</v>
      </c>
      <c r="AO5702" s="26" t="s">
        <v>720</v>
      </c>
      <c r="AP5702" s="26" t="s">
        <v>741</v>
      </c>
      <c r="AQ5702" s="26">
        <v>0</v>
      </c>
      <c r="AR5702" s="26">
        <v>248</v>
      </c>
      <c r="AS5702" s="26" t="s">
        <v>151</v>
      </c>
      <c r="AT5702" s="26" t="s">
        <v>74</v>
      </c>
      <c r="AU5702" s="26" t="s">
        <v>63</v>
      </c>
      <c r="AV5702" s="26" t="s">
        <v>63</v>
      </c>
      <c r="AW5702" s="26" t="s">
        <v>63</v>
      </c>
      <c r="AX5702" s="26" t="s">
        <v>63</v>
      </c>
      <c r="AY5702" s="26">
        <v>43.851132</v>
      </c>
      <c r="AZ5702" s="26">
        <v>-101.404572</v>
      </c>
      <c r="BA5702" s="26" t="s">
        <v>37</v>
      </c>
      <c r="BB5702" s="26" t="s">
        <v>611</v>
      </c>
      <c r="BC5702" s="26" t="s">
        <v>667</v>
      </c>
      <c r="BD5702" s="26" t="s">
        <v>615</v>
      </c>
      <c r="BE5702" s="26"/>
      <c r="BF5702" s="26" t="s">
        <v>68</v>
      </c>
      <c r="BG5702" s="26" t="s">
        <v>68</v>
      </c>
      <c r="BH5702" s="26" t="s">
        <v>210</v>
      </c>
      <c r="BI5702" s="26">
        <v>12</v>
      </c>
      <c r="BJ5702" s="26" t="s">
        <v>19</v>
      </c>
    </row>
    <row r="5703" spans="36:62" x14ac:dyDescent="0.25">
      <c r="AJ5703" s="26">
        <v>748</v>
      </c>
      <c r="AK5703" s="26">
        <v>1910283</v>
      </c>
      <c r="AL5703" s="264">
        <v>43630.947916666664</v>
      </c>
      <c r="AM5703" s="26" t="s">
        <v>565</v>
      </c>
      <c r="AN5703" s="26" t="s">
        <v>63</v>
      </c>
      <c r="AO5703" s="26"/>
      <c r="AP5703" s="26"/>
      <c r="AQ5703" s="26">
        <v>-1</v>
      </c>
      <c r="AR5703" s="26">
        <v>90</v>
      </c>
      <c r="AS5703" s="26" t="s">
        <v>151</v>
      </c>
      <c r="AT5703" s="26" t="s">
        <v>71</v>
      </c>
      <c r="AU5703" s="26" t="s">
        <v>63</v>
      </c>
      <c r="AV5703" s="26" t="s">
        <v>63</v>
      </c>
      <c r="AW5703" s="26" t="s">
        <v>63</v>
      </c>
      <c r="AX5703" s="26" t="s">
        <v>63</v>
      </c>
      <c r="AY5703" s="26">
        <v>43.901175000000002</v>
      </c>
      <c r="AZ5703" s="26">
        <v>-100.963718</v>
      </c>
      <c r="BA5703" s="26" t="s">
        <v>158</v>
      </c>
      <c r="BB5703" s="26" t="s">
        <v>609</v>
      </c>
      <c r="BC5703" s="26" t="s">
        <v>167</v>
      </c>
      <c r="BD5703" s="26" t="s">
        <v>154</v>
      </c>
      <c r="BE5703" s="26"/>
      <c r="BF5703" s="26" t="s">
        <v>99</v>
      </c>
      <c r="BG5703" s="26" t="s">
        <v>167</v>
      </c>
      <c r="BH5703" s="26" t="s">
        <v>99</v>
      </c>
      <c r="BI5703" s="26">
        <v>12</v>
      </c>
      <c r="BJ5703" s="26" t="s">
        <v>217</v>
      </c>
    </row>
    <row r="5704" spans="36:62" x14ac:dyDescent="0.25">
      <c r="AJ5704" s="26">
        <v>749</v>
      </c>
      <c r="AK5704" s="26">
        <v>1910284</v>
      </c>
      <c r="AL5704" s="264">
        <v>43676.920138888891</v>
      </c>
      <c r="AM5704" s="26" t="s">
        <v>565</v>
      </c>
      <c r="AN5704" s="26" t="s">
        <v>63</v>
      </c>
      <c r="AO5704" s="26"/>
      <c r="AP5704" s="26"/>
      <c r="AQ5704" s="26">
        <v>-1</v>
      </c>
      <c r="AR5704" s="26">
        <v>90</v>
      </c>
      <c r="AS5704" s="26" t="s">
        <v>151</v>
      </c>
      <c r="AT5704" s="26" t="s">
        <v>71</v>
      </c>
      <c r="AU5704" s="26" t="s">
        <v>63</v>
      </c>
      <c r="AV5704" s="26" t="s">
        <v>63</v>
      </c>
      <c r="AW5704" s="26" t="s">
        <v>63</v>
      </c>
      <c r="AX5704" s="26" t="s">
        <v>63</v>
      </c>
      <c r="AY5704" s="26">
        <v>43.886467000000003</v>
      </c>
      <c r="AZ5704" s="26">
        <v>-100.859404999999</v>
      </c>
      <c r="BA5704" s="26" t="s">
        <v>521</v>
      </c>
      <c r="BB5704" s="26" t="s">
        <v>611</v>
      </c>
      <c r="BC5704" s="26" t="s">
        <v>167</v>
      </c>
      <c r="BD5704" s="26" t="s">
        <v>154</v>
      </c>
      <c r="BE5704" s="26"/>
      <c r="BF5704" s="26" t="s">
        <v>99</v>
      </c>
      <c r="BG5704" s="26" t="s">
        <v>167</v>
      </c>
      <c r="BH5704" s="26" t="s">
        <v>99</v>
      </c>
      <c r="BI5704" s="26">
        <v>12</v>
      </c>
      <c r="BJ5704" s="26" t="s">
        <v>217</v>
      </c>
    </row>
    <row r="5705" spans="36:62" x14ac:dyDescent="0.25">
      <c r="AJ5705" s="26">
        <v>750</v>
      </c>
      <c r="AK5705" s="26">
        <v>1910674</v>
      </c>
      <c r="AL5705" s="264">
        <v>43678.638888888891</v>
      </c>
      <c r="AM5705" s="26" t="s">
        <v>147</v>
      </c>
      <c r="AN5705" s="26" t="s">
        <v>63</v>
      </c>
      <c r="AO5705" s="26" t="s">
        <v>156</v>
      </c>
      <c r="AP5705" s="26" t="s">
        <v>159</v>
      </c>
      <c r="AQ5705" s="26">
        <v>0</v>
      </c>
      <c r="AR5705" s="26">
        <v>90</v>
      </c>
      <c r="AS5705" s="26" t="s">
        <v>151</v>
      </c>
      <c r="AT5705" s="26" t="s">
        <v>71</v>
      </c>
      <c r="AU5705" s="26" t="s">
        <v>69</v>
      </c>
      <c r="AV5705" s="26" t="s">
        <v>63</v>
      </c>
      <c r="AW5705" s="26" t="s">
        <v>63</v>
      </c>
      <c r="AX5705" s="26" t="s">
        <v>63</v>
      </c>
      <c r="AY5705" s="26">
        <v>43.849415999999898</v>
      </c>
      <c r="AZ5705" s="26">
        <v>-101.354308</v>
      </c>
      <c r="BA5705" s="26" t="s">
        <v>158</v>
      </c>
      <c r="BB5705" s="26" t="s">
        <v>609</v>
      </c>
      <c r="BC5705" s="26" t="s">
        <v>620</v>
      </c>
      <c r="BD5705" s="26" t="s">
        <v>68</v>
      </c>
      <c r="BE5705" s="26" t="s">
        <v>747</v>
      </c>
      <c r="BF5705" s="26" t="s">
        <v>675</v>
      </c>
      <c r="BG5705" s="26" t="s">
        <v>68</v>
      </c>
      <c r="BH5705" s="26" t="s">
        <v>210</v>
      </c>
      <c r="BI5705" s="26">
        <v>12</v>
      </c>
      <c r="BJ5705" s="26" t="s">
        <v>21</v>
      </c>
    </row>
    <row r="5706" spans="36:62" x14ac:dyDescent="0.25">
      <c r="AJ5706" s="26">
        <v>751</v>
      </c>
      <c r="AK5706" s="26">
        <v>1910675</v>
      </c>
      <c r="AL5706" s="264">
        <v>43680.586805555555</v>
      </c>
      <c r="AM5706" s="26" t="s">
        <v>147</v>
      </c>
      <c r="AN5706" s="26" t="s">
        <v>63</v>
      </c>
      <c r="AO5706" s="26" t="s">
        <v>894</v>
      </c>
      <c r="AP5706" s="26" t="s">
        <v>716</v>
      </c>
      <c r="AQ5706" s="26">
        <v>0</v>
      </c>
      <c r="AR5706" s="26">
        <v>44</v>
      </c>
      <c r="AS5706" s="26" t="s">
        <v>151</v>
      </c>
      <c r="AT5706" s="26" t="s">
        <v>71</v>
      </c>
      <c r="AU5706" s="26" t="s">
        <v>63</v>
      </c>
      <c r="AV5706" s="26" t="s">
        <v>63</v>
      </c>
      <c r="AW5706" s="26" t="s">
        <v>63</v>
      </c>
      <c r="AX5706" s="26" t="s">
        <v>63</v>
      </c>
      <c r="AY5706" s="26">
        <v>43.577852999999898</v>
      </c>
      <c r="AZ5706" s="26">
        <v>-101.520837</v>
      </c>
      <c r="BA5706" s="26" t="s">
        <v>531</v>
      </c>
      <c r="BB5706" s="26" t="s">
        <v>609</v>
      </c>
      <c r="BC5706" s="26" t="s">
        <v>659</v>
      </c>
      <c r="BD5706" s="26" t="s">
        <v>68</v>
      </c>
      <c r="BE5706" s="26" t="s">
        <v>161</v>
      </c>
      <c r="BF5706" s="26" t="s">
        <v>68</v>
      </c>
      <c r="BG5706" s="26" t="s">
        <v>68</v>
      </c>
      <c r="BH5706" s="26" t="s">
        <v>1173</v>
      </c>
      <c r="BI5706" s="26">
        <v>12</v>
      </c>
      <c r="BJ5706" s="26" t="s">
        <v>19</v>
      </c>
    </row>
    <row r="5707" spans="36:62" x14ac:dyDescent="0.25">
      <c r="AJ5707" s="26">
        <v>752</v>
      </c>
      <c r="AK5707" s="26">
        <v>1910676</v>
      </c>
      <c r="AL5707" s="264">
        <v>43686.583333333336</v>
      </c>
      <c r="AM5707" s="26" t="s">
        <v>147</v>
      </c>
      <c r="AN5707" s="26" t="s">
        <v>63</v>
      </c>
      <c r="AO5707" s="26" t="s">
        <v>720</v>
      </c>
      <c r="AP5707" s="26" t="s">
        <v>159</v>
      </c>
      <c r="AQ5707" s="26">
        <v>0</v>
      </c>
      <c r="AR5707" s="26">
        <v>90</v>
      </c>
      <c r="AS5707" s="26" t="s">
        <v>151</v>
      </c>
      <c r="AT5707" s="26" t="s">
        <v>216</v>
      </c>
      <c r="AU5707" s="26" t="s">
        <v>63</v>
      </c>
      <c r="AV5707" s="26" t="s">
        <v>63</v>
      </c>
      <c r="AW5707" s="26" t="s">
        <v>63</v>
      </c>
      <c r="AX5707" s="26" t="s">
        <v>63</v>
      </c>
      <c r="AY5707" s="26">
        <v>43.842730000000003</v>
      </c>
      <c r="AZ5707" s="26">
        <v>-101.29187</v>
      </c>
      <c r="BA5707" s="26" t="s">
        <v>37</v>
      </c>
      <c r="BB5707" s="26" t="s">
        <v>611</v>
      </c>
      <c r="BC5707" s="26" t="s">
        <v>667</v>
      </c>
      <c r="BD5707" s="26" t="s">
        <v>68</v>
      </c>
      <c r="BE5707" s="26"/>
      <c r="BF5707" s="26" t="s">
        <v>68</v>
      </c>
      <c r="BG5707" s="26" t="s">
        <v>68</v>
      </c>
      <c r="BH5707" s="26" t="s">
        <v>160</v>
      </c>
      <c r="BI5707" s="26">
        <v>12</v>
      </c>
      <c r="BJ5707" s="26" t="s">
        <v>21</v>
      </c>
    </row>
    <row r="5708" spans="36:62" x14ac:dyDescent="0.25">
      <c r="AJ5708" s="26">
        <v>753</v>
      </c>
      <c r="AK5708" s="26">
        <v>1910360</v>
      </c>
      <c r="AL5708" s="264">
        <v>43685.489583333336</v>
      </c>
      <c r="AM5708" s="26" t="s">
        <v>147</v>
      </c>
      <c r="AN5708" s="26" t="s">
        <v>63</v>
      </c>
      <c r="AO5708" s="26" t="s">
        <v>156</v>
      </c>
      <c r="AP5708" s="26" t="s">
        <v>159</v>
      </c>
      <c r="AQ5708" s="26">
        <v>0</v>
      </c>
      <c r="AR5708" s="26">
        <v>90</v>
      </c>
      <c r="AS5708" s="26" t="s">
        <v>151</v>
      </c>
      <c r="AT5708" s="26" t="s">
        <v>71</v>
      </c>
      <c r="AU5708" s="26" t="s">
        <v>63</v>
      </c>
      <c r="AV5708" s="26" t="s">
        <v>63</v>
      </c>
      <c r="AW5708" s="26" t="s">
        <v>63</v>
      </c>
      <c r="AX5708" s="26" t="s">
        <v>63</v>
      </c>
      <c r="AY5708" s="26">
        <v>43.83596</v>
      </c>
      <c r="AZ5708" s="26">
        <v>-101.662273999999</v>
      </c>
      <c r="BA5708" s="26" t="s">
        <v>158</v>
      </c>
      <c r="BB5708" s="26" t="s">
        <v>611</v>
      </c>
      <c r="BC5708" s="26" t="s">
        <v>667</v>
      </c>
      <c r="BD5708" s="26" t="s">
        <v>68</v>
      </c>
      <c r="BE5708" s="26"/>
      <c r="BF5708" s="26" t="s">
        <v>68</v>
      </c>
      <c r="BG5708" s="26" t="s">
        <v>68</v>
      </c>
      <c r="BH5708" s="26" t="s">
        <v>160</v>
      </c>
      <c r="BI5708" s="26">
        <v>12</v>
      </c>
      <c r="BJ5708" s="26" t="s">
        <v>217</v>
      </c>
    </row>
    <row r="5709" spans="36:62" x14ac:dyDescent="0.25">
      <c r="AJ5709" s="26">
        <v>754</v>
      </c>
      <c r="AK5709" s="26">
        <v>1910813</v>
      </c>
      <c r="AL5709" s="264">
        <v>43681.125</v>
      </c>
      <c r="AM5709" s="26" t="s">
        <v>147</v>
      </c>
      <c r="AN5709" s="26" t="s">
        <v>63</v>
      </c>
      <c r="AO5709" s="26"/>
      <c r="AP5709" s="26"/>
      <c r="AQ5709" s="26">
        <v>-1</v>
      </c>
      <c r="AR5709" s="26">
        <v>90</v>
      </c>
      <c r="AS5709" s="26" t="s">
        <v>151</v>
      </c>
      <c r="AT5709" s="26" t="s">
        <v>71</v>
      </c>
      <c r="AU5709" s="26" t="s">
        <v>63</v>
      </c>
      <c r="AV5709" s="26" t="s">
        <v>63</v>
      </c>
      <c r="AW5709" s="26" t="s">
        <v>63</v>
      </c>
      <c r="AX5709" s="26" t="s">
        <v>63</v>
      </c>
      <c r="AY5709" s="26">
        <v>43.899419000000002</v>
      </c>
      <c r="AZ5709" s="26">
        <v>-101.09550400000001</v>
      </c>
      <c r="BA5709" s="26" t="s">
        <v>158</v>
      </c>
      <c r="BB5709" s="26" t="s">
        <v>611</v>
      </c>
      <c r="BC5709" s="26" t="s">
        <v>167</v>
      </c>
      <c r="BD5709" s="26" t="s">
        <v>154</v>
      </c>
      <c r="BE5709" s="26"/>
      <c r="BF5709" s="26" t="s">
        <v>99</v>
      </c>
      <c r="BG5709" s="26" t="s">
        <v>167</v>
      </c>
      <c r="BH5709" s="26" t="s">
        <v>99</v>
      </c>
      <c r="BI5709" s="26">
        <v>12</v>
      </c>
      <c r="BJ5709" s="26" t="s">
        <v>217</v>
      </c>
    </row>
    <row r="5710" spans="36:62" x14ac:dyDescent="0.25">
      <c r="AJ5710" s="26">
        <v>755</v>
      </c>
      <c r="AK5710" s="26">
        <v>1910814</v>
      </c>
      <c r="AL5710" s="264">
        <v>43686.356944444444</v>
      </c>
      <c r="AM5710" s="26" t="s">
        <v>147</v>
      </c>
      <c r="AN5710" s="26" t="s">
        <v>63</v>
      </c>
      <c r="AO5710" s="26" t="s">
        <v>156</v>
      </c>
      <c r="AP5710" s="26" t="s">
        <v>159</v>
      </c>
      <c r="AQ5710" s="26">
        <v>0</v>
      </c>
      <c r="AR5710" s="26">
        <v>90</v>
      </c>
      <c r="AS5710" s="26" t="s">
        <v>151</v>
      </c>
      <c r="AT5710" s="26" t="s">
        <v>71</v>
      </c>
      <c r="AU5710" s="26" t="s">
        <v>63</v>
      </c>
      <c r="AV5710" s="26" t="s">
        <v>63</v>
      </c>
      <c r="AW5710" s="26" t="s">
        <v>63</v>
      </c>
      <c r="AX5710" s="26" t="s">
        <v>63</v>
      </c>
      <c r="AY5710" s="26">
        <v>43.835971000000001</v>
      </c>
      <c r="AZ5710" s="26">
        <v>-101.64104500000001</v>
      </c>
      <c r="BA5710" s="26" t="s">
        <v>185</v>
      </c>
      <c r="BB5710" s="26" t="s">
        <v>611</v>
      </c>
      <c r="BC5710" s="26" t="s">
        <v>680</v>
      </c>
      <c r="BD5710" s="26" t="s">
        <v>68</v>
      </c>
      <c r="BE5710" s="26"/>
      <c r="BF5710" s="26" t="s">
        <v>68</v>
      </c>
      <c r="BG5710" s="26" t="s">
        <v>68</v>
      </c>
      <c r="BH5710" s="26" t="s">
        <v>210</v>
      </c>
      <c r="BI5710" s="26">
        <v>12</v>
      </c>
      <c r="BJ5710" s="26" t="s">
        <v>20</v>
      </c>
    </row>
    <row r="5711" spans="36:62" x14ac:dyDescent="0.25">
      <c r="AJ5711" s="26">
        <v>756</v>
      </c>
      <c r="AK5711" s="26">
        <v>1910963</v>
      </c>
      <c r="AL5711" s="264">
        <v>43691.479861111111</v>
      </c>
      <c r="AM5711" s="26" t="s">
        <v>147</v>
      </c>
      <c r="AN5711" s="26" t="s">
        <v>63</v>
      </c>
      <c r="AO5711" s="26" t="s">
        <v>173</v>
      </c>
      <c r="AP5711" s="26" t="s">
        <v>159</v>
      </c>
      <c r="AQ5711" s="26">
        <v>0</v>
      </c>
      <c r="AR5711" s="26">
        <v>73</v>
      </c>
      <c r="AS5711" s="26" t="s">
        <v>151</v>
      </c>
      <c r="AT5711" s="26" t="s">
        <v>71</v>
      </c>
      <c r="AU5711" s="26" t="s">
        <v>63</v>
      </c>
      <c r="AV5711" s="26" t="s">
        <v>63</v>
      </c>
      <c r="AW5711" s="26" t="s">
        <v>63</v>
      </c>
      <c r="AX5711" s="26" t="s">
        <v>63</v>
      </c>
      <c r="AY5711" s="26">
        <v>43.570118999999899</v>
      </c>
      <c r="AZ5711" s="26">
        <v>-101.52088500000001</v>
      </c>
      <c r="BA5711" s="26" t="s">
        <v>505</v>
      </c>
      <c r="BB5711" s="26" t="s">
        <v>165</v>
      </c>
      <c r="BC5711" s="26" t="s">
        <v>68</v>
      </c>
      <c r="BD5711" s="26" t="s">
        <v>68</v>
      </c>
      <c r="BE5711" s="26" t="s">
        <v>808</v>
      </c>
      <c r="BF5711" s="26" t="s">
        <v>68</v>
      </c>
      <c r="BG5711" s="26" t="s">
        <v>68</v>
      </c>
      <c r="BH5711" s="26" t="s">
        <v>646</v>
      </c>
      <c r="BI5711" s="26">
        <v>12</v>
      </c>
      <c r="BJ5711" s="26" t="s">
        <v>20</v>
      </c>
    </row>
    <row r="5712" spans="36:62" x14ac:dyDescent="0.25">
      <c r="AJ5712" s="26">
        <v>757</v>
      </c>
      <c r="AK5712" s="26">
        <v>1911125</v>
      </c>
      <c r="AL5712" s="264">
        <v>43691.11041666667</v>
      </c>
      <c r="AM5712" s="26" t="s">
        <v>147</v>
      </c>
      <c r="AN5712" s="26" t="s">
        <v>63</v>
      </c>
      <c r="AO5712" s="26"/>
      <c r="AP5712" s="26"/>
      <c r="AQ5712" s="26">
        <v>-1</v>
      </c>
      <c r="AR5712" s="26">
        <v>90</v>
      </c>
      <c r="AS5712" s="26" t="s">
        <v>151</v>
      </c>
      <c r="AT5712" s="26" t="s">
        <v>71</v>
      </c>
      <c r="AU5712" s="26" t="s">
        <v>63</v>
      </c>
      <c r="AV5712" s="26" t="s">
        <v>63</v>
      </c>
      <c r="AW5712" s="26" t="s">
        <v>63</v>
      </c>
      <c r="AX5712" s="26" t="s">
        <v>63</v>
      </c>
      <c r="AY5712" s="26">
        <v>43.887402000000002</v>
      </c>
      <c r="AZ5712" s="26">
        <v>-101.129183999999</v>
      </c>
      <c r="BA5712" s="26" t="s">
        <v>166</v>
      </c>
      <c r="BB5712" s="26" t="s">
        <v>609</v>
      </c>
      <c r="BC5712" s="26" t="s">
        <v>167</v>
      </c>
      <c r="BD5712" s="26" t="s">
        <v>154</v>
      </c>
      <c r="BE5712" s="26"/>
      <c r="BF5712" s="26" t="s">
        <v>99</v>
      </c>
      <c r="BG5712" s="26" t="s">
        <v>167</v>
      </c>
      <c r="BH5712" s="26" t="s">
        <v>99</v>
      </c>
      <c r="BI5712" s="26">
        <v>12</v>
      </c>
      <c r="BJ5712" s="26" t="s">
        <v>217</v>
      </c>
    </row>
    <row r="5713" spans="36:62" x14ac:dyDescent="0.25">
      <c r="AJ5713" s="26">
        <v>759</v>
      </c>
      <c r="AK5713" s="26">
        <v>1911242</v>
      </c>
      <c r="AL5713" s="264">
        <v>43695.888888888891</v>
      </c>
      <c r="AM5713" s="26" t="s">
        <v>565</v>
      </c>
      <c r="AN5713" s="26" t="s">
        <v>63</v>
      </c>
      <c r="AO5713" s="26" t="s">
        <v>204</v>
      </c>
      <c r="AP5713" s="26" t="s">
        <v>159</v>
      </c>
      <c r="AQ5713" s="26">
        <v>0</v>
      </c>
      <c r="AR5713" s="26">
        <v>90</v>
      </c>
      <c r="AS5713" s="26" t="s">
        <v>151</v>
      </c>
      <c r="AT5713" s="26" t="s">
        <v>71</v>
      </c>
      <c r="AU5713" s="26" t="s">
        <v>63</v>
      </c>
      <c r="AV5713" s="26" t="s">
        <v>63</v>
      </c>
      <c r="AW5713" s="26" t="s">
        <v>63</v>
      </c>
      <c r="AX5713" s="26" t="s">
        <v>63</v>
      </c>
      <c r="AY5713" s="26">
        <v>43.901183000000003</v>
      </c>
      <c r="AZ5713" s="26">
        <v>-100.977986999999</v>
      </c>
      <c r="BA5713" s="26" t="s">
        <v>37</v>
      </c>
      <c r="BB5713" s="26" t="s">
        <v>609</v>
      </c>
      <c r="BC5713" s="26" t="s">
        <v>68</v>
      </c>
      <c r="BD5713" s="26" t="s">
        <v>154</v>
      </c>
      <c r="BE5713" s="26"/>
      <c r="BF5713" s="26" t="s">
        <v>68</v>
      </c>
      <c r="BG5713" s="26" t="s">
        <v>68</v>
      </c>
      <c r="BH5713" s="26" t="s">
        <v>160</v>
      </c>
      <c r="BI5713" s="26">
        <v>12</v>
      </c>
      <c r="BJ5713" s="26" t="s">
        <v>20</v>
      </c>
    </row>
    <row r="5714" spans="36:62" x14ac:dyDescent="0.25">
      <c r="AJ5714" s="26">
        <v>760</v>
      </c>
      <c r="AK5714" s="26">
        <v>1911279</v>
      </c>
      <c r="AL5714" s="264">
        <v>43630.219444444447</v>
      </c>
      <c r="AM5714" s="26" t="s">
        <v>147</v>
      </c>
      <c r="AN5714" s="26" t="s">
        <v>63</v>
      </c>
      <c r="AO5714" s="26"/>
      <c r="AP5714" s="26"/>
      <c r="AQ5714" s="26">
        <v>-1</v>
      </c>
      <c r="AR5714" s="26">
        <v>44</v>
      </c>
      <c r="AS5714" s="26" t="s">
        <v>151</v>
      </c>
      <c r="AT5714" s="26" t="s">
        <v>71</v>
      </c>
      <c r="AU5714" s="26" t="s">
        <v>63</v>
      </c>
      <c r="AV5714" s="26" t="s">
        <v>63</v>
      </c>
      <c r="AW5714" s="26" t="s">
        <v>63</v>
      </c>
      <c r="AX5714" s="26" t="s">
        <v>63</v>
      </c>
      <c r="AY5714" s="26">
        <v>43.569220999999899</v>
      </c>
      <c r="AZ5714" s="26">
        <v>-101.43952</v>
      </c>
      <c r="BA5714" s="26" t="s">
        <v>485</v>
      </c>
      <c r="BB5714" s="26" t="s">
        <v>611</v>
      </c>
      <c r="BC5714" s="26" t="s">
        <v>167</v>
      </c>
      <c r="BD5714" s="26" t="s">
        <v>154</v>
      </c>
      <c r="BE5714" s="26"/>
      <c r="BF5714" s="26" t="s">
        <v>99</v>
      </c>
      <c r="BG5714" s="26" t="s">
        <v>167</v>
      </c>
      <c r="BH5714" s="26" t="s">
        <v>99</v>
      </c>
      <c r="BI5714" s="26">
        <v>12</v>
      </c>
      <c r="BJ5714" s="26" t="s">
        <v>217</v>
      </c>
    </row>
    <row r="5715" spans="36:62" x14ac:dyDescent="0.25">
      <c r="AJ5715" s="26">
        <v>761</v>
      </c>
      <c r="AK5715" s="26">
        <v>1911664</v>
      </c>
      <c r="AL5715" s="264">
        <v>43709.879166666666</v>
      </c>
      <c r="AM5715" s="26" t="s">
        <v>565</v>
      </c>
      <c r="AN5715" s="26" t="s">
        <v>63</v>
      </c>
      <c r="AO5715" s="26"/>
      <c r="AP5715" s="26"/>
      <c r="AQ5715" s="26">
        <v>-1</v>
      </c>
      <c r="AR5715" s="26">
        <v>90</v>
      </c>
      <c r="AS5715" s="26" t="s">
        <v>151</v>
      </c>
      <c r="AT5715" s="26" t="s">
        <v>71</v>
      </c>
      <c r="AU5715" s="26" t="s">
        <v>63</v>
      </c>
      <c r="AV5715" s="26" t="s">
        <v>63</v>
      </c>
      <c r="AW5715" s="26" t="s">
        <v>63</v>
      </c>
      <c r="AX5715" s="26" t="s">
        <v>63</v>
      </c>
      <c r="AY5715" s="26">
        <v>43.886738000000001</v>
      </c>
      <c r="AZ5715" s="26">
        <v>-100.75739900000001</v>
      </c>
      <c r="BA5715" s="26" t="s">
        <v>185</v>
      </c>
      <c r="BB5715" s="26" t="s">
        <v>609</v>
      </c>
      <c r="BC5715" s="26" t="s">
        <v>167</v>
      </c>
      <c r="BD5715" s="26" t="s">
        <v>154</v>
      </c>
      <c r="BE5715" s="26"/>
      <c r="BF5715" s="26" t="s">
        <v>99</v>
      </c>
      <c r="BG5715" s="26" t="s">
        <v>167</v>
      </c>
      <c r="BH5715" s="26" t="s">
        <v>99</v>
      </c>
      <c r="BI5715" s="26">
        <v>12</v>
      </c>
      <c r="BJ5715" s="26" t="s">
        <v>217</v>
      </c>
    </row>
    <row r="5716" spans="36:62" x14ac:dyDescent="0.25">
      <c r="AJ5716" s="26">
        <v>762</v>
      </c>
      <c r="AK5716" s="26">
        <v>1911583</v>
      </c>
      <c r="AL5716" s="264">
        <v>43684.040972222225</v>
      </c>
      <c r="AM5716" s="26" t="s">
        <v>147</v>
      </c>
      <c r="AN5716" s="26" t="s">
        <v>63</v>
      </c>
      <c r="AO5716" s="26"/>
      <c r="AP5716" s="26" t="s">
        <v>1189</v>
      </c>
      <c r="AQ5716" s="26">
        <v>0</v>
      </c>
      <c r="AR5716" s="26">
        <v>248</v>
      </c>
      <c r="AS5716" s="26" t="s">
        <v>151</v>
      </c>
      <c r="AT5716" s="26" t="s">
        <v>71</v>
      </c>
      <c r="AU5716" s="26" t="s">
        <v>63</v>
      </c>
      <c r="AV5716" s="26" t="s">
        <v>63</v>
      </c>
      <c r="AW5716" s="26" t="s">
        <v>63</v>
      </c>
      <c r="AX5716" s="26" t="s">
        <v>63</v>
      </c>
      <c r="AY5716" s="26">
        <v>43.879807999999898</v>
      </c>
      <c r="AZ5716" s="26">
        <v>-101.139940999999</v>
      </c>
      <c r="BA5716" s="26" t="s">
        <v>166</v>
      </c>
      <c r="BB5716" s="26" t="s">
        <v>165</v>
      </c>
      <c r="BC5716" s="26" t="s">
        <v>1729</v>
      </c>
      <c r="BD5716" s="26" t="s">
        <v>68</v>
      </c>
      <c r="BE5716" s="26"/>
      <c r="BF5716" s="26" t="s">
        <v>68</v>
      </c>
      <c r="BG5716" s="26" t="s">
        <v>68</v>
      </c>
      <c r="BH5716" s="26" t="s">
        <v>757</v>
      </c>
      <c r="BI5716" s="26">
        <v>12</v>
      </c>
      <c r="BJ5716" s="26" t="s">
        <v>21</v>
      </c>
    </row>
    <row r="5717" spans="36:62" x14ac:dyDescent="0.25">
      <c r="AJ5717" s="26">
        <v>763</v>
      </c>
      <c r="AK5717" s="26">
        <v>1911989</v>
      </c>
      <c r="AL5717" s="264">
        <v>43713.840277777781</v>
      </c>
      <c r="AM5717" s="26" t="s">
        <v>147</v>
      </c>
      <c r="AN5717" s="26" t="s">
        <v>63</v>
      </c>
      <c r="AO5717" s="26"/>
      <c r="AP5717" s="26"/>
      <c r="AQ5717" s="26">
        <v>-1</v>
      </c>
      <c r="AR5717" s="26">
        <v>90</v>
      </c>
      <c r="AS5717" s="26" t="s">
        <v>151</v>
      </c>
      <c r="AT5717" s="26" t="s">
        <v>71</v>
      </c>
      <c r="AU5717" s="26" t="s">
        <v>63</v>
      </c>
      <c r="AV5717" s="26" t="s">
        <v>63</v>
      </c>
      <c r="AW5717" s="26" t="s">
        <v>63</v>
      </c>
      <c r="AX5717" s="26" t="s">
        <v>63</v>
      </c>
      <c r="AY5717" s="26">
        <v>43.835991999999898</v>
      </c>
      <c r="AZ5717" s="26">
        <v>-101.590326</v>
      </c>
      <c r="BA5717" s="26" t="s">
        <v>185</v>
      </c>
      <c r="BB5717" s="26" t="s">
        <v>611</v>
      </c>
      <c r="BC5717" s="26" t="s">
        <v>167</v>
      </c>
      <c r="BD5717" s="26" t="s">
        <v>154</v>
      </c>
      <c r="BE5717" s="26"/>
      <c r="BF5717" s="26" t="s">
        <v>99</v>
      </c>
      <c r="BG5717" s="26" t="s">
        <v>167</v>
      </c>
      <c r="BH5717" s="26" t="s">
        <v>99</v>
      </c>
      <c r="BI5717" s="26">
        <v>12</v>
      </c>
      <c r="BJ5717" s="26" t="s">
        <v>217</v>
      </c>
    </row>
    <row r="5718" spans="36:62" x14ac:dyDescent="0.25">
      <c r="AJ5718" s="26">
        <v>764</v>
      </c>
      <c r="AK5718" s="26">
        <v>1912319</v>
      </c>
      <c r="AL5718" s="264">
        <v>43725.125</v>
      </c>
      <c r="AM5718" s="26" t="s">
        <v>565</v>
      </c>
      <c r="AN5718" s="26" t="s">
        <v>63</v>
      </c>
      <c r="AO5718" s="26"/>
      <c r="AP5718" s="26"/>
      <c r="AQ5718" s="26">
        <v>-1</v>
      </c>
      <c r="AR5718" s="26">
        <v>90</v>
      </c>
      <c r="AS5718" s="26" t="s">
        <v>151</v>
      </c>
      <c r="AT5718" s="26" t="s">
        <v>71</v>
      </c>
      <c r="AU5718" s="26" t="s">
        <v>63</v>
      </c>
      <c r="AV5718" s="26" t="s">
        <v>63</v>
      </c>
      <c r="AW5718" s="26" t="s">
        <v>63</v>
      </c>
      <c r="AX5718" s="26" t="s">
        <v>63</v>
      </c>
      <c r="AY5718" s="26">
        <v>43.886741999999899</v>
      </c>
      <c r="AZ5718" s="26">
        <v>-100.840587999999</v>
      </c>
      <c r="BA5718" s="26" t="s">
        <v>166</v>
      </c>
      <c r="BB5718" s="26" t="s">
        <v>609</v>
      </c>
      <c r="BC5718" s="26" t="s">
        <v>167</v>
      </c>
      <c r="BD5718" s="26" t="s">
        <v>154</v>
      </c>
      <c r="BE5718" s="26"/>
      <c r="BF5718" s="26" t="s">
        <v>99</v>
      </c>
      <c r="BG5718" s="26" t="s">
        <v>167</v>
      </c>
      <c r="BH5718" s="26" t="s">
        <v>99</v>
      </c>
      <c r="BI5718" s="26">
        <v>12</v>
      </c>
      <c r="BJ5718" s="26" t="s">
        <v>217</v>
      </c>
    </row>
    <row r="5719" spans="36:62" x14ac:dyDescent="0.25">
      <c r="AJ5719" s="26">
        <v>765</v>
      </c>
      <c r="AK5719" s="26">
        <v>1912490</v>
      </c>
      <c r="AL5719" s="264">
        <v>43727.923611111109</v>
      </c>
      <c r="AM5719" s="26" t="s">
        <v>565</v>
      </c>
      <c r="AN5719" s="26" t="s">
        <v>63</v>
      </c>
      <c r="AO5719" s="26"/>
      <c r="AP5719" s="26"/>
      <c r="AQ5719" s="26">
        <v>-1</v>
      </c>
      <c r="AR5719" s="26">
        <v>90</v>
      </c>
      <c r="AS5719" s="26" t="s">
        <v>151</v>
      </c>
      <c r="AT5719" s="26" t="s">
        <v>71</v>
      </c>
      <c r="AU5719" s="26" t="s">
        <v>63</v>
      </c>
      <c r="AV5719" s="26" t="s">
        <v>63</v>
      </c>
      <c r="AW5719" s="26" t="s">
        <v>63</v>
      </c>
      <c r="AX5719" s="26" t="s">
        <v>63</v>
      </c>
      <c r="AY5719" s="26">
        <v>43.882956999999898</v>
      </c>
      <c r="AZ5719" s="26">
        <v>-100.698739</v>
      </c>
      <c r="BA5719" s="26" t="s">
        <v>166</v>
      </c>
      <c r="BB5719" s="26" t="s">
        <v>611</v>
      </c>
      <c r="BC5719" s="26" t="s">
        <v>167</v>
      </c>
      <c r="BD5719" s="26" t="s">
        <v>154</v>
      </c>
      <c r="BE5719" s="26"/>
      <c r="BF5719" s="26" t="s">
        <v>99</v>
      </c>
      <c r="BG5719" s="26" t="s">
        <v>167</v>
      </c>
      <c r="BH5719" s="26" t="s">
        <v>99</v>
      </c>
      <c r="BI5719" s="26">
        <v>12</v>
      </c>
      <c r="BJ5719" s="26" t="s">
        <v>217</v>
      </c>
    </row>
    <row r="5720" spans="36:62" x14ac:dyDescent="0.25">
      <c r="AJ5720" s="26">
        <v>766</v>
      </c>
      <c r="AK5720" s="26">
        <v>1912820</v>
      </c>
      <c r="AL5720" s="264">
        <v>43673.636111111111</v>
      </c>
      <c r="AM5720" s="26" t="s">
        <v>565</v>
      </c>
      <c r="AN5720" s="26" t="s">
        <v>63</v>
      </c>
      <c r="AO5720" s="26" t="s">
        <v>156</v>
      </c>
      <c r="AP5720" s="26" t="s">
        <v>159</v>
      </c>
      <c r="AQ5720" s="26">
        <v>0</v>
      </c>
      <c r="AR5720" s="26">
        <v>83</v>
      </c>
      <c r="AS5720" s="26" t="s">
        <v>151</v>
      </c>
      <c r="AT5720" s="26" t="s">
        <v>71</v>
      </c>
      <c r="AU5720" s="26" t="s">
        <v>63</v>
      </c>
      <c r="AV5720" s="26" t="s">
        <v>63</v>
      </c>
      <c r="AW5720" s="26" t="s">
        <v>63</v>
      </c>
      <c r="AX5720" s="26" t="s">
        <v>63</v>
      </c>
      <c r="AY5720" s="26">
        <v>43.761389999999899</v>
      </c>
      <c r="AZ5720" s="26">
        <v>-100.681826999999</v>
      </c>
      <c r="BA5720" s="26" t="s">
        <v>185</v>
      </c>
      <c r="BB5720" s="26" t="s">
        <v>157</v>
      </c>
      <c r="BC5720" s="26" t="s">
        <v>162</v>
      </c>
      <c r="BD5720" s="26" t="s">
        <v>68</v>
      </c>
      <c r="BE5720" s="26"/>
      <c r="BF5720" s="26" t="s">
        <v>68</v>
      </c>
      <c r="BG5720" s="26" t="s">
        <v>68</v>
      </c>
      <c r="BH5720" s="26" t="s">
        <v>146</v>
      </c>
      <c r="BI5720" s="26">
        <v>12</v>
      </c>
      <c r="BJ5720" s="26" t="s">
        <v>217</v>
      </c>
    </row>
    <row r="5721" spans="36:62" x14ac:dyDescent="0.25">
      <c r="AJ5721" s="26">
        <v>767</v>
      </c>
      <c r="AK5721" s="26">
        <v>1912892</v>
      </c>
      <c r="AL5721" s="264">
        <v>43716.76666666667</v>
      </c>
      <c r="AM5721" s="26" t="s">
        <v>147</v>
      </c>
      <c r="AN5721" s="26" t="s">
        <v>63</v>
      </c>
      <c r="AO5721" s="26"/>
      <c r="AP5721" s="26"/>
      <c r="AQ5721" s="26">
        <v>-1</v>
      </c>
      <c r="AR5721" s="26">
        <v>44</v>
      </c>
      <c r="AS5721" s="26" t="s">
        <v>151</v>
      </c>
      <c r="AT5721" s="26" t="s">
        <v>71</v>
      </c>
      <c r="AU5721" s="26" t="s">
        <v>63</v>
      </c>
      <c r="AV5721" s="26" t="s">
        <v>63</v>
      </c>
      <c r="AW5721" s="26" t="s">
        <v>63</v>
      </c>
      <c r="AX5721" s="26" t="s">
        <v>63</v>
      </c>
      <c r="AY5721" s="26">
        <v>43.563369000000002</v>
      </c>
      <c r="AZ5721" s="26">
        <v>-101.311870999999</v>
      </c>
      <c r="BA5721" s="26" t="s">
        <v>166</v>
      </c>
      <c r="BB5721" s="26" t="s">
        <v>609</v>
      </c>
      <c r="BC5721" s="26" t="s">
        <v>167</v>
      </c>
      <c r="BD5721" s="26" t="s">
        <v>154</v>
      </c>
      <c r="BE5721" s="26"/>
      <c r="BF5721" s="26" t="s">
        <v>99</v>
      </c>
      <c r="BG5721" s="26" t="s">
        <v>167</v>
      </c>
      <c r="BH5721" s="26" t="s">
        <v>99</v>
      </c>
      <c r="BI5721" s="26">
        <v>12</v>
      </c>
      <c r="BJ5721" s="26" t="s">
        <v>217</v>
      </c>
    </row>
    <row r="5722" spans="36:62" x14ac:dyDescent="0.25">
      <c r="AJ5722" s="26">
        <v>768</v>
      </c>
      <c r="AK5722" s="26">
        <v>1914030</v>
      </c>
      <c r="AL5722" s="264">
        <v>43748.476388888892</v>
      </c>
      <c r="AM5722" s="26" t="s">
        <v>147</v>
      </c>
      <c r="AN5722" s="26" t="s">
        <v>63</v>
      </c>
      <c r="AO5722" s="26" t="s">
        <v>156</v>
      </c>
      <c r="AP5722" s="26" t="s">
        <v>159</v>
      </c>
      <c r="AQ5722" s="26">
        <v>0</v>
      </c>
      <c r="AR5722" s="26">
        <v>90</v>
      </c>
      <c r="AS5722" s="26" t="s">
        <v>151</v>
      </c>
      <c r="AT5722" s="26" t="s">
        <v>613</v>
      </c>
      <c r="AU5722" s="26" t="s">
        <v>63</v>
      </c>
      <c r="AV5722" s="26" t="s">
        <v>63</v>
      </c>
      <c r="AW5722" s="26" t="s">
        <v>63</v>
      </c>
      <c r="AX5722" s="26" t="s">
        <v>63</v>
      </c>
      <c r="AY5722" s="26">
        <v>43.847178</v>
      </c>
      <c r="AZ5722" s="26">
        <v>-101.34348</v>
      </c>
      <c r="BA5722" s="26" t="s">
        <v>208</v>
      </c>
      <c r="BB5722" s="26" t="s">
        <v>611</v>
      </c>
      <c r="BC5722" s="26" t="s">
        <v>162</v>
      </c>
      <c r="BD5722" s="26" t="s">
        <v>615</v>
      </c>
      <c r="BE5722" s="26"/>
      <c r="BF5722" s="26" t="s">
        <v>68</v>
      </c>
      <c r="BG5722" s="26" t="s">
        <v>68</v>
      </c>
      <c r="BH5722" s="26" t="s">
        <v>160</v>
      </c>
      <c r="BI5722" s="26">
        <v>12</v>
      </c>
      <c r="BJ5722" s="26" t="s">
        <v>217</v>
      </c>
    </row>
    <row r="5723" spans="36:62" x14ac:dyDescent="0.25">
      <c r="AJ5723" s="26">
        <v>769</v>
      </c>
      <c r="AK5723" s="26">
        <v>1914420</v>
      </c>
      <c r="AL5723" s="264">
        <v>43748.791666666664</v>
      </c>
      <c r="AM5723" s="26" t="s">
        <v>565</v>
      </c>
      <c r="AN5723" s="26" t="s">
        <v>63</v>
      </c>
      <c r="AO5723" s="26" t="s">
        <v>156</v>
      </c>
      <c r="AP5723" s="26" t="s">
        <v>159</v>
      </c>
      <c r="AQ5723" s="26">
        <v>0</v>
      </c>
      <c r="AR5723" s="26">
        <v>90</v>
      </c>
      <c r="AS5723" s="26" t="s">
        <v>151</v>
      </c>
      <c r="AT5723" s="26" t="s">
        <v>654</v>
      </c>
      <c r="AU5723" s="26" t="s">
        <v>63</v>
      </c>
      <c r="AV5723" s="26" t="s">
        <v>63</v>
      </c>
      <c r="AW5723" s="26" t="s">
        <v>63</v>
      </c>
      <c r="AX5723" s="26" t="s">
        <v>63</v>
      </c>
      <c r="AY5723" s="26">
        <v>43.886575999999899</v>
      </c>
      <c r="AZ5723" s="26">
        <v>-100.777727999999</v>
      </c>
      <c r="BA5723" s="26" t="s">
        <v>158</v>
      </c>
      <c r="BB5723" s="26" t="s">
        <v>611</v>
      </c>
      <c r="BC5723" s="26" t="s">
        <v>68</v>
      </c>
      <c r="BD5723" s="26" t="s">
        <v>615</v>
      </c>
      <c r="BE5723" s="26"/>
      <c r="BF5723" s="26" t="s">
        <v>68</v>
      </c>
      <c r="BG5723" s="26" t="s">
        <v>68</v>
      </c>
      <c r="BH5723" s="26" t="s">
        <v>160</v>
      </c>
      <c r="BI5723" s="26">
        <v>12</v>
      </c>
      <c r="BJ5723" s="26" t="s">
        <v>217</v>
      </c>
    </row>
    <row r="5724" spans="36:62" x14ac:dyDescent="0.25">
      <c r="AJ5724" s="26">
        <v>770</v>
      </c>
      <c r="AK5724" s="26">
        <v>1914421</v>
      </c>
      <c r="AL5724" s="264">
        <v>43748.777777777781</v>
      </c>
      <c r="AM5724" s="26" t="s">
        <v>147</v>
      </c>
      <c r="AN5724" s="26" t="s">
        <v>63</v>
      </c>
      <c r="AO5724" s="26" t="s">
        <v>156</v>
      </c>
      <c r="AP5724" s="26" t="s">
        <v>159</v>
      </c>
      <c r="AQ5724" s="26">
        <v>0</v>
      </c>
      <c r="AR5724" s="26">
        <v>90</v>
      </c>
      <c r="AS5724" s="26" t="s">
        <v>151</v>
      </c>
      <c r="AT5724" s="26" t="s">
        <v>654</v>
      </c>
      <c r="AU5724" s="26" t="s">
        <v>63</v>
      </c>
      <c r="AV5724" s="26" t="s">
        <v>63</v>
      </c>
      <c r="AW5724" s="26" t="s">
        <v>63</v>
      </c>
      <c r="AX5724" s="26" t="s">
        <v>63</v>
      </c>
      <c r="AY5724" s="26">
        <v>43.877364</v>
      </c>
      <c r="AZ5724" s="26">
        <v>-101.148251999999</v>
      </c>
      <c r="BA5724" s="26" t="s">
        <v>208</v>
      </c>
      <c r="BB5724" s="26" t="s">
        <v>611</v>
      </c>
      <c r="BC5724" s="26" t="s">
        <v>68</v>
      </c>
      <c r="BD5724" s="26" t="s">
        <v>615</v>
      </c>
      <c r="BE5724" s="26"/>
      <c r="BF5724" s="26" t="s">
        <v>68</v>
      </c>
      <c r="BG5724" s="26" t="s">
        <v>68</v>
      </c>
      <c r="BH5724" s="26" t="s">
        <v>160</v>
      </c>
      <c r="BI5724" s="26">
        <v>12</v>
      </c>
      <c r="BJ5724" s="26" t="s">
        <v>217</v>
      </c>
    </row>
    <row r="5725" spans="36:62" x14ac:dyDescent="0.25">
      <c r="AJ5725" s="26">
        <v>771</v>
      </c>
      <c r="AK5725" s="26">
        <v>1914422</v>
      </c>
      <c r="AL5725" s="264">
        <v>43748.914583333331</v>
      </c>
      <c r="AM5725" s="26" t="s">
        <v>147</v>
      </c>
      <c r="AN5725" s="26" t="s">
        <v>63</v>
      </c>
      <c r="AO5725" s="26" t="s">
        <v>156</v>
      </c>
      <c r="AP5725" s="26" t="s">
        <v>159</v>
      </c>
      <c r="AQ5725" s="26">
        <v>0</v>
      </c>
      <c r="AR5725" s="26">
        <v>90</v>
      </c>
      <c r="AS5725" s="26" t="s">
        <v>151</v>
      </c>
      <c r="AT5725" s="26" t="s">
        <v>654</v>
      </c>
      <c r="AU5725" s="26" t="s">
        <v>63</v>
      </c>
      <c r="AV5725" s="26" t="s">
        <v>63</v>
      </c>
      <c r="AW5725" s="26" t="s">
        <v>63</v>
      </c>
      <c r="AX5725" s="26" t="s">
        <v>63</v>
      </c>
      <c r="AY5725" s="26">
        <v>43.8973119999999</v>
      </c>
      <c r="AZ5725" s="26">
        <v>-101.106117999999</v>
      </c>
      <c r="BA5725" s="26" t="s">
        <v>208</v>
      </c>
      <c r="BB5725" s="26" t="s">
        <v>611</v>
      </c>
      <c r="BC5725" s="26" t="s">
        <v>68</v>
      </c>
      <c r="BD5725" s="26" t="s">
        <v>615</v>
      </c>
      <c r="BE5725" s="26"/>
      <c r="BF5725" s="26" t="s">
        <v>68</v>
      </c>
      <c r="BG5725" s="26" t="s">
        <v>68</v>
      </c>
      <c r="BH5725" s="26" t="s">
        <v>160</v>
      </c>
      <c r="BI5725" s="26">
        <v>12</v>
      </c>
      <c r="BJ5725" s="26" t="s">
        <v>217</v>
      </c>
    </row>
    <row r="5726" spans="36:62" x14ac:dyDescent="0.25">
      <c r="AJ5726" s="26">
        <v>772</v>
      </c>
      <c r="AK5726" s="26">
        <v>1914688</v>
      </c>
      <c r="AL5726" s="264">
        <v>43749.607638888891</v>
      </c>
      <c r="AM5726" s="26" t="s">
        <v>147</v>
      </c>
      <c r="AN5726" s="26" t="s">
        <v>63</v>
      </c>
      <c r="AO5726" s="26" t="s">
        <v>156</v>
      </c>
      <c r="AP5726" s="26" t="s">
        <v>627</v>
      </c>
      <c r="AQ5726" s="26">
        <v>0</v>
      </c>
      <c r="AR5726" s="26">
        <v>90</v>
      </c>
      <c r="AS5726" s="26" t="s">
        <v>151</v>
      </c>
      <c r="AT5726" s="26" t="s">
        <v>74</v>
      </c>
      <c r="AU5726" s="26" t="s">
        <v>63</v>
      </c>
      <c r="AV5726" s="26" t="s">
        <v>63</v>
      </c>
      <c r="AW5726" s="26" t="s">
        <v>63</v>
      </c>
      <c r="AX5726" s="26" t="s">
        <v>63</v>
      </c>
      <c r="AY5726" s="26">
        <v>43.856178</v>
      </c>
      <c r="AZ5726" s="26">
        <v>-101.19708</v>
      </c>
      <c r="BA5726" s="26" t="s">
        <v>490</v>
      </c>
      <c r="BB5726" s="26" t="s">
        <v>609</v>
      </c>
      <c r="BC5726" s="26" t="s">
        <v>1505</v>
      </c>
      <c r="BD5726" s="26" t="s">
        <v>681</v>
      </c>
      <c r="BE5726" s="26"/>
      <c r="BF5726" s="26" t="s">
        <v>68</v>
      </c>
      <c r="BG5726" s="26" t="s">
        <v>68</v>
      </c>
      <c r="BH5726" s="26" t="s">
        <v>646</v>
      </c>
      <c r="BI5726" s="26">
        <v>12</v>
      </c>
      <c r="BJ5726" s="26" t="s">
        <v>217</v>
      </c>
    </row>
    <row r="5727" spans="36:62" x14ac:dyDescent="0.25">
      <c r="AJ5727" s="26">
        <v>773</v>
      </c>
      <c r="AK5727" s="26">
        <v>1914689</v>
      </c>
      <c r="AL5727" s="264">
        <v>43749.666666666664</v>
      </c>
      <c r="AM5727" s="26" t="s">
        <v>565</v>
      </c>
      <c r="AN5727" s="26" t="s">
        <v>63</v>
      </c>
      <c r="AO5727" s="26" t="s">
        <v>156</v>
      </c>
      <c r="AP5727" s="26" t="s">
        <v>159</v>
      </c>
      <c r="AQ5727" s="26">
        <v>0</v>
      </c>
      <c r="AR5727" s="26">
        <v>83</v>
      </c>
      <c r="AS5727" s="26" t="s">
        <v>151</v>
      </c>
      <c r="AT5727" s="26" t="s">
        <v>74</v>
      </c>
      <c r="AU5727" s="26" t="s">
        <v>63</v>
      </c>
      <c r="AV5727" s="26" t="s">
        <v>63</v>
      </c>
      <c r="AW5727" s="26" t="s">
        <v>63</v>
      </c>
      <c r="AX5727" s="26" t="s">
        <v>63</v>
      </c>
      <c r="AY5727" s="26">
        <v>43.813702999999897</v>
      </c>
      <c r="AZ5727" s="26">
        <v>-100.69347</v>
      </c>
      <c r="BA5727" s="26" t="s">
        <v>521</v>
      </c>
      <c r="BB5727" s="26" t="s">
        <v>165</v>
      </c>
      <c r="BC5727" s="26" t="s">
        <v>211</v>
      </c>
      <c r="BD5727" s="26" t="s">
        <v>615</v>
      </c>
      <c r="BE5727" s="26"/>
      <c r="BF5727" s="26" t="s">
        <v>68</v>
      </c>
      <c r="BG5727" s="26" t="s">
        <v>68</v>
      </c>
      <c r="BH5727" s="26" t="s">
        <v>160</v>
      </c>
      <c r="BI5727" s="26">
        <v>12</v>
      </c>
      <c r="BJ5727" s="26" t="s">
        <v>217</v>
      </c>
    </row>
    <row r="5728" spans="36:62" x14ac:dyDescent="0.25">
      <c r="AJ5728" s="26">
        <v>775</v>
      </c>
      <c r="AK5728" s="26">
        <v>1914845</v>
      </c>
      <c r="AL5728" s="264">
        <v>43758.923611111109</v>
      </c>
      <c r="AM5728" s="26" t="s">
        <v>147</v>
      </c>
      <c r="AN5728" s="26" t="s">
        <v>63</v>
      </c>
      <c r="AO5728" s="26" t="s">
        <v>214</v>
      </c>
      <c r="AP5728" s="26" t="s">
        <v>648</v>
      </c>
      <c r="AQ5728" s="26">
        <v>0</v>
      </c>
      <c r="AR5728" s="26">
        <v>90</v>
      </c>
      <c r="AS5728" s="26" t="s">
        <v>151</v>
      </c>
      <c r="AT5728" s="26" t="s">
        <v>834</v>
      </c>
      <c r="AU5728" s="26" t="s">
        <v>63</v>
      </c>
      <c r="AV5728" s="26" t="s">
        <v>63</v>
      </c>
      <c r="AW5728" s="26" t="s">
        <v>63</v>
      </c>
      <c r="AX5728" s="26" t="s">
        <v>63</v>
      </c>
      <c r="AY5728" s="26">
        <v>43.845218000000003</v>
      </c>
      <c r="AZ5728" s="26">
        <v>-101.331469999999</v>
      </c>
      <c r="BA5728" s="26" t="s">
        <v>493</v>
      </c>
      <c r="BB5728" s="26" t="s">
        <v>609</v>
      </c>
      <c r="BC5728" s="26" t="s">
        <v>1051</v>
      </c>
      <c r="BD5728" s="26" t="s">
        <v>68</v>
      </c>
      <c r="BE5728" s="26" t="s">
        <v>1506</v>
      </c>
      <c r="BF5728" s="26" t="s">
        <v>68</v>
      </c>
      <c r="BG5728" s="26" t="s">
        <v>68</v>
      </c>
      <c r="BH5728" s="26" t="s">
        <v>1507</v>
      </c>
      <c r="BI5728" s="26">
        <v>12</v>
      </c>
      <c r="BJ5728" s="26" t="s">
        <v>217</v>
      </c>
    </row>
    <row r="5729" spans="36:62" x14ac:dyDescent="0.25">
      <c r="AJ5729" s="26">
        <v>776</v>
      </c>
      <c r="AK5729" s="26">
        <v>1914954</v>
      </c>
      <c r="AL5729" s="264">
        <v>43748.570833333331</v>
      </c>
      <c r="AM5729" s="26" t="s">
        <v>147</v>
      </c>
      <c r="AN5729" s="26" t="s">
        <v>63</v>
      </c>
      <c r="AO5729" s="26" t="s">
        <v>156</v>
      </c>
      <c r="AP5729" s="26" t="s">
        <v>159</v>
      </c>
      <c r="AQ5729" s="26">
        <v>0</v>
      </c>
      <c r="AR5729" s="26">
        <v>90</v>
      </c>
      <c r="AS5729" s="26" t="s">
        <v>151</v>
      </c>
      <c r="AT5729" s="26" t="s">
        <v>654</v>
      </c>
      <c r="AU5729" s="26" t="s">
        <v>63</v>
      </c>
      <c r="AV5729" s="26" t="s">
        <v>63</v>
      </c>
      <c r="AW5729" s="26" t="s">
        <v>63</v>
      </c>
      <c r="AX5729" s="26" t="s">
        <v>63</v>
      </c>
      <c r="AY5729" s="26">
        <v>43.884048999999898</v>
      </c>
      <c r="AZ5729" s="26">
        <v>-101.13575400000001</v>
      </c>
      <c r="BA5729" s="26" t="s">
        <v>208</v>
      </c>
      <c r="BB5729" s="26" t="s">
        <v>609</v>
      </c>
      <c r="BC5729" s="26" t="s">
        <v>761</v>
      </c>
      <c r="BD5729" s="26" t="s">
        <v>615</v>
      </c>
      <c r="BE5729" s="26" t="s">
        <v>677</v>
      </c>
      <c r="BF5729" s="26" t="s">
        <v>68</v>
      </c>
      <c r="BG5729" s="26" t="s">
        <v>209</v>
      </c>
      <c r="BH5729" s="26" t="s">
        <v>160</v>
      </c>
      <c r="BI5729" s="26">
        <v>12</v>
      </c>
      <c r="BJ5729" s="26" t="s">
        <v>217</v>
      </c>
    </row>
    <row r="5730" spans="36:62" x14ac:dyDescent="0.25">
      <c r="AJ5730" s="26">
        <v>777</v>
      </c>
      <c r="AK5730" s="26">
        <v>1913946</v>
      </c>
      <c r="AL5730" s="264">
        <v>43745.322916666664</v>
      </c>
      <c r="AM5730" s="26" t="s">
        <v>565</v>
      </c>
      <c r="AN5730" s="26" t="s">
        <v>63</v>
      </c>
      <c r="AO5730" s="26"/>
      <c r="AP5730" s="26"/>
      <c r="AQ5730" s="26">
        <v>-1</v>
      </c>
      <c r="AR5730" s="26">
        <v>90</v>
      </c>
      <c r="AS5730" s="26" t="s">
        <v>151</v>
      </c>
      <c r="AT5730" s="26" t="s">
        <v>71</v>
      </c>
      <c r="AU5730" s="26" t="s">
        <v>63</v>
      </c>
      <c r="AV5730" s="26" t="s">
        <v>63</v>
      </c>
      <c r="AW5730" s="26" t="s">
        <v>63</v>
      </c>
      <c r="AX5730" s="26" t="s">
        <v>63</v>
      </c>
      <c r="AY5730" s="26">
        <v>43.8836429999999</v>
      </c>
      <c r="AZ5730" s="26">
        <v>-100.723174</v>
      </c>
      <c r="BA5730" s="26" t="s">
        <v>166</v>
      </c>
      <c r="BB5730" s="26" t="s">
        <v>611</v>
      </c>
      <c r="BC5730" s="26" t="s">
        <v>167</v>
      </c>
      <c r="BD5730" s="26" t="s">
        <v>154</v>
      </c>
      <c r="BE5730" s="26"/>
      <c r="BF5730" s="26" t="s">
        <v>99</v>
      </c>
      <c r="BG5730" s="26" t="s">
        <v>167</v>
      </c>
      <c r="BH5730" s="26" t="s">
        <v>99</v>
      </c>
      <c r="BI5730" s="26">
        <v>12</v>
      </c>
      <c r="BJ5730" s="26" t="s">
        <v>217</v>
      </c>
    </row>
    <row r="5731" spans="36:62" x14ac:dyDescent="0.25">
      <c r="AJ5731" s="26">
        <v>778</v>
      </c>
      <c r="AK5731" s="26">
        <v>1913947</v>
      </c>
      <c r="AL5731" s="264">
        <v>43751.90625</v>
      </c>
      <c r="AM5731" s="26" t="s">
        <v>565</v>
      </c>
      <c r="AN5731" s="26" t="s">
        <v>63</v>
      </c>
      <c r="AO5731" s="26"/>
      <c r="AP5731" s="26"/>
      <c r="AQ5731" s="26">
        <v>-1</v>
      </c>
      <c r="AR5731" s="26">
        <v>90</v>
      </c>
      <c r="AS5731" s="26" t="s">
        <v>151</v>
      </c>
      <c r="AT5731" s="26" t="s">
        <v>71</v>
      </c>
      <c r="AU5731" s="26" t="s">
        <v>63</v>
      </c>
      <c r="AV5731" s="26" t="s">
        <v>63</v>
      </c>
      <c r="AW5731" s="26" t="s">
        <v>63</v>
      </c>
      <c r="AX5731" s="26" t="s">
        <v>63</v>
      </c>
      <c r="AY5731" s="26">
        <v>43.883226000000001</v>
      </c>
      <c r="AZ5731" s="26">
        <v>-100.697170999999</v>
      </c>
      <c r="BA5731" s="26" t="s">
        <v>158</v>
      </c>
      <c r="BB5731" s="26" t="s">
        <v>609</v>
      </c>
      <c r="BC5731" s="26" t="s">
        <v>167</v>
      </c>
      <c r="BD5731" s="26" t="s">
        <v>154</v>
      </c>
      <c r="BE5731" s="26"/>
      <c r="BF5731" s="26" t="s">
        <v>99</v>
      </c>
      <c r="BG5731" s="26" t="s">
        <v>167</v>
      </c>
      <c r="BH5731" s="26" t="s">
        <v>99</v>
      </c>
      <c r="BI5731" s="26">
        <v>12</v>
      </c>
      <c r="BJ5731" s="26" t="s">
        <v>217</v>
      </c>
    </row>
    <row r="5732" spans="36:62" x14ac:dyDescent="0.25">
      <c r="AJ5732" s="26">
        <v>779</v>
      </c>
      <c r="AK5732" s="26">
        <v>1915349</v>
      </c>
      <c r="AL5732" s="264">
        <v>43757.697222222225</v>
      </c>
      <c r="AM5732" s="26" t="s">
        <v>565</v>
      </c>
      <c r="AN5732" s="26" t="s">
        <v>63</v>
      </c>
      <c r="AO5732" s="26"/>
      <c r="AP5732" s="26"/>
      <c r="AQ5732" s="26">
        <v>-1</v>
      </c>
      <c r="AR5732" s="26">
        <v>90</v>
      </c>
      <c r="AS5732" s="26" t="s">
        <v>151</v>
      </c>
      <c r="AT5732" s="26" t="s">
        <v>71</v>
      </c>
      <c r="AU5732" s="26" t="s">
        <v>63</v>
      </c>
      <c r="AV5732" s="26" t="s">
        <v>63</v>
      </c>
      <c r="AW5732" s="26" t="s">
        <v>63</v>
      </c>
      <c r="AX5732" s="26" t="s">
        <v>63</v>
      </c>
      <c r="AY5732" s="26">
        <v>43.886588000000003</v>
      </c>
      <c r="AZ5732" s="26">
        <v>-100.763209</v>
      </c>
      <c r="BA5732" s="26" t="s">
        <v>166</v>
      </c>
      <c r="BB5732" s="26" t="s">
        <v>611</v>
      </c>
      <c r="BC5732" s="26" t="s">
        <v>167</v>
      </c>
      <c r="BD5732" s="26" t="s">
        <v>154</v>
      </c>
      <c r="BE5732" s="26"/>
      <c r="BF5732" s="26" t="s">
        <v>99</v>
      </c>
      <c r="BG5732" s="26" t="s">
        <v>167</v>
      </c>
      <c r="BH5732" s="26" t="s">
        <v>99</v>
      </c>
      <c r="BI5732" s="26">
        <v>12</v>
      </c>
      <c r="BJ5732" s="26" t="s">
        <v>217</v>
      </c>
    </row>
    <row r="5733" spans="36:62" x14ac:dyDescent="0.25">
      <c r="AJ5733" s="26">
        <v>780</v>
      </c>
      <c r="AK5733" s="26">
        <v>1915359</v>
      </c>
      <c r="AL5733" s="264">
        <v>43765.208333333336</v>
      </c>
      <c r="AM5733" s="26" t="s">
        <v>147</v>
      </c>
      <c r="AN5733" s="26" t="s">
        <v>63</v>
      </c>
      <c r="AO5733" s="26" t="s">
        <v>156</v>
      </c>
      <c r="AP5733" s="26" t="s">
        <v>159</v>
      </c>
      <c r="AQ5733" s="26">
        <v>0</v>
      </c>
      <c r="AR5733" s="26">
        <v>90</v>
      </c>
      <c r="AS5733" s="26" t="s">
        <v>151</v>
      </c>
      <c r="AT5733" s="26" t="s">
        <v>71</v>
      </c>
      <c r="AU5733" s="26" t="s">
        <v>63</v>
      </c>
      <c r="AV5733" s="26" t="s">
        <v>63</v>
      </c>
      <c r="AW5733" s="26" t="s">
        <v>63</v>
      </c>
      <c r="AX5733" s="26" t="s">
        <v>63</v>
      </c>
      <c r="AY5733" s="26">
        <v>43.887169</v>
      </c>
      <c r="AZ5733" s="26">
        <v>-101.12903900000001</v>
      </c>
      <c r="BA5733" s="26" t="s">
        <v>208</v>
      </c>
      <c r="BB5733" s="26" t="s">
        <v>611</v>
      </c>
      <c r="BC5733" s="26" t="s">
        <v>761</v>
      </c>
      <c r="BD5733" s="26" t="s">
        <v>615</v>
      </c>
      <c r="BE5733" s="26"/>
      <c r="BF5733" s="26" t="s">
        <v>68</v>
      </c>
      <c r="BG5733" s="26" t="s">
        <v>68</v>
      </c>
      <c r="BH5733" s="26" t="s">
        <v>160</v>
      </c>
      <c r="BI5733" s="26">
        <v>12</v>
      </c>
      <c r="BJ5733" s="26" t="s">
        <v>217</v>
      </c>
    </row>
    <row r="5734" spans="36:62" x14ac:dyDescent="0.25">
      <c r="AJ5734" s="26">
        <v>781</v>
      </c>
      <c r="AK5734" s="26">
        <v>1914245</v>
      </c>
      <c r="AL5734" s="264">
        <v>43756.322916666664</v>
      </c>
      <c r="AM5734" s="26" t="s">
        <v>565</v>
      </c>
      <c r="AN5734" s="26" t="s">
        <v>63</v>
      </c>
      <c r="AO5734" s="26"/>
      <c r="AP5734" s="26"/>
      <c r="AQ5734" s="26">
        <v>-1</v>
      </c>
      <c r="AR5734" s="26">
        <v>90</v>
      </c>
      <c r="AS5734" s="26" t="s">
        <v>151</v>
      </c>
      <c r="AT5734" s="26" t="s">
        <v>71</v>
      </c>
      <c r="AU5734" s="26" t="s">
        <v>63</v>
      </c>
      <c r="AV5734" s="26" t="s">
        <v>63</v>
      </c>
      <c r="AW5734" s="26" t="s">
        <v>63</v>
      </c>
      <c r="AX5734" s="26" t="s">
        <v>63</v>
      </c>
      <c r="AY5734" s="26">
        <v>43.896303000000003</v>
      </c>
      <c r="AZ5734" s="26">
        <v>-100.908216999999</v>
      </c>
      <c r="BA5734" s="26" t="s">
        <v>166</v>
      </c>
      <c r="BB5734" s="26" t="s">
        <v>611</v>
      </c>
      <c r="BC5734" s="26" t="s">
        <v>167</v>
      </c>
      <c r="BD5734" s="26" t="s">
        <v>154</v>
      </c>
      <c r="BE5734" s="26"/>
      <c r="BF5734" s="26" t="s">
        <v>99</v>
      </c>
      <c r="BG5734" s="26" t="s">
        <v>167</v>
      </c>
      <c r="BH5734" s="26" t="s">
        <v>99</v>
      </c>
      <c r="BI5734" s="26">
        <v>12</v>
      </c>
      <c r="BJ5734" s="26" t="s">
        <v>217</v>
      </c>
    </row>
    <row r="5735" spans="36:62" x14ac:dyDescent="0.25">
      <c r="AJ5735" s="26">
        <v>782</v>
      </c>
      <c r="AK5735" s="26">
        <v>1915602</v>
      </c>
      <c r="AL5735" s="264">
        <v>43772.940972222219</v>
      </c>
      <c r="AM5735" s="26" t="s">
        <v>565</v>
      </c>
      <c r="AN5735" s="26" t="s">
        <v>63</v>
      </c>
      <c r="AO5735" s="26"/>
      <c r="AP5735" s="26"/>
      <c r="AQ5735" s="26">
        <v>-1</v>
      </c>
      <c r="AR5735" s="26">
        <v>90</v>
      </c>
      <c r="AS5735" s="26" t="s">
        <v>151</v>
      </c>
      <c r="AT5735" s="26" t="s">
        <v>71</v>
      </c>
      <c r="AU5735" s="26" t="s">
        <v>63</v>
      </c>
      <c r="AV5735" s="26" t="s">
        <v>63</v>
      </c>
      <c r="AW5735" s="26" t="s">
        <v>63</v>
      </c>
      <c r="AX5735" s="26" t="s">
        <v>63</v>
      </c>
      <c r="AY5735" s="26">
        <v>43.886724000000001</v>
      </c>
      <c r="AZ5735" s="26">
        <v>-100.84078700000001</v>
      </c>
      <c r="BA5735" s="26" t="s">
        <v>158</v>
      </c>
      <c r="BB5735" s="26" t="s">
        <v>609</v>
      </c>
      <c r="BC5735" s="26" t="s">
        <v>167</v>
      </c>
      <c r="BD5735" s="26" t="s">
        <v>154</v>
      </c>
      <c r="BE5735" s="26"/>
      <c r="BF5735" s="26" t="s">
        <v>99</v>
      </c>
      <c r="BG5735" s="26" t="s">
        <v>167</v>
      </c>
      <c r="BH5735" s="26" t="s">
        <v>99</v>
      </c>
      <c r="BI5735" s="26">
        <v>12</v>
      </c>
      <c r="BJ5735" s="26" t="s">
        <v>217</v>
      </c>
    </row>
    <row r="5736" spans="36:62" x14ac:dyDescent="0.25">
      <c r="AJ5736" s="26">
        <v>783</v>
      </c>
      <c r="AK5736" s="26">
        <v>1916367</v>
      </c>
      <c r="AL5736" s="264">
        <v>43773.791666666664</v>
      </c>
      <c r="AM5736" s="26" t="s">
        <v>147</v>
      </c>
      <c r="AN5736" s="26" t="s">
        <v>63</v>
      </c>
      <c r="AO5736" s="26"/>
      <c r="AP5736" s="26"/>
      <c r="AQ5736" s="26">
        <v>-1</v>
      </c>
      <c r="AR5736" s="26">
        <v>44</v>
      </c>
      <c r="AS5736" s="26" t="s">
        <v>151</v>
      </c>
      <c r="AT5736" s="26" t="s">
        <v>71</v>
      </c>
      <c r="AU5736" s="26" t="s">
        <v>63</v>
      </c>
      <c r="AV5736" s="26" t="s">
        <v>63</v>
      </c>
      <c r="AW5736" s="26" t="s">
        <v>63</v>
      </c>
      <c r="AX5736" s="26" t="s">
        <v>63</v>
      </c>
      <c r="AY5736" s="26">
        <v>43.563355999999899</v>
      </c>
      <c r="AZ5736" s="26">
        <v>-101.350784</v>
      </c>
      <c r="BA5736" s="26" t="s">
        <v>185</v>
      </c>
      <c r="BB5736" s="26" t="s">
        <v>609</v>
      </c>
      <c r="BC5736" s="26" t="s">
        <v>167</v>
      </c>
      <c r="BD5736" s="26" t="s">
        <v>154</v>
      </c>
      <c r="BE5736" s="26"/>
      <c r="BF5736" s="26" t="s">
        <v>99</v>
      </c>
      <c r="BG5736" s="26" t="s">
        <v>167</v>
      </c>
      <c r="BH5736" s="26" t="s">
        <v>99</v>
      </c>
      <c r="BI5736" s="26">
        <v>12</v>
      </c>
      <c r="BJ5736" s="26" t="s">
        <v>217</v>
      </c>
    </row>
    <row r="5737" spans="36:62" x14ac:dyDescent="0.25">
      <c r="AJ5737" s="26">
        <v>784</v>
      </c>
      <c r="AK5737" s="26">
        <v>1916375</v>
      </c>
      <c r="AL5737" s="264">
        <v>43779.746527777781</v>
      </c>
      <c r="AM5737" s="26" t="s">
        <v>147</v>
      </c>
      <c r="AN5737" s="26" t="s">
        <v>63</v>
      </c>
      <c r="AO5737" s="26" t="s">
        <v>156</v>
      </c>
      <c r="AP5737" s="26" t="s">
        <v>159</v>
      </c>
      <c r="AQ5737" s="26">
        <v>0</v>
      </c>
      <c r="AR5737" s="26">
        <v>90</v>
      </c>
      <c r="AS5737" s="26" t="s">
        <v>151</v>
      </c>
      <c r="AT5737" s="26" t="s">
        <v>654</v>
      </c>
      <c r="AU5737" s="26" t="s">
        <v>63</v>
      </c>
      <c r="AV5737" s="26" t="s">
        <v>63</v>
      </c>
      <c r="AW5737" s="26" t="s">
        <v>63</v>
      </c>
      <c r="AX5737" s="26" t="s">
        <v>63</v>
      </c>
      <c r="AY5737" s="26">
        <v>43.886488999999898</v>
      </c>
      <c r="AZ5737" s="26">
        <v>-101.130369</v>
      </c>
      <c r="BA5737" s="26" t="s">
        <v>166</v>
      </c>
      <c r="BB5737" s="26" t="s">
        <v>611</v>
      </c>
      <c r="BC5737" s="26" t="s">
        <v>162</v>
      </c>
      <c r="BD5737" s="26" t="s">
        <v>615</v>
      </c>
      <c r="BE5737" s="26"/>
      <c r="BF5737" s="26" t="s">
        <v>68</v>
      </c>
      <c r="BG5737" s="26" t="s">
        <v>209</v>
      </c>
      <c r="BH5737" s="26" t="s">
        <v>160</v>
      </c>
      <c r="BI5737" s="26">
        <v>12</v>
      </c>
      <c r="BJ5737" s="26" t="s">
        <v>217</v>
      </c>
    </row>
    <row r="5738" spans="36:62" x14ac:dyDescent="0.25">
      <c r="AJ5738" s="26">
        <v>785</v>
      </c>
      <c r="AK5738" s="26">
        <v>1916846</v>
      </c>
      <c r="AL5738" s="264">
        <v>43785.895833333336</v>
      </c>
      <c r="AM5738" s="26" t="s">
        <v>147</v>
      </c>
      <c r="AN5738" s="26" t="s">
        <v>63</v>
      </c>
      <c r="AO5738" s="26"/>
      <c r="AP5738" s="26"/>
      <c r="AQ5738" s="26">
        <v>-1</v>
      </c>
      <c r="AR5738" s="26">
        <v>90</v>
      </c>
      <c r="AS5738" s="26" t="s">
        <v>151</v>
      </c>
      <c r="AT5738" s="26" t="s">
        <v>71</v>
      </c>
      <c r="AU5738" s="26" t="s">
        <v>63</v>
      </c>
      <c r="AV5738" s="26" t="s">
        <v>63</v>
      </c>
      <c r="AW5738" s="26" t="s">
        <v>63</v>
      </c>
      <c r="AX5738" s="26" t="s">
        <v>63</v>
      </c>
      <c r="AY5738" s="26">
        <v>43.884175999999897</v>
      </c>
      <c r="AZ5738" s="26">
        <v>-101.13491</v>
      </c>
      <c r="BA5738" s="26" t="s">
        <v>158</v>
      </c>
      <c r="BB5738" s="26" t="s">
        <v>611</v>
      </c>
      <c r="BC5738" s="26" t="s">
        <v>167</v>
      </c>
      <c r="BD5738" s="26" t="s">
        <v>154</v>
      </c>
      <c r="BE5738" s="26"/>
      <c r="BF5738" s="26" t="s">
        <v>99</v>
      </c>
      <c r="BG5738" s="26" t="s">
        <v>167</v>
      </c>
      <c r="BH5738" s="26" t="s">
        <v>99</v>
      </c>
      <c r="BI5738" s="26">
        <v>12</v>
      </c>
      <c r="BJ5738" s="26" t="s">
        <v>217</v>
      </c>
    </row>
    <row r="5739" spans="36:62" x14ac:dyDescent="0.25">
      <c r="AJ5739" s="26">
        <v>786</v>
      </c>
      <c r="AK5739" s="26">
        <v>1915481</v>
      </c>
      <c r="AL5739" s="264">
        <v>43748.098611111112</v>
      </c>
      <c r="AM5739" s="26" t="s">
        <v>147</v>
      </c>
      <c r="AN5739" s="26" t="s">
        <v>63</v>
      </c>
      <c r="AO5739" s="26" t="s">
        <v>156</v>
      </c>
      <c r="AP5739" s="26" t="s">
        <v>159</v>
      </c>
      <c r="AQ5739" s="26">
        <v>0</v>
      </c>
      <c r="AR5739" s="26">
        <v>90</v>
      </c>
      <c r="AS5739" s="26" t="s">
        <v>151</v>
      </c>
      <c r="AT5739" s="26" t="s">
        <v>613</v>
      </c>
      <c r="AU5739" s="26" t="s">
        <v>63</v>
      </c>
      <c r="AV5739" s="26" t="s">
        <v>63</v>
      </c>
      <c r="AW5739" s="26" t="s">
        <v>63</v>
      </c>
      <c r="AX5739" s="26" t="s">
        <v>63</v>
      </c>
      <c r="AY5739" s="26">
        <v>43.901611000000003</v>
      </c>
      <c r="AZ5739" s="26">
        <v>-101.07215100000001</v>
      </c>
      <c r="BA5739" s="26" t="s">
        <v>208</v>
      </c>
      <c r="BB5739" s="26" t="s">
        <v>609</v>
      </c>
      <c r="BC5739" s="26" t="s">
        <v>614</v>
      </c>
      <c r="BD5739" s="26" t="s">
        <v>615</v>
      </c>
      <c r="BE5739" s="26"/>
      <c r="BF5739" s="26" t="s">
        <v>68</v>
      </c>
      <c r="BG5739" s="26" t="s">
        <v>209</v>
      </c>
      <c r="BH5739" s="26" t="s">
        <v>146</v>
      </c>
      <c r="BI5739" s="26">
        <v>12</v>
      </c>
      <c r="BJ5739" s="26" t="s">
        <v>21</v>
      </c>
    </row>
    <row r="5740" spans="36:62" x14ac:dyDescent="0.25">
      <c r="AJ5740" s="26">
        <v>787</v>
      </c>
      <c r="AK5740" s="26">
        <v>1917456</v>
      </c>
      <c r="AL5740" s="264">
        <v>43785.75</v>
      </c>
      <c r="AM5740" s="26" t="s">
        <v>147</v>
      </c>
      <c r="AN5740" s="26" t="s">
        <v>63</v>
      </c>
      <c r="AO5740" s="26" t="s">
        <v>156</v>
      </c>
      <c r="AP5740" s="26" t="s">
        <v>159</v>
      </c>
      <c r="AQ5740" s="26">
        <v>0</v>
      </c>
      <c r="AR5740" s="26">
        <v>90</v>
      </c>
      <c r="AS5740" s="26" t="s">
        <v>151</v>
      </c>
      <c r="AT5740" s="26" t="s">
        <v>71</v>
      </c>
      <c r="AU5740" s="26" t="s">
        <v>63</v>
      </c>
      <c r="AV5740" s="26" t="s">
        <v>63</v>
      </c>
      <c r="AW5740" s="26" t="s">
        <v>63</v>
      </c>
      <c r="AX5740" s="26" t="s">
        <v>63</v>
      </c>
      <c r="AY5740" s="26">
        <v>43.900686999999898</v>
      </c>
      <c r="AZ5740" s="26">
        <v>-101.084301999999</v>
      </c>
      <c r="BA5740" s="26" t="s">
        <v>158</v>
      </c>
      <c r="BB5740" s="26" t="s">
        <v>611</v>
      </c>
      <c r="BC5740" s="26" t="s">
        <v>68</v>
      </c>
      <c r="BD5740" s="26" t="s">
        <v>154</v>
      </c>
      <c r="BE5740" s="26"/>
      <c r="BF5740" s="26" t="s">
        <v>68</v>
      </c>
      <c r="BG5740" s="26" t="s">
        <v>68</v>
      </c>
      <c r="BH5740" s="26" t="s">
        <v>160</v>
      </c>
      <c r="BI5740" s="26">
        <v>12</v>
      </c>
      <c r="BJ5740" s="26" t="s">
        <v>21</v>
      </c>
    </row>
    <row r="5741" spans="36:62" x14ac:dyDescent="0.25">
      <c r="AJ5741" s="26">
        <v>788</v>
      </c>
      <c r="AK5741" s="26">
        <v>1917463</v>
      </c>
      <c r="AL5741" s="264">
        <v>43788.956250000003</v>
      </c>
      <c r="AM5741" s="26" t="s">
        <v>147</v>
      </c>
      <c r="AN5741" s="26" t="s">
        <v>63</v>
      </c>
      <c r="AO5741" s="26"/>
      <c r="AP5741" s="26"/>
      <c r="AQ5741" s="26">
        <v>-1</v>
      </c>
      <c r="AR5741" s="26">
        <v>90</v>
      </c>
      <c r="AS5741" s="26" t="s">
        <v>151</v>
      </c>
      <c r="AT5741" s="26" t="s">
        <v>71</v>
      </c>
      <c r="AU5741" s="26" t="s">
        <v>63</v>
      </c>
      <c r="AV5741" s="26" t="s">
        <v>63</v>
      </c>
      <c r="AW5741" s="26" t="s">
        <v>63</v>
      </c>
      <c r="AX5741" s="26" t="s">
        <v>63</v>
      </c>
      <c r="AY5741" s="26">
        <v>43.842565999999898</v>
      </c>
      <c r="AZ5741" s="26">
        <v>-101.244737</v>
      </c>
      <c r="BA5741" s="26" t="s">
        <v>166</v>
      </c>
      <c r="BB5741" s="26" t="s">
        <v>611</v>
      </c>
      <c r="BC5741" s="26" t="s">
        <v>167</v>
      </c>
      <c r="BD5741" s="26" t="s">
        <v>154</v>
      </c>
      <c r="BE5741" s="26"/>
      <c r="BF5741" s="26" t="s">
        <v>99</v>
      </c>
      <c r="BG5741" s="26" t="s">
        <v>167</v>
      </c>
      <c r="BH5741" s="26" t="s">
        <v>99</v>
      </c>
      <c r="BI5741" s="26">
        <v>12</v>
      </c>
      <c r="BJ5741" s="26" t="s">
        <v>217</v>
      </c>
    </row>
    <row r="5742" spans="36:62" x14ac:dyDescent="0.25">
      <c r="AJ5742" s="26">
        <v>789</v>
      </c>
      <c r="AK5742" s="26">
        <v>1917403</v>
      </c>
      <c r="AL5742" s="264">
        <v>43788.707638888889</v>
      </c>
      <c r="AM5742" s="26" t="s">
        <v>147</v>
      </c>
      <c r="AN5742" s="26" t="s">
        <v>63</v>
      </c>
      <c r="AO5742" s="26"/>
      <c r="AP5742" s="26"/>
      <c r="AQ5742" s="26">
        <v>-1</v>
      </c>
      <c r="AR5742" s="26">
        <v>90</v>
      </c>
      <c r="AS5742" s="26" t="s">
        <v>151</v>
      </c>
      <c r="AT5742" s="26" t="s">
        <v>71</v>
      </c>
      <c r="AU5742" s="26" t="s">
        <v>63</v>
      </c>
      <c r="AV5742" s="26" t="s">
        <v>63</v>
      </c>
      <c r="AW5742" s="26" t="s">
        <v>63</v>
      </c>
      <c r="AX5742" s="26" t="s">
        <v>63</v>
      </c>
      <c r="AY5742" s="26">
        <v>43.850904999999898</v>
      </c>
      <c r="AZ5742" s="26">
        <v>-101.47242</v>
      </c>
      <c r="BA5742" s="26" t="s">
        <v>485</v>
      </c>
      <c r="BB5742" s="26" t="s">
        <v>611</v>
      </c>
      <c r="BC5742" s="26" t="s">
        <v>167</v>
      </c>
      <c r="BD5742" s="26" t="s">
        <v>154</v>
      </c>
      <c r="BE5742" s="26"/>
      <c r="BF5742" s="26" t="s">
        <v>99</v>
      </c>
      <c r="BG5742" s="26" t="s">
        <v>167</v>
      </c>
      <c r="BH5742" s="26" t="s">
        <v>99</v>
      </c>
      <c r="BI5742" s="26">
        <v>12</v>
      </c>
      <c r="BJ5742" s="26" t="s">
        <v>217</v>
      </c>
    </row>
    <row r="5743" spans="36:62" x14ac:dyDescent="0.25">
      <c r="AJ5743" s="26">
        <v>790</v>
      </c>
      <c r="AK5743" s="26">
        <v>1917402</v>
      </c>
      <c r="AL5743" s="264">
        <v>43722.09375</v>
      </c>
      <c r="AM5743" s="26" t="s">
        <v>147</v>
      </c>
      <c r="AN5743" s="26" t="s">
        <v>63</v>
      </c>
      <c r="AO5743" s="26"/>
      <c r="AP5743" s="26"/>
      <c r="AQ5743" s="26">
        <v>-1</v>
      </c>
      <c r="AR5743" s="26">
        <v>90</v>
      </c>
      <c r="AS5743" s="26" t="s">
        <v>151</v>
      </c>
      <c r="AT5743" s="26" t="s">
        <v>71</v>
      </c>
      <c r="AU5743" s="26" t="s">
        <v>63</v>
      </c>
      <c r="AV5743" s="26" t="s">
        <v>63</v>
      </c>
      <c r="AW5743" s="26" t="s">
        <v>63</v>
      </c>
      <c r="AX5743" s="26" t="s">
        <v>63</v>
      </c>
      <c r="AY5743" s="26">
        <v>43.851537999999898</v>
      </c>
      <c r="AZ5743" s="26">
        <v>-101.387620999999</v>
      </c>
      <c r="BA5743" s="26" t="s">
        <v>166</v>
      </c>
      <c r="BB5743" s="26" t="s">
        <v>611</v>
      </c>
      <c r="BC5743" s="26" t="s">
        <v>167</v>
      </c>
      <c r="BD5743" s="26" t="s">
        <v>154</v>
      </c>
      <c r="BE5743" s="26"/>
      <c r="BF5743" s="26" t="s">
        <v>99</v>
      </c>
      <c r="BG5743" s="26" t="s">
        <v>167</v>
      </c>
      <c r="BH5743" s="26" t="s">
        <v>99</v>
      </c>
      <c r="BI5743" s="26">
        <v>12</v>
      </c>
      <c r="BJ5743" s="26" t="s">
        <v>217</v>
      </c>
    </row>
    <row r="5744" spans="36:62" x14ac:dyDescent="0.25">
      <c r="AJ5744" s="26">
        <v>791</v>
      </c>
      <c r="AK5744" s="26">
        <v>1917401</v>
      </c>
      <c r="AL5744" s="264">
        <v>43779.543055555558</v>
      </c>
      <c r="AM5744" s="26" t="s">
        <v>147</v>
      </c>
      <c r="AN5744" s="26" t="s">
        <v>63</v>
      </c>
      <c r="AO5744" s="26" t="s">
        <v>156</v>
      </c>
      <c r="AP5744" s="26" t="s">
        <v>159</v>
      </c>
      <c r="AQ5744" s="26">
        <v>0</v>
      </c>
      <c r="AR5744" s="26">
        <v>90</v>
      </c>
      <c r="AS5744" s="26" t="s">
        <v>151</v>
      </c>
      <c r="AT5744" s="26" t="s">
        <v>663</v>
      </c>
      <c r="AU5744" s="26" t="s">
        <v>63</v>
      </c>
      <c r="AV5744" s="26" t="s">
        <v>63</v>
      </c>
      <c r="AW5744" s="26" t="s">
        <v>63</v>
      </c>
      <c r="AX5744" s="26" t="s">
        <v>63</v>
      </c>
      <c r="AY5744" s="26">
        <v>43.865082999999899</v>
      </c>
      <c r="AZ5744" s="26">
        <v>-101.17853700000001</v>
      </c>
      <c r="BA5744" s="26" t="s">
        <v>208</v>
      </c>
      <c r="BB5744" s="26" t="s">
        <v>609</v>
      </c>
      <c r="BC5744" s="26" t="s">
        <v>614</v>
      </c>
      <c r="BD5744" s="26" t="s">
        <v>615</v>
      </c>
      <c r="BE5744" s="26"/>
      <c r="BF5744" s="26" t="s">
        <v>68</v>
      </c>
      <c r="BG5744" s="26" t="s">
        <v>209</v>
      </c>
      <c r="BH5744" s="26" t="s">
        <v>146</v>
      </c>
      <c r="BI5744" s="26">
        <v>12</v>
      </c>
      <c r="BJ5744" s="26" t="s">
        <v>217</v>
      </c>
    </row>
    <row r="5745" spans="36:62" x14ac:dyDescent="0.25">
      <c r="AJ5745" s="26">
        <v>792</v>
      </c>
      <c r="AK5745" s="26">
        <v>1917397</v>
      </c>
      <c r="AL5745" s="264">
        <v>43722.677083333336</v>
      </c>
      <c r="AM5745" s="26" t="s">
        <v>147</v>
      </c>
      <c r="AN5745" s="26" t="s">
        <v>63</v>
      </c>
      <c r="AO5745" s="26"/>
      <c r="AP5745" s="26"/>
      <c r="AQ5745" s="26">
        <v>-1</v>
      </c>
      <c r="AR5745" s="26">
        <v>90</v>
      </c>
      <c r="AS5745" s="26" t="s">
        <v>151</v>
      </c>
      <c r="AT5745" s="26" t="s">
        <v>71</v>
      </c>
      <c r="AU5745" s="26" t="s">
        <v>63</v>
      </c>
      <c r="AV5745" s="26" t="s">
        <v>63</v>
      </c>
      <c r="AW5745" s="26" t="s">
        <v>63</v>
      </c>
      <c r="AX5745" s="26" t="s">
        <v>63</v>
      </c>
      <c r="AY5745" s="26">
        <v>43.894776</v>
      </c>
      <c r="AZ5745" s="26">
        <v>-101.11404400000001</v>
      </c>
      <c r="BA5745" s="26" t="s">
        <v>166</v>
      </c>
      <c r="BB5745" s="26" t="s">
        <v>611</v>
      </c>
      <c r="BC5745" s="26" t="s">
        <v>167</v>
      </c>
      <c r="BD5745" s="26" t="s">
        <v>154</v>
      </c>
      <c r="BE5745" s="26"/>
      <c r="BF5745" s="26" t="s">
        <v>99</v>
      </c>
      <c r="BG5745" s="26" t="s">
        <v>167</v>
      </c>
      <c r="BH5745" s="26" t="s">
        <v>99</v>
      </c>
      <c r="BI5745" s="26">
        <v>12</v>
      </c>
      <c r="BJ5745" s="26" t="s">
        <v>217</v>
      </c>
    </row>
    <row r="5746" spans="36:62" x14ac:dyDescent="0.25">
      <c r="AJ5746" s="26">
        <v>793</v>
      </c>
      <c r="AK5746" s="26">
        <v>1917752</v>
      </c>
      <c r="AL5746" s="264">
        <v>43787.291666666664</v>
      </c>
      <c r="AM5746" s="26" t="s">
        <v>565</v>
      </c>
      <c r="AN5746" s="26" t="s">
        <v>63</v>
      </c>
      <c r="AO5746" s="26"/>
      <c r="AP5746" s="26"/>
      <c r="AQ5746" s="26">
        <v>-1</v>
      </c>
      <c r="AR5746" s="26">
        <v>248</v>
      </c>
      <c r="AS5746" s="26" t="s">
        <v>151</v>
      </c>
      <c r="AT5746" s="26" t="s">
        <v>71</v>
      </c>
      <c r="AU5746" s="26" t="s">
        <v>63</v>
      </c>
      <c r="AV5746" s="26" t="s">
        <v>63</v>
      </c>
      <c r="AW5746" s="26" t="s">
        <v>63</v>
      </c>
      <c r="AX5746" s="26" t="s">
        <v>63</v>
      </c>
      <c r="AY5746" s="26">
        <v>43.879455</v>
      </c>
      <c r="AZ5746" s="26">
        <v>-100.769329999999</v>
      </c>
      <c r="BA5746" s="26" t="s">
        <v>185</v>
      </c>
      <c r="BB5746" s="26" t="s">
        <v>609</v>
      </c>
      <c r="BC5746" s="26" t="s">
        <v>167</v>
      </c>
      <c r="BD5746" s="26" t="s">
        <v>154</v>
      </c>
      <c r="BE5746" s="26"/>
      <c r="BF5746" s="26" t="s">
        <v>99</v>
      </c>
      <c r="BG5746" s="26" t="s">
        <v>167</v>
      </c>
      <c r="BH5746" s="26" t="s">
        <v>99</v>
      </c>
      <c r="BI5746" s="26">
        <v>12</v>
      </c>
      <c r="BJ5746" s="26" t="s">
        <v>217</v>
      </c>
    </row>
    <row r="5747" spans="36:62" x14ac:dyDescent="0.25">
      <c r="AJ5747" s="26">
        <v>794</v>
      </c>
      <c r="AK5747" s="26">
        <v>1917753</v>
      </c>
      <c r="AL5747" s="264">
        <v>43790.034722222219</v>
      </c>
      <c r="AM5747" s="26" t="s">
        <v>565</v>
      </c>
      <c r="AN5747" s="26" t="s">
        <v>63</v>
      </c>
      <c r="AO5747" s="26" t="s">
        <v>156</v>
      </c>
      <c r="AP5747" s="26" t="s">
        <v>159</v>
      </c>
      <c r="AQ5747" s="26">
        <v>0</v>
      </c>
      <c r="AR5747" s="26">
        <v>90</v>
      </c>
      <c r="AS5747" s="26" t="s">
        <v>151</v>
      </c>
      <c r="AT5747" s="26" t="s">
        <v>613</v>
      </c>
      <c r="AU5747" s="26" t="s">
        <v>63</v>
      </c>
      <c r="AV5747" s="26" t="s">
        <v>63</v>
      </c>
      <c r="AW5747" s="26" t="s">
        <v>63</v>
      </c>
      <c r="AX5747" s="26" t="s">
        <v>63</v>
      </c>
      <c r="AY5747" s="26">
        <v>43.886501000000003</v>
      </c>
      <c r="AZ5747" s="26">
        <v>-100.835008999999</v>
      </c>
      <c r="BA5747" s="26" t="s">
        <v>185</v>
      </c>
      <c r="BB5747" s="26" t="s">
        <v>611</v>
      </c>
      <c r="BC5747" s="26" t="s">
        <v>68</v>
      </c>
      <c r="BD5747" s="26" t="s">
        <v>615</v>
      </c>
      <c r="BE5747" s="26"/>
      <c r="BF5747" s="26" t="s">
        <v>68</v>
      </c>
      <c r="BG5747" s="26" t="s">
        <v>68</v>
      </c>
      <c r="BH5747" s="26" t="s">
        <v>146</v>
      </c>
      <c r="BI5747" s="26">
        <v>12</v>
      </c>
      <c r="BJ5747" s="26" t="s">
        <v>217</v>
      </c>
    </row>
    <row r="5748" spans="36:62" x14ac:dyDescent="0.25">
      <c r="AJ5748" s="26">
        <v>795</v>
      </c>
      <c r="AK5748" s="26">
        <v>1918564</v>
      </c>
      <c r="AL5748" s="264">
        <v>43795.704861111109</v>
      </c>
      <c r="AM5748" s="26" t="s">
        <v>147</v>
      </c>
      <c r="AN5748" s="26" t="s">
        <v>63</v>
      </c>
      <c r="AO5748" s="26" t="s">
        <v>156</v>
      </c>
      <c r="AP5748" s="26" t="s">
        <v>159</v>
      </c>
      <c r="AQ5748" s="26">
        <v>0</v>
      </c>
      <c r="AR5748" s="26">
        <v>90</v>
      </c>
      <c r="AS5748" s="26" t="s">
        <v>151</v>
      </c>
      <c r="AT5748" s="26" t="s">
        <v>613</v>
      </c>
      <c r="AU5748" s="26" t="s">
        <v>63</v>
      </c>
      <c r="AV5748" s="26" t="s">
        <v>63</v>
      </c>
      <c r="AW5748" s="26" t="s">
        <v>63</v>
      </c>
      <c r="AX5748" s="26" t="s">
        <v>63</v>
      </c>
      <c r="AY5748" s="26">
        <v>43.835985999999899</v>
      </c>
      <c r="AZ5748" s="26">
        <v>-101.600588999999</v>
      </c>
      <c r="BA5748" s="26" t="s">
        <v>498</v>
      </c>
      <c r="BB5748" s="26" t="s">
        <v>611</v>
      </c>
      <c r="BC5748" s="26" t="s">
        <v>614</v>
      </c>
      <c r="BD5748" s="26" t="s">
        <v>615</v>
      </c>
      <c r="BE5748" s="26"/>
      <c r="BF5748" s="26" t="s">
        <v>68</v>
      </c>
      <c r="BG5748" s="26" t="s">
        <v>68</v>
      </c>
      <c r="BH5748" s="26" t="s">
        <v>160</v>
      </c>
      <c r="BI5748" s="26">
        <v>12</v>
      </c>
      <c r="BJ5748" s="26" t="s">
        <v>217</v>
      </c>
    </row>
    <row r="5749" spans="36:62" x14ac:dyDescent="0.25">
      <c r="AJ5749" s="26">
        <v>796</v>
      </c>
      <c r="AK5749" s="26">
        <v>1918582</v>
      </c>
      <c r="AL5749" s="264">
        <v>43679.527083333334</v>
      </c>
      <c r="AM5749" s="26" t="s">
        <v>147</v>
      </c>
      <c r="AN5749" s="26" t="s">
        <v>63</v>
      </c>
      <c r="AO5749" s="26"/>
      <c r="AP5749" s="26" t="s">
        <v>159</v>
      </c>
      <c r="AQ5749" s="26">
        <v>0</v>
      </c>
      <c r="AR5749" s="26">
        <v>90</v>
      </c>
      <c r="AS5749" s="26" t="s">
        <v>151</v>
      </c>
      <c r="AT5749" s="26" t="s">
        <v>74</v>
      </c>
      <c r="AU5749" s="26" t="s">
        <v>63</v>
      </c>
      <c r="AV5749" s="26" t="s">
        <v>63</v>
      </c>
      <c r="AW5749" s="26" t="s">
        <v>63</v>
      </c>
      <c r="AX5749" s="26" t="s">
        <v>63</v>
      </c>
      <c r="AY5749" s="26">
        <v>43.842835999999899</v>
      </c>
      <c r="AZ5749" s="26">
        <v>-101.24757700000001</v>
      </c>
      <c r="BA5749" s="26" t="s">
        <v>185</v>
      </c>
      <c r="BB5749" s="26" t="s">
        <v>609</v>
      </c>
      <c r="BC5749" s="26" t="s">
        <v>68</v>
      </c>
      <c r="BD5749" s="26" t="s">
        <v>923</v>
      </c>
      <c r="BE5749" s="26"/>
      <c r="BF5749" s="26" t="s">
        <v>68</v>
      </c>
      <c r="BG5749" s="26" t="s">
        <v>68</v>
      </c>
      <c r="BH5749" s="26" t="s">
        <v>160</v>
      </c>
      <c r="BI5749" s="26">
        <v>12</v>
      </c>
      <c r="BJ5749" s="26" t="s">
        <v>217</v>
      </c>
    </row>
    <row r="5750" spans="36:62" x14ac:dyDescent="0.25">
      <c r="AJ5750" s="26">
        <v>797</v>
      </c>
      <c r="AK5750" s="26">
        <v>1918584</v>
      </c>
      <c r="AL5750" s="264">
        <v>43800.601388888892</v>
      </c>
      <c r="AM5750" s="26" t="s">
        <v>565</v>
      </c>
      <c r="AN5750" s="26" t="s">
        <v>63</v>
      </c>
      <c r="AO5750" s="26" t="s">
        <v>156</v>
      </c>
      <c r="AP5750" s="26" t="s">
        <v>159</v>
      </c>
      <c r="AQ5750" s="26">
        <v>0</v>
      </c>
      <c r="AR5750" s="26">
        <v>90</v>
      </c>
      <c r="AS5750" s="26" t="s">
        <v>151</v>
      </c>
      <c r="AT5750" s="26" t="s">
        <v>71</v>
      </c>
      <c r="AU5750" s="26" t="s">
        <v>63</v>
      </c>
      <c r="AV5750" s="26" t="s">
        <v>63</v>
      </c>
      <c r="AW5750" s="26" t="s">
        <v>63</v>
      </c>
      <c r="AX5750" s="26" t="s">
        <v>63</v>
      </c>
      <c r="AY5750" s="26">
        <v>43.886505</v>
      </c>
      <c r="AZ5750" s="26">
        <v>-100.83257</v>
      </c>
      <c r="BA5750" s="26" t="s">
        <v>185</v>
      </c>
      <c r="BB5750" s="26" t="s">
        <v>611</v>
      </c>
      <c r="BC5750" s="26" t="s">
        <v>761</v>
      </c>
      <c r="BD5750" s="26" t="s">
        <v>615</v>
      </c>
      <c r="BE5750" s="26" t="s">
        <v>677</v>
      </c>
      <c r="BF5750" s="26" t="s">
        <v>68</v>
      </c>
      <c r="BG5750" s="26" t="s">
        <v>68</v>
      </c>
      <c r="BH5750" s="26" t="s">
        <v>160</v>
      </c>
      <c r="BI5750" s="26">
        <v>12</v>
      </c>
      <c r="BJ5750" s="26" t="s">
        <v>217</v>
      </c>
    </row>
    <row r="5751" spans="36:62" x14ac:dyDescent="0.25">
      <c r="AJ5751" s="26">
        <v>798</v>
      </c>
      <c r="AK5751" s="26">
        <v>1918544</v>
      </c>
      <c r="AL5751" s="264">
        <v>43746.806250000001</v>
      </c>
      <c r="AM5751" s="26" t="s">
        <v>147</v>
      </c>
      <c r="AN5751" s="26" t="s">
        <v>69</v>
      </c>
      <c r="AO5751" s="26" t="s">
        <v>214</v>
      </c>
      <c r="AP5751" s="26" t="s">
        <v>159</v>
      </c>
      <c r="AQ5751" s="26">
        <v>0</v>
      </c>
      <c r="AR5751" s="26">
        <v>248</v>
      </c>
      <c r="AS5751" s="26" t="s">
        <v>151</v>
      </c>
      <c r="AT5751" s="26" t="s">
        <v>71</v>
      </c>
      <c r="AU5751" s="26" t="s">
        <v>63</v>
      </c>
      <c r="AV5751" s="26" t="s">
        <v>63</v>
      </c>
      <c r="AW5751" s="26" t="s">
        <v>63</v>
      </c>
      <c r="AX5751" s="26" t="s">
        <v>63</v>
      </c>
      <c r="AY5751" s="26">
        <v>43.840336999999899</v>
      </c>
      <c r="AZ5751" s="26">
        <v>-101.506771</v>
      </c>
      <c r="BA5751" s="26" t="s">
        <v>544</v>
      </c>
      <c r="BB5751" s="26" t="s">
        <v>972</v>
      </c>
      <c r="BC5751" s="26" t="s">
        <v>829</v>
      </c>
      <c r="BD5751" s="26" t="s">
        <v>180</v>
      </c>
      <c r="BE5751" s="26"/>
      <c r="BF5751" s="26" t="s">
        <v>829</v>
      </c>
      <c r="BG5751" s="26" t="s">
        <v>1730</v>
      </c>
      <c r="BH5751" s="26" t="s">
        <v>728</v>
      </c>
      <c r="BI5751" s="26">
        <v>12</v>
      </c>
      <c r="BJ5751" s="26" t="s">
        <v>18</v>
      </c>
    </row>
    <row r="5752" spans="36:62" x14ac:dyDescent="0.25">
      <c r="AJ5752" s="26">
        <v>799</v>
      </c>
      <c r="AK5752" s="26">
        <v>1919148</v>
      </c>
      <c r="AL5752" s="264">
        <v>43807.817361111112</v>
      </c>
      <c r="AM5752" s="26" t="s">
        <v>147</v>
      </c>
      <c r="AN5752" s="26" t="s">
        <v>63</v>
      </c>
      <c r="AO5752" s="26" t="s">
        <v>156</v>
      </c>
      <c r="AP5752" s="26" t="s">
        <v>159</v>
      </c>
      <c r="AQ5752" s="26">
        <v>0</v>
      </c>
      <c r="AR5752" s="26">
        <v>90</v>
      </c>
      <c r="AS5752" s="26" t="s">
        <v>151</v>
      </c>
      <c r="AT5752" s="26" t="s">
        <v>613</v>
      </c>
      <c r="AU5752" s="26" t="s">
        <v>63</v>
      </c>
      <c r="AV5752" s="26" t="s">
        <v>63</v>
      </c>
      <c r="AW5752" s="26" t="s">
        <v>63</v>
      </c>
      <c r="AX5752" s="26" t="s">
        <v>63</v>
      </c>
      <c r="AY5752" s="26">
        <v>43.851812000000002</v>
      </c>
      <c r="AZ5752" s="26">
        <v>-101.40959700000001</v>
      </c>
      <c r="BA5752" s="26" t="s">
        <v>185</v>
      </c>
      <c r="BB5752" s="26" t="s">
        <v>611</v>
      </c>
      <c r="BC5752" s="26" t="s">
        <v>170</v>
      </c>
      <c r="BD5752" s="26" t="s">
        <v>68</v>
      </c>
      <c r="BE5752" s="26" t="s">
        <v>1115</v>
      </c>
      <c r="BF5752" s="26" t="s">
        <v>68</v>
      </c>
      <c r="BG5752" s="26" t="s">
        <v>68</v>
      </c>
      <c r="BH5752" s="26" t="s">
        <v>160</v>
      </c>
      <c r="BI5752" s="26">
        <v>12</v>
      </c>
      <c r="BJ5752" s="26" t="s">
        <v>217</v>
      </c>
    </row>
    <row r="5753" spans="36:62" x14ac:dyDescent="0.25">
      <c r="AJ5753" s="26">
        <v>800</v>
      </c>
      <c r="AK5753" s="26">
        <v>1919150</v>
      </c>
      <c r="AL5753" s="264">
        <v>43806.758333333331</v>
      </c>
      <c r="AM5753" s="26" t="s">
        <v>565</v>
      </c>
      <c r="AN5753" s="26" t="s">
        <v>63</v>
      </c>
      <c r="AO5753" s="26"/>
      <c r="AP5753" s="26"/>
      <c r="AQ5753" s="26">
        <v>-1</v>
      </c>
      <c r="AR5753" s="26">
        <v>90</v>
      </c>
      <c r="AS5753" s="26" t="s">
        <v>151</v>
      </c>
      <c r="AT5753" s="26" t="s">
        <v>71</v>
      </c>
      <c r="AU5753" s="26" t="s">
        <v>63</v>
      </c>
      <c r="AV5753" s="26" t="s">
        <v>63</v>
      </c>
      <c r="AW5753" s="26" t="s">
        <v>63</v>
      </c>
      <c r="AX5753" s="26" t="s">
        <v>63</v>
      </c>
      <c r="AY5753" s="26">
        <v>43.883246999999898</v>
      </c>
      <c r="AZ5753" s="26">
        <v>-100.700256999999</v>
      </c>
      <c r="BA5753" s="26" t="s">
        <v>185</v>
      </c>
      <c r="BB5753" s="26" t="s">
        <v>609</v>
      </c>
      <c r="BC5753" s="26" t="s">
        <v>167</v>
      </c>
      <c r="BD5753" s="26" t="s">
        <v>154</v>
      </c>
      <c r="BE5753" s="26"/>
      <c r="BF5753" s="26" t="s">
        <v>99</v>
      </c>
      <c r="BG5753" s="26" t="s">
        <v>167</v>
      </c>
      <c r="BH5753" s="26" t="s">
        <v>99</v>
      </c>
      <c r="BI5753" s="26">
        <v>12</v>
      </c>
      <c r="BJ5753" s="26" t="s">
        <v>217</v>
      </c>
    </row>
    <row r="5754" spans="36:62" x14ac:dyDescent="0.25">
      <c r="AJ5754" s="26">
        <v>801</v>
      </c>
      <c r="AK5754" s="26">
        <v>1919625</v>
      </c>
      <c r="AL5754" s="264">
        <v>43790.322916666664</v>
      </c>
      <c r="AM5754" s="26" t="s">
        <v>565</v>
      </c>
      <c r="AN5754" s="26" t="s">
        <v>63</v>
      </c>
      <c r="AO5754" s="26" t="s">
        <v>156</v>
      </c>
      <c r="AP5754" s="26" t="s">
        <v>627</v>
      </c>
      <c r="AQ5754" s="26">
        <v>0</v>
      </c>
      <c r="AR5754" s="26">
        <v>90</v>
      </c>
      <c r="AS5754" s="26" t="s">
        <v>151</v>
      </c>
      <c r="AT5754" s="26" t="s">
        <v>74</v>
      </c>
      <c r="AU5754" s="26" t="s">
        <v>63</v>
      </c>
      <c r="AV5754" s="26" t="s">
        <v>63</v>
      </c>
      <c r="AW5754" s="26" t="s">
        <v>69</v>
      </c>
      <c r="AX5754" s="26" t="s">
        <v>63</v>
      </c>
      <c r="AY5754" s="26">
        <v>43.884782000000001</v>
      </c>
      <c r="AZ5754" s="26">
        <v>-100.73279700000001</v>
      </c>
      <c r="BA5754" s="26" t="s">
        <v>208</v>
      </c>
      <c r="BB5754" s="26" t="s">
        <v>609</v>
      </c>
      <c r="BC5754" s="26" t="s">
        <v>1510</v>
      </c>
      <c r="BD5754" s="26" t="s">
        <v>759</v>
      </c>
      <c r="BE5754" s="26" t="s">
        <v>1362</v>
      </c>
      <c r="BF5754" s="26" t="s">
        <v>759</v>
      </c>
      <c r="BG5754" s="26" t="s">
        <v>759</v>
      </c>
      <c r="BH5754" s="26" t="s">
        <v>728</v>
      </c>
      <c r="BI5754" s="26">
        <v>12</v>
      </c>
      <c r="BJ5754" s="26" t="s">
        <v>217</v>
      </c>
    </row>
    <row r="5755" spans="36:62" x14ac:dyDescent="0.25">
      <c r="AJ5755" s="26">
        <v>802</v>
      </c>
      <c r="AK5755" s="26">
        <v>1919623</v>
      </c>
      <c r="AL5755" s="264">
        <v>43796.785416666666</v>
      </c>
      <c r="AM5755" s="26" t="s">
        <v>565</v>
      </c>
      <c r="AN5755" s="26" t="s">
        <v>63</v>
      </c>
      <c r="AO5755" s="26"/>
      <c r="AP5755" s="26"/>
      <c r="AQ5755" s="26">
        <v>-1</v>
      </c>
      <c r="AR5755" s="26">
        <v>90</v>
      </c>
      <c r="AS5755" s="26" t="s">
        <v>151</v>
      </c>
      <c r="AT5755" s="26" t="s">
        <v>71</v>
      </c>
      <c r="AU5755" s="26" t="s">
        <v>63</v>
      </c>
      <c r="AV5755" s="26" t="s">
        <v>63</v>
      </c>
      <c r="AW5755" s="26" t="s">
        <v>63</v>
      </c>
      <c r="AX5755" s="26" t="s">
        <v>63</v>
      </c>
      <c r="AY5755" s="26">
        <v>43.883598999999897</v>
      </c>
      <c r="AZ5755" s="26">
        <v>-100.719149999999</v>
      </c>
      <c r="BA5755" s="26" t="s">
        <v>185</v>
      </c>
      <c r="BB5755" s="26" t="s">
        <v>609</v>
      </c>
      <c r="BC5755" s="26" t="s">
        <v>167</v>
      </c>
      <c r="BD5755" s="26" t="s">
        <v>154</v>
      </c>
      <c r="BE5755" s="26"/>
      <c r="BF5755" s="26" t="s">
        <v>99</v>
      </c>
      <c r="BG5755" s="26" t="s">
        <v>167</v>
      </c>
      <c r="BH5755" s="26" t="s">
        <v>99</v>
      </c>
      <c r="BI5755" s="26">
        <v>12</v>
      </c>
      <c r="BJ5755" s="26" t="s">
        <v>217</v>
      </c>
    </row>
    <row r="5756" spans="36:62" x14ac:dyDescent="0.25">
      <c r="AJ5756" s="26">
        <v>803</v>
      </c>
      <c r="AK5756" s="26">
        <v>1919759</v>
      </c>
      <c r="AL5756" s="264">
        <v>43826.947916666664</v>
      </c>
      <c r="AM5756" s="26" t="s">
        <v>565</v>
      </c>
      <c r="AN5756" s="26" t="s">
        <v>63</v>
      </c>
      <c r="AO5756" s="26" t="s">
        <v>156</v>
      </c>
      <c r="AP5756" s="26" t="s">
        <v>159</v>
      </c>
      <c r="AQ5756" s="26">
        <v>0</v>
      </c>
      <c r="AR5756" s="26">
        <v>90</v>
      </c>
      <c r="AS5756" s="26" t="s">
        <v>151</v>
      </c>
      <c r="AT5756" s="26" t="s">
        <v>613</v>
      </c>
      <c r="AU5756" s="26" t="s">
        <v>63</v>
      </c>
      <c r="AV5756" s="26" t="s">
        <v>63</v>
      </c>
      <c r="AW5756" s="26" t="s">
        <v>63</v>
      </c>
      <c r="AX5756" s="26" t="s">
        <v>63</v>
      </c>
      <c r="AY5756" s="26">
        <v>43.891834000000003</v>
      </c>
      <c r="AZ5756" s="26">
        <v>-100.896936999999</v>
      </c>
      <c r="BA5756" s="26" t="s">
        <v>166</v>
      </c>
      <c r="BB5756" s="26" t="s">
        <v>611</v>
      </c>
      <c r="BC5756" s="26" t="s">
        <v>1511</v>
      </c>
      <c r="BD5756" s="26" t="s">
        <v>615</v>
      </c>
      <c r="BE5756" s="26"/>
      <c r="BF5756" s="26" t="s">
        <v>68</v>
      </c>
      <c r="BG5756" s="26" t="s">
        <v>209</v>
      </c>
      <c r="BH5756" s="26" t="s">
        <v>160</v>
      </c>
      <c r="BI5756" s="26">
        <v>12</v>
      </c>
      <c r="BJ5756" s="26" t="s">
        <v>217</v>
      </c>
    </row>
    <row r="5757" spans="36:62" x14ac:dyDescent="0.25">
      <c r="AJ5757" s="26">
        <v>804</v>
      </c>
      <c r="AK5757" s="26">
        <v>1919760</v>
      </c>
      <c r="AL5757" s="264">
        <v>43827.069444444445</v>
      </c>
      <c r="AM5757" s="26" t="s">
        <v>565</v>
      </c>
      <c r="AN5757" s="26" t="s">
        <v>63</v>
      </c>
      <c r="AO5757" s="26" t="s">
        <v>156</v>
      </c>
      <c r="AP5757" s="26" t="s">
        <v>159</v>
      </c>
      <c r="AQ5757" s="26">
        <v>0</v>
      </c>
      <c r="AR5757" s="26">
        <v>90</v>
      </c>
      <c r="AS5757" s="26" t="s">
        <v>151</v>
      </c>
      <c r="AT5757" s="26" t="s">
        <v>613</v>
      </c>
      <c r="AU5757" s="26" t="s">
        <v>63</v>
      </c>
      <c r="AV5757" s="26" t="s">
        <v>63</v>
      </c>
      <c r="AW5757" s="26" t="s">
        <v>63</v>
      </c>
      <c r="AX5757" s="26" t="s">
        <v>63</v>
      </c>
      <c r="AY5757" s="26">
        <v>43.900903999999898</v>
      </c>
      <c r="AZ5757" s="26">
        <v>-100.921496</v>
      </c>
      <c r="BA5757" s="26" t="s">
        <v>208</v>
      </c>
      <c r="BB5757" s="26" t="s">
        <v>609</v>
      </c>
      <c r="BC5757" s="26" t="s">
        <v>211</v>
      </c>
      <c r="BD5757" s="26" t="s">
        <v>615</v>
      </c>
      <c r="BE5757" s="26"/>
      <c r="BF5757" s="26" t="s">
        <v>68</v>
      </c>
      <c r="BG5757" s="26" t="s">
        <v>68</v>
      </c>
      <c r="BH5757" s="26" t="s">
        <v>160</v>
      </c>
      <c r="BI5757" s="26">
        <v>12</v>
      </c>
      <c r="BJ5757" s="26" t="s">
        <v>217</v>
      </c>
    </row>
    <row r="5758" spans="36:62" x14ac:dyDescent="0.25">
      <c r="AJ5758" s="26">
        <v>805</v>
      </c>
      <c r="AK5758" s="26">
        <v>1919764</v>
      </c>
      <c r="AL5758" s="264">
        <v>43819.665277777778</v>
      </c>
      <c r="AM5758" s="26" t="s">
        <v>147</v>
      </c>
      <c r="AN5758" s="26" t="s">
        <v>63</v>
      </c>
      <c r="AO5758" s="26" t="s">
        <v>748</v>
      </c>
      <c r="AP5758" s="26" t="s">
        <v>159</v>
      </c>
      <c r="AQ5758" s="26">
        <v>0</v>
      </c>
      <c r="AR5758" s="26">
        <v>90</v>
      </c>
      <c r="AS5758" s="26" t="s">
        <v>151</v>
      </c>
      <c r="AT5758" s="26" t="s">
        <v>71</v>
      </c>
      <c r="AU5758" s="26" t="s">
        <v>63</v>
      </c>
      <c r="AV5758" s="26" t="s">
        <v>69</v>
      </c>
      <c r="AW5758" s="26" t="s">
        <v>63</v>
      </c>
      <c r="AX5758" s="26" t="s">
        <v>63</v>
      </c>
      <c r="AY5758" s="26">
        <v>43.842652999999899</v>
      </c>
      <c r="AZ5758" s="26">
        <v>-101.271618</v>
      </c>
      <c r="BA5758" s="26" t="s">
        <v>158</v>
      </c>
      <c r="BB5758" s="26" t="s">
        <v>611</v>
      </c>
      <c r="BC5758" s="26" t="s">
        <v>651</v>
      </c>
      <c r="BD5758" s="26" t="s">
        <v>68</v>
      </c>
      <c r="BE5758" s="26"/>
      <c r="BF5758" s="26" t="s">
        <v>68</v>
      </c>
      <c r="BG5758" s="26" t="s">
        <v>68</v>
      </c>
      <c r="BH5758" s="26" t="s">
        <v>1513</v>
      </c>
      <c r="BI5758" s="26">
        <v>12</v>
      </c>
      <c r="BJ5758" s="26" t="s">
        <v>19</v>
      </c>
    </row>
    <row r="5759" spans="36:62" x14ac:dyDescent="0.25">
      <c r="AJ5759" s="26">
        <v>806</v>
      </c>
      <c r="AK5759" s="26">
        <v>1920301</v>
      </c>
      <c r="AL5759" s="264">
        <v>43827.638888888891</v>
      </c>
      <c r="AM5759" s="26" t="s">
        <v>565</v>
      </c>
      <c r="AN5759" s="26" t="s">
        <v>63</v>
      </c>
      <c r="AO5759" s="26" t="s">
        <v>156</v>
      </c>
      <c r="AP5759" s="26" t="s">
        <v>159</v>
      </c>
      <c r="AQ5759" s="26">
        <v>0</v>
      </c>
      <c r="AR5759" s="26">
        <v>90</v>
      </c>
      <c r="AS5759" s="26" t="s">
        <v>151</v>
      </c>
      <c r="AT5759" s="26" t="s">
        <v>654</v>
      </c>
      <c r="AU5759" s="26" t="s">
        <v>63</v>
      </c>
      <c r="AV5759" s="26" t="s">
        <v>63</v>
      </c>
      <c r="AW5759" s="26" t="s">
        <v>63</v>
      </c>
      <c r="AX5759" s="26" t="s">
        <v>63</v>
      </c>
      <c r="AY5759" s="26">
        <v>43.901190999999898</v>
      </c>
      <c r="AZ5759" s="26">
        <v>-101.011848999999</v>
      </c>
      <c r="BA5759" s="26" t="s">
        <v>166</v>
      </c>
      <c r="BB5759" s="26" t="s">
        <v>609</v>
      </c>
      <c r="BC5759" s="26" t="s">
        <v>667</v>
      </c>
      <c r="BD5759" s="26" t="s">
        <v>615</v>
      </c>
      <c r="BE5759" s="26"/>
      <c r="BF5759" s="26" t="s">
        <v>68</v>
      </c>
      <c r="BG5759" s="26" t="s">
        <v>68</v>
      </c>
      <c r="BH5759" s="26" t="s">
        <v>160</v>
      </c>
      <c r="BI5759" s="26">
        <v>12</v>
      </c>
      <c r="BJ5759" s="26" t="s">
        <v>217</v>
      </c>
    </row>
    <row r="5760" spans="36:62" x14ac:dyDescent="0.25">
      <c r="AJ5760" s="26">
        <v>807</v>
      </c>
      <c r="AK5760" s="26">
        <v>1920003</v>
      </c>
      <c r="AL5760" s="264">
        <v>43823.291666666664</v>
      </c>
      <c r="AM5760" s="26" t="s">
        <v>147</v>
      </c>
      <c r="AN5760" s="26" t="s">
        <v>63</v>
      </c>
      <c r="AO5760" s="26"/>
      <c r="AP5760" s="26"/>
      <c r="AQ5760" s="26">
        <v>-1</v>
      </c>
      <c r="AR5760" s="26">
        <v>90</v>
      </c>
      <c r="AS5760" s="26" t="s">
        <v>151</v>
      </c>
      <c r="AT5760" s="26" t="s">
        <v>74</v>
      </c>
      <c r="AU5760" s="26" t="s">
        <v>63</v>
      </c>
      <c r="AV5760" s="26" t="s">
        <v>63</v>
      </c>
      <c r="AW5760" s="26" t="s">
        <v>63</v>
      </c>
      <c r="AX5760" s="26" t="s">
        <v>63</v>
      </c>
      <c r="AY5760" s="26">
        <v>43.8362669999999</v>
      </c>
      <c r="AZ5760" s="26">
        <v>-101.649382</v>
      </c>
      <c r="BA5760" s="26" t="s">
        <v>166</v>
      </c>
      <c r="BB5760" s="26" t="s">
        <v>609</v>
      </c>
      <c r="BC5760" s="26" t="s">
        <v>167</v>
      </c>
      <c r="BD5760" s="26" t="s">
        <v>154</v>
      </c>
      <c r="BE5760" s="26"/>
      <c r="BF5760" s="26" t="s">
        <v>99</v>
      </c>
      <c r="BG5760" s="26" t="s">
        <v>167</v>
      </c>
      <c r="BH5760" s="26" t="s">
        <v>99</v>
      </c>
      <c r="BI5760" s="26">
        <v>12</v>
      </c>
      <c r="BJ5760" s="26" t="s">
        <v>217</v>
      </c>
    </row>
    <row r="5761" spans="36:62" x14ac:dyDescent="0.25">
      <c r="AJ5761" s="26">
        <v>808</v>
      </c>
      <c r="AK5761" s="26">
        <v>1920004</v>
      </c>
      <c r="AL5761" s="264">
        <v>43825.29583333333</v>
      </c>
      <c r="AM5761" s="26" t="s">
        <v>147</v>
      </c>
      <c r="AN5761" s="26" t="s">
        <v>63</v>
      </c>
      <c r="AO5761" s="26" t="s">
        <v>156</v>
      </c>
      <c r="AP5761" s="26" t="s">
        <v>159</v>
      </c>
      <c r="AQ5761" s="26">
        <v>0</v>
      </c>
      <c r="AR5761" s="26">
        <v>90</v>
      </c>
      <c r="AS5761" s="26" t="s">
        <v>151</v>
      </c>
      <c r="AT5761" s="26" t="s">
        <v>74</v>
      </c>
      <c r="AU5761" s="26" t="s">
        <v>63</v>
      </c>
      <c r="AV5761" s="26" t="s">
        <v>63</v>
      </c>
      <c r="AW5761" s="26" t="s">
        <v>63</v>
      </c>
      <c r="AX5761" s="26" t="s">
        <v>63</v>
      </c>
      <c r="AY5761" s="26">
        <v>43.875785999999898</v>
      </c>
      <c r="AZ5761" s="26">
        <v>-101.15134500000001</v>
      </c>
      <c r="BA5761" s="26" t="s">
        <v>185</v>
      </c>
      <c r="BB5761" s="26" t="s">
        <v>609</v>
      </c>
      <c r="BC5761" s="26" t="s">
        <v>68</v>
      </c>
      <c r="BD5761" s="26" t="s">
        <v>615</v>
      </c>
      <c r="BE5761" s="26"/>
      <c r="BF5761" s="26" t="s">
        <v>68</v>
      </c>
      <c r="BG5761" s="26" t="s">
        <v>68</v>
      </c>
      <c r="BH5761" s="26" t="s">
        <v>146</v>
      </c>
      <c r="BI5761" s="26">
        <v>12</v>
      </c>
      <c r="BJ5761" s="26" t="s">
        <v>217</v>
      </c>
    </row>
    <row r="5762" spans="36:62" x14ac:dyDescent="0.25">
      <c r="AJ5762" s="26">
        <v>809</v>
      </c>
      <c r="AK5762" s="26">
        <v>1920396</v>
      </c>
      <c r="AL5762" s="264">
        <v>43824.809027777781</v>
      </c>
      <c r="AM5762" s="26" t="s">
        <v>147</v>
      </c>
      <c r="AN5762" s="26" t="s">
        <v>63</v>
      </c>
      <c r="AO5762" s="26" t="s">
        <v>156</v>
      </c>
      <c r="AP5762" s="26" t="s">
        <v>159</v>
      </c>
      <c r="AQ5762" s="26">
        <v>0</v>
      </c>
      <c r="AR5762" s="26">
        <v>90</v>
      </c>
      <c r="AS5762" s="26" t="s">
        <v>151</v>
      </c>
      <c r="AT5762" s="26" t="s">
        <v>613</v>
      </c>
      <c r="AU5762" s="26" t="s">
        <v>63</v>
      </c>
      <c r="AV5762" s="26" t="s">
        <v>63</v>
      </c>
      <c r="AW5762" s="26" t="s">
        <v>63</v>
      </c>
      <c r="AX5762" s="26" t="s">
        <v>63</v>
      </c>
      <c r="AY5762" s="26">
        <v>43.9000699999999</v>
      </c>
      <c r="AZ5762" s="26">
        <v>-101.09287500000001</v>
      </c>
      <c r="BA5762" s="26" t="s">
        <v>185</v>
      </c>
      <c r="BB5762" s="26" t="s">
        <v>609</v>
      </c>
      <c r="BC5762" s="26" t="s">
        <v>614</v>
      </c>
      <c r="BD5762" s="26" t="s">
        <v>615</v>
      </c>
      <c r="BE5762" s="26"/>
      <c r="BF5762" s="26" t="s">
        <v>68</v>
      </c>
      <c r="BG5762" s="26" t="s">
        <v>68</v>
      </c>
      <c r="BH5762" s="26" t="s">
        <v>146</v>
      </c>
      <c r="BI5762" s="26">
        <v>12</v>
      </c>
      <c r="BJ5762" s="26" t="s">
        <v>217</v>
      </c>
    </row>
    <row r="5763" spans="36:62" x14ac:dyDescent="0.25">
      <c r="AJ5763" s="26">
        <v>810</v>
      </c>
      <c r="AK5763" s="26">
        <v>1920399</v>
      </c>
      <c r="AL5763" s="264">
        <v>43827.591666666667</v>
      </c>
      <c r="AM5763" s="26" t="s">
        <v>565</v>
      </c>
      <c r="AN5763" s="26" t="s">
        <v>63</v>
      </c>
      <c r="AO5763" s="26" t="s">
        <v>173</v>
      </c>
      <c r="AP5763" s="26" t="s">
        <v>159</v>
      </c>
      <c r="AQ5763" s="26">
        <v>0</v>
      </c>
      <c r="AR5763" s="26">
        <v>90</v>
      </c>
      <c r="AS5763" s="26" t="s">
        <v>151</v>
      </c>
      <c r="AT5763" s="26" t="s">
        <v>613</v>
      </c>
      <c r="AU5763" s="26" t="s">
        <v>63</v>
      </c>
      <c r="AV5763" s="26" t="s">
        <v>63</v>
      </c>
      <c r="AW5763" s="26" t="s">
        <v>63</v>
      </c>
      <c r="AX5763" s="26" t="s">
        <v>63</v>
      </c>
      <c r="AY5763" s="26">
        <v>43.886353999999898</v>
      </c>
      <c r="AZ5763" s="26">
        <v>-100.755212</v>
      </c>
      <c r="BA5763" s="26" t="s">
        <v>158</v>
      </c>
      <c r="BB5763" s="26" t="s">
        <v>611</v>
      </c>
      <c r="BC5763" s="26" t="s">
        <v>614</v>
      </c>
      <c r="BD5763" s="26" t="s">
        <v>615</v>
      </c>
      <c r="BE5763" s="26" t="s">
        <v>858</v>
      </c>
      <c r="BF5763" s="26" t="s">
        <v>68</v>
      </c>
      <c r="BG5763" s="26" t="s">
        <v>68</v>
      </c>
      <c r="BH5763" s="26" t="s">
        <v>210</v>
      </c>
      <c r="BI5763" s="26">
        <v>12</v>
      </c>
      <c r="BJ5763" s="26" t="s">
        <v>20</v>
      </c>
    </row>
    <row r="5764" spans="36:62" x14ac:dyDescent="0.25">
      <c r="AJ5764" s="26">
        <v>811</v>
      </c>
      <c r="AK5764" s="26">
        <v>1920484</v>
      </c>
      <c r="AL5764" s="264">
        <v>43826.940972222219</v>
      </c>
      <c r="AM5764" s="26" t="s">
        <v>147</v>
      </c>
      <c r="AN5764" s="26" t="s">
        <v>63</v>
      </c>
      <c r="AO5764" s="26" t="s">
        <v>156</v>
      </c>
      <c r="AP5764" s="26" t="s">
        <v>159</v>
      </c>
      <c r="AQ5764" s="26">
        <v>0</v>
      </c>
      <c r="AR5764" s="26">
        <v>90</v>
      </c>
      <c r="AS5764" s="26" t="s">
        <v>151</v>
      </c>
      <c r="AT5764" s="26" t="s">
        <v>679</v>
      </c>
      <c r="AU5764" s="26" t="s">
        <v>63</v>
      </c>
      <c r="AV5764" s="26" t="s">
        <v>63</v>
      </c>
      <c r="AW5764" s="26" t="s">
        <v>63</v>
      </c>
      <c r="AX5764" s="26" t="s">
        <v>63</v>
      </c>
      <c r="AY5764" s="26">
        <v>43.842944000000003</v>
      </c>
      <c r="AZ5764" s="26">
        <v>-101.285492</v>
      </c>
      <c r="BA5764" s="26" t="s">
        <v>158</v>
      </c>
      <c r="BB5764" s="26" t="s">
        <v>609</v>
      </c>
      <c r="BC5764" s="26" t="s">
        <v>68</v>
      </c>
      <c r="BD5764" s="26" t="s">
        <v>615</v>
      </c>
      <c r="BE5764" s="26"/>
      <c r="BF5764" s="26" t="s">
        <v>68</v>
      </c>
      <c r="BG5764" s="26" t="s">
        <v>209</v>
      </c>
      <c r="BH5764" s="26" t="s">
        <v>146</v>
      </c>
      <c r="BI5764" s="26">
        <v>12</v>
      </c>
      <c r="BJ5764" s="26" t="s">
        <v>21</v>
      </c>
    </row>
    <row r="5765" spans="36:62" x14ac:dyDescent="0.25">
      <c r="AJ5765" s="26">
        <v>812</v>
      </c>
      <c r="AK5765" s="26">
        <v>1920638</v>
      </c>
      <c r="AL5765" s="264">
        <v>43819.711805555555</v>
      </c>
      <c r="AM5765" s="26" t="s">
        <v>147</v>
      </c>
      <c r="AN5765" s="26" t="s">
        <v>63</v>
      </c>
      <c r="AO5765" s="26"/>
      <c r="AP5765" s="26"/>
      <c r="AQ5765" s="26">
        <v>-1</v>
      </c>
      <c r="AR5765" s="26">
        <v>90</v>
      </c>
      <c r="AS5765" s="26" t="s">
        <v>151</v>
      </c>
      <c r="AT5765" s="26" t="s">
        <v>71</v>
      </c>
      <c r="AU5765" s="26" t="s">
        <v>63</v>
      </c>
      <c r="AV5765" s="26" t="s">
        <v>63</v>
      </c>
      <c r="AW5765" s="26" t="s">
        <v>63</v>
      </c>
      <c r="AX5765" s="26" t="s">
        <v>63</v>
      </c>
      <c r="AY5765" s="26">
        <v>43.847271999999897</v>
      </c>
      <c r="AZ5765" s="26">
        <v>-101.342609999999</v>
      </c>
      <c r="BA5765" s="26" t="s">
        <v>185</v>
      </c>
      <c r="BB5765" s="26" t="s">
        <v>609</v>
      </c>
      <c r="BC5765" s="26" t="s">
        <v>167</v>
      </c>
      <c r="BD5765" s="26" t="s">
        <v>154</v>
      </c>
      <c r="BE5765" s="26"/>
      <c r="BF5765" s="26" t="s">
        <v>99</v>
      </c>
      <c r="BG5765" s="26" t="s">
        <v>167</v>
      </c>
      <c r="BH5765" s="26" t="s">
        <v>99</v>
      </c>
      <c r="BI5765" s="26">
        <v>12</v>
      </c>
      <c r="BJ5765" s="26" t="s">
        <v>217</v>
      </c>
    </row>
    <row r="5766" spans="36:62" x14ac:dyDescent="0.25">
      <c r="AJ5766" s="26">
        <v>813</v>
      </c>
      <c r="AK5766" s="26">
        <v>1920639</v>
      </c>
      <c r="AL5766" s="264">
        <v>43829.513888888891</v>
      </c>
      <c r="AM5766" s="26" t="s">
        <v>147</v>
      </c>
      <c r="AN5766" s="26" t="s">
        <v>63</v>
      </c>
      <c r="AO5766" s="26" t="s">
        <v>156</v>
      </c>
      <c r="AP5766" s="26" t="s">
        <v>741</v>
      </c>
      <c r="AQ5766" s="26">
        <v>0</v>
      </c>
      <c r="AR5766" s="26">
        <v>90</v>
      </c>
      <c r="AS5766" s="26" t="s">
        <v>151</v>
      </c>
      <c r="AT5766" s="26" t="s">
        <v>74</v>
      </c>
      <c r="AU5766" s="26" t="s">
        <v>63</v>
      </c>
      <c r="AV5766" s="26" t="s">
        <v>63</v>
      </c>
      <c r="AW5766" s="26" t="s">
        <v>63</v>
      </c>
      <c r="AX5766" s="26" t="s">
        <v>63</v>
      </c>
      <c r="AY5766" s="26">
        <v>43.843023000000002</v>
      </c>
      <c r="AZ5766" s="26">
        <v>-101.22556400000001</v>
      </c>
      <c r="BA5766" s="26" t="s">
        <v>208</v>
      </c>
      <c r="BB5766" s="26" t="s">
        <v>611</v>
      </c>
      <c r="BC5766" s="26" t="s">
        <v>667</v>
      </c>
      <c r="BD5766" s="26" t="s">
        <v>615</v>
      </c>
      <c r="BE5766" s="26"/>
      <c r="BF5766" s="26" t="s">
        <v>68</v>
      </c>
      <c r="BG5766" s="26" t="s">
        <v>68</v>
      </c>
      <c r="BH5766" s="26" t="s">
        <v>160</v>
      </c>
      <c r="BI5766" s="26">
        <v>12</v>
      </c>
      <c r="BJ5766" s="26" t="s">
        <v>217</v>
      </c>
    </row>
    <row r="5767" spans="36:62" x14ac:dyDescent="0.25">
      <c r="AJ5767" s="26">
        <v>814</v>
      </c>
      <c r="AK5767" s="26">
        <v>1920640</v>
      </c>
      <c r="AL5767" s="264">
        <v>43829.479166666664</v>
      </c>
      <c r="AM5767" s="26" t="s">
        <v>147</v>
      </c>
      <c r="AN5767" s="26" t="s">
        <v>63</v>
      </c>
      <c r="AO5767" s="26" t="s">
        <v>156</v>
      </c>
      <c r="AP5767" s="26" t="s">
        <v>159</v>
      </c>
      <c r="AQ5767" s="26">
        <v>0</v>
      </c>
      <c r="AR5767" s="26">
        <v>90</v>
      </c>
      <c r="AS5767" s="26" t="s">
        <v>151</v>
      </c>
      <c r="AT5767" s="26" t="s">
        <v>654</v>
      </c>
      <c r="AU5767" s="26" t="s">
        <v>63</v>
      </c>
      <c r="AV5767" s="26" t="s">
        <v>63</v>
      </c>
      <c r="AW5767" s="26" t="s">
        <v>63</v>
      </c>
      <c r="AX5767" s="26" t="s">
        <v>63</v>
      </c>
      <c r="AY5767" s="26">
        <v>43.848759000000001</v>
      </c>
      <c r="AZ5767" s="26">
        <v>-101.50023</v>
      </c>
      <c r="BA5767" s="26" t="s">
        <v>482</v>
      </c>
      <c r="BB5767" s="26" t="s">
        <v>609</v>
      </c>
      <c r="BC5767" s="26" t="s">
        <v>1515</v>
      </c>
      <c r="BD5767" s="26" t="s">
        <v>681</v>
      </c>
      <c r="BE5767" s="26"/>
      <c r="BF5767" s="26" t="s">
        <v>68</v>
      </c>
      <c r="BG5767" s="26" t="s">
        <v>771</v>
      </c>
      <c r="BH5767" s="26" t="s">
        <v>175</v>
      </c>
      <c r="BI5767" s="26">
        <v>12</v>
      </c>
      <c r="BJ5767" s="26" t="s">
        <v>21</v>
      </c>
    </row>
    <row r="5768" spans="36:62" x14ac:dyDescent="0.25">
      <c r="AJ5768" s="26">
        <v>815</v>
      </c>
      <c r="AK5768" s="26">
        <v>2000092</v>
      </c>
      <c r="AL5768" s="264">
        <v>43834.836805555555</v>
      </c>
      <c r="AM5768" s="26" t="s">
        <v>147</v>
      </c>
      <c r="AN5768" s="26" t="s">
        <v>63</v>
      </c>
      <c r="AO5768" s="26"/>
      <c r="AP5768" s="26"/>
      <c r="AQ5768" s="26">
        <v>-1</v>
      </c>
      <c r="AR5768" s="26">
        <v>90</v>
      </c>
      <c r="AS5768" s="26" t="s">
        <v>151</v>
      </c>
      <c r="AT5768" s="26" t="s">
        <v>71</v>
      </c>
      <c r="AU5768" s="26" t="s">
        <v>63</v>
      </c>
      <c r="AV5768" s="26" t="s">
        <v>63</v>
      </c>
      <c r="AW5768" s="26" t="s">
        <v>63</v>
      </c>
      <c r="AX5768" s="26" t="s">
        <v>63</v>
      </c>
      <c r="AY5768" s="26">
        <v>43.850143000000003</v>
      </c>
      <c r="AZ5768" s="26">
        <v>-101.493819999999</v>
      </c>
      <c r="BA5768" s="26" t="s">
        <v>158</v>
      </c>
      <c r="BB5768" s="26" t="s">
        <v>611</v>
      </c>
      <c r="BC5768" s="26" t="s">
        <v>167</v>
      </c>
      <c r="BD5768" s="26" t="s">
        <v>154</v>
      </c>
      <c r="BE5768" s="26"/>
      <c r="BF5768" s="26" t="s">
        <v>99</v>
      </c>
      <c r="BG5768" s="26" t="s">
        <v>167</v>
      </c>
      <c r="BH5768" s="26" t="s">
        <v>99</v>
      </c>
      <c r="BI5768" s="26">
        <v>12</v>
      </c>
      <c r="BJ5768" s="26" t="s">
        <v>217</v>
      </c>
    </row>
    <row r="5769" spans="36:62" x14ac:dyDescent="0.25">
      <c r="AJ5769" s="26">
        <v>816</v>
      </c>
      <c r="AK5769" s="26">
        <v>1920801</v>
      </c>
      <c r="AL5769" s="264">
        <v>43829.75</v>
      </c>
      <c r="AM5769" s="26" t="s">
        <v>565</v>
      </c>
      <c r="AN5769" s="26" t="s">
        <v>63</v>
      </c>
      <c r="AO5769" s="26" t="s">
        <v>156</v>
      </c>
      <c r="AP5769" s="26" t="s">
        <v>159</v>
      </c>
      <c r="AQ5769" s="26">
        <v>0</v>
      </c>
      <c r="AR5769" s="26">
        <v>90</v>
      </c>
      <c r="AS5769" s="26" t="s">
        <v>151</v>
      </c>
      <c r="AT5769" s="26" t="s">
        <v>74</v>
      </c>
      <c r="AU5769" s="26" t="s">
        <v>69</v>
      </c>
      <c r="AV5769" s="26" t="s">
        <v>63</v>
      </c>
      <c r="AW5769" s="26" t="s">
        <v>63</v>
      </c>
      <c r="AX5769" s="26" t="s">
        <v>63</v>
      </c>
      <c r="AY5769" s="26">
        <v>43.884045999999898</v>
      </c>
      <c r="AZ5769" s="26">
        <v>-100.727931999999</v>
      </c>
      <c r="BA5769" s="26" t="s">
        <v>208</v>
      </c>
      <c r="BB5769" s="26" t="s">
        <v>611</v>
      </c>
      <c r="BC5769" s="26" t="s">
        <v>620</v>
      </c>
      <c r="BD5769" s="26" t="s">
        <v>615</v>
      </c>
      <c r="BE5769" s="26"/>
      <c r="BF5769" s="26" t="s">
        <v>68</v>
      </c>
      <c r="BG5769" s="26" t="s">
        <v>68</v>
      </c>
      <c r="BH5769" s="26" t="s">
        <v>146</v>
      </c>
      <c r="BI5769" s="26">
        <v>12</v>
      </c>
      <c r="BJ5769" s="26" t="s">
        <v>217</v>
      </c>
    </row>
    <row r="5770" spans="36:62" x14ac:dyDescent="0.25">
      <c r="AJ5770" s="26">
        <v>817</v>
      </c>
      <c r="AK5770" s="26">
        <v>2001076</v>
      </c>
      <c r="AL5770" s="264">
        <v>43847.487500000003</v>
      </c>
      <c r="AM5770" s="26" t="s">
        <v>565</v>
      </c>
      <c r="AN5770" s="26" t="s">
        <v>63</v>
      </c>
      <c r="AO5770" s="26" t="s">
        <v>156</v>
      </c>
      <c r="AP5770" s="26" t="s">
        <v>716</v>
      </c>
      <c r="AQ5770" s="26">
        <v>0</v>
      </c>
      <c r="AR5770" s="26">
        <v>90</v>
      </c>
      <c r="AS5770" s="26" t="s">
        <v>151</v>
      </c>
      <c r="AT5770" s="26" t="s">
        <v>663</v>
      </c>
      <c r="AU5770" s="26" t="s">
        <v>63</v>
      </c>
      <c r="AV5770" s="26" t="s">
        <v>63</v>
      </c>
      <c r="AW5770" s="26" t="s">
        <v>63</v>
      </c>
      <c r="AX5770" s="26" t="s">
        <v>63</v>
      </c>
      <c r="AY5770" s="26">
        <v>43.888305000000003</v>
      </c>
      <c r="AZ5770" s="26">
        <v>-100.887818999999</v>
      </c>
      <c r="BA5770" s="26" t="s">
        <v>490</v>
      </c>
      <c r="BB5770" s="26" t="s">
        <v>611</v>
      </c>
      <c r="BC5770" s="26" t="s">
        <v>829</v>
      </c>
      <c r="BD5770" s="26" t="s">
        <v>615</v>
      </c>
      <c r="BE5770" s="26"/>
      <c r="BF5770" s="26" t="s">
        <v>732</v>
      </c>
      <c r="BG5770" s="26" t="s">
        <v>1105</v>
      </c>
      <c r="BH5770" s="26" t="s">
        <v>830</v>
      </c>
      <c r="BI5770" s="26">
        <v>12</v>
      </c>
      <c r="BJ5770" s="26" t="s">
        <v>217</v>
      </c>
    </row>
    <row r="5771" spans="36:62" x14ac:dyDescent="0.25">
      <c r="AJ5771" s="26">
        <v>818</v>
      </c>
      <c r="AK5771" s="26">
        <v>2001762</v>
      </c>
      <c r="AL5771" s="264">
        <v>43854.426388888889</v>
      </c>
      <c r="AM5771" s="26" t="s">
        <v>147</v>
      </c>
      <c r="AN5771" s="26" t="s">
        <v>63</v>
      </c>
      <c r="AO5771" s="26" t="s">
        <v>156</v>
      </c>
      <c r="AP5771" s="26" t="s">
        <v>765</v>
      </c>
      <c r="AQ5771" s="26">
        <v>0</v>
      </c>
      <c r="AR5771" s="26">
        <v>90</v>
      </c>
      <c r="AS5771" s="26" t="s">
        <v>151</v>
      </c>
      <c r="AT5771" s="26" t="s">
        <v>616</v>
      </c>
      <c r="AU5771" s="26" t="s">
        <v>63</v>
      </c>
      <c r="AV5771" s="26" t="s">
        <v>63</v>
      </c>
      <c r="AW5771" s="26" t="s">
        <v>63</v>
      </c>
      <c r="AX5771" s="26" t="s">
        <v>63</v>
      </c>
      <c r="AY5771" s="26">
        <v>43.847025000000002</v>
      </c>
      <c r="AZ5771" s="26">
        <v>-101.342642999999</v>
      </c>
      <c r="BA5771" s="26" t="s">
        <v>208</v>
      </c>
      <c r="BB5771" s="26" t="s">
        <v>611</v>
      </c>
      <c r="BC5771" s="26" t="s">
        <v>659</v>
      </c>
      <c r="BD5771" s="26" t="s">
        <v>68</v>
      </c>
      <c r="BE5771" s="26"/>
      <c r="BF5771" s="26" t="s">
        <v>68</v>
      </c>
      <c r="BG5771" s="26" t="s">
        <v>68</v>
      </c>
      <c r="BH5771" s="26" t="s">
        <v>991</v>
      </c>
      <c r="BI5771" s="26">
        <v>12</v>
      </c>
      <c r="BJ5771" s="26" t="s">
        <v>217</v>
      </c>
    </row>
    <row r="5772" spans="36:62" x14ac:dyDescent="0.25">
      <c r="AJ5772" s="26">
        <v>819</v>
      </c>
      <c r="AK5772" s="26">
        <v>2001764</v>
      </c>
      <c r="AL5772" s="264">
        <v>43867.770833333336</v>
      </c>
      <c r="AM5772" s="26" t="s">
        <v>147</v>
      </c>
      <c r="AN5772" s="26" t="s">
        <v>63</v>
      </c>
      <c r="AO5772" s="26" t="s">
        <v>156</v>
      </c>
      <c r="AP5772" s="26" t="s">
        <v>159</v>
      </c>
      <c r="AQ5772" s="26">
        <v>0</v>
      </c>
      <c r="AR5772" s="26">
        <v>90</v>
      </c>
      <c r="AS5772" s="26" t="s">
        <v>151</v>
      </c>
      <c r="AT5772" s="26" t="s">
        <v>613</v>
      </c>
      <c r="AU5772" s="26" t="s">
        <v>63</v>
      </c>
      <c r="AV5772" s="26" t="s">
        <v>63</v>
      </c>
      <c r="AW5772" s="26" t="s">
        <v>63</v>
      </c>
      <c r="AX5772" s="26" t="s">
        <v>63</v>
      </c>
      <c r="AY5772" s="26">
        <v>43.8427849999999</v>
      </c>
      <c r="AZ5772" s="26">
        <v>-101.231275999999</v>
      </c>
      <c r="BA5772" s="26" t="s">
        <v>185</v>
      </c>
      <c r="BB5772" s="26" t="s">
        <v>609</v>
      </c>
      <c r="BC5772" s="26" t="s">
        <v>614</v>
      </c>
      <c r="BD5772" s="26" t="s">
        <v>615</v>
      </c>
      <c r="BE5772" s="26"/>
      <c r="BF5772" s="26" t="s">
        <v>68</v>
      </c>
      <c r="BG5772" s="26" t="s">
        <v>68</v>
      </c>
      <c r="BH5772" s="26" t="s">
        <v>160</v>
      </c>
      <c r="BI5772" s="26">
        <v>12</v>
      </c>
      <c r="BJ5772" s="26" t="s">
        <v>217</v>
      </c>
    </row>
    <row r="5773" spans="36:62" x14ac:dyDescent="0.25">
      <c r="AJ5773" s="26">
        <v>820</v>
      </c>
      <c r="AK5773" s="26">
        <v>2002025</v>
      </c>
      <c r="AL5773" s="264">
        <v>43869.246527777781</v>
      </c>
      <c r="AM5773" s="26" t="s">
        <v>565</v>
      </c>
      <c r="AN5773" s="26" t="s">
        <v>63</v>
      </c>
      <c r="AO5773" s="26"/>
      <c r="AP5773" s="26"/>
      <c r="AQ5773" s="26">
        <v>-1</v>
      </c>
      <c r="AR5773" s="26">
        <v>90</v>
      </c>
      <c r="AS5773" s="26" t="s">
        <v>151</v>
      </c>
      <c r="AT5773" s="26" t="s">
        <v>71</v>
      </c>
      <c r="AU5773" s="26" t="s">
        <v>63</v>
      </c>
      <c r="AV5773" s="26" t="s">
        <v>63</v>
      </c>
      <c r="AW5773" s="26" t="s">
        <v>63</v>
      </c>
      <c r="AX5773" s="26" t="s">
        <v>63</v>
      </c>
      <c r="AY5773" s="26">
        <v>43.901187</v>
      </c>
      <c r="AZ5773" s="26">
        <v>-100.97185</v>
      </c>
      <c r="BA5773" s="26" t="s">
        <v>166</v>
      </c>
      <c r="BB5773" s="26" t="s">
        <v>609</v>
      </c>
      <c r="BC5773" s="26" t="s">
        <v>167</v>
      </c>
      <c r="BD5773" s="26" t="s">
        <v>154</v>
      </c>
      <c r="BE5773" s="26"/>
      <c r="BF5773" s="26" t="s">
        <v>99</v>
      </c>
      <c r="BG5773" s="26" t="s">
        <v>167</v>
      </c>
      <c r="BH5773" s="26" t="s">
        <v>99</v>
      </c>
      <c r="BI5773" s="26">
        <v>12</v>
      </c>
      <c r="BJ5773" s="26" t="s">
        <v>217</v>
      </c>
    </row>
    <row r="5774" spans="36:62" x14ac:dyDescent="0.25">
      <c r="AJ5774" s="26">
        <v>822</v>
      </c>
      <c r="AK5774" s="26">
        <v>2002190</v>
      </c>
      <c r="AL5774" s="264">
        <v>43867.74722222222</v>
      </c>
      <c r="AM5774" s="26" t="s">
        <v>147</v>
      </c>
      <c r="AN5774" s="26" t="s">
        <v>63</v>
      </c>
      <c r="AO5774" s="26" t="s">
        <v>214</v>
      </c>
      <c r="AP5774" s="26" t="s">
        <v>159</v>
      </c>
      <c r="AQ5774" s="26">
        <v>0</v>
      </c>
      <c r="AR5774" s="26">
        <v>90</v>
      </c>
      <c r="AS5774" s="26" t="s">
        <v>151</v>
      </c>
      <c r="AT5774" s="26" t="s">
        <v>613</v>
      </c>
      <c r="AU5774" s="26" t="s">
        <v>63</v>
      </c>
      <c r="AV5774" s="26" t="s">
        <v>63</v>
      </c>
      <c r="AW5774" s="26" t="s">
        <v>63</v>
      </c>
      <c r="AX5774" s="26" t="s">
        <v>63</v>
      </c>
      <c r="AY5774" s="26">
        <v>43.897264</v>
      </c>
      <c r="AZ5774" s="26">
        <v>-101.106351</v>
      </c>
      <c r="BA5774" s="26" t="s">
        <v>568</v>
      </c>
      <c r="BB5774" s="26" t="s">
        <v>611</v>
      </c>
      <c r="BC5774" s="26" t="s">
        <v>678</v>
      </c>
      <c r="BD5774" s="26" t="s">
        <v>615</v>
      </c>
      <c r="BE5774" s="26" t="s">
        <v>1517</v>
      </c>
      <c r="BF5774" s="26" t="s">
        <v>68</v>
      </c>
      <c r="BG5774" s="26" t="s">
        <v>68</v>
      </c>
      <c r="BH5774" s="26" t="s">
        <v>660</v>
      </c>
      <c r="BI5774" s="26">
        <v>12</v>
      </c>
      <c r="BJ5774" s="26" t="s">
        <v>217</v>
      </c>
    </row>
    <row r="5775" spans="36:62" x14ac:dyDescent="0.25">
      <c r="AJ5775" s="26">
        <v>823</v>
      </c>
      <c r="AK5775" s="26">
        <v>2003085</v>
      </c>
      <c r="AL5775" s="264">
        <v>43873.431944444441</v>
      </c>
      <c r="AM5775" s="26" t="s">
        <v>147</v>
      </c>
      <c r="AN5775" s="26" t="s">
        <v>63</v>
      </c>
      <c r="AO5775" s="26" t="s">
        <v>156</v>
      </c>
      <c r="AP5775" s="26" t="s">
        <v>159</v>
      </c>
      <c r="AQ5775" s="26">
        <v>0</v>
      </c>
      <c r="AR5775" s="26">
        <v>90</v>
      </c>
      <c r="AS5775" s="26" t="s">
        <v>151</v>
      </c>
      <c r="AT5775" s="26" t="s">
        <v>71</v>
      </c>
      <c r="AU5775" s="26" t="s">
        <v>63</v>
      </c>
      <c r="AV5775" s="26" t="s">
        <v>63</v>
      </c>
      <c r="AW5775" s="26" t="s">
        <v>63</v>
      </c>
      <c r="AX5775" s="26" t="s">
        <v>63</v>
      </c>
      <c r="AY5775" s="26">
        <v>43.8884639999999</v>
      </c>
      <c r="AZ5775" s="26">
        <v>-101.126499999999</v>
      </c>
      <c r="BA5775" s="26" t="s">
        <v>158</v>
      </c>
      <c r="BB5775" s="26" t="s">
        <v>611</v>
      </c>
      <c r="BC5775" s="26" t="s">
        <v>614</v>
      </c>
      <c r="BD5775" s="26" t="s">
        <v>615</v>
      </c>
      <c r="BE5775" s="26" t="s">
        <v>677</v>
      </c>
      <c r="BF5775" s="26" t="s">
        <v>68</v>
      </c>
      <c r="BG5775" s="26" t="s">
        <v>68</v>
      </c>
      <c r="BH5775" s="26" t="s">
        <v>160</v>
      </c>
      <c r="BI5775" s="26">
        <v>12</v>
      </c>
      <c r="BJ5775" s="26" t="s">
        <v>217</v>
      </c>
    </row>
    <row r="5776" spans="36:62" x14ac:dyDescent="0.25">
      <c r="AJ5776" s="26">
        <v>824</v>
      </c>
      <c r="AK5776" s="26">
        <v>2003086</v>
      </c>
      <c r="AL5776" s="264">
        <v>43886.436111111114</v>
      </c>
      <c r="AM5776" s="26" t="s">
        <v>147</v>
      </c>
      <c r="AN5776" s="26" t="s">
        <v>63</v>
      </c>
      <c r="AO5776" s="26" t="s">
        <v>156</v>
      </c>
      <c r="AP5776" s="26" t="s">
        <v>159</v>
      </c>
      <c r="AQ5776" s="26">
        <v>0</v>
      </c>
      <c r="AR5776" s="26">
        <v>90</v>
      </c>
      <c r="AS5776" s="26" t="s">
        <v>151</v>
      </c>
      <c r="AT5776" s="26" t="s">
        <v>74</v>
      </c>
      <c r="AU5776" s="26" t="s">
        <v>63</v>
      </c>
      <c r="AV5776" s="26" t="s">
        <v>63</v>
      </c>
      <c r="AW5776" s="26" t="s">
        <v>63</v>
      </c>
      <c r="AX5776" s="26" t="s">
        <v>63</v>
      </c>
      <c r="AY5776" s="26">
        <v>43.8785519999999</v>
      </c>
      <c r="AZ5776" s="26">
        <v>-101.146530999999</v>
      </c>
      <c r="BA5776" s="26" t="s">
        <v>482</v>
      </c>
      <c r="BB5776" s="26" t="s">
        <v>609</v>
      </c>
      <c r="BC5776" s="26" t="s">
        <v>708</v>
      </c>
      <c r="BD5776" s="26" t="s">
        <v>615</v>
      </c>
      <c r="BE5776" s="26"/>
      <c r="BF5776" s="26" t="s">
        <v>68</v>
      </c>
      <c r="BG5776" s="26" t="s">
        <v>68</v>
      </c>
      <c r="BH5776" s="26" t="s">
        <v>646</v>
      </c>
      <c r="BI5776" s="26">
        <v>12</v>
      </c>
      <c r="BJ5776" s="26" t="s">
        <v>217</v>
      </c>
    </row>
    <row r="5777" spans="36:62" x14ac:dyDescent="0.25">
      <c r="AJ5777" s="26">
        <v>825</v>
      </c>
      <c r="AK5777" s="26">
        <v>2003392</v>
      </c>
      <c r="AL5777" s="264">
        <v>43904.613194444442</v>
      </c>
      <c r="AM5777" s="26" t="s">
        <v>565</v>
      </c>
      <c r="AN5777" s="26" t="s">
        <v>63</v>
      </c>
      <c r="AO5777" s="26" t="s">
        <v>156</v>
      </c>
      <c r="AP5777" s="26" t="s">
        <v>159</v>
      </c>
      <c r="AQ5777" s="26">
        <v>0</v>
      </c>
      <c r="AR5777" s="26">
        <v>90</v>
      </c>
      <c r="AS5777" s="26" t="s">
        <v>151</v>
      </c>
      <c r="AT5777" s="26" t="s">
        <v>71</v>
      </c>
      <c r="AU5777" s="26" t="s">
        <v>63</v>
      </c>
      <c r="AV5777" s="26" t="s">
        <v>63</v>
      </c>
      <c r="AW5777" s="26" t="s">
        <v>63</v>
      </c>
      <c r="AX5777" s="26" t="s">
        <v>63</v>
      </c>
      <c r="AY5777" s="26">
        <v>43.886494999999897</v>
      </c>
      <c r="AZ5777" s="26">
        <v>-100.839106999999</v>
      </c>
      <c r="BA5777" s="26" t="s">
        <v>166</v>
      </c>
      <c r="BB5777" s="26" t="s">
        <v>611</v>
      </c>
      <c r="BC5777" s="26" t="s">
        <v>614</v>
      </c>
      <c r="BD5777" s="26" t="s">
        <v>615</v>
      </c>
      <c r="BE5777" s="26"/>
      <c r="BF5777" s="26" t="s">
        <v>68</v>
      </c>
      <c r="BG5777" s="26" t="s">
        <v>68</v>
      </c>
      <c r="BH5777" s="26" t="s">
        <v>160</v>
      </c>
      <c r="BI5777" s="26">
        <v>12</v>
      </c>
      <c r="BJ5777" s="26" t="s">
        <v>217</v>
      </c>
    </row>
    <row r="5778" spans="36:62" x14ac:dyDescent="0.25">
      <c r="AJ5778" s="26">
        <v>826</v>
      </c>
      <c r="AK5778" s="26">
        <v>2003405</v>
      </c>
      <c r="AL5778" s="264">
        <v>43904.479166666664</v>
      </c>
      <c r="AM5778" s="26" t="s">
        <v>147</v>
      </c>
      <c r="AN5778" s="26" t="s">
        <v>63</v>
      </c>
      <c r="AO5778" s="26" t="s">
        <v>156</v>
      </c>
      <c r="AP5778" s="26" t="s">
        <v>648</v>
      </c>
      <c r="AQ5778" s="26">
        <v>0</v>
      </c>
      <c r="AR5778" s="26">
        <v>90</v>
      </c>
      <c r="AS5778" s="26" t="s">
        <v>151</v>
      </c>
      <c r="AT5778" s="26" t="s">
        <v>654</v>
      </c>
      <c r="AU5778" s="26" t="s">
        <v>63</v>
      </c>
      <c r="AV5778" s="26" t="s">
        <v>63</v>
      </c>
      <c r="AW5778" s="26" t="s">
        <v>63</v>
      </c>
      <c r="AX5778" s="26" t="s">
        <v>63</v>
      </c>
      <c r="AY5778" s="26">
        <v>43.856951000000002</v>
      </c>
      <c r="AZ5778" s="26">
        <v>-101.194884</v>
      </c>
      <c r="BA5778" s="26" t="s">
        <v>523</v>
      </c>
      <c r="BB5778" s="26" t="s">
        <v>611</v>
      </c>
      <c r="BC5778" s="26" t="s">
        <v>678</v>
      </c>
      <c r="BD5778" s="26" t="s">
        <v>615</v>
      </c>
      <c r="BE5778" s="26" t="s">
        <v>161</v>
      </c>
      <c r="BF5778" s="26" t="s">
        <v>68</v>
      </c>
      <c r="BG5778" s="26" t="s">
        <v>68</v>
      </c>
      <c r="BH5778" s="26" t="s">
        <v>646</v>
      </c>
      <c r="BI5778" s="26">
        <v>12</v>
      </c>
      <c r="BJ5778" s="26" t="s">
        <v>217</v>
      </c>
    </row>
    <row r="5779" spans="36:62" x14ac:dyDescent="0.25">
      <c r="AJ5779" s="26">
        <v>827</v>
      </c>
      <c r="AK5779" s="26">
        <v>2003487</v>
      </c>
      <c r="AL5779" s="264">
        <v>43910.319444444445</v>
      </c>
      <c r="AM5779" s="26" t="s">
        <v>565</v>
      </c>
      <c r="AN5779" s="26" t="s">
        <v>63</v>
      </c>
      <c r="AO5779" s="26" t="s">
        <v>156</v>
      </c>
      <c r="AP5779" s="26" t="s">
        <v>159</v>
      </c>
      <c r="AQ5779" s="26">
        <v>0</v>
      </c>
      <c r="AR5779" s="26">
        <v>90</v>
      </c>
      <c r="AS5779" s="26" t="s">
        <v>151</v>
      </c>
      <c r="AT5779" s="26" t="s">
        <v>71</v>
      </c>
      <c r="AU5779" s="26" t="s">
        <v>63</v>
      </c>
      <c r="AV5779" s="26" t="s">
        <v>69</v>
      </c>
      <c r="AW5779" s="26" t="s">
        <v>63</v>
      </c>
      <c r="AX5779" s="26" t="s">
        <v>63</v>
      </c>
      <c r="AY5779" s="26">
        <v>43.901187</v>
      </c>
      <c r="AZ5779" s="26">
        <v>-100.980181999999</v>
      </c>
      <c r="BA5779" s="26" t="s">
        <v>482</v>
      </c>
      <c r="BB5779" s="26" t="s">
        <v>611</v>
      </c>
      <c r="BC5779" s="26" t="s">
        <v>685</v>
      </c>
      <c r="BD5779" s="26" t="s">
        <v>68</v>
      </c>
      <c r="BE5779" s="26" t="s">
        <v>1016</v>
      </c>
      <c r="BF5779" s="26" t="s">
        <v>68</v>
      </c>
      <c r="BG5779" s="26" t="s">
        <v>68</v>
      </c>
      <c r="BH5779" s="26" t="s">
        <v>646</v>
      </c>
      <c r="BI5779" s="26">
        <v>12</v>
      </c>
      <c r="BJ5779" s="26" t="s">
        <v>21</v>
      </c>
    </row>
    <row r="5780" spans="36:62" x14ac:dyDescent="0.25">
      <c r="AJ5780" s="26">
        <v>828</v>
      </c>
      <c r="AK5780" s="26">
        <v>2003515</v>
      </c>
      <c r="AL5780" s="264">
        <v>43915.416666666664</v>
      </c>
      <c r="AM5780" s="26" t="s">
        <v>147</v>
      </c>
      <c r="AN5780" s="26" t="s">
        <v>63</v>
      </c>
      <c r="AO5780" s="26" t="s">
        <v>156</v>
      </c>
      <c r="AP5780" s="26" t="s">
        <v>159</v>
      </c>
      <c r="AQ5780" s="26">
        <v>0</v>
      </c>
      <c r="AR5780" s="26">
        <v>90</v>
      </c>
      <c r="AS5780" s="26" t="s">
        <v>151</v>
      </c>
      <c r="AT5780" s="26" t="s">
        <v>613</v>
      </c>
      <c r="AU5780" s="26" t="s">
        <v>63</v>
      </c>
      <c r="AV5780" s="26" t="s">
        <v>63</v>
      </c>
      <c r="AW5780" s="26" t="s">
        <v>63</v>
      </c>
      <c r="AX5780" s="26" t="s">
        <v>63</v>
      </c>
      <c r="AY5780" s="26">
        <v>43.898580000000003</v>
      </c>
      <c r="AZ5780" s="26">
        <v>-101.09979800000001</v>
      </c>
      <c r="BA5780" s="26" t="s">
        <v>158</v>
      </c>
      <c r="BB5780" s="26" t="s">
        <v>611</v>
      </c>
      <c r="BC5780" s="26" t="s">
        <v>633</v>
      </c>
      <c r="BD5780" s="26" t="s">
        <v>615</v>
      </c>
      <c r="BE5780" s="26"/>
      <c r="BF5780" s="26" t="s">
        <v>68</v>
      </c>
      <c r="BG5780" s="26" t="s">
        <v>68</v>
      </c>
      <c r="BH5780" s="26" t="s">
        <v>160</v>
      </c>
      <c r="BI5780" s="26">
        <v>12</v>
      </c>
      <c r="BJ5780" s="26" t="s">
        <v>217</v>
      </c>
    </row>
    <row r="5781" spans="36:62" x14ac:dyDescent="0.25">
      <c r="AJ5781" s="26">
        <v>829</v>
      </c>
      <c r="AK5781" s="26">
        <v>2003525</v>
      </c>
      <c r="AL5781" s="264">
        <v>43908.000694444447</v>
      </c>
      <c r="AM5781" s="26" t="s">
        <v>565</v>
      </c>
      <c r="AN5781" s="26" t="s">
        <v>63</v>
      </c>
      <c r="AO5781" s="26" t="s">
        <v>156</v>
      </c>
      <c r="AP5781" s="26" t="s">
        <v>159</v>
      </c>
      <c r="AQ5781" s="26">
        <v>0</v>
      </c>
      <c r="AR5781" s="26">
        <v>90</v>
      </c>
      <c r="AS5781" s="26" t="s">
        <v>151</v>
      </c>
      <c r="AT5781" s="26" t="s">
        <v>616</v>
      </c>
      <c r="AU5781" s="26" t="s">
        <v>63</v>
      </c>
      <c r="AV5781" s="26" t="s">
        <v>63</v>
      </c>
      <c r="AW5781" s="26" t="s">
        <v>63</v>
      </c>
      <c r="AX5781" s="26" t="s">
        <v>63</v>
      </c>
      <c r="AY5781" s="26">
        <v>43.890172</v>
      </c>
      <c r="AZ5781" s="26">
        <v>-100.892976</v>
      </c>
      <c r="BA5781" s="26" t="s">
        <v>485</v>
      </c>
      <c r="BB5781" s="26" t="s">
        <v>611</v>
      </c>
      <c r="BC5781" s="26" t="s">
        <v>162</v>
      </c>
      <c r="BD5781" s="26" t="s">
        <v>68</v>
      </c>
      <c r="BE5781" s="26"/>
      <c r="BF5781" s="26" t="s">
        <v>68</v>
      </c>
      <c r="BG5781" s="26" t="s">
        <v>209</v>
      </c>
      <c r="BH5781" s="26" t="s">
        <v>160</v>
      </c>
      <c r="BI5781" s="26">
        <v>12</v>
      </c>
      <c r="BJ5781" s="26" t="s">
        <v>217</v>
      </c>
    </row>
    <row r="5782" spans="36:62" x14ac:dyDescent="0.25">
      <c r="AJ5782" s="26">
        <v>830</v>
      </c>
      <c r="AK5782" s="26">
        <v>2003720</v>
      </c>
      <c r="AL5782" s="264">
        <v>43904.583333333336</v>
      </c>
      <c r="AM5782" s="26" t="s">
        <v>565</v>
      </c>
      <c r="AN5782" s="26" t="s">
        <v>63</v>
      </c>
      <c r="AO5782" s="26" t="s">
        <v>156</v>
      </c>
      <c r="AP5782" s="26" t="s">
        <v>706</v>
      </c>
      <c r="AQ5782" s="26">
        <v>0</v>
      </c>
      <c r="AR5782" s="26">
        <v>90</v>
      </c>
      <c r="AS5782" s="26" t="s">
        <v>151</v>
      </c>
      <c r="AT5782" s="26" t="s">
        <v>882</v>
      </c>
      <c r="AU5782" s="26" t="s">
        <v>63</v>
      </c>
      <c r="AV5782" s="26" t="s">
        <v>63</v>
      </c>
      <c r="AW5782" s="26" t="s">
        <v>63</v>
      </c>
      <c r="AX5782" s="26" t="s">
        <v>63</v>
      </c>
      <c r="AY5782" s="26">
        <v>43.886747</v>
      </c>
      <c r="AZ5782" s="26">
        <v>-100.836382</v>
      </c>
      <c r="BA5782" s="26" t="s">
        <v>158</v>
      </c>
      <c r="BB5782" s="26" t="s">
        <v>611</v>
      </c>
      <c r="BC5782" s="26" t="s">
        <v>68</v>
      </c>
      <c r="BD5782" s="26" t="s">
        <v>615</v>
      </c>
      <c r="BE5782" s="26"/>
      <c r="BF5782" s="26" t="s">
        <v>68</v>
      </c>
      <c r="BG5782" s="26" t="s">
        <v>68</v>
      </c>
      <c r="BH5782" s="26" t="s">
        <v>146</v>
      </c>
      <c r="BI5782" s="26">
        <v>12</v>
      </c>
      <c r="BJ5782" s="26" t="s">
        <v>217</v>
      </c>
    </row>
    <row r="5783" spans="36:62" x14ac:dyDescent="0.25">
      <c r="AJ5783" s="26">
        <v>831</v>
      </c>
      <c r="AK5783" s="26">
        <v>2003978</v>
      </c>
      <c r="AL5783" s="264">
        <v>43916.270833333336</v>
      </c>
      <c r="AM5783" s="26" t="s">
        <v>147</v>
      </c>
      <c r="AN5783" s="26" t="s">
        <v>63</v>
      </c>
      <c r="AO5783" s="26"/>
      <c r="AP5783" s="26"/>
      <c r="AQ5783" s="26">
        <v>-1</v>
      </c>
      <c r="AR5783" s="26">
        <v>248</v>
      </c>
      <c r="AS5783" s="26" t="s">
        <v>151</v>
      </c>
      <c r="AT5783" s="26" t="s">
        <v>610</v>
      </c>
      <c r="AU5783" s="26" t="s">
        <v>63</v>
      </c>
      <c r="AV5783" s="26" t="s">
        <v>63</v>
      </c>
      <c r="AW5783" s="26" t="s">
        <v>63</v>
      </c>
      <c r="AX5783" s="26" t="s">
        <v>63</v>
      </c>
      <c r="AY5783" s="26">
        <v>43.894044999999899</v>
      </c>
      <c r="AZ5783" s="26">
        <v>-101.09519400000001</v>
      </c>
      <c r="BA5783" s="26" t="s">
        <v>166</v>
      </c>
      <c r="BB5783" s="26" t="s">
        <v>609</v>
      </c>
      <c r="BC5783" s="26" t="s">
        <v>167</v>
      </c>
      <c r="BD5783" s="26" t="s">
        <v>154</v>
      </c>
      <c r="BE5783" s="26"/>
      <c r="BF5783" s="26" t="s">
        <v>99</v>
      </c>
      <c r="BG5783" s="26" t="s">
        <v>167</v>
      </c>
      <c r="BH5783" s="26" t="s">
        <v>99</v>
      </c>
      <c r="BI5783" s="26">
        <v>12</v>
      </c>
      <c r="BJ5783" s="26" t="s">
        <v>217</v>
      </c>
    </row>
    <row r="5784" spans="36:62" x14ac:dyDescent="0.25">
      <c r="AJ5784" s="26">
        <v>833</v>
      </c>
      <c r="AK5784" s="26">
        <v>2004032</v>
      </c>
      <c r="AL5784" s="264">
        <v>43921.902777777781</v>
      </c>
      <c r="AM5784" s="26" t="s">
        <v>147</v>
      </c>
      <c r="AN5784" s="26" t="s">
        <v>63</v>
      </c>
      <c r="AO5784" s="26"/>
      <c r="AP5784" s="26"/>
      <c r="AQ5784" s="26">
        <v>-1</v>
      </c>
      <c r="AR5784" s="26">
        <v>90</v>
      </c>
      <c r="AS5784" s="26" t="s">
        <v>151</v>
      </c>
      <c r="AT5784" s="26" t="s">
        <v>71</v>
      </c>
      <c r="AU5784" s="26" t="s">
        <v>63</v>
      </c>
      <c r="AV5784" s="26" t="s">
        <v>63</v>
      </c>
      <c r="AW5784" s="26" t="s">
        <v>63</v>
      </c>
      <c r="AX5784" s="26" t="s">
        <v>63</v>
      </c>
      <c r="AY5784" s="26">
        <v>43.848953000000002</v>
      </c>
      <c r="AZ5784" s="26">
        <v>-101.211851999999</v>
      </c>
      <c r="BA5784" s="26" t="s">
        <v>166</v>
      </c>
      <c r="BB5784" s="26" t="s">
        <v>609</v>
      </c>
      <c r="BC5784" s="26" t="s">
        <v>167</v>
      </c>
      <c r="BD5784" s="26" t="s">
        <v>154</v>
      </c>
      <c r="BE5784" s="26"/>
      <c r="BF5784" s="26" t="s">
        <v>99</v>
      </c>
      <c r="BG5784" s="26" t="s">
        <v>167</v>
      </c>
      <c r="BH5784" s="26" t="s">
        <v>99</v>
      </c>
      <c r="BI5784" s="26">
        <v>12</v>
      </c>
      <c r="BJ5784" s="26" t="s">
        <v>217</v>
      </c>
    </row>
    <row r="5785" spans="36:62" x14ac:dyDescent="0.25">
      <c r="AJ5785" s="26">
        <v>834</v>
      </c>
      <c r="AK5785" s="26">
        <v>2004567</v>
      </c>
      <c r="AL5785" s="264">
        <v>43944.669444444444</v>
      </c>
      <c r="AM5785" s="26" t="s">
        <v>147</v>
      </c>
      <c r="AN5785" s="26" t="s">
        <v>63</v>
      </c>
      <c r="AO5785" s="26" t="s">
        <v>156</v>
      </c>
      <c r="AP5785" s="26" t="s">
        <v>159</v>
      </c>
      <c r="AQ5785" s="26">
        <v>0</v>
      </c>
      <c r="AR5785" s="26">
        <v>90</v>
      </c>
      <c r="AS5785" s="26" t="s">
        <v>151</v>
      </c>
      <c r="AT5785" s="26" t="s">
        <v>730</v>
      </c>
      <c r="AU5785" s="26" t="s">
        <v>63</v>
      </c>
      <c r="AV5785" s="26" t="s">
        <v>63</v>
      </c>
      <c r="AW5785" s="26" t="s">
        <v>63</v>
      </c>
      <c r="AX5785" s="26" t="s">
        <v>63</v>
      </c>
      <c r="AY5785" s="26">
        <v>43.870539999999899</v>
      </c>
      <c r="AZ5785" s="26">
        <v>-101.162594999999</v>
      </c>
      <c r="BA5785" s="26" t="s">
        <v>208</v>
      </c>
      <c r="BB5785" s="26" t="s">
        <v>611</v>
      </c>
      <c r="BC5785" s="26" t="s">
        <v>68</v>
      </c>
      <c r="BD5785" s="26" t="s">
        <v>615</v>
      </c>
      <c r="BE5785" s="26"/>
      <c r="BF5785" s="26" t="s">
        <v>68</v>
      </c>
      <c r="BG5785" s="26" t="s">
        <v>68</v>
      </c>
      <c r="BH5785" s="26" t="s">
        <v>160</v>
      </c>
      <c r="BI5785" s="26">
        <v>12</v>
      </c>
      <c r="BJ5785" s="26" t="s">
        <v>217</v>
      </c>
    </row>
    <row r="5786" spans="36:62" x14ac:dyDescent="0.25">
      <c r="AJ5786" s="26">
        <v>835</v>
      </c>
      <c r="AK5786" s="26">
        <v>2004748</v>
      </c>
      <c r="AL5786" s="264">
        <v>43861.556944444441</v>
      </c>
      <c r="AM5786" s="26" t="s">
        <v>147</v>
      </c>
      <c r="AN5786" s="26" t="s">
        <v>63</v>
      </c>
      <c r="AO5786" s="26" t="s">
        <v>214</v>
      </c>
      <c r="AP5786" s="26" t="s">
        <v>159</v>
      </c>
      <c r="AQ5786" s="26">
        <v>0</v>
      </c>
      <c r="AR5786" s="26">
        <v>44</v>
      </c>
      <c r="AS5786" s="26" t="s">
        <v>151</v>
      </c>
      <c r="AT5786" s="26" t="s">
        <v>71</v>
      </c>
      <c r="AU5786" s="26" t="s">
        <v>63</v>
      </c>
      <c r="AV5786" s="26" t="s">
        <v>63</v>
      </c>
      <c r="AW5786" s="26" t="s">
        <v>63</v>
      </c>
      <c r="AX5786" s="26" t="s">
        <v>63</v>
      </c>
      <c r="AY5786" s="26">
        <v>43.563049999999897</v>
      </c>
      <c r="AZ5786" s="26">
        <v>-101.237133999999</v>
      </c>
      <c r="BA5786" s="26" t="s">
        <v>579</v>
      </c>
      <c r="BB5786" s="26" t="s">
        <v>1018</v>
      </c>
      <c r="BC5786" s="26" t="s">
        <v>659</v>
      </c>
      <c r="BD5786" s="26" t="s">
        <v>68</v>
      </c>
      <c r="BE5786" s="26"/>
      <c r="BF5786" s="26" t="s">
        <v>68</v>
      </c>
      <c r="BG5786" s="26" t="s">
        <v>1722</v>
      </c>
      <c r="BH5786" s="26" t="s">
        <v>646</v>
      </c>
      <c r="BI5786" s="26">
        <v>12</v>
      </c>
      <c r="BJ5786" s="26" t="s">
        <v>217</v>
      </c>
    </row>
    <row r="5787" spans="36:62" x14ac:dyDescent="0.25">
      <c r="AJ5787" s="26">
        <v>836</v>
      </c>
      <c r="AK5787" s="26">
        <v>2004781</v>
      </c>
      <c r="AL5787" s="264">
        <v>43945.912499999999</v>
      </c>
      <c r="AM5787" s="26" t="s">
        <v>147</v>
      </c>
      <c r="AN5787" s="26" t="s">
        <v>63</v>
      </c>
      <c r="AO5787" s="26"/>
      <c r="AP5787" s="26"/>
      <c r="AQ5787" s="26">
        <v>-1</v>
      </c>
      <c r="AR5787" s="26">
        <v>90</v>
      </c>
      <c r="AS5787" s="26" t="s">
        <v>151</v>
      </c>
      <c r="AT5787" s="26" t="s">
        <v>71</v>
      </c>
      <c r="AU5787" s="26" t="s">
        <v>63</v>
      </c>
      <c r="AV5787" s="26" t="s">
        <v>63</v>
      </c>
      <c r="AW5787" s="26" t="s">
        <v>63</v>
      </c>
      <c r="AX5787" s="26" t="s">
        <v>63</v>
      </c>
      <c r="AY5787" s="26">
        <v>43.901169000000003</v>
      </c>
      <c r="AZ5787" s="26">
        <v>-101.07723300000001</v>
      </c>
      <c r="BA5787" s="26" t="s">
        <v>185</v>
      </c>
      <c r="BB5787" s="26" t="s">
        <v>609</v>
      </c>
      <c r="BC5787" s="26" t="s">
        <v>167</v>
      </c>
      <c r="BD5787" s="26" t="s">
        <v>154</v>
      </c>
      <c r="BE5787" s="26"/>
      <c r="BF5787" s="26" t="s">
        <v>99</v>
      </c>
      <c r="BG5787" s="26" t="s">
        <v>167</v>
      </c>
      <c r="BH5787" s="26" t="s">
        <v>99</v>
      </c>
      <c r="BI5787" s="26">
        <v>12</v>
      </c>
      <c r="BJ5787" s="26" t="s">
        <v>217</v>
      </c>
    </row>
    <row r="5788" spans="36:62" x14ac:dyDescent="0.25">
      <c r="AJ5788" s="26">
        <v>837</v>
      </c>
      <c r="AK5788" s="26">
        <v>2004994</v>
      </c>
      <c r="AL5788" s="264">
        <v>43954.934027777781</v>
      </c>
      <c r="AM5788" s="26" t="s">
        <v>147</v>
      </c>
      <c r="AN5788" s="26" t="s">
        <v>63</v>
      </c>
      <c r="AO5788" s="26" t="s">
        <v>156</v>
      </c>
      <c r="AP5788" s="26" t="s">
        <v>716</v>
      </c>
      <c r="AQ5788" s="26">
        <v>0</v>
      </c>
      <c r="AR5788" s="26">
        <v>248</v>
      </c>
      <c r="AS5788" s="26" t="s">
        <v>151</v>
      </c>
      <c r="AT5788" s="26" t="s">
        <v>77</v>
      </c>
      <c r="AU5788" s="26" t="s">
        <v>63</v>
      </c>
      <c r="AV5788" s="26" t="s">
        <v>63</v>
      </c>
      <c r="AW5788" s="26" t="s">
        <v>63</v>
      </c>
      <c r="AX5788" s="26" t="s">
        <v>63</v>
      </c>
      <c r="AY5788" s="26">
        <v>43.850200999999899</v>
      </c>
      <c r="AZ5788" s="26">
        <v>-101.45283000000001</v>
      </c>
      <c r="BA5788" s="26" t="s">
        <v>185</v>
      </c>
      <c r="BB5788" s="26" t="s">
        <v>609</v>
      </c>
      <c r="BC5788" s="26" t="s">
        <v>1732</v>
      </c>
      <c r="BD5788" s="26" t="s">
        <v>68</v>
      </c>
      <c r="BE5788" s="26" t="s">
        <v>1731</v>
      </c>
      <c r="BF5788" s="26" t="s">
        <v>1020</v>
      </c>
      <c r="BG5788" s="26" t="s">
        <v>68</v>
      </c>
      <c r="BH5788" s="26" t="s">
        <v>1733</v>
      </c>
      <c r="BI5788" s="26">
        <v>12</v>
      </c>
      <c r="BJ5788" s="26" t="s">
        <v>21</v>
      </c>
    </row>
    <row r="5789" spans="36:62" x14ac:dyDescent="0.25">
      <c r="AJ5789" s="26">
        <v>838</v>
      </c>
      <c r="AK5789" s="26">
        <v>2005600</v>
      </c>
      <c r="AL5789" s="264">
        <v>43973.21875</v>
      </c>
      <c r="AM5789" s="26" t="s">
        <v>147</v>
      </c>
      <c r="AN5789" s="26" t="s">
        <v>63</v>
      </c>
      <c r="AO5789" s="26"/>
      <c r="AP5789" s="26"/>
      <c r="AQ5789" s="26">
        <v>-1</v>
      </c>
      <c r="AR5789" s="26">
        <v>90</v>
      </c>
      <c r="AS5789" s="26" t="s">
        <v>151</v>
      </c>
      <c r="AT5789" s="26" t="s">
        <v>71</v>
      </c>
      <c r="AU5789" s="26" t="s">
        <v>63</v>
      </c>
      <c r="AV5789" s="26" t="s">
        <v>63</v>
      </c>
      <c r="AW5789" s="26" t="s">
        <v>63</v>
      </c>
      <c r="AX5789" s="26" t="s">
        <v>63</v>
      </c>
      <c r="AY5789" s="26">
        <v>43.842956999999899</v>
      </c>
      <c r="AZ5789" s="26">
        <v>-101.288186999999</v>
      </c>
      <c r="BA5789" s="26" t="s">
        <v>485</v>
      </c>
      <c r="BB5789" s="26" t="s">
        <v>609</v>
      </c>
      <c r="BC5789" s="26" t="s">
        <v>167</v>
      </c>
      <c r="BD5789" s="26" t="s">
        <v>154</v>
      </c>
      <c r="BE5789" s="26"/>
      <c r="BF5789" s="26" t="s">
        <v>99</v>
      </c>
      <c r="BG5789" s="26" t="s">
        <v>167</v>
      </c>
      <c r="BH5789" s="26" t="s">
        <v>99</v>
      </c>
      <c r="BI5789" s="26">
        <v>12</v>
      </c>
      <c r="BJ5789" s="26" t="s">
        <v>217</v>
      </c>
    </row>
    <row r="5790" spans="36:62" x14ac:dyDescent="0.25">
      <c r="AJ5790" s="26">
        <v>839</v>
      </c>
      <c r="AK5790" s="26">
        <v>2005601</v>
      </c>
      <c r="AL5790" s="264">
        <v>43970.319444444445</v>
      </c>
      <c r="AM5790" s="26" t="s">
        <v>147</v>
      </c>
      <c r="AN5790" s="26" t="s">
        <v>63</v>
      </c>
      <c r="AO5790" s="26" t="s">
        <v>156</v>
      </c>
      <c r="AP5790" s="26" t="s">
        <v>159</v>
      </c>
      <c r="AQ5790" s="26">
        <v>0</v>
      </c>
      <c r="AR5790" s="26">
        <v>90</v>
      </c>
      <c r="AS5790" s="26" t="s">
        <v>151</v>
      </c>
      <c r="AT5790" s="26" t="s">
        <v>697</v>
      </c>
      <c r="AU5790" s="26" t="s">
        <v>63</v>
      </c>
      <c r="AV5790" s="26" t="s">
        <v>63</v>
      </c>
      <c r="AW5790" s="26" t="s">
        <v>63</v>
      </c>
      <c r="AX5790" s="26" t="s">
        <v>63</v>
      </c>
      <c r="AY5790" s="26">
        <v>43.842754999999897</v>
      </c>
      <c r="AZ5790" s="26">
        <v>-101.311999</v>
      </c>
      <c r="BA5790" s="26" t="s">
        <v>490</v>
      </c>
      <c r="BB5790" s="26" t="s">
        <v>611</v>
      </c>
      <c r="BC5790" s="26" t="s">
        <v>1519</v>
      </c>
      <c r="BD5790" s="26" t="s">
        <v>68</v>
      </c>
      <c r="BE5790" s="26"/>
      <c r="BF5790" s="26" t="s">
        <v>68</v>
      </c>
      <c r="BG5790" s="26" t="s">
        <v>68</v>
      </c>
      <c r="BH5790" s="26" t="s">
        <v>646</v>
      </c>
      <c r="BI5790" s="26">
        <v>12</v>
      </c>
      <c r="BJ5790" s="26" t="s">
        <v>217</v>
      </c>
    </row>
    <row r="5791" spans="36:62" x14ac:dyDescent="0.25">
      <c r="AJ5791" s="26">
        <v>840</v>
      </c>
      <c r="AK5791" s="26">
        <v>2005603</v>
      </c>
      <c r="AL5791" s="264">
        <v>43978.1875</v>
      </c>
      <c r="AM5791" s="26" t="s">
        <v>147</v>
      </c>
      <c r="AN5791" s="26" t="s">
        <v>63</v>
      </c>
      <c r="AO5791" s="26"/>
      <c r="AP5791" s="26"/>
      <c r="AQ5791" s="26">
        <v>-1</v>
      </c>
      <c r="AR5791" s="26">
        <v>90</v>
      </c>
      <c r="AS5791" s="26" t="s">
        <v>151</v>
      </c>
      <c r="AT5791" s="26" t="s">
        <v>71</v>
      </c>
      <c r="AU5791" s="26" t="s">
        <v>63</v>
      </c>
      <c r="AV5791" s="26" t="s">
        <v>63</v>
      </c>
      <c r="AW5791" s="26" t="s">
        <v>63</v>
      </c>
      <c r="AX5791" s="26" t="s">
        <v>63</v>
      </c>
      <c r="AY5791" s="26">
        <v>43.901183000000003</v>
      </c>
      <c r="AZ5791" s="26">
        <v>-101.074347</v>
      </c>
      <c r="BA5791" s="26" t="s">
        <v>166</v>
      </c>
      <c r="BB5791" s="26" t="s">
        <v>609</v>
      </c>
      <c r="BC5791" s="26" t="s">
        <v>167</v>
      </c>
      <c r="BD5791" s="26" t="s">
        <v>154</v>
      </c>
      <c r="BE5791" s="26"/>
      <c r="BF5791" s="26" t="s">
        <v>99</v>
      </c>
      <c r="BG5791" s="26" t="s">
        <v>167</v>
      </c>
      <c r="BH5791" s="26" t="s">
        <v>99</v>
      </c>
      <c r="BI5791" s="26">
        <v>12</v>
      </c>
      <c r="BJ5791" s="26" t="s">
        <v>217</v>
      </c>
    </row>
    <row r="5792" spans="36:62" x14ac:dyDescent="0.25">
      <c r="AJ5792" s="26">
        <v>841</v>
      </c>
      <c r="AK5792" s="26">
        <v>2005604</v>
      </c>
      <c r="AL5792" s="264">
        <v>43965.895833333336</v>
      </c>
      <c r="AM5792" s="26" t="s">
        <v>147</v>
      </c>
      <c r="AN5792" s="26" t="s">
        <v>63</v>
      </c>
      <c r="AO5792" s="26"/>
      <c r="AP5792" s="26"/>
      <c r="AQ5792" s="26">
        <v>-1</v>
      </c>
      <c r="AR5792" s="26">
        <v>90</v>
      </c>
      <c r="AS5792" s="26" t="s">
        <v>151</v>
      </c>
      <c r="AT5792" s="26" t="s">
        <v>71</v>
      </c>
      <c r="AU5792" s="26" t="s">
        <v>63</v>
      </c>
      <c r="AV5792" s="26" t="s">
        <v>63</v>
      </c>
      <c r="AW5792" s="26" t="s">
        <v>63</v>
      </c>
      <c r="AX5792" s="26" t="s">
        <v>63</v>
      </c>
      <c r="AY5792" s="26">
        <v>43.842975000000003</v>
      </c>
      <c r="AZ5792" s="26">
        <v>-101.292072</v>
      </c>
      <c r="BA5792" s="26" t="s">
        <v>158</v>
      </c>
      <c r="BB5792" s="26" t="s">
        <v>609</v>
      </c>
      <c r="BC5792" s="26" t="s">
        <v>167</v>
      </c>
      <c r="BD5792" s="26" t="s">
        <v>154</v>
      </c>
      <c r="BE5792" s="26"/>
      <c r="BF5792" s="26" t="s">
        <v>99</v>
      </c>
      <c r="BG5792" s="26" t="s">
        <v>167</v>
      </c>
      <c r="BH5792" s="26" t="s">
        <v>99</v>
      </c>
      <c r="BI5792" s="26">
        <v>12</v>
      </c>
      <c r="BJ5792" s="26" t="s">
        <v>217</v>
      </c>
    </row>
    <row r="5793" spans="36:62" x14ac:dyDescent="0.25">
      <c r="AJ5793" s="26">
        <v>842</v>
      </c>
      <c r="AK5793" s="26">
        <v>2005607</v>
      </c>
      <c r="AL5793" s="264">
        <v>43972.947916666664</v>
      </c>
      <c r="AM5793" s="26" t="s">
        <v>147</v>
      </c>
      <c r="AN5793" s="26" t="s">
        <v>63</v>
      </c>
      <c r="AO5793" s="26"/>
      <c r="AP5793" s="26"/>
      <c r="AQ5793" s="26">
        <v>-1</v>
      </c>
      <c r="AR5793" s="26">
        <v>90</v>
      </c>
      <c r="AS5793" s="26" t="s">
        <v>151</v>
      </c>
      <c r="AT5793" s="26" t="s">
        <v>71</v>
      </c>
      <c r="AU5793" s="26" t="s">
        <v>63</v>
      </c>
      <c r="AV5793" s="26" t="s">
        <v>63</v>
      </c>
      <c r="AW5793" s="26" t="s">
        <v>63</v>
      </c>
      <c r="AX5793" s="26" t="s">
        <v>63</v>
      </c>
      <c r="AY5793" s="26">
        <v>43.842768999999898</v>
      </c>
      <c r="AZ5793" s="26">
        <v>-101.307717999999</v>
      </c>
      <c r="BA5793" s="26" t="s">
        <v>485</v>
      </c>
      <c r="BB5793" s="26" t="s">
        <v>611</v>
      </c>
      <c r="BC5793" s="26" t="s">
        <v>167</v>
      </c>
      <c r="BD5793" s="26" t="s">
        <v>154</v>
      </c>
      <c r="BE5793" s="26"/>
      <c r="BF5793" s="26" t="s">
        <v>99</v>
      </c>
      <c r="BG5793" s="26" t="s">
        <v>167</v>
      </c>
      <c r="BH5793" s="26" t="s">
        <v>99</v>
      </c>
      <c r="BI5793" s="26">
        <v>12</v>
      </c>
      <c r="BJ5793" s="26" t="s">
        <v>217</v>
      </c>
    </row>
    <row r="5794" spans="36:62" x14ac:dyDescent="0.25">
      <c r="AJ5794" s="26">
        <v>843</v>
      </c>
      <c r="AK5794" s="26">
        <v>2006295</v>
      </c>
      <c r="AL5794" s="264">
        <v>43974.855555555558</v>
      </c>
      <c r="AM5794" s="26" t="s">
        <v>147</v>
      </c>
      <c r="AN5794" s="26" t="s">
        <v>63</v>
      </c>
      <c r="AO5794" s="26" t="s">
        <v>156</v>
      </c>
      <c r="AP5794" s="26" t="s">
        <v>159</v>
      </c>
      <c r="AQ5794" s="26">
        <v>0</v>
      </c>
      <c r="AR5794" s="26">
        <v>90</v>
      </c>
      <c r="AS5794" s="26" t="s">
        <v>151</v>
      </c>
      <c r="AT5794" s="26" t="s">
        <v>854</v>
      </c>
      <c r="AU5794" s="26" t="s">
        <v>63</v>
      </c>
      <c r="AV5794" s="26" t="s">
        <v>63</v>
      </c>
      <c r="AW5794" s="26" t="s">
        <v>63</v>
      </c>
      <c r="AX5794" s="26" t="s">
        <v>63</v>
      </c>
      <c r="AY5794" s="26">
        <v>43.8359939999999</v>
      </c>
      <c r="AZ5794" s="26">
        <v>-101.586065</v>
      </c>
      <c r="BA5794" s="26" t="s">
        <v>185</v>
      </c>
      <c r="BB5794" s="26" t="s">
        <v>611</v>
      </c>
      <c r="BC5794" s="26" t="s">
        <v>667</v>
      </c>
      <c r="BD5794" s="26" t="s">
        <v>615</v>
      </c>
      <c r="BE5794" s="26"/>
      <c r="BF5794" s="26" t="s">
        <v>68</v>
      </c>
      <c r="BG5794" s="26" t="s">
        <v>68</v>
      </c>
      <c r="BH5794" s="26" t="s">
        <v>160</v>
      </c>
      <c r="BI5794" s="26">
        <v>12</v>
      </c>
      <c r="BJ5794" s="26" t="s">
        <v>217</v>
      </c>
    </row>
    <row r="5795" spans="36:62" x14ac:dyDescent="0.25">
      <c r="AJ5795" s="26">
        <v>844</v>
      </c>
      <c r="AK5795" s="26">
        <v>2006646</v>
      </c>
      <c r="AL5795" s="264">
        <v>43994.319444444445</v>
      </c>
      <c r="AM5795" s="26" t="s">
        <v>565</v>
      </c>
      <c r="AN5795" s="26" t="s">
        <v>63</v>
      </c>
      <c r="AO5795" s="26" t="s">
        <v>156</v>
      </c>
      <c r="AP5795" s="26" t="s">
        <v>159</v>
      </c>
      <c r="AQ5795" s="26">
        <v>0</v>
      </c>
      <c r="AR5795" s="26">
        <v>90</v>
      </c>
      <c r="AS5795" s="26" t="s">
        <v>151</v>
      </c>
      <c r="AT5795" s="26" t="s">
        <v>71</v>
      </c>
      <c r="AU5795" s="26" t="s">
        <v>63</v>
      </c>
      <c r="AV5795" s="26" t="s">
        <v>63</v>
      </c>
      <c r="AW5795" s="26" t="s">
        <v>63</v>
      </c>
      <c r="AX5795" s="26" t="s">
        <v>63</v>
      </c>
      <c r="AY5795" s="26">
        <v>43.901190999999898</v>
      </c>
      <c r="AZ5795" s="26">
        <v>-101.02915400000001</v>
      </c>
      <c r="BA5795" s="26" t="s">
        <v>208</v>
      </c>
      <c r="BB5795" s="26" t="s">
        <v>609</v>
      </c>
      <c r="BC5795" s="26" t="s">
        <v>68</v>
      </c>
      <c r="BD5795" s="26" t="s">
        <v>203</v>
      </c>
      <c r="BE5795" s="26"/>
      <c r="BF5795" s="26" t="s">
        <v>68</v>
      </c>
      <c r="BG5795" s="26" t="s">
        <v>68</v>
      </c>
      <c r="BH5795" s="26" t="s">
        <v>146</v>
      </c>
      <c r="BI5795" s="26">
        <v>12</v>
      </c>
      <c r="BJ5795" s="26" t="s">
        <v>217</v>
      </c>
    </row>
    <row r="5796" spans="36:62" x14ac:dyDescent="0.25">
      <c r="AJ5796" s="26">
        <v>845</v>
      </c>
      <c r="AK5796" s="26">
        <v>2006699</v>
      </c>
      <c r="AL5796" s="264">
        <v>43952.972222222219</v>
      </c>
      <c r="AM5796" s="26" t="s">
        <v>147</v>
      </c>
      <c r="AN5796" s="26" t="s">
        <v>63</v>
      </c>
      <c r="AO5796" s="26"/>
      <c r="AP5796" s="26"/>
      <c r="AQ5796" s="26">
        <v>-1</v>
      </c>
      <c r="AR5796" s="26">
        <v>90</v>
      </c>
      <c r="AS5796" s="26" t="s">
        <v>151</v>
      </c>
      <c r="AT5796" s="26" t="s">
        <v>71</v>
      </c>
      <c r="AU5796" s="26" t="s">
        <v>63</v>
      </c>
      <c r="AV5796" s="26" t="s">
        <v>63</v>
      </c>
      <c r="AW5796" s="26" t="s">
        <v>63</v>
      </c>
      <c r="AX5796" s="26" t="s">
        <v>63</v>
      </c>
      <c r="AY5796" s="26">
        <v>43.851159000000003</v>
      </c>
      <c r="AZ5796" s="26">
        <v>-101.471947</v>
      </c>
      <c r="BA5796" s="26" t="s">
        <v>158</v>
      </c>
      <c r="BB5796" s="26" t="s">
        <v>609</v>
      </c>
      <c r="BC5796" s="26" t="s">
        <v>167</v>
      </c>
      <c r="BD5796" s="26" t="s">
        <v>154</v>
      </c>
      <c r="BE5796" s="26"/>
      <c r="BF5796" s="26" t="s">
        <v>99</v>
      </c>
      <c r="BG5796" s="26" t="s">
        <v>167</v>
      </c>
      <c r="BH5796" s="26" t="s">
        <v>99</v>
      </c>
      <c r="BI5796" s="26">
        <v>12</v>
      </c>
      <c r="BJ5796" s="26" t="s">
        <v>217</v>
      </c>
    </row>
    <row r="5797" spans="36:62" x14ac:dyDescent="0.25">
      <c r="AJ5797" s="26">
        <v>846</v>
      </c>
      <c r="AK5797" s="26">
        <v>2007140</v>
      </c>
      <c r="AL5797" s="264">
        <v>44000.945833333331</v>
      </c>
      <c r="AM5797" s="26" t="s">
        <v>565</v>
      </c>
      <c r="AN5797" s="26" t="s">
        <v>63</v>
      </c>
      <c r="AO5797" s="26"/>
      <c r="AP5797" s="26"/>
      <c r="AQ5797" s="26">
        <v>-1</v>
      </c>
      <c r="AR5797" s="26">
        <v>90</v>
      </c>
      <c r="AS5797" s="26" t="s">
        <v>151</v>
      </c>
      <c r="AT5797" s="26" t="s">
        <v>71</v>
      </c>
      <c r="AU5797" s="26" t="s">
        <v>63</v>
      </c>
      <c r="AV5797" s="26" t="s">
        <v>63</v>
      </c>
      <c r="AW5797" s="26" t="s">
        <v>63</v>
      </c>
      <c r="AX5797" s="26" t="s">
        <v>63</v>
      </c>
      <c r="AY5797" s="26">
        <v>43.886451999999899</v>
      </c>
      <c r="AZ5797" s="26">
        <v>-100.873741999999</v>
      </c>
      <c r="BA5797" s="26" t="s">
        <v>158</v>
      </c>
      <c r="BB5797" s="26" t="s">
        <v>611</v>
      </c>
      <c r="BC5797" s="26" t="s">
        <v>167</v>
      </c>
      <c r="BD5797" s="26" t="s">
        <v>154</v>
      </c>
      <c r="BE5797" s="26"/>
      <c r="BF5797" s="26" t="s">
        <v>99</v>
      </c>
      <c r="BG5797" s="26" t="s">
        <v>167</v>
      </c>
      <c r="BH5797" s="26" t="s">
        <v>99</v>
      </c>
      <c r="BI5797" s="26">
        <v>12</v>
      </c>
      <c r="BJ5797" s="26" t="s">
        <v>217</v>
      </c>
    </row>
    <row r="5798" spans="36:62" x14ac:dyDescent="0.25">
      <c r="AJ5798" s="26">
        <v>847</v>
      </c>
      <c r="AK5798" s="26">
        <v>2007142</v>
      </c>
      <c r="AL5798" s="264">
        <v>43997.770833333336</v>
      </c>
      <c r="AM5798" s="26" t="s">
        <v>565</v>
      </c>
      <c r="AN5798" s="26" t="s">
        <v>63</v>
      </c>
      <c r="AO5798" s="26" t="s">
        <v>156</v>
      </c>
      <c r="AP5798" s="26" t="s">
        <v>159</v>
      </c>
      <c r="AQ5798" s="26">
        <v>0</v>
      </c>
      <c r="AR5798" s="26">
        <v>90</v>
      </c>
      <c r="AS5798" s="26" t="s">
        <v>151</v>
      </c>
      <c r="AT5798" s="26" t="s">
        <v>71</v>
      </c>
      <c r="AU5798" s="26" t="s">
        <v>63</v>
      </c>
      <c r="AV5798" s="26" t="s">
        <v>63</v>
      </c>
      <c r="AW5798" s="26" t="s">
        <v>63</v>
      </c>
      <c r="AX5798" s="26" t="s">
        <v>63</v>
      </c>
      <c r="AY5798" s="26">
        <v>43.900911999999899</v>
      </c>
      <c r="AZ5798" s="26">
        <v>-100.934207</v>
      </c>
      <c r="BA5798" s="26" t="s">
        <v>569</v>
      </c>
      <c r="BB5798" s="26" t="s">
        <v>611</v>
      </c>
      <c r="BC5798" s="26" t="s">
        <v>68</v>
      </c>
      <c r="BD5798" s="26" t="s">
        <v>68</v>
      </c>
      <c r="BE5798" s="26"/>
      <c r="BF5798" s="26" t="s">
        <v>675</v>
      </c>
      <c r="BG5798" s="26" t="s">
        <v>68</v>
      </c>
      <c r="BH5798" s="26" t="s">
        <v>146</v>
      </c>
      <c r="BI5798" s="26">
        <v>12</v>
      </c>
      <c r="BJ5798" s="26" t="s">
        <v>217</v>
      </c>
    </row>
    <row r="5799" spans="36:62" x14ac:dyDescent="0.25">
      <c r="AJ5799" s="26">
        <v>848</v>
      </c>
      <c r="AK5799" s="26">
        <v>2007143</v>
      </c>
      <c r="AL5799" s="264">
        <v>44003.552083333336</v>
      </c>
      <c r="AM5799" s="26" t="s">
        <v>147</v>
      </c>
      <c r="AN5799" s="26" t="s">
        <v>63</v>
      </c>
      <c r="AO5799" s="26"/>
      <c r="AP5799" s="26"/>
      <c r="AQ5799" s="26">
        <v>-1</v>
      </c>
      <c r="AR5799" s="26">
        <v>248</v>
      </c>
      <c r="AS5799" s="26" t="s">
        <v>151</v>
      </c>
      <c r="AT5799" s="26" t="s">
        <v>71</v>
      </c>
      <c r="AU5799" s="26" t="s">
        <v>63</v>
      </c>
      <c r="AV5799" s="26" t="s">
        <v>63</v>
      </c>
      <c r="AW5799" s="26" t="s">
        <v>63</v>
      </c>
      <c r="AX5799" s="26" t="s">
        <v>63</v>
      </c>
      <c r="AY5799" s="26">
        <v>43.890858999999899</v>
      </c>
      <c r="AZ5799" s="26">
        <v>-101.115858</v>
      </c>
      <c r="BA5799" s="26" t="s">
        <v>158</v>
      </c>
      <c r="BB5799" s="26" t="s">
        <v>611</v>
      </c>
      <c r="BC5799" s="26" t="s">
        <v>167</v>
      </c>
      <c r="BD5799" s="26" t="s">
        <v>154</v>
      </c>
      <c r="BE5799" s="26"/>
      <c r="BF5799" s="26" t="s">
        <v>99</v>
      </c>
      <c r="BG5799" s="26" t="s">
        <v>167</v>
      </c>
      <c r="BH5799" s="26" t="s">
        <v>99</v>
      </c>
      <c r="BI5799" s="26">
        <v>12</v>
      </c>
      <c r="BJ5799" s="26" t="s">
        <v>217</v>
      </c>
    </row>
    <row r="5800" spans="36:62" x14ac:dyDescent="0.25">
      <c r="AJ5800" s="26">
        <v>849</v>
      </c>
      <c r="AK5800" s="26">
        <v>2007148</v>
      </c>
      <c r="AL5800" s="264">
        <v>44010.172222222223</v>
      </c>
      <c r="AM5800" s="26" t="s">
        <v>147</v>
      </c>
      <c r="AN5800" s="26" t="s">
        <v>63</v>
      </c>
      <c r="AO5800" s="26"/>
      <c r="AP5800" s="26"/>
      <c r="AQ5800" s="26">
        <v>-1</v>
      </c>
      <c r="AR5800" s="26">
        <v>90</v>
      </c>
      <c r="AS5800" s="26" t="s">
        <v>151</v>
      </c>
      <c r="AT5800" s="26" t="s">
        <v>71</v>
      </c>
      <c r="AU5800" s="26" t="s">
        <v>63</v>
      </c>
      <c r="AV5800" s="26" t="s">
        <v>63</v>
      </c>
      <c r="AW5800" s="26" t="s">
        <v>63</v>
      </c>
      <c r="AX5800" s="26" t="s">
        <v>63</v>
      </c>
      <c r="AY5800" s="26">
        <v>43.842692</v>
      </c>
      <c r="AZ5800" s="26">
        <v>-101.278317</v>
      </c>
      <c r="BA5800" s="26" t="s">
        <v>166</v>
      </c>
      <c r="BB5800" s="26" t="s">
        <v>611</v>
      </c>
      <c r="BC5800" s="26" t="s">
        <v>167</v>
      </c>
      <c r="BD5800" s="26" t="s">
        <v>154</v>
      </c>
      <c r="BE5800" s="26"/>
      <c r="BF5800" s="26" t="s">
        <v>99</v>
      </c>
      <c r="BG5800" s="26" t="s">
        <v>167</v>
      </c>
      <c r="BH5800" s="26" t="s">
        <v>99</v>
      </c>
      <c r="BI5800" s="26">
        <v>12</v>
      </c>
      <c r="BJ5800" s="26" t="s">
        <v>217</v>
      </c>
    </row>
    <row r="5801" spans="36:62" x14ac:dyDescent="0.25">
      <c r="AJ5801" s="26">
        <v>850</v>
      </c>
      <c r="AK5801" s="26">
        <v>2007149</v>
      </c>
      <c r="AL5801" s="264">
        <v>43995.724999999999</v>
      </c>
      <c r="AM5801" s="26" t="s">
        <v>147</v>
      </c>
      <c r="AN5801" s="26" t="s">
        <v>63</v>
      </c>
      <c r="AO5801" s="26" t="s">
        <v>156</v>
      </c>
      <c r="AP5801" s="26" t="s">
        <v>627</v>
      </c>
      <c r="AQ5801" s="26">
        <v>0</v>
      </c>
      <c r="AR5801" s="26">
        <v>90</v>
      </c>
      <c r="AS5801" s="26" t="s">
        <v>151</v>
      </c>
      <c r="AT5801" s="26" t="s">
        <v>697</v>
      </c>
      <c r="AU5801" s="26" t="s">
        <v>63</v>
      </c>
      <c r="AV5801" s="26" t="s">
        <v>63</v>
      </c>
      <c r="AW5801" s="26" t="s">
        <v>63</v>
      </c>
      <c r="AX5801" s="26" t="s">
        <v>63</v>
      </c>
      <c r="AY5801" s="26">
        <v>43.850546000000001</v>
      </c>
      <c r="AZ5801" s="26">
        <v>-101.490633</v>
      </c>
      <c r="BA5801" s="26" t="s">
        <v>523</v>
      </c>
      <c r="BB5801" s="26" t="s">
        <v>611</v>
      </c>
      <c r="BC5801" s="26" t="s">
        <v>68</v>
      </c>
      <c r="BD5801" s="26" t="s">
        <v>68</v>
      </c>
      <c r="BE5801" s="26"/>
      <c r="BF5801" s="26" t="s">
        <v>68</v>
      </c>
      <c r="BG5801" s="26" t="s">
        <v>68</v>
      </c>
      <c r="BH5801" s="26" t="s">
        <v>175</v>
      </c>
      <c r="BI5801" s="26">
        <v>12</v>
      </c>
      <c r="BJ5801" s="26" t="s">
        <v>20</v>
      </c>
    </row>
    <row r="5802" spans="36:62" x14ac:dyDescent="0.25">
      <c r="AJ5802" s="26">
        <v>851</v>
      </c>
      <c r="AK5802" s="26">
        <v>2007151</v>
      </c>
      <c r="AL5802" s="264">
        <v>44010.607638888891</v>
      </c>
      <c r="AM5802" s="26" t="s">
        <v>565</v>
      </c>
      <c r="AN5802" s="26" t="s">
        <v>63</v>
      </c>
      <c r="AO5802" s="26" t="s">
        <v>192</v>
      </c>
      <c r="AP5802" s="26" t="s">
        <v>159</v>
      </c>
      <c r="AQ5802" s="26">
        <v>0</v>
      </c>
      <c r="AR5802" s="26">
        <v>90</v>
      </c>
      <c r="AS5802" s="26" t="s">
        <v>151</v>
      </c>
      <c r="AT5802" s="26" t="s">
        <v>71</v>
      </c>
      <c r="AU5802" s="26" t="s">
        <v>63</v>
      </c>
      <c r="AV5802" s="26" t="s">
        <v>63</v>
      </c>
      <c r="AW5802" s="26" t="s">
        <v>63</v>
      </c>
      <c r="AX5802" s="26" t="s">
        <v>63</v>
      </c>
      <c r="AY5802" s="26">
        <v>43.9011929999999</v>
      </c>
      <c r="AZ5802" s="26">
        <v>-101.041400999999</v>
      </c>
      <c r="BA5802" s="26" t="s">
        <v>185</v>
      </c>
      <c r="BB5802" s="26" t="s">
        <v>811</v>
      </c>
      <c r="BC5802" s="26" t="s">
        <v>68</v>
      </c>
      <c r="BD5802" s="26" t="s">
        <v>68</v>
      </c>
      <c r="BE5802" s="26" t="s">
        <v>1178</v>
      </c>
      <c r="BF5802" s="26" t="s">
        <v>769</v>
      </c>
      <c r="BG5802" s="26" t="s">
        <v>68</v>
      </c>
      <c r="BH5802" s="26" t="s">
        <v>175</v>
      </c>
      <c r="BI5802" s="26">
        <v>12</v>
      </c>
      <c r="BJ5802" s="26" t="s">
        <v>217</v>
      </c>
    </row>
    <row r="5803" spans="36:62" x14ac:dyDescent="0.25">
      <c r="AJ5803" s="26">
        <v>852</v>
      </c>
      <c r="AK5803" s="26">
        <v>2007221</v>
      </c>
      <c r="AL5803" s="264">
        <v>44006.59097222222</v>
      </c>
      <c r="AM5803" s="26" t="s">
        <v>147</v>
      </c>
      <c r="AN5803" s="26" t="s">
        <v>63</v>
      </c>
      <c r="AO5803" s="26" t="s">
        <v>156</v>
      </c>
      <c r="AP5803" s="26" t="s">
        <v>627</v>
      </c>
      <c r="AQ5803" s="26">
        <v>0</v>
      </c>
      <c r="AR5803" s="26">
        <v>90</v>
      </c>
      <c r="AS5803" s="26" t="s">
        <v>151</v>
      </c>
      <c r="AT5803" s="26" t="s">
        <v>71</v>
      </c>
      <c r="AU5803" s="26" t="s">
        <v>63</v>
      </c>
      <c r="AV5803" s="26" t="s">
        <v>63</v>
      </c>
      <c r="AW5803" s="26" t="s">
        <v>63</v>
      </c>
      <c r="AX5803" s="26" t="s">
        <v>63</v>
      </c>
      <c r="AY5803" s="26">
        <v>43.836269999999899</v>
      </c>
      <c r="AZ5803" s="26">
        <v>-101.587439</v>
      </c>
      <c r="BA5803" s="26" t="s">
        <v>493</v>
      </c>
      <c r="BB5803" s="26" t="s">
        <v>609</v>
      </c>
      <c r="BC5803" s="26" t="s">
        <v>680</v>
      </c>
      <c r="BD5803" s="26" t="s">
        <v>68</v>
      </c>
      <c r="BE5803" s="26" t="s">
        <v>889</v>
      </c>
      <c r="BF5803" s="26" t="s">
        <v>68</v>
      </c>
      <c r="BG5803" s="26" t="s">
        <v>68</v>
      </c>
      <c r="BH5803" s="26" t="s">
        <v>646</v>
      </c>
      <c r="BI5803" s="26">
        <v>12</v>
      </c>
      <c r="BJ5803" s="26" t="s">
        <v>217</v>
      </c>
    </row>
    <row r="5804" spans="36:62" x14ac:dyDescent="0.25">
      <c r="AJ5804" s="26">
        <v>853</v>
      </c>
      <c r="AK5804" s="26">
        <v>2007014</v>
      </c>
      <c r="AL5804" s="264">
        <v>44009.611111111109</v>
      </c>
      <c r="AM5804" s="26" t="s">
        <v>565</v>
      </c>
      <c r="AN5804" s="26" t="s">
        <v>63</v>
      </c>
      <c r="AO5804" s="26"/>
      <c r="AP5804" s="26"/>
      <c r="AQ5804" s="26">
        <v>-1</v>
      </c>
      <c r="AR5804" s="26">
        <v>90</v>
      </c>
      <c r="AS5804" s="26" t="s">
        <v>151</v>
      </c>
      <c r="AT5804" s="26" t="s">
        <v>71</v>
      </c>
      <c r="AU5804" s="26" t="s">
        <v>63</v>
      </c>
      <c r="AV5804" s="26" t="s">
        <v>63</v>
      </c>
      <c r="AW5804" s="26" t="s">
        <v>63</v>
      </c>
      <c r="AX5804" s="26" t="s">
        <v>63</v>
      </c>
      <c r="AY5804" s="26">
        <v>43.901172000000003</v>
      </c>
      <c r="AZ5804" s="26">
        <v>-100.959311999999</v>
      </c>
      <c r="BA5804" s="26" t="s">
        <v>158</v>
      </c>
      <c r="BB5804" s="26" t="s">
        <v>609</v>
      </c>
      <c r="BC5804" s="26" t="s">
        <v>167</v>
      </c>
      <c r="BD5804" s="26" t="s">
        <v>154</v>
      </c>
      <c r="BE5804" s="26"/>
      <c r="BF5804" s="26" t="s">
        <v>99</v>
      </c>
      <c r="BG5804" s="26" t="s">
        <v>167</v>
      </c>
      <c r="BH5804" s="26" t="s">
        <v>99</v>
      </c>
      <c r="BI5804" s="26">
        <v>12</v>
      </c>
      <c r="BJ5804" s="26" t="s">
        <v>217</v>
      </c>
    </row>
    <row r="5805" spans="36:62" x14ac:dyDescent="0.25">
      <c r="AJ5805" s="26">
        <v>854</v>
      </c>
      <c r="AK5805" s="26">
        <v>2007015</v>
      </c>
      <c r="AL5805" s="264">
        <v>44009.909722222219</v>
      </c>
      <c r="AM5805" s="26" t="s">
        <v>565</v>
      </c>
      <c r="AN5805" s="26" t="s">
        <v>63</v>
      </c>
      <c r="AO5805" s="26"/>
      <c r="AP5805" s="26"/>
      <c r="AQ5805" s="26">
        <v>-1</v>
      </c>
      <c r="AR5805" s="26">
        <v>90</v>
      </c>
      <c r="AS5805" s="26" t="s">
        <v>151</v>
      </c>
      <c r="AT5805" s="26" t="s">
        <v>71</v>
      </c>
      <c r="AU5805" s="26" t="s">
        <v>63</v>
      </c>
      <c r="AV5805" s="26" t="s">
        <v>63</v>
      </c>
      <c r="AW5805" s="26" t="s">
        <v>63</v>
      </c>
      <c r="AX5805" s="26" t="s">
        <v>63</v>
      </c>
      <c r="AY5805" s="26">
        <v>43.885742999999898</v>
      </c>
      <c r="AZ5805" s="26">
        <v>-100.743825</v>
      </c>
      <c r="BA5805" s="26" t="s">
        <v>158</v>
      </c>
      <c r="BB5805" s="26" t="s">
        <v>609</v>
      </c>
      <c r="BC5805" s="26" t="s">
        <v>167</v>
      </c>
      <c r="BD5805" s="26" t="s">
        <v>154</v>
      </c>
      <c r="BE5805" s="26"/>
      <c r="BF5805" s="26" t="s">
        <v>99</v>
      </c>
      <c r="BG5805" s="26" t="s">
        <v>167</v>
      </c>
      <c r="BH5805" s="26" t="s">
        <v>99</v>
      </c>
      <c r="BI5805" s="26">
        <v>12</v>
      </c>
      <c r="BJ5805" s="26" t="s">
        <v>217</v>
      </c>
    </row>
    <row r="5806" spans="36:62" x14ac:dyDescent="0.25">
      <c r="AJ5806" s="26">
        <v>855</v>
      </c>
      <c r="AK5806" s="26">
        <v>2007264</v>
      </c>
      <c r="AL5806" s="264">
        <v>44014.229166666664</v>
      </c>
      <c r="AM5806" s="26" t="s">
        <v>565</v>
      </c>
      <c r="AN5806" s="26" t="s">
        <v>63</v>
      </c>
      <c r="AO5806" s="26"/>
      <c r="AP5806" s="26"/>
      <c r="AQ5806" s="26">
        <v>-1</v>
      </c>
      <c r="AR5806" s="26">
        <v>90</v>
      </c>
      <c r="AS5806" s="26" t="s">
        <v>151</v>
      </c>
      <c r="AT5806" s="26" t="s">
        <v>71</v>
      </c>
      <c r="AU5806" s="26" t="s">
        <v>63</v>
      </c>
      <c r="AV5806" s="26" t="s">
        <v>63</v>
      </c>
      <c r="AW5806" s="26" t="s">
        <v>63</v>
      </c>
      <c r="AX5806" s="26" t="s">
        <v>63</v>
      </c>
      <c r="AY5806" s="26">
        <v>43.899835000000003</v>
      </c>
      <c r="AZ5806" s="26">
        <v>-100.91657600000001</v>
      </c>
      <c r="BA5806" s="26" t="s">
        <v>166</v>
      </c>
      <c r="BB5806" s="26" t="s">
        <v>609</v>
      </c>
      <c r="BC5806" s="26" t="s">
        <v>167</v>
      </c>
      <c r="BD5806" s="26" t="s">
        <v>154</v>
      </c>
      <c r="BE5806" s="26"/>
      <c r="BF5806" s="26" t="s">
        <v>99</v>
      </c>
      <c r="BG5806" s="26" t="s">
        <v>167</v>
      </c>
      <c r="BH5806" s="26" t="s">
        <v>99</v>
      </c>
      <c r="BI5806" s="26">
        <v>12</v>
      </c>
      <c r="BJ5806" s="26" t="s">
        <v>217</v>
      </c>
    </row>
    <row r="5807" spans="36:62" x14ac:dyDescent="0.25">
      <c r="AJ5807" s="26">
        <v>856</v>
      </c>
      <c r="AK5807" s="26">
        <v>2007263</v>
      </c>
      <c r="AL5807" s="264">
        <v>44014.225694444445</v>
      </c>
      <c r="AM5807" s="26" t="s">
        <v>565</v>
      </c>
      <c r="AN5807" s="26" t="s">
        <v>63</v>
      </c>
      <c r="AO5807" s="26"/>
      <c r="AP5807" s="26"/>
      <c r="AQ5807" s="26">
        <v>-1</v>
      </c>
      <c r="AR5807" s="26">
        <v>90</v>
      </c>
      <c r="AS5807" s="26" t="s">
        <v>151</v>
      </c>
      <c r="AT5807" s="26" t="s">
        <v>71</v>
      </c>
      <c r="AU5807" s="26" t="s">
        <v>63</v>
      </c>
      <c r="AV5807" s="26" t="s">
        <v>63</v>
      </c>
      <c r="AW5807" s="26" t="s">
        <v>63</v>
      </c>
      <c r="AX5807" s="26" t="s">
        <v>63</v>
      </c>
      <c r="AY5807" s="26">
        <v>43.8895529999999</v>
      </c>
      <c r="AZ5807" s="26">
        <v>-100.891234999999</v>
      </c>
      <c r="BA5807" s="26" t="s">
        <v>185</v>
      </c>
      <c r="BB5807" s="26" t="s">
        <v>611</v>
      </c>
      <c r="BC5807" s="26" t="s">
        <v>167</v>
      </c>
      <c r="BD5807" s="26" t="s">
        <v>154</v>
      </c>
      <c r="BE5807" s="26"/>
      <c r="BF5807" s="26" t="s">
        <v>99</v>
      </c>
      <c r="BG5807" s="26" t="s">
        <v>167</v>
      </c>
      <c r="BH5807" s="26" t="s">
        <v>99</v>
      </c>
      <c r="BI5807" s="26">
        <v>12</v>
      </c>
      <c r="BJ5807" s="26" t="s">
        <v>217</v>
      </c>
    </row>
    <row r="5808" spans="36:62" x14ac:dyDescent="0.25">
      <c r="AJ5808" s="26">
        <v>857</v>
      </c>
      <c r="AK5808" s="26">
        <v>2007925</v>
      </c>
      <c r="AL5808" s="264">
        <v>44015.354166666664</v>
      </c>
      <c r="AM5808" s="26" t="s">
        <v>147</v>
      </c>
      <c r="AN5808" s="26" t="s">
        <v>63</v>
      </c>
      <c r="AO5808" s="26"/>
      <c r="AP5808" s="26"/>
      <c r="AQ5808" s="26">
        <v>-1</v>
      </c>
      <c r="AR5808" s="26">
        <v>90</v>
      </c>
      <c r="AS5808" s="26" t="s">
        <v>151</v>
      </c>
      <c r="AT5808" s="26" t="s">
        <v>71</v>
      </c>
      <c r="AU5808" s="26" t="s">
        <v>63</v>
      </c>
      <c r="AV5808" s="26" t="s">
        <v>63</v>
      </c>
      <c r="AW5808" s="26" t="s">
        <v>63</v>
      </c>
      <c r="AX5808" s="26" t="s">
        <v>63</v>
      </c>
      <c r="AY5808" s="26">
        <v>43.842880000000001</v>
      </c>
      <c r="AZ5808" s="26">
        <v>-101.258622</v>
      </c>
      <c r="BA5808" s="26" t="s">
        <v>158</v>
      </c>
      <c r="BB5808" s="26" t="s">
        <v>609</v>
      </c>
      <c r="BC5808" s="26" t="s">
        <v>167</v>
      </c>
      <c r="BD5808" s="26" t="s">
        <v>154</v>
      </c>
      <c r="BE5808" s="26"/>
      <c r="BF5808" s="26" t="s">
        <v>99</v>
      </c>
      <c r="BG5808" s="26" t="s">
        <v>167</v>
      </c>
      <c r="BH5808" s="26" t="s">
        <v>99</v>
      </c>
      <c r="BI5808" s="26">
        <v>12</v>
      </c>
      <c r="BJ5808" s="26" t="s">
        <v>217</v>
      </c>
    </row>
    <row r="5809" spans="36:62" x14ac:dyDescent="0.25">
      <c r="AJ5809" s="26">
        <v>858</v>
      </c>
      <c r="AK5809" s="26">
        <v>2007927</v>
      </c>
      <c r="AL5809" s="264">
        <v>44019.791666666664</v>
      </c>
      <c r="AM5809" s="26" t="s">
        <v>147</v>
      </c>
      <c r="AN5809" s="26" t="s">
        <v>63</v>
      </c>
      <c r="AO5809" s="26" t="s">
        <v>156</v>
      </c>
      <c r="AP5809" s="26" t="s">
        <v>159</v>
      </c>
      <c r="AQ5809" s="26">
        <v>0</v>
      </c>
      <c r="AR5809" s="26">
        <v>90</v>
      </c>
      <c r="AS5809" s="26" t="s">
        <v>151</v>
      </c>
      <c r="AT5809" s="26" t="s">
        <v>730</v>
      </c>
      <c r="AU5809" s="26" t="s">
        <v>63</v>
      </c>
      <c r="AV5809" s="26" t="s">
        <v>63</v>
      </c>
      <c r="AW5809" s="26" t="s">
        <v>63</v>
      </c>
      <c r="AX5809" s="26" t="s">
        <v>63</v>
      </c>
      <c r="AY5809" s="26">
        <v>43.842726999999897</v>
      </c>
      <c r="AZ5809" s="26">
        <v>-101.290087999999</v>
      </c>
      <c r="BA5809" s="26" t="s">
        <v>208</v>
      </c>
      <c r="BB5809" s="26" t="s">
        <v>611</v>
      </c>
      <c r="BC5809" s="26" t="s">
        <v>68</v>
      </c>
      <c r="BD5809" s="26" t="s">
        <v>68</v>
      </c>
      <c r="BE5809" s="26"/>
      <c r="BF5809" s="26" t="s">
        <v>68</v>
      </c>
      <c r="BG5809" s="26" t="s">
        <v>68</v>
      </c>
      <c r="BH5809" s="26" t="s">
        <v>160</v>
      </c>
      <c r="BI5809" s="26">
        <v>12</v>
      </c>
      <c r="BJ5809" s="26" t="s">
        <v>21</v>
      </c>
    </row>
    <row r="5810" spans="36:62" x14ac:dyDescent="0.25">
      <c r="AJ5810" s="26">
        <v>859</v>
      </c>
      <c r="AK5810" s="26">
        <v>2007940</v>
      </c>
      <c r="AL5810" s="264">
        <v>44014.497916666667</v>
      </c>
      <c r="AM5810" s="26" t="s">
        <v>147</v>
      </c>
      <c r="AN5810" s="26" t="s">
        <v>63</v>
      </c>
      <c r="AO5810" s="26" t="s">
        <v>156</v>
      </c>
      <c r="AP5810" s="26" t="s">
        <v>648</v>
      </c>
      <c r="AQ5810" s="26">
        <v>0</v>
      </c>
      <c r="AR5810" s="26">
        <v>90</v>
      </c>
      <c r="AS5810" s="26" t="s">
        <v>151</v>
      </c>
      <c r="AT5810" s="26" t="s">
        <v>71</v>
      </c>
      <c r="AU5810" s="26" t="s">
        <v>63</v>
      </c>
      <c r="AV5810" s="26" t="s">
        <v>63</v>
      </c>
      <c r="AW5810" s="26" t="s">
        <v>63</v>
      </c>
      <c r="AX5810" s="26" t="s">
        <v>63</v>
      </c>
      <c r="AY5810" s="26">
        <v>43.842596999999898</v>
      </c>
      <c r="AZ5810" s="26">
        <v>-101.251553999999</v>
      </c>
      <c r="BA5810" s="26" t="s">
        <v>490</v>
      </c>
      <c r="BB5810" s="26" t="s">
        <v>611</v>
      </c>
      <c r="BC5810" s="26" t="s">
        <v>962</v>
      </c>
      <c r="BD5810" s="26" t="s">
        <v>68</v>
      </c>
      <c r="BE5810" s="26" t="s">
        <v>644</v>
      </c>
      <c r="BF5810" s="26" t="s">
        <v>68</v>
      </c>
      <c r="BG5810" s="26" t="s">
        <v>68</v>
      </c>
      <c r="BH5810" s="26" t="s">
        <v>646</v>
      </c>
      <c r="BI5810" s="26">
        <v>12</v>
      </c>
      <c r="BJ5810" s="26" t="s">
        <v>217</v>
      </c>
    </row>
    <row r="5811" spans="36:62" x14ac:dyDescent="0.25">
      <c r="AJ5811" s="26">
        <v>860</v>
      </c>
      <c r="AK5811" s="26">
        <v>2007941</v>
      </c>
      <c r="AL5811" s="264">
        <v>43998.573611111111</v>
      </c>
      <c r="AM5811" s="26" t="s">
        <v>147</v>
      </c>
      <c r="AN5811" s="26" t="s">
        <v>63</v>
      </c>
      <c r="AO5811" s="26" t="s">
        <v>192</v>
      </c>
      <c r="AP5811" s="26" t="s">
        <v>159</v>
      </c>
      <c r="AQ5811" s="26">
        <v>0</v>
      </c>
      <c r="AR5811" s="26">
        <v>90</v>
      </c>
      <c r="AS5811" s="26" t="s">
        <v>151</v>
      </c>
      <c r="AT5811" s="26" t="s">
        <v>71</v>
      </c>
      <c r="AU5811" s="26" t="s">
        <v>63</v>
      </c>
      <c r="AV5811" s="26" t="s">
        <v>63</v>
      </c>
      <c r="AW5811" s="26" t="s">
        <v>63</v>
      </c>
      <c r="AX5811" s="26" t="s">
        <v>69</v>
      </c>
      <c r="AY5811" s="26">
        <v>43.835985000000001</v>
      </c>
      <c r="AZ5811" s="26">
        <v>-101.565186999999</v>
      </c>
      <c r="BA5811" s="26" t="s">
        <v>158</v>
      </c>
      <c r="BB5811" s="26" t="s">
        <v>611</v>
      </c>
      <c r="BC5811" s="26" t="s">
        <v>880</v>
      </c>
      <c r="BD5811" s="26" t="s">
        <v>68</v>
      </c>
      <c r="BE5811" s="26"/>
      <c r="BF5811" s="26" t="s">
        <v>68</v>
      </c>
      <c r="BG5811" s="26" t="s">
        <v>68</v>
      </c>
      <c r="BH5811" s="26" t="s">
        <v>146</v>
      </c>
      <c r="BI5811" s="26">
        <v>12</v>
      </c>
      <c r="BJ5811" s="26" t="s">
        <v>217</v>
      </c>
    </row>
    <row r="5812" spans="36:62" x14ac:dyDescent="0.25">
      <c r="AJ5812" s="26">
        <v>861</v>
      </c>
      <c r="AK5812" s="26">
        <v>2008243</v>
      </c>
      <c r="AL5812" s="264">
        <v>44020.556944444441</v>
      </c>
      <c r="AM5812" s="26" t="s">
        <v>147</v>
      </c>
      <c r="AN5812" s="26" t="s">
        <v>63</v>
      </c>
      <c r="AO5812" s="26" t="s">
        <v>156</v>
      </c>
      <c r="AP5812" s="26" t="s">
        <v>159</v>
      </c>
      <c r="AQ5812" s="26">
        <v>0</v>
      </c>
      <c r="AR5812" s="26">
        <v>90</v>
      </c>
      <c r="AS5812" s="26" t="s">
        <v>151</v>
      </c>
      <c r="AT5812" s="26" t="s">
        <v>71</v>
      </c>
      <c r="AU5812" s="26" t="s">
        <v>63</v>
      </c>
      <c r="AV5812" s="26" t="s">
        <v>63</v>
      </c>
      <c r="AW5812" s="26" t="s">
        <v>63</v>
      </c>
      <c r="AX5812" s="26" t="s">
        <v>63</v>
      </c>
      <c r="AY5812" s="26">
        <v>43.851911000000001</v>
      </c>
      <c r="AZ5812" s="26">
        <v>-101.38992500000001</v>
      </c>
      <c r="BA5812" s="26" t="s">
        <v>482</v>
      </c>
      <c r="BB5812" s="26" t="s">
        <v>609</v>
      </c>
      <c r="BC5812" s="26" t="s">
        <v>68</v>
      </c>
      <c r="BD5812" s="26" t="s">
        <v>1405</v>
      </c>
      <c r="BE5812" s="26"/>
      <c r="BF5812" s="26" t="s">
        <v>769</v>
      </c>
      <c r="BG5812" s="26" t="s">
        <v>68</v>
      </c>
      <c r="BH5812" s="26" t="s">
        <v>711</v>
      </c>
      <c r="BI5812" s="26">
        <v>12</v>
      </c>
      <c r="BJ5812" s="26" t="s">
        <v>217</v>
      </c>
    </row>
    <row r="5813" spans="36:62" x14ac:dyDescent="0.25">
      <c r="AJ5813" s="26">
        <v>862</v>
      </c>
      <c r="AK5813" s="26">
        <v>2008245</v>
      </c>
      <c r="AL5813" s="264">
        <v>44023.097916666666</v>
      </c>
      <c r="AM5813" s="26" t="s">
        <v>147</v>
      </c>
      <c r="AN5813" s="26" t="s">
        <v>63</v>
      </c>
      <c r="AO5813" s="26" t="s">
        <v>156</v>
      </c>
      <c r="AP5813" s="26" t="s">
        <v>159</v>
      </c>
      <c r="AQ5813" s="26">
        <v>0</v>
      </c>
      <c r="AR5813" s="26">
        <v>90</v>
      </c>
      <c r="AS5813" s="26" t="s">
        <v>151</v>
      </c>
      <c r="AT5813" s="26" t="s">
        <v>71</v>
      </c>
      <c r="AU5813" s="26" t="s">
        <v>63</v>
      </c>
      <c r="AV5813" s="26" t="s">
        <v>63</v>
      </c>
      <c r="AW5813" s="26" t="s">
        <v>63</v>
      </c>
      <c r="AX5813" s="26" t="s">
        <v>63</v>
      </c>
      <c r="AY5813" s="26">
        <v>43.842765</v>
      </c>
      <c r="AZ5813" s="26">
        <v>-101.311323999999</v>
      </c>
      <c r="BA5813" s="26" t="s">
        <v>570</v>
      </c>
      <c r="BB5813" s="26" t="s">
        <v>611</v>
      </c>
      <c r="BC5813" s="26" t="s">
        <v>798</v>
      </c>
      <c r="BD5813" s="26" t="s">
        <v>68</v>
      </c>
      <c r="BE5813" s="26" t="s">
        <v>816</v>
      </c>
      <c r="BF5813" s="26" t="s">
        <v>68</v>
      </c>
      <c r="BG5813" s="26" t="s">
        <v>68</v>
      </c>
      <c r="BH5813" s="26" t="s">
        <v>1522</v>
      </c>
      <c r="BI5813" s="26">
        <v>12</v>
      </c>
      <c r="BJ5813" s="26" t="s">
        <v>217</v>
      </c>
    </row>
    <row r="5814" spans="36:62" x14ac:dyDescent="0.25">
      <c r="AJ5814" s="26">
        <v>863</v>
      </c>
      <c r="AK5814" s="26">
        <v>2008246</v>
      </c>
      <c r="AL5814" s="264">
        <v>44022.474999999999</v>
      </c>
      <c r="AM5814" s="26" t="s">
        <v>565</v>
      </c>
      <c r="AN5814" s="26" t="s">
        <v>63</v>
      </c>
      <c r="AO5814" s="26" t="s">
        <v>156</v>
      </c>
      <c r="AP5814" s="26" t="s">
        <v>159</v>
      </c>
      <c r="AQ5814" s="26">
        <v>0</v>
      </c>
      <c r="AR5814" s="26">
        <v>90</v>
      </c>
      <c r="AS5814" s="26" t="s">
        <v>151</v>
      </c>
      <c r="AT5814" s="26" t="s">
        <v>71</v>
      </c>
      <c r="AU5814" s="26" t="s">
        <v>63</v>
      </c>
      <c r="AV5814" s="26" t="s">
        <v>63</v>
      </c>
      <c r="AW5814" s="26" t="s">
        <v>63</v>
      </c>
      <c r="AX5814" s="26" t="s">
        <v>63</v>
      </c>
      <c r="AY5814" s="26">
        <v>43.901172000000003</v>
      </c>
      <c r="AZ5814" s="26">
        <v>-100.953676999999</v>
      </c>
      <c r="BA5814" s="26" t="s">
        <v>158</v>
      </c>
      <c r="BB5814" s="26" t="s">
        <v>609</v>
      </c>
      <c r="BC5814" s="26" t="s">
        <v>68</v>
      </c>
      <c r="BD5814" s="26" t="s">
        <v>68</v>
      </c>
      <c r="BE5814" s="26" t="s">
        <v>1523</v>
      </c>
      <c r="BF5814" s="26" t="s">
        <v>68</v>
      </c>
      <c r="BG5814" s="26" t="s">
        <v>68</v>
      </c>
      <c r="BH5814" s="26" t="s">
        <v>646</v>
      </c>
      <c r="BI5814" s="26">
        <v>12</v>
      </c>
      <c r="BJ5814" s="26" t="s">
        <v>217</v>
      </c>
    </row>
    <row r="5815" spans="36:62" x14ac:dyDescent="0.25">
      <c r="AJ5815" s="26">
        <v>864</v>
      </c>
      <c r="AK5815" s="26">
        <v>2008247</v>
      </c>
      <c r="AL5815" s="264">
        <v>44029.525694444441</v>
      </c>
      <c r="AM5815" s="26" t="s">
        <v>565</v>
      </c>
      <c r="AN5815" s="26" t="s">
        <v>63</v>
      </c>
      <c r="AO5815" s="26" t="s">
        <v>204</v>
      </c>
      <c r="AP5815" s="26" t="s">
        <v>159</v>
      </c>
      <c r="AQ5815" s="26">
        <v>0</v>
      </c>
      <c r="AR5815" s="26">
        <v>90</v>
      </c>
      <c r="AS5815" s="26" t="s">
        <v>151</v>
      </c>
      <c r="AT5815" s="26" t="s">
        <v>71</v>
      </c>
      <c r="AU5815" s="26" t="s">
        <v>63</v>
      </c>
      <c r="AV5815" s="26" t="s">
        <v>63</v>
      </c>
      <c r="AW5815" s="26" t="s">
        <v>63</v>
      </c>
      <c r="AX5815" s="26" t="s">
        <v>69</v>
      </c>
      <c r="AY5815" s="26">
        <v>43.891824999999898</v>
      </c>
      <c r="AZ5815" s="26">
        <v>-100.896913999999</v>
      </c>
      <c r="BA5815" s="26" t="s">
        <v>37</v>
      </c>
      <c r="BB5815" s="26" t="s">
        <v>611</v>
      </c>
      <c r="BC5815" s="26" t="s">
        <v>880</v>
      </c>
      <c r="BD5815" s="26" t="s">
        <v>68</v>
      </c>
      <c r="BE5815" s="26"/>
      <c r="BF5815" s="26" t="s">
        <v>68</v>
      </c>
      <c r="BG5815" s="26" t="s">
        <v>68</v>
      </c>
      <c r="BH5815" s="26" t="s">
        <v>160</v>
      </c>
      <c r="BI5815" s="26">
        <v>12</v>
      </c>
      <c r="BJ5815" s="26" t="s">
        <v>19</v>
      </c>
    </row>
    <row r="5816" spans="36:62" x14ac:dyDescent="0.25">
      <c r="AJ5816" s="26">
        <v>865</v>
      </c>
      <c r="AK5816" s="26">
        <v>2008248</v>
      </c>
      <c r="AL5816" s="264">
        <v>44033.706250000003</v>
      </c>
      <c r="AM5816" s="26" t="s">
        <v>565</v>
      </c>
      <c r="AN5816" s="26" t="s">
        <v>63</v>
      </c>
      <c r="AO5816" s="26" t="s">
        <v>192</v>
      </c>
      <c r="AP5816" s="26" t="s">
        <v>159</v>
      </c>
      <c r="AQ5816" s="26">
        <v>0</v>
      </c>
      <c r="AR5816" s="26">
        <v>90</v>
      </c>
      <c r="AS5816" s="26" t="s">
        <v>151</v>
      </c>
      <c r="AT5816" s="26" t="s">
        <v>71</v>
      </c>
      <c r="AU5816" s="26" t="s">
        <v>63</v>
      </c>
      <c r="AV5816" s="26" t="s">
        <v>63</v>
      </c>
      <c r="AW5816" s="26" t="s">
        <v>63</v>
      </c>
      <c r="AX5816" s="26" t="s">
        <v>63</v>
      </c>
      <c r="AY5816" s="26">
        <v>43.9009509999999</v>
      </c>
      <c r="AZ5816" s="26">
        <v>-101.021840999999</v>
      </c>
      <c r="BA5816" s="26" t="s">
        <v>509</v>
      </c>
      <c r="BB5816" s="26" t="s">
        <v>611</v>
      </c>
      <c r="BC5816" s="26" t="s">
        <v>68</v>
      </c>
      <c r="BD5816" s="26" t="s">
        <v>68</v>
      </c>
      <c r="BE5816" s="26"/>
      <c r="BF5816" s="26" t="s">
        <v>769</v>
      </c>
      <c r="BG5816" s="26" t="s">
        <v>68</v>
      </c>
      <c r="BH5816" s="26" t="s">
        <v>646</v>
      </c>
      <c r="BI5816" s="26">
        <v>12</v>
      </c>
      <c r="BJ5816" s="26" t="s">
        <v>217</v>
      </c>
    </row>
    <row r="5817" spans="36:62" x14ac:dyDescent="0.25">
      <c r="AJ5817" s="26">
        <v>866</v>
      </c>
      <c r="AK5817" s="26">
        <v>2008336</v>
      </c>
      <c r="AL5817" s="264">
        <v>44028.925000000003</v>
      </c>
      <c r="AM5817" s="26" t="s">
        <v>565</v>
      </c>
      <c r="AN5817" s="26" t="s">
        <v>63</v>
      </c>
      <c r="AO5817" s="26"/>
      <c r="AP5817" s="26"/>
      <c r="AQ5817" s="26">
        <v>-1</v>
      </c>
      <c r="AR5817" s="26">
        <v>90</v>
      </c>
      <c r="AS5817" s="26" t="s">
        <v>151</v>
      </c>
      <c r="AT5817" s="26" t="s">
        <v>71</v>
      </c>
      <c r="AU5817" s="26" t="s">
        <v>63</v>
      </c>
      <c r="AV5817" s="26" t="s">
        <v>63</v>
      </c>
      <c r="AW5817" s="26" t="s">
        <v>63</v>
      </c>
      <c r="AX5817" s="26" t="s">
        <v>63</v>
      </c>
      <c r="AY5817" s="26">
        <v>43.901197000000003</v>
      </c>
      <c r="AZ5817" s="26">
        <v>-101.053777999999</v>
      </c>
      <c r="BA5817" s="26" t="s">
        <v>485</v>
      </c>
      <c r="BB5817" s="26" t="s">
        <v>609</v>
      </c>
      <c r="BC5817" s="26" t="s">
        <v>167</v>
      </c>
      <c r="BD5817" s="26" t="s">
        <v>154</v>
      </c>
      <c r="BE5817" s="26"/>
      <c r="BF5817" s="26" t="s">
        <v>99</v>
      </c>
      <c r="BG5817" s="26" t="s">
        <v>167</v>
      </c>
      <c r="BH5817" s="26" t="s">
        <v>99</v>
      </c>
      <c r="BI5817" s="26">
        <v>12</v>
      </c>
      <c r="BJ5817" s="26" t="s">
        <v>217</v>
      </c>
    </row>
    <row r="5818" spans="36:62" x14ac:dyDescent="0.25">
      <c r="AJ5818" s="26">
        <v>867</v>
      </c>
      <c r="AK5818" s="26">
        <v>2008337</v>
      </c>
      <c r="AL5818" s="264">
        <v>44033.875</v>
      </c>
      <c r="AM5818" s="26" t="s">
        <v>147</v>
      </c>
      <c r="AN5818" s="26" t="s">
        <v>63</v>
      </c>
      <c r="AO5818" s="26" t="s">
        <v>192</v>
      </c>
      <c r="AP5818" s="26" t="s">
        <v>159</v>
      </c>
      <c r="AQ5818" s="26">
        <v>0</v>
      </c>
      <c r="AR5818" s="26">
        <v>90</v>
      </c>
      <c r="AS5818" s="26" t="s">
        <v>151</v>
      </c>
      <c r="AT5818" s="26" t="s">
        <v>71</v>
      </c>
      <c r="AU5818" s="26" t="s">
        <v>63</v>
      </c>
      <c r="AV5818" s="26" t="s">
        <v>63</v>
      </c>
      <c r="AW5818" s="26" t="s">
        <v>63</v>
      </c>
      <c r="AX5818" s="26" t="s">
        <v>63</v>
      </c>
      <c r="AY5818" s="26">
        <v>43.842556000000002</v>
      </c>
      <c r="AZ5818" s="26">
        <v>-101.240939999999</v>
      </c>
      <c r="BA5818" s="26" t="s">
        <v>490</v>
      </c>
      <c r="BB5818" s="26" t="s">
        <v>811</v>
      </c>
      <c r="BC5818" s="26" t="s">
        <v>759</v>
      </c>
      <c r="BD5818" s="26" t="s">
        <v>1352</v>
      </c>
      <c r="BE5818" s="26"/>
      <c r="BF5818" s="26" t="s">
        <v>68</v>
      </c>
      <c r="BG5818" s="26" t="s">
        <v>68</v>
      </c>
      <c r="BH5818" s="26" t="s">
        <v>175</v>
      </c>
      <c r="BI5818" s="26">
        <v>12</v>
      </c>
      <c r="BJ5818" s="26" t="s">
        <v>217</v>
      </c>
    </row>
    <row r="5819" spans="36:62" x14ac:dyDescent="0.25">
      <c r="AJ5819" s="26">
        <v>868</v>
      </c>
      <c r="AK5819" s="26">
        <v>1921085</v>
      </c>
      <c r="AL5819" s="264">
        <v>43811.42291666667</v>
      </c>
      <c r="AM5819" s="26" t="s">
        <v>573</v>
      </c>
      <c r="AN5819" s="26" t="s">
        <v>63</v>
      </c>
      <c r="AO5819" s="26" t="s">
        <v>1299</v>
      </c>
      <c r="AP5819" s="26" t="s">
        <v>159</v>
      </c>
      <c r="AQ5819" s="26">
        <v>0</v>
      </c>
      <c r="AR5819" s="26">
        <v>83</v>
      </c>
      <c r="AS5819" s="26" t="s">
        <v>151</v>
      </c>
      <c r="AT5819" s="26" t="s">
        <v>71</v>
      </c>
      <c r="AU5819" s="26" t="s">
        <v>63</v>
      </c>
      <c r="AV5819" s="26" t="s">
        <v>63</v>
      </c>
      <c r="AW5819" s="26" t="s">
        <v>63</v>
      </c>
      <c r="AX5819" s="26" t="s">
        <v>63</v>
      </c>
      <c r="AY5819" s="26">
        <v>43.573988</v>
      </c>
      <c r="AZ5819" s="26">
        <v>-100.750005</v>
      </c>
      <c r="BA5819" s="26" t="s">
        <v>486</v>
      </c>
      <c r="BB5819" s="26" t="s">
        <v>672</v>
      </c>
      <c r="BC5819" s="26" t="s">
        <v>1581</v>
      </c>
      <c r="BD5819" s="26" t="s">
        <v>68</v>
      </c>
      <c r="BE5819" s="26"/>
      <c r="BF5819" s="26" t="s">
        <v>68</v>
      </c>
      <c r="BG5819" s="26" t="s">
        <v>68</v>
      </c>
      <c r="BH5819" s="26" t="s">
        <v>175</v>
      </c>
      <c r="BI5819" s="26">
        <v>12</v>
      </c>
      <c r="BJ5819" s="26" t="s">
        <v>20</v>
      </c>
    </row>
    <row r="5820" spans="36:62" x14ac:dyDescent="0.25">
      <c r="AJ5820" s="26">
        <v>869</v>
      </c>
      <c r="AK5820" s="26">
        <v>2009061</v>
      </c>
      <c r="AL5820" s="264">
        <v>44045.8125</v>
      </c>
      <c r="AM5820" s="26" t="s">
        <v>565</v>
      </c>
      <c r="AN5820" s="26" t="s">
        <v>63</v>
      </c>
      <c r="AO5820" s="26" t="s">
        <v>156</v>
      </c>
      <c r="AP5820" s="26" t="s">
        <v>159</v>
      </c>
      <c r="AQ5820" s="26">
        <v>0</v>
      </c>
      <c r="AR5820" s="26">
        <v>83</v>
      </c>
      <c r="AS5820" s="26" t="s">
        <v>151</v>
      </c>
      <c r="AT5820" s="26" t="s">
        <v>71</v>
      </c>
      <c r="AU5820" s="26" t="s">
        <v>63</v>
      </c>
      <c r="AV5820" s="26" t="s">
        <v>63</v>
      </c>
      <c r="AW5820" s="26" t="s">
        <v>63</v>
      </c>
      <c r="AX5820" s="26" t="s">
        <v>63</v>
      </c>
      <c r="AY5820" s="26">
        <v>43.720663000000002</v>
      </c>
      <c r="AZ5820" s="26">
        <v>-100.681432999999</v>
      </c>
      <c r="BA5820" s="26" t="s">
        <v>208</v>
      </c>
      <c r="BB5820" s="26" t="s">
        <v>157</v>
      </c>
      <c r="BC5820" s="26" t="s">
        <v>162</v>
      </c>
      <c r="BD5820" s="26" t="s">
        <v>68</v>
      </c>
      <c r="BE5820" s="26" t="s">
        <v>161</v>
      </c>
      <c r="BF5820" s="26" t="s">
        <v>68</v>
      </c>
      <c r="BG5820" s="26" t="s">
        <v>68</v>
      </c>
      <c r="BH5820" s="26" t="s">
        <v>160</v>
      </c>
      <c r="BI5820" s="26">
        <v>12</v>
      </c>
      <c r="BJ5820" s="26" t="s">
        <v>217</v>
      </c>
    </row>
    <row r="5821" spans="36:62" x14ac:dyDescent="0.25">
      <c r="AJ5821" s="26">
        <v>870</v>
      </c>
      <c r="AK5821" s="26">
        <v>2009066</v>
      </c>
      <c r="AL5821" s="264">
        <v>44043.75</v>
      </c>
      <c r="AM5821" s="26" t="s">
        <v>147</v>
      </c>
      <c r="AN5821" s="26" t="s">
        <v>63</v>
      </c>
      <c r="AO5821" s="26" t="s">
        <v>204</v>
      </c>
      <c r="AP5821" s="26" t="s">
        <v>159</v>
      </c>
      <c r="AQ5821" s="26">
        <v>0</v>
      </c>
      <c r="AR5821" s="26">
        <v>90</v>
      </c>
      <c r="AS5821" s="26" t="s">
        <v>151</v>
      </c>
      <c r="AT5821" s="26" t="s">
        <v>619</v>
      </c>
      <c r="AU5821" s="26" t="s">
        <v>63</v>
      </c>
      <c r="AV5821" s="26" t="s">
        <v>63</v>
      </c>
      <c r="AW5821" s="26" t="s">
        <v>63</v>
      </c>
      <c r="AX5821" s="26" t="s">
        <v>63</v>
      </c>
      <c r="AY5821" s="26">
        <v>43.852046000000001</v>
      </c>
      <c r="AZ5821" s="26">
        <v>-101.392978999999</v>
      </c>
      <c r="BA5821" s="26" t="s">
        <v>37</v>
      </c>
      <c r="BB5821" s="26" t="s">
        <v>609</v>
      </c>
      <c r="BC5821" s="26" t="s">
        <v>68</v>
      </c>
      <c r="BD5821" s="26" t="s">
        <v>68</v>
      </c>
      <c r="BE5821" s="26"/>
      <c r="BF5821" s="26" t="s">
        <v>68</v>
      </c>
      <c r="BG5821" s="26" t="s">
        <v>209</v>
      </c>
      <c r="BH5821" s="26" t="s">
        <v>160</v>
      </c>
      <c r="BI5821" s="26">
        <v>12</v>
      </c>
      <c r="BJ5821" s="26" t="s">
        <v>20</v>
      </c>
    </row>
    <row r="5822" spans="36:62" x14ac:dyDescent="0.25">
      <c r="AJ5822" s="26">
        <v>871</v>
      </c>
      <c r="AK5822" s="26">
        <v>2009067</v>
      </c>
      <c r="AL5822" s="264">
        <v>44046.256944444445</v>
      </c>
      <c r="AM5822" s="26" t="s">
        <v>565</v>
      </c>
      <c r="AN5822" s="26" t="s">
        <v>63</v>
      </c>
      <c r="AO5822" s="26" t="s">
        <v>156</v>
      </c>
      <c r="AP5822" s="26" t="s">
        <v>159</v>
      </c>
      <c r="AQ5822" s="26">
        <v>0</v>
      </c>
      <c r="AR5822" s="26">
        <v>90</v>
      </c>
      <c r="AS5822" s="26" t="s">
        <v>151</v>
      </c>
      <c r="AT5822" s="26" t="s">
        <v>71</v>
      </c>
      <c r="AU5822" s="26" t="s">
        <v>63</v>
      </c>
      <c r="AV5822" s="26" t="s">
        <v>63</v>
      </c>
      <c r="AW5822" s="26" t="s">
        <v>63</v>
      </c>
      <c r="AX5822" s="26" t="s">
        <v>63</v>
      </c>
      <c r="AY5822" s="26">
        <v>43.886530999999898</v>
      </c>
      <c r="AZ5822" s="26">
        <v>-100.820645999999</v>
      </c>
      <c r="BA5822" s="26" t="s">
        <v>491</v>
      </c>
      <c r="BB5822" s="26" t="s">
        <v>611</v>
      </c>
      <c r="BC5822" s="26" t="s">
        <v>680</v>
      </c>
      <c r="BD5822" s="26" t="s">
        <v>68</v>
      </c>
      <c r="BE5822" s="26" t="s">
        <v>644</v>
      </c>
      <c r="BF5822" s="26" t="s">
        <v>68</v>
      </c>
      <c r="BG5822" s="26" t="s">
        <v>68</v>
      </c>
      <c r="BH5822" s="26" t="s">
        <v>646</v>
      </c>
      <c r="BI5822" s="26">
        <v>12</v>
      </c>
      <c r="BJ5822" s="26" t="s">
        <v>217</v>
      </c>
    </row>
    <row r="5823" spans="36:62" x14ac:dyDescent="0.25">
      <c r="AJ5823" s="26">
        <v>872</v>
      </c>
      <c r="AK5823" s="26">
        <v>2009068</v>
      </c>
      <c r="AL5823" s="264">
        <v>44050.34652777778</v>
      </c>
      <c r="AM5823" s="26" t="s">
        <v>147</v>
      </c>
      <c r="AN5823" s="26" t="s">
        <v>63</v>
      </c>
      <c r="AO5823" s="26"/>
      <c r="AP5823" s="26"/>
      <c r="AQ5823" s="26">
        <v>-1</v>
      </c>
      <c r="AR5823" s="26">
        <v>248</v>
      </c>
      <c r="AS5823" s="26" t="s">
        <v>151</v>
      </c>
      <c r="AT5823" s="26" t="s">
        <v>71</v>
      </c>
      <c r="AU5823" s="26" t="s">
        <v>63</v>
      </c>
      <c r="AV5823" s="26" t="s">
        <v>63</v>
      </c>
      <c r="AW5823" s="26" t="s">
        <v>63</v>
      </c>
      <c r="AX5823" s="26" t="s">
        <v>63</v>
      </c>
      <c r="AY5823" s="26">
        <v>43.840330000000002</v>
      </c>
      <c r="AZ5823" s="26">
        <v>-101.240801</v>
      </c>
      <c r="BA5823" s="26" t="s">
        <v>185</v>
      </c>
      <c r="BB5823" s="26" t="s">
        <v>609</v>
      </c>
      <c r="BC5823" s="26" t="s">
        <v>167</v>
      </c>
      <c r="BD5823" s="26" t="s">
        <v>154</v>
      </c>
      <c r="BE5823" s="26"/>
      <c r="BF5823" s="26" t="s">
        <v>99</v>
      </c>
      <c r="BG5823" s="26" t="s">
        <v>167</v>
      </c>
      <c r="BH5823" s="26" t="s">
        <v>99</v>
      </c>
      <c r="BI5823" s="26">
        <v>12</v>
      </c>
      <c r="BJ5823" s="26" t="s">
        <v>217</v>
      </c>
    </row>
    <row r="5824" spans="36:62" x14ac:dyDescent="0.25">
      <c r="AJ5824" s="26">
        <v>873</v>
      </c>
      <c r="AK5824" s="26">
        <v>2009171</v>
      </c>
      <c r="AL5824" s="264">
        <v>44049.864583333336</v>
      </c>
      <c r="AM5824" s="26" t="s">
        <v>147</v>
      </c>
      <c r="AN5824" s="26" t="s">
        <v>63</v>
      </c>
      <c r="AO5824" s="26" t="s">
        <v>173</v>
      </c>
      <c r="AP5824" s="26" t="s">
        <v>159</v>
      </c>
      <c r="AQ5824" s="26">
        <v>0</v>
      </c>
      <c r="AR5824" s="26">
        <v>90</v>
      </c>
      <c r="AS5824" s="26" t="s">
        <v>151</v>
      </c>
      <c r="AT5824" s="26" t="s">
        <v>71</v>
      </c>
      <c r="AU5824" s="26" t="s">
        <v>63</v>
      </c>
      <c r="AV5824" s="26" t="s">
        <v>63</v>
      </c>
      <c r="AW5824" s="26" t="s">
        <v>63</v>
      </c>
      <c r="AX5824" s="26" t="s">
        <v>63</v>
      </c>
      <c r="AY5824" s="26">
        <v>43.836277000000003</v>
      </c>
      <c r="AZ5824" s="26">
        <v>-101.549510999999</v>
      </c>
      <c r="BA5824" s="26" t="s">
        <v>37</v>
      </c>
      <c r="BB5824" s="26" t="s">
        <v>609</v>
      </c>
      <c r="BC5824" s="26" t="s">
        <v>667</v>
      </c>
      <c r="BD5824" s="26" t="s">
        <v>68</v>
      </c>
      <c r="BE5824" s="26"/>
      <c r="BF5824" s="26" t="s">
        <v>675</v>
      </c>
      <c r="BG5824" s="26" t="s">
        <v>68</v>
      </c>
      <c r="BH5824" s="26" t="s">
        <v>160</v>
      </c>
      <c r="BI5824" s="26">
        <v>12</v>
      </c>
      <c r="BJ5824" s="26" t="s">
        <v>217</v>
      </c>
    </row>
    <row r="5825" spans="36:62" x14ac:dyDescent="0.25">
      <c r="AJ5825" s="26">
        <v>874</v>
      </c>
      <c r="AK5825" s="26">
        <v>2009180</v>
      </c>
      <c r="AL5825" s="264">
        <v>44053.478472222225</v>
      </c>
      <c r="AM5825" s="26" t="s">
        <v>147</v>
      </c>
      <c r="AN5825" s="26" t="s">
        <v>63</v>
      </c>
      <c r="AO5825" s="26" t="s">
        <v>156</v>
      </c>
      <c r="AP5825" s="26" t="s">
        <v>159</v>
      </c>
      <c r="AQ5825" s="26">
        <v>0</v>
      </c>
      <c r="AR5825" s="26">
        <v>90</v>
      </c>
      <c r="AS5825" s="26" t="s">
        <v>151</v>
      </c>
      <c r="AT5825" s="26" t="s">
        <v>71</v>
      </c>
      <c r="AU5825" s="26" t="s">
        <v>63</v>
      </c>
      <c r="AV5825" s="26" t="s">
        <v>63</v>
      </c>
      <c r="AW5825" s="26" t="s">
        <v>63</v>
      </c>
      <c r="AX5825" s="26" t="s">
        <v>63</v>
      </c>
      <c r="AY5825" s="26">
        <v>43.901192000000002</v>
      </c>
      <c r="AZ5825" s="26">
        <v>-101.069327999999</v>
      </c>
      <c r="BA5825" s="26" t="s">
        <v>493</v>
      </c>
      <c r="BB5825" s="26" t="s">
        <v>609</v>
      </c>
      <c r="BC5825" s="26" t="s">
        <v>708</v>
      </c>
      <c r="BD5825" s="26" t="s">
        <v>1352</v>
      </c>
      <c r="BE5825" s="26"/>
      <c r="BF5825" s="26" t="s">
        <v>68</v>
      </c>
      <c r="BG5825" s="26" t="s">
        <v>68</v>
      </c>
      <c r="BH5825" s="26" t="s">
        <v>175</v>
      </c>
      <c r="BI5825" s="26">
        <v>12</v>
      </c>
      <c r="BJ5825" s="26" t="s">
        <v>217</v>
      </c>
    </row>
    <row r="5826" spans="36:62" x14ac:dyDescent="0.25">
      <c r="AJ5826" s="26">
        <v>875</v>
      </c>
      <c r="AK5826" s="26">
        <v>2008694</v>
      </c>
      <c r="AL5826" s="264">
        <v>43917.777777777781</v>
      </c>
      <c r="AM5826" s="26" t="s">
        <v>573</v>
      </c>
      <c r="AN5826" s="26" t="s">
        <v>63</v>
      </c>
      <c r="AO5826" s="26"/>
      <c r="AP5826" s="26"/>
      <c r="AQ5826" s="26">
        <v>-1</v>
      </c>
      <c r="AR5826" s="26">
        <v>44</v>
      </c>
      <c r="AS5826" s="26" t="s">
        <v>151</v>
      </c>
      <c r="AT5826" s="26" t="s">
        <v>71</v>
      </c>
      <c r="AU5826" s="26" t="s">
        <v>63</v>
      </c>
      <c r="AV5826" s="26" t="s">
        <v>63</v>
      </c>
      <c r="AW5826" s="26" t="s">
        <v>63</v>
      </c>
      <c r="AX5826" s="26" t="s">
        <v>63</v>
      </c>
      <c r="AY5826" s="26">
        <v>43.575149000000003</v>
      </c>
      <c r="AZ5826" s="26">
        <v>-101.118476</v>
      </c>
      <c r="BA5826" s="26" t="s">
        <v>158</v>
      </c>
      <c r="BB5826" s="26" t="s">
        <v>611</v>
      </c>
      <c r="BC5826" s="26" t="s">
        <v>167</v>
      </c>
      <c r="BD5826" s="26" t="s">
        <v>154</v>
      </c>
      <c r="BE5826" s="26"/>
      <c r="BF5826" s="26" t="s">
        <v>99</v>
      </c>
      <c r="BG5826" s="26" t="s">
        <v>167</v>
      </c>
      <c r="BH5826" s="26" t="s">
        <v>99</v>
      </c>
      <c r="BI5826" s="26">
        <v>12</v>
      </c>
      <c r="BJ5826" s="26" t="s">
        <v>217</v>
      </c>
    </row>
    <row r="5827" spans="36:62" x14ac:dyDescent="0.25">
      <c r="AJ5827" s="26">
        <v>876</v>
      </c>
      <c r="AK5827" s="26">
        <v>2008734</v>
      </c>
      <c r="AL5827" s="264">
        <v>44045.166666666664</v>
      </c>
      <c r="AM5827" s="26" t="s">
        <v>565</v>
      </c>
      <c r="AN5827" s="26" t="s">
        <v>63</v>
      </c>
      <c r="AO5827" s="26"/>
      <c r="AP5827" s="26"/>
      <c r="AQ5827" s="26">
        <v>-1</v>
      </c>
      <c r="AR5827" s="26">
        <v>90</v>
      </c>
      <c r="AS5827" s="26" t="s">
        <v>151</v>
      </c>
      <c r="AT5827" s="26" t="s">
        <v>71</v>
      </c>
      <c r="AU5827" s="26" t="s">
        <v>63</v>
      </c>
      <c r="AV5827" s="26" t="s">
        <v>63</v>
      </c>
      <c r="AW5827" s="26" t="s">
        <v>63</v>
      </c>
      <c r="AX5827" s="26" t="s">
        <v>63</v>
      </c>
      <c r="AY5827" s="26">
        <v>43.894162999999899</v>
      </c>
      <c r="AZ5827" s="26">
        <v>-100.9021</v>
      </c>
      <c r="BA5827" s="26" t="s">
        <v>485</v>
      </c>
      <c r="BB5827" s="26" t="s">
        <v>609</v>
      </c>
      <c r="BC5827" s="26" t="s">
        <v>167</v>
      </c>
      <c r="BD5827" s="26" t="s">
        <v>154</v>
      </c>
      <c r="BE5827" s="26"/>
      <c r="BF5827" s="26" t="s">
        <v>99</v>
      </c>
      <c r="BG5827" s="26" t="s">
        <v>167</v>
      </c>
      <c r="BH5827" s="26" t="s">
        <v>99</v>
      </c>
      <c r="BI5827" s="26">
        <v>12</v>
      </c>
      <c r="BJ5827" s="26" t="s">
        <v>217</v>
      </c>
    </row>
    <row r="5828" spans="36:62" x14ac:dyDescent="0.25">
      <c r="AJ5828" s="26">
        <v>877</v>
      </c>
      <c r="AK5828" s="26">
        <v>2009352</v>
      </c>
      <c r="AL5828" s="264">
        <v>44055.395833333336</v>
      </c>
      <c r="AM5828" s="26" t="s">
        <v>147</v>
      </c>
      <c r="AN5828" s="26" t="s">
        <v>63</v>
      </c>
      <c r="AO5828" s="26" t="s">
        <v>204</v>
      </c>
      <c r="AP5828" s="26" t="s">
        <v>159</v>
      </c>
      <c r="AQ5828" s="26">
        <v>0</v>
      </c>
      <c r="AR5828" s="26">
        <v>90</v>
      </c>
      <c r="AS5828" s="26" t="s">
        <v>151</v>
      </c>
      <c r="AT5828" s="26" t="s">
        <v>71</v>
      </c>
      <c r="AU5828" s="26" t="s">
        <v>63</v>
      </c>
      <c r="AV5828" s="26" t="s">
        <v>63</v>
      </c>
      <c r="AW5828" s="26" t="s">
        <v>63</v>
      </c>
      <c r="AX5828" s="26" t="s">
        <v>63</v>
      </c>
      <c r="AY5828" s="26">
        <v>43.842613999999898</v>
      </c>
      <c r="AZ5828" s="26">
        <v>-101.255154</v>
      </c>
      <c r="BA5828" s="26" t="s">
        <v>37</v>
      </c>
      <c r="BB5828" s="26" t="s">
        <v>611</v>
      </c>
      <c r="BC5828" s="26" t="s">
        <v>667</v>
      </c>
      <c r="BD5828" s="26" t="s">
        <v>68</v>
      </c>
      <c r="BE5828" s="26"/>
      <c r="BF5828" s="26" t="s">
        <v>68</v>
      </c>
      <c r="BG5828" s="26" t="s">
        <v>68</v>
      </c>
      <c r="BH5828" s="26" t="s">
        <v>160</v>
      </c>
      <c r="BI5828" s="26">
        <v>12</v>
      </c>
      <c r="BJ5828" s="26" t="s">
        <v>20</v>
      </c>
    </row>
    <row r="5829" spans="36:62" x14ac:dyDescent="0.25">
      <c r="AJ5829" s="26">
        <v>878</v>
      </c>
      <c r="AK5829" s="26">
        <v>2009354</v>
      </c>
      <c r="AL5829" s="264">
        <v>44053.461805555555</v>
      </c>
      <c r="AM5829" s="26" t="s">
        <v>147</v>
      </c>
      <c r="AN5829" s="26" t="s">
        <v>63</v>
      </c>
      <c r="AO5829" s="26" t="s">
        <v>156</v>
      </c>
      <c r="AP5829" s="26" t="s">
        <v>159</v>
      </c>
      <c r="AQ5829" s="26">
        <v>0</v>
      </c>
      <c r="AR5829" s="26">
        <v>90</v>
      </c>
      <c r="AS5829" s="26" t="s">
        <v>151</v>
      </c>
      <c r="AT5829" s="26" t="s">
        <v>71</v>
      </c>
      <c r="AU5829" s="26" t="s">
        <v>63</v>
      </c>
      <c r="AV5829" s="26" t="s">
        <v>63</v>
      </c>
      <c r="AW5829" s="26" t="s">
        <v>63</v>
      </c>
      <c r="AX5829" s="26" t="s">
        <v>63</v>
      </c>
      <c r="AY5829" s="26">
        <v>43.848030000000001</v>
      </c>
      <c r="AZ5829" s="26">
        <v>-101.21312500000001</v>
      </c>
      <c r="BA5829" s="26" t="s">
        <v>483</v>
      </c>
      <c r="BB5829" s="26" t="s">
        <v>811</v>
      </c>
      <c r="BC5829" s="26" t="s">
        <v>68</v>
      </c>
      <c r="BD5829" s="26" t="s">
        <v>68</v>
      </c>
      <c r="BE5829" s="26" t="s">
        <v>1178</v>
      </c>
      <c r="BF5829" s="26" t="s">
        <v>769</v>
      </c>
      <c r="BG5829" s="26" t="s">
        <v>68</v>
      </c>
      <c r="BH5829" s="26" t="s">
        <v>175</v>
      </c>
      <c r="BI5829" s="26">
        <v>12</v>
      </c>
      <c r="BJ5829" s="26" t="s">
        <v>217</v>
      </c>
    </row>
    <row r="5830" spans="36:62" x14ac:dyDescent="0.25">
      <c r="AJ5830" s="26">
        <v>879</v>
      </c>
      <c r="AK5830" s="26">
        <v>2008775</v>
      </c>
      <c r="AL5830" s="264">
        <v>43950.895138888889</v>
      </c>
      <c r="AM5830" s="26" t="s">
        <v>573</v>
      </c>
      <c r="AN5830" s="26" t="s">
        <v>63</v>
      </c>
      <c r="AO5830" s="26"/>
      <c r="AP5830" s="26"/>
      <c r="AQ5830" s="26">
        <v>-1</v>
      </c>
      <c r="AR5830" s="26">
        <v>83</v>
      </c>
      <c r="AS5830" s="26" t="s">
        <v>151</v>
      </c>
      <c r="AT5830" s="26" t="s">
        <v>71</v>
      </c>
      <c r="AU5830" s="26" t="s">
        <v>63</v>
      </c>
      <c r="AV5830" s="26" t="s">
        <v>63</v>
      </c>
      <c r="AW5830" s="26" t="s">
        <v>63</v>
      </c>
      <c r="AX5830" s="26" t="s">
        <v>63</v>
      </c>
      <c r="AY5830" s="26">
        <v>43.552053000000001</v>
      </c>
      <c r="AZ5830" s="26">
        <v>-100.74670500000001</v>
      </c>
      <c r="BA5830" s="26" t="s">
        <v>166</v>
      </c>
      <c r="BB5830" s="26" t="s">
        <v>157</v>
      </c>
      <c r="BC5830" s="26" t="s">
        <v>167</v>
      </c>
      <c r="BD5830" s="26" t="s">
        <v>154</v>
      </c>
      <c r="BE5830" s="26"/>
      <c r="BF5830" s="26" t="s">
        <v>99</v>
      </c>
      <c r="BG5830" s="26" t="s">
        <v>167</v>
      </c>
      <c r="BH5830" s="26" t="s">
        <v>99</v>
      </c>
      <c r="BI5830" s="26">
        <v>12</v>
      </c>
      <c r="BJ5830" s="26" t="s">
        <v>217</v>
      </c>
    </row>
    <row r="5831" spans="36:62" x14ac:dyDescent="0.25">
      <c r="AJ5831" s="26">
        <v>880</v>
      </c>
      <c r="AK5831" s="26">
        <v>2008745</v>
      </c>
      <c r="AL5831" s="264">
        <v>44043.525000000001</v>
      </c>
      <c r="AM5831" s="26" t="s">
        <v>147</v>
      </c>
      <c r="AN5831" s="26" t="s">
        <v>63</v>
      </c>
      <c r="AO5831" s="26" t="s">
        <v>156</v>
      </c>
      <c r="AP5831" s="26" t="s">
        <v>713</v>
      </c>
      <c r="AQ5831" s="26">
        <v>0</v>
      </c>
      <c r="AR5831" s="26">
        <v>90</v>
      </c>
      <c r="AS5831" s="26" t="s">
        <v>151</v>
      </c>
      <c r="AT5831" s="26" t="s">
        <v>71</v>
      </c>
      <c r="AU5831" s="26" t="s">
        <v>63</v>
      </c>
      <c r="AV5831" s="26" t="s">
        <v>63</v>
      </c>
      <c r="AW5831" s="26" t="s">
        <v>63</v>
      </c>
      <c r="AX5831" s="26" t="s">
        <v>63</v>
      </c>
      <c r="AY5831" s="26">
        <v>43.867562999999897</v>
      </c>
      <c r="AZ5831" s="26">
        <v>-101.171790999999</v>
      </c>
      <c r="BA5831" s="26" t="s">
        <v>158</v>
      </c>
      <c r="BB5831" s="26" t="s">
        <v>611</v>
      </c>
      <c r="BC5831" s="26" t="s">
        <v>68</v>
      </c>
      <c r="BD5831" s="26" t="s">
        <v>717</v>
      </c>
      <c r="BE5831" s="26"/>
      <c r="BF5831" s="26" t="s">
        <v>68</v>
      </c>
      <c r="BG5831" s="26" t="s">
        <v>68</v>
      </c>
      <c r="BH5831" s="26" t="s">
        <v>175</v>
      </c>
      <c r="BI5831" s="26">
        <v>12</v>
      </c>
      <c r="BJ5831" s="26" t="s">
        <v>217</v>
      </c>
    </row>
    <row r="5832" spans="36:62" x14ac:dyDescent="0.25">
      <c r="AJ5832" s="26">
        <v>881</v>
      </c>
      <c r="AK5832" s="26">
        <v>2008772</v>
      </c>
      <c r="AL5832" s="264">
        <v>43955.95208333333</v>
      </c>
      <c r="AM5832" s="26" t="s">
        <v>565</v>
      </c>
      <c r="AN5832" s="26" t="s">
        <v>63</v>
      </c>
      <c r="AO5832" s="26"/>
      <c r="AP5832" s="26"/>
      <c r="AQ5832" s="26">
        <v>-1</v>
      </c>
      <c r="AR5832" s="26">
        <v>90</v>
      </c>
      <c r="AS5832" s="26" t="s">
        <v>151</v>
      </c>
      <c r="AT5832" s="26" t="s">
        <v>74</v>
      </c>
      <c r="AU5832" s="26" t="s">
        <v>63</v>
      </c>
      <c r="AV5832" s="26" t="s">
        <v>63</v>
      </c>
      <c r="AW5832" s="26" t="s">
        <v>63</v>
      </c>
      <c r="AX5832" s="26" t="s">
        <v>63</v>
      </c>
      <c r="AY5832" s="26">
        <v>43.9009369999999</v>
      </c>
      <c r="AZ5832" s="26">
        <v>-101.001499999999</v>
      </c>
      <c r="BA5832" s="26" t="s">
        <v>158</v>
      </c>
      <c r="BB5832" s="26" t="s">
        <v>611</v>
      </c>
      <c r="BC5832" s="26" t="s">
        <v>167</v>
      </c>
      <c r="BD5832" s="26" t="s">
        <v>154</v>
      </c>
      <c r="BE5832" s="26"/>
      <c r="BF5832" s="26" t="s">
        <v>99</v>
      </c>
      <c r="BG5832" s="26" t="s">
        <v>167</v>
      </c>
      <c r="BH5832" s="26" t="s">
        <v>99</v>
      </c>
      <c r="BI5832" s="26">
        <v>12</v>
      </c>
      <c r="BJ5832" s="26" t="s">
        <v>217</v>
      </c>
    </row>
    <row r="5833" spans="36:62" x14ac:dyDescent="0.25">
      <c r="AJ5833" s="26">
        <v>882</v>
      </c>
      <c r="AK5833" s="26">
        <v>2009438</v>
      </c>
      <c r="AL5833" s="264">
        <v>44058.311111111114</v>
      </c>
      <c r="AM5833" s="26" t="s">
        <v>147</v>
      </c>
      <c r="AN5833" s="26" t="s">
        <v>63</v>
      </c>
      <c r="AO5833" s="26" t="s">
        <v>156</v>
      </c>
      <c r="AP5833" s="26" t="s">
        <v>159</v>
      </c>
      <c r="AQ5833" s="26">
        <v>0</v>
      </c>
      <c r="AR5833" s="26">
        <v>90</v>
      </c>
      <c r="AS5833" s="26" t="s">
        <v>151</v>
      </c>
      <c r="AT5833" s="26" t="s">
        <v>71</v>
      </c>
      <c r="AU5833" s="26" t="s">
        <v>63</v>
      </c>
      <c r="AV5833" s="26" t="s">
        <v>69</v>
      </c>
      <c r="AW5833" s="26" t="s">
        <v>63</v>
      </c>
      <c r="AX5833" s="26" t="s">
        <v>63</v>
      </c>
      <c r="AY5833" s="26">
        <v>43.850703000000003</v>
      </c>
      <c r="AZ5833" s="26">
        <v>-101.371178999999</v>
      </c>
      <c r="BA5833" s="26" t="s">
        <v>185</v>
      </c>
      <c r="BB5833" s="26" t="s">
        <v>611</v>
      </c>
      <c r="BC5833" s="26" t="s">
        <v>1025</v>
      </c>
      <c r="BD5833" s="26" t="s">
        <v>68</v>
      </c>
      <c r="BE5833" s="26" t="s">
        <v>644</v>
      </c>
      <c r="BF5833" s="26" t="s">
        <v>68</v>
      </c>
      <c r="BG5833" s="26" t="s">
        <v>68</v>
      </c>
      <c r="BH5833" s="26" t="s">
        <v>160</v>
      </c>
      <c r="BI5833" s="26">
        <v>12</v>
      </c>
      <c r="BJ5833" s="26" t="s">
        <v>217</v>
      </c>
    </row>
    <row r="5834" spans="36:62" x14ac:dyDescent="0.25">
      <c r="AJ5834" s="26">
        <v>883</v>
      </c>
      <c r="AK5834" s="26">
        <v>2009447</v>
      </c>
      <c r="AL5834" s="264">
        <v>44056.609722222223</v>
      </c>
      <c r="AM5834" s="26" t="s">
        <v>565</v>
      </c>
      <c r="AN5834" s="26" t="s">
        <v>63</v>
      </c>
      <c r="AO5834" s="26" t="s">
        <v>156</v>
      </c>
      <c r="AP5834" s="26" t="s">
        <v>159</v>
      </c>
      <c r="AQ5834" s="26">
        <v>0</v>
      </c>
      <c r="AR5834" s="26">
        <v>90</v>
      </c>
      <c r="AS5834" s="26" t="s">
        <v>151</v>
      </c>
      <c r="AT5834" s="26" t="s">
        <v>71</v>
      </c>
      <c r="AU5834" s="26" t="s">
        <v>63</v>
      </c>
      <c r="AV5834" s="26" t="s">
        <v>63</v>
      </c>
      <c r="AW5834" s="26" t="s">
        <v>63</v>
      </c>
      <c r="AX5834" s="26" t="s">
        <v>63</v>
      </c>
      <c r="AY5834" s="26">
        <v>43.889588000000003</v>
      </c>
      <c r="AZ5834" s="26">
        <v>-100.891319999999</v>
      </c>
      <c r="BA5834" s="26" t="s">
        <v>185</v>
      </c>
      <c r="BB5834" s="26" t="s">
        <v>611</v>
      </c>
      <c r="BC5834" s="26" t="s">
        <v>68</v>
      </c>
      <c r="BD5834" s="26" t="s">
        <v>68</v>
      </c>
      <c r="BE5834" s="26"/>
      <c r="BF5834" s="26" t="s">
        <v>68</v>
      </c>
      <c r="BG5834" s="26" t="s">
        <v>68</v>
      </c>
      <c r="BH5834" s="26" t="s">
        <v>146</v>
      </c>
      <c r="BI5834" s="26">
        <v>12</v>
      </c>
      <c r="BJ5834" s="26" t="s">
        <v>217</v>
      </c>
    </row>
    <row r="5835" spans="36:62" x14ac:dyDescent="0.25">
      <c r="AJ5835" s="26">
        <v>884</v>
      </c>
      <c r="AK5835" s="26">
        <v>2009448</v>
      </c>
      <c r="AL5835" s="264">
        <v>44057.478472222225</v>
      </c>
      <c r="AM5835" s="26" t="s">
        <v>147</v>
      </c>
      <c r="AN5835" s="26" t="s">
        <v>63</v>
      </c>
      <c r="AO5835" s="26" t="s">
        <v>204</v>
      </c>
      <c r="AP5835" s="26" t="s">
        <v>159</v>
      </c>
      <c r="AQ5835" s="26">
        <v>0</v>
      </c>
      <c r="AR5835" s="26">
        <v>90</v>
      </c>
      <c r="AS5835" s="26" t="s">
        <v>151</v>
      </c>
      <c r="AT5835" s="26" t="s">
        <v>71</v>
      </c>
      <c r="AU5835" s="26" t="s">
        <v>63</v>
      </c>
      <c r="AV5835" s="26" t="s">
        <v>63</v>
      </c>
      <c r="AW5835" s="26" t="s">
        <v>63</v>
      </c>
      <c r="AX5835" s="26" t="s">
        <v>63</v>
      </c>
      <c r="AY5835" s="26">
        <v>43.897981000000001</v>
      </c>
      <c r="AZ5835" s="26">
        <v>-101.102952</v>
      </c>
      <c r="BA5835" s="26" t="s">
        <v>37</v>
      </c>
      <c r="BB5835" s="26" t="s">
        <v>611</v>
      </c>
      <c r="BC5835" s="26" t="s">
        <v>68</v>
      </c>
      <c r="BD5835" s="26" t="s">
        <v>68</v>
      </c>
      <c r="BE5835" s="26"/>
      <c r="BF5835" s="26" t="s">
        <v>68</v>
      </c>
      <c r="BG5835" s="26" t="s">
        <v>68</v>
      </c>
      <c r="BH5835" s="26" t="s">
        <v>160</v>
      </c>
      <c r="BI5835" s="26">
        <v>12</v>
      </c>
      <c r="BJ5835" s="26" t="s">
        <v>20</v>
      </c>
    </row>
    <row r="5836" spans="36:62" x14ac:dyDescent="0.25">
      <c r="AJ5836" s="26">
        <v>885</v>
      </c>
      <c r="AK5836" s="26">
        <v>2009552</v>
      </c>
      <c r="AL5836" s="264">
        <v>44034.041666666664</v>
      </c>
      <c r="AM5836" s="26" t="s">
        <v>573</v>
      </c>
      <c r="AN5836" s="26" t="s">
        <v>63</v>
      </c>
      <c r="AO5836" s="26"/>
      <c r="AP5836" s="26" t="s">
        <v>159</v>
      </c>
      <c r="AQ5836" s="26">
        <v>0</v>
      </c>
      <c r="AR5836" s="26">
        <v>44</v>
      </c>
      <c r="AS5836" s="26" t="s">
        <v>151</v>
      </c>
      <c r="AT5836" s="26" t="s">
        <v>71</v>
      </c>
      <c r="AU5836" s="26" t="s">
        <v>63</v>
      </c>
      <c r="AV5836" s="26" t="s">
        <v>63</v>
      </c>
      <c r="AW5836" s="26" t="s">
        <v>63</v>
      </c>
      <c r="AX5836" s="26" t="s">
        <v>63</v>
      </c>
      <c r="AY5836" s="26">
        <v>43.573337000000002</v>
      </c>
      <c r="AZ5836" s="26">
        <v>-101.150244</v>
      </c>
      <c r="BA5836" s="26" t="s">
        <v>166</v>
      </c>
      <c r="BB5836" s="26" t="s">
        <v>609</v>
      </c>
      <c r="BC5836" s="26" t="s">
        <v>162</v>
      </c>
      <c r="BD5836" s="26" t="s">
        <v>68</v>
      </c>
      <c r="BE5836" s="26"/>
      <c r="BF5836" s="26" t="s">
        <v>68</v>
      </c>
      <c r="BG5836" s="26" t="s">
        <v>68</v>
      </c>
      <c r="BH5836" s="26" t="s">
        <v>956</v>
      </c>
      <c r="BI5836" s="26">
        <v>12</v>
      </c>
      <c r="BJ5836" s="26" t="s">
        <v>18</v>
      </c>
    </row>
    <row r="5837" spans="36:62" x14ac:dyDescent="0.25">
      <c r="AJ5837" s="26">
        <v>886</v>
      </c>
      <c r="AK5837" s="26">
        <v>2009160</v>
      </c>
      <c r="AL5837" s="264">
        <v>44053.170138888891</v>
      </c>
      <c r="AM5837" s="26" t="s">
        <v>565</v>
      </c>
      <c r="AN5837" s="26" t="s">
        <v>63</v>
      </c>
      <c r="AO5837" s="26"/>
      <c r="AP5837" s="26"/>
      <c r="AQ5837" s="26">
        <v>-1</v>
      </c>
      <c r="AR5837" s="26">
        <v>248</v>
      </c>
      <c r="AS5837" s="26" t="s">
        <v>151</v>
      </c>
      <c r="AT5837" s="26" t="s">
        <v>77</v>
      </c>
      <c r="AU5837" s="26" t="s">
        <v>63</v>
      </c>
      <c r="AV5837" s="26" t="s">
        <v>63</v>
      </c>
      <c r="AW5837" s="26" t="s">
        <v>63</v>
      </c>
      <c r="AX5837" s="26" t="s">
        <v>63</v>
      </c>
      <c r="AY5837" s="26">
        <v>43.890684</v>
      </c>
      <c r="AZ5837" s="26">
        <v>-100.895161999999</v>
      </c>
      <c r="BA5837" s="26" t="s">
        <v>166</v>
      </c>
      <c r="BB5837" s="26" t="s">
        <v>611</v>
      </c>
      <c r="BC5837" s="26" t="s">
        <v>167</v>
      </c>
      <c r="BD5837" s="26" t="s">
        <v>154</v>
      </c>
      <c r="BE5837" s="26"/>
      <c r="BF5837" s="26" t="s">
        <v>99</v>
      </c>
      <c r="BG5837" s="26" t="s">
        <v>167</v>
      </c>
      <c r="BH5837" s="26" t="s">
        <v>99</v>
      </c>
      <c r="BI5837" s="26">
        <v>12</v>
      </c>
      <c r="BJ5837" s="26" t="s">
        <v>217</v>
      </c>
    </row>
    <row r="5838" spans="36:62" x14ac:dyDescent="0.25">
      <c r="AJ5838" s="26">
        <v>887</v>
      </c>
      <c r="AK5838" s="26">
        <v>2010042</v>
      </c>
      <c r="AL5838" s="264">
        <v>44066.835416666669</v>
      </c>
      <c r="AM5838" s="26" t="s">
        <v>565</v>
      </c>
      <c r="AN5838" s="26" t="s">
        <v>63</v>
      </c>
      <c r="AO5838" s="26" t="s">
        <v>173</v>
      </c>
      <c r="AP5838" s="26" t="s">
        <v>159</v>
      </c>
      <c r="AQ5838" s="26">
        <v>0</v>
      </c>
      <c r="AR5838" s="26">
        <v>248</v>
      </c>
      <c r="AS5838" s="26" t="s">
        <v>151</v>
      </c>
      <c r="AT5838" s="26" t="s">
        <v>704</v>
      </c>
      <c r="AU5838" s="26" t="s">
        <v>63</v>
      </c>
      <c r="AV5838" s="26" t="s">
        <v>63</v>
      </c>
      <c r="AW5838" s="26" t="s">
        <v>63</v>
      </c>
      <c r="AX5838" s="26" t="s">
        <v>63</v>
      </c>
      <c r="AY5838" s="26">
        <v>43.899698999999899</v>
      </c>
      <c r="AZ5838" s="26">
        <v>-101.05074</v>
      </c>
      <c r="BA5838" s="26" t="s">
        <v>37</v>
      </c>
      <c r="BB5838" s="26" t="s">
        <v>611</v>
      </c>
      <c r="BC5838" s="26" t="s">
        <v>68</v>
      </c>
      <c r="BD5838" s="26" t="s">
        <v>154</v>
      </c>
      <c r="BE5838" s="26"/>
      <c r="BF5838" s="26" t="s">
        <v>68</v>
      </c>
      <c r="BG5838" s="26" t="s">
        <v>68</v>
      </c>
      <c r="BH5838" s="26" t="s">
        <v>757</v>
      </c>
      <c r="BI5838" s="26">
        <v>12</v>
      </c>
      <c r="BJ5838" s="26" t="s">
        <v>18</v>
      </c>
    </row>
    <row r="5839" spans="36:62" x14ac:dyDescent="0.25">
      <c r="AJ5839" s="26">
        <v>888</v>
      </c>
      <c r="AK5839" s="26">
        <v>2009898</v>
      </c>
      <c r="AL5839" s="264">
        <v>44064.852777777778</v>
      </c>
      <c r="AM5839" s="26" t="s">
        <v>147</v>
      </c>
      <c r="AN5839" s="26" t="s">
        <v>63</v>
      </c>
      <c r="AO5839" s="26"/>
      <c r="AP5839" s="26"/>
      <c r="AQ5839" s="26">
        <v>-1</v>
      </c>
      <c r="AR5839" s="26">
        <v>90</v>
      </c>
      <c r="AS5839" s="26" t="s">
        <v>151</v>
      </c>
      <c r="AT5839" s="26" t="s">
        <v>71</v>
      </c>
      <c r="AU5839" s="26" t="s">
        <v>63</v>
      </c>
      <c r="AV5839" s="26" t="s">
        <v>63</v>
      </c>
      <c r="AW5839" s="26" t="s">
        <v>63</v>
      </c>
      <c r="AX5839" s="26" t="s">
        <v>63</v>
      </c>
      <c r="AY5839" s="26">
        <v>43.842576999999899</v>
      </c>
      <c r="AZ5839" s="26">
        <v>-101.247325</v>
      </c>
      <c r="BA5839" s="26" t="s">
        <v>185</v>
      </c>
      <c r="BB5839" s="26" t="s">
        <v>609</v>
      </c>
      <c r="BC5839" s="26" t="s">
        <v>167</v>
      </c>
      <c r="BD5839" s="26" t="s">
        <v>154</v>
      </c>
      <c r="BE5839" s="26"/>
      <c r="BF5839" s="26" t="s">
        <v>99</v>
      </c>
      <c r="BG5839" s="26" t="s">
        <v>167</v>
      </c>
      <c r="BH5839" s="26" t="s">
        <v>99</v>
      </c>
      <c r="BI5839" s="26">
        <v>12</v>
      </c>
      <c r="BJ5839" s="26" t="s">
        <v>217</v>
      </c>
    </row>
    <row r="5840" spans="36:62" x14ac:dyDescent="0.25">
      <c r="AJ5840" s="26">
        <v>889</v>
      </c>
      <c r="AK5840" s="26">
        <v>2009897</v>
      </c>
      <c r="AL5840" s="264">
        <v>44054.786111111112</v>
      </c>
      <c r="AM5840" s="26" t="s">
        <v>147</v>
      </c>
      <c r="AN5840" s="26" t="s">
        <v>63</v>
      </c>
      <c r="AO5840" s="26" t="s">
        <v>214</v>
      </c>
      <c r="AP5840" s="26" t="s">
        <v>159</v>
      </c>
      <c r="AQ5840" s="26">
        <v>0</v>
      </c>
      <c r="AR5840" s="26">
        <v>90</v>
      </c>
      <c r="AS5840" s="26" t="s">
        <v>151</v>
      </c>
      <c r="AT5840" s="26" t="s">
        <v>71</v>
      </c>
      <c r="AU5840" s="26" t="s">
        <v>63</v>
      </c>
      <c r="AV5840" s="26" t="s">
        <v>63</v>
      </c>
      <c r="AW5840" s="26" t="s">
        <v>63</v>
      </c>
      <c r="AX5840" s="26" t="s">
        <v>63</v>
      </c>
      <c r="AY5840" s="26">
        <v>43.842843000000002</v>
      </c>
      <c r="AZ5840" s="26">
        <v>-101.252285999999</v>
      </c>
      <c r="BA5840" s="26" t="s">
        <v>158</v>
      </c>
      <c r="BB5840" s="26" t="s">
        <v>609</v>
      </c>
      <c r="BC5840" s="26" t="s">
        <v>170</v>
      </c>
      <c r="BD5840" s="26" t="s">
        <v>68</v>
      </c>
      <c r="BE5840" s="26" t="s">
        <v>1527</v>
      </c>
      <c r="BF5840" s="26" t="s">
        <v>68</v>
      </c>
      <c r="BG5840" s="26" t="s">
        <v>68</v>
      </c>
      <c r="BH5840" s="26" t="s">
        <v>1528</v>
      </c>
      <c r="BI5840" s="26">
        <v>12</v>
      </c>
      <c r="BJ5840" s="26" t="s">
        <v>20</v>
      </c>
    </row>
    <row r="5841" spans="36:62" x14ac:dyDescent="0.25">
      <c r="AJ5841" s="26">
        <v>890</v>
      </c>
      <c r="AK5841" s="26">
        <v>2010624</v>
      </c>
      <c r="AL5841" s="264">
        <v>44084.708333333336</v>
      </c>
      <c r="AM5841" s="26" t="s">
        <v>147</v>
      </c>
      <c r="AN5841" s="26" t="s">
        <v>63</v>
      </c>
      <c r="AO5841" s="26" t="s">
        <v>173</v>
      </c>
      <c r="AP5841" s="26" t="s">
        <v>159</v>
      </c>
      <c r="AQ5841" s="26">
        <v>0</v>
      </c>
      <c r="AR5841" s="26">
        <v>90</v>
      </c>
      <c r="AS5841" s="26" t="s">
        <v>151</v>
      </c>
      <c r="AT5841" s="26" t="s">
        <v>71</v>
      </c>
      <c r="AU5841" s="26" t="s">
        <v>63</v>
      </c>
      <c r="AV5841" s="26" t="s">
        <v>63</v>
      </c>
      <c r="AW5841" s="26" t="s">
        <v>63</v>
      </c>
      <c r="AX5841" s="26" t="s">
        <v>63</v>
      </c>
      <c r="AY5841" s="26">
        <v>43.841951000000002</v>
      </c>
      <c r="AZ5841" s="26">
        <v>-101.270126</v>
      </c>
      <c r="BA5841" s="26" t="s">
        <v>185</v>
      </c>
      <c r="BB5841" s="26" t="s">
        <v>611</v>
      </c>
      <c r="BC5841" s="26" t="s">
        <v>687</v>
      </c>
      <c r="BD5841" s="26" t="s">
        <v>68</v>
      </c>
      <c r="BE5841" s="26" t="s">
        <v>1029</v>
      </c>
      <c r="BF5841" s="26" t="s">
        <v>68</v>
      </c>
      <c r="BG5841" s="26" t="s">
        <v>68</v>
      </c>
      <c r="BH5841" s="26" t="s">
        <v>160</v>
      </c>
      <c r="BI5841" s="26">
        <v>12</v>
      </c>
      <c r="BJ5841" s="26" t="s">
        <v>217</v>
      </c>
    </row>
    <row r="5842" spans="36:62" x14ac:dyDescent="0.25">
      <c r="AJ5842" s="26">
        <v>891</v>
      </c>
      <c r="AK5842" s="26">
        <v>2010106</v>
      </c>
      <c r="AL5842" s="264">
        <v>44072.861111111109</v>
      </c>
      <c r="AM5842" s="26" t="s">
        <v>565</v>
      </c>
      <c r="AN5842" s="26" t="s">
        <v>63</v>
      </c>
      <c r="AO5842" s="26"/>
      <c r="AP5842" s="26"/>
      <c r="AQ5842" s="26">
        <v>-1</v>
      </c>
      <c r="AR5842" s="26">
        <v>90</v>
      </c>
      <c r="AS5842" s="26" t="s">
        <v>151</v>
      </c>
      <c r="AT5842" s="26" t="s">
        <v>71</v>
      </c>
      <c r="AU5842" s="26" t="s">
        <v>63</v>
      </c>
      <c r="AV5842" s="26" t="s">
        <v>63</v>
      </c>
      <c r="AW5842" s="26" t="s">
        <v>63</v>
      </c>
      <c r="AX5842" s="26" t="s">
        <v>63</v>
      </c>
      <c r="AY5842" s="26">
        <v>43.88664</v>
      </c>
      <c r="AZ5842" s="26">
        <v>-100.879687</v>
      </c>
      <c r="BA5842" s="26" t="s">
        <v>158</v>
      </c>
      <c r="BB5842" s="26" t="s">
        <v>611</v>
      </c>
      <c r="BC5842" s="26" t="s">
        <v>167</v>
      </c>
      <c r="BD5842" s="26" t="s">
        <v>154</v>
      </c>
      <c r="BE5842" s="26"/>
      <c r="BF5842" s="26" t="s">
        <v>99</v>
      </c>
      <c r="BG5842" s="26" t="s">
        <v>167</v>
      </c>
      <c r="BH5842" s="26" t="s">
        <v>99</v>
      </c>
      <c r="BI5842" s="26">
        <v>12</v>
      </c>
      <c r="BJ5842" s="26" t="s">
        <v>217</v>
      </c>
    </row>
    <row r="5843" spans="36:62" x14ac:dyDescent="0.25">
      <c r="AJ5843" s="26">
        <v>892</v>
      </c>
      <c r="AK5843" s="26">
        <v>2010492</v>
      </c>
      <c r="AL5843" s="264">
        <v>44081.552083333336</v>
      </c>
      <c r="AM5843" s="26" t="s">
        <v>147</v>
      </c>
      <c r="AN5843" s="26" t="s">
        <v>63</v>
      </c>
      <c r="AO5843" s="26" t="s">
        <v>156</v>
      </c>
      <c r="AP5843" s="26" t="s">
        <v>713</v>
      </c>
      <c r="AQ5843" s="26">
        <v>0</v>
      </c>
      <c r="AR5843" s="26">
        <v>90</v>
      </c>
      <c r="AS5843" s="26" t="s">
        <v>151</v>
      </c>
      <c r="AT5843" s="26" t="s">
        <v>71</v>
      </c>
      <c r="AU5843" s="26" t="s">
        <v>63</v>
      </c>
      <c r="AV5843" s="26" t="s">
        <v>63</v>
      </c>
      <c r="AW5843" s="26" t="s">
        <v>63</v>
      </c>
      <c r="AX5843" s="26" t="s">
        <v>63</v>
      </c>
      <c r="AY5843" s="26">
        <v>43.8427539999999</v>
      </c>
      <c r="AZ5843" s="26">
        <v>-101.312624999999</v>
      </c>
      <c r="BA5843" s="26" t="s">
        <v>483</v>
      </c>
      <c r="BB5843" s="26" t="s">
        <v>611</v>
      </c>
      <c r="BC5843" s="26" t="s">
        <v>1042</v>
      </c>
      <c r="BD5843" s="26" t="s">
        <v>68</v>
      </c>
      <c r="BE5843" s="26"/>
      <c r="BF5843" s="26" t="s">
        <v>68</v>
      </c>
      <c r="BG5843" s="26" t="s">
        <v>68</v>
      </c>
      <c r="BH5843" s="26" t="s">
        <v>646</v>
      </c>
      <c r="BI5843" s="26">
        <v>12</v>
      </c>
      <c r="BJ5843" s="26" t="s">
        <v>217</v>
      </c>
    </row>
    <row r="5844" spans="36:62" x14ac:dyDescent="0.25">
      <c r="AJ5844" s="26">
        <v>893</v>
      </c>
      <c r="AK5844" s="26">
        <v>2010493</v>
      </c>
      <c r="AL5844" s="264">
        <v>44080.602777777778</v>
      </c>
      <c r="AM5844" s="26" t="s">
        <v>565</v>
      </c>
      <c r="AN5844" s="26" t="s">
        <v>63</v>
      </c>
      <c r="AO5844" s="26" t="s">
        <v>192</v>
      </c>
      <c r="AP5844" s="26" t="s">
        <v>159</v>
      </c>
      <c r="AQ5844" s="26">
        <v>0</v>
      </c>
      <c r="AR5844" s="26">
        <v>90</v>
      </c>
      <c r="AS5844" s="26" t="s">
        <v>151</v>
      </c>
      <c r="AT5844" s="26" t="s">
        <v>71</v>
      </c>
      <c r="AU5844" s="26" t="s">
        <v>63</v>
      </c>
      <c r="AV5844" s="26" t="s">
        <v>63</v>
      </c>
      <c r="AW5844" s="26" t="s">
        <v>63</v>
      </c>
      <c r="AX5844" s="26" t="s">
        <v>63</v>
      </c>
      <c r="AY5844" s="26">
        <v>43.901195000000001</v>
      </c>
      <c r="AZ5844" s="26">
        <v>-101.060463999999</v>
      </c>
      <c r="BA5844" s="26" t="s">
        <v>158</v>
      </c>
      <c r="BB5844" s="26" t="s">
        <v>609</v>
      </c>
      <c r="BC5844" s="26" t="s">
        <v>680</v>
      </c>
      <c r="BD5844" s="26" t="s">
        <v>68</v>
      </c>
      <c r="BE5844" s="26" t="s">
        <v>644</v>
      </c>
      <c r="BF5844" s="26" t="s">
        <v>68</v>
      </c>
      <c r="BG5844" s="26" t="s">
        <v>68</v>
      </c>
      <c r="BH5844" s="26" t="s">
        <v>160</v>
      </c>
      <c r="BI5844" s="26">
        <v>12</v>
      </c>
      <c r="BJ5844" s="26" t="s">
        <v>217</v>
      </c>
    </row>
    <row r="5845" spans="36:62" x14ac:dyDescent="0.25">
      <c r="AJ5845" s="26">
        <v>894</v>
      </c>
      <c r="AK5845" s="26">
        <v>2011018</v>
      </c>
      <c r="AL5845" s="264">
        <v>44087.760416666664</v>
      </c>
      <c r="AM5845" s="26" t="s">
        <v>573</v>
      </c>
      <c r="AN5845" s="26" t="s">
        <v>63</v>
      </c>
      <c r="AO5845" s="26"/>
      <c r="AP5845" s="26"/>
      <c r="AQ5845" s="26">
        <v>-1</v>
      </c>
      <c r="AR5845" s="26">
        <v>83</v>
      </c>
      <c r="AS5845" s="26" t="s">
        <v>151</v>
      </c>
      <c r="AT5845" s="26" t="s">
        <v>71</v>
      </c>
      <c r="AU5845" s="26" t="s">
        <v>63</v>
      </c>
      <c r="AV5845" s="26" t="s">
        <v>63</v>
      </c>
      <c r="AW5845" s="26" t="s">
        <v>63</v>
      </c>
      <c r="AX5845" s="26" t="s">
        <v>63</v>
      </c>
      <c r="AY5845" s="26">
        <v>43.707447000000002</v>
      </c>
      <c r="AZ5845" s="26">
        <v>-100.688266999999</v>
      </c>
      <c r="BA5845" s="26" t="s">
        <v>166</v>
      </c>
      <c r="BB5845" s="26" t="s">
        <v>165</v>
      </c>
      <c r="BC5845" s="26" t="s">
        <v>167</v>
      </c>
      <c r="BD5845" s="26" t="s">
        <v>154</v>
      </c>
      <c r="BE5845" s="26"/>
      <c r="BF5845" s="26" t="s">
        <v>99</v>
      </c>
      <c r="BG5845" s="26" t="s">
        <v>167</v>
      </c>
      <c r="BH5845" s="26" t="s">
        <v>99</v>
      </c>
      <c r="BI5845" s="26">
        <v>12</v>
      </c>
      <c r="BJ5845" s="26" t="s">
        <v>217</v>
      </c>
    </row>
    <row r="5846" spans="36:62" x14ac:dyDescent="0.25">
      <c r="AJ5846" s="26">
        <v>895</v>
      </c>
      <c r="AK5846" s="26">
        <v>2011019</v>
      </c>
      <c r="AL5846" s="264">
        <v>44087.791666666664</v>
      </c>
      <c r="AM5846" s="26" t="s">
        <v>573</v>
      </c>
      <c r="AN5846" s="26" t="s">
        <v>63</v>
      </c>
      <c r="AO5846" s="26"/>
      <c r="AP5846" s="26"/>
      <c r="AQ5846" s="26">
        <v>-1</v>
      </c>
      <c r="AR5846" s="26">
        <v>83</v>
      </c>
      <c r="AS5846" s="26" t="s">
        <v>151</v>
      </c>
      <c r="AT5846" s="26" t="s">
        <v>71</v>
      </c>
      <c r="AU5846" s="26" t="s">
        <v>63</v>
      </c>
      <c r="AV5846" s="26" t="s">
        <v>63</v>
      </c>
      <c r="AW5846" s="26" t="s">
        <v>63</v>
      </c>
      <c r="AX5846" s="26" t="s">
        <v>63</v>
      </c>
      <c r="AY5846" s="26">
        <v>43.658991</v>
      </c>
      <c r="AZ5846" s="26">
        <v>-100.720883</v>
      </c>
      <c r="BA5846" s="26" t="s">
        <v>166</v>
      </c>
      <c r="BB5846" s="26" t="s">
        <v>157</v>
      </c>
      <c r="BC5846" s="26" t="s">
        <v>167</v>
      </c>
      <c r="BD5846" s="26" t="s">
        <v>154</v>
      </c>
      <c r="BE5846" s="26"/>
      <c r="BF5846" s="26" t="s">
        <v>99</v>
      </c>
      <c r="BG5846" s="26" t="s">
        <v>167</v>
      </c>
      <c r="BH5846" s="26" t="s">
        <v>99</v>
      </c>
      <c r="BI5846" s="26">
        <v>12</v>
      </c>
      <c r="BJ5846" s="26" t="s">
        <v>217</v>
      </c>
    </row>
    <row r="5847" spans="36:62" x14ac:dyDescent="0.25">
      <c r="AJ5847" s="26">
        <v>896</v>
      </c>
      <c r="AK5847" s="26">
        <v>2010659</v>
      </c>
      <c r="AL5847" s="264">
        <v>44075.833333333336</v>
      </c>
      <c r="AM5847" s="26" t="s">
        <v>565</v>
      </c>
      <c r="AN5847" s="26" t="s">
        <v>63</v>
      </c>
      <c r="AO5847" s="26" t="s">
        <v>204</v>
      </c>
      <c r="AP5847" s="26" t="s">
        <v>159</v>
      </c>
      <c r="AQ5847" s="26">
        <v>0</v>
      </c>
      <c r="AR5847" s="26">
        <v>248</v>
      </c>
      <c r="AS5847" s="26" t="s">
        <v>151</v>
      </c>
      <c r="AT5847" s="26" t="s">
        <v>71</v>
      </c>
      <c r="AU5847" s="26" t="s">
        <v>63</v>
      </c>
      <c r="AV5847" s="26" t="s">
        <v>63</v>
      </c>
      <c r="AW5847" s="26" t="s">
        <v>63</v>
      </c>
      <c r="AX5847" s="26" t="s">
        <v>63</v>
      </c>
      <c r="AY5847" s="26">
        <v>43.8941599999999</v>
      </c>
      <c r="AZ5847" s="26">
        <v>-100.927740999999</v>
      </c>
      <c r="BA5847" s="26" t="s">
        <v>37</v>
      </c>
      <c r="BB5847" s="26" t="s">
        <v>611</v>
      </c>
      <c r="BC5847" s="26" t="s">
        <v>68</v>
      </c>
      <c r="BD5847" s="26" t="s">
        <v>154</v>
      </c>
      <c r="BE5847" s="26"/>
      <c r="BF5847" s="26" t="s">
        <v>68</v>
      </c>
      <c r="BG5847" s="26" t="s">
        <v>68</v>
      </c>
      <c r="BH5847" s="26" t="s">
        <v>146</v>
      </c>
      <c r="BI5847" s="26">
        <v>12</v>
      </c>
      <c r="BJ5847" s="26" t="s">
        <v>21</v>
      </c>
    </row>
    <row r="5848" spans="36:62" x14ac:dyDescent="0.25">
      <c r="AJ5848" s="26">
        <v>897</v>
      </c>
      <c r="AK5848" s="26">
        <v>2011137</v>
      </c>
      <c r="AL5848" s="264">
        <v>44037.78402777778</v>
      </c>
      <c r="AM5848" s="26" t="s">
        <v>565</v>
      </c>
      <c r="AN5848" s="26" t="s">
        <v>63</v>
      </c>
      <c r="AO5848" s="26" t="s">
        <v>655</v>
      </c>
      <c r="AP5848" s="26" t="s">
        <v>159</v>
      </c>
      <c r="AQ5848" s="26">
        <v>0</v>
      </c>
      <c r="AR5848" s="26">
        <v>90</v>
      </c>
      <c r="AS5848" s="26" t="s">
        <v>151</v>
      </c>
      <c r="AT5848" s="26" t="s">
        <v>71</v>
      </c>
      <c r="AU5848" s="26" t="s">
        <v>63</v>
      </c>
      <c r="AV5848" s="26" t="s">
        <v>63</v>
      </c>
      <c r="AW5848" s="26" t="s">
        <v>63</v>
      </c>
      <c r="AX5848" s="26" t="s">
        <v>63</v>
      </c>
      <c r="AY5848" s="26">
        <v>43.886811000000002</v>
      </c>
      <c r="AZ5848" s="26">
        <v>-100.778527999999</v>
      </c>
      <c r="BA5848" s="26" t="s">
        <v>185</v>
      </c>
      <c r="BB5848" s="26" t="s">
        <v>609</v>
      </c>
      <c r="BC5848" s="26" t="s">
        <v>732</v>
      </c>
      <c r="BD5848" s="26" t="s">
        <v>68</v>
      </c>
      <c r="BE5848" s="26"/>
      <c r="BF5848" s="26" t="s">
        <v>675</v>
      </c>
      <c r="BG5848" s="26" t="s">
        <v>68</v>
      </c>
      <c r="BH5848" s="26" t="s">
        <v>146</v>
      </c>
      <c r="BI5848" s="26">
        <v>12</v>
      </c>
      <c r="BJ5848" s="26" t="s">
        <v>217</v>
      </c>
    </row>
    <row r="5849" spans="36:62" x14ac:dyDescent="0.25">
      <c r="AJ5849" s="26">
        <v>898</v>
      </c>
      <c r="AK5849" s="26">
        <v>2011629</v>
      </c>
      <c r="AL5849" s="264">
        <v>44043.934027777781</v>
      </c>
      <c r="AM5849" s="26" t="s">
        <v>147</v>
      </c>
      <c r="AN5849" s="26" t="s">
        <v>63</v>
      </c>
      <c r="AO5849" s="26"/>
      <c r="AP5849" s="26"/>
      <c r="AQ5849" s="26">
        <v>-1</v>
      </c>
      <c r="AR5849" s="26">
        <v>90</v>
      </c>
      <c r="AS5849" s="26" t="s">
        <v>151</v>
      </c>
      <c r="AT5849" s="26" t="s">
        <v>71</v>
      </c>
      <c r="AU5849" s="26" t="s">
        <v>63</v>
      </c>
      <c r="AV5849" s="26" t="s">
        <v>63</v>
      </c>
      <c r="AW5849" s="26" t="s">
        <v>63</v>
      </c>
      <c r="AX5849" s="26" t="s">
        <v>63</v>
      </c>
      <c r="AY5849" s="26">
        <v>43.836269999999899</v>
      </c>
      <c r="AZ5849" s="26">
        <v>-101.58716200000001</v>
      </c>
      <c r="BA5849" s="26" t="s">
        <v>166</v>
      </c>
      <c r="BB5849" s="26" t="s">
        <v>609</v>
      </c>
      <c r="BC5849" s="26" t="s">
        <v>167</v>
      </c>
      <c r="BD5849" s="26" t="s">
        <v>154</v>
      </c>
      <c r="BE5849" s="26"/>
      <c r="BF5849" s="26" t="s">
        <v>99</v>
      </c>
      <c r="BG5849" s="26" t="s">
        <v>167</v>
      </c>
      <c r="BH5849" s="26" t="s">
        <v>99</v>
      </c>
      <c r="BI5849" s="26">
        <v>12</v>
      </c>
      <c r="BJ5849" s="26" t="s">
        <v>217</v>
      </c>
    </row>
    <row r="5850" spans="36:62" x14ac:dyDescent="0.25">
      <c r="AJ5850" s="26">
        <v>899</v>
      </c>
      <c r="AK5850" s="26">
        <v>2011631</v>
      </c>
      <c r="AL5850" s="264">
        <v>44071.854166666664</v>
      </c>
      <c r="AM5850" s="26" t="s">
        <v>147</v>
      </c>
      <c r="AN5850" s="26" t="s">
        <v>63</v>
      </c>
      <c r="AO5850" s="26"/>
      <c r="AP5850" s="26"/>
      <c r="AQ5850" s="26">
        <v>-1</v>
      </c>
      <c r="AR5850" s="26">
        <v>90</v>
      </c>
      <c r="AS5850" s="26" t="s">
        <v>151</v>
      </c>
      <c r="AT5850" s="26" t="s">
        <v>71</v>
      </c>
      <c r="AU5850" s="26" t="s">
        <v>63</v>
      </c>
      <c r="AV5850" s="26" t="s">
        <v>63</v>
      </c>
      <c r="AW5850" s="26" t="s">
        <v>63</v>
      </c>
      <c r="AX5850" s="26" t="s">
        <v>63</v>
      </c>
      <c r="AY5850" s="26">
        <v>43.845143999999898</v>
      </c>
      <c r="AZ5850" s="26">
        <v>-101.511488</v>
      </c>
      <c r="BA5850" s="26" t="s">
        <v>158</v>
      </c>
      <c r="BB5850" s="26" t="s">
        <v>609</v>
      </c>
      <c r="BC5850" s="26" t="s">
        <v>167</v>
      </c>
      <c r="BD5850" s="26" t="s">
        <v>154</v>
      </c>
      <c r="BE5850" s="26"/>
      <c r="BF5850" s="26" t="s">
        <v>99</v>
      </c>
      <c r="BG5850" s="26" t="s">
        <v>167</v>
      </c>
      <c r="BH5850" s="26" t="s">
        <v>99</v>
      </c>
      <c r="BI5850" s="26">
        <v>12</v>
      </c>
      <c r="BJ5850" s="26" t="s">
        <v>217</v>
      </c>
    </row>
    <row r="5851" spans="36:62" x14ac:dyDescent="0.25">
      <c r="AJ5851" s="26">
        <v>901</v>
      </c>
      <c r="AK5851" s="26">
        <v>2011140</v>
      </c>
      <c r="AL5851" s="264">
        <v>44075.456250000003</v>
      </c>
      <c r="AM5851" s="26" t="s">
        <v>565</v>
      </c>
      <c r="AN5851" s="26" t="s">
        <v>63</v>
      </c>
      <c r="AO5851" s="26" t="s">
        <v>156</v>
      </c>
      <c r="AP5851" s="26" t="s">
        <v>159</v>
      </c>
      <c r="AQ5851" s="26">
        <v>0</v>
      </c>
      <c r="AR5851" s="26">
        <v>83</v>
      </c>
      <c r="AS5851" s="26" t="s">
        <v>151</v>
      </c>
      <c r="AT5851" s="26" t="s">
        <v>71</v>
      </c>
      <c r="AU5851" s="26" t="s">
        <v>63</v>
      </c>
      <c r="AV5851" s="26" t="s">
        <v>63</v>
      </c>
      <c r="AW5851" s="26" t="s">
        <v>63</v>
      </c>
      <c r="AX5851" s="26" t="s">
        <v>63</v>
      </c>
      <c r="AY5851" s="26">
        <v>43.759270000000001</v>
      </c>
      <c r="AZ5851" s="26">
        <v>-100.682001999999</v>
      </c>
      <c r="BA5851" s="26" t="s">
        <v>485</v>
      </c>
      <c r="BB5851" s="26" t="s">
        <v>165</v>
      </c>
      <c r="BC5851" s="26" t="s">
        <v>68</v>
      </c>
      <c r="BD5851" s="26" t="s">
        <v>68</v>
      </c>
      <c r="BE5851" s="26"/>
      <c r="BF5851" s="26" t="s">
        <v>675</v>
      </c>
      <c r="BG5851" s="26" t="s">
        <v>68</v>
      </c>
      <c r="BH5851" s="26" t="s">
        <v>160</v>
      </c>
      <c r="BI5851" s="26">
        <v>12</v>
      </c>
      <c r="BJ5851" s="26" t="s">
        <v>217</v>
      </c>
    </row>
    <row r="5852" spans="36:62" x14ac:dyDescent="0.25">
      <c r="AJ5852" s="26">
        <v>902</v>
      </c>
      <c r="AK5852" s="26">
        <v>2011833</v>
      </c>
      <c r="AL5852" s="264">
        <v>44106.777777777781</v>
      </c>
      <c r="AM5852" s="26" t="s">
        <v>565</v>
      </c>
      <c r="AN5852" s="26" t="s">
        <v>63</v>
      </c>
      <c r="AO5852" s="26" t="s">
        <v>156</v>
      </c>
      <c r="AP5852" s="26" t="s">
        <v>159</v>
      </c>
      <c r="AQ5852" s="26">
        <v>0</v>
      </c>
      <c r="AR5852" s="26">
        <v>90</v>
      </c>
      <c r="AS5852" s="26" t="s">
        <v>151</v>
      </c>
      <c r="AT5852" s="26" t="s">
        <v>77</v>
      </c>
      <c r="AU5852" s="26" t="s">
        <v>63</v>
      </c>
      <c r="AV5852" s="26" t="s">
        <v>63</v>
      </c>
      <c r="AW5852" s="26" t="s">
        <v>63</v>
      </c>
      <c r="AX5852" s="26" t="s">
        <v>63</v>
      </c>
      <c r="AY5852" s="26">
        <v>43.901193999999897</v>
      </c>
      <c r="AZ5852" s="26">
        <v>-101.056388999999</v>
      </c>
      <c r="BA5852" s="26" t="s">
        <v>158</v>
      </c>
      <c r="BB5852" s="26" t="s">
        <v>609</v>
      </c>
      <c r="BC5852" s="26" t="s">
        <v>727</v>
      </c>
      <c r="BD5852" s="26" t="s">
        <v>717</v>
      </c>
      <c r="BE5852" s="26"/>
      <c r="BF5852" s="26" t="s">
        <v>68</v>
      </c>
      <c r="BG5852" s="26" t="s">
        <v>68</v>
      </c>
      <c r="BH5852" s="26" t="s">
        <v>160</v>
      </c>
      <c r="BI5852" s="26">
        <v>12</v>
      </c>
      <c r="BJ5852" s="26" t="s">
        <v>217</v>
      </c>
    </row>
    <row r="5853" spans="36:62" x14ac:dyDescent="0.25">
      <c r="AJ5853" s="26">
        <v>903</v>
      </c>
      <c r="AK5853" s="26">
        <v>2012789</v>
      </c>
      <c r="AL5853" s="264">
        <v>44106.715277777781</v>
      </c>
      <c r="AM5853" s="26" t="s">
        <v>147</v>
      </c>
      <c r="AN5853" s="26" t="s">
        <v>63</v>
      </c>
      <c r="AO5853" s="26" t="s">
        <v>156</v>
      </c>
      <c r="AP5853" s="26" t="s">
        <v>159</v>
      </c>
      <c r="AQ5853" s="26">
        <v>0</v>
      </c>
      <c r="AR5853" s="26">
        <v>90</v>
      </c>
      <c r="AS5853" s="26" t="s">
        <v>151</v>
      </c>
      <c r="AT5853" s="26" t="s">
        <v>71</v>
      </c>
      <c r="AU5853" s="26" t="s">
        <v>63</v>
      </c>
      <c r="AV5853" s="26" t="s">
        <v>63</v>
      </c>
      <c r="AW5853" s="26" t="s">
        <v>63</v>
      </c>
      <c r="AX5853" s="26" t="s">
        <v>63</v>
      </c>
      <c r="AY5853" s="26">
        <v>43.899667000000001</v>
      </c>
      <c r="AZ5853" s="26">
        <v>-101.093952</v>
      </c>
      <c r="BA5853" s="26" t="s">
        <v>483</v>
      </c>
      <c r="BB5853" s="26" t="s">
        <v>609</v>
      </c>
      <c r="BC5853" s="26" t="s">
        <v>708</v>
      </c>
      <c r="BD5853" s="26" t="s">
        <v>68</v>
      </c>
      <c r="BE5853" s="26" t="s">
        <v>617</v>
      </c>
      <c r="BF5853" s="26" t="s">
        <v>68</v>
      </c>
      <c r="BG5853" s="26" t="s">
        <v>68</v>
      </c>
      <c r="BH5853" s="26" t="s">
        <v>646</v>
      </c>
      <c r="BI5853" s="26">
        <v>12</v>
      </c>
      <c r="BJ5853" s="26" t="s">
        <v>217</v>
      </c>
    </row>
    <row r="5854" spans="36:62" x14ac:dyDescent="0.25">
      <c r="AJ5854" s="26">
        <v>904</v>
      </c>
      <c r="AK5854" s="26">
        <v>2012790</v>
      </c>
      <c r="AL5854" s="264">
        <v>44107.541666666664</v>
      </c>
      <c r="AM5854" s="26" t="s">
        <v>147</v>
      </c>
      <c r="AN5854" s="26" t="s">
        <v>63</v>
      </c>
      <c r="AO5854" s="26" t="s">
        <v>156</v>
      </c>
      <c r="AP5854" s="26" t="s">
        <v>159</v>
      </c>
      <c r="AQ5854" s="26">
        <v>0</v>
      </c>
      <c r="AR5854" s="26">
        <v>90</v>
      </c>
      <c r="AS5854" s="26" t="s">
        <v>151</v>
      </c>
      <c r="AT5854" s="26" t="s">
        <v>71</v>
      </c>
      <c r="AU5854" s="26" t="s">
        <v>69</v>
      </c>
      <c r="AV5854" s="26" t="s">
        <v>63</v>
      </c>
      <c r="AW5854" s="26" t="s">
        <v>63</v>
      </c>
      <c r="AX5854" s="26" t="s">
        <v>63</v>
      </c>
      <c r="AY5854" s="26">
        <v>43.901162999999897</v>
      </c>
      <c r="AZ5854" s="26">
        <v>-101.078095</v>
      </c>
      <c r="BA5854" s="26" t="s">
        <v>158</v>
      </c>
      <c r="BB5854" s="26" t="s">
        <v>609</v>
      </c>
      <c r="BC5854" s="26" t="s">
        <v>735</v>
      </c>
      <c r="BD5854" s="26" t="s">
        <v>68</v>
      </c>
      <c r="BE5854" s="26"/>
      <c r="BF5854" s="26" t="s">
        <v>68</v>
      </c>
      <c r="BG5854" s="26" t="s">
        <v>68</v>
      </c>
      <c r="BH5854" s="26" t="s">
        <v>160</v>
      </c>
      <c r="BI5854" s="26">
        <v>12</v>
      </c>
      <c r="BJ5854" s="26" t="s">
        <v>217</v>
      </c>
    </row>
    <row r="5855" spans="36:62" x14ac:dyDescent="0.25">
      <c r="AJ5855" s="26">
        <v>905</v>
      </c>
      <c r="AK5855" s="26">
        <v>2012801</v>
      </c>
      <c r="AL5855" s="264">
        <v>44096.620833333334</v>
      </c>
      <c r="AM5855" s="26" t="s">
        <v>147</v>
      </c>
      <c r="AN5855" s="26" t="s">
        <v>63</v>
      </c>
      <c r="AO5855" s="26" t="s">
        <v>156</v>
      </c>
      <c r="AP5855" s="26" t="s">
        <v>159</v>
      </c>
      <c r="AQ5855" s="26">
        <v>0</v>
      </c>
      <c r="AR5855" s="26">
        <v>90</v>
      </c>
      <c r="AS5855" s="26" t="s">
        <v>151</v>
      </c>
      <c r="AT5855" s="26" t="s">
        <v>71</v>
      </c>
      <c r="AU5855" s="26" t="s">
        <v>63</v>
      </c>
      <c r="AV5855" s="26" t="s">
        <v>63</v>
      </c>
      <c r="AW5855" s="26" t="s">
        <v>63</v>
      </c>
      <c r="AX5855" s="26" t="s">
        <v>63</v>
      </c>
      <c r="AY5855" s="26">
        <v>43.888617000000004</v>
      </c>
      <c r="AZ5855" s="26">
        <v>-101.126200999999</v>
      </c>
      <c r="BA5855" s="26" t="s">
        <v>158</v>
      </c>
      <c r="BB5855" s="26" t="s">
        <v>609</v>
      </c>
      <c r="BC5855" s="26" t="s">
        <v>680</v>
      </c>
      <c r="BD5855" s="26" t="s">
        <v>68</v>
      </c>
      <c r="BE5855" s="26"/>
      <c r="BF5855" s="26" t="s">
        <v>68</v>
      </c>
      <c r="BG5855" s="26" t="s">
        <v>68</v>
      </c>
      <c r="BH5855" s="26" t="s">
        <v>146</v>
      </c>
      <c r="BI5855" s="26">
        <v>12</v>
      </c>
      <c r="BJ5855" s="26" t="s">
        <v>217</v>
      </c>
    </row>
    <row r="5856" spans="36:62" x14ac:dyDescent="0.25">
      <c r="AJ5856" s="26">
        <v>906</v>
      </c>
      <c r="AK5856" s="26">
        <v>2013030</v>
      </c>
      <c r="AL5856" s="264">
        <v>44125.430555555555</v>
      </c>
      <c r="AM5856" s="26" t="s">
        <v>147</v>
      </c>
      <c r="AN5856" s="26" t="s">
        <v>63</v>
      </c>
      <c r="AO5856" s="26" t="s">
        <v>156</v>
      </c>
      <c r="AP5856" s="26" t="s">
        <v>159</v>
      </c>
      <c r="AQ5856" s="26">
        <v>0</v>
      </c>
      <c r="AR5856" s="26">
        <v>90</v>
      </c>
      <c r="AS5856" s="26" t="s">
        <v>151</v>
      </c>
      <c r="AT5856" s="26" t="s">
        <v>674</v>
      </c>
      <c r="AU5856" s="26" t="s">
        <v>63</v>
      </c>
      <c r="AV5856" s="26" t="s">
        <v>63</v>
      </c>
      <c r="AW5856" s="26" t="s">
        <v>63</v>
      </c>
      <c r="AX5856" s="26" t="s">
        <v>63</v>
      </c>
      <c r="AY5856" s="26">
        <v>43.835985000000001</v>
      </c>
      <c r="AZ5856" s="26">
        <v>-101.55871</v>
      </c>
      <c r="BA5856" s="26" t="s">
        <v>158</v>
      </c>
      <c r="BB5856" s="26" t="s">
        <v>611</v>
      </c>
      <c r="BC5856" s="26" t="s">
        <v>211</v>
      </c>
      <c r="BD5856" s="26" t="s">
        <v>615</v>
      </c>
      <c r="BE5856" s="26"/>
      <c r="BF5856" s="26" t="s">
        <v>68</v>
      </c>
      <c r="BG5856" s="26" t="s">
        <v>68</v>
      </c>
      <c r="BH5856" s="26" t="s">
        <v>160</v>
      </c>
      <c r="BI5856" s="26">
        <v>12</v>
      </c>
      <c r="BJ5856" s="26" t="s">
        <v>217</v>
      </c>
    </row>
    <row r="5857" spans="36:62" x14ac:dyDescent="0.25">
      <c r="AJ5857" s="26">
        <v>907</v>
      </c>
      <c r="AK5857" s="26">
        <v>2013037</v>
      </c>
      <c r="AL5857" s="264">
        <v>44126.509027777778</v>
      </c>
      <c r="AM5857" s="26" t="s">
        <v>147</v>
      </c>
      <c r="AN5857" s="26" t="s">
        <v>63</v>
      </c>
      <c r="AO5857" s="26" t="s">
        <v>156</v>
      </c>
      <c r="AP5857" s="26" t="s">
        <v>159</v>
      </c>
      <c r="AQ5857" s="26">
        <v>0</v>
      </c>
      <c r="AR5857" s="26">
        <v>90</v>
      </c>
      <c r="AS5857" s="26" t="s">
        <v>151</v>
      </c>
      <c r="AT5857" s="26" t="s">
        <v>613</v>
      </c>
      <c r="AU5857" s="26" t="s">
        <v>63</v>
      </c>
      <c r="AV5857" s="26" t="s">
        <v>63</v>
      </c>
      <c r="AW5857" s="26" t="s">
        <v>63</v>
      </c>
      <c r="AX5857" s="26" t="s">
        <v>63</v>
      </c>
      <c r="AY5857" s="26">
        <v>43.842942999999899</v>
      </c>
      <c r="AZ5857" s="26">
        <v>-101.285234</v>
      </c>
      <c r="BA5857" s="26" t="s">
        <v>493</v>
      </c>
      <c r="BB5857" s="26" t="s">
        <v>811</v>
      </c>
      <c r="BC5857" s="26" t="s">
        <v>614</v>
      </c>
      <c r="BD5857" s="26" t="s">
        <v>681</v>
      </c>
      <c r="BE5857" s="26" t="s">
        <v>677</v>
      </c>
      <c r="BF5857" s="26" t="s">
        <v>68</v>
      </c>
      <c r="BG5857" s="26" t="s">
        <v>771</v>
      </c>
      <c r="BH5857" s="26" t="s">
        <v>1531</v>
      </c>
      <c r="BI5857" s="26">
        <v>12</v>
      </c>
      <c r="BJ5857" s="26" t="s">
        <v>20</v>
      </c>
    </row>
    <row r="5858" spans="36:62" x14ac:dyDescent="0.25">
      <c r="AJ5858" s="26">
        <v>908</v>
      </c>
      <c r="AK5858" s="26">
        <v>2013057</v>
      </c>
      <c r="AL5858" s="264">
        <v>44126.824999999997</v>
      </c>
      <c r="AM5858" s="26" t="s">
        <v>565</v>
      </c>
      <c r="AN5858" s="26" t="s">
        <v>63</v>
      </c>
      <c r="AO5858" s="26" t="s">
        <v>192</v>
      </c>
      <c r="AP5858" s="26" t="s">
        <v>159</v>
      </c>
      <c r="AQ5858" s="26">
        <v>0</v>
      </c>
      <c r="AR5858" s="26">
        <v>90</v>
      </c>
      <c r="AS5858" s="26" t="s">
        <v>151</v>
      </c>
      <c r="AT5858" s="26" t="s">
        <v>663</v>
      </c>
      <c r="AU5858" s="26" t="s">
        <v>63</v>
      </c>
      <c r="AV5858" s="26" t="s">
        <v>63</v>
      </c>
      <c r="AW5858" s="26" t="s">
        <v>63</v>
      </c>
      <c r="AX5858" s="26" t="s">
        <v>63</v>
      </c>
      <c r="AY5858" s="26">
        <v>43.886750999999897</v>
      </c>
      <c r="AZ5858" s="26">
        <v>-100.832913</v>
      </c>
      <c r="BA5858" s="26" t="s">
        <v>208</v>
      </c>
      <c r="BB5858" s="26" t="s">
        <v>611</v>
      </c>
      <c r="BC5858" s="26" t="s">
        <v>680</v>
      </c>
      <c r="BD5858" s="26" t="s">
        <v>615</v>
      </c>
      <c r="BE5858" s="26" t="s">
        <v>644</v>
      </c>
      <c r="BF5858" s="26" t="s">
        <v>68</v>
      </c>
      <c r="BG5858" s="26" t="s">
        <v>209</v>
      </c>
      <c r="BH5858" s="26" t="s">
        <v>146</v>
      </c>
      <c r="BI5858" s="26">
        <v>12</v>
      </c>
      <c r="BJ5858" s="26" t="s">
        <v>217</v>
      </c>
    </row>
    <row r="5859" spans="36:62" x14ac:dyDescent="0.25">
      <c r="AJ5859" s="26">
        <v>910</v>
      </c>
      <c r="AK5859" s="26">
        <v>2013329</v>
      </c>
      <c r="AL5859" s="264">
        <v>44126.712500000001</v>
      </c>
      <c r="AM5859" s="26" t="s">
        <v>565</v>
      </c>
      <c r="AN5859" s="26" t="s">
        <v>63</v>
      </c>
      <c r="AO5859" s="26" t="s">
        <v>156</v>
      </c>
      <c r="AP5859" s="26" t="s">
        <v>648</v>
      </c>
      <c r="AQ5859" s="26">
        <v>0</v>
      </c>
      <c r="AR5859" s="26">
        <v>90</v>
      </c>
      <c r="AS5859" s="26" t="s">
        <v>151</v>
      </c>
      <c r="AT5859" s="26" t="s">
        <v>74</v>
      </c>
      <c r="AU5859" s="26" t="s">
        <v>63</v>
      </c>
      <c r="AV5859" s="26" t="s">
        <v>63</v>
      </c>
      <c r="AW5859" s="26" t="s">
        <v>63</v>
      </c>
      <c r="AX5859" s="26" t="s">
        <v>63</v>
      </c>
      <c r="AY5859" s="26">
        <v>43.884842999999897</v>
      </c>
      <c r="AZ5859" s="26">
        <v>-100.733519999999</v>
      </c>
      <c r="BA5859" s="26" t="s">
        <v>482</v>
      </c>
      <c r="BB5859" s="26" t="s">
        <v>609</v>
      </c>
      <c r="BC5859" s="26" t="s">
        <v>68</v>
      </c>
      <c r="BD5859" s="26" t="s">
        <v>681</v>
      </c>
      <c r="BE5859" s="26"/>
      <c r="BF5859" s="26" t="s">
        <v>68</v>
      </c>
      <c r="BG5859" s="26" t="s">
        <v>771</v>
      </c>
      <c r="BH5859" s="26" t="s">
        <v>175</v>
      </c>
      <c r="BI5859" s="26">
        <v>12</v>
      </c>
      <c r="BJ5859" s="26" t="s">
        <v>217</v>
      </c>
    </row>
    <row r="5860" spans="36:62" x14ac:dyDescent="0.25">
      <c r="AJ5860" s="26">
        <v>911</v>
      </c>
      <c r="AK5860" s="26">
        <v>2013568</v>
      </c>
      <c r="AL5860" s="264">
        <v>44126.458333333336</v>
      </c>
      <c r="AM5860" s="26" t="s">
        <v>147</v>
      </c>
      <c r="AN5860" s="26" t="s">
        <v>63</v>
      </c>
      <c r="AO5860" s="26" t="s">
        <v>156</v>
      </c>
      <c r="AP5860" s="26" t="s">
        <v>159</v>
      </c>
      <c r="AQ5860" s="26">
        <v>0</v>
      </c>
      <c r="AR5860" s="26">
        <v>90</v>
      </c>
      <c r="AS5860" s="26" t="s">
        <v>151</v>
      </c>
      <c r="AT5860" s="26" t="s">
        <v>674</v>
      </c>
      <c r="AU5860" s="26" t="s">
        <v>63</v>
      </c>
      <c r="AV5860" s="26" t="s">
        <v>63</v>
      </c>
      <c r="AW5860" s="26" t="s">
        <v>63</v>
      </c>
      <c r="AX5860" s="26" t="s">
        <v>63</v>
      </c>
      <c r="AY5860" s="26">
        <v>43.851103000000002</v>
      </c>
      <c r="AZ5860" s="26">
        <v>-101.47582800000001</v>
      </c>
      <c r="BA5860" s="26" t="s">
        <v>166</v>
      </c>
      <c r="BB5860" s="26" t="s">
        <v>609</v>
      </c>
      <c r="BC5860" s="26" t="s">
        <v>978</v>
      </c>
      <c r="BD5860" s="26" t="s">
        <v>615</v>
      </c>
      <c r="BE5860" s="26" t="s">
        <v>621</v>
      </c>
      <c r="BF5860" s="26" t="s">
        <v>68</v>
      </c>
      <c r="BG5860" s="26" t="s">
        <v>68</v>
      </c>
      <c r="BH5860" s="26" t="s">
        <v>755</v>
      </c>
      <c r="BI5860" s="26">
        <v>12</v>
      </c>
      <c r="BJ5860" s="26" t="s">
        <v>217</v>
      </c>
    </row>
    <row r="5861" spans="36:62" x14ac:dyDescent="0.25">
      <c r="AJ5861" s="26">
        <v>912</v>
      </c>
      <c r="AK5861" s="26">
        <v>2013609</v>
      </c>
      <c r="AL5861" s="264">
        <v>44134.791666666664</v>
      </c>
      <c r="AM5861" s="26" t="s">
        <v>565</v>
      </c>
      <c r="AN5861" s="26" t="s">
        <v>63</v>
      </c>
      <c r="AO5861" s="26"/>
      <c r="AP5861" s="26"/>
      <c r="AQ5861" s="26">
        <v>-1</v>
      </c>
      <c r="AR5861" s="26">
        <v>90</v>
      </c>
      <c r="AS5861" s="26" t="s">
        <v>151</v>
      </c>
      <c r="AT5861" s="26" t="s">
        <v>71</v>
      </c>
      <c r="AU5861" s="26" t="s">
        <v>63</v>
      </c>
      <c r="AV5861" s="26" t="s">
        <v>63</v>
      </c>
      <c r="AW5861" s="26" t="s">
        <v>63</v>
      </c>
      <c r="AX5861" s="26" t="s">
        <v>63</v>
      </c>
      <c r="AY5861" s="26">
        <v>43.886792</v>
      </c>
      <c r="AZ5861" s="26">
        <v>-100.800697</v>
      </c>
      <c r="BA5861" s="26" t="s">
        <v>158</v>
      </c>
      <c r="BB5861" s="26" t="s">
        <v>609</v>
      </c>
      <c r="BC5861" s="26" t="s">
        <v>167</v>
      </c>
      <c r="BD5861" s="26" t="s">
        <v>154</v>
      </c>
      <c r="BE5861" s="26"/>
      <c r="BF5861" s="26" t="s">
        <v>99</v>
      </c>
      <c r="BG5861" s="26" t="s">
        <v>167</v>
      </c>
      <c r="BH5861" s="26" t="s">
        <v>99</v>
      </c>
      <c r="BI5861" s="26">
        <v>12</v>
      </c>
      <c r="BJ5861" s="26" t="s">
        <v>217</v>
      </c>
    </row>
    <row r="5862" spans="36:62" x14ac:dyDescent="0.25">
      <c r="AJ5862" s="26">
        <v>913</v>
      </c>
      <c r="AK5862" s="26">
        <v>2013790</v>
      </c>
      <c r="AL5862" s="264">
        <v>44136.802083333336</v>
      </c>
      <c r="AM5862" s="26" t="s">
        <v>565</v>
      </c>
      <c r="AN5862" s="26" t="s">
        <v>63</v>
      </c>
      <c r="AO5862" s="26"/>
      <c r="AP5862" s="26"/>
      <c r="AQ5862" s="26">
        <v>-1</v>
      </c>
      <c r="AR5862" s="26">
        <v>90</v>
      </c>
      <c r="AS5862" s="26" t="s">
        <v>151</v>
      </c>
      <c r="AT5862" s="26" t="s">
        <v>71</v>
      </c>
      <c r="AU5862" s="26" t="s">
        <v>63</v>
      </c>
      <c r="AV5862" s="26" t="s">
        <v>63</v>
      </c>
      <c r="AW5862" s="26" t="s">
        <v>63</v>
      </c>
      <c r="AX5862" s="26" t="s">
        <v>63</v>
      </c>
      <c r="AY5862" s="26">
        <v>43.900937999999897</v>
      </c>
      <c r="AZ5862" s="26">
        <v>-100.978123999999</v>
      </c>
      <c r="BA5862" s="26" t="s">
        <v>166</v>
      </c>
      <c r="BB5862" s="26" t="s">
        <v>611</v>
      </c>
      <c r="BC5862" s="26" t="s">
        <v>167</v>
      </c>
      <c r="BD5862" s="26" t="s">
        <v>154</v>
      </c>
      <c r="BE5862" s="26"/>
      <c r="BF5862" s="26" t="s">
        <v>99</v>
      </c>
      <c r="BG5862" s="26" t="s">
        <v>167</v>
      </c>
      <c r="BH5862" s="26" t="s">
        <v>99</v>
      </c>
      <c r="BI5862" s="26">
        <v>12</v>
      </c>
      <c r="BJ5862" s="26" t="s">
        <v>217</v>
      </c>
    </row>
    <row r="5863" spans="36:62" x14ac:dyDescent="0.25">
      <c r="AJ5863" s="26">
        <v>914</v>
      </c>
      <c r="AK5863" s="26">
        <v>2013546</v>
      </c>
      <c r="AL5863" s="264">
        <v>44125.350694444445</v>
      </c>
      <c r="AM5863" s="26" t="s">
        <v>565</v>
      </c>
      <c r="AN5863" s="26" t="s">
        <v>63</v>
      </c>
      <c r="AO5863" s="26" t="s">
        <v>156</v>
      </c>
      <c r="AP5863" s="26" t="s">
        <v>648</v>
      </c>
      <c r="AQ5863" s="26">
        <v>0</v>
      </c>
      <c r="AR5863" s="26">
        <v>90</v>
      </c>
      <c r="AS5863" s="26" t="s">
        <v>151</v>
      </c>
      <c r="AT5863" s="26" t="s">
        <v>639</v>
      </c>
      <c r="AU5863" s="26" t="s">
        <v>63</v>
      </c>
      <c r="AV5863" s="26" t="s">
        <v>63</v>
      </c>
      <c r="AW5863" s="26" t="s">
        <v>63</v>
      </c>
      <c r="AX5863" s="26" t="s">
        <v>63</v>
      </c>
      <c r="AY5863" s="26">
        <v>43.900911999999899</v>
      </c>
      <c r="AZ5863" s="26">
        <v>-100.934595</v>
      </c>
      <c r="BA5863" s="26" t="s">
        <v>502</v>
      </c>
      <c r="BB5863" s="26" t="s">
        <v>611</v>
      </c>
      <c r="BC5863" s="26" t="s">
        <v>614</v>
      </c>
      <c r="BD5863" s="26" t="s">
        <v>615</v>
      </c>
      <c r="BE5863" s="26" t="s">
        <v>677</v>
      </c>
      <c r="BF5863" s="26" t="s">
        <v>68</v>
      </c>
      <c r="BG5863" s="26" t="s">
        <v>68</v>
      </c>
      <c r="BH5863" s="26" t="s">
        <v>728</v>
      </c>
      <c r="BI5863" s="26">
        <v>12</v>
      </c>
      <c r="BJ5863" s="26" t="s">
        <v>217</v>
      </c>
    </row>
    <row r="5864" spans="36:62" x14ac:dyDescent="0.25">
      <c r="AJ5864" s="26">
        <v>915</v>
      </c>
      <c r="AK5864" s="26">
        <v>2014149</v>
      </c>
      <c r="AL5864" s="264">
        <v>44129.677083333336</v>
      </c>
      <c r="AM5864" s="26" t="s">
        <v>565</v>
      </c>
      <c r="AN5864" s="26" t="s">
        <v>63</v>
      </c>
      <c r="AO5864" s="26" t="s">
        <v>156</v>
      </c>
      <c r="AP5864" s="26" t="s">
        <v>159</v>
      </c>
      <c r="AQ5864" s="26">
        <v>0</v>
      </c>
      <c r="AR5864" s="26">
        <v>90</v>
      </c>
      <c r="AS5864" s="26" t="s">
        <v>151</v>
      </c>
      <c r="AT5864" s="26" t="s">
        <v>74</v>
      </c>
      <c r="AU5864" s="26" t="s">
        <v>63</v>
      </c>
      <c r="AV5864" s="26" t="s">
        <v>63</v>
      </c>
      <c r="AW5864" s="26" t="s">
        <v>63</v>
      </c>
      <c r="AX5864" s="26" t="s">
        <v>63</v>
      </c>
      <c r="AY5864" s="26">
        <v>43.883930999999897</v>
      </c>
      <c r="AZ5864" s="26">
        <v>-100.722956999999</v>
      </c>
      <c r="BA5864" s="26" t="s">
        <v>158</v>
      </c>
      <c r="BB5864" s="26" t="s">
        <v>609</v>
      </c>
      <c r="BC5864" s="26" t="s">
        <v>614</v>
      </c>
      <c r="BD5864" s="26" t="s">
        <v>615</v>
      </c>
      <c r="BE5864" s="26"/>
      <c r="BF5864" s="26" t="s">
        <v>675</v>
      </c>
      <c r="BG5864" s="26" t="s">
        <v>68</v>
      </c>
      <c r="BH5864" s="26" t="s">
        <v>146</v>
      </c>
      <c r="BI5864" s="26">
        <v>12</v>
      </c>
      <c r="BJ5864" s="26" t="s">
        <v>21</v>
      </c>
    </row>
    <row r="5865" spans="36:62" x14ac:dyDescent="0.25">
      <c r="AJ5865" s="26">
        <v>916</v>
      </c>
      <c r="AK5865" s="26">
        <v>2014147</v>
      </c>
      <c r="AL5865" s="264">
        <v>44126.635416666664</v>
      </c>
      <c r="AM5865" s="26" t="s">
        <v>565</v>
      </c>
      <c r="AN5865" s="26" t="s">
        <v>63</v>
      </c>
      <c r="AO5865" s="26" t="s">
        <v>156</v>
      </c>
      <c r="AP5865" s="26" t="s">
        <v>159</v>
      </c>
      <c r="AQ5865" s="26">
        <v>0</v>
      </c>
      <c r="AR5865" s="26">
        <v>90</v>
      </c>
      <c r="AS5865" s="26" t="s">
        <v>151</v>
      </c>
      <c r="AT5865" s="26" t="s">
        <v>1310</v>
      </c>
      <c r="AU5865" s="26" t="s">
        <v>63</v>
      </c>
      <c r="AV5865" s="26" t="s">
        <v>63</v>
      </c>
      <c r="AW5865" s="26" t="s">
        <v>63</v>
      </c>
      <c r="AX5865" s="26" t="s">
        <v>63</v>
      </c>
      <c r="AY5865" s="26">
        <v>43.886822000000002</v>
      </c>
      <c r="AZ5865" s="26">
        <v>-100.771292</v>
      </c>
      <c r="BA5865" s="26" t="s">
        <v>208</v>
      </c>
      <c r="BB5865" s="26" t="s">
        <v>609</v>
      </c>
      <c r="BC5865" s="26" t="s">
        <v>68</v>
      </c>
      <c r="BD5865" s="26" t="s">
        <v>615</v>
      </c>
      <c r="BE5865" s="26"/>
      <c r="BF5865" s="26" t="s">
        <v>68</v>
      </c>
      <c r="BG5865" s="26" t="s">
        <v>209</v>
      </c>
      <c r="BH5865" s="26" t="s">
        <v>146</v>
      </c>
      <c r="BI5865" s="26">
        <v>12</v>
      </c>
      <c r="BJ5865" s="26" t="s">
        <v>217</v>
      </c>
    </row>
    <row r="5866" spans="36:62" x14ac:dyDescent="0.25">
      <c r="AJ5866" s="26">
        <v>917</v>
      </c>
      <c r="AK5866" s="26">
        <v>2013252</v>
      </c>
      <c r="AL5866" s="264">
        <v>44128.504166666666</v>
      </c>
      <c r="AM5866" s="26" t="s">
        <v>147</v>
      </c>
      <c r="AN5866" s="26" t="s">
        <v>63</v>
      </c>
      <c r="AO5866" s="26" t="s">
        <v>156</v>
      </c>
      <c r="AP5866" s="26" t="s">
        <v>159</v>
      </c>
      <c r="AQ5866" s="26">
        <v>0</v>
      </c>
      <c r="AR5866" s="26">
        <v>90</v>
      </c>
      <c r="AS5866" s="26" t="s">
        <v>151</v>
      </c>
      <c r="AT5866" s="26" t="s">
        <v>613</v>
      </c>
      <c r="AU5866" s="26" t="s">
        <v>63</v>
      </c>
      <c r="AV5866" s="26" t="s">
        <v>63</v>
      </c>
      <c r="AW5866" s="26" t="s">
        <v>63</v>
      </c>
      <c r="AX5866" s="26" t="s">
        <v>63</v>
      </c>
      <c r="AY5866" s="26">
        <v>43.878546</v>
      </c>
      <c r="AZ5866" s="26">
        <v>-101.145933999999</v>
      </c>
      <c r="BA5866" s="26" t="s">
        <v>486</v>
      </c>
      <c r="BB5866" s="26" t="s">
        <v>811</v>
      </c>
      <c r="BC5866" s="26" t="s">
        <v>68</v>
      </c>
      <c r="BD5866" s="26" t="s">
        <v>1533</v>
      </c>
      <c r="BE5866" s="26"/>
      <c r="BF5866" s="26" t="s">
        <v>769</v>
      </c>
      <c r="BG5866" s="26" t="s">
        <v>209</v>
      </c>
      <c r="BH5866" s="26" t="s">
        <v>175</v>
      </c>
      <c r="BI5866" s="26">
        <v>12</v>
      </c>
      <c r="BJ5866" s="26" t="s">
        <v>217</v>
      </c>
    </row>
    <row r="5867" spans="36:62" x14ac:dyDescent="0.25">
      <c r="AJ5867" s="26">
        <v>918</v>
      </c>
      <c r="AK5867" s="26">
        <v>2014753</v>
      </c>
      <c r="AL5867" s="264">
        <v>44147.791666666664</v>
      </c>
      <c r="AM5867" s="26" t="s">
        <v>565</v>
      </c>
      <c r="AN5867" s="26" t="s">
        <v>63</v>
      </c>
      <c r="AO5867" s="26"/>
      <c r="AP5867" s="26"/>
      <c r="AQ5867" s="26">
        <v>-1</v>
      </c>
      <c r="AR5867" s="26">
        <v>90</v>
      </c>
      <c r="AS5867" s="26" t="s">
        <v>151</v>
      </c>
      <c r="AT5867" s="26" t="s">
        <v>71</v>
      </c>
      <c r="AU5867" s="26" t="s">
        <v>63</v>
      </c>
      <c r="AV5867" s="26" t="s">
        <v>63</v>
      </c>
      <c r="AW5867" s="26" t="s">
        <v>63</v>
      </c>
      <c r="AX5867" s="26" t="s">
        <v>63</v>
      </c>
      <c r="AY5867" s="26">
        <v>43.886315000000003</v>
      </c>
      <c r="AZ5867" s="26">
        <v>-100.75050400000001</v>
      </c>
      <c r="BA5867" s="26" t="s">
        <v>511</v>
      </c>
      <c r="BB5867" s="26" t="s">
        <v>609</v>
      </c>
      <c r="BC5867" s="26" t="s">
        <v>167</v>
      </c>
      <c r="BD5867" s="26" t="s">
        <v>154</v>
      </c>
      <c r="BE5867" s="26"/>
      <c r="BF5867" s="26" t="s">
        <v>99</v>
      </c>
      <c r="BG5867" s="26" t="s">
        <v>167</v>
      </c>
      <c r="BH5867" s="26" t="s">
        <v>99</v>
      </c>
      <c r="BI5867" s="26">
        <v>12</v>
      </c>
      <c r="BJ5867" s="26" t="s">
        <v>217</v>
      </c>
    </row>
    <row r="5868" spans="36:62" x14ac:dyDescent="0.25">
      <c r="AJ5868" s="26">
        <v>919</v>
      </c>
      <c r="AK5868" s="26">
        <v>2014825</v>
      </c>
      <c r="AL5868" s="264">
        <v>44153.715277777781</v>
      </c>
      <c r="AM5868" s="26" t="s">
        <v>565</v>
      </c>
      <c r="AN5868" s="26" t="s">
        <v>63</v>
      </c>
      <c r="AO5868" s="26"/>
      <c r="AP5868" s="26"/>
      <c r="AQ5868" s="26">
        <v>-1</v>
      </c>
      <c r="AR5868" s="26">
        <v>90</v>
      </c>
      <c r="AS5868" s="26" t="s">
        <v>151</v>
      </c>
      <c r="AT5868" s="26" t="s">
        <v>71</v>
      </c>
      <c r="AU5868" s="26" t="s">
        <v>63</v>
      </c>
      <c r="AV5868" s="26" t="s">
        <v>63</v>
      </c>
      <c r="AW5868" s="26" t="s">
        <v>63</v>
      </c>
      <c r="AX5868" s="26" t="s">
        <v>63</v>
      </c>
      <c r="AY5868" s="26">
        <v>43.886442000000002</v>
      </c>
      <c r="AZ5868" s="26">
        <v>-100.875028</v>
      </c>
      <c r="BA5868" s="26" t="s">
        <v>208</v>
      </c>
      <c r="BB5868" s="26" t="s">
        <v>611</v>
      </c>
      <c r="BC5868" s="26" t="s">
        <v>167</v>
      </c>
      <c r="BD5868" s="26" t="s">
        <v>154</v>
      </c>
      <c r="BE5868" s="26"/>
      <c r="BF5868" s="26" t="s">
        <v>99</v>
      </c>
      <c r="BG5868" s="26" t="s">
        <v>167</v>
      </c>
      <c r="BH5868" s="26" t="s">
        <v>99</v>
      </c>
      <c r="BI5868" s="26">
        <v>12</v>
      </c>
      <c r="BJ5868" s="26" t="s">
        <v>217</v>
      </c>
    </row>
    <row r="5869" spans="36:62" x14ac:dyDescent="0.25">
      <c r="AJ5869" s="26">
        <v>920</v>
      </c>
      <c r="AK5869" s="26">
        <v>2014826</v>
      </c>
      <c r="AL5869" s="264">
        <v>44153.886805555558</v>
      </c>
      <c r="AM5869" s="26" t="s">
        <v>147</v>
      </c>
      <c r="AN5869" s="26" t="s">
        <v>63</v>
      </c>
      <c r="AO5869" s="26"/>
      <c r="AP5869" s="26"/>
      <c r="AQ5869" s="26">
        <v>-1</v>
      </c>
      <c r="AR5869" s="26">
        <v>90</v>
      </c>
      <c r="AS5869" s="26" t="s">
        <v>151</v>
      </c>
      <c r="AT5869" s="26" t="s">
        <v>71</v>
      </c>
      <c r="AU5869" s="26" t="s">
        <v>63</v>
      </c>
      <c r="AV5869" s="26" t="s">
        <v>63</v>
      </c>
      <c r="AW5869" s="26" t="s">
        <v>63</v>
      </c>
      <c r="AX5869" s="26" t="s">
        <v>63</v>
      </c>
      <c r="AY5869" s="26">
        <v>43.851745000000001</v>
      </c>
      <c r="AZ5869" s="26">
        <v>-101.414348</v>
      </c>
      <c r="BA5869" s="26" t="s">
        <v>185</v>
      </c>
      <c r="BB5869" s="26" t="s">
        <v>611</v>
      </c>
      <c r="BC5869" s="26" t="s">
        <v>167</v>
      </c>
      <c r="BD5869" s="26" t="s">
        <v>154</v>
      </c>
      <c r="BE5869" s="26"/>
      <c r="BF5869" s="26" t="s">
        <v>99</v>
      </c>
      <c r="BG5869" s="26" t="s">
        <v>167</v>
      </c>
      <c r="BH5869" s="26" t="s">
        <v>99</v>
      </c>
      <c r="BI5869" s="26">
        <v>12</v>
      </c>
      <c r="BJ5869" s="26" t="s">
        <v>217</v>
      </c>
    </row>
    <row r="5870" spans="36:62" x14ac:dyDescent="0.25">
      <c r="AJ5870" s="26">
        <v>921</v>
      </c>
      <c r="AK5870" s="26">
        <v>2015027</v>
      </c>
      <c r="AL5870" s="264">
        <v>44146.944444444445</v>
      </c>
      <c r="AM5870" s="26" t="s">
        <v>565</v>
      </c>
      <c r="AN5870" s="26" t="s">
        <v>63</v>
      </c>
      <c r="AO5870" s="26"/>
      <c r="AP5870" s="26"/>
      <c r="AQ5870" s="26">
        <v>-1</v>
      </c>
      <c r="AR5870" s="26">
        <v>90</v>
      </c>
      <c r="AS5870" s="26" t="s">
        <v>151</v>
      </c>
      <c r="AT5870" s="26" t="s">
        <v>71</v>
      </c>
      <c r="AU5870" s="26" t="s">
        <v>63</v>
      </c>
      <c r="AV5870" s="26" t="s">
        <v>63</v>
      </c>
      <c r="AW5870" s="26" t="s">
        <v>63</v>
      </c>
      <c r="AX5870" s="26" t="s">
        <v>63</v>
      </c>
      <c r="AY5870" s="26">
        <v>43.9011929999999</v>
      </c>
      <c r="AZ5870" s="26">
        <v>-101.041264999999</v>
      </c>
      <c r="BA5870" s="26" t="s">
        <v>185</v>
      </c>
      <c r="BB5870" s="26" t="s">
        <v>609</v>
      </c>
      <c r="BC5870" s="26" t="s">
        <v>167</v>
      </c>
      <c r="BD5870" s="26" t="s">
        <v>154</v>
      </c>
      <c r="BE5870" s="26"/>
      <c r="BF5870" s="26" t="s">
        <v>99</v>
      </c>
      <c r="BG5870" s="26" t="s">
        <v>167</v>
      </c>
      <c r="BH5870" s="26" t="s">
        <v>99</v>
      </c>
      <c r="BI5870" s="26">
        <v>12</v>
      </c>
      <c r="BJ5870" s="26" t="s">
        <v>217</v>
      </c>
    </row>
    <row r="5871" spans="36:62" x14ac:dyDescent="0.25">
      <c r="AJ5871" s="26">
        <v>922</v>
      </c>
      <c r="AK5871" s="26">
        <v>2015091</v>
      </c>
      <c r="AL5871" s="264">
        <v>44154.902777777781</v>
      </c>
      <c r="AM5871" s="26" t="s">
        <v>147</v>
      </c>
      <c r="AN5871" s="26" t="s">
        <v>63</v>
      </c>
      <c r="AO5871" s="26"/>
      <c r="AP5871" s="26"/>
      <c r="AQ5871" s="26">
        <v>-1</v>
      </c>
      <c r="AR5871" s="26">
        <v>90</v>
      </c>
      <c r="AS5871" s="26" t="s">
        <v>151</v>
      </c>
      <c r="AT5871" s="26" t="s">
        <v>71</v>
      </c>
      <c r="AU5871" s="26" t="s">
        <v>63</v>
      </c>
      <c r="AV5871" s="26" t="s">
        <v>63</v>
      </c>
      <c r="AW5871" s="26" t="s">
        <v>63</v>
      </c>
      <c r="AX5871" s="26" t="s">
        <v>63</v>
      </c>
      <c r="AY5871" s="26">
        <v>43.851742000000002</v>
      </c>
      <c r="AZ5871" s="26">
        <v>-101.432839999999</v>
      </c>
      <c r="BA5871" s="26" t="s">
        <v>185</v>
      </c>
      <c r="BB5871" s="26" t="s">
        <v>609</v>
      </c>
      <c r="BC5871" s="26" t="s">
        <v>167</v>
      </c>
      <c r="BD5871" s="26" t="s">
        <v>154</v>
      </c>
      <c r="BE5871" s="26"/>
      <c r="BF5871" s="26" t="s">
        <v>99</v>
      </c>
      <c r="BG5871" s="26" t="s">
        <v>167</v>
      </c>
      <c r="BH5871" s="26" t="s">
        <v>99</v>
      </c>
      <c r="BI5871" s="26">
        <v>12</v>
      </c>
      <c r="BJ5871" s="26" t="s">
        <v>217</v>
      </c>
    </row>
    <row r="5872" spans="36:62" x14ac:dyDescent="0.25">
      <c r="AJ5872" s="26">
        <v>923</v>
      </c>
      <c r="AK5872" s="26">
        <v>2014664</v>
      </c>
      <c r="AL5872" s="264">
        <v>44151.928472222222</v>
      </c>
      <c r="AM5872" s="26" t="s">
        <v>147</v>
      </c>
      <c r="AN5872" s="26" t="s">
        <v>63</v>
      </c>
      <c r="AO5872" s="26"/>
      <c r="AP5872" s="26"/>
      <c r="AQ5872" s="26">
        <v>-1</v>
      </c>
      <c r="AR5872" s="26">
        <v>90</v>
      </c>
      <c r="AS5872" s="26" t="s">
        <v>151</v>
      </c>
      <c r="AT5872" s="26" t="s">
        <v>71</v>
      </c>
      <c r="AU5872" s="26" t="s">
        <v>63</v>
      </c>
      <c r="AV5872" s="26" t="s">
        <v>63</v>
      </c>
      <c r="AW5872" s="26" t="s">
        <v>63</v>
      </c>
      <c r="AX5872" s="26" t="s">
        <v>63</v>
      </c>
      <c r="AY5872" s="26">
        <v>43.8388279999999</v>
      </c>
      <c r="AZ5872" s="26">
        <v>-101.531154999999</v>
      </c>
      <c r="BA5872" s="26" t="s">
        <v>491</v>
      </c>
      <c r="BB5872" s="26" t="s">
        <v>609</v>
      </c>
      <c r="BC5872" s="26" t="s">
        <v>167</v>
      </c>
      <c r="BD5872" s="26" t="s">
        <v>154</v>
      </c>
      <c r="BE5872" s="26"/>
      <c r="BF5872" s="26" t="s">
        <v>99</v>
      </c>
      <c r="BG5872" s="26" t="s">
        <v>167</v>
      </c>
      <c r="BH5872" s="26" t="s">
        <v>99</v>
      </c>
      <c r="BI5872" s="26">
        <v>12</v>
      </c>
      <c r="BJ5872" s="26" t="s">
        <v>217</v>
      </c>
    </row>
    <row r="5873" spans="36:62" x14ac:dyDescent="0.25">
      <c r="AJ5873" s="26">
        <v>924</v>
      </c>
      <c r="AK5873" s="26">
        <v>2015132</v>
      </c>
      <c r="AL5873" s="264">
        <v>44126.586111111108</v>
      </c>
      <c r="AM5873" s="26" t="s">
        <v>147</v>
      </c>
      <c r="AN5873" s="26" t="s">
        <v>63</v>
      </c>
      <c r="AO5873" s="26" t="s">
        <v>156</v>
      </c>
      <c r="AP5873" s="26" t="s">
        <v>159</v>
      </c>
      <c r="AQ5873" s="26">
        <v>0</v>
      </c>
      <c r="AR5873" s="26">
        <v>90</v>
      </c>
      <c r="AS5873" s="26" t="s">
        <v>151</v>
      </c>
      <c r="AT5873" s="26" t="s">
        <v>613</v>
      </c>
      <c r="AU5873" s="26" t="s">
        <v>63</v>
      </c>
      <c r="AV5873" s="26" t="s">
        <v>63</v>
      </c>
      <c r="AW5873" s="26" t="s">
        <v>63</v>
      </c>
      <c r="AX5873" s="26" t="s">
        <v>63</v>
      </c>
      <c r="AY5873" s="26">
        <v>43.900941000000003</v>
      </c>
      <c r="AZ5873" s="26">
        <v>-101.069789999999</v>
      </c>
      <c r="BA5873" s="26" t="s">
        <v>185</v>
      </c>
      <c r="BB5873" s="26" t="s">
        <v>611</v>
      </c>
      <c r="BC5873" s="26" t="s">
        <v>680</v>
      </c>
      <c r="BD5873" s="26" t="s">
        <v>615</v>
      </c>
      <c r="BE5873" s="26"/>
      <c r="BF5873" s="26" t="s">
        <v>68</v>
      </c>
      <c r="BG5873" s="26" t="s">
        <v>68</v>
      </c>
      <c r="BH5873" s="26" t="s">
        <v>160</v>
      </c>
      <c r="BI5873" s="26">
        <v>12</v>
      </c>
      <c r="BJ5873" s="26" t="s">
        <v>217</v>
      </c>
    </row>
    <row r="5874" spans="36:62" x14ac:dyDescent="0.25">
      <c r="AJ5874" s="26">
        <v>925</v>
      </c>
      <c r="AK5874" s="26">
        <v>2015457</v>
      </c>
      <c r="AL5874" s="264">
        <v>44161.759027777778</v>
      </c>
      <c r="AM5874" s="26" t="s">
        <v>565</v>
      </c>
      <c r="AN5874" s="26" t="s">
        <v>63</v>
      </c>
      <c r="AO5874" s="26"/>
      <c r="AP5874" s="26"/>
      <c r="AQ5874" s="26">
        <v>-1</v>
      </c>
      <c r="AR5874" s="26">
        <v>90</v>
      </c>
      <c r="AS5874" s="26" t="s">
        <v>151</v>
      </c>
      <c r="AT5874" s="26" t="s">
        <v>71</v>
      </c>
      <c r="AU5874" s="26" t="s">
        <v>63</v>
      </c>
      <c r="AV5874" s="26" t="s">
        <v>63</v>
      </c>
      <c r="AW5874" s="26" t="s">
        <v>63</v>
      </c>
      <c r="AX5874" s="26" t="s">
        <v>63</v>
      </c>
      <c r="AY5874" s="26">
        <v>43.888466999999899</v>
      </c>
      <c r="AZ5874" s="26">
        <v>-100.887512999999</v>
      </c>
      <c r="BA5874" s="26" t="s">
        <v>158</v>
      </c>
      <c r="BB5874" s="26" t="s">
        <v>609</v>
      </c>
      <c r="BC5874" s="26" t="s">
        <v>167</v>
      </c>
      <c r="BD5874" s="26" t="s">
        <v>154</v>
      </c>
      <c r="BE5874" s="26"/>
      <c r="BF5874" s="26" t="s">
        <v>99</v>
      </c>
      <c r="BG5874" s="26" t="s">
        <v>167</v>
      </c>
      <c r="BH5874" s="26" t="s">
        <v>99</v>
      </c>
      <c r="BI5874" s="26">
        <v>12</v>
      </c>
      <c r="BJ5874" s="26" t="s">
        <v>217</v>
      </c>
    </row>
    <row r="5875" spans="36:62" x14ac:dyDescent="0.25">
      <c r="AJ5875" s="26">
        <v>926</v>
      </c>
      <c r="AK5875" s="26">
        <v>2015458</v>
      </c>
      <c r="AL5875" s="264">
        <v>44164.09375</v>
      </c>
      <c r="AM5875" s="26" t="s">
        <v>147</v>
      </c>
      <c r="AN5875" s="26" t="s">
        <v>63</v>
      </c>
      <c r="AO5875" s="26"/>
      <c r="AP5875" s="26"/>
      <c r="AQ5875" s="26">
        <v>-1</v>
      </c>
      <c r="AR5875" s="26">
        <v>90</v>
      </c>
      <c r="AS5875" s="26" t="s">
        <v>151</v>
      </c>
      <c r="AT5875" s="26" t="s">
        <v>71</v>
      </c>
      <c r="AU5875" s="26" t="s">
        <v>63</v>
      </c>
      <c r="AV5875" s="26" t="s">
        <v>63</v>
      </c>
      <c r="AW5875" s="26" t="s">
        <v>63</v>
      </c>
      <c r="AX5875" s="26" t="s">
        <v>63</v>
      </c>
      <c r="AY5875" s="26">
        <v>43.842559000000001</v>
      </c>
      <c r="AZ5875" s="26">
        <v>-101.242923</v>
      </c>
      <c r="BA5875" s="26" t="s">
        <v>166</v>
      </c>
      <c r="BB5875" s="26" t="s">
        <v>611</v>
      </c>
      <c r="BC5875" s="26" t="s">
        <v>167</v>
      </c>
      <c r="BD5875" s="26" t="s">
        <v>154</v>
      </c>
      <c r="BE5875" s="26"/>
      <c r="BF5875" s="26" t="s">
        <v>99</v>
      </c>
      <c r="BG5875" s="26" t="s">
        <v>167</v>
      </c>
      <c r="BH5875" s="26" t="s">
        <v>99</v>
      </c>
      <c r="BI5875" s="26">
        <v>12</v>
      </c>
      <c r="BJ5875" s="26" t="s">
        <v>217</v>
      </c>
    </row>
    <row r="5876" spans="36:62" x14ac:dyDescent="0.25">
      <c r="AJ5876" s="26">
        <v>927</v>
      </c>
      <c r="AK5876" s="26">
        <v>2015598</v>
      </c>
      <c r="AL5876" s="264">
        <v>44155.865277777775</v>
      </c>
      <c r="AM5876" s="26" t="s">
        <v>147</v>
      </c>
      <c r="AN5876" s="26" t="s">
        <v>63</v>
      </c>
      <c r="AO5876" s="26"/>
      <c r="AP5876" s="26"/>
      <c r="AQ5876" s="26">
        <v>-1</v>
      </c>
      <c r="AR5876" s="26">
        <v>90</v>
      </c>
      <c r="AS5876" s="26" t="s">
        <v>151</v>
      </c>
      <c r="AT5876" s="26" t="s">
        <v>71</v>
      </c>
      <c r="AU5876" s="26" t="s">
        <v>63</v>
      </c>
      <c r="AV5876" s="26" t="s">
        <v>63</v>
      </c>
      <c r="AW5876" s="26" t="s">
        <v>63</v>
      </c>
      <c r="AX5876" s="26" t="s">
        <v>63</v>
      </c>
      <c r="AY5876" s="26">
        <v>43.851911000000001</v>
      </c>
      <c r="AZ5876" s="26">
        <v>-101.38992500000001</v>
      </c>
      <c r="BA5876" s="26" t="s">
        <v>185</v>
      </c>
      <c r="BB5876" s="26" t="s">
        <v>609</v>
      </c>
      <c r="BC5876" s="26" t="s">
        <v>167</v>
      </c>
      <c r="BD5876" s="26" t="s">
        <v>154</v>
      </c>
      <c r="BE5876" s="26"/>
      <c r="BF5876" s="26" t="s">
        <v>99</v>
      </c>
      <c r="BG5876" s="26" t="s">
        <v>167</v>
      </c>
      <c r="BH5876" s="26" t="s">
        <v>99</v>
      </c>
      <c r="BI5876" s="26">
        <v>12</v>
      </c>
      <c r="BJ5876" s="26" t="s">
        <v>217</v>
      </c>
    </row>
    <row r="5877" spans="36:62" x14ac:dyDescent="0.25">
      <c r="AJ5877" s="26">
        <v>928</v>
      </c>
      <c r="AK5877" s="26">
        <v>2015597</v>
      </c>
      <c r="AL5877" s="264">
        <v>44155.786805555559</v>
      </c>
      <c r="AM5877" s="26" t="s">
        <v>147</v>
      </c>
      <c r="AN5877" s="26" t="s">
        <v>63</v>
      </c>
      <c r="AO5877" s="26"/>
      <c r="AP5877" s="26"/>
      <c r="AQ5877" s="26">
        <v>-1</v>
      </c>
      <c r="AR5877" s="26">
        <v>90</v>
      </c>
      <c r="AS5877" s="26" t="s">
        <v>151</v>
      </c>
      <c r="AT5877" s="26" t="s">
        <v>71</v>
      </c>
      <c r="AU5877" s="26" t="s">
        <v>63</v>
      </c>
      <c r="AV5877" s="26" t="s">
        <v>63</v>
      </c>
      <c r="AW5877" s="26" t="s">
        <v>63</v>
      </c>
      <c r="AX5877" s="26" t="s">
        <v>63</v>
      </c>
      <c r="AY5877" s="26">
        <v>43.839505000000003</v>
      </c>
      <c r="AZ5877" s="26">
        <v>-101.52905800000001</v>
      </c>
      <c r="BA5877" s="26" t="s">
        <v>494</v>
      </c>
      <c r="BB5877" s="26" t="s">
        <v>611</v>
      </c>
      <c r="BC5877" s="26" t="s">
        <v>167</v>
      </c>
      <c r="BD5877" s="26" t="s">
        <v>154</v>
      </c>
      <c r="BE5877" s="26"/>
      <c r="BF5877" s="26" t="s">
        <v>99</v>
      </c>
      <c r="BG5877" s="26" t="s">
        <v>167</v>
      </c>
      <c r="BH5877" s="26" t="s">
        <v>99</v>
      </c>
      <c r="BI5877" s="26">
        <v>12</v>
      </c>
      <c r="BJ5877" s="26" t="s">
        <v>217</v>
      </c>
    </row>
    <row r="5878" spans="36:62" x14ac:dyDescent="0.25">
      <c r="AJ5878" s="26">
        <v>929</v>
      </c>
      <c r="AK5878" s="26">
        <v>2015600</v>
      </c>
      <c r="AL5878" s="264">
        <v>44163.255555555559</v>
      </c>
      <c r="AM5878" s="26" t="s">
        <v>147</v>
      </c>
      <c r="AN5878" s="26" t="s">
        <v>63</v>
      </c>
      <c r="AO5878" s="26"/>
      <c r="AP5878" s="26"/>
      <c r="AQ5878" s="26">
        <v>-1</v>
      </c>
      <c r="AR5878" s="26">
        <v>90</v>
      </c>
      <c r="AS5878" s="26" t="s">
        <v>151</v>
      </c>
      <c r="AT5878" s="26" t="s">
        <v>71</v>
      </c>
      <c r="AU5878" s="26" t="s">
        <v>63</v>
      </c>
      <c r="AV5878" s="26" t="s">
        <v>63</v>
      </c>
      <c r="AW5878" s="26" t="s">
        <v>63</v>
      </c>
      <c r="AX5878" s="26" t="s">
        <v>63</v>
      </c>
      <c r="AY5878" s="26">
        <v>43.836641</v>
      </c>
      <c r="AZ5878" s="26">
        <v>-101.537460999999</v>
      </c>
      <c r="BA5878" s="26" t="s">
        <v>158</v>
      </c>
      <c r="BB5878" s="26" t="s">
        <v>609</v>
      </c>
      <c r="BC5878" s="26" t="s">
        <v>167</v>
      </c>
      <c r="BD5878" s="26" t="s">
        <v>154</v>
      </c>
      <c r="BE5878" s="26"/>
      <c r="BF5878" s="26" t="s">
        <v>99</v>
      </c>
      <c r="BG5878" s="26" t="s">
        <v>167</v>
      </c>
      <c r="BH5878" s="26" t="s">
        <v>99</v>
      </c>
      <c r="BI5878" s="26">
        <v>12</v>
      </c>
      <c r="BJ5878" s="26" t="s">
        <v>217</v>
      </c>
    </row>
    <row r="5879" spans="36:62" x14ac:dyDescent="0.25">
      <c r="AJ5879" s="26">
        <v>930</v>
      </c>
      <c r="AK5879" s="26">
        <v>2015601</v>
      </c>
      <c r="AL5879" s="264">
        <v>44164.918749999997</v>
      </c>
      <c r="AM5879" s="26" t="s">
        <v>147</v>
      </c>
      <c r="AN5879" s="26" t="s">
        <v>63</v>
      </c>
      <c r="AO5879" s="26"/>
      <c r="AP5879" s="26"/>
      <c r="AQ5879" s="26">
        <v>-1</v>
      </c>
      <c r="AR5879" s="26">
        <v>90</v>
      </c>
      <c r="AS5879" s="26" t="s">
        <v>151</v>
      </c>
      <c r="AT5879" s="26" t="s">
        <v>71</v>
      </c>
      <c r="AU5879" s="26" t="s">
        <v>63</v>
      </c>
      <c r="AV5879" s="26" t="s">
        <v>63</v>
      </c>
      <c r="AW5879" s="26" t="s">
        <v>63</v>
      </c>
      <c r="AX5879" s="26" t="s">
        <v>63</v>
      </c>
      <c r="AY5879" s="26">
        <v>43.846072999999897</v>
      </c>
      <c r="AZ5879" s="26">
        <v>-101.337469999999</v>
      </c>
      <c r="BA5879" s="26" t="s">
        <v>208</v>
      </c>
      <c r="BB5879" s="26" t="s">
        <v>609</v>
      </c>
      <c r="BC5879" s="26" t="s">
        <v>167</v>
      </c>
      <c r="BD5879" s="26" t="s">
        <v>154</v>
      </c>
      <c r="BE5879" s="26"/>
      <c r="BF5879" s="26" t="s">
        <v>99</v>
      </c>
      <c r="BG5879" s="26" t="s">
        <v>167</v>
      </c>
      <c r="BH5879" s="26" t="s">
        <v>99</v>
      </c>
      <c r="BI5879" s="26">
        <v>12</v>
      </c>
      <c r="BJ5879" s="26" t="s">
        <v>217</v>
      </c>
    </row>
    <row r="5880" spans="36:62" x14ac:dyDescent="0.25">
      <c r="AJ5880" s="26">
        <v>931</v>
      </c>
      <c r="AK5880" s="26">
        <v>2016201</v>
      </c>
      <c r="AL5880" s="264">
        <v>44163.981944444444</v>
      </c>
      <c r="AM5880" s="26" t="s">
        <v>147</v>
      </c>
      <c r="AN5880" s="26" t="s">
        <v>63</v>
      </c>
      <c r="AO5880" s="26" t="s">
        <v>192</v>
      </c>
      <c r="AP5880" s="26" t="s">
        <v>627</v>
      </c>
      <c r="AQ5880" s="26">
        <v>0</v>
      </c>
      <c r="AR5880" s="26">
        <v>90</v>
      </c>
      <c r="AS5880" s="26" t="s">
        <v>151</v>
      </c>
      <c r="AT5880" s="26" t="s">
        <v>71</v>
      </c>
      <c r="AU5880" s="26" t="s">
        <v>63</v>
      </c>
      <c r="AV5880" s="26" t="s">
        <v>63</v>
      </c>
      <c r="AW5880" s="26" t="s">
        <v>63</v>
      </c>
      <c r="AX5880" s="26" t="s">
        <v>63</v>
      </c>
      <c r="AY5880" s="26">
        <v>43.861459000000004</v>
      </c>
      <c r="AZ5880" s="26">
        <v>-101.186306</v>
      </c>
      <c r="BA5880" s="26" t="s">
        <v>208</v>
      </c>
      <c r="BB5880" s="26" t="s">
        <v>609</v>
      </c>
      <c r="BC5880" s="26" t="s">
        <v>680</v>
      </c>
      <c r="BD5880" s="26" t="s">
        <v>68</v>
      </c>
      <c r="BE5880" s="26" t="s">
        <v>644</v>
      </c>
      <c r="BF5880" s="26" t="s">
        <v>68</v>
      </c>
      <c r="BG5880" s="26" t="s">
        <v>68</v>
      </c>
      <c r="BH5880" s="26" t="s">
        <v>646</v>
      </c>
      <c r="BI5880" s="26">
        <v>12</v>
      </c>
      <c r="BJ5880" s="26" t="s">
        <v>217</v>
      </c>
    </row>
    <row r="5881" spans="36:62" x14ac:dyDescent="0.25">
      <c r="AJ5881" s="26">
        <v>932</v>
      </c>
      <c r="AK5881" s="26">
        <v>2016560</v>
      </c>
      <c r="AL5881" s="264">
        <v>44125.413194444445</v>
      </c>
      <c r="AM5881" s="26" t="s">
        <v>147</v>
      </c>
      <c r="AN5881" s="26" t="s">
        <v>63</v>
      </c>
      <c r="AO5881" s="26" t="s">
        <v>156</v>
      </c>
      <c r="AP5881" s="26" t="s">
        <v>159</v>
      </c>
      <c r="AQ5881" s="26">
        <v>0</v>
      </c>
      <c r="AR5881" s="26">
        <v>90</v>
      </c>
      <c r="AS5881" s="26" t="s">
        <v>151</v>
      </c>
      <c r="AT5881" s="26" t="s">
        <v>613</v>
      </c>
      <c r="AU5881" s="26" t="s">
        <v>63</v>
      </c>
      <c r="AV5881" s="26" t="s">
        <v>63</v>
      </c>
      <c r="AW5881" s="26" t="s">
        <v>63</v>
      </c>
      <c r="AX5881" s="26" t="s">
        <v>63</v>
      </c>
      <c r="AY5881" s="26">
        <v>43.894815999999899</v>
      </c>
      <c r="AZ5881" s="26">
        <v>-101.113957999999</v>
      </c>
      <c r="BA5881" s="26" t="s">
        <v>158</v>
      </c>
      <c r="BB5881" s="26" t="s">
        <v>611</v>
      </c>
      <c r="BC5881" s="26" t="s">
        <v>939</v>
      </c>
      <c r="BD5881" s="26" t="s">
        <v>615</v>
      </c>
      <c r="BE5881" s="26"/>
      <c r="BF5881" s="26" t="s">
        <v>68</v>
      </c>
      <c r="BG5881" s="26" t="s">
        <v>209</v>
      </c>
      <c r="BH5881" s="26" t="s">
        <v>146</v>
      </c>
      <c r="BI5881" s="26">
        <v>12</v>
      </c>
      <c r="BJ5881" s="26" t="s">
        <v>217</v>
      </c>
    </row>
    <row r="5882" spans="36:62" x14ac:dyDescent="0.25">
      <c r="AJ5882" s="26">
        <v>933</v>
      </c>
      <c r="AK5882" s="26">
        <v>2016856</v>
      </c>
      <c r="AL5882" s="264">
        <v>44177.500694444447</v>
      </c>
      <c r="AM5882" s="26" t="s">
        <v>147</v>
      </c>
      <c r="AN5882" s="26" t="s">
        <v>63</v>
      </c>
      <c r="AO5882" s="26" t="s">
        <v>1299</v>
      </c>
      <c r="AP5882" s="26" t="s">
        <v>159</v>
      </c>
      <c r="AQ5882" s="26">
        <v>0</v>
      </c>
      <c r="AR5882" s="26">
        <v>90</v>
      </c>
      <c r="AS5882" s="26" t="s">
        <v>151</v>
      </c>
      <c r="AT5882" s="26" t="s">
        <v>1535</v>
      </c>
      <c r="AU5882" s="26" t="s">
        <v>63</v>
      </c>
      <c r="AV5882" s="26" t="s">
        <v>63</v>
      </c>
      <c r="AW5882" s="26" t="s">
        <v>63</v>
      </c>
      <c r="AX5882" s="26" t="s">
        <v>63</v>
      </c>
      <c r="AY5882" s="26">
        <v>43.878455000000002</v>
      </c>
      <c r="AZ5882" s="26">
        <v>-101.146720999999</v>
      </c>
      <c r="BA5882" s="26" t="s">
        <v>208</v>
      </c>
      <c r="BB5882" s="26" t="s">
        <v>611</v>
      </c>
      <c r="BC5882" s="26" t="s">
        <v>680</v>
      </c>
      <c r="BD5882" s="26" t="s">
        <v>68</v>
      </c>
      <c r="BE5882" s="26" t="s">
        <v>161</v>
      </c>
      <c r="BF5882" s="26" t="s">
        <v>709</v>
      </c>
      <c r="BG5882" s="26" t="s">
        <v>68</v>
      </c>
      <c r="BH5882" s="26" t="s">
        <v>210</v>
      </c>
      <c r="BI5882" s="26">
        <v>12</v>
      </c>
      <c r="BJ5882" s="26" t="s">
        <v>19</v>
      </c>
    </row>
    <row r="5883" spans="36:62" x14ac:dyDescent="0.25">
      <c r="AJ5883" s="26">
        <v>934</v>
      </c>
      <c r="AK5883" s="26">
        <v>2016857</v>
      </c>
      <c r="AL5883" s="264">
        <v>44168.845138888886</v>
      </c>
      <c r="AM5883" s="26" t="s">
        <v>565</v>
      </c>
      <c r="AN5883" s="26" t="s">
        <v>63</v>
      </c>
      <c r="AO5883" s="26"/>
      <c r="AP5883" s="26"/>
      <c r="AQ5883" s="26">
        <v>-1</v>
      </c>
      <c r="AR5883" s="26">
        <v>83</v>
      </c>
      <c r="AS5883" s="26" t="s">
        <v>151</v>
      </c>
      <c r="AT5883" s="26" t="s">
        <v>71</v>
      </c>
      <c r="AU5883" s="26" t="s">
        <v>63</v>
      </c>
      <c r="AV5883" s="26" t="s">
        <v>63</v>
      </c>
      <c r="AW5883" s="26" t="s">
        <v>63</v>
      </c>
      <c r="AX5883" s="26" t="s">
        <v>63</v>
      </c>
      <c r="AY5883" s="26">
        <v>43.813046</v>
      </c>
      <c r="AZ5883" s="26">
        <v>-100.69341900000001</v>
      </c>
      <c r="BA5883" s="26" t="s">
        <v>158</v>
      </c>
      <c r="BB5883" s="26" t="s">
        <v>157</v>
      </c>
      <c r="BC5883" s="26" t="s">
        <v>167</v>
      </c>
      <c r="BD5883" s="26" t="s">
        <v>154</v>
      </c>
      <c r="BE5883" s="26"/>
      <c r="BF5883" s="26" t="s">
        <v>99</v>
      </c>
      <c r="BG5883" s="26" t="s">
        <v>167</v>
      </c>
      <c r="BH5883" s="26" t="s">
        <v>99</v>
      </c>
      <c r="BI5883" s="26">
        <v>12</v>
      </c>
      <c r="BJ5883" s="26" t="s">
        <v>217</v>
      </c>
    </row>
    <row r="5884" spans="36:62" x14ac:dyDescent="0.25">
      <c r="AJ5884" s="26">
        <v>935</v>
      </c>
      <c r="AK5884" s="26">
        <v>2016926</v>
      </c>
      <c r="AL5884" s="264">
        <v>44188.518055555556</v>
      </c>
      <c r="AM5884" s="26" t="s">
        <v>147</v>
      </c>
      <c r="AN5884" s="26" t="s">
        <v>63</v>
      </c>
      <c r="AO5884" s="26" t="s">
        <v>156</v>
      </c>
      <c r="AP5884" s="26" t="s">
        <v>159</v>
      </c>
      <c r="AQ5884" s="26">
        <v>0</v>
      </c>
      <c r="AR5884" s="26">
        <v>90</v>
      </c>
      <c r="AS5884" s="26" t="s">
        <v>151</v>
      </c>
      <c r="AT5884" s="26" t="s">
        <v>679</v>
      </c>
      <c r="AU5884" s="26" t="s">
        <v>63</v>
      </c>
      <c r="AV5884" s="26" t="s">
        <v>63</v>
      </c>
      <c r="AW5884" s="26" t="s">
        <v>63</v>
      </c>
      <c r="AX5884" s="26" t="s">
        <v>63</v>
      </c>
      <c r="AY5884" s="26">
        <v>43.835984000000003</v>
      </c>
      <c r="AZ5884" s="26">
        <v>-101.60471800000001</v>
      </c>
      <c r="BA5884" s="26" t="s">
        <v>208</v>
      </c>
      <c r="BB5884" s="26" t="s">
        <v>611</v>
      </c>
      <c r="BC5884" s="26" t="s">
        <v>614</v>
      </c>
      <c r="BD5884" s="26" t="s">
        <v>615</v>
      </c>
      <c r="BE5884" s="26"/>
      <c r="BF5884" s="26" t="s">
        <v>68</v>
      </c>
      <c r="BG5884" s="26" t="s">
        <v>209</v>
      </c>
      <c r="BH5884" s="26" t="s">
        <v>146</v>
      </c>
      <c r="BI5884" s="26">
        <v>12</v>
      </c>
      <c r="BJ5884" s="26" t="s">
        <v>217</v>
      </c>
    </row>
    <row r="5885" spans="36:62" x14ac:dyDescent="0.25">
      <c r="AJ5885" s="26">
        <v>936</v>
      </c>
      <c r="AK5885" s="26">
        <v>2016927</v>
      </c>
      <c r="AL5885" s="264">
        <v>44187.035416666666</v>
      </c>
      <c r="AM5885" s="26" t="s">
        <v>147</v>
      </c>
      <c r="AN5885" s="26" t="s">
        <v>63</v>
      </c>
      <c r="AO5885" s="26" t="s">
        <v>156</v>
      </c>
      <c r="AP5885" s="26" t="s">
        <v>159</v>
      </c>
      <c r="AQ5885" s="26">
        <v>0</v>
      </c>
      <c r="AR5885" s="26">
        <v>90</v>
      </c>
      <c r="AS5885" s="26" t="s">
        <v>151</v>
      </c>
      <c r="AT5885" s="26" t="s">
        <v>613</v>
      </c>
      <c r="AU5885" s="26" t="s">
        <v>63</v>
      </c>
      <c r="AV5885" s="26" t="s">
        <v>63</v>
      </c>
      <c r="AW5885" s="26" t="s">
        <v>63</v>
      </c>
      <c r="AX5885" s="26" t="s">
        <v>63</v>
      </c>
      <c r="AY5885" s="26">
        <v>43.8836569999999</v>
      </c>
      <c r="AZ5885" s="26">
        <v>-101.136521999999</v>
      </c>
      <c r="BA5885" s="26" t="s">
        <v>208</v>
      </c>
      <c r="BB5885" s="26" t="s">
        <v>609</v>
      </c>
      <c r="BC5885" s="26" t="s">
        <v>614</v>
      </c>
      <c r="BD5885" s="26" t="s">
        <v>615</v>
      </c>
      <c r="BE5885" s="26"/>
      <c r="BF5885" s="26" t="s">
        <v>68</v>
      </c>
      <c r="BG5885" s="26" t="s">
        <v>209</v>
      </c>
      <c r="BH5885" s="26" t="s">
        <v>146</v>
      </c>
      <c r="BI5885" s="26">
        <v>12</v>
      </c>
      <c r="BJ5885" s="26" t="s">
        <v>217</v>
      </c>
    </row>
    <row r="5886" spans="36:62" x14ac:dyDescent="0.25">
      <c r="AJ5886" s="26">
        <v>937</v>
      </c>
      <c r="AK5886" s="26">
        <v>2017034</v>
      </c>
      <c r="AL5886" s="264">
        <v>44188.458333333336</v>
      </c>
      <c r="AM5886" s="26" t="s">
        <v>147</v>
      </c>
      <c r="AN5886" s="26" t="s">
        <v>63</v>
      </c>
      <c r="AO5886" s="26" t="s">
        <v>156</v>
      </c>
      <c r="AP5886" s="26" t="s">
        <v>159</v>
      </c>
      <c r="AQ5886" s="26">
        <v>0</v>
      </c>
      <c r="AR5886" s="26">
        <v>90</v>
      </c>
      <c r="AS5886" s="26" t="s">
        <v>151</v>
      </c>
      <c r="AT5886" s="26" t="s">
        <v>74</v>
      </c>
      <c r="AU5886" s="26" t="s">
        <v>69</v>
      </c>
      <c r="AV5886" s="26" t="s">
        <v>63</v>
      </c>
      <c r="AW5886" s="26" t="s">
        <v>63</v>
      </c>
      <c r="AX5886" s="26" t="s">
        <v>63</v>
      </c>
      <c r="AY5886" s="26">
        <v>43.842658</v>
      </c>
      <c r="AZ5886" s="26">
        <v>-101.272542999999</v>
      </c>
      <c r="BA5886" s="26" t="s">
        <v>498</v>
      </c>
      <c r="BB5886" s="26" t="s">
        <v>611</v>
      </c>
      <c r="BC5886" s="26" t="s">
        <v>751</v>
      </c>
      <c r="BD5886" s="26" t="s">
        <v>615</v>
      </c>
      <c r="BE5886" s="26"/>
      <c r="BF5886" s="26" t="s">
        <v>68</v>
      </c>
      <c r="BG5886" s="26" t="s">
        <v>68</v>
      </c>
      <c r="BH5886" s="26" t="s">
        <v>160</v>
      </c>
      <c r="BI5886" s="26">
        <v>12</v>
      </c>
      <c r="BJ5886" s="26" t="s">
        <v>217</v>
      </c>
    </row>
    <row r="5887" spans="36:62" x14ac:dyDescent="0.25">
      <c r="AJ5887" s="26">
        <v>938</v>
      </c>
      <c r="AK5887" s="26">
        <v>2017035</v>
      </c>
      <c r="AL5887" s="264">
        <v>44189.295138888891</v>
      </c>
      <c r="AM5887" s="26" t="s">
        <v>147</v>
      </c>
      <c r="AN5887" s="26" t="s">
        <v>63</v>
      </c>
      <c r="AO5887" s="26" t="s">
        <v>156</v>
      </c>
      <c r="AP5887" s="26" t="s">
        <v>159</v>
      </c>
      <c r="AQ5887" s="26">
        <v>0</v>
      </c>
      <c r="AR5887" s="26">
        <v>90</v>
      </c>
      <c r="AS5887" s="26" t="s">
        <v>151</v>
      </c>
      <c r="AT5887" s="26" t="s">
        <v>71</v>
      </c>
      <c r="AU5887" s="26" t="s">
        <v>63</v>
      </c>
      <c r="AV5887" s="26" t="s">
        <v>63</v>
      </c>
      <c r="AW5887" s="26" t="s">
        <v>63</v>
      </c>
      <c r="AX5887" s="26" t="s">
        <v>63</v>
      </c>
      <c r="AY5887" s="26">
        <v>43.8499079999999</v>
      </c>
      <c r="AZ5887" s="26">
        <v>-101.209283999999</v>
      </c>
      <c r="BA5887" s="26" t="s">
        <v>185</v>
      </c>
      <c r="BB5887" s="26" t="s">
        <v>611</v>
      </c>
      <c r="BC5887" s="26" t="s">
        <v>614</v>
      </c>
      <c r="BD5887" s="26" t="s">
        <v>615</v>
      </c>
      <c r="BE5887" s="26"/>
      <c r="BF5887" s="26" t="s">
        <v>68</v>
      </c>
      <c r="BG5887" s="26" t="s">
        <v>68</v>
      </c>
      <c r="BH5887" s="26" t="s">
        <v>160</v>
      </c>
      <c r="BI5887" s="26">
        <v>12</v>
      </c>
      <c r="BJ5887" s="26" t="s">
        <v>217</v>
      </c>
    </row>
    <row r="5888" spans="36:62" x14ac:dyDescent="0.25">
      <c r="AJ5888" s="26">
        <v>939</v>
      </c>
      <c r="AK5888" s="26">
        <v>2017058</v>
      </c>
      <c r="AL5888" s="264">
        <v>44188.503472222219</v>
      </c>
      <c r="AM5888" s="26" t="s">
        <v>147</v>
      </c>
      <c r="AN5888" s="26" t="s">
        <v>63</v>
      </c>
      <c r="AO5888" s="26" t="s">
        <v>156</v>
      </c>
      <c r="AP5888" s="26" t="s">
        <v>159</v>
      </c>
      <c r="AQ5888" s="26">
        <v>0</v>
      </c>
      <c r="AR5888" s="26">
        <v>90</v>
      </c>
      <c r="AS5888" s="26" t="s">
        <v>151</v>
      </c>
      <c r="AT5888" s="26" t="s">
        <v>658</v>
      </c>
      <c r="AU5888" s="26" t="s">
        <v>63</v>
      </c>
      <c r="AV5888" s="26" t="s">
        <v>63</v>
      </c>
      <c r="AW5888" s="26" t="s">
        <v>63</v>
      </c>
      <c r="AX5888" s="26" t="s">
        <v>63</v>
      </c>
      <c r="AY5888" s="26">
        <v>43.842654000000003</v>
      </c>
      <c r="AZ5888" s="26">
        <v>-101.271569</v>
      </c>
      <c r="BA5888" s="26" t="s">
        <v>208</v>
      </c>
      <c r="BB5888" s="26" t="s">
        <v>611</v>
      </c>
      <c r="BC5888" s="26" t="s">
        <v>667</v>
      </c>
      <c r="BD5888" s="26" t="s">
        <v>615</v>
      </c>
      <c r="BE5888" s="26"/>
      <c r="BF5888" s="26" t="s">
        <v>68</v>
      </c>
      <c r="BG5888" s="26" t="s">
        <v>68</v>
      </c>
      <c r="BH5888" s="26" t="s">
        <v>160</v>
      </c>
      <c r="BI5888" s="26">
        <v>12</v>
      </c>
      <c r="BJ5888" s="26" t="s">
        <v>217</v>
      </c>
    </row>
    <row r="5889" spans="36:62" x14ac:dyDescent="0.25">
      <c r="AJ5889" s="26">
        <v>940</v>
      </c>
      <c r="AK5889" s="26">
        <v>2017059</v>
      </c>
      <c r="AL5889" s="264">
        <v>44188.329861111109</v>
      </c>
      <c r="AM5889" s="26" t="s">
        <v>147</v>
      </c>
      <c r="AN5889" s="26" t="s">
        <v>63</v>
      </c>
      <c r="AO5889" s="26" t="s">
        <v>156</v>
      </c>
      <c r="AP5889" s="26" t="s">
        <v>159</v>
      </c>
      <c r="AQ5889" s="26">
        <v>0</v>
      </c>
      <c r="AR5889" s="26">
        <v>90</v>
      </c>
      <c r="AS5889" s="26" t="s">
        <v>151</v>
      </c>
      <c r="AT5889" s="26" t="s">
        <v>658</v>
      </c>
      <c r="AU5889" s="26" t="s">
        <v>63</v>
      </c>
      <c r="AV5889" s="26" t="s">
        <v>63</v>
      </c>
      <c r="AW5889" s="26" t="s">
        <v>63</v>
      </c>
      <c r="AX5889" s="26" t="s">
        <v>63</v>
      </c>
      <c r="AY5889" s="26">
        <v>43.846214000000003</v>
      </c>
      <c r="AZ5889" s="26">
        <v>-101.508150999999</v>
      </c>
      <c r="BA5889" s="26" t="s">
        <v>208</v>
      </c>
      <c r="BB5889" s="26" t="s">
        <v>611</v>
      </c>
      <c r="BC5889" s="26" t="s">
        <v>667</v>
      </c>
      <c r="BD5889" s="26" t="s">
        <v>615</v>
      </c>
      <c r="BE5889" s="26"/>
      <c r="BF5889" s="26" t="s">
        <v>68</v>
      </c>
      <c r="BG5889" s="26" t="s">
        <v>68</v>
      </c>
      <c r="BH5889" s="26" t="s">
        <v>160</v>
      </c>
      <c r="BI5889" s="26">
        <v>12</v>
      </c>
      <c r="BJ5889" s="26" t="s">
        <v>217</v>
      </c>
    </row>
    <row r="5890" spans="36:62" x14ac:dyDescent="0.25">
      <c r="AJ5890" s="26">
        <v>941</v>
      </c>
      <c r="AK5890" s="26">
        <v>2017060</v>
      </c>
      <c r="AL5890" s="264">
        <v>44188.452777777777</v>
      </c>
      <c r="AM5890" s="26" t="s">
        <v>147</v>
      </c>
      <c r="AN5890" s="26" t="s">
        <v>63</v>
      </c>
      <c r="AO5890" s="26" t="s">
        <v>156</v>
      </c>
      <c r="AP5890" s="26" t="s">
        <v>159</v>
      </c>
      <c r="AQ5890" s="26">
        <v>0</v>
      </c>
      <c r="AR5890" s="26">
        <v>90</v>
      </c>
      <c r="AS5890" s="26" t="s">
        <v>151</v>
      </c>
      <c r="AT5890" s="26" t="s">
        <v>658</v>
      </c>
      <c r="AU5890" s="26" t="s">
        <v>63</v>
      </c>
      <c r="AV5890" s="26" t="s">
        <v>63</v>
      </c>
      <c r="AW5890" s="26" t="s">
        <v>63</v>
      </c>
      <c r="AX5890" s="26" t="s">
        <v>63</v>
      </c>
      <c r="AY5890" s="26">
        <v>43.842708000000002</v>
      </c>
      <c r="AZ5890" s="26">
        <v>-101.281767</v>
      </c>
      <c r="BA5890" s="26" t="s">
        <v>185</v>
      </c>
      <c r="BB5890" s="26" t="s">
        <v>611</v>
      </c>
      <c r="BC5890" s="26" t="s">
        <v>667</v>
      </c>
      <c r="BD5890" s="26" t="s">
        <v>615</v>
      </c>
      <c r="BE5890" s="26"/>
      <c r="BF5890" s="26" t="s">
        <v>68</v>
      </c>
      <c r="BG5890" s="26" t="s">
        <v>68</v>
      </c>
      <c r="BH5890" s="26" t="s">
        <v>160</v>
      </c>
      <c r="BI5890" s="26">
        <v>12</v>
      </c>
      <c r="BJ5890" s="26" t="s">
        <v>217</v>
      </c>
    </row>
    <row r="5891" spans="36:62" x14ac:dyDescent="0.25">
      <c r="AJ5891" s="26">
        <v>942</v>
      </c>
      <c r="AK5891" s="26">
        <v>2017061</v>
      </c>
      <c r="AL5891" s="264">
        <v>44188.635416666664</v>
      </c>
      <c r="AM5891" s="26" t="s">
        <v>147</v>
      </c>
      <c r="AN5891" s="26" t="s">
        <v>63</v>
      </c>
      <c r="AO5891" s="26" t="s">
        <v>156</v>
      </c>
      <c r="AP5891" s="26" t="s">
        <v>159</v>
      </c>
      <c r="AQ5891" s="26">
        <v>0</v>
      </c>
      <c r="AR5891" s="26">
        <v>90</v>
      </c>
      <c r="AS5891" s="26" t="s">
        <v>151</v>
      </c>
      <c r="AT5891" s="26" t="s">
        <v>71</v>
      </c>
      <c r="AU5891" s="26" t="s">
        <v>63</v>
      </c>
      <c r="AV5891" s="26" t="s">
        <v>63</v>
      </c>
      <c r="AW5891" s="26" t="s">
        <v>63</v>
      </c>
      <c r="AX5891" s="26" t="s">
        <v>63</v>
      </c>
      <c r="AY5891" s="26">
        <v>43.8511969999999</v>
      </c>
      <c r="AZ5891" s="26">
        <v>-101.469398999999</v>
      </c>
      <c r="BA5891" s="26" t="s">
        <v>185</v>
      </c>
      <c r="BB5891" s="26" t="s">
        <v>609</v>
      </c>
      <c r="BC5891" s="26" t="s">
        <v>667</v>
      </c>
      <c r="BD5891" s="26" t="s">
        <v>615</v>
      </c>
      <c r="BE5891" s="26"/>
      <c r="BF5891" s="26" t="s">
        <v>68</v>
      </c>
      <c r="BG5891" s="26" t="s">
        <v>68</v>
      </c>
      <c r="BH5891" s="26" t="s">
        <v>160</v>
      </c>
      <c r="BI5891" s="26">
        <v>12</v>
      </c>
      <c r="BJ5891" s="26" t="s">
        <v>217</v>
      </c>
    </row>
    <row r="5892" spans="36:62" x14ac:dyDescent="0.25">
      <c r="AJ5892" s="26">
        <v>943</v>
      </c>
      <c r="AK5892" s="26">
        <v>2017062</v>
      </c>
      <c r="AL5892" s="264">
        <v>44189.013194444444</v>
      </c>
      <c r="AM5892" s="26" t="s">
        <v>147</v>
      </c>
      <c r="AN5892" s="26" t="s">
        <v>63</v>
      </c>
      <c r="AO5892" s="26" t="s">
        <v>156</v>
      </c>
      <c r="AP5892" s="26" t="s">
        <v>159</v>
      </c>
      <c r="AQ5892" s="26">
        <v>0</v>
      </c>
      <c r="AR5892" s="26">
        <v>90</v>
      </c>
      <c r="AS5892" s="26" t="s">
        <v>151</v>
      </c>
      <c r="AT5892" s="26" t="s">
        <v>71</v>
      </c>
      <c r="AU5892" s="26" t="s">
        <v>63</v>
      </c>
      <c r="AV5892" s="26" t="s">
        <v>63</v>
      </c>
      <c r="AW5892" s="26" t="s">
        <v>63</v>
      </c>
      <c r="AX5892" s="26" t="s">
        <v>63</v>
      </c>
      <c r="AY5892" s="26">
        <v>43.845236999999898</v>
      </c>
      <c r="AZ5892" s="26">
        <v>-101.218817999999</v>
      </c>
      <c r="BA5892" s="26" t="s">
        <v>158</v>
      </c>
      <c r="BB5892" s="26" t="s">
        <v>611</v>
      </c>
      <c r="BC5892" s="26" t="s">
        <v>667</v>
      </c>
      <c r="BD5892" s="26" t="s">
        <v>615</v>
      </c>
      <c r="BE5892" s="26"/>
      <c r="BF5892" s="26" t="s">
        <v>68</v>
      </c>
      <c r="BG5892" s="26" t="s">
        <v>68</v>
      </c>
      <c r="BH5892" s="26" t="s">
        <v>160</v>
      </c>
      <c r="BI5892" s="26">
        <v>12</v>
      </c>
      <c r="BJ5892" s="26" t="s">
        <v>217</v>
      </c>
    </row>
    <row r="5893" spans="36:62" x14ac:dyDescent="0.25">
      <c r="AJ5893" s="26">
        <v>944</v>
      </c>
      <c r="AK5893" s="26">
        <v>2017231</v>
      </c>
      <c r="AL5893" s="264">
        <v>44149.017361111109</v>
      </c>
      <c r="AM5893" s="26" t="s">
        <v>147</v>
      </c>
      <c r="AN5893" s="26" t="s">
        <v>63</v>
      </c>
      <c r="AO5893" s="26" t="s">
        <v>156</v>
      </c>
      <c r="AP5893" s="26" t="s">
        <v>159</v>
      </c>
      <c r="AQ5893" s="26">
        <v>0</v>
      </c>
      <c r="AR5893" s="26">
        <v>90</v>
      </c>
      <c r="AS5893" s="26" t="s">
        <v>151</v>
      </c>
      <c r="AT5893" s="26" t="s">
        <v>71</v>
      </c>
      <c r="AU5893" s="26" t="s">
        <v>63</v>
      </c>
      <c r="AV5893" s="26" t="s">
        <v>63</v>
      </c>
      <c r="AW5893" s="26" t="s">
        <v>63</v>
      </c>
      <c r="AX5893" s="26" t="s">
        <v>63</v>
      </c>
      <c r="AY5893" s="26">
        <v>43.842843000000002</v>
      </c>
      <c r="AZ5893" s="26">
        <v>-101.25195600000001</v>
      </c>
      <c r="BA5893" s="26" t="s">
        <v>208</v>
      </c>
      <c r="BB5893" s="26" t="s">
        <v>609</v>
      </c>
      <c r="BC5893" s="26" t="s">
        <v>629</v>
      </c>
      <c r="BD5893" s="26" t="s">
        <v>717</v>
      </c>
      <c r="BE5893" s="26" t="s">
        <v>774</v>
      </c>
      <c r="BF5893" s="26" t="s">
        <v>68</v>
      </c>
      <c r="BG5893" s="26" t="s">
        <v>68</v>
      </c>
      <c r="BH5893" s="26" t="s">
        <v>146</v>
      </c>
      <c r="BI5893" s="26">
        <v>12</v>
      </c>
      <c r="BJ5893" s="26" t="s">
        <v>217</v>
      </c>
    </row>
    <row r="5894" spans="36:62" x14ac:dyDescent="0.25">
      <c r="AJ5894" s="26">
        <v>945</v>
      </c>
      <c r="AK5894" s="26">
        <v>2017233</v>
      </c>
      <c r="AL5894" s="264">
        <v>44159.802083333336</v>
      </c>
      <c r="AM5894" s="26" t="s">
        <v>573</v>
      </c>
      <c r="AN5894" s="26" t="s">
        <v>63</v>
      </c>
      <c r="AO5894" s="26"/>
      <c r="AP5894" s="26"/>
      <c r="AQ5894" s="26">
        <v>-1</v>
      </c>
      <c r="AR5894" s="26">
        <v>83</v>
      </c>
      <c r="AS5894" s="26" t="s">
        <v>151</v>
      </c>
      <c r="AT5894" s="26" t="s">
        <v>71</v>
      </c>
      <c r="AU5894" s="26" t="s">
        <v>63</v>
      </c>
      <c r="AV5894" s="26" t="s">
        <v>63</v>
      </c>
      <c r="AW5894" s="26" t="s">
        <v>63</v>
      </c>
      <c r="AX5894" s="26" t="s">
        <v>63</v>
      </c>
      <c r="AY5894" s="26">
        <v>43.712386000000002</v>
      </c>
      <c r="AZ5894" s="26">
        <v>-100.685379999999</v>
      </c>
      <c r="BA5894" s="26" t="s">
        <v>185</v>
      </c>
      <c r="BB5894" s="26" t="s">
        <v>157</v>
      </c>
      <c r="BC5894" s="26" t="s">
        <v>167</v>
      </c>
      <c r="BD5894" s="26" t="s">
        <v>154</v>
      </c>
      <c r="BE5894" s="26"/>
      <c r="BF5894" s="26" t="s">
        <v>99</v>
      </c>
      <c r="BG5894" s="26" t="s">
        <v>167</v>
      </c>
      <c r="BH5894" s="26" t="s">
        <v>99</v>
      </c>
      <c r="BI5894" s="26">
        <v>12</v>
      </c>
      <c r="BJ5894" s="26" t="s">
        <v>217</v>
      </c>
    </row>
    <row r="5895" spans="36:62" x14ac:dyDescent="0.25">
      <c r="AJ5895" s="26">
        <v>947</v>
      </c>
      <c r="AK5895" s="26">
        <v>2017235</v>
      </c>
      <c r="AL5895" s="264">
        <v>43988.904861111114</v>
      </c>
      <c r="AM5895" s="26" t="s">
        <v>565</v>
      </c>
      <c r="AN5895" s="26" t="s">
        <v>63</v>
      </c>
      <c r="AO5895" s="26"/>
      <c r="AP5895" s="26"/>
      <c r="AQ5895" s="26">
        <v>-1</v>
      </c>
      <c r="AR5895" s="26">
        <v>90</v>
      </c>
      <c r="AS5895" s="26" t="s">
        <v>151</v>
      </c>
      <c r="AT5895" s="26" t="s">
        <v>74</v>
      </c>
      <c r="AU5895" s="26" t="s">
        <v>63</v>
      </c>
      <c r="AV5895" s="26" t="s">
        <v>63</v>
      </c>
      <c r="AW5895" s="26" t="s">
        <v>63</v>
      </c>
      <c r="AX5895" s="26" t="s">
        <v>63</v>
      </c>
      <c r="AY5895" s="26">
        <v>43.884112000000002</v>
      </c>
      <c r="AZ5895" s="26">
        <v>-100.728976</v>
      </c>
      <c r="BA5895" s="26" t="s">
        <v>185</v>
      </c>
      <c r="BB5895" s="26" t="s">
        <v>611</v>
      </c>
      <c r="BC5895" s="26" t="s">
        <v>167</v>
      </c>
      <c r="BD5895" s="26" t="s">
        <v>154</v>
      </c>
      <c r="BE5895" s="26"/>
      <c r="BF5895" s="26" t="s">
        <v>99</v>
      </c>
      <c r="BG5895" s="26" t="s">
        <v>167</v>
      </c>
      <c r="BH5895" s="26" t="s">
        <v>99</v>
      </c>
      <c r="BI5895" s="26">
        <v>12</v>
      </c>
      <c r="BJ5895" s="26" t="s">
        <v>217</v>
      </c>
    </row>
    <row r="5896" spans="36:62" x14ac:dyDescent="0.25">
      <c r="AJ5896" s="26">
        <v>948</v>
      </c>
      <c r="AK5896" s="26">
        <v>2017236</v>
      </c>
      <c r="AL5896" s="264">
        <v>44029.53125</v>
      </c>
      <c r="AM5896" s="26" t="s">
        <v>565</v>
      </c>
      <c r="AN5896" s="26" t="s">
        <v>63</v>
      </c>
      <c r="AO5896" s="26" t="s">
        <v>156</v>
      </c>
      <c r="AP5896" s="26" t="s">
        <v>159</v>
      </c>
      <c r="AQ5896" s="26">
        <v>0</v>
      </c>
      <c r="AR5896" s="26">
        <v>90</v>
      </c>
      <c r="AS5896" s="26" t="s">
        <v>151</v>
      </c>
      <c r="AT5896" s="26" t="s">
        <v>71</v>
      </c>
      <c r="AU5896" s="26" t="s">
        <v>63</v>
      </c>
      <c r="AV5896" s="26" t="s">
        <v>63</v>
      </c>
      <c r="AW5896" s="26" t="s">
        <v>63</v>
      </c>
      <c r="AX5896" s="26" t="s">
        <v>63</v>
      </c>
      <c r="AY5896" s="26">
        <v>43.885525999999899</v>
      </c>
      <c r="AZ5896" s="26">
        <v>-100.744957999999</v>
      </c>
      <c r="BA5896" s="26" t="s">
        <v>166</v>
      </c>
      <c r="BB5896" s="26" t="s">
        <v>611</v>
      </c>
      <c r="BC5896" s="26" t="s">
        <v>68</v>
      </c>
      <c r="BD5896" s="26" t="s">
        <v>68</v>
      </c>
      <c r="BE5896" s="26"/>
      <c r="BF5896" s="26" t="s">
        <v>68</v>
      </c>
      <c r="BG5896" s="26" t="s">
        <v>68</v>
      </c>
      <c r="BH5896" s="26" t="s">
        <v>146</v>
      </c>
      <c r="BI5896" s="26">
        <v>12</v>
      </c>
      <c r="BJ5896" s="26" t="s">
        <v>217</v>
      </c>
    </row>
    <row r="5897" spans="36:62" x14ac:dyDescent="0.25">
      <c r="AJ5897" s="26">
        <v>949</v>
      </c>
      <c r="AK5897" s="26">
        <v>2017237</v>
      </c>
      <c r="AL5897" s="264">
        <v>44128.76666666667</v>
      </c>
      <c r="AM5897" s="26" t="s">
        <v>565</v>
      </c>
      <c r="AN5897" s="26" t="s">
        <v>63</v>
      </c>
      <c r="AO5897" s="26"/>
      <c r="AP5897" s="26"/>
      <c r="AQ5897" s="26">
        <v>-1</v>
      </c>
      <c r="AR5897" s="26">
        <v>90</v>
      </c>
      <c r="AS5897" s="26" t="s">
        <v>151</v>
      </c>
      <c r="AT5897" s="26" t="s">
        <v>613</v>
      </c>
      <c r="AU5897" s="26" t="s">
        <v>63</v>
      </c>
      <c r="AV5897" s="26" t="s">
        <v>63</v>
      </c>
      <c r="AW5897" s="26" t="s">
        <v>63</v>
      </c>
      <c r="AX5897" s="26" t="s">
        <v>63</v>
      </c>
      <c r="AY5897" s="26">
        <v>43.893070000000002</v>
      </c>
      <c r="AZ5897" s="26">
        <v>-100.900043999999</v>
      </c>
      <c r="BA5897" s="26" t="s">
        <v>158</v>
      </c>
      <c r="BB5897" s="26" t="s">
        <v>611</v>
      </c>
      <c r="BC5897" s="26" t="s">
        <v>167</v>
      </c>
      <c r="BD5897" s="26" t="s">
        <v>154</v>
      </c>
      <c r="BE5897" s="26"/>
      <c r="BF5897" s="26" t="s">
        <v>99</v>
      </c>
      <c r="BG5897" s="26" t="s">
        <v>167</v>
      </c>
      <c r="BH5897" s="26" t="s">
        <v>99</v>
      </c>
      <c r="BI5897" s="26">
        <v>12</v>
      </c>
      <c r="BJ5897" s="26" t="s">
        <v>217</v>
      </c>
    </row>
    <row r="5898" spans="36:62" x14ac:dyDescent="0.25">
      <c r="AJ5898" s="26">
        <v>951</v>
      </c>
      <c r="AK5898" s="26">
        <v>2017258</v>
      </c>
      <c r="AL5898" s="264">
        <v>44033.765972222223</v>
      </c>
      <c r="AM5898" s="26" t="s">
        <v>573</v>
      </c>
      <c r="AN5898" s="26" t="s">
        <v>63</v>
      </c>
      <c r="AO5898" s="26"/>
      <c r="AP5898" s="26"/>
      <c r="AQ5898" s="26">
        <v>-1</v>
      </c>
      <c r="AR5898" s="26">
        <v>44</v>
      </c>
      <c r="AS5898" s="26" t="s">
        <v>151</v>
      </c>
      <c r="AT5898" s="26" t="s">
        <v>71</v>
      </c>
      <c r="AU5898" s="26" t="s">
        <v>63</v>
      </c>
      <c r="AV5898" s="26" t="s">
        <v>63</v>
      </c>
      <c r="AW5898" s="26" t="s">
        <v>63</v>
      </c>
      <c r="AX5898" s="26" t="s">
        <v>63</v>
      </c>
      <c r="AY5898" s="26">
        <v>43.577865000000003</v>
      </c>
      <c r="AZ5898" s="26">
        <v>-101.093947999999</v>
      </c>
      <c r="BA5898" s="26" t="s">
        <v>485</v>
      </c>
      <c r="BB5898" s="26" t="s">
        <v>611</v>
      </c>
      <c r="BC5898" s="26" t="s">
        <v>167</v>
      </c>
      <c r="BD5898" s="26" t="s">
        <v>154</v>
      </c>
      <c r="BE5898" s="26"/>
      <c r="BF5898" s="26" t="s">
        <v>99</v>
      </c>
      <c r="BG5898" s="26" t="s">
        <v>167</v>
      </c>
      <c r="BH5898" s="26" t="s">
        <v>99</v>
      </c>
      <c r="BI5898" s="26">
        <v>12</v>
      </c>
      <c r="BJ5898" s="26" t="s">
        <v>217</v>
      </c>
    </row>
    <row r="5899" spans="36:62" x14ac:dyDescent="0.25">
      <c r="AJ5899" s="26">
        <v>952</v>
      </c>
      <c r="AK5899" s="26">
        <v>2017259</v>
      </c>
      <c r="AL5899" s="264">
        <v>44006.597222222219</v>
      </c>
      <c r="AM5899" s="26" t="s">
        <v>573</v>
      </c>
      <c r="AN5899" s="26" t="s">
        <v>63</v>
      </c>
      <c r="AO5899" s="26" t="s">
        <v>1299</v>
      </c>
      <c r="AP5899" s="26" t="s">
        <v>1724</v>
      </c>
      <c r="AQ5899" s="26">
        <v>0</v>
      </c>
      <c r="AR5899" s="26">
        <v>44</v>
      </c>
      <c r="AS5899" s="26" t="s">
        <v>151</v>
      </c>
      <c r="AT5899" s="26" t="s">
        <v>71</v>
      </c>
      <c r="AU5899" s="26" t="s">
        <v>63</v>
      </c>
      <c r="AV5899" s="26" t="s">
        <v>63</v>
      </c>
      <c r="AW5899" s="26" t="s">
        <v>63</v>
      </c>
      <c r="AX5899" s="26" t="s">
        <v>63</v>
      </c>
      <c r="AY5899" s="26">
        <v>43.5628689999999</v>
      </c>
      <c r="AZ5899" s="26">
        <v>-101.191591</v>
      </c>
      <c r="BA5899" s="26" t="s">
        <v>486</v>
      </c>
      <c r="BB5899" s="26" t="s">
        <v>1018</v>
      </c>
      <c r="BC5899" s="26" t="s">
        <v>1725</v>
      </c>
      <c r="BD5899" s="26" t="s">
        <v>68</v>
      </c>
      <c r="BE5899" s="26"/>
      <c r="BF5899" s="26" t="s">
        <v>68</v>
      </c>
      <c r="BG5899" s="26" t="s">
        <v>68</v>
      </c>
      <c r="BH5899" s="26" t="s">
        <v>728</v>
      </c>
      <c r="BI5899" s="26">
        <v>12</v>
      </c>
      <c r="BJ5899" s="26" t="s">
        <v>217</v>
      </c>
    </row>
    <row r="5900" spans="36:62" x14ac:dyDescent="0.25">
      <c r="AJ5900" s="26">
        <v>953</v>
      </c>
      <c r="AK5900" s="26">
        <v>1921147</v>
      </c>
      <c r="AL5900" s="264">
        <v>43525.701388888891</v>
      </c>
      <c r="AM5900" s="26" t="s">
        <v>565</v>
      </c>
      <c r="AN5900" s="26" t="s">
        <v>63</v>
      </c>
      <c r="AO5900" s="26" t="s">
        <v>156</v>
      </c>
      <c r="AP5900" s="26" t="s">
        <v>159</v>
      </c>
      <c r="AQ5900" s="26">
        <v>0</v>
      </c>
      <c r="AR5900" s="26">
        <v>90</v>
      </c>
      <c r="AS5900" s="26" t="s">
        <v>151</v>
      </c>
      <c r="AT5900" s="26" t="s">
        <v>74</v>
      </c>
      <c r="AU5900" s="26" t="s">
        <v>63</v>
      </c>
      <c r="AV5900" s="26" t="s">
        <v>63</v>
      </c>
      <c r="AW5900" s="26" t="s">
        <v>63</v>
      </c>
      <c r="AX5900" s="26" t="s">
        <v>63</v>
      </c>
      <c r="AY5900" s="26">
        <v>43.886895000000003</v>
      </c>
      <c r="AZ5900" s="26">
        <v>-100.87986600000001</v>
      </c>
      <c r="BA5900" s="26" t="s">
        <v>166</v>
      </c>
      <c r="BB5900" s="26" t="s">
        <v>609</v>
      </c>
      <c r="BC5900" s="26" t="s">
        <v>162</v>
      </c>
      <c r="BD5900" s="26" t="s">
        <v>615</v>
      </c>
      <c r="BE5900" s="26"/>
      <c r="BF5900" s="26" t="s">
        <v>68</v>
      </c>
      <c r="BG5900" s="26" t="s">
        <v>68</v>
      </c>
      <c r="BH5900" s="26" t="s">
        <v>146</v>
      </c>
      <c r="BI5900" s="26">
        <v>12</v>
      </c>
      <c r="BJ5900" s="26" t="s">
        <v>217</v>
      </c>
    </row>
    <row r="5901" spans="36:62" x14ac:dyDescent="0.25">
      <c r="AJ5901" s="26">
        <v>954</v>
      </c>
      <c r="AK5901" s="26">
        <v>2017644</v>
      </c>
      <c r="AL5901" s="264">
        <v>43887.063194444447</v>
      </c>
      <c r="AM5901" s="26" t="s">
        <v>573</v>
      </c>
      <c r="AN5901" s="26" t="s">
        <v>63</v>
      </c>
      <c r="AO5901" s="26" t="s">
        <v>655</v>
      </c>
      <c r="AP5901" s="26" t="s">
        <v>159</v>
      </c>
      <c r="AQ5901" s="26">
        <v>0</v>
      </c>
      <c r="AR5901" s="26">
        <v>83</v>
      </c>
      <c r="AS5901" s="26" t="s">
        <v>151</v>
      </c>
      <c r="AT5901" s="26" t="s">
        <v>71</v>
      </c>
      <c r="AU5901" s="26" t="s">
        <v>63</v>
      </c>
      <c r="AV5901" s="26" t="s">
        <v>63</v>
      </c>
      <c r="AW5901" s="26" t="s">
        <v>63</v>
      </c>
      <c r="AX5901" s="26" t="s">
        <v>63</v>
      </c>
      <c r="AY5901" s="26">
        <v>43.712369000000002</v>
      </c>
      <c r="AZ5901" s="26">
        <v>-100.685389999999</v>
      </c>
      <c r="BA5901" s="26" t="s">
        <v>208</v>
      </c>
      <c r="BB5901" s="26" t="s">
        <v>157</v>
      </c>
      <c r="BC5901" s="26" t="s">
        <v>68</v>
      </c>
      <c r="BD5901" s="26" t="s">
        <v>68</v>
      </c>
      <c r="BE5901" s="26"/>
      <c r="BF5901" s="26" t="s">
        <v>675</v>
      </c>
      <c r="BG5901" s="26" t="s">
        <v>62</v>
      </c>
      <c r="BH5901" s="26" t="s">
        <v>146</v>
      </c>
      <c r="BI5901" s="26">
        <v>12</v>
      </c>
      <c r="BJ5901" s="26" t="s">
        <v>217</v>
      </c>
    </row>
    <row r="5902" spans="36:62" x14ac:dyDescent="0.25">
      <c r="AJ5902" s="26">
        <v>955</v>
      </c>
      <c r="AK5902" s="26">
        <v>2017645</v>
      </c>
      <c r="AL5902" s="264">
        <v>43943.910416666666</v>
      </c>
      <c r="AM5902" s="26" t="s">
        <v>565</v>
      </c>
      <c r="AN5902" s="26" t="s">
        <v>63</v>
      </c>
      <c r="AO5902" s="26" t="s">
        <v>156</v>
      </c>
      <c r="AP5902" s="26" t="s">
        <v>159</v>
      </c>
      <c r="AQ5902" s="26">
        <v>0</v>
      </c>
      <c r="AR5902" s="26">
        <v>90</v>
      </c>
      <c r="AS5902" s="26" t="s">
        <v>151</v>
      </c>
      <c r="AT5902" s="26" t="s">
        <v>71</v>
      </c>
      <c r="AU5902" s="26" t="s">
        <v>63</v>
      </c>
      <c r="AV5902" s="26" t="s">
        <v>63</v>
      </c>
      <c r="AW5902" s="26" t="s">
        <v>63</v>
      </c>
      <c r="AX5902" s="26" t="s">
        <v>63</v>
      </c>
      <c r="AY5902" s="26">
        <v>43.886716999999898</v>
      </c>
      <c r="AZ5902" s="26">
        <v>-100.859576</v>
      </c>
      <c r="BA5902" s="26" t="s">
        <v>166</v>
      </c>
      <c r="BB5902" s="26" t="s">
        <v>609</v>
      </c>
      <c r="BC5902" s="26" t="s">
        <v>732</v>
      </c>
      <c r="BD5902" s="26" t="s">
        <v>203</v>
      </c>
      <c r="BE5902" s="26"/>
      <c r="BF5902" s="26" t="s">
        <v>68</v>
      </c>
      <c r="BG5902" s="26" t="s">
        <v>68</v>
      </c>
      <c r="BH5902" s="26" t="s">
        <v>146</v>
      </c>
      <c r="BI5902" s="26">
        <v>12</v>
      </c>
      <c r="BJ5902" s="26" t="s">
        <v>217</v>
      </c>
    </row>
    <row r="5903" spans="36:62" x14ac:dyDescent="0.25">
      <c r="AJ5903" s="26">
        <v>956</v>
      </c>
      <c r="AK5903" s="26">
        <v>2100368</v>
      </c>
      <c r="AL5903" s="264">
        <v>44205.311805555553</v>
      </c>
      <c r="AM5903" s="26" t="s">
        <v>147</v>
      </c>
      <c r="AN5903" s="26" t="s">
        <v>63</v>
      </c>
      <c r="AO5903" s="26" t="s">
        <v>214</v>
      </c>
      <c r="AP5903" s="26" t="s">
        <v>159</v>
      </c>
      <c r="AQ5903" s="26">
        <v>0</v>
      </c>
      <c r="AR5903" s="26">
        <v>90</v>
      </c>
      <c r="AS5903" s="26" t="s">
        <v>151</v>
      </c>
      <c r="AT5903" s="26" t="s">
        <v>854</v>
      </c>
      <c r="AU5903" s="26" t="s">
        <v>69</v>
      </c>
      <c r="AV5903" s="26" t="s">
        <v>63</v>
      </c>
      <c r="AW5903" s="26" t="s">
        <v>63</v>
      </c>
      <c r="AX5903" s="26" t="s">
        <v>63</v>
      </c>
      <c r="AY5903" s="26">
        <v>43.836275999999899</v>
      </c>
      <c r="AZ5903" s="26">
        <v>-101.623559999999</v>
      </c>
      <c r="BA5903" s="26" t="s">
        <v>208</v>
      </c>
      <c r="BB5903" s="26" t="s">
        <v>609</v>
      </c>
      <c r="BC5903" s="26" t="s">
        <v>735</v>
      </c>
      <c r="BD5903" s="26" t="s">
        <v>615</v>
      </c>
      <c r="BE5903" s="26"/>
      <c r="BF5903" s="26" t="s">
        <v>68</v>
      </c>
      <c r="BG5903" s="26" t="s">
        <v>68</v>
      </c>
      <c r="BH5903" s="26" t="s">
        <v>210</v>
      </c>
      <c r="BI5903" s="26">
        <v>12</v>
      </c>
      <c r="BJ5903" s="26" t="s">
        <v>21</v>
      </c>
    </row>
    <row r="5904" spans="36:62" x14ac:dyDescent="0.25">
      <c r="AJ5904" s="26">
        <v>957</v>
      </c>
      <c r="AK5904" s="26">
        <v>2100575</v>
      </c>
      <c r="AL5904" s="264">
        <v>44210.534722222219</v>
      </c>
      <c r="AM5904" s="26" t="s">
        <v>147</v>
      </c>
      <c r="AN5904" s="26" t="s">
        <v>63</v>
      </c>
      <c r="AO5904" s="26" t="s">
        <v>156</v>
      </c>
      <c r="AP5904" s="26" t="s">
        <v>159</v>
      </c>
      <c r="AQ5904" s="26">
        <v>0</v>
      </c>
      <c r="AR5904" s="26">
        <v>90</v>
      </c>
      <c r="AS5904" s="26" t="s">
        <v>151</v>
      </c>
      <c r="AT5904" s="26" t="s">
        <v>619</v>
      </c>
      <c r="AU5904" s="26" t="s">
        <v>63</v>
      </c>
      <c r="AV5904" s="26" t="s">
        <v>63</v>
      </c>
      <c r="AW5904" s="26" t="s">
        <v>63</v>
      </c>
      <c r="AX5904" s="26" t="s">
        <v>63</v>
      </c>
      <c r="AY5904" s="26">
        <v>43.887818000000003</v>
      </c>
      <c r="AZ5904" s="26">
        <v>-101.12836900000001</v>
      </c>
      <c r="BA5904" s="26" t="s">
        <v>185</v>
      </c>
      <c r="BB5904" s="26" t="s">
        <v>609</v>
      </c>
      <c r="BC5904" s="26" t="s">
        <v>667</v>
      </c>
      <c r="BD5904" s="26" t="s">
        <v>68</v>
      </c>
      <c r="BE5904" s="26"/>
      <c r="BF5904" s="26" t="s">
        <v>68</v>
      </c>
      <c r="BG5904" s="26" t="s">
        <v>68</v>
      </c>
      <c r="BH5904" s="26" t="s">
        <v>160</v>
      </c>
      <c r="BI5904" s="26">
        <v>12</v>
      </c>
      <c r="BJ5904" s="26" t="s">
        <v>217</v>
      </c>
    </row>
    <row r="5905" spans="36:62" x14ac:dyDescent="0.25">
      <c r="AJ5905" s="26">
        <v>958</v>
      </c>
      <c r="AK5905" s="26">
        <v>2100580</v>
      </c>
      <c r="AL5905" s="264">
        <v>44210.588194444441</v>
      </c>
      <c r="AM5905" s="26" t="s">
        <v>147</v>
      </c>
      <c r="AN5905" s="26" t="s">
        <v>63</v>
      </c>
      <c r="AO5905" s="26" t="s">
        <v>192</v>
      </c>
      <c r="AP5905" s="26" t="s">
        <v>159</v>
      </c>
      <c r="AQ5905" s="26">
        <v>0</v>
      </c>
      <c r="AR5905" s="26">
        <v>90</v>
      </c>
      <c r="AS5905" s="26" t="s">
        <v>151</v>
      </c>
      <c r="AT5905" s="26" t="s">
        <v>619</v>
      </c>
      <c r="AU5905" s="26" t="s">
        <v>63</v>
      </c>
      <c r="AV5905" s="26" t="s">
        <v>63</v>
      </c>
      <c r="AW5905" s="26" t="s">
        <v>63</v>
      </c>
      <c r="AX5905" s="26" t="s">
        <v>63</v>
      </c>
      <c r="AY5905" s="26">
        <v>43.899819999999899</v>
      </c>
      <c r="AZ5905" s="26">
        <v>-101.092838</v>
      </c>
      <c r="BA5905" s="26" t="s">
        <v>208</v>
      </c>
      <c r="BB5905" s="26" t="s">
        <v>609</v>
      </c>
      <c r="BC5905" s="26" t="s">
        <v>68</v>
      </c>
      <c r="BD5905" s="26" t="s">
        <v>68</v>
      </c>
      <c r="BE5905" s="26"/>
      <c r="BF5905" s="26" t="s">
        <v>68</v>
      </c>
      <c r="BG5905" s="26" t="s">
        <v>68</v>
      </c>
      <c r="BH5905" s="26" t="s">
        <v>146</v>
      </c>
      <c r="BI5905" s="26">
        <v>12</v>
      </c>
      <c r="BJ5905" s="26" t="s">
        <v>20</v>
      </c>
    </row>
    <row r="5906" spans="36:62" x14ac:dyDescent="0.25">
      <c r="AJ5906" s="26">
        <v>959</v>
      </c>
      <c r="AK5906" s="26">
        <v>2100581</v>
      </c>
      <c r="AL5906" s="264">
        <v>44210.759027777778</v>
      </c>
      <c r="AM5906" s="26" t="s">
        <v>147</v>
      </c>
      <c r="AN5906" s="26" t="s">
        <v>63</v>
      </c>
      <c r="AO5906" s="26" t="s">
        <v>192</v>
      </c>
      <c r="AP5906" s="26" t="s">
        <v>159</v>
      </c>
      <c r="AQ5906" s="26">
        <v>0</v>
      </c>
      <c r="AR5906" s="26">
        <v>90</v>
      </c>
      <c r="AS5906" s="26" t="s">
        <v>151</v>
      </c>
      <c r="AT5906" s="26" t="s">
        <v>619</v>
      </c>
      <c r="AU5906" s="26" t="s">
        <v>63</v>
      </c>
      <c r="AV5906" s="26" t="s">
        <v>63</v>
      </c>
      <c r="AW5906" s="26" t="s">
        <v>63</v>
      </c>
      <c r="AX5906" s="26" t="s">
        <v>63</v>
      </c>
      <c r="AY5906" s="26">
        <v>43.867652999999898</v>
      </c>
      <c r="AZ5906" s="26">
        <v>-101.171536</v>
      </c>
      <c r="BA5906" s="26" t="s">
        <v>185</v>
      </c>
      <c r="BB5906" s="26" t="s">
        <v>609</v>
      </c>
      <c r="BC5906" s="26" t="s">
        <v>68</v>
      </c>
      <c r="BD5906" s="26" t="s">
        <v>68</v>
      </c>
      <c r="BE5906" s="26"/>
      <c r="BF5906" s="26" t="s">
        <v>68</v>
      </c>
      <c r="BG5906" s="26" t="s">
        <v>68</v>
      </c>
      <c r="BH5906" s="26" t="s">
        <v>146</v>
      </c>
      <c r="BI5906" s="26">
        <v>12</v>
      </c>
      <c r="BJ5906" s="26" t="s">
        <v>217</v>
      </c>
    </row>
    <row r="5907" spans="36:62" x14ac:dyDescent="0.25">
      <c r="AJ5907" s="26">
        <v>960</v>
      </c>
      <c r="AK5907" s="26">
        <v>2100583</v>
      </c>
      <c r="AL5907" s="264">
        <v>44210.667361111111</v>
      </c>
      <c r="AM5907" s="26" t="s">
        <v>147</v>
      </c>
      <c r="AN5907" s="26" t="s">
        <v>63</v>
      </c>
      <c r="AO5907" s="26" t="s">
        <v>192</v>
      </c>
      <c r="AP5907" s="26" t="s">
        <v>159</v>
      </c>
      <c r="AQ5907" s="26">
        <v>0</v>
      </c>
      <c r="AR5907" s="26">
        <v>90</v>
      </c>
      <c r="AS5907" s="26" t="s">
        <v>151</v>
      </c>
      <c r="AT5907" s="26" t="s">
        <v>619</v>
      </c>
      <c r="AU5907" s="26" t="s">
        <v>63</v>
      </c>
      <c r="AV5907" s="26" t="s">
        <v>63</v>
      </c>
      <c r="AW5907" s="26" t="s">
        <v>63</v>
      </c>
      <c r="AX5907" s="26" t="s">
        <v>63</v>
      </c>
      <c r="AY5907" s="26">
        <v>43.899427000000003</v>
      </c>
      <c r="AZ5907" s="26">
        <v>-101.095457999999</v>
      </c>
      <c r="BA5907" s="26" t="s">
        <v>185</v>
      </c>
      <c r="BB5907" s="26" t="s">
        <v>611</v>
      </c>
      <c r="BC5907" s="26" t="s">
        <v>68</v>
      </c>
      <c r="BD5907" s="26" t="s">
        <v>68</v>
      </c>
      <c r="BE5907" s="26"/>
      <c r="BF5907" s="26" t="s">
        <v>68</v>
      </c>
      <c r="BG5907" s="26" t="s">
        <v>68</v>
      </c>
      <c r="BH5907" s="26" t="s">
        <v>146</v>
      </c>
      <c r="BI5907" s="26">
        <v>12</v>
      </c>
      <c r="BJ5907" s="26" t="s">
        <v>217</v>
      </c>
    </row>
    <row r="5908" spans="36:62" x14ac:dyDescent="0.25">
      <c r="AJ5908" s="26">
        <v>962</v>
      </c>
      <c r="AK5908" s="26">
        <v>2100585</v>
      </c>
      <c r="AL5908" s="264">
        <v>44214.477777777778</v>
      </c>
      <c r="AM5908" s="26" t="s">
        <v>147</v>
      </c>
      <c r="AN5908" s="26" t="s">
        <v>63</v>
      </c>
      <c r="AO5908" s="26" t="s">
        <v>192</v>
      </c>
      <c r="AP5908" s="26" t="s">
        <v>706</v>
      </c>
      <c r="AQ5908" s="26">
        <v>0</v>
      </c>
      <c r="AR5908" s="26">
        <v>90</v>
      </c>
      <c r="AS5908" s="26" t="s">
        <v>151</v>
      </c>
      <c r="AT5908" s="26" t="s">
        <v>639</v>
      </c>
      <c r="AU5908" s="26" t="s">
        <v>63</v>
      </c>
      <c r="AV5908" s="26" t="s">
        <v>63</v>
      </c>
      <c r="AW5908" s="26" t="s">
        <v>63</v>
      </c>
      <c r="AX5908" s="26" t="s">
        <v>63</v>
      </c>
      <c r="AY5908" s="26">
        <v>43.899366999999899</v>
      </c>
      <c r="AZ5908" s="26">
        <v>-101.095799999999</v>
      </c>
      <c r="BA5908" s="26" t="s">
        <v>166</v>
      </c>
      <c r="BB5908" s="26" t="s">
        <v>611</v>
      </c>
      <c r="BC5908" s="26" t="s">
        <v>614</v>
      </c>
      <c r="BD5908" s="26" t="s">
        <v>615</v>
      </c>
      <c r="BE5908" s="26"/>
      <c r="BF5908" s="26" t="s">
        <v>68</v>
      </c>
      <c r="BG5908" s="26" t="s">
        <v>68</v>
      </c>
      <c r="BH5908" s="26" t="s">
        <v>146</v>
      </c>
      <c r="BI5908" s="26">
        <v>12</v>
      </c>
      <c r="BJ5908" s="26" t="s">
        <v>217</v>
      </c>
    </row>
    <row r="5909" spans="36:62" x14ac:dyDescent="0.25">
      <c r="AJ5909" s="26">
        <v>963</v>
      </c>
      <c r="AK5909" s="26">
        <v>2018073</v>
      </c>
      <c r="AL5909" s="264">
        <v>44149.246527777781</v>
      </c>
      <c r="AM5909" s="26" t="s">
        <v>147</v>
      </c>
      <c r="AN5909" s="26" t="s">
        <v>63</v>
      </c>
      <c r="AO5909" s="26"/>
      <c r="AP5909" s="26"/>
      <c r="AQ5909" s="26">
        <v>-1</v>
      </c>
      <c r="AR5909" s="26">
        <v>44</v>
      </c>
      <c r="AS5909" s="26" t="s">
        <v>151</v>
      </c>
      <c r="AT5909" s="26" t="s">
        <v>71</v>
      </c>
      <c r="AU5909" s="26" t="s">
        <v>63</v>
      </c>
      <c r="AV5909" s="26" t="s">
        <v>63</v>
      </c>
      <c r="AW5909" s="26" t="s">
        <v>63</v>
      </c>
      <c r="AX5909" s="26" t="s">
        <v>63</v>
      </c>
      <c r="AY5909" s="26">
        <v>43.563355999999899</v>
      </c>
      <c r="AZ5909" s="26">
        <v>-101.350784</v>
      </c>
      <c r="BA5909" s="26" t="s">
        <v>185</v>
      </c>
      <c r="BB5909" s="26" t="s">
        <v>611</v>
      </c>
      <c r="BC5909" s="26" t="s">
        <v>167</v>
      </c>
      <c r="BD5909" s="26" t="s">
        <v>154</v>
      </c>
      <c r="BE5909" s="26"/>
      <c r="BF5909" s="26" t="s">
        <v>99</v>
      </c>
      <c r="BG5909" s="26" t="s">
        <v>167</v>
      </c>
      <c r="BH5909" s="26" t="s">
        <v>99</v>
      </c>
      <c r="BI5909" s="26">
        <v>12</v>
      </c>
      <c r="BJ5909" s="26" t="s">
        <v>217</v>
      </c>
    </row>
    <row r="5910" spans="36:62" x14ac:dyDescent="0.25">
      <c r="AJ5910" s="26">
        <v>964</v>
      </c>
      <c r="AK5910" s="26">
        <v>2018102</v>
      </c>
      <c r="AL5910" s="264">
        <v>44196.379166666666</v>
      </c>
      <c r="AM5910" s="26" t="s">
        <v>147</v>
      </c>
      <c r="AN5910" s="26" t="s">
        <v>63</v>
      </c>
      <c r="AO5910" s="26" t="s">
        <v>960</v>
      </c>
      <c r="AP5910" s="26" t="s">
        <v>961</v>
      </c>
      <c r="AQ5910" s="26">
        <v>0</v>
      </c>
      <c r="AR5910" s="26">
        <v>73</v>
      </c>
      <c r="AS5910" s="26" t="s">
        <v>151</v>
      </c>
      <c r="AT5910" s="26" t="s">
        <v>71</v>
      </c>
      <c r="AU5910" s="26" t="s">
        <v>63</v>
      </c>
      <c r="AV5910" s="26" t="s">
        <v>63</v>
      </c>
      <c r="AW5910" s="26" t="s">
        <v>63</v>
      </c>
      <c r="AX5910" s="26" t="s">
        <v>63</v>
      </c>
      <c r="AY5910" s="26">
        <v>43.564518</v>
      </c>
      <c r="AZ5910" s="26">
        <v>-101.520887999999</v>
      </c>
      <c r="BA5910" s="26" t="s">
        <v>486</v>
      </c>
      <c r="BB5910" s="26" t="s">
        <v>165</v>
      </c>
      <c r="BC5910" s="26" t="s">
        <v>926</v>
      </c>
      <c r="BD5910" s="26" t="s">
        <v>68</v>
      </c>
      <c r="BE5910" s="26" t="s">
        <v>959</v>
      </c>
      <c r="BF5910" s="26" t="s">
        <v>68</v>
      </c>
      <c r="BG5910" s="26" t="s">
        <v>68</v>
      </c>
      <c r="BH5910" s="26" t="s">
        <v>175</v>
      </c>
      <c r="BI5910" s="26">
        <v>12</v>
      </c>
      <c r="BJ5910" s="26" t="s">
        <v>217</v>
      </c>
    </row>
    <row r="5911" spans="36:62" x14ac:dyDescent="0.25">
      <c r="AJ5911" s="26">
        <v>965</v>
      </c>
      <c r="AK5911" s="26">
        <v>2100723</v>
      </c>
      <c r="AL5911" s="264">
        <v>44219.804166666669</v>
      </c>
      <c r="AM5911" s="26" t="s">
        <v>565</v>
      </c>
      <c r="AN5911" s="26" t="s">
        <v>63</v>
      </c>
      <c r="AO5911" s="26"/>
      <c r="AP5911" s="26"/>
      <c r="AQ5911" s="26">
        <v>-1</v>
      </c>
      <c r="AR5911" s="26">
        <v>90</v>
      </c>
      <c r="AS5911" s="26" t="s">
        <v>151</v>
      </c>
      <c r="AT5911" s="26" t="s">
        <v>74</v>
      </c>
      <c r="AU5911" s="26" t="s">
        <v>63</v>
      </c>
      <c r="AV5911" s="26" t="s">
        <v>63</v>
      </c>
      <c r="AW5911" s="26" t="s">
        <v>63</v>
      </c>
      <c r="AX5911" s="26" t="s">
        <v>63</v>
      </c>
      <c r="AY5911" s="26">
        <v>43.899189999999898</v>
      </c>
      <c r="AZ5911" s="26">
        <v>-100.915527999999</v>
      </c>
      <c r="BA5911" s="26" t="s">
        <v>158</v>
      </c>
      <c r="BB5911" s="26" t="s">
        <v>611</v>
      </c>
      <c r="BC5911" s="26" t="s">
        <v>167</v>
      </c>
      <c r="BD5911" s="26" t="s">
        <v>154</v>
      </c>
      <c r="BE5911" s="26"/>
      <c r="BF5911" s="26" t="s">
        <v>99</v>
      </c>
      <c r="BG5911" s="26" t="s">
        <v>167</v>
      </c>
      <c r="BH5911" s="26" t="s">
        <v>99</v>
      </c>
      <c r="BI5911" s="26">
        <v>12</v>
      </c>
      <c r="BJ5911" s="26" t="s">
        <v>217</v>
      </c>
    </row>
    <row r="5912" spans="36:62" x14ac:dyDescent="0.25">
      <c r="AJ5912" s="26">
        <v>966</v>
      </c>
      <c r="AK5912" s="26">
        <v>1921228</v>
      </c>
      <c r="AL5912" s="264">
        <v>43513.472222222219</v>
      </c>
      <c r="AM5912" s="26" t="s">
        <v>565</v>
      </c>
      <c r="AN5912" s="26" t="s">
        <v>63</v>
      </c>
      <c r="AO5912" s="26" t="s">
        <v>655</v>
      </c>
      <c r="AP5912" s="26" t="s">
        <v>159</v>
      </c>
      <c r="AQ5912" s="26">
        <v>0</v>
      </c>
      <c r="AR5912" s="26">
        <v>90</v>
      </c>
      <c r="AS5912" s="26" t="s">
        <v>151</v>
      </c>
      <c r="AT5912" s="26" t="s">
        <v>674</v>
      </c>
      <c r="AU5912" s="26" t="s">
        <v>69</v>
      </c>
      <c r="AV5912" s="26" t="s">
        <v>63</v>
      </c>
      <c r="AW5912" s="26" t="s">
        <v>63</v>
      </c>
      <c r="AX5912" s="26" t="s">
        <v>63</v>
      </c>
      <c r="AY5912" s="26">
        <v>43.898879000000001</v>
      </c>
      <c r="AZ5912" s="26">
        <v>-100.91472400000001</v>
      </c>
      <c r="BA5912" s="26" t="s">
        <v>546</v>
      </c>
      <c r="BB5912" s="26" t="s">
        <v>611</v>
      </c>
      <c r="BC5912" s="26" t="s">
        <v>620</v>
      </c>
      <c r="BD5912" s="26" t="s">
        <v>615</v>
      </c>
      <c r="BE5912" s="26"/>
      <c r="BF5912" s="26" t="s">
        <v>732</v>
      </c>
      <c r="BG5912" s="26" t="s">
        <v>771</v>
      </c>
      <c r="BH5912" s="26" t="s">
        <v>175</v>
      </c>
      <c r="BI5912" s="26">
        <v>12</v>
      </c>
      <c r="BJ5912" s="26" t="s">
        <v>217</v>
      </c>
    </row>
    <row r="5913" spans="36:62" x14ac:dyDescent="0.25">
      <c r="AJ5913" s="26">
        <v>967</v>
      </c>
      <c r="AK5913" s="26">
        <v>1921231</v>
      </c>
      <c r="AL5913" s="264">
        <v>43601.204861111109</v>
      </c>
      <c r="AM5913" s="26" t="s">
        <v>565</v>
      </c>
      <c r="AN5913" s="26" t="s">
        <v>63</v>
      </c>
      <c r="AO5913" s="26"/>
      <c r="AP5913" s="26"/>
      <c r="AQ5913" s="26">
        <v>-1</v>
      </c>
      <c r="AR5913" s="26">
        <v>90</v>
      </c>
      <c r="AS5913" s="26" t="s">
        <v>151</v>
      </c>
      <c r="AT5913" s="26" t="s">
        <v>71</v>
      </c>
      <c r="AU5913" s="26" t="s">
        <v>63</v>
      </c>
      <c r="AV5913" s="26" t="s">
        <v>63</v>
      </c>
      <c r="AW5913" s="26" t="s">
        <v>63</v>
      </c>
      <c r="AX5913" s="26" t="s">
        <v>63</v>
      </c>
      <c r="AY5913" s="26">
        <v>43.900931</v>
      </c>
      <c r="AZ5913" s="26">
        <v>-100.953999999999</v>
      </c>
      <c r="BA5913" s="26" t="s">
        <v>158</v>
      </c>
      <c r="BB5913" s="26" t="s">
        <v>611</v>
      </c>
      <c r="BC5913" s="26" t="s">
        <v>167</v>
      </c>
      <c r="BD5913" s="26" t="s">
        <v>154</v>
      </c>
      <c r="BE5913" s="26"/>
      <c r="BF5913" s="26" t="s">
        <v>99</v>
      </c>
      <c r="BG5913" s="26" t="s">
        <v>167</v>
      </c>
      <c r="BH5913" s="26" t="s">
        <v>99</v>
      </c>
      <c r="BI5913" s="26">
        <v>12</v>
      </c>
      <c r="BJ5913" s="26" t="s">
        <v>217</v>
      </c>
    </row>
    <row r="5914" spans="36:62" x14ac:dyDescent="0.25">
      <c r="AJ5914" s="26">
        <v>968</v>
      </c>
      <c r="AK5914" s="26">
        <v>1921234</v>
      </c>
      <c r="AL5914" s="264">
        <v>43792.106249999997</v>
      </c>
      <c r="AM5914" s="26" t="s">
        <v>565</v>
      </c>
      <c r="AN5914" s="26" t="s">
        <v>63</v>
      </c>
      <c r="AO5914" s="26"/>
      <c r="AP5914" s="26"/>
      <c r="AQ5914" s="26">
        <v>-1</v>
      </c>
      <c r="AR5914" s="26">
        <v>90</v>
      </c>
      <c r="AS5914" s="26" t="s">
        <v>151</v>
      </c>
      <c r="AT5914" s="26" t="s">
        <v>71</v>
      </c>
      <c r="AU5914" s="26" t="s">
        <v>63</v>
      </c>
      <c r="AV5914" s="26" t="s">
        <v>63</v>
      </c>
      <c r="AW5914" s="26" t="s">
        <v>63</v>
      </c>
      <c r="AX5914" s="26" t="s">
        <v>63</v>
      </c>
      <c r="AY5914" s="26">
        <v>43.886550999999898</v>
      </c>
      <c r="AZ5914" s="26">
        <v>-100.798546</v>
      </c>
      <c r="BA5914" s="26" t="s">
        <v>158</v>
      </c>
      <c r="BB5914" s="26" t="s">
        <v>611</v>
      </c>
      <c r="BC5914" s="26" t="s">
        <v>167</v>
      </c>
      <c r="BD5914" s="26" t="s">
        <v>154</v>
      </c>
      <c r="BE5914" s="26"/>
      <c r="BF5914" s="26" t="s">
        <v>99</v>
      </c>
      <c r="BG5914" s="26" t="s">
        <v>167</v>
      </c>
      <c r="BH5914" s="26" t="s">
        <v>99</v>
      </c>
      <c r="BI5914" s="26">
        <v>12</v>
      </c>
      <c r="BJ5914" s="26" t="s">
        <v>217</v>
      </c>
    </row>
    <row r="5915" spans="36:62" x14ac:dyDescent="0.25">
      <c r="AJ5915" s="26">
        <v>969</v>
      </c>
      <c r="AK5915" s="26">
        <v>2018153</v>
      </c>
      <c r="AL5915" s="264">
        <v>44162.769444444442</v>
      </c>
      <c r="AM5915" s="26" t="s">
        <v>565</v>
      </c>
      <c r="AN5915" s="26" t="s">
        <v>63</v>
      </c>
      <c r="AO5915" s="26"/>
      <c r="AP5915" s="26"/>
      <c r="AQ5915" s="26">
        <v>-1</v>
      </c>
      <c r="AR5915" s="26">
        <v>83</v>
      </c>
      <c r="AS5915" s="26" t="s">
        <v>151</v>
      </c>
      <c r="AT5915" s="26" t="s">
        <v>71</v>
      </c>
      <c r="AU5915" s="26" t="s">
        <v>63</v>
      </c>
      <c r="AV5915" s="26" t="s">
        <v>63</v>
      </c>
      <c r="AW5915" s="26" t="s">
        <v>63</v>
      </c>
      <c r="AX5915" s="26" t="s">
        <v>63</v>
      </c>
      <c r="AY5915" s="26">
        <v>43.7612969999999</v>
      </c>
      <c r="AZ5915" s="26">
        <v>-100.681837</v>
      </c>
      <c r="BA5915" s="26" t="s">
        <v>166</v>
      </c>
      <c r="BB5915" s="26" t="s">
        <v>157</v>
      </c>
      <c r="BC5915" s="26" t="s">
        <v>167</v>
      </c>
      <c r="BD5915" s="26" t="s">
        <v>154</v>
      </c>
      <c r="BE5915" s="26"/>
      <c r="BF5915" s="26" t="s">
        <v>99</v>
      </c>
      <c r="BG5915" s="26" t="s">
        <v>167</v>
      </c>
      <c r="BH5915" s="26" t="s">
        <v>99</v>
      </c>
      <c r="BI5915" s="26">
        <v>12</v>
      </c>
      <c r="BJ5915" s="26" t="s">
        <v>217</v>
      </c>
    </row>
    <row r="5916" spans="36:62" x14ac:dyDescent="0.25">
      <c r="AJ5916" s="26">
        <v>970</v>
      </c>
      <c r="AK5916" s="26">
        <v>2018154</v>
      </c>
      <c r="AL5916" s="264">
        <v>44186.959722222222</v>
      </c>
      <c r="AM5916" s="26" t="s">
        <v>565</v>
      </c>
      <c r="AN5916" s="26" t="s">
        <v>63</v>
      </c>
      <c r="AO5916" s="26"/>
      <c r="AP5916" s="26"/>
      <c r="AQ5916" s="26">
        <v>-1</v>
      </c>
      <c r="AR5916" s="26">
        <v>90</v>
      </c>
      <c r="AS5916" s="26" t="s">
        <v>151</v>
      </c>
      <c r="AT5916" s="26" t="s">
        <v>71</v>
      </c>
      <c r="AU5916" s="26" t="s">
        <v>63</v>
      </c>
      <c r="AV5916" s="26" t="s">
        <v>63</v>
      </c>
      <c r="AW5916" s="26" t="s">
        <v>63</v>
      </c>
      <c r="AX5916" s="26" t="s">
        <v>63</v>
      </c>
      <c r="AY5916" s="26">
        <v>43.886479000000001</v>
      </c>
      <c r="AZ5916" s="26">
        <v>-100.84476600000001</v>
      </c>
      <c r="BA5916" s="26" t="s">
        <v>185</v>
      </c>
      <c r="BB5916" s="26" t="s">
        <v>611</v>
      </c>
      <c r="BC5916" s="26" t="s">
        <v>167</v>
      </c>
      <c r="BD5916" s="26" t="s">
        <v>154</v>
      </c>
      <c r="BE5916" s="26"/>
      <c r="BF5916" s="26" t="s">
        <v>99</v>
      </c>
      <c r="BG5916" s="26" t="s">
        <v>167</v>
      </c>
      <c r="BH5916" s="26" t="s">
        <v>99</v>
      </c>
      <c r="BI5916" s="26">
        <v>12</v>
      </c>
      <c r="BJ5916" s="26" t="s">
        <v>217</v>
      </c>
    </row>
    <row r="5917" spans="36:62" x14ac:dyDescent="0.25">
      <c r="AJ5917" s="26">
        <v>971</v>
      </c>
      <c r="AK5917" s="26">
        <v>2018155</v>
      </c>
      <c r="AL5917" s="264">
        <v>44194.338194444441</v>
      </c>
      <c r="AM5917" s="26" t="s">
        <v>565</v>
      </c>
      <c r="AN5917" s="26" t="s">
        <v>63</v>
      </c>
      <c r="AO5917" s="26"/>
      <c r="AP5917" s="26"/>
      <c r="AQ5917" s="26">
        <v>-1</v>
      </c>
      <c r="AR5917" s="26">
        <v>90</v>
      </c>
      <c r="AS5917" s="26" t="s">
        <v>151</v>
      </c>
      <c r="AT5917" s="26" t="s">
        <v>679</v>
      </c>
      <c r="AU5917" s="26" t="s">
        <v>63</v>
      </c>
      <c r="AV5917" s="26" t="s">
        <v>63</v>
      </c>
      <c r="AW5917" s="26" t="s">
        <v>63</v>
      </c>
      <c r="AX5917" s="26" t="s">
        <v>63</v>
      </c>
      <c r="AY5917" s="26">
        <v>43.900939999999899</v>
      </c>
      <c r="AZ5917" s="26">
        <v>-100.994838</v>
      </c>
      <c r="BA5917" s="26" t="s">
        <v>185</v>
      </c>
      <c r="BB5917" s="26" t="s">
        <v>611</v>
      </c>
      <c r="BC5917" s="26" t="s">
        <v>167</v>
      </c>
      <c r="BD5917" s="26" t="s">
        <v>154</v>
      </c>
      <c r="BE5917" s="26"/>
      <c r="BF5917" s="26" t="s">
        <v>99</v>
      </c>
      <c r="BG5917" s="26" t="s">
        <v>167</v>
      </c>
      <c r="BH5917" s="26" t="s">
        <v>99</v>
      </c>
      <c r="BI5917" s="26">
        <v>12</v>
      </c>
      <c r="BJ5917" s="26" t="s">
        <v>217</v>
      </c>
    </row>
    <row r="5918" spans="36:62" x14ac:dyDescent="0.25">
      <c r="AJ5918" s="26">
        <v>972</v>
      </c>
      <c r="AK5918" s="26">
        <v>2100403</v>
      </c>
      <c r="AL5918" s="264">
        <v>44210.55</v>
      </c>
      <c r="AM5918" s="26" t="s">
        <v>147</v>
      </c>
      <c r="AN5918" s="26" t="s">
        <v>63</v>
      </c>
      <c r="AO5918" s="26" t="s">
        <v>156</v>
      </c>
      <c r="AP5918" s="26" t="s">
        <v>159</v>
      </c>
      <c r="AQ5918" s="26">
        <v>0</v>
      </c>
      <c r="AR5918" s="26">
        <v>90</v>
      </c>
      <c r="AS5918" s="26" t="s">
        <v>151</v>
      </c>
      <c r="AT5918" s="26" t="s">
        <v>619</v>
      </c>
      <c r="AU5918" s="26" t="s">
        <v>63</v>
      </c>
      <c r="AV5918" s="26" t="s">
        <v>63</v>
      </c>
      <c r="AW5918" s="26" t="s">
        <v>63</v>
      </c>
      <c r="AX5918" s="26" t="s">
        <v>63</v>
      </c>
      <c r="AY5918" s="26">
        <v>43.901189000000002</v>
      </c>
      <c r="AZ5918" s="26">
        <v>-101.071180999999</v>
      </c>
      <c r="BA5918" s="26" t="s">
        <v>208</v>
      </c>
      <c r="BB5918" s="26" t="s">
        <v>609</v>
      </c>
      <c r="BC5918" s="26" t="s">
        <v>68</v>
      </c>
      <c r="BD5918" s="26" t="s">
        <v>68</v>
      </c>
      <c r="BE5918" s="26"/>
      <c r="BF5918" s="26" t="s">
        <v>68</v>
      </c>
      <c r="BG5918" s="26" t="s">
        <v>68</v>
      </c>
      <c r="BH5918" s="26" t="s">
        <v>160</v>
      </c>
      <c r="BI5918" s="26">
        <v>12</v>
      </c>
      <c r="BJ5918" s="26" t="s">
        <v>217</v>
      </c>
    </row>
    <row r="5919" spans="36:62" x14ac:dyDescent="0.25">
      <c r="AJ5919" s="26">
        <v>973</v>
      </c>
      <c r="AK5919" s="26">
        <v>2018208</v>
      </c>
      <c r="AL5919" s="264">
        <v>44154.336805555555</v>
      </c>
      <c r="AM5919" s="26" t="s">
        <v>147</v>
      </c>
      <c r="AN5919" s="26" t="s">
        <v>63</v>
      </c>
      <c r="AO5919" s="26" t="s">
        <v>173</v>
      </c>
      <c r="AP5919" s="26" t="s">
        <v>627</v>
      </c>
      <c r="AQ5919" s="26">
        <v>0</v>
      </c>
      <c r="AR5919" s="26">
        <v>90</v>
      </c>
      <c r="AS5919" s="26" t="s">
        <v>151</v>
      </c>
      <c r="AT5919" s="26" t="s">
        <v>74</v>
      </c>
      <c r="AU5919" s="26" t="s">
        <v>63</v>
      </c>
      <c r="AV5919" s="26" t="s">
        <v>63</v>
      </c>
      <c r="AW5919" s="26" t="s">
        <v>63</v>
      </c>
      <c r="AX5919" s="26" t="s">
        <v>63</v>
      </c>
      <c r="AY5919" s="26">
        <v>43.900942999999899</v>
      </c>
      <c r="AZ5919" s="26">
        <v>-101.065566</v>
      </c>
      <c r="BA5919" s="26" t="s">
        <v>158</v>
      </c>
      <c r="BB5919" s="26" t="s">
        <v>611</v>
      </c>
      <c r="BC5919" s="26" t="s">
        <v>759</v>
      </c>
      <c r="BD5919" s="26" t="s">
        <v>1539</v>
      </c>
      <c r="BE5919" s="26"/>
      <c r="BF5919" s="26" t="s">
        <v>759</v>
      </c>
      <c r="BG5919" s="26" t="s">
        <v>759</v>
      </c>
      <c r="BH5919" s="26" t="s">
        <v>175</v>
      </c>
      <c r="BI5919" s="26">
        <v>12</v>
      </c>
      <c r="BJ5919" s="26" t="s">
        <v>20</v>
      </c>
    </row>
    <row r="5920" spans="36:62" x14ac:dyDescent="0.25">
      <c r="AJ5920" s="26">
        <v>974</v>
      </c>
      <c r="AK5920" s="26">
        <v>2101199</v>
      </c>
      <c r="AL5920" s="264">
        <v>44226.333333333336</v>
      </c>
      <c r="AM5920" s="26" t="s">
        <v>147</v>
      </c>
      <c r="AN5920" s="26" t="s">
        <v>63</v>
      </c>
      <c r="AO5920" s="26" t="s">
        <v>156</v>
      </c>
      <c r="AP5920" s="26" t="s">
        <v>706</v>
      </c>
      <c r="AQ5920" s="26">
        <v>0</v>
      </c>
      <c r="AR5920" s="26">
        <v>90</v>
      </c>
      <c r="AS5920" s="26" t="s">
        <v>151</v>
      </c>
      <c r="AT5920" s="26" t="s">
        <v>854</v>
      </c>
      <c r="AU5920" s="26" t="s">
        <v>63</v>
      </c>
      <c r="AV5920" s="26" t="s">
        <v>63</v>
      </c>
      <c r="AW5920" s="26" t="s">
        <v>63</v>
      </c>
      <c r="AX5920" s="26" t="s">
        <v>63</v>
      </c>
      <c r="AY5920" s="26">
        <v>43.851849999999899</v>
      </c>
      <c r="AZ5920" s="26">
        <v>-101.406851</v>
      </c>
      <c r="BA5920" s="26" t="s">
        <v>185</v>
      </c>
      <c r="BB5920" s="26" t="s">
        <v>611</v>
      </c>
      <c r="BC5920" s="26" t="s">
        <v>667</v>
      </c>
      <c r="BD5920" s="26" t="s">
        <v>615</v>
      </c>
      <c r="BE5920" s="26"/>
      <c r="BF5920" s="26" t="s">
        <v>68</v>
      </c>
      <c r="BG5920" s="26" t="s">
        <v>68</v>
      </c>
      <c r="BH5920" s="26" t="s">
        <v>160</v>
      </c>
      <c r="BI5920" s="26">
        <v>12</v>
      </c>
      <c r="BJ5920" s="26" t="s">
        <v>217</v>
      </c>
    </row>
    <row r="5921" spans="36:62" x14ac:dyDescent="0.25">
      <c r="AJ5921" s="26">
        <v>975</v>
      </c>
      <c r="AK5921" s="26">
        <v>2101351</v>
      </c>
      <c r="AL5921" s="264">
        <v>44226.541666666664</v>
      </c>
      <c r="AM5921" s="26" t="s">
        <v>565</v>
      </c>
      <c r="AN5921" s="26" t="s">
        <v>63</v>
      </c>
      <c r="AO5921" s="26" t="s">
        <v>156</v>
      </c>
      <c r="AP5921" s="26" t="s">
        <v>159</v>
      </c>
      <c r="AQ5921" s="26">
        <v>0</v>
      </c>
      <c r="AR5921" s="26">
        <v>90</v>
      </c>
      <c r="AS5921" s="26" t="s">
        <v>151</v>
      </c>
      <c r="AT5921" s="26" t="s">
        <v>663</v>
      </c>
      <c r="AU5921" s="26" t="s">
        <v>63</v>
      </c>
      <c r="AV5921" s="26" t="s">
        <v>63</v>
      </c>
      <c r="AW5921" s="26" t="s">
        <v>63</v>
      </c>
      <c r="AX5921" s="26" t="s">
        <v>63</v>
      </c>
      <c r="AY5921" s="26">
        <v>43.900911000000001</v>
      </c>
      <c r="AZ5921" s="26">
        <v>-100.941637999999</v>
      </c>
      <c r="BA5921" s="26" t="s">
        <v>498</v>
      </c>
      <c r="BB5921" s="26" t="s">
        <v>611</v>
      </c>
      <c r="BC5921" s="26" t="s">
        <v>614</v>
      </c>
      <c r="BD5921" s="26" t="s">
        <v>615</v>
      </c>
      <c r="BE5921" s="26"/>
      <c r="BF5921" s="26" t="s">
        <v>68</v>
      </c>
      <c r="BG5921" s="26" t="s">
        <v>68</v>
      </c>
      <c r="BH5921" s="26" t="s">
        <v>160</v>
      </c>
      <c r="BI5921" s="26">
        <v>12</v>
      </c>
      <c r="BJ5921" s="26" t="s">
        <v>217</v>
      </c>
    </row>
    <row r="5922" spans="36:62" x14ac:dyDescent="0.25">
      <c r="AJ5922" s="26">
        <v>976</v>
      </c>
      <c r="AK5922" s="26">
        <v>2101352</v>
      </c>
      <c r="AL5922" s="264">
        <v>44226.541666666664</v>
      </c>
      <c r="AM5922" s="26" t="s">
        <v>565</v>
      </c>
      <c r="AN5922" s="26" t="s">
        <v>69</v>
      </c>
      <c r="AO5922" s="26" t="s">
        <v>214</v>
      </c>
      <c r="AP5922" s="26" t="s">
        <v>159</v>
      </c>
      <c r="AQ5922" s="26">
        <v>0</v>
      </c>
      <c r="AR5922" s="26">
        <v>90</v>
      </c>
      <c r="AS5922" s="26" t="s">
        <v>151</v>
      </c>
      <c r="AT5922" s="26" t="s">
        <v>663</v>
      </c>
      <c r="AU5922" s="26" t="s">
        <v>63</v>
      </c>
      <c r="AV5922" s="26" t="s">
        <v>63</v>
      </c>
      <c r="AW5922" s="26" t="s">
        <v>63</v>
      </c>
      <c r="AX5922" s="26" t="s">
        <v>63</v>
      </c>
      <c r="AY5922" s="26">
        <v>43.900931</v>
      </c>
      <c r="AZ5922" s="26">
        <v>-100.962846999999</v>
      </c>
      <c r="BA5922" s="26" t="s">
        <v>544</v>
      </c>
      <c r="BB5922" s="26" t="s">
        <v>972</v>
      </c>
      <c r="BC5922" s="26" t="s">
        <v>827</v>
      </c>
      <c r="BD5922" s="26" t="s">
        <v>180</v>
      </c>
      <c r="BE5922" s="26"/>
      <c r="BF5922" s="26" t="s">
        <v>829</v>
      </c>
      <c r="BG5922" s="26" t="s">
        <v>829</v>
      </c>
      <c r="BH5922" s="26" t="s">
        <v>175</v>
      </c>
      <c r="BI5922" s="26">
        <v>12</v>
      </c>
      <c r="BJ5922" s="26" t="s">
        <v>21</v>
      </c>
    </row>
    <row r="5923" spans="36:62" x14ac:dyDescent="0.25">
      <c r="AJ5923" s="26">
        <v>977</v>
      </c>
      <c r="AK5923" s="26">
        <v>2101354</v>
      </c>
      <c r="AL5923" s="264">
        <v>44231.345833333333</v>
      </c>
      <c r="AM5923" s="26" t="s">
        <v>565</v>
      </c>
      <c r="AN5923" s="26" t="s">
        <v>63</v>
      </c>
      <c r="AO5923" s="26" t="s">
        <v>156</v>
      </c>
      <c r="AP5923" s="26" t="s">
        <v>159</v>
      </c>
      <c r="AQ5923" s="26">
        <v>0</v>
      </c>
      <c r="AR5923" s="26">
        <v>90</v>
      </c>
      <c r="AS5923" s="26" t="s">
        <v>151</v>
      </c>
      <c r="AT5923" s="26" t="s">
        <v>613</v>
      </c>
      <c r="AU5923" s="26" t="s">
        <v>63</v>
      </c>
      <c r="AV5923" s="26" t="s">
        <v>63</v>
      </c>
      <c r="AW5923" s="26" t="s">
        <v>63</v>
      </c>
      <c r="AX5923" s="26" t="s">
        <v>63</v>
      </c>
      <c r="AY5923" s="26">
        <v>43.886457999999898</v>
      </c>
      <c r="AZ5923" s="26">
        <v>-100.86565400000001</v>
      </c>
      <c r="BA5923" s="26" t="s">
        <v>185</v>
      </c>
      <c r="BB5923" s="26" t="s">
        <v>611</v>
      </c>
      <c r="BC5923" s="26" t="s">
        <v>614</v>
      </c>
      <c r="BD5923" s="26" t="s">
        <v>615</v>
      </c>
      <c r="BE5923" s="26"/>
      <c r="BF5923" s="26" t="s">
        <v>68</v>
      </c>
      <c r="BG5923" s="26" t="s">
        <v>68</v>
      </c>
      <c r="BH5923" s="26" t="s">
        <v>146</v>
      </c>
      <c r="BI5923" s="26">
        <v>12</v>
      </c>
      <c r="BJ5923" s="26" t="s">
        <v>21</v>
      </c>
    </row>
    <row r="5924" spans="36:62" x14ac:dyDescent="0.25">
      <c r="AJ5924" s="26">
        <v>978</v>
      </c>
      <c r="AK5924" s="26">
        <v>2100964</v>
      </c>
      <c r="AL5924" s="264">
        <v>44223.756944444445</v>
      </c>
      <c r="AM5924" s="26" t="s">
        <v>565</v>
      </c>
      <c r="AN5924" s="26" t="s">
        <v>63</v>
      </c>
      <c r="AO5924" s="26"/>
      <c r="AP5924" s="26"/>
      <c r="AQ5924" s="26">
        <v>-1</v>
      </c>
      <c r="AR5924" s="26">
        <v>90</v>
      </c>
      <c r="AS5924" s="26" t="s">
        <v>151</v>
      </c>
      <c r="AT5924" s="26" t="s">
        <v>71</v>
      </c>
      <c r="AU5924" s="26" t="s">
        <v>63</v>
      </c>
      <c r="AV5924" s="26" t="s">
        <v>63</v>
      </c>
      <c r="AW5924" s="26" t="s">
        <v>63</v>
      </c>
      <c r="AX5924" s="26" t="s">
        <v>63</v>
      </c>
      <c r="AY5924" s="26">
        <v>43.886792</v>
      </c>
      <c r="AZ5924" s="26">
        <v>-100.797287999999</v>
      </c>
      <c r="BA5924" s="26" t="s">
        <v>158</v>
      </c>
      <c r="BB5924" s="26" t="s">
        <v>609</v>
      </c>
      <c r="BC5924" s="26" t="s">
        <v>167</v>
      </c>
      <c r="BD5924" s="26" t="s">
        <v>154</v>
      </c>
      <c r="BE5924" s="26"/>
      <c r="BF5924" s="26" t="s">
        <v>99</v>
      </c>
      <c r="BG5924" s="26" t="s">
        <v>167</v>
      </c>
      <c r="BH5924" s="26" t="s">
        <v>99</v>
      </c>
      <c r="BI5924" s="26">
        <v>12</v>
      </c>
      <c r="BJ5924" s="26" t="s">
        <v>217</v>
      </c>
    </row>
    <row r="5925" spans="36:62" x14ac:dyDescent="0.25">
      <c r="AJ5925" s="26">
        <v>979</v>
      </c>
      <c r="AK5925" s="26">
        <v>2100998</v>
      </c>
      <c r="AL5925" s="264">
        <v>44221.453472222223</v>
      </c>
      <c r="AM5925" s="26" t="s">
        <v>147</v>
      </c>
      <c r="AN5925" s="26" t="s">
        <v>63</v>
      </c>
      <c r="AO5925" s="26"/>
      <c r="AP5925" s="26"/>
      <c r="AQ5925" s="26">
        <v>-1</v>
      </c>
      <c r="AR5925" s="26">
        <v>44</v>
      </c>
      <c r="AS5925" s="26" t="s">
        <v>151</v>
      </c>
      <c r="AT5925" s="26" t="s">
        <v>74</v>
      </c>
      <c r="AU5925" s="26" t="s">
        <v>63</v>
      </c>
      <c r="AV5925" s="26" t="s">
        <v>63</v>
      </c>
      <c r="AW5925" s="26" t="s">
        <v>63</v>
      </c>
      <c r="AX5925" s="26" t="s">
        <v>63</v>
      </c>
      <c r="AY5925" s="26">
        <v>43.574348999999899</v>
      </c>
      <c r="AZ5925" s="26">
        <v>-101.463902</v>
      </c>
      <c r="BA5925" s="26" t="s">
        <v>166</v>
      </c>
      <c r="BB5925" s="26" t="s">
        <v>611</v>
      </c>
      <c r="BC5925" s="26" t="s">
        <v>167</v>
      </c>
      <c r="BD5925" s="26" t="s">
        <v>154</v>
      </c>
      <c r="BE5925" s="26"/>
      <c r="BF5925" s="26" t="s">
        <v>99</v>
      </c>
      <c r="BG5925" s="26" t="s">
        <v>167</v>
      </c>
      <c r="BH5925" s="26" t="s">
        <v>99</v>
      </c>
      <c r="BI5925" s="26">
        <v>12</v>
      </c>
      <c r="BJ5925" s="26" t="s">
        <v>217</v>
      </c>
    </row>
    <row r="5926" spans="36:62" x14ac:dyDescent="0.25">
      <c r="AJ5926" s="26">
        <v>980</v>
      </c>
      <c r="AK5926" s="26">
        <v>2101230</v>
      </c>
      <c r="AL5926" s="264">
        <v>44206.865972222222</v>
      </c>
      <c r="AM5926" s="26" t="s">
        <v>147</v>
      </c>
      <c r="AN5926" s="26" t="s">
        <v>63</v>
      </c>
      <c r="AO5926" s="26" t="s">
        <v>156</v>
      </c>
      <c r="AP5926" s="26" t="s">
        <v>159</v>
      </c>
      <c r="AQ5926" s="26">
        <v>0</v>
      </c>
      <c r="AR5926" s="26">
        <v>90</v>
      </c>
      <c r="AS5926" s="26" t="s">
        <v>151</v>
      </c>
      <c r="AT5926" s="26" t="s">
        <v>71</v>
      </c>
      <c r="AU5926" s="26" t="s">
        <v>63</v>
      </c>
      <c r="AV5926" s="26" t="s">
        <v>63</v>
      </c>
      <c r="AW5926" s="26" t="s">
        <v>63</v>
      </c>
      <c r="AX5926" s="26" t="s">
        <v>63</v>
      </c>
      <c r="AY5926" s="26">
        <v>43.842360999999897</v>
      </c>
      <c r="AZ5926" s="26">
        <v>-101.520672</v>
      </c>
      <c r="BA5926" s="26" t="s">
        <v>166</v>
      </c>
      <c r="BB5926" s="26" t="s">
        <v>609</v>
      </c>
      <c r="BC5926" s="26" t="s">
        <v>1734</v>
      </c>
      <c r="BD5926" s="26" t="s">
        <v>615</v>
      </c>
      <c r="BE5926" s="26"/>
      <c r="BF5926" s="26" t="s">
        <v>68</v>
      </c>
      <c r="BG5926" s="26" t="s">
        <v>68</v>
      </c>
      <c r="BH5926" s="26" t="s">
        <v>160</v>
      </c>
      <c r="BI5926" s="26">
        <v>12</v>
      </c>
      <c r="BJ5926" s="26" t="s">
        <v>217</v>
      </c>
    </row>
    <row r="5927" spans="36:62" x14ac:dyDescent="0.25">
      <c r="AJ5927" s="26">
        <v>981</v>
      </c>
      <c r="AK5927" s="26">
        <v>2101648</v>
      </c>
      <c r="AL5927" s="264">
        <v>44212.354166666664</v>
      </c>
      <c r="AM5927" s="26" t="s">
        <v>147</v>
      </c>
      <c r="AN5927" s="26" t="s">
        <v>63</v>
      </c>
      <c r="AO5927" s="26"/>
      <c r="AP5927" s="26"/>
      <c r="AQ5927" s="26">
        <v>-1</v>
      </c>
      <c r="AR5927" s="26">
        <v>90</v>
      </c>
      <c r="AS5927" s="26" t="s">
        <v>151</v>
      </c>
      <c r="AT5927" s="26" t="s">
        <v>71</v>
      </c>
      <c r="AU5927" s="26" t="s">
        <v>63</v>
      </c>
      <c r="AV5927" s="26" t="s">
        <v>63</v>
      </c>
      <c r="AW5927" s="26" t="s">
        <v>63</v>
      </c>
      <c r="AX5927" s="26" t="s">
        <v>63</v>
      </c>
      <c r="AY5927" s="26">
        <v>43.847302999999897</v>
      </c>
      <c r="AZ5927" s="26">
        <v>-101.34277</v>
      </c>
      <c r="BA5927" s="26" t="s">
        <v>185</v>
      </c>
      <c r="BB5927" s="26" t="s">
        <v>609</v>
      </c>
      <c r="BC5927" s="26" t="s">
        <v>167</v>
      </c>
      <c r="BD5927" s="26" t="s">
        <v>154</v>
      </c>
      <c r="BE5927" s="26"/>
      <c r="BF5927" s="26" t="s">
        <v>99</v>
      </c>
      <c r="BG5927" s="26" t="s">
        <v>167</v>
      </c>
      <c r="BH5927" s="26" t="s">
        <v>99</v>
      </c>
      <c r="BI5927" s="26">
        <v>12</v>
      </c>
      <c r="BJ5927" s="26" t="s">
        <v>217</v>
      </c>
    </row>
    <row r="5928" spans="36:62" x14ac:dyDescent="0.25">
      <c r="AJ5928" s="26">
        <v>982</v>
      </c>
      <c r="AK5928" s="26">
        <v>2101817</v>
      </c>
      <c r="AL5928" s="264">
        <v>44239.84652777778</v>
      </c>
      <c r="AM5928" s="26" t="s">
        <v>147</v>
      </c>
      <c r="AN5928" s="26" t="s">
        <v>63</v>
      </c>
      <c r="AO5928" s="26"/>
      <c r="AP5928" s="26"/>
      <c r="AQ5928" s="26">
        <v>-1</v>
      </c>
      <c r="AR5928" s="26">
        <v>90</v>
      </c>
      <c r="AS5928" s="26" t="s">
        <v>151</v>
      </c>
      <c r="AT5928" s="26" t="s">
        <v>74</v>
      </c>
      <c r="AU5928" s="26" t="s">
        <v>63</v>
      </c>
      <c r="AV5928" s="26" t="s">
        <v>63</v>
      </c>
      <c r="AW5928" s="26" t="s">
        <v>63</v>
      </c>
      <c r="AX5928" s="26" t="s">
        <v>63</v>
      </c>
      <c r="AY5928" s="26">
        <v>43.839505000000003</v>
      </c>
      <c r="AZ5928" s="26">
        <v>-101.52905800000001</v>
      </c>
      <c r="BA5928" s="26" t="s">
        <v>158</v>
      </c>
      <c r="BB5928" s="26" t="s">
        <v>609</v>
      </c>
      <c r="BC5928" s="26" t="s">
        <v>167</v>
      </c>
      <c r="BD5928" s="26" t="s">
        <v>154</v>
      </c>
      <c r="BE5928" s="26"/>
      <c r="BF5928" s="26" t="s">
        <v>99</v>
      </c>
      <c r="BG5928" s="26" t="s">
        <v>167</v>
      </c>
      <c r="BH5928" s="26" t="s">
        <v>99</v>
      </c>
      <c r="BI5928" s="26">
        <v>12</v>
      </c>
      <c r="BJ5928" s="26" t="s">
        <v>217</v>
      </c>
    </row>
    <row r="5929" spans="36:62" x14ac:dyDescent="0.25">
      <c r="AJ5929" s="26">
        <v>983</v>
      </c>
      <c r="AK5929" s="26">
        <v>2101819</v>
      </c>
      <c r="AL5929" s="264">
        <v>44241.648611111108</v>
      </c>
      <c r="AM5929" s="26" t="s">
        <v>147</v>
      </c>
      <c r="AN5929" s="26" t="s">
        <v>63</v>
      </c>
      <c r="AO5929" s="26" t="s">
        <v>156</v>
      </c>
      <c r="AP5929" s="26" t="s">
        <v>159</v>
      </c>
      <c r="AQ5929" s="26">
        <v>0</v>
      </c>
      <c r="AR5929" s="26">
        <v>90</v>
      </c>
      <c r="AS5929" s="26" t="s">
        <v>151</v>
      </c>
      <c r="AT5929" s="26" t="s">
        <v>74</v>
      </c>
      <c r="AU5929" s="26" t="s">
        <v>63</v>
      </c>
      <c r="AV5929" s="26" t="s">
        <v>63</v>
      </c>
      <c r="AW5929" s="26" t="s">
        <v>63</v>
      </c>
      <c r="AX5929" s="26" t="s">
        <v>63</v>
      </c>
      <c r="AY5929" s="26">
        <v>43.838926000000001</v>
      </c>
      <c r="AZ5929" s="26">
        <v>-101.529999</v>
      </c>
      <c r="BA5929" s="26" t="s">
        <v>158</v>
      </c>
      <c r="BB5929" s="26" t="s">
        <v>611</v>
      </c>
      <c r="BC5929" s="26" t="s">
        <v>68</v>
      </c>
      <c r="BD5929" s="26" t="s">
        <v>615</v>
      </c>
      <c r="BE5929" s="26"/>
      <c r="BF5929" s="26" t="s">
        <v>698</v>
      </c>
      <c r="BG5929" s="26" t="s">
        <v>68</v>
      </c>
      <c r="BH5929" s="26" t="s">
        <v>146</v>
      </c>
      <c r="BI5929" s="26">
        <v>12</v>
      </c>
      <c r="BJ5929" s="26" t="s">
        <v>217</v>
      </c>
    </row>
    <row r="5930" spans="36:62" x14ac:dyDescent="0.25">
      <c r="AJ5930" s="26">
        <v>984</v>
      </c>
      <c r="AK5930" s="26">
        <v>2102044</v>
      </c>
      <c r="AL5930" s="264">
        <v>44244.760416666664</v>
      </c>
      <c r="AM5930" s="26" t="s">
        <v>147</v>
      </c>
      <c r="AN5930" s="26" t="s">
        <v>63</v>
      </c>
      <c r="AO5930" s="26"/>
      <c r="AP5930" s="26"/>
      <c r="AQ5930" s="26">
        <v>-1</v>
      </c>
      <c r="AR5930" s="26">
        <v>90</v>
      </c>
      <c r="AS5930" s="26" t="s">
        <v>151</v>
      </c>
      <c r="AT5930" s="26" t="s">
        <v>71</v>
      </c>
      <c r="AU5930" s="26" t="s">
        <v>63</v>
      </c>
      <c r="AV5930" s="26" t="s">
        <v>63</v>
      </c>
      <c r="AW5930" s="26" t="s">
        <v>63</v>
      </c>
      <c r="AX5930" s="26" t="s">
        <v>63</v>
      </c>
      <c r="AY5930" s="26">
        <v>43.901164000000001</v>
      </c>
      <c r="AZ5930" s="26">
        <v>-101.077996999999</v>
      </c>
      <c r="BA5930" s="26" t="s">
        <v>185</v>
      </c>
      <c r="BB5930" s="26" t="s">
        <v>609</v>
      </c>
      <c r="BC5930" s="26" t="s">
        <v>167</v>
      </c>
      <c r="BD5930" s="26" t="s">
        <v>154</v>
      </c>
      <c r="BE5930" s="26"/>
      <c r="BF5930" s="26" t="s">
        <v>99</v>
      </c>
      <c r="BG5930" s="26" t="s">
        <v>167</v>
      </c>
      <c r="BH5930" s="26" t="s">
        <v>99</v>
      </c>
      <c r="BI5930" s="26">
        <v>12</v>
      </c>
      <c r="BJ5930" s="26" t="s">
        <v>217</v>
      </c>
    </row>
    <row r="5931" spans="36:62" x14ac:dyDescent="0.25">
      <c r="AJ5931" s="26">
        <v>985</v>
      </c>
      <c r="AK5931" s="26">
        <v>2102300</v>
      </c>
      <c r="AL5931" s="264">
        <v>44244.847222222219</v>
      </c>
      <c r="AM5931" s="26" t="s">
        <v>147</v>
      </c>
      <c r="AN5931" s="26" t="s">
        <v>63</v>
      </c>
      <c r="AO5931" s="26" t="s">
        <v>156</v>
      </c>
      <c r="AP5931" s="26" t="s">
        <v>159</v>
      </c>
      <c r="AQ5931" s="26">
        <v>0</v>
      </c>
      <c r="AR5931" s="26">
        <v>90</v>
      </c>
      <c r="AS5931" s="26" t="s">
        <v>151</v>
      </c>
      <c r="AT5931" s="26" t="s">
        <v>71</v>
      </c>
      <c r="AU5931" s="26" t="s">
        <v>63</v>
      </c>
      <c r="AV5931" s="26" t="s">
        <v>63</v>
      </c>
      <c r="AW5931" s="26" t="s">
        <v>63</v>
      </c>
      <c r="AX5931" s="26" t="s">
        <v>63</v>
      </c>
      <c r="AY5931" s="26">
        <v>43.8390249999999</v>
      </c>
      <c r="AZ5931" s="26">
        <v>-101.530546999999</v>
      </c>
      <c r="BA5931" s="26" t="s">
        <v>166</v>
      </c>
      <c r="BB5931" s="26" t="s">
        <v>609</v>
      </c>
      <c r="BC5931" s="26" t="s">
        <v>68</v>
      </c>
      <c r="BD5931" s="26" t="s">
        <v>154</v>
      </c>
      <c r="BE5931" s="26"/>
      <c r="BF5931" s="26" t="s">
        <v>68</v>
      </c>
      <c r="BG5931" s="26" t="s">
        <v>68</v>
      </c>
      <c r="BH5931" s="26" t="s">
        <v>160</v>
      </c>
      <c r="BI5931" s="26">
        <v>12</v>
      </c>
      <c r="BJ5931" s="26" t="s">
        <v>217</v>
      </c>
    </row>
    <row r="5932" spans="36:62" x14ac:dyDescent="0.25">
      <c r="AJ5932" s="26">
        <v>986</v>
      </c>
      <c r="AK5932" s="26">
        <v>2102045</v>
      </c>
      <c r="AL5932" s="264">
        <v>44244.84375</v>
      </c>
      <c r="AM5932" s="26" t="s">
        <v>147</v>
      </c>
      <c r="AN5932" s="26" t="s">
        <v>63</v>
      </c>
      <c r="AO5932" s="26"/>
      <c r="AP5932" s="26"/>
      <c r="AQ5932" s="26">
        <v>-1</v>
      </c>
      <c r="AR5932" s="26">
        <v>90</v>
      </c>
      <c r="AS5932" s="26" t="s">
        <v>151</v>
      </c>
      <c r="AT5932" s="26" t="s">
        <v>71</v>
      </c>
      <c r="AU5932" s="26" t="s">
        <v>63</v>
      </c>
      <c r="AV5932" s="26" t="s">
        <v>63</v>
      </c>
      <c r="AW5932" s="26" t="s">
        <v>63</v>
      </c>
      <c r="AX5932" s="26" t="s">
        <v>63</v>
      </c>
      <c r="AY5932" s="26">
        <v>43.839196999999899</v>
      </c>
      <c r="AZ5932" s="26">
        <v>-101.53008800000001</v>
      </c>
      <c r="BA5932" s="26" t="s">
        <v>158</v>
      </c>
      <c r="BB5932" s="26" t="s">
        <v>609</v>
      </c>
      <c r="BC5932" s="26" t="s">
        <v>167</v>
      </c>
      <c r="BD5932" s="26" t="s">
        <v>154</v>
      </c>
      <c r="BE5932" s="26"/>
      <c r="BF5932" s="26" t="s">
        <v>99</v>
      </c>
      <c r="BG5932" s="26" t="s">
        <v>167</v>
      </c>
      <c r="BH5932" s="26" t="s">
        <v>99</v>
      </c>
      <c r="BI5932" s="26">
        <v>12</v>
      </c>
      <c r="BJ5932" s="26" t="s">
        <v>217</v>
      </c>
    </row>
    <row r="5933" spans="36:62" x14ac:dyDescent="0.25">
      <c r="AJ5933" s="26">
        <v>987</v>
      </c>
      <c r="AK5933" s="26">
        <v>2102046</v>
      </c>
      <c r="AL5933" s="264">
        <v>44232.791666666664</v>
      </c>
      <c r="AM5933" s="26" t="s">
        <v>147</v>
      </c>
      <c r="AN5933" s="26" t="s">
        <v>63</v>
      </c>
      <c r="AO5933" s="26"/>
      <c r="AP5933" s="26"/>
      <c r="AQ5933" s="26">
        <v>-1</v>
      </c>
      <c r="AR5933" s="26">
        <v>90</v>
      </c>
      <c r="AS5933" s="26" t="s">
        <v>151</v>
      </c>
      <c r="AT5933" s="26" t="s">
        <v>71</v>
      </c>
      <c r="AU5933" s="26" t="s">
        <v>63</v>
      </c>
      <c r="AV5933" s="26" t="s">
        <v>63</v>
      </c>
      <c r="AW5933" s="26" t="s">
        <v>63</v>
      </c>
      <c r="AX5933" s="26" t="s">
        <v>63</v>
      </c>
      <c r="AY5933" s="26">
        <v>43.8512419999999</v>
      </c>
      <c r="AZ5933" s="26">
        <v>-101.466455999999</v>
      </c>
      <c r="BA5933" s="26" t="s">
        <v>207</v>
      </c>
      <c r="BB5933" s="26" t="s">
        <v>609</v>
      </c>
      <c r="BC5933" s="26" t="s">
        <v>167</v>
      </c>
      <c r="BD5933" s="26" t="s">
        <v>154</v>
      </c>
      <c r="BE5933" s="26"/>
      <c r="BF5933" s="26" t="s">
        <v>99</v>
      </c>
      <c r="BG5933" s="26" t="s">
        <v>167</v>
      </c>
      <c r="BH5933" s="26" t="s">
        <v>99</v>
      </c>
      <c r="BI5933" s="26">
        <v>12</v>
      </c>
      <c r="BJ5933" s="26" t="s">
        <v>217</v>
      </c>
    </row>
    <row r="5934" spans="36:62" x14ac:dyDescent="0.25">
      <c r="AJ5934" s="26">
        <v>988</v>
      </c>
      <c r="AK5934" s="26">
        <v>2103267</v>
      </c>
      <c r="AL5934" s="264">
        <v>44266.202777777777</v>
      </c>
      <c r="AM5934" s="26" t="s">
        <v>565</v>
      </c>
      <c r="AN5934" s="26" t="s">
        <v>63</v>
      </c>
      <c r="AO5934" s="26" t="s">
        <v>156</v>
      </c>
      <c r="AP5934" s="26" t="s">
        <v>159</v>
      </c>
      <c r="AQ5934" s="26">
        <v>0</v>
      </c>
      <c r="AR5934" s="26">
        <v>90</v>
      </c>
      <c r="AS5934" s="26" t="s">
        <v>151</v>
      </c>
      <c r="AT5934" s="26" t="s">
        <v>74</v>
      </c>
      <c r="AU5934" s="26" t="s">
        <v>63</v>
      </c>
      <c r="AV5934" s="26" t="s">
        <v>63</v>
      </c>
      <c r="AW5934" s="26" t="s">
        <v>63</v>
      </c>
      <c r="AX5934" s="26" t="s">
        <v>63</v>
      </c>
      <c r="AY5934" s="26">
        <v>43.886502</v>
      </c>
      <c r="AZ5934" s="26">
        <v>-100.758268999999</v>
      </c>
      <c r="BA5934" s="26" t="s">
        <v>208</v>
      </c>
      <c r="BB5934" s="26" t="s">
        <v>611</v>
      </c>
      <c r="BC5934" s="26" t="s">
        <v>68</v>
      </c>
      <c r="BD5934" s="26" t="s">
        <v>615</v>
      </c>
      <c r="BE5934" s="26"/>
      <c r="BF5934" s="26" t="s">
        <v>68</v>
      </c>
      <c r="BG5934" s="26" t="s">
        <v>68</v>
      </c>
      <c r="BH5934" s="26" t="s">
        <v>160</v>
      </c>
      <c r="BI5934" s="26">
        <v>12</v>
      </c>
      <c r="BJ5934" s="26" t="s">
        <v>21</v>
      </c>
    </row>
    <row r="5935" spans="36:62" x14ac:dyDescent="0.25">
      <c r="AJ5935" s="26">
        <v>990</v>
      </c>
      <c r="AK5935" s="26">
        <v>2103490</v>
      </c>
      <c r="AL5935" s="264">
        <v>44269.775000000001</v>
      </c>
      <c r="AM5935" s="26" t="s">
        <v>147</v>
      </c>
      <c r="AN5935" s="26" t="s">
        <v>63</v>
      </c>
      <c r="AO5935" s="26" t="s">
        <v>156</v>
      </c>
      <c r="AP5935" s="26" t="s">
        <v>159</v>
      </c>
      <c r="AQ5935" s="26">
        <v>0</v>
      </c>
      <c r="AR5935" s="26">
        <v>44</v>
      </c>
      <c r="AS5935" s="26" t="s">
        <v>151</v>
      </c>
      <c r="AT5935" s="26" t="s">
        <v>654</v>
      </c>
      <c r="AU5935" s="26" t="s">
        <v>63</v>
      </c>
      <c r="AV5935" s="26" t="s">
        <v>63</v>
      </c>
      <c r="AW5935" s="26" t="s">
        <v>63</v>
      </c>
      <c r="AX5935" s="26" t="s">
        <v>63</v>
      </c>
      <c r="AY5935" s="26">
        <v>43.563040000000001</v>
      </c>
      <c r="AZ5935" s="26">
        <v>-101.232934</v>
      </c>
      <c r="BA5935" s="26" t="s">
        <v>208</v>
      </c>
      <c r="BB5935" s="26" t="s">
        <v>611</v>
      </c>
      <c r="BC5935" s="26" t="s">
        <v>68</v>
      </c>
      <c r="BD5935" s="26" t="s">
        <v>615</v>
      </c>
      <c r="BE5935" s="26"/>
      <c r="BF5935" s="26" t="s">
        <v>68</v>
      </c>
      <c r="BG5935" s="26" t="s">
        <v>209</v>
      </c>
      <c r="BH5935" s="26" t="s">
        <v>146</v>
      </c>
      <c r="BI5935" s="26">
        <v>12</v>
      </c>
      <c r="BJ5935" s="26" t="s">
        <v>217</v>
      </c>
    </row>
    <row r="5936" spans="36:62" x14ac:dyDescent="0.25">
      <c r="AJ5936" s="26">
        <v>991</v>
      </c>
      <c r="AK5936" s="26">
        <v>2103488</v>
      </c>
      <c r="AL5936" s="264">
        <v>44269.565972222219</v>
      </c>
      <c r="AM5936" s="26" t="s">
        <v>147</v>
      </c>
      <c r="AN5936" s="26" t="s">
        <v>63</v>
      </c>
      <c r="AO5936" s="26" t="s">
        <v>156</v>
      </c>
      <c r="AP5936" s="26" t="s">
        <v>159</v>
      </c>
      <c r="AQ5936" s="26">
        <v>0</v>
      </c>
      <c r="AR5936" s="26">
        <v>90</v>
      </c>
      <c r="AS5936" s="26" t="s">
        <v>151</v>
      </c>
      <c r="AT5936" s="26" t="s">
        <v>639</v>
      </c>
      <c r="AU5936" s="26" t="s">
        <v>63</v>
      </c>
      <c r="AV5936" s="26" t="s">
        <v>63</v>
      </c>
      <c r="AW5936" s="26" t="s">
        <v>63</v>
      </c>
      <c r="AX5936" s="26" t="s">
        <v>63</v>
      </c>
      <c r="AY5936" s="26">
        <v>43.837046000000001</v>
      </c>
      <c r="AZ5936" s="26">
        <v>-101.536940999999</v>
      </c>
      <c r="BA5936" s="26" t="s">
        <v>158</v>
      </c>
      <c r="BB5936" s="26" t="s">
        <v>611</v>
      </c>
      <c r="BC5936" s="26" t="s">
        <v>68</v>
      </c>
      <c r="BD5936" s="26" t="s">
        <v>615</v>
      </c>
      <c r="BE5936" s="26"/>
      <c r="BF5936" s="26" t="s">
        <v>68</v>
      </c>
      <c r="BG5936" s="26" t="s">
        <v>209</v>
      </c>
      <c r="BH5936" s="26" t="s">
        <v>146</v>
      </c>
      <c r="BI5936" s="26">
        <v>12</v>
      </c>
      <c r="BJ5936" s="26" t="s">
        <v>21</v>
      </c>
    </row>
    <row r="5937" spans="36:62" x14ac:dyDescent="0.25">
      <c r="AJ5937" s="26">
        <v>992</v>
      </c>
      <c r="AK5937" s="26">
        <v>2103489</v>
      </c>
      <c r="AL5937" s="264">
        <v>44269.709027777775</v>
      </c>
      <c r="AM5937" s="26" t="s">
        <v>147</v>
      </c>
      <c r="AN5937" s="26" t="s">
        <v>63</v>
      </c>
      <c r="AO5937" s="26" t="s">
        <v>156</v>
      </c>
      <c r="AP5937" s="26" t="s">
        <v>159</v>
      </c>
      <c r="AQ5937" s="26">
        <v>0</v>
      </c>
      <c r="AR5937" s="26">
        <v>90</v>
      </c>
      <c r="AS5937" s="26" t="s">
        <v>151</v>
      </c>
      <c r="AT5937" s="26" t="s">
        <v>639</v>
      </c>
      <c r="AU5937" s="26" t="s">
        <v>63</v>
      </c>
      <c r="AV5937" s="26" t="s">
        <v>63</v>
      </c>
      <c r="AW5937" s="26" t="s">
        <v>63</v>
      </c>
      <c r="AX5937" s="26" t="s">
        <v>63</v>
      </c>
      <c r="AY5937" s="26">
        <v>43.850966</v>
      </c>
      <c r="AZ5937" s="26">
        <v>-101.46831400000001</v>
      </c>
      <c r="BA5937" s="26" t="s">
        <v>208</v>
      </c>
      <c r="BB5937" s="26" t="s">
        <v>611</v>
      </c>
      <c r="BC5937" s="26" t="s">
        <v>68</v>
      </c>
      <c r="BD5937" s="26" t="s">
        <v>615</v>
      </c>
      <c r="BE5937" s="26"/>
      <c r="BF5937" s="26" t="s">
        <v>68</v>
      </c>
      <c r="BG5937" s="26" t="s">
        <v>209</v>
      </c>
      <c r="BH5937" s="26" t="s">
        <v>146</v>
      </c>
      <c r="BI5937" s="26">
        <v>12</v>
      </c>
      <c r="BJ5937" s="26" t="s">
        <v>217</v>
      </c>
    </row>
    <row r="5938" spans="36:62" x14ac:dyDescent="0.25">
      <c r="AJ5938" s="26">
        <v>993</v>
      </c>
      <c r="AK5938" s="26">
        <v>2102773</v>
      </c>
      <c r="AL5938" s="264">
        <v>44240.350694444445</v>
      </c>
      <c r="AM5938" s="26" t="s">
        <v>147</v>
      </c>
      <c r="AN5938" s="26" t="s">
        <v>63</v>
      </c>
      <c r="AO5938" s="26" t="s">
        <v>156</v>
      </c>
      <c r="AP5938" s="26" t="s">
        <v>686</v>
      </c>
      <c r="AQ5938" s="26">
        <v>0</v>
      </c>
      <c r="AR5938" s="26">
        <v>73</v>
      </c>
      <c r="AS5938" s="26" t="s">
        <v>151</v>
      </c>
      <c r="AT5938" s="26" t="s">
        <v>71</v>
      </c>
      <c r="AU5938" s="26" t="s">
        <v>63</v>
      </c>
      <c r="AV5938" s="26" t="s">
        <v>63</v>
      </c>
      <c r="AW5938" s="26" t="s">
        <v>63</v>
      </c>
      <c r="AX5938" s="26" t="s">
        <v>63</v>
      </c>
      <c r="AY5938" s="26">
        <v>43.839578000000003</v>
      </c>
      <c r="AZ5938" s="26">
        <v>-101.523515</v>
      </c>
      <c r="BA5938" s="26" t="s">
        <v>486</v>
      </c>
      <c r="BB5938" s="26" t="s">
        <v>690</v>
      </c>
      <c r="BC5938" s="26" t="s">
        <v>614</v>
      </c>
      <c r="BD5938" s="26" t="s">
        <v>615</v>
      </c>
      <c r="BE5938" s="26" t="s">
        <v>677</v>
      </c>
      <c r="BF5938" s="26" t="s">
        <v>68</v>
      </c>
      <c r="BG5938" s="26" t="s">
        <v>68</v>
      </c>
      <c r="BH5938" s="26" t="s">
        <v>175</v>
      </c>
      <c r="BI5938" s="26">
        <v>12</v>
      </c>
      <c r="BJ5938" s="26" t="s">
        <v>217</v>
      </c>
    </row>
    <row r="5939" spans="36:62" x14ac:dyDescent="0.25">
      <c r="AJ5939" s="26">
        <v>994</v>
      </c>
      <c r="AK5939" s="26">
        <v>2018362</v>
      </c>
      <c r="AL5939" s="264">
        <v>44009.25</v>
      </c>
      <c r="AM5939" s="26" t="s">
        <v>565</v>
      </c>
      <c r="AN5939" s="26" t="s">
        <v>63</v>
      </c>
      <c r="AO5939" s="26"/>
      <c r="AP5939" s="26"/>
      <c r="AQ5939" s="26">
        <v>-1</v>
      </c>
      <c r="AR5939" s="26">
        <v>90</v>
      </c>
      <c r="AS5939" s="26" t="s">
        <v>151</v>
      </c>
      <c r="AT5939" s="26" t="s">
        <v>71</v>
      </c>
      <c r="AU5939" s="26" t="s">
        <v>63</v>
      </c>
      <c r="AV5939" s="26" t="s">
        <v>63</v>
      </c>
      <c r="AW5939" s="26" t="s">
        <v>63</v>
      </c>
      <c r="AX5939" s="26" t="s">
        <v>63</v>
      </c>
      <c r="AY5939" s="26">
        <v>43.8868119999999</v>
      </c>
      <c r="AZ5939" s="26">
        <v>-100.78658900000001</v>
      </c>
      <c r="BA5939" s="26" t="s">
        <v>166</v>
      </c>
      <c r="BB5939" s="26" t="s">
        <v>609</v>
      </c>
      <c r="BC5939" s="26" t="s">
        <v>167</v>
      </c>
      <c r="BD5939" s="26" t="s">
        <v>154</v>
      </c>
      <c r="BE5939" s="26"/>
      <c r="BF5939" s="26" t="s">
        <v>99</v>
      </c>
      <c r="BG5939" s="26" t="s">
        <v>167</v>
      </c>
      <c r="BH5939" s="26" t="s">
        <v>99</v>
      </c>
      <c r="BI5939" s="26">
        <v>12</v>
      </c>
      <c r="BJ5939" s="26" t="s">
        <v>217</v>
      </c>
    </row>
    <row r="5940" spans="36:62" x14ac:dyDescent="0.25">
      <c r="AJ5940" s="26">
        <v>995</v>
      </c>
      <c r="AK5940" s="26">
        <v>2103661</v>
      </c>
      <c r="AL5940" s="264">
        <v>44266.295138888891</v>
      </c>
      <c r="AM5940" s="26" t="s">
        <v>565</v>
      </c>
      <c r="AN5940" s="26" t="s">
        <v>63</v>
      </c>
      <c r="AO5940" s="26" t="s">
        <v>156</v>
      </c>
      <c r="AP5940" s="26" t="s">
        <v>726</v>
      </c>
      <c r="AQ5940" s="26">
        <v>0</v>
      </c>
      <c r="AR5940" s="26">
        <v>83</v>
      </c>
      <c r="AS5940" s="26" t="s">
        <v>151</v>
      </c>
      <c r="AT5940" s="26" t="s">
        <v>71</v>
      </c>
      <c r="AU5940" s="26" t="s">
        <v>63</v>
      </c>
      <c r="AV5940" s="26" t="s">
        <v>63</v>
      </c>
      <c r="AW5940" s="26" t="s">
        <v>63</v>
      </c>
      <c r="AX5940" s="26" t="s">
        <v>63</v>
      </c>
      <c r="AY5940" s="26">
        <v>43.882072000000001</v>
      </c>
      <c r="AZ5940" s="26">
        <v>-100.705848</v>
      </c>
      <c r="BA5940" s="26" t="s">
        <v>185</v>
      </c>
      <c r="BB5940" s="26" t="s">
        <v>690</v>
      </c>
      <c r="BC5940" s="26" t="s">
        <v>1297</v>
      </c>
      <c r="BD5940" s="26" t="s">
        <v>615</v>
      </c>
      <c r="BE5940" s="26" t="s">
        <v>1584</v>
      </c>
      <c r="BF5940" s="26" t="s">
        <v>68</v>
      </c>
      <c r="BG5940" s="26" t="s">
        <v>759</v>
      </c>
      <c r="BH5940" s="26" t="s">
        <v>175</v>
      </c>
      <c r="BI5940" s="26">
        <v>12</v>
      </c>
      <c r="BJ5940" s="26" t="s">
        <v>217</v>
      </c>
    </row>
    <row r="5941" spans="36:62" x14ac:dyDescent="0.25">
      <c r="AJ5941" s="26">
        <v>996</v>
      </c>
      <c r="AK5941" s="26">
        <v>2103175</v>
      </c>
      <c r="AL5941" s="264">
        <v>44261.253472222219</v>
      </c>
      <c r="AM5941" s="26" t="s">
        <v>147</v>
      </c>
      <c r="AN5941" s="26" t="s">
        <v>63</v>
      </c>
      <c r="AO5941" s="26"/>
      <c r="AP5941" s="26"/>
      <c r="AQ5941" s="26">
        <v>-1</v>
      </c>
      <c r="AR5941" s="26">
        <v>90</v>
      </c>
      <c r="AS5941" s="26" t="s">
        <v>151</v>
      </c>
      <c r="AT5941" s="26" t="s">
        <v>71</v>
      </c>
      <c r="AU5941" s="26" t="s">
        <v>63</v>
      </c>
      <c r="AV5941" s="26" t="s">
        <v>63</v>
      </c>
      <c r="AW5941" s="26" t="s">
        <v>63</v>
      </c>
      <c r="AX5941" s="26" t="s">
        <v>63</v>
      </c>
      <c r="AY5941" s="26">
        <v>43.856062000000001</v>
      </c>
      <c r="AZ5941" s="26">
        <v>-101.197318999999</v>
      </c>
      <c r="BA5941" s="26" t="s">
        <v>498</v>
      </c>
      <c r="BB5941" s="26" t="s">
        <v>609</v>
      </c>
      <c r="BC5941" s="26" t="s">
        <v>167</v>
      </c>
      <c r="BD5941" s="26" t="s">
        <v>154</v>
      </c>
      <c r="BE5941" s="26"/>
      <c r="BF5941" s="26" t="s">
        <v>99</v>
      </c>
      <c r="BG5941" s="26" t="s">
        <v>167</v>
      </c>
      <c r="BH5941" s="26" t="s">
        <v>99</v>
      </c>
      <c r="BI5941" s="26">
        <v>12</v>
      </c>
      <c r="BJ5941" s="26" t="s">
        <v>217</v>
      </c>
    </row>
    <row r="5942" spans="36:62" x14ac:dyDescent="0.25">
      <c r="AJ5942" s="26">
        <v>997</v>
      </c>
      <c r="AK5942" s="26">
        <v>2103192</v>
      </c>
      <c r="AL5942" s="264">
        <v>44266.322916666664</v>
      </c>
      <c r="AM5942" s="26" t="s">
        <v>147</v>
      </c>
      <c r="AN5942" s="26" t="s">
        <v>63</v>
      </c>
      <c r="AO5942" s="26" t="s">
        <v>156</v>
      </c>
      <c r="AP5942" s="26" t="s">
        <v>159</v>
      </c>
      <c r="AQ5942" s="26">
        <v>0</v>
      </c>
      <c r="AR5942" s="26">
        <v>90</v>
      </c>
      <c r="AS5942" s="26" t="s">
        <v>151</v>
      </c>
      <c r="AT5942" s="26" t="s">
        <v>74</v>
      </c>
      <c r="AU5942" s="26" t="s">
        <v>63</v>
      </c>
      <c r="AV5942" s="26" t="s">
        <v>63</v>
      </c>
      <c r="AW5942" s="26" t="s">
        <v>63</v>
      </c>
      <c r="AX5942" s="26" t="s">
        <v>63</v>
      </c>
      <c r="AY5942" s="26">
        <v>43.900933000000002</v>
      </c>
      <c r="AZ5942" s="26">
        <v>-101.074333999999</v>
      </c>
      <c r="BA5942" s="26" t="s">
        <v>158</v>
      </c>
      <c r="BB5942" s="26" t="s">
        <v>611</v>
      </c>
      <c r="BC5942" s="26" t="s">
        <v>667</v>
      </c>
      <c r="BD5942" s="26" t="s">
        <v>615</v>
      </c>
      <c r="BE5942" s="26"/>
      <c r="BF5942" s="26" t="s">
        <v>68</v>
      </c>
      <c r="BG5942" s="26" t="s">
        <v>68</v>
      </c>
      <c r="BH5942" s="26" t="s">
        <v>160</v>
      </c>
      <c r="BI5942" s="26">
        <v>12</v>
      </c>
      <c r="BJ5942" s="26" t="s">
        <v>217</v>
      </c>
    </row>
    <row r="5943" spans="36:62" x14ac:dyDescent="0.25">
      <c r="AJ5943" s="26">
        <v>998</v>
      </c>
      <c r="AK5943" s="26">
        <v>2104298</v>
      </c>
      <c r="AL5943" s="264">
        <v>44284.568749999999</v>
      </c>
      <c r="AM5943" s="26" t="s">
        <v>565</v>
      </c>
      <c r="AN5943" s="26" t="s">
        <v>63</v>
      </c>
      <c r="AO5943" s="26" t="s">
        <v>156</v>
      </c>
      <c r="AP5943" s="26" t="s">
        <v>716</v>
      </c>
      <c r="AQ5943" s="26">
        <v>0</v>
      </c>
      <c r="AR5943" s="26">
        <v>90</v>
      </c>
      <c r="AS5943" s="26" t="s">
        <v>151</v>
      </c>
      <c r="AT5943" s="26" t="s">
        <v>616</v>
      </c>
      <c r="AU5943" s="26" t="s">
        <v>63</v>
      </c>
      <c r="AV5943" s="26" t="s">
        <v>63</v>
      </c>
      <c r="AW5943" s="26" t="s">
        <v>63</v>
      </c>
      <c r="AX5943" s="26" t="s">
        <v>63</v>
      </c>
      <c r="AY5943" s="26">
        <v>43.886769000000001</v>
      </c>
      <c r="AZ5943" s="26">
        <v>-100.818489999999</v>
      </c>
      <c r="BA5943" s="26" t="s">
        <v>571</v>
      </c>
      <c r="BB5943" s="26" t="s">
        <v>609</v>
      </c>
      <c r="BC5943" s="26" t="s">
        <v>667</v>
      </c>
      <c r="BD5943" s="26" t="s">
        <v>68</v>
      </c>
      <c r="BE5943" s="26"/>
      <c r="BF5943" s="26" t="s">
        <v>68</v>
      </c>
      <c r="BG5943" s="26" t="s">
        <v>1542</v>
      </c>
      <c r="BH5943" s="26" t="s">
        <v>1043</v>
      </c>
      <c r="BI5943" s="26">
        <v>12</v>
      </c>
      <c r="BJ5943" s="26" t="s">
        <v>217</v>
      </c>
    </row>
    <row r="5944" spans="36:62" x14ac:dyDescent="0.25">
      <c r="AJ5944" s="26">
        <v>999</v>
      </c>
      <c r="AK5944" s="26">
        <v>2103562</v>
      </c>
      <c r="AL5944" s="264">
        <v>44265.383333333331</v>
      </c>
      <c r="AM5944" s="26" t="s">
        <v>147</v>
      </c>
      <c r="AN5944" s="26" t="s">
        <v>63</v>
      </c>
      <c r="AO5944" s="26" t="s">
        <v>156</v>
      </c>
      <c r="AP5944" s="26" t="s">
        <v>159</v>
      </c>
      <c r="AQ5944" s="26">
        <v>0</v>
      </c>
      <c r="AR5944" s="26">
        <v>90</v>
      </c>
      <c r="AS5944" s="26" t="s">
        <v>151</v>
      </c>
      <c r="AT5944" s="26" t="s">
        <v>613</v>
      </c>
      <c r="AU5944" s="26" t="s">
        <v>63</v>
      </c>
      <c r="AV5944" s="26" t="s">
        <v>63</v>
      </c>
      <c r="AW5944" s="26" t="s">
        <v>63</v>
      </c>
      <c r="AX5944" s="26" t="s">
        <v>63</v>
      </c>
      <c r="AY5944" s="26">
        <v>43.850915999999899</v>
      </c>
      <c r="AZ5944" s="26">
        <v>-101.471706999999</v>
      </c>
      <c r="BA5944" s="26" t="s">
        <v>208</v>
      </c>
      <c r="BB5944" s="26" t="s">
        <v>611</v>
      </c>
      <c r="BC5944" s="26" t="s">
        <v>667</v>
      </c>
      <c r="BD5944" s="26" t="s">
        <v>615</v>
      </c>
      <c r="BE5944" s="26"/>
      <c r="BF5944" s="26" t="s">
        <v>68</v>
      </c>
      <c r="BG5944" s="26" t="s">
        <v>68</v>
      </c>
      <c r="BH5944" s="26" t="s">
        <v>160</v>
      </c>
      <c r="BI5944" s="26">
        <v>12</v>
      </c>
      <c r="BJ5944" s="26" t="s">
        <v>217</v>
      </c>
    </row>
    <row r="5945" spans="36:62" x14ac:dyDescent="0.25">
      <c r="AJ5945" s="26">
        <v>1000</v>
      </c>
      <c r="AK5945" s="26">
        <v>2103569</v>
      </c>
      <c r="AL5945" s="264">
        <v>44255.604166666664</v>
      </c>
      <c r="AM5945" s="26" t="s">
        <v>147</v>
      </c>
      <c r="AN5945" s="26" t="s">
        <v>63</v>
      </c>
      <c r="AO5945" s="26" t="s">
        <v>156</v>
      </c>
      <c r="AP5945" s="26" t="s">
        <v>159</v>
      </c>
      <c r="AQ5945" s="26">
        <v>0</v>
      </c>
      <c r="AR5945" s="26">
        <v>90</v>
      </c>
      <c r="AS5945" s="26" t="s">
        <v>151</v>
      </c>
      <c r="AT5945" s="26" t="s">
        <v>71</v>
      </c>
      <c r="AU5945" s="26" t="s">
        <v>63</v>
      </c>
      <c r="AV5945" s="26" t="s">
        <v>63</v>
      </c>
      <c r="AW5945" s="26" t="s">
        <v>63</v>
      </c>
      <c r="AX5945" s="26" t="s">
        <v>63</v>
      </c>
      <c r="AY5945" s="26">
        <v>43.8359939999999</v>
      </c>
      <c r="AZ5945" s="26">
        <v>-101.547450999999</v>
      </c>
      <c r="BA5945" s="26" t="s">
        <v>158</v>
      </c>
      <c r="BB5945" s="26" t="s">
        <v>611</v>
      </c>
      <c r="BC5945" s="26" t="s">
        <v>162</v>
      </c>
      <c r="BD5945" s="26" t="s">
        <v>615</v>
      </c>
      <c r="BE5945" s="26"/>
      <c r="BF5945" s="26" t="s">
        <v>68</v>
      </c>
      <c r="BG5945" s="26" t="s">
        <v>68</v>
      </c>
      <c r="BH5945" s="26" t="s">
        <v>146</v>
      </c>
      <c r="BI5945" s="26">
        <v>12</v>
      </c>
      <c r="BJ5945" s="26" t="s">
        <v>217</v>
      </c>
    </row>
    <row r="5946" spans="36:62" x14ac:dyDescent="0.25">
      <c r="AJ5946" s="26">
        <v>1001</v>
      </c>
      <c r="AK5946" s="26">
        <v>2103571</v>
      </c>
      <c r="AL5946" s="264">
        <v>44270.492361111108</v>
      </c>
      <c r="AM5946" s="26" t="s">
        <v>147</v>
      </c>
      <c r="AN5946" s="26" t="s">
        <v>63</v>
      </c>
      <c r="AO5946" s="26" t="s">
        <v>156</v>
      </c>
      <c r="AP5946" s="26" t="s">
        <v>1545</v>
      </c>
      <c r="AQ5946" s="26">
        <v>0</v>
      </c>
      <c r="AR5946" s="26">
        <v>90</v>
      </c>
      <c r="AS5946" s="26" t="s">
        <v>151</v>
      </c>
      <c r="AT5946" s="26" t="s">
        <v>613</v>
      </c>
      <c r="AU5946" s="26" t="s">
        <v>63</v>
      </c>
      <c r="AV5946" s="26" t="s">
        <v>63</v>
      </c>
      <c r="AW5946" s="26" t="s">
        <v>63</v>
      </c>
      <c r="AX5946" s="26" t="s">
        <v>63</v>
      </c>
      <c r="AY5946" s="26">
        <v>43.854821000000001</v>
      </c>
      <c r="AZ5946" s="26">
        <v>-101.19987500000001</v>
      </c>
      <c r="BA5946" s="26" t="s">
        <v>490</v>
      </c>
      <c r="BB5946" s="26" t="s">
        <v>964</v>
      </c>
      <c r="BC5946" s="26" t="s">
        <v>1546</v>
      </c>
      <c r="BD5946" s="26" t="s">
        <v>828</v>
      </c>
      <c r="BE5946" s="26" t="s">
        <v>1544</v>
      </c>
      <c r="BF5946" s="26" t="s">
        <v>829</v>
      </c>
      <c r="BG5946" s="26" t="s">
        <v>829</v>
      </c>
      <c r="BH5946" s="26" t="s">
        <v>965</v>
      </c>
      <c r="BI5946" s="26">
        <v>12</v>
      </c>
      <c r="BJ5946" s="26" t="s">
        <v>217</v>
      </c>
    </row>
    <row r="5947" spans="36:62" x14ac:dyDescent="0.25">
      <c r="AJ5947" s="26">
        <v>1002</v>
      </c>
      <c r="AK5947" s="26">
        <v>2103835</v>
      </c>
      <c r="AL5947" s="264">
        <v>44277.248611111114</v>
      </c>
      <c r="AM5947" s="26" t="s">
        <v>147</v>
      </c>
      <c r="AN5947" s="26" t="s">
        <v>63</v>
      </c>
      <c r="AO5947" s="26"/>
      <c r="AP5947" s="26"/>
      <c r="AQ5947" s="26">
        <v>-1</v>
      </c>
      <c r="AR5947" s="26">
        <v>90</v>
      </c>
      <c r="AS5947" s="26" t="s">
        <v>151</v>
      </c>
      <c r="AT5947" s="26" t="s">
        <v>74</v>
      </c>
      <c r="AU5947" s="26" t="s">
        <v>63</v>
      </c>
      <c r="AV5947" s="26" t="s">
        <v>63</v>
      </c>
      <c r="AW5947" s="26" t="s">
        <v>63</v>
      </c>
      <c r="AX5947" s="26" t="s">
        <v>63</v>
      </c>
      <c r="AY5947" s="26">
        <v>43.850783999999898</v>
      </c>
      <c r="AZ5947" s="26">
        <v>-101.372817999999</v>
      </c>
      <c r="BA5947" s="26" t="s">
        <v>166</v>
      </c>
      <c r="BB5947" s="26" t="s">
        <v>611</v>
      </c>
      <c r="BC5947" s="26" t="s">
        <v>167</v>
      </c>
      <c r="BD5947" s="26" t="s">
        <v>154</v>
      </c>
      <c r="BE5947" s="26"/>
      <c r="BF5947" s="26" t="s">
        <v>99</v>
      </c>
      <c r="BG5947" s="26" t="s">
        <v>167</v>
      </c>
      <c r="BH5947" s="26" t="s">
        <v>99</v>
      </c>
      <c r="BI5947" s="26">
        <v>12</v>
      </c>
      <c r="BJ5947" s="26" t="s">
        <v>217</v>
      </c>
    </row>
    <row r="5948" spans="36:62" x14ac:dyDescent="0.25">
      <c r="AJ5948" s="26">
        <v>1003</v>
      </c>
      <c r="AK5948" s="26">
        <v>2104103</v>
      </c>
      <c r="AL5948" s="264">
        <v>44284.831944444442</v>
      </c>
      <c r="AM5948" s="26" t="s">
        <v>147</v>
      </c>
      <c r="AN5948" s="26" t="s">
        <v>63</v>
      </c>
      <c r="AO5948" s="26" t="s">
        <v>156</v>
      </c>
      <c r="AP5948" s="26" t="s">
        <v>159</v>
      </c>
      <c r="AQ5948" s="26">
        <v>0</v>
      </c>
      <c r="AR5948" s="26">
        <v>90</v>
      </c>
      <c r="AS5948" s="26" t="s">
        <v>151</v>
      </c>
      <c r="AT5948" s="26" t="s">
        <v>697</v>
      </c>
      <c r="AU5948" s="26" t="s">
        <v>63</v>
      </c>
      <c r="AV5948" s="26" t="s">
        <v>63</v>
      </c>
      <c r="AW5948" s="26" t="s">
        <v>63</v>
      </c>
      <c r="AX5948" s="26" t="s">
        <v>63</v>
      </c>
      <c r="AY5948" s="26">
        <v>43.894928</v>
      </c>
      <c r="AZ5948" s="26">
        <v>-101.114380999999</v>
      </c>
      <c r="BA5948" s="26" t="s">
        <v>494</v>
      </c>
      <c r="BB5948" s="26" t="s">
        <v>611</v>
      </c>
      <c r="BC5948" s="26" t="s">
        <v>667</v>
      </c>
      <c r="BD5948" s="26" t="s">
        <v>68</v>
      </c>
      <c r="BE5948" s="26"/>
      <c r="BF5948" s="26" t="s">
        <v>68</v>
      </c>
      <c r="BG5948" s="26" t="s">
        <v>68</v>
      </c>
      <c r="BH5948" s="26" t="s">
        <v>146</v>
      </c>
      <c r="BI5948" s="26">
        <v>12</v>
      </c>
      <c r="BJ5948" s="26" t="s">
        <v>20</v>
      </c>
    </row>
    <row r="5949" spans="36:62" x14ac:dyDescent="0.25">
      <c r="AJ5949" s="26">
        <v>1004</v>
      </c>
      <c r="AK5949" s="26">
        <v>2104299</v>
      </c>
      <c r="AL5949" s="264">
        <v>44287.877083333333</v>
      </c>
      <c r="AM5949" s="26" t="s">
        <v>147</v>
      </c>
      <c r="AN5949" s="26" t="s">
        <v>63</v>
      </c>
      <c r="AO5949" s="26"/>
      <c r="AP5949" s="26"/>
      <c r="AQ5949" s="26">
        <v>-1</v>
      </c>
      <c r="AR5949" s="26">
        <v>90</v>
      </c>
      <c r="AS5949" s="26" t="s">
        <v>151</v>
      </c>
      <c r="AT5949" s="26" t="s">
        <v>71</v>
      </c>
      <c r="AU5949" s="26" t="s">
        <v>63</v>
      </c>
      <c r="AV5949" s="26" t="s">
        <v>63</v>
      </c>
      <c r="AW5949" s="26" t="s">
        <v>63</v>
      </c>
      <c r="AX5949" s="26" t="s">
        <v>63</v>
      </c>
      <c r="AY5949" s="26">
        <v>43.836272000000001</v>
      </c>
      <c r="AZ5949" s="26">
        <v>-101.546610999999</v>
      </c>
      <c r="BA5949" s="26" t="s">
        <v>498</v>
      </c>
      <c r="BB5949" s="26" t="s">
        <v>609</v>
      </c>
      <c r="BC5949" s="26" t="s">
        <v>167</v>
      </c>
      <c r="BD5949" s="26" t="s">
        <v>154</v>
      </c>
      <c r="BE5949" s="26"/>
      <c r="BF5949" s="26" t="s">
        <v>99</v>
      </c>
      <c r="BG5949" s="26" t="s">
        <v>167</v>
      </c>
      <c r="BH5949" s="26" t="s">
        <v>99</v>
      </c>
      <c r="BI5949" s="26">
        <v>12</v>
      </c>
      <c r="BJ5949" s="26" t="s">
        <v>217</v>
      </c>
    </row>
    <row r="5950" spans="36:62" x14ac:dyDescent="0.25">
      <c r="AJ5950" s="26">
        <v>1005</v>
      </c>
      <c r="AK5950" s="26">
        <v>2104521</v>
      </c>
      <c r="AL5950" s="264">
        <v>44284.645833333336</v>
      </c>
      <c r="AM5950" s="26" t="s">
        <v>565</v>
      </c>
      <c r="AN5950" s="26" t="s">
        <v>63</v>
      </c>
      <c r="AO5950" s="26" t="s">
        <v>156</v>
      </c>
      <c r="AP5950" s="26" t="s">
        <v>824</v>
      </c>
      <c r="AQ5950" s="26">
        <v>0</v>
      </c>
      <c r="AR5950" s="26">
        <v>90</v>
      </c>
      <c r="AS5950" s="26" t="s">
        <v>151</v>
      </c>
      <c r="AT5950" s="26" t="s">
        <v>1547</v>
      </c>
      <c r="AU5950" s="26" t="s">
        <v>63</v>
      </c>
      <c r="AV5950" s="26" t="s">
        <v>63</v>
      </c>
      <c r="AW5950" s="26" t="s">
        <v>63</v>
      </c>
      <c r="AX5950" s="26" t="s">
        <v>63</v>
      </c>
      <c r="AY5950" s="26">
        <v>43.886499999999899</v>
      </c>
      <c r="AZ5950" s="26">
        <v>-100.835453</v>
      </c>
      <c r="BA5950" s="26" t="s">
        <v>483</v>
      </c>
      <c r="BB5950" s="26" t="s">
        <v>964</v>
      </c>
      <c r="BC5950" s="26" t="s">
        <v>1304</v>
      </c>
      <c r="BD5950" s="26" t="s">
        <v>829</v>
      </c>
      <c r="BE5950" s="26"/>
      <c r="BF5950" s="26" t="s">
        <v>829</v>
      </c>
      <c r="BG5950" s="26" t="s">
        <v>1548</v>
      </c>
      <c r="BH5950" s="26" t="s">
        <v>795</v>
      </c>
      <c r="BI5950" s="26">
        <v>12</v>
      </c>
      <c r="BJ5950" s="26" t="s">
        <v>217</v>
      </c>
    </row>
    <row r="5951" spans="36:62" x14ac:dyDescent="0.25">
      <c r="AJ5951" s="26">
        <v>1006</v>
      </c>
      <c r="AK5951" s="26">
        <v>2105910</v>
      </c>
      <c r="AL5951" s="264">
        <v>44330.801388888889</v>
      </c>
      <c r="AM5951" s="26" t="s">
        <v>565</v>
      </c>
      <c r="AN5951" s="26" t="s">
        <v>63</v>
      </c>
      <c r="AO5951" s="26"/>
      <c r="AP5951" s="26"/>
      <c r="AQ5951" s="26">
        <v>-1</v>
      </c>
      <c r="AR5951" s="26">
        <v>83</v>
      </c>
      <c r="AS5951" s="26" t="s">
        <v>151</v>
      </c>
      <c r="AT5951" s="26" t="s">
        <v>74</v>
      </c>
      <c r="AU5951" s="26" t="s">
        <v>63</v>
      </c>
      <c r="AV5951" s="26" t="s">
        <v>63</v>
      </c>
      <c r="AW5951" s="26" t="s">
        <v>63</v>
      </c>
      <c r="AX5951" s="26" t="s">
        <v>63</v>
      </c>
      <c r="AY5951" s="26">
        <v>43.847051999999898</v>
      </c>
      <c r="AZ5951" s="26">
        <v>-100.705866</v>
      </c>
      <c r="BA5951" s="26" t="s">
        <v>185</v>
      </c>
      <c r="BB5951" s="26" t="s">
        <v>157</v>
      </c>
      <c r="BC5951" s="26" t="s">
        <v>167</v>
      </c>
      <c r="BD5951" s="26" t="s">
        <v>154</v>
      </c>
      <c r="BE5951" s="26"/>
      <c r="BF5951" s="26" t="s">
        <v>99</v>
      </c>
      <c r="BG5951" s="26" t="s">
        <v>167</v>
      </c>
      <c r="BH5951" s="26" t="s">
        <v>99</v>
      </c>
      <c r="BI5951" s="26">
        <v>12</v>
      </c>
      <c r="BJ5951" s="26" t="s">
        <v>217</v>
      </c>
    </row>
    <row r="5952" spans="36:62" x14ac:dyDescent="0.25">
      <c r="AJ5952" s="26">
        <v>1007</v>
      </c>
      <c r="AK5952" s="26">
        <v>2106185</v>
      </c>
      <c r="AL5952" s="264">
        <v>44338.638888888891</v>
      </c>
      <c r="AM5952" s="26" t="s">
        <v>565</v>
      </c>
      <c r="AN5952" s="26" t="s">
        <v>63</v>
      </c>
      <c r="AO5952" s="26" t="s">
        <v>156</v>
      </c>
      <c r="AP5952" s="26" t="s">
        <v>159</v>
      </c>
      <c r="AQ5952" s="26">
        <v>0</v>
      </c>
      <c r="AR5952" s="26">
        <v>90</v>
      </c>
      <c r="AS5952" s="26" t="s">
        <v>151</v>
      </c>
      <c r="AT5952" s="26" t="s">
        <v>74</v>
      </c>
      <c r="AU5952" s="26" t="s">
        <v>63</v>
      </c>
      <c r="AV5952" s="26" t="s">
        <v>63</v>
      </c>
      <c r="AW5952" s="26" t="s">
        <v>63</v>
      </c>
      <c r="AX5952" s="26" t="s">
        <v>63</v>
      </c>
      <c r="AY5952" s="26">
        <v>43.900945</v>
      </c>
      <c r="AZ5952" s="26">
        <v>-101.05022200000001</v>
      </c>
      <c r="BA5952" s="26" t="s">
        <v>185</v>
      </c>
      <c r="BB5952" s="26" t="s">
        <v>611</v>
      </c>
      <c r="BC5952" s="26" t="s">
        <v>68</v>
      </c>
      <c r="BD5952" s="26" t="s">
        <v>68</v>
      </c>
      <c r="BE5952" s="26"/>
      <c r="BF5952" s="26" t="s">
        <v>62</v>
      </c>
      <c r="BG5952" s="26" t="s">
        <v>68</v>
      </c>
      <c r="BH5952" s="26" t="s">
        <v>160</v>
      </c>
      <c r="BI5952" s="26">
        <v>12</v>
      </c>
      <c r="BJ5952" s="26" t="s">
        <v>217</v>
      </c>
    </row>
    <row r="5953" spans="36:62" x14ac:dyDescent="0.25">
      <c r="AJ5953" s="26">
        <v>1008</v>
      </c>
      <c r="AK5953" s="26">
        <v>2106476</v>
      </c>
      <c r="AL5953" s="264">
        <v>44314.902777777781</v>
      </c>
      <c r="AM5953" s="26" t="s">
        <v>565</v>
      </c>
      <c r="AN5953" s="26" t="s">
        <v>63</v>
      </c>
      <c r="AO5953" s="26"/>
      <c r="AP5953" s="26"/>
      <c r="AQ5953" s="26">
        <v>-1</v>
      </c>
      <c r="AR5953" s="26">
        <v>90</v>
      </c>
      <c r="AS5953" s="26" t="s">
        <v>151</v>
      </c>
      <c r="AT5953" s="26" t="s">
        <v>71</v>
      </c>
      <c r="AU5953" s="26" t="s">
        <v>63</v>
      </c>
      <c r="AV5953" s="26" t="s">
        <v>63</v>
      </c>
      <c r="AW5953" s="26" t="s">
        <v>63</v>
      </c>
      <c r="AX5953" s="26" t="s">
        <v>63</v>
      </c>
      <c r="AY5953" s="26">
        <v>43.8868399999999</v>
      </c>
      <c r="AZ5953" s="26">
        <v>-100.87926</v>
      </c>
      <c r="BA5953" s="26" t="s">
        <v>158</v>
      </c>
      <c r="BB5953" s="26" t="s">
        <v>609</v>
      </c>
      <c r="BC5953" s="26" t="s">
        <v>167</v>
      </c>
      <c r="BD5953" s="26" t="s">
        <v>154</v>
      </c>
      <c r="BE5953" s="26"/>
      <c r="BF5953" s="26" t="s">
        <v>99</v>
      </c>
      <c r="BG5953" s="26" t="s">
        <v>167</v>
      </c>
      <c r="BH5953" s="26" t="s">
        <v>99</v>
      </c>
      <c r="BI5953" s="26">
        <v>12</v>
      </c>
      <c r="BJ5953" s="26" t="s">
        <v>217</v>
      </c>
    </row>
    <row r="5954" spans="36:62" x14ac:dyDescent="0.25">
      <c r="AJ5954" s="26">
        <v>1009</v>
      </c>
      <c r="AK5954" s="26">
        <v>2106891</v>
      </c>
      <c r="AL5954" s="264">
        <v>44348.986111111109</v>
      </c>
      <c r="AM5954" s="26" t="s">
        <v>565</v>
      </c>
      <c r="AN5954" s="26" t="s">
        <v>63</v>
      </c>
      <c r="AO5954" s="26"/>
      <c r="AP5954" s="26"/>
      <c r="AQ5954" s="26">
        <v>-1</v>
      </c>
      <c r="AR5954" s="26">
        <v>90</v>
      </c>
      <c r="AS5954" s="26" t="s">
        <v>151</v>
      </c>
      <c r="AT5954" s="26" t="s">
        <v>71</v>
      </c>
      <c r="AU5954" s="26" t="s">
        <v>63</v>
      </c>
      <c r="AV5954" s="26" t="s">
        <v>63</v>
      </c>
      <c r="AW5954" s="26" t="s">
        <v>63</v>
      </c>
      <c r="AX5954" s="26" t="s">
        <v>63</v>
      </c>
      <c r="AY5954" s="26">
        <v>43.886769999999899</v>
      </c>
      <c r="AZ5954" s="26">
        <v>-100.819339999999</v>
      </c>
      <c r="BA5954" s="26" t="s">
        <v>158</v>
      </c>
      <c r="BB5954" s="26" t="s">
        <v>609</v>
      </c>
      <c r="BC5954" s="26" t="s">
        <v>167</v>
      </c>
      <c r="BD5954" s="26" t="s">
        <v>154</v>
      </c>
      <c r="BE5954" s="26"/>
      <c r="BF5954" s="26" t="s">
        <v>99</v>
      </c>
      <c r="BG5954" s="26" t="s">
        <v>167</v>
      </c>
      <c r="BH5954" s="26" t="s">
        <v>99</v>
      </c>
      <c r="BI5954" s="26">
        <v>12</v>
      </c>
      <c r="BJ5954" s="26" t="s">
        <v>217</v>
      </c>
    </row>
    <row r="5955" spans="36:62" x14ac:dyDescent="0.25">
      <c r="AJ5955" s="26">
        <v>1010</v>
      </c>
      <c r="AK5955" s="26">
        <v>2105426</v>
      </c>
      <c r="AL5955" s="264">
        <v>44305.347222222219</v>
      </c>
      <c r="AM5955" s="26" t="s">
        <v>147</v>
      </c>
      <c r="AN5955" s="26" t="s">
        <v>63</v>
      </c>
      <c r="AO5955" s="26" t="s">
        <v>156</v>
      </c>
      <c r="AP5955" s="26" t="s">
        <v>159</v>
      </c>
      <c r="AQ5955" s="26">
        <v>0</v>
      </c>
      <c r="AR5955" s="26">
        <v>90</v>
      </c>
      <c r="AS5955" s="26" t="s">
        <v>151</v>
      </c>
      <c r="AT5955" s="26" t="s">
        <v>613</v>
      </c>
      <c r="AU5955" s="26" t="s">
        <v>63</v>
      </c>
      <c r="AV5955" s="26" t="s">
        <v>63</v>
      </c>
      <c r="AW5955" s="26" t="s">
        <v>63</v>
      </c>
      <c r="AX5955" s="26" t="s">
        <v>63</v>
      </c>
      <c r="AY5955" s="26">
        <v>43.83596</v>
      </c>
      <c r="AZ5955" s="26">
        <v>-101.66187600000001</v>
      </c>
      <c r="BA5955" s="26" t="s">
        <v>158</v>
      </c>
      <c r="BB5955" s="26" t="s">
        <v>611</v>
      </c>
      <c r="BC5955" s="26" t="s">
        <v>667</v>
      </c>
      <c r="BD5955" s="26" t="s">
        <v>615</v>
      </c>
      <c r="BE5955" s="26"/>
      <c r="BF5955" s="26" t="s">
        <v>68</v>
      </c>
      <c r="BG5955" s="26" t="s">
        <v>68</v>
      </c>
      <c r="BH5955" s="26" t="s">
        <v>160</v>
      </c>
      <c r="BI5955" s="26">
        <v>12</v>
      </c>
      <c r="BJ5955" s="26" t="s">
        <v>217</v>
      </c>
    </row>
    <row r="5956" spans="36:62" x14ac:dyDescent="0.25">
      <c r="AJ5956" s="26">
        <v>1011</v>
      </c>
      <c r="AK5956" s="26">
        <v>2105724</v>
      </c>
      <c r="AL5956" s="264">
        <v>44306.570138888892</v>
      </c>
      <c r="AM5956" s="26" t="s">
        <v>147</v>
      </c>
      <c r="AN5956" s="26" t="s">
        <v>63</v>
      </c>
      <c r="AO5956" s="26" t="s">
        <v>156</v>
      </c>
      <c r="AP5956" s="26" t="s">
        <v>159</v>
      </c>
      <c r="AQ5956" s="26">
        <v>0</v>
      </c>
      <c r="AR5956" s="26">
        <v>90</v>
      </c>
      <c r="AS5956" s="26" t="s">
        <v>151</v>
      </c>
      <c r="AT5956" s="26" t="s">
        <v>71</v>
      </c>
      <c r="AU5956" s="26" t="s">
        <v>63</v>
      </c>
      <c r="AV5956" s="26" t="s">
        <v>63</v>
      </c>
      <c r="AW5956" s="26" t="s">
        <v>63</v>
      </c>
      <c r="AX5956" s="26" t="s">
        <v>63</v>
      </c>
      <c r="AY5956" s="26">
        <v>43.837437000000001</v>
      </c>
      <c r="AZ5956" s="26">
        <v>-101.534627</v>
      </c>
      <c r="BA5956" s="26" t="s">
        <v>482</v>
      </c>
      <c r="BB5956" s="26" t="s">
        <v>611</v>
      </c>
      <c r="BC5956" s="26" t="s">
        <v>68</v>
      </c>
      <c r="BD5956" s="26" t="s">
        <v>68</v>
      </c>
      <c r="BE5956" s="26"/>
      <c r="BF5956" s="26" t="s">
        <v>1020</v>
      </c>
      <c r="BG5956" s="26" t="s">
        <v>68</v>
      </c>
      <c r="BH5956" s="26" t="s">
        <v>175</v>
      </c>
      <c r="BI5956" s="26">
        <v>12</v>
      </c>
      <c r="BJ5956" s="26" t="s">
        <v>217</v>
      </c>
    </row>
    <row r="5957" spans="36:62" x14ac:dyDescent="0.25">
      <c r="AJ5957" s="26">
        <v>1012</v>
      </c>
      <c r="AK5957" s="26">
        <v>2106734</v>
      </c>
      <c r="AL5957" s="264">
        <v>44345.588888888888</v>
      </c>
      <c r="AM5957" s="26" t="s">
        <v>147</v>
      </c>
      <c r="AN5957" s="26" t="s">
        <v>63</v>
      </c>
      <c r="AO5957" s="26" t="s">
        <v>156</v>
      </c>
      <c r="AP5957" s="26" t="s">
        <v>159</v>
      </c>
      <c r="AQ5957" s="26">
        <v>0</v>
      </c>
      <c r="AR5957" s="26">
        <v>90</v>
      </c>
      <c r="AS5957" s="26" t="s">
        <v>151</v>
      </c>
      <c r="AT5957" s="26" t="s">
        <v>74</v>
      </c>
      <c r="AU5957" s="26" t="s">
        <v>63</v>
      </c>
      <c r="AV5957" s="26" t="s">
        <v>63</v>
      </c>
      <c r="AW5957" s="26" t="s">
        <v>69</v>
      </c>
      <c r="AX5957" s="26" t="s">
        <v>63</v>
      </c>
      <c r="AY5957" s="26">
        <v>43.901183000000003</v>
      </c>
      <c r="AZ5957" s="26">
        <v>-101.074399</v>
      </c>
      <c r="BA5957" s="26" t="s">
        <v>483</v>
      </c>
      <c r="BB5957" s="26" t="s">
        <v>609</v>
      </c>
      <c r="BC5957" s="26" t="s">
        <v>1549</v>
      </c>
      <c r="BD5957" s="26" t="s">
        <v>68</v>
      </c>
      <c r="BE5957" s="26" t="s">
        <v>705</v>
      </c>
      <c r="BF5957" s="26" t="s">
        <v>68</v>
      </c>
      <c r="BG5957" s="26" t="s">
        <v>68</v>
      </c>
      <c r="BH5957" s="26" t="s">
        <v>646</v>
      </c>
      <c r="BI5957" s="26">
        <v>12</v>
      </c>
      <c r="BJ5957" s="26" t="s">
        <v>21</v>
      </c>
    </row>
    <row r="5958" spans="36:62" x14ac:dyDescent="0.25">
      <c r="AJ5958" s="26">
        <v>1013</v>
      </c>
      <c r="AK5958" s="26">
        <v>2106681</v>
      </c>
      <c r="AL5958" s="264">
        <v>44347.0625</v>
      </c>
      <c r="AM5958" s="26" t="s">
        <v>147</v>
      </c>
      <c r="AN5958" s="26" t="s">
        <v>63</v>
      </c>
      <c r="AO5958" s="26" t="s">
        <v>173</v>
      </c>
      <c r="AP5958" s="26" t="s">
        <v>159</v>
      </c>
      <c r="AQ5958" s="26">
        <v>0</v>
      </c>
      <c r="AR5958" s="26">
        <v>90</v>
      </c>
      <c r="AS5958" s="26" t="s">
        <v>151</v>
      </c>
      <c r="AT5958" s="26" t="s">
        <v>71</v>
      </c>
      <c r="AU5958" s="26" t="s">
        <v>63</v>
      </c>
      <c r="AV5958" s="26" t="s">
        <v>69</v>
      </c>
      <c r="AW5958" s="26" t="s">
        <v>63</v>
      </c>
      <c r="AX5958" s="26" t="s">
        <v>63</v>
      </c>
      <c r="AY5958" s="26">
        <v>43.835985999999899</v>
      </c>
      <c r="AZ5958" s="26">
        <v>-101.601207</v>
      </c>
      <c r="BA5958" s="26" t="s">
        <v>494</v>
      </c>
      <c r="BB5958" s="26" t="s">
        <v>611</v>
      </c>
      <c r="BC5958" s="26" t="s">
        <v>1025</v>
      </c>
      <c r="BD5958" s="26" t="s">
        <v>68</v>
      </c>
      <c r="BE5958" s="26" t="s">
        <v>808</v>
      </c>
      <c r="BF5958" s="26" t="s">
        <v>68</v>
      </c>
      <c r="BG5958" s="26" t="s">
        <v>68</v>
      </c>
      <c r="BH5958" s="26" t="s">
        <v>146</v>
      </c>
      <c r="BI5958" s="26">
        <v>12</v>
      </c>
      <c r="BJ5958" s="26" t="s">
        <v>20</v>
      </c>
    </row>
    <row r="5959" spans="36:62" x14ac:dyDescent="0.25">
      <c r="AJ5959" s="26">
        <v>1014</v>
      </c>
      <c r="AK5959" s="26">
        <v>2106713</v>
      </c>
      <c r="AL5959" s="264">
        <v>44338.9375</v>
      </c>
      <c r="AM5959" s="26" t="s">
        <v>147</v>
      </c>
      <c r="AN5959" s="26" t="s">
        <v>63</v>
      </c>
      <c r="AO5959" s="26"/>
      <c r="AP5959" s="26"/>
      <c r="AQ5959" s="26">
        <v>-1</v>
      </c>
      <c r="AR5959" s="26">
        <v>90</v>
      </c>
      <c r="AS5959" s="26" t="s">
        <v>151</v>
      </c>
      <c r="AT5959" s="26"/>
      <c r="AU5959" s="26" t="s">
        <v>63</v>
      </c>
      <c r="AV5959" s="26" t="s">
        <v>63</v>
      </c>
      <c r="AW5959" s="26" t="s">
        <v>63</v>
      </c>
      <c r="AX5959" s="26" t="s">
        <v>63</v>
      </c>
      <c r="AY5959" s="26">
        <v>43.837791000000003</v>
      </c>
      <c r="AZ5959" s="26">
        <v>-101.533528</v>
      </c>
      <c r="BA5959" s="26" t="s">
        <v>166</v>
      </c>
      <c r="BB5959" s="26" t="s">
        <v>611</v>
      </c>
      <c r="BC5959" s="26" t="s">
        <v>167</v>
      </c>
      <c r="BD5959" s="26" t="s">
        <v>154</v>
      </c>
      <c r="BE5959" s="26"/>
      <c r="BF5959" s="26" t="s">
        <v>99</v>
      </c>
      <c r="BG5959" s="26" t="s">
        <v>167</v>
      </c>
      <c r="BH5959" s="26" t="s">
        <v>99</v>
      </c>
      <c r="BI5959" s="26">
        <v>12</v>
      </c>
      <c r="BJ5959" s="26" t="s">
        <v>217</v>
      </c>
    </row>
    <row r="5960" spans="36:62" x14ac:dyDescent="0.25">
      <c r="AJ5960" s="26">
        <v>1015</v>
      </c>
      <c r="AK5960" s="26">
        <v>2108389</v>
      </c>
      <c r="AL5960" s="264">
        <v>44373.049305555556</v>
      </c>
      <c r="AM5960" s="26" t="s">
        <v>147</v>
      </c>
      <c r="AN5960" s="26" t="s">
        <v>63</v>
      </c>
      <c r="AO5960" s="26"/>
      <c r="AP5960" s="26"/>
      <c r="AQ5960" s="26">
        <v>-1</v>
      </c>
      <c r="AR5960" s="26">
        <v>90</v>
      </c>
      <c r="AS5960" s="26" t="s">
        <v>151</v>
      </c>
      <c r="AT5960" s="26" t="s">
        <v>74</v>
      </c>
      <c r="AU5960" s="26" t="s">
        <v>63</v>
      </c>
      <c r="AV5960" s="26" t="s">
        <v>63</v>
      </c>
      <c r="AW5960" s="26" t="s">
        <v>63</v>
      </c>
      <c r="AX5960" s="26" t="s">
        <v>63</v>
      </c>
      <c r="AY5960" s="26">
        <v>43.850929999999899</v>
      </c>
      <c r="AZ5960" s="26">
        <v>-101.47075100000001</v>
      </c>
      <c r="BA5960" s="26" t="s">
        <v>166</v>
      </c>
      <c r="BB5960" s="26" t="s">
        <v>611</v>
      </c>
      <c r="BC5960" s="26" t="s">
        <v>167</v>
      </c>
      <c r="BD5960" s="26" t="s">
        <v>154</v>
      </c>
      <c r="BE5960" s="26"/>
      <c r="BF5960" s="26" t="s">
        <v>99</v>
      </c>
      <c r="BG5960" s="26" t="s">
        <v>167</v>
      </c>
      <c r="BH5960" s="26" t="s">
        <v>99</v>
      </c>
      <c r="BI5960" s="26">
        <v>12</v>
      </c>
      <c r="BJ5960" s="26" t="s">
        <v>217</v>
      </c>
    </row>
    <row r="5961" spans="36:62" x14ac:dyDescent="0.25">
      <c r="AJ5961" s="26">
        <v>1016</v>
      </c>
      <c r="AK5961" s="26">
        <v>2108899</v>
      </c>
      <c r="AL5961" s="264">
        <v>44373.285416666666</v>
      </c>
      <c r="AM5961" s="26" t="s">
        <v>147</v>
      </c>
      <c r="AN5961" s="26" t="s">
        <v>63</v>
      </c>
      <c r="AO5961" s="26"/>
      <c r="AP5961" s="26"/>
      <c r="AQ5961" s="26">
        <v>-1</v>
      </c>
      <c r="AR5961" s="26">
        <v>90</v>
      </c>
      <c r="AS5961" s="26" t="s">
        <v>151</v>
      </c>
      <c r="AT5961" s="26" t="s">
        <v>71</v>
      </c>
      <c r="AU5961" s="26" t="s">
        <v>63</v>
      </c>
      <c r="AV5961" s="26" t="s">
        <v>63</v>
      </c>
      <c r="AW5961" s="26" t="s">
        <v>63</v>
      </c>
      <c r="AX5961" s="26" t="s">
        <v>63</v>
      </c>
      <c r="AY5961" s="26">
        <v>43.851776000000001</v>
      </c>
      <c r="AZ5961" s="26">
        <v>-101.412177</v>
      </c>
      <c r="BA5961" s="26" t="s">
        <v>158</v>
      </c>
      <c r="BB5961" s="26" t="s">
        <v>611</v>
      </c>
      <c r="BC5961" s="26" t="s">
        <v>167</v>
      </c>
      <c r="BD5961" s="26" t="s">
        <v>154</v>
      </c>
      <c r="BE5961" s="26"/>
      <c r="BF5961" s="26" t="s">
        <v>99</v>
      </c>
      <c r="BG5961" s="26" t="s">
        <v>167</v>
      </c>
      <c r="BH5961" s="26" t="s">
        <v>99</v>
      </c>
      <c r="BI5961" s="26">
        <v>12</v>
      </c>
      <c r="BJ5961" s="26" t="s">
        <v>217</v>
      </c>
    </row>
    <row r="5962" spans="36:62" x14ac:dyDescent="0.25">
      <c r="AJ5962" s="26">
        <v>1017</v>
      </c>
      <c r="AK5962" s="26">
        <v>2108900</v>
      </c>
      <c r="AL5962" s="264">
        <v>44373.445833333331</v>
      </c>
      <c r="AM5962" s="26" t="s">
        <v>147</v>
      </c>
      <c r="AN5962" s="26" t="s">
        <v>63</v>
      </c>
      <c r="AO5962" s="26"/>
      <c r="AP5962" s="26"/>
      <c r="AQ5962" s="26">
        <v>-1</v>
      </c>
      <c r="AR5962" s="26">
        <v>90</v>
      </c>
      <c r="AS5962" s="26" t="s">
        <v>151</v>
      </c>
      <c r="AT5962" s="26" t="s">
        <v>71</v>
      </c>
      <c r="AU5962" s="26" t="s">
        <v>63</v>
      </c>
      <c r="AV5962" s="26" t="s">
        <v>63</v>
      </c>
      <c r="AW5962" s="26" t="s">
        <v>63</v>
      </c>
      <c r="AX5962" s="26" t="s">
        <v>63</v>
      </c>
      <c r="AY5962" s="26">
        <v>43.850884000000001</v>
      </c>
      <c r="AZ5962" s="26">
        <v>-101.473877</v>
      </c>
      <c r="BA5962" s="26" t="s">
        <v>166</v>
      </c>
      <c r="BB5962" s="26" t="s">
        <v>611</v>
      </c>
      <c r="BC5962" s="26" t="s">
        <v>167</v>
      </c>
      <c r="BD5962" s="26" t="s">
        <v>154</v>
      </c>
      <c r="BE5962" s="26"/>
      <c r="BF5962" s="26" t="s">
        <v>99</v>
      </c>
      <c r="BG5962" s="26" t="s">
        <v>167</v>
      </c>
      <c r="BH5962" s="26" t="s">
        <v>99</v>
      </c>
      <c r="BI5962" s="26">
        <v>12</v>
      </c>
      <c r="BJ5962" s="26" t="s">
        <v>217</v>
      </c>
    </row>
    <row r="5963" spans="36:62" x14ac:dyDescent="0.25">
      <c r="AJ5963" s="26">
        <v>1018</v>
      </c>
      <c r="AK5963" s="26">
        <v>2107551</v>
      </c>
      <c r="AL5963" s="264">
        <v>44353.231249999997</v>
      </c>
      <c r="AM5963" s="26" t="s">
        <v>565</v>
      </c>
      <c r="AN5963" s="26" t="s">
        <v>63</v>
      </c>
      <c r="AO5963" s="26"/>
      <c r="AP5963" s="26"/>
      <c r="AQ5963" s="26">
        <v>-1</v>
      </c>
      <c r="AR5963" s="26">
        <v>90</v>
      </c>
      <c r="AS5963" s="26" t="s">
        <v>151</v>
      </c>
      <c r="AT5963" s="26" t="s">
        <v>71</v>
      </c>
      <c r="AU5963" s="26" t="s">
        <v>63</v>
      </c>
      <c r="AV5963" s="26" t="s">
        <v>63</v>
      </c>
      <c r="AW5963" s="26" t="s">
        <v>63</v>
      </c>
      <c r="AX5963" s="26" t="s">
        <v>63</v>
      </c>
      <c r="AY5963" s="26">
        <v>43.886848000000001</v>
      </c>
      <c r="AZ5963" s="26">
        <v>-100.879347999999</v>
      </c>
      <c r="BA5963" s="26" t="s">
        <v>485</v>
      </c>
      <c r="BB5963" s="26" t="s">
        <v>609</v>
      </c>
      <c r="BC5963" s="26" t="s">
        <v>167</v>
      </c>
      <c r="BD5963" s="26" t="s">
        <v>154</v>
      </c>
      <c r="BE5963" s="26"/>
      <c r="BF5963" s="26" t="s">
        <v>99</v>
      </c>
      <c r="BG5963" s="26" t="s">
        <v>167</v>
      </c>
      <c r="BH5963" s="26" t="s">
        <v>99</v>
      </c>
      <c r="BI5963" s="26">
        <v>12</v>
      </c>
      <c r="BJ5963" s="26" t="s">
        <v>217</v>
      </c>
    </row>
    <row r="5964" spans="36:62" x14ac:dyDescent="0.25">
      <c r="AJ5964" s="26">
        <v>1019</v>
      </c>
      <c r="AK5964" s="26">
        <v>2108895</v>
      </c>
      <c r="AL5964" s="264">
        <v>44348.868055555555</v>
      </c>
      <c r="AM5964" s="26" t="s">
        <v>565</v>
      </c>
      <c r="AN5964" s="26" t="s">
        <v>63</v>
      </c>
      <c r="AO5964" s="26"/>
      <c r="AP5964" s="26"/>
      <c r="AQ5964" s="26">
        <v>-1</v>
      </c>
      <c r="AR5964" s="26">
        <v>90</v>
      </c>
      <c r="AS5964" s="26" t="s">
        <v>151</v>
      </c>
      <c r="AT5964" s="26" t="s">
        <v>71</v>
      </c>
      <c r="AU5964" s="26" t="s">
        <v>63</v>
      </c>
      <c r="AV5964" s="26" t="s">
        <v>63</v>
      </c>
      <c r="AW5964" s="26" t="s">
        <v>63</v>
      </c>
      <c r="AX5964" s="26" t="s">
        <v>63</v>
      </c>
      <c r="AY5964" s="26">
        <v>43.885120000000001</v>
      </c>
      <c r="AZ5964" s="26">
        <v>-100.736739999999</v>
      </c>
      <c r="BA5964" s="26" t="s">
        <v>158</v>
      </c>
      <c r="BB5964" s="26" t="s">
        <v>609</v>
      </c>
      <c r="BC5964" s="26" t="s">
        <v>167</v>
      </c>
      <c r="BD5964" s="26" t="s">
        <v>154</v>
      </c>
      <c r="BE5964" s="26"/>
      <c r="BF5964" s="26" t="s">
        <v>99</v>
      </c>
      <c r="BG5964" s="26" t="s">
        <v>167</v>
      </c>
      <c r="BH5964" s="26" t="s">
        <v>99</v>
      </c>
      <c r="BI5964" s="26">
        <v>12</v>
      </c>
      <c r="BJ5964" s="26" t="s">
        <v>217</v>
      </c>
    </row>
    <row r="5965" spans="36:62" x14ac:dyDescent="0.25">
      <c r="AJ5965" s="26">
        <v>1020</v>
      </c>
      <c r="AK5965" s="26">
        <v>2108906</v>
      </c>
      <c r="AL5965" s="264">
        <v>44387.183333333334</v>
      </c>
      <c r="AM5965" s="26" t="s">
        <v>565</v>
      </c>
      <c r="AN5965" s="26" t="s">
        <v>63</v>
      </c>
      <c r="AO5965" s="26"/>
      <c r="AP5965" s="26"/>
      <c r="AQ5965" s="26">
        <v>-1</v>
      </c>
      <c r="AR5965" s="26">
        <v>90</v>
      </c>
      <c r="AS5965" s="26" t="s">
        <v>151</v>
      </c>
      <c r="AT5965" s="26" t="s">
        <v>704</v>
      </c>
      <c r="AU5965" s="26" t="s">
        <v>63</v>
      </c>
      <c r="AV5965" s="26" t="s">
        <v>63</v>
      </c>
      <c r="AW5965" s="26" t="s">
        <v>63</v>
      </c>
      <c r="AX5965" s="26" t="s">
        <v>63</v>
      </c>
      <c r="AY5965" s="26">
        <v>43.900970999999899</v>
      </c>
      <c r="AZ5965" s="26">
        <v>-100.921995999999</v>
      </c>
      <c r="BA5965" s="26" t="s">
        <v>158</v>
      </c>
      <c r="BB5965" s="26" t="s">
        <v>609</v>
      </c>
      <c r="BC5965" s="26" t="s">
        <v>167</v>
      </c>
      <c r="BD5965" s="26" t="s">
        <v>154</v>
      </c>
      <c r="BE5965" s="26"/>
      <c r="BF5965" s="26" t="s">
        <v>99</v>
      </c>
      <c r="BG5965" s="26" t="s">
        <v>167</v>
      </c>
      <c r="BH5965" s="26" t="s">
        <v>99</v>
      </c>
      <c r="BI5965" s="26">
        <v>12</v>
      </c>
      <c r="BJ5965" s="26" t="s">
        <v>217</v>
      </c>
    </row>
    <row r="5966" spans="36:62" x14ac:dyDescent="0.25">
      <c r="AJ5966" s="26">
        <v>1021</v>
      </c>
      <c r="AK5966" s="26">
        <v>2106954</v>
      </c>
      <c r="AL5966" s="264">
        <v>44352.425694444442</v>
      </c>
      <c r="AM5966" s="26" t="s">
        <v>147</v>
      </c>
      <c r="AN5966" s="26" t="s">
        <v>63</v>
      </c>
      <c r="AO5966" s="26" t="s">
        <v>156</v>
      </c>
      <c r="AP5966" s="26" t="s">
        <v>627</v>
      </c>
      <c r="AQ5966" s="26">
        <v>0</v>
      </c>
      <c r="AR5966" s="26">
        <v>90</v>
      </c>
      <c r="AS5966" s="26" t="s">
        <v>151</v>
      </c>
      <c r="AT5966" s="26" t="s">
        <v>71</v>
      </c>
      <c r="AU5966" s="26" t="s">
        <v>63</v>
      </c>
      <c r="AV5966" s="26" t="s">
        <v>63</v>
      </c>
      <c r="AW5966" s="26" t="s">
        <v>63</v>
      </c>
      <c r="AX5966" s="26" t="s">
        <v>63</v>
      </c>
      <c r="AY5966" s="26">
        <v>43.835984000000003</v>
      </c>
      <c r="AZ5966" s="26">
        <v>-101.5776</v>
      </c>
      <c r="BA5966" s="26" t="s">
        <v>482</v>
      </c>
      <c r="BB5966" s="26" t="s">
        <v>611</v>
      </c>
      <c r="BC5966" s="26" t="s">
        <v>708</v>
      </c>
      <c r="BD5966" s="26" t="s">
        <v>68</v>
      </c>
      <c r="BE5966" s="26"/>
      <c r="BF5966" s="26" t="s">
        <v>68</v>
      </c>
      <c r="BG5966" s="26" t="s">
        <v>68</v>
      </c>
      <c r="BH5966" s="26" t="s">
        <v>646</v>
      </c>
      <c r="BI5966" s="26">
        <v>12</v>
      </c>
      <c r="BJ5966" s="26" t="s">
        <v>217</v>
      </c>
    </row>
    <row r="5967" spans="36:62" x14ac:dyDescent="0.25">
      <c r="AJ5967" s="26">
        <v>1022</v>
      </c>
      <c r="AK5967" s="26">
        <v>2109378</v>
      </c>
      <c r="AL5967" s="264">
        <v>44364.229166666664</v>
      </c>
      <c r="AM5967" s="26" t="s">
        <v>565</v>
      </c>
      <c r="AN5967" s="26" t="s">
        <v>63</v>
      </c>
      <c r="AO5967" s="26"/>
      <c r="AP5967" s="26"/>
      <c r="AQ5967" s="26">
        <v>-1</v>
      </c>
      <c r="AR5967" s="26">
        <v>90</v>
      </c>
      <c r="AS5967" s="26" t="s">
        <v>151</v>
      </c>
      <c r="AT5967" s="26" t="s">
        <v>71</v>
      </c>
      <c r="AU5967" s="26" t="s">
        <v>63</v>
      </c>
      <c r="AV5967" s="26" t="s">
        <v>63</v>
      </c>
      <c r="AW5967" s="26" t="s">
        <v>63</v>
      </c>
      <c r="AX5967" s="26" t="s">
        <v>63</v>
      </c>
      <c r="AY5967" s="26">
        <v>43.883766000000001</v>
      </c>
      <c r="AZ5967" s="26">
        <v>-100.72466</v>
      </c>
      <c r="BA5967" s="26" t="s">
        <v>158</v>
      </c>
      <c r="BB5967" s="26" t="s">
        <v>611</v>
      </c>
      <c r="BC5967" s="26" t="s">
        <v>167</v>
      </c>
      <c r="BD5967" s="26" t="s">
        <v>154</v>
      </c>
      <c r="BE5967" s="26"/>
      <c r="BF5967" s="26" t="s">
        <v>99</v>
      </c>
      <c r="BG5967" s="26" t="s">
        <v>167</v>
      </c>
      <c r="BH5967" s="26" t="s">
        <v>99</v>
      </c>
      <c r="BI5967" s="26">
        <v>12</v>
      </c>
      <c r="BJ5967" s="26" t="s">
        <v>217</v>
      </c>
    </row>
    <row r="5968" spans="36:62" x14ac:dyDescent="0.25">
      <c r="AJ5968" s="26">
        <v>1023</v>
      </c>
      <c r="AK5968" s="26">
        <v>2107749</v>
      </c>
      <c r="AL5968" s="264">
        <v>44367.476388888892</v>
      </c>
      <c r="AM5968" s="26" t="s">
        <v>147</v>
      </c>
      <c r="AN5968" s="26" t="s">
        <v>63</v>
      </c>
      <c r="AO5968" s="26" t="s">
        <v>156</v>
      </c>
      <c r="AP5968" s="26" t="s">
        <v>159</v>
      </c>
      <c r="AQ5968" s="26">
        <v>0</v>
      </c>
      <c r="AR5968" s="26">
        <v>90</v>
      </c>
      <c r="AS5968" s="26" t="s">
        <v>151</v>
      </c>
      <c r="AT5968" s="26" t="s">
        <v>71</v>
      </c>
      <c r="AU5968" s="26" t="s">
        <v>63</v>
      </c>
      <c r="AV5968" s="26" t="s">
        <v>63</v>
      </c>
      <c r="AW5968" s="26" t="s">
        <v>63</v>
      </c>
      <c r="AX5968" s="26" t="s">
        <v>63</v>
      </c>
      <c r="AY5968" s="26">
        <v>43.887132000000001</v>
      </c>
      <c r="AZ5968" s="26">
        <v>-101.129711999999</v>
      </c>
      <c r="BA5968" s="26" t="s">
        <v>483</v>
      </c>
      <c r="BB5968" s="26" t="s">
        <v>609</v>
      </c>
      <c r="BC5968" s="26" t="s">
        <v>68</v>
      </c>
      <c r="BD5968" s="26" t="s">
        <v>68</v>
      </c>
      <c r="BE5968" s="26"/>
      <c r="BF5968" s="26" t="s">
        <v>68</v>
      </c>
      <c r="BG5968" s="26" t="s">
        <v>68</v>
      </c>
      <c r="BH5968" s="26" t="s">
        <v>175</v>
      </c>
      <c r="BI5968" s="26">
        <v>12</v>
      </c>
      <c r="BJ5968" s="26" t="s">
        <v>217</v>
      </c>
    </row>
    <row r="5969" spans="36:62" x14ac:dyDescent="0.25">
      <c r="AJ5969" s="26">
        <v>1024</v>
      </c>
      <c r="AK5969" s="26">
        <v>1819860</v>
      </c>
      <c r="AL5969" s="264">
        <v>43310.652777777781</v>
      </c>
      <c r="AM5969" s="26" t="s">
        <v>565</v>
      </c>
      <c r="AN5969" s="26" t="s">
        <v>63</v>
      </c>
      <c r="AO5969" s="26" t="s">
        <v>214</v>
      </c>
      <c r="AP5969" s="26" t="s">
        <v>159</v>
      </c>
      <c r="AQ5969" s="26">
        <v>0</v>
      </c>
      <c r="AR5969" s="26">
        <v>83</v>
      </c>
      <c r="AS5969" s="26" t="s">
        <v>151</v>
      </c>
      <c r="AT5969" s="26" t="s">
        <v>74</v>
      </c>
      <c r="AU5969" s="26" t="s">
        <v>63</v>
      </c>
      <c r="AV5969" s="26" t="s">
        <v>63</v>
      </c>
      <c r="AW5969" s="26" t="s">
        <v>63</v>
      </c>
      <c r="AX5969" s="26" t="s">
        <v>63</v>
      </c>
      <c r="AY5969" s="26">
        <v>43.779957000000003</v>
      </c>
      <c r="AZ5969" s="26">
        <v>-100.677166</v>
      </c>
      <c r="BA5969" s="26" t="s">
        <v>166</v>
      </c>
      <c r="BB5969" s="26" t="s">
        <v>1164</v>
      </c>
      <c r="BC5969" s="26" t="s">
        <v>967</v>
      </c>
      <c r="BD5969" s="26" t="s">
        <v>68</v>
      </c>
      <c r="BE5969" s="26" t="s">
        <v>1388</v>
      </c>
      <c r="BF5969" s="26" t="s">
        <v>68</v>
      </c>
      <c r="BG5969" s="26" t="s">
        <v>68</v>
      </c>
      <c r="BH5969" s="26" t="s">
        <v>1229</v>
      </c>
      <c r="BI5969" s="26">
        <v>12</v>
      </c>
      <c r="BJ5969" s="26" t="s">
        <v>19</v>
      </c>
    </row>
    <row r="5970" spans="36:62" x14ac:dyDescent="0.25">
      <c r="AJ5970" s="26">
        <v>1025</v>
      </c>
      <c r="AK5970" s="26">
        <v>2108897</v>
      </c>
      <c r="AL5970" s="264">
        <v>44367.443749999999</v>
      </c>
      <c r="AM5970" s="26" t="s">
        <v>147</v>
      </c>
      <c r="AN5970" s="26" t="s">
        <v>63</v>
      </c>
      <c r="AO5970" s="26" t="s">
        <v>156</v>
      </c>
      <c r="AP5970" s="26" t="s">
        <v>159</v>
      </c>
      <c r="AQ5970" s="26">
        <v>0</v>
      </c>
      <c r="AR5970" s="26">
        <v>90</v>
      </c>
      <c r="AS5970" s="26" t="s">
        <v>151</v>
      </c>
      <c r="AT5970" s="26" t="s">
        <v>71</v>
      </c>
      <c r="AU5970" s="26" t="s">
        <v>63</v>
      </c>
      <c r="AV5970" s="26" t="s">
        <v>63</v>
      </c>
      <c r="AW5970" s="26" t="s">
        <v>63</v>
      </c>
      <c r="AX5970" s="26" t="s">
        <v>63</v>
      </c>
      <c r="AY5970" s="26">
        <v>43.876818</v>
      </c>
      <c r="AZ5970" s="26">
        <v>-101.149916</v>
      </c>
      <c r="BA5970" s="26" t="s">
        <v>158</v>
      </c>
      <c r="BB5970" s="26" t="s">
        <v>611</v>
      </c>
      <c r="BC5970" s="26" t="s">
        <v>680</v>
      </c>
      <c r="BD5970" s="26" t="s">
        <v>68</v>
      </c>
      <c r="BE5970" s="26"/>
      <c r="BF5970" s="26" t="s">
        <v>68</v>
      </c>
      <c r="BG5970" s="26" t="s">
        <v>68</v>
      </c>
      <c r="BH5970" s="26" t="s">
        <v>146</v>
      </c>
      <c r="BI5970" s="26">
        <v>12</v>
      </c>
      <c r="BJ5970" s="26" t="s">
        <v>217</v>
      </c>
    </row>
    <row r="5971" spans="36:62" x14ac:dyDescent="0.25">
      <c r="AJ5971" s="26">
        <v>1026</v>
      </c>
      <c r="AK5971" s="26">
        <v>2108902</v>
      </c>
      <c r="AL5971" s="264">
        <v>44378.628472222219</v>
      </c>
      <c r="AM5971" s="26" t="s">
        <v>147</v>
      </c>
      <c r="AN5971" s="26" t="s">
        <v>63</v>
      </c>
      <c r="AO5971" s="26" t="s">
        <v>156</v>
      </c>
      <c r="AP5971" s="26" t="s">
        <v>159</v>
      </c>
      <c r="AQ5971" s="26">
        <v>0</v>
      </c>
      <c r="AR5971" s="26">
        <v>90</v>
      </c>
      <c r="AS5971" s="26" t="s">
        <v>151</v>
      </c>
      <c r="AT5971" s="26" t="s">
        <v>71</v>
      </c>
      <c r="AU5971" s="26" t="s">
        <v>63</v>
      </c>
      <c r="AV5971" s="26" t="s">
        <v>63</v>
      </c>
      <c r="AW5971" s="26" t="s">
        <v>63</v>
      </c>
      <c r="AX5971" s="26" t="s">
        <v>63</v>
      </c>
      <c r="AY5971" s="26">
        <v>43.847636999999899</v>
      </c>
      <c r="AZ5971" s="26">
        <v>-101.34598800000001</v>
      </c>
      <c r="BA5971" s="26" t="s">
        <v>502</v>
      </c>
      <c r="BB5971" s="26" t="s">
        <v>611</v>
      </c>
      <c r="BC5971" s="26" t="s">
        <v>759</v>
      </c>
      <c r="BD5971" s="26" t="s">
        <v>759</v>
      </c>
      <c r="BE5971" s="26"/>
      <c r="BF5971" s="26" t="s">
        <v>759</v>
      </c>
      <c r="BG5971" s="26" t="s">
        <v>759</v>
      </c>
      <c r="BH5971" s="26" t="s">
        <v>175</v>
      </c>
      <c r="BI5971" s="26">
        <v>12</v>
      </c>
      <c r="BJ5971" s="26" t="s">
        <v>217</v>
      </c>
    </row>
    <row r="5972" spans="36:62" x14ac:dyDescent="0.25">
      <c r="AJ5972" s="26">
        <v>1027</v>
      </c>
      <c r="AK5972" s="26">
        <v>2109175</v>
      </c>
      <c r="AL5972" s="264">
        <v>44390.989583333336</v>
      </c>
      <c r="AM5972" s="26" t="s">
        <v>565</v>
      </c>
      <c r="AN5972" s="26" t="s">
        <v>63</v>
      </c>
      <c r="AO5972" s="26" t="s">
        <v>204</v>
      </c>
      <c r="AP5972" s="26" t="s">
        <v>159</v>
      </c>
      <c r="AQ5972" s="26">
        <v>0</v>
      </c>
      <c r="AR5972" s="26">
        <v>90</v>
      </c>
      <c r="AS5972" s="26" t="s">
        <v>151</v>
      </c>
      <c r="AT5972" s="26" t="s">
        <v>704</v>
      </c>
      <c r="AU5972" s="26" t="s">
        <v>63</v>
      </c>
      <c r="AV5972" s="26" t="s">
        <v>63</v>
      </c>
      <c r="AW5972" s="26" t="s">
        <v>63</v>
      </c>
      <c r="AX5972" s="26" t="s">
        <v>63</v>
      </c>
      <c r="AY5972" s="26">
        <v>43.901161000000002</v>
      </c>
      <c r="AZ5972" s="26">
        <v>-100.94236600000001</v>
      </c>
      <c r="BA5972" s="26" t="s">
        <v>37</v>
      </c>
      <c r="BB5972" s="26" t="s">
        <v>609</v>
      </c>
      <c r="BC5972" s="26" t="s">
        <v>68</v>
      </c>
      <c r="BD5972" s="26" t="s">
        <v>615</v>
      </c>
      <c r="BE5972" s="26"/>
      <c r="BF5972" s="26" t="s">
        <v>68</v>
      </c>
      <c r="BG5972" s="26" t="s">
        <v>209</v>
      </c>
      <c r="BH5972" s="26" t="s">
        <v>160</v>
      </c>
      <c r="BI5972" s="26">
        <v>12</v>
      </c>
      <c r="BJ5972" s="26" t="s">
        <v>20</v>
      </c>
    </row>
    <row r="5973" spans="36:62" x14ac:dyDescent="0.25">
      <c r="AJ5973" s="26">
        <v>1028</v>
      </c>
      <c r="AK5973" s="26">
        <v>2111007</v>
      </c>
      <c r="AL5973" s="264">
        <v>44421.520833333336</v>
      </c>
      <c r="AM5973" s="26" t="s">
        <v>147</v>
      </c>
      <c r="AN5973" s="26" t="s">
        <v>63</v>
      </c>
      <c r="AO5973" s="26" t="s">
        <v>156</v>
      </c>
      <c r="AP5973" s="26" t="s">
        <v>713</v>
      </c>
      <c r="AQ5973" s="26">
        <v>0</v>
      </c>
      <c r="AR5973" s="26">
        <v>90</v>
      </c>
      <c r="AS5973" s="26" t="s">
        <v>151</v>
      </c>
      <c r="AT5973" s="26" t="s">
        <v>71</v>
      </c>
      <c r="AU5973" s="26" t="s">
        <v>63</v>
      </c>
      <c r="AV5973" s="26" t="s">
        <v>63</v>
      </c>
      <c r="AW5973" s="26" t="s">
        <v>63</v>
      </c>
      <c r="AX5973" s="26" t="s">
        <v>63</v>
      </c>
      <c r="AY5973" s="26">
        <v>43.842731000000001</v>
      </c>
      <c r="AZ5973" s="26">
        <v>-101.288962999999</v>
      </c>
      <c r="BA5973" s="26" t="s">
        <v>503</v>
      </c>
      <c r="BB5973" s="26" t="s">
        <v>611</v>
      </c>
      <c r="BC5973" s="26" t="s">
        <v>708</v>
      </c>
      <c r="BD5973" s="26" t="s">
        <v>68</v>
      </c>
      <c r="BE5973" s="26"/>
      <c r="BF5973" s="26" t="s">
        <v>68</v>
      </c>
      <c r="BG5973" s="26" t="s">
        <v>68</v>
      </c>
      <c r="BH5973" s="26" t="s">
        <v>646</v>
      </c>
      <c r="BI5973" s="26">
        <v>12</v>
      </c>
      <c r="BJ5973" s="26" t="s">
        <v>217</v>
      </c>
    </row>
    <row r="5974" spans="36:62" x14ac:dyDescent="0.25">
      <c r="AJ5974" s="26">
        <v>1029</v>
      </c>
      <c r="AK5974" s="26">
        <v>2110197</v>
      </c>
      <c r="AL5974" s="264">
        <v>44402.947916666664</v>
      </c>
      <c r="AM5974" s="26" t="s">
        <v>147</v>
      </c>
      <c r="AN5974" s="26" t="s">
        <v>63</v>
      </c>
      <c r="AO5974" s="26"/>
      <c r="AP5974" s="26"/>
      <c r="AQ5974" s="26">
        <v>-1</v>
      </c>
      <c r="AR5974" s="26">
        <v>90</v>
      </c>
      <c r="AS5974" s="26" t="s">
        <v>151</v>
      </c>
      <c r="AT5974" s="26" t="s">
        <v>71</v>
      </c>
      <c r="AU5974" s="26" t="s">
        <v>63</v>
      </c>
      <c r="AV5974" s="26" t="s">
        <v>63</v>
      </c>
      <c r="AW5974" s="26" t="s">
        <v>63</v>
      </c>
      <c r="AX5974" s="26" t="s">
        <v>63</v>
      </c>
      <c r="AY5974" s="26">
        <v>43.836266000000002</v>
      </c>
      <c r="AZ5974" s="26">
        <v>-101.646815</v>
      </c>
      <c r="BA5974" s="26" t="s">
        <v>185</v>
      </c>
      <c r="BB5974" s="26" t="s">
        <v>609</v>
      </c>
      <c r="BC5974" s="26" t="s">
        <v>167</v>
      </c>
      <c r="BD5974" s="26" t="s">
        <v>154</v>
      </c>
      <c r="BE5974" s="26"/>
      <c r="BF5974" s="26" t="s">
        <v>99</v>
      </c>
      <c r="BG5974" s="26" t="s">
        <v>167</v>
      </c>
      <c r="BH5974" s="26" t="s">
        <v>99</v>
      </c>
      <c r="BI5974" s="26">
        <v>12</v>
      </c>
      <c r="BJ5974" s="26" t="s">
        <v>217</v>
      </c>
    </row>
    <row r="5975" spans="36:62" x14ac:dyDescent="0.25">
      <c r="AJ5975" s="26">
        <v>1030</v>
      </c>
      <c r="AK5975" s="26">
        <v>2110625</v>
      </c>
      <c r="AL5975" s="264">
        <v>44419.844444444447</v>
      </c>
      <c r="AM5975" s="26" t="s">
        <v>147</v>
      </c>
      <c r="AN5975" s="26" t="s">
        <v>63</v>
      </c>
      <c r="AO5975" s="26"/>
      <c r="AP5975" s="26"/>
      <c r="AQ5975" s="26">
        <v>-1</v>
      </c>
      <c r="AR5975" s="26">
        <v>90</v>
      </c>
      <c r="AS5975" s="26" t="s">
        <v>151</v>
      </c>
      <c r="AT5975" s="26" t="s">
        <v>1535</v>
      </c>
      <c r="AU5975" s="26" t="s">
        <v>63</v>
      </c>
      <c r="AV5975" s="26" t="s">
        <v>63</v>
      </c>
      <c r="AW5975" s="26" t="s">
        <v>63</v>
      </c>
      <c r="AX5975" s="26" t="s">
        <v>63</v>
      </c>
      <c r="AY5975" s="26">
        <v>43.845441999999899</v>
      </c>
      <c r="AZ5975" s="26">
        <v>-101.332679999999</v>
      </c>
      <c r="BA5975" s="26" t="s">
        <v>166</v>
      </c>
      <c r="BB5975" s="26" t="s">
        <v>609</v>
      </c>
      <c r="BC5975" s="26" t="s">
        <v>167</v>
      </c>
      <c r="BD5975" s="26" t="s">
        <v>154</v>
      </c>
      <c r="BE5975" s="26"/>
      <c r="BF5975" s="26" t="s">
        <v>99</v>
      </c>
      <c r="BG5975" s="26" t="s">
        <v>167</v>
      </c>
      <c r="BH5975" s="26" t="s">
        <v>99</v>
      </c>
      <c r="BI5975" s="26">
        <v>12</v>
      </c>
      <c r="BJ5975" s="26" t="s">
        <v>217</v>
      </c>
    </row>
    <row r="5976" spans="36:62" x14ac:dyDescent="0.25">
      <c r="AJ5976" s="26">
        <v>1031</v>
      </c>
      <c r="AK5976" s="26">
        <v>2110194</v>
      </c>
      <c r="AL5976" s="264">
        <v>44408.843055555553</v>
      </c>
      <c r="AM5976" s="26" t="s">
        <v>565</v>
      </c>
      <c r="AN5976" s="26" t="s">
        <v>63</v>
      </c>
      <c r="AO5976" s="26"/>
      <c r="AP5976" s="26"/>
      <c r="AQ5976" s="26">
        <v>-1</v>
      </c>
      <c r="AR5976" s="26">
        <v>90</v>
      </c>
      <c r="AS5976" s="26" t="s">
        <v>151</v>
      </c>
      <c r="AT5976" s="26" t="s">
        <v>71</v>
      </c>
      <c r="AU5976" s="26" t="s">
        <v>63</v>
      </c>
      <c r="AV5976" s="26" t="s">
        <v>63</v>
      </c>
      <c r="AW5976" s="26" t="s">
        <v>63</v>
      </c>
      <c r="AX5976" s="26" t="s">
        <v>63</v>
      </c>
      <c r="AY5976" s="26">
        <v>43.886467000000003</v>
      </c>
      <c r="AZ5976" s="26">
        <v>-100.859677</v>
      </c>
      <c r="BA5976" s="26" t="s">
        <v>485</v>
      </c>
      <c r="BB5976" s="26" t="s">
        <v>611</v>
      </c>
      <c r="BC5976" s="26" t="s">
        <v>167</v>
      </c>
      <c r="BD5976" s="26" t="s">
        <v>154</v>
      </c>
      <c r="BE5976" s="26"/>
      <c r="BF5976" s="26" t="s">
        <v>99</v>
      </c>
      <c r="BG5976" s="26" t="s">
        <v>167</v>
      </c>
      <c r="BH5976" s="26" t="s">
        <v>99</v>
      </c>
      <c r="BI5976" s="26">
        <v>12</v>
      </c>
      <c r="BJ5976" s="26" t="s">
        <v>217</v>
      </c>
    </row>
    <row r="5977" spans="36:62" x14ac:dyDescent="0.25">
      <c r="AJ5977" s="26">
        <v>1032</v>
      </c>
      <c r="AK5977" s="26">
        <v>2111603</v>
      </c>
      <c r="AL5977" s="264">
        <v>44443.261111111111</v>
      </c>
      <c r="AM5977" s="26" t="s">
        <v>565</v>
      </c>
      <c r="AN5977" s="26" t="s">
        <v>63</v>
      </c>
      <c r="AO5977" s="26"/>
      <c r="AP5977" s="26"/>
      <c r="AQ5977" s="26">
        <v>-1</v>
      </c>
      <c r="AR5977" s="26">
        <v>90</v>
      </c>
      <c r="AS5977" s="26" t="s">
        <v>151</v>
      </c>
      <c r="AT5977" s="26" t="s">
        <v>616</v>
      </c>
      <c r="AU5977" s="26" t="s">
        <v>63</v>
      </c>
      <c r="AV5977" s="26" t="s">
        <v>63</v>
      </c>
      <c r="AW5977" s="26" t="s">
        <v>63</v>
      </c>
      <c r="AX5977" s="26" t="s">
        <v>63</v>
      </c>
      <c r="AY5977" s="26">
        <v>43.9009369999999</v>
      </c>
      <c r="AZ5977" s="26">
        <v>-101.0133</v>
      </c>
      <c r="BA5977" s="26" t="s">
        <v>158</v>
      </c>
      <c r="BB5977" s="26" t="s">
        <v>611</v>
      </c>
      <c r="BC5977" s="26" t="s">
        <v>167</v>
      </c>
      <c r="BD5977" s="26" t="s">
        <v>154</v>
      </c>
      <c r="BE5977" s="26"/>
      <c r="BF5977" s="26" t="s">
        <v>99</v>
      </c>
      <c r="BG5977" s="26" t="s">
        <v>167</v>
      </c>
      <c r="BH5977" s="26" t="s">
        <v>99</v>
      </c>
      <c r="BI5977" s="26">
        <v>12</v>
      </c>
      <c r="BJ5977" s="26" t="s">
        <v>217</v>
      </c>
    </row>
    <row r="5978" spans="36:62" x14ac:dyDescent="0.25">
      <c r="AJ5978" s="26">
        <v>1033</v>
      </c>
      <c r="AK5978" s="26">
        <v>2111988</v>
      </c>
      <c r="AL5978" s="264">
        <v>44446.354166666664</v>
      </c>
      <c r="AM5978" s="26" t="s">
        <v>147</v>
      </c>
      <c r="AN5978" s="26" t="s">
        <v>63</v>
      </c>
      <c r="AO5978" s="26"/>
      <c r="AP5978" s="26"/>
      <c r="AQ5978" s="26">
        <v>-1</v>
      </c>
      <c r="AR5978" s="26">
        <v>90</v>
      </c>
      <c r="AS5978" s="26" t="s">
        <v>151</v>
      </c>
      <c r="AT5978" s="26" t="s">
        <v>71</v>
      </c>
      <c r="AU5978" s="26" t="s">
        <v>63</v>
      </c>
      <c r="AV5978" s="26" t="s">
        <v>63</v>
      </c>
      <c r="AW5978" s="26" t="s">
        <v>63</v>
      </c>
      <c r="AX5978" s="26" t="s">
        <v>63</v>
      </c>
      <c r="AY5978" s="26">
        <v>43.865327999999899</v>
      </c>
      <c r="AZ5978" s="26">
        <v>-101.177926999999</v>
      </c>
      <c r="BA5978" s="26" t="s">
        <v>158</v>
      </c>
      <c r="BB5978" s="26" t="s">
        <v>611</v>
      </c>
      <c r="BC5978" s="26" t="s">
        <v>167</v>
      </c>
      <c r="BD5978" s="26" t="s">
        <v>154</v>
      </c>
      <c r="BE5978" s="26"/>
      <c r="BF5978" s="26" t="s">
        <v>99</v>
      </c>
      <c r="BG5978" s="26" t="s">
        <v>167</v>
      </c>
      <c r="BH5978" s="26" t="s">
        <v>99</v>
      </c>
      <c r="BI5978" s="26">
        <v>12</v>
      </c>
      <c r="BJ5978" s="26" t="s">
        <v>217</v>
      </c>
    </row>
    <row r="5979" spans="36:62" x14ac:dyDescent="0.25">
      <c r="AJ5979" s="26">
        <v>1034</v>
      </c>
      <c r="AK5979" s="26">
        <v>2111597</v>
      </c>
      <c r="AL5979" s="264">
        <v>44435.609027777777</v>
      </c>
      <c r="AM5979" s="26" t="s">
        <v>565</v>
      </c>
      <c r="AN5979" s="26" t="s">
        <v>63</v>
      </c>
      <c r="AO5979" s="26" t="s">
        <v>156</v>
      </c>
      <c r="AP5979" s="26" t="s">
        <v>159</v>
      </c>
      <c r="AQ5979" s="26">
        <v>0</v>
      </c>
      <c r="AR5979" s="26">
        <v>90</v>
      </c>
      <c r="AS5979" s="26" t="s">
        <v>151</v>
      </c>
      <c r="AT5979" s="26" t="s">
        <v>71</v>
      </c>
      <c r="AU5979" s="26" t="s">
        <v>63</v>
      </c>
      <c r="AV5979" s="26" t="s">
        <v>63</v>
      </c>
      <c r="AW5979" s="26" t="s">
        <v>63</v>
      </c>
      <c r="AX5979" s="26" t="s">
        <v>63</v>
      </c>
      <c r="AY5979" s="26">
        <v>43.8865529999999</v>
      </c>
      <c r="AZ5979" s="26">
        <v>-100.793510999999</v>
      </c>
      <c r="BA5979" s="26" t="s">
        <v>208</v>
      </c>
      <c r="BB5979" s="26" t="s">
        <v>609</v>
      </c>
      <c r="BC5979" s="26" t="s">
        <v>680</v>
      </c>
      <c r="BD5979" s="26" t="s">
        <v>68</v>
      </c>
      <c r="BE5979" s="26"/>
      <c r="BF5979" s="26" t="s">
        <v>675</v>
      </c>
      <c r="BG5979" s="26" t="s">
        <v>68</v>
      </c>
      <c r="BH5979" s="26" t="s">
        <v>146</v>
      </c>
      <c r="BI5979" s="26">
        <v>12</v>
      </c>
      <c r="BJ5979" s="26" t="s">
        <v>217</v>
      </c>
    </row>
    <row r="5980" spans="36:62" x14ac:dyDescent="0.25">
      <c r="AJ5980" s="26">
        <v>1035</v>
      </c>
      <c r="AK5980" s="26">
        <v>2110193</v>
      </c>
      <c r="AL5980" s="264">
        <v>44406.613194444442</v>
      </c>
      <c r="AM5980" s="26" t="s">
        <v>147</v>
      </c>
      <c r="AN5980" s="26" t="s">
        <v>63</v>
      </c>
      <c r="AO5980" s="26" t="s">
        <v>156</v>
      </c>
      <c r="AP5980" s="26" t="s">
        <v>159</v>
      </c>
      <c r="AQ5980" s="26">
        <v>0</v>
      </c>
      <c r="AR5980" s="26">
        <v>248</v>
      </c>
      <c r="AS5980" s="26" t="s">
        <v>151</v>
      </c>
      <c r="AT5980" s="26" t="s">
        <v>71</v>
      </c>
      <c r="AU5980" s="26" t="s">
        <v>63</v>
      </c>
      <c r="AV5980" s="26" t="s">
        <v>63</v>
      </c>
      <c r="AW5980" s="26" t="s">
        <v>63</v>
      </c>
      <c r="AX5980" s="26" t="s">
        <v>63</v>
      </c>
      <c r="AY5980" s="26">
        <v>43.838158999999898</v>
      </c>
      <c r="AZ5980" s="26">
        <v>-101.340119999999</v>
      </c>
      <c r="BA5980" s="26" t="s">
        <v>185</v>
      </c>
      <c r="BB5980" s="26" t="s">
        <v>611</v>
      </c>
      <c r="BC5980" s="26" t="s">
        <v>68</v>
      </c>
      <c r="BD5980" s="26" t="s">
        <v>68</v>
      </c>
      <c r="BE5980" s="26"/>
      <c r="BF5980" s="26" t="s">
        <v>709</v>
      </c>
      <c r="BG5980" s="26" t="s">
        <v>68</v>
      </c>
      <c r="BH5980" s="26" t="s">
        <v>146</v>
      </c>
      <c r="BI5980" s="26">
        <v>12</v>
      </c>
      <c r="BJ5980" s="26" t="s">
        <v>217</v>
      </c>
    </row>
    <row r="5981" spans="36:62" x14ac:dyDescent="0.25">
      <c r="AJ5981" s="26">
        <v>1036</v>
      </c>
      <c r="AK5981" s="26">
        <v>2110485</v>
      </c>
      <c r="AL5981" s="264">
        <v>44414.588888888888</v>
      </c>
      <c r="AM5981" s="26" t="s">
        <v>147</v>
      </c>
      <c r="AN5981" s="26" t="s">
        <v>63</v>
      </c>
      <c r="AO5981" s="26" t="s">
        <v>720</v>
      </c>
      <c r="AP5981" s="26" t="s">
        <v>837</v>
      </c>
      <c r="AQ5981" s="26">
        <v>0</v>
      </c>
      <c r="AR5981" s="26">
        <v>90</v>
      </c>
      <c r="AS5981" s="26" t="s">
        <v>151</v>
      </c>
      <c r="AT5981" s="26" t="s">
        <v>71</v>
      </c>
      <c r="AU5981" s="26" t="s">
        <v>63</v>
      </c>
      <c r="AV5981" s="26" t="s">
        <v>63</v>
      </c>
      <c r="AW5981" s="26" t="s">
        <v>63</v>
      </c>
      <c r="AX5981" s="26" t="s">
        <v>63</v>
      </c>
      <c r="AY5981" s="26">
        <v>43.836261</v>
      </c>
      <c r="AZ5981" s="26">
        <v>-101.65831300000001</v>
      </c>
      <c r="BA5981" s="26" t="s">
        <v>37</v>
      </c>
      <c r="BB5981" s="26" t="s">
        <v>609</v>
      </c>
      <c r="BC5981" s="26" t="s">
        <v>708</v>
      </c>
      <c r="BD5981" s="26" t="s">
        <v>68</v>
      </c>
      <c r="BE5981" s="26" t="s">
        <v>719</v>
      </c>
      <c r="BF5981" s="26" t="s">
        <v>68</v>
      </c>
      <c r="BG5981" s="26" t="s">
        <v>68</v>
      </c>
      <c r="BH5981" s="26" t="s">
        <v>160</v>
      </c>
      <c r="BI5981" s="26">
        <v>12</v>
      </c>
      <c r="BJ5981" s="26" t="s">
        <v>21</v>
      </c>
    </row>
    <row r="5982" spans="36:62" x14ac:dyDescent="0.25">
      <c r="AJ5982" s="26">
        <v>1037</v>
      </c>
      <c r="AK5982" s="26">
        <v>2110549</v>
      </c>
      <c r="AL5982" s="264">
        <v>44415.603472222225</v>
      </c>
      <c r="AM5982" s="26" t="s">
        <v>147</v>
      </c>
      <c r="AN5982" s="26" t="s">
        <v>63</v>
      </c>
      <c r="AO5982" s="26" t="s">
        <v>156</v>
      </c>
      <c r="AP5982" s="26" t="s">
        <v>159</v>
      </c>
      <c r="AQ5982" s="26">
        <v>0</v>
      </c>
      <c r="AR5982" s="26">
        <v>90</v>
      </c>
      <c r="AS5982" s="26" t="s">
        <v>151</v>
      </c>
      <c r="AT5982" s="26" t="s">
        <v>71</v>
      </c>
      <c r="AU5982" s="26" t="s">
        <v>63</v>
      </c>
      <c r="AV5982" s="26" t="s">
        <v>63</v>
      </c>
      <c r="AW5982" s="26" t="s">
        <v>63</v>
      </c>
      <c r="AX5982" s="26" t="s">
        <v>63</v>
      </c>
      <c r="AY5982" s="26">
        <v>43.851723999999898</v>
      </c>
      <c r="AZ5982" s="26">
        <v>-101.415846999999</v>
      </c>
      <c r="BA5982" s="26" t="s">
        <v>158</v>
      </c>
      <c r="BB5982" s="26" t="s">
        <v>811</v>
      </c>
      <c r="BC5982" s="26" t="s">
        <v>68</v>
      </c>
      <c r="BD5982" s="26" t="s">
        <v>68</v>
      </c>
      <c r="BE5982" s="26"/>
      <c r="BF5982" s="26" t="s">
        <v>1020</v>
      </c>
      <c r="BG5982" s="26" t="s">
        <v>68</v>
      </c>
      <c r="BH5982" s="26" t="s">
        <v>175</v>
      </c>
      <c r="BI5982" s="26">
        <v>12</v>
      </c>
      <c r="BJ5982" s="26" t="s">
        <v>217</v>
      </c>
    </row>
    <row r="5983" spans="36:62" x14ac:dyDescent="0.25">
      <c r="AJ5983" s="26">
        <v>1038</v>
      </c>
      <c r="AK5983" s="26">
        <v>2110626</v>
      </c>
      <c r="AL5983" s="264">
        <v>44418.84097222222</v>
      </c>
      <c r="AM5983" s="26" t="s">
        <v>565</v>
      </c>
      <c r="AN5983" s="26" t="s">
        <v>63</v>
      </c>
      <c r="AO5983" s="26" t="s">
        <v>156</v>
      </c>
      <c r="AP5983" s="26" t="s">
        <v>159</v>
      </c>
      <c r="AQ5983" s="26">
        <v>0</v>
      </c>
      <c r="AR5983" s="26">
        <v>90</v>
      </c>
      <c r="AS5983" s="26" t="s">
        <v>151</v>
      </c>
      <c r="AT5983" s="26" t="s">
        <v>71</v>
      </c>
      <c r="AU5983" s="26" t="s">
        <v>63</v>
      </c>
      <c r="AV5983" s="26" t="s">
        <v>63</v>
      </c>
      <c r="AW5983" s="26" t="s">
        <v>63</v>
      </c>
      <c r="AX5983" s="26" t="s">
        <v>63</v>
      </c>
      <c r="AY5983" s="26">
        <v>43.900939000000001</v>
      </c>
      <c r="AZ5983" s="26">
        <v>-100.995265</v>
      </c>
      <c r="BA5983" s="26" t="s">
        <v>485</v>
      </c>
      <c r="BB5983" s="26" t="s">
        <v>611</v>
      </c>
      <c r="BC5983" s="26" t="s">
        <v>680</v>
      </c>
      <c r="BD5983" s="26" t="s">
        <v>68</v>
      </c>
      <c r="BE5983" s="26"/>
      <c r="BF5983" s="26" t="s">
        <v>698</v>
      </c>
      <c r="BG5983" s="26" t="s">
        <v>68</v>
      </c>
      <c r="BH5983" s="26" t="s">
        <v>160</v>
      </c>
      <c r="BI5983" s="26">
        <v>12</v>
      </c>
      <c r="BJ5983" s="26" t="s">
        <v>217</v>
      </c>
    </row>
    <row r="5984" spans="36:62" x14ac:dyDescent="0.25">
      <c r="AJ5984" s="26">
        <v>1039</v>
      </c>
      <c r="AK5984" s="26">
        <v>2110628</v>
      </c>
      <c r="AL5984" s="264">
        <v>44421.292361111111</v>
      </c>
      <c r="AM5984" s="26" t="s">
        <v>147</v>
      </c>
      <c r="AN5984" s="26" t="s">
        <v>63</v>
      </c>
      <c r="AO5984" s="26" t="s">
        <v>204</v>
      </c>
      <c r="AP5984" s="26" t="s">
        <v>159</v>
      </c>
      <c r="AQ5984" s="26">
        <v>0</v>
      </c>
      <c r="AR5984" s="26">
        <v>90</v>
      </c>
      <c r="AS5984" s="26" t="s">
        <v>151</v>
      </c>
      <c r="AT5984" s="26" t="s">
        <v>71</v>
      </c>
      <c r="AU5984" s="26" t="s">
        <v>63</v>
      </c>
      <c r="AV5984" s="26" t="s">
        <v>69</v>
      </c>
      <c r="AW5984" s="26" t="s">
        <v>63</v>
      </c>
      <c r="AX5984" s="26" t="s">
        <v>63</v>
      </c>
      <c r="AY5984" s="26">
        <v>43.8426329999999</v>
      </c>
      <c r="AZ5984" s="26">
        <v>-101.259367999999</v>
      </c>
      <c r="BA5984" s="26" t="s">
        <v>37</v>
      </c>
      <c r="BB5984" s="26" t="s">
        <v>611</v>
      </c>
      <c r="BC5984" s="26" t="s">
        <v>1025</v>
      </c>
      <c r="BD5984" s="26" t="s">
        <v>68</v>
      </c>
      <c r="BE5984" s="26" t="s">
        <v>644</v>
      </c>
      <c r="BF5984" s="26" t="s">
        <v>68</v>
      </c>
      <c r="BG5984" s="26" t="s">
        <v>68</v>
      </c>
      <c r="BH5984" s="26" t="s">
        <v>757</v>
      </c>
      <c r="BI5984" s="26">
        <v>12</v>
      </c>
      <c r="BJ5984" s="26" t="s">
        <v>19</v>
      </c>
    </row>
    <row r="5985" spans="36:62" x14ac:dyDescent="0.25">
      <c r="AJ5985" s="26">
        <v>1040</v>
      </c>
      <c r="AK5985" s="26">
        <v>2110629</v>
      </c>
      <c r="AL5985" s="264">
        <v>44422.895833333336</v>
      </c>
      <c r="AM5985" s="26" t="s">
        <v>147</v>
      </c>
      <c r="AN5985" s="26" t="s">
        <v>63</v>
      </c>
      <c r="AO5985" s="26" t="s">
        <v>156</v>
      </c>
      <c r="AP5985" s="26" t="s">
        <v>159</v>
      </c>
      <c r="AQ5985" s="26">
        <v>0</v>
      </c>
      <c r="AR5985" s="26">
        <v>90</v>
      </c>
      <c r="AS5985" s="26" t="s">
        <v>151</v>
      </c>
      <c r="AT5985" s="26" t="s">
        <v>71</v>
      </c>
      <c r="AU5985" s="26" t="s">
        <v>63</v>
      </c>
      <c r="AV5985" s="26" t="s">
        <v>63</v>
      </c>
      <c r="AW5985" s="26" t="s">
        <v>63</v>
      </c>
      <c r="AX5985" s="26" t="s">
        <v>63</v>
      </c>
      <c r="AY5985" s="26">
        <v>43.851225999999897</v>
      </c>
      <c r="AZ5985" s="26">
        <v>-101.450531999999</v>
      </c>
      <c r="BA5985" s="26" t="s">
        <v>560</v>
      </c>
      <c r="BB5985" s="26" t="s">
        <v>611</v>
      </c>
      <c r="BC5985" s="26" t="s">
        <v>1109</v>
      </c>
      <c r="BD5985" s="26" t="s">
        <v>759</v>
      </c>
      <c r="BE5985" s="26"/>
      <c r="BF5985" s="26" t="s">
        <v>759</v>
      </c>
      <c r="BG5985" s="26" t="s">
        <v>1110</v>
      </c>
      <c r="BH5985" s="26" t="s">
        <v>1455</v>
      </c>
      <c r="BI5985" s="26">
        <v>12</v>
      </c>
      <c r="BJ5985" s="26" t="s">
        <v>21</v>
      </c>
    </row>
    <row r="5986" spans="36:62" x14ac:dyDescent="0.25">
      <c r="AJ5986" s="26">
        <v>1041</v>
      </c>
      <c r="AK5986" s="26">
        <v>2113178</v>
      </c>
      <c r="AL5986" s="264">
        <v>44455.63958333333</v>
      </c>
      <c r="AM5986" s="26" t="s">
        <v>565</v>
      </c>
      <c r="AN5986" s="26" t="s">
        <v>63</v>
      </c>
      <c r="AO5986" s="26" t="s">
        <v>156</v>
      </c>
      <c r="AP5986" s="26" t="s">
        <v>159</v>
      </c>
      <c r="AQ5986" s="26">
        <v>0</v>
      </c>
      <c r="AR5986" s="26">
        <v>90</v>
      </c>
      <c r="AS5986" s="26" t="s">
        <v>151</v>
      </c>
      <c r="AT5986" s="26" t="s">
        <v>71</v>
      </c>
      <c r="AU5986" s="26" t="s">
        <v>63</v>
      </c>
      <c r="AV5986" s="26" t="s">
        <v>63</v>
      </c>
      <c r="AW5986" s="26" t="s">
        <v>63</v>
      </c>
      <c r="AX5986" s="26" t="s">
        <v>63</v>
      </c>
      <c r="AY5986" s="26">
        <v>43.886571000000004</v>
      </c>
      <c r="AZ5986" s="26">
        <v>-100.770775</v>
      </c>
      <c r="BA5986" s="26" t="s">
        <v>493</v>
      </c>
      <c r="BB5986" s="26" t="s">
        <v>811</v>
      </c>
      <c r="BC5986" s="26" t="s">
        <v>1556</v>
      </c>
      <c r="BD5986" s="26" t="s">
        <v>68</v>
      </c>
      <c r="BE5986" s="26" t="s">
        <v>1554</v>
      </c>
      <c r="BF5986" s="26" t="s">
        <v>68</v>
      </c>
      <c r="BG5986" s="26" t="s">
        <v>68</v>
      </c>
      <c r="BH5986" s="26" t="s">
        <v>1531</v>
      </c>
      <c r="BI5986" s="26">
        <v>12</v>
      </c>
      <c r="BJ5986" s="26" t="s">
        <v>18</v>
      </c>
    </row>
    <row r="5987" spans="36:62" x14ac:dyDescent="0.25">
      <c r="AJ5987" s="26">
        <v>1042</v>
      </c>
      <c r="AK5987" s="26">
        <v>2113106</v>
      </c>
      <c r="AL5987" s="264">
        <v>44455.6875</v>
      </c>
      <c r="AM5987" s="26" t="s">
        <v>565</v>
      </c>
      <c r="AN5987" s="26" t="s">
        <v>63</v>
      </c>
      <c r="AO5987" s="26" t="s">
        <v>156</v>
      </c>
      <c r="AP5987" s="26" t="s">
        <v>159</v>
      </c>
      <c r="AQ5987" s="26">
        <v>0</v>
      </c>
      <c r="AR5987" s="26">
        <v>90</v>
      </c>
      <c r="AS5987" s="26" t="s">
        <v>151</v>
      </c>
      <c r="AT5987" s="26" t="s">
        <v>71</v>
      </c>
      <c r="AU5987" s="26" t="s">
        <v>63</v>
      </c>
      <c r="AV5987" s="26" t="s">
        <v>63</v>
      </c>
      <c r="AW5987" s="26" t="s">
        <v>63</v>
      </c>
      <c r="AX5987" s="26" t="s">
        <v>63</v>
      </c>
      <c r="AY5987" s="26">
        <v>43.886572999999899</v>
      </c>
      <c r="AZ5987" s="26">
        <v>-100.780073</v>
      </c>
      <c r="BA5987" s="26" t="s">
        <v>493</v>
      </c>
      <c r="BB5987" s="26" t="s">
        <v>611</v>
      </c>
      <c r="BC5987" s="26" t="s">
        <v>68</v>
      </c>
      <c r="BD5987" s="26" t="s">
        <v>68</v>
      </c>
      <c r="BE5987" s="26"/>
      <c r="BF5987" s="26" t="s">
        <v>68</v>
      </c>
      <c r="BG5987" s="26" t="s">
        <v>68</v>
      </c>
      <c r="BH5987" s="26" t="s">
        <v>646</v>
      </c>
      <c r="BI5987" s="26">
        <v>12</v>
      </c>
      <c r="BJ5987" s="26" t="s">
        <v>217</v>
      </c>
    </row>
    <row r="5988" spans="36:62" x14ac:dyDescent="0.25">
      <c r="AJ5988" s="26">
        <v>1043</v>
      </c>
      <c r="AK5988" s="26">
        <v>2111008</v>
      </c>
      <c r="AL5988" s="264">
        <v>44421.520833333336</v>
      </c>
      <c r="AM5988" s="26" t="s">
        <v>147</v>
      </c>
      <c r="AN5988" s="26" t="s">
        <v>63</v>
      </c>
      <c r="AO5988" s="26" t="s">
        <v>894</v>
      </c>
      <c r="AP5988" s="26" t="s">
        <v>713</v>
      </c>
      <c r="AQ5988" s="26">
        <v>0</v>
      </c>
      <c r="AR5988" s="26">
        <v>90</v>
      </c>
      <c r="AS5988" s="26" t="s">
        <v>151</v>
      </c>
      <c r="AT5988" s="26" t="s">
        <v>71</v>
      </c>
      <c r="AU5988" s="26" t="s">
        <v>63</v>
      </c>
      <c r="AV5988" s="26" t="s">
        <v>63</v>
      </c>
      <c r="AW5988" s="26" t="s">
        <v>63</v>
      </c>
      <c r="AX5988" s="26" t="s">
        <v>63</v>
      </c>
      <c r="AY5988" s="26">
        <v>43.842728999999899</v>
      </c>
      <c r="AZ5988" s="26">
        <v>-101.291573999999</v>
      </c>
      <c r="BA5988" s="26" t="s">
        <v>572</v>
      </c>
      <c r="BB5988" s="26" t="s">
        <v>611</v>
      </c>
      <c r="BC5988" s="26" t="s">
        <v>708</v>
      </c>
      <c r="BD5988" s="26" t="s">
        <v>68</v>
      </c>
      <c r="BE5988" s="26"/>
      <c r="BF5988" s="26" t="s">
        <v>68</v>
      </c>
      <c r="BG5988" s="26" t="s">
        <v>68</v>
      </c>
      <c r="BH5988" s="26" t="s">
        <v>728</v>
      </c>
      <c r="BI5988" s="26">
        <v>12</v>
      </c>
      <c r="BJ5988" s="26" t="s">
        <v>217</v>
      </c>
    </row>
    <row r="5989" spans="36:62" x14ac:dyDescent="0.25">
      <c r="AJ5989" s="26">
        <v>1044</v>
      </c>
      <c r="AK5989" s="26">
        <v>2111019</v>
      </c>
      <c r="AL5989" s="264">
        <v>44422.472916666666</v>
      </c>
      <c r="AM5989" s="26" t="s">
        <v>147</v>
      </c>
      <c r="AN5989" s="26" t="s">
        <v>63</v>
      </c>
      <c r="AO5989" s="26" t="s">
        <v>204</v>
      </c>
      <c r="AP5989" s="26" t="s">
        <v>159</v>
      </c>
      <c r="AQ5989" s="26">
        <v>0</v>
      </c>
      <c r="AR5989" s="26">
        <v>90</v>
      </c>
      <c r="AS5989" s="26" t="s">
        <v>151</v>
      </c>
      <c r="AT5989" s="26" t="s">
        <v>71</v>
      </c>
      <c r="AU5989" s="26" t="s">
        <v>63</v>
      </c>
      <c r="AV5989" s="26" t="s">
        <v>63</v>
      </c>
      <c r="AW5989" s="26" t="s">
        <v>63</v>
      </c>
      <c r="AX5989" s="26" t="s">
        <v>63</v>
      </c>
      <c r="AY5989" s="26">
        <v>43.842669999999899</v>
      </c>
      <c r="AZ5989" s="26">
        <v>-101.27393600000001</v>
      </c>
      <c r="BA5989" s="26" t="s">
        <v>37</v>
      </c>
      <c r="BB5989" s="26" t="s">
        <v>611</v>
      </c>
      <c r="BC5989" s="26" t="s">
        <v>68</v>
      </c>
      <c r="BD5989" s="26" t="s">
        <v>68</v>
      </c>
      <c r="BE5989" s="26"/>
      <c r="BF5989" s="26" t="s">
        <v>68</v>
      </c>
      <c r="BG5989" s="26" t="s">
        <v>68</v>
      </c>
      <c r="BH5989" s="26" t="s">
        <v>160</v>
      </c>
      <c r="BI5989" s="26">
        <v>12</v>
      </c>
      <c r="BJ5989" s="26" t="s">
        <v>217</v>
      </c>
    </row>
    <row r="5990" spans="36:62" x14ac:dyDescent="0.25">
      <c r="AJ5990" s="26">
        <v>1045</v>
      </c>
      <c r="AK5990" s="26">
        <v>2112934</v>
      </c>
      <c r="AL5990" s="264">
        <v>44456.441666666666</v>
      </c>
      <c r="AM5990" s="26" t="s">
        <v>573</v>
      </c>
      <c r="AN5990" s="26" t="s">
        <v>63</v>
      </c>
      <c r="AO5990" s="26" t="s">
        <v>156</v>
      </c>
      <c r="AP5990" s="26" t="s">
        <v>961</v>
      </c>
      <c r="AQ5990" s="26">
        <v>0</v>
      </c>
      <c r="AR5990" s="26">
        <v>44</v>
      </c>
      <c r="AS5990" s="26" t="s">
        <v>151</v>
      </c>
      <c r="AT5990" s="26" t="s">
        <v>71</v>
      </c>
      <c r="AU5990" s="26" t="s">
        <v>63</v>
      </c>
      <c r="AV5990" s="26" t="s">
        <v>63</v>
      </c>
      <c r="AW5990" s="26" t="s">
        <v>63</v>
      </c>
      <c r="AX5990" s="26" t="s">
        <v>63</v>
      </c>
      <c r="AY5990" s="26">
        <v>43.562072000000001</v>
      </c>
      <c r="AZ5990" s="26">
        <v>-101.201701</v>
      </c>
      <c r="BA5990" s="26" t="s">
        <v>483</v>
      </c>
      <c r="BB5990" s="26" t="s">
        <v>811</v>
      </c>
      <c r="BC5990" s="26" t="s">
        <v>659</v>
      </c>
      <c r="BD5990" s="26" t="s">
        <v>68</v>
      </c>
      <c r="BE5990" s="26" t="s">
        <v>1726</v>
      </c>
      <c r="BF5990" s="26" t="s">
        <v>68</v>
      </c>
      <c r="BG5990" s="26" t="s">
        <v>68</v>
      </c>
      <c r="BH5990" s="26" t="s">
        <v>646</v>
      </c>
      <c r="BI5990" s="26">
        <v>12</v>
      </c>
      <c r="BJ5990" s="26" t="s">
        <v>217</v>
      </c>
    </row>
    <row r="5991" spans="36:62" x14ac:dyDescent="0.25">
      <c r="AJ5991" s="26">
        <v>1046</v>
      </c>
      <c r="AK5991" s="26">
        <v>2111849</v>
      </c>
      <c r="AL5991" s="264">
        <v>44379.895833333336</v>
      </c>
      <c r="AM5991" s="26" t="s">
        <v>147</v>
      </c>
      <c r="AN5991" s="26" t="s">
        <v>63</v>
      </c>
      <c r="AO5991" s="26" t="s">
        <v>156</v>
      </c>
      <c r="AP5991" s="26" t="s">
        <v>159</v>
      </c>
      <c r="AQ5991" s="26">
        <v>0</v>
      </c>
      <c r="AR5991" s="26">
        <v>90</v>
      </c>
      <c r="AS5991" s="26" t="s">
        <v>151</v>
      </c>
      <c r="AT5991" s="26" t="s">
        <v>71</v>
      </c>
      <c r="AU5991" s="26" t="s">
        <v>63</v>
      </c>
      <c r="AV5991" s="26" t="s">
        <v>63</v>
      </c>
      <c r="AW5991" s="26" t="s">
        <v>63</v>
      </c>
      <c r="AX5991" s="26" t="s">
        <v>63</v>
      </c>
      <c r="AY5991" s="26">
        <v>43.835985000000001</v>
      </c>
      <c r="AZ5991" s="26">
        <v>-101.559944999999</v>
      </c>
      <c r="BA5991" s="26" t="s">
        <v>158</v>
      </c>
      <c r="BB5991" s="26" t="s">
        <v>611</v>
      </c>
      <c r="BC5991" s="26" t="s">
        <v>68</v>
      </c>
      <c r="BD5991" s="26" t="s">
        <v>154</v>
      </c>
      <c r="BE5991" s="26"/>
      <c r="BF5991" s="26" t="s">
        <v>68</v>
      </c>
      <c r="BG5991" s="26" t="s">
        <v>68</v>
      </c>
      <c r="BH5991" s="26" t="s">
        <v>146</v>
      </c>
      <c r="BI5991" s="26">
        <v>12</v>
      </c>
      <c r="BJ5991" s="26" t="s">
        <v>217</v>
      </c>
    </row>
    <row r="5992" spans="36:62" x14ac:dyDescent="0.25">
      <c r="AJ5992" s="26">
        <v>1047</v>
      </c>
      <c r="AK5992" s="26">
        <v>2112652</v>
      </c>
      <c r="AL5992" s="264">
        <v>44459.597222222219</v>
      </c>
      <c r="AM5992" s="26" t="s">
        <v>147</v>
      </c>
      <c r="AN5992" s="26" t="s">
        <v>63</v>
      </c>
      <c r="AO5992" s="26" t="s">
        <v>156</v>
      </c>
      <c r="AP5992" s="26" t="s">
        <v>726</v>
      </c>
      <c r="AQ5992" s="26">
        <v>0</v>
      </c>
      <c r="AR5992" s="26">
        <v>248</v>
      </c>
      <c r="AS5992" s="26" t="s">
        <v>151</v>
      </c>
      <c r="AT5992" s="26" t="s">
        <v>71</v>
      </c>
      <c r="AU5992" s="26" t="s">
        <v>63</v>
      </c>
      <c r="AV5992" s="26" t="s">
        <v>63</v>
      </c>
      <c r="AW5992" s="26" t="s">
        <v>63</v>
      </c>
      <c r="AX5992" s="26" t="s">
        <v>63</v>
      </c>
      <c r="AY5992" s="26">
        <v>43.835864000000001</v>
      </c>
      <c r="AZ5992" s="26">
        <v>-101.522458999999</v>
      </c>
      <c r="BA5992" s="26" t="s">
        <v>506</v>
      </c>
      <c r="BB5992" s="26" t="s">
        <v>1164</v>
      </c>
      <c r="BC5992" s="26" t="s">
        <v>659</v>
      </c>
      <c r="BD5992" s="26" t="s">
        <v>68</v>
      </c>
      <c r="BE5992" s="26" t="s">
        <v>782</v>
      </c>
      <c r="BF5992" s="26" t="s">
        <v>68</v>
      </c>
      <c r="BG5992" s="26" t="s">
        <v>68</v>
      </c>
      <c r="BH5992" s="26" t="s">
        <v>646</v>
      </c>
      <c r="BI5992" s="26">
        <v>12</v>
      </c>
      <c r="BJ5992" s="26" t="s">
        <v>217</v>
      </c>
    </row>
    <row r="5993" spans="36:62" x14ac:dyDescent="0.25">
      <c r="AJ5993" s="26">
        <v>1048</v>
      </c>
      <c r="AK5993" s="26">
        <v>2112664</v>
      </c>
      <c r="AL5993" s="264">
        <v>44448.652777777781</v>
      </c>
      <c r="AM5993" s="26" t="s">
        <v>147</v>
      </c>
      <c r="AN5993" s="26" t="s">
        <v>63</v>
      </c>
      <c r="AO5993" s="26" t="s">
        <v>156</v>
      </c>
      <c r="AP5993" s="26" t="s">
        <v>159</v>
      </c>
      <c r="AQ5993" s="26">
        <v>0</v>
      </c>
      <c r="AR5993" s="26">
        <v>90</v>
      </c>
      <c r="AS5993" s="26" t="s">
        <v>151</v>
      </c>
      <c r="AT5993" s="26" t="s">
        <v>71</v>
      </c>
      <c r="AU5993" s="26" t="s">
        <v>63</v>
      </c>
      <c r="AV5993" s="26" t="s">
        <v>63</v>
      </c>
      <c r="AW5993" s="26" t="s">
        <v>63</v>
      </c>
      <c r="AX5993" s="26" t="s">
        <v>63</v>
      </c>
      <c r="AY5993" s="26">
        <v>43.861643999999899</v>
      </c>
      <c r="AZ5993" s="26">
        <v>-101.185299</v>
      </c>
      <c r="BA5993" s="26" t="s">
        <v>511</v>
      </c>
      <c r="BB5993" s="26" t="s">
        <v>611</v>
      </c>
      <c r="BC5993" s="26" t="s">
        <v>68</v>
      </c>
      <c r="BD5993" s="26" t="s">
        <v>68</v>
      </c>
      <c r="BE5993" s="26"/>
      <c r="BF5993" s="26" t="s">
        <v>675</v>
      </c>
      <c r="BG5993" s="26" t="s">
        <v>68</v>
      </c>
      <c r="BH5993" s="26" t="s">
        <v>146</v>
      </c>
      <c r="BI5993" s="26">
        <v>12</v>
      </c>
      <c r="BJ5993" s="26" t="s">
        <v>217</v>
      </c>
    </row>
    <row r="5994" spans="36:62" x14ac:dyDescent="0.25">
      <c r="AJ5994" s="26">
        <v>1049</v>
      </c>
      <c r="AK5994" s="26">
        <v>2112927</v>
      </c>
      <c r="AL5994" s="264">
        <v>44444.734722222223</v>
      </c>
      <c r="AM5994" s="26" t="s">
        <v>565</v>
      </c>
      <c r="AN5994" s="26" t="s">
        <v>63</v>
      </c>
      <c r="AO5994" s="26" t="s">
        <v>156</v>
      </c>
      <c r="AP5994" s="26" t="s">
        <v>1557</v>
      </c>
      <c r="AQ5994" s="26">
        <v>0</v>
      </c>
      <c r="AR5994" s="26">
        <v>90</v>
      </c>
      <c r="AS5994" s="26" t="s">
        <v>151</v>
      </c>
      <c r="AT5994" s="26" t="s">
        <v>71</v>
      </c>
      <c r="AU5994" s="26" t="s">
        <v>69</v>
      </c>
      <c r="AV5994" s="26" t="s">
        <v>69</v>
      </c>
      <c r="AW5994" s="26" t="s">
        <v>63</v>
      </c>
      <c r="AX5994" s="26" t="s">
        <v>63</v>
      </c>
      <c r="AY5994" s="26">
        <v>43.886487000000002</v>
      </c>
      <c r="AZ5994" s="26">
        <v>-100.752655</v>
      </c>
      <c r="BA5994" s="26" t="s">
        <v>158</v>
      </c>
      <c r="BB5994" s="26" t="s">
        <v>611</v>
      </c>
      <c r="BC5994" s="26" t="s">
        <v>1087</v>
      </c>
      <c r="BD5994" s="26" t="s">
        <v>68</v>
      </c>
      <c r="BE5994" s="26"/>
      <c r="BF5994" s="26" t="s">
        <v>68</v>
      </c>
      <c r="BG5994" s="26" t="s">
        <v>68</v>
      </c>
      <c r="BH5994" s="26" t="s">
        <v>160</v>
      </c>
      <c r="BI5994" s="26">
        <v>12</v>
      </c>
      <c r="BJ5994" s="26" t="s">
        <v>20</v>
      </c>
    </row>
    <row r="5995" spans="36:62" x14ac:dyDescent="0.25">
      <c r="AJ5995" s="26">
        <v>1050</v>
      </c>
      <c r="AK5995" s="26">
        <v>2112932</v>
      </c>
      <c r="AL5995" s="264">
        <v>44457.213194444441</v>
      </c>
      <c r="AM5995" s="26" t="s">
        <v>147</v>
      </c>
      <c r="AN5995" s="26" t="s">
        <v>63</v>
      </c>
      <c r="AO5995" s="26" t="s">
        <v>214</v>
      </c>
      <c r="AP5995" s="26" t="s">
        <v>159</v>
      </c>
      <c r="AQ5995" s="26">
        <v>0</v>
      </c>
      <c r="AR5995" s="26">
        <v>90</v>
      </c>
      <c r="AS5995" s="26" t="s">
        <v>151</v>
      </c>
      <c r="AT5995" s="26" t="s">
        <v>71</v>
      </c>
      <c r="AU5995" s="26" t="s">
        <v>63</v>
      </c>
      <c r="AV5995" s="26" t="s">
        <v>69</v>
      </c>
      <c r="AW5995" s="26" t="s">
        <v>63</v>
      </c>
      <c r="AX5995" s="26" t="s">
        <v>63</v>
      </c>
      <c r="AY5995" s="26">
        <v>43.851708000000002</v>
      </c>
      <c r="AZ5995" s="26">
        <v>-101.38583800000001</v>
      </c>
      <c r="BA5995" s="26" t="s">
        <v>185</v>
      </c>
      <c r="BB5995" s="26" t="s">
        <v>609</v>
      </c>
      <c r="BC5995" s="26" t="s">
        <v>1025</v>
      </c>
      <c r="BD5995" s="26" t="s">
        <v>68</v>
      </c>
      <c r="BE5995" s="26" t="s">
        <v>1055</v>
      </c>
      <c r="BF5995" s="26" t="s">
        <v>68</v>
      </c>
      <c r="BG5995" s="26" t="s">
        <v>68</v>
      </c>
      <c r="BH5995" s="26" t="s">
        <v>210</v>
      </c>
      <c r="BI5995" s="26">
        <v>12</v>
      </c>
      <c r="BJ5995" s="26" t="s">
        <v>19</v>
      </c>
    </row>
    <row r="5996" spans="36:62" x14ac:dyDescent="0.25">
      <c r="AJ5996" s="26">
        <v>1051</v>
      </c>
      <c r="AK5996" s="26">
        <v>2112908</v>
      </c>
      <c r="AL5996" s="264">
        <v>44464.3125</v>
      </c>
      <c r="AM5996" s="26" t="s">
        <v>147</v>
      </c>
      <c r="AN5996" s="26" t="s">
        <v>63</v>
      </c>
      <c r="AO5996" s="26" t="s">
        <v>156</v>
      </c>
      <c r="AP5996" s="26" t="s">
        <v>159</v>
      </c>
      <c r="AQ5996" s="26">
        <v>0</v>
      </c>
      <c r="AR5996" s="26">
        <v>90</v>
      </c>
      <c r="AS5996" s="26" t="s">
        <v>151</v>
      </c>
      <c r="AT5996" s="26" t="s">
        <v>71</v>
      </c>
      <c r="AU5996" s="26" t="s">
        <v>63</v>
      </c>
      <c r="AV5996" s="26" t="s">
        <v>63</v>
      </c>
      <c r="AW5996" s="26" t="s">
        <v>63</v>
      </c>
      <c r="AX5996" s="26" t="s">
        <v>63</v>
      </c>
      <c r="AY5996" s="26">
        <v>43.842571999999898</v>
      </c>
      <c r="AZ5996" s="26">
        <v>-101.246251</v>
      </c>
      <c r="BA5996" s="26" t="s">
        <v>491</v>
      </c>
      <c r="BB5996" s="26" t="s">
        <v>611</v>
      </c>
      <c r="BC5996" s="26" t="s">
        <v>727</v>
      </c>
      <c r="BD5996" s="26" t="s">
        <v>68</v>
      </c>
      <c r="BE5996" s="26" t="s">
        <v>644</v>
      </c>
      <c r="BF5996" s="26" t="s">
        <v>68</v>
      </c>
      <c r="BG5996" s="26" t="s">
        <v>68</v>
      </c>
      <c r="BH5996" s="26" t="s">
        <v>146</v>
      </c>
      <c r="BI5996" s="26">
        <v>12</v>
      </c>
      <c r="BJ5996" s="26" t="s">
        <v>217</v>
      </c>
    </row>
    <row r="5997" spans="36:62" x14ac:dyDescent="0.25">
      <c r="AJ5997" s="26">
        <v>1052</v>
      </c>
      <c r="AK5997" s="26">
        <v>2117154</v>
      </c>
      <c r="AL5997" s="264">
        <v>44511.548611111109</v>
      </c>
      <c r="AM5997" s="26" t="s">
        <v>147</v>
      </c>
      <c r="AN5997" s="26" t="s">
        <v>63</v>
      </c>
      <c r="AO5997" s="26" t="s">
        <v>156</v>
      </c>
      <c r="AP5997" s="26" t="s">
        <v>159</v>
      </c>
      <c r="AQ5997" s="26">
        <v>0</v>
      </c>
      <c r="AR5997" s="26">
        <v>90</v>
      </c>
      <c r="AS5997" s="26" t="s">
        <v>151</v>
      </c>
      <c r="AT5997" s="26" t="s">
        <v>619</v>
      </c>
      <c r="AU5997" s="26" t="s">
        <v>63</v>
      </c>
      <c r="AV5997" s="26" t="s">
        <v>63</v>
      </c>
      <c r="AW5997" s="26" t="s">
        <v>63</v>
      </c>
      <c r="AX5997" s="26" t="s">
        <v>63</v>
      </c>
      <c r="AY5997" s="26">
        <v>43.900982999999897</v>
      </c>
      <c r="AZ5997" s="26">
        <v>-101.083512999999</v>
      </c>
      <c r="BA5997" s="26" t="s">
        <v>491</v>
      </c>
      <c r="BB5997" s="26" t="s">
        <v>609</v>
      </c>
      <c r="BC5997" s="26" t="s">
        <v>68</v>
      </c>
      <c r="BD5997" s="26" t="s">
        <v>68</v>
      </c>
      <c r="BE5997" s="26"/>
      <c r="BF5997" s="26" t="s">
        <v>68</v>
      </c>
      <c r="BG5997" s="26" t="s">
        <v>68</v>
      </c>
      <c r="BH5997" s="26" t="s">
        <v>146</v>
      </c>
      <c r="BI5997" s="26">
        <v>12</v>
      </c>
      <c r="BJ5997" s="26" t="s">
        <v>217</v>
      </c>
    </row>
    <row r="5998" spans="36:62" x14ac:dyDescent="0.25">
      <c r="AJ5998" s="26">
        <v>1053</v>
      </c>
      <c r="AK5998" s="26">
        <v>2117159</v>
      </c>
      <c r="AL5998" s="264">
        <v>44511.517361111109</v>
      </c>
      <c r="AM5998" s="26" t="s">
        <v>147</v>
      </c>
      <c r="AN5998" s="26" t="s">
        <v>63</v>
      </c>
      <c r="AO5998" s="26" t="s">
        <v>156</v>
      </c>
      <c r="AP5998" s="26" t="s">
        <v>159</v>
      </c>
      <c r="AQ5998" s="26">
        <v>0</v>
      </c>
      <c r="AR5998" s="26">
        <v>90</v>
      </c>
      <c r="AS5998" s="26" t="s">
        <v>151</v>
      </c>
      <c r="AT5998" s="26" t="s">
        <v>619</v>
      </c>
      <c r="AU5998" s="26" t="s">
        <v>63</v>
      </c>
      <c r="AV5998" s="26" t="s">
        <v>63</v>
      </c>
      <c r="AW5998" s="26" t="s">
        <v>63</v>
      </c>
      <c r="AX5998" s="26" t="s">
        <v>63</v>
      </c>
      <c r="AY5998" s="26">
        <v>43.880386000000001</v>
      </c>
      <c r="AZ5998" s="26">
        <v>-101.142933999999</v>
      </c>
      <c r="BA5998" s="26" t="s">
        <v>208</v>
      </c>
      <c r="BB5998" s="26" t="s">
        <v>609</v>
      </c>
      <c r="BC5998" s="26" t="s">
        <v>68</v>
      </c>
      <c r="BD5998" s="26" t="s">
        <v>68</v>
      </c>
      <c r="BE5998" s="26"/>
      <c r="BF5998" s="26" t="s">
        <v>68</v>
      </c>
      <c r="BG5998" s="26" t="s">
        <v>68</v>
      </c>
      <c r="BH5998" s="26" t="s">
        <v>711</v>
      </c>
      <c r="BI5998" s="26">
        <v>12</v>
      </c>
      <c r="BJ5998" s="26" t="s">
        <v>21</v>
      </c>
    </row>
    <row r="5999" spans="36:62" x14ac:dyDescent="0.25">
      <c r="AJ5999" s="26">
        <v>1054</v>
      </c>
      <c r="AK5999" s="26">
        <v>2114054</v>
      </c>
      <c r="AL5999" s="264">
        <v>44455.845833333333</v>
      </c>
      <c r="AM5999" s="26" t="s">
        <v>573</v>
      </c>
      <c r="AN5999" s="26" t="s">
        <v>63</v>
      </c>
      <c r="AO5999" s="26" t="s">
        <v>173</v>
      </c>
      <c r="AP5999" s="26" t="s">
        <v>159</v>
      </c>
      <c r="AQ5999" s="26">
        <v>0</v>
      </c>
      <c r="AR5999" s="26">
        <v>83</v>
      </c>
      <c r="AS5999" s="26" t="s">
        <v>151</v>
      </c>
      <c r="AT5999" s="26" t="s">
        <v>74</v>
      </c>
      <c r="AU5999" s="26" t="s">
        <v>63</v>
      </c>
      <c r="AV5999" s="26" t="s">
        <v>63</v>
      </c>
      <c r="AW5999" s="26" t="s">
        <v>63</v>
      </c>
      <c r="AX5999" s="26" t="s">
        <v>63</v>
      </c>
      <c r="AY5999" s="26">
        <v>43.591641000000003</v>
      </c>
      <c r="AZ5999" s="26">
        <v>-100.752011999999</v>
      </c>
      <c r="BA5999" s="26" t="s">
        <v>158</v>
      </c>
      <c r="BB5999" s="26" t="s">
        <v>157</v>
      </c>
      <c r="BC5999" s="26" t="s">
        <v>614</v>
      </c>
      <c r="BD5999" s="26" t="s">
        <v>615</v>
      </c>
      <c r="BE5999" s="26"/>
      <c r="BF5999" s="26" t="s">
        <v>68</v>
      </c>
      <c r="BG5999" s="26" t="s">
        <v>68</v>
      </c>
      <c r="BH5999" s="26" t="s">
        <v>146</v>
      </c>
      <c r="BI5999" s="26">
        <v>12</v>
      </c>
      <c r="BJ5999" s="26" t="s">
        <v>19</v>
      </c>
    </row>
    <row r="6000" spans="36:62" x14ac:dyDescent="0.25">
      <c r="AJ6000" s="26">
        <v>1056</v>
      </c>
      <c r="AK6000" s="26">
        <v>2114414</v>
      </c>
      <c r="AL6000" s="264">
        <v>44420.298611111109</v>
      </c>
      <c r="AM6000" s="26" t="s">
        <v>565</v>
      </c>
      <c r="AN6000" s="26" t="s">
        <v>63</v>
      </c>
      <c r="AO6000" s="26" t="s">
        <v>204</v>
      </c>
      <c r="AP6000" s="26" t="s">
        <v>159</v>
      </c>
      <c r="AQ6000" s="26">
        <v>0</v>
      </c>
      <c r="AR6000" s="26">
        <v>90</v>
      </c>
      <c r="AS6000" s="26" t="s">
        <v>151</v>
      </c>
      <c r="AT6000" s="26" t="s">
        <v>71</v>
      </c>
      <c r="AU6000" s="26" t="s">
        <v>63</v>
      </c>
      <c r="AV6000" s="26" t="s">
        <v>63</v>
      </c>
      <c r="AW6000" s="26" t="s">
        <v>63</v>
      </c>
      <c r="AX6000" s="26" t="s">
        <v>63</v>
      </c>
      <c r="AY6000" s="26">
        <v>43.886440999999898</v>
      </c>
      <c r="AZ6000" s="26">
        <v>-100.875191999999</v>
      </c>
      <c r="BA6000" s="26" t="s">
        <v>37</v>
      </c>
      <c r="BB6000" s="26" t="s">
        <v>611</v>
      </c>
      <c r="BC6000" s="26" t="s">
        <v>68</v>
      </c>
      <c r="BD6000" s="26" t="s">
        <v>154</v>
      </c>
      <c r="BE6000" s="26"/>
      <c r="BF6000" s="26" t="s">
        <v>68</v>
      </c>
      <c r="BG6000" s="26" t="s">
        <v>68</v>
      </c>
      <c r="BH6000" s="26" t="s">
        <v>146</v>
      </c>
      <c r="BI6000" s="26">
        <v>12</v>
      </c>
      <c r="BJ6000" s="26" t="s">
        <v>20</v>
      </c>
    </row>
    <row r="6001" spans="36:62" x14ac:dyDescent="0.25">
      <c r="AJ6001" s="26">
        <v>1057</v>
      </c>
      <c r="AK6001" s="26">
        <v>2119360</v>
      </c>
      <c r="AL6001" s="264">
        <v>44556.552083333336</v>
      </c>
      <c r="AM6001" s="26" t="s">
        <v>565</v>
      </c>
      <c r="AN6001" s="26" t="s">
        <v>63</v>
      </c>
      <c r="AO6001" s="26" t="s">
        <v>156</v>
      </c>
      <c r="AP6001" s="26" t="s">
        <v>686</v>
      </c>
      <c r="AQ6001" s="26">
        <v>0</v>
      </c>
      <c r="AR6001" s="26">
        <v>83</v>
      </c>
      <c r="AS6001" s="26" t="s">
        <v>151</v>
      </c>
      <c r="AT6001" s="26" t="s">
        <v>74</v>
      </c>
      <c r="AU6001" s="26" t="s">
        <v>63</v>
      </c>
      <c r="AV6001" s="26" t="s">
        <v>63</v>
      </c>
      <c r="AW6001" s="26" t="s">
        <v>63</v>
      </c>
      <c r="AX6001" s="26" t="s">
        <v>63</v>
      </c>
      <c r="AY6001" s="26">
        <v>43.884160000000001</v>
      </c>
      <c r="AZ6001" s="26">
        <v>-100.705859</v>
      </c>
      <c r="BA6001" s="26" t="s">
        <v>185</v>
      </c>
      <c r="BB6001" s="26" t="s">
        <v>1141</v>
      </c>
      <c r="BC6001" s="26" t="s">
        <v>614</v>
      </c>
      <c r="BD6001" s="26" t="s">
        <v>615</v>
      </c>
      <c r="BE6001" s="26" t="s">
        <v>1151</v>
      </c>
      <c r="BF6001" s="26" t="s">
        <v>68</v>
      </c>
      <c r="BG6001" s="26" t="s">
        <v>68</v>
      </c>
      <c r="BH6001" s="26" t="s">
        <v>175</v>
      </c>
      <c r="BI6001" s="26">
        <v>12</v>
      </c>
      <c r="BJ6001" s="26" t="s">
        <v>217</v>
      </c>
    </row>
    <row r="6002" spans="36:62" x14ac:dyDescent="0.25">
      <c r="AJ6002" s="26">
        <v>1058</v>
      </c>
      <c r="AK6002" s="26">
        <v>2117311</v>
      </c>
      <c r="AL6002" s="264">
        <v>44521.236111111109</v>
      </c>
      <c r="AM6002" s="26" t="s">
        <v>147</v>
      </c>
      <c r="AN6002" s="26" t="s">
        <v>63</v>
      </c>
      <c r="AO6002" s="26"/>
      <c r="AP6002" s="26"/>
      <c r="AQ6002" s="26">
        <v>-1</v>
      </c>
      <c r="AR6002" s="26">
        <v>90</v>
      </c>
      <c r="AS6002" s="26" t="s">
        <v>151</v>
      </c>
      <c r="AT6002" s="26" t="s">
        <v>71</v>
      </c>
      <c r="AU6002" s="26" t="s">
        <v>63</v>
      </c>
      <c r="AV6002" s="26" t="s">
        <v>63</v>
      </c>
      <c r="AW6002" s="26" t="s">
        <v>63</v>
      </c>
      <c r="AX6002" s="26" t="s">
        <v>63</v>
      </c>
      <c r="AY6002" s="26">
        <v>43.836269999999899</v>
      </c>
      <c r="AZ6002" s="26">
        <v>-101.588032999999</v>
      </c>
      <c r="BA6002" s="26" t="s">
        <v>158</v>
      </c>
      <c r="BB6002" s="26" t="s">
        <v>609</v>
      </c>
      <c r="BC6002" s="26" t="s">
        <v>167</v>
      </c>
      <c r="BD6002" s="26" t="s">
        <v>154</v>
      </c>
      <c r="BE6002" s="26"/>
      <c r="BF6002" s="26" t="s">
        <v>99</v>
      </c>
      <c r="BG6002" s="26" t="s">
        <v>167</v>
      </c>
      <c r="BH6002" s="26" t="s">
        <v>99</v>
      </c>
      <c r="BI6002" s="26">
        <v>12</v>
      </c>
      <c r="BJ6002" s="26" t="s">
        <v>217</v>
      </c>
    </row>
    <row r="6003" spans="36:62" x14ac:dyDescent="0.25">
      <c r="AJ6003" s="26">
        <v>1059</v>
      </c>
      <c r="AK6003" s="26">
        <v>2118255</v>
      </c>
      <c r="AL6003" s="264">
        <v>44542.218055555553</v>
      </c>
      <c r="AM6003" s="26" t="s">
        <v>147</v>
      </c>
      <c r="AN6003" s="26" t="s">
        <v>63</v>
      </c>
      <c r="AO6003" s="26"/>
      <c r="AP6003" s="26"/>
      <c r="AQ6003" s="26">
        <v>-1</v>
      </c>
      <c r="AR6003" s="26">
        <v>90</v>
      </c>
      <c r="AS6003" s="26" t="s">
        <v>151</v>
      </c>
      <c r="AT6003" s="26" t="s">
        <v>74</v>
      </c>
      <c r="AU6003" s="26" t="s">
        <v>63</v>
      </c>
      <c r="AV6003" s="26" t="s">
        <v>63</v>
      </c>
      <c r="AW6003" s="26" t="s">
        <v>63</v>
      </c>
      <c r="AX6003" s="26" t="s">
        <v>63</v>
      </c>
      <c r="AY6003" s="26">
        <v>43.844335999999899</v>
      </c>
      <c r="AZ6003" s="26">
        <v>-101.514016999999</v>
      </c>
      <c r="BA6003" s="26" t="s">
        <v>158</v>
      </c>
      <c r="BB6003" s="26" t="s">
        <v>609</v>
      </c>
      <c r="BC6003" s="26" t="s">
        <v>167</v>
      </c>
      <c r="BD6003" s="26" t="s">
        <v>154</v>
      </c>
      <c r="BE6003" s="26"/>
      <c r="BF6003" s="26" t="s">
        <v>99</v>
      </c>
      <c r="BG6003" s="26" t="s">
        <v>167</v>
      </c>
      <c r="BH6003" s="26" t="s">
        <v>99</v>
      </c>
      <c r="BI6003" s="26">
        <v>12</v>
      </c>
      <c r="BJ6003" s="26" t="s">
        <v>217</v>
      </c>
    </row>
    <row r="6004" spans="36:62" x14ac:dyDescent="0.25">
      <c r="AJ6004" s="26">
        <v>1060</v>
      </c>
      <c r="AK6004" s="26">
        <v>2115796</v>
      </c>
      <c r="AL6004" s="264">
        <v>44506.045138888891</v>
      </c>
      <c r="AM6004" s="26" t="s">
        <v>565</v>
      </c>
      <c r="AN6004" s="26" t="s">
        <v>63</v>
      </c>
      <c r="AO6004" s="26"/>
      <c r="AP6004" s="26"/>
      <c r="AQ6004" s="26">
        <v>-1</v>
      </c>
      <c r="AR6004" s="26">
        <v>90</v>
      </c>
      <c r="AS6004" s="26" t="s">
        <v>151</v>
      </c>
      <c r="AT6004" s="26" t="s">
        <v>71</v>
      </c>
      <c r="AU6004" s="26" t="s">
        <v>63</v>
      </c>
      <c r="AV6004" s="26" t="s">
        <v>63</v>
      </c>
      <c r="AW6004" s="26" t="s">
        <v>63</v>
      </c>
      <c r="AX6004" s="26" t="s">
        <v>63</v>
      </c>
      <c r="AY6004" s="26">
        <v>43.901159999999898</v>
      </c>
      <c r="AZ6004" s="26">
        <v>-100.934792</v>
      </c>
      <c r="BA6004" s="26" t="s">
        <v>185</v>
      </c>
      <c r="BB6004" s="26" t="s">
        <v>609</v>
      </c>
      <c r="BC6004" s="26" t="s">
        <v>167</v>
      </c>
      <c r="BD6004" s="26" t="s">
        <v>154</v>
      </c>
      <c r="BE6004" s="26"/>
      <c r="BF6004" s="26" t="s">
        <v>99</v>
      </c>
      <c r="BG6004" s="26" t="s">
        <v>167</v>
      </c>
      <c r="BH6004" s="26" t="s">
        <v>99</v>
      </c>
      <c r="BI6004" s="26">
        <v>12</v>
      </c>
      <c r="BJ6004" s="26" t="s">
        <v>217</v>
      </c>
    </row>
    <row r="6005" spans="36:62" x14ac:dyDescent="0.25">
      <c r="AJ6005" s="26">
        <v>1061</v>
      </c>
      <c r="AK6005" s="26">
        <v>2115797</v>
      </c>
      <c r="AL6005" s="264">
        <v>44507.993055555555</v>
      </c>
      <c r="AM6005" s="26" t="s">
        <v>565</v>
      </c>
      <c r="AN6005" s="26" t="s">
        <v>63</v>
      </c>
      <c r="AO6005" s="26"/>
      <c r="AP6005" s="26"/>
      <c r="AQ6005" s="26">
        <v>-1</v>
      </c>
      <c r="AR6005" s="26">
        <v>90</v>
      </c>
      <c r="AS6005" s="26" t="s">
        <v>151</v>
      </c>
      <c r="AT6005" s="26" t="s">
        <v>71</v>
      </c>
      <c r="AU6005" s="26" t="s">
        <v>63</v>
      </c>
      <c r="AV6005" s="26" t="s">
        <v>63</v>
      </c>
      <c r="AW6005" s="26" t="s">
        <v>63</v>
      </c>
      <c r="AX6005" s="26" t="s">
        <v>63</v>
      </c>
      <c r="AY6005" s="26">
        <v>43.901176999999898</v>
      </c>
      <c r="AZ6005" s="26">
        <v>-100.965732</v>
      </c>
      <c r="BA6005" s="26" t="s">
        <v>485</v>
      </c>
      <c r="BB6005" s="26" t="s">
        <v>609</v>
      </c>
      <c r="BC6005" s="26" t="s">
        <v>167</v>
      </c>
      <c r="BD6005" s="26" t="s">
        <v>154</v>
      </c>
      <c r="BE6005" s="26"/>
      <c r="BF6005" s="26" t="s">
        <v>99</v>
      </c>
      <c r="BG6005" s="26" t="s">
        <v>167</v>
      </c>
      <c r="BH6005" s="26" t="s">
        <v>99</v>
      </c>
      <c r="BI6005" s="26">
        <v>12</v>
      </c>
      <c r="BJ6005" s="26" t="s">
        <v>217</v>
      </c>
    </row>
    <row r="6006" spans="36:62" x14ac:dyDescent="0.25">
      <c r="AJ6006" s="26">
        <v>1062</v>
      </c>
      <c r="AK6006" s="26">
        <v>2117081</v>
      </c>
      <c r="AL6006" s="264">
        <v>44519.78125</v>
      </c>
      <c r="AM6006" s="26" t="s">
        <v>565</v>
      </c>
      <c r="AN6006" s="26" t="s">
        <v>63</v>
      </c>
      <c r="AO6006" s="26"/>
      <c r="AP6006" s="26"/>
      <c r="AQ6006" s="26">
        <v>-1</v>
      </c>
      <c r="AR6006" s="26">
        <v>83</v>
      </c>
      <c r="AS6006" s="26" t="s">
        <v>151</v>
      </c>
      <c r="AT6006" s="26" t="s">
        <v>71</v>
      </c>
      <c r="AU6006" s="26" t="s">
        <v>63</v>
      </c>
      <c r="AV6006" s="26" t="s">
        <v>63</v>
      </c>
      <c r="AW6006" s="26" t="s">
        <v>63</v>
      </c>
      <c r="AX6006" s="26" t="s">
        <v>63</v>
      </c>
      <c r="AY6006" s="26">
        <v>43.802236999999899</v>
      </c>
      <c r="AZ6006" s="26">
        <v>-100.689395</v>
      </c>
      <c r="BA6006" s="26" t="s">
        <v>185</v>
      </c>
      <c r="BB6006" s="26" t="s">
        <v>165</v>
      </c>
      <c r="BC6006" s="26" t="s">
        <v>167</v>
      </c>
      <c r="BD6006" s="26" t="s">
        <v>154</v>
      </c>
      <c r="BE6006" s="26"/>
      <c r="BF6006" s="26" t="s">
        <v>99</v>
      </c>
      <c r="BG6006" s="26" t="s">
        <v>167</v>
      </c>
      <c r="BH6006" s="26" t="s">
        <v>99</v>
      </c>
      <c r="BI6006" s="26">
        <v>12</v>
      </c>
      <c r="BJ6006" s="26" t="s">
        <v>217</v>
      </c>
    </row>
    <row r="6007" spans="36:62" x14ac:dyDescent="0.25">
      <c r="AJ6007" s="26">
        <v>1063</v>
      </c>
      <c r="AK6007" s="26">
        <v>2117137</v>
      </c>
      <c r="AL6007" s="264">
        <v>44520.938194444447</v>
      </c>
      <c r="AM6007" s="26" t="s">
        <v>565</v>
      </c>
      <c r="AN6007" s="26" t="s">
        <v>63</v>
      </c>
      <c r="AO6007" s="26"/>
      <c r="AP6007" s="26"/>
      <c r="AQ6007" s="26">
        <v>-1</v>
      </c>
      <c r="AR6007" s="26">
        <v>90</v>
      </c>
      <c r="AS6007" s="26" t="s">
        <v>151</v>
      </c>
      <c r="AT6007" s="26" t="s">
        <v>71</v>
      </c>
      <c r="AU6007" s="26" t="s">
        <v>63</v>
      </c>
      <c r="AV6007" s="26" t="s">
        <v>63</v>
      </c>
      <c r="AW6007" s="26" t="s">
        <v>63</v>
      </c>
      <c r="AX6007" s="26" t="s">
        <v>63</v>
      </c>
      <c r="AY6007" s="26">
        <v>43.898923000000003</v>
      </c>
      <c r="AZ6007" s="26">
        <v>-100.914838</v>
      </c>
      <c r="BA6007" s="26" t="s">
        <v>158</v>
      </c>
      <c r="BB6007" s="26" t="s">
        <v>611</v>
      </c>
      <c r="BC6007" s="26" t="s">
        <v>167</v>
      </c>
      <c r="BD6007" s="26" t="s">
        <v>154</v>
      </c>
      <c r="BE6007" s="26"/>
      <c r="BF6007" s="26" t="s">
        <v>99</v>
      </c>
      <c r="BG6007" s="26" t="s">
        <v>167</v>
      </c>
      <c r="BH6007" s="26" t="s">
        <v>99</v>
      </c>
      <c r="BI6007" s="26">
        <v>12</v>
      </c>
      <c r="BJ6007" s="26" t="s">
        <v>217</v>
      </c>
    </row>
    <row r="6008" spans="36:62" x14ac:dyDescent="0.25">
      <c r="AJ6008" s="26">
        <v>1064</v>
      </c>
      <c r="AK6008" s="26">
        <v>2119454</v>
      </c>
      <c r="AL6008" s="264">
        <v>44556.666666666664</v>
      </c>
      <c r="AM6008" s="26" t="s">
        <v>565</v>
      </c>
      <c r="AN6008" s="26" t="s">
        <v>63</v>
      </c>
      <c r="AO6008" s="26" t="s">
        <v>156</v>
      </c>
      <c r="AP6008" s="26" t="s">
        <v>648</v>
      </c>
      <c r="AQ6008" s="26">
        <v>0</v>
      </c>
      <c r="AR6008" s="26">
        <v>90</v>
      </c>
      <c r="AS6008" s="26" t="s">
        <v>151</v>
      </c>
      <c r="AT6008" s="26" t="s">
        <v>663</v>
      </c>
      <c r="AU6008" s="26" t="s">
        <v>63</v>
      </c>
      <c r="AV6008" s="26" t="s">
        <v>63</v>
      </c>
      <c r="AW6008" s="26" t="s">
        <v>63</v>
      </c>
      <c r="AX6008" s="26" t="s">
        <v>63</v>
      </c>
      <c r="AY6008" s="26">
        <v>43.886836000000002</v>
      </c>
      <c r="AZ6008" s="26">
        <v>-100.765861</v>
      </c>
      <c r="BA6008" s="26" t="s">
        <v>483</v>
      </c>
      <c r="BB6008" s="26" t="s">
        <v>609</v>
      </c>
      <c r="BC6008" s="26" t="s">
        <v>1519</v>
      </c>
      <c r="BD6008" s="26" t="s">
        <v>615</v>
      </c>
      <c r="BE6008" s="26"/>
      <c r="BF6008" s="26" t="s">
        <v>68</v>
      </c>
      <c r="BG6008" s="26" t="s">
        <v>68</v>
      </c>
      <c r="BH6008" s="26" t="s">
        <v>646</v>
      </c>
      <c r="BI6008" s="26">
        <v>12</v>
      </c>
      <c r="BJ6008" s="26" t="s">
        <v>217</v>
      </c>
    </row>
    <row r="6009" spans="36:62" x14ac:dyDescent="0.25">
      <c r="AJ6009" s="26">
        <v>1065</v>
      </c>
      <c r="AK6009" s="26">
        <v>2119777</v>
      </c>
      <c r="AL6009" s="264">
        <v>44560.75277777778</v>
      </c>
      <c r="AM6009" s="26" t="s">
        <v>147</v>
      </c>
      <c r="AN6009" s="26" t="s">
        <v>63</v>
      </c>
      <c r="AO6009" s="26" t="s">
        <v>156</v>
      </c>
      <c r="AP6009" s="26" t="s">
        <v>159</v>
      </c>
      <c r="AQ6009" s="26">
        <v>0</v>
      </c>
      <c r="AR6009" s="26">
        <v>90</v>
      </c>
      <c r="AS6009" s="26" t="s">
        <v>151</v>
      </c>
      <c r="AT6009" s="26" t="s">
        <v>71</v>
      </c>
      <c r="AU6009" s="26" t="s">
        <v>63</v>
      </c>
      <c r="AV6009" s="26" t="s">
        <v>63</v>
      </c>
      <c r="AW6009" s="26" t="s">
        <v>63</v>
      </c>
      <c r="AX6009" s="26" t="s">
        <v>63</v>
      </c>
      <c r="AY6009" s="26">
        <v>43.850669000000003</v>
      </c>
      <c r="AZ6009" s="26">
        <v>-101.208349999999</v>
      </c>
      <c r="BA6009" s="26" t="s">
        <v>499</v>
      </c>
      <c r="BB6009" s="26" t="s">
        <v>609</v>
      </c>
      <c r="BC6009" s="26" t="s">
        <v>1042</v>
      </c>
      <c r="BD6009" s="26" t="s">
        <v>68</v>
      </c>
      <c r="BE6009" s="26"/>
      <c r="BF6009" s="26" t="s">
        <v>68</v>
      </c>
      <c r="BG6009" s="26" t="s">
        <v>68</v>
      </c>
      <c r="BH6009" s="26" t="s">
        <v>646</v>
      </c>
      <c r="BI6009" s="26">
        <v>12</v>
      </c>
      <c r="BJ6009" s="26" t="s">
        <v>21</v>
      </c>
    </row>
    <row r="6010" spans="36:62" x14ac:dyDescent="0.25">
      <c r="AJ6010" s="26">
        <v>1066</v>
      </c>
      <c r="AK6010" s="26">
        <v>2117113</v>
      </c>
      <c r="AL6010" s="264">
        <v>44511.470138888886</v>
      </c>
      <c r="AM6010" s="26" t="s">
        <v>147</v>
      </c>
      <c r="AN6010" s="26" t="s">
        <v>63</v>
      </c>
      <c r="AO6010" s="26" t="s">
        <v>156</v>
      </c>
      <c r="AP6010" s="26" t="s">
        <v>159</v>
      </c>
      <c r="AQ6010" s="26">
        <v>0</v>
      </c>
      <c r="AR6010" s="26">
        <v>90</v>
      </c>
      <c r="AS6010" s="26" t="s">
        <v>151</v>
      </c>
      <c r="AT6010" s="26" t="s">
        <v>619</v>
      </c>
      <c r="AU6010" s="26" t="s">
        <v>63</v>
      </c>
      <c r="AV6010" s="26" t="s">
        <v>63</v>
      </c>
      <c r="AW6010" s="26" t="s">
        <v>63</v>
      </c>
      <c r="AX6010" s="26" t="s">
        <v>63</v>
      </c>
      <c r="AY6010" s="26">
        <v>43.895097</v>
      </c>
      <c r="AZ6010" s="26">
        <v>-101.114031999999</v>
      </c>
      <c r="BA6010" s="26" t="s">
        <v>491</v>
      </c>
      <c r="BB6010" s="26" t="s">
        <v>609</v>
      </c>
      <c r="BC6010" s="26" t="s">
        <v>68</v>
      </c>
      <c r="BD6010" s="26" t="s">
        <v>68</v>
      </c>
      <c r="BE6010" s="26"/>
      <c r="BF6010" s="26" t="s">
        <v>68</v>
      </c>
      <c r="BG6010" s="26" t="s">
        <v>68</v>
      </c>
      <c r="BH6010" s="26" t="s">
        <v>160</v>
      </c>
      <c r="BI6010" s="26">
        <v>12</v>
      </c>
      <c r="BJ6010" s="26" t="s">
        <v>20</v>
      </c>
    </row>
    <row r="6011" spans="36:62" x14ac:dyDescent="0.25">
      <c r="AJ6011" s="26">
        <v>1067</v>
      </c>
      <c r="AK6011" s="26">
        <v>2117158</v>
      </c>
      <c r="AL6011" s="264">
        <v>44511.463194444441</v>
      </c>
      <c r="AM6011" s="26" t="s">
        <v>147</v>
      </c>
      <c r="AN6011" s="26" t="s">
        <v>63</v>
      </c>
      <c r="AO6011" s="26" t="s">
        <v>156</v>
      </c>
      <c r="AP6011" s="26" t="s">
        <v>159</v>
      </c>
      <c r="AQ6011" s="26">
        <v>0</v>
      </c>
      <c r="AR6011" s="26">
        <v>90</v>
      </c>
      <c r="AS6011" s="26" t="s">
        <v>151</v>
      </c>
      <c r="AT6011" s="26" t="s">
        <v>619</v>
      </c>
      <c r="AU6011" s="26" t="s">
        <v>63</v>
      </c>
      <c r="AV6011" s="26" t="s">
        <v>63</v>
      </c>
      <c r="AW6011" s="26" t="s">
        <v>63</v>
      </c>
      <c r="AX6011" s="26" t="s">
        <v>63</v>
      </c>
      <c r="AY6011" s="26">
        <v>43.888337</v>
      </c>
      <c r="AZ6011" s="26">
        <v>-101.126750999999</v>
      </c>
      <c r="BA6011" s="26" t="s">
        <v>185</v>
      </c>
      <c r="BB6011" s="26" t="s">
        <v>611</v>
      </c>
      <c r="BC6011" s="26" t="s">
        <v>68</v>
      </c>
      <c r="BD6011" s="26" t="s">
        <v>68</v>
      </c>
      <c r="BE6011" s="26"/>
      <c r="BF6011" s="26" t="s">
        <v>68</v>
      </c>
      <c r="BG6011" s="26" t="s">
        <v>68</v>
      </c>
      <c r="BH6011" s="26" t="s">
        <v>146</v>
      </c>
      <c r="BI6011" s="26">
        <v>12</v>
      </c>
      <c r="BJ6011" s="26" t="s">
        <v>217</v>
      </c>
    </row>
    <row r="6012" spans="36:62" x14ac:dyDescent="0.25">
      <c r="AJ6012" s="26">
        <v>1068</v>
      </c>
      <c r="AK6012" s="26">
        <v>2117160</v>
      </c>
      <c r="AL6012" s="264">
        <v>44511.548611111109</v>
      </c>
      <c r="AM6012" s="26" t="s">
        <v>147</v>
      </c>
      <c r="AN6012" s="26" t="s">
        <v>63</v>
      </c>
      <c r="AO6012" s="26" t="s">
        <v>156</v>
      </c>
      <c r="AP6012" s="26" t="s">
        <v>159</v>
      </c>
      <c r="AQ6012" s="26">
        <v>0</v>
      </c>
      <c r="AR6012" s="26">
        <v>90</v>
      </c>
      <c r="AS6012" s="26" t="s">
        <v>151</v>
      </c>
      <c r="AT6012" s="26" t="s">
        <v>619</v>
      </c>
      <c r="AU6012" s="26" t="s">
        <v>63</v>
      </c>
      <c r="AV6012" s="26" t="s">
        <v>63</v>
      </c>
      <c r="AW6012" s="26" t="s">
        <v>63</v>
      </c>
      <c r="AX6012" s="26" t="s">
        <v>63</v>
      </c>
      <c r="AY6012" s="26">
        <v>43.847929999999899</v>
      </c>
      <c r="AZ6012" s="26">
        <v>-101.213329999999</v>
      </c>
      <c r="BA6012" s="26" t="s">
        <v>208</v>
      </c>
      <c r="BB6012" s="26" t="s">
        <v>611</v>
      </c>
      <c r="BC6012" s="26" t="s">
        <v>68</v>
      </c>
      <c r="BD6012" s="26" t="s">
        <v>68</v>
      </c>
      <c r="BE6012" s="26"/>
      <c r="BF6012" s="26" t="s">
        <v>68</v>
      </c>
      <c r="BG6012" s="26" t="s">
        <v>68</v>
      </c>
      <c r="BH6012" s="26" t="s">
        <v>146</v>
      </c>
      <c r="BI6012" s="26">
        <v>12</v>
      </c>
      <c r="BJ6012" s="26" t="s">
        <v>217</v>
      </c>
    </row>
    <row r="6013" spans="36:62" x14ac:dyDescent="0.25">
      <c r="AJ6013" s="26">
        <v>1069</v>
      </c>
      <c r="AK6013" s="26">
        <v>2117161</v>
      </c>
      <c r="AL6013" s="264">
        <v>44513.632638888892</v>
      </c>
      <c r="AM6013" s="26" t="s">
        <v>147</v>
      </c>
      <c r="AN6013" s="26" t="s">
        <v>63</v>
      </c>
      <c r="AO6013" s="26" t="s">
        <v>156</v>
      </c>
      <c r="AP6013" s="26" t="s">
        <v>159</v>
      </c>
      <c r="AQ6013" s="26">
        <v>0</v>
      </c>
      <c r="AR6013" s="26">
        <v>90</v>
      </c>
      <c r="AS6013" s="26" t="s">
        <v>151</v>
      </c>
      <c r="AT6013" s="26" t="s">
        <v>216</v>
      </c>
      <c r="AU6013" s="26" t="s">
        <v>63</v>
      </c>
      <c r="AV6013" s="26" t="s">
        <v>63</v>
      </c>
      <c r="AW6013" s="26" t="s">
        <v>63</v>
      </c>
      <c r="AX6013" s="26" t="s">
        <v>63</v>
      </c>
      <c r="AY6013" s="26">
        <v>43.856020999999899</v>
      </c>
      <c r="AZ6013" s="26">
        <v>-101.196809</v>
      </c>
      <c r="BA6013" s="26" t="s">
        <v>185</v>
      </c>
      <c r="BB6013" s="26" t="s">
        <v>611</v>
      </c>
      <c r="BC6013" s="26" t="s">
        <v>68</v>
      </c>
      <c r="BD6013" s="26" t="s">
        <v>68</v>
      </c>
      <c r="BE6013" s="26"/>
      <c r="BF6013" s="26" t="s">
        <v>68</v>
      </c>
      <c r="BG6013" s="26" t="s">
        <v>68</v>
      </c>
      <c r="BH6013" s="26" t="s">
        <v>146</v>
      </c>
      <c r="BI6013" s="26">
        <v>12</v>
      </c>
      <c r="BJ6013" s="26" t="s">
        <v>21</v>
      </c>
    </row>
    <row r="6014" spans="36:62" x14ac:dyDescent="0.25">
      <c r="AJ6014" s="26">
        <v>1070</v>
      </c>
      <c r="AK6014" s="26">
        <v>2117212</v>
      </c>
      <c r="AL6014" s="264">
        <v>44525.708333333336</v>
      </c>
      <c r="AM6014" s="26" t="s">
        <v>573</v>
      </c>
      <c r="AN6014" s="26" t="s">
        <v>63</v>
      </c>
      <c r="AO6014" s="26"/>
      <c r="AP6014" s="26"/>
      <c r="AQ6014" s="26">
        <v>-1</v>
      </c>
      <c r="AR6014" s="26">
        <v>83</v>
      </c>
      <c r="AS6014" s="26" t="s">
        <v>151</v>
      </c>
      <c r="AT6014" s="26" t="s">
        <v>71</v>
      </c>
      <c r="AU6014" s="26" t="s">
        <v>63</v>
      </c>
      <c r="AV6014" s="26" t="s">
        <v>63</v>
      </c>
      <c r="AW6014" s="26" t="s">
        <v>63</v>
      </c>
      <c r="AX6014" s="26" t="s">
        <v>63</v>
      </c>
      <c r="AY6014" s="26">
        <v>43.670453000000002</v>
      </c>
      <c r="AZ6014" s="26">
        <v>-100.71355200000001</v>
      </c>
      <c r="BA6014" s="26" t="s">
        <v>185</v>
      </c>
      <c r="BB6014" s="26" t="s">
        <v>157</v>
      </c>
      <c r="BC6014" s="26" t="s">
        <v>167</v>
      </c>
      <c r="BD6014" s="26" t="s">
        <v>154</v>
      </c>
      <c r="BE6014" s="26"/>
      <c r="BF6014" s="26" t="s">
        <v>99</v>
      </c>
      <c r="BG6014" s="26" t="s">
        <v>167</v>
      </c>
      <c r="BH6014" s="26" t="s">
        <v>99</v>
      </c>
      <c r="BI6014" s="26">
        <v>12</v>
      </c>
      <c r="BJ6014" s="26" t="s">
        <v>217</v>
      </c>
    </row>
    <row r="6015" spans="36:62" x14ac:dyDescent="0.25">
      <c r="AJ6015" s="26">
        <v>1071</v>
      </c>
      <c r="AK6015" s="26">
        <v>2117213</v>
      </c>
      <c r="AL6015" s="264">
        <v>44525.875</v>
      </c>
      <c r="AM6015" s="26" t="s">
        <v>573</v>
      </c>
      <c r="AN6015" s="26" t="s">
        <v>63</v>
      </c>
      <c r="AO6015" s="26"/>
      <c r="AP6015" s="26"/>
      <c r="AQ6015" s="26">
        <v>-1</v>
      </c>
      <c r="AR6015" s="26">
        <v>83</v>
      </c>
      <c r="AS6015" s="26" t="s">
        <v>151</v>
      </c>
      <c r="AT6015" s="26" t="s">
        <v>71</v>
      </c>
      <c r="AU6015" s="26" t="s">
        <v>63</v>
      </c>
      <c r="AV6015" s="26" t="s">
        <v>63</v>
      </c>
      <c r="AW6015" s="26" t="s">
        <v>63</v>
      </c>
      <c r="AX6015" s="26" t="s">
        <v>63</v>
      </c>
      <c r="AY6015" s="26">
        <v>43.679276000000002</v>
      </c>
      <c r="AZ6015" s="26">
        <v>-100.712115999999</v>
      </c>
      <c r="BA6015" s="26" t="s">
        <v>185</v>
      </c>
      <c r="BB6015" s="26" t="s">
        <v>157</v>
      </c>
      <c r="BC6015" s="26" t="s">
        <v>167</v>
      </c>
      <c r="BD6015" s="26" t="s">
        <v>154</v>
      </c>
      <c r="BE6015" s="26"/>
      <c r="BF6015" s="26" t="s">
        <v>99</v>
      </c>
      <c r="BG6015" s="26" t="s">
        <v>167</v>
      </c>
      <c r="BH6015" s="26" t="s">
        <v>99</v>
      </c>
      <c r="BI6015" s="26">
        <v>12</v>
      </c>
      <c r="BJ6015" s="26" t="s">
        <v>217</v>
      </c>
    </row>
    <row r="6016" spans="36:62" x14ac:dyDescent="0.25">
      <c r="AJ6016" s="26">
        <v>1072</v>
      </c>
      <c r="AK6016" s="26">
        <v>2117214</v>
      </c>
      <c r="AL6016" s="264">
        <v>44527.791666666664</v>
      </c>
      <c r="AM6016" s="26" t="s">
        <v>573</v>
      </c>
      <c r="AN6016" s="26" t="s">
        <v>63</v>
      </c>
      <c r="AO6016" s="26"/>
      <c r="AP6016" s="26"/>
      <c r="AQ6016" s="26">
        <v>-1</v>
      </c>
      <c r="AR6016" s="26">
        <v>83</v>
      </c>
      <c r="AS6016" s="26" t="s">
        <v>151</v>
      </c>
      <c r="AT6016" s="26" t="s">
        <v>71</v>
      </c>
      <c r="AU6016" s="26" t="s">
        <v>63</v>
      </c>
      <c r="AV6016" s="26" t="s">
        <v>63</v>
      </c>
      <c r="AW6016" s="26" t="s">
        <v>63</v>
      </c>
      <c r="AX6016" s="26" t="s">
        <v>63</v>
      </c>
      <c r="AY6016" s="26">
        <v>43.646430000000002</v>
      </c>
      <c r="AZ6016" s="26">
        <v>-100.734662</v>
      </c>
      <c r="BA6016" s="26" t="s">
        <v>158</v>
      </c>
      <c r="BB6016" s="26" t="s">
        <v>157</v>
      </c>
      <c r="BC6016" s="26" t="s">
        <v>167</v>
      </c>
      <c r="BD6016" s="26" t="s">
        <v>154</v>
      </c>
      <c r="BE6016" s="26"/>
      <c r="BF6016" s="26" t="s">
        <v>99</v>
      </c>
      <c r="BG6016" s="26" t="s">
        <v>167</v>
      </c>
      <c r="BH6016" s="26" t="s">
        <v>99</v>
      </c>
      <c r="BI6016" s="26">
        <v>12</v>
      </c>
      <c r="BJ6016" s="26" t="s">
        <v>217</v>
      </c>
    </row>
    <row r="6017" spans="36:62" x14ac:dyDescent="0.25">
      <c r="AJ6017" s="26">
        <v>1073</v>
      </c>
      <c r="AK6017" s="26">
        <v>2118254</v>
      </c>
      <c r="AL6017" s="264">
        <v>44541.539583333331</v>
      </c>
      <c r="AM6017" s="26" t="s">
        <v>147</v>
      </c>
      <c r="AN6017" s="26" t="s">
        <v>63</v>
      </c>
      <c r="AO6017" s="26"/>
      <c r="AP6017" s="26" t="s">
        <v>159</v>
      </c>
      <c r="AQ6017" s="26">
        <v>0</v>
      </c>
      <c r="AR6017" s="26">
        <v>248</v>
      </c>
      <c r="AS6017" s="26" t="s">
        <v>151</v>
      </c>
      <c r="AT6017" s="26" t="s">
        <v>71</v>
      </c>
      <c r="AU6017" s="26" t="s">
        <v>63</v>
      </c>
      <c r="AV6017" s="26" t="s">
        <v>63</v>
      </c>
      <c r="AW6017" s="26" t="s">
        <v>63</v>
      </c>
      <c r="AX6017" s="26" t="s">
        <v>63</v>
      </c>
      <c r="AY6017" s="26">
        <v>43.835527999999897</v>
      </c>
      <c r="AZ6017" s="26">
        <v>-101.552466999999</v>
      </c>
      <c r="BA6017" s="26" t="s">
        <v>485</v>
      </c>
      <c r="BB6017" s="26" t="s">
        <v>611</v>
      </c>
      <c r="BC6017" s="26" t="s">
        <v>170</v>
      </c>
      <c r="BD6017" s="26" t="s">
        <v>615</v>
      </c>
      <c r="BE6017" s="26"/>
      <c r="BF6017" s="26" t="s">
        <v>68</v>
      </c>
      <c r="BG6017" s="26" t="s">
        <v>68</v>
      </c>
      <c r="BH6017" s="26" t="s">
        <v>146</v>
      </c>
      <c r="BI6017" s="26">
        <v>12</v>
      </c>
      <c r="BJ6017" s="26" t="s">
        <v>217</v>
      </c>
    </row>
    <row r="6018" spans="36:62" x14ac:dyDescent="0.25">
      <c r="AJ6018" s="26">
        <v>1074</v>
      </c>
      <c r="AK6018" s="26">
        <v>2200684</v>
      </c>
      <c r="AL6018" s="264">
        <v>44582.291666666664</v>
      </c>
      <c r="AM6018" s="26" t="s">
        <v>147</v>
      </c>
      <c r="AN6018" s="26" t="s">
        <v>63</v>
      </c>
      <c r="AO6018" s="26" t="s">
        <v>156</v>
      </c>
      <c r="AP6018" s="26" t="s">
        <v>159</v>
      </c>
      <c r="AQ6018" s="26">
        <v>0</v>
      </c>
      <c r="AR6018" s="26">
        <v>90</v>
      </c>
      <c r="AS6018" s="26" t="s">
        <v>151</v>
      </c>
      <c r="AT6018" s="26" t="s">
        <v>77</v>
      </c>
      <c r="AU6018" s="26" t="s">
        <v>63</v>
      </c>
      <c r="AV6018" s="26" t="s">
        <v>63</v>
      </c>
      <c r="AW6018" s="26" t="s">
        <v>63</v>
      </c>
      <c r="AX6018" s="26" t="s">
        <v>63</v>
      </c>
      <c r="AY6018" s="26">
        <v>43.843021999999898</v>
      </c>
      <c r="AZ6018" s="26">
        <v>-101.313293999999</v>
      </c>
      <c r="BA6018" s="26" t="s">
        <v>208</v>
      </c>
      <c r="BB6018" s="26" t="s">
        <v>609</v>
      </c>
      <c r="BC6018" s="26" t="s">
        <v>680</v>
      </c>
      <c r="BD6018" s="26" t="s">
        <v>615</v>
      </c>
      <c r="BE6018" s="26"/>
      <c r="BF6018" s="26" t="s">
        <v>68</v>
      </c>
      <c r="BG6018" s="26" t="s">
        <v>68</v>
      </c>
      <c r="BH6018" s="26" t="s">
        <v>146</v>
      </c>
      <c r="BI6018" s="26">
        <v>12</v>
      </c>
      <c r="BJ6018" s="26" t="s">
        <v>217</v>
      </c>
    </row>
    <row r="6019" spans="36:62" x14ac:dyDescent="0.25">
      <c r="AJ6019" s="26">
        <v>1075</v>
      </c>
      <c r="AK6019" s="26">
        <v>2119455</v>
      </c>
      <c r="AL6019" s="264">
        <v>44556.693055555559</v>
      </c>
      <c r="AM6019" s="26" t="s">
        <v>565</v>
      </c>
      <c r="AN6019" s="26" t="s">
        <v>63</v>
      </c>
      <c r="AO6019" s="26" t="s">
        <v>156</v>
      </c>
      <c r="AP6019" s="26" t="s">
        <v>159</v>
      </c>
      <c r="AQ6019" s="26">
        <v>0</v>
      </c>
      <c r="AR6019" s="26">
        <v>90</v>
      </c>
      <c r="AS6019" s="26" t="s">
        <v>151</v>
      </c>
      <c r="AT6019" s="26" t="s">
        <v>663</v>
      </c>
      <c r="AU6019" s="26" t="s">
        <v>63</v>
      </c>
      <c r="AV6019" s="26" t="s">
        <v>63</v>
      </c>
      <c r="AW6019" s="26" t="s">
        <v>63</v>
      </c>
      <c r="AX6019" s="26" t="s">
        <v>63</v>
      </c>
      <c r="AY6019" s="26">
        <v>43.886474999999898</v>
      </c>
      <c r="AZ6019" s="26">
        <v>-100.845440999999</v>
      </c>
      <c r="BA6019" s="26" t="s">
        <v>158</v>
      </c>
      <c r="BB6019" s="26" t="s">
        <v>611</v>
      </c>
      <c r="BC6019" s="26" t="s">
        <v>667</v>
      </c>
      <c r="BD6019" s="26" t="s">
        <v>615</v>
      </c>
      <c r="BE6019" s="26"/>
      <c r="BF6019" s="26" t="s">
        <v>68</v>
      </c>
      <c r="BG6019" s="26" t="s">
        <v>68</v>
      </c>
      <c r="BH6019" s="26" t="s">
        <v>160</v>
      </c>
      <c r="BI6019" s="26">
        <v>12</v>
      </c>
      <c r="BJ6019" s="26" t="s">
        <v>217</v>
      </c>
    </row>
    <row r="6020" spans="36:62" x14ac:dyDescent="0.25">
      <c r="AJ6020" s="26">
        <v>1076</v>
      </c>
      <c r="AK6020" s="26">
        <v>2201120</v>
      </c>
      <c r="AL6020" s="264">
        <v>44570.931944444441</v>
      </c>
      <c r="AM6020" s="26" t="s">
        <v>147</v>
      </c>
      <c r="AN6020" s="26" t="s">
        <v>63</v>
      </c>
      <c r="AO6020" s="26"/>
      <c r="AP6020" s="26"/>
      <c r="AQ6020" s="26">
        <v>-1</v>
      </c>
      <c r="AR6020" s="26">
        <v>90</v>
      </c>
      <c r="AS6020" s="26" t="s">
        <v>151</v>
      </c>
      <c r="AT6020" s="26" t="s">
        <v>71</v>
      </c>
      <c r="AU6020" s="26" t="s">
        <v>63</v>
      </c>
      <c r="AV6020" s="26" t="s">
        <v>63</v>
      </c>
      <c r="AW6020" s="26" t="s">
        <v>63</v>
      </c>
      <c r="AX6020" s="26" t="s">
        <v>63</v>
      </c>
      <c r="AY6020" s="26">
        <v>43.898952000000001</v>
      </c>
      <c r="AZ6020" s="26">
        <v>-101.099513999999</v>
      </c>
      <c r="BA6020" s="26" t="s">
        <v>208</v>
      </c>
      <c r="BB6020" s="26" t="s">
        <v>609</v>
      </c>
      <c r="BC6020" s="26" t="s">
        <v>167</v>
      </c>
      <c r="BD6020" s="26" t="s">
        <v>154</v>
      </c>
      <c r="BE6020" s="26"/>
      <c r="BF6020" s="26" t="s">
        <v>99</v>
      </c>
      <c r="BG6020" s="26" t="s">
        <v>167</v>
      </c>
      <c r="BH6020" s="26" t="s">
        <v>99</v>
      </c>
      <c r="BI6020" s="26">
        <v>12</v>
      </c>
      <c r="BJ6020" s="26" t="s">
        <v>217</v>
      </c>
    </row>
    <row r="6021" spans="36:62" x14ac:dyDescent="0.25">
      <c r="AJ6021" s="26">
        <v>1077</v>
      </c>
      <c r="AK6021" s="26">
        <v>2118908</v>
      </c>
      <c r="AL6021" s="264">
        <v>44545.569444444445</v>
      </c>
      <c r="AM6021" s="26" t="s">
        <v>147</v>
      </c>
      <c r="AN6021" s="26" t="s">
        <v>63</v>
      </c>
      <c r="AO6021" s="26" t="s">
        <v>156</v>
      </c>
      <c r="AP6021" s="26" t="s">
        <v>159</v>
      </c>
      <c r="AQ6021" s="26">
        <v>0</v>
      </c>
      <c r="AR6021" s="26">
        <v>90</v>
      </c>
      <c r="AS6021" s="26" t="s">
        <v>151</v>
      </c>
      <c r="AT6021" s="26" t="s">
        <v>619</v>
      </c>
      <c r="AU6021" s="26" t="s">
        <v>63</v>
      </c>
      <c r="AV6021" s="26" t="s">
        <v>63</v>
      </c>
      <c r="AW6021" s="26" t="s">
        <v>63</v>
      </c>
      <c r="AX6021" s="26" t="s">
        <v>63</v>
      </c>
      <c r="AY6021" s="26">
        <v>43.843167000000001</v>
      </c>
      <c r="AZ6021" s="26">
        <v>-101.517673</v>
      </c>
      <c r="BA6021" s="26" t="s">
        <v>185</v>
      </c>
      <c r="BB6021" s="26" t="s">
        <v>609</v>
      </c>
      <c r="BC6021" s="26" t="s">
        <v>667</v>
      </c>
      <c r="BD6021" s="26" t="s">
        <v>68</v>
      </c>
      <c r="BE6021" s="26"/>
      <c r="BF6021" s="26" t="s">
        <v>68</v>
      </c>
      <c r="BG6021" s="26" t="s">
        <v>68</v>
      </c>
      <c r="BH6021" s="26" t="s">
        <v>160</v>
      </c>
      <c r="BI6021" s="26">
        <v>12</v>
      </c>
      <c r="BJ6021" s="26" t="s">
        <v>217</v>
      </c>
    </row>
    <row r="6022" spans="36:62" x14ac:dyDescent="0.25">
      <c r="AJ6022" s="26">
        <v>1078</v>
      </c>
      <c r="AK6022" s="26">
        <v>2119658</v>
      </c>
      <c r="AL6022" s="264">
        <v>44556.563888888886</v>
      </c>
      <c r="AM6022" s="26" t="s">
        <v>565</v>
      </c>
      <c r="AN6022" s="26" t="s">
        <v>63</v>
      </c>
      <c r="AO6022" s="26" t="s">
        <v>156</v>
      </c>
      <c r="AP6022" s="26" t="s">
        <v>159</v>
      </c>
      <c r="AQ6022" s="26">
        <v>0</v>
      </c>
      <c r="AR6022" s="26">
        <v>90</v>
      </c>
      <c r="AS6022" s="26" t="s">
        <v>151</v>
      </c>
      <c r="AT6022" s="26" t="s">
        <v>854</v>
      </c>
      <c r="AU6022" s="26" t="s">
        <v>63</v>
      </c>
      <c r="AV6022" s="26" t="s">
        <v>63</v>
      </c>
      <c r="AW6022" s="26" t="s">
        <v>63</v>
      </c>
      <c r="AX6022" s="26" t="s">
        <v>63</v>
      </c>
      <c r="AY6022" s="26">
        <v>43.901159</v>
      </c>
      <c r="AZ6022" s="26">
        <v>-100.933093999999</v>
      </c>
      <c r="BA6022" s="26" t="s">
        <v>185</v>
      </c>
      <c r="BB6022" s="26" t="s">
        <v>611</v>
      </c>
      <c r="BC6022" s="26" t="s">
        <v>761</v>
      </c>
      <c r="BD6022" s="26" t="s">
        <v>615</v>
      </c>
      <c r="BE6022" s="26"/>
      <c r="BF6022" s="26" t="s">
        <v>68</v>
      </c>
      <c r="BG6022" s="26" t="s">
        <v>209</v>
      </c>
      <c r="BH6022" s="26" t="s">
        <v>146</v>
      </c>
      <c r="BI6022" s="26">
        <v>12</v>
      </c>
      <c r="BJ6022" s="26" t="s">
        <v>21</v>
      </c>
    </row>
    <row r="6023" spans="36:62" x14ac:dyDescent="0.25">
      <c r="AJ6023" s="26">
        <v>1079</v>
      </c>
      <c r="AK6023" s="26">
        <v>2119656</v>
      </c>
      <c r="AL6023" s="264">
        <v>44556.513194444444</v>
      </c>
      <c r="AM6023" s="26" t="s">
        <v>565</v>
      </c>
      <c r="AN6023" s="26" t="s">
        <v>63</v>
      </c>
      <c r="AO6023" s="26" t="s">
        <v>156</v>
      </c>
      <c r="AP6023" s="26" t="s">
        <v>1189</v>
      </c>
      <c r="AQ6023" s="26">
        <v>0</v>
      </c>
      <c r="AR6023" s="26">
        <v>83</v>
      </c>
      <c r="AS6023" s="26" t="s">
        <v>151</v>
      </c>
      <c r="AT6023" s="26" t="s">
        <v>854</v>
      </c>
      <c r="AU6023" s="26" t="s">
        <v>63</v>
      </c>
      <c r="AV6023" s="26" t="s">
        <v>63</v>
      </c>
      <c r="AW6023" s="26" t="s">
        <v>63</v>
      </c>
      <c r="AX6023" s="26" t="s">
        <v>63</v>
      </c>
      <c r="AY6023" s="26">
        <v>43.884160000000001</v>
      </c>
      <c r="AZ6023" s="26">
        <v>-100.705859</v>
      </c>
      <c r="BA6023" s="26" t="s">
        <v>485</v>
      </c>
      <c r="BB6023" s="26" t="s">
        <v>609</v>
      </c>
      <c r="BC6023" s="26" t="s">
        <v>761</v>
      </c>
      <c r="BD6023" s="26" t="s">
        <v>615</v>
      </c>
      <c r="BE6023" s="26"/>
      <c r="BF6023" s="26" t="s">
        <v>68</v>
      </c>
      <c r="BG6023" s="26" t="s">
        <v>209</v>
      </c>
      <c r="BH6023" s="26" t="s">
        <v>146</v>
      </c>
      <c r="BI6023" s="26">
        <v>12</v>
      </c>
      <c r="BJ6023" s="26" t="s">
        <v>217</v>
      </c>
    </row>
    <row r="6024" spans="36:62" x14ac:dyDescent="0.25">
      <c r="AJ6024" s="26">
        <v>1080</v>
      </c>
      <c r="AK6024" s="26">
        <v>2119657</v>
      </c>
      <c r="AL6024" s="264">
        <v>44556.541666666664</v>
      </c>
      <c r="AM6024" s="26" t="s">
        <v>565</v>
      </c>
      <c r="AN6024" s="26" t="s">
        <v>63</v>
      </c>
      <c r="AO6024" s="26" t="s">
        <v>156</v>
      </c>
      <c r="AP6024" s="26" t="s">
        <v>1586</v>
      </c>
      <c r="AQ6024" s="26">
        <v>0</v>
      </c>
      <c r="AR6024" s="26">
        <v>83</v>
      </c>
      <c r="AS6024" s="26" t="s">
        <v>151</v>
      </c>
      <c r="AT6024" s="26" t="s">
        <v>854</v>
      </c>
      <c r="AU6024" s="26" t="s">
        <v>63</v>
      </c>
      <c r="AV6024" s="26" t="s">
        <v>63</v>
      </c>
      <c r="AW6024" s="26" t="s">
        <v>63</v>
      </c>
      <c r="AX6024" s="26" t="s">
        <v>63</v>
      </c>
      <c r="AY6024" s="26">
        <v>43.884160000000001</v>
      </c>
      <c r="AZ6024" s="26">
        <v>-100.705859</v>
      </c>
      <c r="BA6024" s="26" t="s">
        <v>483</v>
      </c>
      <c r="BB6024" s="26" t="s">
        <v>826</v>
      </c>
      <c r="BC6024" s="26" t="s">
        <v>1588</v>
      </c>
      <c r="BD6024" s="26" t="s">
        <v>828</v>
      </c>
      <c r="BE6024" s="26" t="s">
        <v>677</v>
      </c>
      <c r="BF6024" s="26" t="s">
        <v>829</v>
      </c>
      <c r="BG6024" s="26" t="s">
        <v>1589</v>
      </c>
      <c r="BH6024" s="26" t="s">
        <v>830</v>
      </c>
      <c r="BI6024" s="26">
        <v>12</v>
      </c>
      <c r="BJ6024" s="26" t="s">
        <v>217</v>
      </c>
    </row>
    <row r="6025" spans="36:62" x14ac:dyDescent="0.25">
      <c r="AJ6025" s="26">
        <v>1081</v>
      </c>
      <c r="AK6025" s="26">
        <v>2200681</v>
      </c>
      <c r="AL6025" s="264">
        <v>44582.68472222222</v>
      </c>
      <c r="AM6025" s="26" t="s">
        <v>147</v>
      </c>
      <c r="AN6025" s="26" t="s">
        <v>63</v>
      </c>
      <c r="AO6025" s="26"/>
      <c r="AP6025" s="26" t="s">
        <v>159</v>
      </c>
      <c r="AQ6025" s="26">
        <v>0</v>
      </c>
      <c r="AR6025" s="26">
        <v>90</v>
      </c>
      <c r="AS6025" s="26" t="s">
        <v>151</v>
      </c>
      <c r="AT6025" s="26" t="s">
        <v>74</v>
      </c>
      <c r="AU6025" s="26" t="s">
        <v>63</v>
      </c>
      <c r="AV6025" s="26" t="s">
        <v>63</v>
      </c>
      <c r="AW6025" s="26" t="s">
        <v>63</v>
      </c>
      <c r="AX6025" s="26" t="s">
        <v>63</v>
      </c>
      <c r="AY6025" s="26">
        <v>43.842730000000003</v>
      </c>
      <c r="AZ6025" s="26">
        <v>-101.291983</v>
      </c>
      <c r="BA6025" s="26" t="s">
        <v>208</v>
      </c>
      <c r="BB6025" s="26" t="s">
        <v>611</v>
      </c>
      <c r="BC6025" s="26" t="s">
        <v>162</v>
      </c>
      <c r="BD6025" s="26" t="s">
        <v>68</v>
      </c>
      <c r="BE6025" s="26"/>
      <c r="BF6025" s="26" t="s">
        <v>68</v>
      </c>
      <c r="BG6025" s="26" t="s">
        <v>68</v>
      </c>
      <c r="BH6025" s="26" t="s">
        <v>146</v>
      </c>
      <c r="BI6025" s="26">
        <v>12</v>
      </c>
      <c r="BJ6025" s="26" t="s">
        <v>19</v>
      </c>
    </row>
    <row r="6026" spans="36:62" x14ac:dyDescent="0.25">
      <c r="AJ6026" s="26">
        <v>1082</v>
      </c>
      <c r="AK6026" s="26">
        <v>2120036</v>
      </c>
      <c r="AL6026" s="264">
        <v>44549.752083333333</v>
      </c>
      <c r="AM6026" s="26" t="s">
        <v>147</v>
      </c>
      <c r="AN6026" s="26" t="s">
        <v>63</v>
      </c>
      <c r="AO6026" s="26" t="s">
        <v>156</v>
      </c>
      <c r="AP6026" s="26" t="s">
        <v>159</v>
      </c>
      <c r="AQ6026" s="26">
        <v>-1</v>
      </c>
      <c r="AR6026" s="26">
        <v>90</v>
      </c>
      <c r="AS6026" s="26" t="s">
        <v>151</v>
      </c>
      <c r="AT6026" s="26" t="s">
        <v>71</v>
      </c>
      <c r="AU6026" s="26" t="s">
        <v>63</v>
      </c>
      <c r="AV6026" s="26" t="s">
        <v>63</v>
      </c>
      <c r="AW6026" s="26" t="s">
        <v>63</v>
      </c>
      <c r="AX6026" s="26" t="s">
        <v>63</v>
      </c>
      <c r="AY6026" s="26">
        <v>43.856577000000001</v>
      </c>
      <c r="AZ6026" s="26">
        <v>-101.196263999999</v>
      </c>
      <c r="BA6026" s="26" t="s">
        <v>208</v>
      </c>
      <c r="BB6026" s="26" t="s">
        <v>609</v>
      </c>
      <c r="BC6026" s="26" t="s">
        <v>68</v>
      </c>
      <c r="BD6026" s="26" t="s">
        <v>68</v>
      </c>
      <c r="BE6026" s="26"/>
      <c r="BF6026" s="26" t="s">
        <v>68</v>
      </c>
      <c r="BG6026" s="26" t="s">
        <v>68</v>
      </c>
      <c r="BH6026" s="26" t="s">
        <v>146</v>
      </c>
      <c r="BI6026" s="26">
        <v>12</v>
      </c>
      <c r="BJ6026" s="26" t="s">
        <v>217</v>
      </c>
    </row>
    <row r="6027" spans="36:62" x14ac:dyDescent="0.25">
      <c r="AJ6027" s="26">
        <v>1083</v>
      </c>
      <c r="AK6027" s="26">
        <v>2120035</v>
      </c>
      <c r="AL6027" s="264">
        <v>44549.752083333333</v>
      </c>
      <c r="AM6027" s="26" t="s">
        <v>147</v>
      </c>
      <c r="AN6027" s="26" t="s">
        <v>63</v>
      </c>
      <c r="AO6027" s="26" t="s">
        <v>156</v>
      </c>
      <c r="AP6027" s="26" t="s">
        <v>159</v>
      </c>
      <c r="AQ6027" s="26">
        <v>-1</v>
      </c>
      <c r="AR6027" s="26">
        <v>90</v>
      </c>
      <c r="AS6027" s="26" t="s">
        <v>151</v>
      </c>
      <c r="AT6027" s="26" t="s">
        <v>71</v>
      </c>
      <c r="AU6027" s="26" t="s">
        <v>63</v>
      </c>
      <c r="AV6027" s="26" t="s">
        <v>63</v>
      </c>
      <c r="AW6027" s="26" t="s">
        <v>63</v>
      </c>
      <c r="AX6027" s="26" t="s">
        <v>63</v>
      </c>
      <c r="AY6027" s="26">
        <v>43.855705</v>
      </c>
      <c r="AZ6027" s="26">
        <v>-101.198053999999</v>
      </c>
      <c r="BA6027" s="26" t="s">
        <v>166</v>
      </c>
      <c r="BB6027" s="26" t="s">
        <v>609</v>
      </c>
      <c r="BC6027" s="26" t="s">
        <v>68</v>
      </c>
      <c r="BD6027" s="26" t="s">
        <v>154</v>
      </c>
      <c r="BE6027" s="26"/>
      <c r="BF6027" s="26" t="s">
        <v>68</v>
      </c>
      <c r="BG6027" s="26" t="s">
        <v>68</v>
      </c>
      <c r="BH6027" s="26" t="s">
        <v>146</v>
      </c>
      <c r="BI6027" s="26">
        <v>12</v>
      </c>
      <c r="BJ6027" s="26" t="s">
        <v>217</v>
      </c>
    </row>
    <row r="6028" spans="36:62" x14ac:dyDescent="0.25">
      <c r="AJ6028" s="26">
        <v>1085</v>
      </c>
      <c r="AK6028" s="26">
        <v>2119778</v>
      </c>
      <c r="AL6028" s="264">
        <v>44555.743055555555</v>
      </c>
      <c r="AM6028" s="26" t="s">
        <v>565</v>
      </c>
      <c r="AN6028" s="26" t="s">
        <v>63</v>
      </c>
      <c r="AO6028" s="26" t="s">
        <v>156</v>
      </c>
      <c r="AP6028" s="26" t="s">
        <v>961</v>
      </c>
      <c r="AQ6028" s="26">
        <v>0</v>
      </c>
      <c r="AR6028" s="26">
        <v>83</v>
      </c>
      <c r="AS6028" s="26" t="s">
        <v>151</v>
      </c>
      <c r="AT6028" s="26" t="s">
        <v>71</v>
      </c>
      <c r="AU6028" s="26" t="s">
        <v>63</v>
      </c>
      <c r="AV6028" s="26" t="s">
        <v>63</v>
      </c>
      <c r="AW6028" s="26" t="s">
        <v>63</v>
      </c>
      <c r="AX6028" s="26" t="s">
        <v>63</v>
      </c>
      <c r="AY6028" s="26">
        <v>43.878504</v>
      </c>
      <c r="AZ6028" s="26">
        <v>-100.705842</v>
      </c>
      <c r="BA6028" s="26" t="s">
        <v>490</v>
      </c>
      <c r="BB6028" s="26" t="s">
        <v>672</v>
      </c>
      <c r="BC6028" s="26" t="s">
        <v>659</v>
      </c>
      <c r="BD6028" s="26" t="s">
        <v>68</v>
      </c>
      <c r="BE6028" s="26" t="s">
        <v>745</v>
      </c>
      <c r="BF6028" s="26" t="s">
        <v>68</v>
      </c>
      <c r="BG6028" s="26" t="s">
        <v>68</v>
      </c>
      <c r="BH6028" s="26" t="s">
        <v>646</v>
      </c>
      <c r="BI6028" s="26">
        <v>12</v>
      </c>
      <c r="BJ6028" s="26" t="s">
        <v>217</v>
      </c>
    </row>
    <row r="6029" spans="36:62" x14ac:dyDescent="0.25">
      <c r="AJ6029" s="26">
        <v>1086</v>
      </c>
      <c r="AK6029" s="26">
        <v>2200198</v>
      </c>
      <c r="AL6029" s="264">
        <v>44569.875</v>
      </c>
      <c r="AM6029" s="26" t="s">
        <v>147</v>
      </c>
      <c r="AN6029" s="26" t="s">
        <v>63</v>
      </c>
      <c r="AO6029" s="26"/>
      <c r="AP6029" s="26"/>
      <c r="AQ6029" s="26">
        <v>-1</v>
      </c>
      <c r="AR6029" s="26">
        <v>90</v>
      </c>
      <c r="AS6029" s="26" t="s">
        <v>151</v>
      </c>
      <c r="AT6029" s="26" t="s">
        <v>71</v>
      </c>
      <c r="AU6029" s="26" t="s">
        <v>63</v>
      </c>
      <c r="AV6029" s="26" t="s">
        <v>63</v>
      </c>
      <c r="AW6029" s="26" t="s">
        <v>63</v>
      </c>
      <c r="AX6029" s="26" t="s">
        <v>63</v>
      </c>
      <c r="AY6029" s="26">
        <v>43.900942999999899</v>
      </c>
      <c r="AZ6029" s="26">
        <v>-101.065504</v>
      </c>
      <c r="BA6029" s="26" t="s">
        <v>185</v>
      </c>
      <c r="BB6029" s="26" t="s">
        <v>611</v>
      </c>
      <c r="BC6029" s="26" t="s">
        <v>167</v>
      </c>
      <c r="BD6029" s="26" t="s">
        <v>167</v>
      </c>
      <c r="BE6029" s="26"/>
      <c r="BF6029" s="26" t="s">
        <v>99</v>
      </c>
      <c r="BG6029" s="26" t="s">
        <v>167</v>
      </c>
      <c r="BH6029" s="26" t="s">
        <v>99</v>
      </c>
      <c r="BI6029" s="26">
        <v>12</v>
      </c>
      <c r="BJ6029" s="26" t="s">
        <v>217</v>
      </c>
    </row>
    <row r="6030" spans="36:62" x14ac:dyDescent="0.25">
      <c r="AJ6030" s="26">
        <v>1087</v>
      </c>
      <c r="AK6030" s="26">
        <v>2200477</v>
      </c>
      <c r="AL6030" s="264">
        <v>44571.427777777775</v>
      </c>
      <c r="AM6030" s="26" t="s">
        <v>565</v>
      </c>
      <c r="AN6030" s="26" t="s">
        <v>63</v>
      </c>
      <c r="AO6030" s="26"/>
      <c r="AP6030" s="26"/>
      <c r="AQ6030" s="26">
        <v>-1</v>
      </c>
      <c r="AR6030" s="26">
        <v>83</v>
      </c>
      <c r="AS6030" s="26" t="s">
        <v>151</v>
      </c>
      <c r="AT6030" s="26" t="s">
        <v>71</v>
      </c>
      <c r="AU6030" s="26" t="s">
        <v>63</v>
      </c>
      <c r="AV6030" s="26" t="s">
        <v>63</v>
      </c>
      <c r="AW6030" s="26" t="s">
        <v>63</v>
      </c>
      <c r="AX6030" s="26" t="s">
        <v>63</v>
      </c>
      <c r="AY6030" s="26">
        <v>43.718252</v>
      </c>
      <c r="AZ6030" s="26">
        <v>-100.682035999999</v>
      </c>
      <c r="BA6030" s="26" t="s">
        <v>166</v>
      </c>
      <c r="BB6030" s="26" t="s">
        <v>157</v>
      </c>
      <c r="BC6030" s="26" t="s">
        <v>167</v>
      </c>
      <c r="BD6030" s="26" t="s">
        <v>154</v>
      </c>
      <c r="BE6030" s="26"/>
      <c r="BF6030" s="26" t="s">
        <v>99</v>
      </c>
      <c r="BG6030" s="26" t="s">
        <v>167</v>
      </c>
      <c r="BH6030" s="26" t="s">
        <v>99</v>
      </c>
      <c r="BI6030" s="26">
        <v>12</v>
      </c>
      <c r="BJ6030" s="26" t="s">
        <v>217</v>
      </c>
    </row>
    <row r="6031" spans="36:62" x14ac:dyDescent="0.25">
      <c r="AJ6031" s="26">
        <v>1088</v>
      </c>
      <c r="AK6031" s="26">
        <v>2200680</v>
      </c>
      <c r="AL6031" s="264">
        <v>44582.361111111109</v>
      </c>
      <c r="AM6031" s="26" t="s">
        <v>147</v>
      </c>
      <c r="AN6031" s="26" t="s">
        <v>63</v>
      </c>
      <c r="AO6031" s="26" t="s">
        <v>156</v>
      </c>
      <c r="AP6031" s="26" t="s">
        <v>159</v>
      </c>
      <c r="AQ6031" s="26">
        <v>0</v>
      </c>
      <c r="AR6031" s="26">
        <v>90</v>
      </c>
      <c r="AS6031" s="26" t="s">
        <v>151</v>
      </c>
      <c r="AT6031" s="26" t="s">
        <v>663</v>
      </c>
      <c r="AU6031" s="26" t="s">
        <v>63</v>
      </c>
      <c r="AV6031" s="26" t="s">
        <v>63</v>
      </c>
      <c r="AW6031" s="26" t="s">
        <v>63</v>
      </c>
      <c r="AX6031" s="26" t="s">
        <v>63</v>
      </c>
      <c r="AY6031" s="26">
        <v>43.851151000000002</v>
      </c>
      <c r="AZ6031" s="26">
        <v>-101.472443999999</v>
      </c>
      <c r="BA6031" s="26" t="s">
        <v>208</v>
      </c>
      <c r="BB6031" s="26" t="s">
        <v>609</v>
      </c>
      <c r="BC6031" s="26" t="s">
        <v>667</v>
      </c>
      <c r="BD6031" s="26" t="s">
        <v>615</v>
      </c>
      <c r="BE6031" s="26"/>
      <c r="BF6031" s="26" t="s">
        <v>68</v>
      </c>
      <c r="BG6031" s="26" t="s">
        <v>68</v>
      </c>
      <c r="BH6031" s="26" t="s">
        <v>160</v>
      </c>
      <c r="BI6031" s="26">
        <v>12</v>
      </c>
      <c r="BJ6031" s="26" t="s">
        <v>217</v>
      </c>
    </row>
    <row r="6032" spans="36:62" x14ac:dyDescent="0.25">
      <c r="AJ6032" s="26">
        <v>1090</v>
      </c>
      <c r="AK6032" s="26">
        <v>2201121</v>
      </c>
      <c r="AL6032" s="264">
        <v>44569.364583333336</v>
      </c>
      <c r="AM6032" s="26" t="s">
        <v>147</v>
      </c>
      <c r="AN6032" s="26" t="s">
        <v>63</v>
      </c>
      <c r="AO6032" s="26"/>
      <c r="AP6032" s="26" t="s">
        <v>159</v>
      </c>
      <c r="AQ6032" s="26">
        <v>0</v>
      </c>
      <c r="AR6032" s="26">
        <v>90</v>
      </c>
      <c r="AS6032" s="26" t="s">
        <v>151</v>
      </c>
      <c r="AT6032" s="26" t="s">
        <v>71</v>
      </c>
      <c r="AU6032" s="26" t="s">
        <v>63</v>
      </c>
      <c r="AV6032" s="26" t="s">
        <v>63</v>
      </c>
      <c r="AW6032" s="26" t="s">
        <v>63</v>
      </c>
      <c r="AX6032" s="26" t="s">
        <v>63</v>
      </c>
      <c r="AY6032" s="26">
        <v>43.839587000000002</v>
      </c>
      <c r="AZ6032" s="26">
        <v>-101.529033999999</v>
      </c>
      <c r="BA6032" s="26" t="s">
        <v>534</v>
      </c>
      <c r="BB6032" s="26" t="s">
        <v>609</v>
      </c>
      <c r="BC6032" s="26" t="s">
        <v>1735</v>
      </c>
      <c r="BD6032" s="26" t="s">
        <v>534</v>
      </c>
      <c r="BE6032" s="26"/>
      <c r="BF6032" s="26" t="s">
        <v>534</v>
      </c>
      <c r="BG6032" s="26" t="s">
        <v>534</v>
      </c>
      <c r="BH6032" s="26" t="s">
        <v>146</v>
      </c>
      <c r="BI6032" s="26">
        <v>12</v>
      </c>
      <c r="BJ6032" s="26" t="s">
        <v>217</v>
      </c>
    </row>
    <row r="6033" spans="36:62" x14ac:dyDescent="0.25">
      <c r="AJ6033" s="26">
        <v>1091</v>
      </c>
      <c r="AK6033" s="26">
        <v>2204276</v>
      </c>
      <c r="AL6033" s="264">
        <v>44658.456944444442</v>
      </c>
      <c r="AM6033" s="26" t="s">
        <v>147</v>
      </c>
      <c r="AN6033" s="26" t="s">
        <v>63</v>
      </c>
      <c r="AO6033" s="26" t="s">
        <v>192</v>
      </c>
      <c r="AP6033" s="26" t="s">
        <v>159</v>
      </c>
      <c r="AQ6033" s="26">
        <v>0</v>
      </c>
      <c r="AR6033" s="26">
        <v>90</v>
      </c>
      <c r="AS6033" s="26" t="s">
        <v>151</v>
      </c>
      <c r="AT6033" s="26" t="s">
        <v>619</v>
      </c>
      <c r="AU6033" s="26" t="s">
        <v>63</v>
      </c>
      <c r="AV6033" s="26" t="s">
        <v>63</v>
      </c>
      <c r="AW6033" s="26" t="s">
        <v>63</v>
      </c>
      <c r="AX6033" s="26" t="s">
        <v>63</v>
      </c>
      <c r="AY6033" s="26">
        <v>43.842812000000002</v>
      </c>
      <c r="AZ6033" s="26">
        <v>-101.517921</v>
      </c>
      <c r="BA6033" s="26" t="s">
        <v>208</v>
      </c>
      <c r="BB6033" s="26" t="s">
        <v>611</v>
      </c>
      <c r="BC6033" s="26" t="s">
        <v>68</v>
      </c>
      <c r="BD6033" s="26" t="s">
        <v>68</v>
      </c>
      <c r="BE6033" s="26"/>
      <c r="BF6033" s="26" t="s">
        <v>68</v>
      </c>
      <c r="BG6033" s="26" t="s">
        <v>68</v>
      </c>
      <c r="BH6033" s="26" t="s">
        <v>160</v>
      </c>
      <c r="BI6033" s="26">
        <v>12</v>
      </c>
      <c r="BJ6033" s="26" t="s">
        <v>21</v>
      </c>
    </row>
    <row r="6034" spans="36:62" x14ac:dyDescent="0.25">
      <c r="AJ6034" s="26">
        <v>1092</v>
      </c>
      <c r="AK6034" s="26">
        <v>2203552</v>
      </c>
      <c r="AL6034" s="264">
        <v>44639.430555555555</v>
      </c>
      <c r="AM6034" s="26" t="s">
        <v>147</v>
      </c>
      <c r="AN6034" s="26" t="s">
        <v>63</v>
      </c>
      <c r="AO6034" s="26" t="s">
        <v>156</v>
      </c>
      <c r="AP6034" s="26" t="s">
        <v>159</v>
      </c>
      <c r="AQ6034" s="26">
        <v>0</v>
      </c>
      <c r="AR6034" s="26">
        <v>90</v>
      </c>
      <c r="AS6034" s="26" t="s">
        <v>151</v>
      </c>
      <c r="AT6034" s="26" t="s">
        <v>71</v>
      </c>
      <c r="AU6034" s="26" t="s">
        <v>69</v>
      </c>
      <c r="AV6034" s="26" t="s">
        <v>63</v>
      </c>
      <c r="AW6034" s="26" t="s">
        <v>69</v>
      </c>
      <c r="AX6034" s="26" t="s">
        <v>63</v>
      </c>
      <c r="AY6034" s="26">
        <v>43.835980999999897</v>
      </c>
      <c r="AZ6034" s="26">
        <v>-101.583483</v>
      </c>
      <c r="BA6034" s="26" t="s">
        <v>158</v>
      </c>
      <c r="BB6034" s="26" t="s">
        <v>611</v>
      </c>
      <c r="BC6034" s="26" t="s">
        <v>1101</v>
      </c>
      <c r="BD6034" s="26" t="s">
        <v>68</v>
      </c>
      <c r="BE6034" s="26"/>
      <c r="BF6034" s="26" t="s">
        <v>68</v>
      </c>
      <c r="BG6034" s="26" t="s">
        <v>68</v>
      </c>
      <c r="BH6034" s="26" t="s">
        <v>160</v>
      </c>
      <c r="BI6034" s="26">
        <v>12</v>
      </c>
      <c r="BJ6034" s="26" t="s">
        <v>217</v>
      </c>
    </row>
    <row r="6035" spans="36:62" x14ac:dyDescent="0.25">
      <c r="AJ6035" s="26">
        <v>1093</v>
      </c>
      <c r="AK6035" s="26">
        <v>2203554</v>
      </c>
      <c r="AL6035" s="264">
        <v>44610.022916666669</v>
      </c>
      <c r="AM6035" s="26" t="s">
        <v>147</v>
      </c>
      <c r="AN6035" s="26" t="s">
        <v>63</v>
      </c>
      <c r="AO6035" s="26" t="s">
        <v>156</v>
      </c>
      <c r="AP6035" s="26" t="s">
        <v>159</v>
      </c>
      <c r="AQ6035" s="26">
        <v>0</v>
      </c>
      <c r="AR6035" s="26">
        <v>90</v>
      </c>
      <c r="AS6035" s="26" t="s">
        <v>151</v>
      </c>
      <c r="AT6035" s="26" t="s">
        <v>71</v>
      </c>
      <c r="AU6035" s="26" t="s">
        <v>63</v>
      </c>
      <c r="AV6035" s="26" t="s">
        <v>63</v>
      </c>
      <c r="AW6035" s="26" t="s">
        <v>63</v>
      </c>
      <c r="AX6035" s="26" t="s">
        <v>63</v>
      </c>
      <c r="AY6035" s="26">
        <v>43.838779000000002</v>
      </c>
      <c r="AZ6035" s="26">
        <v>-101.530456</v>
      </c>
      <c r="BA6035" s="26" t="s">
        <v>158</v>
      </c>
      <c r="BB6035" s="26" t="s">
        <v>611</v>
      </c>
      <c r="BC6035" s="26" t="s">
        <v>680</v>
      </c>
      <c r="BD6035" s="26" t="s">
        <v>68</v>
      </c>
      <c r="BE6035" s="26" t="s">
        <v>816</v>
      </c>
      <c r="BF6035" s="26" t="s">
        <v>68</v>
      </c>
      <c r="BG6035" s="26" t="s">
        <v>68</v>
      </c>
      <c r="BH6035" s="26" t="s">
        <v>1102</v>
      </c>
      <c r="BI6035" s="26">
        <v>12</v>
      </c>
      <c r="BJ6035" s="26" t="s">
        <v>217</v>
      </c>
    </row>
    <row r="6036" spans="36:62" x14ac:dyDescent="0.25">
      <c r="AJ6036" s="26">
        <v>1094</v>
      </c>
      <c r="AK6036" s="26">
        <v>2205043</v>
      </c>
      <c r="AL6036" s="264">
        <v>44681.885416666664</v>
      </c>
      <c r="AM6036" s="26" t="s">
        <v>147</v>
      </c>
      <c r="AN6036" s="26" t="s">
        <v>63</v>
      </c>
      <c r="AO6036" s="26"/>
      <c r="AP6036" s="26"/>
      <c r="AQ6036" s="26">
        <v>-1</v>
      </c>
      <c r="AR6036" s="26">
        <v>44</v>
      </c>
      <c r="AS6036" s="26" t="s">
        <v>1606</v>
      </c>
      <c r="AT6036" s="26" t="s">
        <v>71</v>
      </c>
      <c r="AU6036" s="26" t="s">
        <v>63</v>
      </c>
      <c r="AV6036" s="26" t="s">
        <v>63</v>
      </c>
      <c r="AW6036" s="26" t="s">
        <v>63</v>
      </c>
      <c r="AX6036" s="26" t="s">
        <v>63</v>
      </c>
      <c r="AY6036" s="26">
        <v>43.562311000000001</v>
      </c>
      <c r="AZ6036" s="26">
        <v>-101.361051</v>
      </c>
      <c r="BA6036" s="26" t="s">
        <v>166</v>
      </c>
      <c r="BB6036" s="26" t="s">
        <v>165</v>
      </c>
      <c r="BC6036" s="26" t="s">
        <v>167</v>
      </c>
      <c r="BD6036" s="26" t="s">
        <v>154</v>
      </c>
      <c r="BE6036" s="26"/>
      <c r="BF6036" s="26" t="s">
        <v>99</v>
      </c>
      <c r="BG6036" s="26" t="s">
        <v>167</v>
      </c>
      <c r="BH6036" s="26" t="s">
        <v>99</v>
      </c>
      <c r="BI6036" s="26">
        <v>12</v>
      </c>
      <c r="BJ6036" s="26" t="s">
        <v>217</v>
      </c>
    </row>
    <row r="6037" spans="36:62" x14ac:dyDescent="0.25">
      <c r="AJ6037" s="26">
        <v>1095</v>
      </c>
      <c r="AK6037" s="26">
        <v>2204193</v>
      </c>
      <c r="AL6037" s="264">
        <v>44663.249305555553</v>
      </c>
      <c r="AM6037" s="26" t="s">
        <v>147</v>
      </c>
      <c r="AN6037" s="26" t="s">
        <v>63</v>
      </c>
      <c r="AO6037" s="26"/>
      <c r="AP6037" s="26"/>
      <c r="AQ6037" s="26">
        <v>-1</v>
      </c>
      <c r="AR6037" s="26">
        <v>90</v>
      </c>
      <c r="AS6037" s="26" t="s">
        <v>151</v>
      </c>
      <c r="AT6037" s="26" t="s">
        <v>74</v>
      </c>
      <c r="AU6037" s="26" t="s">
        <v>63</v>
      </c>
      <c r="AV6037" s="26" t="s">
        <v>63</v>
      </c>
      <c r="AW6037" s="26" t="s">
        <v>63</v>
      </c>
      <c r="AX6037" s="26" t="s">
        <v>63</v>
      </c>
      <c r="AY6037" s="26">
        <v>43.884663000000003</v>
      </c>
      <c r="AZ6037" s="26">
        <v>-101.134551</v>
      </c>
      <c r="BA6037" s="26" t="s">
        <v>158</v>
      </c>
      <c r="BB6037" s="26" t="s">
        <v>609</v>
      </c>
      <c r="BC6037" s="26" t="s">
        <v>167</v>
      </c>
      <c r="BD6037" s="26" t="s">
        <v>154</v>
      </c>
      <c r="BE6037" s="26"/>
      <c r="BF6037" s="26" t="s">
        <v>99</v>
      </c>
      <c r="BG6037" s="26" t="s">
        <v>167</v>
      </c>
      <c r="BH6037" s="26" t="s">
        <v>99</v>
      </c>
      <c r="BI6037" s="26">
        <v>12</v>
      </c>
      <c r="BJ6037" s="26" t="s">
        <v>217</v>
      </c>
    </row>
    <row r="6038" spans="36:62" x14ac:dyDescent="0.25">
      <c r="AJ6038" s="26">
        <v>1096</v>
      </c>
      <c r="AK6038" s="26">
        <v>2205931</v>
      </c>
      <c r="AL6038" s="264">
        <v>44703.46875</v>
      </c>
      <c r="AM6038" s="26" t="s">
        <v>147</v>
      </c>
      <c r="AN6038" s="26" t="s">
        <v>63</v>
      </c>
      <c r="AO6038" s="26"/>
      <c r="AP6038" s="26"/>
      <c r="AQ6038" s="26">
        <v>-1</v>
      </c>
      <c r="AR6038" s="26">
        <v>90</v>
      </c>
      <c r="AS6038" s="26" t="s">
        <v>151</v>
      </c>
      <c r="AT6038" s="26" t="s">
        <v>71</v>
      </c>
      <c r="AU6038" s="26" t="s">
        <v>63</v>
      </c>
      <c r="AV6038" s="26" t="s">
        <v>63</v>
      </c>
      <c r="AW6038" s="26" t="s">
        <v>63</v>
      </c>
      <c r="AX6038" s="26" t="s">
        <v>63</v>
      </c>
      <c r="AY6038" s="26">
        <v>43.8511969999999</v>
      </c>
      <c r="AZ6038" s="26">
        <v>-101.380925</v>
      </c>
      <c r="BA6038" s="26" t="s">
        <v>166</v>
      </c>
      <c r="BB6038" s="26" t="s">
        <v>611</v>
      </c>
      <c r="BC6038" s="26" t="s">
        <v>167</v>
      </c>
      <c r="BD6038" s="26" t="s">
        <v>154</v>
      </c>
      <c r="BE6038" s="26"/>
      <c r="BF6038" s="26" t="s">
        <v>99</v>
      </c>
      <c r="BG6038" s="26" t="s">
        <v>167</v>
      </c>
      <c r="BH6038" s="26" t="s">
        <v>99</v>
      </c>
      <c r="BI6038" s="26">
        <v>12</v>
      </c>
      <c r="BJ6038" s="26" t="s">
        <v>217</v>
      </c>
    </row>
    <row r="6039" spans="36:62" x14ac:dyDescent="0.25">
      <c r="AJ6039" s="26">
        <v>1097</v>
      </c>
      <c r="AK6039" s="26">
        <v>2201876</v>
      </c>
      <c r="AL6039" s="264">
        <v>44609.590277777781</v>
      </c>
      <c r="AM6039" s="26" t="s">
        <v>565</v>
      </c>
      <c r="AN6039" s="26" t="s">
        <v>63</v>
      </c>
      <c r="AO6039" s="26" t="s">
        <v>156</v>
      </c>
      <c r="AP6039" s="26" t="s">
        <v>159</v>
      </c>
      <c r="AQ6039" s="26">
        <v>0</v>
      </c>
      <c r="AR6039" s="26">
        <v>90</v>
      </c>
      <c r="AS6039" s="26" t="s">
        <v>151</v>
      </c>
      <c r="AT6039" s="26" t="s">
        <v>71</v>
      </c>
      <c r="AU6039" s="26" t="s">
        <v>63</v>
      </c>
      <c r="AV6039" s="26" t="s">
        <v>63</v>
      </c>
      <c r="AW6039" s="26" t="s">
        <v>63</v>
      </c>
      <c r="AX6039" s="26" t="s">
        <v>63</v>
      </c>
      <c r="AY6039" s="26">
        <v>43.887177999999899</v>
      </c>
      <c r="AZ6039" s="26">
        <v>-100.883410999999</v>
      </c>
      <c r="BA6039" s="26" t="s">
        <v>166</v>
      </c>
      <c r="BB6039" s="26" t="s">
        <v>611</v>
      </c>
      <c r="BC6039" s="26" t="s">
        <v>68</v>
      </c>
      <c r="BD6039" s="26" t="s">
        <v>68</v>
      </c>
      <c r="BE6039" s="26"/>
      <c r="BF6039" s="26" t="s">
        <v>68</v>
      </c>
      <c r="BG6039" s="26" t="s">
        <v>68</v>
      </c>
      <c r="BH6039" s="26" t="s">
        <v>146</v>
      </c>
      <c r="BI6039" s="26">
        <v>12</v>
      </c>
      <c r="BJ6039" s="26" t="s">
        <v>217</v>
      </c>
    </row>
    <row r="6040" spans="36:62" x14ac:dyDescent="0.25">
      <c r="AJ6040" s="26">
        <v>1098</v>
      </c>
      <c r="AK6040" s="26">
        <v>2206284</v>
      </c>
      <c r="AL6040" s="264">
        <v>44707.871527777781</v>
      </c>
      <c r="AM6040" s="26" t="s">
        <v>147</v>
      </c>
      <c r="AN6040" s="26" t="s">
        <v>63</v>
      </c>
      <c r="AO6040" s="26"/>
      <c r="AP6040" s="26"/>
      <c r="AQ6040" s="26">
        <v>-1</v>
      </c>
      <c r="AR6040" s="26">
        <v>90</v>
      </c>
      <c r="AS6040" s="26" t="s">
        <v>151</v>
      </c>
      <c r="AT6040" s="26" t="s">
        <v>71</v>
      </c>
      <c r="AU6040" s="26" t="s">
        <v>63</v>
      </c>
      <c r="AV6040" s="26" t="s">
        <v>63</v>
      </c>
      <c r="AW6040" s="26" t="s">
        <v>63</v>
      </c>
      <c r="AX6040" s="26" t="s">
        <v>63</v>
      </c>
      <c r="AY6040" s="26">
        <v>43.842962999999898</v>
      </c>
      <c r="AZ6040" s="26">
        <v>-101.289528</v>
      </c>
      <c r="BA6040" s="26" t="s">
        <v>485</v>
      </c>
      <c r="BB6040" s="26" t="s">
        <v>609</v>
      </c>
      <c r="BC6040" s="26" t="s">
        <v>167</v>
      </c>
      <c r="BD6040" s="26" t="s">
        <v>154</v>
      </c>
      <c r="BE6040" s="26"/>
      <c r="BF6040" s="26" t="s">
        <v>99</v>
      </c>
      <c r="BG6040" s="26" t="s">
        <v>167</v>
      </c>
      <c r="BH6040" s="26" t="s">
        <v>99</v>
      </c>
      <c r="BI6040" s="26">
        <v>12</v>
      </c>
      <c r="BJ6040" s="26" t="s">
        <v>217</v>
      </c>
    </row>
    <row r="6041" spans="36:62" x14ac:dyDescent="0.25">
      <c r="AJ6041" s="26">
        <v>1099</v>
      </c>
      <c r="AK6041" s="26">
        <v>2204315</v>
      </c>
      <c r="AL6041" s="264">
        <v>44664.395833333336</v>
      </c>
      <c r="AM6041" s="26" t="s">
        <v>147</v>
      </c>
      <c r="AN6041" s="26" t="s">
        <v>63</v>
      </c>
      <c r="AO6041" s="26" t="s">
        <v>156</v>
      </c>
      <c r="AP6041" s="26" t="s">
        <v>159</v>
      </c>
      <c r="AQ6041" s="26">
        <v>0</v>
      </c>
      <c r="AR6041" s="26">
        <v>90</v>
      </c>
      <c r="AS6041" s="26" t="s">
        <v>151</v>
      </c>
      <c r="AT6041" s="26" t="s">
        <v>619</v>
      </c>
      <c r="AU6041" s="26" t="s">
        <v>63</v>
      </c>
      <c r="AV6041" s="26" t="s">
        <v>63</v>
      </c>
      <c r="AW6041" s="26" t="s">
        <v>63</v>
      </c>
      <c r="AX6041" s="26" t="s">
        <v>63</v>
      </c>
      <c r="AY6041" s="26">
        <v>43.851649000000002</v>
      </c>
      <c r="AZ6041" s="26">
        <v>-101.421126999999</v>
      </c>
      <c r="BA6041" s="26" t="s">
        <v>494</v>
      </c>
      <c r="BB6041" s="26" t="s">
        <v>611</v>
      </c>
      <c r="BC6041" s="26" t="s">
        <v>68</v>
      </c>
      <c r="BD6041" s="26" t="s">
        <v>68</v>
      </c>
      <c r="BE6041" s="26"/>
      <c r="BF6041" s="26" t="s">
        <v>215</v>
      </c>
      <c r="BG6041" s="26" t="s">
        <v>68</v>
      </c>
      <c r="BH6041" s="26" t="s">
        <v>160</v>
      </c>
      <c r="BI6041" s="26">
        <v>12</v>
      </c>
      <c r="BJ6041" s="26" t="s">
        <v>217</v>
      </c>
    </row>
    <row r="6042" spans="36:62" x14ac:dyDescent="0.25">
      <c r="AJ6042" s="26">
        <v>1100</v>
      </c>
      <c r="AK6042" s="26">
        <v>2206360</v>
      </c>
      <c r="AL6042" s="264">
        <v>44710.224999999999</v>
      </c>
      <c r="AM6042" s="26" t="s">
        <v>147</v>
      </c>
      <c r="AN6042" s="26" t="s">
        <v>63</v>
      </c>
      <c r="AO6042" s="26"/>
      <c r="AP6042" s="26"/>
      <c r="AQ6042" s="26">
        <v>-1</v>
      </c>
      <c r="AR6042" s="26">
        <v>90</v>
      </c>
      <c r="AS6042" s="26" t="s">
        <v>151</v>
      </c>
      <c r="AT6042" s="26" t="s">
        <v>71</v>
      </c>
      <c r="AU6042" s="26" t="s">
        <v>63</v>
      </c>
      <c r="AV6042" s="26" t="s">
        <v>63</v>
      </c>
      <c r="AW6042" s="26" t="s">
        <v>63</v>
      </c>
      <c r="AX6042" s="26" t="s">
        <v>63</v>
      </c>
      <c r="AY6042" s="26">
        <v>43.851509</v>
      </c>
      <c r="AZ6042" s="26">
        <v>-101.430920999999</v>
      </c>
      <c r="BA6042" s="26" t="s">
        <v>158</v>
      </c>
      <c r="BB6042" s="26" t="s">
        <v>611</v>
      </c>
      <c r="BC6042" s="26" t="s">
        <v>167</v>
      </c>
      <c r="BD6042" s="26" t="s">
        <v>154</v>
      </c>
      <c r="BE6042" s="26"/>
      <c r="BF6042" s="26" t="s">
        <v>99</v>
      </c>
      <c r="BG6042" s="26" t="s">
        <v>167</v>
      </c>
      <c r="BH6042" s="26" t="s">
        <v>99</v>
      </c>
      <c r="BI6042" s="26">
        <v>12</v>
      </c>
      <c r="BJ6042" s="26" t="s">
        <v>217</v>
      </c>
    </row>
    <row r="6043" spans="36:62" x14ac:dyDescent="0.25">
      <c r="AJ6043" s="26">
        <v>1101</v>
      </c>
      <c r="AK6043" s="26">
        <v>2202224</v>
      </c>
      <c r="AL6043" s="264">
        <v>44610.759722222225</v>
      </c>
      <c r="AM6043" s="26" t="s">
        <v>147</v>
      </c>
      <c r="AN6043" s="26" t="s">
        <v>63</v>
      </c>
      <c r="AO6043" s="26" t="s">
        <v>156</v>
      </c>
      <c r="AP6043" s="26" t="s">
        <v>159</v>
      </c>
      <c r="AQ6043" s="26">
        <v>0</v>
      </c>
      <c r="AR6043" s="26">
        <v>90</v>
      </c>
      <c r="AS6043" s="26" t="s">
        <v>151</v>
      </c>
      <c r="AT6043" s="26" t="s">
        <v>71</v>
      </c>
      <c r="AU6043" s="26" t="s">
        <v>63</v>
      </c>
      <c r="AV6043" s="26" t="s">
        <v>63</v>
      </c>
      <c r="AW6043" s="26" t="s">
        <v>63</v>
      </c>
      <c r="AX6043" s="26" t="s">
        <v>63</v>
      </c>
      <c r="AY6043" s="26">
        <v>43.839894999999899</v>
      </c>
      <c r="AZ6043" s="26">
        <v>-101.527832</v>
      </c>
      <c r="BA6043" s="26" t="s">
        <v>529</v>
      </c>
      <c r="BB6043" s="26" t="s">
        <v>609</v>
      </c>
      <c r="BC6043" s="26" t="s">
        <v>1109</v>
      </c>
      <c r="BD6043" s="26" t="s">
        <v>759</v>
      </c>
      <c r="BE6043" s="26"/>
      <c r="BF6043" s="26" t="s">
        <v>759</v>
      </c>
      <c r="BG6043" s="26" t="s">
        <v>1110</v>
      </c>
      <c r="BH6043" s="26" t="s">
        <v>1111</v>
      </c>
      <c r="BI6043" s="26">
        <v>12</v>
      </c>
      <c r="BJ6043" s="26" t="s">
        <v>217</v>
      </c>
    </row>
    <row r="6044" spans="36:62" x14ac:dyDescent="0.25">
      <c r="AJ6044" s="26">
        <v>1104</v>
      </c>
      <c r="AK6044" s="26">
        <v>2202552</v>
      </c>
      <c r="AL6044" s="264">
        <v>44625.481249999997</v>
      </c>
      <c r="AM6044" s="26" t="s">
        <v>565</v>
      </c>
      <c r="AN6044" s="26" t="s">
        <v>63</v>
      </c>
      <c r="AO6044" s="26" t="s">
        <v>156</v>
      </c>
      <c r="AP6044" s="26" t="s">
        <v>159</v>
      </c>
      <c r="AQ6044" s="26">
        <v>0</v>
      </c>
      <c r="AR6044" s="26">
        <v>90</v>
      </c>
      <c r="AS6044" s="26" t="s">
        <v>151</v>
      </c>
      <c r="AT6044" s="26" t="s">
        <v>663</v>
      </c>
      <c r="AU6044" s="26" t="s">
        <v>63</v>
      </c>
      <c r="AV6044" s="26" t="s">
        <v>63</v>
      </c>
      <c r="AW6044" s="26" t="s">
        <v>63</v>
      </c>
      <c r="AX6044" s="26" t="s">
        <v>63</v>
      </c>
      <c r="AY6044" s="26">
        <v>43.883260999999898</v>
      </c>
      <c r="AZ6044" s="26">
        <v>-100.702922999999</v>
      </c>
      <c r="BA6044" s="26" t="s">
        <v>166</v>
      </c>
      <c r="BB6044" s="26" t="s">
        <v>609</v>
      </c>
      <c r="BC6044" s="26" t="s">
        <v>614</v>
      </c>
      <c r="BD6044" s="26" t="s">
        <v>615</v>
      </c>
      <c r="BE6044" s="26"/>
      <c r="BF6044" s="26" t="s">
        <v>68</v>
      </c>
      <c r="BG6044" s="26" t="s">
        <v>68</v>
      </c>
      <c r="BH6044" s="26" t="s">
        <v>160</v>
      </c>
      <c r="BI6044" s="26">
        <v>12</v>
      </c>
      <c r="BJ6044" s="26" t="s">
        <v>217</v>
      </c>
    </row>
    <row r="6045" spans="36:62" x14ac:dyDescent="0.25">
      <c r="AJ6045" s="26">
        <v>1105</v>
      </c>
      <c r="AK6045" s="26">
        <v>2202763</v>
      </c>
      <c r="AL6045" s="264">
        <v>44625.401388888888</v>
      </c>
      <c r="AM6045" s="26" t="s">
        <v>147</v>
      </c>
      <c r="AN6045" s="26" t="s">
        <v>63</v>
      </c>
      <c r="AO6045" s="26" t="s">
        <v>156</v>
      </c>
      <c r="AP6045" s="26" t="s">
        <v>159</v>
      </c>
      <c r="AQ6045" s="26">
        <v>0</v>
      </c>
      <c r="AR6045" s="26">
        <v>90</v>
      </c>
      <c r="AS6045" s="26" t="s">
        <v>151</v>
      </c>
      <c r="AT6045" s="26" t="s">
        <v>663</v>
      </c>
      <c r="AU6045" s="26" t="s">
        <v>63</v>
      </c>
      <c r="AV6045" s="26" t="s">
        <v>63</v>
      </c>
      <c r="AW6045" s="26" t="s">
        <v>63</v>
      </c>
      <c r="AX6045" s="26" t="s">
        <v>63</v>
      </c>
      <c r="AY6045" s="26">
        <v>43.836381000000003</v>
      </c>
      <c r="AZ6045" s="26">
        <v>-101.540863999999</v>
      </c>
      <c r="BA6045" s="26" t="s">
        <v>158</v>
      </c>
      <c r="BB6045" s="26" t="s">
        <v>609</v>
      </c>
      <c r="BC6045" s="26" t="s">
        <v>68</v>
      </c>
      <c r="BD6045" s="26" t="s">
        <v>615</v>
      </c>
      <c r="BE6045" s="26"/>
      <c r="BF6045" s="26" t="s">
        <v>68</v>
      </c>
      <c r="BG6045" s="26" t="s">
        <v>209</v>
      </c>
      <c r="BH6045" s="26" t="s">
        <v>146</v>
      </c>
      <c r="BI6045" s="26">
        <v>12</v>
      </c>
      <c r="BJ6045" s="26" t="s">
        <v>21</v>
      </c>
    </row>
    <row r="6046" spans="36:62" x14ac:dyDescent="0.25">
      <c r="AJ6046" s="26">
        <v>1106</v>
      </c>
      <c r="AK6046" s="26">
        <v>2202686</v>
      </c>
      <c r="AL6046" s="264">
        <v>44625.375</v>
      </c>
      <c r="AM6046" s="26" t="s">
        <v>565</v>
      </c>
      <c r="AN6046" s="26" t="s">
        <v>63</v>
      </c>
      <c r="AO6046" s="26" t="s">
        <v>156</v>
      </c>
      <c r="AP6046" s="26" t="s">
        <v>159</v>
      </c>
      <c r="AQ6046" s="26">
        <v>0</v>
      </c>
      <c r="AR6046" s="26">
        <v>90</v>
      </c>
      <c r="AS6046" s="26" t="s">
        <v>151</v>
      </c>
      <c r="AT6046" s="26" t="s">
        <v>663</v>
      </c>
      <c r="AU6046" s="26" t="s">
        <v>63</v>
      </c>
      <c r="AV6046" s="26" t="s">
        <v>63</v>
      </c>
      <c r="AW6046" s="26" t="s">
        <v>63</v>
      </c>
      <c r="AX6046" s="26" t="s">
        <v>63</v>
      </c>
      <c r="AY6046" s="26">
        <v>43.901198000000001</v>
      </c>
      <c r="AZ6046" s="26">
        <v>-101.051850999999</v>
      </c>
      <c r="BA6046" s="26" t="s">
        <v>208</v>
      </c>
      <c r="BB6046" s="26" t="s">
        <v>609</v>
      </c>
      <c r="BC6046" s="26" t="s">
        <v>667</v>
      </c>
      <c r="BD6046" s="26" t="s">
        <v>615</v>
      </c>
      <c r="BE6046" s="26"/>
      <c r="BF6046" s="26" t="s">
        <v>68</v>
      </c>
      <c r="BG6046" s="26" t="s">
        <v>68</v>
      </c>
      <c r="BH6046" s="26" t="s">
        <v>160</v>
      </c>
      <c r="BI6046" s="26">
        <v>12</v>
      </c>
      <c r="BJ6046" s="26" t="s">
        <v>217</v>
      </c>
    </row>
    <row r="6047" spans="36:62" x14ac:dyDescent="0.25">
      <c r="AJ6047" s="26">
        <v>1107</v>
      </c>
      <c r="AK6047" s="26">
        <v>2203555</v>
      </c>
      <c r="AL6047" s="264">
        <v>44649.672222222223</v>
      </c>
      <c r="AM6047" s="26" t="s">
        <v>147</v>
      </c>
      <c r="AN6047" s="26" t="s">
        <v>63</v>
      </c>
      <c r="AO6047" s="26" t="s">
        <v>156</v>
      </c>
      <c r="AP6047" s="26" t="s">
        <v>159</v>
      </c>
      <c r="AQ6047" s="26">
        <v>0</v>
      </c>
      <c r="AR6047" s="26">
        <v>90</v>
      </c>
      <c r="AS6047" s="26" t="s">
        <v>151</v>
      </c>
      <c r="AT6047" s="26" t="s">
        <v>619</v>
      </c>
      <c r="AU6047" s="26" t="s">
        <v>63</v>
      </c>
      <c r="AV6047" s="26" t="s">
        <v>63</v>
      </c>
      <c r="AW6047" s="26" t="s">
        <v>63</v>
      </c>
      <c r="AX6047" s="26" t="s">
        <v>63</v>
      </c>
      <c r="AY6047" s="26">
        <v>43.85145</v>
      </c>
      <c r="AZ6047" s="26">
        <v>-101.380955999999</v>
      </c>
      <c r="BA6047" s="26" t="s">
        <v>185</v>
      </c>
      <c r="BB6047" s="26" t="s">
        <v>609</v>
      </c>
      <c r="BC6047" s="26" t="s">
        <v>68</v>
      </c>
      <c r="BD6047" s="26" t="s">
        <v>68</v>
      </c>
      <c r="BE6047" s="26"/>
      <c r="BF6047" s="26" t="s">
        <v>68</v>
      </c>
      <c r="BG6047" s="26" t="s">
        <v>68</v>
      </c>
      <c r="BH6047" s="26" t="s">
        <v>160</v>
      </c>
      <c r="BI6047" s="26">
        <v>12</v>
      </c>
      <c r="BJ6047" s="26" t="s">
        <v>217</v>
      </c>
    </row>
    <row r="6048" spans="36:62" x14ac:dyDescent="0.25">
      <c r="AJ6048" s="26">
        <v>1108</v>
      </c>
      <c r="AK6048" s="26">
        <v>2203637</v>
      </c>
      <c r="AL6048" s="264">
        <v>44650.168055555558</v>
      </c>
      <c r="AM6048" s="26" t="s">
        <v>565</v>
      </c>
      <c r="AN6048" s="26" t="s">
        <v>63</v>
      </c>
      <c r="AO6048" s="26" t="s">
        <v>156</v>
      </c>
      <c r="AP6048" s="26" t="s">
        <v>944</v>
      </c>
      <c r="AQ6048" s="26">
        <v>0</v>
      </c>
      <c r="AR6048" s="26">
        <v>90</v>
      </c>
      <c r="AS6048" s="26" t="s">
        <v>151</v>
      </c>
      <c r="AT6048" s="26" t="s">
        <v>74</v>
      </c>
      <c r="AU6048" s="26" t="s">
        <v>63</v>
      </c>
      <c r="AV6048" s="26" t="s">
        <v>63</v>
      </c>
      <c r="AW6048" s="26" t="s">
        <v>63</v>
      </c>
      <c r="AX6048" s="26" t="s">
        <v>63</v>
      </c>
      <c r="AY6048" s="26">
        <v>43.883276000000002</v>
      </c>
      <c r="AZ6048" s="26">
        <v>-100.718755999999</v>
      </c>
      <c r="BA6048" s="26" t="s">
        <v>208</v>
      </c>
      <c r="BB6048" s="26" t="s">
        <v>611</v>
      </c>
      <c r="BC6048" s="26" t="s">
        <v>162</v>
      </c>
      <c r="BD6048" s="26" t="s">
        <v>615</v>
      </c>
      <c r="BE6048" s="26"/>
      <c r="BF6048" s="26" t="s">
        <v>68</v>
      </c>
      <c r="BG6048" s="26" t="s">
        <v>209</v>
      </c>
      <c r="BH6048" s="26" t="s">
        <v>146</v>
      </c>
      <c r="BI6048" s="26">
        <v>12</v>
      </c>
      <c r="BJ6048" s="26" t="s">
        <v>217</v>
      </c>
    </row>
    <row r="6049" spans="36:62" x14ac:dyDescent="0.25">
      <c r="AJ6049" s="26">
        <v>1109</v>
      </c>
      <c r="AK6049" s="26">
        <v>2203653</v>
      </c>
      <c r="AL6049" s="264">
        <v>44628.333333333336</v>
      </c>
      <c r="AM6049" s="26" t="s">
        <v>147</v>
      </c>
      <c r="AN6049" s="26" t="s">
        <v>63</v>
      </c>
      <c r="AO6049" s="26" t="s">
        <v>156</v>
      </c>
      <c r="AP6049" s="26" t="s">
        <v>1189</v>
      </c>
      <c r="AQ6049" s="26">
        <v>0</v>
      </c>
      <c r="AR6049" s="26">
        <v>248</v>
      </c>
      <c r="AS6049" s="26" t="s">
        <v>151</v>
      </c>
      <c r="AT6049" s="26" t="s">
        <v>74</v>
      </c>
      <c r="AU6049" s="26" t="s">
        <v>63</v>
      </c>
      <c r="AV6049" s="26" t="s">
        <v>63</v>
      </c>
      <c r="AW6049" s="26" t="s">
        <v>63</v>
      </c>
      <c r="AX6049" s="26" t="s">
        <v>63</v>
      </c>
      <c r="AY6049" s="26">
        <v>43.8387999999999</v>
      </c>
      <c r="AZ6049" s="26">
        <v>-101.51152</v>
      </c>
      <c r="BA6049" s="26" t="s">
        <v>158</v>
      </c>
      <c r="BB6049" s="26" t="s">
        <v>611</v>
      </c>
      <c r="BC6049" s="26" t="s">
        <v>614</v>
      </c>
      <c r="BD6049" s="26" t="s">
        <v>615</v>
      </c>
      <c r="BE6049" s="26"/>
      <c r="BF6049" s="26" t="s">
        <v>68</v>
      </c>
      <c r="BG6049" s="26" t="s">
        <v>68</v>
      </c>
      <c r="BH6049" s="26" t="s">
        <v>146</v>
      </c>
      <c r="BI6049" s="26">
        <v>12</v>
      </c>
      <c r="BJ6049" s="26" t="s">
        <v>217</v>
      </c>
    </row>
    <row r="6050" spans="36:62" x14ac:dyDescent="0.25">
      <c r="AJ6050" s="26">
        <v>1110</v>
      </c>
      <c r="AK6050" s="26">
        <v>2203962</v>
      </c>
      <c r="AL6050" s="264">
        <v>44651.898611111108</v>
      </c>
      <c r="AM6050" s="26" t="s">
        <v>147</v>
      </c>
      <c r="AN6050" s="26" t="s">
        <v>63</v>
      </c>
      <c r="AO6050" s="26" t="s">
        <v>156</v>
      </c>
      <c r="AP6050" s="26" t="s">
        <v>856</v>
      </c>
      <c r="AQ6050" s="26">
        <v>0</v>
      </c>
      <c r="AR6050" s="26">
        <v>90</v>
      </c>
      <c r="AS6050" s="26" t="s">
        <v>151</v>
      </c>
      <c r="AT6050" s="26" t="s">
        <v>74</v>
      </c>
      <c r="AU6050" s="26" t="s">
        <v>63</v>
      </c>
      <c r="AV6050" s="26" t="s">
        <v>63</v>
      </c>
      <c r="AW6050" s="26" t="s">
        <v>63</v>
      </c>
      <c r="AX6050" s="26" t="s">
        <v>63</v>
      </c>
      <c r="AY6050" s="26">
        <v>43.859608999999899</v>
      </c>
      <c r="AZ6050" s="26">
        <v>-101.189459999999</v>
      </c>
      <c r="BA6050" s="26" t="s">
        <v>530</v>
      </c>
      <c r="BB6050" s="26" t="s">
        <v>611</v>
      </c>
      <c r="BC6050" s="26" t="s">
        <v>629</v>
      </c>
      <c r="BD6050" s="26" t="s">
        <v>68</v>
      </c>
      <c r="BE6050" s="26"/>
      <c r="BF6050" s="26" t="s">
        <v>68</v>
      </c>
      <c r="BG6050" s="26" t="s">
        <v>68</v>
      </c>
      <c r="BH6050" s="26" t="s">
        <v>646</v>
      </c>
      <c r="BI6050" s="26">
        <v>12</v>
      </c>
      <c r="BJ6050" s="26" t="s">
        <v>217</v>
      </c>
    </row>
    <row r="6051" spans="36:62" x14ac:dyDescent="0.25">
      <c r="AJ6051" s="26">
        <v>1111</v>
      </c>
      <c r="AK6051" s="26">
        <v>2205681</v>
      </c>
      <c r="AL6051" s="264">
        <v>44610.470833333333</v>
      </c>
      <c r="AM6051" s="26" t="s">
        <v>565</v>
      </c>
      <c r="AN6051" s="26" t="s">
        <v>63</v>
      </c>
      <c r="AO6051" s="26" t="s">
        <v>156</v>
      </c>
      <c r="AP6051" s="26" t="s">
        <v>159</v>
      </c>
      <c r="AQ6051" s="26">
        <v>0</v>
      </c>
      <c r="AR6051" s="26">
        <v>90</v>
      </c>
      <c r="AS6051" s="26" t="s">
        <v>151</v>
      </c>
      <c r="AT6051" s="26" t="s">
        <v>216</v>
      </c>
      <c r="AU6051" s="26" t="s">
        <v>63</v>
      </c>
      <c r="AV6051" s="26" t="s">
        <v>63</v>
      </c>
      <c r="AW6051" s="26" t="s">
        <v>63</v>
      </c>
      <c r="AX6051" s="26" t="s">
        <v>63</v>
      </c>
      <c r="AY6051" s="26">
        <v>43.886533999999898</v>
      </c>
      <c r="AZ6051" s="26">
        <v>-100.812568999999</v>
      </c>
      <c r="BA6051" s="26" t="s">
        <v>208</v>
      </c>
      <c r="BB6051" s="26" t="s">
        <v>611</v>
      </c>
      <c r="BC6051" s="26" t="s">
        <v>68</v>
      </c>
      <c r="BD6051" s="26" t="s">
        <v>68</v>
      </c>
      <c r="BE6051" s="26"/>
      <c r="BF6051" s="26" t="s">
        <v>891</v>
      </c>
      <c r="BG6051" s="26" t="s">
        <v>68</v>
      </c>
      <c r="BH6051" s="26" t="s">
        <v>146</v>
      </c>
      <c r="BI6051" s="26">
        <v>12</v>
      </c>
      <c r="BJ6051" s="26" t="s">
        <v>217</v>
      </c>
    </row>
    <row r="6052" spans="36:62" x14ac:dyDescent="0.25">
      <c r="AJ6052" s="26">
        <v>1112</v>
      </c>
      <c r="AK6052" s="26">
        <v>2204314</v>
      </c>
      <c r="AL6052" s="264">
        <v>44658.736111111109</v>
      </c>
      <c r="AM6052" s="26" t="s">
        <v>147</v>
      </c>
      <c r="AN6052" s="26" t="s">
        <v>63</v>
      </c>
      <c r="AO6052" s="26" t="s">
        <v>156</v>
      </c>
      <c r="AP6052" s="26" t="s">
        <v>159</v>
      </c>
      <c r="AQ6052" s="26">
        <v>0</v>
      </c>
      <c r="AR6052" s="26">
        <v>90</v>
      </c>
      <c r="AS6052" s="26" t="s">
        <v>151</v>
      </c>
      <c r="AT6052" s="26" t="s">
        <v>619</v>
      </c>
      <c r="AU6052" s="26" t="s">
        <v>63</v>
      </c>
      <c r="AV6052" s="26" t="s">
        <v>63</v>
      </c>
      <c r="AW6052" s="26" t="s">
        <v>63</v>
      </c>
      <c r="AX6052" s="26" t="s">
        <v>63</v>
      </c>
      <c r="AY6052" s="26">
        <v>43.895166000000003</v>
      </c>
      <c r="AZ6052" s="26">
        <v>-101.113174999999</v>
      </c>
      <c r="BA6052" s="26" t="s">
        <v>185</v>
      </c>
      <c r="BB6052" s="26" t="s">
        <v>611</v>
      </c>
      <c r="BC6052" s="26" t="s">
        <v>667</v>
      </c>
      <c r="BD6052" s="26" t="s">
        <v>68</v>
      </c>
      <c r="BE6052" s="26"/>
      <c r="BF6052" s="26" t="s">
        <v>68</v>
      </c>
      <c r="BG6052" s="26" t="s">
        <v>68</v>
      </c>
      <c r="BH6052" s="26" t="s">
        <v>160</v>
      </c>
      <c r="BI6052" s="26">
        <v>12</v>
      </c>
      <c r="BJ6052" s="26" t="s">
        <v>217</v>
      </c>
    </row>
    <row r="6053" spans="36:62" x14ac:dyDescent="0.25">
      <c r="AJ6053" s="26">
        <v>1113</v>
      </c>
      <c r="AK6053" s="26">
        <v>2204737</v>
      </c>
      <c r="AL6053" s="264">
        <v>44664.638194444444</v>
      </c>
      <c r="AM6053" s="26" t="s">
        <v>147</v>
      </c>
      <c r="AN6053" s="26" t="s">
        <v>63</v>
      </c>
      <c r="AO6053" s="26" t="s">
        <v>156</v>
      </c>
      <c r="AP6053" s="26" t="s">
        <v>159</v>
      </c>
      <c r="AQ6053" s="26">
        <v>0</v>
      </c>
      <c r="AR6053" s="26">
        <v>90</v>
      </c>
      <c r="AS6053" s="26" t="s">
        <v>151</v>
      </c>
      <c r="AT6053" s="26" t="s">
        <v>619</v>
      </c>
      <c r="AU6053" s="26" t="s">
        <v>63</v>
      </c>
      <c r="AV6053" s="26" t="s">
        <v>63</v>
      </c>
      <c r="AW6053" s="26" t="s">
        <v>63</v>
      </c>
      <c r="AX6053" s="26" t="s">
        <v>63</v>
      </c>
      <c r="AY6053" s="26">
        <v>43.888733000000002</v>
      </c>
      <c r="AZ6053" s="26">
        <v>-101.126575</v>
      </c>
      <c r="BA6053" s="26" t="s">
        <v>494</v>
      </c>
      <c r="BB6053" s="26" t="s">
        <v>609</v>
      </c>
      <c r="BC6053" s="26" t="s">
        <v>680</v>
      </c>
      <c r="BD6053" s="26" t="s">
        <v>68</v>
      </c>
      <c r="BE6053" s="26"/>
      <c r="BF6053" s="26" t="s">
        <v>68</v>
      </c>
      <c r="BG6053" s="26" t="s">
        <v>68</v>
      </c>
      <c r="BH6053" s="26" t="s">
        <v>146</v>
      </c>
      <c r="BI6053" s="26">
        <v>12</v>
      </c>
      <c r="BJ6053" s="26" t="s">
        <v>217</v>
      </c>
    </row>
    <row r="6054" spans="36:62" x14ac:dyDescent="0.25">
      <c r="AJ6054" s="26">
        <v>1114</v>
      </c>
      <c r="AK6054" s="26">
        <v>2204738</v>
      </c>
      <c r="AL6054" s="264">
        <v>44670.787499999999</v>
      </c>
      <c r="AM6054" s="26" t="s">
        <v>147</v>
      </c>
      <c r="AN6054" s="26" t="s">
        <v>63</v>
      </c>
      <c r="AO6054" s="26" t="s">
        <v>156</v>
      </c>
      <c r="AP6054" s="26" t="s">
        <v>159</v>
      </c>
      <c r="AQ6054" s="26">
        <v>0</v>
      </c>
      <c r="AR6054" s="26">
        <v>73</v>
      </c>
      <c r="AS6054" s="26" t="s">
        <v>151</v>
      </c>
      <c r="AT6054" s="26" t="s">
        <v>71</v>
      </c>
      <c r="AU6054" s="26" t="s">
        <v>63</v>
      </c>
      <c r="AV6054" s="26" t="s">
        <v>63</v>
      </c>
      <c r="AW6054" s="26" t="s">
        <v>63</v>
      </c>
      <c r="AX6054" s="26" t="s">
        <v>63</v>
      </c>
      <c r="AY6054" s="26">
        <v>43.836711000000001</v>
      </c>
      <c r="AZ6054" s="26">
        <v>-101.661236</v>
      </c>
      <c r="BA6054" s="26" t="s">
        <v>521</v>
      </c>
      <c r="BB6054" s="26" t="s">
        <v>157</v>
      </c>
      <c r="BC6054" s="26" t="s">
        <v>68</v>
      </c>
      <c r="BD6054" s="26" t="s">
        <v>68</v>
      </c>
      <c r="BE6054" s="26"/>
      <c r="BF6054" s="26" t="s">
        <v>68</v>
      </c>
      <c r="BG6054" s="26" t="s">
        <v>68</v>
      </c>
      <c r="BH6054" s="26" t="s">
        <v>146</v>
      </c>
      <c r="BI6054" s="26">
        <v>12</v>
      </c>
      <c r="BJ6054" s="26" t="s">
        <v>217</v>
      </c>
    </row>
    <row r="6055" spans="36:62" x14ac:dyDescent="0.25">
      <c r="AJ6055" s="26">
        <v>1115</v>
      </c>
      <c r="AK6055" s="26">
        <v>2205209</v>
      </c>
      <c r="AL6055" s="264">
        <v>44675.554166666669</v>
      </c>
      <c r="AM6055" s="26" t="s">
        <v>147</v>
      </c>
      <c r="AN6055" s="26" t="s">
        <v>63</v>
      </c>
      <c r="AO6055" s="26" t="s">
        <v>156</v>
      </c>
      <c r="AP6055" s="26" t="s">
        <v>159</v>
      </c>
      <c r="AQ6055" s="26">
        <v>0</v>
      </c>
      <c r="AR6055" s="26">
        <v>90</v>
      </c>
      <c r="AS6055" s="26" t="s">
        <v>151</v>
      </c>
      <c r="AT6055" s="26" t="s">
        <v>619</v>
      </c>
      <c r="AU6055" s="26" t="s">
        <v>63</v>
      </c>
      <c r="AV6055" s="26" t="s">
        <v>63</v>
      </c>
      <c r="AW6055" s="26" t="s">
        <v>63</v>
      </c>
      <c r="AX6055" s="26" t="s">
        <v>63</v>
      </c>
      <c r="AY6055" s="26">
        <v>43.894969000000003</v>
      </c>
      <c r="AZ6055" s="26">
        <v>-101.114296999999</v>
      </c>
      <c r="BA6055" s="26" t="s">
        <v>185</v>
      </c>
      <c r="BB6055" s="26" t="s">
        <v>609</v>
      </c>
      <c r="BC6055" s="26" t="s">
        <v>614</v>
      </c>
      <c r="BD6055" s="26" t="s">
        <v>68</v>
      </c>
      <c r="BE6055" s="26"/>
      <c r="BF6055" s="26" t="s">
        <v>68</v>
      </c>
      <c r="BG6055" s="26" t="s">
        <v>68</v>
      </c>
      <c r="BH6055" s="26" t="s">
        <v>210</v>
      </c>
      <c r="BI6055" s="26">
        <v>12</v>
      </c>
      <c r="BJ6055" s="26" t="s">
        <v>21</v>
      </c>
    </row>
    <row r="6056" spans="36:62" x14ac:dyDescent="0.25">
      <c r="AJ6056" s="26">
        <v>1116</v>
      </c>
      <c r="AK6056" s="26">
        <v>2205675</v>
      </c>
      <c r="AL6056" s="264">
        <v>44693.21875</v>
      </c>
      <c r="AM6056" s="26" t="s">
        <v>573</v>
      </c>
      <c r="AN6056" s="26" t="s">
        <v>63</v>
      </c>
      <c r="AO6056" s="26" t="s">
        <v>156</v>
      </c>
      <c r="AP6056" s="26" t="s">
        <v>159</v>
      </c>
      <c r="AQ6056" s="26">
        <v>0</v>
      </c>
      <c r="AR6056" s="26">
        <v>44</v>
      </c>
      <c r="AS6056" s="26" t="s">
        <v>151</v>
      </c>
      <c r="AT6056" s="26" t="s">
        <v>1120</v>
      </c>
      <c r="AU6056" s="26" t="s">
        <v>69</v>
      </c>
      <c r="AV6056" s="26" t="s">
        <v>63</v>
      </c>
      <c r="AW6056" s="26" t="s">
        <v>63</v>
      </c>
      <c r="AX6056" s="26" t="s">
        <v>63</v>
      </c>
      <c r="AY6056" s="26">
        <v>43.562984999999898</v>
      </c>
      <c r="AZ6056" s="26">
        <v>-101.211808</v>
      </c>
      <c r="BA6056" s="26" t="s">
        <v>208</v>
      </c>
      <c r="BB6056" s="26" t="s">
        <v>609</v>
      </c>
      <c r="BC6056" s="26" t="s">
        <v>751</v>
      </c>
      <c r="BD6056" s="26" t="s">
        <v>68</v>
      </c>
      <c r="BE6056" s="26"/>
      <c r="BF6056" s="26" t="s">
        <v>68</v>
      </c>
      <c r="BG6056" s="26" t="s">
        <v>68</v>
      </c>
      <c r="BH6056" s="26" t="s">
        <v>160</v>
      </c>
      <c r="BI6056" s="26">
        <v>12</v>
      </c>
      <c r="BJ6056" s="26" t="s">
        <v>217</v>
      </c>
    </row>
    <row r="6057" spans="36:62" x14ac:dyDescent="0.25">
      <c r="AJ6057" s="26">
        <v>1117</v>
      </c>
      <c r="AK6057" s="26">
        <v>2206903</v>
      </c>
      <c r="AL6057" s="264">
        <v>44723.231249999997</v>
      </c>
      <c r="AM6057" s="26" t="s">
        <v>147</v>
      </c>
      <c r="AN6057" s="26" t="s">
        <v>63</v>
      </c>
      <c r="AO6057" s="26"/>
      <c r="AP6057" s="26"/>
      <c r="AQ6057" s="26">
        <v>-1</v>
      </c>
      <c r="AR6057" s="26">
        <v>90</v>
      </c>
      <c r="AS6057" s="26" t="s">
        <v>151</v>
      </c>
      <c r="AT6057" s="26" t="s">
        <v>74</v>
      </c>
      <c r="AU6057" s="26" t="s">
        <v>63</v>
      </c>
      <c r="AV6057" s="26" t="s">
        <v>63</v>
      </c>
      <c r="AW6057" s="26" t="s">
        <v>63</v>
      </c>
      <c r="AX6057" s="26" t="s">
        <v>63</v>
      </c>
      <c r="AY6057" s="26">
        <v>43.8641369999999</v>
      </c>
      <c r="AZ6057" s="26">
        <v>-101.180734999999</v>
      </c>
      <c r="BA6057" s="26" t="s">
        <v>166</v>
      </c>
      <c r="BB6057" s="26" t="s">
        <v>609</v>
      </c>
      <c r="BC6057" s="26" t="s">
        <v>167</v>
      </c>
      <c r="BD6057" s="26" t="s">
        <v>154</v>
      </c>
      <c r="BE6057" s="26"/>
      <c r="BF6057" s="26" t="s">
        <v>99</v>
      </c>
      <c r="BG6057" s="26" t="s">
        <v>167</v>
      </c>
      <c r="BH6057" s="26" t="s">
        <v>99</v>
      </c>
      <c r="BI6057" s="26">
        <v>12</v>
      </c>
      <c r="BJ6057" s="26" t="s">
        <v>217</v>
      </c>
    </row>
    <row r="6058" spans="36:62" x14ac:dyDescent="0.25">
      <c r="AJ6058" s="26">
        <v>1118</v>
      </c>
      <c r="AK6058" s="26">
        <v>2207114</v>
      </c>
      <c r="AL6058" s="264">
        <v>44731.291666666664</v>
      </c>
      <c r="AM6058" s="26" t="s">
        <v>147</v>
      </c>
      <c r="AN6058" s="26" t="s">
        <v>63</v>
      </c>
      <c r="AO6058" s="26"/>
      <c r="AP6058" s="26"/>
      <c r="AQ6058" s="26">
        <v>-1</v>
      </c>
      <c r="AR6058" s="26">
        <v>90</v>
      </c>
      <c r="AS6058" s="26" t="s">
        <v>151</v>
      </c>
      <c r="AT6058" s="26" t="s">
        <v>71</v>
      </c>
      <c r="AU6058" s="26" t="s">
        <v>63</v>
      </c>
      <c r="AV6058" s="26" t="s">
        <v>63</v>
      </c>
      <c r="AW6058" s="26" t="s">
        <v>63</v>
      </c>
      <c r="AX6058" s="26" t="s">
        <v>63</v>
      </c>
      <c r="AY6058" s="26">
        <v>43.835945000000002</v>
      </c>
      <c r="AZ6058" s="26">
        <v>-101.655327</v>
      </c>
      <c r="BA6058" s="26" t="s">
        <v>166</v>
      </c>
      <c r="BB6058" s="26" t="s">
        <v>611</v>
      </c>
      <c r="BC6058" s="26" t="s">
        <v>167</v>
      </c>
      <c r="BD6058" s="26" t="s">
        <v>154</v>
      </c>
      <c r="BE6058" s="26"/>
      <c r="BF6058" s="26" t="s">
        <v>99</v>
      </c>
      <c r="BG6058" s="26" t="s">
        <v>167</v>
      </c>
      <c r="BH6058" s="26" t="s">
        <v>99</v>
      </c>
      <c r="BI6058" s="26">
        <v>12</v>
      </c>
      <c r="BJ6058" s="26" t="s">
        <v>217</v>
      </c>
    </row>
    <row r="6059" spans="36:62" x14ac:dyDescent="0.25">
      <c r="AJ6059" s="26">
        <v>1119</v>
      </c>
      <c r="AK6059" s="26">
        <v>2207178</v>
      </c>
      <c r="AL6059" s="264">
        <v>44728.878472222219</v>
      </c>
      <c r="AM6059" s="26" t="s">
        <v>147</v>
      </c>
      <c r="AN6059" s="26" t="s">
        <v>63</v>
      </c>
      <c r="AO6059" s="26"/>
      <c r="AP6059" s="26"/>
      <c r="AQ6059" s="26">
        <v>-1</v>
      </c>
      <c r="AR6059" s="26">
        <v>90</v>
      </c>
      <c r="AS6059" s="26" t="s">
        <v>151</v>
      </c>
      <c r="AT6059" s="26" t="s">
        <v>74</v>
      </c>
      <c r="AU6059" s="26" t="s">
        <v>63</v>
      </c>
      <c r="AV6059" s="26" t="s">
        <v>63</v>
      </c>
      <c r="AW6059" s="26" t="s">
        <v>63</v>
      </c>
      <c r="AX6059" s="26" t="s">
        <v>63</v>
      </c>
      <c r="AY6059" s="26">
        <v>43.842559000000001</v>
      </c>
      <c r="AZ6059" s="26">
        <v>-101.242486999999</v>
      </c>
      <c r="BA6059" s="26" t="s">
        <v>166</v>
      </c>
      <c r="BB6059" s="26" t="s">
        <v>611</v>
      </c>
      <c r="BC6059" s="26" t="s">
        <v>167</v>
      </c>
      <c r="BD6059" s="26" t="s">
        <v>154</v>
      </c>
      <c r="BE6059" s="26"/>
      <c r="BF6059" s="26" t="s">
        <v>99</v>
      </c>
      <c r="BG6059" s="26" t="s">
        <v>167</v>
      </c>
      <c r="BH6059" s="26" t="s">
        <v>99</v>
      </c>
      <c r="BI6059" s="26">
        <v>12</v>
      </c>
      <c r="BJ6059" s="26" t="s">
        <v>217</v>
      </c>
    </row>
    <row r="6060" spans="36:62" x14ac:dyDescent="0.25">
      <c r="AJ6060" s="26">
        <v>1120</v>
      </c>
      <c r="AK6060" s="26">
        <v>2208157</v>
      </c>
      <c r="AL6060" s="264">
        <v>44750.236111111109</v>
      </c>
      <c r="AM6060" s="26" t="s">
        <v>147</v>
      </c>
      <c r="AN6060" s="26" t="s">
        <v>63</v>
      </c>
      <c r="AO6060" s="26"/>
      <c r="AP6060" s="26"/>
      <c r="AQ6060" s="26">
        <v>-1</v>
      </c>
      <c r="AR6060" s="26">
        <v>90</v>
      </c>
      <c r="AS6060" s="26" t="s">
        <v>151</v>
      </c>
      <c r="AT6060" s="26" t="s">
        <v>71</v>
      </c>
      <c r="AU6060" s="26" t="s">
        <v>63</v>
      </c>
      <c r="AV6060" s="26" t="s">
        <v>63</v>
      </c>
      <c r="AW6060" s="26" t="s">
        <v>63</v>
      </c>
      <c r="AX6060" s="26" t="s">
        <v>63</v>
      </c>
      <c r="AY6060" s="26">
        <v>43.84543</v>
      </c>
      <c r="AZ6060" s="26">
        <v>-101.332617999999</v>
      </c>
      <c r="BA6060" s="26" t="s">
        <v>166</v>
      </c>
      <c r="BB6060" s="26" t="s">
        <v>609</v>
      </c>
      <c r="BC6060" s="26" t="s">
        <v>167</v>
      </c>
      <c r="BD6060" s="26" t="s">
        <v>154</v>
      </c>
      <c r="BE6060" s="26"/>
      <c r="BF6060" s="26" t="s">
        <v>99</v>
      </c>
      <c r="BG6060" s="26" t="s">
        <v>167</v>
      </c>
      <c r="BH6060" s="26" t="s">
        <v>99</v>
      </c>
      <c r="BI6060" s="26">
        <v>12</v>
      </c>
      <c r="BJ6060" s="26" t="s">
        <v>217</v>
      </c>
    </row>
    <row r="6061" spans="36:62" x14ac:dyDescent="0.25">
      <c r="AJ6061" s="26">
        <v>1121</v>
      </c>
      <c r="AK6061" s="26">
        <v>2207904</v>
      </c>
      <c r="AL6061" s="264">
        <v>44742.718055555553</v>
      </c>
      <c r="AM6061" s="26" t="s">
        <v>147</v>
      </c>
      <c r="AN6061" s="26" t="s">
        <v>63</v>
      </c>
      <c r="AO6061" s="26" t="s">
        <v>156</v>
      </c>
      <c r="AP6061" s="26" t="s">
        <v>159</v>
      </c>
      <c r="AQ6061" s="26">
        <v>0</v>
      </c>
      <c r="AR6061" s="26">
        <v>90</v>
      </c>
      <c r="AS6061" s="26" t="s">
        <v>151</v>
      </c>
      <c r="AT6061" s="26" t="s">
        <v>71</v>
      </c>
      <c r="AU6061" s="26" t="s">
        <v>63</v>
      </c>
      <c r="AV6061" s="26" t="s">
        <v>63</v>
      </c>
      <c r="AW6061" s="26" t="s">
        <v>63</v>
      </c>
      <c r="AX6061" s="26" t="s">
        <v>63</v>
      </c>
      <c r="AY6061" s="26">
        <v>43.835957000000001</v>
      </c>
      <c r="AZ6061" s="26">
        <v>-101.647891</v>
      </c>
      <c r="BA6061" s="26" t="s">
        <v>158</v>
      </c>
      <c r="BB6061" s="26" t="s">
        <v>611</v>
      </c>
      <c r="BC6061" s="26" t="s">
        <v>170</v>
      </c>
      <c r="BD6061" s="26" t="s">
        <v>68</v>
      </c>
      <c r="BE6061" s="26"/>
      <c r="BF6061" s="26" t="s">
        <v>68</v>
      </c>
      <c r="BG6061" s="26" t="s">
        <v>68</v>
      </c>
      <c r="BH6061" s="26" t="s">
        <v>160</v>
      </c>
      <c r="BI6061" s="26">
        <v>12</v>
      </c>
      <c r="BJ6061" s="26" t="s">
        <v>21</v>
      </c>
    </row>
    <row r="6062" spans="36:62" x14ac:dyDescent="0.25">
      <c r="AJ6062" s="26">
        <v>1122</v>
      </c>
      <c r="AK6062" s="26">
        <v>2206292</v>
      </c>
      <c r="AL6062" s="264">
        <v>44704.525000000001</v>
      </c>
      <c r="AM6062" s="26" t="s">
        <v>147</v>
      </c>
      <c r="AN6062" s="26" t="s">
        <v>63</v>
      </c>
      <c r="AO6062" s="26" t="s">
        <v>192</v>
      </c>
      <c r="AP6062" s="26" t="s">
        <v>159</v>
      </c>
      <c r="AQ6062" s="26">
        <v>0</v>
      </c>
      <c r="AR6062" s="26">
        <v>90</v>
      </c>
      <c r="AS6062" s="26" t="s">
        <v>151</v>
      </c>
      <c r="AT6062" s="26" t="s">
        <v>77</v>
      </c>
      <c r="AU6062" s="26" t="s">
        <v>63</v>
      </c>
      <c r="AV6062" s="26" t="s">
        <v>63</v>
      </c>
      <c r="AW6062" s="26" t="s">
        <v>63</v>
      </c>
      <c r="AX6062" s="26" t="s">
        <v>63</v>
      </c>
      <c r="AY6062" s="26">
        <v>43.850530999999897</v>
      </c>
      <c r="AZ6062" s="26">
        <v>-101.492925</v>
      </c>
      <c r="BA6062" s="26" t="s">
        <v>166</v>
      </c>
      <c r="BB6062" s="26" t="s">
        <v>609</v>
      </c>
      <c r="BC6062" s="26" t="s">
        <v>680</v>
      </c>
      <c r="BD6062" s="26" t="s">
        <v>615</v>
      </c>
      <c r="BE6062" s="26" t="s">
        <v>1166</v>
      </c>
      <c r="BF6062" s="26" t="s">
        <v>68</v>
      </c>
      <c r="BG6062" s="26" t="s">
        <v>68</v>
      </c>
      <c r="BH6062" s="26" t="s">
        <v>1332</v>
      </c>
      <c r="BI6062" s="26">
        <v>12</v>
      </c>
      <c r="BJ6062" s="26" t="s">
        <v>21</v>
      </c>
    </row>
    <row r="6063" spans="36:62" x14ac:dyDescent="0.25">
      <c r="AJ6063" s="26">
        <v>1123</v>
      </c>
      <c r="AK6063" s="26">
        <v>2206605</v>
      </c>
      <c r="AL6063" s="264">
        <v>44716.222222222219</v>
      </c>
      <c r="AM6063" s="26" t="s">
        <v>147</v>
      </c>
      <c r="AN6063" s="26" t="s">
        <v>63</v>
      </c>
      <c r="AO6063" s="26" t="s">
        <v>156</v>
      </c>
      <c r="AP6063" s="26" t="s">
        <v>159</v>
      </c>
      <c r="AQ6063" s="26">
        <v>0</v>
      </c>
      <c r="AR6063" s="26">
        <v>90</v>
      </c>
      <c r="AS6063" s="26" t="s">
        <v>151</v>
      </c>
      <c r="AT6063" s="26" t="s">
        <v>1120</v>
      </c>
      <c r="AU6063" s="26" t="s">
        <v>63</v>
      </c>
      <c r="AV6063" s="26" t="s">
        <v>69</v>
      </c>
      <c r="AW6063" s="26" t="s">
        <v>63</v>
      </c>
      <c r="AX6063" s="26" t="s">
        <v>63</v>
      </c>
      <c r="AY6063" s="26">
        <v>43.83596</v>
      </c>
      <c r="AZ6063" s="26">
        <v>-101.66651</v>
      </c>
      <c r="BA6063" s="26" t="s">
        <v>185</v>
      </c>
      <c r="BB6063" s="26" t="s">
        <v>611</v>
      </c>
      <c r="BC6063" s="26" t="s">
        <v>651</v>
      </c>
      <c r="BD6063" s="26" t="s">
        <v>68</v>
      </c>
      <c r="BE6063" s="26"/>
      <c r="BF6063" s="26" t="s">
        <v>68</v>
      </c>
      <c r="BG6063" s="26" t="s">
        <v>68</v>
      </c>
      <c r="BH6063" s="26" t="s">
        <v>892</v>
      </c>
      <c r="BI6063" s="26">
        <v>12</v>
      </c>
      <c r="BJ6063" s="26" t="s">
        <v>19</v>
      </c>
    </row>
    <row r="6064" spans="36:62" x14ac:dyDescent="0.25">
      <c r="AJ6064" s="26">
        <v>1124</v>
      </c>
      <c r="AK6064" s="26">
        <v>2208629</v>
      </c>
      <c r="AL6064" s="264">
        <v>44749.927083333336</v>
      </c>
      <c r="AM6064" s="26" t="s">
        <v>147</v>
      </c>
      <c r="AN6064" s="26" t="s">
        <v>63</v>
      </c>
      <c r="AO6064" s="26" t="s">
        <v>156</v>
      </c>
      <c r="AP6064" s="26" t="s">
        <v>159</v>
      </c>
      <c r="AQ6064" s="26">
        <v>0</v>
      </c>
      <c r="AR6064" s="26">
        <v>90</v>
      </c>
      <c r="AS6064" s="26" t="s">
        <v>151</v>
      </c>
      <c r="AT6064" s="26" t="s">
        <v>71</v>
      </c>
      <c r="AU6064" s="26" t="s">
        <v>63</v>
      </c>
      <c r="AV6064" s="26" t="s">
        <v>63</v>
      </c>
      <c r="AW6064" s="26" t="s">
        <v>63</v>
      </c>
      <c r="AX6064" s="26" t="s">
        <v>63</v>
      </c>
      <c r="AY6064" s="26">
        <v>43.848137999999899</v>
      </c>
      <c r="AZ6064" s="26">
        <v>-101.212902999999</v>
      </c>
      <c r="BA6064" s="26" t="s">
        <v>158</v>
      </c>
      <c r="BB6064" s="26" t="s">
        <v>611</v>
      </c>
      <c r="BC6064" s="26" t="s">
        <v>68</v>
      </c>
      <c r="BD6064" s="26" t="s">
        <v>154</v>
      </c>
      <c r="BE6064" s="26"/>
      <c r="BF6064" s="26" t="s">
        <v>68</v>
      </c>
      <c r="BG6064" s="26" t="s">
        <v>68</v>
      </c>
      <c r="BH6064" s="26" t="s">
        <v>1068</v>
      </c>
      <c r="BI6064" s="26">
        <v>12</v>
      </c>
      <c r="BJ6064" s="26" t="s">
        <v>20</v>
      </c>
    </row>
    <row r="6065" spans="36:62" x14ac:dyDescent="0.25">
      <c r="AJ6065" s="26">
        <v>1125</v>
      </c>
      <c r="AK6065" s="26">
        <v>2207276</v>
      </c>
      <c r="AL6065" s="264">
        <v>44723.725694444445</v>
      </c>
      <c r="AM6065" s="26" t="s">
        <v>147</v>
      </c>
      <c r="AN6065" s="26" t="s">
        <v>63</v>
      </c>
      <c r="AO6065" s="26" t="s">
        <v>204</v>
      </c>
      <c r="AP6065" s="26" t="s">
        <v>159</v>
      </c>
      <c r="AQ6065" s="26">
        <v>0</v>
      </c>
      <c r="AR6065" s="26">
        <v>90</v>
      </c>
      <c r="AS6065" s="26" t="s">
        <v>151</v>
      </c>
      <c r="AT6065" s="26" t="s">
        <v>71</v>
      </c>
      <c r="AU6065" s="26" t="s">
        <v>63</v>
      </c>
      <c r="AV6065" s="26" t="s">
        <v>63</v>
      </c>
      <c r="AW6065" s="26" t="s">
        <v>63</v>
      </c>
      <c r="AX6065" s="26" t="s">
        <v>63</v>
      </c>
      <c r="AY6065" s="26">
        <v>43.846893999999899</v>
      </c>
      <c r="AZ6065" s="26">
        <v>-101.340558</v>
      </c>
      <c r="BA6065" s="26" t="s">
        <v>37</v>
      </c>
      <c r="BB6065" s="26" t="s">
        <v>609</v>
      </c>
      <c r="BC6065" s="26" t="s">
        <v>68</v>
      </c>
      <c r="BD6065" s="26" t="s">
        <v>68</v>
      </c>
      <c r="BE6065" s="26"/>
      <c r="BF6065" s="26" t="s">
        <v>698</v>
      </c>
      <c r="BG6065" s="26" t="s">
        <v>68</v>
      </c>
      <c r="BH6065" s="26" t="s">
        <v>146</v>
      </c>
      <c r="BI6065" s="26">
        <v>12</v>
      </c>
      <c r="BJ6065" s="26" t="s">
        <v>19</v>
      </c>
    </row>
    <row r="6066" spans="36:62" x14ac:dyDescent="0.25">
      <c r="AJ6066" s="26">
        <v>1126</v>
      </c>
      <c r="AK6066" s="26">
        <v>2207351</v>
      </c>
      <c r="AL6066" s="264">
        <v>44724.857638888891</v>
      </c>
      <c r="AM6066" s="26" t="s">
        <v>147</v>
      </c>
      <c r="AN6066" s="26" t="s">
        <v>63</v>
      </c>
      <c r="AO6066" s="26" t="s">
        <v>156</v>
      </c>
      <c r="AP6066" s="26" t="s">
        <v>159</v>
      </c>
      <c r="AQ6066" s="26">
        <v>0</v>
      </c>
      <c r="AR6066" s="26">
        <v>90</v>
      </c>
      <c r="AS6066" s="26" t="s">
        <v>151</v>
      </c>
      <c r="AT6066" s="26" t="s">
        <v>730</v>
      </c>
      <c r="AU6066" s="26" t="s">
        <v>63</v>
      </c>
      <c r="AV6066" s="26" t="s">
        <v>63</v>
      </c>
      <c r="AW6066" s="26" t="s">
        <v>63</v>
      </c>
      <c r="AX6066" s="26" t="s">
        <v>63</v>
      </c>
      <c r="AY6066" s="26">
        <v>43.849260999999899</v>
      </c>
      <c r="AZ6066" s="26">
        <v>-101.353403</v>
      </c>
      <c r="BA6066" s="26" t="s">
        <v>158</v>
      </c>
      <c r="BB6066" s="26" t="s">
        <v>609</v>
      </c>
      <c r="BC6066" s="26" t="s">
        <v>68</v>
      </c>
      <c r="BD6066" s="26" t="s">
        <v>68</v>
      </c>
      <c r="BE6066" s="26"/>
      <c r="BF6066" s="26" t="s">
        <v>68</v>
      </c>
      <c r="BG6066" s="26" t="s">
        <v>209</v>
      </c>
      <c r="BH6066" s="26" t="s">
        <v>146</v>
      </c>
      <c r="BI6066" s="26">
        <v>12</v>
      </c>
      <c r="BJ6066" s="26" t="s">
        <v>217</v>
      </c>
    </row>
    <row r="6067" spans="36:62" x14ac:dyDescent="0.25">
      <c r="AJ6067" s="26">
        <v>1127</v>
      </c>
      <c r="AK6067" s="26">
        <v>2206606</v>
      </c>
      <c r="AL6067" s="264">
        <v>44716.368055555555</v>
      </c>
      <c r="AM6067" s="26" t="s">
        <v>147</v>
      </c>
      <c r="AN6067" s="26" t="s">
        <v>63</v>
      </c>
      <c r="AO6067" s="26" t="s">
        <v>204</v>
      </c>
      <c r="AP6067" s="26" t="s">
        <v>159</v>
      </c>
      <c r="AQ6067" s="26">
        <v>0</v>
      </c>
      <c r="AR6067" s="26">
        <v>90</v>
      </c>
      <c r="AS6067" s="26" t="s">
        <v>151</v>
      </c>
      <c r="AT6067" s="26" t="s">
        <v>74</v>
      </c>
      <c r="AU6067" s="26" t="s">
        <v>63</v>
      </c>
      <c r="AV6067" s="26" t="s">
        <v>63</v>
      </c>
      <c r="AW6067" s="26" t="s">
        <v>63</v>
      </c>
      <c r="AX6067" s="26" t="s">
        <v>63</v>
      </c>
      <c r="AY6067" s="26">
        <v>43.8512729999999</v>
      </c>
      <c r="AZ6067" s="26">
        <v>-101.447299</v>
      </c>
      <c r="BA6067" s="26" t="s">
        <v>37</v>
      </c>
      <c r="BB6067" s="26" t="s">
        <v>611</v>
      </c>
      <c r="BC6067" s="26" t="s">
        <v>667</v>
      </c>
      <c r="BD6067" s="26" t="s">
        <v>68</v>
      </c>
      <c r="BE6067" s="26"/>
      <c r="BF6067" s="26" t="s">
        <v>1000</v>
      </c>
      <c r="BG6067" s="26" t="s">
        <v>68</v>
      </c>
      <c r="BH6067" s="26" t="s">
        <v>160</v>
      </c>
      <c r="BI6067" s="26">
        <v>12</v>
      </c>
      <c r="BJ6067" s="26" t="s">
        <v>21</v>
      </c>
    </row>
    <row r="6068" spans="36:62" x14ac:dyDescent="0.25">
      <c r="AJ6068" s="26">
        <v>1128</v>
      </c>
      <c r="AK6068" s="26">
        <v>2208135</v>
      </c>
      <c r="AL6068" s="264">
        <v>44742.548611111109</v>
      </c>
      <c r="AM6068" s="26" t="s">
        <v>147</v>
      </c>
      <c r="AN6068" s="26" t="s">
        <v>63</v>
      </c>
      <c r="AO6068" s="26" t="s">
        <v>156</v>
      </c>
      <c r="AP6068" s="26" t="s">
        <v>627</v>
      </c>
      <c r="AQ6068" s="26">
        <v>0</v>
      </c>
      <c r="AR6068" s="26">
        <v>90</v>
      </c>
      <c r="AS6068" s="26" t="s">
        <v>151</v>
      </c>
      <c r="AT6068" s="26" t="s">
        <v>71</v>
      </c>
      <c r="AU6068" s="26" t="s">
        <v>63</v>
      </c>
      <c r="AV6068" s="26" t="s">
        <v>63</v>
      </c>
      <c r="AW6068" s="26" t="s">
        <v>63</v>
      </c>
      <c r="AX6068" s="26" t="s">
        <v>63</v>
      </c>
      <c r="AY6068" s="26">
        <v>43.842942999999899</v>
      </c>
      <c r="AZ6068" s="26">
        <v>-101.285234</v>
      </c>
      <c r="BA6068" s="26" t="s">
        <v>547</v>
      </c>
      <c r="BB6068" s="26" t="s">
        <v>609</v>
      </c>
      <c r="BC6068" s="26" t="s">
        <v>984</v>
      </c>
      <c r="BD6068" s="26" t="s">
        <v>68</v>
      </c>
      <c r="BE6068" s="26"/>
      <c r="BF6068" s="26" t="s">
        <v>68</v>
      </c>
      <c r="BG6068" s="26" t="s">
        <v>68</v>
      </c>
      <c r="BH6068" s="26" t="s">
        <v>646</v>
      </c>
      <c r="BI6068" s="26">
        <v>12</v>
      </c>
      <c r="BJ6068" s="26" t="s">
        <v>217</v>
      </c>
    </row>
    <row r="6069" spans="36:62" x14ac:dyDescent="0.25">
      <c r="AJ6069" s="26">
        <v>1130</v>
      </c>
      <c r="AK6069" s="26">
        <v>2207937</v>
      </c>
      <c r="AL6069" s="264">
        <v>44734.979166666664</v>
      </c>
      <c r="AM6069" s="26" t="s">
        <v>147</v>
      </c>
      <c r="AN6069" s="26" t="s">
        <v>63</v>
      </c>
      <c r="AO6069" s="26" t="s">
        <v>156</v>
      </c>
      <c r="AP6069" s="26" t="s">
        <v>1557</v>
      </c>
      <c r="AQ6069" s="26">
        <v>0</v>
      </c>
      <c r="AR6069" s="26">
        <v>90</v>
      </c>
      <c r="AS6069" s="26" t="s">
        <v>151</v>
      </c>
      <c r="AT6069" s="26" t="s">
        <v>71</v>
      </c>
      <c r="AU6069" s="26" t="s">
        <v>63</v>
      </c>
      <c r="AV6069" s="26" t="s">
        <v>63</v>
      </c>
      <c r="AW6069" s="26" t="s">
        <v>63</v>
      </c>
      <c r="AX6069" s="26" t="s">
        <v>63</v>
      </c>
      <c r="AY6069" s="26">
        <v>43.843041999999897</v>
      </c>
      <c r="AZ6069" s="26">
        <v>-101.315358</v>
      </c>
      <c r="BA6069" s="26" t="s">
        <v>158</v>
      </c>
      <c r="BB6069" s="26" t="s">
        <v>611</v>
      </c>
      <c r="BC6069" s="26" t="s">
        <v>162</v>
      </c>
      <c r="BD6069" s="26" t="s">
        <v>68</v>
      </c>
      <c r="BE6069" s="26"/>
      <c r="BF6069" s="26" t="s">
        <v>68</v>
      </c>
      <c r="BG6069" s="26" t="s">
        <v>68</v>
      </c>
      <c r="BH6069" s="26" t="s">
        <v>146</v>
      </c>
      <c r="BI6069" s="26">
        <v>12</v>
      </c>
      <c r="BJ6069" s="26" t="s">
        <v>20</v>
      </c>
    </row>
    <row r="6070" spans="36:62" x14ac:dyDescent="0.25">
      <c r="AJ6070" s="26">
        <v>1131</v>
      </c>
      <c r="AK6070" s="26">
        <v>2207503</v>
      </c>
      <c r="AL6070" s="264">
        <v>44728.448611111111</v>
      </c>
      <c r="AM6070" s="26" t="s">
        <v>565</v>
      </c>
      <c r="AN6070" s="26" t="s">
        <v>63</v>
      </c>
      <c r="AO6070" s="26" t="s">
        <v>156</v>
      </c>
      <c r="AP6070" s="26" t="s">
        <v>159</v>
      </c>
      <c r="AQ6070" s="26">
        <v>0</v>
      </c>
      <c r="AR6070" s="26">
        <v>90</v>
      </c>
      <c r="AS6070" s="26" t="s">
        <v>151</v>
      </c>
      <c r="AT6070" s="26" t="s">
        <v>71</v>
      </c>
      <c r="AU6070" s="26" t="s">
        <v>63</v>
      </c>
      <c r="AV6070" s="26" t="s">
        <v>63</v>
      </c>
      <c r="AW6070" s="26" t="s">
        <v>63</v>
      </c>
      <c r="AX6070" s="26" t="s">
        <v>63</v>
      </c>
      <c r="AY6070" s="26">
        <v>43.883274999999898</v>
      </c>
      <c r="AZ6070" s="26">
        <v>-100.718740999999</v>
      </c>
      <c r="BA6070" s="26" t="s">
        <v>529</v>
      </c>
      <c r="BB6070" s="26" t="s">
        <v>1129</v>
      </c>
      <c r="BC6070" s="26" t="s">
        <v>1109</v>
      </c>
      <c r="BD6070" s="26" t="s">
        <v>759</v>
      </c>
      <c r="BE6070" s="26"/>
      <c r="BF6070" s="26" t="s">
        <v>759</v>
      </c>
      <c r="BG6070" s="26" t="s">
        <v>1110</v>
      </c>
      <c r="BH6070" s="26" t="s">
        <v>711</v>
      </c>
      <c r="BI6070" s="26">
        <v>12</v>
      </c>
      <c r="BJ6070" s="26" t="s">
        <v>217</v>
      </c>
    </row>
    <row r="6071" spans="36:62" x14ac:dyDescent="0.25">
      <c r="AJ6071" s="26">
        <v>1132</v>
      </c>
      <c r="AK6071" s="26">
        <v>2209886</v>
      </c>
      <c r="AL6071" s="264">
        <v>44778.524305555555</v>
      </c>
      <c r="AM6071" s="26" t="s">
        <v>565</v>
      </c>
      <c r="AN6071" s="26" t="s">
        <v>63</v>
      </c>
      <c r="AO6071" s="26" t="s">
        <v>720</v>
      </c>
      <c r="AP6071" s="26" t="s">
        <v>159</v>
      </c>
      <c r="AQ6071" s="26">
        <v>-1</v>
      </c>
      <c r="AR6071" s="26">
        <v>83</v>
      </c>
      <c r="AS6071" s="26" t="s">
        <v>151</v>
      </c>
      <c r="AT6071" s="26" t="s">
        <v>71</v>
      </c>
      <c r="AU6071" s="26" t="s">
        <v>63</v>
      </c>
      <c r="AV6071" s="26" t="s">
        <v>63</v>
      </c>
      <c r="AW6071" s="26" t="s">
        <v>63</v>
      </c>
      <c r="AX6071" s="26" t="s">
        <v>63</v>
      </c>
      <c r="AY6071" s="26">
        <v>43.816440999999898</v>
      </c>
      <c r="AZ6071" s="26">
        <v>-100.694845999999</v>
      </c>
      <c r="BA6071" s="26" t="s">
        <v>37</v>
      </c>
      <c r="BB6071" s="26" t="s">
        <v>157</v>
      </c>
      <c r="BC6071" s="26" t="s">
        <v>162</v>
      </c>
      <c r="BD6071" s="26" t="s">
        <v>68</v>
      </c>
      <c r="BE6071" s="26"/>
      <c r="BF6071" s="26" t="s">
        <v>68</v>
      </c>
      <c r="BG6071" s="26" t="s">
        <v>68</v>
      </c>
      <c r="BH6071" s="26" t="s">
        <v>757</v>
      </c>
      <c r="BI6071" s="26">
        <v>12</v>
      </c>
      <c r="BJ6071" s="26" t="s">
        <v>19</v>
      </c>
    </row>
    <row r="6072" spans="36:62" x14ac:dyDescent="0.25">
      <c r="AJ6072" s="26">
        <v>1133</v>
      </c>
      <c r="AK6072" s="26">
        <v>2209685</v>
      </c>
      <c r="AL6072" s="264">
        <v>44778.628472222219</v>
      </c>
      <c r="AM6072" s="26" t="s">
        <v>147</v>
      </c>
      <c r="AN6072" s="26" t="s">
        <v>63</v>
      </c>
      <c r="AO6072" s="26" t="s">
        <v>204</v>
      </c>
      <c r="AP6072" s="26" t="s">
        <v>159</v>
      </c>
      <c r="AQ6072" s="26">
        <v>0</v>
      </c>
      <c r="AR6072" s="26">
        <v>90</v>
      </c>
      <c r="AS6072" s="26" t="s">
        <v>151</v>
      </c>
      <c r="AT6072" s="26" t="s">
        <v>71</v>
      </c>
      <c r="AU6072" s="26" t="s">
        <v>63</v>
      </c>
      <c r="AV6072" s="26" t="s">
        <v>63</v>
      </c>
      <c r="AW6072" s="26" t="s">
        <v>63</v>
      </c>
      <c r="AX6072" s="26" t="s">
        <v>63</v>
      </c>
      <c r="AY6072" s="26">
        <v>43.850727999999897</v>
      </c>
      <c r="AZ6072" s="26">
        <v>-101.366789999999</v>
      </c>
      <c r="BA6072" s="26" t="s">
        <v>37</v>
      </c>
      <c r="BB6072" s="26" t="s">
        <v>609</v>
      </c>
      <c r="BC6072" s="26" t="s">
        <v>680</v>
      </c>
      <c r="BD6072" s="26" t="s">
        <v>68</v>
      </c>
      <c r="BE6072" s="26"/>
      <c r="BF6072" s="26" t="s">
        <v>68</v>
      </c>
      <c r="BG6072" s="26" t="s">
        <v>68</v>
      </c>
      <c r="BH6072" s="26" t="s">
        <v>160</v>
      </c>
      <c r="BI6072" s="26">
        <v>12</v>
      </c>
      <c r="BJ6072" s="26" t="s">
        <v>20</v>
      </c>
    </row>
    <row r="6073" spans="36:62" x14ac:dyDescent="0.25">
      <c r="AJ6073" s="26">
        <v>1134</v>
      </c>
      <c r="AK6073" s="26">
        <v>2209887</v>
      </c>
      <c r="AL6073" s="264">
        <v>44774.1875</v>
      </c>
      <c r="AM6073" s="26" t="s">
        <v>147</v>
      </c>
      <c r="AN6073" s="26" t="s">
        <v>63</v>
      </c>
      <c r="AO6073" s="26"/>
      <c r="AP6073" s="26"/>
      <c r="AQ6073" s="26">
        <v>-1</v>
      </c>
      <c r="AR6073" s="26">
        <v>44</v>
      </c>
      <c r="AS6073" s="26" t="s">
        <v>151</v>
      </c>
      <c r="AT6073" s="26" t="s">
        <v>71</v>
      </c>
      <c r="AU6073" s="26" t="s">
        <v>63</v>
      </c>
      <c r="AV6073" s="26" t="s">
        <v>63</v>
      </c>
      <c r="AW6073" s="26" t="s">
        <v>63</v>
      </c>
      <c r="AX6073" s="26" t="s">
        <v>63</v>
      </c>
      <c r="AY6073" s="26">
        <v>43.563367</v>
      </c>
      <c r="AZ6073" s="26">
        <v>-101.311121</v>
      </c>
      <c r="BA6073" s="26" t="s">
        <v>185</v>
      </c>
      <c r="BB6073" s="26" t="s">
        <v>609</v>
      </c>
      <c r="BC6073" s="26" t="s">
        <v>167</v>
      </c>
      <c r="BD6073" s="26" t="s">
        <v>154</v>
      </c>
      <c r="BE6073" s="26"/>
      <c r="BF6073" s="26" t="s">
        <v>99</v>
      </c>
      <c r="BG6073" s="26" t="s">
        <v>167</v>
      </c>
      <c r="BH6073" s="26" t="s">
        <v>99</v>
      </c>
      <c r="BI6073" s="26">
        <v>12</v>
      </c>
      <c r="BJ6073" s="26" t="s">
        <v>217</v>
      </c>
    </row>
    <row r="6074" spans="36:62" x14ac:dyDescent="0.25">
      <c r="AJ6074" s="26">
        <v>1135</v>
      </c>
      <c r="AK6074" s="26">
        <v>2209932</v>
      </c>
      <c r="AL6074" s="264">
        <v>44784.572916666664</v>
      </c>
      <c r="AM6074" s="26" t="s">
        <v>565</v>
      </c>
      <c r="AN6074" s="26" t="s">
        <v>63</v>
      </c>
      <c r="AO6074" s="26" t="s">
        <v>204</v>
      </c>
      <c r="AP6074" s="26" t="s">
        <v>944</v>
      </c>
      <c r="AQ6074" s="26">
        <v>0</v>
      </c>
      <c r="AR6074" s="26">
        <v>83</v>
      </c>
      <c r="AS6074" s="26" t="s">
        <v>151</v>
      </c>
      <c r="AT6074" s="26" t="s">
        <v>71</v>
      </c>
      <c r="AU6074" s="26" t="s">
        <v>63</v>
      </c>
      <c r="AV6074" s="26" t="s">
        <v>63</v>
      </c>
      <c r="AW6074" s="26" t="s">
        <v>63</v>
      </c>
      <c r="AX6074" s="26" t="s">
        <v>63</v>
      </c>
      <c r="AY6074" s="26">
        <v>43.882072000000001</v>
      </c>
      <c r="AZ6074" s="26">
        <v>-100.705848</v>
      </c>
      <c r="BA6074" s="26" t="s">
        <v>37</v>
      </c>
      <c r="BB6074" s="26" t="s">
        <v>611</v>
      </c>
      <c r="BC6074" s="26" t="s">
        <v>68</v>
      </c>
      <c r="BD6074" s="26" t="s">
        <v>615</v>
      </c>
      <c r="BE6074" s="26"/>
      <c r="BF6074" s="26" t="s">
        <v>68</v>
      </c>
      <c r="BG6074" s="26" t="s">
        <v>68</v>
      </c>
      <c r="BH6074" s="26" t="s">
        <v>146</v>
      </c>
      <c r="BI6074" s="26">
        <v>12</v>
      </c>
      <c r="BJ6074" s="26" t="s">
        <v>217</v>
      </c>
    </row>
    <row r="6075" spans="36:62" x14ac:dyDescent="0.25">
      <c r="AJ6075" s="26">
        <v>1136</v>
      </c>
      <c r="AK6075" s="26">
        <v>2208689</v>
      </c>
      <c r="AL6075" s="264">
        <v>44759.461805555555</v>
      </c>
      <c r="AM6075" s="26" t="s">
        <v>147</v>
      </c>
      <c r="AN6075" s="26" t="s">
        <v>63</v>
      </c>
      <c r="AO6075" s="26"/>
      <c r="AP6075" s="26"/>
      <c r="AQ6075" s="26">
        <v>-1</v>
      </c>
      <c r="AR6075" s="26">
        <v>90</v>
      </c>
      <c r="AS6075" s="26" t="s">
        <v>151</v>
      </c>
      <c r="AT6075" s="26" t="s">
        <v>71</v>
      </c>
      <c r="AU6075" s="26" t="s">
        <v>63</v>
      </c>
      <c r="AV6075" s="26" t="s">
        <v>63</v>
      </c>
      <c r="AW6075" s="26" t="s">
        <v>63</v>
      </c>
      <c r="AX6075" s="26" t="s">
        <v>63</v>
      </c>
      <c r="AY6075" s="26">
        <v>43.843429</v>
      </c>
      <c r="AZ6075" s="26">
        <v>-101.515987999999</v>
      </c>
      <c r="BA6075" s="26" t="s">
        <v>166</v>
      </c>
      <c r="BB6075" s="26" t="s">
        <v>611</v>
      </c>
      <c r="BC6075" s="26" t="s">
        <v>167</v>
      </c>
      <c r="BD6075" s="26" t="s">
        <v>154</v>
      </c>
      <c r="BE6075" s="26"/>
      <c r="BF6075" s="26" t="s">
        <v>99</v>
      </c>
      <c r="BG6075" s="26" t="s">
        <v>167</v>
      </c>
      <c r="BH6075" s="26" t="s">
        <v>99</v>
      </c>
      <c r="BI6075" s="26">
        <v>12</v>
      </c>
      <c r="BJ6075" s="26" t="s">
        <v>217</v>
      </c>
    </row>
    <row r="6076" spans="36:62" x14ac:dyDescent="0.25">
      <c r="AJ6076" s="26">
        <v>1137</v>
      </c>
      <c r="AK6076" s="26">
        <v>2210646</v>
      </c>
      <c r="AL6076" s="264">
        <v>44792.005555555559</v>
      </c>
      <c r="AM6076" s="26" t="s">
        <v>147</v>
      </c>
      <c r="AN6076" s="26" t="s">
        <v>63</v>
      </c>
      <c r="AO6076" s="26"/>
      <c r="AP6076" s="26"/>
      <c r="AQ6076" s="26">
        <v>-1</v>
      </c>
      <c r="AR6076" s="26">
        <v>248</v>
      </c>
      <c r="AS6076" s="26" t="s">
        <v>151</v>
      </c>
      <c r="AT6076" s="26" t="s">
        <v>71</v>
      </c>
      <c r="AU6076" s="26" t="s">
        <v>63</v>
      </c>
      <c r="AV6076" s="26" t="s">
        <v>63</v>
      </c>
      <c r="AW6076" s="26" t="s">
        <v>63</v>
      </c>
      <c r="AX6076" s="26" t="s">
        <v>63</v>
      </c>
      <c r="AY6076" s="26">
        <v>43.848908000000002</v>
      </c>
      <c r="AZ6076" s="26">
        <v>-101.481150999999</v>
      </c>
      <c r="BA6076" s="26" t="s">
        <v>166</v>
      </c>
      <c r="BB6076" s="26" t="s">
        <v>611</v>
      </c>
      <c r="BC6076" s="26" t="s">
        <v>167</v>
      </c>
      <c r="BD6076" s="26" t="s">
        <v>154</v>
      </c>
      <c r="BE6076" s="26"/>
      <c r="BF6076" s="26" t="s">
        <v>99</v>
      </c>
      <c r="BG6076" s="26" t="s">
        <v>167</v>
      </c>
      <c r="BH6076" s="26" t="s">
        <v>99</v>
      </c>
      <c r="BI6076" s="26">
        <v>12</v>
      </c>
      <c r="BJ6076" s="26" t="s">
        <v>217</v>
      </c>
    </row>
    <row r="6077" spans="36:62" x14ac:dyDescent="0.25">
      <c r="AJ6077" s="26">
        <v>1138</v>
      </c>
      <c r="AK6077" s="26">
        <v>2210678</v>
      </c>
      <c r="AL6077" s="264">
        <v>44791.861111111109</v>
      </c>
      <c r="AM6077" s="26" t="s">
        <v>565</v>
      </c>
      <c r="AN6077" s="26" t="s">
        <v>63</v>
      </c>
      <c r="AO6077" s="26"/>
      <c r="AP6077" s="26"/>
      <c r="AQ6077" s="26">
        <v>-1</v>
      </c>
      <c r="AR6077" s="26">
        <v>83</v>
      </c>
      <c r="AS6077" s="26" t="s">
        <v>151</v>
      </c>
      <c r="AT6077" s="26" t="s">
        <v>71</v>
      </c>
      <c r="AU6077" s="26" t="s">
        <v>63</v>
      </c>
      <c r="AV6077" s="26" t="s">
        <v>63</v>
      </c>
      <c r="AW6077" s="26" t="s">
        <v>63</v>
      </c>
      <c r="AX6077" s="26" t="s">
        <v>63</v>
      </c>
      <c r="AY6077" s="26">
        <v>43.746203999999899</v>
      </c>
      <c r="AZ6077" s="26">
        <v>-100.683052</v>
      </c>
      <c r="BA6077" s="26" t="s">
        <v>158</v>
      </c>
      <c r="BB6077" s="26" t="s">
        <v>157</v>
      </c>
      <c r="BC6077" s="26" t="s">
        <v>167</v>
      </c>
      <c r="BD6077" s="26" t="s">
        <v>154</v>
      </c>
      <c r="BE6077" s="26"/>
      <c r="BF6077" s="26" t="s">
        <v>99</v>
      </c>
      <c r="BG6077" s="26" t="s">
        <v>167</v>
      </c>
      <c r="BH6077" s="26" t="s">
        <v>99</v>
      </c>
      <c r="BI6077" s="26">
        <v>12</v>
      </c>
      <c r="BJ6077" s="26" t="s">
        <v>217</v>
      </c>
    </row>
    <row r="6078" spans="36:62" x14ac:dyDescent="0.25">
      <c r="AJ6078" s="26">
        <v>1139</v>
      </c>
      <c r="AK6078" s="26">
        <v>2210798</v>
      </c>
      <c r="AL6078" s="264">
        <v>44798.724999999999</v>
      </c>
      <c r="AM6078" s="26" t="s">
        <v>147</v>
      </c>
      <c r="AN6078" s="26" t="s">
        <v>63</v>
      </c>
      <c r="AO6078" s="26" t="s">
        <v>204</v>
      </c>
      <c r="AP6078" s="26" t="s">
        <v>741</v>
      </c>
      <c r="AQ6078" s="26">
        <v>0</v>
      </c>
      <c r="AR6078" s="26">
        <v>90</v>
      </c>
      <c r="AS6078" s="26" t="s">
        <v>151</v>
      </c>
      <c r="AT6078" s="26" t="s">
        <v>71</v>
      </c>
      <c r="AU6078" s="26" t="s">
        <v>63</v>
      </c>
      <c r="AV6078" s="26" t="s">
        <v>63</v>
      </c>
      <c r="AW6078" s="26" t="s">
        <v>63</v>
      </c>
      <c r="AX6078" s="26" t="s">
        <v>63</v>
      </c>
      <c r="AY6078" s="26">
        <v>43.849466999999898</v>
      </c>
      <c r="AZ6078" s="26">
        <v>-101.356193</v>
      </c>
      <c r="BA6078" s="26" t="s">
        <v>37</v>
      </c>
      <c r="BB6078" s="26" t="s">
        <v>611</v>
      </c>
      <c r="BC6078" s="26" t="s">
        <v>170</v>
      </c>
      <c r="BD6078" s="26" t="s">
        <v>68</v>
      </c>
      <c r="BE6078" s="26"/>
      <c r="BF6078" s="26" t="s">
        <v>68</v>
      </c>
      <c r="BG6078" s="26" t="s">
        <v>68</v>
      </c>
      <c r="BH6078" s="26" t="s">
        <v>160</v>
      </c>
      <c r="BI6078" s="26">
        <v>12</v>
      </c>
      <c r="BJ6078" s="26" t="s">
        <v>20</v>
      </c>
    </row>
    <row r="6079" spans="36:62" x14ac:dyDescent="0.25">
      <c r="AJ6079" s="26">
        <v>1140</v>
      </c>
      <c r="AK6079" s="26">
        <v>2211194</v>
      </c>
      <c r="AL6079" s="264">
        <v>44789.899305555555</v>
      </c>
      <c r="AM6079" s="26" t="s">
        <v>147</v>
      </c>
      <c r="AN6079" s="26" t="s">
        <v>63</v>
      </c>
      <c r="AO6079" s="26" t="s">
        <v>173</v>
      </c>
      <c r="AP6079" s="26" t="s">
        <v>159</v>
      </c>
      <c r="AQ6079" s="26">
        <v>0</v>
      </c>
      <c r="AR6079" s="26">
        <v>248</v>
      </c>
      <c r="AS6079" s="26" t="s">
        <v>151</v>
      </c>
      <c r="AT6079" s="26" t="s">
        <v>71</v>
      </c>
      <c r="AU6079" s="26" t="s">
        <v>69</v>
      </c>
      <c r="AV6079" s="26" t="s">
        <v>63</v>
      </c>
      <c r="AW6079" s="26" t="s">
        <v>63</v>
      </c>
      <c r="AX6079" s="26" t="s">
        <v>63</v>
      </c>
      <c r="AY6079" s="26">
        <v>43.851447999999898</v>
      </c>
      <c r="AZ6079" s="26">
        <v>-101.394908</v>
      </c>
      <c r="BA6079" s="26" t="s">
        <v>185</v>
      </c>
      <c r="BB6079" s="26" t="s">
        <v>611</v>
      </c>
      <c r="BC6079" s="26" t="s">
        <v>1430</v>
      </c>
      <c r="BD6079" s="26" t="s">
        <v>68</v>
      </c>
      <c r="BE6079" s="26"/>
      <c r="BF6079" s="26" t="s">
        <v>68</v>
      </c>
      <c r="BG6079" s="26" t="s">
        <v>68</v>
      </c>
      <c r="BH6079" s="26" t="s">
        <v>160</v>
      </c>
      <c r="BI6079" s="26">
        <v>12</v>
      </c>
      <c r="BJ6079" s="26" t="s">
        <v>19</v>
      </c>
    </row>
    <row r="6080" spans="36:62" x14ac:dyDescent="0.25">
      <c r="AJ6080" s="26">
        <v>1141</v>
      </c>
      <c r="AK6080" s="26">
        <v>2212191</v>
      </c>
      <c r="AL6080" s="264">
        <v>44791.260416666664</v>
      </c>
      <c r="AM6080" s="26" t="s">
        <v>565</v>
      </c>
      <c r="AN6080" s="26" t="s">
        <v>63</v>
      </c>
      <c r="AO6080" s="26"/>
      <c r="AP6080" s="26"/>
      <c r="AQ6080" s="26">
        <v>-1</v>
      </c>
      <c r="AR6080" s="26">
        <v>90</v>
      </c>
      <c r="AS6080" s="26" t="s">
        <v>151</v>
      </c>
      <c r="AT6080" s="26" t="s">
        <v>71</v>
      </c>
      <c r="AU6080" s="26" t="s">
        <v>63</v>
      </c>
      <c r="AV6080" s="26" t="s">
        <v>63</v>
      </c>
      <c r="AW6080" s="26" t="s">
        <v>63</v>
      </c>
      <c r="AX6080" s="26" t="s">
        <v>63</v>
      </c>
      <c r="AY6080" s="26">
        <v>43.901172000000003</v>
      </c>
      <c r="AZ6080" s="26">
        <v>-100.952378999999</v>
      </c>
      <c r="BA6080" s="26" t="s">
        <v>158</v>
      </c>
      <c r="BB6080" s="26" t="s">
        <v>609</v>
      </c>
      <c r="BC6080" s="26" t="s">
        <v>167</v>
      </c>
      <c r="BD6080" s="26" t="s">
        <v>154</v>
      </c>
      <c r="BE6080" s="26"/>
      <c r="BF6080" s="26" t="s">
        <v>99</v>
      </c>
      <c r="BG6080" s="26" t="s">
        <v>167</v>
      </c>
      <c r="BH6080" s="26" t="s">
        <v>99</v>
      </c>
      <c r="BI6080" s="26">
        <v>12</v>
      </c>
      <c r="BJ6080" s="26" t="s">
        <v>217</v>
      </c>
    </row>
    <row r="6081" spans="36:62" x14ac:dyDescent="0.25">
      <c r="AJ6081" s="26">
        <v>1142</v>
      </c>
      <c r="AK6081" s="26">
        <v>2212173</v>
      </c>
      <c r="AL6081" s="264">
        <v>44625.34652777778</v>
      </c>
      <c r="AM6081" s="26" t="s">
        <v>565</v>
      </c>
      <c r="AN6081" s="26" t="s">
        <v>63</v>
      </c>
      <c r="AO6081" s="26" t="s">
        <v>156</v>
      </c>
      <c r="AP6081" s="26" t="s">
        <v>944</v>
      </c>
      <c r="AQ6081" s="26">
        <v>0</v>
      </c>
      <c r="AR6081" s="26">
        <v>90</v>
      </c>
      <c r="AS6081" s="26" t="s">
        <v>151</v>
      </c>
      <c r="AT6081" s="26" t="s">
        <v>74</v>
      </c>
      <c r="AU6081" s="26" t="s">
        <v>63</v>
      </c>
      <c r="AV6081" s="26" t="s">
        <v>63</v>
      </c>
      <c r="AW6081" s="26" t="s">
        <v>63</v>
      </c>
      <c r="AX6081" s="26" t="s">
        <v>63</v>
      </c>
      <c r="AY6081" s="26">
        <v>43.901190999999898</v>
      </c>
      <c r="AZ6081" s="26">
        <v>-101.034229999999</v>
      </c>
      <c r="BA6081" s="26" t="s">
        <v>158</v>
      </c>
      <c r="BB6081" s="26" t="s">
        <v>609</v>
      </c>
      <c r="BC6081" s="26" t="s">
        <v>162</v>
      </c>
      <c r="BD6081" s="26" t="s">
        <v>615</v>
      </c>
      <c r="BE6081" s="26"/>
      <c r="BF6081" s="26" t="s">
        <v>950</v>
      </c>
      <c r="BG6081" s="26" t="s">
        <v>209</v>
      </c>
      <c r="BH6081" s="26" t="s">
        <v>146</v>
      </c>
      <c r="BI6081" s="26">
        <v>12</v>
      </c>
      <c r="BJ6081" s="26" t="s">
        <v>21</v>
      </c>
    </row>
    <row r="6082" spans="36:62" x14ac:dyDescent="0.25">
      <c r="AJ6082" s="26">
        <v>1143</v>
      </c>
      <c r="AK6082" s="26">
        <v>2212174</v>
      </c>
      <c r="AL6082" s="264">
        <v>44735.918749999997</v>
      </c>
      <c r="AM6082" s="26" t="s">
        <v>565</v>
      </c>
      <c r="AN6082" s="26" t="s">
        <v>63</v>
      </c>
      <c r="AO6082" s="26"/>
      <c r="AP6082" s="26"/>
      <c r="AQ6082" s="26">
        <v>-1</v>
      </c>
      <c r="AR6082" s="26">
        <v>90</v>
      </c>
      <c r="AS6082" s="26" t="s">
        <v>151</v>
      </c>
      <c r="AT6082" s="26" t="s">
        <v>71</v>
      </c>
      <c r="AU6082" s="26" t="s">
        <v>63</v>
      </c>
      <c r="AV6082" s="26" t="s">
        <v>63</v>
      </c>
      <c r="AW6082" s="26" t="s">
        <v>63</v>
      </c>
      <c r="AX6082" s="26" t="s">
        <v>63</v>
      </c>
      <c r="AY6082" s="26">
        <v>43.8852809999999</v>
      </c>
      <c r="AZ6082" s="26">
        <v>-100.738607</v>
      </c>
      <c r="BA6082" s="26" t="s">
        <v>185</v>
      </c>
      <c r="BB6082" s="26" t="s">
        <v>609</v>
      </c>
      <c r="BC6082" s="26" t="s">
        <v>167</v>
      </c>
      <c r="BD6082" s="26" t="s">
        <v>154</v>
      </c>
      <c r="BE6082" s="26"/>
      <c r="BF6082" s="26" t="s">
        <v>99</v>
      </c>
      <c r="BG6082" s="26" t="s">
        <v>167</v>
      </c>
      <c r="BH6082" s="26" t="s">
        <v>99</v>
      </c>
      <c r="BI6082" s="26">
        <v>12</v>
      </c>
      <c r="BJ6082" s="26" t="s">
        <v>217</v>
      </c>
    </row>
    <row r="6083" spans="36:62" x14ac:dyDescent="0.25">
      <c r="AJ6083" s="26">
        <v>1144</v>
      </c>
      <c r="AK6083" s="26">
        <v>2212192</v>
      </c>
      <c r="AL6083" s="264">
        <v>44807.118055555555</v>
      </c>
      <c r="AM6083" s="26" t="s">
        <v>565</v>
      </c>
      <c r="AN6083" s="26" t="s">
        <v>63</v>
      </c>
      <c r="AO6083" s="26"/>
      <c r="AP6083" s="26"/>
      <c r="AQ6083" s="26">
        <v>-1</v>
      </c>
      <c r="AR6083" s="26">
        <v>90</v>
      </c>
      <c r="AS6083" s="26" t="s">
        <v>151</v>
      </c>
      <c r="AT6083" s="26" t="s">
        <v>71</v>
      </c>
      <c r="AU6083" s="26" t="s">
        <v>63</v>
      </c>
      <c r="AV6083" s="26" t="s">
        <v>63</v>
      </c>
      <c r="AW6083" s="26" t="s">
        <v>63</v>
      </c>
      <c r="AX6083" s="26" t="s">
        <v>63</v>
      </c>
      <c r="AY6083" s="26">
        <v>43.9009509999999</v>
      </c>
      <c r="AZ6083" s="26">
        <v>-101.026656</v>
      </c>
      <c r="BA6083" s="26" t="s">
        <v>208</v>
      </c>
      <c r="BB6083" s="26" t="s">
        <v>611</v>
      </c>
      <c r="BC6083" s="26" t="s">
        <v>167</v>
      </c>
      <c r="BD6083" s="26" t="s">
        <v>154</v>
      </c>
      <c r="BE6083" s="26"/>
      <c r="BF6083" s="26" t="s">
        <v>99</v>
      </c>
      <c r="BG6083" s="26" t="s">
        <v>167</v>
      </c>
      <c r="BH6083" s="26" t="s">
        <v>99</v>
      </c>
      <c r="BI6083" s="26">
        <v>12</v>
      </c>
      <c r="BJ6083" s="26" t="s">
        <v>217</v>
      </c>
    </row>
    <row r="6084" spans="36:62" x14ac:dyDescent="0.25">
      <c r="AJ6084" s="26">
        <v>1145</v>
      </c>
      <c r="AK6084" s="26">
        <v>2212176</v>
      </c>
      <c r="AL6084" s="264">
        <v>44603.357638888891</v>
      </c>
      <c r="AM6084" s="26" t="s">
        <v>565</v>
      </c>
      <c r="AN6084" s="26" t="s">
        <v>63</v>
      </c>
      <c r="AO6084" s="26" t="s">
        <v>156</v>
      </c>
      <c r="AP6084" s="26" t="s">
        <v>159</v>
      </c>
      <c r="AQ6084" s="26">
        <v>0</v>
      </c>
      <c r="AR6084" s="26">
        <v>90</v>
      </c>
      <c r="AS6084" s="26" t="s">
        <v>151</v>
      </c>
      <c r="AT6084" s="26" t="s">
        <v>74</v>
      </c>
      <c r="AU6084" s="26" t="s">
        <v>63</v>
      </c>
      <c r="AV6084" s="26" t="s">
        <v>63</v>
      </c>
      <c r="AW6084" s="26" t="s">
        <v>63</v>
      </c>
      <c r="AX6084" s="26" t="s">
        <v>63</v>
      </c>
      <c r="AY6084" s="26">
        <v>43.900551</v>
      </c>
      <c r="AZ6084" s="26">
        <v>-100.92069600000001</v>
      </c>
      <c r="BA6084" s="26" t="s">
        <v>208</v>
      </c>
      <c r="BB6084" s="26" t="s">
        <v>611</v>
      </c>
      <c r="BC6084" s="26" t="s">
        <v>68</v>
      </c>
      <c r="BD6084" s="26" t="s">
        <v>615</v>
      </c>
      <c r="BE6084" s="26"/>
      <c r="BF6084" s="26" t="s">
        <v>68</v>
      </c>
      <c r="BG6084" s="26" t="s">
        <v>68</v>
      </c>
      <c r="BH6084" s="26" t="s">
        <v>146</v>
      </c>
      <c r="BI6084" s="26">
        <v>12</v>
      </c>
      <c r="BJ6084" s="26" t="s">
        <v>217</v>
      </c>
    </row>
    <row r="6085" spans="36:62" x14ac:dyDescent="0.25">
      <c r="AJ6085" s="26">
        <v>1146</v>
      </c>
      <c r="AK6085" s="26">
        <v>2212177</v>
      </c>
      <c r="AL6085" s="264">
        <v>44605.8125</v>
      </c>
      <c r="AM6085" s="26" t="s">
        <v>565</v>
      </c>
      <c r="AN6085" s="26" t="s">
        <v>63</v>
      </c>
      <c r="AO6085" s="26" t="s">
        <v>156</v>
      </c>
      <c r="AP6085" s="26" t="s">
        <v>159</v>
      </c>
      <c r="AQ6085" s="26">
        <v>0</v>
      </c>
      <c r="AR6085" s="26">
        <v>90</v>
      </c>
      <c r="AS6085" s="26" t="s">
        <v>151</v>
      </c>
      <c r="AT6085" s="26" t="s">
        <v>71</v>
      </c>
      <c r="AU6085" s="26" t="s">
        <v>63</v>
      </c>
      <c r="AV6085" s="26" t="s">
        <v>63</v>
      </c>
      <c r="AW6085" s="26" t="s">
        <v>63</v>
      </c>
      <c r="AX6085" s="26" t="s">
        <v>63</v>
      </c>
      <c r="AY6085" s="26">
        <v>43.883263999999897</v>
      </c>
      <c r="AZ6085" s="26">
        <v>-100.704885</v>
      </c>
      <c r="BA6085" s="26" t="s">
        <v>185</v>
      </c>
      <c r="BB6085" s="26" t="s">
        <v>609</v>
      </c>
      <c r="BC6085" s="26" t="s">
        <v>68</v>
      </c>
      <c r="BD6085" s="26" t="s">
        <v>68</v>
      </c>
      <c r="BE6085" s="26"/>
      <c r="BF6085" s="26" t="s">
        <v>215</v>
      </c>
      <c r="BG6085" s="26" t="s">
        <v>68</v>
      </c>
      <c r="BH6085" s="26" t="s">
        <v>146</v>
      </c>
      <c r="BI6085" s="26">
        <v>12</v>
      </c>
      <c r="BJ6085" s="26" t="s">
        <v>217</v>
      </c>
    </row>
    <row r="6086" spans="36:62" x14ac:dyDescent="0.25">
      <c r="AJ6086" s="26">
        <v>1147</v>
      </c>
      <c r="AK6086" s="26">
        <v>2212274</v>
      </c>
      <c r="AL6086" s="264">
        <v>44669.152777777781</v>
      </c>
      <c r="AM6086" s="26" t="s">
        <v>565</v>
      </c>
      <c r="AN6086" s="26" t="s">
        <v>63</v>
      </c>
      <c r="AO6086" s="26" t="s">
        <v>156</v>
      </c>
      <c r="AP6086" s="26" t="s">
        <v>159</v>
      </c>
      <c r="AQ6086" s="26">
        <v>0</v>
      </c>
      <c r="AR6086" s="26">
        <v>90</v>
      </c>
      <c r="AS6086" s="26" t="s">
        <v>151</v>
      </c>
      <c r="AT6086" s="26" t="s">
        <v>71</v>
      </c>
      <c r="AU6086" s="26" t="s">
        <v>63</v>
      </c>
      <c r="AV6086" s="26" t="s">
        <v>63</v>
      </c>
      <c r="AW6086" s="26" t="s">
        <v>63</v>
      </c>
      <c r="AX6086" s="26" t="s">
        <v>63</v>
      </c>
      <c r="AY6086" s="26">
        <v>43.883223999999899</v>
      </c>
      <c r="AZ6086" s="26">
        <v>-100.69747700000001</v>
      </c>
      <c r="BA6086" s="26" t="s">
        <v>166</v>
      </c>
      <c r="BB6086" s="26" t="s">
        <v>609</v>
      </c>
      <c r="BC6086" s="26" t="s">
        <v>68</v>
      </c>
      <c r="BD6086" s="26" t="s">
        <v>68</v>
      </c>
      <c r="BE6086" s="26"/>
      <c r="BF6086" s="26" t="s">
        <v>68</v>
      </c>
      <c r="BG6086" s="26" t="s">
        <v>68</v>
      </c>
      <c r="BH6086" s="26" t="s">
        <v>146</v>
      </c>
      <c r="BI6086" s="26">
        <v>12</v>
      </c>
      <c r="BJ6086" s="26" t="s">
        <v>217</v>
      </c>
    </row>
    <row r="6087" spans="36:62" x14ac:dyDescent="0.25">
      <c r="AJ6087" s="26">
        <v>1148</v>
      </c>
      <c r="AK6087" s="26">
        <v>2212117</v>
      </c>
      <c r="AL6087" s="264">
        <v>44828.1875</v>
      </c>
      <c r="AM6087" s="26" t="s">
        <v>147</v>
      </c>
      <c r="AN6087" s="26" t="s">
        <v>63</v>
      </c>
      <c r="AO6087" s="26"/>
      <c r="AP6087" s="26"/>
      <c r="AQ6087" s="26">
        <v>-1</v>
      </c>
      <c r="AR6087" s="26">
        <v>90</v>
      </c>
      <c r="AS6087" s="26" t="s">
        <v>151</v>
      </c>
      <c r="AT6087" s="26" t="s">
        <v>71</v>
      </c>
      <c r="AU6087" s="26" t="s">
        <v>63</v>
      </c>
      <c r="AV6087" s="26" t="s">
        <v>63</v>
      </c>
      <c r="AW6087" s="26" t="s">
        <v>63</v>
      </c>
      <c r="AX6087" s="26" t="s">
        <v>63</v>
      </c>
      <c r="AY6087" s="26">
        <v>43.896127999999898</v>
      </c>
      <c r="AZ6087" s="26">
        <v>-101.110641</v>
      </c>
      <c r="BA6087" s="26" t="s">
        <v>185</v>
      </c>
      <c r="BB6087" s="26" t="s">
        <v>611</v>
      </c>
      <c r="BC6087" s="26" t="s">
        <v>167</v>
      </c>
      <c r="BD6087" s="26" t="s">
        <v>154</v>
      </c>
      <c r="BE6087" s="26"/>
      <c r="BF6087" s="26" t="s">
        <v>99</v>
      </c>
      <c r="BG6087" s="26" t="s">
        <v>167</v>
      </c>
      <c r="BH6087" s="26" t="s">
        <v>99</v>
      </c>
      <c r="BI6087" s="26">
        <v>12</v>
      </c>
      <c r="BJ6087" s="26" t="s">
        <v>217</v>
      </c>
    </row>
    <row r="6088" spans="36:62" x14ac:dyDescent="0.25">
      <c r="AJ6088" s="26">
        <v>1149</v>
      </c>
      <c r="AK6088" s="26">
        <v>2212084</v>
      </c>
      <c r="AL6088" s="264">
        <v>44814.852083333331</v>
      </c>
      <c r="AM6088" s="26" t="s">
        <v>147</v>
      </c>
      <c r="AN6088" s="26" t="s">
        <v>63</v>
      </c>
      <c r="AO6088" s="26"/>
      <c r="AP6088" s="26"/>
      <c r="AQ6088" s="26">
        <v>-1</v>
      </c>
      <c r="AR6088" s="26">
        <v>90</v>
      </c>
      <c r="AS6088" s="26" t="s">
        <v>151</v>
      </c>
      <c r="AT6088" s="26" t="s">
        <v>71</v>
      </c>
      <c r="AU6088" s="26" t="s">
        <v>63</v>
      </c>
      <c r="AV6088" s="26" t="s">
        <v>63</v>
      </c>
      <c r="AW6088" s="26" t="s">
        <v>63</v>
      </c>
      <c r="AX6088" s="26" t="s">
        <v>63</v>
      </c>
      <c r="AY6088" s="26">
        <v>43.844786999999897</v>
      </c>
      <c r="AZ6088" s="26">
        <v>-101.511734</v>
      </c>
      <c r="BA6088" s="26" t="s">
        <v>485</v>
      </c>
      <c r="BB6088" s="26" t="s">
        <v>611</v>
      </c>
      <c r="BC6088" s="26" t="s">
        <v>167</v>
      </c>
      <c r="BD6088" s="26" t="s">
        <v>154</v>
      </c>
      <c r="BE6088" s="26"/>
      <c r="BF6088" s="26" t="s">
        <v>99</v>
      </c>
      <c r="BG6088" s="26" t="s">
        <v>167</v>
      </c>
      <c r="BH6088" s="26" t="s">
        <v>99</v>
      </c>
      <c r="BI6088" s="26">
        <v>12</v>
      </c>
      <c r="BJ6088" s="26" t="s">
        <v>217</v>
      </c>
    </row>
    <row r="6089" spans="36:62" x14ac:dyDescent="0.25">
      <c r="AJ6089" s="26">
        <v>1150</v>
      </c>
      <c r="AK6089" s="26">
        <v>2212083</v>
      </c>
      <c r="AL6089" s="264">
        <v>44814.038888888892</v>
      </c>
      <c r="AM6089" s="26" t="s">
        <v>147</v>
      </c>
      <c r="AN6089" s="26" t="s">
        <v>63</v>
      </c>
      <c r="AO6089" s="26"/>
      <c r="AP6089" s="26"/>
      <c r="AQ6089" s="26">
        <v>-1</v>
      </c>
      <c r="AR6089" s="26">
        <v>90</v>
      </c>
      <c r="AS6089" s="26" t="s">
        <v>151</v>
      </c>
      <c r="AT6089" s="26" t="s">
        <v>71</v>
      </c>
      <c r="AU6089" s="26" t="s">
        <v>63</v>
      </c>
      <c r="AV6089" s="26" t="s">
        <v>63</v>
      </c>
      <c r="AW6089" s="26" t="s">
        <v>63</v>
      </c>
      <c r="AX6089" s="26" t="s">
        <v>63</v>
      </c>
      <c r="AY6089" s="26">
        <v>43.850563000000001</v>
      </c>
      <c r="AZ6089" s="26">
        <v>-101.490442999999</v>
      </c>
      <c r="BA6089" s="26" t="s">
        <v>158</v>
      </c>
      <c r="BB6089" s="26" t="s">
        <v>611</v>
      </c>
      <c r="BC6089" s="26" t="s">
        <v>167</v>
      </c>
      <c r="BD6089" s="26" t="s">
        <v>154</v>
      </c>
      <c r="BE6089" s="26"/>
      <c r="BF6089" s="26" t="s">
        <v>99</v>
      </c>
      <c r="BG6089" s="26" t="s">
        <v>167</v>
      </c>
      <c r="BH6089" s="26" t="s">
        <v>99</v>
      </c>
      <c r="BI6089" s="26">
        <v>12</v>
      </c>
      <c r="BJ6089" s="26" t="s">
        <v>217</v>
      </c>
    </row>
    <row r="6090" spans="36:62" x14ac:dyDescent="0.25">
      <c r="AJ6090" s="26">
        <v>1151</v>
      </c>
      <c r="AK6090" s="26">
        <v>2211247</v>
      </c>
      <c r="AL6090" s="264">
        <v>44807.882638888892</v>
      </c>
      <c r="AM6090" s="26" t="s">
        <v>147</v>
      </c>
      <c r="AN6090" s="26" t="s">
        <v>63</v>
      </c>
      <c r="AO6090" s="26"/>
      <c r="AP6090" s="26"/>
      <c r="AQ6090" s="26">
        <v>-1</v>
      </c>
      <c r="AR6090" s="26">
        <v>90</v>
      </c>
      <c r="AS6090" s="26" t="s">
        <v>151</v>
      </c>
      <c r="AT6090" s="26" t="s">
        <v>71</v>
      </c>
      <c r="AU6090" s="26" t="s">
        <v>63</v>
      </c>
      <c r="AV6090" s="26" t="s">
        <v>63</v>
      </c>
      <c r="AW6090" s="26" t="s">
        <v>63</v>
      </c>
      <c r="AX6090" s="26" t="s">
        <v>63</v>
      </c>
      <c r="AY6090" s="26">
        <v>43.842545000000001</v>
      </c>
      <c r="AZ6090" s="26">
        <v>-101.237442999999</v>
      </c>
      <c r="BA6090" s="26" t="s">
        <v>158</v>
      </c>
      <c r="BB6090" s="26" t="s">
        <v>611</v>
      </c>
      <c r="BC6090" s="26" t="s">
        <v>167</v>
      </c>
      <c r="BD6090" s="26" t="s">
        <v>154</v>
      </c>
      <c r="BE6090" s="26"/>
      <c r="BF6090" s="26" t="s">
        <v>99</v>
      </c>
      <c r="BG6090" s="26" t="s">
        <v>167</v>
      </c>
      <c r="BH6090" s="26" t="s">
        <v>99</v>
      </c>
      <c r="BI6090" s="26">
        <v>12</v>
      </c>
      <c r="BJ6090" s="26" t="s">
        <v>217</v>
      </c>
    </row>
    <row r="6091" spans="36:62" x14ac:dyDescent="0.25">
      <c r="AJ6091" s="26">
        <v>1152</v>
      </c>
      <c r="AK6091" s="26">
        <v>2212337</v>
      </c>
      <c r="AL6091" s="264">
        <v>44826.958333333336</v>
      </c>
      <c r="AM6091" s="26" t="s">
        <v>565</v>
      </c>
      <c r="AN6091" s="26" t="s">
        <v>63</v>
      </c>
      <c r="AO6091" s="26"/>
      <c r="AP6091" s="26"/>
      <c r="AQ6091" s="26">
        <v>-1</v>
      </c>
      <c r="AR6091" s="26">
        <v>248</v>
      </c>
      <c r="AS6091" s="26" t="s">
        <v>151</v>
      </c>
      <c r="AT6091" s="26" t="s">
        <v>71</v>
      </c>
      <c r="AU6091" s="26" t="s">
        <v>63</v>
      </c>
      <c r="AV6091" s="26" t="s">
        <v>63</v>
      </c>
      <c r="AW6091" s="26" t="s">
        <v>63</v>
      </c>
      <c r="AX6091" s="26" t="s">
        <v>63</v>
      </c>
      <c r="AY6091" s="26">
        <v>43.879401000000001</v>
      </c>
      <c r="AZ6091" s="26">
        <v>-100.801480999999</v>
      </c>
      <c r="BA6091" s="26" t="s">
        <v>185</v>
      </c>
      <c r="BB6091" s="26" t="s">
        <v>611</v>
      </c>
      <c r="BC6091" s="26" t="s">
        <v>167</v>
      </c>
      <c r="BD6091" s="26" t="s">
        <v>154</v>
      </c>
      <c r="BE6091" s="26"/>
      <c r="BF6091" s="26" t="s">
        <v>99</v>
      </c>
      <c r="BG6091" s="26" t="s">
        <v>167</v>
      </c>
      <c r="BH6091" s="26" t="s">
        <v>99</v>
      </c>
      <c r="BI6091" s="26">
        <v>12</v>
      </c>
      <c r="BJ6091" s="26" t="s">
        <v>217</v>
      </c>
    </row>
    <row r="6092" spans="36:62" x14ac:dyDescent="0.25">
      <c r="AJ6092" s="26">
        <v>1154</v>
      </c>
      <c r="AK6092" s="26">
        <v>2211683</v>
      </c>
      <c r="AL6092" s="264">
        <v>44813.443749999999</v>
      </c>
      <c r="AM6092" s="26" t="s">
        <v>147</v>
      </c>
      <c r="AN6092" s="26" t="s">
        <v>63</v>
      </c>
      <c r="AO6092" s="26" t="s">
        <v>156</v>
      </c>
      <c r="AP6092" s="26" t="s">
        <v>159</v>
      </c>
      <c r="AQ6092" s="26">
        <v>0</v>
      </c>
      <c r="AR6092" s="26">
        <v>90</v>
      </c>
      <c r="AS6092" s="26" t="s">
        <v>151</v>
      </c>
      <c r="AT6092" s="26" t="s">
        <v>74</v>
      </c>
      <c r="AU6092" s="26" t="s">
        <v>63</v>
      </c>
      <c r="AV6092" s="26" t="s">
        <v>69</v>
      </c>
      <c r="AW6092" s="26" t="s">
        <v>63</v>
      </c>
      <c r="AX6092" s="26" t="s">
        <v>63</v>
      </c>
      <c r="AY6092" s="26">
        <v>43.8362669999999</v>
      </c>
      <c r="AZ6092" s="26">
        <v>-101.648872999999</v>
      </c>
      <c r="BA6092" s="26" t="s">
        <v>533</v>
      </c>
      <c r="BB6092" s="26" t="s">
        <v>1141</v>
      </c>
      <c r="BC6092" s="26" t="s">
        <v>685</v>
      </c>
      <c r="BD6092" s="26" t="s">
        <v>68</v>
      </c>
      <c r="BE6092" s="26"/>
      <c r="BF6092" s="26" t="s">
        <v>68</v>
      </c>
      <c r="BG6092" s="26" t="s">
        <v>68</v>
      </c>
      <c r="BH6092" s="26" t="s">
        <v>175</v>
      </c>
      <c r="BI6092" s="26">
        <v>12</v>
      </c>
      <c r="BJ6092" s="26" t="s">
        <v>20</v>
      </c>
    </row>
    <row r="6093" spans="36:62" x14ac:dyDescent="0.25">
      <c r="AJ6093" s="26">
        <v>1155</v>
      </c>
      <c r="AK6093" s="26">
        <v>2213522</v>
      </c>
      <c r="AL6093" s="264">
        <v>44835.097222222219</v>
      </c>
      <c r="AM6093" s="26" t="s">
        <v>147</v>
      </c>
      <c r="AN6093" s="26" t="s">
        <v>63</v>
      </c>
      <c r="AO6093" s="26"/>
      <c r="AP6093" s="26"/>
      <c r="AQ6093" s="26">
        <v>-1</v>
      </c>
      <c r="AR6093" s="26">
        <v>90</v>
      </c>
      <c r="AS6093" s="26" t="s">
        <v>151</v>
      </c>
      <c r="AT6093" s="26" t="s">
        <v>71</v>
      </c>
      <c r="AU6093" s="26" t="s">
        <v>63</v>
      </c>
      <c r="AV6093" s="26" t="s">
        <v>63</v>
      </c>
      <c r="AW6093" s="26" t="s">
        <v>63</v>
      </c>
      <c r="AX6093" s="26" t="s">
        <v>63</v>
      </c>
      <c r="AY6093" s="26">
        <v>43.896608000000001</v>
      </c>
      <c r="AZ6093" s="26">
        <v>-101.10908000000001</v>
      </c>
      <c r="BA6093" s="26" t="s">
        <v>208</v>
      </c>
      <c r="BB6093" s="26" t="s">
        <v>611</v>
      </c>
      <c r="BC6093" s="26" t="s">
        <v>167</v>
      </c>
      <c r="BD6093" s="26" t="s">
        <v>154</v>
      </c>
      <c r="BE6093" s="26"/>
      <c r="BF6093" s="26" t="s">
        <v>99</v>
      </c>
      <c r="BG6093" s="26" t="s">
        <v>167</v>
      </c>
      <c r="BH6093" s="26" t="s">
        <v>99</v>
      </c>
      <c r="BI6093" s="26">
        <v>12</v>
      </c>
      <c r="BJ6093" s="26" t="s">
        <v>217</v>
      </c>
    </row>
    <row r="6094" spans="36:62" x14ac:dyDescent="0.25">
      <c r="AJ6094" s="26">
        <v>1156</v>
      </c>
      <c r="AK6094" s="26">
        <v>2214641</v>
      </c>
      <c r="AL6094" s="264">
        <v>44854.430555555555</v>
      </c>
      <c r="AM6094" s="26" t="s">
        <v>147</v>
      </c>
      <c r="AN6094" s="26" t="s">
        <v>63</v>
      </c>
      <c r="AO6094" s="26" t="s">
        <v>156</v>
      </c>
      <c r="AP6094" s="26" t="s">
        <v>159</v>
      </c>
      <c r="AQ6094" s="26">
        <v>0</v>
      </c>
      <c r="AR6094" s="26">
        <v>90</v>
      </c>
      <c r="AS6094" s="26" t="s">
        <v>151</v>
      </c>
      <c r="AT6094" s="26" t="s">
        <v>71</v>
      </c>
      <c r="AU6094" s="26" t="s">
        <v>63</v>
      </c>
      <c r="AV6094" s="26" t="s">
        <v>63</v>
      </c>
      <c r="AW6094" s="26" t="s">
        <v>63</v>
      </c>
      <c r="AX6094" s="26" t="s">
        <v>63</v>
      </c>
      <c r="AY6094" s="26">
        <v>43.851688000000003</v>
      </c>
      <c r="AZ6094" s="26">
        <v>-101.418370999999</v>
      </c>
      <c r="BA6094" s="26" t="s">
        <v>208</v>
      </c>
      <c r="BB6094" s="26" t="s">
        <v>611</v>
      </c>
      <c r="BC6094" s="26" t="s">
        <v>759</v>
      </c>
      <c r="BD6094" s="26" t="s">
        <v>68</v>
      </c>
      <c r="BE6094" s="26"/>
      <c r="BF6094" s="26" t="s">
        <v>709</v>
      </c>
      <c r="BG6094" s="26" t="s">
        <v>68</v>
      </c>
      <c r="BH6094" s="26" t="s">
        <v>146</v>
      </c>
      <c r="BI6094" s="26">
        <v>12</v>
      </c>
      <c r="BJ6094" s="26" t="s">
        <v>217</v>
      </c>
    </row>
    <row r="6095" spans="36:62" x14ac:dyDescent="0.25">
      <c r="AJ6095" s="26">
        <v>1157</v>
      </c>
      <c r="AK6095" s="26">
        <v>2213525</v>
      </c>
      <c r="AL6095" s="264">
        <v>44846.319444444445</v>
      </c>
      <c r="AM6095" s="26" t="s">
        <v>147</v>
      </c>
      <c r="AN6095" s="26" t="s">
        <v>63</v>
      </c>
      <c r="AO6095" s="26"/>
      <c r="AP6095" s="26"/>
      <c r="AQ6095" s="26">
        <v>-1</v>
      </c>
      <c r="AR6095" s="26">
        <v>90</v>
      </c>
      <c r="AS6095" s="26" t="s">
        <v>151</v>
      </c>
      <c r="AT6095" s="26" t="s">
        <v>71</v>
      </c>
      <c r="AU6095" s="26" t="s">
        <v>63</v>
      </c>
      <c r="AV6095" s="26" t="s">
        <v>63</v>
      </c>
      <c r="AW6095" s="26" t="s">
        <v>63</v>
      </c>
      <c r="AX6095" s="26" t="s">
        <v>63</v>
      </c>
      <c r="AY6095" s="26">
        <v>43.836281</v>
      </c>
      <c r="AZ6095" s="26">
        <v>-101.560241</v>
      </c>
      <c r="BA6095" s="26" t="s">
        <v>166</v>
      </c>
      <c r="BB6095" s="26" t="s">
        <v>609</v>
      </c>
      <c r="BC6095" s="26" t="s">
        <v>167</v>
      </c>
      <c r="BD6095" s="26" t="s">
        <v>154</v>
      </c>
      <c r="BE6095" s="26"/>
      <c r="BF6095" s="26" t="s">
        <v>99</v>
      </c>
      <c r="BG6095" s="26" t="s">
        <v>167</v>
      </c>
      <c r="BH6095" s="26" t="s">
        <v>99</v>
      </c>
      <c r="BI6095" s="26">
        <v>12</v>
      </c>
      <c r="BJ6095" s="26" t="s">
        <v>217</v>
      </c>
    </row>
    <row r="6096" spans="36:62" x14ac:dyDescent="0.25">
      <c r="AJ6096" s="26">
        <v>1158</v>
      </c>
      <c r="AK6096" s="26">
        <v>2213986</v>
      </c>
      <c r="AL6096" s="264">
        <v>44852.909722222219</v>
      </c>
      <c r="AM6096" s="26" t="s">
        <v>147</v>
      </c>
      <c r="AN6096" s="26" t="s">
        <v>63</v>
      </c>
      <c r="AO6096" s="26"/>
      <c r="AP6096" s="26"/>
      <c r="AQ6096" s="26">
        <v>-1</v>
      </c>
      <c r="AR6096" s="26">
        <v>90</v>
      </c>
      <c r="AS6096" s="26" t="s">
        <v>151</v>
      </c>
      <c r="AT6096" s="26" t="s">
        <v>71</v>
      </c>
      <c r="AU6096" s="26" t="s">
        <v>63</v>
      </c>
      <c r="AV6096" s="26" t="s">
        <v>63</v>
      </c>
      <c r="AW6096" s="26" t="s">
        <v>63</v>
      </c>
      <c r="AX6096" s="26" t="s">
        <v>63</v>
      </c>
      <c r="AY6096" s="26">
        <v>43.842905000000002</v>
      </c>
      <c r="AZ6096" s="26">
        <v>-101.31797</v>
      </c>
      <c r="BA6096" s="26" t="s">
        <v>158</v>
      </c>
      <c r="BB6096" s="26" t="s">
        <v>611</v>
      </c>
      <c r="BC6096" s="26" t="s">
        <v>167</v>
      </c>
      <c r="BD6096" s="26" t="s">
        <v>154</v>
      </c>
      <c r="BE6096" s="26"/>
      <c r="BF6096" s="26" t="s">
        <v>99</v>
      </c>
      <c r="BG6096" s="26" t="s">
        <v>167</v>
      </c>
      <c r="BH6096" s="26" t="s">
        <v>99</v>
      </c>
      <c r="BI6096" s="26">
        <v>12</v>
      </c>
      <c r="BJ6096" s="26" t="s">
        <v>217</v>
      </c>
    </row>
    <row r="6097" spans="36:62" x14ac:dyDescent="0.25">
      <c r="AJ6097" s="26">
        <v>1159</v>
      </c>
      <c r="AK6097" s="26">
        <v>2213937</v>
      </c>
      <c r="AL6097" s="264">
        <v>44837.291666666664</v>
      </c>
      <c r="AM6097" s="26" t="s">
        <v>565</v>
      </c>
      <c r="AN6097" s="26" t="s">
        <v>63</v>
      </c>
      <c r="AO6097" s="26"/>
      <c r="AP6097" s="26"/>
      <c r="AQ6097" s="26">
        <v>-1</v>
      </c>
      <c r="AR6097" s="26">
        <v>83</v>
      </c>
      <c r="AS6097" s="26" t="s">
        <v>151</v>
      </c>
      <c r="AT6097" s="26" t="s">
        <v>71</v>
      </c>
      <c r="AU6097" s="26" t="s">
        <v>63</v>
      </c>
      <c r="AV6097" s="26" t="s">
        <v>63</v>
      </c>
      <c r="AW6097" s="26" t="s">
        <v>63</v>
      </c>
      <c r="AX6097" s="26" t="s">
        <v>63</v>
      </c>
      <c r="AY6097" s="26">
        <v>43.732495999999898</v>
      </c>
      <c r="AZ6097" s="26">
        <v>-100.682119999999</v>
      </c>
      <c r="BA6097" s="26" t="s">
        <v>166</v>
      </c>
      <c r="BB6097" s="26" t="s">
        <v>165</v>
      </c>
      <c r="BC6097" s="26" t="s">
        <v>167</v>
      </c>
      <c r="BD6097" s="26" t="s">
        <v>154</v>
      </c>
      <c r="BE6097" s="26"/>
      <c r="BF6097" s="26" t="s">
        <v>99</v>
      </c>
      <c r="BG6097" s="26" t="s">
        <v>167</v>
      </c>
      <c r="BH6097" s="26" t="s">
        <v>99</v>
      </c>
      <c r="BI6097" s="26">
        <v>12</v>
      </c>
      <c r="BJ6097" s="26" t="s">
        <v>217</v>
      </c>
    </row>
    <row r="6098" spans="36:62" x14ac:dyDescent="0.25">
      <c r="AJ6098" s="26">
        <v>1160</v>
      </c>
      <c r="AK6098" s="26">
        <v>2214792</v>
      </c>
      <c r="AL6098" s="264">
        <v>44701.75277777778</v>
      </c>
      <c r="AM6098" s="26" t="s">
        <v>147</v>
      </c>
      <c r="AN6098" s="26" t="s">
        <v>63</v>
      </c>
      <c r="AO6098" s="26" t="s">
        <v>156</v>
      </c>
      <c r="AP6098" s="26" t="s">
        <v>706</v>
      </c>
      <c r="AQ6098" s="26">
        <v>0</v>
      </c>
      <c r="AR6098" s="26">
        <v>44</v>
      </c>
      <c r="AS6098" s="26" t="s">
        <v>151</v>
      </c>
      <c r="AT6098" s="26" t="s">
        <v>704</v>
      </c>
      <c r="AU6098" s="26" t="s">
        <v>63</v>
      </c>
      <c r="AV6098" s="26" t="s">
        <v>63</v>
      </c>
      <c r="AW6098" s="26" t="s">
        <v>63</v>
      </c>
      <c r="AX6098" s="26" t="s">
        <v>63</v>
      </c>
      <c r="AY6098" s="26">
        <v>43.563378</v>
      </c>
      <c r="AZ6098" s="26">
        <v>-101.400172999999</v>
      </c>
      <c r="BA6098" s="26" t="s">
        <v>158</v>
      </c>
      <c r="BB6098" s="26" t="s">
        <v>611</v>
      </c>
      <c r="BC6098" s="26" t="s">
        <v>614</v>
      </c>
      <c r="BD6098" s="26" t="s">
        <v>68</v>
      </c>
      <c r="BE6098" s="26"/>
      <c r="BF6098" s="26" t="s">
        <v>698</v>
      </c>
      <c r="BG6098" s="26" t="s">
        <v>68</v>
      </c>
      <c r="BH6098" s="26" t="s">
        <v>160</v>
      </c>
      <c r="BI6098" s="26">
        <v>12</v>
      </c>
      <c r="BJ6098" s="26" t="s">
        <v>21</v>
      </c>
    </row>
    <row r="6099" spans="36:62" x14ac:dyDescent="0.25">
      <c r="AJ6099" s="26">
        <v>1161</v>
      </c>
      <c r="AK6099" s="26">
        <v>2215583</v>
      </c>
      <c r="AL6099" s="264">
        <v>44846.784722222219</v>
      </c>
      <c r="AM6099" s="26" t="s">
        <v>147</v>
      </c>
      <c r="AN6099" s="26" t="s">
        <v>63</v>
      </c>
      <c r="AO6099" s="26"/>
      <c r="AP6099" s="26"/>
      <c r="AQ6099" s="26">
        <v>-1</v>
      </c>
      <c r="AR6099" s="26">
        <v>248</v>
      </c>
      <c r="AS6099" s="26" t="s">
        <v>151</v>
      </c>
      <c r="AT6099" s="26" t="s">
        <v>71</v>
      </c>
      <c r="AU6099" s="26" t="s">
        <v>63</v>
      </c>
      <c r="AV6099" s="26" t="s">
        <v>63</v>
      </c>
      <c r="AW6099" s="26" t="s">
        <v>63</v>
      </c>
      <c r="AX6099" s="26" t="s">
        <v>63</v>
      </c>
      <c r="AY6099" s="26">
        <v>43.83972</v>
      </c>
      <c r="AZ6099" s="26">
        <v>-101.24648000000001</v>
      </c>
      <c r="BA6099" s="26" t="s">
        <v>185</v>
      </c>
      <c r="BB6099" s="26" t="s">
        <v>609</v>
      </c>
      <c r="BC6099" s="26" t="s">
        <v>167</v>
      </c>
      <c r="BD6099" s="26" t="s">
        <v>154</v>
      </c>
      <c r="BE6099" s="26"/>
      <c r="BF6099" s="26" t="s">
        <v>99</v>
      </c>
      <c r="BG6099" s="26" t="s">
        <v>167</v>
      </c>
      <c r="BH6099" s="26" t="s">
        <v>99</v>
      </c>
      <c r="BI6099" s="26">
        <v>12</v>
      </c>
      <c r="BJ6099" s="26" t="s">
        <v>217</v>
      </c>
    </row>
    <row r="6100" spans="36:62" x14ac:dyDescent="0.25">
      <c r="AJ6100" s="26">
        <v>1162</v>
      </c>
      <c r="AK6100" s="26">
        <v>2215327</v>
      </c>
      <c r="AL6100" s="264">
        <v>44844.544444444444</v>
      </c>
      <c r="AM6100" s="26" t="s">
        <v>565</v>
      </c>
      <c r="AN6100" s="26" t="s">
        <v>63</v>
      </c>
      <c r="AO6100" s="26" t="s">
        <v>156</v>
      </c>
      <c r="AP6100" s="26" t="s">
        <v>159</v>
      </c>
      <c r="AQ6100" s="26">
        <v>0</v>
      </c>
      <c r="AR6100" s="26">
        <v>90</v>
      </c>
      <c r="AS6100" s="26" t="s">
        <v>151</v>
      </c>
      <c r="AT6100" s="26" t="s">
        <v>71</v>
      </c>
      <c r="AU6100" s="26" t="s">
        <v>63</v>
      </c>
      <c r="AV6100" s="26" t="s">
        <v>63</v>
      </c>
      <c r="AW6100" s="26" t="s">
        <v>63</v>
      </c>
      <c r="AX6100" s="26" t="s">
        <v>63</v>
      </c>
      <c r="AY6100" s="26">
        <v>43.900948999999898</v>
      </c>
      <c r="AZ6100" s="26">
        <v>-101.034244</v>
      </c>
      <c r="BA6100" s="26" t="s">
        <v>494</v>
      </c>
      <c r="BB6100" s="26" t="s">
        <v>611</v>
      </c>
      <c r="BC6100" s="26" t="s">
        <v>68</v>
      </c>
      <c r="BD6100" s="26" t="s">
        <v>68</v>
      </c>
      <c r="BE6100" s="26"/>
      <c r="BF6100" s="26" t="s">
        <v>68</v>
      </c>
      <c r="BG6100" s="26" t="s">
        <v>68</v>
      </c>
      <c r="BH6100" s="26" t="s">
        <v>146</v>
      </c>
      <c r="BI6100" s="26">
        <v>12</v>
      </c>
      <c r="BJ6100" s="26" t="s">
        <v>217</v>
      </c>
    </row>
    <row r="6101" spans="36:62" x14ac:dyDescent="0.25">
      <c r="AJ6101" s="26">
        <v>1163</v>
      </c>
      <c r="AK6101" s="26">
        <v>2215518</v>
      </c>
      <c r="AL6101" s="264">
        <v>44866.78125</v>
      </c>
      <c r="AM6101" s="26" t="s">
        <v>565</v>
      </c>
      <c r="AN6101" s="26" t="s">
        <v>63</v>
      </c>
      <c r="AO6101" s="26" t="s">
        <v>156</v>
      </c>
      <c r="AP6101" s="26" t="s">
        <v>159</v>
      </c>
      <c r="AQ6101" s="26">
        <v>0</v>
      </c>
      <c r="AR6101" s="26">
        <v>90</v>
      </c>
      <c r="AS6101" s="26" t="s">
        <v>151</v>
      </c>
      <c r="AT6101" s="26" t="s">
        <v>74</v>
      </c>
      <c r="AU6101" s="26" t="s">
        <v>63</v>
      </c>
      <c r="AV6101" s="26" t="s">
        <v>63</v>
      </c>
      <c r="AW6101" s="26" t="s">
        <v>63</v>
      </c>
      <c r="AX6101" s="26" t="s">
        <v>63</v>
      </c>
      <c r="AY6101" s="26">
        <v>43.886740000000003</v>
      </c>
      <c r="AZ6101" s="26">
        <v>-100.83829900000001</v>
      </c>
      <c r="BA6101" s="26" t="s">
        <v>208</v>
      </c>
      <c r="BB6101" s="26" t="s">
        <v>609</v>
      </c>
      <c r="BC6101" s="26" t="s">
        <v>680</v>
      </c>
      <c r="BD6101" s="26" t="s">
        <v>68</v>
      </c>
      <c r="BE6101" s="26"/>
      <c r="BF6101" s="26" t="s">
        <v>68</v>
      </c>
      <c r="BG6101" s="26" t="s">
        <v>68</v>
      </c>
      <c r="BH6101" s="26" t="s">
        <v>160</v>
      </c>
      <c r="BI6101" s="26">
        <v>12</v>
      </c>
      <c r="BJ6101" s="26" t="s">
        <v>19</v>
      </c>
    </row>
    <row r="6102" spans="36:62" x14ac:dyDescent="0.25">
      <c r="AJ6102" s="26">
        <v>1165</v>
      </c>
      <c r="AK6102" s="26">
        <v>2216915</v>
      </c>
      <c r="AL6102" s="264">
        <v>44888.743055555555</v>
      </c>
      <c r="AM6102" s="26" t="s">
        <v>565</v>
      </c>
      <c r="AN6102" s="26" t="s">
        <v>63</v>
      </c>
      <c r="AO6102" s="26" t="s">
        <v>156</v>
      </c>
      <c r="AP6102" s="26" t="s">
        <v>726</v>
      </c>
      <c r="AQ6102" s="26">
        <v>0</v>
      </c>
      <c r="AR6102" s="26">
        <v>83</v>
      </c>
      <c r="AS6102" s="26" t="s">
        <v>151</v>
      </c>
      <c r="AT6102" s="26" t="s">
        <v>71</v>
      </c>
      <c r="AU6102" s="26" t="s">
        <v>63</v>
      </c>
      <c r="AV6102" s="26" t="s">
        <v>63</v>
      </c>
      <c r="AW6102" s="26" t="s">
        <v>63</v>
      </c>
      <c r="AX6102" s="26" t="s">
        <v>63</v>
      </c>
      <c r="AY6102" s="26">
        <v>43.88214</v>
      </c>
      <c r="AZ6102" s="26">
        <v>-100.705844999999</v>
      </c>
      <c r="BA6102" s="26" t="s">
        <v>166</v>
      </c>
      <c r="BB6102" s="26" t="s">
        <v>672</v>
      </c>
      <c r="BC6102" s="26" t="s">
        <v>659</v>
      </c>
      <c r="BD6102" s="26" t="s">
        <v>68</v>
      </c>
      <c r="BE6102" s="26" t="s">
        <v>1477</v>
      </c>
      <c r="BF6102" s="26" t="s">
        <v>68</v>
      </c>
      <c r="BG6102" s="26" t="s">
        <v>68</v>
      </c>
      <c r="BH6102" s="26" t="s">
        <v>1531</v>
      </c>
      <c r="BI6102" s="26">
        <v>12</v>
      </c>
      <c r="BJ6102" s="26" t="s">
        <v>20</v>
      </c>
    </row>
    <row r="6103" spans="36:62" x14ac:dyDescent="0.25">
      <c r="AJ6103" s="26">
        <v>1166</v>
      </c>
      <c r="AK6103" s="26">
        <v>2214772</v>
      </c>
      <c r="AL6103" s="264">
        <v>44867.463888888888</v>
      </c>
      <c r="AM6103" s="26" t="s">
        <v>565</v>
      </c>
      <c r="AN6103" s="26" t="s">
        <v>63</v>
      </c>
      <c r="AO6103" s="26"/>
      <c r="AP6103" s="26"/>
      <c r="AQ6103" s="26">
        <v>-1</v>
      </c>
      <c r="AR6103" s="26">
        <v>90</v>
      </c>
      <c r="AS6103" s="26" t="s">
        <v>151</v>
      </c>
      <c r="AT6103" s="26" t="s">
        <v>71</v>
      </c>
      <c r="AU6103" s="26" t="s">
        <v>63</v>
      </c>
      <c r="AV6103" s="26" t="s">
        <v>63</v>
      </c>
      <c r="AW6103" s="26" t="s">
        <v>63</v>
      </c>
      <c r="AX6103" s="26" t="s">
        <v>63</v>
      </c>
      <c r="AY6103" s="26">
        <v>43.900910000000003</v>
      </c>
      <c r="AZ6103" s="26">
        <v>-100.928077999999</v>
      </c>
      <c r="BA6103" s="26" t="s">
        <v>185</v>
      </c>
      <c r="BB6103" s="26" t="s">
        <v>611</v>
      </c>
      <c r="BC6103" s="26" t="s">
        <v>167</v>
      </c>
      <c r="BD6103" s="26" t="s">
        <v>154</v>
      </c>
      <c r="BE6103" s="26"/>
      <c r="BF6103" s="26" t="s">
        <v>99</v>
      </c>
      <c r="BG6103" s="26" t="s">
        <v>167</v>
      </c>
      <c r="BH6103" s="26" t="s">
        <v>99</v>
      </c>
      <c r="BI6103" s="26">
        <v>12</v>
      </c>
      <c r="BJ6103" s="26" t="s">
        <v>217</v>
      </c>
    </row>
    <row r="6104" spans="36:62" x14ac:dyDescent="0.25">
      <c r="AJ6104" s="26">
        <v>1167</v>
      </c>
      <c r="AK6104" s="26">
        <v>2215174</v>
      </c>
      <c r="AL6104" s="264">
        <v>44875.354166666664</v>
      </c>
      <c r="AM6104" s="26" t="s">
        <v>147</v>
      </c>
      <c r="AN6104" s="26" t="s">
        <v>63</v>
      </c>
      <c r="AO6104" s="26" t="s">
        <v>156</v>
      </c>
      <c r="AP6104" s="26" t="s">
        <v>159</v>
      </c>
      <c r="AQ6104" s="26">
        <v>0</v>
      </c>
      <c r="AR6104" s="26">
        <v>90</v>
      </c>
      <c r="AS6104" s="26" t="s">
        <v>151</v>
      </c>
      <c r="AT6104" s="26" t="s">
        <v>663</v>
      </c>
      <c r="AU6104" s="26" t="s">
        <v>63</v>
      </c>
      <c r="AV6104" s="26" t="s">
        <v>63</v>
      </c>
      <c r="AW6104" s="26" t="s">
        <v>63</v>
      </c>
      <c r="AX6104" s="26" t="s">
        <v>63</v>
      </c>
      <c r="AY6104" s="26">
        <v>43.877817</v>
      </c>
      <c r="AZ6104" s="26">
        <v>-101.147362</v>
      </c>
      <c r="BA6104" s="26" t="s">
        <v>208</v>
      </c>
      <c r="BB6104" s="26" t="s">
        <v>611</v>
      </c>
      <c r="BC6104" s="26" t="s">
        <v>68</v>
      </c>
      <c r="BD6104" s="26" t="s">
        <v>615</v>
      </c>
      <c r="BE6104" s="26"/>
      <c r="BF6104" s="26" t="s">
        <v>68</v>
      </c>
      <c r="BG6104" s="26" t="s">
        <v>209</v>
      </c>
      <c r="BH6104" s="26" t="s">
        <v>146</v>
      </c>
      <c r="BI6104" s="26">
        <v>12</v>
      </c>
      <c r="BJ6104" s="26" t="s">
        <v>217</v>
      </c>
    </row>
    <row r="6105" spans="36:62" x14ac:dyDescent="0.25">
      <c r="AJ6105" s="26">
        <v>1168</v>
      </c>
      <c r="AK6105" s="26">
        <v>2215881</v>
      </c>
      <c r="AL6105" s="264">
        <v>44875.4</v>
      </c>
      <c r="AM6105" s="26" t="s">
        <v>147</v>
      </c>
      <c r="AN6105" s="26" t="s">
        <v>63</v>
      </c>
      <c r="AO6105" s="26" t="s">
        <v>156</v>
      </c>
      <c r="AP6105" s="26" t="s">
        <v>159</v>
      </c>
      <c r="AQ6105" s="26">
        <v>0</v>
      </c>
      <c r="AR6105" s="26">
        <v>90</v>
      </c>
      <c r="AS6105" s="26" t="s">
        <v>151</v>
      </c>
      <c r="AT6105" s="26" t="s">
        <v>663</v>
      </c>
      <c r="AU6105" s="26" t="s">
        <v>63</v>
      </c>
      <c r="AV6105" s="26" t="s">
        <v>63</v>
      </c>
      <c r="AW6105" s="26" t="s">
        <v>63</v>
      </c>
      <c r="AX6105" s="26" t="s">
        <v>63</v>
      </c>
      <c r="AY6105" s="26">
        <v>43.878856999999996</v>
      </c>
      <c r="AZ6105" s="26">
        <v>-101.145927</v>
      </c>
      <c r="BA6105" s="26" t="s">
        <v>208</v>
      </c>
      <c r="BB6105" s="26" t="s">
        <v>609</v>
      </c>
      <c r="BC6105" s="26" t="s">
        <v>68</v>
      </c>
      <c r="BD6105" s="26" t="s">
        <v>615</v>
      </c>
      <c r="BE6105" s="26"/>
      <c r="BF6105" s="26" t="s">
        <v>68</v>
      </c>
      <c r="BG6105" s="26" t="s">
        <v>209</v>
      </c>
      <c r="BH6105" s="26" t="s">
        <v>146</v>
      </c>
      <c r="BI6105" s="26">
        <v>12</v>
      </c>
      <c r="BJ6105" s="26" t="s">
        <v>217</v>
      </c>
    </row>
    <row r="6106" spans="36:62" x14ac:dyDescent="0.25">
      <c r="AJ6106" s="26">
        <v>1169</v>
      </c>
      <c r="AK6106" s="26">
        <v>2215959</v>
      </c>
      <c r="AL6106" s="264">
        <v>44875.39166666667</v>
      </c>
      <c r="AM6106" s="26" t="s">
        <v>147</v>
      </c>
      <c r="AN6106" s="26" t="s">
        <v>63</v>
      </c>
      <c r="AO6106" s="26" t="s">
        <v>156</v>
      </c>
      <c r="AP6106" s="26" t="s">
        <v>159</v>
      </c>
      <c r="AQ6106" s="26">
        <v>0</v>
      </c>
      <c r="AR6106" s="26">
        <v>90</v>
      </c>
      <c r="AS6106" s="26" t="s">
        <v>151</v>
      </c>
      <c r="AT6106" s="26" t="s">
        <v>74</v>
      </c>
      <c r="AU6106" s="26" t="s">
        <v>63</v>
      </c>
      <c r="AV6106" s="26" t="s">
        <v>63</v>
      </c>
      <c r="AW6106" s="26" t="s">
        <v>63</v>
      </c>
      <c r="AX6106" s="26" t="s">
        <v>63</v>
      </c>
      <c r="AY6106" s="26">
        <v>43.851225999999897</v>
      </c>
      <c r="AZ6106" s="26">
        <v>-101.450503999999</v>
      </c>
      <c r="BA6106" s="26" t="s">
        <v>208</v>
      </c>
      <c r="BB6106" s="26" t="s">
        <v>611</v>
      </c>
      <c r="BC6106" s="26" t="s">
        <v>614</v>
      </c>
      <c r="BD6106" s="26" t="s">
        <v>615</v>
      </c>
      <c r="BE6106" s="26"/>
      <c r="BF6106" s="26" t="s">
        <v>68</v>
      </c>
      <c r="BG6106" s="26" t="s">
        <v>209</v>
      </c>
      <c r="BH6106" s="26" t="s">
        <v>160</v>
      </c>
      <c r="BI6106" s="26">
        <v>12</v>
      </c>
      <c r="BJ6106" s="26" t="s">
        <v>217</v>
      </c>
    </row>
    <row r="6107" spans="36:62" x14ac:dyDescent="0.25">
      <c r="AJ6107" s="26">
        <v>1170</v>
      </c>
      <c r="AK6107" s="26">
        <v>2216292</v>
      </c>
      <c r="AL6107" s="264">
        <v>44875.645833333336</v>
      </c>
      <c r="AM6107" s="26" t="s">
        <v>147</v>
      </c>
      <c r="AN6107" s="26" t="s">
        <v>63</v>
      </c>
      <c r="AO6107" s="26" t="s">
        <v>192</v>
      </c>
      <c r="AP6107" s="26" t="s">
        <v>824</v>
      </c>
      <c r="AQ6107" s="26">
        <v>0</v>
      </c>
      <c r="AR6107" s="26">
        <v>90</v>
      </c>
      <c r="AS6107" s="26" t="s">
        <v>151</v>
      </c>
      <c r="AT6107" s="26" t="s">
        <v>71</v>
      </c>
      <c r="AU6107" s="26" t="s">
        <v>63</v>
      </c>
      <c r="AV6107" s="26" t="s">
        <v>63</v>
      </c>
      <c r="AW6107" s="26" t="s">
        <v>63</v>
      </c>
      <c r="AX6107" s="26" t="s">
        <v>63</v>
      </c>
      <c r="AY6107" s="26">
        <v>43.852189000000003</v>
      </c>
      <c r="AZ6107" s="26">
        <v>-101.399834999999</v>
      </c>
      <c r="BA6107" s="26" t="s">
        <v>490</v>
      </c>
      <c r="BB6107" s="26" t="s">
        <v>826</v>
      </c>
      <c r="BC6107" s="26" t="s">
        <v>829</v>
      </c>
      <c r="BD6107" s="26" t="s">
        <v>828</v>
      </c>
      <c r="BE6107" s="26"/>
      <c r="BF6107" s="26" t="s">
        <v>829</v>
      </c>
      <c r="BG6107" s="26" t="s">
        <v>1565</v>
      </c>
      <c r="BH6107" s="26" t="s">
        <v>965</v>
      </c>
      <c r="BI6107" s="26">
        <v>12</v>
      </c>
      <c r="BJ6107" s="26" t="s">
        <v>217</v>
      </c>
    </row>
    <row r="6108" spans="36:62" x14ac:dyDescent="0.25">
      <c r="AJ6108" s="26">
        <v>1171</v>
      </c>
      <c r="AK6108" s="26">
        <v>2218287</v>
      </c>
      <c r="AL6108" s="264">
        <v>44907.869444444441</v>
      </c>
      <c r="AM6108" s="26" t="s">
        <v>147</v>
      </c>
      <c r="AN6108" s="26" t="s">
        <v>63</v>
      </c>
      <c r="AO6108" s="26" t="s">
        <v>156</v>
      </c>
      <c r="AP6108" s="26" t="s">
        <v>159</v>
      </c>
      <c r="AQ6108" s="26">
        <v>0</v>
      </c>
      <c r="AR6108" s="26">
        <v>90</v>
      </c>
      <c r="AS6108" s="26" t="s">
        <v>151</v>
      </c>
      <c r="AT6108" s="26" t="s">
        <v>663</v>
      </c>
      <c r="AU6108" s="26" t="s">
        <v>63</v>
      </c>
      <c r="AV6108" s="26" t="s">
        <v>63</v>
      </c>
      <c r="AW6108" s="26" t="s">
        <v>63</v>
      </c>
      <c r="AX6108" s="26" t="s">
        <v>63</v>
      </c>
      <c r="AY6108" s="26">
        <v>43.851489000000001</v>
      </c>
      <c r="AZ6108" s="26">
        <v>-101.449917999999</v>
      </c>
      <c r="BA6108" s="26" t="s">
        <v>208</v>
      </c>
      <c r="BB6108" s="26" t="s">
        <v>609</v>
      </c>
      <c r="BC6108" s="26" t="s">
        <v>667</v>
      </c>
      <c r="BD6108" s="26" t="s">
        <v>615</v>
      </c>
      <c r="BE6108" s="26"/>
      <c r="BF6108" s="26" t="s">
        <v>68</v>
      </c>
      <c r="BG6108" s="26" t="s">
        <v>68</v>
      </c>
      <c r="BH6108" s="26" t="s">
        <v>146</v>
      </c>
      <c r="BI6108" s="26">
        <v>12</v>
      </c>
      <c r="BJ6108" s="26" t="s">
        <v>217</v>
      </c>
    </row>
    <row r="6109" spans="36:62" x14ac:dyDescent="0.25">
      <c r="AJ6109" s="26">
        <v>1172</v>
      </c>
      <c r="AK6109" s="26">
        <v>2217832</v>
      </c>
      <c r="AL6109" s="264">
        <v>44904.944444444445</v>
      </c>
      <c r="AM6109" s="26" t="s">
        <v>147</v>
      </c>
      <c r="AN6109" s="26" t="s">
        <v>63</v>
      </c>
      <c r="AO6109" s="26" t="s">
        <v>173</v>
      </c>
      <c r="AP6109" s="26" t="s">
        <v>159</v>
      </c>
      <c r="AQ6109" s="26">
        <v>0</v>
      </c>
      <c r="AR6109" s="26">
        <v>90</v>
      </c>
      <c r="AS6109" s="26" t="s">
        <v>151</v>
      </c>
      <c r="AT6109" s="26" t="s">
        <v>71</v>
      </c>
      <c r="AU6109" s="26" t="s">
        <v>63</v>
      </c>
      <c r="AV6109" s="26" t="s">
        <v>63</v>
      </c>
      <c r="AW6109" s="26" t="s">
        <v>63</v>
      </c>
      <c r="AX6109" s="26" t="s">
        <v>63</v>
      </c>
      <c r="AY6109" s="26">
        <v>43.836868000000003</v>
      </c>
      <c r="AZ6109" s="26">
        <v>-101.537735999999</v>
      </c>
      <c r="BA6109" s="26" t="s">
        <v>208</v>
      </c>
      <c r="BB6109" s="26" t="s">
        <v>609</v>
      </c>
      <c r="BC6109" s="26" t="s">
        <v>170</v>
      </c>
      <c r="BD6109" s="26" t="s">
        <v>68</v>
      </c>
      <c r="BE6109" s="26" t="s">
        <v>1152</v>
      </c>
      <c r="BF6109" s="26" t="s">
        <v>68</v>
      </c>
      <c r="BG6109" s="26" t="s">
        <v>68</v>
      </c>
      <c r="BH6109" s="26" t="s">
        <v>160</v>
      </c>
      <c r="BI6109" s="26">
        <v>12</v>
      </c>
      <c r="BJ6109" s="26" t="s">
        <v>19</v>
      </c>
    </row>
    <row r="6110" spans="36:62" x14ac:dyDescent="0.25">
      <c r="AJ6110" s="26">
        <v>1173</v>
      </c>
      <c r="AK6110" s="26">
        <v>2215416</v>
      </c>
      <c r="AL6110" s="264">
        <v>44870.645833333336</v>
      </c>
      <c r="AM6110" s="26" t="s">
        <v>573</v>
      </c>
      <c r="AN6110" s="26" t="s">
        <v>63</v>
      </c>
      <c r="AO6110" s="26" t="s">
        <v>156</v>
      </c>
      <c r="AP6110" s="26" t="s">
        <v>159</v>
      </c>
      <c r="AQ6110" s="26">
        <v>0</v>
      </c>
      <c r="AR6110" s="26">
        <v>44</v>
      </c>
      <c r="AS6110" s="26" t="s">
        <v>151</v>
      </c>
      <c r="AT6110" s="26" t="s">
        <v>71</v>
      </c>
      <c r="AU6110" s="26" t="s">
        <v>63</v>
      </c>
      <c r="AV6110" s="26" t="s">
        <v>63</v>
      </c>
      <c r="AW6110" s="26" t="s">
        <v>63</v>
      </c>
      <c r="AX6110" s="26" t="s">
        <v>63</v>
      </c>
      <c r="AY6110" s="26">
        <v>43.573388999999899</v>
      </c>
      <c r="AZ6110" s="26">
        <v>-101.137162</v>
      </c>
      <c r="BA6110" s="26" t="s">
        <v>485</v>
      </c>
      <c r="BB6110" s="26" t="s">
        <v>611</v>
      </c>
      <c r="BC6110" s="26" t="s">
        <v>680</v>
      </c>
      <c r="BD6110" s="26" t="s">
        <v>68</v>
      </c>
      <c r="BE6110" s="26" t="s">
        <v>1727</v>
      </c>
      <c r="BF6110" s="26" t="s">
        <v>68</v>
      </c>
      <c r="BG6110" s="26" t="s">
        <v>68</v>
      </c>
      <c r="BH6110" s="26" t="s">
        <v>160</v>
      </c>
      <c r="BI6110" s="26">
        <v>12</v>
      </c>
      <c r="BJ6110" s="26" t="s">
        <v>217</v>
      </c>
    </row>
    <row r="6111" spans="36:62" x14ac:dyDescent="0.25">
      <c r="AJ6111" s="26">
        <v>1174</v>
      </c>
      <c r="AK6111" s="26">
        <v>2215417</v>
      </c>
      <c r="AL6111" s="264">
        <v>44871.760416666664</v>
      </c>
      <c r="AM6111" s="26" t="s">
        <v>147</v>
      </c>
      <c r="AN6111" s="26" t="s">
        <v>63</v>
      </c>
      <c r="AO6111" s="26"/>
      <c r="AP6111" s="26"/>
      <c r="AQ6111" s="26">
        <v>-1</v>
      </c>
      <c r="AR6111" s="26">
        <v>90</v>
      </c>
      <c r="AS6111" s="26" t="s">
        <v>151</v>
      </c>
      <c r="AT6111" s="26" t="s">
        <v>71</v>
      </c>
      <c r="AU6111" s="26" t="s">
        <v>63</v>
      </c>
      <c r="AV6111" s="26" t="s">
        <v>63</v>
      </c>
      <c r="AW6111" s="26" t="s">
        <v>63</v>
      </c>
      <c r="AX6111" s="26" t="s">
        <v>63</v>
      </c>
      <c r="AY6111" s="26">
        <v>43.838543999999899</v>
      </c>
      <c r="AZ6111" s="26">
        <v>-101.532027999999</v>
      </c>
      <c r="BA6111" s="26" t="s">
        <v>485</v>
      </c>
      <c r="BB6111" s="26" t="s">
        <v>609</v>
      </c>
      <c r="BC6111" s="26" t="s">
        <v>167</v>
      </c>
      <c r="BD6111" s="26" t="s">
        <v>154</v>
      </c>
      <c r="BE6111" s="26"/>
      <c r="BF6111" s="26" t="s">
        <v>99</v>
      </c>
      <c r="BG6111" s="26" t="s">
        <v>167</v>
      </c>
      <c r="BH6111" s="26" t="s">
        <v>99</v>
      </c>
      <c r="BI6111" s="26">
        <v>12</v>
      </c>
      <c r="BJ6111" s="26" t="s">
        <v>217</v>
      </c>
    </row>
    <row r="6112" spans="36:62" x14ac:dyDescent="0.25">
      <c r="AJ6112" s="26">
        <v>1175</v>
      </c>
      <c r="AK6112" s="26">
        <v>2215418</v>
      </c>
      <c r="AL6112" s="264">
        <v>44871.739583333336</v>
      </c>
      <c r="AM6112" s="26" t="s">
        <v>147</v>
      </c>
      <c r="AN6112" s="26" t="s">
        <v>63</v>
      </c>
      <c r="AO6112" s="26"/>
      <c r="AP6112" s="26"/>
      <c r="AQ6112" s="26">
        <v>-1</v>
      </c>
      <c r="AR6112" s="26">
        <v>90</v>
      </c>
      <c r="AS6112" s="26" t="s">
        <v>151</v>
      </c>
      <c r="AT6112" s="26" t="s">
        <v>71</v>
      </c>
      <c r="AU6112" s="26" t="s">
        <v>63</v>
      </c>
      <c r="AV6112" s="26" t="s">
        <v>63</v>
      </c>
      <c r="AW6112" s="26" t="s">
        <v>63</v>
      </c>
      <c r="AX6112" s="26" t="s">
        <v>63</v>
      </c>
      <c r="AY6112" s="26">
        <v>43.843499000000001</v>
      </c>
      <c r="AZ6112" s="26">
        <v>-101.516632</v>
      </c>
      <c r="BA6112" s="26" t="s">
        <v>166</v>
      </c>
      <c r="BB6112" s="26" t="s">
        <v>609</v>
      </c>
      <c r="BC6112" s="26" t="s">
        <v>167</v>
      </c>
      <c r="BD6112" s="26" t="s">
        <v>154</v>
      </c>
      <c r="BE6112" s="26"/>
      <c r="BF6112" s="26" t="s">
        <v>99</v>
      </c>
      <c r="BG6112" s="26" t="s">
        <v>167</v>
      </c>
      <c r="BH6112" s="26" t="s">
        <v>99</v>
      </c>
      <c r="BI6112" s="26">
        <v>12</v>
      </c>
      <c r="BJ6112" s="26" t="s">
        <v>217</v>
      </c>
    </row>
    <row r="6113" spans="36:62" x14ac:dyDescent="0.25">
      <c r="AJ6113" s="26">
        <v>1176</v>
      </c>
      <c r="AK6113" s="26">
        <v>2215584</v>
      </c>
      <c r="AL6113" s="264">
        <v>44881.68472222222</v>
      </c>
      <c r="AM6113" s="26" t="s">
        <v>147</v>
      </c>
      <c r="AN6113" s="26" t="s">
        <v>63</v>
      </c>
      <c r="AO6113" s="26"/>
      <c r="AP6113" s="26"/>
      <c r="AQ6113" s="26">
        <v>-1</v>
      </c>
      <c r="AR6113" s="26">
        <v>90</v>
      </c>
      <c r="AS6113" s="26" t="s">
        <v>151</v>
      </c>
      <c r="AT6113" s="26" t="s">
        <v>71</v>
      </c>
      <c r="AU6113" s="26" t="s">
        <v>63</v>
      </c>
      <c r="AV6113" s="26" t="s">
        <v>63</v>
      </c>
      <c r="AW6113" s="26" t="s">
        <v>63</v>
      </c>
      <c r="AX6113" s="26" t="s">
        <v>63</v>
      </c>
      <c r="AY6113" s="26">
        <v>43.900005</v>
      </c>
      <c r="AZ6113" s="26">
        <v>-101.09333700000001</v>
      </c>
      <c r="BA6113" s="26" t="s">
        <v>185</v>
      </c>
      <c r="BB6113" s="26" t="s">
        <v>609</v>
      </c>
      <c r="BC6113" s="26" t="s">
        <v>167</v>
      </c>
      <c r="BD6113" s="26" t="s">
        <v>154</v>
      </c>
      <c r="BE6113" s="26"/>
      <c r="BF6113" s="26" t="s">
        <v>99</v>
      </c>
      <c r="BG6113" s="26" t="s">
        <v>167</v>
      </c>
      <c r="BH6113" s="26" t="s">
        <v>99</v>
      </c>
      <c r="BI6113" s="26">
        <v>12</v>
      </c>
      <c r="BJ6113" s="26" t="s">
        <v>217</v>
      </c>
    </row>
  </sheetData>
  <autoFilter ref="AJ3:BJ6113" xr:uid="{A13C6AE9-243F-4275-A950-982560DC7AF3}"/>
  <mergeCells count="2">
    <mergeCell ref="C4:H8"/>
    <mergeCell ref="C33:H36"/>
  </mergeCells>
  <pageMargins left="0.7" right="0.7" top="0.75" bottom="0.75" header="0.3" footer="0.3"/>
  <pageSetup scale="36"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8E3A1-A6C1-40CE-A3C9-6F04F2375D95}">
  <sheetPr>
    <tabColor theme="0" tint="-0.34998626667073579"/>
    <pageSetUpPr fitToPage="1"/>
  </sheetPr>
  <dimension ref="C3:BD35"/>
  <sheetViews>
    <sheetView view="pageBreakPreview" zoomScale="130" zoomScaleNormal="70" zoomScaleSheetLayoutView="130" workbookViewId="0">
      <selection activeCell="C6" sqref="C6:H7"/>
    </sheetView>
  </sheetViews>
  <sheetFormatPr defaultRowHeight="15" x14ac:dyDescent="0.25"/>
  <cols>
    <col min="3" max="3" width="22.7109375" customWidth="1"/>
    <col min="11" max="11" width="57.7109375" bestFit="1" customWidth="1"/>
    <col min="12" max="12" width="75.42578125" bestFit="1" customWidth="1"/>
    <col min="13" max="13" width="9.140625" bestFit="1" customWidth="1"/>
    <col min="14" max="14" width="7.7109375" bestFit="1" customWidth="1"/>
    <col min="15" max="15" width="18.28515625" bestFit="1" customWidth="1"/>
    <col min="16" max="16" width="106.85546875" bestFit="1" customWidth="1"/>
    <col min="17" max="17" width="5.140625" bestFit="1" customWidth="1"/>
    <col min="18" max="18" width="71.140625" bestFit="1" customWidth="1"/>
    <col min="19" max="19" width="7.5703125" bestFit="1" customWidth="1"/>
    <col min="20" max="20" width="27.85546875" bestFit="1" customWidth="1"/>
    <col min="21" max="21" width="27" bestFit="1" customWidth="1"/>
    <col min="22" max="22" width="14.42578125" bestFit="1" customWidth="1"/>
    <col min="23" max="23" width="6.7109375" bestFit="1" customWidth="1"/>
    <col min="24" max="24" width="27.85546875" bestFit="1" customWidth="1"/>
    <col min="25" max="25" width="24.7109375" bestFit="1" customWidth="1"/>
    <col min="26" max="26" width="18.7109375" bestFit="1" customWidth="1"/>
    <col min="27" max="27" width="36.28515625" bestFit="1" customWidth="1"/>
    <col min="28" max="28" width="23.5703125" bestFit="1" customWidth="1"/>
    <col min="29" max="29" width="10" bestFit="1" customWidth="1"/>
    <col min="31" max="31" width="12.140625" bestFit="1" customWidth="1"/>
    <col min="32" max="32" width="16" bestFit="1" customWidth="1"/>
    <col min="33" max="33" width="15.140625" bestFit="1" customWidth="1"/>
    <col min="34" max="34" width="60.140625" bestFit="1" customWidth="1"/>
    <col min="35" max="35" width="27.85546875" bestFit="1" customWidth="1"/>
    <col min="36" max="36" width="43.7109375" bestFit="1" customWidth="1"/>
    <col min="37" max="37" width="6.5703125" bestFit="1" customWidth="1"/>
    <col min="38" max="38" width="11.5703125" bestFit="1" customWidth="1"/>
    <col min="39" max="39" width="69" bestFit="1" customWidth="1"/>
    <col min="40" max="40" width="39.85546875" bestFit="1" customWidth="1"/>
    <col min="41" max="41" width="39.28515625" bestFit="1" customWidth="1"/>
    <col min="42" max="42" width="17.42578125" bestFit="1" customWidth="1"/>
    <col min="43" max="43" width="27.85546875" bestFit="1" customWidth="1"/>
    <col min="44" max="44" width="24.85546875" bestFit="1" customWidth="1"/>
    <col min="45" max="45" width="20.28515625" bestFit="1" customWidth="1"/>
    <col min="46" max="46" width="4.140625" bestFit="1" customWidth="1"/>
    <col min="47" max="47" width="17.28515625" bestFit="1" customWidth="1"/>
    <col min="48" max="48" width="7.140625" bestFit="1" customWidth="1"/>
  </cols>
  <sheetData>
    <row r="3" spans="3:56" x14ac:dyDescent="0.25">
      <c r="C3" s="1" t="s">
        <v>1911</v>
      </c>
      <c r="D3" s="3"/>
      <c r="E3" s="3"/>
      <c r="F3" s="3"/>
      <c r="G3" s="3"/>
      <c r="H3" s="3"/>
      <c r="K3" s="1" t="s">
        <v>1737</v>
      </c>
    </row>
    <row r="4" spans="3:56" x14ac:dyDescent="0.25">
      <c r="C4" s="261" t="s">
        <v>40</v>
      </c>
      <c r="D4" s="261" t="s">
        <v>18</v>
      </c>
      <c r="E4" s="261" t="s">
        <v>19</v>
      </c>
      <c r="F4" s="261" t="s">
        <v>20</v>
      </c>
      <c r="G4" s="261" t="s">
        <v>21</v>
      </c>
      <c r="H4" s="261" t="s">
        <v>217</v>
      </c>
      <c r="K4" s="65" t="s">
        <v>106</v>
      </c>
      <c r="L4" s="65" t="s">
        <v>107</v>
      </c>
      <c r="M4" s="65" t="s">
        <v>96</v>
      </c>
      <c r="N4" s="65" t="s">
        <v>97</v>
      </c>
      <c r="O4" s="65" t="s">
        <v>98</v>
      </c>
      <c r="P4" s="65" t="s">
        <v>105</v>
      </c>
      <c r="Q4" s="65" t="s">
        <v>108</v>
      </c>
      <c r="R4" s="65" t="s">
        <v>109</v>
      </c>
      <c r="S4" s="65" t="s">
        <v>110</v>
      </c>
      <c r="T4" s="65" t="s">
        <v>111</v>
      </c>
      <c r="U4" s="65" t="s">
        <v>112</v>
      </c>
      <c r="V4" s="65" t="s">
        <v>113</v>
      </c>
      <c r="W4" s="65" t="s">
        <v>114</v>
      </c>
      <c r="X4" s="65" t="s">
        <v>115</v>
      </c>
      <c r="Y4" s="65" t="s">
        <v>116</v>
      </c>
      <c r="Z4" s="65" t="s">
        <v>117</v>
      </c>
      <c r="AA4" s="65" t="s">
        <v>118</v>
      </c>
      <c r="AB4" s="65" t="s">
        <v>119</v>
      </c>
      <c r="AC4" s="65" t="s">
        <v>120</v>
      </c>
      <c r="AD4" s="65" t="s">
        <v>121</v>
      </c>
      <c r="AE4" s="65" t="s">
        <v>122</v>
      </c>
      <c r="AF4" s="65" t="s">
        <v>123</v>
      </c>
      <c r="AG4" s="65" t="s">
        <v>124</v>
      </c>
      <c r="AH4" s="65" t="s">
        <v>125</v>
      </c>
      <c r="AI4" s="65" t="s">
        <v>126</v>
      </c>
      <c r="AJ4" s="65" t="s">
        <v>127</v>
      </c>
      <c r="AK4" s="65" t="s">
        <v>128</v>
      </c>
      <c r="AL4" s="65" t="s">
        <v>129</v>
      </c>
      <c r="AM4" s="65" t="s">
        <v>130</v>
      </c>
      <c r="AN4" s="65" t="s">
        <v>131</v>
      </c>
      <c r="AO4" s="65" t="s">
        <v>132</v>
      </c>
      <c r="AP4" s="65" t="s">
        <v>133</v>
      </c>
      <c r="AQ4" s="65" t="s">
        <v>134</v>
      </c>
      <c r="AR4" s="65" t="s">
        <v>135</v>
      </c>
      <c r="AS4" s="65" t="s">
        <v>136</v>
      </c>
      <c r="AT4" s="65" t="s">
        <v>137</v>
      </c>
      <c r="AU4" s="65" t="s">
        <v>138</v>
      </c>
      <c r="AV4" s="65" t="s">
        <v>139</v>
      </c>
      <c r="AW4" s="65" t="s">
        <v>140</v>
      </c>
      <c r="AX4" s="65" t="s">
        <v>141</v>
      </c>
      <c r="AY4" s="65" t="s">
        <v>142</v>
      </c>
      <c r="AZ4" s="65" t="s">
        <v>76</v>
      </c>
      <c r="BA4" s="65" t="s">
        <v>143</v>
      </c>
      <c r="BB4" s="65" t="s">
        <v>144</v>
      </c>
      <c r="BC4" s="65" t="s">
        <v>40</v>
      </c>
      <c r="BD4" s="65" t="s">
        <v>218</v>
      </c>
    </row>
    <row r="5" spans="3:56" x14ac:dyDescent="0.25">
      <c r="C5" s="27" t="s">
        <v>585</v>
      </c>
      <c r="D5" s="27">
        <v>2</v>
      </c>
      <c r="E5" s="27">
        <v>1</v>
      </c>
      <c r="F5" s="27">
        <v>3</v>
      </c>
      <c r="G5" s="27">
        <v>2</v>
      </c>
      <c r="H5" s="27">
        <v>17</v>
      </c>
      <c r="K5" s="264">
        <v>43160.07916666667</v>
      </c>
      <c r="L5" s="26">
        <v>1803217</v>
      </c>
      <c r="M5" s="26">
        <v>43.736482000000002</v>
      </c>
      <c r="N5" s="26">
        <v>-101.532471</v>
      </c>
      <c r="O5" s="26" t="s">
        <v>101</v>
      </c>
      <c r="P5" s="26">
        <v>2018</v>
      </c>
      <c r="Q5" s="26" t="s">
        <v>63</v>
      </c>
      <c r="R5" s="26" t="s">
        <v>145</v>
      </c>
      <c r="S5" s="26" t="s">
        <v>146</v>
      </c>
      <c r="T5" s="26"/>
      <c r="U5" s="26" t="s">
        <v>147</v>
      </c>
      <c r="V5" s="26" t="s">
        <v>63</v>
      </c>
      <c r="W5" s="26" t="s">
        <v>148</v>
      </c>
      <c r="X5" s="26" t="s">
        <v>68</v>
      </c>
      <c r="Y5" s="26" t="s">
        <v>63</v>
      </c>
      <c r="Z5" s="26" t="s">
        <v>149</v>
      </c>
      <c r="AA5" s="26" t="s">
        <v>63</v>
      </c>
      <c r="AB5" s="26" t="s">
        <v>149</v>
      </c>
      <c r="AC5" s="26" t="s">
        <v>150</v>
      </c>
      <c r="AD5" s="26" t="s">
        <v>151</v>
      </c>
      <c r="AE5" s="26" t="s">
        <v>63</v>
      </c>
      <c r="AF5" s="26" t="s">
        <v>67</v>
      </c>
      <c r="AG5" s="26" t="s">
        <v>152</v>
      </c>
      <c r="AH5" s="26">
        <v>65</v>
      </c>
      <c r="AI5" s="26" t="s">
        <v>153</v>
      </c>
      <c r="AJ5" s="26" t="s">
        <v>149</v>
      </c>
      <c r="AK5" s="26" t="s">
        <v>63</v>
      </c>
      <c r="AL5" s="26" t="s">
        <v>63</v>
      </c>
      <c r="AM5" s="26" t="s">
        <v>63</v>
      </c>
      <c r="AN5" s="26">
        <v>73</v>
      </c>
      <c r="AO5" s="26" t="s">
        <v>70</v>
      </c>
      <c r="AP5" s="26" t="s">
        <v>154</v>
      </c>
      <c r="AQ5" s="26" t="s">
        <v>155</v>
      </c>
      <c r="AR5" s="26" t="s">
        <v>156</v>
      </c>
      <c r="AS5" s="26" t="s">
        <v>63</v>
      </c>
      <c r="AT5" s="26"/>
      <c r="AU5" s="26" t="s">
        <v>157</v>
      </c>
      <c r="AV5" s="26" t="s">
        <v>68</v>
      </c>
      <c r="AW5" s="26" t="s">
        <v>158</v>
      </c>
      <c r="AX5" s="26" t="s">
        <v>159</v>
      </c>
      <c r="AY5" s="26" t="s">
        <v>62</v>
      </c>
      <c r="AZ5" s="26" t="s">
        <v>71</v>
      </c>
      <c r="BA5" s="26">
        <v>0</v>
      </c>
      <c r="BB5" s="26">
        <v>2</v>
      </c>
      <c r="BC5" s="26" t="s">
        <v>585</v>
      </c>
      <c r="BD5" s="26" t="s">
        <v>21</v>
      </c>
    </row>
    <row r="6" spans="3:56" ht="15" customHeight="1" x14ac:dyDescent="0.25">
      <c r="C6" s="509" t="s">
        <v>1948</v>
      </c>
      <c r="D6" s="509"/>
      <c r="E6" s="509"/>
      <c r="F6" s="509"/>
      <c r="G6" s="509"/>
      <c r="H6" s="509"/>
      <c r="K6" s="264">
        <v>43360.708333333336</v>
      </c>
      <c r="L6" s="26">
        <v>1811410</v>
      </c>
      <c r="M6" s="26">
        <v>43.812880999999997</v>
      </c>
      <c r="N6" s="26">
        <v>-101.522374</v>
      </c>
      <c r="O6" s="26" t="s">
        <v>100</v>
      </c>
      <c r="P6" s="26">
        <v>2018</v>
      </c>
      <c r="Q6" s="26" t="s">
        <v>63</v>
      </c>
      <c r="R6" s="26" t="s">
        <v>145</v>
      </c>
      <c r="S6" s="26" t="s">
        <v>160</v>
      </c>
      <c r="T6" s="26" t="s">
        <v>161</v>
      </c>
      <c r="U6" s="26" t="s">
        <v>147</v>
      </c>
      <c r="V6" s="26" t="s">
        <v>63</v>
      </c>
      <c r="W6" s="26" t="s">
        <v>148</v>
      </c>
      <c r="X6" s="26" t="s">
        <v>162</v>
      </c>
      <c r="Y6" s="26" t="s">
        <v>63</v>
      </c>
      <c r="Z6" s="26" t="s">
        <v>163</v>
      </c>
      <c r="AA6" s="26" t="s">
        <v>63</v>
      </c>
      <c r="AB6" s="26" t="s">
        <v>164</v>
      </c>
      <c r="AC6" s="26" t="s">
        <v>150</v>
      </c>
      <c r="AD6" s="26" t="s">
        <v>151</v>
      </c>
      <c r="AE6" s="26" t="s">
        <v>63</v>
      </c>
      <c r="AF6" s="26" t="s">
        <v>67</v>
      </c>
      <c r="AG6" s="26" t="s">
        <v>72</v>
      </c>
      <c r="AH6" s="26">
        <v>65</v>
      </c>
      <c r="AI6" s="26" t="s">
        <v>153</v>
      </c>
      <c r="AJ6" s="26" t="s">
        <v>164</v>
      </c>
      <c r="AK6" s="26" t="s">
        <v>63</v>
      </c>
      <c r="AL6" s="26" t="s">
        <v>63</v>
      </c>
      <c r="AM6" s="26" t="s">
        <v>63</v>
      </c>
      <c r="AN6" s="26">
        <v>73</v>
      </c>
      <c r="AO6" s="26" t="s">
        <v>70</v>
      </c>
      <c r="AP6" s="26" t="s">
        <v>68</v>
      </c>
      <c r="AQ6" s="26" t="s">
        <v>155</v>
      </c>
      <c r="AR6" s="26" t="s">
        <v>156</v>
      </c>
      <c r="AS6" s="26" t="s">
        <v>63</v>
      </c>
      <c r="AT6" s="26"/>
      <c r="AU6" s="26" t="s">
        <v>165</v>
      </c>
      <c r="AV6" s="26" t="s">
        <v>68</v>
      </c>
      <c r="AW6" s="26" t="s">
        <v>166</v>
      </c>
      <c r="AX6" s="26" t="s">
        <v>159</v>
      </c>
      <c r="AY6" s="26" t="s">
        <v>68</v>
      </c>
      <c r="AZ6" s="26" t="s">
        <v>71</v>
      </c>
      <c r="BA6" s="26">
        <v>0</v>
      </c>
      <c r="BB6" s="26">
        <v>6</v>
      </c>
      <c r="BC6" s="26" t="s">
        <v>585</v>
      </c>
      <c r="BD6" s="26" t="s">
        <v>217</v>
      </c>
    </row>
    <row r="7" spans="3:56" x14ac:dyDescent="0.25">
      <c r="C7" s="491"/>
      <c r="D7" s="491"/>
      <c r="E7" s="491"/>
      <c r="F7" s="491"/>
      <c r="G7" s="491"/>
      <c r="H7" s="491"/>
      <c r="K7" s="264">
        <v>43436.788194444445</v>
      </c>
      <c r="L7" s="26">
        <v>1816110</v>
      </c>
      <c r="M7" s="26">
        <v>43.750695</v>
      </c>
      <c r="N7" s="26">
        <v>-101.525074</v>
      </c>
      <c r="O7" s="26" t="s">
        <v>99</v>
      </c>
      <c r="P7" s="26">
        <v>2018</v>
      </c>
      <c r="Q7" s="26" t="s">
        <v>63</v>
      </c>
      <c r="R7" s="26" t="s">
        <v>167</v>
      </c>
      <c r="S7" s="26" t="s">
        <v>99</v>
      </c>
      <c r="T7" s="26"/>
      <c r="U7" s="26" t="s">
        <v>147</v>
      </c>
      <c r="V7" s="26" t="s">
        <v>63</v>
      </c>
      <c r="W7" s="26" t="s">
        <v>148</v>
      </c>
      <c r="X7" s="26" t="s">
        <v>167</v>
      </c>
      <c r="Y7" s="26" t="s">
        <v>63</v>
      </c>
      <c r="Z7" s="26" t="s">
        <v>168</v>
      </c>
      <c r="AA7" s="26" t="s">
        <v>63</v>
      </c>
      <c r="AB7" s="26" t="s">
        <v>168</v>
      </c>
      <c r="AC7" s="26" t="s">
        <v>150</v>
      </c>
      <c r="AD7" s="26" t="s">
        <v>151</v>
      </c>
      <c r="AE7" s="26" t="s">
        <v>63</v>
      </c>
      <c r="AF7" s="26" t="s">
        <v>67</v>
      </c>
      <c r="AG7" s="26" t="s">
        <v>152</v>
      </c>
      <c r="AH7" s="26">
        <v>65</v>
      </c>
      <c r="AI7" s="26" t="s">
        <v>153</v>
      </c>
      <c r="AJ7" s="26" t="s">
        <v>168</v>
      </c>
      <c r="AK7" s="26" t="s">
        <v>63</v>
      </c>
      <c r="AL7" s="26" t="s">
        <v>63</v>
      </c>
      <c r="AM7" s="26" t="s">
        <v>63</v>
      </c>
      <c r="AN7" s="26">
        <v>73</v>
      </c>
      <c r="AO7" s="26" t="s">
        <v>70</v>
      </c>
      <c r="AP7" s="26" t="s">
        <v>154</v>
      </c>
      <c r="AQ7" s="26" t="s">
        <v>167</v>
      </c>
      <c r="AR7" s="26"/>
      <c r="AS7" s="26" t="s">
        <v>63</v>
      </c>
      <c r="AT7" s="26"/>
      <c r="AU7" s="26" t="s">
        <v>157</v>
      </c>
      <c r="AV7" s="26" t="s">
        <v>99</v>
      </c>
      <c r="AW7" s="26" t="s">
        <v>158</v>
      </c>
      <c r="AX7" s="26"/>
      <c r="AY7" s="26" t="s">
        <v>167</v>
      </c>
      <c r="AZ7" s="26" t="s">
        <v>74</v>
      </c>
      <c r="BA7" s="26">
        <v>-1</v>
      </c>
      <c r="BB7" s="26">
        <v>7</v>
      </c>
      <c r="BC7" s="26" t="s">
        <v>585</v>
      </c>
      <c r="BD7" s="26" t="s">
        <v>217</v>
      </c>
    </row>
    <row r="8" spans="3:56" x14ac:dyDescent="0.25">
      <c r="C8" s="8"/>
      <c r="D8" s="8"/>
      <c r="E8" s="8"/>
      <c r="F8" s="8"/>
      <c r="G8" s="8"/>
      <c r="H8" s="8"/>
      <c r="K8" s="264">
        <v>43450.087500000001</v>
      </c>
      <c r="L8" s="26">
        <v>1818635</v>
      </c>
      <c r="M8" s="26">
        <v>43.743786999999998</v>
      </c>
      <c r="N8" s="26">
        <v>-101.525633</v>
      </c>
      <c r="O8" s="26" t="s">
        <v>104</v>
      </c>
      <c r="P8" s="26">
        <v>2018</v>
      </c>
      <c r="Q8" s="26" t="s">
        <v>63</v>
      </c>
      <c r="R8" s="26" t="s">
        <v>169</v>
      </c>
      <c r="S8" s="26" t="s">
        <v>146</v>
      </c>
      <c r="T8" s="26"/>
      <c r="U8" s="26" t="s">
        <v>147</v>
      </c>
      <c r="V8" s="26" t="s">
        <v>63</v>
      </c>
      <c r="W8" s="26" t="s">
        <v>148</v>
      </c>
      <c r="X8" s="26" t="s">
        <v>170</v>
      </c>
      <c r="Y8" s="26" t="s">
        <v>63</v>
      </c>
      <c r="Z8" s="26" t="s">
        <v>171</v>
      </c>
      <c r="AA8" s="26" t="s">
        <v>63</v>
      </c>
      <c r="AB8" s="26" t="s">
        <v>75</v>
      </c>
      <c r="AC8" s="26" t="s">
        <v>150</v>
      </c>
      <c r="AD8" s="26" t="s">
        <v>151</v>
      </c>
      <c r="AE8" s="26" t="s">
        <v>63</v>
      </c>
      <c r="AF8" s="26" t="s">
        <v>67</v>
      </c>
      <c r="AG8" s="26" t="s">
        <v>152</v>
      </c>
      <c r="AH8" s="26">
        <v>65</v>
      </c>
      <c r="AI8" s="26" t="s">
        <v>153</v>
      </c>
      <c r="AJ8" s="26" t="s">
        <v>172</v>
      </c>
      <c r="AK8" s="26" t="s">
        <v>63</v>
      </c>
      <c r="AL8" s="26" t="s">
        <v>63</v>
      </c>
      <c r="AM8" s="26" t="s">
        <v>63</v>
      </c>
      <c r="AN8" s="26">
        <v>73</v>
      </c>
      <c r="AO8" s="26" t="s">
        <v>70</v>
      </c>
      <c r="AP8" s="26" t="s">
        <v>68</v>
      </c>
      <c r="AQ8" s="26" t="s">
        <v>155</v>
      </c>
      <c r="AR8" s="26" t="s">
        <v>173</v>
      </c>
      <c r="AS8" s="26" t="s">
        <v>63</v>
      </c>
      <c r="AT8" s="26"/>
      <c r="AU8" s="26" t="s">
        <v>157</v>
      </c>
      <c r="AV8" s="26" t="s">
        <v>68</v>
      </c>
      <c r="AW8" s="26" t="s">
        <v>166</v>
      </c>
      <c r="AX8" s="26" t="s">
        <v>159</v>
      </c>
      <c r="AY8" s="26" t="s">
        <v>68</v>
      </c>
      <c r="AZ8" s="26" t="s">
        <v>74</v>
      </c>
      <c r="BA8" s="26">
        <v>0</v>
      </c>
      <c r="BB8" s="26">
        <v>8</v>
      </c>
      <c r="BC8" s="26" t="s">
        <v>585</v>
      </c>
      <c r="BD8" s="26" t="s">
        <v>18</v>
      </c>
    </row>
    <row r="9" spans="3:56" x14ac:dyDescent="0.25">
      <c r="C9" s="8"/>
      <c r="D9" s="8"/>
      <c r="E9" s="8"/>
      <c r="F9" s="8"/>
      <c r="G9" s="8"/>
      <c r="H9" s="8"/>
      <c r="K9" s="264">
        <v>43696.885416666664</v>
      </c>
      <c r="L9" s="26">
        <v>1911402</v>
      </c>
      <c r="M9" s="26">
        <v>43.781187000000003</v>
      </c>
      <c r="N9" s="26">
        <v>-101.530067</v>
      </c>
      <c r="O9" s="26" t="s">
        <v>101</v>
      </c>
      <c r="P9" s="26">
        <v>2019</v>
      </c>
      <c r="Q9" s="26" t="s">
        <v>69</v>
      </c>
      <c r="R9" s="26" t="s">
        <v>174</v>
      </c>
      <c r="S9" s="26" t="s">
        <v>175</v>
      </c>
      <c r="T9" s="26"/>
      <c r="U9" s="26" t="s">
        <v>147</v>
      </c>
      <c r="V9" s="26" t="s">
        <v>63</v>
      </c>
      <c r="W9" s="26" t="s">
        <v>148</v>
      </c>
      <c r="X9" s="26" t="s">
        <v>176</v>
      </c>
      <c r="Y9" s="26" t="s">
        <v>63</v>
      </c>
      <c r="Z9" s="26" t="s">
        <v>177</v>
      </c>
      <c r="AA9" s="26" t="s">
        <v>63</v>
      </c>
      <c r="AB9" s="26" t="s">
        <v>177</v>
      </c>
      <c r="AC9" s="26" t="s">
        <v>178</v>
      </c>
      <c r="AD9" s="26" t="s">
        <v>151</v>
      </c>
      <c r="AE9" s="26" t="s">
        <v>63</v>
      </c>
      <c r="AF9" s="26" t="s">
        <v>67</v>
      </c>
      <c r="AG9" s="26" t="s">
        <v>152</v>
      </c>
      <c r="AH9" s="26">
        <v>65</v>
      </c>
      <c r="AI9" s="26" t="s">
        <v>153</v>
      </c>
      <c r="AJ9" s="26" t="s">
        <v>179</v>
      </c>
      <c r="AK9" s="26" t="s">
        <v>63</v>
      </c>
      <c r="AL9" s="26" t="s">
        <v>63</v>
      </c>
      <c r="AM9" s="26" t="s">
        <v>69</v>
      </c>
      <c r="AN9" s="26">
        <v>73</v>
      </c>
      <c r="AO9" s="26" t="s">
        <v>70</v>
      </c>
      <c r="AP9" s="26" t="s">
        <v>180</v>
      </c>
      <c r="AQ9" s="26" t="s">
        <v>155</v>
      </c>
      <c r="AR9" s="26" t="s">
        <v>173</v>
      </c>
      <c r="AS9" s="26" t="s">
        <v>63</v>
      </c>
      <c r="AT9" s="26"/>
      <c r="AU9" s="26" t="s">
        <v>181</v>
      </c>
      <c r="AV9" s="26" t="s">
        <v>182</v>
      </c>
      <c r="AW9" s="26" t="s">
        <v>183</v>
      </c>
      <c r="AX9" s="26" t="s">
        <v>159</v>
      </c>
      <c r="AY9" s="26" t="s">
        <v>182</v>
      </c>
      <c r="AZ9" s="26" t="s">
        <v>71</v>
      </c>
      <c r="BA9" s="26">
        <v>0</v>
      </c>
      <c r="BB9" s="26">
        <v>11</v>
      </c>
      <c r="BC9" s="26" t="s">
        <v>585</v>
      </c>
      <c r="BD9" s="26" t="s">
        <v>21</v>
      </c>
    </row>
    <row r="10" spans="3:56" x14ac:dyDescent="0.25">
      <c r="K10" s="264">
        <v>43750.958333333336</v>
      </c>
      <c r="L10" s="26">
        <v>1917398</v>
      </c>
      <c r="M10" s="26">
        <v>43.797232999999999</v>
      </c>
      <c r="N10" s="26">
        <v>-101.53300900000001</v>
      </c>
      <c r="O10" s="26" t="s">
        <v>100</v>
      </c>
      <c r="P10" s="26">
        <v>2019</v>
      </c>
      <c r="Q10" s="26" t="s">
        <v>63</v>
      </c>
      <c r="R10" s="26" t="s">
        <v>169</v>
      </c>
      <c r="S10" s="26" t="s">
        <v>160</v>
      </c>
      <c r="T10" s="26"/>
      <c r="U10" s="26" t="s">
        <v>147</v>
      </c>
      <c r="V10" s="26" t="s">
        <v>63</v>
      </c>
      <c r="W10" s="26" t="s">
        <v>148</v>
      </c>
      <c r="X10" s="26" t="s">
        <v>162</v>
      </c>
      <c r="Y10" s="26" t="s">
        <v>63</v>
      </c>
      <c r="Z10" s="26" t="s">
        <v>184</v>
      </c>
      <c r="AA10" s="26" t="s">
        <v>63</v>
      </c>
      <c r="AB10" s="26" t="s">
        <v>78</v>
      </c>
      <c r="AC10" s="26" t="s">
        <v>178</v>
      </c>
      <c r="AD10" s="26" t="s">
        <v>151</v>
      </c>
      <c r="AE10" s="26" t="s">
        <v>63</v>
      </c>
      <c r="AF10" s="26" t="s">
        <v>67</v>
      </c>
      <c r="AG10" s="26" t="s">
        <v>152</v>
      </c>
      <c r="AH10" s="26">
        <v>65</v>
      </c>
      <c r="AI10" s="26" t="s">
        <v>153</v>
      </c>
      <c r="AJ10" s="26" t="s">
        <v>78</v>
      </c>
      <c r="AK10" s="26" t="s">
        <v>63</v>
      </c>
      <c r="AL10" s="26" t="s">
        <v>63</v>
      </c>
      <c r="AM10" s="26" t="s">
        <v>63</v>
      </c>
      <c r="AN10" s="26">
        <v>73</v>
      </c>
      <c r="AO10" s="26" t="s">
        <v>70</v>
      </c>
      <c r="AP10" s="26" t="s">
        <v>154</v>
      </c>
      <c r="AQ10" s="26" t="s">
        <v>155</v>
      </c>
      <c r="AR10" s="26" t="s">
        <v>156</v>
      </c>
      <c r="AS10" s="26" t="s">
        <v>63</v>
      </c>
      <c r="AT10" s="26"/>
      <c r="AU10" s="26" t="s">
        <v>157</v>
      </c>
      <c r="AV10" s="26" t="s">
        <v>68</v>
      </c>
      <c r="AW10" s="26" t="s">
        <v>185</v>
      </c>
      <c r="AX10" s="26" t="s">
        <v>159</v>
      </c>
      <c r="AY10" s="26" t="s">
        <v>68</v>
      </c>
      <c r="AZ10" s="26" t="s">
        <v>71</v>
      </c>
      <c r="BA10" s="26">
        <v>0</v>
      </c>
      <c r="BB10" s="26">
        <v>12</v>
      </c>
      <c r="BC10" s="26" t="s">
        <v>585</v>
      </c>
      <c r="BD10" s="26" t="s">
        <v>217</v>
      </c>
    </row>
    <row r="11" spans="3:56" x14ac:dyDescent="0.25">
      <c r="K11" s="264">
        <v>43724.616666666669</v>
      </c>
      <c r="L11" s="26">
        <v>1917395</v>
      </c>
      <c r="M11" s="26">
        <v>43.761231000000002</v>
      </c>
      <c r="N11" s="26">
        <v>-101.526983</v>
      </c>
      <c r="O11" s="26" t="s">
        <v>100</v>
      </c>
      <c r="P11" s="26">
        <v>2019</v>
      </c>
      <c r="Q11" s="26" t="s">
        <v>63</v>
      </c>
      <c r="R11" s="26" t="s">
        <v>145</v>
      </c>
      <c r="S11" s="26" t="s">
        <v>146</v>
      </c>
      <c r="T11" s="26"/>
      <c r="U11" s="26" t="s">
        <v>147</v>
      </c>
      <c r="V11" s="26" t="s">
        <v>63</v>
      </c>
      <c r="W11" s="26" t="s">
        <v>148</v>
      </c>
      <c r="X11" s="26" t="s">
        <v>162</v>
      </c>
      <c r="Y11" s="26" t="s">
        <v>63</v>
      </c>
      <c r="Z11" s="26" t="s">
        <v>186</v>
      </c>
      <c r="AA11" s="26" t="s">
        <v>63</v>
      </c>
      <c r="AB11" s="26" t="s">
        <v>78</v>
      </c>
      <c r="AC11" s="26" t="s">
        <v>178</v>
      </c>
      <c r="AD11" s="26" t="s">
        <v>151</v>
      </c>
      <c r="AE11" s="26" t="s">
        <v>63</v>
      </c>
      <c r="AF11" s="26" t="s">
        <v>67</v>
      </c>
      <c r="AG11" s="26" t="s">
        <v>72</v>
      </c>
      <c r="AH11" s="26">
        <v>65</v>
      </c>
      <c r="AI11" s="26" t="s">
        <v>153</v>
      </c>
      <c r="AJ11" s="26" t="s">
        <v>78</v>
      </c>
      <c r="AK11" s="26" t="s">
        <v>63</v>
      </c>
      <c r="AL11" s="26" t="s">
        <v>63</v>
      </c>
      <c r="AM11" s="26" t="s">
        <v>63</v>
      </c>
      <c r="AN11" s="26">
        <v>73</v>
      </c>
      <c r="AO11" s="26" t="s">
        <v>70</v>
      </c>
      <c r="AP11" s="26" t="s">
        <v>68</v>
      </c>
      <c r="AQ11" s="26" t="s">
        <v>155</v>
      </c>
      <c r="AR11" s="26" t="s">
        <v>156</v>
      </c>
      <c r="AS11" s="26" t="s">
        <v>63</v>
      </c>
      <c r="AT11" s="26"/>
      <c r="AU11" s="26" t="s">
        <v>165</v>
      </c>
      <c r="AV11" s="26" t="s">
        <v>68</v>
      </c>
      <c r="AW11" s="26" t="s">
        <v>166</v>
      </c>
      <c r="AX11" s="26" t="s">
        <v>159</v>
      </c>
      <c r="AY11" s="26" t="s">
        <v>68</v>
      </c>
      <c r="AZ11" s="26" t="s">
        <v>71</v>
      </c>
      <c r="BA11" s="26">
        <v>0</v>
      </c>
      <c r="BB11" s="26">
        <v>13</v>
      </c>
      <c r="BC11" s="26" t="s">
        <v>585</v>
      </c>
      <c r="BD11" s="26" t="s">
        <v>217</v>
      </c>
    </row>
    <row r="12" spans="3:56" x14ac:dyDescent="0.25">
      <c r="K12" s="264">
        <v>44055.43472222222</v>
      </c>
      <c r="L12" s="26">
        <v>2009356</v>
      </c>
      <c r="M12" s="26">
        <v>43.730027</v>
      </c>
      <c r="N12" s="26">
        <v>-101.541077</v>
      </c>
      <c r="O12" s="26" t="s">
        <v>100</v>
      </c>
      <c r="P12" s="26">
        <v>2020</v>
      </c>
      <c r="Q12" s="26" t="s">
        <v>63</v>
      </c>
      <c r="R12" s="26" t="s">
        <v>187</v>
      </c>
      <c r="S12" s="26" t="s">
        <v>160</v>
      </c>
      <c r="T12" s="26"/>
      <c r="U12" s="26" t="s">
        <v>147</v>
      </c>
      <c r="V12" s="26" t="s">
        <v>63</v>
      </c>
      <c r="W12" s="26" t="s">
        <v>148</v>
      </c>
      <c r="X12" s="26" t="s">
        <v>170</v>
      </c>
      <c r="Y12" s="26" t="s">
        <v>63</v>
      </c>
      <c r="Z12" s="26" t="s">
        <v>188</v>
      </c>
      <c r="AA12" s="26" t="s">
        <v>63</v>
      </c>
      <c r="AB12" s="26" t="s">
        <v>189</v>
      </c>
      <c r="AC12" s="26" t="s">
        <v>178</v>
      </c>
      <c r="AD12" s="26" t="s">
        <v>151</v>
      </c>
      <c r="AE12" s="26" t="s">
        <v>63</v>
      </c>
      <c r="AF12" s="26" t="s">
        <v>67</v>
      </c>
      <c r="AG12" s="26" t="s">
        <v>72</v>
      </c>
      <c r="AH12" s="26">
        <v>65</v>
      </c>
      <c r="AI12" s="26" t="s">
        <v>153</v>
      </c>
      <c r="AJ12" s="26" t="s">
        <v>189</v>
      </c>
      <c r="AK12" s="26" t="s">
        <v>63</v>
      </c>
      <c r="AL12" s="26" t="s">
        <v>63</v>
      </c>
      <c r="AM12" s="26" t="s">
        <v>63</v>
      </c>
      <c r="AN12" s="26">
        <v>73</v>
      </c>
      <c r="AO12" s="26" t="s">
        <v>70</v>
      </c>
      <c r="AP12" s="26" t="s">
        <v>68</v>
      </c>
      <c r="AQ12" s="26" t="s">
        <v>155</v>
      </c>
      <c r="AR12" s="26" t="s">
        <v>156</v>
      </c>
      <c r="AS12" s="26" t="s">
        <v>63</v>
      </c>
      <c r="AT12" s="26"/>
      <c r="AU12" s="26" t="s">
        <v>157</v>
      </c>
      <c r="AV12" s="26" t="s">
        <v>68</v>
      </c>
      <c r="AW12" s="26" t="s">
        <v>158</v>
      </c>
      <c r="AX12" s="26" t="s">
        <v>159</v>
      </c>
      <c r="AY12" s="26" t="s">
        <v>68</v>
      </c>
      <c r="AZ12" s="26" t="s">
        <v>71</v>
      </c>
      <c r="BA12" s="26">
        <v>0</v>
      </c>
      <c r="BB12" s="26">
        <v>15</v>
      </c>
      <c r="BC12" s="26" t="s">
        <v>585</v>
      </c>
      <c r="BD12" s="26" t="s">
        <v>217</v>
      </c>
    </row>
    <row r="13" spans="3:56" x14ac:dyDescent="0.25">
      <c r="K13" s="264">
        <v>44056.884722222225</v>
      </c>
      <c r="L13" s="26">
        <v>2009453</v>
      </c>
      <c r="M13" s="26">
        <v>43.819743000000003</v>
      </c>
      <c r="N13" s="26">
        <v>-101.522386</v>
      </c>
      <c r="O13" s="26" t="s">
        <v>100</v>
      </c>
      <c r="P13" s="26">
        <v>2020</v>
      </c>
      <c r="Q13" s="26" t="s">
        <v>63</v>
      </c>
      <c r="R13" s="26" t="s">
        <v>145</v>
      </c>
      <c r="S13" s="26" t="s">
        <v>160</v>
      </c>
      <c r="T13" s="26" t="s">
        <v>190</v>
      </c>
      <c r="U13" s="26" t="s">
        <v>147</v>
      </c>
      <c r="V13" s="26" t="s">
        <v>63</v>
      </c>
      <c r="W13" s="26" t="s">
        <v>148</v>
      </c>
      <c r="X13" s="26" t="s">
        <v>68</v>
      </c>
      <c r="Y13" s="26" t="s">
        <v>63</v>
      </c>
      <c r="Z13" s="26" t="s">
        <v>191</v>
      </c>
      <c r="AA13" s="26" t="s">
        <v>63</v>
      </c>
      <c r="AB13" s="26" t="s">
        <v>172</v>
      </c>
      <c r="AC13" s="26" t="s">
        <v>178</v>
      </c>
      <c r="AD13" s="26" t="s">
        <v>151</v>
      </c>
      <c r="AE13" s="26" t="s">
        <v>63</v>
      </c>
      <c r="AF13" s="26" t="s">
        <v>67</v>
      </c>
      <c r="AG13" s="26" t="s">
        <v>152</v>
      </c>
      <c r="AH13" s="26">
        <v>65</v>
      </c>
      <c r="AI13" s="26" t="s">
        <v>153</v>
      </c>
      <c r="AJ13" s="26" t="s">
        <v>172</v>
      </c>
      <c r="AK13" s="26" t="s">
        <v>63</v>
      </c>
      <c r="AL13" s="26" t="s">
        <v>63</v>
      </c>
      <c r="AM13" s="26" t="s">
        <v>63</v>
      </c>
      <c r="AN13" s="26">
        <v>73</v>
      </c>
      <c r="AO13" s="26" t="s">
        <v>70</v>
      </c>
      <c r="AP13" s="26" t="s">
        <v>68</v>
      </c>
      <c r="AQ13" s="26" t="s">
        <v>155</v>
      </c>
      <c r="AR13" s="26" t="s">
        <v>192</v>
      </c>
      <c r="AS13" s="26" t="s">
        <v>63</v>
      </c>
      <c r="AT13" s="26"/>
      <c r="AU13" s="26" t="s">
        <v>165</v>
      </c>
      <c r="AV13" s="26" t="s">
        <v>193</v>
      </c>
      <c r="AW13" s="26" t="s">
        <v>166</v>
      </c>
      <c r="AX13" s="26" t="s">
        <v>159</v>
      </c>
      <c r="AY13" s="26" t="s">
        <v>68</v>
      </c>
      <c r="AZ13" s="26" t="s">
        <v>71</v>
      </c>
      <c r="BA13" s="26">
        <v>0</v>
      </c>
      <c r="BB13" s="26">
        <v>16</v>
      </c>
      <c r="BC13" s="26" t="s">
        <v>585</v>
      </c>
      <c r="BD13" s="26" t="s">
        <v>217</v>
      </c>
    </row>
    <row r="14" spans="3:56" x14ac:dyDescent="0.25">
      <c r="K14" s="264">
        <v>44072.833333333336</v>
      </c>
      <c r="L14" s="26">
        <v>2010049</v>
      </c>
      <c r="M14" s="26">
        <v>43.741669000000002</v>
      </c>
      <c r="N14" s="26">
        <v>-101.526668</v>
      </c>
      <c r="O14" s="26" t="s">
        <v>99</v>
      </c>
      <c r="P14" s="26">
        <v>2020</v>
      </c>
      <c r="Q14" s="26" t="s">
        <v>63</v>
      </c>
      <c r="R14" s="26" t="s">
        <v>167</v>
      </c>
      <c r="S14" s="26" t="s">
        <v>99</v>
      </c>
      <c r="T14" s="26"/>
      <c r="U14" s="26" t="s">
        <v>147</v>
      </c>
      <c r="V14" s="26" t="s">
        <v>63</v>
      </c>
      <c r="W14" s="26" t="s">
        <v>148</v>
      </c>
      <c r="X14" s="26" t="s">
        <v>167</v>
      </c>
      <c r="Y14" s="26" t="s">
        <v>63</v>
      </c>
      <c r="Z14" s="26" t="s">
        <v>168</v>
      </c>
      <c r="AA14" s="26" t="s">
        <v>63</v>
      </c>
      <c r="AB14" s="26" t="s">
        <v>168</v>
      </c>
      <c r="AC14" s="26" t="s">
        <v>178</v>
      </c>
      <c r="AD14" s="26" t="s">
        <v>151</v>
      </c>
      <c r="AE14" s="26" t="s">
        <v>63</v>
      </c>
      <c r="AF14" s="26" t="s">
        <v>167</v>
      </c>
      <c r="AG14" s="26" t="s">
        <v>152</v>
      </c>
      <c r="AH14" s="26">
        <v>65</v>
      </c>
      <c r="AI14" s="26" t="s">
        <v>153</v>
      </c>
      <c r="AJ14" s="26" t="s">
        <v>168</v>
      </c>
      <c r="AK14" s="26" t="s">
        <v>63</v>
      </c>
      <c r="AL14" s="26" t="s">
        <v>63</v>
      </c>
      <c r="AM14" s="26" t="s">
        <v>63</v>
      </c>
      <c r="AN14" s="26">
        <v>73</v>
      </c>
      <c r="AO14" s="26" t="s">
        <v>70</v>
      </c>
      <c r="AP14" s="26" t="s">
        <v>154</v>
      </c>
      <c r="AQ14" s="26" t="s">
        <v>167</v>
      </c>
      <c r="AR14" s="26"/>
      <c r="AS14" s="26" t="s">
        <v>63</v>
      </c>
      <c r="AT14" s="26"/>
      <c r="AU14" s="26" t="s">
        <v>165</v>
      </c>
      <c r="AV14" s="26" t="s">
        <v>99</v>
      </c>
      <c r="AW14" s="26" t="s">
        <v>185</v>
      </c>
      <c r="AX14" s="26"/>
      <c r="AY14" s="26" t="s">
        <v>167</v>
      </c>
      <c r="AZ14" s="26" t="s">
        <v>71</v>
      </c>
      <c r="BA14" s="26">
        <v>-1</v>
      </c>
      <c r="BB14" s="26">
        <v>17</v>
      </c>
      <c r="BC14" s="26" t="s">
        <v>585</v>
      </c>
      <c r="BD14" s="26" t="s">
        <v>217</v>
      </c>
    </row>
    <row r="15" spans="3:56" x14ac:dyDescent="0.25">
      <c r="K15" s="264">
        <v>44137.676388888889</v>
      </c>
      <c r="L15" s="26">
        <v>2014192</v>
      </c>
      <c r="M15" s="26">
        <v>43.803899999999999</v>
      </c>
      <c r="N15" s="26">
        <v>-101.527366</v>
      </c>
      <c r="O15" s="26" t="s">
        <v>99</v>
      </c>
      <c r="P15" s="26">
        <v>2020</v>
      </c>
      <c r="Q15" s="26" t="s">
        <v>63</v>
      </c>
      <c r="R15" s="26" t="s">
        <v>167</v>
      </c>
      <c r="S15" s="26" t="s">
        <v>99</v>
      </c>
      <c r="T15" s="26"/>
      <c r="U15" s="26" t="s">
        <v>147</v>
      </c>
      <c r="V15" s="26" t="s">
        <v>63</v>
      </c>
      <c r="W15" s="26" t="s">
        <v>148</v>
      </c>
      <c r="X15" s="26" t="s">
        <v>167</v>
      </c>
      <c r="Y15" s="26" t="s">
        <v>63</v>
      </c>
      <c r="Z15" s="26" t="s">
        <v>168</v>
      </c>
      <c r="AA15" s="26" t="s">
        <v>63</v>
      </c>
      <c r="AB15" s="26" t="s">
        <v>168</v>
      </c>
      <c r="AC15" s="26" t="s">
        <v>178</v>
      </c>
      <c r="AD15" s="26" t="s">
        <v>151</v>
      </c>
      <c r="AE15" s="26" t="s">
        <v>63</v>
      </c>
      <c r="AF15" s="26" t="s">
        <v>167</v>
      </c>
      <c r="AG15" s="26" t="s">
        <v>72</v>
      </c>
      <c r="AH15" s="26">
        <v>65</v>
      </c>
      <c r="AI15" s="26" t="s">
        <v>153</v>
      </c>
      <c r="AJ15" s="26" t="s">
        <v>168</v>
      </c>
      <c r="AK15" s="26" t="s">
        <v>63</v>
      </c>
      <c r="AL15" s="26" t="s">
        <v>63</v>
      </c>
      <c r="AM15" s="26" t="s">
        <v>63</v>
      </c>
      <c r="AN15" s="26">
        <v>73</v>
      </c>
      <c r="AO15" s="26" t="s">
        <v>70</v>
      </c>
      <c r="AP15" s="26" t="s">
        <v>154</v>
      </c>
      <c r="AQ15" s="26" t="s">
        <v>167</v>
      </c>
      <c r="AR15" s="26"/>
      <c r="AS15" s="26" t="s">
        <v>63</v>
      </c>
      <c r="AT15" s="26"/>
      <c r="AU15" s="26" t="s">
        <v>165</v>
      </c>
      <c r="AV15" s="26" t="s">
        <v>99</v>
      </c>
      <c r="AW15" s="26" t="s">
        <v>158</v>
      </c>
      <c r="AX15" s="26"/>
      <c r="AY15" s="26" t="s">
        <v>167</v>
      </c>
      <c r="AZ15" s="26" t="s">
        <v>71</v>
      </c>
      <c r="BA15" s="26">
        <v>-1</v>
      </c>
      <c r="BB15" s="26">
        <v>18</v>
      </c>
      <c r="BC15" s="26" t="s">
        <v>585</v>
      </c>
      <c r="BD15" s="26" t="s">
        <v>217</v>
      </c>
    </row>
    <row r="16" spans="3:56" x14ac:dyDescent="0.25">
      <c r="K16" s="264">
        <v>44160.833333333336</v>
      </c>
      <c r="L16" s="26">
        <v>2015599</v>
      </c>
      <c r="M16" s="26">
        <v>43.734051000000001</v>
      </c>
      <c r="N16" s="26">
        <v>-101.536742</v>
      </c>
      <c r="O16" s="26" t="s">
        <v>99</v>
      </c>
      <c r="P16" s="26">
        <v>2020</v>
      </c>
      <c r="Q16" s="26" t="s">
        <v>63</v>
      </c>
      <c r="R16" s="26" t="s">
        <v>167</v>
      </c>
      <c r="S16" s="26" t="s">
        <v>99</v>
      </c>
      <c r="T16" s="26"/>
      <c r="U16" s="26" t="s">
        <v>147</v>
      </c>
      <c r="V16" s="26" t="s">
        <v>63</v>
      </c>
      <c r="W16" s="26" t="s">
        <v>148</v>
      </c>
      <c r="X16" s="26" t="s">
        <v>167</v>
      </c>
      <c r="Y16" s="26" t="s">
        <v>63</v>
      </c>
      <c r="Z16" s="26" t="s">
        <v>168</v>
      </c>
      <c r="AA16" s="26" t="s">
        <v>63</v>
      </c>
      <c r="AB16" s="26" t="s">
        <v>168</v>
      </c>
      <c r="AC16" s="26" t="s">
        <v>150</v>
      </c>
      <c r="AD16" s="26" t="s">
        <v>151</v>
      </c>
      <c r="AE16" s="26" t="s">
        <v>63</v>
      </c>
      <c r="AF16" s="26" t="s">
        <v>167</v>
      </c>
      <c r="AG16" s="26" t="s">
        <v>152</v>
      </c>
      <c r="AH16" s="26">
        <v>65</v>
      </c>
      <c r="AI16" s="26" t="s">
        <v>153</v>
      </c>
      <c r="AJ16" s="26" t="s">
        <v>168</v>
      </c>
      <c r="AK16" s="26" t="s">
        <v>63</v>
      </c>
      <c r="AL16" s="26" t="s">
        <v>63</v>
      </c>
      <c r="AM16" s="26" t="s">
        <v>63</v>
      </c>
      <c r="AN16" s="26">
        <v>73</v>
      </c>
      <c r="AO16" s="26" t="s">
        <v>70</v>
      </c>
      <c r="AP16" s="26" t="s">
        <v>154</v>
      </c>
      <c r="AQ16" s="26" t="s">
        <v>167</v>
      </c>
      <c r="AR16" s="26"/>
      <c r="AS16" s="26" t="s">
        <v>63</v>
      </c>
      <c r="AT16" s="26"/>
      <c r="AU16" s="26" t="s">
        <v>157</v>
      </c>
      <c r="AV16" s="26" t="s">
        <v>99</v>
      </c>
      <c r="AW16" s="26" t="s">
        <v>158</v>
      </c>
      <c r="AX16" s="26"/>
      <c r="AY16" s="26" t="s">
        <v>167</v>
      </c>
      <c r="AZ16" s="26" t="s">
        <v>71</v>
      </c>
      <c r="BA16" s="26">
        <v>-1</v>
      </c>
      <c r="BB16" s="26">
        <v>19</v>
      </c>
      <c r="BC16" s="26" t="s">
        <v>585</v>
      </c>
      <c r="BD16" s="26" t="s">
        <v>217</v>
      </c>
    </row>
    <row r="17" spans="11:56" x14ac:dyDescent="0.25">
      <c r="K17" s="264">
        <v>44214.708333333336</v>
      </c>
      <c r="L17" s="26">
        <v>2100574</v>
      </c>
      <c r="M17" s="26">
        <v>43.753982999999998</v>
      </c>
      <c r="N17" s="26">
        <v>-101.524173</v>
      </c>
      <c r="O17" s="26" t="s">
        <v>99</v>
      </c>
      <c r="P17" s="26">
        <v>2021</v>
      </c>
      <c r="Q17" s="26" t="s">
        <v>63</v>
      </c>
      <c r="R17" s="26" t="s">
        <v>167</v>
      </c>
      <c r="S17" s="26" t="s">
        <v>99</v>
      </c>
      <c r="T17" s="26"/>
      <c r="U17" s="26" t="s">
        <v>147</v>
      </c>
      <c r="V17" s="26" t="s">
        <v>63</v>
      </c>
      <c r="W17" s="26" t="s">
        <v>148</v>
      </c>
      <c r="X17" s="26" t="s">
        <v>167</v>
      </c>
      <c r="Y17" s="26" t="s">
        <v>63</v>
      </c>
      <c r="Z17" s="26" t="s">
        <v>168</v>
      </c>
      <c r="AA17" s="26" t="s">
        <v>63</v>
      </c>
      <c r="AB17" s="26" t="s">
        <v>168</v>
      </c>
      <c r="AC17" s="26" t="s">
        <v>150</v>
      </c>
      <c r="AD17" s="26" t="s">
        <v>151</v>
      </c>
      <c r="AE17" s="26" t="s">
        <v>63</v>
      </c>
      <c r="AF17" s="26" t="s">
        <v>167</v>
      </c>
      <c r="AG17" s="26" t="s">
        <v>152</v>
      </c>
      <c r="AH17" s="26">
        <v>65</v>
      </c>
      <c r="AI17" s="26" t="s">
        <v>153</v>
      </c>
      <c r="AJ17" s="26" t="s">
        <v>168</v>
      </c>
      <c r="AK17" s="26" t="s">
        <v>63</v>
      </c>
      <c r="AL17" s="26" t="s">
        <v>63</v>
      </c>
      <c r="AM17" s="26" t="s">
        <v>63</v>
      </c>
      <c r="AN17" s="26">
        <v>73</v>
      </c>
      <c r="AO17" s="26" t="s">
        <v>70</v>
      </c>
      <c r="AP17" s="26" t="s">
        <v>154</v>
      </c>
      <c r="AQ17" s="26" t="s">
        <v>167</v>
      </c>
      <c r="AR17" s="26"/>
      <c r="AS17" s="26" t="s">
        <v>63</v>
      </c>
      <c r="AT17" s="26"/>
      <c r="AU17" s="26" t="s">
        <v>165</v>
      </c>
      <c r="AV17" s="26" t="s">
        <v>99</v>
      </c>
      <c r="AW17" s="26" t="s">
        <v>158</v>
      </c>
      <c r="AX17" s="26"/>
      <c r="AY17" s="26" t="s">
        <v>167</v>
      </c>
      <c r="AZ17" s="26" t="s">
        <v>71</v>
      </c>
      <c r="BA17" s="26">
        <v>-1</v>
      </c>
      <c r="BB17" s="26">
        <v>20</v>
      </c>
      <c r="BC17" s="26" t="s">
        <v>585</v>
      </c>
      <c r="BD17" s="26" t="s">
        <v>217</v>
      </c>
    </row>
    <row r="18" spans="11:56" x14ac:dyDescent="0.25">
      <c r="K18" s="264">
        <v>44281.041666666664</v>
      </c>
      <c r="L18" s="26">
        <v>2104342</v>
      </c>
      <c r="M18" s="26">
        <v>43.796765999999998</v>
      </c>
      <c r="N18" s="26">
        <v>-101.533117</v>
      </c>
      <c r="O18" s="26" t="s">
        <v>102</v>
      </c>
      <c r="P18" s="26">
        <v>2021</v>
      </c>
      <c r="Q18" s="26" t="s">
        <v>69</v>
      </c>
      <c r="R18" s="26" t="s">
        <v>169</v>
      </c>
      <c r="S18" s="26" t="s">
        <v>194</v>
      </c>
      <c r="T18" s="26" t="s">
        <v>195</v>
      </c>
      <c r="U18" s="26" t="s">
        <v>147</v>
      </c>
      <c r="V18" s="26" t="s">
        <v>63</v>
      </c>
      <c r="W18" s="26" t="s">
        <v>148</v>
      </c>
      <c r="X18" s="26" t="s">
        <v>196</v>
      </c>
      <c r="Y18" s="26" t="s">
        <v>63</v>
      </c>
      <c r="Z18" s="26" t="s">
        <v>197</v>
      </c>
      <c r="AA18" s="26" t="s">
        <v>63</v>
      </c>
      <c r="AB18" s="26" t="s">
        <v>198</v>
      </c>
      <c r="AC18" s="26" t="s">
        <v>178</v>
      </c>
      <c r="AD18" s="26" t="s">
        <v>151</v>
      </c>
      <c r="AE18" s="26" t="s">
        <v>63</v>
      </c>
      <c r="AF18" s="26" t="s">
        <v>67</v>
      </c>
      <c r="AG18" s="26" t="s">
        <v>152</v>
      </c>
      <c r="AH18" s="26">
        <v>65</v>
      </c>
      <c r="AI18" s="26" t="s">
        <v>153</v>
      </c>
      <c r="AJ18" s="26" t="s">
        <v>189</v>
      </c>
      <c r="AK18" s="26" t="s">
        <v>63</v>
      </c>
      <c r="AL18" s="26" t="s">
        <v>69</v>
      </c>
      <c r="AM18" s="26" t="s">
        <v>63</v>
      </c>
      <c r="AN18" s="26">
        <v>73</v>
      </c>
      <c r="AO18" s="26" t="s">
        <v>70</v>
      </c>
      <c r="AP18" s="26" t="s">
        <v>68</v>
      </c>
      <c r="AQ18" s="26" t="s">
        <v>155</v>
      </c>
      <c r="AR18" s="26" t="s">
        <v>156</v>
      </c>
      <c r="AS18" s="26" t="s">
        <v>63</v>
      </c>
      <c r="AT18" s="26"/>
      <c r="AU18" s="26" t="s">
        <v>165</v>
      </c>
      <c r="AV18" s="26" t="s">
        <v>68</v>
      </c>
      <c r="AW18" s="26" t="s">
        <v>166</v>
      </c>
      <c r="AX18" s="26" t="s">
        <v>159</v>
      </c>
      <c r="AY18" s="26" t="s">
        <v>68</v>
      </c>
      <c r="AZ18" s="26" t="s">
        <v>74</v>
      </c>
      <c r="BA18" s="26">
        <v>0</v>
      </c>
      <c r="BB18" s="26">
        <v>23</v>
      </c>
      <c r="BC18" s="26" t="s">
        <v>585</v>
      </c>
      <c r="BD18" s="26" t="s">
        <v>20</v>
      </c>
    </row>
    <row r="19" spans="11:56" x14ac:dyDescent="0.25">
      <c r="K19" s="264">
        <v>44303.159722222219</v>
      </c>
      <c r="L19" s="26">
        <v>2105425</v>
      </c>
      <c r="M19" s="26">
        <v>43.787804999999999</v>
      </c>
      <c r="N19" s="26">
        <v>-101.531684</v>
      </c>
      <c r="O19" s="26" t="s">
        <v>102</v>
      </c>
      <c r="P19" s="26">
        <v>2021</v>
      </c>
      <c r="Q19" s="26" t="s">
        <v>69</v>
      </c>
      <c r="R19" s="26" t="s">
        <v>145</v>
      </c>
      <c r="S19" s="26" t="s">
        <v>199</v>
      </c>
      <c r="T19" s="26" t="s">
        <v>200</v>
      </c>
      <c r="U19" s="26" t="s">
        <v>147</v>
      </c>
      <c r="V19" s="26" t="s">
        <v>63</v>
      </c>
      <c r="W19" s="26" t="s">
        <v>148</v>
      </c>
      <c r="X19" s="26" t="s">
        <v>162</v>
      </c>
      <c r="Y19" s="26" t="s">
        <v>63</v>
      </c>
      <c r="Z19" s="26" t="s">
        <v>201</v>
      </c>
      <c r="AA19" s="26" t="s">
        <v>63</v>
      </c>
      <c r="AB19" s="26" t="s">
        <v>189</v>
      </c>
      <c r="AC19" s="26" t="s">
        <v>178</v>
      </c>
      <c r="AD19" s="26" t="s">
        <v>151</v>
      </c>
      <c r="AE19" s="26" t="s">
        <v>63</v>
      </c>
      <c r="AF19" s="26" t="s">
        <v>67</v>
      </c>
      <c r="AG19" s="26" t="s">
        <v>152</v>
      </c>
      <c r="AH19" s="26">
        <v>65</v>
      </c>
      <c r="AI19" s="26" t="s">
        <v>153</v>
      </c>
      <c r="AJ19" s="26" t="s">
        <v>189</v>
      </c>
      <c r="AK19" s="26" t="s">
        <v>63</v>
      </c>
      <c r="AL19" s="26" t="s">
        <v>63</v>
      </c>
      <c r="AM19" s="26" t="s">
        <v>63</v>
      </c>
      <c r="AN19" s="26">
        <v>73</v>
      </c>
      <c r="AO19" s="26" t="s">
        <v>70</v>
      </c>
      <c r="AP19" s="26" t="s">
        <v>68</v>
      </c>
      <c r="AQ19" s="26" t="s">
        <v>155</v>
      </c>
      <c r="AR19" s="26" t="s">
        <v>156</v>
      </c>
      <c r="AS19" s="26" t="s">
        <v>63</v>
      </c>
      <c r="AT19" s="26"/>
      <c r="AU19" s="26" t="s">
        <v>165</v>
      </c>
      <c r="AV19" s="26" t="s">
        <v>68</v>
      </c>
      <c r="AW19" s="26" t="s">
        <v>158</v>
      </c>
      <c r="AX19" s="26" t="s">
        <v>159</v>
      </c>
      <c r="AY19" s="26" t="s">
        <v>68</v>
      </c>
      <c r="AZ19" s="26" t="s">
        <v>71</v>
      </c>
      <c r="BA19" s="26">
        <v>0</v>
      </c>
      <c r="BB19" s="26">
        <v>24</v>
      </c>
      <c r="BC19" s="26" t="s">
        <v>585</v>
      </c>
      <c r="BD19" s="26" t="s">
        <v>20</v>
      </c>
    </row>
    <row r="20" spans="11:56" x14ac:dyDescent="0.25">
      <c r="K20" s="264">
        <v>44423.270833333336</v>
      </c>
      <c r="L20" s="26">
        <v>2110834</v>
      </c>
      <c r="M20" s="26">
        <v>43.746532000000002</v>
      </c>
      <c r="N20" s="26">
        <v>-101.52551</v>
      </c>
      <c r="O20" s="26" t="s">
        <v>99</v>
      </c>
      <c r="P20" s="26">
        <v>2021</v>
      </c>
      <c r="Q20" s="26" t="s">
        <v>63</v>
      </c>
      <c r="R20" s="26" t="s">
        <v>167</v>
      </c>
      <c r="S20" s="26" t="s">
        <v>99</v>
      </c>
      <c r="T20" s="26"/>
      <c r="U20" s="26" t="s">
        <v>147</v>
      </c>
      <c r="V20" s="26" t="s">
        <v>63</v>
      </c>
      <c r="W20" s="26" t="s">
        <v>148</v>
      </c>
      <c r="X20" s="26" t="s">
        <v>167</v>
      </c>
      <c r="Y20" s="26" t="s">
        <v>63</v>
      </c>
      <c r="Z20" s="26" t="s">
        <v>168</v>
      </c>
      <c r="AA20" s="26" t="s">
        <v>63</v>
      </c>
      <c r="AB20" s="26" t="s">
        <v>168</v>
      </c>
      <c r="AC20" s="26" t="s">
        <v>150</v>
      </c>
      <c r="AD20" s="26" t="s">
        <v>151</v>
      </c>
      <c r="AE20" s="26" t="s">
        <v>63</v>
      </c>
      <c r="AF20" s="26" t="s">
        <v>167</v>
      </c>
      <c r="AG20" s="26" t="s">
        <v>72</v>
      </c>
      <c r="AH20" s="26">
        <v>65</v>
      </c>
      <c r="AI20" s="26" t="s">
        <v>167</v>
      </c>
      <c r="AJ20" s="26" t="s">
        <v>168</v>
      </c>
      <c r="AK20" s="26" t="s">
        <v>63</v>
      </c>
      <c r="AL20" s="26" t="s">
        <v>63</v>
      </c>
      <c r="AM20" s="26" t="s">
        <v>63</v>
      </c>
      <c r="AN20" s="26">
        <v>73</v>
      </c>
      <c r="AO20" s="26" t="s">
        <v>70</v>
      </c>
      <c r="AP20" s="26" t="s">
        <v>154</v>
      </c>
      <c r="AQ20" s="26" t="s">
        <v>167</v>
      </c>
      <c r="AR20" s="26"/>
      <c r="AS20" s="26" t="s">
        <v>63</v>
      </c>
      <c r="AT20" s="26"/>
      <c r="AU20" s="26" t="s">
        <v>157</v>
      </c>
      <c r="AV20" s="26" t="s">
        <v>99</v>
      </c>
      <c r="AW20" s="26" t="s">
        <v>166</v>
      </c>
      <c r="AX20" s="26"/>
      <c r="AY20" s="26" t="s">
        <v>167</v>
      </c>
      <c r="AZ20" s="26" t="s">
        <v>71</v>
      </c>
      <c r="BA20" s="26">
        <v>-1</v>
      </c>
      <c r="BB20" s="26">
        <v>25</v>
      </c>
      <c r="BC20" s="26" t="s">
        <v>585</v>
      </c>
      <c r="BD20" s="26" t="s">
        <v>217</v>
      </c>
    </row>
    <row r="21" spans="11:56" x14ac:dyDescent="0.25">
      <c r="K21" s="264">
        <v>44412.73333333333</v>
      </c>
      <c r="L21" s="26">
        <v>2110195</v>
      </c>
      <c r="M21" s="26">
        <v>43.823295999999999</v>
      </c>
      <c r="N21" s="26">
        <v>-101.52240999999999</v>
      </c>
      <c r="O21" s="26" t="s">
        <v>102</v>
      </c>
      <c r="P21" s="26">
        <v>2021</v>
      </c>
      <c r="Q21" s="26" t="s">
        <v>63</v>
      </c>
      <c r="R21" s="26" t="s">
        <v>145</v>
      </c>
      <c r="S21" s="26" t="s">
        <v>160</v>
      </c>
      <c r="T21" s="26" t="s">
        <v>202</v>
      </c>
      <c r="U21" s="26" t="s">
        <v>147</v>
      </c>
      <c r="V21" s="26" t="s">
        <v>63</v>
      </c>
      <c r="W21" s="26" t="s">
        <v>148</v>
      </c>
      <c r="X21" s="26" t="s">
        <v>68</v>
      </c>
      <c r="Y21" s="26" t="s">
        <v>63</v>
      </c>
      <c r="Z21" s="26" t="s">
        <v>189</v>
      </c>
      <c r="AA21" s="26" t="s">
        <v>63</v>
      </c>
      <c r="AB21" s="26" t="s">
        <v>189</v>
      </c>
      <c r="AC21" s="26" t="s">
        <v>178</v>
      </c>
      <c r="AD21" s="26" t="s">
        <v>151</v>
      </c>
      <c r="AE21" s="26" t="s">
        <v>63</v>
      </c>
      <c r="AF21" s="26" t="s">
        <v>67</v>
      </c>
      <c r="AG21" s="26" t="s">
        <v>72</v>
      </c>
      <c r="AH21" s="26">
        <v>65</v>
      </c>
      <c r="AI21" s="26" t="s">
        <v>153</v>
      </c>
      <c r="AJ21" s="26" t="s">
        <v>189</v>
      </c>
      <c r="AK21" s="26" t="s">
        <v>69</v>
      </c>
      <c r="AL21" s="26" t="s">
        <v>63</v>
      </c>
      <c r="AM21" s="26" t="s">
        <v>63</v>
      </c>
      <c r="AN21" s="26">
        <v>73</v>
      </c>
      <c r="AO21" s="26" t="s">
        <v>70</v>
      </c>
      <c r="AP21" s="26" t="s">
        <v>203</v>
      </c>
      <c r="AQ21" s="26" t="s">
        <v>155</v>
      </c>
      <c r="AR21" s="26" t="s">
        <v>204</v>
      </c>
      <c r="AS21" s="26" t="s">
        <v>63</v>
      </c>
      <c r="AT21" s="26"/>
      <c r="AU21" s="26" t="s">
        <v>157</v>
      </c>
      <c r="AV21" s="26" t="s">
        <v>68</v>
      </c>
      <c r="AW21" s="26" t="s">
        <v>37</v>
      </c>
      <c r="AX21" s="26" t="s">
        <v>159</v>
      </c>
      <c r="AY21" s="26" t="s">
        <v>68</v>
      </c>
      <c r="AZ21" s="26" t="s">
        <v>71</v>
      </c>
      <c r="BA21" s="26">
        <v>0</v>
      </c>
      <c r="BB21" s="26">
        <v>26</v>
      </c>
      <c r="BC21" s="26" t="s">
        <v>585</v>
      </c>
      <c r="BD21" s="26" t="s">
        <v>20</v>
      </c>
    </row>
    <row r="22" spans="11:56" x14ac:dyDescent="0.25">
      <c r="K22" s="264">
        <v>44460.726388888892</v>
      </c>
      <c r="L22" s="26">
        <v>2112911</v>
      </c>
      <c r="M22" s="26">
        <v>43.771394000000001</v>
      </c>
      <c r="N22" s="26">
        <v>-101.52751000000001</v>
      </c>
      <c r="O22" s="26" t="s">
        <v>103</v>
      </c>
      <c r="P22" s="26">
        <v>2021</v>
      </c>
      <c r="Q22" s="26" t="s">
        <v>63</v>
      </c>
      <c r="R22" s="26" t="s">
        <v>174</v>
      </c>
      <c r="S22" s="26" t="s">
        <v>160</v>
      </c>
      <c r="T22" s="26" t="s">
        <v>205</v>
      </c>
      <c r="U22" s="26" t="s">
        <v>147</v>
      </c>
      <c r="V22" s="26" t="s">
        <v>63</v>
      </c>
      <c r="W22" s="26" t="s">
        <v>148</v>
      </c>
      <c r="X22" s="26" t="s">
        <v>170</v>
      </c>
      <c r="Y22" s="26" t="s">
        <v>63</v>
      </c>
      <c r="Z22" s="26" t="s">
        <v>206</v>
      </c>
      <c r="AA22" s="26" t="s">
        <v>63</v>
      </c>
      <c r="AB22" s="26" t="s">
        <v>189</v>
      </c>
      <c r="AC22" s="26" t="s">
        <v>178</v>
      </c>
      <c r="AD22" s="26" t="s">
        <v>151</v>
      </c>
      <c r="AE22" s="26" t="s">
        <v>63</v>
      </c>
      <c r="AF22" s="26" t="s">
        <v>67</v>
      </c>
      <c r="AG22" s="26" t="s">
        <v>72</v>
      </c>
      <c r="AH22" s="26">
        <v>65</v>
      </c>
      <c r="AI22" s="26" t="s">
        <v>153</v>
      </c>
      <c r="AJ22" s="26" t="s">
        <v>189</v>
      </c>
      <c r="AK22" s="26" t="s">
        <v>63</v>
      </c>
      <c r="AL22" s="26" t="s">
        <v>63</v>
      </c>
      <c r="AM22" s="26" t="s">
        <v>63</v>
      </c>
      <c r="AN22" s="26">
        <v>73</v>
      </c>
      <c r="AO22" s="26" t="s">
        <v>70</v>
      </c>
      <c r="AP22" s="26" t="s">
        <v>68</v>
      </c>
      <c r="AQ22" s="26" t="s">
        <v>155</v>
      </c>
      <c r="AR22" s="26" t="s">
        <v>173</v>
      </c>
      <c r="AS22" s="26" t="s">
        <v>63</v>
      </c>
      <c r="AT22" s="26"/>
      <c r="AU22" s="26" t="s">
        <v>157</v>
      </c>
      <c r="AV22" s="26" t="s">
        <v>68</v>
      </c>
      <c r="AW22" s="26" t="s">
        <v>207</v>
      </c>
      <c r="AX22" s="26" t="s">
        <v>159</v>
      </c>
      <c r="AY22" s="26" t="s">
        <v>68</v>
      </c>
      <c r="AZ22" s="26" t="s">
        <v>71</v>
      </c>
      <c r="BA22" s="26">
        <v>0</v>
      </c>
      <c r="BB22" s="26">
        <v>28</v>
      </c>
      <c r="BC22" s="26" t="s">
        <v>585</v>
      </c>
      <c r="BD22" s="26" t="s">
        <v>19</v>
      </c>
    </row>
    <row r="23" spans="11:56" x14ac:dyDescent="0.25">
      <c r="K23" s="264">
        <v>44511.481249999997</v>
      </c>
      <c r="L23" s="26">
        <v>2116514</v>
      </c>
      <c r="M23" s="26">
        <v>43.807099999999998</v>
      </c>
      <c r="N23" s="26">
        <v>-101.524164</v>
      </c>
      <c r="O23" s="26" t="s">
        <v>100</v>
      </c>
      <c r="P23" s="26">
        <v>2021</v>
      </c>
      <c r="Q23" s="26" t="s">
        <v>63</v>
      </c>
      <c r="R23" s="26" t="s">
        <v>169</v>
      </c>
      <c r="S23" s="26" t="s">
        <v>146</v>
      </c>
      <c r="T23" s="26"/>
      <c r="U23" s="26" t="s">
        <v>147</v>
      </c>
      <c r="V23" s="26" t="s">
        <v>63</v>
      </c>
      <c r="W23" s="26" t="s">
        <v>148</v>
      </c>
      <c r="X23" s="26" t="s">
        <v>68</v>
      </c>
      <c r="Y23" s="26" t="s">
        <v>63</v>
      </c>
      <c r="Z23" s="26" t="s">
        <v>201</v>
      </c>
      <c r="AA23" s="26" t="s">
        <v>63</v>
      </c>
      <c r="AB23" s="26" t="s">
        <v>189</v>
      </c>
      <c r="AC23" s="26" t="s">
        <v>150</v>
      </c>
      <c r="AD23" s="26" t="s">
        <v>151</v>
      </c>
      <c r="AE23" s="26" t="s">
        <v>63</v>
      </c>
      <c r="AF23" s="26" t="s">
        <v>67</v>
      </c>
      <c r="AG23" s="26" t="s">
        <v>72</v>
      </c>
      <c r="AH23" s="26">
        <v>65</v>
      </c>
      <c r="AI23" s="26" t="s">
        <v>153</v>
      </c>
      <c r="AJ23" s="26" t="s">
        <v>189</v>
      </c>
      <c r="AK23" s="26" t="s">
        <v>63</v>
      </c>
      <c r="AL23" s="26" t="s">
        <v>63</v>
      </c>
      <c r="AM23" s="26" t="s">
        <v>63</v>
      </c>
      <c r="AN23" s="26">
        <v>73</v>
      </c>
      <c r="AO23" s="26" t="s">
        <v>70</v>
      </c>
      <c r="AP23" s="26" t="s">
        <v>68</v>
      </c>
      <c r="AQ23" s="26" t="s">
        <v>155</v>
      </c>
      <c r="AR23" s="26" t="s">
        <v>156</v>
      </c>
      <c r="AS23" s="26" t="s">
        <v>63</v>
      </c>
      <c r="AT23" s="26"/>
      <c r="AU23" s="26" t="s">
        <v>157</v>
      </c>
      <c r="AV23" s="26" t="s">
        <v>68</v>
      </c>
      <c r="AW23" s="26" t="s">
        <v>208</v>
      </c>
      <c r="AX23" s="26" t="s">
        <v>159</v>
      </c>
      <c r="AY23" s="26" t="s">
        <v>68</v>
      </c>
      <c r="AZ23" s="26" t="s">
        <v>71</v>
      </c>
      <c r="BA23" s="26">
        <v>0</v>
      </c>
      <c r="BB23" s="26">
        <v>29</v>
      </c>
      <c r="BC23" s="26" t="s">
        <v>585</v>
      </c>
      <c r="BD23" s="26" t="s">
        <v>217</v>
      </c>
    </row>
    <row r="24" spans="11:56" x14ac:dyDescent="0.25">
      <c r="K24" s="264">
        <v>44732.71875</v>
      </c>
      <c r="L24" s="26">
        <v>2207350</v>
      </c>
      <c r="M24" s="26">
        <v>43.778695999999997</v>
      </c>
      <c r="N24" s="26">
        <v>-101.52943399999999</v>
      </c>
      <c r="O24" s="26" t="s">
        <v>100</v>
      </c>
      <c r="P24" s="26">
        <v>2022</v>
      </c>
      <c r="Q24" s="26" t="s">
        <v>63</v>
      </c>
      <c r="R24" s="26" t="s">
        <v>145</v>
      </c>
      <c r="S24" s="26" t="s">
        <v>146</v>
      </c>
      <c r="T24" s="26"/>
      <c r="U24" s="26" t="s">
        <v>147</v>
      </c>
      <c r="V24" s="26" t="s">
        <v>63</v>
      </c>
      <c r="W24" s="26" t="s">
        <v>148</v>
      </c>
      <c r="X24" s="26" t="s">
        <v>68</v>
      </c>
      <c r="Y24" s="26" t="s">
        <v>63</v>
      </c>
      <c r="Z24" s="26" t="s">
        <v>189</v>
      </c>
      <c r="AA24" s="26" t="s">
        <v>63</v>
      </c>
      <c r="AB24" s="26" t="s">
        <v>189</v>
      </c>
      <c r="AC24" s="26" t="s">
        <v>150</v>
      </c>
      <c r="AD24" s="26" t="s">
        <v>151</v>
      </c>
      <c r="AE24" s="26" t="s">
        <v>63</v>
      </c>
      <c r="AF24" s="26" t="s">
        <v>67</v>
      </c>
      <c r="AG24" s="26" t="s">
        <v>72</v>
      </c>
      <c r="AH24" s="26">
        <v>65</v>
      </c>
      <c r="AI24" s="26" t="s">
        <v>153</v>
      </c>
      <c r="AJ24" s="26" t="s">
        <v>189</v>
      </c>
      <c r="AK24" s="26" t="s">
        <v>63</v>
      </c>
      <c r="AL24" s="26" t="s">
        <v>63</v>
      </c>
      <c r="AM24" s="26" t="s">
        <v>63</v>
      </c>
      <c r="AN24" s="26">
        <v>73</v>
      </c>
      <c r="AO24" s="26" t="s">
        <v>73</v>
      </c>
      <c r="AP24" s="26" t="s">
        <v>68</v>
      </c>
      <c r="AQ24" s="26" t="s">
        <v>155</v>
      </c>
      <c r="AR24" s="26" t="s">
        <v>156</v>
      </c>
      <c r="AS24" s="26" t="s">
        <v>63</v>
      </c>
      <c r="AT24" s="26"/>
      <c r="AU24" s="26" t="s">
        <v>157</v>
      </c>
      <c r="AV24" s="26" t="s">
        <v>68</v>
      </c>
      <c r="AW24" s="26" t="s">
        <v>185</v>
      </c>
      <c r="AX24" s="26" t="s">
        <v>159</v>
      </c>
      <c r="AY24" s="26" t="s">
        <v>209</v>
      </c>
      <c r="AZ24" s="26" t="s">
        <v>77</v>
      </c>
      <c r="BA24" s="26">
        <v>0</v>
      </c>
      <c r="BB24" s="26">
        <v>34</v>
      </c>
      <c r="BC24" s="26" t="s">
        <v>585</v>
      </c>
      <c r="BD24" s="26" t="s">
        <v>217</v>
      </c>
    </row>
    <row r="25" spans="11:56" x14ac:dyDescent="0.25">
      <c r="K25" s="264">
        <v>44755.884722222225</v>
      </c>
      <c r="L25" s="26">
        <v>2211056</v>
      </c>
      <c r="M25" s="26">
        <v>43.743492000000003</v>
      </c>
      <c r="N25" s="26">
        <v>-101.52571</v>
      </c>
      <c r="O25" s="26" t="s">
        <v>99</v>
      </c>
      <c r="P25" s="26">
        <v>2022</v>
      </c>
      <c r="Q25" s="26" t="s">
        <v>63</v>
      </c>
      <c r="R25" s="26" t="s">
        <v>167</v>
      </c>
      <c r="S25" s="26" t="s">
        <v>99</v>
      </c>
      <c r="T25" s="26"/>
      <c r="U25" s="26" t="s">
        <v>147</v>
      </c>
      <c r="V25" s="26" t="s">
        <v>63</v>
      </c>
      <c r="W25" s="26" t="s">
        <v>148</v>
      </c>
      <c r="X25" s="26" t="s">
        <v>167</v>
      </c>
      <c r="Y25" s="26" t="s">
        <v>63</v>
      </c>
      <c r="Z25" s="26" t="s">
        <v>168</v>
      </c>
      <c r="AA25" s="26" t="s">
        <v>63</v>
      </c>
      <c r="AB25" s="26" t="s">
        <v>168</v>
      </c>
      <c r="AC25" s="26" t="s">
        <v>178</v>
      </c>
      <c r="AD25" s="26" t="s">
        <v>151</v>
      </c>
      <c r="AE25" s="26" t="s">
        <v>63</v>
      </c>
      <c r="AF25" s="26" t="s">
        <v>167</v>
      </c>
      <c r="AG25" s="26" t="s">
        <v>152</v>
      </c>
      <c r="AH25" s="26">
        <v>65</v>
      </c>
      <c r="AI25" s="26" t="s">
        <v>153</v>
      </c>
      <c r="AJ25" s="26" t="s">
        <v>168</v>
      </c>
      <c r="AK25" s="26" t="s">
        <v>63</v>
      </c>
      <c r="AL25" s="26" t="s">
        <v>63</v>
      </c>
      <c r="AM25" s="26" t="s">
        <v>63</v>
      </c>
      <c r="AN25" s="26">
        <v>73</v>
      </c>
      <c r="AO25" s="26" t="s">
        <v>70</v>
      </c>
      <c r="AP25" s="26" t="s">
        <v>154</v>
      </c>
      <c r="AQ25" s="26" t="s">
        <v>167</v>
      </c>
      <c r="AR25" s="26"/>
      <c r="AS25" s="26" t="s">
        <v>63</v>
      </c>
      <c r="AT25" s="26"/>
      <c r="AU25" s="26" t="s">
        <v>157</v>
      </c>
      <c r="AV25" s="26" t="s">
        <v>99</v>
      </c>
      <c r="AW25" s="26" t="s">
        <v>166</v>
      </c>
      <c r="AX25" s="26"/>
      <c r="AY25" s="26" t="s">
        <v>167</v>
      </c>
      <c r="AZ25" s="26" t="s">
        <v>71</v>
      </c>
      <c r="BA25" s="26">
        <v>-1</v>
      </c>
      <c r="BB25" s="26">
        <v>35</v>
      </c>
      <c r="BC25" s="26" t="s">
        <v>585</v>
      </c>
      <c r="BD25" s="26" t="s">
        <v>217</v>
      </c>
    </row>
    <row r="26" spans="11:56" x14ac:dyDescent="0.25">
      <c r="K26" s="264">
        <v>44817.819444444445</v>
      </c>
      <c r="L26" s="26">
        <v>2212104</v>
      </c>
      <c r="M26" s="26">
        <v>43.754130000000004</v>
      </c>
      <c r="N26" s="26">
        <v>-101.524151</v>
      </c>
      <c r="O26" s="26" t="s">
        <v>99</v>
      </c>
      <c r="P26" s="26">
        <v>2022</v>
      </c>
      <c r="Q26" s="26" t="s">
        <v>63</v>
      </c>
      <c r="R26" s="26" t="s">
        <v>167</v>
      </c>
      <c r="S26" s="26" t="s">
        <v>99</v>
      </c>
      <c r="T26" s="26"/>
      <c r="U26" s="26" t="s">
        <v>147</v>
      </c>
      <c r="V26" s="26" t="s">
        <v>63</v>
      </c>
      <c r="W26" s="26" t="s">
        <v>148</v>
      </c>
      <c r="X26" s="26" t="s">
        <v>167</v>
      </c>
      <c r="Y26" s="26" t="s">
        <v>63</v>
      </c>
      <c r="Z26" s="26" t="s">
        <v>168</v>
      </c>
      <c r="AA26" s="26" t="s">
        <v>63</v>
      </c>
      <c r="AB26" s="26" t="s">
        <v>168</v>
      </c>
      <c r="AC26" s="26" t="s">
        <v>150</v>
      </c>
      <c r="AD26" s="26" t="s">
        <v>151</v>
      </c>
      <c r="AE26" s="26" t="s">
        <v>63</v>
      </c>
      <c r="AF26" s="26" t="s">
        <v>167</v>
      </c>
      <c r="AG26" s="26" t="s">
        <v>152</v>
      </c>
      <c r="AH26" s="26">
        <v>65</v>
      </c>
      <c r="AI26" s="26" t="s">
        <v>153</v>
      </c>
      <c r="AJ26" s="26" t="s">
        <v>168</v>
      </c>
      <c r="AK26" s="26" t="s">
        <v>63</v>
      </c>
      <c r="AL26" s="26" t="s">
        <v>63</v>
      </c>
      <c r="AM26" s="26" t="s">
        <v>63</v>
      </c>
      <c r="AN26" s="26">
        <v>73</v>
      </c>
      <c r="AO26" s="26" t="s">
        <v>70</v>
      </c>
      <c r="AP26" s="26" t="s">
        <v>154</v>
      </c>
      <c r="AQ26" s="26" t="s">
        <v>167</v>
      </c>
      <c r="AR26" s="26"/>
      <c r="AS26" s="26" t="s">
        <v>63</v>
      </c>
      <c r="AT26" s="26"/>
      <c r="AU26" s="26" t="s">
        <v>157</v>
      </c>
      <c r="AV26" s="26" t="s">
        <v>99</v>
      </c>
      <c r="AW26" s="26" t="s">
        <v>166</v>
      </c>
      <c r="AX26" s="26"/>
      <c r="AY26" s="26" t="s">
        <v>167</v>
      </c>
      <c r="AZ26" s="26" t="s">
        <v>74</v>
      </c>
      <c r="BA26" s="26">
        <v>-1</v>
      </c>
      <c r="BB26" s="26">
        <v>36</v>
      </c>
      <c r="BC26" s="26" t="s">
        <v>585</v>
      </c>
      <c r="BD26" s="26" t="s">
        <v>217</v>
      </c>
    </row>
    <row r="27" spans="11:56" x14ac:dyDescent="0.25">
      <c r="K27" s="264">
        <v>44814.868055555555</v>
      </c>
      <c r="L27" s="26">
        <v>2211684</v>
      </c>
      <c r="M27" s="26">
        <v>43.732643000000003</v>
      </c>
      <c r="N27" s="26">
        <v>-101.538943</v>
      </c>
      <c r="O27" s="26" t="s">
        <v>99</v>
      </c>
      <c r="P27" s="26">
        <v>2022</v>
      </c>
      <c r="Q27" s="26" t="s">
        <v>63</v>
      </c>
      <c r="R27" s="26" t="s">
        <v>167</v>
      </c>
      <c r="S27" s="26" t="s">
        <v>99</v>
      </c>
      <c r="T27" s="26"/>
      <c r="U27" s="26" t="s">
        <v>147</v>
      </c>
      <c r="V27" s="26" t="s">
        <v>63</v>
      </c>
      <c r="W27" s="26" t="s">
        <v>148</v>
      </c>
      <c r="X27" s="26" t="s">
        <v>167</v>
      </c>
      <c r="Y27" s="26" t="s">
        <v>63</v>
      </c>
      <c r="Z27" s="26" t="s">
        <v>168</v>
      </c>
      <c r="AA27" s="26" t="s">
        <v>63</v>
      </c>
      <c r="AB27" s="26" t="s">
        <v>168</v>
      </c>
      <c r="AC27" s="26" t="s">
        <v>150</v>
      </c>
      <c r="AD27" s="26" t="s">
        <v>151</v>
      </c>
      <c r="AE27" s="26" t="s">
        <v>63</v>
      </c>
      <c r="AF27" s="26" t="s">
        <v>167</v>
      </c>
      <c r="AG27" s="26" t="s">
        <v>152</v>
      </c>
      <c r="AH27" s="26">
        <v>65</v>
      </c>
      <c r="AI27" s="26" t="s">
        <v>167</v>
      </c>
      <c r="AJ27" s="26" t="s">
        <v>168</v>
      </c>
      <c r="AK27" s="26" t="s">
        <v>63</v>
      </c>
      <c r="AL27" s="26" t="s">
        <v>63</v>
      </c>
      <c r="AM27" s="26" t="s">
        <v>63</v>
      </c>
      <c r="AN27" s="26">
        <v>73</v>
      </c>
      <c r="AO27" s="26" t="s">
        <v>70</v>
      </c>
      <c r="AP27" s="26" t="s">
        <v>154</v>
      </c>
      <c r="AQ27" s="26" t="s">
        <v>167</v>
      </c>
      <c r="AR27" s="26"/>
      <c r="AS27" s="26" t="s">
        <v>63</v>
      </c>
      <c r="AT27" s="26"/>
      <c r="AU27" s="26" t="s">
        <v>165</v>
      </c>
      <c r="AV27" s="26" t="s">
        <v>99</v>
      </c>
      <c r="AW27" s="26" t="s">
        <v>166</v>
      </c>
      <c r="AX27" s="26"/>
      <c r="AY27" s="26" t="s">
        <v>167</v>
      </c>
      <c r="AZ27" s="26" t="s">
        <v>71</v>
      </c>
      <c r="BA27" s="26">
        <v>-1</v>
      </c>
      <c r="BB27" s="26">
        <v>37</v>
      </c>
      <c r="BC27" s="26" t="s">
        <v>585</v>
      </c>
      <c r="BD27" s="26" t="s">
        <v>217</v>
      </c>
    </row>
    <row r="28" spans="11:56" x14ac:dyDescent="0.25">
      <c r="K28" s="264">
        <v>44826.694444444445</v>
      </c>
      <c r="L28" s="26">
        <v>2213471</v>
      </c>
      <c r="M28" s="26">
        <v>43.746473000000002</v>
      </c>
      <c r="N28" s="26">
        <v>-101.52551</v>
      </c>
      <c r="O28" s="26" t="s">
        <v>104</v>
      </c>
      <c r="P28" s="26">
        <v>2022</v>
      </c>
      <c r="Q28" s="26" t="s">
        <v>63</v>
      </c>
      <c r="R28" s="26" t="s">
        <v>169</v>
      </c>
      <c r="S28" s="26" t="s">
        <v>210</v>
      </c>
      <c r="T28" s="26"/>
      <c r="U28" s="26" t="s">
        <v>147</v>
      </c>
      <c r="V28" s="26" t="s">
        <v>63</v>
      </c>
      <c r="W28" s="26" t="s">
        <v>148</v>
      </c>
      <c r="X28" s="26" t="s">
        <v>211</v>
      </c>
      <c r="Y28" s="26" t="s">
        <v>63</v>
      </c>
      <c r="Z28" s="26" t="s">
        <v>212</v>
      </c>
      <c r="AA28" s="26" t="s">
        <v>63</v>
      </c>
      <c r="AB28" s="26" t="s">
        <v>213</v>
      </c>
      <c r="AC28" s="26" t="s">
        <v>178</v>
      </c>
      <c r="AD28" s="26" t="s">
        <v>151</v>
      </c>
      <c r="AE28" s="26" t="s">
        <v>63</v>
      </c>
      <c r="AF28" s="26" t="s">
        <v>67</v>
      </c>
      <c r="AG28" s="26" t="s">
        <v>72</v>
      </c>
      <c r="AH28" s="26">
        <v>65</v>
      </c>
      <c r="AI28" s="26" t="s">
        <v>153</v>
      </c>
      <c r="AJ28" s="26" t="s">
        <v>189</v>
      </c>
      <c r="AK28" s="26" t="s">
        <v>63</v>
      </c>
      <c r="AL28" s="26" t="s">
        <v>63</v>
      </c>
      <c r="AM28" s="26" t="s">
        <v>63</v>
      </c>
      <c r="AN28" s="26">
        <v>73</v>
      </c>
      <c r="AO28" s="26" t="s">
        <v>70</v>
      </c>
      <c r="AP28" s="26" t="s">
        <v>68</v>
      </c>
      <c r="AQ28" s="26" t="s">
        <v>155</v>
      </c>
      <c r="AR28" s="26" t="s">
        <v>214</v>
      </c>
      <c r="AS28" s="26" t="s">
        <v>69</v>
      </c>
      <c r="AT28" s="26"/>
      <c r="AU28" s="26" t="s">
        <v>157</v>
      </c>
      <c r="AV28" s="26" t="s">
        <v>215</v>
      </c>
      <c r="AW28" s="26" t="s">
        <v>185</v>
      </c>
      <c r="AX28" s="26" t="s">
        <v>159</v>
      </c>
      <c r="AY28" s="26" t="s">
        <v>68</v>
      </c>
      <c r="AZ28" s="26" t="s">
        <v>216</v>
      </c>
      <c r="BA28" s="26">
        <v>0</v>
      </c>
      <c r="BB28" s="26">
        <v>38</v>
      </c>
      <c r="BC28" s="26" t="s">
        <v>585</v>
      </c>
      <c r="BD28" s="26" t="s">
        <v>18</v>
      </c>
    </row>
    <row r="29" spans="11:56" x14ac:dyDescent="0.25">
      <c r="K29" s="264">
        <v>44861.833333333336</v>
      </c>
      <c r="L29" s="26">
        <v>2214312</v>
      </c>
      <c r="M29" s="26">
        <v>43.781537999999998</v>
      </c>
      <c r="N29" s="26">
        <v>-101.530162</v>
      </c>
      <c r="O29" s="26" t="s">
        <v>99</v>
      </c>
      <c r="P29" s="26">
        <v>2022</v>
      </c>
      <c r="Q29" s="26" t="s">
        <v>63</v>
      </c>
      <c r="R29" s="26" t="s">
        <v>167</v>
      </c>
      <c r="S29" s="26" t="s">
        <v>99</v>
      </c>
      <c r="T29" s="26"/>
      <c r="U29" s="26" t="s">
        <v>147</v>
      </c>
      <c r="V29" s="26" t="s">
        <v>63</v>
      </c>
      <c r="W29" s="26" t="s">
        <v>148</v>
      </c>
      <c r="X29" s="26" t="s">
        <v>167</v>
      </c>
      <c r="Y29" s="26" t="s">
        <v>63</v>
      </c>
      <c r="Z29" s="26" t="s">
        <v>168</v>
      </c>
      <c r="AA29" s="26" t="s">
        <v>63</v>
      </c>
      <c r="AB29" s="26" t="s">
        <v>168</v>
      </c>
      <c r="AC29" s="26" t="s">
        <v>178</v>
      </c>
      <c r="AD29" s="26" t="s">
        <v>151</v>
      </c>
      <c r="AE29" s="26" t="s">
        <v>63</v>
      </c>
      <c r="AF29" s="26" t="s">
        <v>167</v>
      </c>
      <c r="AG29" s="26" t="s">
        <v>152</v>
      </c>
      <c r="AH29" s="26">
        <v>65</v>
      </c>
      <c r="AI29" s="26" t="s">
        <v>167</v>
      </c>
      <c r="AJ29" s="26" t="s">
        <v>168</v>
      </c>
      <c r="AK29" s="26" t="s">
        <v>63</v>
      </c>
      <c r="AL29" s="26" t="s">
        <v>63</v>
      </c>
      <c r="AM29" s="26" t="s">
        <v>63</v>
      </c>
      <c r="AN29" s="26">
        <v>73</v>
      </c>
      <c r="AO29" s="26" t="s">
        <v>70</v>
      </c>
      <c r="AP29" s="26" t="s">
        <v>167</v>
      </c>
      <c r="AQ29" s="26" t="s">
        <v>167</v>
      </c>
      <c r="AR29" s="26"/>
      <c r="AS29" s="26" t="s">
        <v>63</v>
      </c>
      <c r="AT29" s="26"/>
      <c r="AU29" s="26" t="s">
        <v>157</v>
      </c>
      <c r="AV29" s="26" t="s">
        <v>99</v>
      </c>
      <c r="AW29" s="26" t="s">
        <v>185</v>
      </c>
      <c r="AX29" s="26"/>
      <c r="AY29" s="26" t="s">
        <v>167</v>
      </c>
      <c r="AZ29" s="26" t="s">
        <v>71</v>
      </c>
      <c r="BA29" s="26">
        <v>-1</v>
      </c>
      <c r="BB29" s="26">
        <v>39</v>
      </c>
      <c r="BC29" s="26" t="s">
        <v>585</v>
      </c>
      <c r="BD29" s="26" t="s">
        <v>217</v>
      </c>
    </row>
    <row r="33" spans="13:13" x14ac:dyDescent="0.25">
      <c r="M33" s="57"/>
    </row>
    <row r="34" spans="13:13" x14ac:dyDescent="0.25">
      <c r="M34" s="57"/>
    </row>
    <row r="35" spans="13:13" x14ac:dyDescent="0.25">
      <c r="M35" s="57"/>
    </row>
  </sheetData>
  <mergeCells count="1">
    <mergeCell ref="C6:H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D20E1-3CD4-475D-A9B7-B10B7E631A3A}">
  <sheetPr>
    <tabColor theme="0" tint="-0.34998626667073579"/>
    <pageSetUpPr fitToPage="1"/>
  </sheetPr>
  <dimension ref="C3:BC10"/>
  <sheetViews>
    <sheetView view="pageBreakPreview" zoomScale="130" zoomScaleNormal="100" zoomScaleSheetLayoutView="130" workbookViewId="0">
      <selection activeCell="C10" sqref="C10"/>
    </sheetView>
  </sheetViews>
  <sheetFormatPr defaultRowHeight="15" x14ac:dyDescent="0.25"/>
  <cols>
    <col min="3" max="3" width="22.7109375" customWidth="1"/>
    <col min="11" max="11" width="33.85546875" bestFit="1" customWidth="1"/>
    <col min="12" max="12" width="12" bestFit="1" customWidth="1"/>
    <col min="13" max="13" width="17.5703125" bestFit="1" customWidth="1"/>
    <col min="14" max="14" width="9.140625" bestFit="1" customWidth="1"/>
    <col min="15" max="15" width="11.28515625" bestFit="1" customWidth="1"/>
    <col min="16" max="16" width="57.28515625" bestFit="1" customWidth="1"/>
    <col min="17" max="17" width="43.7109375" bestFit="1" customWidth="1"/>
    <col min="18" max="18" width="25.5703125" bestFit="1" customWidth="1"/>
    <col min="19" max="19" width="18.5703125" bestFit="1" customWidth="1"/>
    <col min="20" max="20" width="15.140625" bestFit="1" customWidth="1"/>
    <col min="21" max="21" width="24.42578125" bestFit="1" customWidth="1"/>
    <col min="22" max="22" width="14.28515625" bestFit="1" customWidth="1"/>
    <col min="23" max="24" width="24.42578125" bestFit="1" customWidth="1"/>
    <col min="25" max="25" width="11.140625" bestFit="1" customWidth="1"/>
    <col min="26" max="26" width="10" bestFit="1" customWidth="1"/>
    <col min="27" max="27" width="7.85546875" bestFit="1" customWidth="1"/>
    <col min="28" max="28" width="6.5703125" bestFit="1" customWidth="1"/>
    <col min="29" max="29" width="5.140625" bestFit="1" customWidth="1"/>
    <col min="30" max="30" width="11" bestFit="1" customWidth="1"/>
    <col min="31" max="31" width="13.5703125" bestFit="1" customWidth="1"/>
    <col min="32" max="32" width="36.28515625" bestFit="1" customWidth="1"/>
    <col min="33" max="33" width="17.42578125" bestFit="1" customWidth="1"/>
    <col min="34" max="34" width="21" bestFit="1" customWidth="1"/>
    <col min="35" max="35" width="21.140625" bestFit="1" customWidth="1"/>
    <col min="36" max="36" width="20.7109375" bestFit="1" customWidth="1"/>
    <col min="37" max="37" width="13.5703125" bestFit="1" customWidth="1"/>
    <col min="38" max="38" width="19.85546875" bestFit="1" customWidth="1"/>
    <col min="39" max="39" width="18.28515625" bestFit="1" customWidth="1"/>
    <col min="40" max="40" width="16.5703125" bestFit="1" customWidth="1"/>
    <col min="41" max="42" width="8.7109375" bestFit="1" customWidth="1"/>
    <col min="43" max="43" width="7.5703125" bestFit="1" customWidth="1"/>
    <col min="44" max="44" width="7.7109375" bestFit="1" customWidth="1"/>
    <col min="45" max="45" width="6.7109375" bestFit="1" customWidth="1"/>
    <col min="46" max="46" width="13.28515625" bestFit="1" customWidth="1"/>
    <col min="47" max="47" width="14.85546875" bestFit="1" customWidth="1"/>
    <col min="48" max="48" width="76.85546875" bestFit="1" customWidth="1"/>
    <col min="49" max="49" width="67.42578125" bestFit="1" customWidth="1"/>
    <col min="50" max="50" width="29.140625" bestFit="1" customWidth="1"/>
    <col min="51" max="51" width="60.140625" bestFit="1" customWidth="1"/>
    <col min="52" max="52" width="20" bestFit="1" customWidth="1"/>
    <col min="53" max="53" width="19.85546875" bestFit="1" customWidth="1"/>
    <col min="54" max="54" width="27.42578125" bestFit="1" customWidth="1"/>
  </cols>
  <sheetData>
    <row r="3" spans="3:55" x14ac:dyDescent="0.25">
      <c r="C3" s="1" t="s">
        <v>1740</v>
      </c>
      <c r="D3" s="3"/>
      <c r="E3" s="3"/>
      <c r="F3" s="3"/>
      <c r="G3" s="3"/>
      <c r="H3" s="3"/>
      <c r="K3" s="1" t="s">
        <v>1743</v>
      </c>
    </row>
    <row r="4" spans="3:55" x14ac:dyDescent="0.25">
      <c r="C4" s="261" t="s">
        <v>40</v>
      </c>
      <c r="D4" s="261" t="s">
        <v>18</v>
      </c>
      <c r="E4" s="261" t="s">
        <v>19</v>
      </c>
      <c r="F4" s="261" t="s">
        <v>20</v>
      </c>
      <c r="G4" s="261" t="s">
        <v>21</v>
      </c>
      <c r="H4" s="261" t="s">
        <v>217</v>
      </c>
      <c r="K4" s="26" t="s">
        <v>474</v>
      </c>
      <c r="L4" s="26" t="s">
        <v>475</v>
      </c>
      <c r="M4" s="26" t="s">
        <v>582</v>
      </c>
      <c r="N4" s="26" t="s">
        <v>112</v>
      </c>
      <c r="O4" s="26" t="s">
        <v>586</v>
      </c>
      <c r="P4" s="26" t="s">
        <v>111</v>
      </c>
      <c r="Q4" s="26" t="s">
        <v>587</v>
      </c>
      <c r="R4" s="26" t="s">
        <v>588</v>
      </c>
      <c r="S4" s="26" t="s">
        <v>589</v>
      </c>
      <c r="T4" s="26" t="s">
        <v>590</v>
      </c>
      <c r="U4" s="26" t="s">
        <v>117</v>
      </c>
      <c r="V4" s="26" t="s">
        <v>591</v>
      </c>
      <c r="W4" s="26" t="s">
        <v>592</v>
      </c>
      <c r="X4" s="26" t="s">
        <v>593</v>
      </c>
      <c r="Y4" s="26" t="s">
        <v>594</v>
      </c>
      <c r="Z4" s="26" t="s">
        <v>128</v>
      </c>
      <c r="AA4" s="26" t="s">
        <v>476</v>
      </c>
      <c r="AB4" s="26" t="s">
        <v>136</v>
      </c>
      <c r="AC4" s="26" t="s">
        <v>116</v>
      </c>
      <c r="AD4" s="26" t="s">
        <v>595</v>
      </c>
      <c r="AE4" s="26" t="s">
        <v>477</v>
      </c>
      <c r="AF4" s="26" t="s">
        <v>478</v>
      </c>
      <c r="AG4" s="26" t="s">
        <v>596</v>
      </c>
      <c r="AH4" s="26" t="s">
        <v>597</v>
      </c>
      <c r="AI4" s="26" t="s">
        <v>598</v>
      </c>
      <c r="AJ4" s="26" t="s">
        <v>123</v>
      </c>
      <c r="AK4" s="26" t="s">
        <v>599</v>
      </c>
      <c r="AL4" s="26" t="s">
        <v>600</v>
      </c>
      <c r="AM4" s="26" t="s">
        <v>601</v>
      </c>
      <c r="AN4" s="26" t="s">
        <v>602</v>
      </c>
      <c r="AO4" s="26" t="s">
        <v>76</v>
      </c>
      <c r="AP4" s="26" t="s">
        <v>603</v>
      </c>
      <c r="AQ4" s="26" t="s">
        <v>118</v>
      </c>
      <c r="AR4" s="26" t="s">
        <v>113</v>
      </c>
      <c r="AS4" s="26" t="s">
        <v>122</v>
      </c>
      <c r="AT4" s="26" t="s">
        <v>96</v>
      </c>
      <c r="AU4" s="26" t="s">
        <v>97</v>
      </c>
      <c r="AV4" s="26" t="s">
        <v>479</v>
      </c>
      <c r="AW4" s="26" t="s">
        <v>604</v>
      </c>
      <c r="AX4" s="26" t="s">
        <v>605</v>
      </c>
      <c r="AY4" s="26" t="s">
        <v>606</v>
      </c>
      <c r="AZ4" s="26" t="s">
        <v>607</v>
      </c>
      <c r="BA4" s="26" t="s">
        <v>608</v>
      </c>
      <c r="BB4" s="26" t="s">
        <v>110</v>
      </c>
      <c r="BC4" s="26" t="s">
        <v>1741</v>
      </c>
    </row>
    <row r="5" spans="3:55" x14ac:dyDescent="0.25">
      <c r="C5" s="27" t="s">
        <v>1742</v>
      </c>
      <c r="D5" s="27">
        <v>1</v>
      </c>
      <c r="E5" s="27">
        <v>0</v>
      </c>
      <c r="F5" s="27">
        <v>0</v>
      </c>
      <c r="G5" s="27">
        <v>0</v>
      </c>
      <c r="H5" s="27">
        <v>2</v>
      </c>
      <c r="K5" s="26">
        <v>5</v>
      </c>
      <c r="L5" s="26">
        <v>1807256</v>
      </c>
      <c r="M5" s="264">
        <v>43273.570138888892</v>
      </c>
      <c r="N5" s="26" t="s">
        <v>147</v>
      </c>
      <c r="O5" s="26" t="s">
        <v>63</v>
      </c>
      <c r="P5" s="26" t="s">
        <v>1728</v>
      </c>
      <c r="Q5" s="26" t="s">
        <v>156</v>
      </c>
      <c r="R5" s="26" t="s">
        <v>159</v>
      </c>
      <c r="S5" s="26">
        <v>0</v>
      </c>
      <c r="T5" s="26">
        <v>248</v>
      </c>
      <c r="U5" s="26" t="s">
        <v>628</v>
      </c>
      <c r="V5" s="26" t="s">
        <v>70</v>
      </c>
      <c r="W5" s="26" t="s">
        <v>628</v>
      </c>
      <c r="X5" s="26" t="s">
        <v>628</v>
      </c>
      <c r="Y5" s="26" t="s">
        <v>670</v>
      </c>
      <c r="Z5" s="26" t="s">
        <v>63</v>
      </c>
      <c r="AA5" s="26">
        <v>2018</v>
      </c>
      <c r="AB5" s="26" t="s">
        <v>63</v>
      </c>
      <c r="AC5" s="26" t="s">
        <v>63</v>
      </c>
      <c r="AD5" s="26" t="s">
        <v>63</v>
      </c>
      <c r="AE5" s="26" t="s">
        <v>100</v>
      </c>
      <c r="AF5" s="26" t="s">
        <v>488</v>
      </c>
      <c r="AG5" s="26">
        <v>45</v>
      </c>
      <c r="AH5" s="26" t="s">
        <v>155</v>
      </c>
      <c r="AI5" s="26" t="s">
        <v>72</v>
      </c>
      <c r="AJ5" s="26" t="s">
        <v>876</v>
      </c>
      <c r="AK5" s="26" t="s">
        <v>151</v>
      </c>
      <c r="AL5" s="26" t="s">
        <v>1670</v>
      </c>
      <c r="AM5" s="26" t="s">
        <v>148</v>
      </c>
      <c r="AN5" s="26" t="s">
        <v>145</v>
      </c>
      <c r="AO5" s="26" t="s">
        <v>71</v>
      </c>
      <c r="AP5" s="26" t="s">
        <v>63</v>
      </c>
      <c r="AQ5" s="26" t="s">
        <v>63</v>
      </c>
      <c r="AR5" s="26" t="s">
        <v>63</v>
      </c>
      <c r="AS5" s="26" t="s">
        <v>63</v>
      </c>
      <c r="AT5" s="26">
        <v>43.839683000000001</v>
      </c>
      <c r="AU5" s="26">
        <v>-101.508742999999</v>
      </c>
      <c r="AV5" s="26" t="s">
        <v>493</v>
      </c>
      <c r="AW5" s="26" t="s">
        <v>1018</v>
      </c>
      <c r="AX5" s="26" t="s">
        <v>659</v>
      </c>
      <c r="AY5" s="26" t="s">
        <v>68</v>
      </c>
      <c r="AZ5" s="26" t="s">
        <v>68</v>
      </c>
      <c r="BA5" s="26" t="s">
        <v>68</v>
      </c>
      <c r="BB5" s="26" t="s">
        <v>175</v>
      </c>
      <c r="BC5" s="26" t="s">
        <v>217</v>
      </c>
    </row>
    <row r="6" spans="3:55" ht="15" customHeight="1" x14ac:dyDescent="0.25">
      <c r="C6" s="509" t="s">
        <v>1912</v>
      </c>
      <c r="D6" s="509"/>
      <c r="E6" s="509"/>
      <c r="F6" s="509"/>
      <c r="G6" s="509"/>
      <c r="H6" s="509"/>
      <c r="K6" s="26">
        <v>14</v>
      </c>
      <c r="L6" s="26">
        <v>1918544</v>
      </c>
      <c r="M6" s="264">
        <v>43746.806250000001</v>
      </c>
      <c r="N6" s="26" t="s">
        <v>147</v>
      </c>
      <c r="O6" s="26" t="s">
        <v>69</v>
      </c>
      <c r="P6" s="26"/>
      <c r="Q6" s="26" t="s">
        <v>214</v>
      </c>
      <c r="R6" s="26" t="s">
        <v>159</v>
      </c>
      <c r="S6" s="26">
        <v>0</v>
      </c>
      <c r="T6" s="26">
        <v>248</v>
      </c>
      <c r="U6" s="26" t="s">
        <v>177</v>
      </c>
      <c r="V6" s="26" t="s">
        <v>70</v>
      </c>
      <c r="W6" s="26" t="s">
        <v>177</v>
      </c>
      <c r="X6" s="26" t="s">
        <v>179</v>
      </c>
      <c r="Y6" s="26"/>
      <c r="Z6" s="26" t="s">
        <v>63</v>
      </c>
      <c r="AA6" s="26">
        <v>2019</v>
      </c>
      <c r="AB6" s="26" t="s">
        <v>63</v>
      </c>
      <c r="AC6" s="26" t="s">
        <v>63</v>
      </c>
      <c r="AD6" s="26" t="s">
        <v>63</v>
      </c>
      <c r="AE6" s="26" t="s">
        <v>104</v>
      </c>
      <c r="AF6" s="26" t="s">
        <v>153</v>
      </c>
      <c r="AG6" s="26">
        <v>45</v>
      </c>
      <c r="AH6" s="26" t="s">
        <v>155</v>
      </c>
      <c r="AI6" s="26" t="s">
        <v>652</v>
      </c>
      <c r="AJ6" s="26" t="s">
        <v>67</v>
      </c>
      <c r="AK6" s="26" t="s">
        <v>151</v>
      </c>
      <c r="AL6" s="26" t="s">
        <v>1670</v>
      </c>
      <c r="AM6" s="26" t="s">
        <v>148</v>
      </c>
      <c r="AN6" s="26" t="s">
        <v>174</v>
      </c>
      <c r="AO6" s="26" t="s">
        <v>71</v>
      </c>
      <c r="AP6" s="26" t="s">
        <v>63</v>
      </c>
      <c r="AQ6" s="26" t="s">
        <v>63</v>
      </c>
      <c r="AR6" s="26" t="s">
        <v>63</v>
      </c>
      <c r="AS6" s="26" t="s">
        <v>63</v>
      </c>
      <c r="AT6" s="26">
        <v>43.840336999999899</v>
      </c>
      <c r="AU6" s="26">
        <v>-101.506771</v>
      </c>
      <c r="AV6" s="26" t="s">
        <v>544</v>
      </c>
      <c r="AW6" s="26" t="s">
        <v>972</v>
      </c>
      <c r="AX6" s="26" t="s">
        <v>829</v>
      </c>
      <c r="AY6" s="26" t="s">
        <v>180</v>
      </c>
      <c r="AZ6" s="26" t="s">
        <v>829</v>
      </c>
      <c r="BA6" s="26" t="s">
        <v>1730</v>
      </c>
      <c r="BB6" s="26" t="s">
        <v>728</v>
      </c>
      <c r="BC6" s="26" t="s">
        <v>18</v>
      </c>
    </row>
    <row r="7" spans="3:55" x14ac:dyDescent="0.25">
      <c r="C7" s="491"/>
      <c r="D7" s="491"/>
      <c r="E7" s="491"/>
      <c r="F7" s="491"/>
      <c r="G7" s="491"/>
      <c r="H7" s="491"/>
      <c r="K7" s="26">
        <v>27</v>
      </c>
      <c r="L7" s="26">
        <v>2112652</v>
      </c>
      <c r="M7" s="264">
        <v>44459.597222222219</v>
      </c>
      <c r="N7" s="26" t="s">
        <v>147</v>
      </c>
      <c r="O7" s="26" t="s">
        <v>63</v>
      </c>
      <c r="P7" s="26" t="s">
        <v>782</v>
      </c>
      <c r="Q7" s="26" t="s">
        <v>156</v>
      </c>
      <c r="R7" s="26" t="s">
        <v>726</v>
      </c>
      <c r="S7" s="26">
        <v>0</v>
      </c>
      <c r="T7" s="26">
        <v>248</v>
      </c>
      <c r="U7" s="26" t="s">
        <v>628</v>
      </c>
      <c r="V7" s="26" t="s">
        <v>70</v>
      </c>
      <c r="W7" s="26" t="s">
        <v>628</v>
      </c>
      <c r="X7" s="26" t="s">
        <v>628</v>
      </c>
      <c r="Y7" s="26"/>
      <c r="Z7" s="26" t="s">
        <v>63</v>
      </c>
      <c r="AA7" s="26">
        <v>2021</v>
      </c>
      <c r="AB7" s="26" t="s">
        <v>63</v>
      </c>
      <c r="AC7" s="26" t="s">
        <v>63</v>
      </c>
      <c r="AD7" s="26" t="s">
        <v>63</v>
      </c>
      <c r="AE7" s="26" t="s">
        <v>100</v>
      </c>
      <c r="AF7" s="26" t="s">
        <v>543</v>
      </c>
      <c r="AG7" s="26">
        <v>55</v>
      </c>
      <c r="AH7" s="26" t="s">
        <v>155</v>
      </c>
      <c r="AI7" s="26" t="s">
        <v>72</v>
      </c>
      <c r="AJ7" s="26" t="s">
        <v>671</v>
      </c>
      <c r="AK7" s="26" t="s">
        <v>151</v>
      </c>
      <c r="AL7" s="26" t="s">
        <v>1670</v>
      </c>
      <c r="AM7" s="26" t="s">
        <v>148</v>
      </c>
      <c r="AN7" s="26" t="s">
        <v>145</v>
      </c>
      <c r="AO7" s="26" t="s">
        <v>71</v>
      </c>
      <c r="AP7" s="26" t="s">
        <v>63</v>
      </c>
      <c r="AQ7" s="26" t="s">
        <v>63</v>
      </c>
      <c r="AR7" s="26" t="s">
        <v>63</v>
      </c>
      <c r="AS7" s="26" t="s">
        <v>63</v>
      </c>
      <c r="AT7" s="26">
        <v>43.835864000000001</v>
      </c>
      <c r="AU7" s="26">
        <v>-101.522458999999</v>
      </c>
      <c r="AV7" s="26" t="s">
        <v>506</v>
      </c>
      <c r="AW7" s="26" t="s">
        <v>1164</v>
      </c>
      <c r="AX7" s="26" t="s">
        <v>659</v>
      </c>
      <c r="AY7" s="26" t="s">
        <v>68</v>
      </c>
      <c r="AZ7" s="26" t="s">
        <v>68</v>
      </c>
      <c r="BA7" s="26" t="s">
        <v>68</v>
      </c>
      <c r="BB7" s="26" t="s">
        <v>646</v>
      </c>
      <c r="BC7" s="26" t="s">
        <v>217</v>
      </c>
    </row>
    <row r="8" spans="3:55" x14ac:dyDescent="0.25">
      <c r="C8" s="491"/>
      <c r="D8" s="491"/>
      <c r="E8" s="491"/>
      <c r="F8" s="491"/>
      <c r="G8" s="491"/>
      <c r="H8" s="491"/>
    </row>
    <row r="9" spans="3:55" x14ac:dyDescent="0.25">
      <c r="C9" s="491"/>
      <c r="D9" s="491"/>
      <c r="E9" s="491"/>
      <c r="F9" s="491"/>
      <c r="G9" s="491"/>
      <c r="H9" s="491"/>
    </row>
    <row r="10" spans="3:55" x14ac:dyDescent="0.25">
      <c r="C10" s="8"/>
      <c r="D10" s="8"/>
      <c r="E10" s="8"/>
      <c r="F10" s="8"/>
      <c r="G10" s="8"/>
      <c r="H10" s="8"/>
    </row>
  </sheetData>
  <mergeCells count="1">
    <mergeCell ref="C6:H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652C0-21B7-47D1-A47C-8593551B6954}">
  <sheetPr>
    <tabColor rgb="FF0070C0"/>
    <pageSetUpPr fitToPage="1"/>
  </sheetPr>
  <dimension ref="B1:AI159"/>
  <sheetViews>
    <sheetView view="pageBreakPreview" zoomScale="85" zoomScaleNormal="40" zoomScaleSheetLayoutView="85" workbookViewId="0">
      <selection activeCell="E7" sqref="E7:E8"/>
    </sheetView>
  </sheetViews>
  <sheetFormatPr defaultRowHeight="15" outlineLevelRow="1" x14ac:dyDescent="0.25"/>
  <cols>
    <col min="1" max="1" width="11.5703125" customWidth="1"/>
    <col min="3" max="3" width="15.7109375" customWidth="1"/>
    <col min="4" max="13" width="17.5703125" customWidth="1"/>
    <col min="14" max="15" width="23" customWidth="1"/>
    <col min="16" max="19" width="15.7109375" customWidth="1"/>
  </cols>
  <sheetData>
    <row r="1" spans="3:35" x14ac:dyDescent="0.25">
      <c r="AE1" s="3"/>
      <c r="AF1" s="3"/>
      <c r="AG1" s="3"/>
      <c r="AH1" s="3"/>
      <c r="AI1" s="3"/>
    </row>
    <row r="2" spans="3:35" x14ac:dyDescent="0.25">
      <c r="M2" s="10"/>
      <c r="N2" s="10"/>
      <c r="O2" s="3"/>
    </row>
    <row r="3" spans="3:35" ht="23.25" x14ac:dyDescent="0.35">
      <c r="C3" s="9" t="s">
        <v>448</v>
      </c>
      <c r="M3" s="10"/>
      <c r="N3" s="10"/>
      <c r="O3" s="3"/>
    </row>
    <row r="4" spans="3:35" x14ac:dyDescent="0.25">
      <c r="M4" s="10"/>
      <c r="N4" s="10"/>
      <c r="O4" s="3"/>
    </row>
    <row r="5" spans="3:35" ht="15.75" thickBot="1" x14ac:dyDescent="0.3">
      <c r="C5" s="38" t="s">
        <v>5</v>
      </c>
      <c r="E5" s="10"/>
      <c r="F5" s="10"/>
    </row>
    <row r="6" spans="3:35" ht="16.5" customHeight="1" thickBot="1" x14ac:dyDescent="0.3">
      <c r="C6" s="116"/>
      <c r="D6" s="480" t="s">
        <v>7</v>
      </c>
      <c r="E6" s="481"/>
      <c r="F6" s="480" t="s">
        <v>31</v>
      </c>
      <c r="G6" s="476"/>
      <c r="H6" s="481"/>
      <c r="I6" s="480" t="s">
        <v>8</v>
      </c>
      <c r="J6" s="481"/>
      <c r="K6" s="475" t="s">
        <v>84</v>
      </c>
      <c r="L6" s="476"/>
      <c r="M6" s="477"/>
    </row>
    <row r="7" spans="3:35" ht="35.1" customHeight="1" x14ac:dyDescent="0.25">
      <c r="C7" s="478" t="s">
        <v>0</v>
      </c>
      <c r="D7" s="487" t="s">
        <v>29</v>
      </c>
      <c r="E7" s="487" t="s">
        <v>79</v>
      </c>
      <c r="F7" s="489" t="s">
        <v>445</v>
      </c>
      <c r="G7" s="482" t="s">
        <v>446</v>
      </c>
      <c r="H7" s="485" t="s">
        <v>447</v>
      </c>
      <c r="I7" s="487" t="s">
        <v>311</v>
      </c>
      <c r="J7" s="487" t="s">
        <v>312</v>
      </c>
      <c r="K7" s="489" t="s">
        <v>44</v>
      </c>
      <c r="L7" s="482" t="s">
        <v>287</v>
      </c>
      <c r="M7" s="485" t="s">
        <v>45</v>
      </c>
      <c r="N7" s="473" t="s">
        <v>444</v>
      </c>
      <c r="O7" s="478" t="s">
        <v>1927</v>
      </c>
    </row>
    <row r="8" spans="3:35" ht="35.1" customHeight="1" thickBot="1" x14ac:dyDescent="0.3">
      <c r="C8" s="484"/>
      <c r="D8" s="488"/>
      <c r="E8" s="488"/>
      <c r="F8" s="490"/>
      <c r="G8" s="483"/>
      <c r="H8" s="486"/>
      <c r="I8" s="488"/>
      <c r="J8" s="488"/>
      <c r="K8" s="490"/>
      <c r="L8" s="483"/>
      <c r="M8" s="486"/>
      <c r="N8" s="474"/>
      <c r="O8" s="479"/>
    </row>
    <row r="9" spans="3:35" ht="15" customHeight="1" x14ac:dyDescent="0.25">
      <c r="C9" s="243">
        <f>Assumptions!$D$6</f>
        <v>2023</v>
      </c>
      <c r="D9" s="176">
        <f>IFERROR(_xlfn.XLOOKUP($C9,'Travel Time Savings'!$C$6:$C$41,'Travel Time Savings'!$H$6:$H$41,0,0,1),0)</f>
        <v>0</v>
      </c>
      <c r="E9" s="245">
        <f>IFERROR(_xlfn.XLOOKUP($C9,'VOC Savings'!$C$6:$C$41,'VOC Savings'!$H$6:$H$41,0,0,1),0)</f>
        <v>0</v>
      </c>
      <c r="F9" s="176">
        <f>IFERROR(_xlfn.XLOOKUP($C9,'Air Quality'!$C$7:$C$41,'Air Quality'!$E$7:$E$41,0,0,1),0)</f>
        <v>0</v>
      </c>
      <c r="G9" s="182">
        <f>IFERROR(_xlfn.XLOOKUP($C9,'Air Quality'!$C$7:$C$41,'Air Quality'!$M$7:$M$41,0,0,1),0)</f>
        <v>0</v>
      </c>
      <c r="H9" s="245">
        <f>IFERROR(_xlfn.XLOOKUP($C9,'Air Quality'!$C$7:$C$41,'Air Quality'!$F$7:$F$41,0,0,1),0)</f>
        <v>0</v>
      </c>
      <c r="I9" s="176">
        <f>IFERROR(_xlfn.XLOOKUP($C9,'Safety Improvements'!$C$7:$C$37,'Safety Improvements'!$F$7:$F$37,0,0,1),0)</f>
        <v>0</v>
      </c>
      <c r="J9" s="245">
        <f>IFERROR(_xlfn.XLOOKUP($C9,'Safety Impacts Diversions'!$C$8:$C$37,'Safety Impacts Diversions'!$F$8:$F$37,0,0,1),0)</f>
        <v>0</v>
      </c>
      <c r="K9" s="176">
        <f>IFERROR(_xlfn.XLOOKUP($C9,'O&amp;M + Rehab'!$C$6:$C$41,'O&amp;M + Rehab'!$F$6:$F$41,0,0,1),0)</f>
        <v>1767.6791101620483</v>
      </c>
      <c r="L9" s="182" cm="1">
        <f t="array" ref="L9">IFERROR(_xlfn.XLOOKUP($C9,C$9:$C$69,'Capital Cost + RCV'!#REF!,0,0,1),0)</f>
        <v>0</v>
      </c>
      <c r="M9" s="245">
        <f>IFERROR(_xlfn.XLOOKUP($C9,'Capital Cost + RCV'!$C$6:$C$65,'Capital Cost + RCV'!$F$6:$F$65,0,0,1),0)</f>
        <v>0</v>
      </c>
      <c r="N9" s="248">
        <f>IFERROR(SUM(D9:G9,I9:M9),0)</f>
        <v>1767.6791101620483</v>
      </c>
      <c r="O9" s="183">
        <f>IFERROR(SUM(D9,G9,I9:M9,E9)*(1+0.07)^-($C9-Assumptions!$D$7)+H9,0)</f>
        <v>1543.9593939750619</v>
      </c>
    </row>
    <row r="10" spans="3:35" ht="15" customHeight="1" x14ac:dyDescent="0.25">
      <c r="C10" s="244">
        <f>C9+1</f>
        <v>2024</v>
      </c>
      <c r="D10" s="196">
        <f>IFERROR(_xlfn.XLOOKUP($C10,'Travel Time Savings'!$C$6:$C$41,'Travel Time Savings'!$H$6:$H$41,0,0,1),0)</f>
        <v>0</v>
      </c>
      <c r="E10" s="246">
        <f>IFERROR(_xlfn.XLOOKUP($C10,'VOC Savings'!$C$6:$C$41,'VOC Savings'!$H$6:$H$41,0,0,1),0)</f>
        <v>0</v>
      </c>
      <c r="F10" s="196">
        <f>IFERROR(_xlfn.XLOOKUP($C10,'Air Quality'!$C$7:$C$41,'Air Quality'!$E$7:$E$41,0,0,1),0)</f>
        <v>0</v>
      </c>
      <c r="G10" s="192">
        <f>IFERROR(_xlfn.XLOOKUP($C10,'Air Quality'!$C$7:$C$41,'Air Quality'!$M$7:$M$41,0,0,1),0)</f>
        <v>0</v>
      </c>
      <c r="H10" s="246">
        <f>IFERROR(_xlfn.XLOOKUP($C10,'Air Quality'!$C$7:$C$41,'Air Quality'!$F$7:$F$41,0,0,1),0)</f>
        <v>0</v>
      </c>
      <c r="I10" s="196">
        <f>IFERROR(_xlfn.XLOOKUP($C10,'Safety Improvements'!$C$7:$C$37,'Safety Improvements'!$F$7:$F$37,0,0,1),0)</f>
        <v>0</v>
      </c>
      <c r="J10" s="246">
        <f>IFERROR(_xlfn.XLOOKUP($C10,'Safety Impacts Diversions'!$C$8:$C$37,'Safety Impacts Diversions'!$F$8:$F$37,0,0,1),0)</f>
        <v>0</v>
      </c>
      <c r="K10" s="196">
        <f>IFERROR(_xlfn.XLOOKUP($C10,'O&amp;M + Rehab'!$C$6:$C$41,'O&amp;M + Rehab'!$F$6:$F$41,0,0,1),0)</f>
        <v>5206.4748568130472</v>
      </c>
      <c r="L10" s="192" cm="1">
        <f t="array" ref="L10">IFERROR(_xlfn.XLOOKUP($C10,C$9:$C$69,'Capital Cost + RCV'!#REF!,0,0,1),0)</f>
        <v>0</v>
      </c>
      <c r="M10" s="246">
        <f>IFERROR(_xlfn.XLOOKUP($C10,'Capital Cost + RCV'!$C$6:$C$65,'Capital Cost + RCV'!$F$6:$F$65,0,0,1),0)</f>
        <v>0</v>
      </c>
      <c r="N10" s="249">
        <f>IFERROR(SUM(D10:G10,I10:M10),0)</f>
        <v>5206.4748568130472</v>
      </c>
      <c r="O10" s="194">
        <f>IFERROR(SUM(D10,G10,I10:M10,E10)*(1+0.07)^-($C10-Assumptions!$D$7)+H10,0)</f>
        <v>4250.0343717020924</v>
      </c>
    </row>
    <row r="11" spans="3:35" ht="15" customHeight="1" x14ac:dyDescent="0.25">
      <c r="C11" s="244">
        <f>C10+1</f>
        <v>2025</v>
      </c>
      <c r="D11" s="196">
        <f>IFERROR(_xlfn.XLOOKUP($C11,'Travel Time Savings'!$C$6:$C$41,'Travel Time Savings'!$H$6:$H$41,0,0,1),0)</f>
        <v>0</v>
      </c>
      <c r="E11" s="246">
        <f>IFERROR(_xlfn.XLOOKUP($C11,'VOC Savings'!$C$6:$C$41,'VOC Savings'!$H$6:$H$41,0,0,1),0)</f>
        <v>0</v>
      </c>
      <c r="F11" s="196">
        <f>IFERROR(_xlfn.XLOOKUP($C11,'Air Quality'!$C$7:$C$41,'Air Quality'!$E$7:$E$41,0,0,1),0)</f>
        <v>0</v>
      </c>
      <c r="G11" s="192">
        <f>IFERROR(_xlfn.XLOOKUP($C11,'Air Quality'!$C$7:$C$41,'Air Quality'!$M$7:$M$41,0,0,1),0)</f>
        <v>0</v>
      </c>
      <c r="H11" s="246">
        <f>IFERROR(_xlfn.XLOOKUP($C11,'Air Quality'!$C$7:$C$41,'Air Quality'!$F$7:$F$41,0,0,1),0)</f>
        <v>0</v>
      </c>
      <c r="I11" s="196">
        <f>IFERROR(_xlfn.XLOOKUP($C11,'Safety Improvements'!$C$7:$C$37,'Safety Improvements'!$F$7:$F$37,0,0,1),0)</f>
        <v>2654801.2694363007</v>
      </c>
      <c r="J11" s="246">
        <f>IFERROR(_xlfn.XLOOKUP($C11,'Safety Impacts Diversions'!$C$8:$C$37,'Safety Impacts Diversions'!$F$8:$F$37,0,0,1),0)</f>
        <v>0</v>
      </c>
      <c r="K11" s="196">
        <f>IFERROR(_xlfn.XLOOKUP($C11,'O&amp;M + Rehab'!$C$6:$C$41,'O&amp;M + Rehab'!$F$6:$F$41,0,0,1),0)</f>
        <v>6841.552855423969</v>
      </c>
      <c r="L11" s="192" cm="1">
        <f t="array" ref="L11">IFERROR(_xlfn.XLOOKUP($C11,C$9:$C$69,'Capital Cost + RCV'!#REF!,0,0,1),0)</f>
        <v>0</v>
      </c>
      <c r="M11" s="246">
        <f>IFERROR(_xlfn.XLOOKUP($C11,'Capital Cost + RCV'!$C$6:$C$65,'Capital Cost + RCV'!$F$6:$F$65,0,0,1),0)</f>
        <v>0</v>
      </c>
      <c r="N11" s="249">
        <f t="shared" ref="N11:N69" si="0">IFERROR(SUM(D11:G11,I11:M11),0)</f>
        <v>2661642.8222917248</v>
      </c>
      <c r="O11" s="194">
        <f>IFERROR(SUM(D11,G11,I11:M11,E11)*(1+0.07)^-($C11-Assumptions!$D$7)+H11,0)</f>
        <v>2030554.5653070188</v>
      </c>
    </row>
    <row r="12" spans="3:35" ht="15" customHeight="1" x14ac:dyDescent="0.25">
      <c r="C12" s="244">
        <f>C11+1</f>
        <v>2026</v>
      </c>
      <c r="D12" s="196">
        <f>IFERROR(_xlfn.XLOOKUP($C12,'Travel Time Savings'!$C$6:$C$41,'Travel Time Savings'!$H$6:$H$41,0,0,1),0)</f>
        <v>0</v>
      </c>
      <c r="E12" s="246">
        <f>IFERROR(_xlfn.XLOOKUP($C12,'VOC Savings'!$C$6:$C$41,'VOC Savings'!$H$6:$H$41,0,0,1),0)</f>
        <v>0</v>
      </c>
      <c r="F12" s="196">
        <f>IFERROR(_xlfn.XLOOKUP($C12,'Air Quality'!$C$7:$C$41,'Air Quality'!$E$7:$E$41,0,0,1),0)</f>
        <v>0</v>
      </c>
      <c r="G12" s="192">
        <f>IFERROR(_xlfn.XLOOKUP($C12,'Air Quality'!$C$7:$C$41,'Air Quality'!$M$7:$M$41,0,0,1),0)</f>
        <v>0</v>
      </c>
      <c r="H12" s="246">
        <f>IFERROR(_xlfn.XLOOKUP($C12,'Air Quality'!$C$7:$C$41,'Air Quality'!$F$7:$F$41,0,0,1),0)</f>
        <v>0</v>
      </c>
      <c r="I12" s="196">
        <f>IFERROR(_xlfn.XLOOKUP($C12,'Safety Improvements'!$C$7:$C$37,'Safety Improvements'!$F$7:$F$37,0,0,1),0)</f>
        <v>4369083.0666542379</v>
      </c>
      <c r="J12" s="246">
        <f>IFERROR(_xlfn.XLOOKUP($C12,'Safety Impacts Diversions'!$C$8:$C$37,'Safety Impacts Diversions'!$F$8:$F$37,0,0,1),0)</f>
        <v>0</v>
      </c>
      <c r="K12" s="196">
        <f>IFERROR(_xlfn.XLOOKUP($C12,'O&amp;M + Rehab'!$C$6:$C$41,'O&amp;M + Rehab'!$F$6:$F$41,0,0,1),0)</f>
        <v>6924.8319576243266</v>
      </c>
      <c r="L12" s="192" cm="1">
        <f t="array" ref="L12">IFERROR(_xlfn.XLOOKUP($C12,C$9:$C$69,'Capital Cost + RCV'!#REF!,0,0,1),0)</f>
        <v>0</v>
      </c>
      <c r="M12" s="246">
        <f>IFERROR(_xlfn.XLOOKUP($C12,'Capital Cost + RCV'!$C$6:$C$65,'Capital Cost + RCV'!$F$6:$F$65,0,0,1),0)</f>
        <v>0</v>
      </c>
      <c r="N12" s="249">
        <f t="shared" si="0"/>
        <v>4376007.8986118622</v>
      </c>
      <c r="O12" s="194">
        <f>IFERROR(SUM(D12,G12,I12:M12,E12)*(1+0.07)^-($C12-Assumptions!$D$7)+H12,0)</f>
        <v>3120033.1530216276</v>
      </c>
    </row>
    <row r="13" spans="3:35" ht="15" customHeight="1" x14ac:dyDescent="0.25">
      <c r="C13" s="244">
        <f t="shared" ref="C13:C69" si="1">C12+1</f>
        <v>2027</v>
      </c>
      <c r="D13" s="196">
        <f>IFERROR(_xlfn.XLOOKUP($C13,'Travel Time Savings'!$C$6:$C$41,'Travel Time Savings'!$H$6:$H$41,0,0,1),0)</f>
        <v>0</v>
      </c>
      <c r="E13" s="246">
        <f>IFERROR(_xlfn.XLOOKUP($C13,'VOC Savings'!$C$6:$C$41,'VOC Savings'!$H$6:$H$41,0,0,1),0)</f>
        <v>0</v>
      </c>
      <c r="F13" s="196">
        <f>IFERROR(_xlfn.XLOOKUP($C13,'Air Quality'!$C$7:$C$41,'Air Quality'!$E$7:$E$41,0,0,1),0)</f>
        <v>0</v>
      </c>
      <c r="G13" s="192">
        <f>IFERROR(_xlfn.XLOOKUP($C13,'Air Quality'!$C$7:$C$41,'Air Quality'!$M$7:$M$41,0,0,1),0)</f>
        <v>0</v>
      </c>
      <c r="H13" s="246">
        <f>IFERROR(_xlfn.XLOOKUP($C13,'Air Quality'!$C$7:$C$41,'Air Quality'!$F$7:$F$41,0,0,1),0)</f>
        <v>0</v>
      </c>
      <c r="I13" s="196">
        <f>IFERROR(_xlfn.XLOOKUP($C13,'Safety Improvements'!$C$7:$C$37,'Safety Improvements'!$F$7:$F$37,0,0,1),0)</f>
        <v>4457780.9883578103</v>
      </c>
      <c r="J13" s="246">
        <f>IFERROR(_xlfn.XLOOKUP($C13,'Safety Impacts Diversions'!$C$8:$C$37,'Safety Impacts Diversions'!$F$8:$F$37,0,0,1),0)</f>
        <v>0</v>
      </c>
      <c r="K13" s="196">
        <f>IFERROR(_xlfn.XLOOKUP($C13,'O&amp;M + Rehab'!$C$6:$C$41,'O&amp;M + Rehab'!$F$6:$F$41,0,0,1),0)</f>
        <v>-87543.08974739736</v>
      </c>
      <c r="L13" s="192" cm="1">
        <f t="array" ref="L13">IFERROR(_xlfn.XLOOKUP($C13,C$9:$C$69,'Capital Cost + RCV'!#REF!,0,0,1),0)</f>
        <v>0</v>
      </c>
      <c r="M13" s="246">
        <f>IFERROR(_xlfn.XLOOKUP($C13,'Capital Cost + RCV'!$C$6:$C$65,'Capital Cost + RCV'!$F$6:$F$65,0,0,1),0)</f>
        <v>0</v>
      </c>
      <c r="N13" s="249">
        <f t="shared" si="0"/>
        <v>4370237.8986104131</v>
      </c>
      <c r="O13" s="194">
        <f>IFERROR(SUM(D13,G13,I13:M13,E13)*(1+0.07)^-($C13-Assumptions!$D$7)+H13,0)</f>
        <v>2912074.0399672654</v>
      </c>
    </row>
    <row r="14" spans="3:35" ht="15" customHeight="1" x14ac:dyDescent="0.25">
      <c r="C14" s="244">
        <f t="shared" si="1"/>
        <v>2028</v>
      </c>
      <c r="D14" s="196">
        <f>IFERROR(_xlfn.XLOOKUP($C14,'Travel Time Savings'!$C$6:$C$41,'Travel Time Savings'!$H$6:$H$41,0,0,1),0)</f>
        <v>0</v>
      </c>
      <c r="E14" s="246">
        <f>IFERROR(_xlfn.XLOOKUP($C14,'VOC Savings'!$C$6:$C$41,'VOC Savings'!$H$6:$H$41,0,0,1),0)</f>
        <v>0</v>
      </c>
      <c r="F14" s="196">
        <f>IFERROR(_xlfn.XLOOKUP($C14,'Air Quality'!$C$7:$C$41,'Air Quality'!$E$7:$E$41,0,0,1),0)</f>
        <v>0</v>
      </c>
      <c r="G14" s="192">
        <f>IFERROR(_xlfn.XLOOKUP($C14,'Air Quality'!$C$7:$C$41,'Air Quality'!$M$7:$M$41,0,0,1),0)</f>
        <v>0</v>
      </c>
      <c r="H14" s="246">
        <f>IFERROR(_xlfn.XLOOKUP($C14,'Air Quality'!$C$7:$C$41,'Air Quality'!$F$7:$F$41,0,0,1),0)</f>
        <v>0</v>
      </c>
      <c r="I14" s="196">
        <f>IFERROR(_xlfn.XLOOKUP($C14,'Safety Improvements'!$C$7:$C$37,'Safety Improvements'!$F$7:$F$37,0,0,1),0)</f>
        <v>4546478.9100613706</v>
      </c>
      <c r="J14" s="246">
        <f>IFERROR(_xlfn.XLOOKUP($C14,'Safety Impacts Diversions'!$C$8:$C$37,'Safety Impacts Diversions'!$F$8:$F$37,0,0,1),0)</f>
        <v>0</v>
      </c>
      <c r="K14" s="196">
        <f>IFERROR(_xlfn.XLOOKUP($C14,'O&amp;M + Rehab'!$C$6:$C$41,'O&amp;M + Rehab'!$F$6:$F$41,0,0,1),0)</f>
        <v>-257387.66902101316</v>
      </c>
      <c r="L14" s="192" cm="1">
        <f t="array" ref="L14">IFERROR(_xlfn.XLOOKUP($C14,C$9:$C$69,'Capital Cost + RCV'!#REF!,0,0,1),0)</f>
        <v>0</v>
      </c>
      <c r="M14" s="246">
        <f>IFERROR(_xlfn.XLOOKUP($C14,'Capital Cost + RCV'!$C$6:$C$65,'Capital Cost + RCV'!$F$6:$F$65,0,0,1),0)</f>
        <v>0</v>
      </c>
      <c r="N14" s="249">
        <f t="shared" si="0"/>
        <v>4289091.2410403574</v>
      </c>
      <c r="O14" s="194">
        <f>IFERROR(SUM(D14,G14,I14:M14,E14)*(1+0.07)^-($C14-Assumptions!$D$7)+H14,0)</f>
        <v>2671030.4632773432</v>
      </c>
    </row>
    <row r="15" spans="3:35" ht="15" customHeight="1" x14ac:dyDescent="0.25">
      <c r="C15" s="244">
        <f t="shared" si="1"/>
        <v>2029</v>
      </c>
      <c r="D15" s="196">
        <f>IFERROR(_xlfn.XLOOKUP($C15,'Travel Time Savings'!$C$6:$C$41,'Travel Time Savings'!$H$6:$H$41,0,0,1),0)</f>
        <v>0</v>
      </c>
      <c r="E15" s="246">
        <f>IFERROR(_xlfn.XLOOKUP($C15,'VOC Savings'!$C$6:$C$41,'VOC Savings'!$H$6:$H$41,0,0,1),0)</f>
        <v>0</v>
      </c>
      <c r="F15" s="196">
        <f>IFERROR(_xlfn.XLOOKUP($C15,'Air Quality'!$C$7:$C$41,'Air Quality'!$E$7:$E$41,0,0,1),0)</f>
        <v>0</v>
      </c>
      <c r="G15" s="192">
        <f>IFERROR(_xlfn.XLOOKUP($C15,'Air Quality'!$C$7:$C$41,'Air Quality'!$M$7:$M$41,0,0,1),0)</f>
        <v>0</v>
      </c>
      <c r="H15" s="246">
        <f>IFERROR(_xlfn.XLOOKUP($C15,'Air Quality'!$C$7:$C$41,'Air Quality'!$F$7:$F$41,0,0,1),0)</f>
        <v>0</v>
      </c>
      <c r="I15" s="196">
        <f>IFERROR(_xlfn.XLOOKUP($C15,'Safety Improvements'!$C$7:$C$37,'Safety Improvements'!$F$7:$F$37,0,0,1),0)</f>
        <v>4635176.8317649318</v>
      </c>
      <c r="J15" s="246">
        <f>IFERROR(_xlfn.XLOOKUP($C15,'Safety Impacts Diversions'!$C$8:$C$37,'Safety Impacts Diversions'!$F$8:$F$37,0,0,1),0)</f>
        <v>0</v>
      </c>
      <c r="K15" s="196">
        <f>IFERROR(_xlfn.XLOOKUP($C15,'O&amp;M + Rehab'!$C$6:$C$41,'O&amp;M + Rehab'!$F$6:$F$41,0,0,1),0)</f>
        <v>10537.539384598022</v>
      </c>
      <c r="L15" s="192" cm="1">
        <f t="array" ref="L15">IFERROR(_xlfn.XLOOKUP($C15,C$9:$C$69,'Capital Cost + RCV'!#REF!,0,0,1),0)</f>
        <v>0</v>
      </c>
      <c r="M15" s="246">
        <f>IFERROR(_xlfn.XLOOKUP($C15,'Capital Cost + RCV'!$C$6:$C$65,'Capital Cost + RCV'!$F$6:$F$65,0,0,1),0)</f>
        <v>0</v>
      </c>
      <c r="N15" s="249">
        <f t="shared" si="0"/>
        <v>4645714.3711495297</v>
      </c>
      <c r="O15" s="194">
        <f>IFERROR(SUM(D15,G15,I15:M15,E15)*(1+0.07)^-($C15-Assumptions!$D$7)+H15,0)</f>
        <v>2703848.0612176685</v>
      </c>
    </row>
    <row r="16" spans="3:35" ht="15" customHeight="1" x14ac:dyDescent="0.25">
      <c r="C16" s="244">
        <f t="shared" si="1"/>
        <v>2030</v>
      </c>
      <c r="D16" s="196">
        <f>IFERROR(_xlfn.XLOOKUP($C16,'Travel Time Savings'!$C$6:$C$41,'Travel Time Savings'!$H$6:$H$41,0,0,1),0)</f>
        <v>0</v>
      </c>
      <c r="E16" s="246">
        <f>IFERROR(_xlfn.XLOOKUP($C16,'VOC Savings'!$C$6:$C$41,'VOC Savings'!$H$6:$H$41,0,0,1),0)</f>
        <v>0</v>
      </c>
      <c r="F16" s="196">
        <f>IFERROR(_xlfn.XLOOKUP($C16,'Air Quality'!$C$7:$C$41,'Air Quality'!$E$7:$E$41,0,0,1),0)</f>
        <v>0</v>
      </c>
      <c r="G16" s="192">
        <f>IFERROR(_xlfn.XLOOKUP($C16,'Air Quality'!$C$7:$C$41,'Air Quality'!$M$7:$M$41,0,0,1),0)</f>
        <v>0</v>
      </c>
      <c r="H16" s="246">
        <f>IFERROR(_xlfn.XLOOKUP($C16,'Air Quality'!$C$7:$C$41,'Air Quality'!$F$7:$F$41,0,0,1),0)</f>
        <v>0</v>
      </c>
      <c r="I16" s="196">
        <f>IFERROR(_xlfn.XLOOKUP($C16,'Safety Improvements'!$C$7:$C$37,'Safety Improvements'!$F$7:$F$37,0,0,1),0)</f>
        <v>4723874.7534685014</v>
      </c>
      <c r="J16" s="246">
        <f>IFERROR(_xlfn.XLOOKUP($C16,'Safety Impacts Diversions'!$C$8:$C$37,'Safety Impacts Diversions'!$F$8:$F$37,0,0,1),0)</f>
        <v>0</v>
      </c>
      <c r="K16" s="196">
        <f>IFERROR(_xlfn.XLOOKUP($C16,'O&amp;M + Rehab'!$C$6:$C$41,'O&amp;M + Rehab'!$F$6:$F$41,0,0,1),0)</f>
        <v>10620.825739264063</v>
      </c>
      <c r="L16" s="192" cm="1">
        <f t="array" ref="L16">IFERROR(_xlfn.XLOOKUP($C16,C$9:$C$69,'Capital Cost + RCV'!#REF!,0,0,1),0)</f>
        <v>0</v>
      </c>
      <c r="M16" s="246">
        <f>IFERROR(_xlfn.XLOOKUP($C16,'Capital Cost + RCV'!$C$6:$C$65,'Capital Cost + RCV'!$F$6:$F$65,0,0,1),0)</f>
        <v>0</v>
      </c>
      <c r="N16" s="249">
        <f t="shared" si="0"/>
        <v>4734495.5792077659</v>
      </c>
      <c r="O16" s="194">
        <f>IFERROR(SUM(D16,G16,I16:M16,E16)*(1+0.07)^-($C16-Assumptions!$D$7)+H16,0)</f>
        <v>2575251.8996465839</v>
      </c>
    </row>
    <row r="17" spans="3:15" ht="15" customHeight="1" x14ac:dyDescent="0.25">
      <c r="C17" s="244">
        <f t="shared" si="1"/>
        <v>2031</v>
      </c>
      <c r="D17" s="196">
        <f>IFERROR(_xlfn.XLOOKUP($C17,'Travel Time Savings'!$C$6:$C$41,'Travel Time Savings'!$H$6:$H$41,0,0,1),0)</f>
        <v>0</v>
      </c>
      <c r="E17" s="246">
        <f>IFERROR(_xlfn.XLOOKUP($C17,'VOC Savings'!$C$6:$C$41,'VOC Savings'!$H$6:$H$41,0,0,1),0)</f>
        <v>0</v>
      </c>
      <c r="F17" s="196">
        <f>IFERROR(_xlfn.XLOOKUP($C17,'Air Quality'!$C$7:$C$41,'Air Quality'!$E$7:$E$41,0,0,1),0)</f>
        <v>0</v>
      </c>
      <c r="G17" s="192">
        <f>IFERROR(_xlfn.XLOOKUP($C17,'Air Quality'!$C$7:$C$41,'Air Quality'!$M$7:$M$41,0,0,1),0)</f>
        <v>0</v>
      </c>
      <c r="H17" s="246">
        <f>IFERROR(_xlfn.XLOOKUP($C17,'Air Quality'!$C$7:$C$41,'Air Quality'!$F$7:$F$41,0,0,1),0)</f>
        <v>0</v>
      </c>
      <c r="I17" s="196">
        <f>IFERROR(_xlfn.XLOOKUP($C17,'Safety Improvements'!$C$7:$C$37,'Safety Improvements'!$F$7:$F$37,0,0,1),0)</f>
        <v>4812572.6751720477</v>
      </c>
      <c r="J17" s="246">
        <f>IFERROR(_xlfn.XLOOKUP($C17,'Safety Impacts Diversions'!$C$8:$C$37,'Safety Impacts Diversions'!$F$8:$F$37,0,0,1),0)</f>
        <v>0</v>
      </c>
      <c r="K17" s="196">
        <f>IFERROR(_xlfn.XLOOKUP($C17,'O&amp;M + Rehab'!$C$6:$C$41,'O&amp;M + Rehab'!$F$6:$F$41,0,0,1),0)</f>
        <v>10704.11078324353</v>
      </c>
      <c r="L17" s="192" cm="1">
        <f t="array" ref="L17">IFERROR(_xlfn.XLOOKUP($C17,C$9:$C$69,'Capital Cost + RCV'!#REF!,0,0,1),0)</f>
        <v>0</v>
      </c>
      <c r="M17" s="246">
        <f>IFERROR(_xlfn.XLOOKUP($C17,'Capital Cost + RCV'!$C$6:$C$65,'Capital Cost + RCV'!$F$6:$F$65,0,0,1),0)</f>
        <v>0</v>
      </c>
      <c r="N17" s="249">
        <f t="shared" si="0"/>
        <v>4823276.7859552912</v>
      </c>
      <c r="O17" s="194">
        <f>IFERROR(SUM(D17,G17,I17:M17,E17)*(1+0.07)^-($C17-Assumptions!$D$7)+H17,0)</f>
        <v>2451909.3399101892</v>
      </c>
    </row>
    <row r="18" spans="3:15" ht="15" customHeight="1" x14ac:dyDescent="0.25">
      <c r="C18" s="244">
        <f t="shared" si="1"/>
        <v>2032</v>
      </c>
      <c r="D18" s="196">
        <f>IFERROR(_xlfn.XLOOKUP($C18,'Travel Time Savings'!$C$6:$C$41,'Travel Time Savings'!$H$6:$H$41,0,0,1),0)</f>
        <v>0</v>
      </c>
      <c r="E18" s="246">
        <f>IFERROR(_xlfn.XLOOKUP($C18,'VOC Savings'!$C$6:$C$41,'VOC Savings'!$H$6:$H$41,0,0,1),0)</f>
        <v>0</v>
      </c>
      <c r="F18" s="196">
        <f>IFERROR(_xlfn.XLOOKUP($C18,'Air Quality'!$C$7:$C$41,'Air Quality'!$E$7:$E$41,0,0,1),0)</f>
        <v>0</v>
      </c>
      <c r="G18" s="192">
        <f>IFERROR(_xlfn.XLOOKUP($C18,'Air Quality'!$C$7:$C$41,'Air Quality'!$M$7:$M$41,0,0,1),0)</f>
        <v>0</v>
      </c>
      <c r="H18" s="246">
        <f>IFERROR(_xlfn.XLOOKUP($C18,'Air Quality'!$C$7:$C$41,'Air Quality'!$F$7:$F$41,0,0,1),0)</f>
        <v>0</v>
      </c>
      <c r="I18" s="196">
        <f>IFERROR(_xlfn.XLOOKUP($C18,'Safety Improvements'!$C$7:$C$37,'Safety Improvements'!$F$7:$F$37,0,0,1),0)</f>
        <v>4901270.5968756219</v>
      </c>
      <c r="J18" s="246">
        <f>IFERROR(_xlfn.XLOOKUP($C18,'Safety Impacts Diversions'!$C$8:$C$37,'Safety Impacts Diversions'!$F$8:$F$37,0,0,1),0)</f>
        <v>0</v>
      </c>
      <c r="K18" s="196">
        <f>IFERROR(_xlfn.XLOOKUP($C18,'O&amp;M + Rehab'!$C$6:$C$41,'O&amp;M + Rehab'!$F$6:$F$41,0,0,1),0)</f>
        <v>10787.402817551356</v>
      </c>
      <c r="L18" s="192" cm="1">
        <f t="array" ref="L18">IFERROR(_xlfn.XLOOKUP($C18,C$9:$C$69,'Capital Cost + RCV'!#REF!,0,0,1),0)</f>
        <v>0</v>
      </c>
      <c r="M18" s="246">
        <f>IFERROR(_xlfn.XLOOKUP($C18,'Capital Cost + RCV'!$C$6:$C$65,'Capital Cost + RCV'!$F$6:$F$65,0,0,1),0)</f>
        <v>0</v>
      </c>
      <c r="N18" s="249">
        <f t="shared" si="0"/>
        <v>4912057.999693173</v>
      </c>
      <c r="O18" s="194">
        <f>IFERROR(SUM(D18,G18,I18:M18,E18)*(1+0.07)^-($C18-Assumptions!$D$7)+H18,0)</f>
        <v>2333683.371092245</v>
      </c>
    </row>
    <row r="19" spans="3:15" ht="15" customHeight="1" x14ac:dyDescent="0.25">
      <c r="C19" s="244">
        <f t="shared" si="1"/>
        <v>2033</v>
      </c>
      <c r="D19" s="196">
        <f>IFERROR(_xlfn.XLOOKUP($C19,'Travel Time Savings'!$C$6:$C$41,'Travel Time Savings'!$H$6:$H$41,0,0,1),0)</f>
        <v>0</v>
      </c>
      <c r="E19" s="246">
        <f>IFERROR(_xlfn.XLOOKUP($C19,'VOC Savings'!$C$6:$C$41,'VOC Savings'!$H$6:$H$41,0,0,1),0)</f>
        <v>0</v>
      </c>
      <c r="F19" s="196">
        <f>IFERROR(_xlfn.XLOOKUP($C19,'Air Quality'!$C$7:$C$41,'Air Quality'!$E$7:$E$41,0,0,1),0)</f>
        <v>0</v>
      </c>
      <c r="G19" s="192">
        <f>IFERROR(_xlfn.XLOOKUP($C19,'Air Quality'!$C$7:$C$41,'Air Quality'!$M$7:$M$41,0,0,1),0)</f>
        <v>0</v>
      </c>
      <c r="H19" s="246">
        <f>IFERROR(_xlfn.XLOOKUP($C19,'Air Quality'!$C$7:$C$41,'Air Quality'!$F$7:$F$41,0,0,1),0)</f>
        <v>0</v>
      </c>
      <c r="I19" s="196">
        <f>IFERROR(_xlfn.XLOOKUP($C19,'Safety Improvements'!$C$7:$C$37,'Safety Improvements'!$F$7:$F$37,0,0,1),0)</f>
        <v>4989968.5185791794</v>
      </c>
      <c r="J19" s="246">
        <f>IFERROR(_xlfn.XLOOKUP($C19,'Safety Impacts Diversions'!$C$8:$C$37,'Safety Impacts Diversions'!$F$8:$F$37,0,0,1),0)</f>
        <v>0</v>
      </c>
      <c r="K19" s="196">
        <f>IFERROR(_xlfn.XLOOKUP($C19,'O&amp;M + Rehab'!$C$6:$C$41,'O&amp;M + Rehab'!$F$6:$F$41,0,0,1),0)</f>
        <v>10870.672832324848</v>
      </c>
      <c r="L19" s="192" cm="1">
        <f t="array" ref="L19">IFERROR(_xlfn.XLOOKUP($C19,C$9:$C$69,'Capital Cost + RCV'!#REF!,0,0,1),0)</f>
        <v>0</v>
      </c>
      <c r="M19" s="246">
        <f>IFERROR(_xlfn.XLOOKUP($C19,'Capital Cost + RCV'!$C$6:$C$65,'Capital Cost + RCV'!$F$6:$F$65,0,0,1),0)</f>
        <v>0</v>
      </c>
      <c r="N19" s="249">
        <f t="shared" si="0"/>
        <v>5000839.1914115045</v>
      </c>
      <c r="O19" s="194">
        <f>IFERROR(SUM(D19,G19,I19:M19,E19)*(1+0.07)^-($C19-Assumptions!$D$7)+H19,0)</f>
        <v>2220432.4072264764</v>
      </c>
    </row>
    <row r="20" spans="3:15" ht="15" customHeight="1" x14ac:dyDescent="0.25">
      <c r="C20" s="244">
        <f t="shared" si="1"/>
        <v>2034</v>
      </c>
      <c r="D20" s="196">
        <f>IFERROR(_xlfn.XLOOKUP($C20,'Travel Time Savings'!$C$6:$C$41,'Travel Time Savings'!$H$6:$H$41,0,0,1),0)</f>
        <v>0</v>
      </c>
      <c r="E20" s="246">
        <f>IFERROR(_xlfn.XLOOKUP($C20,'VOC Savings'!$C$6:$C$41,'VOC Savings'!$H$6:$H$41,0,0,1),0)</f>
        <v>0</v>
      </c>
      <c r="F20" s="196">
        <f>IFERROR(_xlfn.XLOOKUP($C20,'Air Quality'!$C$7:$C$41,'Air Quality'!$E$7:$E$41,0,0,1),0)</f>
        <v>0</v>
      </c>
      <c r="G20" s="192">
        <f>IFERROR(_xlfn.XLOOKUP($C20,'Air Quality'!$C$7:$C$41,'Air Quality'!$M$7:$M$41,0,0,1),0)</f>
        <v>0</v>
      </c>
      <c r="H20" s="246">
        <f>IFERROR(_xlfn.XLOOKUP($C20,'Air Quality'!$C$7:$C$41,'Air Quality'!$F$7:$F$41,0,0,1),0)</f>
        <v>0</v>
      </c>
      <c r="I20" s="196">
        <f>IFERROR(_xlfn.XLOOKUP($C20,'Safety Improvements'!$C$7:$C$37,'Safety Improvements'!$F$7:$F$37,0,0,1),0)</f>
        <v>5078666.4402827416</v>
      </c>
      <c r="J20" s="246">
        <f>IFERROR(_xlfn.XLOOKUP($C20,'Safety Impacts Diversions'!$C$8:$C$37,'Safety Impacts Diversions'!$F$8:$F$37,0,0,1),0)</f>
        <v>0</v>
      </c>
      <c r="K20" s="196">
        <f>IFERROR(_xlfn.XLOOKUP($C20,'O&amp;M + Rehab'!$C$6:$C$41,'O&amp;M + Rehab'!$F$6:$F$41,0,0,1),0)</f>
        <v>-255150.60281762425</v>
      </c>
      <c r="L20" s="192" cm="1">
        <f t="array" ref="L20">IFERROR(_xlfn.XLOOKUP($C20,C$9:$C$69,'Capital Cost + RCV'!#REF!,0,0,1),0)</f>
        <v>0</v>
      </c>
      <c r="M20" s="246">
        <f>IFERROR(_xlfn.XLOOKUP($C20,'Capital Cost + RCV'!$C$6:$C$65,'Capital Cost + RCV'!$F$6:$F$65,0,0,1),0)</f>
        <v>0</v>
      </c>
      <c r="N20" s="249">
        <f t="shared" si="0"/>
        <v>4823515.8374651177</v>
      </c>
      <c r="O20" s="194">
        <f>IFERROR(SUM(D20,G20,I20:M20,E20)*(1+0.07)^-($C20-Assumptions!$D$7)+H20,0)</f>
        <v>2001587.5863753296</v>
      </c>
    </row>
    <row r="21" spans="3:15" ht="15" customHeight="1" x14ac:dyDescent="0.25">
      <c r="C21" s="244">
        <f t="shared" si="1"/>
        <v>2035</v>
      </c>
      <c r="D21" s="196">
        <f>IFERROR(_xlfn.XLOOKUP($C21,'Travel Time Savings'!$C$6:$C$41,'Travel Time Savings'!$H$6:$H$41,0,0,1),0)</f>
        <v>0</v>
      </c>
      <c r="E21" s="246">
        <f>IFERROR(_xlfn.XLOOKUP($C21,'VOC Savings'!$C$6:$C$41,'VOC Savings'!$H$6:$H$41,0,0,1),0)</f>
        <v>0</v>
      </c>
      <c r="F21" s="196">
        <f>IFERROR(_xlfn.XLOOKUP($C21,'Air Quality'!$C$7:$C$41,'Air Quality'!$E$7:$E$41,0,0,1),0)</f>
        <v>0</v>
      </c>
      <c r="G21" s="192">
        <f>IFERROR(_xlfn.XLOOKUP($C21,'Air Quality'!$C$7:$C$41,'Air Quality'!$M$7:$M$41,0,0,1),0)</f>
        <v>0</v>
      </c>
      <c r="H21" s="246">
        <f>IFERROR(_xlfn.XLOOKUP($C21,'Air Quality'!$C$7:$C$41,'Air Quality'!$F$7:$F$41,0,0,1),0)</f>
        <v>0</v>
      </c>
      <c r="I21" s="196">
        <f>IFERROR(_xlfn.XLOOKUP($C21,'Safety Improvements'!$C$7:$C$37,'Safety Improvements'!$F$7:$F$37,0,0,1),0)</f>
        <v>5167364.3619863177</v>
      </c>
      <c r="J21" s="246">
        <f>IFERROR(_xlfn.XLOOKUP($C21,'Safety Impacts Diversions'!$C$8:$C$37,'Safety Impacts Diversions'!$F$8:$F$37,0,0,1),0)</f>
        <v>0</v>
      </c>
      <c r="K21" s="196">
        <f>IFERROR(_xlfn.XLOOKUP($C21,'O&amp;M + Rehab'!$C$6:$C$41,'O&amp;M + Rehab'!$F$6:$F$41,0,0,1),0)</f>
        <v>12774.599471449732</v>
      </c>
      <c r="L21" s="192" cm="1">
        <f t="array" ref="L21">IFERROR(_xlfn.XLOOKUP($C21,C$9:$C$69,'Capital Cost + RCV'!#REF!,0,0,1),0)</f>
        <v>0</v>
      </c>
      <c r="M21" s="246">
        <f>IFERROR(_xlfn.XLOOKUP($C21,'Capital Cost + RCV'!$C$6:$C$65,'Capital Cost + RCV'!$F$6:$F$65,0,0,1),0)</f>
        <v>0</v>
      </c>
      <c r="N21" s="249">
        <f t="shared" si="0"/>
        <v>5180138.9614577675</v>
      </c>
      <c r="O21" s="194">
        <f>IFERROR(SUM(D21,G21,I21:M21,E21)*(1+0.07)^-($C21-Assumptions!$D$7)+H21,0)</f>
        <v>2008947.2001189021</v>
      </c>
    </row>
    <row r="22" spans="3:15" ht="15" customHeight="1" x14ac:dyDescent="0.25">
      <c r="C22" s="244">
        <f t="shared" si="1"/>
        <v>2036</v>
      </c>
      <c r="D22" s="196">
        <f>IFERROR(_xlfn.XLOOKUP($C22,'Travel Time Savings'!$C$6:$C$41,'Travel Time Savings'!$H$6:$H$41,0,0,1),0)</f>
        <v>0</v>
      </c>
      <c r="E22" s="246">
        <f>IFERROR(_xlfn.XLOOKUP($C22,'VOC Savings'!$C$6:$C$41,'VOC Savings'!$H$6:$H$41,0,0,1),0)</f>
        <v>0</v>
      </c>
      <c r="F22" s="196">
        <f>IFERROR(_xlfn.XLOOKUP($C22,'Air Quality'!$C$7:$C$41,'Air Quality'!$E$7:$E$41,0,0,1),0)</f>
        <v>0</v>
      </c>
      <c r="G22" s="192">
        <f>IFERROR(_xlfn.XLOOKUP($C22,'Air Quality'!$C$7:$C$41,'Air Quality'!$M$7:$M$41,0,0,1),0)</f>
        <v>0</v>
      </c>
      <c r="H22" s="246">
        <f>IFERROR(_xlfn.XLOOKUP($C22,'Air Quality'!$C$7:$C$41,'Air Quality'!$F$7:$F$41,0,0,1),0)</f>
        <v>0</v>
      </c>
      <c r="I22" s="196">
        <f>IFERROR(_xlfn.XLOOKUP($C22,'Safety Improvements'!$C$7:$C$37,'Safety Improvements'!$F$7:$F$37,0,0,1),0)</f>
        <v>5256062.2836898612</v>
      </c>
      <c r="J22" s="246">
        <f>IFERROR(_xlfn.XLOOKUP($C22,'Safety Impacts Diversions'!$C$8:$C$37,'Safety Impacts Diversions'!$F$8:$F$37,0,0,1),0)</f>
        <v>0</v>
      </c>
      <c r="K22" s="196">
        <f>IFERROR(_xlfn.XLOOKUP($C22,'O&amp;M + Rehab'!$C$6:$C$41,'O&amp;M + Rehab'!$F$6:$F$41,0,0,1),0)</f>
        <v>12857.969622677019</v>
      </c>
      <c r="L22" s="192" cm="1">
        <f t="array" ref="L22">IFERROR(_xlfn.XLOOKUP($C22,C$9:$C$69,'Capital Cost + RCV'!#REF!,0,0,1),0)</f>
        <v>0</v>
      </c>
      <c r="M22" s="246">
        <f>IFERROR(_xlfn.XLOOKUP($C22,'Capital Cost + RCV'!$C$6:$C$65,'Capital Cost + RCV'!$F$6:$F$65,0,0,1),0)</f>
        <v>0</v>
      </c>
      <c r="N22" s="249">
        <f t="shared" si="0"/>
        <v>5268920.2533125384</v>
      </c>
      <c r="O22" s="194">
        <f>IFERROR(SUM(D22,G22,I22:M22,E22)*(1+0.07)^-($C22-Assumptions!$D$7)+H22,0)</f>
        <v>1909699.173626143</v>
      </c>
    </row>
    <row r="23" spans="3:15" ht="15" customHeight="1" x14ac:dyDescent="0.25">
      <c r="C23" s="244">
        <f t="shared" si="1"/>
        <v>2037</v>
      </c>
      <c r="D23" s="196">
        <f>IFERROR(_xlfn.XLOOKUP($C23,'Travel Time Savings'!$C$6:$C$41,'Travel Time Savings'!$H$6:$H$41,0,0,1),0)</f>
        <v>0</v>
      </c>
      <c r="E23" s="246">
        <f>IFERROR(_xlfn.XLOOKUP($C23,'VOC Savings'!$C$6:$C$41,'VOC Savings'!$H$6:$H$41,0,0,1),0)</f>
        <v>0</v>
      </c>
      <c r="F23" s="196">
        <f>IFERROR(_xlfn.XLOOKUP($C23,'Air Quality'!$C$7:$C$41,'Air Quality'!$E$7:$E$41,0,0,1),0)</f>
        <v>0</v>
      </c>
      <c r="G23" s="192">
        <f>IFERROR(_xlfn.XLOOKUP($C23,'Air Quality'!$C$7:$C$41,'Air Quality'!$M$7:$M$41,0,0,1),0)</f>
        <v>0</v>
      </c>
      <c r="H23" s="246">
        <f>IFERROR(_xlfn.XLOOKUP($C23,'Air Quality'!$C$7:$C$41,'Air Quality'!$F$7:$F$41,0,0,1),0)</f>
        <v>0</v>
      </c>
      <c r="I23" s="196">
        <f>IFERROR(_xlfn.XLOOKUP($C23,'Safety Improvements'!$C$7:$C$37,'Safety Improvements'!$F$7:$F$37,0,0,1),0)</f>
        <v>5344760.2053934317</v>
      </c>
      <c r="J23" s="246">
        <f>IFERROR(_xlfn.XLOOKUP($C23,'Safety Impacts Diversions'!$C$8:$C$37,'Safety Impacts Diversions'!$F$8:$F$37,0,0,1),0)</f>
        <v>0</v>
      </c>
      <c r="K23" s="196">
        <f>IFERROR(_xlfn.XLOOKUP($C23,'O&amp;M + Rehab'!$C$6:$C$41,'O&amp;M + Rehab'!$F$6:$F$41,0,0,1),0)</f>
        <v>12941.218316948984</v>
      </c>
      <c r="L23" s="192" cm="1">
        <f t="array" ref="L23">IFERROR(_xlfn.XLOOKUP($C23,C$9:$C$69,'Capital Cost + RCV'!#REF!,0,0,1),0)</f>
        <v>0</v>
      </c>
      <c r="M23" s="246">
        <f>IFERROR(_xlfn.XLOOKUP($C23,'Capital Cost + RCV'!$C$6:$C$65,'Capital Cost + RCV'!$F$6:$F$65,0,0,1),0)</f>
        <v>0</v>
      </c>
      <c r="N23" s="249">
        <f t="shared" si="0"/>
        <v>5357701.4237103807</v>
      </c>
      <c r="O23" s="194">
        <f>IFERROR(SUM(D23,G23,I23:M23,E23)*(1+0.07)^-($C23-Assumptions!$D$7)+H23,0)</f>
        <v>1814838.8368747956</v>
      </c>
    </row>
    <row r="24" spans="3:15" ht="15" customHeight="1" x14ac:dyDescent="0.25">
      <c r="C24" s="244">
        <f t="shared" si="1"/>
        <v>2038</v>
      </c>
      <c r="D24" s="196">
        <f>IFERROR(_xlfn.XLOOKUP($C24,'Travel Time Savings'!$C$6:$C$41,'Travel Time Savings'!$H$6:$H$41,0,0,1),0)</f>
        <v>4365537.8352644891</v>
      </c>
      <c r="E24" s="246">
        <f>IFERROR(_xlfn.XLOOKUP($C24,'VOC Savings'!$C$6:$C$41,'VOC Savings'!$H$6:$H$41,0,0,1),0)</f>
        <v>2949725.0865371898</v>
      </c>
      <c r="F24" s="196">
        <f>IFERROR(_xlfn.XLOOKUP($C24,'Air Quality'!$C$7:$C$41,'Air Quality'!$E$7:$E$41,0,0,1),0)</f>
        <v>204141.42542493445</v>
      </c>
      <c r="G24" s="192">
        <f>IFERROR(_xlfn.XLOOKUP($C24,'Air Quality'!$C$7:$C$41,'Air Quality'!$M$7:$M$41,0,0,1),0)</f>
        <v>264922.73304615205</v>
      </c>
      <c r="H24" s="246">
        <f>IFERROR(_xlfn.XLOOKUP($C24,'Air Quality'!$C$7:$C$41,'Air Quality'!$F$7:$F$41,0,0,1),0)</f>
        <v>123508.91966027925</v>
      </c>
      <c r="I24" s="196">
        <f>IFERROR(_xlfn.XLOOKUP($C24,'Safety Improvements'!$C$7:$C$37,'Safety Improvements'!$F$7:$F$37,0,0,1),0)</f>
        <v>-1293056.4824090507</v>
      </c>
      <c r="J24" s="246">
        <f>IFERROR(_xlfn.XLOOKUP($C24,'Safety Impacts Diversions'!$C$8:$C$37,'Safety Impacts Diversions'!$F$8:$F$37,0,0,1),0)</f>
        <v>4157824.4838417759</v>
      </c>
      <c r="K24" s="196">
        <f>IFERROR(_xlfn.XLOOKUP($C24,'O&amp;M + Rehab'!$C$6:$C$41,'O&amp;M + Rehab'!$F$6:$F$41,0,0,1),0)</f>
        <v>-15073.03883553004</v>
      </c>
      <c r="L24" s="192" cm="1">
        <f t="array" ref="L24">IFERROR(_xlfn.XLOOKUP($C24,C$9:$C$69,'Capital Cost + RCV'!#REF!,0,0,1),0)</f>
        <v>0</v>
      </c>
      <c r="M24" s="246">
        <f>IFERROR(_xlfn.XLOOKUP($C24,'Capital Cost + RCV'!$C$6:$C$65,'Capital Cost + RCV'!$F$6:$F$65,0,0,1),0)</f>
        <v>0</v>
      </c>
      <c r="N24" s="249">
        <f t="shared" si="0"/>
        <v>10634022.042869961</v>
      </c>
      <c r="O24" s="194">
        <f>IFERROR(SUM(D24,G24,I24:M24,E24)*(1+0.07)^-($C24-Assumptions!$D$7)+H24,0)</f>
        <v>3425342.0187413753</v>
      </c>
    </row>
    <row r="25" spans="3:15" ht="15" customHeight="1" x14ac:dyDescent="0.25">
      <c r="C25" s="244">
        <f t="shared" si="1"/>
        <v>2039</v>
      </c>
      <c r="D25" s="196">
        <f>IFERROR(_xlfn.XLOOKUP($C25,'Travel Time Savings'!$C$6:$C$41,'Travel Time Savings'!$H$6:$H$41,0,0,1),0)</f>
        <v>4436783.7013267949</v>
      </c>
      <c r="E25" s="246">
        <f>IFERROR(_xlfn.XLOOKUP($C25,'VOC Savings'!$C$6:$C$41,'VOC Savings'!$H$6:$H$41,0,0,1),0)</f>
        <v>2997864.7949457057</v>
      </c>
      <c r="F25" s="196">
        <f>IFERROR(_xlfn.XLOOKUP($C25,'Air Quality'!$C$7:$C$41,'Air Quality'!$E$7:$E$41,0,0,1),0)</f>
        <v>210276.71653678356</v>
      </c>
      <c r="G25" s="192">
        <f>IFERROR(_xlfn.XLOOKUP($C25,'Air Quality'!$C$7:$C$41,'Air Quality'!$M$7:$M$41,0,0,1),0)</f>
        <v>269246.28956259915</v>
      </c>
      <c r="H25" s="246">
        <f>IFERROR(_xlfn.XLOOKUP($C25,'Air Quality'!$C$7:$C$41,'Air Quality'!$F$7:$F$41,0,0,1),0)</f>
        <v>123515.40940096429</v>
      </c>
      <c r="I25" s="196">
        <f>IFERROR(_xlfn.XLOOKUP($C25,'Safety Improvements'!$C$7:$C$37,'Safety Improvements'!$F$7:$F$37,0,0,1),0)</f>
        <v>-1314135.7237996077</v>
      </c>
      <c r="J25" s="246">
        <f>IFERROR(_xlfn.XLOOKUP($C25,'Safety Impacts Diversions'!$C$8:$C$37,'Safety Impacts Diversions'!$F$8:$F$37,0,0,1),0)</f>
        <v>4225680.454277698</v>
      </c>
      <c r="K25" s="196">
        <f>IFERROR(_xlfn.XLOOKUP($C25,'O&amp;M + Rehab'!$C$6:$C$41,'O&amp;M + Rehab'!$F$6:$F$41,0,0,1),0)</f>
        <v>-20704.351772425853</v>
      </c>
      <c r="L25" s="192" cm="1">
        <f t="array" ref="L25">IFERROR(_xlfn.XLOOKUP($C25,C$9:$C$69,'Capital Cost + RCV'!#REF!,0,0,1),0)</f>
        <v>0</v>
      </c>
      <c r="M25" s="246">
        <f>IFERROR(_xlfn.XLOOKUP($C25,'Capital Cost + RCV'!$C$6:$C$65,'Capital Cost + RCV'!$F$6:$F$65,0,0,1),0)</f>
        <v>0</v>
      </c>
      <c r="N25" s="249">
        <f t="shared" si="0"/>
        <v>10805011.881077548</v>
      </c>
      <c r="O25" s="194">
        <f>IFERROR(SUM(D25,G25,I25:M25,E25)*(1+0.07)^-($C25-Assumptions!$D$7)+H25,0)</f>
        <v>3258115.2475721473</v>
      </c>
    </row>
    <row r="26" spans="3:15" ht="15" customHeight="1" x14ac:dyDescent="0.25">
      <c r="C26" s="244">
        <f t="shared" si="1"/>
        <v>2040</v>
      </c>
      <c r="D26" s="196">
        <f>IFERROR(_xlfn.XLOOKUP($C26,'Travel Time Savings'!$C$6:$C$41,'Travel Time Savings'!$H$6:$H$41,0,0,1),0)</f>
        <v>4508029.5673891865</v>
      </c>
      <c r="E26" s="246">
        <f>IFERROR(_xlfn.XLOOKUP($C26,'VOC Savings'!$C$6:$C$41,'VOC Savings'!$H$6:$H$41,0,0,1),0)</f>
        <v>3046004.5033542812</v>
      </c>
      <c r="F26" s="196">
        <f>IFERROR(_xlfn.XLOOKUP($C26,'Air Quality'!$C$7:$C$41,'Air Quality'!$E$7:$E$41,0,0,1),0)</f>
        <v>216502.05093399034</v>
      </c>
      <c r="G26" s="192">
        <f>IFERROR(_xlfn.XLOOKUP($C26,'Air Quality'!$C$7:$C$41,'Air Quality'!$M$7:$M$41,0,0,1),0)</f>
        <v>273569.84607905534</v>
      </c>
      <c r="H26" s="246">
        <f>IFERROR(_xlfn.XLOOKUP($C26,'Air Quality'!$C$7:$C$41,'Air Quality'!$F$7:$F$41,0,0,1),0)</f>
        <v>123468.09442377836</v>
      </c>
      <c r="I26" s="196">
        <f>IFERROR(_xlfn.XLOOKUP($C26,'Safety Improvements'!$C$7:$C$37,'Safety Improvements'!$F$7:$F$37,0,0,1),0)</f>
        <v>-1335214.965190182</v>
      </c>
      <c r="J26" s="246">
        <f>IFERROR(_xlfn.XLOOKUP($C26,'Safety Impacts Diversions'!$C$8:$C$37,'Safety Impacts Diversions'!$F$8:$F$37,0,0,1),0)</f>
        <v>4293536.4247136284</v>
      </c>
      <c r="K26" s="196">
        <f>IFERROR(_xlfn.XLOOKUP($C26,'O&amp;M + Rehab'!$C$6:$C$41,'O&amp;M + Rehab'!$F$6:$F$41,0,0,1),0)</f>
        <v>-47409.875804009636</v>
      </c>
      <c r="L26" s="192" cm="1">
        <f t="array" ref="L26">IFERROR(_xlfn.XLOOKUP($C26,C$9:$C$69,'Capital Cost + RCV'!#REF!,0,0,1),0)</f>
        <v>0</v>
      </c>
      <c r="M26" s="246">
        <f>IFERROR(_xlfn.XLOOKUP($C26,'Capital Cost + RCV'!$C$6:$C$65,'Capital Cost + RCV'!$F$6:$F$65,0,0,1),0)</f>
        <v>0</v>
      </c>
      <c r="N26" s="249">
        <f t="shared" si="0"/>
        <v>10955017.551475951</v>
      </c>
      <c r="O26" s="194">
        <f>IFERROR(SUM(D26,G26,I26:M26,E26)*(1+0.07)^-($C26-Assumptions!$D$7)+H26,0)</f>
        <v>3092757.114489696</v>
      </c>
    </row>
    <row r="27" spans="3:15" ht="15" customHeight="1" x14ac:dyDescent="0.25">
      <c r="C27" s="244">
        <f t="shared" si="1"/>
        <v>2041</v>
      </c>
      <c r="D27" s="196">
        <f>IFERROR(_xlfn.XLOOKUP($C27,'Travel Time Savings'!$C$6:$C$41,'Travel Time Savings'!$H$6:$H$41,0,0,1),0)</f>
        <v>4579275.4334516078</v>
      </c>
      <c r="E27" s="246">
        <f>IFERROR(_xlfn.XLOOKUP($C27,'VOC Savings'!$C$6:$C$41,'VOC Savings'!$H$6:$H$41,0,0,1),0)</f>
        <v>3094144.2117629647</v>
      </c>
      <c r="F27" s="196">
        <f>IFERROR(_xlfn.XLOOKUP($C27,'Air Quality'!$C$7:$C$41,'Air Quality'!$E$7:$E$41,0,0,1),0)</f>
        <v>225711.16145573126</v>
      </c>
      <c r="G27" s="192">
        <f>IFERROR(_xlfn.XLOOKUP($C27,'Air Quality'!$C$7:$C$41,'Air Quality'!$M$7:$M$41,0,0,1),0)</f>
        <v>277893.40259551571</v>
      </c>
      <c r="H27" s="246">
        <f>IFERROR(_xlfn.XLOOKUP($C27,'Air Quality'!$C$7:$C$41,'Air Quality'!$F$7:$F$41,0,0,1),0)</f>
        <v>124970.79754727562</v>
      </c>
      <c r="I27" s="196">
        <f>IFERROR(_xlfn.XLOOKUP($C27,'Safety Improvements'!$C$7:$C$37,'Safety Improvements'!$F$7:$F$37,0,0,1),0)</f>
        <v>-1356294.206580752</v>
      </c>
      <c r="J27" s="246">
        <f>IFERROR(_xlfn.XLOOKUP($C27,'Safety Impacts Diversions'!$C$8:$C$37,'Safety Impacts Diversions'!$F$8:$F$37,0,0,1),0)</f>
        <v>4361392.3951495551</v>
      </c>
      <c r="K27" s="196">
        <f>IFERROR(_xlfn.XLOOKUP($C27,'O&amp;M + Rehab'!$C$6:$C$41,'O&amp;M + Rehab'!$F$6:$F$41,0,0,1),0)</f>
        <v>-15763.265256207738</v>
      </c>
      <c r="L27" s="192" cm="1">
        <f t="array" ref="L27">IFERROR(_xlfn.XLOOKUP($C27,C$9:$C$69,'Capital Cost + RCV'!#REF!,0,0,1),0)</f>
        <v>0</v>
      </c>
      <c r="M27" s="246">
        <f>IFERROR(_xlfn.XLOOKUP($C27,'Capital Cost + RCV'!$C$6:$C$65,'Capital Cost + RCV'!$F$6:$F$65,0,0,1),0)</f>
        <v>0</v>
      </c>
      <c r="N27" s="249">
        <f t="shared" si="0"/>
        <v>11166359.132578414</v>
      </c>
      <c r="O27" s="194">
        <f>IFERROR(SUM(D27,G27,I27:M27,E27)*(1+0.07)^-($C27-Assumptions!$D$7)+H27,0)</f>
        <v>2952242.1363823754</v>
      </c>
    </row>
    <row r="28" spans="3:15" ht="15" customHeight="1" x14ac:dyDescent="0.25">
      <c r="C28" s="244">
        <f t="shared" si="1"/>
        <v>2042</v>
      </c>
      <c r="D28" s="196">
        <f>IFERROR(_xlfn.XLOOKUP($C28,'Travel Time Savings'!$C$6:$C$41,'Travel Time Savings'!$H$6:$H$41,0,0,1),0)</f>
        <v>4650521.2995139696</v>
      </c>
      <c r="E28" s="246">
        <f>IFERROR(_xlfn.XLOOKUP($C28,'VOC Savings'!$C$6:$C$41,'VOC Savings'!$H$6:$H$41,0,0,1),0)</f>
        <v>3142283.9201715402</v>
      </c>
      <c r="F28" s="196">
        <f>IFERROR(_xlfn.XLOOKUP($C28,'Air Quality'!$C$7:$C$41,'Air Quality'!$E$7:$E$41,0,0,1),0)</f>
        <v>232161.60406631857</v>
      </c>
      <c r="G28" s="192">
        <f>IFERROR(_xlfn.XLOOKUP($C28,'Air Quality'!$C$7:$C$41,'Air Quality'!$M$7:$M$41,0,0,1),0)</f>
        <v>282216.9591119719</v>
      </c>
      <c r="H28" s="246">
        <f>IFERROR(_xlfn.XLOOKUP($C28,'Air Quality'!$C$7:$C$41,'Air Quality'!$F$7:$F$41,0,0,1),0)</f>
        <v>124798.30215973615</v>
      </c>
      <c r="I28" s="196">
        <f>IFERROR(_xlfn.XLOOKUP($C28,'Safety Improvements'!$C$7:$C$37,'Safety Improvements'!$F$7:$F$37,0,0,1),0)</f>
        <v>-1377373.4479713286</v>
      </c>
      <c r="J28" s="246">
        <f>IFERROR(_xlfn.XLOOKUP($C28,'Safety Impacts Diversions'!$C$8:$C$37,'Safety Impacts Diversions'!$F$8:$F$37,0,0,1),0)</f>
        <v>4429248.3655854855</v>
      </c>
      <c r="K28" s="196">
        <f>IFERROR(_xlfn.XLOOKUP($C28,'O&amp;M + Rehab'!$C$6:$C$41,'O&amp;M + Rehab'!$F$6:$F$41,0,0,1),0)</f>
        <v>-17292.963705222468</v>
      </c>
      <c r="L28" s="192" cm="1">
        <f t="array" ref="L28">IFERROR(_xlfn.XLOOKUP($C28,C$9:$C$69,'Capital Cost + RCV'!#REF!,0,0,1),0)</f>
        <v>0</v>
      </c>
      <c r="M28" s="246">
        <f>IFERROR(_xlfn.XLOOKUP($C28,'Capital Cost + RCV'!$C$6:$C$65,'Capital Cost + RCV'!$F$6:$F$65,0,0,1),0)</f>
        <v>0</v>
      </c>
      <c r="N28" s="249">
        <f t="shared" si="0"/>
        <v>11341765.736772735</v>
      </c>
      <c r="O28" s="194">
        <f>IFERROR(SUM(D28,G28,I28:M28,E28)*(1+0.07)^-($C28-Assumptions!$D$7)+H28,0)</f>
        <v>2807913.0887306016</v>
      </c>
    </row>
    <row r="29" spans="3:15" ht="15" customHeight="1" x14ac:dyDescent="0.25">
      <c r="C29" s="244">
        <f t="shared" si="1"/>
        <v>2043</v>
      </c>
      <c r="D29" s="196">
        <f>IFERROR(_xlfn.XLOOKUP($C29,'Travel Time Savings'!$C$6:$C$41,'Travel Time Savings'!$H$6:$H$41,0,0,1),0)</f>
        <v>4721767.1655762494</v>
      </c>
      <c r="E29" s="246">
        <f>IFERROR(_xlfn.XLOOKUP($C29,'VOC Savings'!$C$6:$C$41,'VOC Savings'!$H$6:$H$41,0,0,1),0)</f>
        <v>3190423.6285800487</v>
      </c>
      <c r="F29" s="196">
        <f>IFERROR(_xlfn.XLOOKUP($C29,'Air Quality'!$C$7:$C$41,'Air Quality'!$E$7:$E$41,0,0,1),0)</f>
        <v>238702.08996225218</v>
      </c>
      <c r="G29" s="192">
        <f>IFERROR(_xlfn.XLOOKUP($C29,'Air Quality'!$C$7:$C$41,'Air Quality'!$M$7:$M$41,0,0,1),0)</f>
        <v>286540.515628419</v>
      </c>
      <c r="H29" s="246">
        <f>IFERROR(_xlfn.XLOOKUP($C29,'Air Quality'!$C$7:$C$41,'Air Quality'!$F$7:$F$41,0,0,1),0)</f>
        <v>124576.83069629972</v>
      </c>
      <c r="I29" s="196">
        <f>IFERROR(_xlfn.XLOOKUP($C29,'Safety Improvements'!$C$7:$C$37,'Safety Improvements'!$F$7:$F$37,0,0,1),0)</f>
        <v>-1398452.6893618838</v>
      </c>
      <c r="J29" s="246">
        <f>IFERROR(_xlfn.XLOOKUP($C29,'Safety Impacts Diversions'!$C$8:$C$37,'Safety Impacts Diversions'!$F$8:$F$37,0,0,1),0)</f>
        <v>4497104.3360214084</v>
      </c>
      <c r="K29" s="196">
        <f>IFERROR(_xlfn.XLOOKUP($C29,'O&amp;M + Rehab'!$C$6:$C$41,'O&amp;M + Rehab'!$F$6:$F$41,0,0,1),0)</f>
        <v>-284058.56813780789</v>
      </c>
      <c r="L29" s="192" cm="1">
        <f t="array" ref="L29">IFERROR(_xlfn.XLOOKUP($C29,C$9:$C$69,'Capital Cost + RCV'!#REF!,0,0,1),0)</f>
        <v>0</v>
      </c>
      <c r="M29" s="246">
        <f>IFERROR(_xlfn.XLOOKUP($C29,'Capital Cost + RCV'!$C$6:$C$65,'Capital Cost + RCV'!$F$6:$F$65,0,0,1),0)</f>
        <v>0</v>
      </c>
      <c r="N29" s="249">
        <f t="shared" si="0"/>
        <v>11252026.478268687</v>
      </c>
      <c r="O29" s="194">
        <f>IFERROR(SUM(D29,G29,I29:M29,E29)*(1+0.07)^-($C29-Assumptions!$D$7)+H29,0)</f>
        <v>2610429.1375281704</v>
      </c>
    </row>
    <row r="30" spans="3:15" ht="15" customHeight="1" x14ac:dyDescent="0.25">
      <c r="C30" s="244">
        <f t="shared" si="1"/>
        <v>2044</v>
      </c>
      <c r="D30" s="196">
        <f>IFERROR(_xlfn.XLOOKUP($C30,'Travel Time Savings'!$C$6:$C$41,'Travel Time Savings'!$H$6:$H$41,0,0,1),0)</f>
        <v>4793013.031638667</v>
      </c>
      <c r="E30" s="246">
        <f>IFERROR(_xlfn.XLOOKUP($C30,'VOC Savings'!$C$6:$C$41,'VOC Savings'!$H$6:$H$41,0,0,1),0)</f>
        <v>3238563.3369886354</v>
      </c>
      <c r="F30" s="196">
        <f>IFERROR(_xlfn.XLOOKUP($C30,'Air Quality'!$C$7:$C$41,'Air Quality'!$E$7:$E$41,0,0,1),0)</f>
        <v>245332.61914354379</v>
      </c>
      <c r="G30" s="192">
        <f>IFERROR(_xlfn.XLOOKUP($C30,'Air Quality'!$C$7:$C$41,'Air Quality'!$M$7:$M$41,0,0,1),0)</f>
        <v>290864.07214487519</v>
      </c>
      <c r="H30" s="246">
        <f>IFERROR(_xlfn.XLOOKUP($C30,'Air Quality'!$C$7:$C$41,'Air Quality'!$F$7:$F$41,0,0,1),0)</f>
        <v>124308.01374067858</v>
      </c>
      <c r="I30" s="196">
        <f>IFERROR(_xlfn.XLOOKUP($C30,'Safety Improvements'!$C$7:$C$37,'Safety Improvements'!$F$7:$F$37,0,0,1),0)</f>
        <v>-1419531.930752439</v>
      </c>
      <c r="J30" s="246">
        <f>IFERROR(_xlfn.XLOOKUP($C30,'Safety Impacts Diversions'!$C$8:$C$37,'Safety Impacts Diversions'!$F$8:$F$37,0,0,1),0)</f>
        <v>4564960.3064573389</v>
      </c>
      <c r="K30" s="196">
        <f>IFERROR(_xlfn.XLOOKUP($C30,'O&amp;M + Rehab'!$C$6:$C$41,'O&amp;M + Rehab'!$F$6:$F$41,0,0,1),0)</f>
        <v>-18800.613787941293</v>
      </c>
      <c r="L30" s="192" cm="1">
        <f t="array" ref="L30">IFERROR(_xlfn.XLOOKUP($C30,C$9:$C$69,'Capital Cost + RCV'!#REF!,0,0,1),0)</f>
        <v>0</v>
      </c>
      <c r="M30" s="246">
        <f>IFERROR(_xlfn.XLOOKUP($C30,'Capital Cost + RCV'!$C$6:$C$65,'Capital Cost + RCV'!$F$6:$F$65,0,0,1),0)</f>
        <v>0</v>
      </c>
      <c r="N30" s="249">
        <f t="shared" si="0"/>
        <v>11694400.821832679</v>
      </c>
      <c r="O30" s="194">
        <f>IFERROR(SUM(D30,G30,I30:M30,E30)*(1+0.07)^-($C30-Assumptions!$D$7)+H30,0)</f>
        <v>2539453.268304721</v>
      </c>
    </row>
    <row r="31" spans="3:15" ht="15" customHeight="1" x14ac:dyDescent="0.25">
      <c r="C31" s="244">
        <f>C30+1</f>
        <v>2045</v>
      </c>
      <c r="D31" s="196">
        <f>IFERROR(_xlfn.XLOOKUP($C31,'Travel Time Savings'!$C$6:$C$41,'Travel Time Savings'!$H$6:$H$41,0,0,1),0)</f>
        <v>4864258.8977010623</v>
      </c>
      <c r="E31" s="246">
        <f>IFERROR(_xlfn.XLOOKUP($C31,'VOC Savings'!$C$6:$C$41,'VOC Savings'!$H$6:$H$41,0,0,1),0)</f>
        <v>3286703.0453971438</v>
      </c>
      <c r="F31" s="196">
        <f>IFERROR(_xlfn.XLOOKUP($C31,'Air Quality'!$C$7:$C$41,'Air Quality'!$E$7:$E$41,0,0,1),0)</f>
        <v>252053.1916101815</v>
      </c>
      <c r="G31" s="192">
        <f>IFERROR(_xlfn.XLOOKUP($C31,'Air Quality'!$C$7:$C$41,'Air Quality'!$M$7:$M$41,0,0,1),0)</f>
        <v>295187.62866132235</v>
      </c>
      <c r="H31" s="246">
        <f>IFERROR(_xlfn.XLOOKUP($C31,'Air Quality'!$C$7:$C$41,'Air Quality'!$F$7:$F$41,0,0,1),0)</f>
        <v>123993.46830509488</v>
      </c>
      <c r="I31" s="196">
        <f>IFERROR(_xlfn.XLOOKUP($C31,'Safety Improvements'!$C$7:$C$37,'Safety Improvements'!$F$7:$F$37,0,0,1),0)</f>
        <v>-4324064.1837260341</v>
      </c>
      <c r="J31" s="246">
        <f>IFERROR(_xlfn.XLOOKUP($C31,'Safety Impacts Diversions'!$C$8:$C$37,'Safety Impacts Diversions'!$F$8:$F$37,0,0,1),0)</f>
        <v>4632816.2768932432</v>
      </c>
      <c r="K31" s="196">
        <f>IFERROR(_xlfn.XLOOKUP($C31,'O&amp;M + Rehab'!$C$6:$C$41,'O&amp;M + Rehab'!$F$6:$F$41,0,0,1),0)</f>
        <v>-20330.325621683016</v>
      </c>
      <c r="L31" s="192" cm="1">
        <f t="array" ref="L31">IFERROR(_xlfn.XLOOKUP($C31,C$9:$C$69,'Capital Cost + RCV'!#REF!,0,0,1),0)</f>
        <v>0</v>
      </c>
      <c r="M31" s="246">
        <f>IFERROR(_xlfn.XLOOKUP($C31,'Capital Cost + RCV'!$C$6:$C$65,'Capital Cost + RCV'!$F$6:$F$65,0,0,1),0)</f>
        <v>0</v>
      </c>
      <c r="N31" s="249">
        <f t="shared" si="0"/>
        <v>8986624.5309152342</v>
      </c>
      <c r="O31" s="194">
        <f>IFERROR(SUM(D31,G31,I31:M31,E31)*(1+0.07)^-($C31-Assumptions!$D$7)+H31,0)</f>
        <v>1845984.6845507177</v>
      </c>
    </row>
    <row r="32" spans="3:15" ht="15" customHeight="1" outlineLevel="1" x14ac:dyDescent="0.25">
      <c r="C32" s="244">
        <f>C31+1</f>
        <v>2046</v>
      </c>
      <c r="D32" s="196">
        <f>IFERROR(_xlfn.XLOOKUP($C32,'Travel Time Savings'!$C$6:$C$41,'Travel Time Savings'!$H$6:$H$41,0,0,1),0)</f>
        <v>0</v>
      </c>
      <c r="E32" s="246">
        <f>IFERROR(_xlfn.XLOOKUP($C32,'VOC Savings'!$C$6:$C$41,'VOC Savings'!$H$6:$H$41,0,0,1),0)</f>
        <v>0</v>
      </c>
      <c r="F32" s="196">
        <f>IFERROR(_xlfn.XLOOKUP($C32,'Air Quality'!$C$7:$C$41,'Air Quality'!$E$7:$E$41,0,0,1),0)</f>
        <v>0</v>
      </c>
      <c r="G32" s="192">
        <f>IFERROR(_xlfn.XLOOKUP($C32,'Air Quality'!$C$7:$C$41,'Air Quality'!$M$7:$M$41,0,0,1),0)</f>
        <v>0</v>
      </c>
      <c r="H32" s="246">
        <f>IFERROR(_xlfn.XLOOKUP($C32,'Air Quality'!$C$7:$C$41,'Air Quality'!$F$7:$F$41,0,0,1),0)</f>
        <v>0</v>
      </c>
      <c r="I32" s="196">
        <f>IFERROR(_xlfn.XLOOKUP($C32,'Safety Improvements'!$C$7:$C$37,'Safety Improvements'!$F$7:$F$37,0,0,1),0)</f>
        <v>0</v>
      </c>
      <c r="J32" s="246">
        <f>IFERROR(_xlfn.XLOOKUP($C32,'Safety Impacts Diversions'!$C$8:$C$37,'Safety Impacts Diversions'!$F$8:$F$37,0,0,1),0)</f>
        <v>0</v>
      </c>
      <c r="K32" s="196">
        <f>IFERROR(_xlfn.XLOOKUP($C32,'O&amp;M + Rehab'!$C$6:$C$41,'O&amp;M + Rehab'!$F$6:$F$41,0,0,1),0)</f>
        <v>0</v>
      </c>
      <c r="L32" s="192" cm="1">
        <f t="array" ref="L32">IFERROR(_xlfn.XLOOKUP($C32,C$9:$C$69,'Capital Cost + RCV'!#REF!,0,0,1),0)</f>
        <v>0</v>
      </c>
      <c r="M32" s="246">
        <f>IFERROR(_xlfn.XLOOKUP($C32,'Capital Cost + RCV'!$C$6:$C$65,'Capital Cost + RCV'!$F$6:$F$65,0,0,1),0)</f>
        <v>0</v>
      </c>
      <c r="N32" s="249">
        <f t="shared" si="0"/>
        <v>0</v>
      </c>
      <c r="O32" s="194">
        <f>IFERROR(SUM(D32,G32,I32:M32,E32)*(1+0.07)^-($C32-Assumptions!$D$7)+H32,0)</f>
        <v>0</v>
      </c>
    </row>
    <row r="33" spans="3:15" ht="15" customHeight="1" outlineLevel="1" x14ac:dyDescent="0.25">
      <c r="C33" s="244">
        <f t="shared" si="1"/>
        <v>2047</v>
      </c>
      <c r="D33" s="196">
        <f>IFERROR(_xlfn.XLOOKUP($C33,'Travel Time Savings'!$C$6:$C$41,'Travel Time Savings'!$H$6:$H$41,0,0,1),0)</f>
        <v>0</v>
      </c>
      <c r="E33" s="246">
        <f>IFERROR(_xlfn.XLOOKUP($C33,'VOC Savings'!$C$6:$C$41,'VOC Savings'!$H$6:$H$41,0,0,1),0)</f>
        <v>0</v>
      </c>
      <c r="F33" s="196">
        <f>IFERROR(_xlfn.XLOOKUP($C33,'Air Quality'!$C$7:$C$41,'Air Quality'!$E$7:$E$41,0,0,1),0)</f>
        <v>0</v>
      </c>
      <c r="G33" s="192">
        <f>IFERROR(_xlfn.XLOOKUP($C33,'Air Quality'!$C$7:$C$41,'Air Quality'!$M$7:$M$41,0,0,1),0)</f>
        <v>0</v>
      </c>
      <c r="H33" s="246">
        <f>IFERROR(_xlfn.XLOOKUP($C33,'Air Quality'!$C$7:$C$41,'Air Quality'!$F$7:$F$41,0,0,1),0)</f>
        <v>0</v>
      </c>
      <c r="I33" s="196">
        <f>IFERROR(_xlfn.XLOOKUP($C33,'Safety Improvements'!$C$7:$C$37,'Safety Improvements'!$F$7:$F$37,0,0,1),0)</f>
        <v>0</v>
      </c>
      <c r="J33" s="246">
        <f>IFERROR(_xlfn.XLOOKUP($C33,'Safety Impacts Diversions'!$C$8:$C$37,'Safety Impacts Diversions'!$F$8:$F$37,0,0,1),0)</f>
        <v>0</v>
      </c>
      <c r="K33" s="196">
        <f>IFERROR(_xlfn.XLOOKUP($C33,'O&amp;M + Rehab'!$C$6:$C$41,'O&amp;M + Rehab'!$F$6:$F$41,0,0,1),0)</f>
        <v>0</v>
      </c>
      <c r="L33" s="192" cm="1">
        <f t="array" ref="L33">IFERROR(_xlfn.XLOOKUP($C33,C$9:$C$69,'Capital Cost + RCV'!#REF!,0,0,1),0)</f>
        <v>0</v>
      </c>
      <c r="M33" s="246">
        <f>IFERROR(_xlfn.XLOOKUP($C33,'Capital Cost + RCV'!$C$6:$C$65,'Capital Cost + RCV'!$F$6:$F$65,0,0,1),0)</f>
        <v>0</v>
      </c>
      <c r="N33" s="249">
        <f t="shared" si="0"/>
        <v>0</v>
      </c>
      <c r="O33" s="194">
        <f>IFERROR(SUM(D33,G33,I33:M33,E33)*(1+0.07)^-($C33-Assumptions!$D$7)+H33,0)</f>
        <v>0</v>
      </c>
    </row>
    <row r="34" spans="3:15" ht="15" customHeight="1" outlineLevel="1" x14ac:dyDescent="0.25">
      <c r="C34" s="244">
        <f t="shared" si="1"/>
        <v>2048</v>
      </c>
      <c r="D34" s="196">
        <f>IFERROR(_xlfn.XLOOKUP($C34,'Travel Time Savings'!$C$6:$C$41,'Travel Time Savings'!$H$6:$H$41,0,0,1),0)</f>
        <v>0</v>
      </c>
      <c r="E34" s="246">
        <f>IFERROR(_xlfn.XLOOKUP($C34,'VOC Savings'!$C$6:$C$41,'VOC Savings'!$H$6:$H$41,0,0,1),0)</f>
        <v>0</v>
      </c>
      <c r="F34" s="196">
        <f>IFERROR(_xlfn.XLOOKUP($C34,'Air Quality'!$C$7:$C$41,'Air Quality'!$E$7:$E$41,0,0,1),0)</f>
        <v>0</v>
      </c>
      <c r="G34" s="192">
        <f>IFERROR(_xlfn.XLOOKUP($C34,'Air Quality'!$C$7:$C$41,'Air Quality'!$M$7:$M$41,0,0,1),0)</f>
        <v>0</v>
      </c>
      <c r="H34" s="246">
        <f>IFERROR(_xlfn.XLOOKUP($C34,'Air Quality'!$C$7:$C$41,'Air Quality'!$F$7:$F$41,0,0,1),0)</f>
        <v>0</v>
      </c>
      <c r="I34" s="196">
        <f>IFERROR(_xlfn.XLOOKUP($C34,'Safety Improvements'!$C$7:$C$37,'Safety Improvements'!$F$7:$F$37,0,0,1),0)</f>
        <v>0</v>
      </c>
      <c r="J34" s="246">
        <f>IFERROR(_xlfn.XLOOKUP($C34,'Safety Impacts Diversions'!$C$8:$C$37,'Safety Impacts Diversions'!$F$8:$F$37,0,0,1),0)</f>
        <v>0</v>
      </c>
      <c r="K34" s="196">
        <f>IFERROR(_xlfn.XLOOKUP($C34,'O&amp;M + Rehab'!$C$6:$C$41,'O&amp;M + Rehab'!$F$6:$F$41,0,0,1),0)</f>
        <v>0</v>
      </c>
      <c r="L34" s="192" cm="1">
        <f t="array" ref="L34">IFERROR(_xlfn.XLOOKUP($C34,C$9:$C$69,'Capital Cost + RCV'!#REF!,0,0,1),0)</f>
        <v>0</v>
      </c>
      <c r="M34" s="246">
        <f>IFERROR(_xlfn.XLOOKUP($C34,'Capital Cost + RCV'!$C$6:$C$65,'Capital Cost + RCV'!$F$6:$F$65,0,0,1),0)</f>
        <v>0</v>
      </c>
      <c r="N34" s="249">
        <f t="shared" si="0"/>
        <v>0</v>
      </c>
      <c r="O34" s="194">
        <f>IFERROR(SUM(D34,G34,I34:M34,E34)*(1+0.07)^-($C34-Assumptions!$D$7)+H34,0)</f>
        <v>0</v>
      </c>
    </row>
    <row r="35" spans="3:15" ht="15" customHeight="1" outlineLevel="1" x14ac:dyDescent="0.25">
      <c r="C35" s="244">
        <f t="shared" si="1"/>
        <v>2049</v>
      </c>
      <c r="D35" s="196">
        <f>IFERROR(_xlfn.XLOOKUP($C35,'Travel Time Savings'!$C$6:$C$41,'Travel Time Savings'!$H$6:$H$41,0,0,1),0)</f>
        <v>0</v>
      </c>
      <c r="E35" s="246">
        <f>IFERROR(_xlfn.XLOOKUP($C35,'VOC Savings'!$C$6:$C$41,'VOC Savings'!$H$6:$H$41,0,0,1),0)</f>
        <v>0</v>
      </c>
      <c r="F35" s="196">
        <f>IFERROR(_xlfn.XLOOKUP($C35,'Air Quality'!$C$7:$C$41,'Air Quality'!$E$7:$E$41,0,0,1),0)</f>
        <v>0</v>
      </c>
      <c r="G35" s="192">
        <f>IFERROR(_xlfn.XLOOKUP($C35,'Air Quality'!$C$7:$C$41,'Air Quality'!$M$7:$M$41,0,0,1),0)</f>
        <v>0</v>
      </c>
      <c r="H35" s="246">
        <f>IFERROR(_xlfn.XLOOKUP($C35,'Air Quality'!$C$7:$C$41,'Air Quality'!$F$7:$F$41,0,0,1),0)</f>
        <v>0</v>
      </c>
      <c r="I35" s="196">
        <f>IFERROR(_xlfn.XLOOKUP($C35,'Safety Improvements'!$C$7:$C$37,'Safety Improvements'!$F$7:$F$37,0,0,1),0)</f>
        <v>0</v>
      </c>
      <c r="J35" s="246">
        <f>IFERROR(_xlfn.XLOOKUP($C35,'Safety Impacts Diversions'!$C$8:$C$37,'Safety Impacts Diversions'!$F$8:$F$37,0,0,1),0)</f>
        <v>0</v>
      </c>
      <c r="K35" s="196">
        <f>IFERROR(_xlfn.XLOOKUP($C35,'O&amp;M + Rehab'!$C$6:$C$41,'O&amp;M + Rehab'!$F$6:$F$41,0,0,1),0)</f>
        <v>0</v>
      </c>
      <c r="L35" s="192" cm="1">
        <f t="array" ref="L35">IFERROR(_xlfn.XLOOKUP($C35,C$9:$C$69,'Capital Cost + RCV'!#REF!,0,0,1),0)</f>
        <v>0</v>
      </c>
      <c r="M35" s="246">
        <f>IFERROR(_xlfn.XLOOKUP($C35,'Capital Cost + RCV'!$C$6:$C$65,'Capital Cost + RCV'!$F$6:$F$65,0,0,1),0)</f>
        <v>0</v>
      </c>
      <c r="N35" s="249">
        <f t="shared" si="0"/>
        <v>0</v>
      </c>
      <c r="O35" s="194">
        <f>IFERROR(SUM(D35,G35,I35:M35,E35)*(1+0.07)^-($C35-Assumptions!$D$7)+H35,0)</f>
        <v>0</v>
      </c>
    </row>
    <row r="36" spans="3:15" ht="15" customHeight="1" outlineLevel="1" x14ac:dyDescent="0.25">
      <c r="C36" s="244">
        <f t="shared" si="1"/>
        <v>2050</v>
      </c>
      <c r="D36" s="196">
        <f>IFERROR(_xlfn.XLOOKUP($C36,'Travel Time Savings'!$C$6:$C$41,'Travel Time Savings'!$H$6:$H$41,0,0,1),0)</f>
        <v>0</v>
      </c>
      <c r="E36" s="246">
        <f>IFERROR(_xlfn.XLOOKUP($C36,'VOC Savings'!$C$6:$C$41,'VOC Savings'!$H$6:$H$41,0,0,1),0)</f>
        <v>0</v>
      </c>
      <c r="F36" s="196">
        <f>IFERROR(_xlfn.XLOOKUP($C36,'Air Quality'!$C$7:$C$41,'Air Quality'!$E$7:$E$41,0,0,1),0)</f>
        <v>0</v>
      </c>
      <c r="G36" s="192">
        <f>IFERROR(_xlfn.XLOOKUP($C36,'Air Quality'!$C$7:$C$41,'Air Quality'!$M$7:$M$41,0,0,1),0)</f>
        <v>0</v>
      </c>
      <c r="H36" s="246">
        <f>IFERROR(_xlfn.XLOOKUP($C36,'Air Quality'!$C$7:$C$41,'Air Quality'!$F$7:$F$41,0,0,1),0)</f>
        <v>0</v>
      </c>
      <c r="I36" s="196">
        <f>IFERROR(_xlfn.XLOOKUP($C36,'Safety Improvements'!$C$7:$C$37,'Safety Improvements'!$F$7:$F$37,0,0,1),0)</f>
        <v>0</v>
      </c>
      <c r="J36" s="246">
        <f>IFERROR(_xlfn.XLOOKUP($C36,'Safety Impacts Diversions'!$C$8:$C$37,'Safety Impacts Diversions'!$F$8:$F$37,0,0,1),0)</f>
        <v>0</v>
      </c>
      <c r="K36" s="196">
        <f>IFERROR(_xlfn.XLOOKUP($C36,'O&amp;M + Rehab'!$C$6:$C$41,'O&amp;M + Rehab'!$F$6:$F$41,0,0,1),0)</f>
        <v>0</v>
      </c>
      <c r="L36" s="192" cm="1">
        <f t="array" ref="L36">IFERROR(_xlfn.XLOOKUP($C36,C$9:$C$69,'Capital Cost + RCV'!#REF!,0,0,1),0)</f>
        <v>0</v>
      </c>
      <c r="M36" s="246">
        <f>IFERROR(_xlfn.XLOOKUP($C36,'Capital Cost + RCV'!$C$6:$C$65,'Capital Cost + RCV'!$F$6:$F$65,0,0,1),0)</f>
        <v>0</v>
      </c>
      <c r="N36" s="249">
        <f t="shared" si="0"/>
        <v>0</v>
      </c>
      <c r="O36" s="194">
        <f>IFERROR(SUM(D36,G36,I36:M36,E36)*(1+0.07)^-($C36-Assumptions!$D$7)+H36,0)</f>
        <v>0</v>
      </c>
    </row>
    <row r="37" spans="3:15" ht="15" customHeight="1" outlineLevel="1" x14ac:dyDescent="0.25">
      <c r="C37" s="244">
        <f t="shared" si="1"/>
        <v>2051</v>
      </c>
      <c r="D37" s="196">
        <f>IFERROR(_xlfn.XLOOKUP($C37,'Travel Time Savings'!$C$6:$C$41,'Travel Time Savings'!$H$6:$H$41,0,0,1),0)</f>
        <v>0</v>
      </c>
      <c r="E37" s="246">
        <f>IFERROR(_xlfn.XLOOKUP($C37,'VOC Savings'!$C$6:$C$41,'VOC Savings'!$H$6:$H$41,0,0,1),0)</f>
        <v>0</v>
      </c>
      <c r="F37" s="196">
        <f>IFERROR(_xlfn.XLOOKUP($C37,'Air Quality'!$C$7:$C$41,'Air Quality'!$E$7:$E$41,0,0,1),0)</f>
        <v>0</v>
      </c>
      <c r="G37" s="192">
        <f>IFERROR(_xlfn.XLOOKUP($C37,'Air Quality'!$C$7:$C$41,'Air Quality'!$M$7:$M$41,0,0,1),0)</f>
        <v>0</v>
      </c>
      <c r="H37" s="246">
        <f>IFERROR(_xlfn.XLOOKUP($C37,'Air Quality'!$C$7:$C$41,'Air Quality'!$F$7:$F$41,0,0,1),0)</f>
        <v>0</v>
      </c>
      <c r="I37" s="196">
        <f>IFERROR(_xlfn.XLOOKUP($C37,'Safety Improvements'!$C$7:$C$37,'Safety Improvements'!$F$7:$F$37,0,0,1),0)</f>
        <v>0</v>
      </c>
      <c r="J37" s="246">
        <f>IFERROR(_xlfn.XLOOKUP($C37,'Safety Impacts Diversions'!$C$8:$C$37,'Safety Impacts Diversions'!$F$8:$F$37,0,0,1),0)</f>
        <v>0</v>
      </c>
      <c r="K37" s="196">
        <f>IFERROR(_xlfn.XLOOKUP($C37,'O&amp;M + Rehab'!$C$6:$C$41,'O&amp;M + Rehab'!$F$6:$F$41,0,0,1),0)</f>
        <v>0</v>
      </c>
      <c r="L37" s="192" cm="1">
        <f t="array" ref="L37">IFERROR(_xlfn.XLOOKUP($C37,C$9:$C$69,'Capital Cost + RCV'!#REF!,0,0,1),0)</f>
        <v>0</v>
      </c>
      <c r="M37" s="246">
        <f>IFERROR(_xlfn.XLOOKUP($C37,'Capital Cost + RCV'!$C$6:$C$65,'Capital Cost + RCV'!$F$6:$F$65,0,0,1),0)</f>
        <v>0</v>
      </c>
      <c r="N37" s="249">
        <f t="shared" si="0"/>
        <v>0</v>
      </c>
      <c r="O37" s="194">
        <f>IFERROR(SUM(D37,G37,I37:M37,E37)*(1+0.07)^-($C37-Assumptions!$D$7)+H37,0)</f>
        <v>0</v>
      </c>
    </row>
    <row r="38" spans="3:15" ht="15" customHeight="1" outlineLevel="1" x14ac:dyDescent="0.25">
      <c r="C38" s="244">
        <f t="shared" si="1"/>
        <v>2052</v>
      </c>
      <c r="D38" s="196">
        <f>IFERROR(_xlfn.XLOOKUP($C38,'Travel Time Savings'!$C$6:$C$41,'Travel Time Savings'!$H$6:$H$41,0,0,1),0)</f>
        <v>0</v>
      </c>
      <c r="E38" s="246">
        <f>IFERROR(_xlfn.XLOOKUP($C38,'VOC Savings'!$C$6:$C$41,'VOC Savings'!$H$6:$H$41,0,0,1),0)</f>
        <v>0</v>
      </c>
      <c r="F38" s="196">
        <f>IFERROR(_xlfn.XLOOKUP($C38,'Air Quality'!$C$7:$C$41,'Air Quality'!$E$7:$E$41,0,0,1),0)</f>
        <v>0</v>
      </c>
      <c r="G38" s="192">
        <f>IFERROR(_xlfn.XLOOKUP($C38,'Air Quality'!$C$7:$C$41,'Air Quality'!$M$7:$M$41,0,0,1),0)</f>
        <v>0</v>
      </c>
      <c r="H38" s="246">
        <f>IFERROR(_xlfn.XLOOKUP($C38,'Air Quality'!$C$7:$C$41,'Air Quality'!$F$7:$F$41,0,0,1),0)</f>
        <v>0</v>
      </c>
      <c r="I38" s="196">
        <f>IFERROR(_xlfn.XLOOKUP($C38,'Safety Improvements'!$C$7:$C$37,'Safety Improvements'!$F$7:$F$37,0,0,1),0)</f>
        <v>0</v>
      </c>
      <c r="J38" s="246">
        <f>IFERROR(_xlfn.XLOOKUP($C38,'Safety Impacts Diversions'!$C$8:$C$37,'Safety Impacts Diversions'!$F$8:$F$37,0,0,1),0)</f>
        <v>0</v>
      </c>
      <c r="K38" s="196">
        <f>IFERROR(_xlfn.XLOOKUP($C38,'O&amp;M + Rehab'!$C$6:$C$41,'O&amp;M + Rehab'!$F$6:$F$41,0,0,1),0)</f>
        <v>0</v>
      </c>
      <c r="L38" s="192" cm="1">
        <f t="array" ref="L38">IFERROR(_xlfn.XLOOKUP($C38,C$9:$C$69,'Capital Cost + RCV'!#REF!,0,0,1),0)</f>
        <v>0</v>
      </c>
      <c r="M38" s="246">
        <f>IFERROR(_xlfn.XLOOKUP($C38,'Capital Cost + RCV'!$C$6:$C$65,'Capital Cost + RCV'!$F$6:$F$65,0,0,1),0)</f>
        <v>0</v>
      </c>
      <c r="N38" s="249">
        <f t="shared" si="0"/>
        <v>0</v>
      </c>
      <c r="O38" s="194">
        <f>IFERROR(SUM(D38,G38,I38:M38,E38)*(1+0.07)^-($C38-Assumptions!$D$7)+H38,0)</f>
        <v>0</v>
      </c>
    </row>
    <row r="39" spans="3:15" ht="15" customHeight="1" outlineLevel="1" x14ac:dyDescent="0.25">
      <c r="C39" s="87">
        <f t="shared" si="1"/>
        <v>2053</v>
      </c>
      <c r="D39" s="196">
        <f>IFERROR(_xlfn.XLOOKUP($C39,'Travel Time Savings'!$C$6:$C$41,'Travel Time Savings'!$H$6:$H$41,0,0,1),0)</f>
        <v>0</v>
      </c>
      <c r="E39" s="246">
        <f>IFERROR(_xlfn.XLOOKUP($C39,'VOC Savings'!$C$6:$C$41,'VOC Savings'!$H$6:$H$41,0,0,1),0)</f>
        <v>0</v>
      </c>
      <c r="F39" s="196">
        <f>IFERROR(_xlfn.XLOOKUP($C39,'Air Quality'!$C$7:$C$41,'Air Quality'!$E$7:$E$41,0,0,1),0)</f>
        <v>0</v>
      </c>
      <c r="G39" s="192">
        <f>IFERROR(_xlfn.XLOOKUP($C39,'Air Quality'!$C$7:$C$41,'Air Quality'!$M$7:$M$41,0,0,1),0)</f>
        <v>0</v>
      </c>
      <c r="H39" s="246">
        <f>IFERROR(_xlfn.XLOOKUP($C39,'Air Quality'!$C$7:$C$41,'Air Quality'!$F$7:$F$41,0,0,1),0)</f>
        <v>0</v>
      </c>
      <c r="I39" s="196">
        <f>IFERROR(_xlfn.XLOOKUP($C39,'Safety Improvements'!$C$7:$C$37,'Safety Improvements'!$F$7:$F$37,0,0,1),0)</f>
        <v>0</v>
      </c>
      <c r="J39" s="246">
        <f>IFERROR(_xlfn.XLOOKUP($C39,'Safety Impacts Diversions'!$C$8:$C$37,'Safety Impacts Diversions'!$F$8:$F$37,0,0,1),0)</f>
        <v>0</v>
      </c>
      <c r="K39" s="196">
        <f>IFERROR(_xlfn.XLOOKUP($C39,'O&amp;M + Rehab'!$C$6:$C$41,'O&amp;M + Rehab'!$F$6:$F$41,0,0,1),0)</f>
        <v>0</v>
      </c>
      <c r="L39" s="192" cm="1">
        <f t="array" ref="L39">IFERROR(_xlfn.XLOOKUP($C39,C$9:$C$69,'Capital Cost + RCV'!#REF!,0,0,1),0)</f>
        <v>0</v>
      </c>
      <c r="M39" s="246">
        <f>IFERROR(_xlfn.XLOOKUP($C39,'Capital Cost + RCV'!$C$6:$C$65,'Capital Cost + RCV'!$F$6:$F$65,0,0,1),0)</f>
        <v>0</v>
      </c>
      <c r="N39" s="249">
        <f t="shared" si="0"/>
        <v>0</v>
      </c>
      <c r="O39" s="194">
        <f>IFERROR(SUM(D39,G39,I39:M39,E39)*(1+0.07)^-($C39-Assumptions!$D$7)+H39,0)</f>
        <v>0</v>
      </c>
    </row>
    <row r="40" spans="3:15" ht="15" customHeight="1" outlineLevel="1" x14ac:dyDescent="0.25">
      <c r="C40" s="87">
        <f t="shared" si="1"/>
        <v>2054</v>
      </c>
      <c r="D40" s="196">
        <f>IFERROR(_xlfn.XLOOKUP($C40,'Travel Time Savings'!$C$6:$C$41,'Travel Time Savings'!$H$6:$H$41,0,0,1),0)</f>
        <v>0</v>
      </c>
      <c r="E40" s="246">
        <f>IFERROR(_xlfn.XLOOKUP($C40,'VOC Savings'!$C$6:$C$41,'VOC Savings'!$H$6:$H$41,0,0,1),0)</f>
        <v>0</v>
      </c>
      <c r="F40" s="196">
        <f>IFERROR(_xlfn.XLOOKUP($C40,'Air Quality'!$C$7:$C$41,'Air Quality'!$E$7:$E$41,0,0,1),0)</f>
        <v>0</v>
      </c>
      <c r="G40" s="192">
        <f>IFERROR(_xlfn.XLOOKUP($C40,'Air Quality'!$C$7:$C$41,'Air Quality'!$M$7:$M$41,0,0,1),0)</f>
        <v>0</v>
      </c>
      <c r="H40" s="246">
        <f>IFERROR(_xlfn.XLOOKUP($C40,'Air Quality'!$C$7:$C$41,'Air Quality'!$F$7:$F$41,0,0,1),0)</f>
        <v>0</v>
      </c>
      <c r="I40" s="196">
        <f>IFERROR(_xlfn.XLOOKUP($C40,'Safety Improvements'!$C$7:$C$37,'Safety Improvements'!$F$7:$F$37,0,0,1),0)</f>
        <v>0</v>
      </c>
      <c r="J40" s="246">
        <f>IFERROR(_xlfn.XLOOKUP($C40,'Safety Impacts Diversions'!$C$8:$C$37,'Safety Impacts Diversions'!$F$8:$F$37,0,0,1),0)</f>
        <v>0</v>
      </c>
      <c r="K40" s="196">
        <f>IFERROR(_xlfn.XLOOKUP($C40,'O&amp;M + Rehab'!$C$6:$C$41,'O&amp;M + Rehab'!$F$6:$F$41,0,0,1),0)</f>
        <v>0</v>
      </c>
      <c r="L40" s="192" cm="1">
        <f t="array" ref="L40">IFERROR(_xlfn.XLOOKUP($C40,C$9:$C$69,'Capital Cost + RCV'!#REF!,0,0,1),0)</f>
        <v>0</v>
      </c>
      <c r="M40" s="246">
        <f>IFERROR(_xlfn.XLOOKUP($C40,'Capital Cost + RCV'!$C$6:$C$65,'Capital Cost + RCV'!$F$6:$F$65,0,0,1),0)</f>
        <v>0</v>
      </c>
      <c r="N40" s="249">
        <f t="shared" si="0"/>
        <v>0</v>
      </c>
      <c r="O40" s="194">
        <f>IFERROR(SUM(D40,G40,I40:M40,E40)*(1+0.07)^-($C40-Assumptions!$D$7)+H40,0)</f>
        <v>0</v>
      </c>
    </row>
    <row r="41" spans="3:15" ht="15" customHeight="1" outlineLevel="1" x14ac:dyDescent="0.25">
      <c r="C41" s="87">
        <f t="shared" si="1"/>
        <v>2055</v>
      </c>
      <c r="D41" s="196">
        <f>IFERROR(_xlfn.XLOOKUP($C41,'Travel Time Savings'!$C$6:$C$41,'Travel Time Savings'!$H$6:$H$41,0,0,1),0)</f>
        <v>0</v>
      </c>
      <c r="E41" s="246">
        <f>IFERROR(_xlfn.XLOOKUP($C41,'VOC Savings'!$C$6:$C$41,'VOC Savings'!$H$6:$H$41,0,0,1),0)</f>
        <v>0</v>
      </c>
      <c r="F41" s="196">
        <f>IFERROR(_xlfn.XLOOKUP($C41,'Air Quality'!$C$7:$C$41,'Air Quality'!$E$7:$E$41,0,0,1),0)</f>
        <v>0</v>
      </c>
      <c r="G41" s="192">
        <f>IFERROR(_xlfn.XLOOKUP($C41,'Air Quality'!$C$7:$C$41,'Air Quality'!$M$7:$M$41,0,0,1),0)</f>
        <v>0</v>
      </c>
      <c r="H41" s="246">
        <f>IFERROR(_xlfn.XLOOKUP($C41,'Air Quality'!$C$7:$C$41,'Air Quality'!$F$7:$F$41,0,0,1),0)</f>
        <v>0</v>
      </c>
      <c r="I41" s="196">
        <f>IFERROR(_xlfn.XLOOKUP($C41,'Safety Improvements'!$C$7:$C$37,'Safety Improvements'!$F$7:$F$37,0,0,1),0)</f>
        <v>0</v>
      </c>
      <c r="J41" s="246">
        <f>IFERROR(_xlfn.XLOOKUP($C41,'Safety Impacts Diversions'!$C$8:$C$37,'Safety Impacts Diversions'!$F$8:$F$37,0,0,1),0)</f>
        <v>0</v>
      </c>
      <c r="K41" s="196">
        <f>IFERROR(_xlfn.XLOOKUP($C41,'O&amp;M + Rehab'!$C$6:$C$41,'O&amp;M + Rehab'!$F$6:$F$41,0,0,1),0)</f>
        <v>0</v>
      </c>
      <c r="L41" s="192" cm="1">
        <f t="array" ref="L41">IFERROR(_xlfn.XLOOKUP($C41,C$9:$C$69,'Capital Cost + RCV'!#REF!,0,0,1),0)</f>
        <v>0</v>
      </c>
      <c r="M41" s="246">
        <f>IFERROR(_xlfn.XLOOKUP($C41,'Capital Cost + RCV'!$C$6:$C$65,'Capital Cost + RCV'!$F$6:$F$65,0,0,1),0)</f>
        <v>0</v>
      </c>
      <c r="N41" s="249">
        <f t="shared" si="0"/>
        <v>0</v>
      </c>
      <c r="O41" s="194">
        <f>IFERROR(SUM(D41,G41,I41:M41,E41)*(1+0.07)^-($C41-Assumptions!$D$7)+H41,0)</f>
        <v>0</v>
      </c>
    </row>
    <row r="42" spans="3:15" ht="15" customHeight="1" outlineLevel="1" x14ac:dyDescent="0.25">
      <c r="C42" s="87">
        <f t="shared" si="1"/>
        <v>2056</v>
      </c>
      <c r="D42" s="196">
        <f>IFERROR(_xlfn.XLOOKUP($C42,'Travel Time Savings'!$C$6:$C$41,'Travel Time Savings'!$H$6:$H$41,0,0,1),0)</f>
        <v>0</v>
      </c>
      <c r="E42" s="246">
        <f>IFERROR(_xlfn.XLOOKUP($C42,'VOC Savings'!$C$6:$C$41,'VOC Savings'!$H$6:$H$41,0,0,1),0)</f>
        <v>0</v>
      </c>
      <c r="F42" s="196">
        <f>IFERROR(_xlfn.XLOOKUP($C42,'Air Quality'!$C$7:$C$41,'Air Quality'!$E$7:$E$41,0,0,1),0)</f>
        <v>0</v>
      </c>
      <c r="G42" s="192">
        <f>IFERROR(_xlfn.XLOOKUP($C42,'Air Quality'!$C$7:$C$41,'Air Quality'!$M$7:$M$41,0,0,1),0)</f>
        <v>0</v>
      </c>
      <c r="H42" s="246">
        <f>IFERROR(_xlfn.XLOOKUP($C42,'Air Quality'!$C$7:$C$41,'Air Quality'!$F$7:$F$41,0,0,1),0)</f>
        <v>0</v>
      </c>
      <c r="I42" s="196">
        <f>IFERROR(_xlfn.XLOOKUP($C42,'Safety Improvements'!$C$7:$C$37,'Safety Improvements'!$F$7:$F$37,0,0,1),0)</f>
        <v>0</v>
      </c>
      <c r="J42" s="246">
        <f>IFERROR(_xlfn.XLOOKUP($C42,'Safety Impacts Diversions'!$C$8:$C$37,'Safety Impacts Diversions'!$F$8:$F$37,0,0,1),0)</f>
        <v>0</v>
      </c>
      <c r="K42" s="196">
        <f>IFERROR(_xlfn.XLOOKUP($C42,'O&amp;M + Rehab'!$C$6:$C$41,'O&amp;M + Rehab'!$F$6:$F$41,0,0,1),0)</f>
        <v>0</v>
      </c>
      <c r="L42" s="192" cm="1">
        <f t="array" ref="L42">IFERROR(_xlfn.XLOOKUP($C42,C$9:$C$69,'Capital Cost + RCV'!#REF!,0,0,1),0)</f>
        <v>0</v>
      </c>
      <c r="M42" s="246">
        <f>IFERROR(_xlfn.XLOOKUP($C42,'Capital Cost + RCV'!$C$6:$C$65,'Capital Cost + RCV'!$F$6:$F$65,0,0,1),0)</f>
        <v>0</v>
      </c>
      <c r="N42" s="249">
        <f t="shared" si="0"/>
        <v>0</v>
      </c>
      <c r="O42" s="194">
        <f>IFERROR(SUM(D42,G42,I42:M42,E42)*(1+0.07)^-($C42-Assumptions!$D$7)+H42,0)</f>
        <v>0</v>
      </c>
    </row>
    <row r="43" spans="3:15" ht="15" customHeight="1" outlineLevel="1" x14ac:dyDescent="0.25">
      <c r="C43" s="87">
        <f t="shared" si="1"/>
        <v>2057</v>
      </c>
      <c r="D43" s="196">
        <f>IFERROR(_xlfn.XLOOKUP($C43,'Travel Time Savings'!$C$6:$C$41,'Travel Time Savings'!$H$6:$H$41,0,0,1),0)</f>
        <v>0</v>
      </c>
      <c r="E43" s="246">
        <f>IFERROR(_xlfn.XLOOKUP($C43,'VOC Savings'!$C$6:$C$41,'VOC Savings'!$H$6:$H$41,0,0,1),0)</f>
        <v>0</v>
      </c>
      <c r="F43" s="196">
        <f>IFERROR(_xlfn.XLOOKUP($C43,'Air Quality'!$C$7:$C$41,'Air Quality'!$E$7:$E$41,0,0,1),0)</f>
        <v>0</v>
      </c>
      <c r="G43" s="192">
        <f>IFERROR(_xlfn.XLOOKUP($C43,'Air Quality'!$C$7:$C$41,'Air Quality'!$M$7:$M$41,0,0,1),0)</f>
        <v>0</v>
      </c>
      <c r="H43" s="246">
        <f>IFERROR(_xlfn.XLOOKUP($C43,'Air Quality'!$C$7:$C$41,'Air Quality'!$F$7:$F$41,0,0,1),0)</f>
        <v>0</v>
      </c>
      <c r="I43" s="196">
        <f>IFERROR(_xlfn.XLOOKUP($C43,'Safety Improvements'!$C$7:$C$37,'Safety Improvements'!$F$7:$F$37,0,0,1),0)</f>
        <v>0</v>
      </c>
      <c r="J43" s="246">
        <f>IFERROR(_xlfn.XLOOKUP($C43,'Safety Impacts Diversions'!$C$8:$C$37,'Safety Impacts Diversions'!$F$8:$F$37,0,0,1),0)</f>
        <v>0</v>
      </c>
      <c r="K43" s="196">
        <f>IFERROR(_xlfn.XLOOKUP($C43,'O&amp;M + Rehab'!$C$6:$C$41,'O&amp;M + Rehab'!$F$6:$F$41,0,0,1),0)</f>
        <v>0</v>
      </c>
      <c r="L43" s="192" cm="1">
        <f t="array" ref="L43">IFERROR(_xlfn.XLOOKUP($C43,C$9:$C$69,'Capital Cost + RCV'!#REF!,0,0,1),0)</f>
        <v>0</v>
      </c>
      <c r="M43" s="246">
        <f>IFERROR(_xlfn.XLOOKUP($C43,'Capital Cost + RCV'!$C$6:$C$65,'Capital Cost + RCV'!$F$6:$F$65,0,0,1),0)</f>
        <v>0</v>
      </c>
      <c r="N43" s="249">
        <f t="shared" si="0"/>
        <v>0</v>
      </c>
      <c r="O43" s="194">
        <f>IFERROR(SUM(D43,G43,I43:M43,E43)*(1+0.07)^-($C43-Assumptions!$D$7)+H43,0)</f>
        <v>0</v>
      </c>
    </row>
    <row r="44" spans="3:15" ht="15" customHeight="1" outlineLevel="1" x14ac:dyDescent="0.25">
      <c r="C44" s="87">
        <f t="shared" si="1"/>
        <v>2058</v>
      </c>
      <c r="D44" s="196">
        <f>IFERROR(_xlfn.XLOOKUP($C44,'Travel Time Savings'!$C$6:$C$41,'Travel Time Savings'!$H$6:$H$41,0,0,1),0)</f>
        <v>0</v>
      </c>
      <c r="E44" s="246">
        <f>IFERROR(_xlfn.XLOOKUP($C44,'VOC Savings'!$C$6:$C$41,'VOC Savings'!$H$6:$H$41,0,0,1),0)</f>
        <v>0</v>
      </c>
      <c r="F44" s="196">
        <f>IFERROR(_xlfn.XLOOKUP($C44,'Air Quality'!$C$7:$C$41,'Air Quality'!$E$7:$E$41,0,0,1),0)</f>
        <v>0</v>
      </c>
      <c r="G44" s="192">
        <f>IFERROR(_xlfn.XLOOKUP($C44,'Air Quality'!$C$7:$C$41,'Air Quality'!$M$7:$M$41,0,0,1),0)</f>
        <v>0</v>
      </c>
      <c r="H44" s="246">
        <f>IFERROR(_xlfn.XLOOKUP($C44,'Air Quality'!$C$7:$C$41,'Air Quality'!$F$7:$F$41,0,0,1),0)</f>
        <v>0</v>
      </c>
      <c r="I44" s="196">
        <f>IFERROR(_xlfn.XLOOKUP($C44,'Safety Improvements'!$C$7:$C$37,'Safety Improvements'!$F$7:$F$37,0,0,1),0)</f>
        <v>0</v>
      </c>
      <c r="J44" s="246">
        <f>IFERROR(_xlfn.XLOOKUP($C44,'Safety Impacts Diversions'!$C$8:$C$37,'Safety Impacts Diversions'!$F$8:$F$37,0,0,1),0)</f>
        <v>0</v>
      </c>
      <c r="K44" s="196">
        <f>IFERROR(_xlfn.XLOOKUP($C44,'O&amp;M + Rehab'!$C$6:$C$41,'O&amp;M + Rehab'!$F$6:$F$41,0,0,1),0)</f>
        <v>0</v>
      </c>
      <c r="L44" s="192" cm="1">
        <f t="array" ref="L44">IFERROR(_xlfn.XLOOKUP($C44,C$9:$C$69,'Capital Cost + RCV'!#REF!,0,0,1),0)</f>
        <v>0</v>
      </c>
      <c r="M44" s="246">
        <f>IFERROR(_xlfn.XLOOKUP($C44,'Capital Cost + RCV'!$C$6:$C$65,'Capital Cost + RCV'!$F$6:$F$65,0,0,1),0)</f>
        <v>0</v>
      </c>
      <c r="N44" s="249">
        <f t="shared" si="0"/>
        <v>0</v>
      </c>
      <c r="O44" s="194">
        <f>IFERROR(SUM(D44,G44,I44:M44,E44)*(1+0.07)^-($C44-Assumptions!$D$7)+H44,0)</f>
        <v>0</v>
      </c>
    </row>
    <row r="45" spans="3:15" ht="15" customHeight="1" outlineLevel="1" x14ac:dyDescent="0.25">
      <c r="C45" s="87">
        <f t="shared" si="1"/>
        <v>2059</v>
      </c>
      <c r="D45" s="196">
        <f>IFERROR(_xlfn.XLOOKUP($C45,'Travel Time Savings'!$C$6:$C$41,'Travel Time Savings'!$H$6:$H$41,0,0,1),0)</f>
        <v>0</v>
      </c>
      <c r="E45" s="246">
        <f>IFERROR(_xlfn.XLOOKUP($C45,'VOC Savings'!$C$6:$C$41,'VOC Savings'!$H$6:$H$41,0,0,1),0)</f>
        <v>0</v>
      </c>
      <c r="F45" s="196">
        <f>IFERROR(_xlfn.XLOOKUP($C45,'Air Quality'!$C$7:$C$41,'Air Quality'!$E$7:$E$41,0,0,1),0)</f>
        <v>0</v>
      </c>
      <c r="G45" s="192">
        <f>IFERROR(_xlfn.XLOOKUP($C45,'Air Quality'!$C$7:$C$41,'Air Quality'!$M$7:$M$41,0,0,1),0)</f>
        <v>0</v>
      </c>
      <c r="H45" s="246">
        <f>IFERROR(_xlfn.XLOOKUP($C45,'Air Quality'!$C$7:$C$41,'Air Quality'!$F$7:$F$41,0,0,1),0)</f>
        <v>0</v>
      </c>
      <c r="I45" s="196">
        <f>IFERROR(_xlfn.XLOOKUP($C45,'Safety Improvements'!$C$7:$C$37,'Safety Improvements'!$F$7:$F$37,0,0,1),0)</f>
        <v>0</v>
      </c>
      <c r="J45" s="246">
        <f>IFERROR(_xlfn.XLOOKUP($C45,'Safety Impacts Diversions'!$C$8:$C$37,'Safety Impacts Diversions'!$F$8:$F$37,0,0,1),0)</f>
        <v>0</v>
      </c>
      <c r="K45" s="196">
        <f>IFERROR(_xlfn.XLOOKUP($C45,'O&amp;M + Rehab'!$C$6:$C$41,'O&amp;M + Rehab'!$F$6:$F$41,0,0,1),0)</f>
        <v>0</v>
      </c>
      <c r="L45" s="192" cm="1">
        <f t="array" ref="L45">IFERROR(_xlfn.XLOOKUP($C45,C$9:$C$69,'Capital Cost + RCV'!#REF!,0,0,1),0)</f>
        <v>0</v>
      </c>
      <c r="M45" s="246">
        <f>IFERROR(_xlfn.XLOOKUP($C45,'Capital Cost + RCV'!$C$6:$C$65,'Capital Cost + RCV'!$F$6:$F$65,0,0,1),0)</f>
        <v>0</v>
      </c>
      <c r="N45" s="249">
        <f t="shared" si="0"/>
        <v>0</v>
      </c>
      <c r="O45" s="194">
        <f>IFERROR(SUM(D45,G45,I45:M45,E45)*(1+0.07)^-($C45-Assumptions!$D$7)+H45,0)</f>
        <v>0</v>
      </c>
    </row>
    <row r="46" spans="3:15" ht="15" customHeight="1" outlineLevel="1" x14ac:dyDescent="0.25">
      <c r="C46" s="87">
        <f t="shared" si="1"/>
        <v>2060</v>
      </c>
      <c r="D46" s="196">
        <f>IFERROR(_xlfn.XLOOKUP($C46,'Travel Time Savings'!$C$6:$C$41,'Travel Time Savings'!$H$6:$H$41,0,0,1),0)</f>
        <v>0</v>
      </c>
      <c r="E46" s="246">
        <f>IFERROR(_xlfn.XLOOKUP($C46,'VOC Savings'!$C$6:$C$41,'VOC Savings'!$H$6:$H$41,0,0,1),0)</f>
        <v>0</v>
      </c>
      <c r="F46" s="196">
        <f>IFERROR(_xlfn.XLOOKUP($C46,'Air Quality'!$C$7:$C$41,'Air Quality'!$E$7:$E$41,0,0,1),0)</f>
        <v>0</v>
      </c>
      <c r="G46" s="192">
        <f>IFERROR(_xlfn.XLOOKUP($C46,'Air Quality'!$C$7:$C$41,'Air Quality'!$M$7:$M$41,0,0,1),0)</f>
        <v>0</v>
      </c>
      <c r="H46" s="246">
        <f>IFERROR(_xlfn.XLOOKUP($C46,'Air Quality'!$C$7:$C$41,'Air Quality'!$F$7:$F$41,0,0,1),0)</f>
        <v>0</v>
      </c>
      <c r="I46" s="196">
        <f>IFERROR(_xlfn.XLOOKUP($C46,'Safety Improvements'!$C$7:$C$37,'Safety Improvements'!$F$7:$F$37,0,0,1),0)</f>
        <v>0</v>
      </c>
      <c r="J46" s="246">
        <f>IFERROR(_xlfn.XLOOKUP($C46,'Safety Impacts Diversions'!$C$8:$C$37,'Safety Impacts Diversions'!$F$8:$F$37,0,0,1),0)</f>
        <v>0</v>
      </c>
      <c r="K46" s="196">
        <f>IFERROR(_xlfn.XLOOKUP($C46,'O&amp;M + Rehab'!$C$6:$C$41,'O&amp;M + Rehab'!$F$6:$F$41,0,0,1),0)</f>
        <v>0</v>
      </c>
      <c r="L46" s="192" cm="1">
        <f t="array" ref="L46">IFERROR(_xlfn.XLOOKUP($C46,C$9:$C$69,'Capital Cost + RCV'!#REF!,0,0,1),0)</f>
        <v>0</v>
      </c>
      <c r="M46" s="246">
        <f>IFERROR(_xlfn.XLOOKUP($C46,'Capital Cost + RCV'!$C$6:$C$65,'Capital Cost + RCV'!$F$6:$F$65,0,0,1),0)</f>
        <v>0</v>
      </c>
      <c r="N46" s="249">
        <f t="shared" si="0"/>
        <v>0</v>
      </c>
      <c r="O46" s="194">
        <f>IFERROR(SUM(D46,G46,I46:M46,E46)*(1+0.07)^-($C46-Assumptions!$D$7)+H46,0)</f>
        <v>0</v>
      </c>
    </row>
    <row r="47" spans="3:15" ht="15" customHeight="1" outlineLevel="1" x14ac:dyDescent="0.25">
      <c r="C47" s="87">
        <f t="shared" si="1"/>
        <v>2061</v>
      </c>
      <c r="D47" s="196">
        <f>IFERROR(_xlfn.XLOOKUP($C47,'Travel Time Savings'!$C$6:$C$41,'Travel Time Savings'!$H$6:$H$41,0,0,1),0)</f>
        <v>0</v>
      </c>
      <c r="E47" s="246">
        <f>IFERROR(_xlfn.XLOOKUP($C47,'VOC Savings'!$C$6:$C$41,'VOC Savings'!$H$6:$H$41,0,0,1),0)</f>
        <v>0</v>
      </c>
      <c r="F47" s="196">
        <f>IFERROR(_xlfn.XLOOKUP($C47,'Air Quality'!$C$7:$C$41,'Air Quality'!$E$7:$E$41,0,0,1),0)</f>
        <v>0</v>
      </c>
      <c r="G47" s="192">
        <f>IFERROR(_xlfn.XLOOKUP($C47,'Air Quality'!$C$7:$C$41,'Air Quality'!$M$7:$M$41,0,0,1),0)</f>
        <v>0</v>
      </c>
      <c r="H47" s="246">
        <f>IFERROR(_xlfn.XLOOKUP($C47,'Air Quality'!$C$7:$C$41,'Air Quality'!$F$7:$F$41,0,0,1),0)</f>
        <v>0</v>
      </c>
      <c r="I47" s="196">
        <f>IFERROR(_xlfn.XLOOKUP($C47,'Safety Improvements'!$C$7:$C$37,'Safety Improvements'!$F$7:$F$37,0,0,1),0)</f>
        <v>0</v>
      </c>
      <c r="J47" s="246">
        <f>IFERROR(_xlfn.XLOOKUP($C47,'Safety Impacts Diversions'!$C$8:$C$37,'Safety Impacts Diversions'!$F$8:$F$37,0,0,1),0)</f>
        <v>0</v>
      </c>
      <c r="K47" s="196">
        <f>IFERROR(_xlfn.XLOOKUP($C47,'O&amp;M + Rehab'!$C$6:$C$41,'O&amp;M + Rehab'!$F$6:$F$41,0,0,1),0)</f>
        <v>0</v>
      </c>
      <c r="L47" s="192" cm="1">
        <f t="array" ref="L47">IFERROR(_xlfn.XLOOKUP($C47,C$9:$C$69,'Capital Cost + RCV'!#REF!,0,0,1),0)</f>
        <v>0</v>
      </c>
      <c r="M47" s="246">
        <f>IFERROR(_xlfn.XLOOKUP($C47,'Capital Cost + RCV'!$C$6:$C$65,'Capital Cost + RCV'!$F$6:$F$65,0,0,1),0)</f>
        <v>0</v>
      </c>
      <c r="N47" s="249">
        <f t="shared" si="0"/>
        <v>0</v>
      </c>
      <c r="O47" s="194">
        <f>IFERROR(SUM(D47,G47,I47:M47,E47)*(1+0.07)^-($C47-Assumptions!$D$7)+H47,0)</f>
        <v>0</v>
      </c>
    </row>
    <row r="48" spans="3:15" ht="15" customHeight="1" outlineLevel="1" x14ac:dyDescent="0.25">
      <c r="C48" s="87">
        <f t="shared" si="1"/>
        <v>2062</v>
      </c>
      <c r="D48" s="196">
        <f>IFERROR(_xlfn.XLOOKUP($C48,'Travel Time Savings'!$C$6:$C$41,'Travel Time Savings'!$H$6:$H$41,0,0,1),0)</f>
        <v>0</v>
      </c>
      <c r="E48" s="246">
        <f>IFERROR(_xlfn.XLOOKUP($C48,'VOC Savings'!$C$6:$C$41,'VOC Savings'!$H$6:$H$41,0,0,1),0)</f>
        <v>0</v>
      </c>
      <c r="F48" s="196">
        <f>IFERROR(_xlfn.XLOOKUP($C48,'Air Quality'!$C$7:$C$41,'Air Quality'!$E$7:$E$41,0,0,1),0)</f>
        <v>0</v>
      </c>
      <c r="G48" s="192">
        <f>IFERROR(_xlfn.XLOOKUP($C48,'Air Quality'!$C$7:$C$41,'Air Quality'!$M$7:$M$41,0,0,1),0)</f>
        <v>0</v>
      </c>
      <c r="H48" s="246">
        <f>IFERROR(_xlfn.XLOOKUP($C48,'Air Quality'!$C$7:$C$41,'Air Quality'!$F$7:$F$41,0,0,1),0)</f>
        <v>0</v>
      </c>
      <c r="I48" s="196">
        <f>IFERROR(_xlfn.XLOOKUP($C48,'Safety Improvements'!$C$7:$C$37,'Safety Improvements'!$F$7:$F$37,0,0,1),0)</f>
        <v>0</v>
      </c>
      <c r="J48" s="246">
        <f>IFERROR(_xlfn.XLOOKUP($C48,'Safety Impacts Diversions'!$C$8:$C$37,'Safety Impacts Diversions'!$F$8:$F$37,0,0,1),0)</f>
        <v>0</v>
      </c>
      <c r="K48" s="196">
        <f>IFERROR(_xlfn.XLOOKUP($C48,'O&amp;M + Rehab'!$C$6:$C$41,'O&amp;M + Rehab'!$F$6:$F$41,0,0,1),0)</f>
        <v>0</v>
      </c>
      <c r="L48" s="192" cm="1">
        <f t="array" ref="L48">IFERROR(_xlfn.XLOOKUP($C48,C$9:$C$69,'Capital Cost + RCV'!#REF!,0,0,1),0)</f>
        <v>0</v>
      </c>
      <c r="M48" s="246">
        <f>IFERROR(_xlfn.XLOOKUP($C48,'Capital Cost + RCV'!$C$6:$C$65,'Capital Cost + RCV'!$F$6:$F$65,0,0,1),0)</f>
        <v>0</v>
      </c>
      <c r="N48" s="249">
        <f t="shared" si="0"/>
        <v>0</v>
      </c>
      <c r="O48" s="194">
        <f>IFERROR(SUM(D48,G48,I48:M48,E48)*(1+0.07)^-($C48-Assumptions!$D$7)+H48,0)</f>
        <v>0</v>
      </c>
    </row>
    <row r="49" spans="3:15" ht="15" customHeight="1" outlineLevel="1" x14ac:dyDescent="0.25">
      <c r="C49" s="87">
        <f t="shared" si="1"/>
        <v>2063</v>
      </c>
      <c r="D49" s="196">
        <f>IFERROR(_xlfn.XLOOKUP($C49,'Travel Time Savings'!$C$6:$C$41,'Travel Time Savings'!$H$6:$H$41,0,0,1),0)</f>
        <v>0</v>
      </c>
      <c r="E49" s="246">
        <f>IFERROR(_xlfn.XLOOKUP($C49,'VOC Savings'!$C$6:$C$41,'VOC Savings'!$H$6:$H$41,0,0,1),0)</f>
        <v>0</v>
      </c>
      <c r="F49" s="196">
        <f>IFERROR(_xlfn.XLOOKUP($C49,'Air Quality'!$C$7:$C$41,'Air Quality'!$E$7:$E$41,0,0,1),0)</f>
        <v>0</v>
      </c>
      <c r="G49" s="192">
        <f>IFERROR(_xlfn.XLOOKUP($C49,'Air Quality'!$C$7:$C$41,'Air Quality'!$M$7:$M$41,0,0,1),0)</f>
        <v>0</v>
      </c>
      <c r="H49" s="246">
        <f>IFERROR(_xlfn.XLOOKUP($C49,'Air Quality'!$C$7:$C$41,'Air Quality'!$F$7:$F$41,0,0,1),0)</f>
        <v>0</v>
      </c>
      <c r="I49" s="196">
        <f>IFERROR(_xlfn.XLOOKUP($C49,'Safety Improvements'!$C$7:$C$37,'Safety Improvements'!$F$7:$F$37,0,0,1),0)</f>
        <v>0</v>
      </c>
      <c r="J49" s="246">
        <f>IFERROR(_xlfn.XLOOKUP($C49,'Safety Impacts Diversions'!$C$8:$C$37,'Safety Impacts Diversions'!$F$8:$F$37,0,0,1),0)</f>
        <v>0</v>
      </c>
      <c r="K49" s="196">
        <f>IFERROR(_xlfn.XLOOKUP($C49,'O&amp;M + Rehab'!$C$6:$C$41,'O&amp;M + Rehab'!$F$6:$F$41,0,0,1),0)</f>
        <v>0</v>
      </c>
      <c r="L49" s="192" cm="1">
        <f t="array" ref="L49">IFERROR(_xlfn.XLOOKUP($C49,C$9:$C$69,'Capital Cost + RCV'!#REF!,0,0,1),0)</f>
        <v>0</v>
      </c>
      <c r="M49" s="246">
        <f>IFERROR(_xlfn.XLOOKUP($C49,'Capital Cost + RCV'!$C$6:$C$65,'Capital Cost + RCV'!$F$6:$F$65,0,0,1),0)</f>
        <v>0</v>
      </c>
      <c r="N49" s="249">
        <f t="shared" si="0"/>
        <v>0</v>
      </c>
      <c r="O49" s="194">
        <f>IFERROR(SUM(D49,G49,I49:M49,E49)*(1+0.07)^-($C49-Assumptions!$D$7)+H49,0)</f>
        <v>0</v>
      </c>
    </row>
    <row r="50" spans="3:15" ht="15" customHeight="1" outlineLevel="1" x14ac:dyDescent="0.25">
      <c r="C50" s="87">
        <f t="shared" si="1"/>
        <v>2064</v>
      </c>
      <c r="D50" s="196">
        <f>IFERROR(_xlfn.XLOOKUP($C50,'Travel Time Savings'!$C$6:$C$41,'Travel Time Savings'!$H$6:$H$41,0,0,1),0)</f>
        <v>0</v>
      </c>
      <c r="E50" s="246">
        <f>IFERROR(_xlfn.XLOOKUP($C50,'VOC Savings'!$C$6:$C$41,'VOC Savings'!$H$6:$H$41,0,0,1),0)</f>
        <v>0</v>
      </c>
      <c r="F50" s="196">
        <f>IFERROR(_xlfn.XLOOKUP($C50,'Air Quality'!$C$7:$C$41,'Air Quality'!$E$7:$E$41,0,0,1),0)</f>
        <v>0</v>
      </c>
      <c r="G50" s="192">
        <f>IFERROR(_xlfn.XLOOKUP($C50,'Air Quality'!$C$7:$C$41,'Air Quality'!$M$7:$M$41,0,0,1),0)</f>
        <v>0</v>
      </c>
      <c r="H50" s="246">
        <f>IFERROR(_xlfn.XLOOKUP($C50,'Air Quality'!$C$7:$C$41,'Air Quality'!$F$7:$F$41,0,0,1),0)</f>
        <v>0</v>
      </c>
      <c r="I50" s="196">
        <f>IFERROR(_xlfn.XLOOKUP($C50,'Safety Improvements'!$C$7:$C$37,'Safety Improvements'!$F$7:$F$37,0,0,1),0)</f>
        <v>0</v>
      </c>
      <c r="J50" s="246">
        <f>IFERROR(_xlfn.XLOOKUP($C50,'Safety Impacts Diversions'!$C$8:$C$37,'Safety Impacts Diversions'!$F$8:$F$37,0,0,1),0)</f>
        <v>0</v>
      </c>
      <c r="K50" s="196">
        <f>IFERROR(_xlfn.XLOOKUP($C50,'O&amp;M + Rehab'!$C$6:$C$41,'O&amp;M + Rehab'!$F$6:$F$41,0,0,1),0)</f>
        <v>0</v>
      </c>
      <c r="L50" s="192" cm="1">
        <f t="array" ref="L50">IFERROR(_xlfn.XLOOKUP($C50,C$9:$C$69,'Capital Cost + RCV'!#REF!,0,0,1),0)</f>
        <v>0</v>
      </c>
      <c r="M50" s="246">
        <f>IFERROR(_xlfn.XLOOKUP($C50,'Capital Cost + RCV'!$C$6:$C$65,'Capital Cost + RCV'!$F$6:$F$65,0,0,1),0)</f>
        <v>0</v>
      </c>
      <c r="N50" s="249">
        <f t="shared" si="0"/>
        <v>0</v>
      </c>
      <c r="O50" s="194">
        <f>IFERROR(SUM(D50,G50,I50:M50,E50)*(1+0.07)^-($C50-Assumptions!$D$7)+H50,0)</f>
        <v>0</v>
      </c>
    </row>
    <row r="51" spans="3:15" ht="15" customHeight="1" outlineLevel="1" x14ac:dyDescent="0.25">
      <c r="C51" s="87">
        <f t="shared" si="1"/>
        <v>2065</v>
      </c>
      <c r="D51" s="196">
        <f>IFERROR(_xlfn.XLOOKUP($C51,'Travel Time Savings'!$C$6:$C$41,'Travel Time Savings'!$H$6:$H$41,0,0,1),0)</f>
        <v>0</v>
      </c>
      <c r="E51" s="246">
        <f>IFERROR(_xlfn.XLOOKUP($C51,'VOC Savings'!$C$6:$C$41,'VOC Savings'!$H$6:$H$41,0,0,1),0)</f>
        <v>0</v>
      </c>
      <c r="F51" s="196">
        <f>IFERROR(_xlfn.XLOOKUP($C51,'Air Quality'!$C$7:$C$41,'Air Quality'!$E$7:$E$41,0,0,1),0)</f>
        <v>0</v>
      </c>
      <c r="G51" s="192">
        <f>IFERROR(_xlfn.XLOOKUP($C51,'Air Quality'!$C$7:$C$41,'Air Quality'!$M$7:$M$41,0,0,1),0)</f>
        <v>0</v>
      </c>
      <c r="H51" s="246">
        <f>IFERROR(_xlfn.XLOOKUP($C51,'Air Quality'!$C$7:$C$41,'Air Quality'!$F$7:$F$41,0,0,1),0)</f>
        <v>0</v>
      </c>
      <c r="I51" s="196">
        <f>IFERROR(_xlfn.XLOOKUP($C51,'Safety Improvements'!$C$7:$C$37,'Safety Improvements'!$F$7:$F$37,0,0,1),0)</f>
        <v>0</v>
      </c>
      <c r="J51" s="246">
        <f>IFERROR(_xlfn.XLOOKUP($C51,'Safety Impacts Diversions'!$C$8:$C$37,'Safety Impacts Diversions'!$F$8:$F$37,0,0,1),0)</f>
        <v>0</v>
      </c>
      <c r="K51" s="196">
        <f>IFERROR(_xlfn.XLOOKUP($C51,'O&amp;M + Rehab'!$C$6:$C$41,'O&amp;M + Rehab'!$F$6:$F$41,0,0,1),0)</f>
        <v>0</v>
      </c>
      <c r="L51" s="192" cm="1">
        <f t="array" ref="L51">IFERROR(_xlfn.XLOOKUP($C51,C$9:$C$69,'Capital Cost + RCV'!#REF!,0,0,1),0)</f>
        <v>0</v>
      </c>
      <c r="M51" s="246">
        <f>IFERROR(_xlfn.XLOOKUP($C51,'Capital Cost + RCV'!$C$6:$C$65,'Capital Cost + RCV'!$F$6:$F$65,0,0,1),0)</f>
        <v>0</v>
      </c>
      <c r="N51" s="249">
        <f t="shared" si="0"/>
        <v>0</v>
      </c>
      <c r="O51" s="194">
        <f>IFERROR(SUM(D51,G51,I51:M51,E51)*(1+0.07)^-($C51-Assumptions!$D$7)+H51,0)</f>
        <v>0</v>
      </c>
    </row>
    <row r="52" spans="3:15" ht="15" customHeight="1" outlineLevel="1" x14ac:dyDescent="0.25">
      <c r="C52" s="87">
        <f t="shared" si="1"/>
        <v>2066</v>
      </c>
      <c r="D52" s="196">
        <f>IFERROR(_xlfn.XLOOKUP($C52,'Travel Time Savings'!$C$6:$C$41,'Travel Time Savings'!$H$6:$H$41,0,0,1),0)</f>
        <v>0</v>
      </c>
      <c r="E52" s="246">
        <f>IFERROR(_xlfn.XLOOKUP($C52,'VOC Savings'!$C$6:$C$41,'VOC Savings'!$H$6:$H$41,0,0,1),0)</f>
        <v>0</v>
      </c>
      <c r="F52" s="196">
        <f>IFERROR(_xlfn.XLOOKUP($C52,'Air Quality'!$C$7:$C$41,'Air Quality'!$E$7:$E$41,0,0,1),0)</f>
        <v>0</v>
      </c>
      <c r="G52" s="192">
        <f>IFERROR(_xlfn.XLOOKUP($C52,'Air Quality'!$C$7:$C$41,'Air Quality'!$M$7:$M$41,0,0,1),0)</f>
        <v>0</v>
      </c>
      <c r="H52" s="246">
        <f>IFERROR(_xlfn.XLOOKUP($C52,'Air Quality'!$C$7:$C$41,'Air Quality'!$F$7:$F$41,0,0,1),0)</f>
        <v>0</v>
      </c>
      <c r="I52" s="196">
        <f>IFERROR(_xlfn.XLOOKUP($C52,'Safety Improvements'!$C$7:$C$37,'Safety Improvements'!$F$7:$F$37,0,0,1),0)</f>
        <v>0</v>
      </c>
      <c r="J52" s="246">
        <f>IFERROR(_xlfn.XLOOKUP($C52,'Safety Impacts Diversions'!$C$8:$C$37,'Safety Impacts Diversions'!$F$8:$F$37,0,0,1),0)</f>
        <v>0</v>
      </c>
      <c r="K52" s="196">
        <f>IFERROR(_xlfn.XLOOKUP($C52,'O&amp;M + Rehab'!$C$6:$C$41,'O&amp;M + Rehab'!$F$6:$F$41,0,0,1),0)</f>
        <v>0</v>
      </c>
      <c r="L52" s="192" cm="1">
        <f t="array" ref="L52">IFERROR(_xlfn.XLOOKUP($C52,C$9:$C$69,'Capital Cost + RCV'!#REF!,0,0,1),0)</f>
        <v>0</v>
      </c>
      <c r="M52" s="246">
        <f>IFERROR(_xlfn.XLOOKUP($C52,'Capital Cost + RCV'!$C$6:$C$65,'Capital Cost + RCV'!$F$6:$F$65,0,0,1),0)</f>
        <v>0</v>
      </c>
      <c r="N52" s="249">
        <f t="shared" si="0"/>
        <v>0</v>
      </c>
      <c r="O52" s="194">
        <f>IFERROR(SUM(D52,G52,I52:M52,E52)*(1+0.07)^-($C52-Assumptions!$D$7)+H52,0)</f>
        <v>0</v>
      </c>
    </row>
    <row r="53" spans="3:15" ht="15" customHeight="1" outlineLevel="1" x14ac:dyDescent="0.25">
      <c r="C53" s="87">
        <f t="shared" si="1"/>
        <v>2067</v>
      </c>
      <c r="D53" s="196">
        <f>IFERROR(_xlfn.XLOOKUP($C53,'Travel Time Savings'!$C$6:$C$41,'Travel Time Savings'!$H$6:$H$41,0,0,1),0)</f>
        <v>0</v>
      </c>
      <c r="E53" s="246">
        <f>IFERROR(_xlfn.XLOOKUP($C53,'VOC Savings'!$C$6:$C$41,'VOC Savings'!$H$6:$H$41,0,0,1),0)</f>
        <v>0</v>
      </c>
      <c r="F53" s="196">
        <f>IFERROR(_xlfn.XLOOKUP($C53,'Air Quality'!$C$7:$C$41,'Air Quality'!$E$7:$E$41,0,0,1),0)</f>
        <v>0</v>
      </c>
      <c r="G53" s="192">
        <f>IFERROR(_xlfn.XLOOKUP($C53,'Air Quality'!$C$7:$C$41,'Air Quality'!$M$7:$M$41,0,0,1),0)</f>
        <v>0</v>
      </c>
      <c r="H53" s="246">
        <f>IFERROR(_xlfn.XLOOKUP($C53,'Air Quality'!$C$7:$C$41,'Air Quality'!$F$7:$F$41,0,0,1),0)</f>
        <v>0</v>
      </c>
      <c r="I53" s="196">
        <f>IFERROR(_xlfn.XLOOKUP($C53,'Safety Improvements'!$C$7:$C$37,'Safety Improvements'!$F$7:$F$37,0,0,1),0)</f>
        <v>0</v>
      </c>
      <c r="J53" s="246">
        <f>IFERROR(_xlfn.XLOOKUP($C53,'Safety Impacts Diversions'!$C$8:$C$37,'Safety Impacts Diversions'!$F$8:$F$37,0,0,1),0)</f>
        <v>0</v>
      </c>
      <c r="K53" s="196">
        <f>IFERROR(_xlfn.XLOOKUP($C53,'O&amp;M + Rehab'!$C$6:$C$41,'O&amp;M + Rehab'!$F$6:$F$41,0,0,1),0)</f>
        <v>0</v>
      </c>
      <c r="L53" s="192" cm="1">
        <f t="array" ref="L53">IFERROR(_xlfn.XLOOKUP($C53,C$9:$C$69,'Capital Cost + RCV'!#REF!,0,0,1),0)</f>
        <v>0</v>
      </c>
      <c r="M53" s="246">
        <f>IFERROR(_xlfn.XLOOKUP($C53,'Capital Cost + RCV'!$C$6:$C$65,'Capital Cost + RCV'!$F$6:$F$65,0,0,1),0)</f>
        <v>0</v>
      </c>
      <c r="N53" s="249">
        <f t="shared" si="0"/>
        <v>0</v>
      </c>
      <c r="O53" s="194">
        <f>IFERROR(SUM(D53,G53,I53:M53,E53)*(1+0.07)^-($C53-Assumptions!$D$7)+H53,0)</f>
        <v>0</v>
      </c>
    </row>
    <row r="54" spans="3:15" ht="15" customHeight="1" outlineLevel="1" x14ac:dyDescent="0.25">
      <c r="C54" s="87">
        <f t="shared" si="1"/>
        <v>2068</v>
      </c>
      <c r="D54" s="196">
        <f>IFERROR(_xlfn.XLOOKUP($C54,'Travel Time Savings'!$C$6:$C$41,'Travel Time Savings'!$H$6:$H$41,0,0,1),0)</f>
        <v>0</v>
      </c>
      <c r="E54" s="246">
        <f>IFERROR(_xlfn.XLOOKUP($C54,'VOC Savings'!$C$6:$C$41,'VOC Savings'!$H$6:$H$41,0,0,1),0)</f>
        <v>0</v>
      </c>
      <c r="F54" s="196">
        <f>IFERROR(_xlfn.XLOOKUP($C54,'Air Quality'!$C$7:$C$41,'Air Quality'!$E$7:$E$41,0,0,1),0)</f>
        <v>0</v>
      </c>
      <c r="G54" s="192">
        <f>IFERROR(_xlfn.XLOOKUP($C54,'Air Quality'!$C$7:$C$41,'Air Quality'!$M$7:$M$41,0,0,1),0)</f>
        <v>0</v>
      </c>
      <c r="H54" s="246">
        <f>IFERROR(_xlfn.XLOOKUP($C54,'Air Quality'!$C$7:$C$41,'Air Quality'!$F$7:$F$41,0,0,1),0)</f>
        <v>0</v>
      </c>
      <c r="I54" s="196">
        <f>IFERROR(_xlfn.XLOOKUP($C54,'Safety Improvements'!$C$7:$C$37,'Safety Improvements'!$F$7:$F$37,0,0,1),0)</f>
        <v>0</v>
      </c>
      <c r="J54" s="246">
        <f>IFERROR(_xlfn.XLOOKUP($C54,'Safety Impacts Diversions'!$C$8:$C$37,'Safety Impacts Diversions'!$F$8:$F$37,0,0,1),0)</f>
        <v>0</v>
      </c>
      <c r="K54" s="196">
        <f>IFERROR(_xlfn.XLOOKUP($C54,'O&amp;M + Rehab'!$C$6:$C$41,'O&amp;M + Rehab'!$F$6:$F$41,0,0,1),0)</f>
        <v>0</v>
      </c>
      <c r="L54" s="192" cm="1">
        <f t="array" ref="L54">IFERROR(_xlfn.XLOOKUP($C54,C$9:$C$69,'Capital Cost + RCV'!#REF!,0,0,1),0)</f>
        <v>0</v>
      </c>
      <c r="M54" s="246">
        <f>IFERROR(_xlfn.XLOOKUP($C54,'Capital Cost + RCV'!$C$6:$C$65,'Capital Cost + RCV'!$F$6:$F$65,0,0,1),0)</f>
        <v>0</v>
      </c>
      <c r="N54" s="249">
        <f t="shared" si="0"/>
        <v>0</v>
      </c>
      <c r="O54" s="194">
        <f>IFERROR(SUM(D54,G54,I54:M54,E54)*(1+0.07)^-($C54-Assumptions!$D$7)+H54,0)</f>
        <v>0</v>
      </c>
    </row>
    <row r="55" spans="3:15" ht="15" customHeight="1" outlineLevel="1" x14ac:dyDescent="0.25">
      <c r="C55" s="87">
        <f t="shared" si="1"/>
        <v>2069</v>
      </c>
      <c r="D55" s="196">
        <f>IFERROR(_xlfn.XLOOKUP($C55,'Travel Time Savings'!$C$6:$C$41,'Travel Time Savings'!$H$6:$H$41,0,0,1),0)</f>
        <v>0</v>
      </c>
      <c r="E55" s="246">
        <f>IFERROR(_xlfn.XLOOKUP($C55,'VOC Savings'!$C$6:$C$41,'VOC Savings'!$H$6:$H$41,0,0,1),0)</f>
        <v>0</v>
      </c>
      <c r="F55" s="196">
        <f>IFERROR(_xlfn.XLOOKUP($C55,'Air Quality'!$C$7:$C$41,'Air Quality'!$E$7:$E$41,0,0,1),0)</f>
        <v>0</v>
      </c>
      <c r="G55" s="192">
        <f>IFERROR(_xlfn.XLOOKUP($C55,'Air Quality'!$C$7:$C$41,'Air Quality'!$M$7:$M$41,0,0,1),0)</f>
        <v>0</v>
      </c>
      <c r="H55" s="246">
        <f>IFERROR(_xlfn.XLOOKUP($C55,'Air Quality'!$C$7:$C$41,'Air Quality'!$F$7:$F$41,0,0,1),0)</f>
        <v>0</v>
      </c>
      <c r="I55" s="196">
        <f>IFERROR(_xlfn.XLOOKUP($C55,'Safety Improvements'!$C$7:$C$37,'Safety Improvements'!$F$7:$F$37,0,0,1),0)</f>
        <v>0</v>
      </c>
      <c r="J55" s="246">
        <f>IFERROR(_xlfn.XLOOKUP($C55,'Safety Impacts Diversions'!$C$8:$C$37,'Safety Impacts Diversions'!$F$8:$F$37,0,0,1),0)</f>
        <v>0</v>
      </c>
      <c r="K55" s="196">
        <f>IFERROR(_xlfn.XLOOKUP($C55,'O&amp;M + Rehab'!$C$6:$C$41,'O&amp;M + Rehab'!$F$6:$F$41,0,0,1),0)</f>
        <v>0</v>
      </c>
      <c r="L55" s="192" cm="1">
        <f t="array" ref="L55">IFERROR(_xlfn.XLOOKUP($C55,C$9:$C$69,'Capital Cost + RCV'!#REF!,0,0,1),0)</f>
        <v>0</v>
      </c>
      <c r="M55" s="246">
        <f>IFERROR(_xlfn.XLOOKUP($C55,'Capital Cost + RCV'!$C$6:$C$65,'Capital Cost + RCV'!$F$6:$F$65,0,0,1),0)</f>
        <v>0</v>
      </c>
      <c r="N55" s="249">
        <f t="shared" si="0"/>
        <v>0</v>
      </c>
      <c r="O55" s="194">
        <f>IFERROR(SUM(D55,G55,I55:M55,E55)*(1+0.07)^-($C55-Assumptions!$D$7)+H55,0)</f>
        <v>0</v>
      </c>
    </row>
    <row r="56" spans="3:15" ht="15" customHeight="1" outlineLevel="1" x14ac:dyDescent="0.25">
      <c r="C56" s="87">
        <f t="shared" si="1"/>
        <v>2070</v>
      </c>
      <c r="D56" s="196">
        <f>IFERROR(_xlfn.XLOOKUP($C56,'Travel Time Savings'!$C$6:$C$41,'Travel Time Savings'!$H$6:$H$41,0,0,1),0)</f>
        <v>0</v>
      </c>
      <c r="E56" s="246">
        <f>IFERROR(_xlfn.XLOOKUP($C56,'VOC Savings'!$C$6:$C$41,'VOC Savings'!$H$6:$H$41,0,0,1),0)</f>
        <v>0</v>
      </c>
      <c r="F56" s="196">
        <f>IFERROR(_xlfn.XLOOKUP($C56,'Air Quality'!$C$7:$C$41,'Air Quality'!$E$7:$E$41,0,0,1),0)</f>
        <v>0</v>
      </c>
      <c r="G56" s="192">
        <f>IFERROR(_xlfn.XLOOKUP($C56,'Air Quality'!$C$7:$C$41,'Air Quality'!$M$7:$M$41,0,0,1),0)</f>
        <v>0</v>
      </c>
      <c r="H56" s="246">
        <f>IFERROR(_xlfn.XLOOKUP($C56,'Air Quality'!$C$7:$C$41,'Air Quality'!$F$7:$F$41,0,0,1),0)</f>
        <v>0</v>
      </c>
      <c r="I56" s="196">
        <f>IFERROR(_xlfn.XLOOKUP($C56,'Safety Improvements'!$C$7:$C$37,'Safety Improvements'!$F$7:$F$37,0,0,1),0)</f>
        <v>0</v>
      </c>
      <c r="J56" s="246">
        <f>IFERROR(_xlfn.XLOOKUP($C56,'Safety Impacts Diversions'!$C$8:$C$37,'Safety Impacts Diversions'!$F$8:$F$37,0,0,1),0)</f>
        <v>0</v>
      </c>
      <c r="K56" s="196">
        <f>IFERROR(_xlfn.XLOOKUP($C56,'O&amp;M + Rehab'!$C$6:$C$41,'O&amp;M + Rehab'!$F$6:$F$41,0,0,1),0)</f>
        <v>0</v>
      </c>
      <c r="L56" s="192" cm="1">
        <f t="array" ref="L56">IFERROR(_xlfn.XLOOKUP($C56,C$9:$C$69,'Capital Cost + RCV'!#REF!,0,0,1),0)</f>
        <v>0</v>
      </c>
      <c r="M56" s="246">
        <f>IFERROR(_xlfn.XLOOKUP($C56,'Capital Cost + RCV'!$C$6:$C$65,'Capital Cost + RCV'!$F$6:$F$65,0,0,1),0)</f>
        <v>0</v>
      </c>
      <c r="N56" s="249">
        <f t="shared" si="0"/>
        <v>0</v>
      </c>
      <c r="O56" s="194">
        <f>IFERROR(SUM(D56,G56,I56:M56,E56)*(1+0.07)^-($C56-Assumptions!$D$7)+H56,0)</f>
        <v>0</v>
      </c>
    </row>
    <row r="57" spans="3:15" ht="15" customHeight="1" outlineLevel="1" x14ac:dyDescent="0.25">
      <c r="C57" s="87">
        <f t="shared" si="1"/>
        <v>2071</v>
      </c>
      <c r="D57" s="196">
        <f>IFERROR(_xlfn.XLOOKUP($C57,'Travel Time Savings'!$C$6:$C$41,'Travel Time Savings'!$H$6:$H$41,0,0,1),0)</f>
        <v>0</v>
      </c>
      <c r="E57" s="246">
        <f>IFERROR(_xlfn.XLOOKUP($C57,'VOC Savings'!$C$6:$C$41,'VOC Savings'!$H$6:$H$41,0,0,1),0)</f>
        <v>0</v>
      </c>
      <c r="F57" s="196">
        <f>IFERROR(_xlfn.XLOOKUP($C57,'Air Quality'!$C$7:$C$41,'Air Quality'!$E$7:$E$41,0,0,1),0)</f>
        <v>0</v>
      </c>
      <c r="G57" s="192">
        <f>IFERROR(_xlfn.XLOOKUP($C57,'Air Quality'!$C$7:$C$41,'Air Quality'!$M$7:$M$41,0,0,1),0)</f>
        <v>0</v>
      </c>
      <c r="H57" s="246">
        <f>IFERROR(_xlfn.XLOOKUP($C57,'Air Quality'!$C$7:$C$41,'Air Quality'!$F$7:$F$41,0,0,1),0)</f>
        <v>0</v>
      </c>
      <c r="I57" s="196">
        <f>IFERROR(_xlfn.XLOOKUP($C57,'Safety Improvements'!$C$7:$C$37,'Safety Improvements'!$F$7:$F$37,0,0,1),0)</f>
        <v>0</v>
      </c>
      <c r="J57" s="246">
        <f>IFERROR(_xlfn.XLOOKUP($C57,'Safety Impacts Diversions'!$C$8:$C$37,'Safety Impacts Diversions'!$F$8:$F$37,0,0,1),0)</f>
        <v>0</v>
      </c>
      <c r="K57" s="196">
        <f>IFERROR(_xlfn.XLOOKUP($C57,'O&amp;M + Rehab'!$C$6:$C$41,'O&amp;M + Rehab'!$F$6:$F$41,0,0,1),0)</f>
        <v>0</v>
      </c>
      <c r="L57" s="192" cm="1">
        <f t="array" ref="L57">IFERROR(_xlfn.XLOOKUP($C57,C$9:$C$69,'Capital Cost + RCV'!#REF!,0,0,1),0)</f>
        <v>0</v>
      </c>
      <c r="M57" s="246">
        <f>IFERROR(_xlfn.XLOOKUP($C57,'Capital Cost + RCV'!$C$6:$C$65,'Capital Cost + RCV'!$F$6:$F$65,0,0,1),0)</f>
        <v>0</v>
      </c>
      <c r="N57" s="249">
        <f t="shared" si="0"/>
        <v>0</v>
      </c>
      <c r="O57" s="194">
        <f>IFERROR(SUM(D57,G57,I57:M57,E57)*(1+0.07)^-($C57-Assumptions!$D$7)+H57,0)</f>
        <v>0</v>
      </c>
    </row>
    <row r="58" spans="3:15" ht="15" customHeight="1" outlineLevel="1" x14ac:dyDescent="0.25">
      <c r="C58" s="87">
        <f t="shared" si="1"/>
        <v>2072</v>
      </c>
      <c r="D58" s="196">
        <f>IFERROR(_xlfn.XLOOKUP($C58,'Travel Time Savings'!$C$6:$C$41,'Travel Time Savings'!$H$6:$H$41,0,0,1),0)</f>
        <v>0</v>
      </c>
      <c r="E58" s="246">
        <f>IFERROR(_xlfn.XLOOKUP($C58,'VOC Savings'!$C$6:$C$41,'VOC Savings'!$H$6:$H$41,0,0,1),0)</f>
        <v>0</v>
      </c>
      <c r="F58" s="196">
        <f>IFERROR(_xlfn.XLOOKUP($C58,'Air Quality'!$C$7:$C$41,'Air Quality'!$E$7:$E$41,0,0,1),0)</f>
        <v>0</v>
      </c>
      <c r="G58" s="192">
        <f>IFERROR(_xlfn.XLOOKUP($C58,'Air Quality'!$C$7:$C$41,'Air Quality'!$M$7:$M$41,0,0,1),0)</f>
        <v>0</v>
      </c>
      <c r="H58" s="246">
        <f>IFERROR(_xlfn.XLOOKUP($C58,'Air Quality'!$C$7:$C$41,'Air Quality'!$F$7:$F$41,0,0,1),0)</f>
        <v>0</v>
      </c>
      <c r="I58" s="196">
        <f>IFERROR(_xlfn.XLOOKUP($C58,'Safety Improvements'!$C$7:$C$37,'Safety Improvements'!$F$7:$F$37,0,0,1),0)</f>
        <v>0</v>
      </c>
      <c r="J58" s="246">
        <f>IFERROR(_xlfn.XLOOKUP($C58,'Safety Impacts Diversions'!$C$8:$C$37,'Safety Impacts Diversions'!$F$8:$F$37,0,0,1),0)</f>
        <v>0</v>
      </c>
      <c r="K58" s="196">
        <f>IFERROR(_xlfn.XLOOKUP($C58,'O&amp;M + Rehab'!$C$6:$C$41,'O&amp;M + Rehab'!$F$6:$F$41,0,0,1),0)</f>
        <v>0</v>
      </c>
      <c r="L58" s="192" cm="1">
        <f t="array" ref="L58">IFERROR(_xlfn.XLOOKUP($C58,C$9:$C$69,'Capital Cost + RCV'!#REF!,0,0,1),0)</f>
        <v>0</v>
      </c>
      <c r="M58" s="246">
        <f>IFERROR(_xlfn.XLOOKUP($C58,'Capital Cost + RCV'!$C$6:$C$65,'Capital Cost + RCV'!$F$6:$F$65,0,0,1),0)</f>
        <v>0</v>
      </c>
      <c r="N58" s="249">
        <f t="shared" si="0"/>
        <v>0</v>
      </c>
      <c r="O58" s="194">
        <f>IFERROR(SUM(D58,G58,I58:M58,E58)*(1+0.07)^-($C58-Assumptions!$D$7)+H58,0)</f>
        <v>0</v>
      </c>
    </row>
    <row r="59" spans="3:15" ht="15" customHeight="1" outlineLevel="1" x14ac:dyDescent="0.25">
      <c r="C59" s="87">
        <f t="shared" si="1"/>
        <v>2073</v>
      </c>
      <c r="D59" s="196">
        <f>IFERROR(_xlfn.XLOOKUP($C59,'Travel Time Savings'!$C$6:$C$41,'Travel Time Savings'!$H$6:$H$41,0,0,1),0)</f>
        <v>0</v>
      </c>
      <c r="E59" s="246">
        <f>IFERROR(_xlfn.XLOOKUP($C59,'VOC Savings'!$C$6:$C$41,'VOC Savings'!$H$6:$H$41,0,0,1),0)</f>
        <v>0</v>
      </c>
      <c r="F59" s="196">
        <f>IFERROR(_xlfn.XLOOKUP($C59,'Air Quality'!$C$7:$C$41,'Air Quality'!$E$7:$E$41,0,0,1),0)</f>
        <v>0</v>
      </c>
      <c r="G59" s="192">
        <f>IFERROR(_xlfn.XLOOKUP($C59,'Air Quality'!$C$7:$C$41,'Air Quality'!$M$7:$M$41,0,0,1),0)</f>
        <v>0</v>
      </c>
      <c r="H59" s="246">
        <f>IFERROR(_xlfn.XLOOKUP($C59,'Air Quality'!$C$7:$C$41,'Air Quality'!$F$7:$F$41,0,0,1),0)</f>
        <v>0</v>
      </c>
      <c r="I59" s="196">
        <f>IFERROR(_xlfn.XLOOKUP($C59,'Safety Improvements'!$C$7:$C$37,'Safety Improvements'!$F$7:$F$37,0,0,1),0)</f>
        <v>0</v>
      </c>
      <c r="J59" s="246">
        <f>IFERROR(_xlfn.XLOOKUP($C59,'Safety Impacts Diversions'!$C$8:$C$37,'Safety Impacts Diversions'!$F$8:$F$37,0,0,1),0)</f>
        <v>0</v>
      </c>
      <c r="K59" s="196">
        <f>IFERROR(_xlfn.XLOOKUP($C59,'O&amp;M + Rehab'!$C$6:$C$41,'O&amp;M + Rehab'!$F$6:$F$41,0,0,1),0)</f>
        <v>0</v>
      </c>
      <c r="L59" s="192" cm="1">
        <f t="array" ref="L59">IFERROR(_xlfn.XLOOKUP($C59,C$9:$C$69,'Capital Cost + RCV'!#REF!,0,0,1),0)</f>
        <v>0</v>
      </c>
      <c r="M59" s="246">
        <f>IFERROR(_xlfn.XLOOKUP($C59,'Capital Cost + RCV'!$C$6:$C$65,'Capital Cost + RCV'!$F$6:$F$65,0,0,1),0)</f>
        <v>0</v>
      </c>
      <c r="N59" s="249">
        <f t="shared" si="0"/>
        <v>0</v>
      </c>
      <c r="O59" s="194">
        <f>IFERROR(SUM(D59,G59,I59:M59,E59)*(1+0.07)^-($C59-Assumptions!$D$7)+H59,0)</f>
        <v>0</v>
      </c>
    </row>
    <row r="60" spans="3:15" ht="15" customHeight="1" outlineLevel="1" x14ac:dyDescent="0.25">
      <c r="C60" s="87">
        <f t="shared" si="1"/>
        <v>2074</v>
      </c>
      <c r="D60" s="196">
        <f>IFERROR(_xlfn.XLOOKUP($C60,'Travel Time Savings'!$C$6:$C$41,'Travel Time Savings'!$H$6:$H$41,0,0,1),0)</f>
        <v>0</v>
      </c>
      <c r="E60" s="246">
        <f>IFERROR(_xlfn.XLOOKUP($C60,'VOC Savings'!$C$6:$C$41,'VOC Savings'!$H$6:$H$41,0,0,1),0)</f>
        <v>0</v>
      </c>
      <c r="F60" s="196">
        <f>IFERROR(_xlfn.XLOOKUP($C60,'Air Quality'!$C$7:$C$41,'Air Quality'!$E$7:$E$41,0,0,1),0)</f>
        <v>0</v>
      </c>
      <c r="G60" s="192">
        <f>IFERROR(_xlfn.XLOOKUP($C60,'Air Quality'!$C$7:$C$41,'Air Quality'!$M$7:$M$41,0,0,1),0)</f>
        <v>0</v>
      </c>
      <c r="H60" s="246">
        <f>IFERROR(_xlfn.XLOOKUP($C60,'Air Quality'!$C$7:$C$41,'Air Quality'!$F$7:$F$41,0,0,1),0)</f>
        <v>0</v>
      </c>
      <c r="I60" s="196">
        <f>IFERROR(_xlfn.XLOOKUP($C60,'Safety Improvements'!$C$7:$C$37,'Safety Improvements'!$F$7:$F$37,0,0,1),0)</f>
        <v>0</v>
      </c>
      <c r="J60" s="246">
        <f>IFERROR(_xlfn.XLOOKUP($C60,'Safety Impacts Diversions'!$C$8:$C$37,'Safety Impacts Diversions'!$F$8:$F$37,0,0,1),0)</f>
        <v>0</v>
      </c>
      <c r="K60" s="196">
        <f>IFERROR(_xlfn.XLOOKUP($C60,'O&amp;M + Rehab'!$C$6:$C$41,'O&amp;M + Rehab'!$F$6:$F$41,0,0,1),0)</f>
        <v>0</v>
      </c>
      <c r="L60" s="192" cm="1">
        <f t="array" ref="L60">IFERROR(_xlfn.XLOOKUP($C60,C$9:$C$69,'Capital Cost + RCV'!#REF!,0,0,1),0)</f>
        <v>0</v>
      </c>
      <c r="M60" s="246">
        <f>IFERROR(_xlfn.XLOOKUP($C60,'Capital Cost + RCV'!$C$6:$C$65,'Capital Cost + RCV'!$F$6:$F$65,0,0,1),0)</f>
        <v>0</v>
      </c>
      <c r="N60" s="249">
        <f t="shared" si="0"/>
        <v>0</v>
      </c>
      <c r="O60" s="194">
        <f>IFERROR(SUM(D60,G60,I60:M60,E60)*(1+0.07)^-($C60-Assumptions!$D$7)+H60,0)</f>
        <v>0</v>
      </c>
    </row>
    <row r="61" spans="3:15" ht="15" customHeight="1" outlineLevel="1" x14ac:dyDescent="0.25">
      <c r="C61" s="87">
        <f t="shared" si="1"/>
        <v>2075</v>
      </c>
      <c r="D61" s="196">
        <f>IFERROR(_xlfn.XLOOKUP($C61,'Travel Time Savings'!$C$6:$C$41,'Travel Time Savings'!$H$6:$H$41,0,0,1),0)</f>
        <v>0</v>
      </c>
      <c r="E61" s="246">
        <f>IFERROR(_xlfn.XLOOKUP($C61,'VOC Savings'!$C$6:$C$41,'VOC Savings'!$H$6:$H$41,0,0,1),0)</f>
        <v>0</v>
      </c>
      <c r="F61" s="196">
        <f>IFERROR(_xlfn.XLOOKUP($C61,'Air Quality'!$C$7:$C$41,'Air Quality'!$E$7:$E$41,0,0,1),0)</f>
        <v>0</v>
      </c>
      <c r="G61" s="192">
        <f>IFERROR(_xlfn.XLOOKUP($C61,'Air Quality'!$C$7:$C$41,'Air Quality'!$M$7:$M$41,0,0,1),0)</f>
        <v>0</v>
      </c>
      <c r="H61" s="246">
        <f>IFERROR(_xlfn.XLOOKUP($C61,'Air Quality'!$C$7:$C$41,'Air Quality'!$F$7:$F$41,0,0,1),0)</f>
        <v>0</v>
      </c>
      <c r="I61" s="196">
        <f>IFERROR(_xlfn.XLOOKUP($C61,'Safety Improvements'!$C$7:$C$37,'Safety Improvements'!$F$7:$F$37,0,0,1),0)</f>
        <v>0</v>
      </c>
      <c r="J61" s="246">
        <f>IFERROR(_xlfn.XLOOKUP($C61,'Safety Impacts Diversions'!$C$8:$C$37,'Safety Impacts Diversions'!$F$8:$F$37,0,0,1),0)</f>
        <v>0</v>
      </c>
      <c r="K61" s="196">
        <f>IFERROR(_xlfn.XLOOKUP($C61,'O&amp;M + Rehab'!$C$6:$C$41,'O&amp;M + Rehab'!$F$6:$F$41,0,0,1),0)</f>
        <v>0</v>
      </c>
      <c r="L61" s="192" cm="1">
        <f t="array" ref="L61">IFERROR(_xlfn.XLOOKUP($C61,C$9:$C$69,'Capital Cost + RCV'!#REF!,0,0,1),0)</f>
        <v>0</v>
      </c>
      <c r="M61" s="246">
        <f>IFERROR(_xlfn.XLOOKUP($C61,'Capital Cost + RCV'!$C$6:$C$65,'Capital Cost + RCV'!$F$6:$F$65,0,0,1),0)</f>
        <v>0</v>
      </c>
      <c r="N61" s="249">
        <f t="shared" si="0"/>
        <v>0</v>
      </c>
      <c r="O61" s="194">
        <f>IFERROR(SUM(D61,G61,I61:M61,E61)*(1+0.07)^-($C61-Assumptions!$D$7)+H61,0)</f>
        <v>0</v>
      </c>
    </row>
    <row r="62" spans="3:15" ht="15" customHeight="1" outlineLevel="1" x14ac:dyDescent="0.25">
      <c r="C62" s="87">
        <f t="shared" si="1"/>
        <v>2076</v>
      </c>
      <c r="D62" s="196">
        <f>IFERROR(_xlfn.XLOOKUP($C62,'Travel Time Savings'!$C$6:$C$41,'Travel Time Savings'!$H$6:$H$41,0,0,1),0)</f>
        <v>0</v>
      </c>
      <c r="E62" s="246">
        <f>IFERROR(_xlfn.XLOOKUP($C62,'VOC Savings'!$C$6:$C$41,'VOC Savings'!$H$6:$H$41,0,0,1),0)</f>
        <v>0</v>
      </c>
      <c r="F62" s="196">
        <f>IFERROR(_xlfn.XLOOKUP($C62,'Air Quality'!$C$7:$C$41,'Air Quality'!$E$7:$E$41,0,0,1),0)</f>
        <v>0</v>
      </c>
      <c r="G62" s="192">
        <f>IFERROR(_xlfn.XLOOKUP($C62,'Air Quality'!$C$7:$C$41,'Air Quality'!$M$7:$M$41,0,0,1),0)</f>
        <v>0</v>
      </c>
      <c r="H62" s="246">
        <f>IFERROR(_xlfn.XLOOKUP($C62,'Air Quality'!$C$7:$C$41,'Air Quality'!$F$7:$F$41,0,0,1),0)</f>
        <v>0</v>
      </c>
      <c r="I62" s="196">
        <f>IFERROR(_xlfn.XLOOKUP($C62,'Safety Improvements'!$C$7:$C$37,'Safety Improvements'!$F$7:$F$37,0,0,1),0)</f>
        <v>0</v>
      </c>
      <c r="J62" s="246">
        <f>IFERROR(_xlfn.XLOOKUP($C62,'Safety Impacts Diversions'!$C$8:$C$37,'Safety Impacts Diversions'!$F$8:$F$37,0,0,1),0)</f>
        <v>0</v>
      </c>
      <c r="K62" s="196">
        <f>IFERROR(_xlfn.XLOOKUP($C62,'O&amp;M + Rehab'!$C$6:$C$41,'O&amp;M + Rehab'!$F$6:$F$41,0,0,1),0)</f>
        <v>0</v>
      </c>
      <c r="L62" s="192" cm="1">
        <f t="array" ref="L62">IFERROR(_xlfn.XLOOKUP($C62,C$9:$C$69,'Capital Cost + RCV'!#REF!,0,0,1),0)</f>
        <v>0</v>
      </c>
      <c r="M62" s="246">
        <f>IFERROR(_xlfn.XLOOKUP($C62,'Capital Cost + RCV'!$C$6:$C$65,'Capital Cost + RCV'!$F$6:$F$65,0,0,1),0)</f>
        <v>0</v>
      </c>
      <c r="N62" s="249">
        <f t="shared" si="0"/>
        <v>0</v>
      </c>
      <c r="O62" s="194">
        <f>IFERROR(SUM(D62,G62,I62:M62,E62)*(1+0.07)^-($C62-Assumptions!$D$7)+H62,0)</f>
        <v>0</v>
      </c>
    </row>
    <row r="63" spans="3:15" ht="15" customHeight="1" outlineLevel="1" x14ac:dyDescent="0.25">
      <c r="C63" s="87">
        <f t="shared" si="1"/>
        <v>2077</v>
      </c>
      <c r="D63" s="196">
        <f>IFERROR(_xlfn.XLOOKUP($C63,'Travel Time Savings'!$C$6:$C$41,'Travel Time Savings'!$H$6:$H$41,0,0,1),0)</f>
        <v>0</v>
      </c>
      <c r="E63" s="246">
        <f>IFERROR(_xlfn.XLOOKUP($C63,'VOC Savings'!$C$6:$C$41,'VOC Savings'!$H$6:$H$41,0,0,1),0)</f>
        <v>0</v>
      </c>
      <c r="F63" s="196">
        <f>IFERROR(_xlfn.XLOOKUP($C63,'Air Quality'!$C$7:$C$41,'Air Quality'!$E$7:$E$41,0,0,1),0)</f>
        <v>0</v>
      </c>
      <c r="G63" s="192">
        <f>IFERROR(_xlfn.XLOOKUP($C63,'Air Quality'!$C$7:$C$41,'Air Quality'!$M$7:$M$41,0,0,1),0)</f>
        <v>0</v>
      </c>
      <c r="H63" s="246">
        <f>IFERROR(_xlfn.XLOOKUP($C63,'Air Quality'!$C$7:$C$41,'Air Quality'!$F$7:$F$41,0,0,1),0)</f>
        <v>0</v>
      </c>
      <c r="I63" s="196">
        <f>IFERROR(_xlfn.XLOOKUP($C63,'Safety Improvements'!$C$7:$C$37,'Safety Improvements'!$F$7:$F$37,0,0,1),0)</f>
        <v>0</v>
      </c>
      <c r="J63" s="246">
        <f>IFERROR(_xlfn.XLOOKUP($C63,'Safety Impacts Diversions'!$C$8:$C$37,'Safety Impacts Diversions'!$F$8:$F$37,0,0,1),0)</f>
        <v>0</v>
      </c>
      <c r="K63" s="196">
        <f>IFERROR(_xlfn.XLOOKUP($C63,'O&amp;M + Rehab'!$C$6:$C$41,'O&amp;M + Rehab'!$F$6:$F$41,0,0,1),0)</f>
        <v>0</v>
      </c>
      <c r="L63" s="192" cm="1">
        <f t="array" ref="L63">IFERROR(_xlfn.XLOOKUP($C63,C$9:$C$69,'Capital Cost + RCV'!#REF!,0,0,1),0)</f>
        <v>0</v>
      </c>
      <c r="M63" s="246">
        <f>IFERROR(_xlfn.XLOOKUP($C63,'Capital Cost + RCV'!$C$6:$C$65,'Capital Cost + RCV'!$F$6:$F$65,0,0,1),0)</f>
        <v>0</v>
      </c>
      <c r="N63" s="249">
        <f t="shared" si="0"/>
        <v>0</v>
      </c>
      <c r="O63" s="194">
        <f>IFERROR(SUM(D63,G63,I63:M63,E63)*(1+0.07)^-($C63-Assumptions!$D$7)+H63,0)</f>
        <v>0</v>
      </c>
    </row>
    <row r="64" spans="3:15" ht="15" customHeight="1" outlineLevel="1" x14ac:dyDescent="0.25">
      <c r="C64" s="87">
        <f t="shared" si="1"/>
        <v>2078</v>
      </c>
      <c r="D64" s="196">
        <f>IFERROR(_xlfn.XLOOKUP($C64,'Travel Time Savings'!$C$6:$C$41,'Travel Time Savings'!$H$6:$H$41,0,0,1),0)</f>
        <v>0</v>
      </c>
      <c r="E64" s="246">
        <f>IFERROR(_xlfn.XLOOKUP($C64,'VOC Savings'!$C$6:$C$41,'VOC Savings'!$H$6:$H$41,0,0,1),0)</f>
        <v>0</v>
      </c>
      <c r="F64" s="196">
        <f>IFERROR(_xlfn.XLOOKUP($C64,'Air Quality'!$C$7:$C$41,'Air Quality'!$E$7:$E$41,0,0,1),0)</f>
        <v>0</v>
      </c>
      <c r="G64" s="192">
        <f>IFERROR(_xlfn.XLOOKUP($C64,'Air Quality'!$C$7:$C$41,'Air Quality'!$M$7:$M$41,0,0,1),0)</f>
        <v>0</v>
      </c>
      <c r="H64" s="246">
        <f>IFERROR(_xlfn.XLOOKUP($C64,'Air Quality'!$C$7:$C$41,'Air Quality'!$F$7:$F$41,0,0,1),0)</f>
        <v>0</v>
      </c>
      <c r="I64" s="196">
        <f>IFERROR(_xlfn.XLOOKUP($C64,'Safety Improvements'!$C$7:$C$37,'Safety Improvements'!$F$7:$F$37,0,0,1),0)</f>
        <v>0</v>
      </c>
      <c r="J64" s="246">
        <f>IFERROR(_xlfn.XLOOKUP($C64,'Safety Impacts Diversions'!$C$8:$C$37,'Safety Impacts Diversions'!$F$8:$F$37,0,0,1),0)</f>
        <v>0</v>
      </c>
      <c r="K64" s="196">
        <f>IFERROR(_xlfn.XLOOKUP($C64,'O&amp;M + Rehab'!$C$6:$C$41,'O&amp;M + Rehab'!$F$6:$F$41,0,0,1),0)</f>
        <v>0</v>
      </c>
      <c r="L64" s="192" cm="1">
        <f t="array" ref="L64">IFERROR(_xlfn.XLOOKUP($C64,C$9:$C$69,'Capital Cost + RCV'!#REF!,0,0,1),0)</f>
        <v>0</v>
      </c>
      <c r="M64" s="246">
        <f>IFERROR(_xlfn.XLOOKUP($C64,'Capital Cost + RCV'!$C$6:$C$65,'Capital Cost + RCV'!$F$6:$F$65,0,0,1),0)</f>
        <v>0</v>
      </c>
      <c r="N64" s="249">
        <f t="shared" si="0"/>
        <v>0</v>
      </c>
      <c r="O64" s="194">
        <f>IFERROR(SUM(D64,G64,I64:M64,E64)*(1+0.07)^-($C64-Assumptions!$D$7)+H64,0)</f>
        <v>0</v>
      </c>
    </row>
    <row r="65" spans="2:15" ht="15" customHeight="1" outlineLevel="1" x14ac:dyDescent="0.25">
      <c r="C65" s="87">
        <f t="shared" si="1"/>
        <v>2079</v>
      </c>
      <c r="D65" s="196">
        <f>IFERROR(_xlfn.XLOOKUP($C65,'Travel Time Savings'!$C$6:$C$41,'Travel Time Savings'!$H$6:$H$41,0,0,1),0)</f>
        <v>0</v>
      </c>
      <c r="E65" s="246">
        <f>IFERROR(_xlfn.XLOOKUP($C65,'VOC Savings'!$C$6:$C$41,'VOC Savings'!$H$6:$H$41,0,0,1),0)</f>
        <v>0</v>
      </c>
      <c r="F65" s="196">
        <f>IFERROR(_xlfn.XLOOKUP($C65,'Air Quality'!$C$7:$C$41,'Air Quality'!$E$7:$E$41,0,0,1),0)</f>
        <v>0</v>
      </c>
      <c r="G65" s="192">
        <f>IFERROR(_xlfn.XLOOKUP($C65,'Air Quality'!$C$7:$C$41,'Air Quality'!$M$7:$M$41,0,0,1),0)</f>
        <v>0</v>
      </c>
      <c r="H65" s="246">
        <f>IFERROR(_xlfn.XLOOKUP($C65,'Air Quality'!$C$7:$C$41,'Air Quality'!$F$7:$F$41,0,0,1),0)</f>
        <v>0</v>
      </c>
      <c r="I65" s="196">
        <f>IFERROR(_xlfn.XLOOKUP($C65,'Safety Improvements'!$C$7:$C$37,'Safety Improvements'!$F$7:$F$37,0,0,1),0)</f>
        <v>0</v>
      </c>
      <c r="J65" s="246">
        <f>IFERROR(_xlfn.XLOOKUP($C65,'Safety Impacts Diversions'!$C$8:$C$37,'Safety Impacts Diversions'!$F$8:$F$37,0,0,1),0)</f>
        <v>0</v>
      </c>
      <c r="K65" s="196">
        <f>IFERROR(_xlfn.XLOOKUP($C65,'O&amp;M + Rehab'!$C$6:$C$41,'O&amp;M + Rehab'!$F$6:$F$41,0,0,1),0)</f>
        <v>0</v>
      </c>
      <c r="L65" s="192" cm="1">
        <f t="array" ref="L65">IFERROR(_xlfn.XLOOKUP($C65,C$9:$C$69,'Capital Cost + RCV'!#REF!,0,0,1),0)</f>
        <v>0</v>
      </c>
      <c r="M65" s="246">
        <f>IFERROR(_xlfn.XLOOKUP($C65,'Capital Cost + RCV'!$C$6:$C$65,'Capital Cost + RCV'!$F$6:$F$65,0,0,1),0)</f>
        <v>0</v>
      </c>
      <c r="N65" s="249">
        <f t="shared" si="0"/>
        <v>0</v>
      </c>
      <c r="O65" s="194">
        <f>IFERROR(SUM(D65,G65,I65:M65,E65)*(1+0.07)^-($C65-Assumptions!$D$7)+H65,0)</f>
        <v>0</v>
      </c>
    </row>
    <row r="66" spans="2:15" ht="15" customHeight="1" outlineLevel="1" x14ac:dyDescent="0.25">
      <c r="C66" s="87">
        <f t="shared" si="1"/>
        <v>2080</v>
      </c>
      <c r="D66" s="196">
        <f>IFERROR(_xlfn.XLOOKUP($C66,'Travel Time Savings'!$C$6:$C$41,'Travel Time Savings'!$H$6:$H$41,0,0,1),0)</f>
        <v>0</v>
      </c>
      <c r="E66" s="246">
        <f>IFERROR(_xlfn.XLOOKUP($C66,'VOC Savings'!$C$6:$C$41,'VOC Savings'!$H$6:$H$41,0,0,1),0)</f>
        <v>0</v>
      </c>
      <c r="F66" s="196">
        <f>IFERROR(_xlfn.XLOOKUP($C66,'Air Quality'!$C$7:$C$41,'Air Quality'!$E$7:$E$41,0,0,1),0)</f>
        <v>0</v>
      </c>
      <c r="G66" s="192">
        <f>IFERROR(_xlfn.XLOOKUP($C66,'Air Quality'!$C$7:$C$41,'Air Quality'!$M$7:$M$41,0,0,1),0)</f>
        <v>0</v>
      </c>
      <c r="H66" s="246">
        <f>IFERROR(_xlfn.XLOOKUP($C66,'Air Quality'!$C$7:$C$41,'Air Quality'!$F$7:$F$41,0,0,1),0)</f>
        <v>0</v>
      </c>
      <c r="I66" s="196">
        <f>IFERROR(_xlfn.XLOOKUP($C66,'Safety Improvements'!$C$7:$C$37,'Safety Improvements'!$F$7:$F$37,0,0,1),0)</f>
        <v>0</v>
      </c>
      <c r="J66" s="246">
        <f>IFERROR(_xlfn.XLOOKUP($C66,'Safety Impacts Diversions'!$C$8:$C$37,'Safety Impacts Diversions'!$F$8:$F$37,0,0,1),0)</f>
        <v>0</v>
      </c>
      <c r="K66" s="196">
        <f>IFERROR(_xlfn.XLOOKUP($C66,'O&amp;M + Rehab'!$C$6:$C$41,'O&amp;M + Rehab'!$F$6:$F$41,0,0,1),0)</f>
        <v>0</v>
      </c>
      <c r="L66" s="192" cm="1">
        <f t="array" ref="L66">IFERROR(_xlfn.XLOOKUP($C66,C$9:$C$69,'Capital Cost + RCV'!#REF!,0,0,1),0)</f>
        <v>0</v>
      </c>
      <c r="M66" s="246">
        <f>IFERROR(_xlfn.XLOOKUP($C66,'Capital Cost + RCV'!$C$6:$C$65,'Capital Cost + RCV'!$F$6:$F$65,0,0,1),0)</f>
        <v>0</v>
      </c>
      <c r="N66" s="249">
        <f t="shared" si="0"/>
        <v>0</v>
      </c>
      <c r="O66" s="194">
        <f>IFERROR(SUM(D66,G66,I66:M66,E66)*(1+0.07)^-($C66-Assumptions!$D$7)+H66,0)</f>
        <v>0</v>
      </c>
    </row>
    <row r="67" spans="2:15" ht="15" customHeight="1" outlineLevel="1" x14ac:dyDescent="0.25">
      <c r="C67" s="87">
        <f t="shared" si="1"/>
        <v>2081</v>
      </c>
      <c r="D67" s="196">
        <f>IFERROR(_xlfn.XLOOKUP($C67,'Travel Time Savings'!$C$6:$C$41,'Travel Time Savings'!$H$6:$H$41,0,0,1),0)</f>
        <v>0</v>
      </c>
      <c r="E67" s="246">
        <f>IFERROR(_xlfn.XLOOKUP($C67,'VOC Savings'!$C$6:$C$41,'VOC Savings'!$H$6:$H$41,0,0,1),0)</f>
        <v>0</v>
      </c>
      <c r="F67" s="196">
        <f>IFERROR(_xlfn.XLOOKUP($C67,'Air Quality'!$C$7:$C$41,'Air Quality'!$E$7:$E$41,0,0,1),0)</f>
        <v>0</v>
      </c>
      <c r="G67" s="192">
        <f>IFERROR(_xlfn.XLOOKUP($C67,'Air Quality'!$C$7:$C$41,'Air Quality'!$M$7:$M$41,0,0,1),0)</f>
        <v>0</v>
      </c>
      <c r="H67" s="246">
        <f>IFERROR(_xlfn.XLOOKUP($C67,'Air Quality'!$C$7:$C$41,'Air Quality'!$F$7:$F$41,0,0,1),0)</f>
        <v>0</v>
      </c>
      <c r="I67" s="196">
        <f>IFERROR(_xlfn.XLOOKUP($C67,'Safety Improvements'!$C$7:$C$37,'Safety Improvements'!$F$7:$F$37,0,0,1),0)</f>
        <v>0</v>
      </c>
      <c r="J67" s="246">
        <f>IFERROR(_xlfn.XLOOKUP($C67,'Safety Impacts Diversions'!$C$8:$C$37,'Safety Impacts Diversions'!$F$8:$F$37,0,0,1),0)</f>
        <v>0</v>
      </c>
      <c r="K67" s="196">
        <f>IFERROR(_xlfn.XLOOKUP($C67,'O&amp;M + Rehab'!$C$6:$C$41,'O&amp;M + Rehab'!$F$6:$F$41,0,0,1),0)</f>
        <v>0</v>
      </c>
      <c r="L67" s="192" cm="1">
        <f t="array" ref="L67">IFERROR(_xlfn.XLOOKUP($C67,C$9:$C$69,'Capital Cost + RCV'!#REF!,0,0,1),0)</f>
        <v>0</v>
      </c>
      <c r="M67" s="246">
        <f>IFERROR(_xlfn.XLOOKUP($C67,'Capital Cost + RCV'!$C$6:$C$65,'Capital Cost + RCV'!$F$6:$F$65,0,0,1),0)</f>
        <v>0</v>
      </c>
      <c r="N67" s="249">
        <f t="shared" si="0"/>
        <v>0</v>
      </c>
      <c r="O67" s="194">
        <f>IFERROR(SUM(D67,G67,I67:M67,E67)*(1+0.07)^-($C67-Assumptions!$D$7)+H67,0)</f>
        <v>0</v>
      </c>
    </row>
    <row r="68" spans="2:15" ht="15" customHeight="1" outlineLevel="1" x14ac:dyDescent="0.25">
      <c r="C68" s="87">
        <f t="shared" si="1"/>
        <v>2082</v>
      </c>
      <c r="D68" s="196">
        <f>IFERROR(_xlfn.XLOOKUP($C68,'Travel Time Savings'!$C$6:$C$41,'Travel Time Savings'!$H$6:$H$41,0,0,1),0)</f>
        <v>0</v>
      </c>
      <c r="E68" s="246">
        <f>IFERROR(_xlfn.XLOOKUP($C68,'VOC Savings'!$C$6:$C$41,'VOC Savings'!$H$6:$H$41,0,0,1),0)</f>
        <v>0</v>
      </c>
      <c r="F68" s="196">
        <f>IFERROR(_xlfn.XLOOKUP($C68,'Air Quality'!$C$7:$C$41,'Air Quality'!$E$7:$E$41,0,0,1),0)</f>
        <v>0</v>
      </c>
      <c r="G68" s="192">
        <f>IFERROR(_xlfn.XLOOKUP($C68,'Air Quality'!$C$7:$C$41,'Air Quality'!$M$7:$M$41,0,0,1),0)</f>
        <v>0</v>
      </c>
      <c r="H68" s="246">
        <f>IFERROR(_xlfn.XLOOKUP($C68,'Air Quality'!$C$7:$C$41,'Air Quality'!$F$7:$F$41,0,0,1),0)</f>
        <v>0</v>
      </c>
      <c r="I68" s="196">
        <f>IFERROR(_xlfn.XLOOKUP($C68,'Safety Improvements'!$C$7:$C$37,'Safety Improvements'!$F$7:$F$37,0,0,1),0)</f>
        <v>0</v>
      </c>
      <c r="J68" s="246">
        <f>IFERROR(_xlfn.XLOOKUP($C68,'Safety Impacts Diversions'!$C$8:$C$37,'Safety Impacts Diversions'!$F$8:$F$37,0,0,1),0)</f>
        <v>0</v>
      </c>
      <c r="K68" s="196">
        <f>IFERROR(_xlfn.XLOOKUP($C68,'O&amp;M + Rehab'!$C$6:$C$41,'O&amp;M + Rehab'!$F$6:$F$41,0,0,1),0)</f>
        <v>0</v>
      </c>
      <c r="L68" s="192" cm="1">
        <f t="array" ref="L68">IFERROR(_xlfn.XLOOKUP($C68,C$9:$C$69,'Capital Cost + RCV'!#REF!,0,0,1),0)</f>
        <v>0</v>
      </c>
      <c r="M68" s="246">
        <f>IFERROR(_xlfn.XLOOKUP($C68,'Capital Cost + RCV'!$C$6:$C$65,'Capital Cost + RCV'!$F$6:$F$65,0,0,1),0)</f>
        <v>0</v>
      </c>
      <c r="N68" s="249">
        <f t="shared" si="0"/>
        <v>0</v>
      </c>
      <c r="O68" s="194">
        <f>IFERROR(SUM(D68,G68,I68:M68,E68)*(1+0.07)^-($C68-Assumptions!$D$7)+H68,0)</f>
        <v>0</v>
      </c>
    </row>
    <row r="69" spans="2:15" ht="15" customHeight="1" outlineLevel="1" thickBot="1" x14ac:dyDescent="0.3">
      <c r="C69" s="88">
        <f t="shared" si="1"/>
        <v>2083</v>
      </c>
      <c r="D69" s="208">
        <f>IFERROR(_xlfn.XLOOKUP($C69,'Travel Time Savings'!$C$6:$C$41,'Travel Time Savings'!$H$6:$H$41,0,0,1),0)</f>
        <v>0</v>
      </c>
      <c r="E69" s="247">
        <f>IFERROR(_xlfn.XLOOKUP($C69,'VOC Savings'!$C$6:$C$41,'VOC Savings'!$H$6:$H$41,0,0,1),0)</f>
        <v>0</v>
      </c>
      <c r="F69" s="208">
        <f>IFERROR(_xlfn.XLOOKUP($C69,'Air Quality'!$C$7:$C$41,'Air Quality'!$E$7:$E$41,0,0,1),0)</f>
        <v>0</v>
      </c>
      <c r="G69" s="204">
        <f>IFERROR(_xlfn.XLOOKUP($C69,'Air Quality'!$C$7:$C$41,'Air Quality'!$M$7:$M$41,0,0,1),0)</f>
        <v>0</v>
      </c>
      <c r="H69" s="247">
        <f>IFERROR(_xlfn.XLOOKUP($C69,'Air Quality'!$C$7:$C$41,'Air Quality'!$F$7:$F$41,0,0,1),0)</f>
        <v>0</v>
      </c>
      <c r="I69" s="208">
        <f>IFERROR(_xlfn.XLOOKUP($C69,'Safety Improvements'!$C$7:$C$37,'Safety Improvements'!$F$7:$F$37,0,0,1),0)</f>
        <v>0</v>
      </c>
      <c r="J69" s="247">
        <f>IFERROR(_xlfn.XLOOKUP($C69,'Safety Impacts Diversions'!$C$8:$C$37,'Safety Impacts Diversions'!$F$8:$F$37,0,0,1),0)</f>
        <v>0</v>
      </c>
      <c r="K69" s="208">
        <f>IFERROR(_xlfn.XLOOKUP($C69,'O&amp;M + Rehab'!$C$6:$C$41,'O&amp;M + Rehab'!$F$6:$F$41,0,0,1),0)</f>
        <v>0</v>
      </c>
      <c r="L69" s="204" cm="1">
        <f t="array" ref="L69">IFERROR(_xlfn.XLOOKUP($C69,C$9:$C$69,'Capital Cost + RCV'!#REF!,0,0,1),0)</f>
        <v>0</v>
      </c>
      <c r="M69" s="247">
        <f>IFERROR(_xlfn.XLOOKUP($C69,'Capital Cost + RCV'!$C$6:$C$65,'Capital Cost + RCV'!$F$6:$F$65,0,0,1),0)</f>
        <v>0</v>
      </c>
      <c r="N69" s="250">
        <f t="shared" si="0"/>
        <v>0</v>
      </c>
      <c r="O69" s="206">
        <f>IFERROR(SUM(D69,G69,I69:M69,E69)*(1+0.07)^-($C69-Assumptions!$D$7)+H69,0)</f>
        <v>0</v>
      </c>
    </row>
    <row r="70" spans="2:15" x14ac:dyDescent="0.25">
      <c r="C70" s="3"/>
      <c r="M70" s="17" t="s">
        <v>2</v>
      </c>
      <c r="N70" s="168">
        <f>SUM(N9:N69)</f>
        <v>147285842.59367558</v>
      </c>
      <c r="O70" s="168">
        <f>SUM(O9:O69)</f>
        <v>53291920.78772708</v>
      </c>
    </row>
    <row r="71" spans="2:15" x14ac:dyDescent="0.25">
      <c r="B71" s="52"/>
      <c r="N71" s="230"/>
      <c r="O71" s="54"/>
    </row>
    <row r="72" spans="2:15" x14ac:dyDescent="0.25">
      <c r="C72" s="2"/>
      <c r="D72" s="231"/>
      <c r="E72" s="231"/>
      <c r="F72" s="231"/>
      <c r="G72" s="231"/>
      <c r="H72" s="231"/>
      <c r="I72" s="231"/>
      <c r="J72" s="231"/>
      <c r="K72" s="231"/>
      <c r="L72" s="231"/>
      <c r="M72" s="231"/>
    </row>
    <row r="73" spans="2:15" x14ac:dyDescent="0.25">
      <c r="C73" s="93"/>
      <c r="D73" s="61"/>
      <c r="E73" s="61"/>
      <c r="F73" s="61"/>
      <c r="G73" s="61"/>
      <c r="H73" s="61"/>
      <c r="I73" s="61"/>
      <c r="J73" s="61"/>
      <c r="K73" s="61"/>
      <c r="L73" s="61"/>
      <c r="M73" s="61"/>
    </row>
    <row r="76" spans="2:15" ht="15.75" thickBot="1" x14ac:dyDescent="0.3">
      <c r="C76" s="38" t="s">
        <v>6</v>
      </c>
      <c r="D76" s="232"/>
      <c r="E76" s="168"/>
    </row>
    <row r="77" spans="2:15" x14ac:dyDescent="0.25">
      <c r="C77" s="478" t="s">
        <v>0</v>
      </c>
      <c r="D77" s="478" t="s">
        <v>34</v>
      </c>
      <c r="E77" s="478" t="s">
        <v>30</v>
      </c>
    </row>
    <row r="78" spans="2:15" ht="15.75" thickBot="1" x14ac:dyDescent="0.3">
      <c r="C78" s="479"/>
      <c r="D78" s="484"/>
      <c r="E78" s="484"/>
    </row>
    <row r="79" spans="2:15" x14ac:dyDescent="0.25">
      <c r="C79" s="175">
        <v>2018</v>
      </c>
      <c r="D79" s="234">
        <f>IFERROR(_xlfn.XLOOKUP(C79,'Capital Cost + RCV'!$C$6:$C$65,'Capital Cost + RCV'!$D$6:$D$65,0,0,1),0)</f>
        <v>572721.27780665469</v>
      </c>
      <c r="E79" s="233">
        <f>D79*(1+0.07)^-($C79-Assumptions!$D$7)</f>
        <v>701608.19232809776</v>
      </c>
      <c r="G79" s="1"/>
    </row>
    <row r="80" spans="2:15" x14ac:dyDescent="0.25">
      <c r="C80" s="132">
        <v>2019</v>
      </c>
      <c r="D80" s="234">
        <f>IFERROR(_xlfn.XLOOKUP(C80,'Capital Cost + RCV'!$C$6:$C$65,'Capital Cost + RCV'!$D$6:$D$65,0,0,1),0)</f>
        <v>572721.27780665469</v>
      </c>
      <c r="E80" s="234">
        <f>D80*(1+0.07)^-($C80-Assumptions!$D$7)</f>
        <v>655708.59096083895</v>
      </c>
      <c r="G80" s="1"/>
    </row>
    <row r="81" spans="2:8" x14ac:dyDescent="0.25">
      <c r="C81" s="132">
        <v>2020</v>
      </c>
      <c r="D81" s="234">
        <f>IFERROR(_xlfn.XLOOKUP(C81,'Capital Cost + RCV'!$C$6:$C$65,'Capital Cost + RCV'!$D$6:$D$65,0,0,1),0)</f>
        <v>572721.27780665469</v>
      </c>
      <c r="E81" s="234">
        <f>D81*(1+0.07)^-($C81-Assumptions!$D$7)</f>
        <v>612811.76725312055</v>
      </c>
      <c r="G81" s="1"/>
    </row>
    <row r="82" spans="2:8" x14ac:dyDescent="0.25">
      <c r="C82" s="132">
        <v>2021</v>
      </c>
      <c r="D82" s="234">
        <f>IFERROR(_xlfn.XLOOKUP(C82,'Capital Cost + RCV'!$C$6:$C$65,'Capital Cost + RCV'!$D$6:$D$65,0,0,1),0)</f>
        <v>572721.27780665469</v>
      </c>
      <c r="E82" s="234">
        <f>D82*(1+0.07)^-($C82-Assumptions!$D$7)</f>
        <v>572721.27780665469</v>
      </c>
      <c r="G82" s="1"/>
    </row>
    <row r="83" spans="2:8" x14ac:dyDescent="0.25">
      <c r="C83" s="132">
        <v>2022</v>
      </c>
      <c r="D83" s="234">
        <f>IFERROR(_xlfn.XLOOKUP(C83,'Capital Cost + RCV'!$C$6:$C$65,'Capital Cost + RCV'!$D$6:$D$65,0,0,1),0)</f>
        <v>572721.27780665469</v>
      </c>
      <c r="E83" s="234">
        <f>D83*(1+0.07)^-($C83-Assumptions!$D$7)</f>
        <v>535253.53066042496</v>
      </c>
      <c r="G83" s="1"/>
      <c r="H83" s="21"/>
    </row>
    <row r="84" spans="2:8" ht="15" customHeight="1" x14ac:dyDescent="0.25">
      <c r="C84" s="132">
        <v>2023</v>
      </c>
      <c r="D84" s="235">
        <f>IFERROR(_xlfn.XLOOKUP(C84,'Capital Cost + RCV'!$C$6:$C$65,'Capital Cost + RCV'!$D$6:$D$65,0,0,1),0)</f>
        <v>572721.27780665469</v>
      </c>
      <c r="E84" s="235">
        <f>D84*(1+0.07)^-($C84-Assumptions!$D$7)</f>
        <v>500236.94454245316</v>
      </c>
      <c r="G84" s="1"/>
    </row>
    <row r="85" spans="2:8" x14ac:dyDescent="0.25">
      <c r="C85" s="132">
        <v>2024</v>
      </c>
      <c r="D85" s="235">
        <f>IFERROR(_xlfn.XLOOKUP(C85,'Capital Cost + RCV'!$C$6:$C$65,'Capital Cost + RCV'!$D$6:$D$65,0,0,1),0)</f>
        <v>420889.67438744655</v>
      </c>
      <c r="E85" s="235">
        <f>D85*(1+0.07)^-($C85-Assumptions!$D$7)</f>
        <v>343571.34760775458</v>
      </c>
    </row>
    <row r="86" spans="2:8" x14ac:dyDescent="0.25">
      <c r="B86" s="2"/>
      <c r="C86" s="132">
        <v>2025</v>
      </c>
      <c r="D86" s="235">
        <f>IFERROR(_xlfn.XLOOKUP(C86,'Capital Cost + RCV'!$C$6:$C$65,'Capital Cost + RCV'!$D$6:$D$65,0,0,1),0)</f>
        <v>26614215.765146326</v>
      </c>
      <c r="E86" s="235">
        <f>D86*(1+0.07)^-($C86-Assumptions!$D$7)</f>
        <v>20303857.779629894</v>
      </c>
    </row>
    <row r="87" spans="2:8" outlineLevel="1" x14ac:dyDescent="0.25">
      <c r="C87" s="132">
        <v>2026</v>
      </c>
      <c r="D87" s="235">
        <f>IFERROR(_xlfn.XLOOKUP(C87,'Capital Cost + RCV'!$C$6:$C$65,'Capital Cost + RCV'!$D$6:$D$65,0,0,1),0)</f>
        <v>0</v>
      </c>
      <c r="E87" s="235">
        <f>D87*(1+0.07)^-($C87-Assumptions!$D$7)</f>
        <v>0</v>
      </c>
    </row>
    <row r="88" spans="2:8" outlineLevel="1" x14ac:dyDescent="0.25">
      <c r="C88" s="132">
        <v>2027</v>
      </c>
      <c r="D88" s="235">
        <f>IFERROR(_xlfn.XLOOKUP(C88,'Capital Cost + RCV'!$C$6:$C$65,'Capital Cost + RCV'!$D$6:$D$65,0,0,1),0)</f>
        <v>0</v>
      </c>
      <c r="E88" s="235">
        <f>D88*(1+0.07)^-($C88-Assumptions!$D$7)</f>
        <v>0</v>
      </c>
    </row>
    <row r="89" spans="2:8" outlineLevel="1" x14ac:dyDescent="0.25">
      <c r="C89" s="132">
        <v>2028</v>
      </c>
      <c r="D89" s="235">
        <f>IFERROR(_xlfn.XLOOKUP(C89,'Capital Cost + RCV'!$C$6:$C$65,'Capital Cost + RCV'!$D$6:$D$65,0,0,1),0)</f>
        <v>0</v>
      </c>
      <c r="E89" s="235">
        <f>D89*(1+0.07)^-($C89-Assumptions!$D$7)</f>
        <v>0</v>
      </c>
    </row>
    <row r="90" spans="2:8" outlineLevel="1" x14ac:dyDescent="0.25">
      <c r="C90" s="132">
        <v>2029</v>
      </c>
      <c r="D90" s="235">
        <f>IFERROR(_xlfn.XLOOKUP(C90,'Capital Cost + RCV'!$C$6:$C$65,'Capital Cost + RCV'!$D$6:$D$65,0,0,1),0)</f>
        <v>0</v>
      </c>
      <c r="E90" s="235">
        <f>D90*(1+0.07)^-($C90-Assumptions!$D$7)</f>
        <v>0</v>
      </c>
    </row>
    <row r="91" spans="2:8" outlineLevel="1" x14ac:dyDescent="0.25">
      <c r="C91" s="132">
        <v>2030</v>
      </c>
      <c r="D91" s="235">
        <f>IFERROR(_xlfn.XLOOKUP(C91,'Capital Cost + RCV'!$C$6:$C$65,'Capital Cost + RCV'!$D$6:$D$65,0,0,1),0)</f>
        <v>0</v>
      </c>
      <c r="E91" s="235">
        <f>D91*(1+0.07)^-($C91-Assumptions!$D$7)</f>
        <v>0</v>
      </c>
    </row>
    <row r="92" spans="2:8" outlineLevel="1" x14ac:dyDescent="0.25">
      <c r="C92" s="132">
        <v>2031</v>
      </c>
      <c r="D92" s="235">
        <f>IFERROR(_xlfn.XLOOKUP(C92,'Capital Cost + RCV'!$C$6:$C$65,'Capital Cost + RCV'!$D$6:$D$65,0,0,1),0)</f>
        <v>0</v>
      </c>
      <c r="E92" s="235">
        <f>D92*(1+0.07)^-($C92-Assumptions!$D$7)</f>
        <v>0</v>
      </c>
    </row>
    <row r="93" spans="2:8" outlineLevel="1" x14ac:dyDescent="0.25">
      <c r="C93" s="132">
        <v>2032</v>
      </c>
      <c r="D93" s="235">
        <f>IFERROR(_xlfn.XLOOKUP(C93,'Capital Cost + RCV'!$C$6:$C$65,'Capital Cost + RCV'!$D$6:$D$65,0,0,1),0)</f>
        <v>0</v>
      </c>
      <c r="E93" s="235">
        <f>D93*(1+0.07)^-($C93-Assumptions!$D$7)</f>
        <v>0</v>
      </c>
    </row>
    <row r="94" spans="2:8" outlineLevel="1" x14ac:dyDescent="0.25">
      <c r="C94" s="132">
        <v>2033</v>
      </c>
      <c r="D94" s="235">
        <f>IFERROR(_xlfn.XLOOKUP(C94,'Capital Cost + RCV'!$C$6:$C$65,'Capital Cost + RCV'!$D$6:$D$65,0,0,1),0)</f>
        <v>0</v>
      </c>
      <c r="E94" s="235">
        <f>D94*(1+0.07)^-($C94-Assumptions!$D$7)</f>
        <v>0</v>
      </c>
    </row>
    <row r="95" spans="2:8" outlineLevel="1" x14ac:dyDescent="0.25">
      <c r="C95" s="132">
        <v>2034</v>
      </c>
      <c r="D95" s="235">
        <f>IFERROR(_xlfn.XLOOKUP(C95,'Capital Cost + RCV'!$C$6:$C$65,'Capital Cost + RCV'!$D$6:$D$65,0,0,1),0)</f>
        <v>0</v>
      </c>
      <c r="E95" s="235">
        <f>D95*(1+0.07)^-($C95-Assumptions!$D$7)</f>
        <v>0</v>
      </c>
    </row>
    <row r="96" spans="2:8" outlineLevel="1" x14ac:dyDescent="0.25">
      <c r="C96" s="132">
        <v>2035</v>
      </c>
      <c r="D96" s="235">
        <f>IFERROR(_xlfn.XLOOKUP(C96,'Capital Cost + RCV'!$C$6:$C$65,'Capital Cost + RCV'!$D$6:$D$65,0,0,1),0)</f>
        <v>0</v>
      </c>
      <c r="E96" s="235">
        <f>D96*(1+0.07)^-($C96-Assumptions!$D$7)</f>
        <v>0</v>
      </c>
    </row>
    <row r="97" spans="3:8" outlineLevel="1" x14ac:dyDescent="0.25">
      <c r="C97" s="132">
        <v>2036</v>
      </c>
      <c r="D97" s="235">
        <f>IFERROR(_xlfn.XLOOKUP(C97,'Capital Cost + RCV'!$C$6:$C$65,'Capital Cost + RCV'!$D$6:$D$65,0,0,1),0)</f>
        <v>0</v>
      </c>
      <c r="E97" s="235">
        <f>D97*(1+0.07)^-($C97-Assumptions!$D$7)</f>
        <v>0</v>
      </c>
    </row>
    <row r="98" spans="3:8" outlineLevel="1" x14ac:dyDescent="0.25">
      <c r="C98" s="132">
        <v>2037</v>
      </c>
      <c r="D98" s="235">
        <f>IFERROR(_xlfn.XLOOKUP(C98,'Capital Cost + RCV'!$C$6:$C$65,'Capital Cost + RCV'!$D$6:$D$65,0,0,1),0)</f>
        <v>0</v>
      </c>
      <c r="E98" s="235">
        <f>D98*(1+0.07)^-($C98-Assumptions!$D$7)</f>
        <v>0</v>
      </c>
    </row>
    <row r="99" spans="3:8" outlineLevel="1" x14ac:dyDescent="0.25">
      <c r="C99" s="132">
        <v>2038</v>
      </c>
      <c r="D99" s="235">
        <f>IFERROR(_xlfn.XLOOKUP(C99,'Capital Cost + RCV'!$C$6:$C$65,'Capital Cost + RCV'!$D$6:$D$65,0,0,1),0)</f>
        <v>0</v>
      </c>
      <c r="E99" s="235">
        <f>D99*(1+0.07)^-($C99-Assumptions!$D$7)</f>
        <v>0</v>
      </c>
    </row>
    <row r="100" spans="3:8" outlineLevel="1" x14ac:dyDescent="0.25">
      <c r="C100" s="132">
        <v>2039</v>
      </c>
      <c r="D100" s="235">
        <f>IFERROR(_xlfn.XLOOKUP(C100,'Capital Cost + RCV'!$C$6:$C$65,'Capital Cost + RCV'!$D$6:$D$65,0,0,1),0)</f>
        <v>0</v>
      </c>
      <c r="E100" s="235">
        <f>D100*(1+0.07)^-($C100-Assumptions!$D$7)</f>
        <v>0</v>
      </c>
    </row>
    <row r="101" spans="3:8" outlineLevel="1" x14ac:dyDescent="0.25">
      <c r="C101" s="132">
        <v>2040</v>
      </c>
      <c r="D101" s="235">
        <f>IFERROR(_xlfn.XLOOKUP(C101,'Capital Cost + RCV'!$C$6:$C$65,'Capital Cost + RCV'!$D$6:$D$65,0,0,1),0)</f>
        <v>0</v>
      </c>
      <c r="E101" s="235">
        <f>D101*(1+0.07)^-($C101-Assumptions!$D$7)</f>
        <v>0</v>
      </c>
    </row>
    <row r="102" spans="3:8" outlineLevel="1" x14ac:dyDescent="0.25">
      <c r="C102" s="132">
        <v>2041</v>
      </c>
      <c r="D102" s="235">
        <f>IFERROR(_xlfn.XLOOKUP(C102,'Capital Cost + RCV'!$C$6:$C$65,'Capital Cost + RCV'!$D$6:$D$65,0,0,1),0)</f>
        <v>0</v>
      </c>
      <c r="E102" s="235">
        <f>D102*(1+0.07)^-($C102-Assumptions!$D$7)</f>
        <v>0</v>
      </c>
    </row>
    <row r="103" spans="3:8" outlineLevel="1" x14ac:dyDescent="0.25">
      <c r="C103" s="132">
        <v>2042</v>
      </c>
      <c r="D103" s="235">
        <f>IFERROR(_xlfn.XLOOKUP(C103,'Capital Cost + RCV'!$C$6:$C$65,'Capital Cost + RCV'!$D$6:$D$65,0,0,1),0)</f>
        <v>0</v>
      </c>
      <c r="E103" s="235">
        <f>D103*(1+0.07)^-($C103-Assumptions!$D$7)</f>
        <v>0</v>
      </c>
    </row>
    <row r="104" spans="3:8" outlineLevel="1" x14ac:dyDescent="0.25">
      <c r="C104" s="132">
        <v>2043</v>
      </c>
      <c r="D104" s="235">
        <f>IFERROR(_xlfn.XLOOKUP(C104,'Capital Cost + RCV'!$C$6:$C$65,'Capital Cost + RCV'!$D$6:$D$65,0,0,1),0)</f>
        <v>0</v>
      </c>
      <c r="E104" s="235">
        <f>D104*(1+0.07)^-($C104-Assumptions!$D$7)</f>
        <v>0</v>
      </c>
    </row>
    <row r="105" spans="3:8" outlineLevel="1" x14ac:dyDescent="0.25">
      <c r="C105" s="132">
        <v>2044</v>
      </c>
      <c r="D105" s="235">
        <f>IFERROR(_xlfn.XLOOKUP(C105,'Capital Cost + RCV'!$C$6:$C$65,'Capital Cost + RCV'!$D$6:$D$65,0,0,1),0)</f>
        <v>0</v>
      </c>
      <c r="E105" s="235">
        <f>D105*(1+0.07)^-($C105-Assumptions!$D$7)</f>
        <v>0</v>
      </c>
    </row>
    <row r="106" spans="3:8" outlineLevel="1" x14ac:dyDescent="0.25">
      <c r="C106" s="132">
        <v>2045</v>
      </c>
      <c r="D106" s="235">
        <f>IFERROR(_xlfn.XLOOKUP(C106,'Capital Cost + RCV'!$C$6:$C$65,'Capital Cost + RCV'!$D$6:$D$65,0,0,1),0)</f>
        <v>0</v>
      </c>
      <c r="E106" s="235">
        <f>D106*(1+0.07)^-($C106-Assumptions!$D$7)</f>
        <v>0</v>
      </c>
    </row>
    <row r="107" spans="3:8" outlineLevel="1" x14ac:dyDescent="0.25">
      <c r="C107" s="132">
        <v>2046</v>
      </c>
      <c r="D107" s="235">
        <f>IFERROR(_xlfn.XLOOKUP(C107,'Capital Cost + RCV'!$C$6:$C$65,'Capital Cost + RCV'!$D$6:$D$65,0,0,1),0)</f>
        <v>0</v>
      </c>
      <c r="E107" s="235">
        <f>D107*(1+0.07)^-($C107-Assumptions!$D$7)</f>
        <v>0</v>
      </c>
      <c r="F107" s="236"/>
      <c r="G107" s="236"/>
      <c r="H107" s="236"/>
    </row>
    <row r="108" spans="3:8" outlineLevel="1" x14ac:dyDescent="0.25">
      <c r="C108" s="132">
        <v>2047</v>
      </c>
      <c r="D108" s="235">
        <f>IFERROR(_xlfn.XLOOKUP(C108,'Capital Cost + RCV'!$C$6:$C$65,'Capital Cost + RCV'!$D$6:$D$65,0,0,1),0)</f>
        <v>0</v>
      </c>
      <c r="E108" s="235">
        <f>D108*(1+0.07)^-($C108-Assumptions!$D$7)</f>
        <v>0</v>
      </c>
      <c r="F108" s="4"/>
      <c r="G108" s="4"/>
      <c r="H108" s="4"/>
    </row>
    <row r="109" spans="3:8" outlineLevel="1" x14ac:dyDescent="0.25">
      <c r="C109" s="132">
        <v>2048</v>
      </c>
      <c r="D109" s="235">
        <f>IFERROR(_xlfn.XLOOKUP(C109,'Capital Cost + RCV'!$C$6:$C$65,'Capital Cost + RCV'!$D$6:$D$65,0,0,1),0)</f>
        <v>0</v>
      </c>
      <c r="E109" s="235">
        <f>D109*(1+0.07)^-($C109-Assumptions!$D$7)</f>
        <v>0</v>
      </c>
      <c r="F109" s="4"/>
      <c r="G109" s="4"/>
      <c r="H109" s="4"/>
    </row>
    <row r="110" spans="3:8" outlineLevel="1" x14ac:dyDescent="0.25">
      <c r="C110" s="132">
        <v>2049</v>
      </c>
      <c r="D110" s="235">
        <f>IFERROR(_xlfn.XLOOKUP(C110,'Capital Cost + RCV'!$C$6:$C$65,'Capital Cost + RCV'!$D$6:$D$65,0,0,1),0)</f>
        <v>0</v>
      </c>
      <c r="E110" s="235">
        <f>D110*(1+0.07)^-($C110-Assumptions!$D$7)</f>
        <v>0</v>
      </c>
      <c r="F110" s="236"/>
      <c r="G110" s="236"/>
      <c r="H110" s="236"/>
    </row>
    <row r="111" spans="3:8" outlineLevel="1" x14ac:dyDescent="0.25">
      <c r="C111" s="132">
        <v>2050</v>
      </c>
      <c r="D111" s="235">
        <f>IFERROR(_xlfn.XLOOKUP(C111,'Capital Cost + RCV'!$C$6:$C$65,'Capital Cost + RCV'!$D$6:$D$65,0,0,1),0)</f>
        <v>0</v>
      </c>
      <c r="E111" s="235">
        <f>D111*(1+0.07)^-($C111-Assumptions!$D$7)</f>
        <v>0</v>
      </c>
      <c r="F111" s="236"/>
      <c r="G111" s="236"/>
      <c r="H111" s="236"/>
    </row>
    <row r="112" spans="3:8" outlineLevel="1" x14ac:dyDescent="0.25">
      <c r="C112" s="132">
        <v>2051</v>
      </c>
      <c r="D112" s="235">
        <f>IFERROR(_xlfn.XLOOKUP(C112,'Capital Cost + RCV'!$C$6:$C$65,'Capital Cost + RCV'!$D$6:$D$65,0,0,1),0)</f>
        <v>0</v>
      </c>
      <c r="E112" s="235">
        <f>D112*(1+0.07)^-($C112-Assumptions!$D$7)</f>
        <v>0</v>
      </c>
      <c r="F112" s="236"/>
      <c r="G112" s="236"/>
      <c r="H112" s="236"/>
    </row>
    <row r="113" spans="3:8" outlineLevel="1" x14ac:dyDescent="0.25">
      <c r="C113" s="132">
        <v>2052</v>
      </c>
      <c r="D113" s="235">
        <f>IFERROR(_xlfn.XLOOKUP(C113,'Capital Cost + RCV'!$C$6:$C$65,'Capital Cost + RCV'!$D$6:$D$65,0,0,1),0)</f>
        <v>0</v>
      </c>
      <c r="E113" s="235">
        <f>D113*(1+0.07)^-($C113-Assumptions!$D$7)</f>
        <v>0</v>
      </c>
      <c r="F113" s="236"/>
      <c r="G113" s="236"/>
      <c r="H113" s="236"/>
    </row>
    <row r="114" spans="3:8" outlineLevel="1" x14ac:dyDescent="0.25">
      <c r="C114" s="132">
        <v>2053</v>
      </c>
      <c r="D114" s="235">
        <f>IFERROR(_xlfn.XLOOKUP(C114,'Capital Cost + RCV'!$C$6:$C$65,'Capital Cost + RCV'!$D$6:$D$65,0,0,1),0)</f>
        <v>0</v>
      </c>
      <c r="E114" s="235">
        <f>D114*(1+0.07)^-($C114-Assumptions!$D$7)</f>
        <v>0</v>
      </c>
      <c r="F114" s="236"/>
      <c r="G114" s="236"/>
      <c r="H114" s="236"/>
    </row>
    <row r="115" spans="3:8" outlineLevel="1" x14ac:dyDescent="0.25">
      <c r="C115" s="132">
        <v>2054</v>
      </c>
      <c r="D115" s="235">
        <f>IFERROR(_xlfn.XLOOKUP(C115,'Capital Cost + RCV'!$C$6:$C$65,'Capital Cost + RCV'!$D$6:$D$65,0,0,1),0)</f>
        <v>0</v>
      </c>
      <c r="E115" s="235">
        <f>D115*(1+0.07)^-($C115-Assumptions!$D$7)</f>
        <v>0</v>
      </c>
    </row>
    <row r="116" spans="3:8" outlineLevel="1" x14ac:dyDescent="0.25">
      <c r="C116" s="132">
        <v>2055</v>
      </c>
      <c r="D116" s="235">
        <f>IFERROR(_xlfn.XLOOKUP(C116,'Capital Cost + RCV'!$C$6:$C$65,'Capital Cost + RCV'!$D$6:$D$65,0,0,1),0)</f>
        <v>0</v>
      </c>
      <c r="E116" s="235">
        <f>D116*(1+0.07)^-($C116-Assumptions!$D$7)</f>
        <v>0</v>
      </c>
    </row>
    <row r="117" spans="3:8" outlineLevel="1" x14ac:dyDescent="0.25">
      <c r="C117" s="132">
        <v>2056</v>
      </c>
      <c r="D117" s="235">
        <f>IFERROR(_xlfn.XLOOKUP(C117,'Capital Cost + RCV'!$C$6:$C$65,'Capital Cost + RCV'!$D$6:$D$65,0,0,1),0)</f>
        <v>0</v>
      </c>
      <c r="E117" s="235">
        <f>D117*(1+0.07)^-($C117-Assumptions!$D$7)</f>
        <v>0</v>
      </c>
    </row>
    <row r="118" spans="3:8" outlineLevel="1" x14ac:dyDescent="0.25">
      <c r="C118" s="132">
        <v>2057</v>
      </c>
      <c r="D118" s="235">
        <f>IFERROR(_xlfn.XLOOKUP(C118,'Capital Cost + RCV'!$C$6:$C$65,'Capital Cost + RCV'!$D$6:$D$65,0,0,1),0)</f>
        <v>0</v>
      </c>
      <c r="E118" s="235">
        <f>D118*(1+0.07)^-($C118-Assumptions!$D$7)</f>
        <v>0</v>
      </c>
    </row>
    <row r="119" spans="3:8" outlineLevel="1" x14ac:dyDescent="0.25">
      <c r="C119" s="132">
        <v>2058</v>
      </c>
      <c r="D119" s="235">
        <f>IFERROR(_xlfn.XLOOKUP(C119,'Capital Cost + RCV'!$C$6:$C$65,'Capital Cost + RCV'!$D$6:$D$65,0,0,1),0)</f>
        <v>0</v>
      </c>
      <c r="E119" s="235">
        <f>D119*(1+0.07)^-($C119-Assumptions!$D$7)</f>
        <v>0</v>
      </c>
    </row>
    <row r="120" spans="3:8" outlineLevel="1" x14ac:dyDescent="0.25">
      <c r="C120" s="132">
        <v>2059</v>
      </c>
      <c r="D120" s="235">
        <f>IFERROR(_xlfn.XLOOKUP(C120,'Capital Cost + RCV'!$C$6:$C$65,'Capital Cost + RCV'!$D$6:$D$65,0,0,1),0)</f>
        <v>0</v>
      </c>
      <c r="E120" s="235">
        <f>D120*(1+0.07)^-($C120-Assumptions!$D$7)</f>
        <v>0</v>
      </c>
    </row>
    <row r="121" spans="3:8" outlineLevel="1" x14ac:dyDescent="0.25">
      <c r="C121" s="132">
        <v>2060</v>
      </c>
      <c r="D121" s="235">
        <f>IFERROR(_xlfn.XLOOKUP(C121,'Capital Cost + RCV'!$C$6:$C$65,'Capital Cost + RCV'!$D$6:$D$65,0,0,1),0)</f>
        <v>0</v>
      </c>
      <c r="E121" s="235">
        <f>D121*(1+0.07)^-($C121-Assumptions!$D$7)</f>
        <v>0</v>
      </c>
    </row>
    <row r="122" spans="3:8" outlineLevel="1" x14ac:dyDescent="0.25">
      <c r="C122" s="132">
        <v>2061</v>
      </c>
      <c r="D122" s="235">
        <f>IFERROR(_xlfn.XLOOKUP(C122,'Capital Cost + RCV'!$C$6:$C$65,'Capital Cost + RCV'!$D$6:$D$65,0,0,1),0)</f>
        <v>0</v>
      </c>
      <c r="E122" s="235">
        <f>D122*(1+0.07)^-($C122-Assumptions!$D$7)</f>
        <v>0</v>
      </c>
    </row>
    <row r="123" spans="3:8" outlineLevel="1" x14ac:dyDescent="0.25">
      <c r="C123" s="132">
        <v>2062</v>
      </c>
      <c r="D123" s="235">
        <f>IFERROR(_xlfn.XLOOKUP(C123,'Capital Cost + RCV'!$C$6:$C$65,'Capital Cost + RCV'!$D$6:$D$65,0,0,1),0)</f>
        <v>0</v>
      </c>
      <c r="E123" s="235">
        <f>D123*(1+0.07)^-($C123-Assumptions!$D$7)</f>
        <v>0</v>
      </c>
    </row>
    <row r="124" spans="3:8" outlineLevel="1" x14ac:dyDescent="0.25">
      <c r="C124" s="132">
        <v>2063</v>
      </c>
      <c r="D124" s="235">
        <f>IFERROR(_xlfn.XLOOKUP(C124,'Capital Cost + RCV'!$C$6:$C$65,'Capital Cost + RCV'!$D$6:$D$65,0,0,1),0)</f>
        <v>0</v>
      </c>
      <c r="E124" s="235">
        <f>D124*(1+0.07)^-($C124-Assumptions!$D$7)</f>
        <v>0</v>
      </c>
    </row>
    <row r="125" spans="3:8" outlineLevel="1" x14ac:dyDescent="0.25">
      <c r="C125" s="132">
        <v>2064</v>
      </c>
      <c r="D125" s="235">
        <f>IFERROR(_xlfn.XLOOKUP(C125,'Capital Cost + RCV'!$C$6:$C$65,'Capital Cost + RCV'!$D$6:$D$65,0,0,1),0)</f>
        <v>0</v>
      </c>
      <c r="E125" s="235">
        <f>D125*(1+0.07)^-($C125-Assumptions!$D$7)</f>
        <v>0</v>
      </c>
    </row>
    <row r="126" spans="3:8" outlineLevel="1" x14ac:dyDescent="0.25">
      <c r="C126" s="132">
        <v>2065</v>
      </c>
      <c r="D126" s="235">
        <f>IFERROR(_xlfn.XLOOKUP(C126,'Capital Cost + RCV'!$C$6:$C$65,'Capital Cost + RCV'!$D$6:$D$65,0,0,1),0)</f>
        <v>0</v>
      </c>
      <c r="E126" s="235">
        <f>D126*(1+0.07)^-($C126-Assumptions!$D$7)</f>
        <v>0</v>
      </c>
    </row>
    <row r="127" spans="3:8" outlineLevel="1" x14ac:dyDescent="0.25">
      <c r="C127" s="132">
        <v>2066</v>
      </c>
      <c r="D127" s="235">
        <f>IFERROR(_xlfn.XLOOKUP(C127,'Capital Cost + RCV'!$C$6:$C$65,'Capital Cost + RCV'!$D$6:$D$65,0,0,1),0)</f>
        <v>0</v>
      </c>
      <c r="E127" s="235">
        <f>D127*(1+0.07)^-($C127-Assumptions!$D$7)</f>
        <v>0</v>
      </c>
    </row>
    <row r="128" spans="3:8" outlineLevel="1" x14ac:dyDescent="0.25">
      <c r="C128" s="132">
        <v>2067</v>
      </c>
      <c r="D128" s="235">
        <f>IFERROR(_xlfn.XLOOKUP(C128,'Capital Cost + RCV'!$C$6:$C$65,'Capital Cost + RCV'!$D$6:$D$65,0,0,1),0)</f>
        <v>0</v>
      </c>
      <c r="E128" s="235">
        <f>D128*(1+0.07)^-($C128-Assumptions!$D$7)</f>
        <v>0</v>
      </c>
    </row>
    <row r="129" spans="3:5" outlineLevel="1" x14ac:dyDescent="0.25">
      <c r="C129" s="132">
        <v>2068</v>
      </c>
      <c r="D129" s="235">
        <f>IFERROR(_xlfn.XLOOKUP(C129,'Capital Cost + RCV'!$C$6:$C$65,'Capital Cost + RCV'!$D$6:$D$65,0,0,1),0)</f>
        <v>0</v>
      </c>
      <c r="E129" s="235">
        <f>D129*(1+0.07)^-($C129-Assumptions!$D$7)</f>
        <v>0</v>
      </c>
    </row>
    <row r="130" spans="3:5" outlineLevel="1" x14ac:dyDescent="0.25">
      <c r="C130" s="132">
        <v>2069</v>
      </c>
      <c r="D130" s="235">
        <f>IFERROR(_xlfn.XLOOKUP(C130,'Capital Cost + RCV'!$C$6:$C$65,'Capital Cost + RCV'!$D$6:$D$65,0,0,1),0)</f>
        <v>0</v>
      </c>
      <c r="E130" s="235">
        <f>D130*(1+0.07)^-($C130-Assumptions!$D$7)</f>
        <v>0</v>
      </c>
    </row>
    <row r="131" spans="3:5" outlineLevel="1" x14ac:dyDescent="0.25">
      <c r="C131" s="132">
        <v>2070</v>
      </c>
      <c r="D131" s="235">
        <f>IFERROR(_xlfn.XLOOKUP(C131,'Capital Cost + RCV'!$C$6:$C$65,'Capital Cost + RCV'!$D$6:$D$65,0,0,1),0)</f>
        <v>0</v>
      </c>
      <c r="E131" s="235">
        <f>D131*(1+0.07)^-($C131-Assumptions!$D$7)</f>
        <v>0</v>
      </c>
    </row>
    <row r="132" spans="3:5" outlineLevel="1" x14ac:dyDescent="0.25">
      <c r="C132" s="132">
        <v>2071</v>
      </c>
      <c r="D132" s="235">
        <f>IFERROR(_xlfn.XLOOKUP(C132,'Capital Cost + RCV'!$C$6:$C$65,'Capital Cost + RCV'!$D$6:$D$65,0,0,1),0)</f>
        <v>0</v>
      </c>
      <c r="E132" s="235">
        <f>D132*(1+0.07)^-($C132-Assumptions!$D$7)</f>
        <v>0</v>
      </c>
    </row>
    <row r="133" spans="3:5" outlineLevel="1" x14ac:dyDescent="0.25">
      <c r="C133" s="132">
        <v>2072</v>
      </c>
      <c r="D133" s="235">
        <f>IFERROR(_xlfn.XLOOKUP(C133,'Capital Cost + RCV'!$C$6:$C$65,'Capital Cost + RCV'!$D$6:$D$65,0,0,1),0)</f>
        <v>0</v>
      </c>
      <c r="E133" s="235">
        <f>D133*(1+0.07)^-($C133-Assumptions!$D$7)</f>
        <v>0</v>
      </c>
    </row>
    <row r="134" spans="3:5" outlineLevel="1" x14ac:dyDescent="0.25">
      <c r="C134" s="132">
        <v>2073</v>
      </c>
      <c r="D134" s="235">
        <f>IFERROR(_xlfn.XLOOKUP(C134,'Capital Cost + RCV'!$C$6:$C$65,'Capital Cost + RCV'!$D$6:$D$65,0,0,1),0)</f>
        <v>0</v>
      </c>
      <c r="E134" s="235">
        <f>D134*(1+0.07)^-($C134-Assumptions!$D$7)</f>
        <v>0</v>
      </c>
    </row>
    <row r="135" spans="3:5" outlineLevel="1" x14ac:dyDescent="0.25">
      <c r="C135" s="132">
        <v>2074</v>
      </c>
      <c r="D135" s="235">
        <f>IFERROR(_xlfn.XLOOKUP(C135,'Capital Cost + RCV'!$C$6:$C$65,'Capital Cost + RCV'!$D$6:$D$65,0,0,1),0)</f>
        <v>0</v>
      </c>
      <c r="E135" s="235">
        <f>D135*(1+0.07)^-($C135-Assumptions!$D$7)</f>
        <v>0</v>
      </c>
    </row>
    <row r="136" spans="3:5" outlineLevel="1" x14ac:dyDescent="0.25">
      <c r="C136" s="132">
        <v>2075</v>
      </c>
      <c r="D136" s="235">
        <f>IFERROR(_xlfn.XLOOKUP(C136,'Capital Cost + RCV'!$C$6:$C$65,'Capital Cost + RCV'!$D$6:$D$65,0,0,1),0)</f>
        <v>0</v>
      </c>
      <c r="E136" s="235">
        <f>D136*(1+0.07)^-($C136-Assumptions!$D$7)</f>
        <v>0</v>
      </c>
    </row>
    <row r="137" spans="3:5" outlineLevel="1" x14ac:dyDescent="0.25">
      <c r="C137" s="132">
        <v>2076</v>
      </c>
      <c r="D137" s="235">
        <f>IFERROR(_xlfn.XLOOKUP(C137,'Capital Cost + RCV'!$C$6:$C$65,'Capital Cost + RCV'!$D$6:$D$65,0,0,1),0)</f>
        <v>0</v>
      </c>
      <c r="E137" s="235">
        <f>D137*(1+0.07)^-($C137-Assumptions!$D$7)</f>
        <v>0</v>
      </c>
    </row>
    <row r="138" spans="3:5" outlineLevel="1" x14ac:dyDescent="0.25">
      <c r="C138" s="132">
        <v>2077</v>
      </c>
      <c r="D138" s="235">
        <f>IFERROR(_xlfn.XLOOKUP(C138,'Capital Cost + RCV'!$C$6:$C$65,'Capital Cost + RCV'!$D$6:$D$65,0,0,1),0)</f>
        <v>0</v>
      </c>
      <c r="E138" s="235">
        <f>D138*(1+0.07)^-($C138-Assumptions!$D$7)</f>
        <v>0</v>
      </c>
    </row>
    <row r="139" spans="3:5" outlineLevel="1" x14ac:dyDescent="0.25">
      <c r="C139" s="132">
        <v>2078</v>
      </c>
      <c r="D139" s="235">
        <f>IFERROR(_xlfn.XLOOKUP(C139,'Capital Cost + RCV'!$C$6:$C$65,'Capital Cost + RCV'!$D$6:$D$65,0,0,1),0)</f>
        <v>0</v>
      </c>
      <c r="E139" s="235">
        <f>D139*(1+0.07)^-($C139-Assumptions!$D$7)</f>
        <v>0</v>
      </c>
    </row>
    <row r="140" spans="3:5" outlineLevel="1" x14ac:dyDescent="0.25">
      <c r="C140" s="132">
        <v>2079</v>
      </c>
      <c r="D140" s="235">
        <f>IFERROR(_xlfn.XLOOKUP(C140,'Capital Cost + RCV'!$C$6:$C$65,'Capital Cost + RCV'!$D$6:$D$65,0,0,1),0)</f>
        <v>0</v>
      </c>
      <c r="E140" s="235">
        <f>D140*(1+0.07)^-($C140-Assumptions!$D$7)</f>
        <v>0</v>
      </c>
    </row>
    <row r="141" spans="3:5" outlineLevel="1" x14ac:dyDescent="0.25">
      <c r="C141" s="132">
        <v>2080</v>
      </c>
      <c r="D141" s="235">
        <f>IFERROR(_xlfn.XLOOKUP(C141,'Capital Cost + RCV'!$C$6:$C$65,'Capital Cost + RCV'!$D$6:$D$65,0,0,1),0)</f>
        <v>0</v>
      </c>
      <c r="E141" s="235">
        <f>D141*(1+0.07)^-($C141-Assumptions!$D$7)</f>
        <v>0</v>
      </c>
    </row>
    <row r="142" spans="3:5" outlineLevel="1" x14ac:dyDescent="0.25">
      <c r="C142" s="132">
        <v>2081</v>
      </c>
      <c r="D142" s="235">
        <f>IFERROR(_xlfn.XLOOKUP(C142,'Capital Cost + RCV'!$C$6:$C$65,'Capital Cost + RCV'!$D$6:$D$65,0,0,1),0)</f>
        <v>0</v>
      </c>
      <c r="E142" s="235">
        <f>D142*(1+0.07)^-($C142-Assumptions!$D$7)</f>
        <v>0</v>
      </c>
    </row>
    <row r="143" spans="3:5" outlineLevel="1" x14ac:dyDescent="0.25">
      <c r="C143" s="132">
        <v>2082</v>
      </c>
      <c r="D143" s="235">
        <f>IFERROR(_xlfn.XLOOKUP(C143,'Capital Cost + RCV'!$C$6:$C$65,'Capital Cost + RCV'!$D$6:$D$65,0,0,1),0)</f>
        <v>0</v>
      </c>
      <c r="E143" s="235">
        <f>D143*(1+0.07)^-($C143-Assumptions!$D$7)</f>
        <v>0</v>
      </c>
    </row>
    <row r="144" spans="3:5" ht="15.75" outlineLevel="1" thickBot="1" x14ac:dyDescent="0.3">
      <c r="C144" s="133">
        <v>2083</v>
      </c>
      <c r="D144" s="235">
        <f>IFERROR(_xlfn.XLOOKUP(C144,'Capital Cost + RCV'!$C$6:$C$65,'Capital Cost + RCV'!$D$6:$D$65,0,0,1),0)</f>
        <v>0</v>
      </c>
      <c r="E144" s="235">
        <f>D144*(1+0.07)^-($C144-Assumptions!$D$7)</f>
        <v>0</v>
      </c>
    </row>
    <row r="145" spans="3:16" ht="15.75" thickBot="1" x14ac:dyDescent="0.3">
      <c r="C145" s="251" t="s">
        <v>46</v>
      </c>
      <c r="D145" s="237">
        <f>SUM(D79:D144)</f>
        <v>30471433.106373701</v>
      </c>
      <c r="E145" s="238">
        <f>SUM(E79:E144)</f>
        <v>24225769.43078924</v>
      </c>
      <c r="H145" s="232"/>
      <c r="I145" s="60"/>
      <c r="J145" s="60"/>
    </row>
    <row r="146" spans="3:16" x14ac:dyDescent="0.25">
      <c r="D146" s="230"/>
      <c r="E146" s="54"/>
      <c r="H146" s="232"/>
      <c r="I146" s="60"/>
      <c r="J146" s="60"/>
    </row>
    <row r="147" spans="3:16" ht="15.75" thickBot="1" x14ac:dyDescent="0.3">
      <c r="C147" s="38" t="s">
        <v>12</v>
      </c>
      <c r="E147" s="21"/>
    </row>
    <row r="148" spans="3:16" ht="15.75" thickBot="1" x14ac:dyDescent="0.3">
      <c r="C148" s="239"/>
      <c r="D148" s="7">
        <v>7.0000000000000007E-2</v>
      </c>
      <c r="E148" s="21"/>
    </row>
    <row r="149" spans="3:16" x14ac:dyDescent="0.25">
      <c r="C149" s="5" t="s">
        <v>9</v>
      </c>
      <c r="D149" s="240">
        <f>O70</f>
        <v>53291920.78772708</v>
      </c>
      <c r="E149" s="236"/>
      <c r="H149" s="21"/>
      <c r="I149" s="21"/>
      <c r="J149" s="21"/>
      <c r="K149" s="21"/>
      <c r="L149" s="21"/>
      <c r="M149" s="21"/>
      <c r="N149" s="21"/>
      <c r="O149" s="21"/>
      <c r="P149" s="21"/>
    </row>
    <row r="150" spans="3:16" ht="15.75" thickBot="1" x14ac:dyDescent="0.3">
      <c r="C150" s="6" t="s">
        <v>10</v>
      </c>
      <c r="D150" s="241">
        <f>E145</f>
        <v>24225769.43078924</v>
      </c>
    </row>
    <row r="151" spans="3:16" ht="15.75" thickTop="1" x14ac:dyDescent="0.25">
      <c r="C151" s="24" t="s">
        <v>11</v>
      </c>
      <c r="D151" s="56">
        <f>D149/D150</f>
        <v>2.1998030213231048</v>
      </c>
    </row>
    <row r="152" spans="3:16" ht="15.75" thickBot="1" x14ac:dyDescent="0.3">
      <c r="C152" s="25" t="s">
        <v>33</v>
      </c>
      <c r="D152" s="242">
        <f>D149-D150</f>
        <v>29066151.356937841</v>
      </c>
    </row>
    <row r="154" spans="3:16" ht="15.75" thickBot="1" x14ac:dyDescent="0.3">
      <c r="C154" s="38" t="s">
        <v>313</v>
      </c>
    </row>
    <row r="155" spans="3:16" ht="15.75" thickBot="1" x14ac:dyDescent="0.3">
      <c r="C155" s="239"/>
      <c r="D155" s="7">
        <v>7.0000000000000007E-2</v>
      </c>
    </row>
    <row r="156" spans="3:16" x14ac:dyDescent="0.25">
      <c r="C156" s="5" t="s">
        <v>9</v>
      </c>
      <c r="D156" s="240">
        <f>MROUND(D149,50000)</f>
        <v>53300000</v>
      </c>
    </row>
    <row r="157" spans="3:16" ht="15.75" thickBot="1" x14ac:dyDescent="0.3">
      <c r="C157" s="6" t="s">
        <v>10</v>
      </c>
      <c r="D157" s="241">
        <f>MROUND(D150,50000)</f>
        <v>24250000</v>
      </c>
    </row>
    <row r="158" spans="3:16" ht="15.75" thickTop="1" x14ac:dyDescent="0.25">
      <c r="C158" s="24" t="s">
        <v>11</v>
      </c>
      <c r="D158" s="56">
        <f>D156/D157</f>
        <v>2.1979381443298971</v>
      </c>
      <c r="F158" s="115"/>
    </row>
    <row r="159" spans="3:16" ht="15.75" thickBot="1" x14ac:dyDescent="0.3">
      <c r="C159" s="25" t="s">
        <v>33</v>
      </c>
      <c r="D159" s="242">
        <f>D156-D157</f>
        <v>29050000</v>
      </c>
    </row>
  </sheetData>
  <mergeCells count="20">
    <mergeCell ref="D6:E6"/>
    <mergeCell ref="C77:C78"/>
    <mergeCell ref="D77:D78"/>
    <mergeCell ref="E77:E78"/>
    <mergeCell ref="M7:M8"/>
    <mergeCell ref="I7:I8"/>
    <mergeCell ref="K7:K8"/>
    <mergeCell ref="H7:H8"/>
    <mergeCell ref="C7:C8"/>
    <mergeCell ref="D7:D8"/>
    <mergeCell ref="G7:G8"/>
    <mergeCell ref="E7:E8"/>
    <mergeCell ref="F7:F8"/>
    <mergeCell ref="I6:J6"/>
    <mergeCell ref="J7:J8"/>
    <mergeCell ref="N7:N8"/>
    <mergeCell ref="K6:M6"/>
    <mergeCell ref="O7:O8"/>
    <mergeCell ref="F6:H6"/>
    <mergeCell ref="L7:L8"/>
  </mergeCells>
  <pageMargins left="0.25" right="0.25" top="0.75" bottom="0.75" header="0.3" footer="0.3"/>
  <pageSetup paperSize="3" scale="2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B1C32-DA13-4A25-A5B3-CD5B30508732}">
  <sheetPr>
    <tabColor theme="0" tint="-0.34998626667073579"/>
  </sheetPr>
  <dimension ref="A1:Q58"/>
  <sheetViews>
    <sheetView workbookViewId="0">
      <selection activeCell="C4" sqref="C4:H8"/>
    </sheetView>
  </sheetViews>
  <sheetFormatPr defaultColWidth="9.140625" defaultRowHeight="12.75" x14ac:dyDescent="0.2"/>
  <cols>
    <col min="1" max="1" width="13.28515625" style="399" customWidth="1"/>
    <col min="2" max="2" width="16.5703125" style="399" customWidth="1"/>
    <col min="3" max="3" width="40.7109375" style="399" customWidth="1"/>
    <col min="4" max="4" width="14.140625" style="399" bestFit="1" customWidth="1"/>
    <col min="5" max="5" width="12" style="399" bestFit="1" customWidth="1"/>
    <col min="6" max="6" width="14" style="399" customWidth="1"/>
    <col min="7" max="7" width="13.7109375" style="399" bestFit="1" customWidth="1"/>
    <col min="8" max="8" width="18.28515625" style="399" bestFit="1" customWidth="1"/>
    <col min="9" max="9" width="18.28515625" style="399" customWidth="1"/>
    <col min="10" max="10" width="16.28515625" style="399" bestFit="1" customWidth="1"/>
    <col min="11" max="11" width="19.85546875" style="399" bestFit="1" customWidth="1"/>
    <col min="12" max="12" width="11" style="399" customWidth="1"/>
    <col min="13" max="16384" width="9.140625" style="399"/>
  </cols>
  <sheetData>
    <row r="1" spans="1:17" x14ac:dyDescent="0.2">
      <c r="A1" s="454" t="s">
        <v>2098</v>
      </c>
      <c r="B1" s="454" t="s">
        <v>2097</v>
      </c>
      <c r="C1" s="454" t="s">
        <v>2096</v>
      </c>
      <c r="D1" s="454" t="s">
        <v>2095</v>
      </c>
      <c r="E1" s="454" t="s">
        <v>2094</v>
      </c>
      <c r="F1" s="454" t="s">
        <v>2093</v>
      </c>
      <c r="G1" s="453" t="s">
        <v>2092</v>
      </c>
      <c r="H1" s="453" t="s">
        <v>2091</v>
      </c>
      <c r="I1" s="453" t="s">
        <v>2090</v>
      </c>
      <c r="J1" s="453" t="s">
        <v>2089</v>
      </c>
    </row>
    <row r="2" spans="1:17" ht="13.5" customHeight="1" x14ac:dyDescent="0.2">
      <c r="A2" s="452" t="s">
        <v>2133</v>
      </c>
      <c r="B2" s="451" t="s">
        <v>2075</v>
      </c>
      <c r="C2" s="407" t="s">
        <v>2132</v>
      </c>
      <c r="D2" s="450">
        <v>11</v>
      </c>
      <c r="E2" s="446">
        <f>I57</f>
        <v>0</v>
      </c>
      <c r="F2" s="449">
        <f t="shared" ref="F2:F24" si="0">E2*D2</f>
        <v>0</v>
      </c>
      <c r="G2" s="448"/>
      <c r="H2" s="448"/>
      <c r="I2" s="426"/>
      <c r="J2" s="442"/>
      <c r="K2" s="442"/>
      <c r="L2" s="442"/>
      <c r="M2" s="442"/>
      <c r="N2" s="442"/>
      <c r="O2" s="442"/>
      <c r="P2" s="442"/>
      <c r="Q2" s="442"/>
    </row>
    <row r="3" spans="1:17" ht="13.5" customHeight="1" x14ac:dyDescent="0.2">
      <c r="A3" s="452" t="s">
        <v>2131</v>
      </c>
      <c r="B3" s="451" t="s">
        <v>2047</v>
      </c>
      <c r="C3" s="407" t="s">
        <v>2130</v>
      </c>
      <c r="D3" s="450">
        <v>1846.6510000000001</v>
      </c>
      <c r="E3" s="446">
        <f>B47</f>
        <v>8.6999999999999993</v>
      </c>
      <c r="F3" s="449">
        <f t="shared" si="0"/>
        <v>16065.8637</v>
      </c>
      <c r="G3" s="448"/>
      <c r="H3" s="448"/>
      <c r="I3" s="426"/>
      <c r="J3" s="442"/>
      <c r="K3" s="442"/>
      <c r="L3" s="442"/>
      <c r="M3" s="442"/>
      <c r="N3" s="442"/>
      <c r="O3" s="442"/>
      <c r="P3" s="442"/>
      <c r="Q3" s="442"/>
    </row>
    <row r="4" spans="1:17" ht="12.75" customHeight="1" x14ac:dyDescent="0.2">
      <c r="A4" s="440" t="s">
        <v>2070</v>
      </c>
      <c r="B4" s="369" t="s">
        <v>2069</v>
      </c>
      <c r="C4" s="369" t="s">
        <v>2068</v>
      </c>
      <c r="D4" s="368">
        <v>60410.597000000002</v>
      </c>
      <c r="E4" s="436">
        <v>0.5</v>
      </c>
      <c r="F4" s="435">
        <f t="shared" si="0"/>
        <v>30205.298500000001</v>
      </c>
      <c r="I4" s="426"/>
    </row>
    <row r="5" spans="1:17" ht="12.75" customHeight="1" x14ac:dyDescent="0.2">
      <c r="A5" s="382" t="s">
        <v>2067</v>
      </c>
      <c r="B5" s="382" t="s">
        <v>2029</v>
      </c>
      <c r="C5" s="382" t="s">
        <v>2066</v>
      </c>
      <c r="D5" s="381">
        <v>19.5</v>
      </c>
      <c r="E5" s="443">
        <f>J57</f>
        <v>0</v>
      </c>
      <c r="F5" s="435">
        <f t="shared" si="0"/>
        <v>0</v>
      </c>
      <c r="G5" s="448"/>
      <c r="H5" s="448"/>
      <c r="I5" s="426"/>
      <c r="J5" s="442"/>
      <c r="K5" s="442"/>
      <c r="L5" s="442"/>
      <c r="M5" s="442"/>
      <c r="N5" s="442"/>
      <c r="O5" s="442"/>
      <c r="P5" s="442"/>
      <c r="Q5" s="442"/>
    </row>
    <row r="6" spans="1:17" ht="12.75" customHeight="1" x14ac:dyDescent="0.2">
      <c r="A6" s="382" t="s">
        <v>2065</v>
      </c>
      <c r="B6" s="382" t="s">
        <v>2029</v>
      </c>
      <c r="C6" s="382" t="s">
        <v>2064</v>
      </c>
      <c r="D6" s="381">
        <v>8</v>
      </c>
      <c r="E6" s="446">
        <f>K57</f>
        <v>0</v>
      </c>
      <c r="F6" s="435">
        <f t="shared" si="0"/>
        <v>0</v>
      </c>
      <c r="G6" s="448"/>
      <c r="H6" s="448"/>
      <c r="I6" s="426"/>
      <c r="J6" s="442"/>
      <c r="K6" s="442"/>
      <c r="L6" s="442"/>
      <c r="M6" s="442"/>
      <c r="N6" s="442"/>
      <c r="O6" s="442"/>
      <c r="P6" s="442"/>
      <c r="Q6" s="442"/>
    </row>
    <row r="7" spans="1:17" ht="12.75" customHeight="1" x14ac:dyDescent="0.2">
      <c r="A7" s="382" t="s">
        <v>2059</v>
      </c>
      <c r="B7" s="382" t="s">
        <v>2029</v>
      </c>
      <c r="C7" s="382" t="s">
        <v>2058</v>
      </c>
      <c r="D7" s="381">
        <v>960</v>
      </c>
      <c r="E7" s="443">
        <f>C57</f>
        <v>3229.3007999999995</v>
      </c>
      <c r="F7" s="435">
        <f t="shared" si="0"/>
        <v>3100128.7679999997</v>
      </c>
      <c r="G7" s="445" t="s">
        <v>2127</v>
      </c>
      <c r="H7" s="445"/>
      <c r="I7" s="426"/>
      <c r="J7" s="442"/>
      <c r="K7" s="442"/>
      <c r="L7" s="442"/>
      <c r="M7" s="442"/>
      <c r="N7" s="442"/>
      <c r="O7" s="442"/>
      <c r="P7" s="442"/>
      <c r="Q7" s="442"/>
    </row>
    <row r="8" spans="1:17" ht="12.75" customHeight="1" x14ac:dyDescent="0.2">
      <c r="A8" s="382" t="s">
        <v>2129</v>
      </c>
      <c r="B8" s="382" t="s">
        <v>2029</v>
      </c>
      <c r="C8" s="382" t="s">
        <v>2128</v>
      </c>
      <c r="D8" s="447">
        <v>54</v>
      </c>
      <c r="E8" s="446">
        <f>D57</f>
        <v>53821.679999999993</v>
      </c>
      <c r="F8" s="435">
        <f t="shared" si="0"/>
        <v>2906370.7199999997</v>
      </c>
      <c r="G8" s="445" t="s">
        <v>2127</v>
      </c>
      <c r="I8" s="426"/>
      <c r="J8" s="442"/>
      <c r="K8" s="442"/>
      <c r="L8" s="442"/>
      <c r="M8" s="442"/>
      <c r="N8" s="442"/>
      <c r="O8" s="442"/>
      <c r="P8" s="442"/>
      <c r="Q8" s="442"/>
    </row>
    <row r="9" spans="1:17" ht="12.75" customHeight="1" x14ac:dyDescent="0.2">
      <c r="A9" s="440" t="s">
        <v>2052</v>
      </c>
      <c r="B9" s="369" t="s">
        <v>2029</v>
      </c>
      <c r="C9" s="369" t="s">
        <v>2051</v>
      </c>
      <c r="D9" s="368">
        <v>227.87100000000001</v>
      </c>
      <c r="E9" s="443">
        <f>H57</f>
        <v>538.21679999999992</v>
      </c>
      <c r="F9" s="435">
        <f t="shared" si="0"/>
        <v>122644.00043279999</v>
      </c>
      <c r="I9" s="426"/>
      <c r="J9" s="442"/>
      <c r="K9" s="442"/>
      <c r="L9" s="442"/>
      <c r="M9" s="442"/>
      <c r="N9" s="442"/>
      <c r="O9" s="442"/>
      <c r="P9" s="442"/>
      <c r="Q9" s="442"/>
    </row>
    <row r="10" spans="1:17" x14ac:dyDescent="0.2">
      <c r="A10" s="378" t="s">
        <v>2050</v>
      </c>
      <c r="B10" s="377" t="s">
        <v>2047</v>
      </c>
      <c r="C10" s="377" t="s">
        <v>2049</v>
      </c>
      <c r="D10" s="368">
        <v>611.19600000000003</v>
      </c>
      <c r="E10" s="436">
        <f>B47*2</f>
        <v>17.399999999999999</v>
      </c>
      <c r="F10" s="435">
        <f t="shared" si="0"/>
        <v>10634.8104</v>
      </c>
    </row>
    <row r="11" spans="1:17" x14ac:dyDescent="0.2">
      <c r="A11" s="378" t="s">
        <v>2048</v>
      </c>
      <c r="B11" s="377" t="s">
        <v>2047</v>
      </c>
      <c r="C11" s="377" t="s">
        <v>2046</v>
      </c>
      <c r="D11" s="380">
        <v>913.755</v>
      </c>
      <c r="E11" s="436">
        <f>B47</f>
        <v>8.6999999999999993</v>
      </c>
      <c r="F11" s="444">
        <f t="shared" si="0"/>
        <v>7949.6684999999989</v>
      </c>
    </row>
    <row r="12" spans="1:17" ht="12.75" customHeight="1" x14ac:dyDescent="0.2">
      <c r="A12" s="440" t="s">
        <v>2043</v>
      </c>
      <c r="B12" s="369" t="s">
        <v>2029</v>
      </c>
      <c r="C12" s="369" t="s">
        <v>2042</v>
      </c>
      <c r="D12" s="380">
        <v>810.02200000000005</v>
      </c>
      <c r="E12" s="443">
        <f>E57</f>
        <v>160.1583</v>
      </c>
      <c r="F12" s="444">
        <f t="shared" si="0"/>
        <v>129731.74648260001</v>
      </c>
      <c r="I12" s="426"/>
      <c r="J12" s="442"/>
      <c r="K12" s="442"/>
      <c r="L12" s="442"/>
      <c r="M12" s="442"/>
      <c r="N12" s="442"/>
      <c r="O12" s="442"/>
      <c r="P12" s="442"/>
      <c r="Q12" s="442"/>
    </row>
    <row r="13" spans="1:17" ht="12.75" customHeight="1" x14ac:dyDescent="0.2">
      <c r="A13" s="440" t="s">
        <v>2041</v>
      </c>
      <c r="B13" s="369" t="s">
        <v>2029</v>
      </c>
      <c r="C13" s="369" t="s">
        <v>2040</v>
      </c>
      <c r="D13" s="368">
        <v>1061.019</v>
      </c>
      <c r="E13" s="443">
        <f>F57</f>
        <v>39.056039999999996</v>
      </c>
      <c r="F13" s="435">
        <f t="shared" si="0"/>
        <v>41439.200504759996</v>
      </c>
      <c r="I13" s="426"/>
      <c r="J13" s="442"/>
      <c r="K13" s="442"/>
      <c r="L13" s="442"/>
      <c r="M13" s="442"/>
      <c r="N13" s="442"/>
      <c r="O13" s="442"/>
      <c r="P13" s="442"/>
      <c r="Q13" s="442"/>
    </row>
    <row r="14" spans="1:17" ht="12.75" customHeight="1" x14ac:dyDescent="0.2">
      <c r="A14" s="440" t="s">
        <v>2037</v>
      </c>
      <c r="B14" s="369" t="s">
        <v>2029</v>
      </c>
      <c r="C14" s="369" t="s">
        <v>2036</v>
      </c>
      <c r="D14" s="368">
        <v>58.426000000000002</v>
      </c>
      <c r="E14" s="441">
        <f>G57</f>
        <v>449.15837999999991</v>
      </c>
      <c r="F14" s="435">
        <f t="shared" si="0"/>
        <v>26242.527509879994</v>
      </c>
      <c r="I14" s="426"/>
    </row>
    <row r="15" spans="1:17" ht="12.75" customHeight="1" x14ac:dyDescent="0.2">
      <c r="A15" s="440" t="s">
        <v>2035</v>
      </c>
      <c r="B15" s="369" t="s">
        <v>2034</v>
      </c>
      <c r="C15" s="369" t="s">
        <v>2033</v>
      </c>
      <c r="D15" s="368">
        <v>1.022</v>
      </c>
      <c r="E15" s="441">
        <f>B57</f>
        <v>0</v>
      </c>
      <c r="F15" s="435">
        <f t="shared" si="0"/>
        <v>0</v>
      </c>
      <c r="I15" s="426"/>
    </row>
    <row r="16" spans="1:17" ht="12.75" customHeight="1" x14ac:dyDescent="0.2">
      <c r="A16" s="440" t="s">
        <v>2027</v>
      </c>
      <c r="B16" s="369" t="s">
        <v>2026</v>
      </c>
      <c r="C16" s="369" t="s">
        <v>2025</v>
      </c>
      <c r="D16" s="368">
        <v>14185.838</v>
      </c>
      <c r="E16" s="436">
        <v>1</v>
      </c>
      <c r="F16" s="435">
        <f t="shared" si="0"/>
        <v>14185.838</v>
      </c>
    </row>
    <row r="17" spans="1:6" ht="13.5" customHeight="1" x14ac:dyDescent="0.2">
      <c r="A17" s="440" t="s">
        <v>2024</v>
      </c>
      <c r="B17" s="369" t="s">
        <v>2019</v>
      </c>
      <c r="C17" s="369" t="s">
        <v>2023</v>
      </c>
      <c r="D17" s="368">
        <v>1000</v>
      </c>
      <c r="E17" s="439">
        <f>0.07/1000*SUM(F2:F16,F19:F24)*1.02</f>
        <v>472.31687475130491</v>
      </c>
      <c r="F17" s="435">
        <f t="shared" si="0"/>
        <v>472316.87475130492</v>
      </c>
    </row>
    <row r="18" spans="1:6" x14ac:dyDescent="0.2">
      <c r="A18" s="440" t="s">
        <v>2022</v>
      </c>
      <c r="B18" s="369" t="s">
        <v>2019</v>
      </c>
      <c r="C18" s="369" t="s">
        <v>2021</v>
      </c>
      <c r="D18" s="368">
        <v>1000</v>
      </c>
      <c r="E18" s="439">
        <f>0.02/1000*SUM(F2:F16,F19:F24)*1.1</f>
        <v>145.5318101474609</v>
      </c>
      <c r="F18" s="435">
        <f t="shared" si="0"/>
        <v>145531.8101474609</v>
      </c>
    </row>
    <row r="19" spans="1:6" x14ac:dyDescent="0.2">
      <c r="A19" s="438" t="s">
        <v>2126</v>
      </c>
      <c r="B19" s="369" t="s">
        <v>2019</v>
      </c>
      <c r="C19" s="369" t="s">
        <v>2125</v>
      </c>
      <c r="D19" s="368">
        <v>1000</v>
      </c>
      <c r="E19" s="436">
        <v>0</v>
      </c>
      <c r="F19" s="435">
        <f t="shared" si="0"/>
        <v>0</v>
      </c>
    </row>
    <row r="20" spans="1:6" x14ac:dyDescent="0.2">
      <c r="A20" s="369" t="s">
        <v>2015</v>
      </c>
      <c r="B20" s="369" t="s">
        <v>2000</v>
      </c>
      <c r="C20" s="369" t="s">
        <v>2014</v>
      </c>
      <c r="D20" s="368">
        <v>2349.7080000000001</v>
      </c>
      <c r="E20" s="436">
        <f>$B$47</f>
        <v>8.6999999999999993</v>
      </c>
      <c r="F20" s="435">
        <f t="shared" si="0"/>
        <v>20442.459599999998</v>
      </c>
    </row>
    <row r="21" spans="1:6" x14ac:dyDescent="0.2">
      <c r="A21" s="369" t="s">
        <v>2124</v>
      </c>
      <c r="B21" s="369" t="s">
        <v>2000</v>
      </c>
      <c r="C21" s="369" t="s">
        <v>2123</v>
      </c>
      <c r="D21" s="371">
        <v>17077.752</v>
      </c>
      <c r="E21" s="436">
        <f>$B$47</f>
        <v>8.6999999999999993</v>
      </c>
      <c r="F21" s="435">
        <f t="shared" si="0"/>
        <v>148576.4424</v>
      </c>
    </row>
    <row r="22" spans="1:6" x14ac:dyDescent="0.2">
      <c r="A22" s="369" t="s">
        <v>2017</v>
      </c>
      <c r="B22" s="369" t="s">
        <v>2000</v>
      </c>
      <c r="C22" s="369" t="s">
        <v>2016</v>
      </c>
      <c r="D22" s="368">
        <v>5000</v>
      </c>
      <c r="E22" s="436">
        <v>0</v>
      </c>
      <c r="F22" s="435">
        <f t="shared" si="0"/>
        <v>0</v>
      </c>
    </row>
    <row r="23" spans="1:6" x14ac:dyDescent="0.2">
      <c r="A23" s="437" t="s">
        <v>2122</v>
      </c>
      <c r="B23" s="369" t="s">
        <v>2000</v>
      </c>
      <c r="C23" s="369" t="s">
        <v>2121</v>
      </c>
      <c r="D23" s="368">
        <v>4651.1419999999998</v>
      </c>
      <c r="E23" s="436">
        <f>$B$47</f>
        <v>8.6999999999999993</v>
      </c>
      <c r="F23" s="435">
        <f t="shared" si="0"/>
        <v>40464.935399999995</v>
      </c>
    </row>
    <row r="24" spans="1:6" x14ac:dyDescent="0.2">
      <c r="A24" s="369" t="s">
        <v>1994</v>
      </c>
      <c r="B24" s="369" t="s">
        <v>1993</v>
      </c>
      <c r="C24" s="369" t="s">
        <v>1992</v>
      </c>
      <c r="D24" s="368">
        <v>53436.775000000001</v>
      </c>
      <c r="E24" s="436">
        <v>0</v>
      </c>
      <c r="F24" s="435">
        <f t="shared" si="0"/>
        <v>0</v>
      </c>
    </row>
    <row r="25" spans="1:6" x14ac:dyDescent="0.2">
      <c r="A25" s="412"/>
    </row>
    <row r="26" spans="1:6" x14ac:dyDescent="0.2">
      <c r="A26" s="412"/>
      <c r="D26" s="432" t="s">
        <v>1991</v>
      </c>
      <c r="F26" s="423">
        <f>SUM(F2:F24)</f>
        <v>7232930.9643288059</v>
      </c>
    </row>
    <row r="27" spans="1:6" x14ac:dyDescent="0.2">
      <c r="A27" s="412"/>
      <c r="D27" s="432" t="s">
        <v>1990</v>
      </c>
      <c r="E27" s="434">
        <v>0</v>
      </c>
      <c r="F27" s="423">
        <f>F26*(1+E27)</f>
        <v>7232930.9643288059</v>
      </c>
    </row>
    <row r="28" spans="1:6" x14ac:dyDescent="0.2">
      <c r="A28" s="412"/>
      <c r="D28" s="399" t="s">
        <v>1989</v>
      </c>
      <c r="E28" s="433">
        <v>0.1</v>
      </c>
      <c r="F28" s="423">
        <f>E28*F27</f>
        <v>723293.09643288061</v>
      </c>
    </row>
    <row r="29" spans="1:6" ht="15.75" x14ac:dyDescent="0.25">
      <c r="A29" s="412"/>
      <c r="D29" s="427" t="s">
        <v>1988</v>
      </c>
      <c r="E29" s="433">
        <v>5.5E-2</v>
      </c>
      <c r="F29" s="423">
        <f>E29*F27</f>
        <v>397811.20303808432</v>
      </c>
    </row>
    <row r="30" spans="1:6" ht="15.75" x14ac:dyDescent="0.25">
      <c r="A30" s="412"/>
      <c r="C30" s="432"/>
      <c r="D30" s="427" t="s">
        <v>1987</v>
      </c>
      <c r="E30" s="431">
        <v>3.5000000000000003E-2</v>
      </c>
      <c r="F30" s="423">
        <f>E30*F27</f>
        <v>253152.58375150824</v>
      </c>
    </row>
    <row r="31" spans="1:6" ht="15.75" x14ac:dyDescent="0.25">
      <c r="A31" s="412"/>
      <c r="D31" s="427" t="s">
        <v>1986</v>
      </c>
      <c r="E31" s="430">
        <v>0</v>
      </c>
      <c r="F31" s="423">
        <f>1000*E31</f>
        <v>0</v>
      </c>
    </row>
    <row r="32" spans="1:6" ht="15.75" x14ac:dyDescent="0.25">
      <c r="A32" s="412"/>
      <c r="D32" s="427" t="s">
        <v>1985</v>
      </c>
      <c r="E32" s="430">
        <v>0</v>
      </c>
      <c r="F32" s="423">
        <f>1000*E32</f>
        <v>0</v>
      </c>
    </row>
    <row r="33" spans="1:15" ht="15.75" x14ac:dyDescent="0.25">
      <c r="A33" s="425" t="s">
        <v>1984</v>
      </c>
      <c r="B33" s="428"/>
      <c r="D33" s="427" t="s">
        <v>1983</v>
      </c>
      <c r="F33" s="429">
        <f>SUM(F27:F32)</f>
        <v>8607187.8475512788</v>
      </c>
      <c r="H33" s="426" t="s">
        <v>2120</v>
      </c>
    </row>
    <row r="34" spans="1:15" ht="15.75" x14ac:dyDescent="0.25">
      <c r="A34" s="425"/>
      <c r="B34" s="428"/>
      <c r="D34" s="427"/>
      <c r="F34" s="423"/>
      <c r="H34" s="426"/>
    </row>
    <row r="35" spans="1:15" x14ac:dyDescent="0.2">
      <c r="A35" s="425"/>
      <c r="B35" s="424"/>
    </row>
    <row r="36" spans="1:15" x14ac:dyDescent="0.2">
      <c r="A36" s="425"/>
      <c r="B36" s="424"/>
      <c r="F36" s="423"/>
    </row>
    <row r="37" spans="1:15" x14ac:dyDescent="0.2">
      <c r="A37" s="425"/>
      <c r="B37" s="424"/>
      <c r="F37" s="423"/>
    </row>
    <row r="38" spans="1:15" x14ac:dyDescent="0.2">
      <c r="A38" s="425"/>
      <c r="B38" s="424"/>
      <c r="F38" s="423"/>
    </row>
    <row r="39" spans="1:15" ht="18" x14ac:dyDescent="0.25">
      <c r="A39" s="422" t="s">
        <v>1977</v>
      </c>
    </row>
    <row r="40" spans="1:15" x14ac:dyDescent="0.2">
      <c r="A40" s="412"/>
      <c r="J40" s="421" t="s">
        <v>2119</v>
      </c>
    </row>
    <row r="41" spans="1:15" s="419" customFormat="1" ht="51.75" customHeight="1" thickBot="1" x14ac:dyDescent="0.25">
      <c r="A41" s="410" t="s">
        <v>432</v>
      </c>
      <c r="B41" s="420" t="s">
        <v>1976</v>
      </c>
      <c r="C41" s="410" t="s">
        <v>2118</v>
      </c>
      <c r="D41" s="410" t="s">
        <v>1969</v>
      </c>
      <c r="E41" s="410" t="s">
        <v>2117</v>
      </c>
      <c r="F41" s="410" t="s">
        <v>2116</v>
      </c>
      <c r="G41" s="410" t="s">
        <v>2115</v>
      </c>
      <c r="H41" s="410" t="s">
        <v>1966</v>
      </c>
      <c r="I41" s="410" t="s">
        <v>1965</v>
      </c>
      <c r="J41" s="410" t="s">
        <v>2114</v>
      </c>
      <c r="K41" s="410" t="s">
        <v>2113</v>
      </c>
      <c r="L41" s="410" t="s">
        <v>2112</v>
      </c>
      <c r="M41" s="410" t="s">
        <v>2111</v>
      </c>
      <c r="N41" s="410" t="s">
        <v>2110</v>
      </c>
      <c r="O41" s="410" t="s">
        <v>2109</v>
      </c>
    </row>
    <row r="42" spans="1:15" x14ac:dyDescent="0.2">
      <c r="A42" s="418"/>
      <c r="B42" s="416">
        <v>8.6999999999999993</v>
      </c>
      <c r="C42" s="416">
        <v>0</v>
      </c>
      <c r="D42" s="416">
        <v>36</v>
      </c>
      <c r="E42" s="416">
        <v>2</v>
      </c>
      <c r="F42" s="416">
        <v>36</v>
      </c>
      <c r="G42" s="416">
        <v>2</v>
      </c>
      <c r="H42" s="416">
        <v>2.5</v>
      </c>
      <c r="I42" s="416">
        <v>2</v>
      </c>
      <c r="J42" s="416">
        <v>0</v>
      </c>
      <c r="K42" s="416">
        <v>0</v>
      </c>
      <c r="L42" s="416">
        <v>0</v>
      </c>
      <c r="M42" s="416">
        <v>0</v>
      </c>
      <c r="N42" s="416">
        <v>0</v>
      </c>
      <c r="O42" s="416">
        <v>0</v>
      </c>
    </row>
    <row r="43" spans="1:15" x14ac:dyDescent="0.2">
      <c r="A43" s="417"/>
      <c r="B43" s="416">
        <v>0</v>
      </c>
      <c r="C43" s="416">
        <v>0</v>
      </c>
      <c r="D43" s="416">
        <v>0</v>
      </c>
      <c r="E43" s="416">
        <v>0</v>
      </c>
      <c r="F43" s="416">
        <v>0</v>
      </c>
      <c r="G43" s="416">
        <v>0</v>
      </c>
      <c r="H43" s="416">
        <v>0</v>
      </c>
      <c r="I43" s="416">
        <v>0</v>
      </c>
      <c r="J43" s="416">
        <v>0</v>
      </c>
      <c r="K43" s="416">
        <v>0</v>
      </c>
      <c r="L43" s="416">
        <v>0</v>
      </c>
      <c r="M43" s="416">
        <v>0</v>
      </c>
      <c r="N43" s="416">
        <v>0</v>
      </c>
      <c r="O43" s="416">
        <v>0</v>
      </c>
    </row>
    <row r="44" spans="1:15" x14ac:dyDescent="0.2">
      <c r="A44" s="417"/>
      <c r="B44" s="416">
        <v>0</v>
      </c>
      <c r="C44" s="416">
        <v>0</v>
      </c>
      <c r="D44" s="416">
        <v>0</v>
      </c>
      <c r="E44" s="416">
        <v>0</v>
      </c>
      <c r="F44" s="416">
        <v>0</v>
      </c>
      <c r="G44" s="416">
        <v>0</v>
      </c>
      <c r="H44" s="416">
        <v>0</v>
      </c>
      <c r="I44" s="416">
        <v>0</v>
      </c>
      <c r="J44" s="416">
        <v>0</v>
      </c>
      <c r="K44" s="416">
        <v>0</v>
      </c>
      <c r="L44" s="416">
        <v>0</v>
      </c>
      <c r="M44" s="416">
        <v>0</v>
      </c>
      <c r="N44" s="416">
        <v>0</v>
      </c>
      <c r="O44" s="416">
        <v>0</v>
      </c>
    </row>
    <row r="45" spans="1:15" x14ac:dyDescent="0.2">
      <c r="A45" s="377"/>
      <c r="B45" s="416">
        <v>0</v>
      </c>
      <c r="C45" s="416">
        <v>0</v>
      </c>
      <c r="D45" s="416">
        <v>0</v>
      </c>
      <c r="E45" s="416">
        <v>0</v>
      </c>
      <c r="F45" s="416">
        <v>0</v>
      </c>
      <c r="G45" s="416">
        <v>0</v>
      </c>
      <c r="H45" s="416">
        <v>0</v>
      </c>
      <c r="I45" s="416">
        <v>0</v>
      </c>
      <c r="J45" s="416">
        <v>0</v>
      </c>
      <c r="K45" s="416">
        <v>0</v>
      </c>
      <c r="L45" s="416">
        <v>0</v>
      </c>
      <c r="M45" s="416">
        <v>0</v>
      </c>
      <c r="N45" s="416">
        <v>0</v>
      </c>
      <c r="O45" s="416">
        <v>0</v>
      </c>
    </row>
    <row r="46" spans="1:15" ht="13.5" thickBot="1" x14ac:dyDescent="0.25">
      <c r="B46" s="415"/>
    </row>
    <row r="47" spans="1:15" ht="13.5" thickBot="1" x14ac:dyDescent="0.25">
      <c r="A47" s="414" t="s">
        <v>1964</v>
      </c>
      <c r="B47" s="413">
        <f>SUM(B42:B45)</f>
        <v>8.6999999999999993</v>
      </c>
    </row>
    <row r="48" spans="1:15" x14ac:dyDescent="0.2">
      <c r="B48" s="412"/>
    </row>
    <row r="50" spans="1:12" x14ac:dyDescent="0.2">
      <c r="A50" s="411" t="s">
        <v>1963</v>
      </c>
      <c r="B50" s="411"/>
      <c r="C50" s="411"/>
    </row>
    <row r="51" spans="1:12" s="408" customFormat="1" ht="13.5" thickBot="1" x14ac:dyDescent="0.25">
      <c r="A51" s="410" t="s">
        <v>432</v>
      </c>
      <c r="B51" s="409" t="s">
        <v>2108</v>
      </c>
      <c r="C51" s="409" t="s">
        <v>1956</v>
      </c>
      <c r="D51" s="409" t="s">
        <v>1955</v>
      </c>
      <c r="E51" s="409" t="s">
        <v>1954</v>
      </c>
      <c r="F51" s="409" t="s">
        <v>1953</v>
      </c>
      <c r="G51" s="409" t="s">
        <v>1952</v>
      </c>
      <c r="H51" s="409" t="s">
        <v>1951</v>
      </c>
      <c r="I51" s="409" t="s">
        <v>2107</v>
      </c>
      <c r="J51" s="409" t="s">
        <v>1957</v>
      </c>
      <c r="K51" s="409" t="s">
        <v>2106</v>
      </c>
    </row>
    <row r="52" spans="1:12" x14ac:dyDescent="0.2">
      <c r="A52" s="407">
        <f>A42</f>
        <v>0</v>
      </c>
      <c r="B52" s="406">
        <f>B42*C42*5280/9</f>
        <v>0</v>
      </c>
      <c r="C52" s="404">
        <f>D52*0.06</f>
        <v>3229.3007999999995</v>
      </c>
      <c r="D52" s="404">
        <f>B42*(D42+E42)*H42*I42*32.56+M42*B42+L42*B42</f>
        <v>53821.679999999993</v>
      </c>
      <c r="E52" s="404">
        <f>0.2245*B42*(D42+E42*2+1)*(I42+IF(L42=0,0,1))</f>
        <v>160.1583</v>
      </c>
      <c r="F52" s="404">
        <f>0.1247*B42*F42</f>
        <v>39.056039999999996</v>
      </c>
      <c r="G52" s="404">
        <f>2.3467*B42*(11*G42)</f>
        <v>449.15837999999991</v>
      </c>
      <c r="H52" s="404">
        <f>D52*0.01</f>
        <v>538.21679999999992</v>
      </c>
      <c r="I52" s="405">
        <f>N42*B42</f>
        <v>0</v>
      </c>
      <c r="J52" s="404">
        <f>O42*B42</f>
        <v>0</v>
      </c>
      <c r="K52" s="404">
        <f>32.56*(J42+K42)*H42*B42</f>
        <v>0</v>
      </c>
      <c r="L52" s="403"/>
    </row>
    <row r="53" spans="1:12" x14ac:dyDescent="0.2">
      <c r="A53" s="407">
        <f>A43</f>
        <v>0</v>
      </c>
      <c r="B53" s="406">
        <f>B43*C43*5280/9</f>
        <v>0</v>
      </c>
      <c r="C53" s="404">
        <f>D53*0.06</f>
        <v>0</v>
      </c>
      <c r="D53" s="404">
        <f>B43*(D43+E43)*H43*I43*32.56+M43*B43+L43*B43</f>
        <v>0</v>
      </c>
      <c r="E53" s="404">
        <f>0.2245*B43*(D43+E43*2+1)*(I43+IF(L43=0,0,1))</f>
        <v>0</v>
      </c>
      <c r="F53" s="404">
        <f>0.1247*B43*F43</f>
        <v>0</v>
      </c>
      <c r="G53" s="404">
        <f>2.3467*B43*(11*G43)</f>
        <v>0</v>
      </c>
      <c r="H53" s="404">
        <f>D53*0.01</f>
        <v>0</v>
      </c>
      <c r="I53" s="405">
        <f>N43*B43</f>
        <v>0</v>
      </c>
      <c r="J53" s="404">
        <f>O43*B43</f>
        <v>0</v>
      </c>
      <c r="K53" s="404">
        <f>32.56*(J43+K43)*H43*B43</f>
        <v>0</v>
      </c>
      <c r="L53" s="403"/>
    </row>
    <row r="54" spans="1:12" x14ac:dyDescent="0.2">
      <c r="A54" s="407">
        <f>A44</f>
        <v>0</v>
      </c>
      <c r="B54" s="406">
        <f>B44*C44*5280/9</f>
        <v>0</v>
      </c>
      <c r="C54" s="404">
        <f>D54*0.06</f>
        <v>0</v>
      </c>
      <c r="D54" s="404">
        <f>B44*(D44+E44)*H44*I44*32.56+M44*B44+L44*B44</f>
        <v>0</v>
      </c>
      <c r="E54" s="404">
        <f>0.2245*B44*(D44+E44*2+1)*(I44+IF(L44=0,0,1))</f>
        <v>0</v>
      </c>
      <c r="F54" s="404">
        <f>0.1247*B44*F44</f>
        <v>0</v>
      </c>
      <c r="G54" s="404">
        <f>2.3467*B44*(11*G44)</f>
        <v>0</v>
      </c>
      <c r="H54" s="404">
        <f>D54*0.01</f>
        <v>0</v>
      </c>
      <c r="I54" s="405">
        <f>N44*B44</f>
        <v>0</v>
      </c>
      <c r="J54" s="404">
        <f>O44*B44</f>
        <v>0</v>
      </c>
      <c r="K54" s="404">
        <f>32.56*(J44+K44)*H44*B44</f>
        <v>0</v>
      </c>
      <c r="L54" s="403"/>
    </row>
    <row r="55" spans="1:12" x14ac:dyDescent="0.2">
      <c r="A55" s="407">
        <f>A45</f>
        <v>0</v>
      </c>
      <c r="B55" s="406">
        <f>B45*C45*5280/9</f>
        <v>0</v>
      </c>
      <c r="C55" s="404">
        <f>D55*0.06</f>
        <v>0</v>
      </c>
      <c r="D55" s="404">
        <f>B45*(D45+E45)*H45*I45*32.56+M45*B45+L45*B45</f>
        <v>0</v>
      </c>
      <c r="E55" s="404">
        <f>0.2245*B45*(D45+E45*2+1)*(I45+IF(L45=0,0,1))</f>
        <v>0</v>
      </c>
      <c r="F55" s="404">
        <f>0.1247*B45*F45</f>
        <v>0</v>
      </c>
      <c r="G55" s="404">
        <f>2.3467*B45*(11*G45)</f>
        <v>0</v>
      </c>
      <c r="H55" s="404">
        <f>D55*0.01</f>
        <v>0</v>
      </c>
      <c r="I55" s="405">
        <f>N45*B45</f>
        <v>0</v>
      </c>
      <c r="J55" s="404">
        <f>O45*B45</f>
        <v>0</v>
      </c>
      <c r="K55" s="404">
        <f>32.56*(J45+K45)*H45*B45</f>
        <v>0</v>
      </c>
      <c r="L55" s="403"/>
    </row>
    <row r="57" spans="1:12" ht="13.5" thickBot="1" x14ac:dyDescent="0.25">
      <c r="A57" s="402" t="s">
        <v>1950</v>
      </c>
      <c r="B57" s="401">
        <f t="shared" ref="B57:K57" si="1">SUM(B52:B56)</f>
        <v>0</v>
      </c>
      <c r="C57" s="401">
        <f t="shared" si="1"/>
        <v>3229.3007999999995</v>
      </c>
      <c r="D57" s="401">
        <f t="shared" si="1"/>
        <v>53821.679999999993</v>
      </c>
      <c r="E57" s="401">
        <f t="shared" si="1"/>
        <v>160.1583</v>
      </c>
      <c r="F57" s="401">
        <f t="shared" si="1"/>
        <v>39.056039999999996</v>
      </c>
      <c r="G57" s="401">
        <f t="shared" si="1"/>
        <v>449.15837999999991</v>
      </c>
      <c r="H57" s="401">
        <f t="shared" si="1"/>
        <v>538.21679999999992</v>
      </c>
      <c r="I57" s="401">
        <f t="shared" si="1"/>
        <v>0</v>
      </c>
      <c r="J57" s="401">
        <f t="shared" si="1"/>
        <v>0</v>
      </c>
      <c r="K57" s="401">
        <f t="shared" si="1"/>
        <v>0</v>
      </c>
      <c r="L57" s="400"/>
    </row>
    <row r="58" spans="1:12" ht="13.5" thickTop="1" x14ac:dyDescent="0.2"/>
  </sheetData>
  <pageMargins left="0.25" right="0.25" top="0.5" bottom="0.5" header="0.5" footer="0.5"/>
  <pageSetup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30D2-8CF0-4DDC-867A-D6C13B0E607C}">
  <sheetPr>
    <tabColor theme="0" tint="-0.34998626667073579"/>
  </sheetPr>
  <dimension ref="A1:J27"/>
  <sheetViews>
    <sheetView workbookViewId="0">
      <selection activeCell="H22" sqref="H22"/>
    </sheetView>
  </sheetViews>
  <sheetFormatPr defaultRowHeight="12.75" x14ac:dyDescent="0.2"/>
  <cols>
    <col min="1" max="1" width="9.5703125" style="425" bestFit="1" customWidth="1"/>
    <col min="2" max="2" width="11.85546875" style="428" bestFit="1" customWidth="1"/>
    <col min="3" max="3" width="58.28515625" style="455" bestFit="1" customWidth="1"/>
    <col min="4" max="4" width="14.5703125" style="455" customWidth="1"/>
    <col min="5" max="5" width="9.140625" style="428"/>
    <col min="6" max="6" width="15.5703125" style="428" customWidth="1"/>
    <col min="7" max="16384" width="9.140625" style="428"/>
  </cols>
  <sheetData>
    <row r="1" spans="1:6" ht="13.5" thickBot="1" x14ac:dyDescent="0.25">
      <c r="A1" s="466" t="s">
        <v>2098</v>
      </c>
      <c r="B1" s="466" t="s">
        <v>2097</v>
      </c>
      <c r="C1" s="467" t="s">
        <v>2096</v>
      </c>
      <c r="D1" s="466" t="s">
        <v>2095</v>
      </c>
      <c r="E1" s="466" t="s">
        <v>2094</v>
      </c>
      <c r="F1" s="466" t="s">
        <v>2093</v>
      </c>
    </row>
    <row r="2" spans="1:6" x14ac:dyDescent="0.2">
      <c r="A2" s="465" t="s">
        <v>2070</v>
      </c>
      <c r="B2" s="407" t="s">
        <v>2069</v>
      </c>
      <c r="C2" s="407" t="s">
        <v>2068</v>
      </c>
      <c r="D2" s="450">
        <v>60410.597000000002</v>
      </c>
      <c r="E2" s="464">
        <v>0.5</v>
      </c>
      <c r="F2" s="460">
        <f t="shared" ref="F2:F13" si="0">D2*E2</f>
        <v>30205.298500000001</v>
      </c>
    </row>
    <row r="3" spans="1:6" x14ac:dyDescent="0.2">
      <c r="A3" s="378" t="s">
        <v>2158</v>
      </c>
      <c r="B3" s="377" t="s">
        <v>2026</v>
      </c>
      <c r="C3" s="377" t="s">
        <v>2157</v>
      </c>
      <c r="D3" s="368">
        <v>4397.7939999999999</v>
      </c>
      <c r="E3" s="463">
        <v>30</v>
      </c>
      <c r="F3" s="460">
        <f t="shared" si="0"/>
        <v>131933.82</v>
      </c>
    </row>
    <row r="4" spans="1:6" x14ac:dyDescent="0.2">
      <c r="A4" s="378" t="s">
        <v>2156</v>
      </c>
      <c r="B4" s="377" t="s">
        <v>2026</v>
      </c>
      <c r="C4" s="377" t="s">
        <v>2155</v>
      </c>
      <c r="D4" s="368">
        <v>617.50400000000002</v>
      </c>
      <c r="E4" s="463">
        <v>30</v>
      </c>
      <c r="F4" s="460">
        <f t="shared" si="0"/>
        <v>18525.12</v>
      </c>
    </row>
    <row r="5" spans="1:6" x14ac:dyDescent="0.2">
      <c r="A5" s="378" t="s">
        <v>2154</v>
      </c>
      <c r="B5" s="377" t="s">
        <v>2141</v>
      </c>
      <c r="C5" s="377" t="s">
        <v>2153</v>
      </c>
      <c r="D5" s="368">
        <v>142.32300000000001</v>
      </c>
      <c r="E5" s="463">
        <v>328</v>
      </c>
      <c r="F5" s="460">
        <f t="shared" si="0"/>
        <v>46681.944000000003</v>
      </c>
    </row>
    <row r="6" spans="1:6" x14ac:dyDescent="0.2">
      <c r="A6" s="378" t="s">
        <v>2152</v>
      </c>
      <c r="B6" s="377" t="s">
        <v>2026</v>
      </c>
      <c r="C6" s="377" t="s">
        <v>2151</v>
      </c>
      <c r="D6" s="368">
        <v>999.92100000000005</v>
      </c>
      <c r="E6" s="463">
        <f>[14]EnterValues!G13</f>
        <v>15</v>
      </c>
      <c r="F6" s="460">
        <f t="shared" si="0"/>
        <v>14998.815000000001</v>
      </c>
    </row>
    <row r="7" spans="1:6" x14ac:dyDescent="0.2">
      <c r="A7" s="378" t="s">
        <v>2150</v>
      </c>
      <c r="B7" s="377" t="s">
        <v>2026</v>
      </c>
      <c r="C7" s="377" t="s">
        <v>2149</v>
      </c>
      <c r="D7" s="368">
        <v>2366.5909999999999</v>
      </c>
      <c r="E7" s="463">
        <f>[14]EnterValues!G12</f>
        <v>2</v>
      </c>
      <c r="F7" s="460">
        <f t="shared" si="0"/>
        <v>4733.1819999999998</v>
      </c>
    </row>
    <row r="8" spans="1:6" x14ac:dyDescent="0.2">
      <c r="A8" s="378" t="s">
        <v>2148</v>
      </c>
      <c r="B8" s="377" t="s">
        <v>2141</v>
      </c>
      <c r="C8" s="377" t="s">
        <v>2147</v>
      </c>
      <c r="D8" s="368">
        <v>6.5419999999999998</v>
      </c>
      <c r="E8" s="463">
        <v>8625</v>
      </c>
      <c r="F8" s="460">
        <f t="shared" si="0"/>
        <v>56424.75</v>
      </c>
    </row>
    <row r="9" spans="1:6" x14ac:dyDescent="0.2">
      <c r="A9" s="378" t="s">
        <v>2146</v>
      </c>
      <c r="B9" s="377" t="s">
        <v>2141</v>
      </c>
      <c r="C9" s="377" t="s">
        <v>2145</v>
      </c>
      <c r="D9" s="368">
        <v>8.5269999999999992</v>
      </c>
      <c r="E9" s="463">
        <v>2850</v>
      </c>
      <c r="F9" s="460">
        <f t="shared" si="0"/>
        <v>24301.949999999997</v>
      </c>
    </row>
    <row r="10" spans="1:6" x14ac:dyDescent="0.2">
      <c r="A10" s="378" t="s">
        <v>2144</v>
      </c>
      <c r="B10" s="377" t="s">
        <v>2141</v>
      </c>
      <c r="C10" s="377" t="s">
        <v>2143</v>
      </c>
      <c r="D10" s="368">
        <v>2.105</v>
      </c>
      <c r="E10" s="463">
        <v>32000</v>
      </c>
      <c r="F10" s="460">
        <f t="shared" si="0"/>
        <v>67360</v>
      </c>
    </row>
    <row r="11" spans="1:6" x14ac:dyDescent="0.2">
      <c r="A11" s="378" t="s">
        <v>2142</v>
      </c>
      <c r="B11" s="377" t="s">
        <v>2141</v>
      </c>
      <c r="C11" s="377" t="s">
        <v>2140</v>
      </c>
      <c r="D11" s="368">
        <v>2.105</v>
      </c>
      <c r="E11" s="463">
        <v>2795</v>
      </c>
      <c r="F11" s="460">
        <f t="shared" si="0"/>
        <v>5883.4750000000004</v>
      </c>
    </row>
    <row r="12" spans="1:6" x14ac:dyDescent="0.2">
      <c r="A12" s="462" t="s">
        <v>2024</v>
      </c>
      <c r="B12" s="369" t="s">
        <v>2019</v>
      </c>
      <c r="C12" s="369" t="s">
        <v>2023</v>
      </c>
      <c r="D12" s="368">
        <v>1000</v>
      </c>
      <c r="E12" s="461">
        <v>25</v>
      </c>
      <c r="F12" s="460">
        <f t="shared" si="0"/>
        <v>25000</v>
      </c>
    </row>
    <row r="13" spans="1:6" x14ac:dyDescent="0.2">
      <c r="A13" s="462" t="s">
        <v>2022</v>
      </c>
      <c r="B13" s="369" t="s">
        <v>2019</v>
      </c>
      <c r="C13" s="377" t="s">
        <v>2021</v>
      </c>
      <c r="D13" s="368">
        <v>1000</v>
      </c>
      <c r="E13" s="461">
        <v>15</v>
      </c>
      <c r="F13" s="460">
        <f t="shared" si="0"/>
        <v>15000</v>
      </c>
    </row>
    <row r="15" spans="1:6" x14ac:dyDescent="0.2">
      <c r="A15" s="412"/>
      <c r="B15" s="399"/>
      <c r="C15" s="432"/>
      <c r="D15" s="432" t="s">
        <v>1991</v>
      </c>
      <c r="E15" s="399"/>
      <c r="F15" s="423">
        <f>SUM(F2:F13)</f>
        <v>441048.35449999996</v>
      </c>
    </row>
    <row r="16" spans="1:6" x14ac:dyDescent="0.2">
      <c r="A16" s="412"/>
      <c r="B16" s="399"/>
      <c r="C16" s="432"/>
      <c r="D16" s="432" t="s">
        <v>1990</v>
      </c>
      <c r="E16" s="434">
        <v>0</v>
      </c>
      <c r="F16" s="423">
        <f>F15*(1+E16)</f>
        <v>441048.35449999996</v>
      </c>
    </row>
    <row r="17" spans="1:10" x14ac:dyDescent="0.2">
      <c r="A17" s="399"/>
      <c r="B17" s="399"/>
      <c r="C17" s="432"/>
      <c r="D17" s="399" t="s">
        <v>1989</v>
      </c>
      <c r="E17" s="459">
        <v>0.05</v>
      </c>
      <c r="F17" s="423">
        <f>E17*F16</f>
        <v>22052.417724999999</v>
      </c>
    </row>
    <row r="18" spans="1:10" ht="15.75" x14ac:dyDescent="0.25">
      <c r="A18" s="412"/>
      <c r="B18" s="399"/>
      <c r="C18" s="432"/>
      <c r="D18" s="427" t="s">
        <v>1988</v>
      </c>
      <c r="E18" s="431">
        <v>5.5E-2</v>
      </c>
      <c r="F18" s="423">
        <f>E18*F16</f>
        <v>24257.659497499997</v>
      </c>
    </row>
    <row r="19" spans="1:10" ht="18" x14ac:dyDescent="0.25">
      <c r="A19" s="422"/>
      <c r="B19" s="399"/>
      <c r="C19" s="432"/>
      <c r="D19" s="427" t="s">
        <v>1987</v>
      </c>
      <c r="E19" s="431">
        <v>3.5000000000000003E-2</v>
      </c>
      <c r="F19" s="423">
        <f>E19*F16</f>
        <v>15436.692407500001</v>
      </c>
    </row>
    <row r="20" spans="1:10" ht="18" x14ac:dyDescent="0.25">
      <c r="A20" s="422"/>
      <c r="B20" s="399"/>
      <c r="C20" s="432"/>
      <c r="D20" s="427" t="s">
        <v>2139</v>
      </c>
      <c r="E20" s="458">
        <v>0</v>
      </c>
      <c r="F20" s="423">
        <f>E20*1000</f>
        <v>0</v>
      </c>
    </row>
    <row r="21" spans="1:10" ht="18" x14ac:dyDescent="0.25">
      <c r="A21" s="422"/>
      <c r="B21" s="399"/>
      <c r="C21" s="432"/>
      <c r="D21" s="427" t="s">
        <v>2138</v>
      </c>
      <c r="E21" s="458">
        <v>0</v>
      </c>
      <c r="F21" s="423">
        <f>E21*1000</f>
        <v>0</v>
      </c>
    </row>
    <row r="22" spans="1:10" ht="15.75" x14ac:dyDescent="0.25">
      <c r="A22" s="412" t="s">
        <v>1984</v>
      </c>
      <c r="B22" s="399"/>
      <c r="C22" s="432"/>
      <c r="D22" s="427" t="s">
        <v>1983</v>
      </c>
      <c r="E22" s="399"/>
      <c r="F22" s="429">
        <f>SUM(F16:F21)</f>
        <v>502795.12412999995</v>
      </c>
      <c r="H22" s="457" t="s">
        <v>2120</v>
      </c>
      <c r="J22" s="428" t="s">
        <v>2137</v>
      </c>
    </row>
    <row r="23" spans="1:10" x14ac:dyDescent="0.2">
      <c r="H23" s="399" t="s">
        <v>2136</v>
      </c>
    </row>
    <row r="25" spans="1:10" x14ac:dyDescent="0.2">
      <c r="C25" s="456" t="s">
        <v>2135</v>
      </c>
      <c r="F25" s="424">
        <f>F22-F18</f>
        <v>478537.46463249996</v>
      </c>
    </row>
    <row r="27" spans="1:10" x14ac:dyDescent="0.2">
      <c r="C27" s="455" t="s">
        <v>2134</v>
      </c>
    </row>
  </sheetData>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9E896-BC62-421B-A49D-BB25E5BB6F77}">
  <sheetPr>
    <tabColor theme="0" tint="-0.34998626667073579"/>
  </sheetPr>
  <dimension ref="A1:M70"/>
  <sheetViews>
    <sheetView topLeftCell="A15" workbookViewId="0">
      <selection activeCell="C4" sqref="C4:H8"/>
    </sheetView>
  </sheetViews>
  <sheetFormatPr defaultColWidth="9.140625" defaultRowHeight="12.75" x14ac:dyDescent="0.25"/>
  <cols>
    <col min="1" max="1" width="13.28515625" style="328" customWidth="1"/>
    <col min="2" max="2" width="15" style="328" bestFit="1" customWidth="1"/>
    <col min="3" max="3" width="40.7109375" style="328" bestFit="1" customWidth="1"/>
    <col min="4" max="4" width="14.140625" style="328" bestFit="1" customWidth="1"/>
    <col min="5" max="5" width="15.28515625" style="328" customWidth="1"/>
    <col min="6" max="6" width="15" style="328" bestFit="1" customWidth="1"/>
    <col min="7" max="7" width="13.7109375" style="328" bestFit="1" customWidth="1"/>
    <col min="8" max="8" width="15.5703125" style="328" bestFit="1" customWidth="1"/>
    <col min="9" max="9" width="18.42578125" style="328" bestFit="1" customWidth="1"/>
    <col min="10" max="10" width="15.42578125" style="328" bestFit="1" customWidth="1"/>
    <col min="11" max="11" width="13.42578125" style="328" bestFit="1" customWidth="1"/>
    <col min="12" max="12" width="11" style="328" bestFit="1" customWidth="1"/>
    <col min="13" max="16384" width="9.140625" style="328"/>
  </cols>
  <sheetData>
    <row r="1" spans="1:10" s="396" customFormat="1" ht="13.5" thickBot="1" x14ac:dyDescent="0.3">
      <c r="A1" s="398" t="s">
        <v>2098</v>
      </c>
      <c r="B1" s="398" t="s">
        <v>2097</v>
      </c>
      <c r="C1" s="398" t="s">
        <v>2096</v>
      </c>
      <c r="D1" s="398" t="s">
        <v>2095</v>
      </c>
      <c r="E1" s="398" t="s">
        <v>2094</v>
      </c>
      <c r="F1" s="398" t="s">
        <v>2093</v>
      </c>
      <c r="G1" s="397" t="s">
        <v>2092</v>
      </c>
      <c r="H1" s="397" t="s">
        <v>2091</v>
      </c>
      <c r="I1" s="397" t="s">
        <v>2090</v>
      </c>
      <c r="J1" s="397" t="s">
        <v>2089</v>
      </c>
    </row>
    <row r="2" spans="1:10" ht="13.5" thickTop="1" x14ac:dyDescent="0.25">
      <c r="A2" s="382" t="s">
        <v>2088</v>
      </c>
      <c r="B2" s="382" t="s">
        <v>2075</v>
      </c>
      <c r="C2" s="382" t="s">
        <v>2087</v>
      </c>
      <c r="D2" s="381">
        <v>3.5</v>
      </c>
      <c r="E2" s="391">
        <v>0</v>
      </c>
      <c r="F2" s="387">
        <f t="shared" ref="F2:F37" si="0">E2*D2</f>
        <v>0</v>
      </c>
      <c r="G2" s="384"/>
      <c r="H2" s="384"/>
      <c r="I2" s="395"/>
      <c r="J2" s="384"/>
    </row>
    <row r="3" spans="1:10" x14ac:dyDescent="0.25">
      <c r="A3" s="382" t="s">
        <v>2086</v>
      </c>
      <c r="B3" s="382" t="s">
        <v>2075</v>
      </c>
      <c r="C3" s="382" t="s">
        <v>2085</v>
      </c>
      <c r="D3" s="381">
        <v>7</v>
      </c>
      <c r="E3" s="391">
        <v>0</v>
      </c>
      <c r="F3" s="387">
        <f t="shared" si="0"/>
        <v>0</v>
      </c>
      <c r="G3" s="384"/>
      <c r="H3" s="384"/>
      <c r="I3" s="395"/>
      <c r="J3" s="384"/>
    </row>
    <row r="4" spans="1:10" x14ac:dyDescent="0.25">
      <c r="A4" s="382" t="s">
        <v>2084</v>
      </c>
      <c r="B4" s="382" t="s">
        <v>2075</v>
      </c>
      <c r="C4" s="382" t="s">
        <v>2083</v>
      </c>
      <c r="D4" s="381">
        <v>5</v>
      </c>
      <c r="E4" s="391">
        <v>0</v>
      </c>
      <c r="F4" s="387">
        <f t="shared" si="0"/>
        <v>0</v>
      </c>
      <c r="G4" s="384"/>
      <c r="H4" s="384"/>
      <c r="I4" s="386"/>
      <c r="J4" s="384"/>
    </row>
    <row r="5" spans="1:10" x14ac:dyDescent="0.2">
      <c r="A5" s="394" t="s">
        <v>2080</v>
      </c>
      <c r="B5" s="393" t="s">
        <v>2075</v>
      </c>
      <c r="C5" s="393" t="s">
        <v>2079</v>
      </c>
      <c r="D5" s="392">
        <v>8.15</v>
      </c>
      <c r="E5" s="391">
        <v>0</v>
      </c>
      <c r="F5" s="387">
        <f t="shared" si="0"/>
        <v>0</v>
      </c>
      <c r="G5" s="384"/>
      <c r="H5" s="384"/>
      <c r="I5" s="386"/>
      <c r="J5" s="384"/>
    </row>
    <row r="6" spans="1:10" x14ac:dyDescent="0.2">
      <c r="A6" s="394" t="s">
        <v>2078</v>
      </c>
      <c r="B6" s="393" t="s">
        <v>2075</v>
      </c>
      <c r="C6" s="393" t="s">
        <v>2077</v>
      </c>
      <c r="D6" s="392">
        <v>7.72</v>
      </c>
      <c r="E6" s="391">
        <v>0</v>
      </c>
      <c r="F6" s="387">
        <f t="shared" si="0"/>
        <v>0</v>
      </c>
      <c r="G6" s="384"/>
      <c r="H6" s="384"/>
      <c r="I6" s="386"/>
      <c r="J6" s="384"/>
    </row>
    <row r="7" spans="1:10" x14ac:dyDescent="0.25">
      <c r="A7" s="382" t="s">
        <v>2076</v>
      </c>
      <c r="B7" s="382" t="s">
        <v>2075</v>
      </c>
      <c r="C7" s="382" t="s">
        <v>2074</v>
      </c>
      <c r="D7" s="381">
        <v>1.5</v>
      </c>
      <c r="E7" s="391">
        <v>0</v>
      </c>
      <c r="F7" s="387">
        <f t="shared" si="0"/>
        <v>0</v>
      </c>
      <c r="G7" s="384"/>
      <c r="H7" s="384"/>
      <c r="I7" s="386"/>
      <c r="J7" s="384"/>
    </row>
    <row r="8" spans="1:10" x14ac:dyDescent="0.25">
      <c r="A8" s="390" t="s">
        <v>2073</v>
      </c>
      <c r="B8" s="390" t="s">
        <v>2072</v>
      </c>
      <c r="C8" s="390" t="s">
        <v>2071</v>
      </c>
      <c r="D8" s="389">
        <v>21.07</v>
      </c>
      <c r="E8" s="388">
        <f>0.012*(E10+E11)</f>
        <v>243.19679999999997</v>
      </c>
      <c r="F8" s="387">
        <f t="shared" si="0"/>
        <v>5124.1565759999994</v>
      </c>
      <c r="G8" s="384"/>
      <c r="H8" s="384"/>
      <c r="I8" s="386"/>
      <c r="J8" s="384"/>
    </row>
    <row r="9" spans="1:10" x14ac:dyDescent="0.2">
      <c r="A9" s="367" t="s">
        <v>2070</v>
      </c>
      <c r="B9" s="364" t="s">
        <v>2069</v>
      </c>
      <c r="C9" s="364" t="s">
        <v>2068</v>
      </c>
      <c r="D9" s="380">
        <v>61454.519</v>
      </c>
      <c r="E9" s="362">
        <v>1</v>
      </c>
      <c r="F9" s="361">
        <f t="shared" si="0"/>
        <v>61454.519</v>
      </c>
      <c r="G9" s="352"/>
      <c r="H9" s="352"/>
      <c r="J9" s="352"/>
    </row>
    <row r="10" spans="1:10" x14ac:dyDescent="0.25">
      <c r="A10" s="382" t="s">
        <v>2067</v>
      </c>
      <c r="B10" s="382" t="s">
        <v>2029</v>
      </c>
      <c r="C10" s="382" t="s">
        <v>2066</v>
      </c>
      <c r="D10" s="381">
        <v>19</v>
      </c>
      <c r="E10" s="376">
        <f>G69-E11</f>
        <v>8439.1999999999971</v>
      </c>
      <c r="F10" s="361">
        <f t="shared" si="0"/>
        <v>160344.79999999993</v>
      </c>
      <c r="G10" s="384"/>
      <c r="H10" s="352"/>
      <c r="J10" s="352"/>
    </row>
    <row r="11" spans="1:10" x14ac:dyDescent="0.25">
      <c r="A11" s="382" t="s">
        <v>2065</v>
      </c>
      <c r="B11" s="382" t="s">
        <v>2029</v>
      </c>
      <c r="C11" s="382" t="s">
        <v>2064</v>
      </c>
      <c r="D11" s="381">
        <v>7.5</v>
      </c>
      <c r="E11" s="376">
        <f>E12</f>
        <v>11827.2</v>
      </c>
      <c r="F11" s="361">
        <f t="shared" si="0"/>
        <v>88704</v>
      </c>
      <c r="G11" s="384"/>
      <c r="H11" s="352"/>
      <c r="J11" s="352"/>
    </row>
    <row r="12" spans="1:10" x14ac:dyDescent="0.25">
      <c r="A12" s="382" t="s">
        <v>2063</v>
      </c>
      <c r="B12" s="382" t="s">
        <v>2029</v>
      </c>
      <c r="C12" s="382" t="s">
        <v>2062</v>
      </c>
      <c r="D12" s="381">
        <v>7</v>
      </c>
      <c r="E12" s="385">
        <f>B69</f>
        <v>11827.2</v>
      </c>
      <c r="F12" s="361">
        <f t="shared" si="0"/>
        <v>82790.400000000009</v>
      </c>
      <c r="G12" s="384"/>
      <c r="H12" s="352"/>
      <c r="I12" s="352"/>
      <c r="J12" s="352"/>
    </row>
    <row r="13" spans="1:10" x14ac:dyDescent="0.25">
      <c r="A13" s="382" t="s">
        <v>2059</v>
      </c>
      <c r="B13" s="382" t="s">
        <v>2029</v>
      </c>
      <c r="C13" s="382" t="s">
        <v>2058</v>
      </c>
      <c r="D13" s="381">
        <v>750</v>
      </c>
      <c r="E13" s="374">
        <f>H69</f>
        <v>0</v>
      </c>
      <c r="F13" s="361">
        <f t="shared" si="0"/>
        <v>0</v>
      </c>
      <c r="G13" s="352"/>
      <c r="H13" s="352"/>
      <c r="I13" s="352"/>
      <c r="J13" s="352"/>
    </row>
    <row r="14" spans="1:10" x14ac:dyDescent="0.25">
      <c r="A14" s="383" t="s">
        <v>2057</v>
      </c>
      <c r="B14" s="382" t="s">
        <v>2029</v>
      </c>
      <c r="C14" s="382" t="s">
        <v>2056</v>
      </c>
      <c r="D14" s="381">
        <v>38</v>
      </c>
      <c r="E14" s="374">
        <f>I69</f>
        <v>0</v>
      </c>
      <c r="F14" s="361">
        <f t="shared" si="0"/>
        <v>0</v>
      </c>
      <c r="G14" s="352"/>
      <c r="H14" s="352"/>
      <c r="I14" s="352"/>
      <c r="J14" s="352"/>
    </row>
    <row r="15" spans="1:10" x14ac:dyDescent="0.2">
      <c r="A15" s="367" t="s">
        <v>2052</v>
      </c>
      <c r="B15" s="364" t="s">
        <v>2029</v>
      </c>
      <c r="C15" s="364" t="s">
        <v>2051</v>
      </c>
      <c r="D15" s="380">
        <v>223.89500000000001</v>
      </c>
      <c r="E15" s="374">
        <f>M69</f>
        <v>0</v>
      </c>
      <c r="F15" s="361">
        <f t="shared" si="0"/>
        <v>0</v>
      </c>
      <c r="G15" s="352"/>
      <c r="H15" s="352"/>
      <c r="I15" s="352"/>
      <c r="J15" s="352"/>
    </row>
    <row r="16" spans="1:10" x14ac:dyDescent="0.2">
      <c r="A16" s="378" t="s">
        <v>2050</v>
      </c>
      <c r="B16" s="377" t="s">
        <v>2047</v>
      </c>
      <c r="C16" s="377" t="s">
        <v>2049</v>
      </c>
      <c r="D16" s="380">
        <v>613.03200000000004</v>
      </c>
      <c r="E16" s="365">
        <f>B60*2</f>
        <v>2</v>
      </c>
      <c r="F16" s="361">
        <f t="shared" si="0"/>
        <v>1226.0640000000001</v>
      </c>
      <c r="G16" s="352"/>
      <c r="H16" s="352"/>
      <c r="I16" s="352"/>
      <c r="J16" s="352"/>
    </row>
    <row r="17" spans="1:10" x14ac:dyDescent="0.2">
      <c r="A17" s="378" t="s">
        <v>2048</v>
      </c>
      <c r="B17" s="377" t="s">
        <v>2047</v>
      </c>
      <c r="C17" s="377" t="s">
        <v>2046</v>
      </c>
      <c r="D17" s="380">
        <v>1169.556</v>
      </c>
      <c r="E17" s="365">
        <f>$B$60</f>
        <v>1</v>
      </c>
      <c r="F17" s="361">
        <f t="shared" si="0"/>
        <v>1169.556</v>
      </c>
      <c r="G17" s="352"/>
      <c r="H17" s="352"/>
      <c r="I17" s="352"/>
      <c r="J17" s="352"/>
    </row>
    <row r="18" spans="1:10" x14ac:dyDescent="0.2">
      <c r="A18" s="367" t="s">
        <v>2045</v>
      </c>
      <c r="B18" s="364" t="s">
        <v>2029</v>
      </c>
      <c r="C18" s="364" t="s">
        <v>2044</v>
      </c>
      <c r="D18" s="380">
        <v>917.96100000000001</v>
      </c>
      <c r="E18" s="376">
        <f>E69</f>
        <v>37.540800000000004</v>
      </c>
      <c r="F18" s="361">
        <f t="shared" si="0"/>
        <v>34460.990308800006</v>
      </c>
      <c r="G18" s="379"/>
      <c r="H18" s="352"/>
      <c r="I18" s="352"/>
      <c r="J18" s="352"/>
    </row>
    <row r="19" spans="1:10" x14ac:dyDescent="0.2">
      <c r="A19" s="378" t="s">
        <v>2043</v>
      </c>
      <c r="B19" s="377" t="s">
        <v>2029</v>
      </c>
      <c r="C19" s="377" t="s">
        <v>2042</v>
      </c>
      <c r="D19" s="380">
        <v>630.42899999999997</v>
      </c>
      <c r="E19" s="374">
        <f>J69</f>
        <v>0</v>
      </c>
      <c r="F19" s="361">
        <f t="shared" si="0"/>
        <v>0</v>
      </c>
      <c r="G19" s="352"/>
      <c r="H19" s="352"/>
      <c r="I19" s="352"/>
      <c r="J19" s="352"/>
    </row>
    <row r="20" spans="1:10" x14ac:dyDescent="0.2">
      <c r="A20" s="367" t="s">
        <v>2041</v>
      </c>
      <c r="B20" s="364" t="s">
        <v>2029</v>
      </c>
      <c r="C20" s="364" t="s">
        <v>2040</v>
      </c>
      <c r="D20" s="380">
        <v>855.29300000000001</v>
      </c>
      <c r="E20" s="374">
        <f>K69</f>
        <v>0</v>
      </c>
      <c r="F20" s="361">
        <f t="shared" si="0"/>
        <v>0</v>
      </c>
      <c r="G20" s="352"/>
      <c r="H20" s="352"/>
      <c r="I20" s="352"/>
      <c r="J20" s="352"/>
    </row>
    <row r="21" spans="1:10" x14ac:dyDescent="0.2">
      <c r="A21" s="367" t="s">
        <v>2039</v>
      </c>
      <c r="B21" s="364" t="s">
        <v>2029</v>
      </c>
      <c r="C21" s="364" t="s">
        <v>2038</v>
      </c>
      <c r="D21" s="380">
        <v>47.579000000000001</v>
      </c>
      <c r="E21" s="376">
        <f>F69</f>
        <v>70.399200000000008</v>
      </c>
      <c r="F21" s="361">
        <f t="shared" si="0"/>
        <v>3349.5235368000003</v>
      </c>
      <c r="G21" s="352"/>
      <c r="H21" s="352"/>
      <c r="I21" s="352"/>
      <c r="J21" s="352"/>
    </row>
    <row r="22" spans="1:10" x14ac:dyDescent="0.2">
      <c r="A22" s="367" t="s">
        <v>2037</v>
      </c>
      <c r="B22" s="364" t="s">
        <v>2029</v>
      </c>
      <c r="C22" s="364" t="s">
        <v>2036</v>
      </c>
      <c r="D22" s="380">
        <v>51.468000000000004</v>
      </c>
      <c r="E22" s="374">
        <f>L69</f>
        <v>0</v>
      </c>
      <c r="F22" s="361">
        <f t="shared" si="0"/>
        <v>0</v>
      </c>
      <c r="G22" s="352"/>
      <c r="H22" s="352"/>
      <c r="I22" s="352"/>
      <c r="J22" s="352"/>
    </row>
    <row r="23" spans="1:10" x14ac:dyDescent="0.2">
      <c r="A23" s="367" t="s">
        <v>2032</v>
      </c>
      <c r="B23" s="364" t="s">
        <v>2029</v>
      </c>
      <c r="C23" s="366" t="s">
        <v>2031</v>
      </c>
      <c r="D23" s="380">
        <v>514.92899999999997</v>
      </c>
      <c r="E23" s="374">
        <f>C69</f>
        <v>20.944800000000001</v>
      </c>
      <c r="F23" s="361">
        <f t="shared" si="0"/>
        <v>10785.084919200001</v>
      </c>
      <c r="G23" s="352"/>
      <c r="H23" s="352"/>
      <c r="I23" s="352"/>
      <c r="J23" s="352"/>
    </row>
    <row r="24" spans="1:10" x14ac:dyDescent="0.2">
      <c r="A24" s="367" t="s">
        <v>2030</v>
      </c>
      <c r="B24" s="364" t="s">
        <v>2029</v>
      </c>
      <c r="C24" s="375" t="s">
        <v>2028</v>
      </c>
      <c r="D24" s="380">
        <v>31.971</v>
      </c>
      <c r="E24" s="374">
        <f>D69</f>
        <v>281.5992</v>
      </c>
      <c r="F24" s="361">
        <f t="shared" si="0"/>
        <v>9003.0080232</v>
      </c>
      <c r="G24" s="352"/>
      <c r="H24" s="352"/>
      <c r="I24" s="352"/>
      <c r="J24" s="352"/>
    </row>
    <row r="25" spans="1:10" x14ac:dyDescent="0.25">
      <c r="A25" s="367" t="s">
        <v>2027</v>
      </c>
      <c r="B25" s="364" t="s">
        <v>2026</v>
      </c>
      <c r="C25" s="364" t="s">
        <v>2025</v>
      </c>
      <c r="D25" s="363">
        <v>13437.607</v>
      </c>
      <c r="E25" s="362">
        <v>1</v>
      </c>
      <c r="F25" s="361">
        <f t="shared" si="0"/>
        <v>13437.607</v>
      </c>
      <c r="G25" s="352"/>
      <c r="H25" s="352"/>
      <c r="I25" s="352"/>
      <c r="J25" s="352"/>
    </row>
    <row r="26" spans="1:10" x14ac:dyDescent="0.25">
      <c r="A26" s="367" t="s">
        <v>2024</v>
      </c>
      <c r="B26" s="364" t="s">
        <v>2019</v>
      </c>
      <c r="C26" s="364" t="s">
        <v>2023</v>
      </c>
      <c r="D26" s="363">
        <v>1000</v>
      </c>
      <c r="E26" s="373">
        <f>0.07/1000*SUM(F2:F25,F28:F37)*1.0277</f>
        <v>71.143737370569795</v>
      </c>
      <c r="F26" s="361">
        <f t="shared" si="0"/>
        <v>71143.737370569797</v>
      </c>
      <c r="G26" s="352"/>
      <c r="H26" s="352"/>
      <c r="I26" s="352"/>
      <c r="J26" s="352"/>
    </row>
    <row r="27" spans="1:10" x14ac:dyDescent="0.25">
      <c r="A27" s="367" t="s">
        <v>2022</v>
      </c>
      <c r="B27" s="364" t="s">
        <v>2019</v>
      </c>
      <c r="C27" s="364" t="s">
        <v>2021</v>
      </c>
      <c r="D27" s="363">
        <v>1000</v>
      </c>
      <c r="E27" s="372">
        <f>0.0277/1000*SUM(F2:F25,F28:F37)*1.1</f>
        <v>30.133163898320262</v>
      </c>
      <c r="F27" s="361">
        <f t="shared" si="0"/>
        <v>30133.163898320261</v>
      </c>
      <c r="G27" s="352"/>
      <c r="H27" s="352"/>
      <c r="I27" s="352"/>
      <c r="J27" s="352"/>
    </row>
    <row r="28" spans="1:10" x14ac:dyDescent="0.25">
      <c r="A28" s="364" t="s">
        <v>2020</v>
      </c>
      <c r="B28" s="364" t="s">
        <v>2019</v>
      </c>
      <c r="C28" s="364" t="s">
        <v>2018</v>
      </c>
      <c r="D28" s="363">
        <v>1000</v>
      </c>
      <c r="E28" s="362">
        <v>0</v>
      </c>
      <c r="F28" s="361">
        <f t="shared" si="0"/>
        <v>0</v>
      </c>
      <c r="G28" s="352"/>
      <c r="H28" s="352"/>
      <c r="I28" s="351"/>
      <c r="J28" s="352"/>
    </row>
    <row r="29" spans="1:10" x14ac:dyDescent="0.2">
      <c r="A29" s="369" t="s">
        <v>2017</v>
      </c>
      <c r="B29" s="369" t="s">
        <v>2000</v>
      </c>
      <c r="C29" s="369" t="s">
        <v>2016</v>
      </c>
      <c r="D29" s="371">
        <v>5000</v>
      </c>
      <c r="E29" s="365">
        <f>$B$60</f>
        <v>1</v>
      </c>
      <c r="F29" s="361">
        <f t="shared" si="0"/>
        <v>5000</v>
      </c>
      <c r="G29" s="352"/>
      <c r="H29" s="352"/>
      <c r="I29" s="351"/>
      <c r="J29" s="352"/>
    </row>
    <row r="30" spans="1:10" x14ac:dyDescent="0.2">
      <c r="A30" s="369" t="s">
        <v>2015</v>
      </c>
      <c r="B30" s="369" t="s">
        <v>2000</v>
      </c>
      <c r="C30" s="369" t="s">
        <v>2014</v>
      </c>
      <c r="D30" s="380">
        <v>2208.3809034836809</v>
      </c>
      <c r="E30" s="365">
        <f>$B$60</f>
        <v>1</v>
      </c>
      <c r="F30" s="361">
        <f t="shared" si="0"/>
        <v>2208.3809034836809</v>
      </c>
      <c r="G30" s="352"/>
      <c r="H30" s="352"/>
      <c r="I30" s="352"/>
      <c r="J30" s="352"/>
    </row>
    <row r="31" spans="1:10" x14ac:dyDescent="0.2">
      <c r="A31" s="369" t="s">
        <v>2105</v>
      </c>
      <c r="B31" s="369" t="s">
        <v>2000</v>
      </c>
      <c r="C31" s="369" t="s">
        <v>2104</v>
      </c>
      <c r="D31" s="380">
        <v>379366.85</v>
      </c>
      <c r="E31" s="365">
        <f>$B$60</f>
        <v>1</v>
      </c>
      <c r="F31" s="361">
        <f t="shared" si="0"/>
        <v>379366.85</v>
      </c>
      <c r="G31" s="352"/>
      <c r="H31" s="352"/>
      <c r="I31" s="352"/>
      <c r="J31" s="352"/>
    </row>
    <row r="32" spans="1:10" x14ac:dyDescent="0.2">
      <c r="A32" s="364" t="s">
        <v>2103</v>
      </c>
      <c r="B32" s="364" t="s">
        <v>2000</v>
      </c>
      <c r="C32" s="364" t="s">
        <v>2102</v>
      </c>
      <c r="D32" s="371">
        <v>168255.47</v>
      </c>
      <c r="E32" s="365">
        <v>0</v>
      </c>
      <c r="F32" s="361">
        <f t="shared" si="0"/>
        <v>0</v>
      </c>
      <c r="G32" s="352"/>
      <c r="H32" s="352"/>
      <c r="I32" s="352"/>
      <c r="J32" s="352"/>
    </row>
    <row r="33" spans="1:10" x14ac:dyDescent="0.2">
      <c r="A33" s="364" t="s">
        <v>2101</v>
      </c>
      <c r="B33" s="364" t="s">
        <v>2000</v>
      </c>
      <c r="C33" s="364" t="s">
        <v>2100</v>
      </c>
      <c r="D33" s="371">
        <v>199164.32</v>
      </c>
      <c r="E33" s="365">
        <v>0</v>
      </c>
      <c r="F33" s="361">
        <f t="shared" si="0"/>
        <v>0</v>
      </c>
      <c r="G33" s="352"/>
      <c r="H33" s="352"/>
      <c r="I33" s="352"/>
      <c r="J33" s="352"/>
    </row>
    <row r="34" spans="1:10" x14ac:dyDescent="0.25">
      <c r="A34" s="367" t="s">
        <v>2005</v>
      </c>
      <c r="B34" s="364" t="s">
        <v>2000</v>
      </c>
      <c r="C34" s="364" t="s">
        <v>2004</v>
      </c>
      <c r="D34" s="370">
        <v>7315.5515152731596</v>
      </c>
      <c r="E34" s="365">
        <f>$B$60</f>
        <v>1</v>
      </c>
      <c r="F34" s="361">
        <f t="shared" si="0"/>
        <v>7315.5515152731596</v>
      </c>
      <c r="G34" s="352"/>
      <c r="H34" s="352"/>
      <c r="I34" s="352"/>
      <c r="J34" s="352"/>
    </row>
    <row r="35" spans="1:10" x14ac:dyDescent="0.2">
      <c r="A35" s="369" t="s">
        <v>2003</v>
      </c>
      <c r="B35" s="369" t="s">
        <v>2000</v>
      </c>
      <c r="C35" s="369" t="s">
        <v>2002</v>
      </c>
      <c r="D35" s="368">
        <v>91878.198804600179</v>
      </c>
      <c r="E35" s="365">
        <f>$B$60</f>
        <v>1</v>
      </c>
      <c r="F35" s="361">
        <f t="shared" si="0"/>
        <v>91878.198804600179</v>
      </c>
      <c r="G35" s="352"/>
      <c r="H35" s="352"/>
      <c r="I35" s="352"/>
      <c r="J35" s="352"/>
    </row>
    <row r="36" spans="1:10" x14ac:dyDescent="0.25">
      <c r="A36" s="367" t="s">
        <v>2001</v>
      </c>
      <c r="B36" s="364" t="s">
        <v>2000</v>
      </c>
      <c r="C36" s="366" t="s">
        <v>1999</v>
      </c>
      <c r="D36" s="363">
        <v>31326.629344387813</v>
      </c>
      <c r="E36" s="365">
        <f>$B$60</f>
        <v>1</v>
      </c>
      <c r="F36" s="361">
        <f t="shared" si="0"/>
        <v>31326.629344387813</v>
      </c>
      <c r="G36" s="352"/>
      <c r="H36" s="352"/>
      <c r="I36" s="352"/>
      <c r="J36" s="352"/>
    </row>
    <row r="37" spans="1:10" x14ac:dyDescent="0.25">
      <c r="A37" s="364" t="s">
        <v>1994</v>
      </c>
      <c r="B37" s="364" t="s">
        <v>1993</v>
      </c>
      <c r="C37" s="364" t="s">
        <v>1992</v>
      </c>
      <c r="D37" s="363">
        <v>35732.046000000002</v>
      </c>
      <c r="E37" s="362">
        <v>0</v>
      </c>
      <c r="F37" s="361">
        <f t="shared" si="0"/>
        <v>0</v>
      </c>
      <c r="G37" s="352"/>
      <c r="H37" s="352"/>
      <c r="I37" s="352"/>
      <c r="J37" s="352"/>
    </row>
    <row r="38" spans="1:10" x14ac:dyDescent="0.25">
      <c r="A38" s="341"/>
    </row>
    <row r="39" spans="1:10" x14ac:dyDescent="0.25">
      <c r="A39" s="341"/>
      <c r="D39" s="357" t="s">
        <v>1991</v>
      </c>
      <c r="F39" s="350">
        <f>SUM(F2:F37)</f>
        <v>1090222.221200635</v>
      </c>
    </row>
    <row r="40" spans="1:10" x14ac:dyDescent="0.25">
      <c r="A40" s="341"/>
      <c r="D40" s="357" t="s">
        <v>1990</v>
      </c>
      <c r="E40" s="360">
        <v>0</v>
      </c>
      <c r="F40" s="350">
        <f>F39*(1+E40)</f>
        <v>1090222.221200635</v>
      </c>
    </row>
    <row r="41" spans="1:10" x14ac:dyDescent="0.25">
      <c r="A41" s="341"/>
      <c r="D41" s="328" t="s">
        <v>1989</v>
      </c>
      <c r="E41" s="359">
        <v>0.1</v>
      </c>
      <c r="F41" s="350">
        <f>E41*F40</f>
        <v>109022.2221200635</v>
      </c>
    </row>
    <row r="42" spans="1:10" ht="15.75" x14ac:dyDescent="0.25">
      <c r="A42" s="341"/>
      <c r="D42" s="354" t="s">
        <v>1988</v>
      </c>
      <c r="E42" s="358">
        <v>5.5E-2</v>
      </c>
      <c r="F42" s="350">
        <f>E42*F40</f>
        <v>59962.222166034924</v>
      </c>
    </row>
    <row r="43" spans="1:10" ht="15.75" x14ac:dyDescent="0.25">
      <c r="A43" s="341"/>
      <c r="C43" s="357"/>
      <c r="D43" s="354" t="s">
        <v>1987</v>
      </c>
      <c r="E43" s="356">
        <v>3.5000000000000003E-2</v>
      </c>
      <c r="F43" s="350">
        <f>E43*F40</f>
        <v>38157.777742022226</v>
      </c>
    </row>
    <row r="44" spans="1:10" ht="15.75" x14ac:dyDescent="0.25">
      <c r="A44" s="341"/>
      <c r="D44" s="354" t="s">
        <v>1986</v>
      </c>
      <c r="E44" s="355">
        <v>0</v>
      </c>
      <c r="F44" s="350">
        <f>1000*E44</f>
        <v>0</v>
      </c>
      <c r="H44" s="351"/>
      <c r="J44" s="352"/>
    </row>
    <row r="45" spans="1:10" ht="15.75" x14ac:dyDescent="0.25">
      <c r="A45" s="341"/>
      <c r="D45" s="354" t="s">
        <v>1985</v>
      </c>
      <c r="E45" s="355">
        <v>0</v>
      </c>
      <c r="F45" s="350">
        <f>1000*E45</f>
        <v>0</v>
      </c>
    </row>
    <row r="46" spans="1:10" ht="15.75" x14ac:dyDescent="0.25">
      <c r="A46" s="341" t="s">
        <v>1984</v>
      </c>
      <c r="D46" s="354" t="s">
        <v>1983</v>
      </c>
      <c r="F46" s="353">
        <f>SUM(F40:F45)</f>
        <v>1297364.4432287556</v>
      </c>
      <c r="H46" s="351"/>
    </row>
    <row r="47" spans="1:10" x14ac:dyDescent="0.25">
      <c r="A47" s="341"/>
      <c r="H47" s="351"/>
    </row>
    <row r="49" spans="1:13" x14ac:dyDescent="0.25">
      <c r="A49" s="341"/>
      <c r="B49" s="350"/>
      <c r="C49" s="351"/>
    </row>
    <row r="50" spans="1:13" x14ac:dyDescent="0.25">
      <c r="A50" s="341"/>
      <c r="B50" s="350"/>
      <c r="C50" s="351"/>
    </row>
    <row r="51" spans="1:13" x14ac:dyDescent="0.25">
      <c r="A51" s="341"/>
      <c r="B51" s="350"/>
      <c r="C51" s="351"/>
    </row>
    <row r="52" spans="1:13" x14ac:dyDescent="0.25">
      <c r="A52" s="341"/>
      <c r="F52" s="350"/>
    </row>
    <row r="53" spans="1:13" ht="18" x14ac:dyDescent="0.25">
      <c r="A53" s="349" t="s">
        <v>1977</v>
      </c>
    </row>
    <row r="54" spans="1:13" x14ac:dyDescent="0.25">
      <c r="A54" s="341"/>
    </row>
    <row r="55" spans="1:13" s="347" customFormat="1" ht="39" customHeight="1" thickBot="1" x14ac:dyDescent="0.25">
      <c r="A55" s="339" t="s">
        <v>432</v>
      </c>
      <c r="B55" s="348" t="s">
        <v>1976</v>
      </c>
      <c r="C55" s="339" t="s">
        <v>1975</v>
      </c>
      <c r="D55" s="339" t="s">
        <v>1974</v>
      </c>
      <c r="E55" s="339" t="s">
        <v>1973</v>
      </c>
      <c r="F55" s="339" t="s">
        <v>1972</v>
      </c>
      <c r="G55" s="339" t="s">
        <v>1971</v>
      </c>
      <c r="H55" s="339" t="s">
        <v>1970</v>
      </c>
      <c r="I55" s="339" t="s">
        <v>1969</v>
      </c>
      <c r="J55" s="339" t="s">
        <v>1968</v>
      </c>
      <c r="K55" s="339" t="s">
        <v>2099</v>
      </c>
      <c r="L55" s="339" t="s">
        <v>1966</v>
      </c>
      <c r="M55" s="339" t="s">
        <v>1965</v>
      </c>
    </row>
    <row r="56" spans="1:13" x14ac:dyDescent="0.25">
      <c r="A56" s="336"/>
      <c r="B56" s="346">
        <v>1</v>
      </c>
      <c r="C56" s="336">
        <v>32</v>
      </c>
      <c r="D56" s="336">
        <v>12</v>
      </c>
      <c r="E56" s="336">
        <v>24</v>
      </c>
      <c r="F56" s="336">
        <v>14</v>
      </c>
      <c r="G56" s="336">
        <v>40</v>
      </c>
      <c r="H56" s="336">
        <v>7</v>
      </c>
      <c r="I56" s="336">
        <v>0</v>
      </c>
      <c r="J56" s="336">
        <v>0</v>
      </c>
      <c r="K56" s="336">
        <v>0</v>
      </c>
      <c r="L56" s="336">
        <v>0</v>
      </c>
      <c r="M56" s="336">
        <v>0</v>
      </c>
    </row>
    <row r="57" spans="1:13" x14ac:dyDescent="0.25">
      <c r="A57" s="334"/>
      <c r="B57" s="345">
        <v>0</v>
      </c>
      <c r="C57" s="334">
        <v>0</v>
      </c>
      <c r="D57" s="334">
        <v>0</v>
      </c>
      <c r="E57" s="334">
        <v>0</v>
      </c>
      <c r="F57" s="334">
        <v>0</v>
      </c>
      <c r="G57" s="334">
        <v>0</v>
      </c>
      <c r="H57" s="334">
        <v>0</v>
      </c>
      <c r="I57" s="334">
        <v>0</v>
      </c>
      <c r="J57" s="334">
        <v>0</v>
      </c>
      <c r="K57" s="334">
        <v>0</v>
      </c>
      <c r="L57" s="334">
        <v>0</v>
      </c>
      <c r="M57" s="334">
        <v>0</v>
      </c>
    </row>
    <row r="58" spans="1:13" x14ac:dyDescent="0.25">
      <c r="A58" s="334"/>
      <c r="B58" s="345">
        <v>0</v>
      </c>
      <c r="C58" s="334">
        <v>0</v>
      </c>
      <c r="D58" s="334">
        <v>0</v>
      </c>
      <c r="E58" s="334">
        <v>0</v>
      </c>
      <c r="F58" s="334">
        <v>0</v>
      </c>
      <c r="G58" s="334">
        <v>0</v>
      </c>
      <c r="H58" s="334">
        <v>0</v>
      </c>
      <c r="I58" s="334">
        <v>0</v>
      </c>
      <c r="J58" s="334">
        <v>0</v>
      </c>
      <c r="K58" s="334">
        <v>0</v>
      </c>
      <c r="L58" s="334">
        <v>0</v>
      </c>
      <c r="M58" s="334">
        <v>0</v>
      </c>
    </row>
    <row r="59" spans="1:13" ht="13.5" thickBot="1" x14ac:dyDescent="0.3">
      <c r="B59" s="344"/>
    </row>
    <row r="60" spans="1:13" ht="13.5" thickBot="1" x14ac:dyDescent="0.3">
      <c r="A60" s="343" t="s">
        <v>1964</v>
      </c>
      <c r="B60" s="342">
        <f>SUM(B56:B58)</f>
        <v>1</v>
      </c>
    </row>
    <row r="61" spans="1:13" x14ac:dyDescent="0.25">
      <c r="B61" s="341"/>
    </row>
    <row r="63" spans="1:13" x14ac:dyDescent="0.25">
      <c r="A63" s="340" t="s">
        <v>1963</v>
      </c>
      <c r="B63" s="340"/>
      <c r="C63" s="340"/>
    </row>
    <row r="64" spans="1:13" s="337" customFormat="1" ht="13.5" thickBot="1" x14ac:dyDescent="0.25">
      <c r="A64" s="339" t="s">
        <v>432</v>
      </c>
      <c r="B64" s="338" t="s">
        <v>1962</v>
      </c>
      <c r="C64" s="338" t="s">
        <v>1961</v>
      </c>
      <c r="D64" s="338" t="s">
        <v>1960</v>
      </c>
      <c r="E64" s="338" t="s">
        <v>1959</v>
      </c>
      <c r="F64" s="338" t="s">
        <v>1958</v>
      </c>
      <c r="G64" s="338" t="s">
        <v>1957</v>
      </c>
      <c r="H64" s="338" t="s">
        <v>1956</v>
      </c>
      <c r="I64" s="338" t="s">
        <v>1955</v>
      </c>
      <c r="J64" s="338" t="s">
        <v>1954</v>
      </c>
      <c r="K64" s="338" t="s">
        <v>1953</v>
      </c>
      <c r="L64" s="338" t="s">
        <v>1952</v>
      </c>
      <c r="M64" s="338" t="s">
        <v>1951</v>
      </c>
    </row>
    <row r="65" spans="1:13" x14ac:dyDescent="0.25">
      <c r="A65" s="336"/>
      <c r="B65" s="335">
        <f>30.8*B56*C56*D56</f>
        <v>11827.2</v>
      </c>
      <c r="C65" s="332">
        <f>0.8727*E56*B56</f>
        <v>20.944800000000001</v>
      </c>
      <c r="D65" s="332">
        <f>11.7333*E56*B56</f>
        <v>281.5992</v>
      </c>
      <c r="E65" s="332">
        <f>IF(G56=0,0,0.6952*B56*(G56+H56*2))</f>
        <v>37.540800000000004</v>
      </c>
      <c r="F65" s="332">
        <f>IF(E56=0,0,2.9333*B56*(E56))</f>
        <v>70.399200000000008</v>
      </c>
      <c r="G65" s="332">
        <f>30.8*F56*B56*(G56+H56)</f>
        <v>20266.399999999998</v>
      </c>
      <c r="H65" s="332">
        <f>I65*0.06</f>
        <v>0</v>
      </c>
      <c r="I65" s="332">
        <f>B56*(I56+J56)*L56*M56*32.56</f>
        <v>0</v>
      </c>
      <c r="J65" s="332">
        <f>IF(I56=0,0,0.2246*B56*(I56+1)*M56)</f>
        <v>0</v>
      </c>
      <c r="K65" s="332">
        <f>0.1247*B56*K56</f>
        <v>0</v>
      </c>
      <c r="L65" s="332">
        <f>2.3467*B56*K56</f>
        <v>0</v>
      </c>
      <c r="M65" s="332">
        <f>I65*0.01</f>
        <v>0</v>
      </c>
    </row>
    <row r="66" spans="1:13" x14ac:dyDescent="0.25">
      <c r="A66" s="334"/>
      <c r="B66" s="333">
        <f>30.8*B57*C57*D57</f>
        <v>0</v>
      </c>
      <c r="C66" s="331">
        <f>0.8727*E57*B57</f>
        <v>0</v>
      </c>
      <c r="D66" s="331">
        <f>11.7333*E57*B57</f>
        <v>0</v>
      </c>
      <c r="E66" s="331">
        <f>IF(G57=0,0,0.6952*B57*(G57+H57*2))</f>
        <v>0</v>
      </c>
      <c r="F66" s="331">
        <f>IF(E57=0,0,2.9333*B57*(E57))</f>
        <v>0</v>
      </c>
      <c r="G66" s="331">
        <f>30.8*F57*B57*(G57+H57)</f>
        <v>0</v>
      </c>
      <c r="H66" s="331">
        <f>I66*0.06</f>
        <v>0</v>
      </c>
      <c r="I66" s="331">
        <f>B57*(I57+J57)*L57*M57*32.56</f>
        <v>0</v>
      </c>
      <c r="J66" s="332">
        <f>IF(I57=0,0,0.2246*B57*(I57+1)*M57)</f>
        <v>0</v>
      </c>
      <c r="K66" s="331">
        <f>0.1247*B57*K57</f>
        <v>0</v>
      </c>
      <c r="L66" s="331">
        <f>2.3467*B57*K57</f>
        <v>0</v>
      </c>
      <c r="M66" s="331">
        <f>I66*0.01</f>
        <v>0</v>
      </c>
    </row>
    <row r="67" spans="1:13" x14ac:dyDescent="0.25">
      <c r="A67" s="334"/>
      <c r="B67" s="333">
        <f>30.8*B58*C58*D58</f>
        <v>0</v>
      </c>
      <c r="C67" s="331">
        <f>0.8727*E58*B58</f>
        <v>0</v>
      </c>
      <c r="D67" s="331">
        <f>11.7333*E58*B58</f>
        <v>0</v>
      </c>
      <c r="E67" s="331">
        <f>IF(G58=0,0,0.6952*B58*(G58+H58*2))</f>
        <v>0</v>
      </c>
      <c r="F67" s="331">
        <f>IF(E58=0,0,2.9333*B58*(E58))</f>
        <v>0</v>
      </c>
      <c r="G67" s="331">
        <f>30.8*F58*B58*(G58+H58)</f>
        <v>0</v>
      </c>
      <c r="H67" s="331">
        <f>I67*0.06</f>
        <v>0</v>
      </c>
      <c r="I67" s="331">
        <f>B58*(I58+J58)*L58*M58*32.56</f>
        <v>0</v>
      </c>
      <c r="J67" s="332">
        <f>IF(I58=0,0,0.2246*B58*(I58+1)*M58)</f>
        <v>0</v>
      </c>
      <c r="K67" s="331">
        <f>0.1247*B58*K58</f>
        <v>0</v>
      </c>
      <c r="L67" s="331">
        <f>2.3467*B58*K58</f>
        <v>0</v>
      </c>
      <c r="M67" s="331">
        <f>I67*0.01</f>
        <v>0</v>
      </c>
    </row>
    <row r="69" spans="1:13" ht="13.5" thickBot="1" x14ac:dyDescent="0.3">
      <c r="A69" s="330" t="s">
        <v>1950</v>
      </c>
      <c r="B69" s="329">
        <f t="shared" ref="B69:M69" si="1">SUM(B65:B68)</f>
        <v>11827.2</v>
      </c>
      <c r="C69" s="329">
        <f t="shared" si="1"/>
        <v>20.944800000000001</v>
      </c>
      <c r="D69" s="329">
        <f t="shared" si="1"/>
        <v>281.5992</v>
      </c>
      <c r="E69" s="329">
        <f t="shared" si="1"/>
        <v>37.540800000000004</v>
      </c>
      <c r="F69" s="329">
        <f t="shared" si="1"/>
        <v>70.399200000000008</v>
      </c>
      <c r="G69" s="329">
        <f t="shared" si="1"/>
        <v>20266.399999999998</v>
      </c>
      <c r="H69" s="329">
        <f t="shared" si="1"/>
        <v>0</v>
      </c>
      <c r="I69" s="329">
        <f t="shared" si="1"/>
        <v>0</v>
      </c>
      <c r="J69" s="329">
        <f t="shared" si="1"/>
        <v>0</v>
      </c>
      <c r="K69" s="329">
        <f t="shared" si="1"/>
        <v>0</v>
      </c>
      <c r="L69" s="329">
        <f t="shared" si="1"/>
        <v>0</v>
      </c>
      <c r="M69" s="329">
        <f t="shared" si="1"/>
        <v>0</v>
      </c>
    </row>
    <row r="70" spans="1:13" ht="13.5" thickTop="1" x14ac:dyDescent="0.25"/>
  </sheetData>
  <pageMargins left="0.25" right="0.25" top="0.5" bottom="0.5" header="0.5" footer="0.5"/>
  <pageSetup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DC5DB-1964-4F30-B89C-60EA49C67000}">
  <sheetPr>
    <tabColor theme="0" tint="-0.34998626667073579"/>
  </sheetPr>
  <dimension ref="A1:M76"/>
  <sheetViews>
    <sheetView topLeftCell="A24" workbookViewId="0">
      <selection activeCell="C4" sqref="C4:H8"/>
    </sheetView>
  </sheetViews>
  <sheetFormatPr defaultColWidth="9.140625" defaultRowHeight="12.75" x14ac:dyDescent="0.25"/>
  <cols>
    <col min="1" max="1" width="13.28515625" style="328" customWidth="1"/>
    <col min="2" max="2" width="15" style="328" bestFit="1" customWidth="1"/>
    <col min="3" max="3" width="40.7109375" style="328" bestFit="1" customWidth="1"/>
    <col min="4" max="4" width="15.140625" style="328" bestFit="1" customWidth="1"/>
    <col min="5" max="5" width="15.28515625" style="328" customWidth="1"/>
    <col min="6" max="6" width="15" style="328" bestFit="1" customWidth="1"/>
    <col min="7" max="7" width="13.7109375" style="328" bestFit="1" customWidth="1"/>
    <col min="8" max="8" width="15.5703125" style="328" bestFit="1" customWidth="1"/>
    <col min="9" max="9" width="18.42578125" style="328" bestFit="1" customWidth="1"/>
    <col min="10" max="10" width="15.42578125" style="328" bestFit="1" customWidth="1"/>
    <col min="11" max="11" width="13.42578125" style="328" bestFit="1" customWidth="1"/>
    <col min="12" max="12" width="11" style="328" bestFit="1" customWidth="1"/>
    <col min="13" max="16384" width="9.140625" style="328"/>
  </cols>
  <sheetData>
    <row r="1" spans="1:10" s="396" customFormat="1" ht="13.5" thickBot="1" x14ac:dyDescent="0.3">
      <c r="A1" s="398" t="s">
        <v>2098</v>
      </c>
      <c r="B1" s="398" t="s">
        <v>2097</v>
      </c>
      <c r="C1" s="398" t="s">
        <v>2096</v>
      </c>
      <c r="D1" s="398" t="s">
        <v>2095</v>
      </c>
      <c r="E1" s="398" t="s">
        <v>2094</v>
      </c>
      <c r="F1" s="398" t="s">
        <v>2093</v>
      </c>
      <c r="G1" s="397" t="s">
        <v>2092</v>
      </c>
      <c r="H1" s="397" t="s">
        <v>2091</v>
      </c>
      <c r="I1" s="397" t="s">
        <v>2090</v>
      </c>
      <c r="J1" s="397" t="s">
        <v>2089</v>
      </c>
    </row>
    <row r="2" spans="1:10" ht="13.5" thickTop="1" x14ac:dyDescent="0.25">
      <c r="A2" s="382" t="s">
        <v>2088</v>
      </c>
      <c r="B2" s="382" t="s">
        <v>2075</v>
      </c>
      <c r="C2" s="382" t="s">
        <v>2087</v>
      </c>
      <c r="D2" s="381">
        <v>3.5</v>
      </c>
      <c r="E2" s="391">
        <v>1483159</v>
      </c>
      <c r="F2" s="387">
        <f t="shared" ref="F2:F43" si="0">E2*D2</f>
        <v>5191056.5</v>
      </c>
      <c r="G2" s="384"/>
      <c r="H2" s="384"/>
      <c r="I2" s="395"/>
      <c r="J2" s="384"/>
    </row>
    <row r="3" spans="1:10" x14ac:dyDescent="0.25">
      <c r="A3" s="382" t="s">
        <v>2086</v>
      </c>
      <c r="B3" s="382" t="s">
        <v>2075</v>
      </c>
      <c r="C3" s="382" t="s">
        <v>2085</v>
      </c>
      <c r="D3" s="381">
        <v>7</v>
      </c>
      <c r="E3" s="391">
        <v>0</v>
      </c>
      <c r="F3" s="387">
        <f t="shared" si="0"/>
        <v>0</v>
      </c>
      <c r="G3" s="384"/>
      <c r="H3" s="384"/>
      <c r="I3" s="395"/>
      <c r="J3" s="384"/>
    </row>
    <row r="4" spans="1:10" x14ac:dyDescent="0.25">
      <c r="A4" s="382" t="s">
        <v>2084</v>
      </c>
      <c r="B4" s="382" t="s">
        <v>2075</v>
      </c>
      <c r="C4" s="382" t="s">
        <v>2083</v>
      </c>
      <c r="D4" s="381">
        <v>5.5</v>
      </c>
      <c r="E4" s="391">
        <v>0</v>
      </c>
      <c r="F4" s="387">
        <f t="shared" si="0"/>
        <v>0</v>
      </c>
      <c r="G4" s="384"/>
      <c r="H4" s="384"/>
      <c r="I4" s="386"/>
      <c r="J4" s="384"/>
    </row>
    <row r="5" spans="1:10" x14ac:dyDescent="0.25">
      <c r="A5" s="382" t="s">
        <v>2082</v>
      </c>
      <c r="B5" s="382" t="s">
        <v>2075</v>
      </c>
      <c r="C5" s="382" t="s">
        <v>2081</v>
      </c>
      <c r="D5" s="381">
        <v>15</v>
      </c>
      <c r="E5" s="391">
        <v>49309</v>
      </c>
      <c r="F5" s="387">
        <f t="shared" si="0"/>
        <v>739635</v>
      </c>
      <c r="G5" s="384"/>
      <c r="H5" s="384"/>
      <c r="I5" s="386"/>
      <c r="J5" s="384"/>
    </row>
    <row r="6" spans="1:10" x14ac:dyDescent="0.2">
      <c r="A6" s="394" t="s">
        <v>2080</v>
      </c>
      <c r="B6" s="393" t="s">
        <v>2075</v>
      </c>
      <c r="C6" s="393" t="s">
        <v>2079</v>
      </c>
      <c r="D6" s="392">
        <v>6.7160000000000002</v>
      </c>
      <c r="E6" s="391">
        <f>1599+34091</f>
        <v>35690</v>
      </c>
      <c r="F6" s="387">
        <f t="shared" si="0"/>
        <v>239694.04</v>
      </c>
      <c r="G6" s="384"/>
      <c r="H6" s="384"/>
      <c r="I6" s="386"/>
      <c r="J6" s="384"/>
    </row>
    <row r="7" spans="1:10" x14ac:dyDescent="0.2">
      <c r="A7" s="394" t="s">
        <v>2078</v>
      </c>
      <c r="B7" s="393" t="s">
        <v>2075</v>
      </c>
      <c r="C7" s="393" t="s">
        <v>2077</v>
      </c>
      <c r="D7" s="392">
        <v>22.06</v>
      </c>
      <c r="E7" s="391">
        <v>0</v>
      </c>
      <c r="F7" s="387">
        <f t="shared" si="0"/>
        <v>0</v>
      </c>
      <c r="G7" s="384"/>
      <c r="H7" s="384"/>
      <c r="I7" s="386"/>
      <c r="J7" s="384"/>
    </row>
    <row r="8" spans="1:10" x14ac:dyDescent="0.25">
      <c r="A8" s="382" t="s">
        <v>2076</v>
      </c>
      <c r="B8" s="382" t="s">
        <v>2075</v>
      </c>
      <c r="C8" s="382" t="s">
        <v>2074</v>
      </c>
      <c r="D8" s="381">
        <v>2</v>
      </c>
      <c r="E8" s="391">
        <v>229828</v>
      </c>
      <c r="F8" s="387">
        <f t="shared" si="0"/>
        <v>459656</v>
      </c>
      <c r="G8" s="384"/>
      <c r="H8" s="384"/>
      <c r="I8" s="386"/>
      <c r="J8" s="384"/>
    </row>
    <row r="9" spans="1:10" x14ac:dyDescent="0.25">
      <c r="A9" s="390" t="s">
        <v>2073</v>
      </c>
      <c r="B9" s="390" t="s">
        <v>2072</v>
      </c>
      <c r="C9" s="390" t="s">
        <v>2071</v>
      </c>
      <c r="D9" s="389">
        <v>25.701000000000001</v>
      </c>
      <c r="E9" s="388">
        <f>0.012*(E11+E12)</f>
        <v>1762.26</v>
      </c>
      <c r="F9" s="387">
        <f t="shared" si="0"/>
        <v>45291.844259999998</v>
      </c>
      <c r="G9" s="384"/>
      <c r="H9" s="384"/>
      <c r="I9" s="386"/>
      <c r="J9" s="384"/>
    </row>
    <row r="10" spans="1:10" x14ac:dyDescent="0.25">
      <c r="A10" s="367" t="s">
        <v>2070</v>
      </c>
      <c r="B10" s="364" t="s">
        <v>2069</v>
      </c>
      <c r="C10" s="364" t="s">
        <v>2068</v>
      </c>
      <c r="D10" s="363">
        <v>60410.597000000002</v>
      </c>
      <c r="E10" s="362">
        <v>2</v>
      </c>
      <c r="F10" s="361">
        <f t="shared" si="0"/>
        <v>120821.194</v>
      </c>
      <c r="G10" s="352"/>
      <c r="H10" s="352"/>
      <c r="J10" s="352"/>
    </row>
    <row r="11" spans="1:10" x14ac:dyDescent="0.25">
      <c r="A11" s="382" t="s">
        <v>2067</v>
      </c>
      <c r="B11" s="382" t="s">
        <v>2029</v>
      </c>
      <c r="C11" s="382" t="s">
        <v>2066</v>
      </c>
      <c r="D11" s="381">
        <v>19.5</v>
      </c>
      <c r="E11" s="376">
        <v>1000</v>
      </c>
      <c r="F11" s="361">
        <f t="shared" si="0"/>
        <v>19500</v>
      </c>
      <c r="G11" s="384"/>
      <c r="H11" s="352"/>
      <c r="J11" s="352"/>
    </row>
    <row r="12" spans="1:10" x14ac:dyDescent="0.25">
      <c r="A12" s="382" t="s">
        <v>2065</v>
      </c>
      <c r="B12" s="382" t="s">
        <v>2029</v>
      </c>
      <c r="C12" s="382" t="s">
        <v>2064</v>
      </c>
      <c r="D12" s="381">
        <v>8</v>
      </c>
      <c r="E12" s="376">
        <v>145855</v>
      </c>
      <c r="F12" s="361">
        <f t="shared" si="0"/>
        <v>1166840</v>
      </c>
      <c r="G12" s="384"/>
      <c r="H12" s="352"/>
      <c r="J12" s="352"/>
    </row>
    <row r="13" spans="1:10" x14ac:dyDescent="0.25">
      <c r="A13" s="382" t="s">
        <v>2063</v>
      </c>
      <c r="B13" s="382" t="s">
        <v>2029</v>
      </c>
      <c r="C13" s="382" t="s">
        <v>2062</v>
      </c>
      <c r="D13" s="381">
        <v>8</v>
      </c>
      <c r="E13" s="385">
        <v>184190</v>
      </c>
      <c r="F13" s="361">
        <f t="shared" si="0"/>
        <v>1473520</v>
      </c>
      <c r="G13" s="384"/>
      <c r="H13" s="352"/>
      <c r="I13" s="352"/>
      <c r="J13" s="352"/>
    </row>
    <row r="14" spans="1:10" x14ac:dyDescent="0.25">
      <c r="A14" s="382" t="s">
        <v>2061</v>
      </c>
      <c r="B14" s="382" t="s">
        <v>2029</v>
      </c>
      <c r="C14" s="382" t="s">
        <v>2060</v>
      </c>
      <c r="D14" s="381">
        <v>8.8550000000000004</v>
      </c>
      <c r="E14" s="385">
        <v>39100</v>
      </c>
      <c r="F14" s="361">
        <f t="shared" si="0"/>
        <v>346230.5</v>
      </c>
      <c r="G14" s="384"/>
      <c r="H14" s="352"/>
      <c r="I14" s="352"/>
      <c r="J14" s="352"/>
    </row>
    <row r="15" spans="1:10" x14ac:dyDescent="0.25">
      <c r="A15" s="382" t="s">
        <v>2059</v>
      </c>
      <c r="B15" s="382" t="s">
        <v>2029</v>
      </c>
      <c r="C15" s="382" t="s">
        <v>2058</v>
      </c>
      <c r="D15" s="381">
        <v>850</v>
      </c>
      <c r="E15" s="374">
        <f>H75</f>
        <v>0</v>
      </c>
      <c r="F15" s="361">
        <f t="shared" si="0"/>
        <v>0</v>
      </c>
      <c r="G15" s="352"/>
      <c r="H15" s="352"/>
      <c r="I15" s="352"/>
      <c r="J15" s="352"/>
    </row>
    <row r="16" spans="1:10" x14ac:dyDescent="0.25">
      <c r="A16" s="383" t="s">
        <v>2057</v>
      </c>
      <c r="B16" s="382" t="s">
        <v>2029</v>
      </c>
      <c r="C16" s="382" t="s">
        <v>2056</v>
      </c>
      <c r="D16" s="381">
        <v>40</v>
      </c>
      <c r="E16" s="374">
        <f>I75</f>
        <v>0</v>
      </c>
      <c r="F16" s="361">
        <f t="shared" si="0"/>
        <v>0</v>
      </c>
      <c r="G16" s="352"/>
      <c r="H16" s="352"/>
      <c r="I16" s="352"/>
      <c r="J16" s="352"/>
    </row>
    <row r="17" spans="1:10" x14ac:dyDescent="0.2">
      <c r="A17" s="378" t="s">
        <v>2055</v>
      </c>
      <c r="B17" s="377" t="s">
        <v>2029</v>
      </c>
      <c r="C17" s="377" t="s">
        <v>2054</v>
      </c>
      <c r="D17" s="380">
        <v>200</v>
      </c>
      <c r="E17" s="374">
        <v>1045</v>
      </c>
      <c r="F17" s="361">
        <f t="shared" si="0"/>
        <v>209000</v>
      </c>
      <c r="G17" s="352" t="s">
        <v>2053</v>
      </c>
      <c r="H17" s="352"/>
      <c r="I17" s="352"/>
      <c r="J17" s="352"/>
    </row>
    <row r="18" spans="1:10" x14ac:dyDescent="0.25">
      <c r="A18" s="367" t="s">
        <v>2052</v>
      </c>
      <c r="B18" s="364" t="s">
        <v>2029</v>
      </c>
      <c r="C18" s="364" t="s">
        <v>2051</v>
      </c>
      <c r="D18" s="363">
        <v>227.87100000000001</v>
      </c>
      <c r="E18" s="374">
        <f>M75</f>
        <v>0</v>
      </c>
      <c r="F18" s="361">
        <f t="shared" si="0"/>
        <v>0</v>
      </c>
      <c r="G18" s="352"/>
      <c r="H18" s="352"/>
      <c r="I18" s="352"/>
      <c r="J18" s="352"/>
    </row>
    <row r="19" spans="1:10" x14ac:dyDescent="0.2">
      <c r="A19" s="378" t="s">
        <v>2050</v>
      </c>
      <c r="B19" s="377" t="s">
        <v>2047</v>
      </c>
      <c r="C19" s="377" t="s">
        <v>2049</v>
      </c>
      <c r="D19" s="368">
        <v>611.19600000000003</v>
      </c>
      <c r="E19" s="365">
        <v>0</v>
      </c>
      <c r="F19" s="361">
        <f t="shared" si="0"/>
        <v>0</v>
      </c>
      <c r="G19" s="352"/>
      <c r="H19" s="352"/>
      <c r="I19" s="352"/>
      <c r="J19" s="352"/>
    </row>
    <row r="20" spans="1:10" x14ac:dyDescent="0.2">
      <c r="A20" s="378" t="s">
        <v>2048</v>
      </c>
      <c r="B20" s="377" t="s">
        <v>2047</v>
      </c>
      <c r="C20" s="377" t="s">
        <v>2046</v>
      </c>
      <c r="D20" s="368">
        <v>913.755</v>
      </c>
      <c r="E20" s="365">
        <v>0</v>
      </c>
      <c r="F20" s="361">
        <f t="shared" si="0"/>
        <v>0</v>
      </c>
      <c r="G20" s="352"/>
      <c r="H20" s="352"/>
      <c r="I20" s="352"/>
      <c r="J20" s="352"/>
    </row>
    <row r="21" spans="1:10" x14ac:dyDescent="0.25">
      <c r="A21" s="367" t="s">
        <v>2045</v>
      </c>
      <c r="B21" s="364" t="s">
        <v>2029</v>
      </c>
      <c r="C21" s="364" t="s">
        <v>2044</v>
      </c>
      <c r="D21" s="363">
        <v>1104.5250000000001</v>
      </c>
      <c r="E21" s="376">
        <f>E75</f>
        <v>302.41199999999998</v>
      </c>
      <c r="F21" s="361">
        <f t="shared" si="0"/>
        <v>334021.61430000002</v>
      </c>
      <c r="G21" s="379"/>
      <c r="H21" s="352"/>
      <c r="I21" s="352"/>
      <c r="J21" s="352"/>
    </row>
    <row r="22" spans="1:10" x14ac:dyDescent="0.2">
      <c r="A22" s="378" t="s">
        <v>2043</v>
      </c>
      <c r="B22" s="377" t="s">
        <v>2029</v>
      </c>
      <c r="C22" s="377" t="s">
        <v>2042</v>
      </c>
      <c r="D22" s="368">
        <v>810.02200000000005</v>
      </c>
      <c r="E22" s="374">
        <f>J75</f>
        <v>0</v>
      </c>
      <c r="F22" s="361">
        <f t="shared" si="0"/>
        <v>0</v>
      </c>
      <c r="G22" s="352"/>
      <c r="H22" s="352"/>
      <c r="I22" s="352"/>
      <c r="J22" s="352"/>
    </row>
    <row r="23" spans="1:10" x14ac:dyDescent="0.25">
      <c r="A23" s="367" t="s">
        <v>2041</v>
      </c>
      <c r="B23" s="364" t="s">
        <v>2029</v>
      </c>
      <c r="C23" s="364" t="s">
        <v>2040</v>
      </c>
      <c r="D23" s="363">
        <v>1061.019</v>
      </c>
      <c r="E23" s="374">
        <f>K75</f>
        <v>0</v>
      </c>
      <c r="F23" s="361">
        <f t="shared" si="0"/>
        <v>0</v>
      </c>
      <c r="G23" s="352"/>
      <c r="H23" s="352"/>
      <c r="I23" s="352"/>
      <c r="J23" s="352"/>
    </row>
    <row r="24" spans="1:10" x14ac:dyDescent="0.25">
      <c r="A24" s="367" t="s">
        <v>2039</v>
      </c>
      <c r="B24" s="364" t="s">
        <v>2029</v>
      </c>
      <c r="C24" s="364" t="s">
        <v>2038</v>
      </c>
      <c r="D24" s="363">
        <v>54.814999999999998</v>
      </c>
      <c r="E24" s="376">
        <f>F75</f>
        <v>918.7095599999999</v>
      </c>
      <c r="F24" s="361">
        <f t="shared" si="0"/>
        <v>50359.064531399992</v>
      </c>
      <c r="G24" s="352"/>
      <c r="H24" s="352"/>
      <c r="I24" s="352"/>
      <c r="J24" s="352"/>
    </row>
    <row r="25" spans="1:10" x14ac:dyDescent="0.25">
      <c r="A25" s="367" t="s">
        <v>2037</v>
      </c>
      <c r="B25" s="364" t="s">
        <v>2029</v>
      </c>
      <c r="C25" s="364" t="s">
        <v>2036</v>
      </c>
      <c r="D25" s="363">
        <v>58.426000000000002</v>
      </c>
      <c r="E25" s="374">
        <f>L75</f>
        <v>0</v>
      </c>
      <c r="F25" s="361">
        <f t="shared" si="0"/>
        <v>0</v>
      </c>
      <c r="G25" s="352"/>
      <c r="H25" s="352"/>
      <c r="I25" s="352"/>
      <c r="J25" s="352"/>
    </row>
    <row r="26" spans="1:10" x14ac:dyDescent="0.25">
      <c r="A26" s="367" t="s">
        <v>2035</v>
      </c>
      <c r="B26" s="364" t="s">
        <v>2034</v>
      </c>
      <c r="C26" s="364" t="s">
        <v>2033</v>
      </c>
      <c r="D26" s="363">
        <v>1.022</v>
      </c>
      <c r="E26" s="374">
        <v>82318</v>
      </c>
      <c r="F26" s="361">
        <f t="shared" si="0"/>
        <v>84128.995999999999</v>
      </c>
      <c r="G26" s="352"/>
      <c r="H26" s="352"/>
      <c r="I26" s="352"/>
      <c r="J26" s="352"/>
    </row>
    <row r="27" spans="1:10" x14ac:dyDescent="0.25">
      <c r="A27" s="367" t="s">
        <v>2032</v>
      </c>
      <c r="B27" s="364" t="s">
        <v>2029</v>
      </c>
      <c r="C27" s="366" t="s">
        <v>2031</v>
      </c>
      <c r="D27" s="363">
        <v>846.428</v>
      </c>
      <c r="E27" s="374">
        <f>C75</f>
        <v>273.32963999999998</v>
      </c>
      <c r="F27" s="361">
        <f t="shared" si="0"/>
        <v>231353.86052592</v>
      </c>
      <c r="G27" s="352"/>
      <c r="H27" s="352"/>
      <c r="I27" s="352"/>
      <c r="J27" s="352"/>
    </row>
    <row r="28" spans="1:10" x14ac:dyDescent="0.25">
      <c r="A28" s="367" t="s">
        <v>2030</v>
      </c>
      <c r="B28" s="364" t="s">
        <v>2029</v>
      </c>
      <c r="C28" s="375" t="s">
        <v>2028</v>
      </c>
      <c r="D28" s="363">
        <v>44.481999999999999</v>
      </c>
      <c r="E28" s="374">
        <f>D75</f>
        <v>3674.8695599999996</v>
      </c>
      <c r="F28" s="361">
        <f t="shared" si="0"/>
        <v>163465.54776791998</v>
      </c>
      <c r="G28" s="352"/>
      <c r="H28" s="352"/>
      <c r="I28" s="352"/>
      <c r="J28" s="352"/>
    </row>
    <row r="29" spans="1:10" x14ac:dyDescent="0.25">
      <c r="A29" s="367" t="s">
        <v>2027</v>
      </c>
      <c r="B29" s="364" t="s">
        <v>2026</v>
      </c>
      <c r="C29" s="364" t="s">
        <v>2025</v>
      </c>
      <c r="D29" s="363">
        <v>14185.838</v>
      </c>
      <c r="E29" s="362">
        <v>1</v>
      </c>
      <c r="F29" s="361">
        <f t="shared" si="0"/>
        <v>14185.838</v>
      </c>
      <c r="G29" s="352"/>
      <c r="H29" s="352"/>
      <c r="I29" s="352"/>
      <c r="J29" s="352"/>
    </row>
    <row r="30" spans="1:10" x14ac:dyDescent="0.25">
      <c r="A30" s="367" t="s">
        <v>2024</v>
      </c>
      <c r="B30" s="364" t="s">
        <v>2019</v>
      </c>
      <c r="C30" s="364" t="s">
        <v>2023</v>
      </c>
      <c r="D30" s="363">
        <v>1000</v>
      </c>
      <c r="E30" s="373">
        <f>0.07/1000*SUM(F2:F29,F32:F43)*1.0277</f>
        <v>1151.1854365463328</v>
      </c>
      <c r="F30" s="361">
        <f t="shared" si="0"/>
        <v>1151185.4365463327</v>
      </c>
      <c r="G30" s="352"/>
      <c r="H30" s="352"/>
      <c r="I30" s="352"/>
      <c r="J30" s="352"/>
    </row>
    <row r="31" spans="1:10" x14ac:dyDescent="0.25">
      <c r="A31" s="367" t="s">
        <v>2022</v>
      </c>
      <c r="B31" s="364" t="s">
        <v>2019</v>
      </c>
      <c r="C31" s="364" t="s">
        <v>2021</v>
      </c>
      <c r="D31" s="363">
        <v>1000</v>
      </c>
      <c r="E31" s="372">
        <f>0.035/1000*SUM(F2:F29,F32:F43)*1.1</f>
        <v>616.08639690618179</v>
      </c>
      <c r="F31" s="361">
        <f t="shared" si="0"/>
        <v>616086.39690618182</v>
      </c>
      <c r="G31" s="352"/>
      <c r="H31" s="352"/>
      <c r="I31" s="352"/>
      <c r="J31" s="352"/>
    </row>
    <row r="32" spans="1:10" x14ac:dyDescent="0.25">
      <c r="A32" s="364" t="s">
        <v>2020</v>
      </c>
      <c r="B32" s="364" t="s">
        <v>2019</v>
      </c>
      <c r="C32" s="364" t="s">
        <v>2018</v>
      </c>
      <c r="D32" s="363">
        <v>1000</v>
      </c>
      <c r="E32" s="362">
        <v>323</v>
      </c>
      <c r="F32" s="361">
        <f t="shared" si="0"/>
        <v>323000</v>
      </c>
      <c r="G32" s="352"/>
      <c r="H32" s="352"/>
      <c r="I32" s="351"/>
      <c r="J32" s="352"/>
    </row>
    <row r="33" spans="1:10" x14ac:dyDescent="0.2">
      <c r="A33" s="369" t="s">
        <v>2017</v>
      </c>
      <c r="B33" s="369" t="s">
        <v>2000</v>
      </c>
      <c r="C33" s="369" t="s">
        <v>2016</v>
      </c>
      <c r="D33" s="371">
        <v>5000</v>
      </c>
      <c r="E33" s="365">
        <f>$B$66</f>
        <v>8.6999999999999993</v>
      </c>
      <c r="F33" s="361">
        <f t="shared" si="0"/>
        <v>43500</v>
      </c>
      <c r="G33" s="352"/>
      <c r="H33" s="352"/>
      <c r="I33" s="351"/>
      <c r="J33" s="352"/>
    </row>
    <row r="34" spans="1:10" x14ac:dyDescent="0.2">
      <c r="A34" s="369" t="s">
        <v>2015</v>
      </c>
      <c r="B34" s="369" t="s">
        <v>2000</v>
      </c>
      <c r="C34" s="369" t="s">
        <v>2014</v>
      </c>
      <c r="D34" s="368">
        <v>2349.7080000000001</v>
      </c>
      <c r="E34" s="365">
        <f>$B$66</f>
        <v>8.6999999999999993</v>
      </c>
      <c r="F34" s="361">
        <f t="shared" si="0"/>
        <v>20442.459599999998</v>
      </c>
      <c r="G34" s="352"/>
      <c r="H34" s="352"/>
      <c r="I34" s="352"/>
      <c r="J34" s="352"/>
    </row>
    <row r="35" spans="1:10" x14ac:dyDescent="0.2">
      <c r="A35" s="364" t="s">
        <v>2013</v>
      </c>
      <c r="B35" s="364" t="s">
        <v>2000</v>
      </c>
      <c r="C35" s="364" t="s">
        <v>2012</v>
      </c>
      <c r="D35" s="371">
        <v>738472.64599999995</v>
      </c>
      <c r="E35" s="365">
        <v>0</v>
      </c>
      <c r="F35" s="361">
        <f t="shared" si="0"/>
        <v>0</v>
      </c>
      <c r="G35" s="352"/>
      <c r="H35" s="352"/>
      <c r="I35" s="352"/>
      <c r="J35" s="352"/>
    </row>
    <row r="36" spans="1:10" x14ac:dyDescent="0.2">
      <c r="A36" s="364" t="s">
        <v>2011</v>
      </c>
      <c r="B36" s="364" t="s">
        <v>2000</v>
      </c>
      <c r="C36" s="364" t="s">
        <v>2010</v>
      </c>
      <c r="D36" s="371">
        <v>2321238.8390000002</v>
      </c>
      <c r="E36" s="365">
        <v>0</v>
      </c>
      <c r="F36" s="361">
        <f t="shared" si="0"/>
        <v>0</v>
      </c>
      <c r="G36" s="352"/>
      <c r="H36" s="352"/>
      <c r="I36" s="351"/>
      <c r="J36" s="352"/>
    </row>
    <row r="37" spans="1:10" x14ac:dyDescent="0.2">
      <c r="A37" s="364" t="s">
        <v>2009</v>
      </c>
      <c r="B37" s="364" t="s">
        <v>2000</v>
      </c>
      <c r="C37" s="364" t="s">
        <v>2008</v>
      </c>
      <c r="D37" s="371">
        <v>395764.73700000002</v>
      </c>
      <c r="E37" s="365">
        <f>B66</f>
        <v>8.6999999999999993</v>
      </c>
      <c r="F37" s="361">
        <f t="shared" si="0"/>
        <v>3443153.2119</v>
      </c>
      <c r="G37" s="352"/>
      <c r="H37" s="352"/>
      <c r="I37" s="352"/>
      <c r="J37" s="352"/>
    </row>
    <row r="38" spans="1:10" x14ac:dyDescent="0.2">
      <c r="A38" s="364" t="s">
        <v>2007</v>
      </c>
      <c r="B38" s="364" t="s">
        <v>2000</v>
      </c>
      <c r="C38" s="364" t="s">
        <v>2006</v>
      </c>
      <c r="D38" s="371">
        <v>748147.75199999998</v>
      </c>
      <c r="E38" s="365">
        <v>0</v>
      </c>
      <c r="F38" s="361">
        <f t="shared" si="0"/>
        <v>0</v>
      </c>
      <c r="G38" s="352"/>
      <c r="H38" s="352"/>
      <c r="I38" s="352"/>
      <c r="J38" s="352"/>
    </row>
    <row r="39" spans="1:10" x14ac:dyDescent="0.25">
      <c r="A39" s="367" t="s">
        <v>2005</v>
      </c>
      <c r="B39" s="364" t="s">
        <v>2000</v>
      </c>
      <c r="C39" s="364" t="s">
        <v>2004</v>
      </c>
      <c r="D39" s="370">
        <v>8538.8760000000002</v>
      </c>
      <c r="E39" s="365">
        <v>0</v>
      </c>
      <c r="F39" s="361">
        <f t="shared" si="0"/>
        <v>0</v>
      </c>
      <c r="G39" s="352"/>
      <c r="H39" s="352"/>
      <c r="I39" s="352"/>
      <c r="J39" s="352"/>
    </row>
    <row r="40" spans="1:10" x14ac:dyDescent="0.2">
      <c r="A40" s="369" t="s">
        <v>2003</v>
      </c>
      <c r="B40" s="369" t="s">
        <v>2000</v>
      </c>
      <c r="C40" s="369" t="s">
        <v>2002</v>
      </c>
      <c r="D40" s="368">
        <v>95217.058000000005</v>
      </c>
      <c r="E40" s="365">
        <f>$B$66</f>
        <v>8.6999999999999993</v>
      </c>
      <c r="F40" s="361">
        <f t="shared" si="0"/>
        <v>828388.40460000001</v>
      </c>
      <c r="G40" s="352"/>
      <c r="H40" s="352"/>
      <c r="I40" s="352"/>
      <c r="J40" s="352"/>
    </row>
    <row r="41" spans="1:10" x14ac:dyDescent="0.25">
      <c r="A41" s="367" t="s">
        <v>2001</v>
      </c>
      <c r="B41" s="364" t="s">
        <v>2000</v>
      </c>
      <c r="C41" s="366" t="s">
        <v>1999</v>
      </c>
      <c r="D41" s="363">
        <v>41026.824999999997</v>
      </c>
      <c r="E41" s="365">
        <v>0</v>
      </c>
      <c r="F41" s="361">
        <f t="shared" si="0"/>
        <v>0</v>
      </c>
      <c r="G41" s="352" t="s">
        <v>1998</v>
      </c>
      <c r="H41" s="352"/>
      <c r="I41" s="352"/>
      <c r="J41" s="352"/>
    </row>
    <row r="42" spans="1:10" x14ac:dyDescent="0.25">
      <c r="A42" s="367" t="s">
        <v>1997</v>
      </c>
      <c r="B42" s="364" t="s">
        <v>1996</v>
      </c>
      <c r="C42" s="366" t="s">
        <v>1995</v>
      </c>
      <c r="D42" s="363">
        <v>1000</v>
      </c>
      <c r="E42" s="365">
        <v>455</v>
      </c>
      <c r="F42" s="361">
        <f t="shared" si="0"/>
        <v>455000</v>
      </c>
      <c r="G42" s="352"/>
      <c r="H42" s="352"/>
      <c r="I42" s="352"/>
      <c r="J42" s="352"/>
    </row>
    <row r="43" spans="1:10" x14ac:dyDescent="0.25">
      <c r="A43" s="364" t="s">
        <v>1994</v>
      </c>
      <c r="B43" s="364" t="s">
        <v>1993</v>
      </c>
      <c r="C43" s="364" t="s">
        <v>1992</v>
      </c>
      <c r="D43" s="363">
        <v>53436.775000000001</v>
      </c>
      <c r="E43" s="362">
        <v>0</v>
      </c>
      <c r="F43" s="361">
        <f t="shared" si="0"/>
        <v>0</v>
      </c>
      <c r="G43" s="352"/>
      <c r="H43" s="352"/>
      <c r="I43" s="352"/>
      <c r="J43" s="352"/>
    </row>
    <row r="44" spans="1:10" x14ac:dyDescent="0.25">
      <c r="A44" s="341"/>
    </row>
    <row r="45" spans="1:10" x14ac:dyDescent="0.25">
      <c r="A45" s="341"/>
      <c r="D45" s="357" t="s">
        <v>1991</v>
      </c>
      <c r="F45" s="350">
        <f>SUM(F2:F43)</f>
        <v>17769515.908937752</v>
      </c>
    </row>
    <row r="46" spans="1:10" x14ac:dyDescent="0.25">
      <c r="A46" s="341"/>
      <c r="D46" s="357" t="s">
        <v>1990</v>
      </c>
      <c r="E46" s="360">
        <v>0</v>
      </c>
      <c r="F46" s="350">
        <f>F45*(1+E46)</f>
        <v>17769515.908937752</v>
      </c>
    </row>
    <row r="47" spans="1:10" x14ac:dyDescent="0.25">
      <c r="A47" s="341"/>
      <c r="D47" s="328" t="s">
        <v>1989</v>
      </c>
      <c r="E47" s="359">
        <v>0.05</v>
      </c>
      <c r="F47" s="350">
        <f>E47*F46</f>
        <v>888475.79544688761</v>
      </c>
    </row>
    <row r="48" spans="1:10" ht="15.75" x14ac:dyDescent="0.25">
      <c r="A48" s="341"/>
      <c r="D48" s="354" t="s">
        <v>1988</v>
      </c>
      <c r="E48" s="358">
        <v>5.5E-2</v>
      </c>
      <c r="F48" s="350">
        <f>E48*F46</f>
        <v>977323.37499157642</v>
      </c>
    </row>
    <row r="49" spans="1:13" ht="15.75" x14ac:dyDescent="0.25">
      <c r="A49" s="341"/>
      <c r="C49" s="357"/>
      <c r="D49" s="354" t="s">
        <v>1987</v>
      </c>
      <c r="E49" s="356">
        <v>3.5000000000000003E-2</v>
      </c>
      <c r="F49" s="350">
        <f>E49*F46</f>
        <v>621933.05681282142</v>
      </c>
    </row>
    <row r="50" spans="1:13" ht="15.75" x14ac:dyDescent="0.25">
      <c r="A50" s="341"/>
      <c r="D50" s="354" t="s">
        <v>1986</v>
      </c>
      <c r="E50" s="355">
        <v>125</v>
      </c>
      <c r="F50" s="350">
        <f>1000*E50</f>
        <v>125000</v>
      </c>
      <c r="H50" s="351"/>
      <c r="J50" s="352"/>
    </row>
    <row r="51" spans="1:13" ht="15.75" x14ac:dyDescent="0.25">
      <c r="A51" s="341"/>
      <c r="D51" s="354" t="s">
        <v>1985</v>
      </c>
      <c r="E51" s="355">
        <v>200</v>
      </c>
      <c r="F51" s="350">
        <f>1000*E51</f>
        <v>200000</v>
      </c>
    </row>
    <row r="52" spans="1:13" ht="15.75" x14ac:dyDescent="0.25">
      <c r="A52" s="341" t="s">
        <v>1984</v>
      </c>
      <c r="D52" s="354" t="s">
        <v>1983</v>
      </c>
      <c r="F52" s="353">
        <f>SUM(F46:F51)</f>
        <v>20582248.13618904</v>
      </c>
      <c r="H52" s="351" t="s">
        <v>1982</v>
      </c>
    </row>
    <row r="53" spans="1:13" x14ac:dyDescent="0.25">
      <c r="A53" s="341"/>
      <c r="H53" s="352" t="s">
        <v>1981</v>
      </c>
    </row>
    <row r="54" spans="1:13" x14ac:dyDescent="0.25">
      <c r="C54" s="351"/>
      <c r="H54" s="328" t="s">
        <v>1980</v>
      </c>
    </row>
    <row r="55" spans="1:13" x14ac:dyDescent="0.25">
      <c r="A55" s="341" t="s">
        <v>1979</v>
      </c>
      <c r="B55" s="350">
        <f>F52-B56</f>
        <v>20022168.674106222</v>
      </c>
      <c r="C55" s="351">
        <f>B55/F52</f>
        <v>0.97278822709857193</v>
      </c>
      <c r="D55" s="350">
        <f>B55-C55*(F48+F50+F51)</f>
        <v>18755283.827039137</v>
      </c>
    </row>
    <row r="56" spans="1:13" x14ac:dyDescent="0.25">
      <c r="A56" s="341" t="s">
        <v>1978</v>
      </c>
      <c r="B56" s="350">
        <f>((1250/5280)/8.7)*F52</f>
        <v>560079.46208281745</v>
      </c>
      <c r="C56" s="351">
        <f>1-C55</f>
        <v>2.7211772901428066E-2</v>
      </c>
      <c r="D56" s="350">
        <f>B56-C56*(F48+F50+F51)</f>
        <v>524640.93415832531</v>
      </c>
    </row>
    <row r="57" spans="1:13" x14ac:dyDescent="0.25">
      <c r="A57" s="341"/>
      <c r="B57" s="350"/>
      <c r="C57" s="351"/>
    </row>
    <row r="58" spans="1:13" x14ac:dyDescent="0.25">
      <c r="A58" s="341"/>
      <c r="F58" s="350"/>
    </row>
    <row r="59" spans="1:13" ht="18" x14ac:dyDescent="0.25">
      <c r="A59" s="349" t="s">
        <v>1977</v>
      </c>
    </row>
    <row r="60" spans="1:13" x14ac:dyDescent="0.25">
      <c r="A60" s="341"/>
    </row>
    <row r="61" spans="1:13" s="347" customFormat="1" ht="39" customHeight="1" thickBot="1" x14ac:dyDescent="0.25">
      <c r="A61" s="339" t="s">
        <v>432</v>
      </c>
      <c r="B61" s="348" t="s">
        <v>1976</v>
      </c>
      <c r="C61" s="339" t="s">
        <v>1975</v>
      </c>
      <c r="D61" s="339" t="s">
        <v>1974</v>
      </c>
      <c r="E61" s="339" t="s">
        <v>1973</v>
      </c>
      <c r="F61" s="339" t="s">
        <v>1972</v>
      </c>
      <c r="G61" s="339" t="s">
        <v>1971</v>
      </c>
      <c r="H61" s="339" t="s">
        <v>1970</v>
      </c>
      <c r="I61" s="339" t="s">
        <v>1969</v>
      </c>
      <c r="J61" s="339" t="s">
        <v>1968</v>
      </c>
      <c r="K61" s="339" t="s">
        <v>1967</v>
      </c>
      <c r="L61" s="339" t="s">
        <v>1966</v>
      </c>
      <c r="M61" s="339" t="s">
        <v>1965</v>
      </c>
    </row>
    <row r="62" spans="1:13" x14ac:dyDescent="0.25">
      <c r="A62" s="336"/>
      <c r="B62" s="346">
        <v>8.6999999999999993</v>
      </c>
      <c r="C62" s="336">
        <v>29</v>
      </c>
      <c r="D62" s="336">
        <v>14</v>
      </c>
      <c r="E62" s="336">
        <v>36</v>
      </c>
      <c r="F62" s="336">
        <v>12</v>
      </c>
      <c r="G62" s="336">
        <v>36</v>
      </c>
      <c r="H62" s="336">
        <v>7</v>
      </c>
      <c r="I62" s="336">
        <v>0</v>
      </c>
      <c r="J62" s="336">
        <v>0</v>
      </c>
      <c r="K62" s="336">
        <v>0</v>
      </c>
      <c r="L62" s="336">
        <v>0</v>
      </c>
      <c r="M62" s="336">
        <v>0</v>
      </c>
    </row>
    <row r="63" spans="1:13" x14ac:dyDescent="0.25">
      <c r="A63" s="334"/>
      <c r="B63" s="345">
        <v>0</v>
      </c>
      <c r="C63" s="334">
        <v>0</v>
      </c>
      <c r="D63" s="334">
        <v>0</v>
      </c>
      <c r="E63" s="334">
        <v>0</v>
      </c>
      <c r="F63" s="334">
        <v>0</v>
      </c>
      <c r="G63" s="334">
        <v>0</v>
      </c>
      <c r="H63" s="334">
        <v>0</v>
      </c>
      <c r="I63" s="334">
        <v>0</v>
      </c>
      <c r="J63" s="334">
        <v>0</v>
      </c>
      <c r="K63" s="334">
        <v>0</v>
      </c>
      <c r="L63" s="334">
        <v>0</v>
      </c>
      <c r="M63" s="334">
        <v>0</v>
      </c>
    </row>
    <row r="64" spans="1:13" x14ac:dyDescent="0.25">
      <c r="A64" s="334"/>
      <c r="B64" s="345">
        <v>0</v>
      </c>
      <c r="C64" s="334">
        <v>0</v>
      </c>
      <c r="D64" s="334">
        <v>0</v>
      </c>
      <c r="E64" s="334">
        <v>0</v>
      </c>
      <c r="F64" s="334">
        <v>0</v>
      </c>
      <c r="G64" s="334">
        <v>0</v>
      </c>
      <c r="H64" s="334">
        <v>0</v>
      </c>
      <c r="I64" s="334">
        <v>0</v>
      </c>
      <c r="J64" s="334">
        <v>0</v>
      </c>
      <c r="K64" s="334">
        <v>0</v>
      </c>
      <c r="L64" s="334">
        <v>0</v>
      </c>
      <c r="M64" s="334">
        <v>0</v>
      </c>
    </row>
    <row r="65" spans="1:13" ht="13.5" thickBot="1" x14ac:dyDescent="0.3">
      <c r="B65" s="344"/>
    </row>
    <row r="66" spans="1:13" ht="13.5" thickBot="1" x14ac:dyDescent="0.3">
      <c r="A66" s="343" t="s">
        <v>1964</v>
      </c>
      <c r="B66" s="342">
        <f>SUM(B62:B64)</f>
        <v>8.6999999999999993</v>
      </c>
    </row>
    <row r="67" spans="1:13" x14ac:dyDescent="0.25">
      <c r="B67" s="341"/>
    </row>
    <row r="69" spans="1:13" x14ac:dyDescent="0.25">
      <c r="A69" s="340" t="s">
        <v>1963</v>
      </c>
      <c r="B69" s="340"/>
      <c r="C69" s="340"/>
    </row>
    <row r="70" spans="1:13" s="337" customFormat="1" ht="13.5" thickBot="1" x14ac:dyDescent="0.25">
      <c r="A70" s="339" t="s">
        <v>432</v>
      </c>
      <c r="B70" s="338" t="s">
        <v>1962</v>
      </c>
      <c r="C70" s="338" t="s">
        <v>1961</v>
      </c>
      <c r="D70" s="338" t="s">
        <v>1960</v>
      </c>
      <c r="E70" s="338" t="s">
        <v>1959</v>
      </c>
      <c r="F70" s="338" t="s">
        <v>1958</v>
      </c>
      <c r="G70" s="338" t="s">
        <v>1957</v>
      </c>
      <c r="H70" s="338" t="s">
        <v>1956</v>
      </c>
      <c r="I70" s="338" t="s">
        <v>1955</v>
      </c>
      <c r="J70" s="338" t="s">
        <v>1954</v>
      </c>
      <c r="K70" s="338" t="s">
        <v>1953</v>
      </c>
      <c r="L70" s="338" t="s">
        <v>1952</v>
      </c>
      <c r="M70" s="338" t="s">
        <v>1951</v>
      </c>
    </row>
    <row r="71" spans="1:13" x14ac:dyDescent="0.25">
      <c r="A71" s="336"/>
      <c r="B71" s="335">
        <f>30.8*B62*C62*D62</f>
        <v>108791.76</v>
      </c>
      <c r="C71" s="332">
        <f>0.8727*E62*B62</f>
        <v>273.32963999999998</v>
      </c>
      <c r="D71" s="332">
        <f>11.7333*E62*B62</f>
        <v>3674.8695599999996</v>
      </c>
      <c r="E71" s="332">
        <f>IF(G62=0,0,0.6952*B62*(G62+H62*2))</f>
        <v>302.41199999999998</v>
      </c>
      <c r="F71" s="332">
        <f>IF(E62=0,0,2.9333*B62*(E62))</f>
        <v>918.7095599999999</v>
      </c>
      <c r="G71" s="332">
        <f>30.8*F62*B62*(G62+H62)</f>
        <v>138267.35999999999</v>
      </c>
      <c r="H71" s="332">
        <f>I71*0.06</f>
        <v>0</v>
      </c>
      <c r="I71" s="332">
        <f>B62*(I62+J62)*L62*M62*32.56</f>
        <v>0</v>
      </c>
      <c r="J71" s="332">
        <f>IF(I62=0,0,0.2246*B62*(I62+1)*M62)</f>
        <v>0</v>
      </c>
      <c r="K71" s="332">
        <f>0.1247*B62*(I62+J62*2)</f>
        <v>0</v>
      </c>
      <c r="L71" s="332">
        <f>2.3467*B62*(K62*11)</f>
        <v>0</v>
      </c>
      <c r="M71" s="332">
        <f>I71*0.01</f>
        <v>0</v>
      </c>
    </row>
    <row r="72" spans="1:13" x14ac:dyDescent="0.25">
      <c r="A72" s="334"/>
      <c r="B72" s="333">
        <f>30.8*B63*C63*D63</f>
        <v>0</v>
      </c>
      <c r="C72" s="331">
        <f>0.8727*E63*B63</f>
        <v>0</v>
      </c>
      <c r="D72" s="331">
        <f>11.7333*E63*B63</f>
        <v>0</v>
      </c>
      <c r="E72" s="331">
        <f>IF(G63=0,0,0.6952*B63*(G63+H63*2))</f>
        <v>0</v>
      </c>
      <c r="F72" s="331">
        <f>IF(E63=0,0,2.9333*B63*(E63))</f>
        <v>0</v>
      </c>
      <c r="G72" s="331">
        <f>30.8*F63*B63*(G63+H63)</f>
        <v>0</v>
      </c>
      <c r="H72" s="331">
        <f>I72*0.06</f>
        <v>0</v>
      </c>
      <c r="I72" s="331">
        <f>B63*(I63+J63)*L63*M63*32.56</f>
        <v>0</v>
      </c>
      <c r="J72" s="332">
        <f>IF(I63=0,0,0.2246*B63*(I63+1)*M63)</f>
        <v>0</v>
      </c>
      <c r="K72" s="332">
        <f>0.1247*B63*(I63+J63*2)</f>
        <v>0</v>
      </c>
      <c r="L72" s="332">
        <f>2.3467*B63*(K63*11)</f>
        <v>0</v>
      </c>
      <c r="M72" s="331">
        <f>I72*0.01</f>
        <v>0</v>
      </c>
    </row>
    <row r="73" spans="1:13" x14ac:dyDescent="0.25">
      <c r="A73" s="334"/>
      <c r="B73" s="333">
        <f>30.8*B64*C64*D64</f>
        <v>0</v>
      </c>
      <c r="C73" s="331">
        <f>0.8727*E64*B64</f>
        <v>0</v>
      </c>
      <c r="D73" s="331">
        <f>11.7333*E64*B64</f>
        <v>0</v>
      </c>
      <c r="E73" s="331">
        <f>IF(G64=0,0,0.6952*B64*(G64+H64*2))</f>
        <v>0</v>
      </c>
      <c r="F73" s="331">
        <f>IF(E64=0,0,2.9333*B64*(E64))</f>
        <v>0</v>
      </c>
      <c r="G73" s="331">
        <f>30.8*F64*B64*(G64+H64)</f>
        <v>0</v>
      </c>
      <c r="H73" s="331">
        <f>I73*0.06</f>
        <v>0</v>
      </c>
      <c r="I73" s="331">
        <f>B64*(I64+J64)*L64*M64*32.56</f>
        <v>0</v>
      </c>
      <c r="J73" s="332">
        <f>IF(I64=0,0,0.2246*B64*(I64+1)*M64)</f>
        <v>0</v>
      </c>
      <c r="K73" s="332">
        <f>0.1247*B64*(I64+J64*2)</f>
        <v>0</v>
      </c>
      <c r="L73" s="332">
        <f>2.3467*B64*(K64*11)</f>
        <v>0</v>
      </c>
      <c r="M73" s="331">
        <f>I73*0.01</f>
        <v>0</v>
      </c>
    </row>
    <row r="75" spans="1:13" ht="13.5" thickBot="1" x14ac:dyDescent="0.3">
      <c r="A75" s="330" t="s">
        <v>1950</v>
      </c>
      <c r="B75" s="329">
        <f t="shared" ref="B75:M75" si="1">SUM(B71:B74)</f>
        <v>108791.76</v>
      </c>
      <c r="C75" s="329">
        <f t="shared" si="1"/>
        <v>273.32963999999998</v>
      </c>
      <c r="D75" s="329">
        <f t="shared" si="1"/>
        <v>3674.8695599999996</v>
      </c>
      <c r="E75" s="329">
        <f t="shared" si="1"/>
        <v>302.41199999999998</v>
      </c>
      <c r="F75" s="329">
        <f t="shared" si="1"/>
        <v>918.7095599999999</v>
      </c>
      <c r="G75" s="329">
        <f t="shared" si="1"/>
        <v>138267.35999999999</v>
      </c>
      <c r="H75" s="329">
        <f t="shared" si="1"/>
        <v>0</v>
      </c>
      <c r="I75" s="329">
        <f t="shared" si="1"/>
        <v>0</v>
      </c>
      <c r="J75" s="329">
        <f t="shared" si="1"/>
        <v>0</v>
      </c>
      <c r="K75" s="329">
        <f t="shared" si="1"/>
        <v>0</v>
      </c>
      <c r="L75" s="329">
        <f t="shared" si="1"/>
        <v>0</v>
      </c>
      <c r="M75" s="329">
        <f t="shared" si="1"/>
        <v>0</v>
      </c>
    </row>
    <row r="76" spans="1:13" ht="13.5" thickTop="1" x14ac:dyDescent="0.25"/>
  </sheetData>
  <pageMargins left="0.25" right="0.25" top="0.5" bottom="0.5"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85DE4-7E91-48A8-9E9B-B8F0C21E3F82}">
  <sheetPr>
    <tabColor theme="0" tint="-0.499984740745262"/>
    <pageSetUpPr fitToPage="1"/>
  </sheetPr>
  <dimension ref="B3:AK160"/>
  <sheetViews>
    <sheetView view="pageBreakPreview" zoomScale="55" zoomScaleNormal="55" zoomScaleSheetLayoutView="55" workbookViewId="0">
      <selection activeCell="C96" sqref="C96:G101"/>
    </sheetView>
  </sheetViews>
  <sheetFormatPr defaultRowHeight="15" x14ac:dyDescent="0.25"/>
  <cols>
    <col min="2" max="2" width="11.5703125" customWidth="1"/>
    <col min="3" max="3" width="91.85546875" customWidth="1"/>
    <col min="4" max="4" width="29.42578125" bestFit="1" customWidth="1"/>
    <col min="5" max="5" width="19.140625" bestFit="1" customWidth="1"/>
    <col min="6" max="6" width="24.28515625" bestFit="1" customWidth="1"/>
    <col min="7" max="7" width="23.7109375" bestFit="1" customWidth="1"/>
    <col min="8" max="8" width="22.7109375" bestFit="1" customWidth="1"/>
    <col min="9" max="9" width="27.85546875" customWidth="1"/>
    <col min="10" max="10" width="10.85546875" bestFit="1" customWidth="1"/>
    <col min="11" max="11" width="11" bestFit="1" customWidth="1"/>
    <col min="12" max="12" width="13.140625" bestFit="1" customWidth="1"/>
    <col min="13" max="13" width="13.42578125" customWidth="1"/>
    <col min="14" max="15" width="19" bestFit="1" customWidth="1"/>
    <col min="16" max="17" width="21.28515625" bestFit="1" customWidth="1"/>
    <col min="18" max="19" width="21.85546875" bestFit="1" customWidth="1"/>
    <col min="20" max="29" width="34.42578125" bestFit="1" customWidth="1"/>
    <col min="30" max="31" width="34.42578125" customWidth="1"/>
    <col min="32" max="32" width="24.5703125" style="3" bestFit="1" customWidth="1"/>
    <col min="33" max="33" width="5.85546875" style="3" customWidth="1"/>
    <col min="34" max="36" width="5.85546875" style="3" bestFit="1" customWidth="1"/>
    <col min="37" max="37" width="8.140625" bestFit="1" customWidth="1"/>
    <col min="38" max="41" width="34.42578125" bestFit="1" customWidth="1"/>
    <col min="42" max="42" width="36.7109375" bestFit="1" customWidth="1"/>
  </cols>
  <sheetData>
    <row r="3" spans="3:37" ht="23.25" x14ac:dyDescent="0.35">
      <c r="C3" s="9" t="s">
        <v>367</v>
      </c>
    </row>
    <row r="5" spans="3:37" x14ac:dyDescent="0.25">
      <c r="C5" s="1" t="s">
        <v>251</v>
      </c>
    </row>
    <row r="6" spans="3:37" x14ac:dyDescent="0.25">
      <c r="C6" s="27" t="s">
        <v>32</v>
      </c>
      <c r="D6" s="27" t="s">
        <v>48</v>
      </c>
    </row>
    <row r="7" spans="3:37" x14ac:dyDescent="0.25">
      <c r="C7" s="27">
        <f>Assumptions!$C$29</f>
        <v>2022</v>
      </c>
      <c r="D7" s="146">
        <f>Assumptions!$D$29</f>
        <v>1073</v>
      </c>
    </row>
    <row r="8" spans="3:37" x14ac:dyDescent="0.25">
      <c r="C8" s="27">
        <f>Assumptions!$C$30</f>
        <v>2042</v>
      </c>
      <c r="D8" s="146">
        <f>Assumptions!$D$30</f>
        <v>1547</v>
      </c>
      <c r="H8" s="115"/>
    </row>
    <row r="9" spans="3:37" x14ac:dyDescent="0.25">
      <c r="C9" t="s">
        <v>368</v>
      </c>
      <c r="D9" s="252"/>
    </row>
    <row r="10" spans="3:37" x14ac:dyDescent="0.25">
      <c r="C10" s="3"/>
      <c r="D10" s="252"/>
    </row>
    <row r="11" spans="3:37" x14ac:dyDescent="0.25">
      <c r="C11" s="1" t="s">
        <v>250</v>
      </c>
    </row>
    <row r="12" spans="3:37" x14ac:dyDescent="0.25">
      <c r="C12" s="27" t="s">
        <v>248</v>
      </c>
      <c r="D12" s="63">
        <f>Assumptions!$D$15</f>
        <v>0.804287045666356</v>
      </c>
    </row>
    <row r="13" spans="3:37" x14ac:dyDescent="0.25">
      <c r="C13" s="27" t="s">
        <v>249</v>
      </c>
      <c r="D13" s="63">
        <f>Assumptions!$D$16</f>
        <v>0.195712954333644</v>
      </c>
    </row>
    <row r="14" spans="3:37" x14ac:dyDescent="0.25">
      <c r="C14" t="s">
        <v>352</v>
      </c>
      <c r="D14" s="3"/>
      <c r="E14" s="252"/>
      <c r="AF14"/>
      <c r="AK14" s="3"/>
    </row>
    <row r="15" spans="3:37" x14ac:dyDescent="0.25">
      <c r="AD15" s="3"/>
      <c r="AE15" s="3"/>
      <c r="AF15"/>
      <c r="AK15" s="3"/>
    </row>
    <row r="16" spans="3:37" x14ac:dyDescent="0.25">
      <c r="C16" s="1" t="s">
        <v>353</v>
      </c>
      <c r="D16" s="27" t="s">
        <v>355</v>
      </c>
      <c r="E16" s="27" t="s">
        <v>355</v>
      </c>
      <c r="F16" s="27" t="s">
        <v>355</v>
      </c>
      <c r="AD16" s="3"/>
      <c r="AE16" s="3"/>
      <c r="AF16"/>
      <c r="AK16" s="3"/>
    </row>
    <row r="17" spans="3:9" x14ac:dyDescent="0.25">
      <c r="C17" s="26" t="s">
        <v>301</v>
      </c>
      <c r="D17" s="27" t="s">
        <v>356</v>
      </c>
      <c r="E17" s="27" t="s">
        <v>357</v>
      </c>
      <c r="F17" s="27" t="s">
        <v>360</v>
      </c>
    </row>
    <row r="18" spans="3:9" x14ac:dyDescent="0.25">
      <c r="C18" s="26" t="s">
        <v>354</v>
      </c>
      <c r="D18" s="130">
        <f>'Traffic Patterns'!$D$12</f>
        <v>0.5</v>
      </c>
      <c r="E18" s="130">
        <f>'Traffic Patterns'!$E$12</f>
        <v>0.4</v>
      </c>
      <c r="F18" s="130">
        <f>'Traffic Patterns'!$F$12</f>
        <v>0.1</v>
      </c>
    </row>
    <row r="19" spans="3:9" x14ac:dyDescent="0.25">
      <c r="C19" t="s">
        <v>358</v>
      </c>
    </row>
    <row r="21" spans="3:9" x14ac:dyDescent="0.25">
      <c r="C21" s="1" t="s">
        <v>423</v>
      </c>
    </row>
    <row r="22" spans="3:9" x14ac:dyDescent="0.25">
      <c r="C22" s="118" t="s">
        <v>364</v>
      </c>
    </row>
    <row r="23" spans="3:9" x14ac:dyDescent="0.25">
      <c r="C23" s="119" t="s">
        <v>1838</v>
      </c>
    </row>
    <row r="24" spans="3:9" x14ac:dyDescent="0.25">
      <c r="C24" s="120" t="s">
        <v>365</v>
      </c>
    </row>
    <row r="25" spans="3:9" x14ac:dyDescent="0.25">
      <c r="C25" s="121" t="s">
        <v>1839</v>
      </c>
    </row>
    <row r="26" spans="3:9" x14ac:dyDescent="0.25">
      <c r="C26" s="253" t="s">
        <v>366</v>
      </c>
    </row>
    <row r="29" spans="3:9" x14ac:dyDescent="0.25">
      <c r="C29" s="1" t="s">
        <v>359</v>
      </c>
    </row>
    <row r="30" spans="3:9" x14ac:dyDescent="0.25">
      <c r="C30" s="39" t="s">
        <v>238</v>
      </c>
      <c r="D30" s="39" t="s">
        <v>237</v>
      </c>
      <c r="E30" s="39" t="s">
        <v>239</v>
      </c>
      <c r="F30" s="39" t="s">
        <v>1811</v>
      </c>
      <c r="G30" s="39" t="s">
        <v>1810</v>
      </c>
      <c r="H30" s="39" t="s">
        <v>1809</v>
      </c>
      <c r="I30" s="39" t="s">
        <v>1812</v>
      </c>
    </row>
    <row r="31" spans="3:9" x14ac:dyDescent="0.25">
      <c r="C31" s="118" t="s">
        <v>1823</v>
      </c>
      <c r="D31" s="122" t="s">
        <v>234</v>
      </c>
      <c r="E31" s="122">
        <v>2</v>
      </c>
      <c r="F31" s="126">
        <f>$D$18</f>
        <v>0.5</v>
      </c>
      <c r="G31" s="122">
        <v>157</v>
      </c>
      <c r="H31" s="122">
        <v>142</v>
      </c>
      <c r="I31" s="275" t="s">
        <v>247</v>
      </c>
    </row>
    <row r="32" spans="3:9" x14ac:dyDescent="0.25">
      <c r="C32" s="118" t="s">
        <v>1818</v>
      </c>
      <c r="D32" s="122" t="s">
        <v>234</v>
      </c>
      <c r="E32" s="122">
        <v>4</v>
      </c>
      <c r="F32" s="126">
        <f>$E$18</f>
        <v>0.4</v>
      </c>
      <c r="G32" s="122">
        <v>87.3</v>
      </c>
      <c r="H32" s="122">
        <v>78</v>
      </c>
      <c r="I32" s="275" t="s">
        <v>246</v>
      </c>
    </row>
    <row r="33" spans="3:36" x14ac:dyDescent="0.25">
      <c r="C33" s="118" t="s">
        <v>1819</v>
      </c>
      <c r="D33" s="122" t="s">
        <v>234</v>
      </c>
      <c r="E33" s="122">
        <v>6</v>
      </c>
      <c r="F33" s="126">
        <f>$F$18</f>
        <v>0.1</v>
      </c>
      <c r="G33" s="122">
        <v>136</v>
      </c>
      <c r="H33" s="122">
        <v>116</v>
      </c>
      <c r="I33" s="275" t="s">
        <v>245</v>
      </c>
    </row>
    <row r="34" spans="3:36" x14ac:dyDescent="0.25">
      <c r="C34" s="123" t="s">
        <v>1820</v>
      </c>
      <c r="D34" s="124" t="s">
        <v>230</v>
      </c>
      <c r="E34" s="124">
        <v>8</v>
      </c>
      <c r="F34" s="125">
        <f>$D$18</f>
        <v>0.5</v>
      </c>
      <c r="G34" s="124">
        <v>108</v>
      </c>
      <c r="H34" s="124">
        <v>99</v>
      </c>
      <c r="I34" s="275" t="s">
        <v>244</v>
      </c>
    </row>
    <row r="35" spans="3:36" x14ac:dyDescent="0.25">
      <c r="C35" s="123" t="s">
        <v>1821</v>
      </c>
      <c r="D35" s="124" t="s">
        <v>230</v>
      </c>
      <c r="E35" s="124">
        <v>10</v>
      </c>
      <c r="F35" s="125">
        <f>$E$18</f>
        <v>0.4</v>
      </c>
      <c r="G35" s="124">
        <v>63.1</v>
      </c>
      <c r="H35" s="124">
        <v>57</v>
      </c>
      <c r="I35" s="275" t="s">
        <v>243</v>
      </c>
    </row>
    <row r="36" spans="3:36" x14ac:dyDescent="0.25">
      <c r="C36" s="123" t="s">
        <v>1822</v>
      </c>
      <c r="D36" s="124" t="s">
        <v>230</v>
      </c>
      <c r="E36" s="124">
        <v>12</v>
      </c>
      <c r="F36" s="125">
        <f>$F$18</f>
        <v>0.1</v>
      </c>
      <c r="G36" s="124">
        <v>112</v>
      </c>
      <c r="H36" s="124">
        <v>95</v>
      </c>
      <c r="I36" s="275" t="s">
        <v>242</v>
      </c>
    </row>
    <row r="37" spans="3:36" x14ac:dyDescent="0.25">
      <c r="C37" t="s">
        <v>1941</v>
      </c>
      <c r="F37" s="252"/>
      <c r="K37" s="117"/>
    </row>
    <row r="38" spans="3:36" x14ac:dyDescent="0.25">
      <c r="C38" t="s">
        <v>1843</v>
      </c>
      <c r="F38" s="252"/>
      <c r="K38" s="117"/>
    </row>
    <row r="39" spans="3:36" x14ac:dyDescent="0.25">
      <c r="D39" s="3"/>
      <c r="E39" s="3"/>
      <c r="F39" s="252"/>
    </row>
    <row r="40" spans="3:36" x14ac:dyDescent="0.25">
      <c r="C40" s="1" t="s">
        <v>361</v>
      </c>
    </row>
    <row r="41" spans="3:36" x14ac:dyDescent="0.25">
      <c r="C41" s="39" t="s">
        <v>238</v>
      </c>
      <c r="D41" s="39" t="s">
        <v>237</v>
      </c>
      <c r="E41" s="39" t="s">
        <v>239</v>
      </c>
      <c r="F41" s="39" t="s">
        <v>1811</v>
      </c>
      <c r="G41" s="39" t="s">
        <v>1810</v>
      </c>
      <c r="H41" s="39" t="s">
        <v>1809</v>
      </c>
      <c r="I41" s="39" t="s">
        <v>1812</v>
      </c>
    </row>
    <row r="42" spans="3:36" x14ac:dyDescent="0.25">
      <c r="C42" s="118" t="s">
        <v>1829</v>
      </c>
      <c r="D42" s="122" t="s">
        <v>234</v>
      </c>
      <c r="E42" s="122">
        <v>1</v>
      </c>
      <c r="F42" s="126">
        <f>$D$18</f>
        <v>0.5</v>
      </c>
      <c r="G42" s="122">
        <v>147</v>
      </c>
      <c r="H42" s="122">
        <v>123</v>
      </c>
      <c r="I42" s="275" t="s">
        <v>236</v>
      </c>
      <c r="AF42"/>
      <c r="AG42"/>
      <c r="AH42"/>
      <c r="AI42"/>
      <c r="AJ42"/>
    </row>
    <row r="43" spans="3:36" x14ac:dyDescent="0.25">
      <c r="C43" s="118" t="s">
        <v>1824</v>
      </c>
      <c r="D43" s="122" t="s">
        <v>234</v>
      </c>
      <c r="E43" s="122">
        <v>3</v>
      </c>
      <c r="F43" s="126">
        <f>$E$18</f>
        <v>0.4</v>
      </c>
      <c r="G43" s="122">
        <v>88.4</v>
      </c>
      <c r="H43" s="122">
        <v>73</v>
      </c>
      <c r="I43" s="275" t="s">
        <v>235</v>
      </c>
    </row>
    <row r="44" spans="3:36" x14ac:dyDescent="0.25">
      <c r="C44" s="118" t="s">
        <v>1825</v>
      </c>
      <c r="D44" s="122" t="s">
        <v>234</v>
      </c>
      <c r="E44" s="122">
        <v>5</v>
      </c>
      <c r="F44" s="126">
        <f>$F$18</f>
        <v>0.1</v>
      </c>
      <c r="G44" s="122">
        <v>52.8</v>
      </c>
      <c r="H44" s="122">
        <v>50</v>
      </c>
      <c r="I44" s="275" t="s">
        <v>233</v>
      </c>
      <c r="AF44"/>
      <c r="AG44"/>
      <c r="AH44"/>
      <c r="AI44"/>
      <c r="AJ44"/>
    </row>
    <row r="45" spans="3:36" x14ac:dyDescent="0.25">
      <c r="C45" s="123" t="s">
        <v>1826</v>
      </c>
      <c r="D45" s="124" t="s">
        <v>230</v>
      </c>
      <c r="E45" s="124">
        <v>7</v>
      </c>
      <c r="F45" s="125">
        <f>$D$18</f>
        <v>0.5</v>
      </c>
      <c r="G45" s="124">
        <v>109</v>
      </c>
      <c r="H45" s="124">
        <v>88</v>
      </c>
      <c r="I45" s="275" t="s">
        <v>232</v>
      </c>
      <c r="AG45"/>
      <c r="AH45"/>
      <c r="AI45"/>
      <c r="AJ45"/>
    </row>
    <row r="46" spans="3:36" x14ac:dyDescent="0.25">
      <c r="C46" s="123" t="s">
        <v>1827</v>
      </c>
      <c r="D46" s="124" t="s">
        <v>230</v>
      </c>
      <c r="E46" s="124">
        <v>9</v>
      </c>
      <c r="F46" s="125">
        <f>$E$18</f>
        <v>0.4</v>
      </c>
      <c r="G46" s="124">
        <v>62.7</v>
      </c>
      <c r="H46" s="124">
        <v>51</v>
      </c>
      <c r="I46" s="275" t="s">
        <v>231</v>
      </c>
      <c r="AG46"/>
      <c r="AH46"/>
      <c r="AI46"/>
      <c r="AJ46"/>
    </row>
    <row r="47" spans="3:36" x14ac:dyDescent="0.25">
      <c r="C47" s="123" t="s">
        <v>1828</v>
      </c>
      <c r="D47" s="124" t="s">
        <v>230</v>
      </c>
      <c r="E47" s="124">
        <v>11</v>
      </c>
      <c r="F47" s="125">
        <f>$F$18</f>
        <v>0.1</v>
      </c>
      <c r="G47" s="124">
        <v>27</v>
      </c>
      <c r="H47" s="124">
        <v>26</v>
      </c>
      <c r="I47" s="275" t="s">
        <v>229</v>
      </c>
      <c r="AG47"/>
      <c r="AH47"/>
      <c r="AI47"/>
      <c r="AJ47"/>
    </row>
    <row r="48" spans="3:36" x14ac:dyDescent="0.25">
      <c r="C48" t="s">
        <v>1942</v>
      </c>
      <c r="D48" s="254"/>
      <c r="E48" s="252"/>
      <c r="AG48"/>
      <c r="AH48"/>
      <c r="AI48"/>
      <c r="AJ48"/>
    </row>
    <row r="49" spans="3:36" x14ac:dyDescent="0.25">
      <c r="C49" t="s">
        <v>1843</v>
      </c>
      <c r="D49" s="254"/>
      <c r="E49" s="252"/>
      <c r="AG49"/>
      <c r="AH49"/>
      <c r="AI49"/>
      <c r="AJ49"/>
    </row>
    <row r="50" spans="3:36" x14ac:dyDescent="0.25">
      <c r="AG50"/>
      <c r="AH50"/>
      <c r="AI50"/>
      <c r="AJ50"/>
    </row>
    <row r="51" spans="3:36" x14ac:dyDescent="0.25">
      <c r="C51" s="1" t="s">
        <v>362</v>
      </c>
      <c r="F51" s="255" t="s">
        <v>241</v>
      </c>
      <c r="G51" s="255" t="s">
        <v>241</v>
      </c>
      <c r="H51" s="3" t="s">
        <v>240</v>
      </c>
      <c r="I51" s="3" t="s">
        <v>240</v>
      </c>
      <c r="J51" s="255" t="s">
        <v>452</v>
      </c>
      <c r="K51" s="255" t="s">
        <v>452</v>
      </c>
      <c r="L51" s="3" t="s">
        <v>453</v>
      </c>
      <c r="M51" s="3" t="s">
        <v>453</v>
      </c>
      <c r="AG51"/>
      <c r="AH51"/>
      <c r="AI51"/>
      <c r="AJ51"/>
    </row>
    <row r="52" spans="3:36" x14ac:dyDescent="0.25">
      <c r="C52" s="39" t="s">
        <v>238</v>
      </c>
      <c r="D52" s="39" t="s">
        <v>237</v>
      </c>
      <c r="E52" s="39" t="s">
        <v>239</v>
      </c>
      <c r="F52" s="39">
        <f>$C$7</f>
        <v>2022</v>
      </c>
      <c r="G52" s="39">
        <f>$C$8</f>
        <v>2042</v>
      </c>
      <c r="H52" s="39">
        <f>$C$7</f>
        <v>2022</v>
      </c>
      <c r="I52" s="39">
        <f>$C$8</f>
        <v>2042</v>
      </c>
      <c r="J52" s="39">
        <f>$C$7</f>
        <v>2022</v>
      </c>
      <c r="K52" s="39">
        <f>$C$8</f>
        <v>2042</v>
      </c>
      <c r="L52" s="39">
        <f>$C$7</f>
        <v>2022</v>
      </c>
      <c r="M52" s="39">
        <f>$C$8</f>
        <v>2042</v>
      </c>
      <c r="AG52"/>
      <c r="AH52"/>
      <c r="AI52"/>
      <c r="AJ52"/>
    </row>
    <row r="53" spans="3:36" x14ac:dyDescent="0.25">
      <c r="C53" s="118" t="s">
        <v>1823</v>
      </c>
      <c r="D53" s="122" t="s">
        <v>234</v>
      </c>
      <c r="E53" s="122">
        <v>2</v>
      </c>
      <c r="F53" s="127">
        <v>0</v>
      </c>
      <c r="G53" s="127">
        <v>0</v>
      </c>
      <c r="H53" s="127">
        <v>0</v>
      </c>
      <c r="I53" s="127">
        <v>0</v>
      </c>
      <c r="J53" s="127">
        <f>$D$7*$D$13*$F31*$H31/60*365</f>
        <v>90702.5</v>
      </c>
      <c r="K53" s="127">
        <f>$D$8*$D$13*$F31*$H31/60*365</f>
        <v>130770.51957129543</v>
      </c>
      <c r="L53" s="127">
        <f>$D$7*$D$13*$F31*$G31*365</f>
        <v>6017025</v>
      </c>
      <c r="M53" s="127">
        <f>$D$8*$D$13*$F31*$G31*365</f>
        <v>8675058.4109972045</v>
      </c>
      <c r="AG53"/>
      <c r="AH53"/>
      <c r="AI53"/>
      <c r="AJ53"/>
    </row>
    <row r="54" spans="3:36" x14ac:dyDescent="0.25">
      <c r="C54" s="118" t="s">
        <v>1818</v>
      </c>
      <c r="D54" s="122" t="s">
        <v>234</v>
      </c>
      <c r="E54" s="122">
        <v>4</v>
      </c>
      <c r="F54" s="127">
        <v>0</v>
      </c>
      <c r="G54" s="127">
        <v>0</v>
      </c>
      <c r="H54" s="127">
        <v>0</v>
      </c>
      <c r="I54" s="127">
        <v>0</v>
      </c>
      <c r="J54" s="127">
        <f>$D$7*$D$13*$F32*$H32/60*365</f>
        <v>39858</v>
      </c>
      <c r="K54" s="127">
        <f>$D$8*$D$13*$F32*$H32/60*365</f>
        <v>57465.355079217145</v>
      </c>
      <c r="L54" s="127">
        <f>$D$7*$D$13*$F32*$G32*365</f>
        <v>2676618</v>
      </c>
      <c r="M54" s="127">
        <f>$D$8*$D$13*$F32*$G32*365</f>
        <v>3859019.61416589</v>
      </c>
      <c r="AG54"/>
      <c r="AH54"/>
      <c r="AI54"/>
      <c r="AJ54"/>
    </row>
    <row r="55" spans="3:36" x14ac:dyDescent="0.25">
      <c r="C55" s="118" t="s">
        <v>1819</v>
      </c>
      <c r="D55" s="122" t="s">
        <v>234</v>
      </c>
      <c r="E55" s="122">
        <v>6</v>
      </c>
      <c r="F55" s="127">
        <v>0</v>
      </c>
      <c r="G55" s="127">
        <v>0</v>
      </c>
      <c r="H55" s="127">
        <v>0</v>
      </c>
      <c r="I55" s="127">
        <v>0</v>
      </c>
      <c r="J55" s="127">
        <f>$D$7*$D$13*$F33*$H33/60*365</f>
        <v>14819</v>
      </c>
      <c r="K55" s="127">
        <f>$D$8*$D$13*$F33*$H33/60*365</f>
        <v>21365.324324324323</v>
      </c>
      <c r="L55" s="127">
        <f>$D$7*$D$13*$F33*$G33*365</f>
        <v>1042440</v>
      </c>
      <c r="M55" s="127">
        <f>$D$8*$D$13*$F33*$G33*365</f>
        <v>1502940.0559179869</v>
      </c>
      <c r="AG55"/>
      <c r="AH55"/>
      <c r="AI55"/>
      <c r="AJ55"/>
    </row>
    <row r="56" spans="3:36" x14ac:dyDescent="0.25">
      <c r="C56" s="123" t="s">
        <v>1820</v>
      </c>
      <c r="D56" s="124" t="s">
        <v>230</v>
      </c>
      <c r="E56" s="124">
        <v>8</v>
      </c>
      <c r="F56" s="128">
        <f>$D$7*$D$12*$F34*$H34/60*365</f>
        <v>259870.875</v>
      </c>
      <c r="G56" s="128">
        <f>$D$8*$D$12*$F34*$H34/60*365</f>
        <v>374669.3789608574</v>
      </c>
      <c r="H56" s="128">
        <f>$D$7*$D$12*$F34*$G34*365</f>
        <v>17009730</v>
      </c>
      <c r="I56" s="128">
        <f>$D$8*$D$12*$F34*$G34*365</f>
        <v>24523813.895619761</v>
      </c>
      <c r="J56" s="128">
        <v>0</v>
      </c>
      <c r="K56" s="128">
        <v>0</v>
      </c>
      <c r="L56" s="128">
        <v>0</v>
      </c>
      <c r="M56" s="128">
        <v>0</v>
      </c>
      <c r="AG56"/>
      <c r="AH56"/>
      <c r="AI56"/>
      <c r="AJ56"/>
    </row>
    <row r="57" spans="3:36" x14ac:dyDescent="0.25">
      <c r="C57" s="123" t="s">
        <v>1821</v>
      </c>
      <c r="D57" s="124" t="s">
        <v>230</v>
      </c>
      <c r="E57" s="124">
        <v>10</v>
      </c>
      <c r="F57" s="128">
        <f>$D$7*$D$12*$F35*$H35/60*365</f>
        <v>119698.1</v>
      </c>
      <c r="G57" s="128">
        <f>$D$8*$D$12*$F35*$H35/60*365</f>
        <v>172574.98667287981</v>
      </c>
      <c r="H57" s="128">
        <f>$D$7*$D$12*$F35*$G35*365</f>
        <v>7950473.8000000007</v>
      </c>
      <c r="I57" s="128">
        <f>$D$8*$D$12*$F35*$G35*365</f>
        <v>11462612.272693384</v>
      </c>
      <c r="J57" s="128">
        <v>0</v>
      </c>
      <c r="K57" s="128">
        <v>0</v>
      </c>
      <c r="L57" s="128">
        <v>0</v>
      </c>
      <c r="M57" s="128">
        <v>0</v>
      </c>
      <c r="AG57"/>
      <c r="AH57"/>
      <c r="AI57"/>
      <c r="AJ57"/>
    </row>
    <row r="58" spans="3:36" x14ac:dyDescent="0.25">
      <c r="C58" s="123" t="s">
        <v>1822</v>
      </c>
      <c r="D58" s="124" t="s">
        <v>230</v>
      </c>
      <c r="E58" s="124">
        <v>12</v>
      </c>
      <c r="F58" s="128">
        <f>$D$7*$D$12*$F36*$H36/60*365</f>
        <v>49874.20833333335</v>
      </c>
      <c r="G58" s="128">
        <f>$D$8*$D$12*$F36*$H36/60*365</f>
        <v>71906.244447033241</v>
      </c>
      <c r="H58" s="128">
        <f>$D$7*$D$12*$F36*$G36*365</f>
        <v>3527944.0000000009</v>
      </c>
      <c r="I58" s="128">
        <f>$D$8*$D$12*$F36*$G36*365</f>
        <v>5086420.6598322466</v>
      </c>
      <c r="J58" s="128">
        <v>0</v>
      </c>
      <c r="K58" s="128">
        <v>0</v>
      </c>
      <c r="L58" s="128">
        <v>0</v>
      </c>
      <c r="M58" s="128">
        <v>0</v>
      </c>
      <c r="AG58"/>
      <c r="AH58"/>
      <c r="AI58"/>
      <c r="AJ58"/>
    </row>
    <row r="59" spans="3:36" x14ac:dyDescent="0.25">
      <c r="C59" s="256" t="s">
        <v>1813</v>
      </c>
      <c r="D59" s="256" t="s">
        <v>65</v>
      </c>
      <c r="E59" s="256" t="s">
        <v>65</v>
      </c>
      <c r="F59" s="129">
        <f>SUM(F53:F58)</f>
        <v>429443.18333333335</v>
      </c>
      <c r="G59" s="129">
        <f>SUM(G53:G58)</f>
        <v>619150.61008077045</v>
      </c>
      <c r="H59" s="129">
        <f>SUM(H53:H58)</f>
        <v>28488147.800000001</v>
      </c>
      <c r="I59" s="129">
        <f>SUM(I53:I58)</f>
        <v>41072846.828145392</v>
      </c>
      <c r="J59" s="129">
        <f t="shared" ref="J59:M59" si="0">SUM(J53:J58)</f>
        <v>145379.5</v>
      </c>
      <c r="K59" s="129">
        <f t="shared" si="0"/>
        <v>209601.19897483691</v>
      </c>
      <c r="L59" s="129">
        <f t="shared" si="0"/>
        <v>9736083</v>
      </c>
      <c r="M59" s="129">
        <f t="shared" si="0"/>
        <v>14037018.081081083</v>
      </c>
      <c r="AG59"/>
      <c r="AH59"/>
      <c r="AI59"/>
      <c r="AJ59"/>
    </row>
    <row r="60" spans="3:36" x14ac:dyDescent="0.25">
      <c r="C60" t="s">
        <v>450</v>
      </c>
      <c r="E60" s="252"/>
      <c r="AG60"/>
      <c r="AH60"/>
      <c r="AI60"/>
      <c r="AJ60"/>
    </row>
    <row r="61" spans="3:36" x14ac:dyDescent="0.25">
      <c r="D61" s="3"/>
      <c r="E61" s="252"/>
      <c r="AG61"/>
      <c r="AH61"/>
      <c r="AI61"/>
      <c r="AJ61"/>
    </row>
    <row r="62" spans="3:36" x14ac:dyDescent="0.25">
      <c r="C62" s="1" t="s">
        <v>363</v>
      </c>
      <c r="F62" s="255" t="s">
        <v>241</v>
      </c>
      <c r="G62" s="255" t="s">
        <v>241</v>
      </c>
      <c r="H62" s="3" t="s">
        <v>240</v>
      </c>
      <c r="I62" s="3" t="s">
        <v>240</v>
      </c>
      <c r="J62" s="255" t="s">
        <v>452</v>
      </c>
      <c r="K62" s="255" t="s">
        <v>452</v>
      </c>
      <c r="L62" s="3" t="s">
        <v>453</v>
      </c>
      <c r="M62" s="3" t="s">
        <v>453</v>
      </c>
      <c r="AF62"/>
      <c r="AG62"/>
      <c r="AH62"/>
      <c r="AI62"/>
      <c r="AJ62"/>
    </row>
    <row r="63" spans="3:36" x14ac:dyDescent="0.25">
      <c r="C63" s="39" t="s">
        <v>238</v>
      </c>
      <c r="D63" s="39" t="s">
        <v>237</v>
      </c>
      <c r="E63" s="39" t="s">
        <v>239</v>
      </c>
      <c r="F63" s="39">
        <f>$C$7</f>
        <v>2022</v>
      </c>
      <c r="G63" s="39">
        <f>$C$8</f>
        <v>2042</v>
      </c>
      <c r="H63" s="39">
        <f>$C$7</f>
        <v>2022</v>
      </c>
      <c r="I63" s="39">
        <f>$C$8</f>
        <v>2042</v>
      </c>
      <c r="J63" s="39">
        <f>$C$7</f>
        <v>2022</v>
      </c>
      <c r="K63" s="39">
        <f>$C$8</f>
        <v>2042</v>
      </c>
      <c r="L63" s="39">
        <f>$C$7</f>
        <v>2022</v>
      </c>
      <c r="M63" s="39">
        <f>$C$8</f>
        <v>2042</v>
      </c>
      <c r="AF63"/>
      <c r="AG63"/>
      <c r="AH63"/>
      <c r="AI63"/>
      <c r="AJ63"/>
    </row>
    <row r="64" spans="3:36" x14ac:dyDescent="0.25">
      <c r="C64" s="118" t="s">
        <v>1829</v>
      </c>
      <c r="D64" s="122" t="s">
        <v>234</v>
      </c>
      <c r="E64" s="122">
        <v>1</v>
      </c>
      <c r="F64" s="127">
        <v>0</v>
      </c>
      <c r="G64" s="127">
        <v>0</v>
      </c>
      <c r="H64" s="127">
        <v>0</v>
      </c>
      <c r="I64" s="127">
        <v>0</v>
      </c>
      <c r="J64" s="127">
        <f>$D$7*$D$13*$F42*$H42/60*365</f>
        <v>78566.25</v>
      </c>
      <c r="K64" s="127">
        <f>$D$8*$D$13*$F42*$H42/60*365</f>
        <v>113273.05568499533</v>
      </c>
      <c r="L64" s="127">
        <f>$D$7*$D$13*$F42*$G42*365</f>
        <v>5633775</v>
      </c>
      <c r="M64" s="127">
        <f>$D$8*$D$13*$F42*$G42*365</f>
        <v>8122506.9198508849</v>
      </c>
      <c r="AF64"/>
      <c r="AG64"/>
      <c r="AH64"/>
      <c r="AI64"/>
      <c r="AJ64"/>
    </row>
    <row r="65" spans="2:36" x14ac:dyDescent="0.25">
      <c r="C65" s="118" t="s">
        <v>1824</v>
      </c>
      <c r="D65" s="122" t="s">
        <v>234</v>
      </c>
      <c r="E65" s="122">
        <v>3</v>
      </c>
      <c r="F65" s="127">
        <v>0</v>
      </c>
      <c r="G65" s="127">
        <v>0</v>
      </c>
      <c r="H65" s="127">
        <v>0</v>
      </c>
      <c r="I65" s="127">
        <v>0</v>
      </c>
      <c r="J65" s="127">
        <f>$D$7*$D$13*$F43*$H43/60*365</f>
        <v>37303</v>
      </c>
      <c r="K65" s="127">
        <f>$D$8*$D$13*$F43*$H43/60*365</f>
        <v>53781.678471575025</v>
      </c>
      <c r="L65" s="127">
        <f>$D$7*$D$13*$F43*$G43*365</f>
        <v>2710344</v>
      </c>
      <c r="M65" s="127">
        <f>$D$8*$D$13*$F43*$G43*365</f>
        <v>3907644.1453867662</v>
      </c>
      <c r="AF65"/>
      <c r="AG65"/>
      <c r="AH65"/>
      <c r="AI65"/>
      <c r="AJ65"/>
    </row>
    <row r="66" spans="2:36" x14ac:dyDescent="0.25">
      <c r="C66" s="118" t="s">
        <v>1825</v>
      </c>
      <c r="D66" s="122" t="s">
        <v>234</v>
      </c>
      <c r="E66" s="122">
        <v>5</v>
      </c>
      <c r="F66" s="127">
        <v>0</v>
      </c>
      <c r="G66" s="127">
        <v>0</v>
      </c>
      <c r="H66" s="127">
        <v>0</v>
      </c>
      <c r="I66" s="127">
        <v>0</v>
      </c>
      <c r="J66" s="127">
        <f>$D$7*$D$13*$F44*$H44/60*365</f>
        <v>6387.5</v>
      </c>
      <c r="K66" s="127">
        <f>$D$8*$D$13*$F44*$H44/60*365</f>
        <v>9209.1915191053104</v>
      </c>
      <c r="L66" s="127">
        <f>$D$7*$D$13*$F44*$G44*365</f>
        <v>404712</v>
      </c>
      <c r="M66" s="127">
        <f>$D$8*$D$13*$F44*$G44*365</f>
        <v>583494.37465051247</v>
      </c>
      <c r="AF66"/>
      <c r="AG66"/>
      <c r="AH66"/>
      <c r="AI66"/>
      <c r="AJ66"/>
    </row>
    <row r="67" spans="2:36" x14ac:dyDescent="0.25">
      <c r="C67" s="123" t="s">
        <v>1826</v>
      </c>
      <c r="D67" s="124" t="s">
        <v>230</v>
      </c>
      <c r="E67" s="124">
        <v>7</v>
      </c>
      <c r="F67" s="128">
        <f>$D$7*$D$12*$F45*$H45/60*365</f>
        <v>230996.33333333334</v>
      </c>
      <c r="G67" s="128">
        <f>$D$8*$D$12*$F45*$H45/60*365</f>
        <v>333039.44796520658</v>
      </c>
      <c r="H67" s="128">
        <f>$D$7*$D$12*$F45*$G45*365</f>
        <v>17167227.5</v>
      </c>
      <c r="I67" s="128">
        <f>$D$8*$D$12*$F45*$G45*365</f>
        <v>24750886.246505126</v>
      </c>
      <c r="J67" s="128">
        <v>0</v>
      </c>
      <c r="K67" s="128">
        <v>0</v>
      </c>
      <c r="L67" s="128">
        <v>0</v>
      </c>
      <c r="M67" s="128">
        <v>0</v>
      </c>
      <c r="AF67"/>
      <c r="AG67"/>
      <c r="AH67"/>
      <c r="AI67"/>
      <c r="AJ67"/>
    </row>
    <row r="68" spans="2:36" x14ac:dyDescent="0.25">
      <c r="C68" s="123" t="s">
        <v>1827</v>
      </c>
      <c r="D68" s="124" t="s">
        <v>230</v>
      </c>
      <c r="E68" s="124">
        <v>9</v>
      </c>
      <c r="F68" s="128">
        <f>$D$7*$D$12*$F46*$H46/60*365</f>
        <v>107098.3</v>
      </c>
      <c r="G68" s="128">
        <f>$D$8*$D$12*$F46*$H46/60*365</f>
        <v>154409.19860205034</v>
      </c>
      <c r="H68" s="128">
        <f>$D$7*$D$12*$F46*$G46*365</f>
        <v>7900074.6000000015</v>
      </c>
      <c r="I68" s="128">
        <f>$D$8*$D$12*$F46*$G46*365</f>
        <v>11389949.120410068</v>
      </c>
      <c r="J68" s="128">
        <v>0</v>
      </c>
      <c r="K68" s="128">
        <v>0</v>
      </c>
      <c r="L68" s="128">
        <v>0</v>
      </c>
      <c r="M68" s="128">
        <v>0</v>
      </c>
      <c r="AF68"/>
      <c r="AG68"/>
      <c r="AH68"/>
      <c r="AI68"/>
      <c r="AJ68"/>
    </row>
    <row r="69" spans="2:36" x14ac:dyDescent="0.25">
      <c r="C69" s="123" t="s">
        <v>1828</v>
      </c>
      <c r="D69" s="124" t="s">
        <v>230</v>
      </c>
      <c r="E69" s="124">
        <v>11</v>
      </c>
      <c r="F69" s="128">
        <f>$D$7*$D$12*$F47*$H47/60*365</f>
        <v>13649.783333333335</v>
      </c>
      <c r="G69" s="128">
        <f>$D$8*$D$12*$F47*$H47/60*365</f>
        <v>19679.603743398573</v>
      </c>
      <c r="H69" s="128">
        <f>$D$7*$D$12*$F47*$G47*365</f>
        <v>850486.50000000012</v>
      </c>
      <c r="I69" s="128">
        <f>$D$8*$D$12*$F47*$G47*365</f>
        <v>1226190.6947809882</v>
      </c>
      <c r="J69" s="128">
        <v>0</v>
      </c>
      <c r="K69" s="128">
        <v>0</v>
      </c>
      <c r="L69" s="128">
        <v>0</v>
      </c>
      <c r="M69" s="128">
        <v>0</v>
      </c>
      <c r="AF69"/>
      <c r="AG69"/>
      <c r="AH69"/>
      <c r="AI69"/>
      <c r="AJ69"/>
    </row>
    <row r="70" spans="2:36" x14ac:dyDescent="0.25">
      <c r="C70" s="256" t="s">
        <v>302</v>
      </c>
      <c r="D70" s="256" t="s">
        <v>65</v>
      </c>
      <c r="E70" s="256" t="s">
        <v>65</v>
      </c>
      <c r="F70" s="129">
        <f t="shared" ref="F70:M70" si="1">SUM(F64:F69)</f>
        <v>351744.41666666669</v>
      </c>
      <c r="G70" s="129">
        <f t="shared" si="1"/>
        <v>507128.25031065545</v>
      </c>
      <c r="H70" s="129">
        <f t="shared" si="1"/>
        <v>25917788.600000001</v>
      </c>
      <c r="I70" s="129">
        <f t="shared" si="1"/>
        <v>37367026.061696187</v>
      </c>
      <c r="J70" s="129">
        <f t="shared" si="1"/>
        <v>122256.75</v>
      </c>
      <c r="K70" s="129">
        <f t="shared" si="1"/>
        <v>176263.92567567565</v>
      </c>
      <c r="L70" s="129">
        <f t="shared" si="1"/>
        <v>8748831</v>
      </c>
      <c r="M70" s="129">
        <f t="shared" si="1"/>
        <v>12613645.439888163</v>
      </c>
      <c r="AF70"/>
      <c r="AG70"/>
      <c r="AH70"/>
      <c r="AI70"/>
      <c r="AJ70"/>
    </row>
    <row r="71" spans="2:36" x14ac:dyDescent="0.25">
      <c r="C71" t="s">
        <v>451</v>
      </c>
      <c r="AF71"/>
      <c r="AG71"/>
      <c r="AH71"/>
      <c r="AI71"/>
      <c r="AJ71"/>
    </row>
    <row r="72" spans="2:36" x14ac:dyDescent="0.25">
      <c r="AF72"/>
      <c r="AG72"/>
      <c r="AH72"/>
      <c r="AI72"/>
      <c r="AJ72"/>
    </row>
    <row r="73" spans="2:36" x14ac:dyDescent="0.25">
      <c r="AF73"/>
      <c r="AG73"/>
      <c r="AH73"/>
      <c r="AI73"/>
      <c r="AJ73"/>
    </row>
    <row r="74" spans="2:36" x14ac:dyDescent="0.25">
      <c r="AF74"/>
      <c r="AG74"/>
      <c r="AH74"/>
      <c r="AI74"/>
      <c r="AJ74"/>
    </row>
    <row r="75" spans="2:36" x14ac:dyDescent="0.25">
      <c r="AF75"/>
      <c r="AG75"/>
      <c r="AH75"/>
      <c r="AI75"/>
      <c r="AJ75"/>
    </row>
    <row r="76" spans="2:36" x14ac:dyDescent="0.25">
      <c r="AF76"/>
      <c r="AG76"/>
      <c r="AH76"/>
      <c r="AI76"/>
      <c r="AJ76"/>
    </row>
    <row r="77" spans="2:36" x14ac:dyDescent="0.25">
      <c r="AF77"/>
      <c r="AG77"/>
      <c r="AH77"/>
      <c r="AI77"/>
      <c r="AJ77"/>
    </row>
    <row r="78" spans="2:36" ht="23.25" x14ac:dyDescent="0.35">
      <c r="C78" s="9" t="s">
        <v>1837</v>
      </c>
    </row>
    <row r="79" spans="2:36" x14ac:dyDescent="0.25">
      <c r="AF79"/>
      <c r="AG79"/>
      <c r="AH79"/>
      <c r="AI79"/>
      <c r="AJ79"/>
    </row>
    <row r="80" spans="2:36" ht="15" customHeight="1" x14ac:dyDescent="0.25">
      <c r="B80" s="2" t="s">
        <v>17</v>
      </c>
      <c r="C80" s="491" t="s">
        <v>1840</v>
      </c>
      <c r="D80" s="491"/>
      <c r="E80" s="491"/>
      <c r="F80" s="491"/>
      <c r="G80" s="491"/>
      <c r="AF80"/>
      <c r="AG80"/>
      <c r="AH80"/>
      <c r="AI80"/>
      <c r="AJ80"/>
    </row>
    <row r="81" spans="2:36" x14ac:dyDescent="0.25">
      <c r="C81" s="491"/>
      <c r="D81" s="491"/>
      <c r="E81" s="491"/>
      <c r="F81" s="491"/>
      <c r="G81" s="491"/>
      <c r="AF81"/>
      <c r="AG81"/>
      <c r="AH81"/>
      <c r="AI81"/>
      <c r="AJ81"/>
    </row>
    <row r="82" spans="2:36" x14ac:dyDescent="0.25">
      <c r="C82" s="8"/>
      <c r="D82" s="8"/>
      <c r="E82" s="8"/>
      <c r="F82" s="8"/>
      <c r="G82" s="8"/>
      <c r="AF82"/>
      <c r="AG82"/>
      <c r="AH82"/>
      <c r="AI82"/>
      <c r="AJ82"/>
    </row>
    <row r="83" spans="2:36" x14ac:dyDescent="0.25">
      <c r="C83" s="8"/>
      <c r="D83" s="8"/>
      <c r="E83" s="8"/>
      <c r="F83" s="8"/>
      <c r="G83" s="8"/>
      <c r="AF83"/>
      <c r="AG83"/>
      <c r="AH83"/>
      <c r="AI83"/>
      <c r="AJ83"/>
    </row>
    <row r="84" spans="2:36" x14ac:dyDescent="0.25">
      <c r="AF84"/>
      <c r="AG84"/>
      <c r="AH84"/>
      <c r="AI84"/>
      <c r="AJ84"/>
    </row>
    <row r="85" spans="2:36" ht="15" customHeight="1" x14ac:dyDescent="0.25">
      <c r="B85" s="2" t="s">
        <v>23</v>
      </c>
      <c r="C85" s="491" t="s">
        <v>1841</v>
      </c>
      <c r="D85" s="491"/>
      <c r="E85" s="491"/>
      <c r="F85" s="491"/>
      <c r="G85" s="491"/>
      <c r="AF85"/>
      <c r="AG85"/>
      <c r="AH85"/>
      <c r="AI85"/>
      <c r="AJ85"/>
    </row>
    <row r="86" spans="2:36" x14ac:dyDescent="0.25">
      <c r="C86" s="491"/>
      <c r="D86" s="491"/>
      <c r="E86" s="491"/>
      <c r="F86" s="491"/>
      <c r="G86" s="491"/>
      <c r="AF86"/>
      <c r="AG86"/>
      <c r="AH86"/>
      <c r="AI86"/>
      <c r="AJ86"/>
    </row>
    <row r="87" spans="2:36" x14ac:dyDescent="0.25">
      <c r="C87" s="491"/>
      <c r="D87" s="491"/>
      <c r="E87" s="491"/>
      <c r="F87" s="491"/>
      <c r="G87" s="491"/>
    </row>
    <row r="88" spans="2:36" x14ac:dyDescent="0.25">
      <c r="C88" s="491"/>
      <c r="D88" s="491"/>
      <c r="E88" s="491"/>
      <c r="F88" s="491"/>
      <c r="G88" s="491"/>
    </row>
    <row r="89" spans="2:36" x14ac:dyDescent="0.25">
      <c r="C89" s="491"/>
      <c r="D89" s="491"/>
      <c r="E89" s="491"/>
      <c r="F89" s="491"/>
      <c r="G89" s="491"/>
    </row>
    <row r="90" spans="2:36" x14ac:dyDescent="0.25">
      <c r="C90" s="491"/>
      <c r="D90" s="491"/>
      <c r="E90" s="491"/>
      <c r="F90" s="491"/>
      <c r="G90" s="491"/>
    </row>
    <row r="91" spans="2:36" x14ac:dyDescent="0.25">
      <c r="C91" s="491"/>
      <c r="D91" s="491"/>
      <c r="E91" s="491"/>
      <c r="F91" s="491"/>
      <c r="G91" s="491"/>
    </row>
    <row r="92" spans="2:36" x14ac:dyDescent="0.25">
      <c r="C92" s="491"/>
      <c r="D92" s="491"/>
      <c r="E92" s="491"/>
      <c r="F92" s="491"/>
      <c r="G92" s="491"/>
    </row>
    <row r="93" spans="2:36" x14ac:dyDescent="0.25">
      <c r="C93" s="491"/>
      <c r="D93" s="491"/>
      <c r="E93" s="491"/>
      <c r="F93" s="491"/>
      <c r="G93" s="491"/>
    </row>
    <row r="94" spans="2:36" x14ac:dyDescent="0.25">
      <c r="C94" s="31"/>
      <c r="D94" s="31"/>
      <c r="E94" s="31"/>
      <c r="F94" s="31"/>
      <c r="G94" s="31"/>
    </row>
    <row r="95" spans="2:36" x14ac:dyDescent="0.25">
      <c r="C95" s="31"/>
      <c r="D95" s="31"/>
      <c r="E95" s="31"/>
      <c r="F95" s="31"/>
      <c r="G95" s="31"/>
    </row>
    <row r="96" spans="2:36" ht="15" customHeight="1" x14ac:dyDescent="0.25">
      <c r="B96" s="2" t="s">
        <v>24</v>
      </c>
      <c r="C96" s="491" t="s">
        <v>1943</v>
      </c>
      <c r="D96" s="491"/>
      <c r="E96" s="491"/>
      <c r="F96" s="491"/>
      <c r="G96" s="491"/>
    </row>
    <row r="97" spans="2:36" x14ac:dyDescent="0.25">
      <c r="C97" s="491"/>
      <c r="D97" s="491"/>
      <c r="E97" s="491"/>
      <c r="F97" s="491"/>
      <c r="G97" s="491"/>
    </row>
    <row r="98" spans="2:36" x14ac:dyDescent="0.25">
      <c r="C98" s="491"/>
      <c r="D98" s="491"/>
      <c r="E98" s="491"/>
      <c r="F98" s="491"/>
      <c r="G98" s="491"/>
    </row>
    <row r="99" spans="2:36" x14ac:dyDescent="0.25">
      <c r="C99" s="491"/>
      <c r="D99" s="491"/>
      <c r="E99" s="491"/>
      <c r="F99" s="491"/>
      <c r="G99" s="491"/>
    </row>
    <row r="100" spans="2:36" x14ac:dyDescent="0.25">
      <c r="C100" s="491"/>
      <c r="D100" s="491"/>
      <c r="E100" s="491"/>
      <c r="F100" s="491"/>
      <c r="G100" s="491"/>
    </row>
    <row r="101" spans="2:36" x14ac:dyDescent="0.25">
      <c r="C101" s="491"/>
      <c r="D101" s="491"/>
      <c r="E101" s="491"/>
      <c r="F101" s="491"/>
      <c r="G101" s="491"/>
    </row>
    <row r="102" spans="2:36" x14ac:dyDescent="0.25">
      <c r="C102" s="279" t="s">
        <v>1844</v>
      </c>
      <c r="D102" s="278" t="s">
        <v>1842</v>
      </c>
      <c r="E102" s="8"/>
      <c r="F102" s="8"/>
      <c r="G102" s="8"/>
    </row>
    <row r="103" spans="2:36" x14ac:dyDescent="0.25">
      <c r="C103" s="279"/>
      <c r="D103" s="278"/>
      <c r="E103" s="8"/>
      <c r="F103" s="8"/>
      <c r="G103" s="8"/>
    </row>
    <row r="104" spans="2:36" x14ac:dyDescent="0.25">
      <c r="C104" s="279"/>
      <c r="D104" s="278"/>
      <c r="E104" s="8"/>
      <c r="F104" s="8"/>
      <c r="G104" s="8"/>
    </row>
    <row r="105" spans="2:36" ht="15" customHeight="1" x14ac:dyDescent="0.25">
      <c r="B105" s="2" t="s">
        <v>24</v>
      </c>
      <c r="C105" s="491" t="s">
        <v>1845</v>
      </c>
      <c r="D105" s="491"/>
      <c r="E105" s="491"/>
      <c r="F105" s="491"/>
      <c r="G105" s="491"/>
    </row>
    <row r="106" spans="2:36" x14ac:dyDescent="0.25">
      <c r="C106" s="491"/>
      <c r="D106" s="491"/>
      <c r="E106" s="491"/>
      <c r="F106" s="491"/>
      <c r="G106" s="491"/>
    </row>
    <row r="107" spans="2:36" x14ac:dyDescent="0.25">
      <c r="C107" s="491"/>
      <c r="D107" s="491"/>
      <c r="E107" s="491"/>
      <c r="F107" s="491"/>
      <c r="G107" s="491"/>
    </row>
    <row r="108" spans="2:36" x14ac:dyDescent="0.25">
      <c r="C108" s="491"/>
      <c r="D108" s="491"/>
      <c r="E108" s="491"/>
      <c r="F108" s="491"/>
      <c r="G108" s="491"/>
    </row>
    <row r="109" spans="2:36" x14ac:dyDescent="0.25">
      <c r="C109" s="8"/>
      <c r="D109" s="8"/>
      <c r="E109" s="8"/>
      <c r="F109" s="8"/>
      <c r="G109" s="8"/>
    </row>
    <row r="110" spans="2:36" x14ac:dyDescent="0.25">
      <c r="C110" s="8"/>
      <c r="D110" s="8"/>
      <c r="E110" s="8"/>
      <c r="F110" s="8"/>
      <c r="G110" s="8"/>
    </row>
    <row r="111" spans="2:36" x14ac:dyDescent="0.25">
      <c r="B111" s="2" t="s">
        <v>25</v>
      </c>
      <c r="C111" s="491" t="s">
        <v>1846</v>
      </c>
      <c r="D111" s="491"/>
      <c r="E111" s="491"/>
      <c r="F111" s="491"/>
      <c r="G111" s="491"/>
      <c r="AF111"/>
      <c r="AG111"/>
      <c r="AH111"/>
      <c r="AI111"/>
      <c r="AJ111"/>
    </row>
    <row r="112" spans="2:36" ht="15" customHeight="1" x14ac:dyDescent="0.25">
      <c r="C112" s="491"/>
      <c r="D112" s="491"/>
      <c r="E112" s="491"/>
      <c r="F112" s="491"/>
      <c r="G112" s="491"/>
      <c r="AF112"/>
      <c r="AG112"/>
      <c r="AH112"/>
      <c r="AI112"/>
      <c r="AJ112"/>
    </row>
    <row r="113" spans="2:36" x14ac:dyDescent="0.25">
      <c r="C113" s="491"/>
      <c r="D113" s="491"/>
      <c r="E113" s="491"/>
      <c r="F113" s="491"/>
      <c r="G113" s="491"/>
      <c r="AF113"/>
      <c r="AG113"/>
      <c r="AH113"/>
      <c r="AI113"/>
      <c r="AJ113"/>
    </row>
    <row r="114" spans="2:36" x14ac:dyDescent="0.25">
      <c r="C114" s="491"/>
      <c r="D114" s="491"/>
      <c r="E114" s="491"/>
      <c r="F114" s="491"/>
      <c r="G114" s="491"/>
    </row>
    <row r="115" spans="2:36" x14ac:dyDescent="0.25">
      <c r="C115" s="491"/>
      <c r="D115" s="491"/>
      <c r="E115" s="491"/>
      <c r="F115" s="491"/>
      <c r="G115" s="491"/>
    </row>
    <row r="116" spans="2:36" x14ac:dyDescent="0.25">
      <c r="C116" s="491"/>
      <c r="D116" s="491"/>
      <c r="E116" s="491"/>
      <c r="F116" s="491"/>
      <c r="G116" s="491"/>
    </row>
    <row r="117" spans="2:36" x14ac:dyDescent="0.25">
      <c r="C117" s="491"/>
      <c r="D117" s="491"/>
      <c r="E117" s="491"/>
      <c r="F117" s="491"/>
      <c r="G117" s="491"/>
    </row>
    <row r="118" spans="2:36" x14ac:dyDescent="0.25">
      <c r="C118" s="491"/>
      <c r="D118" s="491"/>
      <c r="E118" s="491"/>
      <c r="F118" s="491"/>
      <c r="G118" s="491"/>
    </row>
    <row r="119" spans="2:36" x14ac:dyDescent="0.25">
      <c r="C119" s="491"/>
      <c r="D119" s="491"/>
      <c r="E119" s="491"/>
      <c r="F119" s="491"/>
      <c r="G119" s="491"/>
    </row>
    <row r="120" spans="2:36" x14ac:dyDescent="0.25">
      <c r="C120" s="491"/>
      <c r="D120" s="491"/>
      <c r="E120" s="491"/>
      <c r="F120" s="491"/>
      <c r="G120" s="491"/>
    </row>
    <row r="121" spans="2:36" x14ac:dyDescent="0.25">
      <c r="C121" s="491"/>
      <c r="D121" s="491"/>
      <c r="E121" s="491"/>
      <c r="F121" s="491"/>
      <c r="G121" s="491"/>
    </row>
    <row r="122" spans="2:36" x14ac:dyDescent="0.25">
      <c r="C122" s="491"/>
      <c r="D122" s="491"/>
      <c r="E122" s="491"/>
      <c r="F122" s="491"/>
      <c r="G122" s="491"/>
    </row>
    <row r="123" spans="2:36" x14ac:dyDescent="0.25">
      <c r="C123" s="491"/>
      <c r="D123" s="491"/>
      <c r="E123" s="491"/>
      <c r="F123" s="491"/>
      <c r="G123" s="491"/>
    </row>
    <row r="124" spans="2:36" x14ac:dyDescent="0.25">
      <c r="C124" s="491"/>
      <c r="D124" s="491"/>
      <c r="E124" s="491"/>
      <c r="F124" s="491"/>
      <c r="G124" s="491"/>
    </row>
    <row r="125" spans="2:36" x14ac:dyDescent="0.25">
      <c r="C125" s="491"/>
      <c r="D125" s="491"/>
      <c r="E125" s="491"/>
      <c r="F125" s="491"/>
      <c r="G125" s="491"/>
    </row>
    <row r="126" spans="2:36" x14ac:dyDescent="0.25">
      <c r="C126" s="8"/>
      <c r="D126" s="8"/>
      <c r="E126" s="8"/>
      <c r="F126" s="8"/>
      <c r="G126" s="8"/>
    </row>
    <row r="128" spans="2:36" x14ac:dyDescent="0.25">
      <c r="B128" s="2" t="s">
        <v>26</v>
      </c>
      <c r="C128" s="491" t="s">
        <v>1847</v>
      </c>
      <c r="D128" s="491"/>
      <c r="E128" s="491"/>
      <c r="F128" s="491"/>
      <c r="G128" s="491"/>
    </row>
    <row r="129" spans="3:7" x14ac:dyDescent="0.25">
      <c r="C129" s="491"/>
      <c r="D129" s="491"/>
      <c r="E129" s="491"/>
      <c r="F129" s="491"/>
      <c r="G129" s="491"/>
    </row>
    <row r="130" spans="3:7" x14ac:dyDescent="0.25">
      <c r="C130" s="491"/>
      <c r="D130" s="491"/>
      <c r="E130" s="491"/>
      <c r="F130" s="491"/>
      <c r="G130" s="491"/>
    </row>
    <row r="131" spans="3:7" x14ac:dyDescent="0.25">
      <c r="C131" s="491"/>
      <c r="D131" s="491"/>
      <c r="E131" s="491"/>
      <c r="F131" s="491"/>
      <c r="G131" s="491"/>
    </row>
    <row r="132" spans="3:7" x14ac:dyDescent="0.25">
      <c r="C132" s="491"/>
      <c r="D132" s="491"/>
      <c r="E132" s="491"/>
      <c r="F132" s="491"/>
      <c r="G132" s="491"/>
    </row>
    <row r="133" spans="3:7" x14ac:dyDescent="0.25">
      <c r="C133" s="491"/>
      <c r="D133" s="491"/>
      <c r="E133" s="491"/>
      <c r="F133" s="491"/>
      <c r="G133" s="491"/>
    </row>
    <row r="134" spans="3:7" x14ac:dyDescent="0.25">
      <c r="C134" s="491"/>
      <c r="D134" s="491"/>
      <c r="E134" s="491"/>
      <c r="F134" s="491"/>
      <c r="G134" s="491"/>
    </row>
    <row r="135" spans="3:7" x14ac:dyDescent="0.25">
      <c r="C135" s="491"/>
      <c r="D135" s="491"/>
      <c r="E135" s="491"/>
      <c r="F135" s="491"/>
      <c r="G135" s="491"/>
    </row>
    <row r="136" spans="3:7" x14ac:dyDescent="0.25">
      <c r="C136" s="491"/>
      <c r="D136" s="491"/>
      <c r="E136" s="491"/>
      <c r="F136" s="491"/>
      <c r="G136" s="491"/>
    </row>
    <row r="137" spans="3:7" x14ac:dyDescent="0.25">
      <c r="C137" s="491"/>
      <c r="D137" s="491"/>
      <c r="E137" s="491"/>
      <c r="F137" s="491"/>
      <c r="G137" s="491"/>
    </row>
    <row r="138" spans="3:7" x14ac:dyDescent="0.25">
      <c r="C138" s="491"/>
      <c r="D138" s="491"/>
      <c r="E138" s="491"/>
      <c r="F138" s="491"/>
      <c r="G138" s="491"/>
    </row>
    <row r="139" spans="3:7" x14ac:dyDescent="0.25">
      <c r="C139" s="491"/>
      <c r="D139" s="491"/>
      <c r="E139" s="491"/>
      <c r="F139" s="491"/>
      <c r="G139" s="491"/>
    </row>
    <row r="140" spans="3:7" x14ac:dyDescent="0.25">
      <c r="C140" s="491"/>
      <c r="D140" s="491"/>
      <c r="E140" s="491"/>
      <c r="F140" s="491"/>
      <c r="G140" s="491"/>
    </row>
    <row r="141" spans="3:7" x14ac:dyDescent="0.25">
      <c r="C141" s="491"/>
      <c r="D141" s="491"/>
      <c r="E141" s="491"/>
      <c r="F141" s="491"/>
      <c r="G141" s="491"/>
    </row>
    <row r="142" spans="3:7" x14ac:dyDescent="0.25">
      <c r="C142" s="491"/>
      <c r="D142" s="491"/>
      <c r="E142" s="491"/>
      <c r="F142" s="491"/>
      <c r="G142" s="491"/>
    </row>
    <row r="146" spans="2:7" ht="15" customHeight="1" x14ac:dyDescent="0.25">
      <c r="B146" s="2" t="s">
        <v>47</v>
      </c>
      <c r="C146" s="491" t="s">
        <v>1848</v>
      </c>
      <c r="D146" s="491"/>
      <c r="E146" s="491"/>
      <c r="F146" s="491"/>
      <c r="G146" s="491"/>
    </row>
    <row r="147" spans="2:7" x14ac:dyDescent="0.25">
      <c r="C147" s="491"/>
      <c r="D147" s="491"/>
      <c r="E147" s="491"/>
      <c r="F147" s="491"/>
      <c r="G147" s="491"/>
    </row>
    <row r="148" spans="2:7" x14ac:dyDescent="0.25">
      <c r="C148" s="491"/>
      <c r="D148" s="491"/>
      <c r="E148" s="491"/>
      <c r="F148" s="491"/>
      <c r="G148" s="491"/>
    </row>
    <row r="149" spans="2:7" x14ac:dyDescent="0.25">
      <c r="C149" s="8"/>
      <c r="D149" s="8"/>
      <c r="E149" s="8"/>
      <c r="F149" s="8"/>
      <c r="G149" s="8"/>
    </row>
    <row r="150" spans="2:7" x14ac:dyDescent="0.25">
      <c r="C150" s="8"/>
      <c r="D150" s="8"/>
      <c r="E150" s="8"/>
      <c r="F150" s="8"/>
      <c r="G150" s="8"/>
    </row>
    <row r="151" spans="2:7" x14ac:dyDescent="0.25">
      <c r="C151" s="8"/>
      <c r="D151" s="8"/>
      <c r="E151" s="8"/>
      <c r="F151" s="8"/>
      <c r="G151" s="8"/>
    </row>
    <row r="152" spans="2:7" x14ac:dyDescent="0.25">
      <c r="C152" s="8"/>
      <c r="D152" s="8"/>
      <c r="E152" s="8"/>
      <c r="F152" s="8"/>
      <c r="G152" s="8"/>
    </row>
    <row r="153" spans="2:7" x14ac:dyDescent="0.25">
      <c r="C153" s="8"/>
      <c r="D153" s="8"/>
      <c r="E153" s="8"/>
      <c r="F153" s="8"/>
      <c r="G153" s="8"/>
    </row>
    <row r="154" spans="2:7" x14ac:dyDescent="0.25">
      <c r="C154" s="8"/>
      <c r="D154" s="8"/>
      <c r="E154" s="8"/>
      <c r="F154" s="8"/>
      <c r="G154" s="8"/>
    </row>
    <row r="155" spans="2:7" x14ac:dyDescent="0.25">
      <c r="C155" s="8"/>
      <c r="D155" s="8"/>
      <c r="E155" s="8"/>
      <c r="F155" s="8"/>
      <c r="G155" s="8"/>
    </row>
    <row r="156" spans="2:7" x14ac:dyDescent="0.25">
      <c r="C156" s="8"/>
      <c r="D156" s="8"/>
      <c r="E156" s="8"/>
      <c r="F156" s="8"/>
      <c r="G156" s="8"/>
    </row>
    <row r="157" spans="2:7" x14ac:dyDescent="0.25">
      <c r="C157" s="8"/>
      <c r="D157" s="8"/>
      <c r="E157" s="8"/>
      <c r="F157" s="8"/>
      <c r="G157" s="8"/>
    </row>
    <row r="158" spans="2:7" x14ac:dyDescent="0.25">
      <c r="C158" s="8"/>
      <c r="D158" s="8"/>
      <c r="E158" s="8"/>
      <c r="F158" s="8"/>
      <c r="G158" s="8"/>
    </row>
    <row r="159" spans="2:7" x14ac:dyDescent="0.25">
      <c r="C159" s="8"/>
      <c r="D159" s="8"/>
      <c r="E159" s="8"/>
      <c r="F159" s="8"/>
      <c r="G159" s="8"/>
    </row>
    <row r="160" spans="2:7" x14ac:dyDescent="0.25">
      <c r="C160" s="8"/>
      <c r="D160" s="8"/>
      <c r="E160" s="8"/>
      <c r="F160" s="8"/>
      <c r="G160" s="8"/>
    </row>
  </sheetData>
  <mergeCells count="7">
    <mergeCell ref="C146:G148"/>
    <mergeCell ref="C80:G81"/>
    <mergeCell ref="C96:G101"/>
    <mergeCell ref="C111:G125"/>
    <mergeCell ref="C128:G142"/>
    <mergeCell ref="C105:G108"/>
    <mergeCell ref="C85:G93"/>
  </mergeCells>
  <hyperlinks>
    <hyperlink ref="I42" r:id="rId1" display="https://www.google.com/maps/dir/Martin/44.1004831,-103.1511949/@43.7191291,-102.8155838,8.46z/data=!4m14!4m13!1m10!1m1!1s0x87794abc0c0812d7:0x8eb303f6ca1592b2!2m2!1d-101.7326485!2d43.1724984!3m4!1m2!1d-101.7214258!2d43.83618!3s0x877e6087b1915903:0x21236d967e170603!1m0!3e0" xr:uid="{F5E01F6C-F528-484B-95A8-670E4B54C499}"/>
    <hyperlink ref="I31" r:id="rId2" display="https://www.google.com/maps/dir/Martin/44.1005942,-103.1511978/@43.6323132,-103.0267648,9.25z/data=!4m14!4m13!1m10!1m1!1s0x87794abc0c0812d7:0x8eb303f6ca1592b2!2m2!1d-101.7326485!2d43.1724984!3m4!1m2!1d-103.3064099!2d43.2554802!3s0x877cb96214814895:0xd2a3ef8367b9a1fc!1m0!3e0 " xr:uid="{2FD0DE23-DF19-4199-A215-F900B17E9F5E}"/>
    <hyperlink ref="I43" r:id="rId3" xr:uid="{814EA892-12B6-4A24-BB3B-F7B8EEE61075}"/>
    <hyperlink ref="I32" r:id="rId4" xr:uid="{1DF694E5-0965-4F6B-AD22-AD3077245D85}"/>
    <hyperlink ref="I44" r:id="rId5" xr:uid="{29D8FD31-1B2E-4B27-A6E4-2F2D4F402380}"/>
    <hyperlink ref="I33" r:id="rId6" display="https://www.google.com/maps/dir/43.2155729,-101.5138634/43.8374532,-101.6612325/@43.6406755,-101.7111925,9.25z/data=!4m14!4m13!1m10!3m4!1m2!1d-100.714686!2d43.3710288!3s0x877f53fe4b77fa37:0x7458f2402cd3c565!3m4!1m2!1d-100.739992!2d43.6412993!3s0x877f66efae26cb2b:0xc9f1965c4daf7dc1!1m0!3e0 " xr:uid="{FD0275F0-BF89-4DD9-A90C-90A6FB53A415}"/>
    <hyperlink ref="I45" r:id="rId7" xr:uid="{0C4C27CA-D18D-4349-815E-11CA3D0C9E6F}"/>
    <hyperlink ref="I34" r:id="rId8" xr:uid="{FCE1FD09-C5A2-4E7B-80A3-ABE32289EAE6}"/>
    <hyperlink ref="I46" r:id="rId9" xr:uid="{410AF0D8-BE7E-47CB-85B1-8C8B2A6577B7}"/>
    <hyperlink ref="I35" r:id="rId10" xr:uid="{D514D19C-D473-40F8-89C5-AE0204146DE0}"/>
    <hyperlink ref="I47" r:id="rId11" xr:uid="{74C7DB3A-0494-4EE0-B996-73F0957FE7DE}"/>
    <hyperlink ref="I36" r:id="rId12" xr:uid="{B137C39C-50CD-471E-AD29-7EBB1E574CD7}"/>
    <hyperlink ref="D102" r:id="rId13" xr:uid="{A7FC1299-7E15-43FA-9E2E-911BB21EE5B5}"/>
  </hyperlinks>
  <pageMargins left="0.7" right="0.7" top="0.75" bottom="0.75" header="0.3" footer="0.3"/>
  <pageSetup scale="28" orientation="portrait" r:id="rId14"/>
  <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9332-E22D-4031-BE51-DB2F02526F31}">
  <sheetPr>
    <tabColor theme="0" tint="-0.499984740745262"/>
    <pageSetUpPr fitToPage="1"/>
  </sheetPr>
  <dimension ref="A1"/>
  <sheetViews>
    <sheetView view="pageBreakPreview" zoomScale="85" zoomScaleNormal="40" zoomScaleSheetLayoutView="85" workbookViewId="0">
      <selection activeCell="A4" sqref="A4"/>
    </sheetView>
  </sheetViews>
  <sheetFormatPr defaultRowHeight="15" x14ac:dyDescent="0.25"/>
  <sheetData/>
  <pageMargins left="0.7" right="0.7" top="0.75" bottom="0.75" header="0.3" footer="0.3"/>
  <pageSetup scale="1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76051-DA4C-4499-AC93-BBA9B8C74320}">
  <sheetPr>
    <tabColor rgb="FF00B050"/>
    <pageSetUpPr fitToPage="1"/>
  </sheetPr>
  <dimension ref="B1:AI77"/>
  <sheetViews>
    <sheetView view="pageBreakPreview" zoomScale="55" zoomScaleNormal="70" zoomScaleSheetLayoutView="55" zoomScalePageLayoutView="55" workbookViewId="0">
      <selection activeCell="C47" sqref="C47:H53"/>
    </sheetView>
  </sheetViews>
  <sheetFormatPr defaultRowHeight="15" x14ac:dyDescent="0.25"/>
  <cols>
    <col min="2" max="2" width="3.7109375" customWidth="1"/>
    <col min="3" max="9" width="20.7109375" customWidth="1"/>
    <col min="10" max="10" width="5.7109375" customWidth="1"/>
    <col min="11" max="11" width="3" customWidth="1"/>
    <col min="12" max="15" width="39.5703125" customWidth="1"/>
    <col min="16" max="17" width="10.7109375" customWidth="1"/>
    <col min="18" max="18" width="6.28515625" bestFit="1" customWidth="1"/>
    <col min="19" max="19" width="10.5703125" bestFit="1" customWidth="1"/>
    <col min="20" max="20" width="12.140625" bestFit="1" customWidth="1"/>
    <col min="21" max="21" width="12.140625" customWidth="1"/>
    <col min="22" max="22" width="15.28515625" bestFit="1" customWidth="1"/>
    <col min="23" max="23" width="10.5703125" bestFit="1" customWidth="1"/>
    <col min="24" max="24" width="12.140625" bestFit="1" customWidth="1"/>
    <col min="25" max="26" width="15.28515625" bestFit="1" customWidth="1"/>
    <col min="27" max="27" width="14.42578125" bestFit="1" customWidth="1"/>
    <col min="28" max="28" width="16.7109375" bestFit="1" customWidth="1"/>
    <col min="29" max="29" width="15.85546875" bestFit="1" customWidth="1"/>
    <col min="30" max="30" width="15.42578125" bestFit="1" customWidth="1"/>
    <col min="31" max="31" width="23.28515625" customWidth="1"/>
    <col min="32" max="32" width="23" customWidth="1"/>
    <col min="33" max="35" width="23.28515625" customWidth="1"/>
    <col min="36" max="36" width="29.28515625" bestFit="1" customWidth="1"/>
    <col min="37" max="37" width="23.28515625" customWidth="1"/>
    <col min="38" max="39" width="29.28515625" bestFit="1" customWidth="1"/>
    <col min="40" max="42" width="10.7109375" customWidth="1"/>
  </cols>
  <sheetData>
    <row r="1" spans="3:30" ht="14.25" customHeight="1" x14ac:dyDescent="0.25">
      <c r="C1" s="55"/>
      <c r="D1" s="55"/>
      <c r="E1" s="55"/>
      <c r="F1" s="55"/>
      <c r="G1" s="55"/>
      <c r="H1" s="55"/>
      <c r="I1" s="55"/>
    </row>
    <row r="2" spans="3:30" x14ac:dyDescent="0.25">
      <c r="C2" s="1" t="s">
        <v>1923</v>
      </c>
      <c r="D2" s="1"/>
    </row>
    <row r="3" spans="3:30" ht="15.75" thickBot="1" x14ac:dyDescent="0.3">
      <c r="L3" s="15"/>
    </row>
    <row r="4" spans="3:30" ht="35.1" customHeight="1" x14ac:dyDescent="0.25">
      <c r="C4" s="503" t="s">
        <v>0</v>
      </c>
      <c r="D4" s="505" t="s">
        <v>57</v>
      </c>
      <c r="E4" s="507" t="s">
        <v>49</v>
      </c>
      <c r="F4" s="505" t="s">
        <v>58</v>
      </c>
      <c r="G4" s="507" t="s">
        <v>50</v>
      </c>
      <c r="H4" s="498" t="s">
        <v>29</v>
      </c>
      <c r="I4" s="495" t="s">
        <v>1</v>
      </c>
      <c r="L4" s="64"/>
    </row>
    <row r="5" spans="3:30" ht="43.5" customHeight="1" thickBot="1" x14ac:dyDescent="0.3">
      <c r="C5" s="504"/>
      <c r="D5" s="506"/>
      <c r="E5" s="508"/>
      <c r="F5" s="506"/>
      <c r="G5" s="508"/>
      <c r="H5" s="499"/>
      <c r="I5" s="496"/>
      <c r="L5" s="497" t="s">
        <v>56</v>
      </c>
      <c r="M5" s="497"/>
      <c r="N5" s="34"/>
      <c r="R5" s="1" t="s">
        <v>322</v>
      </c>
      <c r="S5" s="1"/>
    </row>
    <row r="6" spans="3:30" ht="15" customHeight="1" thickBot="1" x14ac:dyDescent="0.3">
      <c r="C6" s="210">
        <f>Assumptions!$D$9</f>
        <v>2026</v>
      </c>
      <c r="D6" s="211">
        <f>IFERROR(_xlfn.XLOOKUP($C6,$R$8:$R$43,$U$8:$U$43,0,0,1),0)</f>
        <v>0</v>
      </c>
      <c r="E6" s="212">
        <f t="shared" ref="E6:E41" si="0">IFERROR(_xlfn.XLOOKUP($C6,$R$8:$R$43,$V$8:$V$43,0,0,1),0)</f>
        <v>0</v>
      </c>
      <c r="F6" s="211">
        <f>IFERROR(_xlfn.XLOOKUP($C6,$R$8:$R$43,$AC$8:$AC$43,0,0,1),0)</f>
        <v>0</v>
      </c>
      <c r="G6" s="212">
        <f>IFERROR(_xlfn.XLOOKUP($C6,$R$8:$R$43,$Z$8:$Z$43,0,0,1),0)</f>
        <v>0</v>
      </c>
      <c r="H6" s="213">
        <f>E6-G6</f>
        <v>0</v>
      </c>
      <c r="I6" s="214">
        <f>H6*(1+0.07)^-(C6-Assumptions!$D$7)</f>
        <v>0</v>
      </c>
      <c r="L6" s="28" t="s">
        <v>54</v>
      </c>
      <c r="M6" s="23">
        <f>Assumptions!$D$22</f>
        <v>18.8</v>
      </c>
      <c r="S6" s="500" t="s">
        <v>35</v>
      </c>
      <c r="T6" s="501"/>
      <c r="U6" s="501"/>
      <c r="V6" s="502"/>
      <c r="W6" s="500" t="s">
        <v>13</v>
      </c>
      <c r="X6" s="501"/>
      <c r="Y6" s="501"/>
      <c r="Z6" s="502"/>
      <c r="AA6" s="500" t="s">
        <v>285</v>
      </c>
      <c r="AB6" s="501"/>
      <c r="AC6" s="501"/>
      <c r="AD6" s="502"/>
    </row>
    <row r="7" spans="3:30" ht="15.75" thickBot="1" x14ac:dyDescent="0.3">
      <c r="C7" s="87">
        <f>C6+1</f>
        <v>2027</v>
      </c>
      <c r="D7" s="215">
        <f t="shared" ref="D7:D41" si="1">IFERROR(_xlfn.XLOOKUP($C7,$R$8:$R$43,$U$8:$U$43,0,0,1),0)</f>
        <v>0</v>
      </c>
      <c r="E7" s="212">
        <f t="shared" si="0"/>
        <v>0</v>
      </c>
      <c r="F7" s="215">
        <f t="shared" ref="F7:F41" si="2">IFERROR(_xlfn.XLOOKUP($C7,$R$8:$R$43,$AC$8:$AC$43,0,0,1),0)</f>
        <v>0</v>
      </c>
      <c r="G7" s="216">
        <f t="shared" ref="G7:G41" si="3">IFERROR(_xlfn.XLOOKUP($C7,$R$8:$R$43,$Z$8:$Z$43,0,0,1),0)</f>
        <v>0</v>
      </c>
      <c r="H7" s="217">
        <f t="shared" ref="H7:H41" si="4">E7-G7</f>
        <v>0</v>
      </c>
      <c r="I7" s="218">
        <f>H7*(1+0.07)^-(C7-Assumptions!$D$7)</f>
        <v>0</v>
      </c>
      <c r="L7" s="28" t="s">
        <v>51</v>
      </c>
      <c r="M7" s="23">
        <f>Assumptions!D$23</f>
        <v>34</v>
      </c>
      <c r="R7" s="81" t="s">
        <v>32</v>
      </c>
      <c r="S7" s="82" t="s">
        <v>317</v>
      </c>
      <c r="T7" s="99" t="s">
        <v>318</v>
      </c>
      <c r="U7" s="106" t="s">
        <v>1922</v>
      </c>
      <c r="V7" s="83" t="s">
        <v>321</v>
      </c>
      <c r="W7" s="82" t="s">
        <v>317</v>
      </c>
      <c r="X7" s="99" t="s">
        <v>318</v>
      </c>
      <c r="Y7" s="83" t="s">
        <v>321</v>
      </c>
      <c r="Z7" s="83" t="s">
        <v>321</v>
      </c>
      <c r="AA7" s="82" t="s">
        <v>319</v>
      </c>
      <c r="AB7" s="99" t="s">
        <v>320</v>
      </c>
      <c r="AC7" s="106" t="s">
        <v>328</v>
      </c>
      <c r="AD7" s="83" t="s">
        <v>323</v>
      </c>
    </row>
    <row r="8" spans="3:30" x14ac:dyDescent="0.25">
      <c r="C8" s="87">
        <f t="shared" ref="C8:C41" si="5">C7+1</f>
        <v>2028</v>
      </c>
      <c r="D8" s="215">
        <f t="shared" si="1"/>
        <v>0</v>
      </c>
      <c r="E8" s="212">
        <f t="shared" si="0"/>
        <v>0</v>
      </c>
      <c r="F8" s="215">
        <f t="shared" si="2"/>
        <v>0</v>
      </c>
      <c r="G8" s="216">
        <f t="shared" si="3"/>
        <v>0</v>
      </c>
      <c r="H8" s="217">
        <f t="shared" si="4"/>
        <v>0</v>
      </c>
      <c r="I8" s="218">
        <f>H8*(1+0.07)^-(C8-Assumptions!$D$7)</f>
        <v>0</v>
      </c>
      <c r="K8" s="16"/>
      <c r="R8" s="210">
        <v>2025</v>
      </c>
      <c r="S8" s="84">
        <f>IF(R8&gt;=(Assumptions!$D$34+1),IF(R8&lt;=Assumptions!$D$10,IF(R8&gt;=Assumptions!$D$34,TREND($M$16:$M$17,$L$16:$L$17,R8)),0),0)</f>
        <v>0</v>
      </c>
      <c r="T8" s="101">
        <f>IF(R8&gt;=(Assumptions!$D$34+1),IF(R8&lt;=Assumptions!$D$10,IF(R8&gt;=Assumptions!$D$34,TREND($M$22:$M$23,$L$22:$L$23,R8)),0),0)</f>
        <v>0</v>
      </c>
      <c r="U8" s="107">
        <f>SUM(S8:T8)</f>
        <v>0</v>
      </c>
      <c r="V8" s="103">
        <f>($M$6*$M$10*S8)+($M$7*$M$11*T8)</f>
        <v>0</v>
      </c>
      <c r="W8" s="84">
        <f>IF(R8&gt;=(Assumptions!$D$34+1),IF(R8&lt;=Assumptions!$D$10,IF(R8&gt;=Assumptions!$D$34,TREND($O$16:$O$17,$N$16:$N$17,R8)),0),0)</f>
        <v>0</v>
      </c>
      <c r="X8" s="101">
        <f>IF(R8&gt;=(Assumptions!$D$34+1),IF(R8&lt;=Assumptions!$D$10,IF(R8&gt;=Assumptions!$D$34,TREND($O$22:$O$23,$N$22:$N$23,R8),),0),0)</f>
        <v>0</v>
      </c>
      <c r="Y8" s="107">
        <f>SUM(W8:X8)</f>
        <v>0</v>
      </c>
      <c r="Z8" s="103">
        <f>($M$6*$M$10*W8)+($M$7*$M$11*X8)</f>
        <v>0</v>
      </c>
      <c r="AA8" s="96">
        <f>S8-W8</f>
        <v>0</v>
      </c>
      <c r="AB8" s="101">
        <f>T8-X8</f>
        <v>0</v>
      </c>
      <c r="AC8" s="107">
        <f>SUM(AA8:AB8)</f>
        <v>0</v>
      </c>
      <c r="AD8" s="103">
        <f>V8-Z8</f>
        <v>0</v>
      </c>
    </row>
    <row r="9" spans="3:30" ht="15" customHeight="1" x14ac:dyDescent="0.25">
      <c r="C9" s="87">
        <f t="shared" si="5"/>
        <v>2029</v>
      </c>
      <c r="D9" s="215">
        <f t="shared" si="1"/>
        <v>0</v>
      </c>
      <c r="E9" s="212">
        <f t="shared" si="0"/>
        <v>0</v>
      </c>
      <c r="F9" s="215">
        <f t="shared" si="2"/>
        <v>0</v>
      </c>
      <c r="G9" s="216">
        <f t="shared" si="3"/>
        <v>0</v>
      </c>
      <c r="H9" s="217">
        <f t="shared" si="4"/>
        <v>0</v>
      </c>
      <c r="I9" s="218">
        <f>H9*(1+0.07)^-(C9-Assumptions!$D$7)</f>
        <v>0</v>
      </c>
      <c r="L9" s="19" t="s">
        <v>344</v>
      </c>
      <c r="M9" s="19"/>
      <c r="R9" s="87">
        <v>2026</v>
      </c>
      <c r="S9" s="77">
        <f>IF(R9&gt;=(Assumptions!$D$34+1),IF(R9&lt;=Assumptions!$D$10,IF(R9&gt;=Assumptions!$D$34,TREND($M$16:$M$17,$L$16:$L$17,R9)),0),0)</f>
        <v>0</v>
      </c>
      <c r="T9" s="100">
        <f>IF(R9&gt;=(Assumptions!$D$34+1),IF(R9&lt;=Assumptions!$D$10,IF(R9&gt;=Assumptions!$D$34,TREND($M$22:$M$23,$L$22:$L$23,R9)),0),0)</f>
        <v>0</v>
      </c>
      <c r="U9" s="108">
        <f t="shared" ref="U9:U43" si="6">SUM(S9:T9)</f>
        <v>0</v>
      </c>
      <c r="V9" s="104">
        <f t="shared" ref="V9:V43" si="7">($M$6*$M$10*S9)+($M$7*$M$11*T9)</f>
        <v>0</v>
      </c>
      <c r="W9" s="77">
        <f>IF(R9&gt;=(Assumptions!$D$34+1),IF(R9&lt;=Assumptions!$D$10,IF(R9&gt;=Assumptions!$D$34,TREND($O$16:$O$17,$N$16:$N$17,R9)),0),0)</f>
        <v>0</v>
      </c>
      <c r="X9" s="100">
        <f>IF(R9&gt;=(Assumptions!$D$34+1),IF(R9&lt;=Assumptions!$D$10,IF(R9&gt;=Assumptions!$D$34,TREND($O$22:$O$23,$N$22:$N$23,R9),),0),0)</f>
        <v>0</v>
      </c>
      <c r="Y9" s="108">
        <f t="shared" ref="Y9:Y43" si="8">SUM(W9:X9)</f>
        <v>0</v>
      </c>
      <c r="Z9" s="104">
        <f t="shared" ref="Z9:Z43" si="9">($M$6*$M$10*W9)+($M$7*$M$11*X9)</f>
        <v>0</v>
      </c>
      <c r="AA9" s="97">
        <f t="shared" ref="AA9:AA43" si="10">S9-W9</f>
        <v>0</v>
      </c>
      <c r="AB9" s="100">
        <f t="shared" ref="AB9:AB43" si="11">T9-X9</f>
        <v>0</v>
      </c>
      <c r="AC9" s="108">
        <f t="shared" ref="AC9:AC43" si="12">SUM(AA9:AB9)</f>
        <v>0</v>
      </c>
      <c r="AD9" s="104">
        <f t="shared" ref="AD9:AD43" si="13">V9-Z9</f>
        <v>0</v>
      </c>
    </row>
    <row r="10" spans="3:30" x14ac:dyDescent="0.25">
      <c r="C10" s="87">
        <f t="shared" si="5"/>
        <v>2030</v>
      </c>
      <c r="D10" s="215">
        <f t="shared" si="1"/>
        <v>0</v>
      </c>
      <c r="E10" s="212">
        <f t="shared" si="0"/>
        <v>0</v>
      </c>
      <c r="F10" s="215">
        <f t="shared" si="2"/>
        <v>0</v>
      </c>
      <c r="G10" s="216">
        <f t="shared" si="3"/>
        <v>0</v>
      </c>
      <c r="H10" s="217">
        <f t="shared" si="4"/>
        <v>0</v>
      </c>
      <c r="I10" s="218">
        <f>H10*(1+0.07)^-(C10-Assumptions!$D$7)</f>
        <v>0</v>
      </c>
      <c r="L10" s="28" t="s">
        <v>55</v>
      </c>
      <c r="M10" s="22">
        <f>Assumptions!$D$17</f>
        <v>1.67</v>
      </c>
      <c r="R10" s="87">
        <v>2027</v>
      </c>
      <c r="S10" s="77">
        <f>IF(R10&gt;=(Assumptions!$D$34+1),IF(R10&lt;=Assumptions!$D$10,IF(R10&gt;=Assumptions!$D$34,TREND($M$16:$M$17,$L$16:$L$17,R10)),0),0)</f>
        <v>0</v>
      </c>
      <c r="T10" s="100">
        <f>IF(R10&gt;=(Assumptions!$D$34+1),IF(R10&lt;=Assumptions!$D$10,IF(R10&gt;=Assumptions!$D$34,TREND($M$22:$M$23,$L$22:$L$23,R10)),0),0)</f>
        <v>0</v>
      </c>
      <c r="U10" s="108">
        <f t="shared" si="6"/>
        <v>0</v>
      </c>
      <c r="V10" s="104">
        <f t="shared" si="7"/>
        <v>0</v>
      </c>
      <c r="W10" s="77">
        <f>IF(R10&gt;=(Assumptions!$D$34+1),IF(R10&lt;=Assumptions!$D$10,IF(R10&gt;=Assumptions!$D$34,TREND($O$16:$O$17,$N$16:$N$17,R10)),0),0)</f>
        <v>0</v>
      </c>
      <c r="X10" s="100">
        <f>IF(R10&gt;=(Assumptions!$D$34+1),IF(R10&lt;=Assumptions!$D$10,IF(R10&gt;=Assumptions!$D$34,TREND($O$22:$O$23,$N$22:$N$23,R10),),0),0)</f>
        <v>0</v>
      </c>
      <c r="Y10" s="108">
        <f t="shared" si="8"/>
        <v>0</v>
      </c>
      <c r="Z10" s="104">
        <f t="shared" si="9"/>
        <v>0</v>
      </c>
      <c r="AA10" s="97">
        <f t="shared" si="10"/>
        <v>0</v>
      </c>
      <c r="AB10" s="100">
        <f t="shared" si="11"/>
        <v>0</v>
      </c>
      <c r="AC10" s="108">
        <f t="shared" si="12"/>
        <v>0</v>
      </c>
      <c r="AD10" s="104">
        <f t="shared" si="13"/>
        <v>0</v>
      </c>
    </row>
    <row r="11" spans="3:30" x14ac:dyDescent="0.25">
      <c r="C11" s="87">
        <f t="shared" si="5"/>
        <v>2031</v>
      </c>
      <c r="D11" s="215">
        <f t="shared" si="1"/>
        <v>0</v>
      </c>
      <c r="E11" s="212">
        <f t="shared" si="0"/>
        <v>0</v>
      </c>
      <c r="F11" s="215">
        <f t="shared" si="2"/>
        <v>0</v>
      </c>
      <c r="G11" s="216">
        <f t="shared" si="3"/>
        <v>0</v>
      </c>
      <c r="H11" s="217">
        <f t="shared" si="4"/>
        <v>0</v>
      </c>
      <c r="I11" s="218">
        <f>H11*(1+0.07)^-(C11-Assumptions!$D$7)</f>
        <v>0</v>
      </c>
      <c r="L11" s="28" t="s">
        <v>28</v>
      </c>
      <c r="M11" s="22">
        <f>Assumptions!$D$18</f>
        <v>1</v>
      </c>
      <c r="O11" s="35"/>
      <c r="R11" s="87">
        <v>2028</v>
      </c>
      <c r="S11" s="77">
        <f>IF(R11&gt;=(Assumptions!$D$34+1),IF(R11&lt;=Assumptions!$D$10,IF(R11&gt;=Assumptions!$D$34,TREND($M$16:$M$17,$L$16:$L$17,R11)),0),0)</f>
        <v>0</v>
      </c>
      <c r="T11" s="100">
        <f>IF(R11&gt;=(Assumptions!$D$34+1),IF(R11&lt;=Assumptions!$D$10,IF(R11&gt;=Assumptions!$D$34,TREND($M$22:$M$23,$L$22:$L$23,R11)),0),0)</f>
        <v>0</v>
      </c>
      <c r="U11" s="108">
        <f t="shared" si="6"/>
        <v>0</v>
      </c>
      <c r="V11" s="104">
        <f t="shared" si="7"/>
        <v>0</v>
      </c>
      <c r="W11" s="77">
        <f>IF(R11&gt;=(Assumptions!$D$34+1),IF(R11&lt;=Assumptions!$D$10,IF(R11&gt;=Assumptions!$D$34,TREND($O$16:$O$17,$N$16:$N$17,R11)),0),0)</f>
        <v>0</v>
      </c>
      <c r="X11" s="100">
        <f>IF(R11&gt;=(Assumptions!$D$34+1),IF(R11&lt;=Assumptions!$D$10,IF(R11&gt;=Assumptions!$D$34,TREND($O$22:$O$23,$N$22:$N$23,R11),),0),0)</f>
        <v>0</v>
      </c>
      <c r="Y11" s="108">
        <f t="shared" si="8"/>
        <v>0</v>
      </c>
      <c r="Z11" s="104">
        <f t="shared" si="9"/>
        <v>0</v>
      </c>
      <c r="AA11" s="97">
        <f t="shared" si="10"/>
        <v>0</v>
      </c>
      <c r="AB11" s="100">
        <f t="shared" si="11"/>
        <v>0</v>
      </c>
      <c r="AC11" s="108">
        <f t="shared" si="12"/>
        <v>0</v>
      </c>
      <c r="AD11" s="104">
        <f t="shared" si="13"/>
        <v>0</v>
      </c>
    </row>
    <row r="12" spans="3:30" x14ac:dyDescent="0.25">
      <c r="C12" s="87">
        <f t="shared" si="5"/>
        <v>2032</v>
      </c>
      <c r="D12" s="215">
        <f t="shared" si="1"/>
        <v>0</v>
      </c>
      <c r="E12" s="212">
        <f t="shared" si="0"/>
        <v>0</v>
      </c>
      <c r="F12" s="215">
        <f t="shared" si="2"/>
        <v>0</v>
      </c>
      <c r="G12" s="216">
        <f t="shared" si="3"/>
        <v>0</v>
      </c>
      <c r="H12" s="217">
        <f t="shared" si="4"/>
        <v>0</v>
      </c>
      <c r="I12" s="218">
        <f>H12*(1+0.07)^-(C12-Assumptions!$D$7)</f>
        <v>0</v>
      </c>
      <c r="L12" s="114"/>
      <c r="M12" s="114"/>
      <c r="R12" s="87">
        <v>2029</v>
      </c>
      <c r="S12" s="77">
        <f>IF(R12&gt;=(Assumptions!$D$34+1),IF(R12&lt;=Assumptions!$D$10,IF(R12&gt;=Assumptions!$D$34,TREND($M$16:$M$17,$L$16:$L$17,R12)),0),0)</f>
        <v>0</v>
      </c>
      <c r="T12" s="100">
        <f>IF(R12&gt;=(Assumptions!$D$34+1),IF(R12&lt;=Assumptions!$D$10,IF(R12&gt;=Assumptions!$D$34,TREND($M$22:$M$23,$L$22:$L$23,R12)),0),0)</f>
        <v>0</v>
      </c>
      <c r="U12" s="108">
        <f t="shared" si="6"/>
        <v>0</v>
      </c>
      <c r="V12" s="104">
        <f t="shared" si="7"/>
        <v>0</v>
      </c>
      <c r="W12" s="77">
        <f>IF(R12&gt;=(Assumptions!$D$34+1),IF(R12&lt;=Assumptions!$D$10,IF(R12&gt;=Assumptions!$D$34,TREND($O$16:$O$17,$N$16:$N$17,R12)),0),0)</f>
        <v>0</v>
      </c>
      <c r="X12" s="100">
        <f>IF(R12&gt;=(Assumptions!$D$34+1),IF(R12&lt;=Assumptions!$D$10,IF(R12&gt;=Assumptions!$D$34,TREND($O$22:$O$23,$N$22:$N$23,R12),),0),0)</f>
        <v>0</v>
      </c>
      <c r="Y12" s="108">
        <f t="shared" si="8"/>
        <v>0</v>
      </c>
      <c r="Z12" s="104">
        <f t="shared" si="9"/>
        <v>0</v>
      </c>
      <c r="AA12" s="97">
        <f t="shared" si="10"/>
        <v>0</v>
      </c>
      <c r="AB12" s="100">
        <f t="shared" si="11"/>
        <v>0</v>
      </c>
      <c r="AC12" s="108">
        <f t="shared" si="12"/>
        <v>0</v>
      </c>
      <c r="AD12" s="104">
        <f t="shared" si="13"/>
        <v>0</v>
      </c>
    </row>
    <row r="13" spans="3:30" ht="15" customHeight="1" x14ac:dyDescent="0.25">
      <c r="C13" s="87">
        <f t="shared" si="5"/>
        <v>2033</v>
      </c>
      <c r="D13" s="215">
        <f t="shared" si="1"/>
        <v>0</v>
      </c>
      <c r="E13" s="212">
        <f t="shared" si="0"/>
        <v>0</v>
      </c>
      <c r="F13" s="215">
        <f t="shared" si="2"/>
        <v>0</v>
      </c>
      <c r="G13" s="216">
        <f t="shared" si="3"/>
        <v>0</v>
      </c>
      <c r="H13" s="217">
        <f t="shared" si="4"/>
        <v>0</v>
      </c>
      <c r="I13" s="218">
        <f>H13*(1+0.07)^-(C13-Assumptions!$D$7)</f>
        <v>0</v>
      </c>
      <c r="L13" s="38" t="s">
        <v>345</v>
      </c>
      <c r="R13" s="87">
        <v>2030</v>
      </c>
      <c r="S13" s="77">
        <f>IF(R13&gt;=(Assumptions!$D$34+1),IF(R13&lt;=Assumptions!$D$10,IF(R13&gt;=Assumptions!$D$34,TREND($M$16:$M$17,$L$16:$L$17,R13)),0),0)</f>
        <v>0</v>
      </c>
      <c r="T13" s="100">
        <f>IF(R13&gt;=(Assumptions!$D$34+1),IF(R13&lt;=Assumptions!$D$10,IF(R13&gt;=Assumptions!$D$34,TREND($M$22:$M$23,$L$22:$L$23,R13)),0),0)</f>
        <v>0</v>
      </c>
      <c r="U13" s="108">
        <f t="shared" si="6"/>
        <v>0</v>
      </c>
      <c r="V13" s="104">
        <f t="shared" si="7"/>
        <v>0</v>
      </c>
      <c r="W13" s="77">
        <f>IF(R13&gt;=(Assumptions!$D$34+1),IF(R13&lt;=Assumptions!$D$10,IF(R13&gt;=Assumptions!$D$34,TREND($O$16:$O$17,$N$16:$N$17,R13)),0),0)</f>
        <v>0</v>
      </c>
      <c r="X13" s="100">
        <f>IF(R13&gt;=(Assumptions!$D$34+1),IF(R13&lt;=Assumptions!$D$10,IF(R13&gt;=Assumptions!$D$34,TREND($O$22:$O$23,$N$22:$N$23,R13),),0),0)</f>
        <v>0</v>
      </c>
      <c r="Y13" s="108">
        <f t="shared" si="8"/>
        <v>0</v>
      </c>
      <c r="Z13" s="104">
        <f t="shared" si="9"/>
        <v>0</v>
      </c>
      <c r="AA13" s="97">
        <f t="shared" si="10"/>
        <v>0</v>
      </c>
      <c r="AB13" s="100">
        <f t="shared" si="11"/>
        <v>0</v>
      </c>
      <c r="AC13" s="108">
        <f t="shared" si="12"/>
        <v>0</v>
      </c>
      <c r="AD13" s="104">
        <f t="shared" si="13"/>
        <v>0</v>
      </c>
    </row>
    <row r="14" spans="3:30" x14ac:dyDescent="0.25">
      <c r="C14" s="87">
        <f t="shared" si="5"/>
        <v>2034</v>
      </c>
      <c r="D14" s="215">
        <f t="shared" si="1"/>
        <v>0</v>
      </c>
      <c r="E14" s="212">
        <f t="shared" si="0"/>
        <v>0</v>
      </c>
      <c r="F14" s="215">
        <f t="shared" si="2"/>
        <v>0</v>
      </c>
      <c r="G14" s="216">
        <f t="shared" si="3"/>
        <v>0</v>
      </c>
      <c r="H14" s="217">
        <f t="shared" si="4"/>
        <v>0</v>
      </c>
      <c r="I14" s="218">
        <f>H14*(1+0.07)^-(C14-Assumptions!$D$7)</f>
        <v>0</v>
      </c>
      <c r="L14" s="492" t="s">
        <v>52</v>
      </c>
      <c r="M14" s="493"/>
      <c r="N14" s="492" t="s">
        <v>53</v>
      </c>
      <c r="O14" s="493"/>
      <c r="R14" s="87">
        <v>2031</v>
      </c>
      <c r="S14" s="77">
        <f>IF(R14&gt;=(Assumptions!$D$34+1),IF(R14&lt;=Assumptions!$D$10,IF(R14&gt;=Assumptions!$D$34,TREND($M$16:$M$17,$L$16:$L$17,R14)),0),0)</f>
        <v>0</v>
      </c>
      <c r="T14" s="100">
        <f>IF(R14&gt;=(Assumptions!$D$34+1),IF(R14&lt;=Assumptions!$D$10,IF(R14&gt;=Assumptions!$D$34,TREND($M$22:$M$23,$L$22:$L$23,R14)),0),0)</f>
        <v>0</v>
      </c>
      <c r="U14" s="108">
        <f t="shared" si="6"/>
        <v>0</v>
      </c>
      <c r="V14" s="104">
        <f t="shared" si="7"/>
        <v>0</v>
      </c>
      <c r="W14" s="77">
        <f>IF(R14&gt;=(Assumptions!$D$34+1),IF(R14&lt;=Assumptions!$D$10,IF(R14&gt;=Assumptions!$D$34,TREND($O$16:$O$17,$N$16:$N$17,R14)),0),0)</f>
        <v>0</v>
      </c>
      <c r="X14" s="100">
        <f>IF(R14&gt;=(Assumptions!$D$34+1),IF(R14&lt;=Assumptions!$D$10,IF(R14&gt;=Assumptions!$D$34,TREND($O$22:$O$23,$N$22:$N$23,R14),),0),0)</f>
        <v>0</v>
      </c>
      <c r="Y14" s="108">
        <f t="shared" si="8"/>
        <v>0</v>
      </c>
      <c r="Z14" s="104">
        <f t="shared" si="9"/>
        <v>0</v>
      </c>
      <c r="AA14" s="97">
        <f t="shared" si="10"/>
        <v>0</v>
      </c>
      <c r="AB14" s="100">
        <f t="shared" si="11"/>
        <v>0</v>
      </c>
      <c r="AC14" s="108">
        <f t="shared" si="12"/>
        <v>0</v>
      </c>
      <c r="AD14" s="104">
        <f t="shared" si="13"/>
        <v>0</v>
      </c>
    </row>
    <row r="15" spans="3:30" x14ac:dyDescent="0.25">
      <c r="C15" s="87">
        <f t="shared" si="5"/>
        <v>2035</v>
      </c>
      <c r="D15" s="215">
        <f t="shared" si="1"/>
        <v>0</v>
      </c>
      <c r="E15" s="212">
        <f t="shared" si="0"/>
        <v>0</v>
      </c>
      <c r="F15" s="215">
        <f t="shared" si="2"/>
        <v>0</v>
      </c>
      <c r="G15" s="216">
        <f t="shared" si="3"/>
        <v>0</v>
      </c>
      <c r="H15" s="217">
        <f t="shared" si="4"/>
        <v>0</v>
      </c>
      <c r="I15" s="218">
        <f>H15*(1+0.07)^-(C15-Assumptions!$D$7)</f>
        <v>0</v>
      </c>
      <c r="L15" s="27" t="s">
        <v>32</v>
      </c>
      <c r="M15" s="27" t="s">
        <v>1856</v>
      </c>
      <c r="N15" s="27" t="s">
        <v>32</v>
      </c>
      <c r="O15" s="27" t="s">
        <v>1856</v>
      </c>
      <c r="R15" s="87">
        <v>2032</v>
      </c>
      <c r="S15" s="77">
        <f>IF(R15&gt;=(Assumptions!$D$34+1),IF(R15&lt;=Assumptions!$D$10,IF(R15&gt;=Assumptions!$D$34,TREND($M$16:$M$17,$L$16:$L$17,R15)),0),0)</f>
        <v>0</v>
      </c>
      <c r="T15" s="100">
        <f>IF(R15&gt;=(Assumptions!$D$34+1),IF(R15&lt;=Assumptions!$D$10,IF(R15&gt;=Assumptions!$D$34,TREND($M$22:$M$23,$L$22:$L$23,R15)),0),0)</f>
        <v>0</v>
      </c>
      <c r="U15" s="108">
        <f t="shared" si="6"/>
        <v>0</v>
      </c>
      <c r="V15" s="104">
        <f t="shared" si="7"/>
        <v>0</v>
      </c>
      <c r="W15" s="77">
        <f>IF(R15&gt;=(Assumptions!$D$34+1),IF(R15&lt;=Assumptions!$D$10,IF(R15&gt;=Assumptions!$D$34,TREND($O$16:$O$17,$N$16:$N$17,R15)),0),0)</f>
        <v>0</v>
      </c>
      <c r="X15" s="100">
        <f>IF(R15&gt;=(Assumptions!$D$34+1),IF(R15&lt;=Assumptions!$D$10,IF(R15&gt;=Assumptions!$D$34,TREND($O$22:$O$23,$N$22:$N$23,R15),),0),0)</f>
        <v>0</v>
      </c>
      <c r="Y15" s="108">
        <f t="shared" si="8"/>
        <v>0</v>
      </c>
      <c r="Z15" s="104">
        <f t="shared" si="9"/>
        <v>0</v>
      </c>
      <c r="AA15" s="97">
        <f t="shared" si="10"/>
        <v>0</v>
      </c>
      <c r="AB15" s="100">
        <f t="shared" si="11"/>
        <v>0</v>
      </c>
      <c r="AC15" s="108">
        <f t="shared" si="12"/>
        <v>0</v>
      </c>
      <c r="AD15" s="104">
        <f t="shared" si="13"/>
        <v>0</v>
      </c>
    </row>
    <row r="16" spans="3:30" x14ac:dyDescent="0.25">
      <c r="C16" s="87">
        <f t="shared" si="5"/>
        <v>2036</v>
      </c>
      <c r="D16" s="215">
        <f t="shared" si="1"/>
        <v>0</v>
      </c>
      <c r="E16" s="212">
        <f t="shared" si="0"/>
        <v>0</v>
      </c>
      <c r="F16" s="215">
        <f t="shared" si="2"/>
        <v>0</v>
      </c>
      <c r="G16" s="216">
        <f t="shared" si="3"/>
        <v>0</v>
      </c>
      <c r="H16" s="217">
        <f t="shared" si="4"/>
        <v>0</v>
      </c>
      <c r="I16" s="218">
        <f>H16*(1+0.07)^-(C16-Assumptions!$D$7)</f>
        <v>0</v>
      </c>
      <c r="L16" s="27">
        <f>Assumptions!$C$29</f>
        <v>2022</v>
      </c>
      <c r="M16" s="29">
        <f>'Operations Calculations'!F59</f>
        <v>429443.18333333335</v>
      </c>
      <c r="N16" s="27">
        <f>Assumptions!$C$29</f>
        <v>2022</v>
      </c>
      <c r="O16" s="29">
        <f>'Operations Calculations'!F70</f>
        <v>351744.41666666669</v>
      </c>
      <c r="R16" s="87">
        <v>2033</v>
      </c>
      <c r="S16" s="77">
        <f>IF(R16&gt;=(Assumptions!$D$34+1),IF(R16&lt;=Assumptions!$D$10,IF(R16&gt;=Assumptions!$D$34,TREND($M$16:$M$17,$L$16:$L$17,R16)),0),0)</f>
        <v>0</v>
      </c>
      <c r="T16" s="100">
        <f>IF(R16&gt;=(Assumptions!$D$34+1),IF(R16&lt;=Assumptions!$D$10,IF(R16&gt;=Assumptions!$D$34,TREND($M$22:$M$23,$L$22:$L$23,R16)),0),0)</f>
        <v>0</v>
      </c>
      <c r="U16" s="108">
        <f t="shared" si="6"/>
        <v>0</v>
      </c>
      <c r="V16" s="104">
        <f t="shared" si="7"/>
        <v>0</v>
      </c>
      <c r="W16" s="77">
        <f>IF(R16&gt;=(Assumptions!$D$34+1),IF(R16&lt;=Assumptions!$D$10,IF(R16&gt;=Assumptions!$D$34,TREND($O$16:$O$17,$N$16:$N$17,R16)),0),0)</f>
        <v>0</v>
      </c>
      <c r="X16" s="100">
        <f>IF(R16&gt;=(Assumptions!$D$34+1),IF(R16&lt;=Assumptions!$D$10,IF(R16&gt;=Assumptions!$D$34,TREND($O$22:$O$23,$N$22:$N$23,R16),),0),0)</f>
        <v>0</v>
      </c>
      <c r="Y16" s="108">
        <f t="shared" si="8"/>
        <v>0</v>
      </c>
      <c r="Z16" s="104">
        <f t="shared" si="9"/>
        <v>0</v>
      </c>
      <c r="AA16" s="97">
        <f t="shared" si="10"/>
        <v>0</v>
      </c>
      <c r="AB16" s="100">
        <f t="shared" si="11"/>
        <v>0</v>
      </c>
      <c r="AC16" s="108">
        <f t="shared" si="12"/>
        <v>0</v>
      </c>
      <c r="AD16" s="104">
        <f t="shared" si="13"/>
        <v>0</v>
      </c>
    </row>
    <row r="17" spans="2:30" x14ac:dyDescent="0.25">
      <c r="C17" s="87">
        <f t="shared" si="5"/>
        <v>2037</v>
      </c>
      <c r="D17" s="215">
        <f t="shared" si="1"/>
        <v>0</v>
      </c>
      <c r="E17" s="212">
        <f t="shared" si="0"/>
        <v>0</v>
      </c>
      <c r="F17" s="215">
        <f t="shared" si="2"/>
        <v>0</v>
      </c>
      <c r="G17" s="216">
        <f t="shared" si="3"/>
        <v>0</v>
      </c>
      <c r="H17" s="217">
        <f t="shared" si="4"/>
        <v>0</v>
      </c>
      <c r="I17" s="218">
        <f>H17*(1+0.07)^-(C17-Assumptions!$D$7)</f>
        <v>0</v>
      </c>
      <c r="L17" s="27">
        <f>Assumptions!$C$30</f>
        <v>2042</v>
      </c>
      <c r="M17" s="29">
        <f>'Operations Calculations'!G59</f>
        <v>619150.61008077045</v>
      </c>
      <c r="N17" s="27">
        <f>Assumptions!$C$30</f>
        <v>2042</v>
      </c>
      <c r="O17" s="29">
        <f>'Operations Calculations'!$G$70</f>
        <v>507128.25031065545</v>
      </c>
      <c r="R17" s="87">
        <v>2034</v>
      </c>
      <c r="S17" s="77">
        <f>IF(R17&gt;=(Assumptions!$D$34+1),IF(R17&lt;=Assumptions!$D$10,IF(R17&gt;=Assumptions!$D$34,TREND($M$16:$M$17,$L$16:$L$17,R17)),0),0)</f>
        <v>0</v>
      </c>
      <c r="T17" s="100">
        <f>IF(R17&gt;=(Assumptions!$D$34+1),IF(R17&lt;=Assumptions!$D$10,IF(R17&gt;=Assumptions!$D$34,TREND($M$22:$M$23,$L$22:$L$23,R17)),0),0)</f>
        <v>0</v>
      </c>
      <c r="U17" s="108">
        <f t="shared" si="6"/>
        <v>0</v>
      </c>
      <c r="V17" s="104">
        <f t="shared" si="7"/>
        <v>0</v>
      </c>
      <c r="W17" s="77">
        <f>IF(R17&gt;=(Assumptions!$D$34+1),IF(R17&lt;=Assumptions!$D$10,IF(R17&gt;=Assumptions!$D$34,TREND($O$16:$O$17,$N$16:$N$17,R17)),0),0)</f>
        <v>0</v>
      </c>
      <c r="X17" s="100">
        <f>IF(R17&gt;=(Assumptions!$D$34+1),IF(R17&lt;=Assumptions!$D$10,IF(R17&gt;=Assumptions!$D$34,TREND($O$22:$O$23,$N$22:$N$23,R17),),0),0)</f>
        <v>0</v>
      </c>
      <c r="Y17" s="108">
        <f t="shared" si="8"/>
        <v>0</v>
      </c>
      <c r="Z17" s="104">
        <f t="shared" si="9"/>
        <v>0</v>
      </c>
      <c r="AA17" s="97">
        <f t="shared" si="10"/>
        <v>0</v>
      </c>
      <c r="AB17" s="100">
        <f t="shared" si="11"/>
        <v>0</v>
      </c>
      <c r="AC17" s="108">
        <f t="shared" si="12"/>
        <v>0</v>
      </c>
      <c r="AD17" s="104">
        <f t="shared" si="13"/>
        <v>0</v>
      </c>
    </row>
    <row r="18" spans="2:30" x14ac:dyDescent="0.25">
      <c r="C18" s="87">
        <f t="shared" si="5"/>
        <v>2038</v>
      </c>
      <c r="D18" s="215">
        <f t="shared" si="1"/>
        <v>777965.98391115293</v>
      </c>
      <c r="E18" s="212">
        <f t="shared" si="0"/>
        <v>24937374.892178938</v>
      </c>
      <c r="F18" s="215">
        <f t="shared" si="2"/>
        <v>136452.00978875253</v>
      </c>
      <c r="G18" s="216">
        <f t="shared" si="3"/>
        <v>20571837.056914449</v>
      </c>
      <c r="H18" s="217">
        <f t="shared" si="4"/>
        <v>4365537.8352644891</v>
      </c>
      <c r="I18" s="218">
        <f>H18*(1+0.07)^-(C18-Assumptions!$D$7)</f>
        <v>1382017.4792468667</v>
      </c>
      <c r="M18" s="3"/>
      <c r="N18" s="3"/>
      <c r="O18" s="3"/>
      <c r="R18" s="87">
        <v>2035</v>
      </c>
      <c r="S18" s="77">
        <f>IF(R18&gt;=(Assumptions!$D$34+1),IF(R18&lt;=Assumptions!$D$10,IF(R18&gt;=Assumptions!$D$34,TREND($M$16:$M$17,$L$16:$L$17,R18)),0),0)</f>
        <v>0</v>
      </c>
      <c r="T18" s="100">
        <f>IF(R18&gt;=(Assumptions!$D$34+1),IF(R18&lt;=Assumptions!$D$10,IF(R18&gt;=Assumptions!$D$34,TREND($M$22:$M$23,$L$22:$L$23,R18)),0),0)</f>
        <v>0</v>
      </c>
      <c r="U18" s="108">
        <f t="shared" si="6"/>
        <v>0</v>
      </c>
      <c r="V18" s="104">
        <f t="shared" si="7"/>
        <v>0</v>
      </c>
      <c r="W18" s="77">
        <f>IF(R18&gt;=(Assumptions!$D$34+1),IF(R18&lt;=Assumptions!$D$10,IF(R18&gt;=Assumptions!$D$34,TREND($O$16:$O$17,$N$16:$N$17,R18)),0),0)</f>
        <v>0</v>
      </c>
      <c r="X18" s="100">
        <f>IF(R18&gt;=(Assumptions!$D$34+1),IF(R18&lt;=Assumptions!$D$10,IF(R18&gt;=Assumptions!$D$34,TREND($O$22:$O$23,$N$22:$N$23,R18),),0),0)</f>
        <v>0</v>
      </c>
      <c r="Y18" s="108">
        <f t="shared" si="8"/>
        <v>0</v>
      </c>
      <c r="Z18" s="104">
        <f t="shared" si="9"/>
        <v>0</v>
      </c>
      <c r="AA18" s="97">
        <f t="shared" si="10"/>
        <v>0</v>
      </c>
      <c r="AB18" s="100">
        <f t="shared" si="11"/>
        <v>0</v>
      </c>
      <c r="AC18" s="108">
        <f t="shared" si="12"/>
        <v>0</v>
      </c>
      <c r="AD18" s="104">
        <f t="shared" si="13"/>
        <v>0</v>
      </c>
    </row>
    <row r="19" spans="2:30" x14ac:dyDescent="0.25">
      <c r="C19" s="87">
        <f t="shared" si="5"/>
        <v>2039</v>
      </c>
      <c r="D19" s="215">
        <f t="shared" si="1"/>
        <v>790662.44019726384</v>
      </c>
      <c r="E19" s="212">
        <f t="shared" si="0"/>
        <v>25344354.498944201</v>
      </c>
      <c r="F19" s="215">
        <f t="shared" si="2"/>
        <v>138678.91560888104</v>
      </c>
      <c r="G19" s="216">
        <f t="shared" si="3"/>
        <v>20907570.797617406</v>
      </c>
      <c r="H19" s="217">
        <f t="shared" si="4"/>
        <v>4436783.7013267949</v>
      </c>
      <c r="I19" s="218">
        <f>H19*(1+0.07)^-(C19-Assumptions!$D$7)</f>
        <v>1312684.2017463818</v>
      </c>
      <c r="L19" s="38" t="s">
        <v>346</v>
      </c>
      <c r="R19" s="87">
        <v>2036</v>
      </c>
      <c r="S19" s="77">
        <f>IF(R19&gt;=(Assumptions!$D$34+1),IF(R19&lt;=Assumptions!$D$10,IF(R19&gt;=Assumptions!$D$34,TREND($M$16:$M$17,$L$16:$L$17,R19)),0),0)</f>
        <v>0</v>
      </c>
      <c r="T19" s="100">
        <f>IF(R19&gt;=(Assumptions!$D$34+1),IF(R19&lt;=Assumptions!$D$10,IF(R19&gt;=Assumptions!$D$34,TREND($M$22:$M$23,$L$22:$L$23,R19)),0),0)</f>
        <v>0</v>
      </c>
      <c r="U19" s="108">
        <f t="shared" si="6"/>
        <v>0</v>
      </c>
      <c r="V19" s="104">
        <f t="shared" si="7"/>
        <v>0</v>
      </c>
      <c r="W19" s="77">
        <f>IF(R19&gt;=(Assumptions!$D$34+1),IF(R19&lt;=Assumptions!$D$10,IF(R19&gt;=Assumptions!$D$34,TREND($O$16:$O$17,$N$16:$N$17,R19)),0),0)</f>
        <v>0</v>
      </c>
      <c r="X19" s="100">
        <f>IF(R19&gt;=(Assumptions!$D$34+1),IF(R19&lt;=Assumptions!$D$10,IF(R19&gt;=Assumptions!$D$34,TREND($O$22:$O$23,$N$22:$N$23,R19),),0),0)</f>
        <v>0</v>
      </c>
      <c r="Y19" s="108">
        <f t="shared" si="8"/>
        <v>0</v>
      </c>
      <c r="Z19" s="104">
        <f t="shared" si="9"/>
        <v>0</v>
      </c>
      <c r="AA19" s="97">
        <f t="shared" si="10"/>
        <v>0</v>
      </c>
      <c r="AB19" s="100">
        <f t="shared" si="11"/>
        <v>0</v>
      </c>
      <c r="AC19" s="108">
        <f t="shared" si="12"/>
        <v>0</v>
      </c>
      <c r="AD19" s="104">
        <f t="shared" si="13"/>
        <v>0</v>
      </c>
    </row>
    <row r="20" spans="2:30" ht="14.25" customHeight="1" x14ac:dyDescent="0.25">
      <c r="C20" s="87">
        <f t="shared" si="5"/>
        <v>2040</v>
      </c>
      <c r="D20" s="215">
        <f t="shared" si="1"/>
        <v>803358.89648337848</v>
      </c>
      <c r="E20" s="212">
        <f t="shared" si="0"/>
        <v>25751334.105709579</v>
      </c>
      <c r="F20" s="215">
        <f t="shared" si="2"/>
        <v>140905.82142901234</v>
      </c>
      <c r="G20" s="216">
        <f t="shared" si="3"/>
        <v>21243304.538320392</v>
      </c>
      <c r="H20" s="217">
        <f t="shared" si="4"/>
        <v>4508029.5673891865</v>
      </c>
      <c r="I20" s="218">
        <f>H20*(1+0.07)^-(C20-Assumptions!$D$7)</f>
        <v>1246507.7408423598</v>
      </c>
      <c r="L20" s="492" t="s">
        <v>52</v>
      </c>
      <c r="M20" s="493"/>
      <c r="N20" s="492" t="s">
        <v>53</v>
      </c>
      <c r="O20" s="493"/>
      <c r="R20" s="87">
        <v>2037</v>
      </c>
      <c r="S20" s="77">
        <f>IF(R20&gt;=(Assumptions!$D$34+1),IF(R20&lt;=Assumptions!$D$10,IF(R20&gt;=Assumptions!$D$34,TREND($M$16:$M$17,$L$16:$L$17,R20)),0),0)</f>
        <v>0</v>
      </c>
      <c r="T20" s="100">
        <f>IF(R20&gt;=(Assumptions!$D$34+1),IF(R20&lt;=Assumptions!$D$10,IF(R20&gt;=Assumptions!$D$34,TREND($M$22:$M$23,$L$22:$L$23,R20)),0),0)</f>
        <v>0</v>
      </c>
      <c r="U20" s="108">
        <f t="shared" si="6"/>
        <v>0</v>
      </c>
      <c r="V20" s="104">
        <f t="shared" si="7"/>
        <v>0</v>
      </c>
      <c r="W20" s="77">
        <f>IF(R20&gt;=(Assumptions!$D$34+1),IF(R20&lt;=Assumptions!$D$10,IF(R20&gt;=Assumptions!$D$34,TREND($O$16:$O$17,$N$16:$N$17,R20)),0),0)</f>
        <v>0</v>
      </c>
      <c r="X20" s="100">
        <f>IF(R20&gt;=(Assumptions!$D$34+1),IF(R20&lt;=Assumptions!$D$10,IF(R20&gt;=Assumptions!$D$34,TREND($O$22:$O$23,$N$22:$N$23,R20),),0),0)</f>
        <v>0</v>
      </c>
      <c r="Y20" s="108">
        <f t="shared" si="8"/>
        <v>0</v>
      </c>
      <c r="Z20" s="104">
        <f t="shared" si="9"/>
        <v>0</v>
      </c>
      <c r="AA20" s="97">
        <f t="shared" si="10"/>
        <v>0</v>
      </c>
      <c r="AB20" s="100">
        <f t="shared" si="11"/>
        <v>0</v>
      </c>
      <c r="AC20" s="108">
        <f t="shared" si="12"/>
        <v>0</v>
      </c>
      <c r="AD20" s="104">
        <f t="shared" si="13"/>
        <v>0</v>
      </c>
    </row>
    <row r="21" spans="2:30" ht="15" customHeight="1" x14ac:dyDescent="0.25">
      <c r="C21" s="87">
        <f t="shared" si="5"/>
        <v>2041</v>
      </c>
      <c r="D21" s="215">
        <f t="shared" si="1"/>
        <v>816055.35276949313</v>
      </c>
      <c r="E21" s="212">
        <f t="shared" si="0"/>
        <v>26158313.712474957</v>
      </c>
      <c r="F21" s="215">
        <f t="shared" si="2"/>
        <v>143132.72724914458</v>
      </c>
      <c r="G21" s="216">
        <f t="shared" si="3"/>
        <v>21579038.279023349</v>
      </c>
      <c r="H21" s="217">
        <f t="shared" si="4"/>
        <v>4579275.4334516078</v>
      </c>
      <c r="I21" s="218">
        <f>H21*(1+0.07)^-(C21-Assumptions!$D$7)</f>
        <v>1183371.7911226109</v>
      </c>
      <c r="L21" s="27" t="s">
        <v>32</v>
      </c>
      <c r="M21" s="27" t="s">
        <v>1856</v>
      </c>
      <c r="N21" s="27" t="s">
        <v>32</v>
      </c>
      <c r="O21" s="27" t="s">
        <v>1856</v>
      </c>
      <c r="Q21" s="38"/>
      <c r="R21" s="87">
        <v>2038</v>
      </c>
      <c r="S21" s="77">
        <f>IF(R21&gt;=(Assumptions!$D$34+1),IF(R21&lt;=Assumptions!$D$10,IF(R21&gt;=Assumptions!$D$34,TREND($M$16:$M$17,$L$16:$L$17,R21)),0),0)</f>
        <v>581209.12473128363</v>
      </c>
      <c r="T21" s="100">
        <f>IF(R21&gt;=(Assumptions!$D$34+1),IF(R21&lt;=Assumptions!$D$10,IF(R21&gt;=Assumptions!$D$34,TREND($M$22:$M$23,$L$22:$L$23,R21)),0),0)</f>
        <v>196756.85917986929</v>
      </c>
      <c r="U21" s="108">
        <f t="shared" si="6"/>
        <v>777965.98391115293</v>
      </c>
      <c r="V21" s="104">
        <f t="shared" si="7"/>
        <v>24937374.892178938</v>
      </c>
      <c r="W21" s="77">
        <f>IF(R21&gt;=(Assumptions!$D$34+1),IF(R21&lt;=Assumptions!$D$10,IF(R21&gt;=Assumptions!$D$34,TREND($O$16:$O$17,$N$16:$N$17,R21)),0),0)</f>
        <v>476051.48358185962</v>
      </c>
      <c r="X21" s="100">
        <f>IF(R21&gt;=(Assumptions!$D$34+1),IF(R21&lt;=Assumptions!$D$10,IF(R21&gt;=Assumptions!$D$34,TREND($O$22:$O$23,$N$22:$N$23,R21),),0),0)</f>
        <v>165462.49054054078</v>
      </c>
      <c r="Y21" s="108">
        <f t="shared" si="8"/>
        <v>641513.9741224004</v>
      </c>
      <c r="Z21" s="104">
        <f t="shared" si="9"/>
        <v>20571837.056914449</v>
      </c>
      <c r="AA21" s="97">
        <f t="shared" si="10"/>
        <v>105157.64114942402</v>
      </c>
      <c r="AB21" s="100">
        <f t="shared" si="11"/>
        <v>31294.368639328517</v>
      </c>
      <c r="AC21" s="108">
        <f t="shared" si="12"/>
        <v>136452.00978875253</v>
      </c>
      <c r="AD21" s="104">
        <f t="shared" si="13"/>
        <v>4365537.8352644891</v>
      </c>
    </row>
    <row r="22" spans="2:30" x14ac:dyDescent="0.25">
      <c r="C22" s="87">
        <f t="shared" si="5"/>
        <v>2042</v>
      </c>
      <c r="D22" s="215">
        <f t="shared" si="1"/>
        <v>828751.80905560777</v>
      </c>
      <c r="E22" s="212">
        <f t="shared" si="0"/>
        <v>26565293.319240335</v>
      </c>
      <c r="F22" s="215">
        <f t="shared" si="2"/>
        <v>145359.63306927495</v>
      </c>
      <c r="G22" s="216">
        <f t="shared" si="3"/>
        <v>21914772.019726366</v>
      </c>
      <c r="H22" s="217">
        <f t="shared" si="4"/>
        <v>4650521.2995139696</v>
      </c>
      <c r="I22" s="218">
        <f>H22*(1+0.07)^-(C22-Assumptions!$D$7)</f>
        <v>1123161.754004726</v>
      </c>
      <c r="L22" s="27">
        <f>Assumptions!$C$29</f>
        <v>2022</v>
      </c>
      <c r="M22" s="29">
        <f>'Operations Calculations'!J59</f>
        <v>145379.5</v>
      </c>
      <c r="N22" s="27">
        <f>Assumptions!$C$29</f>
        <v>2022</v>
      </c>
      <c r="O22" s="29">
        <f>'Operations Calculations'!J70</f>
        <v>122256.75</v>
      </c>
      <c r="Q22" s="18"/>
      <c r="R22" s="87">
        <v>2039</v>
      </c>
      <c r="S22" s="77">
        <f>IF(R22&gt;=(Assumptions!$D$34+1),IF(R22&lt;=Assumptions!$D$10,IF(R22&gt;=Assumptions!$D$34,TREND($M$16:$M$17,$L$16:$L$17,R22)),0),0)</f>
        <v>590694.49606865272</v>
      </c>
      <c r="T22" s="100">
        <f>IF(R22&gt;=(Assumptions!$D$34+1),IF(R22&lt;=Assumptions!$D$10,IF(R22&gt;=Assumptions!$D$34,TREND($M$22:$M$23,$L$22:$L$23,R22)),0),0)</f>
        <v>199967.94412861113</v>
      </c>
      <c r="U22" s="108">
        <f t="shared" si="6"/>
        <v>790662.44019726384</v>
      </c>
      <c r="V22" s="104">
        <f t="shared" si="7"/>
        <v>25344354.498944201</v>
      </c>
      <c r="W22" s="77">
        <f>IF(R22&gt;=(Assumptions!$D$34+1),IF(R22&lt;=Assumptions!$D$10,IF(R22&gt;=Assumptions!$D$34,TREND($O$16:$O$17,$N$16:$N$17,R22)),0),0)</f>
        <v>483820.67526405863</v>
      </c>
      <c r="X22" s="100">
        <f>IF(R22&gt;=(Assumptions!$D$34+1),IF(R22&lt;=Assumptions!$D$10,IF(R22&gt;=Assumptions!$D$34,TREND($O$22:$O$23,$N$22:$N$23,R22),),0),0)</f>
        <v>168162.84932432417</v>
      </c>
      <c r="Y22" s="108">
        <f t="shared" si="8"/>
        <v>651983.5245883828</v>
      </c>
      <c r="Z22" s="104">
        <f t="shared" si="9"/>
        <v>20907570.797617406</v>
      </c>
      <c r="AA22" s="97">
        <f t="shared" si="10"/>
        <v>106873.82080459408</v>
      </c>
      <c r="AB22" s="100">
        <f t="shared" si="11"/>
        <v>31805.094804286957</v>
      </c>
      <c r="AC22" s="108">
        <f t="shared" si="12"/>
        <v>138678.91560888104</v>
      </c>
      <c r="AD22" s="104">
        <f t="shared" si="13"/>
        <v>4436783.7013267949</v>
      </c>
    </row>
    <row r="23" spans="2:30" x14ac:dyDescent="0.25">
      <c r="C23" s="87">
        <f t="shared" si="5"/>
        <v>2043</v>
      </c>
      <c r="D23" s="215">
        <f t="shared" si="1"/>
        <v>841448.26534171868</v>
      </c>
      <c r="E23" s="212">
        <f t="shared" si="0"/>
        <v>26972272.926005602</v>
      </c>
      <c r="F23" s="215">
        <f t="shared" si="2"/>
        <v>147586.53888940252</v>
      </c>
      <c r="G23" s="216">
        <f t="shared" si="3"/>
        <v>22250505.760429353</v>
      </c>
      <c r="H23" s="217">
        <f t="shared" si="4"/>
        <v>4721767.1655762494</v>
      </c>
      <c r="I23" s="218">
        <f>H23*(1+0.07)^-(C23-Assumptions!$D$7)</f>
        <v>1065765.0121822706</v>
      </c>
      <c r="L23" s="27">
        <f>Assumptions!$C$30</f>
        <v>2042</v>
      </c>
      <c r="M23" s="29">
        <f>'Operations Calculations'!K59</f>
        <v>209601.19897483691</v>
      </c>
      <c r="N23" s="27">
        <f>Assumptions!$C$30</f>
        <v>2042</v>
      </c>
      <c r="O23" s="29">
        <f>'Operations Calculations'!K70</f>
        <v>176263.92567567565</v>
      </c>
      <c r="R23" s="87">
        <v>2040</v>
      </c>
      <c r="S23" s="77">
        <f>IF(R23&gt;=(Assumptions!$D$34+1),IF(R23&lt;=Assumptions!$D$10,IF(R23&gt;=Assumptions!$D$34,TREND($M$16:$M$17,$L$16:$L$17,R23)),0),0)</f>
        <v>600179.86740602553</v>
      </c>
      <c r="T23" s="100">
        <f>IF(R23&gt;=(Assumptions!$D$34+1),IF(R23&lt;=Assumptions!$D$10,IF(R23&gt;=Assumptions!$D$34,TREND($M$22:$M$23,$L$22:$L$23,R23)),0),0)</f>
        <v>203179.02907735296</v>
      </c>
      <c r="U23" s="108">
        <f t="shared" si="6"/>
        <v>803358.89648337848</v>
      </c>
      <c r="V23" s="104">
        <f t="shared" si="7"/>
        <v>25751334.105709579</v>
      </c>
      <c r="W23" s="77">
        <f>IF(R23&gt;=(Assumptions!$D$34+1),IF(R23&lt;=Assumptions!$D$10,IF(R23&gt;=Assumptions!$D$34,TREND($O$16:$O$17,$N$16:$N$17,R23)),0),0)</f>
        <v>491589.86694625765</v>
      </c>
      <c r="X23" s="100">
        <f>IF(R23&gt;=(Assumptions!$D$34+1),IF(R23&lt;=Assumptions!$D$10,IF(R23&gt;=Assumptions!$D$34,TREND($O$22:$O$23,$N$22:$N$23,R23),),0),0)</f>
        <v>170863.20810810849</v>
      </c>
      <c r="Y23" s="108">
        <f t="shared" si="8"/>
        <v>662453.07505436614</v>
      </c>
      <c r="Z23" s="104">
        <f t="shared" si="9"/>
        <v>21243304.538320392</v>
      </c>
      <c r="AA23" s="97">
        <f t="shared" si="10"/>
        <v>108590.00045976788</v>
      </c>
      <c r="AB23" s="100">
        <f t="shared" si="11"/>
        <v>32315.820969244465</v>
      </c>
      <c r="AC23" s="108">
        <f t="shared" si="12"/>
        <v>140905.82142901234</v>
      </c>
      <c r="AD23" s="104">
        <f t="shared" si="13"/>
        <v>4508029.5673891865</v>
      </c>
    </row>
    <row r="24" spans="2:30" x14ac:dyDescent="0.25">
      <c r="C24" s="87">
        <f t="shared" si="5"/>
        <v>2044</v>
      </c>
      <c r="D24" s="215">
        <f t="shared" si="1"/>
        <v>854144.72162783332</v>
      </c>
      <c r="E24" s="212">
        <f t="shared" si="0"/>
        <v>27379252.532770976</v>
      </c>
      <c r="F24" s="215">
        <f t="shared" si="2"/>
        <v>149813.44470953476</v>
      </c>
      <c r="G24" s="216">
        <f t="shared" si="3"/>
        <v>22586239.501132309</v>
      </c>
      <c r="H24" s="217">
        <f t="shared" si="4"/>
        <v>4793013.031638667</v>
      </c>
      <c r="I24" s="218">
        <f>H24*(1+0.07)^-(C24-Assumptions!$D$7)</f>
        <v>1011071.1608571634</v>
      </c>
      <c r="R24" s="87">
        <v>2041</v>
      </c>
      <c r="S24" s="77">
        <f>IF(R24&gt;=(Assumptions!$D$34+1),IF(R24&lt;=Assumptions!$D$10,IF(R24&gt;=Assumptions!$D$34,TREND($M$16:$M$17,$L$16:$L$17,R24)),0),0)</f>
        <v>609665.23874339834</v>
      </c>
      <c r="T24" s="100">
        <f>IF(R24&gt;=(Assumptions!$D$34+1),IF(R24&lt;=Assumptions!$D$10,IF(R24&gt;=Assumptions!$D$34,TREND($M$22:$M$23,$L$22:$L$23,R24)),0),0)</f>
        <v>206390.11402609479</v>
      </c>
      <c r="U24" s="108">
        <f t="shared" si="6"/>
        <v>816055.35276949313</v>
      </c>
      <c r="V24" s="104">
        <f t="shared" si="7"/>
        <v>26158313.712474957</v>
      </c>
      <c r="W24" s="77">
        <f>IF(R24&gt;=(Assumptions!$D$34+1),IF(R24&lt;=Assumptions!$D$10,IF(R24&gt;=Assumptions!$D$34,TREND($O$16:$O$17,$N$16:$N$17,R24)),0),0)</f>
        <v>499359.05862845667</v>
      </c>
      <c r="X24" s="100">
        <f>IF(R24&gt;=(Assumptions!$D$34+1),IF(R24&lt;=Assumptions!$D$10,IF(R24&gt;=Assumptions!$D$34,TREND($O$22:$O$23,$N$22:$N$23,R24),),0),0)</f>
        <v>173563.56689189188</v>
      </c>
      <c r="Y24" s="108">
        <f t="shared" si="8"/>
        <v>672922.62552034855</v>
      </c>
      <c r="Z24" s="104">
        <f t="shared" si="9"/>
        <v>21579038.279023349</v>
      </c>
      <c r="AA24" s="97">
        <f t="shared" si="10"/>
        <v>110306.18011494167</v>
      </c>
      <c r="AB24" s="100">
        <f t="shared" si="11"/>
        <v>32826.547134202905</v>
      </c>
      <c r="AC24" s="108">
        <f t="shared" si="12"/>
        <v>143132.72724914458</v>
      </c>
      <c r="AD24" s="104">
        <f t="shared" si="13"/>
        <v>4579275.4334516078</v>
      </c>
    </row>
    <row r="25" spans="2:30" ht="15" customHeight="1" x14ac:dyDescent="0.25">
      <c r="C25" s="87">
        <f t="shared" si="5"/>
        <v>2045</v>
      </c>
      <c r="D25" s="215">
        <f t="shared" si="1"/>
        <v>866841.17791394796</v>
      </c>
      <c r="E25" s="212">
        <f t="shared" si="0"/>
        <v>27786232.139536358</v>
      </c>
      <c r="F25" s="215">
        <f t="shared" si="2"/>
        <v>152040.35052966606</v>
      </c>
      <c r="G25" s="216">
        <f t="shared" si="3"/>
        <v>22921973.241835296</v>
      </c>
      <c r="H25" s="217">
        <f t="shared" si="4"/>
        <v>4864258.8977010623</v>
      </c>
      <c r="I25" s="218">
        <f>H25*(1+0.07)^-(C25-Assumptions!$D$7)</f>
        <v>958972.20023762248</v>
      </c>
      <c r="L25" s="38" t="s">
        <v>347</v>
      </c>
      <c r="R25" s="87">
        <v>2042</v>
      </c>
      <c r="S25" s="77">
        <f>IF(R25&gt;=(Assumptions!$D$34+1),IF(R25&lt;=Assumptions!$D$10,IF(R25&gt;=Assumptions!$D$34,TREND($M$16:$M$17,$L$16:$L$17,R25)),0),0)</f>
        <v>619150.61008077115</v>
      </c>
      <c r="T25" s="100">
        <f>IF(R25&gt;=(Assumptions!$D$34+1),IF(R25&lt;=Assumptions!$D$10,IF(R25&gt;=Assumptions!$D$34,TREND($M$22:$M$23,$L$22:$L$23,R25)),0),0)</f>
        <v>209601.19897483662</v>
      </c>
      <c r="U25" s="108">
        <f t="shared" si="6"/>
        <v>828751.80905560777</v>
      </c>
      <c r="V25" s="104">
        <f t="shared" si="7"/>
        <v>26565293.319240335</v>
      </c>
      <c r="W25" s="77">
        <f>IF(R25&gt;=(Assumptions!$D$34+1),IF(R25&lt;=Assumptions!$D$10,IF(R25&gt;=Assumptions!$D$34,TREND($O$16:$O$17,$N$16:$N$17,R25)),0),0)</f>
        <v>507128.25031065755</v>
      </c>
      <c r="X25" s="100">
        <f>IF(R25&gt;=(Assumptions!$D$34+1),IF(R25&lt;=Assumptions!$D$10,IF(R25&gt;=Assumptions!$D$34,TREND($O$22:$O$23,$N$22:$N$23,R25),),0),0)</f>
        <v>176263.92567567527</v>
      </c>
      <c r="Y25" s="108">
        <f t="shared" si="8"/>
        <v>683392.17598633282</v>
      </c>
      <c r="Z25" s="104">
        <f t="shared" si="9"/>
        <v>21914772.019726366</v>
      </c>
      <c r="AA25" s="97">
        <f t="shared" si="10"/>
        <v>112022.3597701136</v>
      </c>
      <c r="AB25" s="100">
        <f t="shared" si="11"/>
        <v>33337.273299161345</v>
      </c>
      <c r="AC25" s="108">
        <f t="shared" si="12"/>
        <v>145359.63306927495</v>
      </c>
      <c r="AD25" s="104">
        <f t="shared" si="13"/>
        <v>4650521.2995139696</v>
      </c>
    </row>
    <row r="26" spans="2:30" ht="15" customHeight="1" x14ac:dyDescent="0.25">
      <c r="C26" s="87">
        <f t="shared" si="5"/>
        <v>2046</v>
      </c>
      <c r="D26" s="215">
        <f t="shared" si="1"/>
        <v>0</v>
      </c>
      <c r="E26" s="212">
        <f t="shared" si="0"/>
        <v>0</v>
      </c>
      <c r="F26" s="215">
        <f t="shared" si="2"/>
        <v>0</v>
      </c>
      <c r="G26" s="216">
        <f t="shared" si="3"/>
        <v>0</v>
      </c>
      <c r="H26" s="217">
        <f t="shared" si="4"/>
        <v>0</v>
      </c>
      <c r="I26" s="218">
        <f>H26*(1+0.07)^-(C26-Assumptions!$D$7)</f>
        <v>0</v>
      </c>
      <c r="L26" s="492" t="s">
        <v>52</v>
      </c>
      <c r="M26" s="493"/>
      <c r="N26" s="492" t="s">
        <v>53</v>
      </c>
      <c r="O26" s="493"/>
      <c r="R26" s="87">
        <v>2043</v>
      </c>
      <c r="S26" s="77">
        <f>IF(R26&gt;=(Assumptions!$D$34+1),IF(R26&lt;=Assumptions!$D$10,IF(R26&gt;=Assumptions!$D$34,TREND($M$16:$M$17,$L$16:$L$17,R26)),0),0)</f>
        <v>628635.98141814023</v>
      </c>
      <c r="T26" s="100">
        <f>IF(R26&gt;=(Assumptions!$D$34+1),IF(R26&lt;=Assumptions!$D$10,IF(R26&gt;=Assumptions!$D$34,TREND($M$22:$M$23,$L$22:$L$23,R26)),0),0)</f>
        <v>212812.28392357845</v>
      </c>
      <c r="U26" s="108">
        <f t="shared" si="6"/>
        <v>841448.26534171868</v>
      </c>
      <c r="V26" s="104">
        <f t="shared" si="7"/>
        <v>26972272.926005602</v>
      </c>
      <c r="W26" s="77">
        <f>IF(R26&gt;=(Assumptions!$D$34+1),IF(R26&lt;=Assumptions!$D$10,IF(R26&gt;=Assumptions!$D$34,TREND($O$16:$O$17,$N$16:$N$17,R26)),0),0)</f>
        <v>514897.44199285656</v>
      </c>
      <c r="X26" s="100">
        <f>IF(R26&gt;=(Assumptions!$D$34+1),IF(R26&lt;=Assumptions!$D$10,IF(R26&gt;=Assumptions!$D$34,TREND($O$22:$O$23,$N$22:$N$23,R26),),0),0)</f>
        <v>178964.2844594596</v>
      </c>
      <c r="Y26" s="108">
        <f t="shared" si="8"/>
        <v>693861.72645231616</v>
      </c>
      <c r="Z26" s="104">
        <f t="shared" si="9"/>
        <v>22250505.760429353</v>
      </c>
      <c r="AA26" s="97">
        <f t="shared" si="10"/>
        <v>113738.53942528367</v>
      </c>
      <c r="AB26" s="100">
        <f t="shared" si="11"/>
        <v>33847.999464118853</v>
      </c>
      <c r="AC26" s="108">
        <f t="shared" si="12"/>
        <v>147586.53888940252</v>
      </c>
      <c r="AD26" s="104">
        <f t="shared" si="13"/>
        <v>4721767.1655762494</v>
      </c>
    </row>
    <row r="27" spans="2:30" ht="15" customHeight="1" x14ac:dyDescent="0.25">
      <c r="C27" s="87">
        <f t="shared" si="5"/>
        <v>2047</v>
      </c>
      <c r="D27" s="215">
        <f t="shared" si="1"/>
        <v>0</v>
      </c>
      <c r="E27" s="212">
        <f t="shared" si="0"/>
        <v>0</v>
      </c>
      <c r="F27" s="215">
        <f t="shared" si="2"/>
        <v>0</v>
      </c>
      <c r="G27" s="216">
        <f t="shared" si="3"/>
        <v>0</v>
      </c>
      <c r="H27" s="217">
        <f t="shared" si="4"/>
        <v>0</v>
      </c>
      <c r="I27" s="218">
        <f>H27*(1+0.07)^-(C27-Assumptions!$D$7)</f>
        <v>0</v>
      </c>
      <c r="J27" s="3"/>
      <c r="L27" s="27" t="s">
        <v>32</v>
      </c>
      <c r="M27" s="27" t="s">
        <v>1856</v>
      </c>
      <c r="N27" s="27" t="s">
        <v>32</v>
      </c>
      <c r="O27" s="27" t="s">
        <v>1856</v>
      </c>
      <c r="R27" s="87">
        <v>2044</v>
      </c>
      <c r="S27" s="77">
        <f>IF(R27&gt;=(Assumptions!$D$34+1),IF(R27&lt;=Assumptions!$D$10,IF(R27&gt;=Assumptions!$D$34,TREND($M$16:$M$17,$L$16:$L$17,R27)),0),0)</f>
        <v>638121.35275551304</v>
      </c>
      <c r="T27" s="100">
        <f>IF(R27&gt;=(Assumptions!$D$34+1),IF(R27&lt;=Assumptions!$D$10,IF(R27&gt;=Assumptions!$D$34,TREND($M$22:$M$23,$L$22:$L$23,R27)),0),0)</f>
        <v>216023.36887232028</v>
      </c>
      <c r="U27" s="108">
        <f t="shared" si="6"/>
        <v>854144.72162783332</v>
      </c>
      <c r="V27" s="104">
        <f t="shared" si="7"/>
        <v>27379252.532770976</v>
      </c>
      <c r="W27" s="77">
        <f>IF(R27&gt;=(Assumptions!$D$34+1),IF(R27&lt;=Assumptions!$D$10,IF(R27&gt;=Assumptions!$D$34,TREND($O$16:$O$17,$N$16:$N$17,R27)),0),0)</f>
        <v>522666.63367505558</v>
      </c>
      <c r="X27" s="100">
        <f>IF(R27&gt;=(Assumptions!$D$34+1),IF(R27&lt;=Assumptions!$D$10,IF(R27&gt;=Assumptions!$D$34,TREND($O$22:$O$23,$N$22:$N$23,R27),),0),0)</f>
        <v>181664.64324324299</v>
      </c>
      <c r="Y27" s="108">
        <f t="shared" si="8"/>
        <v>704331.27691829856</v>
      </c>
      <c r="Z27" s="104">
        <f t="shared" si="9"/>
        <v>22586239.501132309</v>
      </c>
      <c r="AA27" s="97">
        <f t="shared" si="10"/>
        <v>115454.71908045746</v>
      </c>
      <c r="AB27" s="100">
        <f t="shared" si="11"/>
        <v>34358.725629077293</v>
      </c>
      <c r="AC27" s="108">
        <f t="shared" si="12"/>
        <v>149813.44470953476</v>
      </c>
      <c r="AD27" s="104">
        <f t="shared" si="13"/>
        <v>4793013.031638667</v>
      </c>
    </row>
    <row r="28" spans="2:30" ht="15" customHeight="1" x14ac:dyDescent="0.25">
      <c r="B28" s="2"/>
      <c r="C28" s="87">
        <f t="shared" si="5"/>
        <v>2048</v>
      </c>
      <c r="D28" s="215">
        <f t="shared" si="1"/>
        <v>0</v>
      </c>
      <c r="E28" s="212">
        <f t="shared" si="0"/>
        <v>0</v>
      </c>
      <c r="F28" s="215">
        <f t="shared" si="2"/>
        <v>0</v>
      </c>
      <c r="G28" s="216">
        <f t="shared" si="3"/>
        <v>0</v>
      </c>
      <c r="H28" s="217">
        <f t="shared" si="4"/>
        <v>0</v>
      </c>
      <c r="I28" s="218">
        <f>H28*(1+0.07)^-(C28-Assumptions!$D$7)</f>
        <v>0</v>
      </c>
      <c r="L28" s="27">
        <f>Assumptions!$C$29</f>
        <v>2022</v>
      </c>
      <c r="M28" s="29">
        <f>SUM(M16,M22)</f>
        <v>574822.68333333335</v>
      </c>
      <c r="N28" s="27">
        <f>Assumptions!$C$29</f>
        <v>2022</v>
      </c>
      <c r="O28" s="29">
        <f>SUM(O16,O22)</f>
        <v>474001.16666666669</v>
      </c>
      <c r="R28" s="87">
        <v>2045</v>
      </c>
      <c r="S28" s="77">
        <f>IF(R28&gt;=(Assumptions!$D$34+1),IF(R28&lt;=Assumptions!$D$10,IF(R28&gt;=Assumptions!$D$34,TREND($M$16:$M$17,$L$16:$L$17,R28)),0),0)</f>
        <v>647606.72409288585</v>
      </c>
      <c r="T28" s="100">
        <f>IF(R28&gt;=(Assumptions!$D$34+1),IF(R28&lt;=Assumptions!$D$10,IF(R28&gt;=Assumptions!$D$34,TREND($M$22:$M$23,$L$22:$L$23,R28)),0),0)</f>
        <v>219234.45382106211</v>
      </c>
      <c r="U28" s="108">
        <f t="shared" si="6"/>
        <v>866841.17791394796</v>
      </c>
      <c r="V28" s="104">
        <f t="shared" si="7"/>
        <v>27786232.139536358</v>
      </c>
      <c r="W28" s="77">
        <f>IF(R28&gt;=(Assumptions!$D$34+1),IF(R28&lt;=Assumptions!$D$10,IF(R28&gt;=Assumptions!$D$34,TREND($O$16:$O$17,$N$16:$N$17,R28)),0),0)</f>
        <v>530435.82535725459</v>
      </c>
      <c r="X28" s="100">
        <f>IF(R28&gt;=(Assumptions!$D$34+1),IF(R28&lt;=Assumptions!$D$10,IF(R28&gt;=Assumptions!$D$34,TREND($O$22:$O$23,$N$22:$N$23,R28),),0),0)</f>
        <v>184365.00202702731</v>
      </c>
      <c r="Y28" s="108">
        <f t="shared" si="8"/>
        <v>714800.8273842819</v>
      </c>
      <c r="Z28" s="104">
        <f t="shared" si="9"/>
        <v>22921973.241835296</v>
      </c>
      <c r="AA28" s="97">
        <f t="shared" si="10"/>
        <v>117170.89873563126</v>
      </c>
      <c r="AB28" s="100">
        <f t="shared" si="11"/>
        <v>34869.451794034801</v>
      </c>
      <c r="AC28" s="108">
        <f t="shared" si="12"/>
        <v>152040.35052966606</v>
      </c>
      <c r="AD28" s="104">
        <f t="shared" si="13"/>
        <v>4864258.8977010623</v>
      </c>
    </row>
    <row r="29" spans="2:30" ht="15" customHeight="1" x14ac:dyDescent="0.25">
      <c r="C29" s="87">
        <f t="shared" si="5"/>
        <v>2049</v>
      </c>
      <c r="D29" s="215">
        <f t="shared" si="1"/>
        <v>0</v>
      </c>
      <c r="E29" s="212">
        <f t="shared" si="0"/>
        <v>0</v>
      </c>
      <c r="F29" s="215">
        <f t="shared" si="2"/>
        <v>0</v>
      </c>
      <c r="G29" s="216">
        <f t="shared" si="3"/>
        <v>0</v>
      </c>
      <c r="H29" s="217">
        <f t="shared" si="4"/>
        <v>0</v>
      </c>
      <c r="I29" s="218">
        <f>H29*(1+0.07)^-(C29-Assumptions!$D$7)</f>
        <v>0</v>
      </c>
      <c r="L29" s="27">
        <f>Assumptions!$C$30</f>
        <v>2042</v>
      </c>
      <c r="M29" s="29">
        <f>SUM(M17,M23)</f>
        <v>828751.8090556073</v>
      </c>
      <c r="N29" s="27">
        <f>Assumptions!$C$30</f>
        <v>2042</v>
      </c>
      <c r="O29" s="29">
        <f>SUM(O17,O23)</f>
        <v>683392.17598633107</v>
      </c>
      <c r="R29" s="87">
        <v>2046</v>
      </c>
      <c r="S29" s="77">
        <f>IF(R29&gt;=(Assumptions!$D$34+1),IF(R29&lt;=Assumptions!$D$10,IF(R29&gt;=Assumptions!$D$34,TREND($M$16:$M$17,$L$16:$L$17,R29)),0),0)</f>
        <v>0</v>
      </c>
      <c r="T29" s="100">
        <f>IF(R29&gt;=(Assumptions!$D$34+1),IF(R29&lt;=Assumptions!$D$10,IF(R29&gt;=Assumptions!$D$34,TREND($M$22:$M$23,$L$22:$L$23,R29)),0),0)</f>
        <v>0</v>
      </c>
      <c r="U29" s="108">
        <f t="shared" si="6"/>
        <v>0</v>
      </c>
      <c r="V29" s="104">
        <f t="shared" si="7"/>
        <v>0</v>
      </c>
      <c r="W29" s="77">
        <f>IF(R29&gt;=(Assumptions!$D$34+1),IF(R29&lt;=Assumptions!$D$10,IF(R29&gt;=Assumptions!$D$34,TREND($O$16:$O$17,$N$16:$N$17,R29)),0),0)</f>
        <v>0</v>
      </c>
      <c r="X29" s="100">
        <f>IF(R29&gt;=(Assumptions!$D$34+1),IF(R29&lt;=Assumptions!$D$10,IF(R29&gt;=Assumptions!$D$34,TREND($O$22:$O$23,$N$22:$N$23,R29),),0),0)</f>
        <v>0</v>
      </c>
      <c r="Y29" s="108">
        <f t="shared" si="8"/>
        <v>0</v>
      </c>
      <c r="Z29" s="104">
        <f t="shared" si="9"/>
        <v>0</v>
      </c>
      <c r="AA29" s="97">
        <f t="shared" si="10"/>
        <v>0</v>
      </c>
      <c r="AB29" s="100">
        <f t="shared" si="11"/>
        <v>0</v>
      </c>
      <c r="AC29" s="108">
        <f t="shared" si="12"/>
        <v>0</v>
      </c>
      <c r="AD29" s="104">
        <f t="shared" si="13"/>
        <v>0</v>
      </c>
    </row>
    <row r="30" spans="2:30" ht="15" customHeight="1" x14ac:dyDescent="0.25">
      <c r="C30" s="87">
        <f t="shared" si="5"/>
        <v>2050</v>
      </c>
      <c r="D30" s="215">
        <f t="shared" si="1"/>
        <v>0</v>
      </c>
      <c r="E30" s="212">
        <f t="shared" si="0"/>
        <v>0</v>
      </c>
      <c r="F30" s="215">
        <f t="shared" si="2"/>
        <v>0</v>
      </c>
      <c r="G30" s="216">
        <f t="shared" si="3"/>
        <v>0</v>
      </c>
      <c r="H30" s="217">
        <f t="shared" si="4"/>
        <v>0</v>
      </c>
      <c r="I30" s="218">
        <f>H30*(1+0.07)^-(C30-Assumptions!$D$7)</f>
        <v>0</v>
      </c>
      <c r="L30" s="1"/>
      <c r="M30" s="1"/>
      <c r="N30" s="1"/>
      <c r="R30" s="87">
        <v>2047</v>
      </c>
      <c r="S30" s="77">
        <f>IF(R30&gt;=(Assumptions!$D$34+1),IF(R30&lt;=Assumptions!$D$10,IF(R30&gt;=Assumptions!$D$34,TREND($M$16:$M$17,$L$16:$L$17,R30)),0),0)</f>
        <v>0</v>
      </c>
      <c r="T30" s="100">
        <f>IF(R30&gt;=(Assumptions!$D$34+1),IF(R30&lt;=Assumptions!$D$10,IF(R30&gt;=Assumptions!$D$34,TREND($M$22:$M$23,$L$22:$L$23,R30)),0),0)</f>
        <v>0</v>
      </c>
      <c r="U30" s="108">
        <f t="shared" si="6"/>
        <v>0</v>
      </c>
      <c r="V30" s="104">
        <f t="shared" si="7"/>
        <v>0</v>
      </c>
      <c r="W30" s="77">
        <f>IF(R30&gt;=(Assumptions!$D$34+1),IF(R30&lt;=Assumptions!$D$10,IF(R30&gt;=Assumptions!$D$34,TREND($O$16:$O$17,$N$16:$N$17,R30)),0),0)</f>
        <v>0</v>
      </c>
      <c r="X30" s="100">
        <f>IF(R30&gt;=(Assumptions!$D$34+1),IF(R30&lt;=Assumptions!$D$10,IF(R30&gt;=Assumptions!$D$34,TREND($O$22:$O$23,$N$22:$N$23,R30),),0),0)</f>
        <v>0</v>
      </c>
      <c r="Y30" s="108">
        <f t="shared" si="8"/>
        <v>0</v>
      </c>
      <c r="Z30" s="104">
        <f t="shared" si="9"/>
        <v>0</v>
      </c>
      <c r="AA30" s="97">
        <f t="shared" si="10"/>
        <v>0</v>
      </c>
      <c r="AB30" s="100">
        <f t="shared" si="11"/>
        <v>0</v>
      </c>
      <c r="AC30" s="108">
        <f t="shared" si="12"/>
        <v>0</v>
      </c>
      <c r="AD30" s="104">
        <f t="shared" si="13"/>
        <v>0</v>
      </c>
    </row>
    <row r="31" spans="2:30" ht="15" customHeight="1" x14ac:dyDescent="0.25">
      <c r="C31" s="87">
        <f t="shared" si="5"/>
        <v>2051</v>
      </c>
      <c r="D31" s="215">
        <f t="shared" si="1"/>
        <v>0</v>
      </c>
      <c r="E31" s="212">
        <f t="shared" si="0"/>
        <v>0</v>
      </c>
      <c r="F31" s="215">
        <f t="shared" si="2"/>
        <v>0</v>
      </c>
      <c r="G31" s="216">
        <f t="shared" si="3"/>
        <v>0</v>
      </c>
      <c r="H31" s="217">
        <f t="shared" si="4"/>
        <v>0</v>
      </c>
      <c r="I31" s="218">
        <f>H31*(1+0.07)^-(C31-Assumptions!$D$7)</f>
        <v>0</v>
      </c>
      <c r="L31" s="1"/>
      <c r="M31" s="1"/>
      <c r="N31" s="1"/>
      <c r="R31" s="87">
        <v>2048</v>
      </c>
      <c r="S31" s="77">
        <f>IF(R31&gt;=(Assumptions!$D$34+1),IF(R31&lt;=Assumptions!$D$10,IF(R31&gt;=Assumptions!$D$34,TREND($M$16:$M$17,$L$16:$L$17,R31)),0),0)</f>
        <v>0</v>
      </c>
      <c r="T31" s="100">
        <f>IF(R31&gt;=(Assumptions!$D$34+1),IF(R31&lt;=Assumptions!$D$10,IF(R31&gt;=Assumptions!$D$34,TREND($M$22:$M$23,$L$22:$L$23,R31)),0),0)</f>
        <v>0</v>
      </c>
      <c r="U31" s="108">
        <f t="shared" si="6"/>
        <v>0</v>
      </c>
      <c r="V31" s="104">
        <f t="shared" si="7"/>
        <v>0</v>
      </c>
      <c r="W31" s="77">
        <f>IF(R31&gt;=(Assumptions!$D$34+1),IF(R31&lt;=Assumptions!$D$10,IF(R31&gt;=Assumptions!$D$34,TREND($O$16:$O$17,$N$16:$N$17,R31)),0),0)</f>
        <v>0</v>
      </c>
      <c r="X31" s="100">
        <f>IF(R31&gt;=(Assumptions!$D$34+1),IF(R31&lt;=Assumptions!$D$10,IF(R31&gt;=Assumptions!$D$34,TREND($O$22:$O$23,$N$22:$N$23,R31),),0),0)</f>
        <v>0</v>
      </c>
      <c r="Y31" s="108">
        <f t="shared" si="8"/>
        <v>0</v>
      </c>
      <c r="Z31" s="104">
        <f t="shared" si="9"/>
        <v>0</v>
      </c>
      <c r="AA31" s="97">
        <f t="shared" si="10"/>
        <v>0</v>
      </c>
      <c r="AB31" s="100">
        <f t="shared" si="11"/>
        <v>0</v>
      </c>
      <c r="AC31" s="108">
        <f t="shared" si="12"/>
        <v>0</v>
      </c>
      <c r="AD31" s="104">
        <f t="shared" si="13"/>
        <v>0</v>
      </c>
    </row>
    <row r="32" spans="2:30" ht="15" customHeight="1" x14ac:dyDescent="0.25">
      <c r="C32" s="87">
        <f t="shared" si="5"/>
        <v>2052</v>
      </c>
      <c r="D32" s="215">
        <f t="shared" si="1"/>
        <v>0</v>
      </c>
      <c r="E32" s="212">
        <f t="shared" si="0"/>
        <v>0</v>
      </c>
      <c r="F32" s="215">
        <f t="shared" si="2"/>
        <v>0</v>
      </c>
      <c r="G32" s="216">
        <f t="shared" si="3"/>
        <v>0</v>
      </c>
      <c r="H32" s="217">
        <f t="shared" si="4"/>
        <v>0</v>
      </c>
      <c r="I32" s="218">
        <f>H32*(1+0.07)^-(C32-Assumptions!$D$7)</f>
        <v>0</v>
      </c>
      <c r="L32" s="1"/>
      <c r="M32" s="1"/>
      <c r="N32" s="1"/>
      <c r="R32" s="87">
        <v>2049</v>
      </c>
      <c r="S32" s="77">
        <f>IF(R32&gt;=(Assumptions!$D$34+1),IF(R32&lt;=Assumptions!$D$10,IF(R32&gt;=Assumptions!$D$34,TREND($M$16:$M$17,$L$16:$L$17,R32)),0),0)</f>
        <v>0</v>
      </c>
      <c r="T32" s="100">
        <f>IF(R32&gt;=(Assumptions!$D$34+1),IF(R32&lt;=Assumptions!$D$10,IF(R32&gt;=Assumptions!$D$34,TREND($M$22:$M$23,$L$22:$L$23,R32)),0),0)</f>
        <v>0</v>
      </c>
      <c r="U32" s="108">
        <f t="shared" si="6"/>
        <v>0</v>
      </c>
      <c r="V32" s="104">
        <f t="shared" si="7"/>
        <v>0</v>
      </c>
      <c r="W32" s="77">
        <f>IF(R32&gt;=(Assumptions!$D$34+1),IF(R32&lt;=Assumptions!$D$10,IF(R32&gt;=Assumptions!$D$34,TREND($O$16:$O$17,$N$16:$N$17,R32)),0),0)</f>
        <v>0</v>
      </c>
      <c r="X32" s="100">
        <f>IF(R32&gt;=(Assumptions!$D$34+1),IF(R32&lt;=Assumptions!$D$10,IF(R32&gt;=Assumptions!$D$34,TREND($O$22:$O$23,$N$22:$N$23,R32),),0),0)</f>
        <v>0</v>
      </c>
      <c r="Y32" s="108">
        <f t="shared" si="8"/>
        <v>0</v>
      </c>
      <c r="Z32" s="104">
        <f t="shared" si="9"/>
        <v>0</v>
      </c>
      <c r="AA32" s="97">
        <f t="shared" si="10"/>
        <v>0</v>
      </c>
      <c r="AB32" s="100">
        <f t="shared" si="11"/>
        <v>0</v>
      </c>
      <c r="AC32" s="108">
        <f t="shared" si="12"/>
        <v>0</v>
      </c>
      <c r="AD32" s="104">
        <f t="shared" si="13"/>
        <v>0</v>
      </c>
    </row>
    <row r="33" spans="2:35" ht="15" customHeight="1" x14ac:dyDescent="0.25">
      <c r="C33" s="87">
        <f t="shared" si="5"/>
        <v>2053</v>
      </c>
      <c r="D33" s="215">
        <f t="shared" si="1"/>
        <v>0</v>
      </c>
      <c r="E33" s="212">
        <f t="shared" si="0"/>
        <v>0</v>
      </c>
      <c r="F33" s="215">
        <f t="shared" si="2"/>
        <v>0</v>
      </c>
      <c r="G33" s="216">
        <f t="shared" si="3"/>
        <v>0</v>
      </c>
      <c r="H33" s="217">
        <f t="shared" si="4"/>
        <v>0</v>
      </c>
      <c r="I33" s="218">
        <f>H33*(1+0.07)^-(C33-Assumptions!$D$7)</f>
        <v>0</v>
      </c>
      <c r="R33" s="87">
        <v>2050</v>
      </c>
      <c r="S33" s="77">
        <f>IF(R33&gt;=(Assumptions!$D$34+1),IF(R33&lt;=Assumptions!$D$10,IF(R33&gt;=Assumptions!$D$34,TREND($M$16:$M$17,$L$16:$L$17,R33)),0),0)</f>
        <v>0</v>
      </c>
      <c r="T33" s="100">
        <f>IF(R33&gt;=(Assumptions!$D$34+1),IF(R33&lt;=Assumptions!$D$10,IF(R33&gt;=Assumptions!$D$34,TREND($M$22:$M$23,$L$22:$L$23,R33)),0),0)</f>
        <v>0</v>
      </c>
      <c r="U33" s="108">
        <f t="shared" si="6"/>
        <v>0</v>
      </c>
      <c r="V33" s="104">
        <f t="shared" si="7"/>
        <v>0</v>
      </c>
      <c r="W33" s="77">
        <f>IF(R33&gt;=(Assumptions!$D$34+1),IF(R33&lt;=Assumptions!$D$10,IF(R33&gt;=Assumptions!$D$34,TREND($O$16:$O$17,$N$16:$N$17,R33)),0),0)</f>
        <v>0</v>
      </c>
      <c r="X33" s="100">
        <f>IF(R33&gt;=(Assumptions!$D$34+1),IF(R33&lt;=Assumptions!$D$10,IF(R33&gt;=Assumptions!$D$34,TREND($O$22:$O$23,$N$22:$N$23,R33),),0),0)</f>
        <v>0</v>
      </c>
      <c r="Y33" s="108">
        <f t="shared" si="8"/>
        <v>0</v>
      </c>
      <c r="Z33" s="104">
        <f t="shared" si="9"/>
        <v>0</v>
      </c>
      <c r="AA33" s="97">
        <f t="shared" si="10"/>
        <v>0</v>
      </c>
      <c r="AB33" s="100">
        <f t="shared" si="11"/>
        <v>0</v>
      </c>
      <c r="AC33" s="108">
        <f t="shared" si="12"/>
        <v>0</v>
      </c>
      <c r="AD33" s="104">
        <f t="shared" si="13"/>
        <v>0</v>
      </c>
    </row>
    <row r="34" spans="2:35" ht="15" customHeight="1" x14ac:dyDescent="0.25">
      <c r="C34" s="87">
        <f t="shared" si="5"/>
        <v>2054</v>
      </c>
      <c r="D34" s="215">
        <f t="shared" si="1"/>
        <v>0</v>
      </c>
      <c r="E34" s="212">
        <f t="shared" si="0"/>
        <v>0</v>
      </c>
      <c r="F34" s="215">
        <f t="shared" si="2"/>
        <v>0</v>
      </c>
      <c r="G34" s="216">
        <f t="shared" si="3"/>
        <v>0</v>
      </c>
      <c r="H34" s="217">
        <f t="shared" si="4"/>
        <v>0</v>
      </c>
      <c r="I34" s="218">
        <f>H34*(1+0.07)^-(C34-Assumptions!$D$7)</f>
        <v>0</v>
      </c>
      <c r="R34" s="87">
        <v>2051</v>
      </c>
      <c r="S34" s="77">
        <f>IF(R34&gt;=(Assumptions!$D$34+1),IF(R34&lt;=Assumptions!$D$10,IF(R34&gt;=Assumptions!$D$34,TREND($M$16:$M$17,$L$16:$L$17,R34)),0),0)</f>
        <v>0</v>
      </c>
      <c r="T34" s="100">
        <f>IF(R34&gt;=(Assumptions!$D$34+1),IF(R34&lt;=Assumptions!$D$10,IF(R34&gt;=Assumptions!$D$34,TREND($M$22:$M$23,$L$22:$L$23,R34)),0),0)</f>
        <v>0</v>
      </c>
      <c r="U34" s="108">
        <f t="shared" si="6"/>
        <v>0</v>
      </c>
      <c r="V34" s="104">
        <f t="shared" si="7"/>
        <v>0</v>
      </c>
      <c r="W34" s="77">
        <f>IF(R34&gt;=(Assumptions!$D$34+1),IF(R34&lt;=Assumptions!$D$10,IF(R34&gt;=Assumptions!$D$34,TREND($O$16:$O$17,$N$16:$N$17,R34)),0),0)</f>
        <v>0</v>
      </c>
      <c r="X34" s="100">
        <f>IF(R34&gt;=(Assumptions!$D$34+1),IF(R34&lt;=Assumptions!$D$10,IF(R34&gt;=Assumptions!$D$34,TREND($O$22:$O$23,$N$22:$N$23,R34),),0),0)</f>
        <v>0</v>
      </c>
      <c r="Y34" s="108">
        <f t="shared" si="8"/>
        <v>0</v>
      </c>
      <c r="Z34" s="104">
        <f t="shared" si="9"/>
        <v>0</v>
      </c>
      <c r="AA34" s="97">
        <f t="shared" si="10"/>
        <v>0</v>
      </c>
      <c r="AB34" s="100">
        <f t="shared" si="11"/>
        <v>0</v>
      </c>
      <c r="AC34" s="108">
        <f t="shared" si="12"/>
        <v>0</v>
      </c>
      <c r="AD34" s="104">
        <f t="shared" si="13"/>
        <v>0</v>
      </c>
    </row>
    <row r="35" spans="2:35" ht="15" customHeight="1" x14ac:dyDescent="0.25">
      <c r="C35" s="87">
        <f t="shared" si="5"/>
        <v>2055</v>
      </c>
      <c r="D35" s="215">
        <f t="shared" si="1"/>
        <v>0</v>
      </c>
      <c r="E35" s="212">
        <f t="shared" si="0"/>
        <v>0</v>
      </c>
      <c r="F35" s="215">
        <f t="shared" si="2"/>
        <v>0</v>
      </c>
      <c r="G35" s="216">
        <f t="shared" si="3"/>
        <v>0</v>
      </c>
      <c r="H35" s="217">
        <f t="shared" si="4"/>
        <v>0</v>
      </c>
      <c r="I35" s="218">
        <f>H35*(1+0.07)^-(C35-Assumptions!$D$7)</f>
        <v>0</v>
      </c>
      <c r="N35" s="3"/>
      <c r="R35" s="87">
        <v>2052</v>
      </c>
      <c r="S35" s="77">
        <f>IF(R35&gt;=(Assumptions!$D$34+1),IF(R35&lt;=Assumptions!$D$10,IF(R35&gt;=Assumptions!$D$34,TREND($M$16:$M$17,$L$16:$L$17,R35)),0),0)</f>
        <v>0</v>
      </c>
      <c r="T35" s="100">
        <f>IF(R35&gt;=(Assumptions!$D$34+1),IF(R35&lt;=Assumptions!$D$10,IF(R35&gt;=Assumptions!$D$34,TREND($M$22:$M$23,$L$22:$L$23,R35)),0),0)</f>
        <v>0</v>
      </c>
      <c r="U35" s="108">
        <f t="shared" si="6"/>
        <v>0</v>
      </c>
      <c r="V35" s="104">
        <f t="shared" si="7"/>
        <v>0</v>
      </c>
      <c r="W35" s="77">
        <f>IF(R35&gt;=(Assumptions!$D$34+1),IF(R35&lt;=Assumptions!$D$10,IF(R35&gt;=Assumptions!$D$34,TREND($O$16:$O$17,$N$16:$N$17,R35)),0),0)</f>
        <v>0</v>
      </c>
      <c r="X35" s="100">
        <f>IF(R35&gt;=(Assumptions!$D$34+1),IF(R35&lt;=Assumptions!$D$10,IF(R35&gt;=Assumptions!$D$34,TREND($O$22:$O$23,$N$22:$N$23,R35),),0),0)</f>
        <v>0</v>
      </c>
      <c r="Y35" s="108">
        <f t="shared" si="8"/>
        <v>0</v>
      </c>
      <c r="Z35" s="104">
        <f t="shared" si="9"/>
        <v>0</v>
      </c>
      <c r="AA35" s="97">
        <f t="shared" si="10"/>
        <v>0</v>
      </c>
      <c r="AB35" s="100">
        <f t="shared" si="11"/>
        <v>0</v>
      </c>
      <c r="AC35" s="108">
        <f t="shared" si="12"/>
        <v>0</v>
      </c>
      <c r="AD35" s="104">
        <f t="shared" si="13"/>
        <v>0</v>
      </c>
    </row>
    <row r="36" spans="2:35" ht="15" customHeight="1" x14ac:dyDescent="0.25">
      <c r="C36" s="87">
        <f t="shared" si="5"/>
        <v>2056</v>
      </c>
      <c r="D36" s="215">
        <f t="shared" si="1"/>
        <v>0</v>
      </c>
      <c r="E36" s="212">
        <f t="shared" si="0"/>
        <v>0</v>
      </c>
      <c r="F36" s="215">
        <f t="shared" si="2"/>
        <v>0</v>
      </c>
      <c r="G36" s="216">
        <f t="shared" si="3"/>
        <v>0</v>
      </c>
      <c r="H36" s="217">
        <f t="shared" si="4"/>
        <v>0</v>
      </c>
      <c r="I36" s="218">
        <f>H36*(1+0.07)^-(C36-Assumptions!$D$7)</f>
        <v>0</v>
      </c>
      <c r="R36" s="87">
        <v>2053</v>
      </c>
      <c r="S36" s="77">
        <f>IF(R36&gt;=(Assumptions!$D$34+1),IF(R36&lt;=Assumptions!$D$10,IF(R36&gt;=Assumptions!$D$34,TREND($M$16:$M$17,$L$16:$L$17,R36)),0),0)</f>
        <v>0</v>
      </c>
      <c r="T36" s="100">
        <f>IF(R36&gt;=(Assumptions!$D$34+1),IF(R36&lt;=Assumptions!$D$10,IF(R36&gt;=Assumptions!$D$34,TREND($M$22:$M$23,$L$22:$L$23,R36)),0),0)</f>
        <v>0</v>
      </c>
      <c r="U36" s="108">
        <f t="shared" si="6"/>
        <v>0</v>
      </c>
      <c r="V36" s="104">
        <f t="shared" si="7"/>
        <v>0</v>
      </c>
      <c r="W36" s="77">
        <f>IF(R36&gt;=(Assumptions!$D$34+1),IF(R36&lt;=Assumptions!$D$10,IF(R36&gt;=Assumptions!$D$34,TREND($O$16:$O$17,$N$16:$N$17,R36)),0),0)</f>
        <v>0</v>
      </c>
      <c r="X36" s="100">
        <f>IF(R36&gt;=(Assumptions!$D$34+1),IF(R36&lt;=Assumptions!$D$10,IF(R36&gt;=Assumptions!$D$34,TREND($O$22:$O$23,$N$22:$N$23,R36),),0),0)</f>
        <v>0</v>
      </c>
      <c r="Y36" s="108">
        <f t="shared" si="8"/>
        <v>0</v>
      </c>
      <c r="Z36" s="104">
        <f t="shared" si="9"/>
        <v>0</v>
      </c>
      <c r="AA36" s="97">
        <f t="shared" si="10"/>
        <v>0</v>
      </c>
      <c r="AB36" s="100">
        <f t="shared" si="11"/>
        <v>0</v>
      </c>
      <c r="AC36" s="108">
        <f t="shared" si="12"/>
        <v>0</v>
      </c>
      <c r="AD36" s="104">
        <f t="shared" si="13"/>
        <v>0</v>
      </c>
    </row>
    <row r="37" spans="2:35" ht="15" customHeight="1" x14ac:dyDescent="0.25">
      <c r="C37" s="87">
        <f t="shared" si="5"/>
        <v>2057</v>
      </c>
      <c r="D37" s="215">
        <f t="shared" si="1"/>
        <v>0</v>
      </c>
      <c r="E37" s="212">
        <f t="shared" si="0"/>
        <v>0</v>
      </c>
      <c r="F37" s="215">
        <f t="shared" si="2"/>
        <v>0</v>
      </c>
      <c r="G37" s="216">
        <f t="shared" si="3"/>
        <v>0</v>
      </c>
      <c r="H37" s="217">
        <f t="shared" si="4"/>
        <v>0</v>
      </c>
      <c r="I37" s="218">
        <f>H37*(1+0.07)^-(C37-Assumptions!$D$7)</f>
        <v>0</v>
      </c>
      <c r="R37" s="87">
        <v>2054</v>
      </c>
      <c r="S37" s="77">
        <f>IF(R37&gt;=(Assumptions!$D$34+1),IF(R37&lt;=Assumptions!$D$10,IF(R37&gt;=Assumptions!$D$34,TREND($M$16:$M$17,$L$16:$L$17,R37)),0),0)</f>
        <v>0</v>
      </c>
      <c r="T37" s="100">
        <f>IF(R37&gt;=(Assumptions!$D$34+1),IF(R37&lt;=Assumptions!$D$10,IF(R37&gt;=Assumptions!$D$34,TREND($M$22:$M$23,$L$22:$L$23,R37)),0),0)</f>
        <v>0</v>
      </c>
      <c r="U37" s="108">
        <f t="shared" si="6"/>
        <v>0</v>
      </c>
      <c r="V37" s="104">
        <f t="shared" si="7"/>
        <v>0</v>
      </c>
      <c r="W37" s="77">
        <f>IF(R37&gt;=(Assumptions!$D$34+1),IF(R37&lt;=Assumptions!$D$10,IF(R37&gt;=Assumptions!$D$34,TREND($O$16:$O$17,$N$16:$N$17,R37)),0),0)</f>
        <v>0</v>
      </c>
      <c r="X37" s="100">
        <f>IF(R37&gt;=(Assumptions!$D$34+1),IF(R37&lt;=Assumptions!$D$10,IF(R37&gt;=Assumptions!$D$34,TREND($O$22:$O$23,$N$22:$N$23,R37),),0),0)</f>
        <v>0</v>
      </c>
      <c r="Y37" s="108">
        <f t="shared" si="8"/>
        <v>0</v>
      </c>
      <c r="Z37" s="104">
        <f t="shared" si="9"/>
        <v>0</v>
      </c>
      <c r="AA37" s="97">
        <f t="shared" si="10"/>
        <v>0</v>
      </c>
      <c r="AB37" s="100">
        <f t="shared" si="11"/>
        <v>0</v>
      </c>
      <c r="AC37" s="108">
        <f t="shared" si="12"/>
        <v>0</v>
      </c>
      <c r="AD37" s="104">
        <f t="shared" si="13"/>
        <v>0</v>
      </c>
      <c r="AF37" s="494"/>
      <c r="AG37" s="494"/>
      <c r="AH37" s="494"/>
      <c r="AI37" s="494"/>
    </row>
    <row r="38" spans="2:35" ht="15" customHeight="1" x14ac:dyDescent="0.25">
      <c r="C38" s="87">
        <f t="shared" si="5"/>
        <v>2058</v>
      </c>
      <c r="D38" s="215">
        <f t="shared" si="1"/>
        <v>0</v>
      </c>
      <c r="E38" s="212">
        <f t="shared" si="0"/>
        <v>0</v>
      </c>
      <c r="F38" s="215">
        <f t="shared" si="2"/>
        <v>0</v>
      </c>
      <c r="G38" s="216">
        <f t="shared" si="3"/>
        <v>0</v>
      </c>
      <c r="H38" s="217">
        <f t="shared" si="4"/>
        <v>0</v>
      </c>
      <c r="I38" s="218">
        <f>H38*(1+0.07)^-(C38-Assumptions!$D$7)</f>
        <v>0</v>
      </c>
      <c r="R38" s="87">
        <v>2055</v>
      </c>
      <c r="S38" s="77">
        <f>IF(R38&gt;=(Assumptions!$D$34+1),IF(R38&lt;=Assumptions!$D$10,IF(R38&gt;=Assumptions!$D$34,TREND($M$16:$M$17,$L$16:$L$17,R38)),0),0)</f>
        <v>0</v>
      </c>
      <c r="T38" s="100">
        <f>IF(R38&gt;=(Assumptions!$D$34+1),IF(R38&lt;=Assumptions!$D$10,IF(R38&gt;=Assumptions!$D$34,TREND($M$22:$M$23,$L$22:$L$23,R38)),0),0)</f>
        <v>0</v>
      </c>
      <c r="U38" s="108">
        <f t="shared" si="6"/>
        <v>0</v>
      </c>
      <c r="V38" s="104">
        <f t="shared" si="7"/>
        <v>0</v>
      </c>
      <c r="W38" s="77">
        <f>IF(R38&gt;=(Assumptions!$D$34+1),IF(R38&lt;=Assumptions!$D$10,IF(R38&gt;=Assumptions!$D$34,TREND($O$16:$O$17,$N$16:$N$17,R38)),0),0)</f>
        <v>0</v>
      </c>
      <c r="X38" s="100">
        <f>IF(R38&gt;=(Assumptions!$D$34+1),IF(R38&lt;=Assumptions!$D$10,IF(R38&gt;=Assumptions!$D$34,TREND($O$22:$O$23,$N$22:$N$23,R38),),0),0)</f>
        <v>0</v>
      </c>
      <c r="Y38" s="108">
        <f t="shared" si="8"/>
        <v>0</v>
      </c>
      <c r="Z38" s="104">
        <f t="shared" si="9"/>
        <v>0</v>
      </c>
      <c r="AA38" s="97">
        <f t="shared" si="10"/>
        <v>0</v>
      </c>
      <c r="AB38" s="100">
        <f t="shared" si="11"/>
        <v>0</v>
      </c>
      <c r="AC38" s="108">
        <f t="shared" si="12"/>
        <v>0</v>
      </c>
      <c r="AD38" s="104">
        <f t="shared" si="13"/>
        <v>0</v>
      </c>
    </row>
    <row r="39" spans="2:35" ht="15" customHeight="1" x14ac:dyDescent="0.25">
      <c r="C39" s="87">
        <f t="shared" si="5"/>
        <v>2059</v>
      </c>
      <c r="D39" s="215">
        <f t="shared" si="1"/>
        <v>0</v>
      </c>
      <c r="E39" s="212">
        <f t="shared" si="0"/>
        <v>0</v>
      </c>
      <c r="F39" s="215">
        <f t="shared" si="2"/>
        <v>0</v>
      </c>
      <c r="G39" s="216">
        <f t="shared" si="3"/>
        <v>0</v>
      </c>
      <c r="H39" s="217">
        <f t="shared" si="4"/>
        <v>0</v>
      </c>
      <c r="I39" s="218">
        <f>H39*(1+0.07)^-(C39-Assumptions!$D$7)</f>
        <v>0</v>
      </c>
      <c r="L39" s="1"/>
      <c r="M39" s="1"/>
      <c r="N39" s="1"/>
      <c r="R39" s="87">
        <v>2056</v>
      </c>
      <c r="S39" s="77">
        <f>IF(R39&gt;=(Assumptions!$D$34+1),IF(R39&lt;=Assumptions!$D$10,IF(R39&gt;=Assumptions!$D$34,TREND($M$16:$M$17,$L$16:$L$17,R39)),0),0)</f>
        <v>0</v>
      </c>
      <c r="T39" s="100">
        <f>IF(R39&gt;=(Assumptions!$D$34+1),IF(R39&lt;=Assumptions!$D$10,IF(R39&gt;=Assumptions!$D$34,TREND($M$22:$M$23,$L$22:$L$23,R39)),0),0)</f>
        <v>0</v>
      </c>
      <c r="U39" s="108">
        <f t="shared" si="6"/>
        <v>0</v>
      </c>
      <c r="V39" s="104">
        <f t="shared" si="7"/>
        <v>0</v>
      </c>
      <c r="W39" s="77">
        <f>IF(R39&gt;=(Assumptions!$D$34+1),IF(R39&lt;=Assumptions!$D$10,IF(R39&gt;=Assumptions!$D$34,TREND($O$16:$O$17,$N$16:$N$17,R39)),0),0)</f>
        <v>0</v>
      </c>
      <c r="X39" s="100">
        <f>IF(R39&gt;=(Assumptions!$D$34+1),IF(R39&lt;=Assumptions!$D$10,IF(R39&gt;=Assumptions!$D$34,TREND($O$22:$O$23,$N$22:$N$23,R39),),0),0)</f>
        <v>0</v>
      </c>
      <c r="Y39" s="108">
        <f t="shared" si="8"/>
        <v>0</v>
      </c>
      <c r="Z39" s="104">
        <f t="shared" si="9"/>
        <v>0</v>
      </c>
      <c r="AA39" s="97">
        <f t="shared" si="10"/>
        <v>0</v>
      </c>
      <c r="AB39" s="100">
        <f t="shared" si="11"/>
        <v>0</v>
      </c>
      <c r="AC39" s="108">
        <f t="shared" si="12"/>
        <v>0</v>
      </c>
      <c r="AD39" s="104">
        <f t="shared" si="13"/>
        <v>0</v>
      </c>
    </row>
    <row r="40" spans="2:35" ht="15" customHeight="1" x14ac:dyDescent="0.25">
      <c r="C40" s="87">
        <f t="shared" si="5"/>
        <v>2060</v>
      </c>
      <c r="D40" s="215">
        <f t="shared" si="1"/>
        <v>0</v>
      </c>
      <c r="E40" s="212">
        <f t="shared" si="0"/>
        <v>0</v>
      </c>
      <c r="F40" s="215">
        <f t="shared" si="2"/>
        <v>0</v>
      </c>
      <c r="G40" s="216">
        <f t="shared" si="3"/>
        <v>0</v>
      </c>
      <c r="H40" s="217">
        <f t="shared" si="4"/>
        <v>0</v>
      </c>
      <c r="I40" s="218">
        <f>H40*(1+0.07)^-(C40-Assumptions!$D$7)</f>
        <v>0</v>
      </c>
      <c r="L40" s="1"/>
      <c r="M40" s="1"/>
      <c r="N40" s="1"/>
      <c r="R40" s="87">
        <v>2057</v>
      </c>
      <c r="S40" s="77">
        <f>IF(R40&gt;=(Assumptions!$D$34+1),IF(R40&lt;=Assumptions!$D$10,IF(R40&gt;=Assumptions!$D$34,TREND($M$16:$M$17,$L$16:$L$17,R40)),0),0)</f>
        <v>0</v>
      </c>
      <c r="T40" s="100">
        <f>IF(R40&gt;=(Assumptions!$D$34+1),IF(R40&lt;=Assumptions!$D$10,IF(R40&gt;=Assumptions!$D$34,TREND($M$22:$M$23,$L$22:$L$23,R40)),0),0)</f>
        <v>0</v>
      </c>
      <c r="U40" s="108">
        <f t="shared" si="6"/>
        <v>0</v>
      </c>
      <c r="V40" s="104">
        <f t="shared" si="7"/>
        <v>0</v>
      </c>
      <c r="W40" s="77">
        <f>IF(R40&gt;=(Assumptions!$D$34+1),IF(R40&lt;=Assumptions!$D$10,IF(R40&gt;=Assumptions!$D$34,TREND($O$16:$O$17,$N$16:$N$17,R40)),0),0)</f>
        <v>0</v>
      </c>
      <c r="X40" s="100">
        <f>IF(R40&gt;=(Assumptions!$D$34+1),IF(R40&lt;=Assumptions!$D$10,IF(R40&gt;=Assumptions!$D$34,TREND($O$22:$O$23,$N$22:$N$23,R40),),0),0)</f>
        <v>0</v>
      </c>
      <c r="Y40" s="108">
        <f t="shared" si="8"/>
        <v>0</v>
      </c>
      <c r="Z40" s="104">
        <f t="shared" si="9"/>
        <v>0</v>
      </c>
      <c r="AA40" s="97">
        <f t="shared" si="10"/>
        <v>0</v>
      </c>
      <c r="AB40" s="100">
        <f t="shared" si="11"/>
        <v>0</v>
      </c>
      <c r="AC40" s="108">
        <f t="shared" si="12"/>
        <v>0</v>
      </c>
      <c r="AD40" s="104">
        <f t="shared" si="13"/>
        <v>0</v>
      </c>
    </row>
    <row r="41" spans="2:35" ht="15" customHeight="1" thickBot="1" x14ac:dyDescent="0.3">
      <c r="C41" s="88">
        <f t="shared" si="5"/>
        <v>2061</v>
      </c>
      <c r="D41" s="219">
        <f t="shared" si="1"/>
        <v>0</v>
      </c>
      <c r="E41" s="220">
        <f t="shared" si="0"/>
        <v>0</v>
      </c>
      <c r="F41" s="219">
        <f t="shared" si="2"/>
        <v>0</v>
      </c>
      <c r="G41" s="221">
        <f t="shared" si="3"/>
        <v>0</v>
      </c>
      <c r="H41" s="222">
        <f t="shared" si="4"/>
        <v>0</v>
      </c>
      <c r="I41" s="223">
        <f>H41*(1+0.07)^-(C41-Assumptions!$D$7)</f>
        <v>0</v>
      </c>
      <c r="J41" s="34"/>
      <c r="R41" s="87">
        <v>2058</v>
      </c>
      <c r="S41" s="77">
        <f>IF(R41&gt;=(Assumptions!$D$34+1),IF(R41&lt;=Assumptions!$D$10,IF(R41&gt;=Assumptions!$D$34,TREND($M$16:$M$17,$L$16:$L$17,R41)),0),0)</f>
        <v>0</v>
      </c>
      <c r="T41" s="100">
        <f>IF(R41&gt;=(Assumptions!$D$34+1),IF(R41&lt;=Assumptions!$D$10,IF(R41&gt;=Assumptions!$D$34,TREND($M$22:$M$23,$L$22:$L$23,R41)),0),0)</f>
        <v>0</v>
      </c>
      <c r="U41" s="108">
        <f t="shared" si="6"/>
        <v>0</v>
      </c>
      <c r="V41" s="104">
        <f t="shared" si="7"/>
        <v>0</v>
      </c>
      <c r="W41" s="77">
        <f>IF(R41&gt;=(Assumptions!$D$34+1),IF(R41&lt;=Assumptions!$D$10,IF(R41&gt;=Assumptions!$D$34,TREND($O$16:$O$17,$N$16:$N$17,R41)),0),0)</f>
        <v>0</v>
      </c>
      <c r="X41" s="100">
        <f>IF(R41&gt;=(Assumptions!$D$34+1),IF(R41&lt;=Assumptions!$D$10,IF(R41&gt;=Assumptions!$D$34,TREND($O$22:$O$23,$N$22:$N$23,R41),),0),0)</f>
        <v>0</v>
      </c>
      <c r="Y41" s="108">
        <f t="shared" si="8"/>
        <v>0</v>
      </c>
      <c r="Z41" s="104">
        <f t="shared" si="9"/>
        <v>0</v>
      </c>
      <c r="AA41" s="97">
        <f t="shared" si="10"/>
        <v>0</v>
      </c>
      <c r="AB41" s="100">
        <f t="shared" si="11"/>
        <v>0</v>
      </c>
      <c r="AC41" s="108">
        <f t="shared" si="12"/>
        <v>0</v>
      </c>
      <c r="AD41" s="104">
        <f t="shared" si="13"/>
        <v>0</v>
      </c>
    </row>
    <row r="42" spans="2:35" ht="15" customHeight="1" thickBot="1" x14ac:dyDescent="0.3">
      <c r="H42" s="134" t="s">
        <v>2</v>
      </c>
      <c r="I42" s="224">
        <f>SUM(I6:I41)</f>
        <v>9283551.3402400017</v>
      </c>
      <c r="J42" s="36"/>
      <c r="M42" s="3"/>
      <c r="N42" s="3"/>
      <c r="O42" s="3"/>
      <c r="R42" s="87">
        <v>2059</v>
      </c>
      <c r="S42" s="77">
        <f>IF(R42&gt;=(Assumptions!$D$34+1),IF(R42&lt;=Assumptions!$D$10,IF(R42&gt;=Assumptions!$D$34,TREND($M$16:$M$17,$L$16:$L$17,R42)),0),0)</f>
        <v>0</v>
      </c>
      <c r="T42" s="100">
        <f>IF(R42&gt;=(Assumptions!$D$34+1),IF(R42&lt;=Assumptions!$D$10,IF(R42&gt;=Assumptions!$D$34,TREND($M$22:$M$23,$L$22:$L$23,R42)),0),0)</f>
        <v>0</v>
      </c>
      <c r="U42" s="108">
        <f t="shared" si="6"/>
        <v>0</v>
      </c>
      <c r="V42" s="104">
        <f t="shared" si="7"/>
        <v>0</v>
      </c>
      <c r="W42" s="77">
        <f>IF(R42&gt;=(Assumptions!$D$34+1),IF(R42&lt;=Assumptions!$D$10,IF(R42&gt;=Assumptions!$D$34,TREND($O$16:$O$17,$N$16:$N$17,R42)),0),0)</f>
        <v>0</v>
      </c>
      <c r="X42" s="100">
        <f>IF(R42&gt;=(Assumptions!$D$34+1),IF(R42&lt;=Assumptions!$D$10,IF(R42&gt;=Assumptions!$D$34,TREND($O$22:$O$23,$N$22:$N$23,R42),),0),0)</f>
        <v>0</v>
      </c>
      <c r="Y42" s="108">
        <f t="shared" si="8"/>
        <v>0</v>
      </c>
      <c r="Z42" s="104">
        <f t="shared" si="9"/>
        <v>0</v>
      </c>
      <c r="AA42" s="97">
        <f t="shared" si="10"/>
        <v>0</v>
      </c>
      <c r="AB42" s="100">
        <f t="shared" si="11"/>
        <v>0</v>
      </c>
      <c r="AC42" s="108">
        <f t="shared" si="12"/>
        <v>0</v>
      </c>
      <c r="AD42" s="104">
        <f t="shared" si="13"/>
        <v>0</v>
      </c>
    </row>
    <row r="43" spans="2:35" ht="15.75" thickBot="1" x14ac:dyDescent="0.3">
      <c r="C43" s="52"/>
      <c r="D43" s="53"/>
      <c r="E43" s="51"/>
      <c r="F43" s="51"/>
      <c r="G43" s="51"/>
      <c r="H43" s="51"/>
      <c r="I43" s="51"/>
      <c r="L43" s="1"/>
      <c r="M43" s="1"/>
      <c r="N43" s="1"/>
      <c r="O43" s="1"/>
      <c r="R43" s="88">
        <v>2060</v>
      </c>
      <c r="S43" s="79">
        <f>IF(R43&gt;=(Assumptions!$D$34+1),IF(R43&lt;=Assumptions!$D$10,IF(R43&gt;=Assumptions!$D$34,TREND($M$16:$M$17,$L$16:$L$17,R43)),0),0)</f>
        <v>0</v>
      </c>
      <c r="T43" s="102">
        <f>IF(R43&gt;=(Assumptions!$D$34+1),IF(R43&lt;=Assumptions!$D$10,IF(R43&gt;=Assumptions!$D$34,TREND($M$22:$M$23,$L$22:$L$23,R43)),0),0)</f>
        <v>0</v>
      </c>
      <c r="U43" s="109">
        <f t="shared" si="6"/>
        <v>0</v>
      </c>
      <c r="V43" s="105">
        <f t="shared" si="7"/>
        <v>0</v>
      </c>
      <c r="W43" s="79">
        <f>IF(R43&gt;=(Assumptions!$D$34+1),IF(R43&lt;=Assumptions!$D$10,IF(R43&gt;=Assumptions!$D$34,TREND($O$16:$O$17,$N$16:$N$17,R43)),0),0)</f>
        <v>0</v>
      </c>
      <c r="X43" s="102">
        <f>IF(R43&gt;=(Assumptions!$D$34+1),IF(R43&lt;=Assumptions!$D$10,IF(R43&gt;=Assumptions!$D$34,TREND($O$22:$O$23,$N$22:$N$23,R43),),0),0)</f>
        <v>0</v>
      </c>
      <c r="Y43" s="109">
        <f t="shared" si="8"/>
        <v>0</v>
      </c>
      <c r="Z43" s="105">
        <f t="shared" si="9"/>
        <v>0</v>
      </c>
      <c r="AA43" s="98">
        <f t="shared" si="10"/>
        <v>0</v>
      </c>
      <c r="AB43" s="102">
        <f t="shared" si="11"/>
        <v>0</v>
      </c>
      <c r="AC43" s="109">
        <f t="shared" si="12"/>
        <v>0</v>
      </c>
      <c r="AD43" s="105">
        <f t="shared" si="13"/>
        <v>0</v>
      </c>
    </row>
    <row r="44" spans="2:35" x14ac:dyDescent="0.25">
      <c r="L44" s="1"/>
      <c r="M44" s="1"/>
      <c r="N44" s="1"/>
      <c r="O44" s="1"/>
    </row>
    <row r="45" spans="2:35" ht="15" customHeight="1" x14ac:dyDescent="0.25">
      <c r="L45" s="1"/>
      <c r="M45" s="1"/>
      <c r="N45" s="1"/>
      <c r="O45" s="1"/>
    </row>
    <row r="46" spans="2:35" ht="15" customHeight="1" x14ac:dyDescent="0.25">
      <c r="B46" s="2"/>
      <c r="C46" s="1" t="s">
        <v>3</v>
      </c>
      <c r="D46" s="1"/>
      <c r="L46" s="1"/>
      <c r="M46" s="1"/>
      <c r="N46" s="1"/>
      <c r="O46" s="1"/>
    </row>
    <row r="47" spans="2:35" ht="15" customHeight="1" x14ac:dyDescent="0.25">
      <c r="B47" s="2" t="s">
        <v>17</v>
      </c>
      <c r="C47" s="491" t="s">
        <v>1850</v>
      </c>
      <c r="D47" s="491"/>
      <c r="E47" s="491"/>
      <c r="F47" s="491"/>
      <c r="G47" s="491"/>
      <c r="H47" s="491"/>
      <c r="L47" s="1"/>
      <c r="M47" s="1"/>
      <c r="N47" s="1"/>
      <c r="O47" s="1"/>
    </row>
    <row r="48" spans="2:35" ht="15" customHeight="1" x14ac:dyDescent="0.25">
      <c r="B48" s="2"/>
      <c r="C48" s="491"/>
      <c r="D48" s="491"/>
      <c r="E48" s="491"/>
      <c r="F48" s="491"/>
      <c r="G48" s="491"/>
      <c r="H48" s="491"/>
      <c r="I48" s="21"/>
      <c r="L48" s="1"/>
      <c r="M48" s="1"/>
      <c r="N48" s="1"/>
      <c r="O48" s="1"/>
    </row>
    <row r="49" spans="2:8" ht="15" customHeight="1" x14ac:dyDescent="0.25">
      <c r="B49" s="2"/>
      <c r="C49" s="491"/>
      <c r="D49" s="491"/>
      <c r="E49" s="491"/>
      <c r="F49" s="491"/>
      <c r="G49" s="491"/>
      <c r="H49" s="491"/>
    </row>
    <row r="50" spans="2:8" ht="15" customHeight="1" x14ac:dyDescent="0.25">
      <c r="B50" s="2"/>
      <c r="C50" s="491"/>
      <c r="D50" s="491"/>
      <c r="E50" s="491"/>
      <c r="F50" s="491"/>
      <c r="G50" s="491"/>
      <c r="H50" s="491"/>
    </row>
    <row r="51" spans="2:8" ht="15" customHeight="1" x14ac:dyDescent="0.25">
      <c r="B51" s="2"/>
      <c r="C51" s="491"/>
      <c r="D51" s="491"/>
      <c r="E51" s="491"/>
      <c r="F51" s="491"/>
      <c r="G51" s="491"/>
      <c r="H51" s="491"/>
    </row>
    <row r="52" spans="2:8" ht="15" customHeight="1" x14ac:dyDescent="0.25">
      <c r="B52" s="2"/>
      <c r="C52" s="491"/>
      <c r="D52" s="491"/>
      <c r="E52" s="491"/>
      <c r="F52" s="491"/>
      <c r="G52" s="491"/>
      <c r="H52" s="491"/>
    </row>
    <row r="53" spans="2:8" ht="15" customHeight="1" x14ac:dyDescent="0.25">
      <c r="B53" s="2"/>
      <c r="C53" s="491"/>
      <c r="D53" s="491"/>
      <c r="E53" s="491"/>
      <c r="F53" s="491"/>
      <c r="G53" s="491"/>
      <c r="H53" s="491"/>
    </row>
    <row r="54" spans="2:8" x14ac:dyDescent="0.25">
      <c r="B54" s="2"/>
      <c r="C54" s="8"/>
      <c r="D54" s="8"/>
      <c r="E54" s="8"/>
      <c r="F54" s="8"/>
      <c r="G54" s="8"/>
      <c r="H54" s="8"/>
    </row>
    <row r="55" spans="2:8" ht="15" customHeight="1" x14ac:dyDescent="0.25">
      <c r="B55" s="2" t="s">
        <v>23</v>
      </c>
      <c r="C55" s="491" t="s">
        <v>1851</v>
      </c>
      <c r="D55" s="491"/>
      <c r="E55" s="491"/>
      <c r="F55" s="491"/>
      <c r="G55" s="491"/>
      <c r="H55" s="491"/>
    </row>
    <row r="56" spans="2:8" ht="15" customHeight="1" x14ac:dyDescent="0.25">
      <c r="B56" s="2"/>
      <c r="C56" s="491"/>
      <c r="D56" s="491"/>
      <c r="E56" s="491"/>
      <c r="F56" s="491"/>
      <c r="G56" s="491"/>
      <c r="H56" s="491"/>
    </row>
    <row r="57" spans="2:8" ht="15" customHeight="1" x14ac:dyDescent="0.25">
      <c r="B57" s="2"/>
      <c r="C57" s="31"/>
      <c r="D57" s="31"/>
      <c r="E57" s="31"/>
      <c r="F57" s="31"/>
      <c r="G57" s="31"/>
      <c r="H57" s="31"/>
    </row>
    <row r="58" spans="2:8" ht="15" customHeight="1" x14ac:dyDescent="0.25">
      <c r="B58" s="2" t="s">
        <v>24</v>
      </c>
      <c r="C58" s="491" t="s">
        <v>1852</v>
      </c>
      <c r="D58" s="491"/>
      <c r="E58" s="491"/>
      <c r="F58" s="491"/>
      <c r="G58" s="491"/>
      <c r="H58" s="491"/>
    </row>
    <row r="59" spans="2:8" ht="15" customHeight="1" x14ac:dyDescent="0.25">
      <c r="B59" s="2"/>
      <c r="C59" s="491"/>
      <c r="D59" s="491"/>
      <c r="E59" s="491"/>
      <c r="F59" s="491"/>
      <c r="G59" s="491"/>
      <c r="H59" s="491"/>
    </row>
    <row r="60" spans="2:8" ht="15" customHeight="1" x14ac:dyDescent="0.25">
      <c r="B60" s="2"/>
      <c r="C60" s="491"/>
      <c r="D60" s="491"/>
      <c r="E60" s="491"/>
      <c r="F60" s="491"/>
      <c r="G60" s="491"/>
      <c r="H60" s="491"/>
    </row>
    <row r="61" spans="2:8" x14ac:dyDescent="0.25">
      <c r="B61" s="2"/>
      <c r="C61" s="8"/>
      <c r="D61" s="8"/>
      <c r="E61" s="8"/>
      <c r="F61" s="8"/>
      <c r="G61" s="8"/>
      <c r="H61" s="8"/>
    </row>
    <row r="62" spans="2:8" ht="15" customHeight="1" x14ac:dyDescent="0.25"/>
    <row r="63" spans="2:8" ht="15" customHeight="1" x14ac:dyDescent="0.25"/>
    <row r="64" spans="2:8" x14ac:dyDescent="0.25">
      <c r="B64" s="2"/>
      <c r="C64" s="8"/>
      <c r="D64" s="8"/>
      <c r="E64" s="8"/>
      <c r="F64" s="8"/>
      <c r="G64" s="8"/>
      <c r="H64" s="8"/>
    </row>
    <row r="65" spans="2:35" x14ac:dyDescent="0.25">
      <c r="B65" s="2"/>
      <c r="C65" s="8"/>
      <c r="D65" s="8"/>
      <c r="E65" s="8"/>
      <c r="F65" s="8"/>
      <c r="G65" s="8"/>
    </row>
    <row r="66" spans="2:35" ht="15" customHeight="1" x14ac:dyDescent="0.25">
      <c r="B66" s="2"/>
      <c r="C66" s="8"/>
      <c r="D66" s="8"/>
      <c r="E66" s="8"/>
      <c r="F66" s="8"/>
      <c r="G66" s="8"/>
    </row>
    <row r="67" spans="2:35" ht="15" customHeight="1" x14ac:dyDescent="0.25"/>
    <row r="68" spans="2:35" x14ac:dyDescent="0.25">
      <c r="AF68" s="494"/>
      <c r="AG68" s="494"/>
      <c r="AH68" s="494"/>
      <c r="AI68" s="494"/>
    </row>
    <row r="69" spans="2:35" ht="15" customHeight="1" x14ac:dyDescent="0.25"/>
    <row r="72" spans="2:35" ht="15" customHeight="1" x14ac:dyDescent="0.25"/>
    <row r="74" spans="2:35" ht="15" customHeight="1" x14ac:dyDescent="0.25">
      <c r="S74" s="494"/>
      <c r="T74" s="494"/>
      <c r="U74" s="494"/>
      <c r="V74" s="494"/>
      <c r="W74" s="494"/>
      <c r="X74" s="494"/>
      <c r="Y74" s="494"/>
      <c r="Z74" s="494"/>
    </row>
    <row r="75" spans="2:35" ht="21" customHeight="1" x14ac:dyDescent="0.25">
      <c r="B75" s="2"/>
      <c r="C75" s="8"/>
      <c r="D75" s="8"/>
      <c r="E75" s="8"/>
      <c r="F75" s="8"/>
      <c r="G75" s="8"/>
      <c r="H75" s="8"/>
    </row>
    <row r="76" spans="2:35" x14ac:dyDescent="0.25">
      <c r="B76" s="2"/>
      <c r="C76" s="8"/>
      <c r="D76" s="8"/>
      <c r="E76" s="8"/>
      <c r="F76" s="8"/>
      <c r="G76" s="8"/>
    </row>
    <row r="77" spans="2:35" x14ac:dyDescent="0.25">
      <c r="B77" s="2"/>
    </row>
  </sheetData>
  <mergeCells count="23">
    <mergeCell ref="S74:Z74"/>
    <mergeCell ref="I4:I5"/>
    <mergeCell ref="L5:M5"/>
    <mergeCell ref="AF68:AI68"/>
    <mergeCell ref="H4:H5"/>
    <mergeCell ref="W6:Z6"/>
    <mergeCell ref="AF37:AI37"/>
    <mergeCell ref="C55:H56"/>
    <mergeCell ref="C4:C5"/>
    <mergeCell ref="D4:D5"/>
    <mergeCell ref="E4:E5"/>
    <mergeCell ref="F4:F5"/>
    <mergeCell ref="G4:G5"/>
    <mergeCell ref="S6:V6"/>
    <mergeCell ref="AA6:AD6"/>
    <mergeCell ref="C47:H53"/>
    <mergeCell ref="C58:H60"/>
    <mergeCell ref="L14:M14"/>
    <mergeCell ref="N14:O14"/>
    <mergeCell ref="L20:M20"/>
    <mergeCell ref="N20:O20"/>
    <mergeCell ref="L26:M26"/>
    <mergeCell ref="N26:O26"/>
  </mergeCells>
  <pageMargins left="0.25" right="0.25" top="0.75" bottom="0.75" header="0.3" footer="0.3"/>
  <pageSetup scale="2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E7F5A-8CE9-4B9B-8A70-8E5AB447D2B6}">
  <sheetPr>
    <tabColor rgb="FF00B050"/>
    <pageSetUpPr fitToPage="1"/>
  </sheetPr>
  <dimension ref="B1:AI74"/>
  <sheetViews>
    <sheetView view="pageBreakPreview" zoomScale="55" zoomScaleNormal="55" zoomScaleSheetLayoutView="55" zoomScalePageLayoutView="55" workbookViewId="0"/>
  </sheetViews>
  <sheetFormatPr defaultRowHeight="15" x14ac:dyDescent="0.25"/>
  <cols>
    <col min="2" max="2" width="3.7109375" customWidth="1"/>
    <col min="3" max="9" width="20.7109375" customWidth="1"/>
    <col min="10" max="10" width="5.7109375" customWidth="1"/>
    <col min="11" max="11" width="3" customWidth="1"/>
    <col min="12" max="15" width="35.7109375" customWidth="1"/>
    <col min="16" max="17" width="10.7109375" customWidth="1"/>
    <col min="18" max="18" width="6.85546875" bestFit="1" customWidth="1"/>
    <col min="19" max="19" width="14.7109375" bestFit="1" customWidth="1"/>
    <col min="20" max="20" width="14.140625" bestFit="1" customWidth="1"/>
    <col min="21" max="21" width="14.7109375" bestFit="1" customWidth="1"/>
    <col min="22" max="22" width="15.7109375" bestFit="1" customWidth="1"/>
    <col min="23" max="23" width="14.7109375" bestFit="1" customWidth="1"/>
    <col min="24" max="24" width="14.140625" bestFit="1" customWidth="1"/>
    <col min="25" max="25" width="14.7109375" bestFit="1" customWidth="1"/>
    <col min="26" max="26" width="15.42578125" customWidth="1"/>
    <col min="27" max="27" width="16" bestFit="1" customWidth="1"/>
    <col min="28" max="28" width="18" bestFit="1" customWidth="1"/>
    <col min="29" max="29" width="17.85546875" bestFit="1" customWidth="1"/>
    <col min="30" max="30" width="17.5703125" bestFit="1" customWidth="1"/>
    <col min="31" max="31" width="23.28515625" customWidth="1"/>
    <col min="32" max="32" width="23" customWidth="1"/>
    <col min="33" max="35" width="23.28515625" customWidth="1"/>
    <col min="36" max="36" width="29.28515625" bestFit="1" customWidth="1"/>
    <col min="37" max="37" width="23.28515625" customWidth="1"/>
    <col min="38" max="39" width="29.28515625" bestFit="1" customWidth="1"/>
    <col min="40" max="42" width="10.7109375" customWidth="1"/>
  </cols>
  <sheetData>
    <row r="1" spans="3:30" ht="14.25" customHeight="1" x14ac:dyDescent="0.25">
      <c r="C1" s="55"/>
      <c r="D1" s="55"/>
      <c r="E1" s="55"/>
      <c r="F1" s="55"/>
      <c r="G1" s="55"/>
      <c r="H1" s="55"/>
      <c r="I1" s="55"/>
    </row>
    <row r="2" spans="3:30" x14ac:dyDescent="0.25">
      <c r="C2" s="1" t="s">
        <v>1924</v>
      </c>
      <c r="D2" s="1"/>
    </row>
    <row r="3" spans="3:30" ht="15.75" thickBot="1" x14ac:dyDescent="0.3">
      <c r="L3" s="15"/>
    </row>
    <row r="4" spans="3:30" ht="35.1" customHeight="1" x14ac:dyDescent="0.25">
      <c r="C4" s="503" t="s">
        <v>0</v>
      </c>
      <c r="D4" s="505" t="s">
        <v>252</v>
      </c>
      <c r="E4" s="507" t="s">
        <v>254</v>
      </c>
      <c r="F4" s="505" t="s">
        <v>253</v>
      </c>
      <c r="G4" s="507" t="s">
        <v>255</v>
      </c>
      <c r="H4" s="498" t="s">
        <v>256</v>
      </c>
      <c r="I4" s="495" t="s">
        <v>1</v>
      </c>
      <c r="L4" s="64"/>
    </row>
    <row r="5" spans="3:30" ht="43.5" customHeight="1" thickBot="1" x14ac:dyDescent="0.3">
      <c r="C5" s="504"/>
      <c r="D5" s="506"/>
      <c r="E5" s="508"/>
      <c r="F5" s="506"/>
      <c r="G5" s="508"/>
      <c r="H5" s="499"/>
      <c r="I5" s="496"/>
      <c r="L5" s="497" t="s">
        <v>1855</v>
      </c>
      <c r="M5" s="497"/>
      <c r="N5" s="34"/>
      <c r="R5" s="1" t="s">
        <v>303</v>
      </c>
      <c r="S5" s="1"/>
    </row>
    <row r="6" spans="3:30" ht="15" customHeight="1" thickBot="1" x14ac:dyDescent="0.3">
      <c r="C6" s="210">
        <f>Assumptions!$D$9</f>
        <v>2026</v>
      </c>
      <c r="D6" s="211">
        <f>IFERROR(_xlfn.XLOOKUP($C6,$R$8:$R$43,$U$8:$U$43,0,0,1),0)</f>
        <v>0</v>
      </c>
      <c r="E6" s="212">
        <f>IFERROR(_xlfn.XLOOKUP($C6,$R$8:$R$43,$V$8:$V$43,0,0,1),0)</f>
        <v>0</v>
      </c>
      <c r="F6" s="211">
        <f>IFERROR(_xlfn.XLOOKUP($C6,$R$8:$R$43,$Y$8:$Y$43,0,0,1),0)</f>
        <v>0</v>
      </c>
      <c r="G6" s="212">
        <f>IFERROR(_xlfn.XLOOKUP($C6,$R$8:$R$43,$Z$8:$Z$43,0,0,1),0)</f>
        <v>0</v>
      </c>
      <c r="H6" s="213">
        <f>E6-G6</f>
        <v>0</v>
      </c>
      <c r="I6" s="214">
        <f>H6*(1+0.07)^-(C6-Assumptions!$D$7)</f>
        <v>0</v>
      </c>
      <c r="L6" s="28" t="s">
        <v>326</v>
      </c>
      <c r="M6" s="23">
        <f>Assumptions!$D$24</f>
        <v>0.46</v>
      </c>
      <c r="S6" s="500" t="s">
        <v>35</v>
      </c>
      <c r="T6" s="501"/>
      <c r="U6" s="501"/>
      <c r="V6" s="502"/>
      <c r="W6" s="500" t="s">
        <v>13</v>
      </c>
      <c r="X6" s="501"/>
      <c r="Y6" s="501"/>
      <c r="Z6" s="502"/>
      <c r="AA6" s="500" t="s">
        <v>285</v>
      </c>
      <c r="AB6" s="501"/>
      <c r="AC6" s="501"/>
      <c r="AD6" s="502"/>
    </row>
    <row r="7" spans="3:30" ht="15.75" thickBot="1" x14ac:dyDescent="0.3">
      <c r="C7" s="87">
        <f>C6+1</f>
        <v>2027</v>
      </c>
      <c r="D7" s="215">
        <f t="shared" ref="D7:D41" si="0">IFERROR(_xlfn.XLOOKUP($C7,$R$8:$R$43,$U$8:$U$43,0,0,1),0)</f>
        <v>0</v>
      </c>
      <c r="E7" s="212">
        <f t="shared" ref="E7:E41" si="1">IFERROR(_xlfn.XLOOKUP($C7,$R$8:$R$43,$V$8:$V$43,0,0,1),0)</f>
        <v>0</v>
      </c>
      <c r="F7" s="215">
        <f t="shared" ref="F7:F41" si="2">IFERROR(_xlfn.XLOOKUP($C7,$R$8:$R$43,$Y$8:$Y$43,0,0,1),0)</f>
        <v>0</v>
      </c>
      <c r="G7" s="216">
        <f t="shared" ref="G7:G41" si="3">IFERROR(_xlfn.XLOOKUP($C7,$R$8:$R$43,$Z$8:$Z$43,0,0,1),0)</f>
        <v>0</v>
      </c>
      <c r="H7" s="217">
        <f t="shared" ref="H7:H41" si="4">E7-G7</f>
        <v>0</v>
      </c>
      <c r="I7" s="218">
        <f>H7*(1+0.07)^-(C7-Assumptions!$D$7)</f>
        <v>0</v>
      </c>
      <c r="L7" s="28" t="s">
        <v>325</v>
      </c>
      <c r="M7" s="23">
        <f>Assumptions!$D$25</f>
        <v>1.01</v>
      </c>
      <c r="R7" s="81" t="s">
        <v>32</v>
      </c>
      <c r="S7" s="82" t="s">
        <v>281</v>
      </c>
      <c r="T7" s="99" t="s">
        <v>282</v>
      </c>
      <c r="U7" s="106" t="s">
        <v>380</v>
      </c>
      <c r="V7" s="83" t="s">
        <v>324</v>
      </c>
      <c r="W7" s="82" t="s">
        <v>281</v>
      </c>
      <c r="X7" s="99" t="s">
        <v>282</v>
      </c>
      <c r="Y7" s="106" t="s">
        <v>380</v>
      </c>
      <c r="Z7" s="83" t="s">
        <v>324</v>
      </c>
      <c r="AA7" s="82" t="s">
        <v>283</v>
      </c>
      <c r="AB7" s="99" t="s">
        <v>284</v>
      </c>
      <c r="AC7" s="106" t="s">
        <v>329</v>
      </c>
      <c r="AD7" s="83" t="s">
        <v>327</v>
      </c>
    </row>
    <row r="8" spans="3:30" x14ac:dyDescent="0.25">
      <c r="C8" s="87">
        <f t="shared" ref="C8:C41" si="5">C7+1</f>
        <v>2028</v>
      </c>
      <c r="D8" s="215">
        <f t="shared" si="0"/>
        <v>0</v>
      </c>
      <c r="E8" s="212">
        <f t="shared" si="1"/>
        <v>0</v>
      </c>
      <c r="F8" s="215">
        <f t="shared" si="2"/>
        <v>0</v>
      </c>
      <c r="G8" s="216">
        <f t="shared" si="3"/>
        <v>0</v>
      </c>
      <c r="H8" s="217">
        <f t="shared" si="4"/>
        <v>0</v>
      </c>
      <c r="I8" s="218">
        <f>H8*(1+0.07)^-(C8-Assumptions!$D$7)</f>
        <v>0</v>
      </c>
      <c r="K8" s="16"/>
      <c r="R8" s="210">
        <v>2025</v>
      </c>
      <c r="S8" s="84">
        <f>IF(R8&gt;=(Assumptions!$D$34+1),IF(R8&lt;=Assumptions!$D$10,IF(R8&gt;=Assumptions!$D$34,TREND($M$12:$M$13,$L$12:$L$13,R8)),0),0)</f>
        <v>0</v>
      </c>
      <c r="T8" s="101">
        <f>IF(R8&gt;=(Assumptions!$D$34+1),IF(R8&lt;=Assumptions!$D$10,IF(R8&gt;=Assumptions!$D$34,TREND($M$18:$M$19,$L$18:$L$19,R8)),0),0)</f>
        <v>0</v>
      </c>
      <c r="U8" s="107">
        <f>SUM(S8:T8)</f>
        <v>0</v>
      </c>
      <c r="V8" s="103">
        <f t="shared" ref="V8:V43" si="6">($M$6*S8)+($M$7*T8)</f>
        <v>0</v>
      </c>
      <c r="W8" s="84">
        <f>IF(R8&gt;=(Assumptions!$D$34+1),IF(R8&lt;=Assumptions!$D$10,IF(R8&gt;=Assumptions!$D$34,TREND($O$12:$O$13,$N$12:$N$13,R8)),0),0)</f>
        <v>0</v>
      </c>
      <c r="X8" s="101">
        <f>IF(R8&gt;=(Assumptions!$D$34+1),IF(R8&lt;=Assumptions!$D$10,IF(R8&gt;=Assumptions!$D$34,TREND($O$18:$O$19,$N$18:$N$19,R8)),0),0)</f>
        <v>0</v>
      </c>
      <c r="Y8" s="107">
        <f>SUM(W8:X8)</f>
        <v>0</v>
      </c>
      <c r="Z8" s="103">
        <f>($M$6*W8)+($M$7*X8)</f>
        <v>0</v>
      </c>
      <c r="AA8" s="84">
        <f t="shared" ref="AA8:AA43" si="7">S8-W8</f>
        <v>0</v>
      </c>
      <c r="AB8" s="101">
        <f t="shared" ref="AB8:AB43" si="8">T8-X8</f>
        <v>0</v>
      </c>
      <c r="AC8" s="107">
        <f>SUM(AA8:AB8)</f>
        <v>0</v>
      </c>
      <c r="AD8" s="103">
        <f>V8-Z8</f>
        <v>0</v>
      </c>
    </row>
    <row r="9" spans="3:30" ht="15" customHeight="1" x14ac:dyDescent="0.25">
      <c r="C9" s="87">
        <f t="shared" si="5"/>
        <v>2029</v>
      </c>
      <c r="D9" s="215">
        <f t="shared" si="0"/>
        <v>0</v>
      </c>
      <c r="E9" s="212">
        <f t="shared" si="1"/>
        <v>0</v>
      </c>
      <c r="F9" s="215">
        <f t="shared" si="2"/>
        <v>0</v>
      </c>
      <c r="G9" s="216">
        <f t="shared" si="3"/>
        <v>0</v>
      </c>
      <c r="H9" s="217">
        <f t="shared" si="4"/>
        <v>0</v>
      </c>
      <c r="I9" s="218">
        <f>H9*(1+0.07)^-(C9-Assumptions!$D$7)</f>
        <v>0</v>
      </c>
      <c r="L9" s="38" t="s">
        <v>348</v>
      </c>
      <c r="R9" s="87">
        <v>2026</v>
      </c>
      <c r="S9" s="77">
        <f>IF(R9&gt;=(Assumptions!$D$34+1),IF(R9&lt;=Assumptions!$D$10,IF(R9&gt;=Assumptions!$D$34,TREND($M$12:$M$13,$L$12:$L$13,R9)),0),0)</f>
        <v>0</v>
      </c>
      <c r="T9" s="100">
        <f>IF(R9&gt;=(Assumptions!$D$34+1),IF(R9&lt;=Assumptions!$D$10,IF(R9&gt;=Assumptions!$D$34,TREND($M$18:$M$19,$L$18:$L$19,R9)),0),0)</f>
        <v>0</v>
      </c>
      <c r="U9" s="108">
        <f t="shared" ref="U9:U43" si="9">SUM(S9:T9)</f>
        <v>0</v>
      </c>
      <c r="V9" s="104">
        <f t="shared" si="6"/>
        <v>0</v>
      </c>
      <c r="W9" s="77">
        <f>IF(R9&gt;=(Assumptions!$D$34+1),IF(R9&lt;=Assumptions!$D$10,IF(R9&gt;=Assumptions!$D$34,TREND($O$12:$O$13,$N$12:$N$13,R9)),0),0)</f>
        <v>0</v>
      </c>
      <c r="X9" s="100">
        <f>IF(R9&gt;=(Assumptions!$D$34+1),IF(R9&lt;=Assumptions!$D$10,IF(R9&gt;=Assumptions!$D$34,TREND($O$18:$O$19,$N$18:$N$19,R9)),0),0)</f>
        <v>0</v>
      </c>
      <c r="Y9" s="108">
        <f t="shared" ref="Y9:Y43" si="10">SUM(W9:X9)</f>
        <v>0</v>
      </c>
      <c r="Z9" s="104">
        <f t="shared" ref="Z9:Z43" si="11">($M$6*W9)+($M$7*X9)</f>
        <v>0</v>
      </c>
      <c r="AA9" s="77">
        <f t="shared" si="7"/>
        <v>0</v>
      </c>
      <c r="AB9" s="100">
        <f t="shared" si="8"/>
        <v>0</v>
      </c>
      <c r="AC9" s="108">
        <f t="shared" ref="AC9:AC43" si="12">SUM(AA9:AB9)</f>
        <v>0</v>
      </c>
      <c r="AD9" s="104">
        <f t="shared" ref="AD9:AD43" si="13">V9-Z9</f>
        <v>0</v>
      </c>
    </row>
    <row r="10" spans="3:30" x14ac:dyDescent="0.25">
      <c r="C10" s="87">
        <f t="shared" si="5"/>
        <v>2030</v>
      </c>
      <c r="D10" s="215">
        <f t="shared" si="0"/>
        <v>0</v>
      </c>
      <c r="E10" s="212">
        <f t="shared" si="1"/>
        <v>0</v>
      </c>
      <c r="F10" s="215">
        <f t="shared" si="2"/>
        <v>0</v>
      </c>
      <c r="G10" s="216">
        <f t="shared" si="3"/>
        <v>0</v>
      </c>
      <c r="H10" s="217">
        <f t="shared" si="4"/>
        <v>0</v>
      </c>
      <c r="I10" s="218">
        <f>H10*(1+0.07)^-(C10-Assumptions!$D$7)</f>
        <v>0</v>
      </c>
      <c r="L10" s="492" t="s">
        <v>52</v>
      </c>
      <c r="M10" s="493"/>
      <c r="N10" s="492" t="s">
        <v>53</v>
      </c>
      <c r="O10" s="493"/>
      <c r="R10" s="87">
        <v>2027</v>
      </c>
      <c r="S10" s="77">
        <f>IF(R10&gt;=(Assumptions!$D$34+1),IF(R10&lt;=Assumptions!$D$10,IF(R10&gt;=Assumptions!$D$34,TREND($M$12:$M$13,$L$12:$L$13,R10)),0),0)</f>
        <v>0</v>
      </c>
      <c r="T10" s="100">
        <f>IF(R10&gt;=(Assumptions!$D$34+1),IF(R10&lt;=Assumptions!$D$10,IF(R10&gt;=Assumptions!$D$34,TREND($M$18:$M$19,$L$18:$L$19,R10)),0),0)</f>
        <v>0</v>
      </c>
      <c r="U10" s="108">
        <f t="shared" si="9"/>
        <v>0</v>
      </c>
      <c r="V10" s="104">
        <f t="shared" si="6"/>
        <v>0</v>
      </c>
      <c r="W10" s="77">
        <f>IF(R10&gt;=(Assumptions!$D$34+1),IF(R10&lt;=Assumptions!$D$10,IF(R10&gt;=Assumptions!$D$34,TREND($O$12:$O$13,$N$12:$N$13,R10)),0),0)</f>
        <v>0</v>
      </c>
      <c r="X10" s="100">
        <f>IF(R10&gt;=(Assumptions!$D$34+1),IF(R10&lt;=Assumptions!$D$10,IF(R10&gt;=Assumptions!$D$34,TREND($O$18:$O$19,$N$18:$N$19,R10)),0),0)</f>
        <v>0</v>
      </c>
      <c r="Y10" s="108">
        <f t="shared" si="10"/>
        <v>0</v>
      </c>
      <c r="Z10" s="104">
        <f t="shared" si="11"/>
        <v>0</v>
      </c>
      <c r="AA10" s="77">
        <f t="shared" si="7"/>
        <v>0</v>
      </c>
      <c r="AB10" s="100">
        <f t="shared" si="8"/>
        <v>0</v>
      </c>
      <c r="AC10" s="108">
        <f t="shared" si="12"/>
        <v>0</v>
      </c>
      <c r="AD10" s="104">
        <f t="shared" si="13"/>
        <v>0</v>
      </c>
    </row>
    <row r="11" spans="3:30" x14ac:dyDescent="0.25">
      <c r="C11" s="87">
        <f t="shared" si="5"/>
        <v>2031</v>
      </c>
      <c r="D11" s="215">
        <f t="shared" si="0"/>
        <v>0</v>
      </c>
      <c r="E11" s="212">
        <f t="shared" si="1"/>
        <v>0</v>
      </c>
      <c r="F11" s="215">
        <f t="shared" si="2"/>
        <v>0</v>
      </c>
      <c r="G11" s="216">
        <f t="shared" si="3"/>
        <v>0</v>
      </c>
      <c r="H11" s="217">
        <f t="shared" si="4"/>
        <v>0</v>
      </c>
      <c r="I11" s="218">
        <f>H11*(1+0.07)^-(C11-Assumptions!$D$7)</f>
        <v>0</v>
      </c>
      <c r="L11" s="27" t="s">
        <v>32</v>
      </c>
      <c r="M11" s="27" t="s">
        <v>1854</v>
      </c>
      <c r="N11" s="27" t="s">
        <v>32</v>
      </c>
      <c r="O11" s="27" t="s">
        <v>1854</v>
      </c>
      <c r="R11" s="87">
        <v>2028</v>
      </c>
      <c r="S11" s="77">
        <f>IF(R11&gt;=(Assumptions!$D$34+1),IF(R11&lt;=Assumptions!$D$10,IF(R11&gt;=Assumptions!$D$34,TREND($M$12:$M$13,$L$12:$L$13,R11)),0),0)</f>
        <v>0</v>
      </c>
      <c r="T11" s="100">
        <f>IF(R11&gt;=(Assumptions!$D$34+1),IF(R11&lt;=Assumptions!$D$10,IF(R11&gt;=Assumptions!$D$34,TREND($M$18:$M$19,$L$18:$L$19,R11)),0),0)</f>
        <v>0</v>
      </c>
      <c r="U11" s="108">
        <f t="shared" si="9"/>
        <v>0</v>
      </c>
      <c r="V11" s="104">
        <f t="shared" si="6"/>
        <v>0</v>
      </c>
      <c r="W11" s="77">
        <f>IF(R11&gt;=(Assumptions!$D$34+1),IF(R11&lt;=Assumptions!$D$10,IF(R11&gt;=Assumptions!$D$34,TREND($O$12:$O$13,$N$12:$N$13,R11)),0),0)</f>
        <v>0</v>
      </c>
      <c r="X11" s="100">
        <f>IF(R11&gt;=(Assumptions!$D$34+1),IF(R11&lt;=Assumptions!$D$10,IF(R11&gt;=Assumptions!$D$34,TREND($O$18:$O$19,$N$18:$N$19,R11)),0),0)</f>
        <v>0</v>
      </c>
      <c r="Y11" s="108">
        <f t="shared" si="10"/>
        <v>0</v>
      </c>
      <c r="Z11" s="104">
        <f t="shared" si="11"/>
        <v>0</v>
      </c>
      <c r="AA11" s="77">
        <f t="shared" si="7"/>
        <v>0</v>
      </c>
      <c r="AB11" s="100">
        <f t="shared" si="8"/>
        <v>0</v>
      </c>
      <c r="AC11" s="108">
        <f t="shared" si="12"/>
        <v>0</v>
      </c>
      <c r="AD11" s="104">
        <f t="shared" si="13"/>
        <v>0</v>
      </c>
    </row>
    <row r="12" spans="3:30" x14ac:dyDescent="0.25">
      <c r="C12" s="87">
        <f t="shared" si="5"/>
        <v>2032</v>
      </c>
      <c r="D12" s="215">
        <f t="shared" si="0"/>
        <v>0</v>
      </c>
      <c r="E12" s="212">
        <f t="shared" si="1"/>
        <v>0</v>
      </c>
      <c r="F12" s="215">
        <f t="shared" si="2"/>
        <v>0</v>
      </c>
      <c r="G12" s="216">
        <f t="shared" si="3"/>
        <v>0</v>
      </c>
      <c r="H12" s="217">
        <f t="shared" si="4"/>
        <v>0</v>
      </c>
      <c r="I12" s="218">
        <f>H12*(1+0.07)^-(C12-Assumptions!$D$7)</f>
        <v>0</v>
      </c>
      <c r="L12" s="27">
        <f>Assumptions!$C$29</f>
        <v>2022</v>
      </c>
      <c r="M12" s="29">
        <f>'Operations Calculations'!$H$59</f>
        <v>28488147.800000001</v>
      </c>
      <c r="N12" s="27">
        <f>Assumptions!$C$29</f>
        <v>2022</v>
      </c>
      <c r="O12" s="29">
        <f>'Operations Calculations'!$H$70</f>
        <v>25917788.600000001</v>
      </c>
      <c r="R12" s="87">
        <v>2029</v>
      </c>
      <c r="S12" s="77">
        <f>IF(R12&gt;=(Assumptions!$D$34+1),IF(R12&lt;=Assumptions!$D$10,IF(R12&gt;=Assumptions!$D$34,TREND($M$12:$M$13,$L$12:$L$13,R12)),0),0)</f>
        <v>0</v>
      </c>
      <c r="T12" s="100">
        <f>IF(R12&gt;=(Assumptions!$D$34+1),IF(R12&lt;=Assumptions!$D$10,IF(R12&gt;=Assumptions!$D$34,TREND($M$18:$M$19,$L$18:$L$19,R12)),0),0)</f>
        <v>0</v>
      </c>
      <c r="U12" s="108">
        <f t="shared" si="9"/>
        <v>0</v>
      </c>
      <c r="V12" s="104">
        <f t="shared" si="6"/>
        <v>0</v>
      </c>
      <c r="W12" s="77">
        <f>IF(R12&gt;=(Assumptions!$D$34+1),IF(R12&lt;=Assumptions!$D$10,IF(R12&gt;=Assumptions!$D$34,TREND($O$12:$O$13,$N$12:$N$13,R12)),0),0)</f>
        <v>0</v>
      </c>
      <c r="X12" s="100">
        <f>IF(R12&gt;=(Assumptions!$D$34+1),IF(R12&lt;=Assumptions!$D$10,IF(R12&gt;=Assumptions!$D$34,TREND($O$18:$O$19,$N$18:$N$19,R12)),0),0)</f>
        <v>0</v>
      </c>
      <c r="Y12" s="108">
        <f t="shared" si="10"/>
        <v>0</v>
      </c>
      <c r="Z12" s="104">
        <f t="shared" si="11"/>
        <v>0</v>
      </c>
      <c r="AA12" s="77">
        <f t="shared" si="7"/>
        <v>0</v>
      </c>
      <c r="AB12" s="100">
        <f t="shared" si="8"/>
        <v>0</v>
      </c>
      <c r="AC12" s="108">
        <f t="shared" si="12"/>
        <v>0</v>
      </c>
      <c r="AD12" s="104">
        <f t="shared" si="13"/>
        <v>0</v>
      </c>
    </row>
    <row r="13" spans="3:30" ht="15" customHeight="1" x14ac:dyDescent="0.25">
      <c r="C13" s="87">
        <f t="shared" si="5"/>
        <v>2033</v>
      </c>
      <c r="D13" s="215">
        <f t="shared" si="0"/>
        <v>0</v>
      </c>
      <c r="E13" s="212">
        <f t="shared" si="1"/>
        <v>0</v>
      </c>
      <c r="F13" s="215">
        <f t="shared" si="2"/>
        <v>0</v>
      </c>
      <c r="G13" s="216">
        <f t="shared" si="3"/>
        <v>0</v>
      </c>
      <c r="H13" s="217">
        <f t="shared" si="4"/>
        <v>0</v>
      </c>
      <c r="I13" s="218">
        <f>H13*(1+0.07)^-(C13-Assumptions!$D$7)</f>
        <v>0</v>
      </c>
      <c r="L13" s="27">
        <f>Assumptions!$C$30</f>
        <v>2042</v>
      </c>
      <c r="M13" s="29">
        <f>'Operations Calculations'!$I$59</f>
        <v>41072846.828145392</v>
      </c>
      <c r="N13" s="27">
        <f>Assumptions!$C$30</f>
        <v>2042</v>
      </c>
      <c r="O13" s="29">
        <f>'Operations Calculations'!$I$70</f>
        <v>37367026.061696187</v>
      </c>
      <c r="R13" s="87">
        <v>2030</v>
      </c>
      <c r="S13" s="77">
        <f>IF(R13&gt;=(Assumptions!$D$34+1),IF(R13&lt;=Assumptions!$D$10,IF(R13&gt;=Assumptions!$D$34,TREND($M$12:$M$13,$L$12:$L$13,R13)),0),0)</f>
        <v>0</v>
      </c>
      <c r="T13" s="100">
        <f>IF(R13&gt;=(Assumptions!$D$34+1),IF(R13&lt;=Assumptions!$D$10,IF(R13&gt;=Assumptions!$D$34,TREND($M$18:$M$19,$L$18:$L$19,R13)),0),0)</f>
        <v>0</v>
      </c>
      <c r="U13" s="108">
        <f t="shared" si="9"/>
        <v>0</v>
      </c>
      <c r="V13" s="104">
        <f t="shared" si="6"/>
        <v>0</v>
      </c>
      <c r="W13" s="77">
        <f>IF(R13&gt;=(Assumptions!$D$34+1),IF(R13&lt;=Assumptions!$D$10,IF(R13&gt;=Assumptions!$D$34,TREND($O$12:$O$13,$N$12:$N$13,R13)),0),0)</f>
        <v>0</v>
      </c>
      <c r="X13" s="100">
        <f>IF(R13&gt;=(Assumptions!$D$34+1),IF(R13&lt;=Assumptions!$D$10,IF(R13&gt;=Assumptions!$D$34,TREND($O$18:$O$19,$N$18:$N$19,R13)),0),0)</f>
        <v>0</v>
      </c>
      <c r="Y13" s="108">
        <f t="shared" si="10"/>
        <v>0</v>
      </c>
      <c r="Z13" s="104">
        <f t="shared" si="11"/>
        <v>0</v>
      </c>
      <c r="AA13" s="77">
        <f t="shared" si="7"/>
        <v>0</v>
      </c>
      <c r="AB13" s="100">
        <f t="shared" si="8"/>
        <v>0</v>
      </c>
      <c r="AC13" s="108">
        <f t="shared" si="12"/>
        <v>0</v>
      </c>
      <c r="AD13" s="104">
        <f t="shared" si="13"/>
        <v>0</v>
      </c>
    </row>
    <row r="14" spans="3:30" x14ac:dyDescent="0.25">
      <c r="C14" s="87">
        <f t="shared" si="5"/>
        <v>2034</v>
      </c>
      <c r="D14" s="215">
        <f t="shared" si="0"/>
        <v>0</v>
      </c>
      <c r="E14" s="212">
        <f t="shared" si="1"/>
        <v>0</v>
      </c>
      <c r="F14" s="215">
        <f t="shared" si="2"/>
        <v>0</v>
      </c>
      <c r="G14" s="216">
        <f t="shared" si="3"/>
        <v>0</v>
      </c>
      <c r="H14" s="217">
        <f t="shared" si="4"/>
        <v>0</v>
      </c>
      <c r="I14" s="218">
        <f>H14*(1+0.07)^-(C14-Assumptions!$D$7)</f>
        <v>0</v>
      </c>
      <c r="M14" s="3"/>
      <c r="N14" s="3"/>
      <c r="O14" s="3"/>
      <c r="R14" s="87">
        <v>2031</v>
      </c>
      <c r="S14" s="77">
        <f>IF(R14&gt;=(Assumptions!$D$34+1),IF(R14&lt;=Assumptions!$D$10,IF(R14&gt;=Assumptions!$D$34,TREND($M$12:$M$13,$L$12:$L$13,R14)),0),0)</f>
        <v>0</v>
      </c>
      <c r="T14" s="100">
        <f>IF(R14&gt;=(Assumptions!$D$34+1),IF(R14&lt;=Assumptions!$D$10,IF(R14&gt;=Assumptions!$D$34,TREND($M$18:$M$19,$L$18:$L$19,R14)),0),0)</f>
        <v>0</v>
      </c>
      <c r="U14" s="108">
        <f t="shared" si="9"/>
        <v>0</v>
      </c>
      <c r="V14" s="104">
        <f t="shared" si="6"/>
        <v>0</v>
      </c>
      <c r="W14" s="77">
        <f>IF(R14&gt;=(Assumptions!$D$34+1),IF(R14&lt;=Assumptions!$D$10,IF(R14&gt;=Assumptions!$D$34,TREND($O$12:$O$13,$N$12:$N$13,R14)),0),0)</f>
        <v>0</v>
      </c>
      <c r="X14" s="100">
        <f>IF(R14&gt;=(Assumptions!$D$34+1),IF(R14&lt;=Assumptions!$D$10,IF(R14&gt;=Assumptions!$D$34,TREND($O$18:$O$19,$N$18:$N$19,R14)),0),0)</f>
        <v>0</v>
      </c>
      <c r="Y14" s="108">
        <f t="shared" si="10"/>
        <v>0</v>
      </c>
      <c r="Z14" s="104">
        <f t="shared" si="11"/>
        <v>0</v>
      </c>
      <c r="AA14" s="77">
        <f t="shared" si="7"/>
        <v>0</v>
      </c>
      <c r="AB14" s="100">
        <f t="shared" si="8"/>
        <v>0</v>
      </c>
      <c r="AC14" s="108">
        <f t="shared" si="12"/>
        <v>0</v>
      </c>
      <c r="AD14" s="104">
        <f t="shared" si="13"/>
        <v>0</v>
      </c>
    </row>
    <row r="15" spans="3:30" x14ac:dyDescent="0.25">
      <c r="C15" s="87">
        <f t="shared" si="5"/>
        <v>2035</v>
      </c>
      <c r="D15" s="215">
        <f t="shared" si="0"/>
        <v>0</v>
      </c>
      <c r="E15" s="212">
        <f t="shared" si="1"/>
        <v>0</v>
      </c>
      <c r="F15" s="215">
        <f t="shared" si="2"/>
        <v>0</v>
      </c>
      <c r="G15" s="216">
        <f t="shared" si="3"/>
        <v>0</v>
      </c>
      <c r="H15" s="217">
        <f t="shared" si="4"/>
        <v>0</v>
      </c>
      <c r="I15" s="218">
        <f>H15*(1+0.07)^-(C15-Assumptions!$D$7)</f>
        <v>0</v>
      </c>
      <c r="L15" s="38" t="s">
        <v>349</v>
      </c>
      <c r="R15" s="87">
        <v>2032</v>
      </c>
      <c r="S15" s="77">
        <f>IF(R15&gt;=(Assumptions!$D$34+1),IF(R15&lt;=Assumptions!$D$10,IF(R15&gt;=Assumptions!$D$34,TREND($M$12:$M$13,$L$12:$L$13,R15)),0),0)</f>
        <v>0</v>
      </c>
      <c r="T15" s="100">
        <f>IF(R15&gt;=(Assumptions!$D$34+1),IF(R15&lt;=Assumptions!$D$10,IF(R15&gt;=Assumptions!$D$34,TREND($M$18:$M$19,$L$18:$L$19,R15)),0),0)</f>
        <v>0</v>
      </c>
      <c r="U15" s="108">
        <f t="shared" si="9"/>
        <v>0</v>
      </c>
      <c r="V15" s="104">
        <f t="shared" si="6"/>
        <v>0</v>
      </c>
      <c r="W15" s="77">
        <f>IF(R15&gt;=(Assumptions!$D$34+1),IF(R15&lt;=Assumptions!$D$10,IF(R15&gt;=Assumptions!$D$34,TREND($O$12:$O$13,$N$12:$N$13,R15)),0),0)</f>
        <v>0</v>
      </c>
      <c r="X15" s="100">
        <f>IF(R15&gt;=(Assumptions!$D$34+1),IF(R15&lt;=Assumptions!$D$10,IF(R15&gt;=Assumptions!$D$34,TREND($O$18:$O$19,$N$18:$N$19,R15)),0),0)</f>
        <v>0</v>
      </c>
      <c r="Y15" s="108">
        <f t="shared" si="10"/>
        <v>0</v>
      </c>
      <c r="Z15" s="104">
        <f t="shared" si="11"/>
        <v>0</v>
      </c>
      <c r="AA15" s="77">
        <f t="shared" si="7"/>
        <v>0</v>
      </c>
      <c r="AB15" s="100">
        <f t="shared" si="8"/>
        <v>0</v>
      </c>
      <c r="AC15" s="108">
        <f t="shared" si="12"/>
        <v>0</v>
      </c>
      <c r="AD15" s="104">
        <f t="shared" si="13"/>
        <v>0</v>
      </c>
    </row>
    <row r="16" spans="3:30" x14ac:dyDescent="0.25">
      <c r="C16" s="87">
        <f t="shared" si="5"/>
        <v>2036</v>
      </c>
      <c r="D16" s="215">
        <f t="shared" si="0"/>
        <v>0</v>
      </c>
      <c r="E16" s="212">
        <f t="shared" si="1"/>
        <v>0</v>
      </c>
      <c r="F16" s="215">
        <f t="shared" si="2"/>
        <v>0</v>
      </c>
      <c r="G16" s="216">
        <f t="shared" si="3"/>
        <v>0</v>
      </c>
      <c r="H16" s="217">
        <f t="shared" si="4"/>
        <v>0</v>
      </c>
      <c r="I16" s="218">
        <f>H16*(1+0.07)^-(C16-Assumptions!$D$7)</f>
        <v>0</v>
      </c>
      <c r="L16" s="492" t="s">
        <v>52</v>
      </c>
      <c r="M16" s="493"/>
      <c r="N16" s="492" t="s">
        <v>53</v>
      </c>
      <c r="O16" s="493"/>
      <c r="R16" s="87">
        <v>2033</v>
      </c>
      <c r="S16" s="77">
        <f>IF(R16&gt;=(Assumptions!$D$34+1),IF(R16&lt;=Assumptions!$D$10,IF(R16&gt;=Assumptions!$D$34,TREND($M$12:$M$13,$L$12:$L$13,R16)),0),0)</f>
        <v>0</v>
      </c>
      <c r="T16" s="100">
        <f>IF(R16&gt;=(Assumptions!$D$34+1),IF(R16&lt;=Assumptions!$D$10,IF(R16&gt;=Assumptions!$D$34,TREND($M$18:$M$19,$L$18:$L$19,R16)),0),0)</f>
        <v>0</v>
      </c>
      <c r="U16" s="108">
        <f t="shared" si="9"/>
        <v>0</v>
      </c>
      <c r="V16" s="104">
        <f t="shared" si="6"/>
        <v>0</v>
      </c>
      <c r="W16" s="77">
        <f>IF(R16&gt;=(Assumptions!$D$34+1),IF(R16&lt;=Assumptions!$D$10,IF(R16&gt;=Assumptions!$D$34,TREND($O$12:$O$13,$N$12:$N$13,R16)),0),0)</f>
        <v>0</v>
      </c>
      <c r="X16" s="100">
        <f>IF(R16&gt;=(Assumptions!$D$34+1),IF(R16&lt;=Assumptions!$D$10,IF(R16&gt;=Assumptions!$D$34,TREND($O$18:$O$19,$N$18:$N$19,R16)),0),0)</f>
        <v>0</v>
      </c>
      <c r="Y16" s="108">
        <f t="shared" si="10"/>
        <v>0</v>
      </c>
      <c r="Z16" s="104">
        <f t="shared" si="11"/>
        <v>0</v>
      </c>
      <c r="AA16" s="77">
        <f t="shared" si="7"/>
        <v>0</v>
      </c>
      <c r="AB16" s="100">
        <f t="shared" si="8"/>
        <v>0</v>
      </c>
      <c r="AC16" s="108">
        <f t="shared" si="12"/>
        <v>0</v>
      </c>
      <c r="AD16" s="104">
        <f t="shared" si="13"/>
        <v>0</v>
      </c>
    </row>
    <row r="17" spans="2:30" x14ac:dyDescent="0.25">
      <c r="C17" s="87">
        <f t="shared" si="5"/>
        <v>2037</v>
      </c>
      <c r="D17" s="215">
        <f t="shared" si="0"/>
        <v>0</v>
      </c>
      <c r="E17" s="212">
        <f t="shared" si="1"/>
        <v>0</v>
      </c>
      <c r="F17" s="215">
        <f t="shared" si="2"/>
        <v>0</v>
      </c>
      <c r="G17" s="216">
        <f t="shared" si="3"/>
        <v>0</v>
      </c>
      <c r="H17" s="217">
        <f t="shared" si="4"/>
        <v>0</v>
      </c>
      <c r="I17" s="218">
        <f>H17*(1+0.07)^-(C17-Assumptions!$D$7)</f>
        <v>0</v>
      </c>
      <c r="L17" s="27" t="s">
        <v>32</v>
      </c>
      <c r="M17" s="27" t="s">
        <v>1854</v>
      </c>
      <c r="N17" s="27" t="s">
        <v>32</v>
      </c>
      <c r="O17" s="27" t="s">
        <v>1854</v>
      </c>
      <c r="R17" s="87">
        <v>2034</v>
      </c>
      <c r="S17" s="77">
        <f>IF(R17&gt;=(Assumptions!$D$34+1),IF(R17&lt;=Assumptions!$D$10,IF(R17&gt;=Assumptions!$D$34,TREND($M$12:$M$13,$L$12:$L$13,R17)),0),0)</f>
        <v>0</v>
      </c>
      <c r="T17" s="100">
        <f>IF(R17&gt;=(Assumptions!$D$34+1),IF(R17&lt;=Assumptions!$D$10,IF(R17&gt;=Assumptions!$D$34,TREND($M$18:$M$19,$L$18:$L$19,R17)),0),0)</f>
        <v>0</v>
      </c>
      <c r="U17" s="108">
        <f t="shared" si="9"/>
        <v>0</v>
      </c>
      <c r="V17" s="104">
        <f t="shared" si="6"/>
        <v>0</v>
      </c>
      <c r="W17" s="77">
        <f>IF(R17&gt;=(Assumptions!$D$34+1),IF(R17&lt;=Assumptions!$D$10,IF(R17&gt;=Assumptions!$D$34,TREND($O$12:$O$13,$N$12:$N$13,R17)),0),0)</f>
        <v>0</v>
      </c>
      <c r="X17" s="100">
        <f>IF(R17&gt;=(Assumptions!$D$34+1),IF(R17&lt;=Assumptions!$D$10,IF(R17&gt;=Assumptions!$D$34,TREND($O$18:$O$19,$N$18:$N$19,R17)),0),0)</f>
        <v>0</v>
      </c>
      <c r="Y17" s="108">
        <f t="shared" si="10"/>
        <v>0</v>
      </c>
      <c r="Z17" s="104">
        <f t="shared" si="11"/>
        <v>0</v>
      </c>
      <c r="AA17" s="77">
        <f t="shared" si="7"/>
        <v>0</v>
      </c>
      <c r="AB17" s="100">
        <f t="shared" si="8"/>
        <v>0</v>
      </c>
      <c r="AC17" s="108">
        <f t="shared" si="12"/>
        <v>0</v>
      </c>
      <c r="AD17" s="104">
        <f t="shared" si="13"/>
        <v>0</v>
      </c>
    </row>
    <row r="18" spans="2:30" x14ac:dyDescent="0.25">
      <c r="C18" s="87">
        <f t="shared" si="5"/>
        <v>2038</v>
      </c>
      <c r="D18" s="215">
        <f t="shared" si="0"/>
        <v>51732738.087381124</v>
      </c>
      <c r="E18" s="212">
        <f>IFERROR(_xlfn.XLOOKUP($C18,$R$8:$R$43,$V$8:$V$43,0,0,1),0)</f>
        <v>31044316.605870999</v>
      </c>
      <c r="F18" s="215">
        <f t="shared" si="2"/>
        <v>46917861.121267438</v>
      </c>
      <c r="G18" s="216">
        <f t="shared" si="3"/>
        <v>28094591.51933381</v>
      </c>
      <c r="H18" s="217">
        <f t="shared" si="4"/>
        <v>2949725.0865371898</v>
      </c>
      <c r="I18" s="218">
        <f>H18*(1+0.07)^-(C18-Assumptions!$D$7)</f>
        <v>933807.42130720546</v>
      </c>
      <c r="L18" s="27">
        <f>Assumptions!$C$29</f>
        <v>2022</v>
      </c>
      <c r="M18" s="29">
        <f>'Operations Calculations'!$L$59</f>
        <v>9736083</v>
      </c>
      <c r="N18" s="27">
        <f>Assumptions!$C$29</f>
        <v>2022</v>
      </c>
      <c r="O18" s="29">
        <f>'Operations Calculations'!$L$70</f>
        <v>8748831</v>
      </c>
      <c r="R18" s="87">
        <v>2035</v>
      </c>
      <c r="S18" s="77">
        <f>IF(R18&gt;=(Assumptions!$D$34+1),IF(R18&lt;=Assumptions!$D$10,IF(R18&gt;=Assumptions!$D$34,TREND($M$12:$M$13,$L$12:$L$13,R18)),0),0)</f>
        <v>0</v>
      </c>
      <c r="T18" s="100">
        <f>IF(R18&gt;=(Assumptions!$D$34+1),IF(R18&lt;=Assumptions!$D$10,IF(R18&gt;=Assumptions!$D$34,TREND($M$18:$M$19,$L$18:$L$19,R18)),0),0)</f>
        <v>0</v>
      </c>
      <c r="U18" s="108">
        <f t="shared" si="9"/>
        <v>0</v>
      </c>
      <c r="V18" s="104">
        <f t="shared" si="6"/>
        <v>0</v>
      </c>
      <c r="W18" s="77">
        <f>IF(R18&gt;=(Assumptions!$D$34+1),IF(R18&lt;=Assumptions!$D$10,IF(R18&gt;=Assumptions!$D$34,TREND($O$12:$O$13,$N$12:$N$13,R18)),0),0)</f>
        <v>0</v>
      </c>
      <c r="X18" s="100">
        <f>IF(R18&gt;=(Assumptions!$D$34+1),IF(R18&lt;=Assumptions!$D$10,IF(R18&gt;=Assumptions!$D$34,TREND($O$18:$O$19,$N$18:$N$19,R18)),0),0)</f>
        <v>0</v>
      </c>
      <c r="Y18" s="108">
        <f t="shared" si="10"/>
        <v>0</v>
      </c>
      <c r="Z18" s="104">
        <f t="shared" si="11"/>
        <v>0</v>
      </c>
      <c r="AA18" s="77">
        <f t="shared" si="7"/>
        <v>0</v>
      </c>
      <c r="AB18" s="100">
        <f t="shared" si="8"/>
        <v>0</v>
      </c>
      <c r="AC18" s="108">
        <f t="shared" si="12"/>
        <v>0</v>
      </c>
      <c r="AD18" s="104">
        <f t="shared" si="13"/>
        <v>0</v>
      </c>
    </row>
    <row r="19" spans="2:30" x14ac:dyDescent="0.25">
      <c r="C19" s="87">
        <f t="shared" si="5"/>
        <v>2039</v>
      </c>
      <c r="D19" s="215">
        <f t="shared" si="0"/>
        <v>52577019.792842329</v>
      </c>
      <c r="E19" s="212">
        <f t="shared" si="1"/>
        <v>31550961.905112859</v>
      </c>
      <c r="F19" s="215">
        <f t="shared" si="2"/>
        <v>47683563.716346622</v>
      </c>
      <c r="G19" s="216">
        <f t="shared" si="3"/>
        <v>28553097.110167153</v>
      </c>
      <c r="H19" s="217">
        <f t="shared" si="4"/>
        <v>2997864.7949457057</v>
      </c>
      <c r="I19" s="218">
        <f>H19*(1+0.07)^-(C19-Assumptions!$D$7)</f>
        <v>886960.0188352816</v>
      </c>
      <c r="L19" s="27">
        <f>Assumptions!$C$30</f>
        <v>2042</v>
      </c>
      <c r="M19" s="29">
        <f>'Operations Calculations'!$M$59</f>
        <v>14037018.081081083</v>
      </c>
      <c r="N19" s="27">
        <f>Assumptions!$C$30</f>
        <v>2042</v>
      </c>
      <c r="O19" s="29">
        <f>'Operations Calculations'!$M$70</f>
        <v>12613645.439888163</v>
      </c>
      <c r="R19" s="87">
        <v>2036</v>
      </c>
      <c r="S19" s="77">
        <f>IF(R19&gt;=(Assumptions!$D$34+1),IF(R19&lt;=Assumptions!$D$10,IF(R19&gt;=Assumptions!$D$34,TREND($M$12:$M$13,$L$12:$L$13,R19)),0),0)</f>
        <v>0</v>
      </c>
      <c r="T19" s="100">
        <f>IF(R19&gt;=(Assumptions!$D$34+1),IF(R19&lt;=Assumptions!$D$10,IF(R19&gt;=Assumptions!$D$34,TREND($M$18:$M$19,$L$18:$L$19,R19)),0),0)</f>
        <v>0</v>
      </c>
      <c r="U19" s="108">
        <f t="shared" si="9"/>
        <v>0</v>
      </c>
      <c r="V19" s="104">
        <f t="shared" si="6"/>
        <v>0</v>
      </c>
      <c r="W19" s="77">
        <f>IF(R19&gt;=(Assumptions!$D$34+1),IF(R19&lt;=Assumptions!$D$10,IF(R19&gt;=Assumptions!$D$34,TREND($O$12:$O$13,$N$12:$N$13,R19)),0),0)</f>
        <v>0</v>
      </c>
      <c r="X19" s="100">
        <f>IF(R19&gt;=(Assumptions!$D$34+1),IF(R19&lt;=Assumptions!$D$10,IF(R19&gt;=Assumptions!$D$34,TREND($O$18:$O$19,$N$18:$N$19,R19)),0),0)</f>
        <v>0</v>
      </c>
      <c r="Y19" s="108">
        <f t="shared" si="10"/>
        <v>0</v>
      </c>
      <c r="Z19" s="104">
        <f t="shared" si="11"/>
        <v>0</v>
      </c>
      <c r="AA19" s="77">
        <f t="shared" si="7"/>
        <v>0</v>
      </c>
      <c r="AB19" s="100">
        <f t="shared" si="8"/>
        <v>0</v>
      </c>
      <c r="AC19" s="108">
        <f t="shared" si="12"/>
        <v>0</v>
      </c>
      <c r="AD19" s="104">
        <f t="shared" si="13"/>
        <v>0</v>
      </c>
    </row>
    <row r="20" spans="2:30" ht="14.25" customHeight="1" x14ac:dyDescent="0.25">
      <c r="C20" s="87">
        <f t="shared" si="5"/>
        <v>2040</v>
      </c>
      <c r="D20" s="215">
        <f t="shared" si="0"/>
        <v>53421301.498303592</v>
      </c>
      <c r="E20" s="212">
        <f t="shared" si="1"/>
        <v>32057607.204354778</v>
      </c>
      <c r="F20" s="215">
        <f t="shared" si="2"/>
        <v>48449266.311425805</v>
      </c>
      <c r="G20" s="216">
        <f t="shared" si="3"/>
        <v>29011602.701000497</v>
      </c>
      <c r="H20" s="217">
        <f t="shared" si="4"/>
        <v>3046004.5033542812</v>
      </c>
      <c r="I20" s="218">
        <f>H20*(1+0.07)^-(C20-Assumptions!$D$7)</f>
        <v>842245.62756600231</v>
      </c>
      <c r="R20" s="87">
        <v>2037</v>
      </c>
      <c r="S20" s="77">
        <f>IF(R20&gt;=(Assumptions!$D$34+1),IF(R20&lt;=Assumptions!$D$10,IF(R20&gt;=Assumptions!$D$34,TREND($M$12:$M$13,$L$12:$L$13,R20)),0),0)</f>
        <v>0</v>
      </c>
      <c r="T20" s="100">
        <f>IF(R20&gt;=(Assumptions!$D$34+1),IF(R20&lt;=Assumptions!$D$10,IF(R20&gt;=Assumptions!$D$34,TREND($M$18:$M$19,$L$18:$L$19,R20)),0),0)</f>
        <v>0</v>
      </c>
      <c r="U20" s="108">
        <f t="shared" si="9"/>
        <v>0</v>
      </c>
      <c r="V20" s="104">
        <f t="shared" si="6"/>
        <v>0</v>
      </c>
      <c r="W20" s="77">
        <f>IF(R20&gt;=(Assumptions!$D$34+1),IF(R20&lt;=Assumptions!$D$10,IF(R20&gt;=Assumptions!$D$34,TREND($O$12:$O$13,$N$12:$N$13,R20)),0),0)</f>
        <v>0</v>
      </c>
      <c r="X20" s="100">
        <f>IF(R20&gt;=(Assumptions!$D$34+1),IF(R20&lt;=Assumptions!$D$10,IF(R20&gt;=Assumptions!$D$34,TREND($O$18:$O$19,$N$18:$N$19,R20)),0),0)</f>
        <v>0</v>
      </c>
      <c r="Y20" s="108">
        <f t="shared" si="10"/>
        <v>0</v>
      </c>
      <c r="Z20" s="104">
        <f t="shared" si="11"/>
        <v>0</v>
      </c>
      <c r="AA20" s="77">
        <f t="shared" si="7"/>
        <v>0</v>
      </c>
      <c r="AB20" s="100">
        <f t="shared" si="8"/>
        <v>0</v>
      </c>
      <c r="AC20" s="108">
        <f t="shared" si="12"/>
        <v>0</v>
      </c>
      <c r="AD20" s="104">
        <f t="shared" si="13"/>
        <v>0</v>
      </c>
    </row>
    <row r="21" spans="2:30" ht="15" customHeight="1" x14ac:dyDescent="0.25">
      <c r="C21" s="87">
        <f t="shared" si="5"/>
        <v>2041</v>
      </c>
      <c r="D21" s="215">
        <f t="shared" si="0"/>
        <v>54265583.203765094</v>
      </c>
      <c r="E21" s="212">
        <f t="shared" si="1"/>
        <v>32564252.503596805</v>
      </c>
      <c r="F21" s="215">
        <f t="shared" si="2"/>
        <v>49214968.906504989</v>
      </c>
      <c r="G21" s="216">
        <f t="shared" si="3"/>
        <v>29470108.29183384</v>
      </c>
      <c r="H21" s="217">
        <f t="shared" si="4"/>
        <v>3094144.2117629647</v>
      </c>
      <c r="I21" s="218">
        <f>H21*(1+0.07)^-(C21-Assumptions!$D$7)</f>
        <v>799585.66176608915</v>
      </c>
      <c r="L21" s="38" t="s">
        <v>350</v>
      </c>
      <c r="Q21" s="38"/>
      <c r="R21" s="87">
        <v>2038</v>
      </c>
      <c r="S21" s="77">
        <f>IF(R21&gt;=(Assumptions!$D$34+1),IF(R21&lt;=Assumptions!$D$10,IF(R21&gt;=Assumptions!$D$34,TREND($M$12:$M$13,$L$12:$L$13,R21)),0),0)</f>
        <v>38555907.022516251</v>
      </c>
      <c r="T21" s="100">
        <f>IF(R21&gt;=(Assumptions!$D$34+1),IF(R21&lt;=Assumptions!$D$10,IF(R21&gt;=Assumptions!$D$34,TREND($M$18:$M$19,$L$18:$L$19,R21)),0),0)</f>
        <v>13176831.064864874</v>
      </c>
      <c r="U21" s="108">
        <f t="shared" si="9"/>
        <v>51732738.087381124</v>
      </c>
      <c r="V21" s="104">
        <f t="shared" si="6"/>
        <v>31044316.605870999</v>
      </c>
      <c r="W21" s="77">
        <f>IF(R21&gt;=(Assumptions!$D$34+1),IF(R21&lt;=Assumptions!$D$10,IF(R21&gt;=Assumptions!$D$34,TREND($O$12:$O$13,$N$12:$N$13,R21)),0),0)</f>
        <v>35077178.569356918</v>
      </c>
      <c r="X21" s="100">
        <f>IF(R21&gt;=(Assumptions!$D$34+1),IF(R21&lt;=Assumptions!$D$10,IF(R21&gt;=Assumptions!$D$34,TREND($O$18:$O$19,$N$18:$N$19,R21)),0),0)</f>
        <v>11840682.55191052</v>
      </c>
      <c r="Y21" s="108">
        <f t="shared" si="10"/>
        <v>46917861.121267438</v>
      </c>
      <c r="Z21" s="104">
        <f t="shared" si="11"/>
        <v>28094591.51933381</v>
      </c>
      <c r="AA21" s="77">
        <f t="shared" si="7"/>
        <v>3478728.4531593323</v>
      </c>
      <c r="AB21" s="100">
        <f t="shared" si="8"/>
        <v>1336148.5129543543</v>
      </c>
      <c r="AC21" s="108">
        <f t="shared" si="12"/>
        <v>4814876.9661136866</v>
      </c>
      <c r="AD21" s="104">
        <f t="shared" si="13"/>
        <v>2949725.0865371898</v>
      </c>
    </row>
    <row r="22" spans="2:30" x14ac:dyDescent="0.25">
      <c r="C22" s="87">
        <f t="shared" si="5"/>
        <v>2042</v>
      </c>
      <c r="D22" s="215">
        <f t="shared" si="0"/>
        <v>55109864.909226358</v>
      </c>
      <c r="E22" s="212">
        <f t="shared" si="1"/>
        <v>33070897.802838728</v>
      </c>
      <c r="F22" s="215">
        <f t="shared" si="2"/>
        <v>49980671.501584172</v>
      </c>
      <c r="G22" s="216">
        <f t="shared" si="3"/>
        <v>29928613.882667188</v>
      </c>
      <c r="H22" s="217">
        <f t="shared" si="4"/>
        <v>3142283.9201715402</v>
      </c>
      <c r="I22" s="218">
        <f>H22*(1+0.07)^-(C22-Assumptions!$D$7)</f>
        <v>758902.68898017157</v>
      </c>
      <c r="L22" s="492" t="s">
        <v>52</v>
      </c>
      <c r="M22" s="493"/>
      <c r="N22" s="492" t="s">
        <v>53</v>
      </c>
      <c r="O22" s="493"/>
      <c r="Q22" s="18"/>
      <c r="R22" s="87">
        <v>2039</v>
      </c>
      <c r="S22" s="77">
        <f>IF(R22&gt;=(Assumptions!$D$34+1),IF(R22&lt;=Assumptions!$D$10,IF(R22&gt;=Assumptions!$D$34,TREND($M$12:$M$13,$L$12:$L$13,R22)),0),0)</f>
        <v>39185141.973923445</v>
      </c>
      <c r="T22" s="100">
        <f>IF(R22&gt;=(Assumptions!$D$34+1),IF(R22&lt;=Assumptions!$D$10,IF(R22&gt;=Assumptions!$D$34,TREND($M$18:$M$19,$L$18:$L$19,R22)),0),0)</f>
        <v>13391877.818918884</v>
      </c>
      <c r="U22" s="108">
        <f t="shared" si="9"/>
        <v>52577019.792842329</v>
      </c>
      <c r="V22" s="104">
        <f t="shared" si="6"/>
        <v>31550961.905112859</v>
      </c>
      <c r="W22" s="77">
        <f>IF(R22&gt;=(Assumptions!$D$34+1),IF(R22&lt;=Assumptions!$D$10,IF(R22&gt;=Assumptions!$D$34,TREND($O$12:$O$13,$N$12:$N$13,R22)),0),0)</f>
        <v>35649640.442441702</v>
      </c>
      <c r="X22" s="100">
        <f>IF(R22&gt;=(Assumptions!$D$34+1),IF(R22&lt;=Assumptions!$D$10,IF(R22&gt;=Assumptions!$D$34,TREND($O$18:$O$19,$N$18:$N$19,R22)),0),0)</f>
        <v>12033923.27390492</v>
      </c>
      <c r="Y22" s="108">
        <f t="shared" si="10"/>
        <v>47683563.716346622</v>
      </c>
      <c r="Z22" s="104">
        <f t="shared" si="11"/>
        <v>28553097.110167153</v>
      </c>
      <c r="AA22" s="77">
        <f t="shared" si="7"/>
        <v>3535501.5314817429</v>
      </c>
      <c r="AB22" s="100">
        <f t="shared" si="8"/>
        <v>1357954.5450139642</v>
      </c>
      <c r="AC22" s="108">
        <f t="shared" si="12"/>
        <v>4893456.076495707</v>
      </c>
      <c r="AD22" s="104">
        <f t="shared" si="13"/>
        <v>2997864.7949457057</v>
      </c>
    </row>
    <row r="23" spans="2:30" x14ac:dyDescent="0.25">
      <c r="C23" s="87">
        <f t="shared" si="5"/>
        <v>2043</v>
      </c>
      <c r="D23" s="215">
        <f t="shared" si="0"/>
        <v>55954146.614687562</v>
      </c>
      <c r="E23" s="212">
        <f t="shared" si="1"/>
        <v>33577543.102080584</v>
      </c>
      <c r="F23" s="215">
        <f t="shared" si="2"/>
        <v>50746374.096663356</v>
      </c>
      <c r="G23" s="216">
        <f t="shared" si="3"/>
        <v>30387119.473500535</v>
      </c>
      <c r="H23" s="217">
        <f t="shared" si="4"/>
        <v>3190423.6285800487</v>
      </c>
      <c r="I23" s="218">
        <f>H23*(1+0.07)^-(C23-Assumptions!$D$7)</f>
        <v>720120.61546987575</v>
      </c>
      <c r="L23" s="27" t="s">
        <v>32</v>
      </c>
      <c r="M23" s="27" t="s">
        <v>1854</v>
      </c>
      <c r="N23" s="27" t="s">
        <v>32</v>
      </c>
      <c r="O23" s="27" t="s">
        <v>1854</v>
      </c>
      <c r="R23" s="87">
        <v>2040</v>
      </c>
      <c r="S23" s="77">
        <f>IF(R23&gt;=(Assumptions!$D$34+1),IF(R23&lt;=Assumptions!$D$10,IF(R23&gt;=Assumptions!$D$34,TREND($M$12:$M$13,$L$12:$L$13,R23)),0),0)</f>
        <v>39814376.925330639</v>
      </c>
      <c r="T23" s="100">
        <f>IF(R23&gt;=(Assumptions!$D$34+1),IF(R23&lt;=Assumptions!$D$10,IF(R23&gt;=Assumptions!$D$34,TREND($M$18:$M$19,$L$18:$L$19,R23)),0),0)</f>
        <v>13606924.572972953</v>
      </c>
      <c r="U23" s="108">
        <f t="shared" si="9"/>
        <v>53421301.498303592</v>
      </c>
      <c r="V23" s="104">
        <f t="shared" si="6"/>
        <v>32057607.204354778</v>
      </c>
      <c r="W23" s="77">
        <f>IF(R23&gt;=(Assumptions!$D$34+1),IF(R23&lt;=Assumptions!$D$10,IF(R23&gt;=Assumptions!$D$34,TREND($O$12:$O$13,$N$12:$N$13,R23)),0),0)</f>
        <v>36222102.315526485</v>
      </c>
      <c r="X23" s="100">
        <f>IF(R23&gt;=(Assumptions!$D$34+1),IF(R23&lt;=Assumptions!$D$10,IF(R23&gt;=Assumptions!$D$34,TREND($O$18:$O$19,$N$18:$N$19,R23)),0),0)</f>
        <v>12227163.99589932</v>
      </c>
      <c r="Y23" s="108">
        <f t="shared" si="10"/>
        <v>48449266.311425805</v>
      </c>
      <c r="Z23" s="104">
        <f t="shared" si="11"/>
        <v>29011602.701000497</v>
      </c>
      <c r="AA23" s="77">
        <f t="shared" si="7"/>
        <v>3592274.6098041534</v>
      </c>
      <c r="AB23" s="100">
        <f t="shared" si="8"/>
        <v>1379760.5770736337</v>
      </c>
      <c r="AC23" s="108">
        <f t="shared" si="12"/>
        <v>4972035.1868777871</v>
      </c>
      <c r="AD23" s="104">
        <f t="shared" si="13"/>
        <v>3046004.5033542812</v>
      </c>
    </row>
    <row r="24" spans="2:30" x14ac:dyDescent="0.25">
      <c r="C24" s="87">
        <f t="shared" si="5"/>
        <v>2044</v>
      </c>
      <c r="D24" s="215">
        <f t="shared" si="0"/>
        <v>56798428.320149064</v>
      </c>
      <c r="E24" s="212">
        <f t="shared" si="1"/>
        <v>34084188.401322618</v>
      </c>
      <c r="F24" s="215">
        <f t="shared" si="2"/>
        <v>51512076.691742778</v>
      </c>
      <c r="G24" s="216">
        <f t="shared" si="3"/>
        <v>30845625.064333983</v>
      </c>
      <c r="H24" s="217">
        <f t="shared" si="4"/>
        <v>3238563.3369886354</v>
      </c>
      <c r="I24" s="218">
        <f>H24*(1+0.07)^-(C24-Assumptions!$D$7)</f>
        <v>683164.84245382249</v>
      </c>
      <c r="L24" s="27">
        <f>Assumptions!$C$29</f>
        <v>2022</v>
      </c>
      <c r="M24" s="29">
        <f>SUM(M12,M18)</f>
        <v>38224230.799999997</v>
      </c>
      <c r="N24" s="27">
        <f>Assumptions!$C$29</f>
        <v>2022</v>
      </c>
      <c r="O24" s="29">
        <f>SUM(O12,O18)</f>
        <v>34666619.600000001</v>
      </c>
      <c r="R24" s="87">
        <v>2041</v>
      </c>
      <c r="S24" s="77">
        <f>IF(R24&gt;=(Assumptions!$D$34+1),IF(R24&lt;=Assumptions!$D$10,IF(R24&gt;=Assumptions!$D$34,TREND($M$12:$M$13,$L$12:$L$13,R24)),0),0)</f>
        <v>40443611.876738071</v>
      </c>
      <c r="T24" s="100">
        <f>IF(R24&gt;=(Assumptions!$D$34+1),IF(R24&lt;=Assumptions!$D$10,IF(R24&gt;=Assumptions!$D$34,TREND($M$18:$M$19,$L$18:$L$19,R24)),0),0)</f>
        <v>13821971.327027023</v>
      </c>
      <c r="U24" s="108">
        <f t="shared" si="9"/>
        <v>54265583.203765094</v>
      </c>
      <c r="V24" s="104">
        <f t="shared" si="6"/>
        <v>32564252.503596805</v>
      </c>
      <c r="W24" s="77">
        <f>IF(R24&gt;=(Assumptions!$D$34+1),IF(R24&lt;=Assumptions!$D$10,IF(R24&gt;=Assumptions!$D$34,TREND($O$12:$O$13,$N$12:$N$13,R24)),0),0)</f>
        <v>36794564.188611269</v>
      </c>
      <c r="X24" s="100">
        <f>IF(R24&gt;=(Assumptions!$D$34+1),IF(R24&lt;=Assumptions!$D$10,IF(R24&gt;=Assumptions!$D$34,TREND($O$18:$O$19,$N$18:$N$19,R24)),0),0)</f>
        <v>12420404.71789372</v>
      </c>
      <c r="Y24" s="108">
        <f t="shared" si="10"/>
        <v>49214968.906504989</v>
      </c>
      <c r="Z24" s="104">
        <f t="shared" si="11"/>
        <v>29470108.29183384</v>
      </c>
      <c r="AA24" s="77">
        <f t="shared" si="7"/>
        <v>3649047.6881268024</v>
      </c>
      <c r="AB24" s="100">
        <f t="shared" si="8"/>
        <v>1401566.6091333032</v>
      </c>
      <c r="AC24" s="108">
        <f t="shared" si="12"/>
        <v>5050614.2972601056</v>
      </c>
      <c r="AD24" s="104">
        <f t="shared" si="13"/>
        <v>3094144.2117629647</v>
      </c>
    </row>
    <row r="25" spans="2:30" ht="15" customHeight="1" x14ac:dyDescent="0.25">
      <c r="C25" s="87">
        <f t="shared" si="5"/>
        <v>2045</v>
      </c>
      <c r="D25" s="215">
        <f t="shared" si="0"/>
        <v>57642710.025610328</v>
      </c>
      <c r="E25" s="212">
        <f t="shared" si="1"/>
        <v>34590833.700564533</v>
      </c>
      <c r="F25" s="215">
        <f t="shared" si="2"/>
        <v>52277779.286822021</v>
      </c>
      <c r="G25" s="216">
        <f t="shared" si="3"/>
        <v>31304130.65516739</v>
      </c>
      <c r="H25" s="217">
        <f t="shared" si="4"/>
        <v>3286703.0453971438</v>
      </c>
      <c r="I25" s="218">
        <f>H25*(1+0.07)^-(C25-Assumptions!$D$7)</f>
        <v>647962.39617546229</v>
      </c>
      <c r="L25" s="27">
        <f>Assumptions!$C$30</f>
        <v>2042</v>
      </c>
      <c r="M25" s="29">
        <f>SUM(M13,M19)</f>
        <v>55109864.909226477</v>
      </c>
      <c r="N25" s="27">
        <f>Assumptions!$C$30</f>
        <v>2042</v>
      </c>
      <c r="O25" s="29">
        <f>SUM(O13,O19)</f>
        <v>49980671.501584351</v>
      </c>
      <c r="R25" s="87">
        <v>2042</v>
      </c>
      <c r="S25" s="77">
        <f>IF(R25&gt;=(Assumptions!$D$34+1),IF(R25&lt;=Assumptions!$D$10,IF(R25&gt;=Assumptions!$D$34,TREND($M$12:$M$13,$L$12:$L$13,R25)),0),0)</f>
        <v>41072846.828145266</v>
      </c>
      <c r="T25" s="100">
        <f>IF(R25&gt;=(Assumptions!$D$34+1),IF(R25&lt;=Assumptions!$D$10,IF(R25&gt;=Assumptions!$D$34,TREND($M$18:$M$19,$L$18:$L$19,R25)),0),0)</f>
        <v>14037018.081081092</v>
      </c>
      <c r="U25" s="108">
        <f t="shared" si="9"/>
        <v>55109864.909226358</v>
      </c>
      <c r="V25" s="104">
        <f t="shared" si="6"/>
        <v>33070897.802838728</v>
      </c>
      <c r="W25" s="77">
        <f>IF(R25&gt;=(Assumptions!$D$34+1),IF(R25&lt;=Assumptions!$D$10,IF(R25&gt;=Assumptions!$D$34,TREND($O$12:$O$13,$N$12:$N$13,R25)),0),0)</f>
        <v>37367026.061696053</v>
      </c>
      <c r="X25" s="100">
        <f>IF(R25&gt;=(Assumptions!$D$34+1),IF(R25&lt;=Assumptions!$D$10,IF(R25&gt;=Assumptions!$D$34,TREND($O$18:$O$19,$N$18:$N$19,R25)),0),0)</f>
        <v>12613645.43988812</v>
      </c>
      <c r="Y25" s="108">
        <f t="shared" si="10"/>
        <v>49980671.501584172</v>
      </c>
      <c r="Z25" s="104">
        <f t="shared" si="11"/>
        <v>29928613.882667188</v>
      </c>
      <c r="AA25" s="77">
        <f t="shared" si="7"/>
        <v>3705820.766449213</v>
      </c>
      <c r="AB25" s="100">
        <f t="shared" si="8"/>
        <v>1423372.6411929727</v>
      </c>
      <c r="AC25" s="108">
        <f t="shared" si="12"/>
        <v>5129193.4076421857</v>
      </c>
      <c r="AD25" s="104">
        <f t="shared" si="13"/>
        <v>3142283.9201715402</v>
      </c>
    </row>
    <row r="26" spans="2:30" ht="15" customHeight="1" x14ac:dyDescent="0.25">
      <c r="C26" s="87">
        <f t="shared" si="5"/>
        <v>2046</v>
      </c>
      <c r="D26" s="215">
        <f t="shared" si="0"/>
        <v>0</v>
      </c>
      <c r="E26" s="212">
        <f t="shared" si="1"/>
        <v>0</v>
      </c>
      <c r="F26" s="215">
        <f t="shared" si="2"/>
        <v>0</v>
      </c>
      <c r="G26" s="216">
        <f t="shared" si="3"/>
        <v>0</v>
      </c>
      <c r="H26" s="217">
        <f t="shared" si="4"/>
        <v>0</v>
      </c>
      <c r="I26" s="218">
        <f>H26*(1+0.07)^-(C26-Assumptions!$D$7)</f>
        <v>0</v>
      </c>
      <c r="L26" s="1"/>
      <c r="M26" s="1"/>
      <c r="N26" s="1"/>
      <c r="O26" s="1"/>
      <c r="R26" s="87">
        <v>2043</v>
      </c>
      <c r="S26" s="77">
        <f>IF(R26&gt;=(Assumptions!$D$34+1),IF(R26&lt;=Assumptions!$D$10,IF(R26&gt;=Assumptions!$D$34,TREND($M$12:$M$13,$L$12:$L$13,R26)),0),0)</f>
        <v>41702081.77955246</v>
      </c>
      <c r="T26" s="100">
        <f>IF(R26&gt;=(Assumptions!$D$34+1),IF(R26&lt;=Assumptions!$D$10,IF(R26&gt;=Assumptions!$D$34,TREND($M$18:$M$19,$L$18:$L$19,R26)),0),0)</f>
        <v>14252064.835135102</v>
      </c>
      <c r="U26" s="108">
        <f t="shared" si="9"/>
        <v>55954146.614687562</v>
      </c>
      <c r="V26" s="104">
        <f t="shared" si="6"/>
        <v>33577543.102080584</v>
      </c>
      <c r="W26" s="77">
        <f>IF(R26&gt;=(Assumptions!$D$34+1),IF(R26&lt;=Assumptions!$D$10,IF(R26&gt;=Assumptions!$D$34,TREND($O$12:$O$13,$N$12:$N$13,R26)),0),0)</f>
        <v>37939487.934780836</v>
      </c>
      <c r="X26" s="100">
        <f>IF(R26&gt;=(Assumptions!$D$34+1),IF(R26&lt;=Assumptions!$D$10,IF(R26&gt;=Assumptions!$D$34,TREND($O$18:$O$19,$N$18:$N$19,R26)),0),0)</f>
        <v>12806886.16188252</v>
      </c>
      <c r="Y26" s="108">
        <f t="shared" si="10"/>
        <v>50746374.096663356</v>
      </c>
      <c r="Z26" s="104">
        <f t="shared" si="11"/>
        <v>30387119.473500535</v>
      </c>
      <c r="AA26" s="77">
        <f t="shared" si="7"/>
        <v>3762593.8447716236</v>
      </c>
      <c r="AB26" s="100">
        <f t="shared" si="8"/>
        <v>1445178.6732525826</v>
      </c>
      <c r="AC26" s="108">
        <f t="shared" si="12"/>
        <v>5207772.5180242062</v>
      </c>
      <c r="AD26" s="104">
        <f t="shared" si="13"/>
        <v>3190423.6285800487</v>
      </c>
    </row>
    <row r="27" spans="2:30" ht="15" customHeight="1" x14ac:dyDescent="0.25">
      <c r="C27" s="87">
        <f t="shared" si="5"/>
        <v>2047</v>
      </c>
      <c r="D27" s="215">
        <f t="shared" si="0"/>
        <v>0</v>
      </c>
      <c r="E27" s="212">
        <f t="shared" si="1"/>
        <v>0</v>
      </c>
      <c r="F27" s="215">
        <f t="shared" si="2"/>
        <v>0</v>
      </c>
      <c r="G27" s="216">
        <f t="shared" si="3"/>
        <v>0</v>
      </c>
      <c r="H27" s="217">
        <f t="shared" si="4"/>
        <v>0</v>
      </c>
      <c r="I27" s="218">
        <f>H27*(1+0.07)^-(C27-Assumptions!$D$7)</f>
        <v>0</v>
      </c>
      <c r="J27" s="3"/>
      <c r="L27" s="1"/>
      <c r="M27" s="1"/>
      <c r="N27" s="1"/>
      <c r="O27" s="1"/>
      <c r="R27" s="87">
        <v>2044</v>
      </c>
      <c r="S27" s="77">
        <f>IF(R27&gt;=(Assumptions!$D$34+1),IF(R27&lt;=Assumptions!$D$10,IF(R27&gt;=Assumptions!$D$34,TREND($M$12:$M$13,$L$12:$L$13,R27)),0),0)</f>
        <v>42331316.730959892</v>
      </c>
      <c r="T27" s="100">
        <f>IF(R27&gt;=(Assumptions!$D$34+1),IF(R27&lt;=Assumptions!$D$10,IF(R27&gt;=Assumptions!$D$34,TREND($M$18:$M$19,$L$18:$L$19,R27)),0),0)</f>
        <v>14467111.589189172</v>
      </c>
      <c r="U27" s="108">
        <f t="shared" si="9"/>
        <v>56798428.320149064</v>
      </c>
      <c r="V27" s="104">
        <f t="shared" si="6"/>
        <v>34084188.401322618</v>
      </c>
      <c r="W27" s="77">
        <f>IF(R27&gt;=(Assumptions!$D$34+1),IF(R27&lt;=Assumptions!$D$10,IF(R27&gt;=Assumptions!$D$34,TREND($O$12:$O$13,$N$12:$N$13,R27)),0),0)</f>
        <v>38511949.807865858</v>
      </c>
      <c r="X27" s="100">
        <f>IF(R27&gt;=(Assumptions!$D$34+1),IF(R27&lt;=Assumptions!$D$10,IF(R27&gt;=Assumptions!$D$34,TREND($O$18:$O$19,$N$18:$N$19,R27)),0),0)</f>
        <v>13000126.88387692</v>
      </c>
      <c r="Y27" s="108">
        <f t="shared" si="10"/>
        <v>51512076.691742778</v>
      </c>
      <c r="Z27" s="104">
        <f t="shared" si="11"/>
        <v>30845625.064333983</v>
      </c>
      <c r="AA27" s="77">
        <f t="shared" si="7"/>
        <v>3819366.9230940342</v>
      </c>
      <c r="AB27" s="100">
        <f t="shared" si="8"/>
        <v>1466984.705312252</v>
      </c>
      <c r="AC27" s="108">
        <f t="shared" si="12"/>
        <v>5286351.6284062862</v>
      </c>
      <c r="AD27" s="104">
        <f t="shared" si="13"/>
        <v>3238563.3369886354</v>
      </c>
    </row>
    <row r="28" spans="2:30" ht="15" customHeight="1" x14ac:dyDescent="0.25">
      <c r="B28" s="2"/>
      <c r="C28" s="87">
        <f t="shared" si="5"/>
        <v>2048</v>
      </c>
      <c r="D28" s="215">
        <f t="shared" si="0"/>
        <v>0</v>
      </c>
      <c r="E28" s="212">
        <f t="shared" si="1"/>
        <v>0</v>
      </c>
      <c r="F28" s="215">
        <f t="shared" si="2"/>
        <v>0</v>
      </c>
      <c r="G28" s="216">
        <f t="shared" si="3"/>
        <v>0</v>
      </c>
      <c r="H28" s="217">
        <f t="shared" si="4"/>
        <v>0</v>
      </c>
      <c r="I28" s="218">
        <f>H28*(1+0.07)^-(C28-Assumptions!$D$7)</f>
        <v>0</v>
      </c>
      <c r="L28" s="1"/>
      <c r="M28" s="1"/>
      <c r="N28" s="1"/>
      <c r="O28" s="1"/>
      <c r="R28" s="87">
        <v>2045</v>
      </c>
      <c r="S28" s="77">
        <f>IF(R28&gt;=(Assumptions!$D$34+1),IF(R28&lt;=Assumptions!$D$10,IF(R28&gt;=Assumptions!$D$34,TREND($M$12:$M$13,$L$12:$L$13,R28)),0),0)</f>
        <v>42960551.682367086</v>
      </c>
      <c r="T28" s="100">
        <f>IF(R28&gt;=(Assumptions!$D$34+1),IF(R28&lt;=Assumptions!$D$10,IF(R28&gt;=Assumptions!$D$34,TREND($M$18:$M$19,$L$18:$L$19,R28)),0),0)</f>
        <v>14682158.343243241</v>
      </c>
      <c r="U28" s="108">
        <f t="shared" si="9"/>
        <v>57642710.025610328</v>
      </c>
      <c r="V28" s="104">
        <f t="shared" si="6"/>
        <v>34590833.700564533</v>
      </c>
      <c r="W28" s="77">
        <f>IF(R28&gt;=(Assumptions!$D$34+1),IF(R28&lt;=Assumptions!$D$10,IF(R28&gt;=Assumptions!$D$34,TREND($O$12:$O$13,$N$12:$N$13,R28)),0),0)</f>
        <v>39084411.680950642</v>
      </c>
      <c r="X28" s="100">
        <f>IF(R28&gt;=(Assumptions!$D$34+1),IF(R28&lt;=Assumptions!$D$10,IF(R28&gt;=Assumptions!$D$34,TREND($O$18:$O$19,$N$18:$N$19,R28)),0),0)</f>
        <v>13193367.605871379</v>
      </c>
      <c r="Y28" s="108">
        <f t="shared" si="10"/>
        <v>52277779.286822021</v>
      </c>
      <c r="Z28" s="104">
        <f t="shared" si="11"/>
        <v>31304130.65516739</v>
      </c>
      <c r="AA28" s="77">
        <f t="shared" si="7"/>
        <v>3876140.0014164448</v>
      </c>
      <c r="AB28" s="100">
        <f t="shared" si="8"/>
        <v>1488790.7373718619</v>
      </c>
      <c r="AC28" s="108">
        <f t="shared" si="12"/>
        <v>5364930.7387883067</v>
      </c>
      <c r="AD28" s="104">
        <f t="shared" si="13"/>
        <v>3286703.0453971438</v>
      </c>
    </row>
    <row r="29" spans="2:30" ht="15" customHeight="1" x14ac:dyDescent="0.25">
      <c r="C29" s="87">
        <f t="shared" si="5"/>
        <v>2049</v>
      </c>
      <c r="D29" s="215">
        <f t="shared" si="0"/>
        <v>0</v>
      </c>
      <c r="E29" s="212">
        <f t="shared" si="1"/>
        <v>0</v>
      </c>
      <c r="F29" s="215">
        <f t="shared" si="2"/>
        <v>0</v>
      </c>
      <c r="G29" s="216">
        <f t="shared" si="3"/>
        <v>0</v>
      </c>
      <c r="H29" s="217">
        <f t="shared" si="4"/>
        <v>0</v>
      </c>
      <c r="I29" s="218">
        <f>H29*(1+0.07)^-(C29-Assumptions!$D$7)</f>
        <v>0</v>
      </c>
      <c r="L29" s="1"/>
      <c r="M29" s="1"/>
      <c r="N29" s="1"/>
      <c r="O29" s="1"/>
      <c r="R29" s="87">
        <v>2046</v>
      </c>
      <c r="S29" s="77">
        <f>IF(R29&gt;=(Assumptions!$D$34+1),IF(R29&lt;=Assumptions!$D$10,IF(R29&gt;=Assumptions!$D$34,TREND($M$12:$M$13,$L$12:$L$13,R29)),0),0)</f>
        <v>0</v>
      </c>
      <c r="T29" s="100">
        <f>IF(R29&gt;=(Assumptions!$D$34+1),IF(R29&lt;=Assumptions!$D$10,IF(R29&gt;=Assumptions!$D$34,TREND($M$18:$M$19,$L$18:$L$19,R29)),0),0)</f>
        <v>0</v>
      </c>
      <c r="U29" s="108">
        <f t="shared" si="9"/>
        <v>0</v>
      </c>
      <c r="V29" s="104">
        <f t="shared" si="6"/>
        <v>0</v>
      </c>
      <c r="W29" s="77">
        <f>IF(R29&gt;=(Assumptions!$D$34+1),IF(R29&lt;=Assumptions!$D$10,IF(R29&gt;=Assumptions!$D$34,TREND($O$12:$O$13,$N$12:$N$13,R29)),0),0)</f>
        <v>0</v>
      </c>
      <c r="X29" s="100">
        <f>IF(R29&gt;=(Assumptions!$D$34+1),IF(R29&lt;=Assumptions!$D$10,IF(R29&gt;=Assumptions!$D$34,TREND($O$18:$O$19,$N$18:$N$19,R29)),0),0)</f>
        <v>0</v>
      </c>
      <c r="Y29" s="108">
        <f t="shared" si="10"/>
        <v>0</v>
      </c>
      <c r="Z29" s="104">
        <f t="shared" si="11"/>
        <v>0</v>
      </c>
      <c r="AA29" s="77">
        <f t="shared" si="7"/>
        <v>0</v>
      </c>
      <c r="AB29" s="100">
        <f t="shared" si="8"/>
        <v>0</v>
      </c>
      <c r="AC29" s="108">
        <f t="shared" si="12"/>
        <v>0</v>
      </c>
      <c r="AD29" s="104">
        <f t="shared" si="13"/>
        <v>0</v>
      </c>
    </row>
    <row r="30" spans="2:30" ht="15" customHeight="1" x14ac:dyDescent="0.25">
      <c r="C30" s="87">
        <f t="shared" si="5"/>
        <v>2050</v>
      </c>
      <c r="D30" s="215">
        <f t="shared" si="0"/>
        <v>0</v>
      </c>
      <c r="E30" s="212">
        <f t="shared" si="1"/>
        <v>0</v>
      </c>
      <c r="F30" s="215">
        <f t="shared" si="2"/>
        <v>0</v>
      </c>
      <c r="G30" s="216">
        <f t="shared" si="3"/>
        <v>0</v>
      </c>
      <c r="H30" s="217">
        <f t="shared" si="4"/>
        <v>0</v>
      </c>
      <c r="I30" s="218">
        <f>H30*(1+0.07)^-(C30-Assumptions!$D$7)</f>
        <v>0</v>
      </c>
      <c r="L30" s="1"/>
      <c r="M30" s="1"/>
      <c r="N30" s="1"/>
      <c r="O30" s="1"/>
      <c r="R30" s="87">
        <v>2047</v>
      </c>
      <c r="S30" s="77">
        <f>IF(R30&gt;=(Assumptions!$D$34+1),IF(R30&lt;=Assumptions!$D$10,IF(R30&gt;=Assumptions!$D$34,TREND($M$12:$M$13,$L$12:$L$13,R30)),0),0)</f>
        <v>0</v>
      </c>
      <c r="T30" s="100">
        <f>IF(R30&gt;=(Assumptions!$D$34+1),IF(R30&lt;=Assumptions!$D$10,IF(R30&gt;=Assumptions!$D$34,TREND($M$18:$M$19,$L$18:$L$19,R30)),0),0)</f>
        <v>0</v>
      </c>
      <c r="U30" s="108">
        <f t="shared" si="9"/>
        <v>0</v>
      </c>
      <c r="V30" s="104">
        <f t="shared" si="6"/>
        <v>0</v>
      </c>
      <c r="W30" s="77">
        <f>IF(R30&gt;=(Assumptions!$D$34+1),IF(R30&lt;=Assumptions!$D$10,IF(R30&gt;=Assumptions!$D$34,TREND($O$12:$O$13,$N$12:$N$13,R30)),0),0)</f>
        <v>0</v>
      </c>
      <c r="X30" s="100">
        <f>IF(R30&gt;=(Assumptions!$D$34+1),IF(R30&lt;=Assumptions!$D$10,IF(R30&gt;=Assumptions!$D$34,TREND($O$18:$O$19,$N$18:$N$19,R30)),0),0)</f>
        <v>0</v>
      </c>
      <c r="Y30" s="108">
        <f t="shared" si="10"/>
        <v>0</v>
      </c>
      <c r="Z30" s="104">
        <f t="shared" si="11"/>
        <v>0</v>
      </c>
      <c r="AA30" s="77">
        <f t="shared" si="7"/>
        <v>0</v>
      </c>
      <c r="AB30" s="100">
        <f t="shared" si="8"/>
        <v>0</v>
      </c>
      <c r="AC30" s="108">
        <f t="shared" si="12"/>
        <v>0</v>
      </c>
      <c r="AD30" s="104">
        <f t="shared" si="13"/>
        <v>0</v>
      </c>
    </row>
    <row r="31" spans="2:30" ht="15" customHeight="1" x14ac:dyDescent="0.25">
      <c r="C31" s="87">
        <f t="shared" si="5"/>
        <v>2051</v>
      </c>
      <c r="D31" s="215">
        <f t="shared" si="0"/>
        <v>0</v>
      </c>
      <c r="E31" s="212">
        <f t="shared" si="1"/>
        <v>0</v>
      </c>
      <c r="F31" s="215">
        <f t="shared" si="2"/>
        <v>0</v>
      </c>
      <c r="G31" s="216">
        <f t="shared" si="3"/>
        <v>0</v>
      </c>
      <c r="H31" s="217">
        <f t="shared" si="4"/>
        <v>0</v>
      </c>
      <c r="I31" s="218">
        <f>H31*(1+0.07)^-(C31-Assumptions!$D$7)</f>
        <v>0</v>
      </c>
      <c r="L31" s="1"/>
      <c r="M31" s="1"/>
      <c r="N31" s="1"/>
      <c r="O31" s="1"/>
      <c r="R31" s="87">
        <v>2048</v>
      </c>
      <c r="S31" s="77">
        <f>IF(R31&gt;=(Assumptions!$D$34+1),IF(R31&lt;=Assumptions!$D$10,IF(R31&gt;=Assumptions!$D$34,TREND($M$12:$M$13,$L$12:$L$13,R31)),0),0)</f>
        <v>0</v>
      </c>
      <c r="T31" s="100">
        <f>IF(R31&gt;=(Assumptions!$D$34+1),IF(R31&lt;=Assumptions!$D$10,IF(R31&gt;=Assumptions!$D$34,TREND($M$18:$M$19,$L$18:$L$19,R31)),0),0)</f>
        <v>0</v>
      </c>
      <c r="U31" s="108">
        <f t="shared" si="9"/>
        <v>0</v>
      </c>
      <c r="V31" s="104">
        <f t="shared" si="6"/>
        <v>0</v>
      </c>
      <c r="W31" s="77">
        <f>IF(R31&gt;=(Assumptions!$D$34+1),IF(R31&lt;=Assumptions!$D$10,IF(R31&gt;=Assumptions!$D$34,TREND($O$12:$O$13,$N$12:$N$13,R31)),0),0)</f>
        <v>0</v>
      </c>
      <c r="X31" s="100">
        <f>IF(R31&gt;=(Assumptions!$D$34+1),IF(R31&lt;=Assumptions!$D$10,IF(R31&gt;=Assumptions!$D$34,TREND($O$18:$O$19,$N$18:$N$19,R31)),0),0)</f>
        <v>0</v>
      </c>
      <c r="Y31" s="108">
        <f t="shared" si="10"/>
        <v>0</v>
      </c>
      <c r="Z31" s="104">
        <f t="shared" si="11"/>
        <v>0</v>
      </c>
      <c r="AA31" s="77">
        <f t="shared" si="7"/>
        <v>0</v>
      </c>
      <c r="AB31" s="100">
        <f t="shared" si="8"/>
        <v>0</v>
      </c>
      <c r="AC31" s="108">
        <f t="shared" si="12"/>
        <v>0</v>
      </c>
      <c r="AD31" s="104">
        <f t="shared" si="13"/>
        <v>0</v>
      </c>
    </row>
    <row r="32" spans="2:30" ht="15" customHeight="1" x14ac:dyDescent="0.25">
      <c r="C32" s="87">
        <f t="shared" si="5"/>
        <v>2052</v>
      </c>
      <c r="D32" s="215">
        <f t="shared" si="0"/>
        <v>0</v>
      </c>
      <c r="E32" s="212">
        <f t="shared" si="1"/>
        <v>0</v>
      </c>
      <c r="F32" s="215">
        <f t="shared" si="2"/>
        <v>0</v>
      </c>
      <c r="G32" s="216">
        <f t="shared" si="3"/>
        <v>0</v>
      </c>
      <c r="H32" s="217">
        <f t="shared" si="4"/>
        <v>0</v>
      </c>
      <c r="I32" s="218">
        <f>H32*(1+0.07)^-(C32-Assumptions!$D$7)</f>
        <v>0</v>
      </c>
      <c r="L32" s="1"/>
      <c r="M32" s="1"/>
      <c r="N32" s="1"/>
      <c r="O32" s="1"/>
      <c r="R32" s="87">
        <v>2049</v>
      </c>
      <c r="S32" s="77">
        <f>IF(R32&gt;=(Assumptions!$D$34+1),IF(R32&lt;=Assumptions!$D$10,IF(R32&gt;=Assumptions!$D$34,TREND($M$12:$M$13,$L$12:$L$13,R32)),0),0)</f>
        <v>0</v>
      </c>
      <c r="T32" s="100">
        <f>IF(R32&gt;=(Assumptions!$D$34+1),IF(R32&lt;=Assumptions!$D$10,IF(R32&gt;=Assumptions!$D$34,TREND($M$18:$M$19,$L$18:$L$19,R32)),0),0)</f>
        <v>0</v>
      </c>
      <c r="U32" s="108">
        <f t="shared" si="9"/>
        <v>0</v>
      </c>
      <c r="V32" s="104">
        <f t="shared" si="6"/>
        <v>0</v>
      </c>
      <c r="W32" s="77">
        <f>IF(R32&gt;=(Assumptions!$D$34+1),IF(R32&lt;=Assumptions!$D$10,IF(R32&gt;=Assumptions!$D$34,TREND($O$12:$O$13,$N$12:$N$13,R32)),0),0)</f>
        <v>0</v>
      </c>
      <c r="X32" s="100">
        <f>IF(R32&gt;=(Assumptions!$D$34+1),IF(R32&lt;=Assumptions!$D$10,IF(R32&gt;=Assumptions!$D$34,TREND($O$18:$O$19,$N$18:$N$19,R32)),0),0)</f>
        <v>0</v>
      </c>
      <c r="Y32" s="108">
        <f t="shared" si="10"/>
        <v>0</v>
      </c>
      <c r="Z32" s="104">
        <f t="shared" si="11"/>
        <v>0</v>
      </c>
      <c r="AA32" s="77">
        <f t="shared" si="7"/>
        <v>0</v>
      </c>
      <c r="AB32" s="100">
        <f t="shared" si="8"/>
        <v>0</v>
      </c>
      <c r="AC32" s="108">
        <f t="shared" si="12"/>
        <v>0</v>
      </c>
      <c r="AD32" s="104">
        <f t="shared" si="13"/>
        <v>0</v>
      </c>
    </row>
    <row r="33" spans="2:35" ht="15" customHeight="1" x14ac:dyDescent="0.25">
      <c r="C33" s="87">
        <f t="shared" si="5"/>
        <v>2053</v>
      </c>
      <c r="D33" s="215">
        <f t="shared" si="0"/>
        <v>0</v>
      </c>
      <c r="E33" s="212">
        <f t="shared" si="1"/>
        <v>0</v>
      </c>
      <c r="F33" s="215">
        <f t="shared" si="2"/>
        <v>0</v>
      </c>
      <c r="G33" s="216">
        <f t="shared" si="3"/>
        <v>0</v>
      </c>
      <c r="H33" s="217">
        <f t="shared" si="4"/>
        <v>0</v>
      </c>
      <c r="I33" s="218">
        <f>H33*(1+0.07)^-(C33-Assumptions!$D$7)</f>
        <v>0</v>
      </c>
      <c r="L33" s="1"/>
      <c r="M33" s="1"/>
      <c r="N33" s="1"/>
      <c r="O33" s="1"/>
      <c r="R33" s="87">
        <v>2050</v>
      </c>
      <c r="S33" s="77">
        <f>IF(R33&gt;=(Assumptions!$D$34+1),IF(R33&lt;=Assumptions!$D$10,IF(R33&gt;=Assumptions!$D$34,TREND($M$12:$M$13,$L$12:$L$13,R33)),0),0)</f>
        <v>0</v>
      </c>
      <c r="T33" s="100">
        <f>IF(R33&gt;=(Assumptions!$D$34+1),IF(R33&lt;=Assumptions!$D$10,IF(R33&gt;=Assumptions!$D$34,TREND($M$18:$M$19,$L$18:$L$19,R33)),0),0)</f>
        <v>0</v>
      </c>
      <c r="U33" s="108">
        <f t="shared" si="9"/>
        <v>0</v>
      </c>
      <c r="V33" s="104">
        <f t="shared" si="6"/>
        <v>0</v>
      </c>
      <c r="W33" s="77">
        <f>IF(R33&gt;=(Assumptions!$D$34+1),IF(R33&lt;=Assumptions!$D$10,IF(R33&gt;=Assumptions!$D$34,TREND($O$12:$O$13,$N$12:$N$13,R33)),0),0)</f>
        <v>0</v>
      </c>
      <c r="X33" s="100">
        <f>IF(R33&gt;=(Assumptions!$D$34+1),IF(R33&lt;=Assumptions!$D$10,IF(R33&gt;=Assumptions!$D$34,TREND($O$18:$O$19,$N$18:$N$19,R33)),0),0)</f>
        <v>0</v>
      </c>
      <c r="Y33" s="108">
        <f t="shared" si="10"/>
        <v>0</v>
      </c>
      <c r="Z33" s="104">
        <f t="shared" si="11"/>
        <v>0</v>
      </c>
      <c r="AA33" s="77">
        <f t="shared" si="7"/>
        <v>0</v>
      </c>
      <c r="AB33" s="100">
        <f t="shared" si="8"/>
        <v>0</v>
      </c>
      <c r="AC33" s="108">
        <f t="shared" si="12"/>
        <v>0</v>
      </c>
      <c r="AD33" s="104">
        <f t="shared" si="13"/>
        <v>0</v>
      </c>
    </row>
    <row r="34" spans="2:35" ht="15" customHeight="1" x14ac:dyDescent="0.25">
      <c r="C34" s="87">
        <f t="shared" si="5"/>
        <v>2054</v>
      </c>
      <c r="D34" s="215">
        <f t="shared" si="0"/>
        <v>0</v>
      </c>
      <c r="E34" s="212">
        <f t="shared" si="1"/>
        <v>0</v>
      </c>
      <c r="F34" s="215">
        <f t="shared" si="2"/>
        <v>0</v>
      </c>
      <c r="G34" s="216">
        <f t="shared" si="3"/>
        <v>0</v>
      </c>
      <c r="H34" s="217">
        <f t="shared" si="4"/>
        <v>0</v>
      </c>
      <c r="I34" s="218">
        <f>H34*(1+0.07)^-(C34-Assumptions!$D$7)</f>
        <v>0</v>
      </c>
      <c r="R34" s="87">
        <v>2051</v>
      </c>
      <c r="S34" s="77">
        <f>IF(R34&gt;=(Assumptions!$D$34+1),IF(R34&lt;=Assumptions!$D$10,IF(R34&gt;=Assumptions!$D$34,TREND($M$12:$M$13,$L$12:$L$13,R34)),0),0)</f>
        <v>0</v>
      </c>
      <c r="T34" s="100">
        <f>IF(R34&gt;=(Assumptions!$D$34+1),IF(R34&lt;=Assumptions!$D$10,IF(R34&gt;=Assumptions!$D$34,TREND($M$18:$M$19,$L$18:$L$19,R34)),0),0)</f>
        <v>0</v>
      </c>
      <c r="U34" s="108">
        <f t="shared" si="9"/>
        <v>0</v>
      </c>
      <c r="V34" s="104">
        <f t="shared" si="6"/>
        <v>0</v>
      </c>
      <c r="W34" s="77">
        <f>IF(R34&gt;=(Assumptions!$D$34+1),IF(R34&lt;=Assumptions!$D$10,IF(R34&gt;=Assumptions!$D$34,TREND($O$12:$O$13,$N$12:$N$13,R34)),0),0)</f>
        <v>0</v>
      </c>
      <c r="X34" s="100">
        <f>IF(R34&gt;=(Assumptions!$D$34+1),IF(R34&lt;=Assumptions!$D$10,IF(R34&gt;=Assumptions!$D$34,TREND($O$18:$O$19,$N$18:$N$19,R34)),0),0)</f>
        <v>0</v>
      </c>
      <c r="Y34" s="108">
        <f t="shared" si="10"/>
        <v>0</v>
      </c>
      <c r="Z34" s="104">
        <f t="shared" si="11"/>
        <v>0</v>
      </c>
      <c r="AA34" s="77">
        <f t="shared" si="7"/>
        <v>0</v>
      </c>
      <c r="AB34" s="100">
        <f t="shared" si="8"/>
        <v>0</v>
      </c>
      <c r="AC34" s="108">
        <f t="shared" si="12"/>
        <v>0</v>
      </c>
      <c r="AD34" s="104">
        <f t="shared" si="13"/>
        <v>0</v>
      </c>
    </row>
    <row r="35" spans="2:35" ht="15" customHeight="1" x14ac:dyDescent="0.25">
      <c r="C35" s="87">
        <f t="shared" si="5"/>
        <v>2055</v>
      </c>
      <c r="D35" s="215">
        <f t="shared" si="0"/>
        <v>0</v>
      </c>
      <c r="E35" s="212">
        <f t="shared" si="1"/>
        <v>0</v>
      </c>
      <c r="F35" s="215">
        <f t="shared" si="2"/>
        <v>0</v>
      </c>
      <c r="G35" s="216">
        <f t="shared" si="3"/>
        <v>0</v>
      </c>
      <c r="H35" s="217">
        <f t="shared" si="4"/>
        <v>0</v>
      </c>
      <c r="I35" s="218">
        <f>H35*(1+0.07)^-(C35-Assumptions!$D$7)</f>
        <v>0</v>
      </c>
      <c r="L35" s="1"/>
      <c r="M35" s="1"/>
      <c r="N35" s="1"/>
      <c r="R35" s="87">
        <v>2052</v>
      </c>
      <c r="S35" s="77">
        <f>IF(R35&gt;=(Assumptions!$D$34+1),IF(R35&lt;=Assumptions!$D$10,IF(R35&gt;=Assumptions!$D$34,TREND($M$12:$M$13,$L$12:$L$13,R35)),0),0)</f>
        <v>0</v>
      </c>
      <c r="T35" s="100">
        <f>IF(R35&gt;=(Assumptions!$D$34+1),IF(R35&lt;=Assumptions!$D$10,IF(R35&gt;=Assumptions!$D$34,TREND($M$18:$M$19,$L$18:$L$19,R35)),0),0)</f>
        <v>0</v>
      </c>
      <c r="U35" s="108">
        <f t="shared" si="9"/>
        <v>0</v>
      </c>
      <c r="V35" s="104">
        <f t="shared" si="6"/>
        <v>0</v>
      </c>
      <c r="W35" s="77">
        <f>IF(R35&gt;=(Assumptions!$D$34+1),IF(R35&lt;=Assumptions!$D$10,IF(R35&gt;=Assumptions!$D$34,TREND($O$12:$O$13,$N$12:$N$13,R35)),0),0)</f>
        <v>0</v>
      </c>
      <c r="X35" s="100">
        <f>IF(R35&gt;=(Assumptions!$D$34+1),IF(R35&lt;=Assumptions!$D$10,IF(R35&gt;=Assumptions!$D$34,TREND($O$18:$O$19,$N$18:$N$19,R35)),0),0)</f>
        <v>0</v>
      </c>
      <c r="Y35" s="108">
        <f t="shared" si="10"/>
        <v>0</v>
      </c>
      <c r="Z35" s="104">
        <f t="shared" si="11"/>
        <v>0</v>
      </c>
      <c r="AA35" s="77">
        <f t="shared" si="7"/>
        <v>0</v>
      </c>
      <c r="AB35" s="100">
        <f t="shared" si="8"/>
        <v>0</v>
      </c>
      <c r="AC35" s="108">
        <f t="shared" si="12"/>
        <v>0</v>
      </c>
      <c r="AD35" s="104">
        <f t="shared" si="13"/>
        <v>0</v>
      </c>
    </row>
    <row r="36" spans="2:35" ht="15" customHeight="1" x14ac:dyDescent="0.25">
      <c r="C36" s="87">
        <f t="shared" si="5"/>
        <v>2056</v>
      </c>
      <c r="D36" s="215">
        <f t="shared" si="0"/>
        <v>0</v>
      </c>
      <c r="E36" s="212">
        <f t="shared" si="1"/>
        <v>0</v>
      </c>
      <c r="F36" s="215">
        <f t="shared" si="2"/>
        <v>0</v>
      </c>
      <c r="G36" s="216">
        <f t="shared" si="3"/>
        <v>0</v>
      </c>
      <c r="H36" s="217">
        <f t="shared" si="4"/>
        <v>0</v>
      </c>
      <c r="I36" s="218">
        <f>H36*(1+0.07)^-(C36-Assumptions!$D$7)</f>
        <v>0</v>
      </c>
      <c r="L36" s="1"/>
      <c r="M36" s="1"/>
      <c r="N36" s="1"/>
      <c r="R36" s="87">
        <v>2053</v>
      </c>
      <c r="S36" s="77">
        <f>IF(R36&gt;=(Assumptions!$D$34+1),IF(R36&lt;=Assumptions!$D$10,IF(R36&gt;=Assumptions!$D$34,TREND($M$12:$M$13,$L$12:$L$13,R36)),0),0)</f>
        <v>0</v>
      </c>
      <c r="T36" s="100">
        <f>IF(R36&gt;=(Assumptions!$D$34+1),IF(R36&lt;=Assumptions!$D$10,IF(R36&gt;=Assumptions!$D$34,TREND($M$18:$M$19,$L$18:$L$19,R36)),0),0)</f>
        <v>0</v>
      </c>
      <c r="U36" s="108">
        <f t="shared" si="9"/>
        <v>0</v>
      </c>
      <c r="V36" s="104">
        <f t="shared" si="6"/>
        <v>0</v>
      </c>
      <c r="W36" s="77">
        <f>IF(R36&gt;=(Assumptions!$D$34+1),IF(R36&lt;=Assumptions!$D$10,IF(R36&gt;=Assumptions!$D$34,TREND($O$12:$O$13,$N$12:$N$13,R36)),0),0)</f>
        <v>0</v>
      </c>
      <c r="X36" s="100">
        <f>IF(R36&gt;=(Assumptions!$D$34+1),IF(R36&lt;=Assumptions!$D$10,IF(R36&gt;=Assumptions!$D$34,TREND($O$18:$O$19,$N$18:$N$19,R36)),0),0)</f>
        <v>0</v>
      </c>
      <c r="Y36" s="108">
        <f t="shared" si="10"/>
        <v>0</v>
      </c>
      <c r="Z36" s="104">
        <f t="shared" si="11"/>
        <v>0</v>
      </c>
      <c r="AA36" s="77">
        <f t="shared" si="7"/>
        <v>0</v>
      </c>
      <c r="AB36" s="100">
        <f t="shared" si="8"/>
        <v>0</v>
      </c>
      <c r="AC36" s="108">
        <f t="shared" si="12"/>
        <v>0</v>
      </c>
      <c r="AD36" s="104">
        <f t="shared" si="13"/>
        <v>0</v>
      </c>
    </row>
    <row r="37" spans="2:35" ht="15" customHeight="1" x14ac:dyDescent="0.25">
      <c r="C37" s="87">
        <f t="shared" si="5"/>
        <v>2057</v>
      </c>
      <c r="D37" s="215">
        <f t="shared" si="0"/>
        <v>0</v>
      </c>
      <c r="E37" s="212">
        <f t="shared" si="1"/>
        <v>0</v>
      </c>
      <c r="F37" s="215">
        <f t="shared" si="2"/>
        <v>0</v>
      </c>
      <c r="G37" s="216">
        <f t="shared" si="3"/>
        <v>0</v>
      </c>
      <c r="H37" s="217">
        <f t="shared" si="4"/>
        <v>0</v>
      </c>
      <c r="I37" s="218">
        <f>H37*(1+0.07)^-(C37-Assumptions!$D$7)</f>
        <v>0</v>
      </c>
      <c r="L37" s="1"/>
      <c r="M37" s="1"/>
      <c r="N37" s="1"/>
      <c r="O37" s="35"/>
      <c r="R37" s="87">
        <v>2054</v>
      </c>
      <c r="S37" s="77">
        <f>IF(R37&gt;=(Assumptions!$D$34+1),IF(R37&lt;=Assumptions!$D$10,IF(R37&gt;=Assumptions!$D$34,TREND($M$12:$M$13,$L$12:$L$13,R37)),0),0)</f>
        <v>0</v>
      </c>
      <c r="T37" s="100">
        <f>IF(R37&gt;=(Assumptions!$D$34+1),IF(R37&lt;=Assumptions!$D$10,IF(R37&gt;=Assumptions!$D$34,TREND($M$18:$M$19,$L$18:$L$19,R37)),0),0)</f>
        <v>0</v>
      </c>
      <c r="U37" s="108">
        <f t="shared" si="9"/>
        <v>0</v>
      </c>
      <c r="V37" s="104">
        <f t="shared" si="6"/>
        <v>0</v>
      </c>
      <c r="W37" s="77">
        <f>IF(R37&gt;=(Assumptions!$D$34+1),IF(R37&lt;=Assumptions!$D$10,IF(R37&gt;=Assumptions!$D$34,TREND($O$12:$O$13,$N$12:$N$13,R37)),0),0)</f>
        <v>0</v>
      </c>
      <c r="X37" s="100">
        <f>IF(R37&gt;=(Assumptions!$D$34+1),IF(R37&lt;=Assumptions!$D$10,IF(R37&gt;=Assumptions!$D$34,TREND($O$18:$O$19,$N$18:$N$19,R37)),0),0)</f>
        <v>0</v>
      </c>
      <c r="Y37" s="108">
        <f t="shared" si="10"/>
        <v>0</v>
      </c>
      <c r="Z37" s="104">
        <f t="shared" si="11"/>
        <v>0</v>
      </c>
      <c r="AA37" s="77">
        <f t="shared" si="7"/>
        <v>0</v>
      </c>
      <c r="AB37" s="100">
        <f t="shared" si="8"/>
        <v>0</v>
      </c>
      <c r="AC37" s="108">
        <f t="shared" si="12"/>
        <v>0</v>
      </c>
      <c r="AD37" s="104">
        <f t="shared" si="13"/>
        <v>0</v>
      </c>
      <c r="AF37" s="494"/>
      <c r="AG37" s="494"/>
      <c r="AH37" s="494"/>
      <c r="AI37" s="494"/>
    </row>
    <row r="38" spans="2:35" ht="15" customHeight="1" x14ac:dyDescent="0.25">
      <c r="C38" s="87">
        <f t="shared" si="5"/>
        <v>2058</v>
      </c>
      <c r="D38" s="215">
        <f t="shared" si="0"/>
        <v>0</v>
      </c>
      <c r="E38" s="212">
        <f t="shared" si="1"/>
        <v>0</v>
      </c>
      <c r="F38" s="215">
        <f t="shared" si="2"/>
        <v>0</v>
      </c>
      <c r="G38" s="216">
        <f t="shared" si="3"/>
        <v>0</v>
      </c>
      <c r="H38" s="217">
        <f t="shared" si="4"/>
        <v>0</v>
      </c>
      <c r="I38" s="218">
        <f>H38*(1+0.07)^-(C38-Assumptions!$D$7)</f>
        <v>0</v>
      </c>
      <c r="R38" s="87">
        <v>2055</v>
      </c>
      <c r="S38" s="77">
        <f>IF(R38&gt;=(Assumptions!$D$34+1),IF(R38&lt;=Assumptions!$D$10,IF(R38&gt;=Assumptions!$D$34,TREND($M$12:$M$13,$L$12:$L$13,R38)),0),0)</f>
        <v>0</v>
      </c>
      <c r="T38" s="100">
        <f>IF(R38&gt;=(Assumptions!$D$34+1),IF(R38&lt;=Assumptions!$D$10,IF(R38&gt;=Assumptions!$D$34,TREND($M$18:$M$19,$L$18:$L$19,R38)),0),0)</f>
        <v>0</v>
      </c>
      <c r="U38" s="108">
        <f t="shared" si="9"/>
        <v>0</v>
      </c>
      <c r="V38" s="104">
        <f t="shared" si="6"/>
        <v>0</v>
      </c>
      <c r="W38" s="77">
        <f>IF(R38&gt;=(Assumptions!$D$34+1),IF(R38&lt;=Assumptions!$D$10,IF(R38&gt;=Assumptions!$D$34,TREND($O$12:$O$13,$N$12:$N$13,R38)),0),0)</f>
        <v>0</v>
      </c>
      <c r="X38" s="100">
        <f>IF(R38&gt;=(Assumptions!$D$34+1),IF(R38&lt;=Assumptions!$D$10,IF(R38&gt;=Assumptions!$D$34,TREND($O$18:$O$19,$N$18:$N$19,R38)),0),0)</f>
        <v>0</v>
      </c>
      <c r="Y38" s="108">
        <f t="shared" si="10"/>
        <v>0</v>
      </c>
      <c r="Z38" s="104">
        <f t="shared" si="11"/>
        <v>0</v>
      </c>
      <c r="AA38" s="77">
        <f t="shared" si="7"/>
        <v>0</v>
      </c>
      <c r="AB38" s="100">
        <f t="shared" si="8"/>
        <v>0</v>
      </c>
      <c r="AC38" s="108">
        <f t="shared" si="12"/>
        <v>0</v>
      </c>
      <c r="AD38" s="104">
        <f t="shared" si="13"/>
        <v>0</v>
      </c>
    </row>
    <row r="39" spans="2:35" ht="15" customHeight="1" x14ac:dyDescent="0.25">
      <c r="C39" s="87">
        <f t="shared" si="5"/>
        <v>2059</v>
      </c>
      <c r="D39" s="215">
        <f t="shared" si="0"/>
        <v>0</v>
      </c>
      <c r="E39" s="212">
        <f t="shared" si="1"/>
        <v>0</v>
      </c>
      <c r="F39" s="215">
        <f t="shared" si="2"/>
        <v>0</v>
      </c>
      <c r="G39" s="216">
        <f t="shared" si="3"/>
        <v>0</v>
      </c>
      <c r="H39" s="217">
        <f t="shared" si="4"/>
        <v>0</v>
      </c>
      <c r="I39" s="218">
        <f>H39*(1+0.07)^-(C39-Assumptions!$D$7)</f>
        <v>0</v>
      </c>
      <c r="L39" s="1"/>
      <c r="M39" s="1"/>
      <c r="N39" s="1"/>
      <c r="R39" s="87">
        <v>2056</v>
      </c>
      <c r="S39" s="77">
        <f>IF(R39&gt;=(Assumptions!$D$34+1),IF(R39&lt;=Assumptions!$D$10,IF(R39&gt;=Assumptions!$D$34,TREND($M$12:$M$13,$L$12:$L$13,R39)),0),0)</f>
        <v>0</v>
      </c>
      <c r="T39" s="100">
        <f>IF(R39&gt;=(Assumptions!$D$34+1),IF(R39&lt;=Assumptions!$D$10,IF(R39&gt;=Assumptions!$D$34,TREND($M$18:$M$19,$L$18:$L$19,R39)),0),0)</f>
        <v>0</v>
      </c>
      <c r="U39" s="108">
        <f t="shared" si="9"/>
        <v>0</v>
      </c>
      <c r="V39" s="104">
        <f t="shared" si="6"/>
        <v>0</v>
      </c>
      <c r="W39" s="77">
        <f>IF(R39&gt;=(Assumptions!$D$34+1),IF(R39&lt;=Assumptions!$D$10,IF(R39&gt;=Assumptions!$D$34,TREND($O$12:$O$13,$N$12:$N$13,R39)),0),0)</f>
        <v>0</v>
      </c>
      <c r="X39" s="100">
        <f>IF(R39&gt;=(Assumptions!$D$34+1),IF(R39&lt;=Assumptions!$D$10,IF(R39&gt;=Assumptions!$D$34,TREND($O$18:$O$19,$N$18:$N$19,R39)),0),0)</f>
        <v>0</v>
      </c>
      <c r="Y39" s="108">
        <f t="shared" si="10"/>
        <v>0</v>
      </c>
      <c r="Z39" s="104">
        <f t="shared" si="11"/>
        <v>0</v>
      </c>
      <c r="AA39" s="77">
        <f t="shared" si="7"/>
        <v>0</v>
      </c>
      <c r="AB39" s="100">
        <f t="shared" si="8"/>
        <v>0</v>
      </c>
      <c r="AC39" s="108">
        <f t="shared" si="12"/>
        <v>0</v>
      </c>
      <c r="AD39" s="104">
        <f t="shared" si="13"/>
        <v>0</v>
      </c>
    </row>
    <row r="40" spans="2:35" ht="15" customHeight="1" x14ac:dyDescent="0.25">
      <c r="C40" s="87">
        <f t="shared" si="5"/>
        <v>2060</v>
      </c>
      <c r="D40" s="215">
        <f t="shared" si="0"/>
        <v>0</v>
      </c>
      <c r="E40" s="212">
        <f t="shared" si="1"/>
        <v>0</v>
      </c>
      <c r="F40" s="215">
        <f t="shared" si="2"/>
        <v>0</v>
      </c>
      <c r="G40" s="216">
        <f t="shared" si="3"/>
        <v>0</v>
      </c>
      <c r="H40" s="217">
        <f t="shared" si="4"/>
        <v>0</v>
      </c>
      <c r="I40" s="218">
        <f>H40*(1+0.07)^-(C40-Assumptions!$D$7)</f>
        <v>0</v>
      </c>
      <c r="L40" s="1"/>
      <c r="M40" s="1"/>
      <c r="N40" s="1"/>
      <c r="R40" s="87">
        <v>2057</v>
      </c>
      <c r="S40" s="77">
        <f>IF(R40&gt;=(Assumptions!$D$34+1),IF(R40&lt;=Assumptions!$D$10,IF(R40&gt;=Assumptions!$D$34,TREND($M$12:$M$13,$L$12:$L$13,R40)),0),0)</f>
        <v>0</v>
      </c>
      <c r="T40" s="100">
        <f>IF(R40&gt;=(Assumptions!$D$34+1),IF(R40&lt;=Assumptions!$D$10,IF(R40&gt;=Assumptions!$D$34,TREND($M$18:$M$19,$L$18:$L$19,R40)),0),0)</f>
        <v>0</v>
      </c>
      <c r="U40" s="108">
        <f t="shared" si="9"/>
        <v>0</v>
      </c>
      <c r="V40" s="104">
        <f t="shared" si="6"/>
        <v>0</v>
      </c>
      <c r="W40" s="77">
        <f>IF(R40&gt;=(Assumptions!$D$34+1),IF(R40&lt;=Assumptions!$D$10,IF(R40&gt;=Assumptions!$D$34,TREND($O$12:$O$13,$N$12:$N$13,R40)),0),0)</f>
        <v>0</v>
      </c>
      <c r="X40" s="100">
        <f>IF(R40&gt;=(Assumptions!$D$34+1),IF(R40&lt;=Assumptions!$D$10,IF(R40&gt;=Assumptions!$D$34,TREND($O$18:$O$19,$N$18:$N$19,R40)),0),0)</f>
        <v>0</v>
      </c>
      <c r="Y40" s="108">
        <f t="shared" si="10"/>
        <v>0</v>
      </c>
      <c r="Z40" s="104">
        <f t="shared" si="11"/>
        <v>0</v>
      </c>
      <c r="AA40" s="77">
        <f t="shared" si="7"/>
        <v>0</v>
      </c>
      <c r="AB40" s="100">
        <f t="shared" si="8"/>
        <v>0</v>
      </c>
      <c r="AC40" s="108">
        <f t="shared" si="12"/>
        <v>0</v>
      </c>
      <c r="AD40" s="104">
        <f t="shared" si="13"/>
        <v>0</v>
      </c>
    </row>
    <row r="41" spans="2:35" ht="15" customHeight="1" thickBot="1" x14ac:dyDescent="0.3">
      <c r="C41" s="88">
        <f t="shared" si="5"/>
        <v>2061</v>
      </c>
      <c r="D41" s="219">
        <f t="shared" si="0"/>
        <v>0</v>
      </c>
      <c r="E41" s="220">
        <f t="shared" si="1"/>
        <v>0</v>
      </c>
      <c r="F41" s="219">
        <f t="shared" si="2"/>
        <v>0</v>
      </c>
      <c r="G41" s="221">
        <f t="shared" si="3"/>
        <v>0</v>
      </c>
      <c r="H41" s="222">
        <f t="shared" si="4"/>
        <v>0</v>
      </c>
      <c r="I41" s="223">
        <f>H41*(1+0.07)^-(C41-Assumptions!$D$7)</f>
        <v>0</v>
      </c>
      <c r="J41" s="34"/>
      <c r="R41" s="87">
        <v>2058</v>
      </c>
      <c r="S41" s="77">
        <f>IF(R41&gt;=(Assumptions!$D$34+1),IF(R41&lt;=Assumptions!$D$10,IF(R41&gt;=Assumptions!$D$34,TREND($M$12:$M$13,$L$12:$L$13,R41)),0),0)</f>
        <v>0</v>
      </c>
      <c r="T41" s="100">
        <f>IF(R41&gt;=(Assumptions!$D$34+1),IF(R41&lt;=Assumptions!$D$10,IF(R41&gt;=Assumptions!$D$34,TREND($M$18:$M$19,$L$18:$L$19,R41)),0),0)</f>
        <v>0</v>
      </c>
      <c r="U41" s="108">
        <f t="shared" si="9"/>
        <v>0</v>
      </c>
      <c r="V41" s="104">
        <f t="shared" si="6"/>
        <v>0</v>
      </c>
      <c r="W41" s="77">
        <f>IF(R41&gt;=(Assumptions!$D$34+1),IF(R41&lt;=Assumptions!$D$10,IF(R41&gt;=Assumptions!$D$34,TREND($O$12:$O$13,$N$12:$N$13,R41)),0),0)</f>
        <v>0</v>
      </c>
      <c r="X41" s="100">
        <f>IF(R41&gt;=(Assumptions!$D$34+1),IF(R41&lt;=Assumptions!$D$10,IF(R41&gt;=Assumptions!$D$34,TREND($O$18:$O$19,$N$18:$N$19,R41)),0),0)</f>
        <v>0</v>
      </c>
      <c r="Y41" s="108">
        <f t="shared" si="10"/>
        <v>0</v>
      </c>
      <c r="Z41" s="104">
        <f t="shared" si="11"/>
        <v>0</v>
      </c>
      <c r="AA41" s="77">
        <f t="shared" si="7"/>
        <v>0</v>
      </c>
      <c r="AB41" s="100">
        <f t="shared" si="8"/>
        <v>0</v>
      </c>
      <c r="AC41" s="108">
        <f t="shared" si="12"/>
        <v>0</v>
      </c>
      <c r="AD41" s="104">
        <f t="shared" si="13"/>
        <v>0</v>
      </c>
    </row>
    <row r="42" spans="2:35" ht="15" customHeight="1" thickBot="1" x14ac:dyDescent="0.3">
      <c r="H42" s="134" t="s">
        <v>2</v>
      </c>
      <c r="I42" s="224">
        <f>SUM(I6:I41)</f>
        <v>6272749.2725539114</v>
      </c>
      <c r="J42" s="36"/>
      <c r="M42" s="3"/>
      <c r="N42" s="3"/>
      <c r="O42" s="3"/>
      <c r="R42" s="87">
        <v>2059</v>
      </c>
      <c r="S42" s="77">
        <f>IF(R42&gt;=(Assumptions!$D$34+1),IF(R42&lt;=Assumptions!$D$10,IF(R42&gt;=Assumptions!$D$34,TREND($M$12:$M$13,$L$12:$L$13,R42)),0),0)</f>
        <v>0</v>
      </c>
      <c r="T42" s="100">
        <f>IF(R42&gt;=(Assumptions!$D$34+1),IF(R42&lt;=Assumptions!$D$10,IF(R42&gt;=Assumptions!$D$34,TREND($M$18:$M$19,$L$18:$L$19,R42)),0),0)</f>
        <v>0</v>
      </c>
      <c r="U42" s="108">
        <f t="shared" si="9"/>
        <v>0</v>
      </c>
      <c r="V42" s="104">
        <f t="shared" si="6"/>
        <v>0</v>
      </c>
      <c r="W42" s="77">
        <f>IF(R42&gt;=(Assumptions!$D$34+1),IF(R42&lt;=Assumptions!$D$10,IF(R42&gt;=Assumptions!$D$34,TREND($O$12:$O$13,$N$12:$N$13,R42)),0),0)</f>
        <v>0</v>
      </c>
      <c r="X42" s="100">
        <f>IF(R42&gt;=(Assumptions!$D$34+1),IF(R42&lt;=Assumptions!$D$10,IF(R42&gt;=Assumptions!$D$34,TREND($O$18:$O$19,$N$18:$N$19,R42)),0),0)</f>
        <v>0</v>
      </c>
      <c r="Y42" s="108">
        <f t="shared" si="10"/>
        <v>0</v>
      </c>
      <c r="Z42" s="104">
        <f t="shared" si="11"/>
        <v>0</v>
      </c>
      <c r="AA42" s="77">
        <f t="shared" si="7"/>
        <v>0</v>
      </c>
      <c r="AB42" s="100">
        <f t="shared" si="8"/>
        <v>0</v>
      </c>
      <c r="AC42" s="108">
        <f t="shared" si="12"/>
        <v>0</v>
      </c>
      <c r="AD42" s="104">
        <f t="shared" si="13"/>
        <v>0</v>
      </c>
    </row>
    <row r="43" spans="2:35" ht="15.75" thickBot="1" x14ac:dyDescent="0.3">
      <c r="C43" s="52"/>
      <c r="D43" s="53"/>
      <c r="E43" s="51"/>
      <c r="F43" s="51"/>
      <c r="G43" s="51"/>
      <c r="H43" s="51"/>
      <c r="I43" s="51"/>
      <c r="L43" s="1"/>
      <c r="M43" s="1"/>
      <c r="N43" s="1"/>
      <c r="O43" s="1"/>
      <c r="R43" s="88">
        <v>2060</v>
      </c>
      <c r="S43" s="79">
        <f>IF(R43&gt;=(Assumptions!$D$34+1),IF(R43&lt;=Assumptions!$D$10,IF(R43&gt;=Assumptions!$D$34,TREND($M$12:$M$13,$L$12:$L$13,R43)),0),0)</f>
        <v>0</v>
      </c>
      <c r="T43" s="102">
        <f>IF(R43&gt;=(Assumptions!$D$34+1),IF(R43&lt;=Assumptions!$D$10,IF(R43&gt;=Assumptions!$D$34,TREND($M$18:$M$19,$L$18:$L$19,R43)),0),0)</f>
        <v>0</v>
      </c>
      <c r="U43" s="109">
        <f t="shared" si="9"/>
        <v>0</v>
      </c>
      <c r="V43" s="105">
        <f t="shared" si="6"/>
        <v>0</v>
      </c>
      <c r="W43" s="79">
        <f>IF(R43&gt;=(Assumptions!$D$34+1),IF(R43&lt;=Assumptions!$D$10,IF(R43&gt;=Assumptions!$D$34,TREND($O$12:$O$13,$N$12:$N$13,R43)),0),0)</f>
        <v>0</v>
      </c>
      <c r="X43" s="102">
        <f>IF(R43&gt;=(Assumptions!$D$34+1),IF(R43&lt;=Assumptions!$D$10,IF(R43&gt;=Assumptions!$D$34,TREND($O$18:$O$19,$N$18:$N$19,R43)),0),0)</f>
        <v>0</v>
      </c>
      <c r="Y43" s="109">
        <f t="shared" si="10"/>
        <v>0</v>
      </c>
      <c r="Z43" s="105">
        <f t="shared" si="11"/>
        <v>0</v>
      </c>
      <c r="AA43" s="79">
        <f t="shared" si="7"/>
        <v>0</v>
      </c>
      <c r="AB43" s="102">
        <f t="shared" si="8"/>
        <v>0</v>
      </c>
      <c r="AC43" s="109">
        <f t="shared" si="12"/>
        <v>0</v>
      </c>
      <c r="AD43" s="105">
        <f t="shared" si="13"/>
        <v>0</v>
      </c>
    </row>
    <row r="44" spans="2:35" x14ac:dyDescent="0.25">
      <c r="L44" s="1"/>
      <c r="M44" s="1"/>
      <c r="N44" s="1"/>
      <c r="O44" s="1"/>
    </row>
    <row r="45" spans="2:35" ht="15" customHeight="1" x14ac:dyDescent="0.25">
      <c r="L45" s="1"/>
      <c r="M45" s="1"/>
      <c r="N45" s="1"/>
      <c r="O45" s="1"/>
    </row>
    <row r="46" spans="2:35" ht="15" customHeight="1" x14ac:dyDescent="0.25">
      <c r="B46" s="2"/>
      <c r="C46" s="1" t="s">
        <v>3</v>
      </c>
      <c r="D46" s="1"/>
      <c r="L46" s="1"/>
      <c r="M46" s="1"/>
      <c r="N46" s="1"/>
      <c r="O46" s="1"/>
      <c r="P46" s="1"/>
    </row>
    <row r="47" spans="2:35" ht="15" customHeight="1" x14ac:dyDescent="0.25">
      <c r="B47" s="2" t="s">
        <v>17</v>
      </c>
      <c r="C47" s="491" t="s">
        <v>1850</v>
      </c>
      <c r="D47" s="491"/>
      <c r="E47" s="491"/>
      <c r="F47" s="491"/>
      <c r="G47" s="491"/>
      <c r="H47" s="491"/>
      <c r="L47" s="1"/>
      <c r="M47" s="1"/>
      <c r="N47" s="1"/>
      <c r="O47" s="1"/>
      <c r="P47" s="1"/>
    </row>
    <row r="48" spans="2:35" ht="15" customHeight="1" x14ac:dyDescent="0.25">
      <c r="B48" s="2"/>
      <c r="C48" s="491"/>
      <c r="D48" s="491"/>
      <c r="E48" s="491"/>
      <c r="F48" s="491"/>
      <c r="G48" s="491"/>
      <c r="H48" s="491"/>
      <c r="I48" s="21"/>
      <c r="L48" s="1"/>
      <c r="M48" s="1"/>
      <c r="N48" s="1"/>
      <c r="O48" s="1"/>
      <c r="P48" s="1"/>
    </row>
    <row r="49" spans="2:16" ht="15" customHeight="1" x14ac:dyDescent="0.25">
      <c r="B49" s="2"/>
      <c r="C49" s="491"/>
      <c r="D49" s="491"/>
      <c r="E49" s="491"/>
      <c r="F49" s="491"/>
      <c r="G49" s="491"/>
      <c r="H49" s="491"/>
      <c r="L49" s="1"/>
      <c r="M49" s="1"/>
      <c r="N49" s="1"/>
      <c r="O49" s="1"/>
      <c r="P49" s="1"/>
    </row>
    <row r="50" spans="2:16" ht="15" customHeight="1" x14ac:dyDescent="0.25">
      <c r="B50" s="2"/>
      <c r="C50" s="491"/>
      <c r="D50" s="491"/>
      <c r="E50" s="491"/>
      <c r="F50" s="491"/>
      <c r="G50" s="491"/>
      <c r="H50" s="491"/>
    </row>
    <row r="51" spans="2:16" x14ac:dyDescent="0.25">
      <c r="B51" s="2"/>
      <c r="C51" s="491"/>
      <c r="D51" s="491"/>
      <c r="E51" s="491"/>
      <c r="F51" s="491"/>
      <c r="G51" s="491"/>
      <c r="H51" s="491"/>
    </row>
    <row r="52" spans="2:16" ht="15" customHeight="1" x14ac:dyDescent="0.25">
      <c r="B52" s="2"/>
      <c r="C52" s="491"/>
      <c r="D52" s="491"/>
      <c r="E52" s="491"/>
      <c r="F52" s="491"/>
      <c r="G52" s="491"/>
      <c r="H52" s="491"/>
    </row>
    <row r="53" spans="2:16" ht="15" customHeight="1" x14ac:dyDescent="0.25">
      <c r="B53" s="2"/>
      <c r="C53" s="491"/>
      <c r="D53" s="491"/>
      <c r="E53" s="491"/>
      <c r="F53" s="491"/>
      <c r="G53" s="491"/>
      <c r="H53" s="491"/>
    </row>
    <row r="54" spans="2:16" ht="15" customHeight="1" x14ac:dyDescent="0.25">
      <c r="B54" s="2"/>
      <c r="C54" s="8"/>
      <c r="D54" s="8"/>
      <c r="E54" s="8"/>
      <c r="F54" s="8"/>
      <c r="G54" s="8"/>
      <c r="H54" s="8"/>
    </row>
    <row r="55" spans="2:16" ht="15" customHeight="1" x14ac:dyDescent="0.25">
      <c r="B55" s="2" t="s">
        <v>23</v>
      </c>
      <c r="C55" s="491" t="s">
        <v>1851</v>
      </c>
      <c r="D55" s="491"/>
      <c r="E55" s="491"/>
      <c r="F55" s="491"/>
      <c r="G55" s="491"/>
      <c r="H55" s="491"/>
    </row>
    <row r="56" spans="2:16" ht="15" customHeight="1" x14ac:dyDescent="0.25">
      <c r="B56" s="2"/>
      <c r="C56" s="491"/>
      <c r="D56" s="491"/>
      <c r="E56" s="491"/>
      <c r="F56" s="491"/>
      <c r="G56" s="491"/>
      <c r="H56" s="491"/>
    </row>
    <row r="57" spans="2:16" ht="15" customHeight="1" x14ac:dyDescent="0.25">
      <c r="B57" s="2"/>
      <c r="C57" s="31"/>
      <c r="D57" s="31"/>
      <c r="E57" s="31"/>
      <c r="F57" s="31"/>
      <c r="G57" s="31"/>
      <c r="H57" s="31"/>
    </row>
    <row r="58" spans="2:16" x14ac:dyDescent="0.25">
      <c r="B58" s="2" t="s">
        <v>24</v>
      </c>
      <c r="C58" s="491" t="s">
        <v>1853</v>
      </c>
      <c r="D58" s="491"/>
      <c r="E58" s="491"/>
      <c r="F58" s="491"/>
      <c r="G58" s="491"/>
      <c r="H58" s="491"/>
    </row>
    <row r="59" spans="2:16" ht="15" customHeight="1" x14ac:dyDescent="0.25">
      <c r="B59" s="2"/>
      <c r="C59" s="491"/>
      <c r="D59" s="491"/>
      <c r="E59" s="491"/>
      <c r="F59" s="491"/>
      <c r="G59" s="491"/>
      <c r="H59" s="491"/>
    </row>
    <row r="60" spans="2:16" ht="15" customHeight="1" x14ac:dyDescent="0.25">
      <c r="B60" s="2"/>
      <c r="C60" s="491"/>
      <c r="D60" s="491"/>
      <c r="E60" s="491"/>
      <c r="F60" s="491"/>
      <c r="G60" s="491"/>
      <c r="H60" s="491"/>
    </row>
    <row r="61" spans="2:16" x14ac:dyDescent="0.25">
      <c r="B61" s="2"/>
      <c r="C61" s="8"/>
      <c r="D61" s="8"/>
      <c r="E61" s="8"/>
      <c r="F61" s="8"/>
      <c r="G61" s="8"/>
      <c r="H61" s="8"/>
    </row>
    <row r="62" spans="2:16" x14ac:dyDescent="0.25">
      <c r="B62" s="2"/>
      <c r="C62" s="8"/>
      <c r="D62" s="8"/>
      <c r="E62" s="8"/>
      <c r="F62" s="8"/>
      <c r="G62" s="8"/>
    </row>
    <row r="63" spans="2:16" ht="15" customHeight="1" x14ac:dyDescent="0.25">
      <c r="B63" s="2"/>
      <c r="C63" s="8"/>
      <c r="D63" s="8"/>
      <c r="E63" s="8"/>
      <c r="F63" s="8"/>
      <c r="G63" s="8"/>
    </row>
    <row r="64" spans="2:16" ht="15" customHeight="1" x14ac:dyDescent="0.25"/>
    <row r="65" spans="2:35" x14ac:dyDescent="0.25">
      <c r="AF65" s="494"/>
      <c r="AG65" s="494"/>
      <c r="AH65" s="494"/>
      <c r="AI65" s="494"/>
    </row>
    <row r="66" spans="2:35" ht="15" customHeight="1" x14ac:dyDescent="0.25"/>
    <row r="69" spans="2:35" ht="15" customHeight="1" x14ac:dyDescent="0.25"/>
    <row r="71" spans="2:35" ht="15" customHeight="1" x14ac:dyDescent="0.25">
      <c r="S71" s="494"/>
      <c r="T71" s="494"/>
      <c r="U71" s="494"/>
      <c r="V71" s="494"/>
      <c r="W71" s="494"/>
      <c r="X71" s="494"/>
    </row>
    <row r="72" spans="2:35" ht="21" customHeight="1" x14ac:dyDescent="0.25">
      <c r="B72" s="2"/>
      <c r="C72" s="8"/>
      <c r="D72" s="8"/>
      <c r="E72" s="8"/>
      <c r="F72" s="8"/>
      <c r="G72" s="8"/>
      <c r="H72" s="8"/>
    </row>
    <row r="73" spans="2:35" x14ac:dyDescent="0.25">
      <c r="B73" s="2"/>
      <c r="C73" s="8"/>
      <c r="D73" s="8"/>
      <c r="E73" s="8"/>
      <c r="F73" s="8"/>
      <c r="G73" s="8"/>
    </row>
    <row r="74" spans="2:35" x14ac:dyDescent="0.25">
      <c r="B74" s="2"/>
    </row>
  </sheetData>
  <mergeCells count="23">
    <mergeCell ref="H4:H5"/>
    <mergeCell ref="I4:I5"/>
    <mergeCell ref="L5:M5"/>
    <mergeCell ref="C4:C5"/>
    <mergeCell ref="D4:D5"/>
    <mergeCell ref="E4:E5"/>
    <mergeCell ref="F4:F5"/>
    <mergeCell ref="G4:G5"/>
    <mergeCell ref="C47:H53"/>
    <mergeCell ref="C55:H56"/>
    <mergeCell ref="C58:H60"/>
    <mergeCell ref="N10:O10"/>
    <mergeCell ref="L10:M10"/>
    <mergeCell ref="L16:M16"/>
    <mergeCell ref="N16:O16"/>
    <mergeCell ref="L22:M22"/>
    <mergeCell ref="N22:O22"/>
    <mergeCell ref="W6:Z6"/>
    <mergeCell ref="AA6:AD6"/>
    <mergeCell ref="AF65:AI65"/>
    <mergeCell ref="S71:X71"/>
    <mergeCell ref="AF37:AI37"/>
    <mergeCell ref="S6:V6"/>
  </mergeCells>
  <pageMargins left="0.25" right="0.25" top="0.75" bottom="0.75" header="0.3" footer="0.3"/>
  <pageSetup scale="2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6E6E-78C5-4739-9510-112FC149CD1F}">
  <sheetPr>
    <tabColor rgb="FF00B050"/>
    <pageSetUpPr fitToPage="1"/>
  </sheetPr>
  <dimension ref="B1:AI70"/>
  <sheetViews>
    <sheetView view="pageBreakPreview" zoomScale="70" zoomScaleNormal="55" zoomScaleSheetLayoutView="70" workbookViewId="0">
      <selection activeCell="J34" sqref="J34"/>
    </sheetView>
  </sheetViews>
  <sheetFormatPr defaultRowHeight="15" x14ac:dyDescent="0.25"/>
  <cols>
    <col min="3" max="3" width="15.7109375" customWidth="1"/>
    <col min="4" max="12" width="19.7109375" customWidth="1"/>
    <col min="13" max="13" width="23" bestFit="1" customWidth="1"/>
    <col min="14" max="14" width="15.7109375" customWidth="1"/>
    <col min="15" max="16" width="22.85546875" customWidth="1"/>
    <col min="17" max="17" width="15.7109375" customWidth="1"/>
    <col min="18" max="18" width="6.85546875" bestFit="1" customWidth="1"/>
    <col min="19" max="20" width="31.28515625" customWidth="1"/>
    <col min="21" max="21" width="18" customWidth="1"/>
    <col min="22" max="22" width="15.7109375" customWidth="1"/>
    <col min="23" max="27" width="15.42578125" customWidth="1"/>
    <col min="28" max="28" width="21.85546875" customWidth="1"/>
    <col min="29" max="29" width="27.28515625" customWidth="1"/>
    <col min="30" max="30" width="19.5703125" bestFit="1" customWidth="1"/>
    <col min="31" max="31" width="12.28515625" bestFit="1" customWidth="1"/>
    <col min="32" max="32" width="9.7109375" bestFit="1" customWidth="1"/>
    <col min="33" max="33" width="11.28515625" bestFit="1" customWidth="1"/>
    <col min="34" max="34" width="8.7109375" bestFit="1" customWidth="1"/>
    <col min="35" max="35" width="12.140625" bestFit="1" customWidth="1"/>
    <col min="36" max="36" width="13.140625" customWidth="1"/>
  </cols>
  <sheetData>
    <row r="1" spans="3:35" x14ac:dyDescent="0.25">
      <c r="C1" s="55"/>
      <c r="D1" s="55"/>
      <c r="E1" s="55"/>
      <c r="F1" s="55"/>
      <c r="G1" s="55"/>
      <c r="H1" s="55"/>
      <c r="I1" s="55"/>
      <c r="J1" s="55"/>
      <c r="K1" s="55"/>
      <c r="L1" s="55"/>
      <c r="M1" s="55"/>
      <c r="N1" s="55"/>
      <c r="O1" s="55"/>
      <c r="P1" s="55"/>
    </row>
    <row r="2" spans="3:35" x14ac:dyDescent="0.25">
      <c r="C2" s="1" t="s">
        <v>1925</v>
      </c>
      <c r="D2" s="1"/>
      <c r="E2" s="1"/>
      <c r="F2" s="1"/>
    </row>
    <row r="3" spans="3:35" ht="15.75" thickBot="1" x14ac:dyDescent="0.3">
      <c r="C3" s="1"/>
      <c r="D3" s="1"/>
      <c r="E3" s="1"/>
      <c r="F3" s="1"/>
    </row>
    <row r="4" spans="3:35" ht="18.75" thickBot="1" x14ac:dyDescent="0.3">
      <c r="D4" s="500" t="s">
        <v>257</v>
      </c>
      <c r="E4" s="501"/>
      <c r="F4" s="502"/>
      <c r="G4" s="510"/>
      <c r="H4" s="510"/>
      <c r="I4" s="510"/>
      <c r="J4" s="510"/>
      <c r="K4" s="510"/>
      <c r="L4" s="510"/>
      <c r="M4" s="510"/>
      <c r="N4" s="510"/>
      <c r="O4" s="511" t="s">
        <v>258</v>
      </c>
      <c r="P4" s="512"/>
      <c r="R4" s="38" t="s">
        <v>304</v>
      </c>
      <c r="W4" s="19" t="s">
        <v>305</v>
      </c>
      <c r="X4" s="19"/>
      <c r="Y4" s="19"/>
      <c r="Z4" s="19"/>
      <c r="AA4" s="19"/>
      <c r="AC4" s="1" t="s">
        <v>306</v>
      </c>
    </row>
    <row r="5" spans="3:35" ht="35.1" customHeight="1" thickBot="1" x14ac:dyDescent="0.3">
      <c r="C5" s="513" t="s">
        <v>0</v>
      </c>
      <c r="D5" s="515" t="s">
        <v>416</v>
      </c>
      <c r="E5" s="517" t="s">
        <v>381</v>
      </c>
      <c r="F5" s="519" t="s">
        <v>259</v>
      </c>
      <c r="G5" s="523" t="s">
        <v>417</v>
      </c>
      <c r="H5" s="521" t="s">
        <v>418</v>
      </c>
      <c r="I5" s="507" t="s">
        <v>419</v>
      </c>
      <c r="J5" s="505" t="s">
        <v>420</v>
      </c>
      <c r="K5" s="521" t="s">
        <v>421</v>
      </c>
      <c r="L5" s="507" t="s">
        <v>422</v>
      </c>
      <c r="M5" s="503" t="s">
        <v>1926</v>
      </c>
      <c r="N5" s="525" t="s">
        <v>1</v>
      </c>
      <c r="O5" s="529" t="s">
        <v>260</v>
      </c>
      <c r="P5" s="531" t="s">
        <v>261</v>
      </c>
      <c r="S5" s="527" t="s">
        <v>285</v>
      </c>
      <c r="T5" s="528"/>
      <c r="U5" s="136"/>
      <c r="W5" s="66" t="s">
        <v>262</v>
      </c>
      <c r="X5" s="66" t="s">
        <v>263</v>
      </c>
      <c r="Y5" s="66" t="s">
        <v>264</v>
      </c>
      <c r="Z5" s="66" t="s">
        <v>265</v>
      </c>
      <c r="AA5" s="66" t="s">
        <v>266</v>
      </c>
      <c r="AC5" s="37" t="s">
        <v>267</v>
      </c>
      <c r="AD5" s="37" t="s">
        <v>268</v>
      </c>
      <c r="AE5" s="37" t="s">
        <v>269</v>
      </c>
      <c r="AF5" s="37" t="s">
        <v>270</v>
      </c>
      <c r="AG5" s="37" t="s">
        <v>271</v>
      </c>
      <c r="AH5" s="37" t="s">
        <v>272</v>
      </c>
      <c r="AI5" s="37" t="s">
        <v>273</v>
      </c>
    </row>
    <row r="6" spans="3:35" ht="35.1" customHeight="1" thickBot="1" x14ac:dyDescent="0.3">
      <c r="C6" s="514"/>
      <c r="D6" s="516"/>
      <c r="E6" s="518"/>
      <c r="F6" s="520"/>
      <c r="G6" s="524"/>
      <c r="H6" s="522"/>
      <c r="I6" s="533"/>
      <c r="J6" s="534"/>
      <c r="K6" s="522"/>
      <c r="L6" s="533"/>
      <c r="M6" s="535"/>
      <c r="N6" s="526"/>
      <c r="O6" s="530"/>
      <c r="P6" s="532"/>
      <c r="R6" s="81" t="s">
        <v>32</v>
      </c>
      <c r="S6" s="82" t="s">
        <v>283</v>
      </c>
      <c r="T6" s="83" t="s">
        <v>284</v>
      </c>
      <c r="U6" s="137"/>
      <c r="W6" s="66" t="s">
        <v>274</v>
      </c>
      <c r="X6" s="67">
        <f t="shared" ref="X6:AA7" si="0">AD22</f>
        <v>0.22790983982547491</v>
      </c>
      <c r="Y6" s="67">
        <f t="shared" si="0"/>
        <v>2.0699004398994176E-3</v>
      </c>
      <c r="Z6" s="67">
        <f t="shared" si="0"/>
        <v>5.8180715878192544E-3</v>
      </c>
      <c r="AA6" s="67">
        <f t="shared" si="0"/>
        <v>317.22468262036</v>
      </c>
      <c r="AC6" s="37">
        <v>11</v>
      </c>
      <c r="AD6" s="37" t="s">
        <v>37</v>
      </c>
      <c r="AE6" s="37" t="s">
        <v>275</v>
      </c>
      <c r="AF6" s="67">
        <v>0.73690802096518104</v>
      </c>
      <c r="AG6" s="67">
        <v>2.4081927794970298E-3</v>
      </c>
      <c r="AH6" s="67">
        <v>1.78605259703664E-2</v>
      </c>
      <c r="AI6" s="67">
        <v>362.51238716242</v>
      </c>
    </row>
    <row r="7" spans="3:35" x14ac:dyDescent="0.25">
      <c r="C7" s="175">
        <f>Assumptions!$D$9</f>
        <v>2026</v>
      </c>
      <c r="D7" s="185">
        <f>IF(C7&gt;=(Assumptions!$D$34+1),IF(C7&lt;=Assumptions!$D$10,IF(C7&gt;=Assumptions!$D$34,($S7*$AA$6+$T7*$AA$7)/(1*10^6)),0),0)</f>
        <v>0</v>
      </c>
      <c r="E7" s="186">
        <f t="shared" ref="E7:E41" si="1">D7*_xlfn.XLOOKUP($C7,$W$12:$W$50,$AA$12:$AA$50)</f>
        <v>0</v>
      </c>
      <c r="F7" s="187">
        <f>E7*(1+0.03)^-($C7-Assumptions!$D$7)</f>
        <v>0</v>
      </c>
      <c r="G7" s="178">
        <f>IF(C7&gt;=(Assumptions!$D$34+1),IF(C7&lt;=Assumptions!$D$10,IF(C7&gt;=Assumptions!$D$34,($S7*$X$6+$T7*$X$7)/(1*10^6)),0),0)</f>
        <v>0</v>
      </c>
      <c r="H7" s="179">
        <f>IF(C7&gt;=(Assumptions!$D$34+1),IF(C7&lt;=Assumptions!$D$10,IF(C7&gt;=Assumptions!$D$34,($S7*$Y$6+$T7*$Y$7)/(1*10^6)),0),0)</f>
        <v>0</v>
      </c>
      <c r="I7" s="180">
        <f>IF(C7&gt;=(Assumptions!$D$34+1),IF(C7&lt;=Assumptions!$D$10,IF(C7&gt;=Assumptions!$D$34,($S7*$Z$6+$T7*$Z$7)/(1*10^6)),0),0)</f>
        <v>0</v>
      </c>
      <c r="J7" s="181">
        <f t="shared" ref="J7:J41" si="2">G7*_xlfn.XLOOKUP($C7,$W$12:$W$50,$X$12:$X$50)</f>
        <v>0</v>
      </c>
      <c r="K7" s="182">
        <f t="shared" ref="K7:K41" si="3">G7*_xlfn.XLOOKUP($C7,$W$12:$W$50,$Y$12:$Y$50)</f>
        <v>0</v>
      </c>
      <c r="L7" s="177">
        <f t="shared" ref="L7:L41" si="4">H7*_xlfn.XLOOKUP($C7,$W$12:$W$50,$Z$12:$Z$50)</f>
        <v>0</v>
      </c>
      <c r="M7" s="183">
        <f>SUM(J7:L7)</f>
        <v>0</v>
      </c>
      <c r="N7" s="184">
        <f>M7*(1+0.07)^-(C7-Assumptions!$D$7)</f>
        <v>0</v>
      </c>
      <c r="O7" s="176">
        <f t="shared" ref="O7:O41" si="5">M7+E7</f>
        <v>0</v>
      </c>
      <c r="P7" s="177">
        <f t="shared" ref="P7:P41" si="6">N7+F7</f>
        <v>0</v>
      </c>
      <c r="R7" s="210">
        <f>C7</f>
        <v>2026</v>
      </c>
      <c r="S7" s="84">
        <f>_xlfn.XLOOKUP($R7,'VOC Savings'!$R$8:$R$43,'VOC Savings'!$AA$8:$AA$43,0,0,1)</f>
        <v>0</v>
      </c>
      <c r="T7" s="85">
        <f>_xlfn.XLOOKUP($R7,'VOC Savings'!$R$8:$R$43,'VOC Savings'!$AB$8:$AB$43,0,0,1)</f>
        <v>0</v>
      </c>
      <c r="U7" s="34"/>
      <c r="W7" s="66" t="s">
        <v>234</v>
      </c>
      <c r="X7" s="67">
        <f t="shared" si="0"/>
        <v>2.099484306313415</v>
      </c>
      <c r="Y7" s="67">
        <f t="shared" si="0"/>
        <v>4.7858028693373951E-3</v>
      </c>
      <c r="Z7" s="67">
        <f t="shared" si="0"/>
        <v>3.2505287070740692E-2</v>
      </c>
      <c r="AA7" s="67">
        <f t="shared" si="0"/>
        <v>1238.7315972924489</v>
      </c>
      <c r="AC7" s="37">
        <v>21</v>
      </c>
      <c r="AD7" s="37" t="s">
        <v>276</v>
      </c>
      <c r="AE7" s="37" t="s">
        <v>275</v>
      </c>
      <c r="AF7" s="67">
        <v>3.7528759722247264E-2</v>
      </c>
      <c r="AG7" s="67">
        <v>1.6122938930079201E-3</v>
      </c>
      <c r="AH7" s="67">
        <v>1.1798384221972261E-3</v>
      </c>
      <c r="AI7" s="67">
        <v>243.79125643460799</v>
      </c>
    </row>
    <row r="8" spans="3:35" ht="17.25" customHeight="1" x14ac:dyDescent="0.25">
      <c r="C8" s="132">
        <f>C7+1</f>
        <v>2027</v>
      </c>
      <c r="D8" s="185">
        <f>IF(C8&gt;=(Assumptions!$D$34+1),IF(C8&lt;=Assumptions!$D$10,IF(C8&gt;=Assumptions!$D$34,($S8*$AA$6+$T8*$AA$7)/(1*10^6)),0),0)</f>
        <v>0</v>
      </c>
      <c r="E8" s="186">
        <f t="shared" si="1"/>
        <v>0</v>
      </c>
      <c r="F8" s="187">
        <f>E8*(1+0.03)^-($C8-Assumptions!$D$7)</f>
        <v>0</v>
      </c>
      <c r="G8" s="188">
        <f>IF(C8&gt;=(Assumptions!$D$34+1),IF(C8&lt;=Assumptions!$D$10,IF(C8&gt;=Assumptions!$D$34,($S8*$X$6+$T8*$X$7)/(1*10^6)),0),0)</f>
        <v>0</v>
      </c>
      <c r="H8" s="189">
        <f>IF(C8&gt;=(Assumptions!$D$34+1),IF(C8&lt;=Assumptions!$D$10,IF(C8&gt;=Assumptions!$D$34,($S8*$Y$6+$T8*$Y$7)/(1*10^6)),0),0)</f>
        <v>0</v>
      </c>
      <c r="I8" s="190">
        <f>IF(C8&gt;=(Assumptions!$D$34+1),IF(C8&lt;=Assumptions!$D$10,IF(C8&gt;=Assumptions!$D$34,($S8*$Z$6+$T8*$Z$7)/(1*10^6)),0),0)</f>
        <v>0</v>
      </c>
      <c r="J8" s="191">
        <f t="shared" si="2"/>
        <v>0</v>
      </c>
      <c r="K8" s="192">
        <f t="shared" si="3"/>
        <v>0</v>
      </c>
      <c r="L8" s="193">
        <f t="shared" si="4"/>
        <v>0</v>
      </c>
      <c r="M8" s="194">
        <f>SUM(J8:L8)</f>
        <v>0</v>
      </c>
      <c r="N8" s="195">
        <f>M8*(1+0.07)^-(C8-Assumptions!$D$7)</f>
        <v>0</v>
      </c>
      <c r="O8" s="196">
        <f t="shared" si="5"/>
        <v>0</v>
      </c>
      <c r="P8" s="193">
        <f t="shared" si="6"/>
        <v>0</v>
      </c>
      <c r="R8" s="87">
        <f t="shared" ref="R8:R41" si="7">C8</f>
        <v>2027</v>
      </c>
      <c r="S8" s="77">
        <f>_xlfn.XLOOKUP($R8,'VOC Savings'!$R$8:$R$43,'VOC Savings'!$AA$8:$AA$43,0,0,1)</f>
        <v>0</v>
      </c>
      <c r="T8" s="78">
        <f>_xlfn.XLOOKUP($R8,'VOC Savings'!$R$8:$R$43,'VOC Savings'!$AB$8:$AB$43,0,0,1)</f>
        <v>0</v>
      </c>
      <c r="U8" s="34"/>
      <c r="W8" s="1"/>
      <c r="X8" s="68"/>
      <c r="Y8" s="69"/>
      <c r="Z8" s="68"/>
      <c r="AA8" s="70"/>
      <c r="AC8" s="37">
        <v>31</v>
      </c>
      <c r="AD8" s="37" t="s">
        <v>276</v>
      </c>
      <c r="AE8" s="37" t="s">
        <v>275</v>
      </c>
      <c r="AF8" s="67">
        <v>5.602001301010253E-2</v>
      </c>
      <c r="AG8" s="67">
        <v>2.0534055761767299E-3</v>
      </c>
      <c r="AH8" s="67">
        <v>1.6834690354423085E-3</v>
      </c>
      <c r="AI8" s="67">
        <v>318.590574637288</v>
      </c>
    </row>
    <row r="9" spans="3:35" x14ac:dyDescent="0.25">
      <c r="C9" s="132">
        <f t="shared" ref="C9:C36" si="8">C8+1</f>
        <v>2028</v>
      </c>
      <c r="D9" s="185">
        <f>IF(C9&gt;=(Assumptions!$D$34+1),IF(C9&lt;=Assumptions!$D$10,IF(C9&gt;=Assumptions!$D$34,($S9*$AA$6+$T9*$AA$7)/(1*10^6)),0),0)</f>
        <v>0</v>
      </c>
      <c r="E9" s="186">
        <f t="shared" si="1"/>
        <v>0</v>
      </c>
      <c r="F9" s="187">
        <f>E9*(1+0.03)^-($C9-Assumptions!$D$7)</f>
        <v>0</v>
      </c>
      <c r="G9" s="188">
        <f>IF(C9&gt;=(Assumptions!$D$34+1),IF(C9&lt;=Assumptions!$D$10,IF(C9&gt;=Assumptions!$D$34,($S9*$X$6+$T9*$X$7)/(1*10^6)),0),0)</f>
        <v>0</v>
      </c>
      <c r="H9" s="189">
        <f>IF(C9&gt;=(Assumptions!$D$34+1),IF(C9&lt;=Assumptions!$D$10,IF(C9&gt;=Assumptions!$D$34,($S9*$Y$6+$T9*$Y$7)/(1*10^6)),0),0)</f>
        <v>0</v>
      </c>
      <c r="I9" s="190">
        <f>IF(C9&gt;=(Assumptions!$D$34+1),IF(C9&lt;=Assumptions!$D$10,IF(C9&gt;=Assumptions!$D$34,($S9*$Z$6+$T9*$Z$7)/(1*10^6)),0),0)</f>
        <v>0</v>
      </c>
      <c r="J9" s="191">
        <f t="shared" si="2"/>
        <v>0</v>
      </c>
      <c r="K9" s="192">
        <f t="shared" si="3"/>
        <v>0</v>
      </c>
      <c r="L9" s="193">
        <f t="shared" si="4"/>
        <v>0</v>
      </c>
      <c r="M9" s="194">
        <f t="shared" ref="M9:M36" si="9">SUM(J9:L9)</f>
        <v>0</v>
      </c>
      <c r="N9" s="195">
        <f>M9*(1+0.07)^-(C9-Assumptions!$D$7)</f>
        <v>0</v>
      </c>
      <c r="O9" s="196">
        <f t="shared" si="5"/>
        <v>0</v>
      </c>
      <c r="P9" s="193">
        <f t="shared" si="6"/>
        <v>0</v>
      </c>
      <c r="R9" s="87">
        <f t="shared" si="7"/>
        <v>2028</v>
      </c>
      <c r="S9" s="77">
        <f>_xlfn.XLOOKUP($R9,'VOC Savings'!$R$8:$R$43,'VOC Savings'!$AA$8:$AA$43,0,0,1)</f>
        <v>0</v>
      </c>
      <c r="T9" s="78">
        <f>_xlfn.XLOOKUP($R9,'VOC Savings'!$R$8:$R$43,'VOC Savings'!$AB$8:$AB$43,0,0,1)</f>
        <v>0</v>
      </c>
      <c r="U9" s="34"/>
      <c r="X9" s="3"/>
      <c r="Y9" s="3"/>
      <c r="Z9" s="3"/>
      <c r="AA9" s="3"/>
      <c r="AC9" s="37">
        <v>32</v>
      </c>
      <c r="AD9" s="37" t="s">
        <v>276</v>
      </c>
      <c r="AE9" s="37" t="s">
        <v>275</v>
      </c>
      <c r="AF9" s="67">
        <v>8.1182565604368817E-2</v>
      </c>
      <c r="AG9" s="67">
        <v>2.2057095109159902E-3</v>
      </c>
      <c r="AH9" s="67">
        <v>2.5484529232710825E-3</v>
      </c>
      <c r="AI9" s="67">
        <v>344.00451224712401</v>
      </c>
    </row>
    <row r="10" spans="3:35" ht="15" customHeight="1" x14ac:dyDescent="0.25">
      <c r="C10" s="132">
        <f t="shared" si="8"/>
        <v>2029</v>
      </c>
      <c r="D10" s="185">
        <f>IF(C10&gt;=(Assumptions!$D$34+1),IF(C10&lt;=Assumptions!$D$10,IF(C10&gt;=Assumptions!$D$34,($S10*$AA$6+$T10*$AA$7)/(1*10^6)),0),0)</f>
        <v>0</v>
      </c>
      <c r="E10" s="186">
        <f t="shared" si="1"/>
        <v>0</v>
      </c>
      <c r="F10" s="187">
        <f>E10*(1+0.03)^-($C10-Assumptions!$D$7)</f>
        <v>0</v>
      </c>
      <c r="G10" s="188">
        <f>IF(C10&gt;=(Assumptions!$D$34+1),IF(C10&lt;=Assumptions!$D$10,IF(C10&gt;=Assumptions!$D$34,($S10*$X$6+$T10*$X$7)/(1*10^6)),0),0)</f>
        <v>0</v>
      </c>
      <c r="H10" s="189">
        <f>IF(C10&gt;=(Assumptions!$D$34+1),IF(C10&lt;=Assumptions!$D$10,IF(C10&gt;=Assumptions!$D$34,($S10*$Y$6+$T10*$Y$7)/(1*10^6)),0),0)</f>
        <v>0</v>
      </c>
      <c r="I10" s="190">
        <f>IF(C10&gt;=(Assumptions!$D$34+1),IF(C10&lt;=Assumptions!$D$10,IF(C10&gt;=Assumptions!$D$34,($S10*$Z$6+$T10*$Z$7)/(1*10^6)),0),0)</f>
        <v>0</v>
      </c>
      <c r="J10" s="191">
        <f t="shared" si="2"/>
        <v>0</v>
      </c>
      <c r="K10" s="192">
        <f t="shared" si="3"/>
        <v>0</v>
      </c>
      <c r="L10" s="193">
        <f t="shared" si="4"/>
        <v>0</v>
      </c>
      <c r="M10" s="194">
        <f t="shared" si="9"/>
        <v>0</v>
      </c>
      <c r="N10" s="195">
        <f>M10*(1+0.07)^-(C10-Assumptions!$D$7)</f>
        <v>0</v>
      </c>
      <c r="O10" s="196">
        <f t="shared" si="5"/>
        <v>0</v>
      </c>
      <c r="P10" s="193">
        <f t="shared" si="6"/>
        <v>0</v>
      </c>
      <c r="R10" s="87">
        <f t="shared" si="7"/>
        <v>2029</v>
      </c>
      <c r="S10" s="77">
        <f>_xlfn.XLOOKUP($R10,'VOC Savings'!$R$8:$R$43,'VOC Savings'!$AA$8:$AA$43,0,0,1)</f>
        <v>0</v>
      </c>
      <c r="T10" s="78">
        <f>_xlfn.XLOOKUP($R10,'VOC Savings'!$R$8:$R$43,'VOC Savings'!$AB$8:$AB$43,0,0,1)</f>
        <v>0</v>
      </c>
      <c r="U10" s="34"/>
      <c r="W10" s="1" t="s">
        <v>1929</v>
      </c>
      <c r="AC10" s="37">
        <v>41</v>
      </c>
      <c r="AD10" s="37" t="s">
        <v>277</v>
      </c>
      <c r="AE10" s="37" t="s">
        <v>278</v>
      </c>
      <c r="AF10" s="67">
        <v>2.237602310868759</v>
      </c>
      <c r="AG10" s="67">
        <v>5.5717265564873301E-3</v>
      </c>
      <c r="AH10" s="67">
        <v>1.658066855283262E-2</v>
      </c>
      <c r="AI10" s="67">
        <v>1406.7823013201701</v>
      </c>
    </row>
    <row r="11" spans="3:35" ht="18" x14ac:dyDescent="0.25">
      <c r="C11" s="132">
        <f t="shared" si="8"/>
        <v>2030</v>
      </c>
      <c r="D11" s="185">
        <f>IF(C11&gt;=(Assumptions!$D$34+1),IF(C11&lt;=Assumptions!$D$10,IF(C11&gt;=Assumptions!$D$34,($S11*$AA$6+$T11*$AA$7)/(1*10^6)),0),0)</f>
        <v>0</v>
      </c>
      <c r="E11" s="186">
        <f t="shared" si="1"/>
        <v>0</v>
      </c>
      <c r="F11" s="187">
        <f>E11*(1+0.03)^-($C11-Assumptions!$D$7)</f>
        <v>0</v>
      </c>
      <c r="G11" s="188">
        <f>IF(C11&gt;=(Assumptions!$D$34+1),IF(C11&lt;=Assumptions!$D$10,IF(C11&gt;=Assumptions!$D$34,($S11*$X$6+$T11*$X$7)/(1*10^6)),0),0)</f>
        <v>0</v>
      </c>
      <c r="H11" s="189">
        <f>IF(C11&gt;=(Assumptions!$D$34+1),IF(C11&lt;=Assumptions!$D$10,IF(C11&gt;=Assumptions!$D$34,($S11*$Y$6+$T11*$Y$7)/(1*10^6)),0),0)</f>
        <v>0</v>
      </c>
      <c r="I11" s="190">
        <f>IF(C11&gt;=(Assumptions!$D$34+1),IF(C11&lt;=Assumptions!$D$10,IF(C11&gt;=Assumptions!$D$34,($S11*$Z$6+$T11*$Z$7)/(1*10^6)),0),0)</f>
        <v>0</v>
      </c>
      <c r="J11" s="191">
        <f t="shared" si="2"/>
        <v>0</v>
      </c>
      <c r="K11" s="192">
        <f t="shared" si="3"/>
        <v>0</v>
      </c>
      <c r="L11" s="193">
        <f t="shared" si="4"/>
        <v>0</v>
      </c>
      <c r="M11" s="194">
        <f t="shared" si="9"/>
        <v>0</v>
      </c>
      <c r="N11" s="195">
        <f>M11*(1+0.07)^-(C11-Assumptions!$D$7)</f>
        <v>0</v>
      </c>
      <c r="O11" s="196">
        <f t="shared" si="5"/>
        <v>0</v>
      </c>
      <c r="P11" s="193">
        <f t="shared" si="6"/>
        <v>0</v>
      </c>
      <c r="R11" s="87">
        <f t="shared" si="7"/>
        <v>2030</v>
      </c>
      <c r="S11" s="77">
        <f>_xlfn.XLOOKUP($R11,'VOC Savings'!$R$8:$R$43,'VOC Savings'!$AA$8:$AA$43,0,0,1)</f>
        <v>0</v>
      </c>
      <c r="T11" s="78">
        <f>_xlfn.XLOOKUP($R11,'VOC Savings'!$R$8:$R$43,'VOC Savings'!$AB$8:$AB$43,0,0,1)</f>
        <v>0</v>
      </c>
      <c r="U11" s="34"/>
      <c r="W11" s="39" t="s">
        <v>32</v>
      </c>
      <c r="X11" s="66" t="s">
        <v>263</v>
      </c>
      <c r="Y11" s="66" t="s">
        <v>264</v>
      </c>
      <c r="Z11" s="66" t="s">
        <v>265</v>
      </c>
      <c r="AA11" s="66" t="s">
        <v>266</v>
      </c>
      <c r="AC11" s="37">
        <v>42</v>
      </c>
      <c r="AD11" s="37" t="s">
        <v>277</v>
      </c>
      <c r="AE11" s="37" t="s">
        <v>278</v>
      </c>
      <c r="AF11" s="67">
        <v>1.9658170115512426</v>
      </c>
      <c r="AG11" s="67">
        <v>5.4889920561794897E-3</v>
      </c>
      <c r="AH11" s="67">
        <v>1.2308421676718551E-2</v>
      </c>
      <c r="AI11" s="67">
        <v>1391.9649569298599</v>
      </c>
    </row>
    <row r="12" spans="3:35" ht="15" customHeight="1" x14ac:dyDescent="0.25">
      <c r="C12" s="132">
        <f t="shared" si="8"/>
        <v>2031</v>
      </c>
      <c r="D12" s="185">
        <f>IF(C12&gt;=(Assumptions!$D$34+1),IF(C12&lt;=Assumptions!$D$10,IF(C12&gt;=Assumptions!$D$34,($S12*$AA$6+$T12*$AA$7)/(1*10^6)),0),0)</f>
        <v>0</v>
      </c>
      <c r="E12" s="186">
        <f t="shared" si="1"/>
        <v>0</v>
      </c>
      <c r="F12" s="187">
        <f>E12*(1+0.03)^-($C12-Assumptions!$D$7)</f>
        <v>0</v>
      </c>
      <c r="G12" s="188">
        <f>IF(C12&gt;=(Assumptions!$D$34+1),IF(C12&lt;=Assumptions!$D$10,IF(C12&gt;=Assumptions!$D$34,($S12*$X$6+$T12*$X$7)/(1*10^6)),0),0)</f>
        <v>0</v>
      </c>
      <c r="H12" s="189">
        <f>IF(C12&gt;=(Assumptions!$D$34+1),IF(C12&lt;=Assumptions!$D$10,IF(C12&gt;=Assumptions!$D$34,($S12*$Y$6+$T12*$Y$7)/(1*10^6)),0),0)</f>
        <v>0</v>
      </c>
      <c r="I12" s="190">
        <f>IF(C12&gt;=(Assumptions!$D$34+1),IF(C12&lt;=Assumptions!$D$10,IF(C12&gt;=Assumptions!$D$34,($S12*$Z$6+$T12*$Z$7)/(1*10^6)),0),0)</f>
        <v>0</v>
      </c>
      <c r="J12" s="191">
        <f t="shared" si="2"/>
        <v>0</v>
      </c>
      <c r="K12" s="192">
        <f t="shared" si="3"/>
        <v>0</v>
      </c>
      <c r="L12" s="193">
        <f t="shared" si="4"/>
        <v>0</v>
      </c>
      <c r="M12" s="194">
        <f t="shared" si="9"/>
        <v>0</v>
      </c>
      <c r="N12" s="195">
        <f>M12*(1+0.07)^-(C12-Assumptions!$D$7)</f>
        <v>0</v>
      </c>
      <c r="O12" s="196">
        <f t="shared" si="5"/>
        <v>0</v>
      </c>
      <c r="P12" s="193">
        <f t="shared" si="6"/>
        <v>0</v>
      </c>
      <c r="R12" s="87">
        <f t="shared" si="7"/>
        <v>2031</v>
      </c>
      <c r="S12" s="77">
        <f>_xlfn.XLOOKUP($R12,'VOC Savings'!$R$8:$R$43,'VOC Savings'!$AA$8:$AA$43,0,0,1)</f>
        <v>0</v>
      </c>
      <c r="T12" s="78">
        <f>_xlfn.XLOOKUP($R12,'VOC Savings'!$R$8:$R$43,'VOC Savings'!$AB$8:$AB$43,0,0,1)</f>
        <v>0</v>
      </c>
      <c r="U12" s="34"/>
      <c r="W12" s="37">
        <v>2022</v>
      </c>
      <c r="X12" s="71">
        <v>16600</v>
      </c>
      <c r="Y12" s="71">
        <v>44300</v>
      </c>
      <c r="Z12" s="71">
        <v>796700</v>
      </c>
      <c r="AA12" s="71">
        <v>56</v>
      </c>
      <c r="AC12" s="37">
        <v>43</v>
      </c>
      <c r="AD12" s="37" t="s">
        <v>277</v>
      </c>
      <c r="AE12" s="37" t="s">
        <v>278</v>
      </c>
      <c r="AF12" s="67">
        <v>1.9469017025302577</v>
      </c>
      <c r="AG12" s="67">
        <v>3.66910948950592E-3</v>
      </c>
      <c r="AH12" s="67">
        <v>5.5096995199883071E-2</v>
      </c>
      <c r="AI12" s="67">
        <v>1071.1129065416801</v>
      </c>
    </row>
    <row r="13" spans="3:35" x14ac:dyDescent="0.25">
      <c r="C13" s="132">
        <f t="shared" si="8"/>
        <v>2032</v>
      </c>
      <c r="D13" s="185">
        <f>IF(C13&gt;=(Assumptions!$D$34+1),IF(C13&lt;=Assumptions!$D$10,IF(C13&gt;=Assumptions!$D$34,($S13*$AA$6+$T13*$AA$7)/(1*10^6)),0),0)</f>
        <v>0</v>
      </c>
      <c r="E13" s="186">
        <f t="shared" si="1"/>
        <v>0</v>
      </c>
      <c r="F13" s="187">
        <f>E13*(1+0.03)^-($C13-Assumptions!$D$7)</f>
        <v>0</v>
      </c>
      <c r="G13" s="188">
        <f>IF(C13&gt;=(Assumptions!$D$34+1),IF(C13&lt;=Assumptions!$D$10,IF(C13&gt;=Assumptions!$D$34,($S13*$X$6+$T13*$X$7)/(1*10^6)),0),0)</f>
        <v>0</v>
      </c>
      <c r="H13" s="189">
        <f>IF(C13&gt;=(Assumptions!$D$34+1),IF(C13&lt;=Assumptions!$D$10,IF(C13&gt;=Assumptions!$D$34,($S13*$Y$6+$T13*$Y$7)/(1*10^6)),0),0)</f>
        <v>0</v>
      </c>
      <c r="I13" s="190">
        <f>IF(C13&gt;=(Assumptions!$D$34+1),IF(C13&lt;=Assumptions!$D$10,IF(C13&gt;=Assumptions!$D$34,($S13*$Z$6+$T13*$Z$7)/(1*10^6)),0),0)</f>
        <v>0</v>
      </c>
      <c r="J13" s="191">
        <f t="shared" si="2"/>
        <v>0</v>
      </c>
      <c r="K13" s="192">
        <f t="shared" si="3"/>
        <v>0</v>
      </c>
      <c r="L13" s="193">
        <f t="shared" si="4"/>
        <v>0</v>
      </c>
      <c r="M13" s="194">
        <f t="shared" si="9"/>
        <v>0</v>
      </c>
      <c r="N13" s="195">
        <f>M13*(1+0.07)^-(C13-Assumptions!$D$7)</f>
        <v>0</v>
      </c>
      <c r="O13" s="196">
        <f t="shared" si="5"/>
        <v>0</v>
      </c>
      <c r="P13" s="193">
        <f t="shared" si="6"/>
        <v>0</v>
      </c>
      <c r="R13" s="87">
        <f t="shared" si="7"/>
        <v>2032</v>
      </c>
      <c r="S13" s="77">
        <f>_xlfn.XLOOKUP($R13,'VOC Savings'!$R$8:$R$43,'VOC Savings'!$AA$8:$AA$43,0,0,1)</f>
        <v>0</v>
      </c>
      <c r="T13" s="78">
        <f>_xlfn.XLOOKUP($R13,'VOC Savings'!$R$8:$R$43,'VOC Savings'!$AB$8:$AB$43,0,0,1)</f>
        <v>0</v>
      </c>
      <c r="U13" s="34"/>
      <c r="W13" s="37">
        <v>2023</v>
      </c>
      <c r="X13" s="71">
        <v>16800</v>
      </c>
      <c r="Y13" s="71">
        <v>45100</v>
      </c>
      <c r="Z13" s="71">
        <v>810500</v>
      </c>
      <c r="AA13" s="71">
        <v>57</v>
      </c>
      <c r="AC13" s="37">
        <v>51</v>
      </c>
      <c r="AD13" s="37" t="s">
        <v>279</v>
      </c>
      <c r="AE13" s="37" t="s">
        <v>278</v>
      </c>
      <c r="AF13" s="67">
        <v>2.48942987946789</v>
      </c>
      <c r="AG13" s="67">
        <v>5.2833773025508703E-3</v>
      </c>
      <c r="AH13" s="67">
        <v>3.4321389281753531E-2</v>
      </c>
      <c r="AI13" s="67">
        <v>1427.83446247497</v>
      </c>
    </row>
    <row r="14" spans="3:35" x14ac:dyDescent="0.25">
      <c r="C14" s="132">
        <f t="shared" si="8"/>
        <v>2033</v>
      </c>
      <c r="D14" s="185">
        <f>IF(C14&gt;=(Assumptions!$D$34+1),IF(C14&lt;=Assumptions!$D$10,IF(C14&gt;=Assumptions!$D$34,($S14*$AA$6+$T14*$AA$7)/(1*10^6)),0),0)</f>
        <v>0</v>
      </c>
      <c r="E14" s="186">
        <f t="shared" si="1"/>
        <v>0</v>
      </c>
      <c r="F14" s="187">
        <f>E14*(1+0.03)^-($C14-Assumptions!$D$7)</f>
        <v>0</v>
      </c>
      <c r="G14" s="188">
        <f>IF(C14&gt;=(Assumptions!$D$34+1),IF(C14&lt;=Assumptions!$D$10,IF(C14&gt;=Assumptions!$D$34,($S14*$X$6+$T14*$X$7)/(1*10^6)),0),0)</f>
        <v>0</v>
      </c>
      <c r="H14" s="189">
        <f>IF(C14&gt;=(Assumptions!$D$34+1),IF(C14&lt;=Assumptions!$D$10,IF(C14&gt;=Assumptions!$D$34,($S14*$Y$6+$T14*$Y$7)/(1*10^6)),0),0)</f>
        <v>0</v>
      </c>
      <c r="I14" s="190">
        <f>IF(C14&gt;=(Assumptions!$D$34+1),IF(C14&lt;=Assumptions!$D$10,IF(C14&gt;=Assumptions!$D$34,($S14*$Z$6+$T14*$Z$7)/(1*10^6)),0),0)</f>
        <v>0</v>
      </c>
      <c r="J14" s="191">
        <f t="shared" si="2"/>
        <v>0</v>
      </c>
      <c r="K14" s="192">
        <f t="shared" si="3"/>
        <v>0</v>
      </c>
      <c r="L14" s="193">
        <f t="shared" si="4"/>
        <v>0</v>
      </c>
      <c r="M14" s="194">
        <f t="shared" si="9"/>
        <v>0</v>
      </c>
      <c r="N14" s="195">
        <f>M14*(1+0.07)^-(C14-Assumptions!$D$7)</f>
        <v>0</v>
      </c>
      <c r="O14" s="196">
        <f t="shared" si="5"/>
        <v>0</v>
      </c>
      <c r="P14" s="193">
        <f t="shared" si="6"/>
        <v>0</v>
      </c>
      <c r="R14" s="87">
        <f t="shared" si="7"/>
        <v>2033</v>
      </c>
      <c r="S14" s="77">
        <f>_xlfn.XLOOKUP($R14,'VOC Savings'!$R$8:$R$43,'VOC Savings'!$AA$8:$AA$43,0,0,1)</f>
        <v>0</v>
      </c>
      <c r="T14" s="78">
        <f>_xlfn.XLOOKUP($R14,'VOC Savings'!$R$8:$R$43,'VOC Savings'!$AB$8:$AB$43,0,0,1)</f>
        <v>0</v>
      </c>
      <c r="U14" s="34"/>
      <c r="W14" s="37">
        <v>2024</v>
      </c>
      <c r="X14" s="71">
        <v>17000</v>
      </c>
      <c r="Y14" s="71">
        <v>46000</v>
      </c>
      <c r="Z14" s="71">
        <v>824500</v>
      </c>
      <c r="AA14" s="71">
        <v>58</v>
      </c>
      <c r="AB14" s="38"/>
      <c r="AC14" s="37">
        <v>52</v>
      </c>
      <c r="AD14" s="37" t="s">
        <v>279</v>
      </c>
      <c r="AE14" s="37" t="s">
        <v>278</v>
      </c>
      <c r="AF14" s="67">
        <v>0.95074648895471525</v>
      </c>
      <c r="AG14" s="67">
        <v>3.5321878667988801E-3</v>
      </c>
      <c r="AH14" s="67">
        <v>1.5158170819293781E-2</v>
      </c>
      <c r="AI14" s="67">
        <v>862.616489254057</v>
      </c>
    </row>
    <row r="15" spans="3:35" x14ac:dyDescent="0.25">
      <c r="C15" s="132">
        <f t="shared" si="8"/>
        <v>2034</v>
      </c>
      <c r="D15" s="185">
        <f>IF(C15&gt;=(Assumptions!$D$34+1),IF(C15&lt;=Assumptions!$D$10,IF(C15&gt;=Assumptions!$D$34,($S15*$AA$6+$T15*$AA$7)/(1*10^6)),0),0)</f>
        <v>0</v>
      </c>
      <c r="E15" s="186">
        <f t="shared" si="1"/>
        <v>0</v>
      </c>
      <c r="F15" s="187">
        <f>E15*(1+0.03)^-($C15-Assumptions!$D$7)</f>
        <v>0</v>
      </c>
      <c r="G15" s="188">
        <f>IF(C15&gt;=(Assumptions!$D$34+1),IF(C15&lt;=Assumptions!$D$10,IF(C15&gt;=Assumptions!$D$34,($S15*$X$6+$T15*$X$7)/(1*10^6)),0),0)</f>
        <v>0</v>
      </c>
      <c r="H15" s="189">
        <f>IF(C15&gt;=(Assumptions!$D$34+1),IF(C15&lt;=Assumptions!$D$10,IF(C15&gt;=Assumptions!$D$34,($S15*$Y$6+$T15*$Y$7)/(1*10^6)),0),0)</f>
        <v>0</v>
      </c>
      <c r="I15" s="190">
        <f>IF(C15&gt;=(Assumptions!$D$34+1),IF(C15&lt;=Assumptions!$D$10,IF(C15&gt;=Assumptions!$D$34,($S15*$Z$6+$T15*$Z$7)/(1*10^6)),0),0)</f>
        <v>0</v>
      </c>
      <c r="J15" s="191">
        <f t="shared" si="2"/>
        <v>0</v>
      </c>
      <c r="K15" s="192">
        <f t="shared" si="3"/>
        <v>0</v>
      </c>
      <c r="L15" s="193">
        <f t="shared" si="4"/>
        <v>0</v>
      </c>
      <c r="M15" s="194">
        <f t="shared" si="9"/>
        <v>0</v>
      </c>
      <c r="N15" s="195">
        <f>M15*(1+0.07)^-(C15-Assumptions!$D$7)</f>
        <v>0</v>
      </c>
      <c r="O15" s="196">
        <f t="shared" si="5"/>
        <v>0</v>
      </c>
      <c r="P15" s="193">
        <f t="shared" si="6"/>
        <v>0</v>
      </c>
      <c r="R15" s="87">
        <f t="shared" si="7"/>
        <v>2034</v>
      </c>
      <c r="S15" s="77">
        <f>_xlfn.XLOOKUP($R15,'VOC Savings'!$R$8:$R$43,'VOC Savings'!$AA$8:$AA$43,0,0,1)</f>
        <v>0</v>
      </c>
      <c r="T15" s="78">
        <f>_xlfn.XLOOKUP($R15,'VOC Savings'!$R$8:$R$43,'VOC Savings'!$AB$8:$AB$43,0,0,1)</f>
        <v>0</v>
      </c>
      <c r="U15" s="34"/>
      <c r="W15" s="37">
        <v>2025</v>
      </c>
      <c r="X15" s="71">
        <v>17200</v>
      </c>
      <c r="Y15" s="71">
        <v>46900</v>
      </c>
      <c r="Z15" s="71">
        <v>838800</v>
      </c>
      <c r="AA15" s="71">
        <v>59</v>
      </c>
      <c r="AC15" s="37">
        <v>53</v>
      </c>
      <c r="AD15" s="37" t="s">
        <v>279</v>
      </c>
      <c r="AE15" s="37" t="s">
        <v>278</v>
      </c>
      <c r="AF15" s="67">
        <v>0.89067775827536644</v>
      </c>
      <c r="AG15" s="67">
        <v>3.4020765235606102E-3</v>
      </c>
      <c r="AH15" s="67">
        <v>1.349939126139434E-2</v>
      </c>
      <c r="AI15" s="67">
        <v>829.46088804247995</v>
      </c>
    </row>
    <row r="16" spans="3:35" ht="15" customHeight="1" x14ac:dyDescent="0.25">
      <c r="C16" s="132">
        <f t="shared" si="8"/>
        <v>2035</v>
      </c>
      <c r="D16" s="185">
        <f>IF(C16&gt;=(Assumptions!$D$34+1),IF(C16&lt;=Assumptions!$D$10,IF(C16&gt;=Assumptions!$D$34,($S16*$AA$6+$T16*$AA$7)/(1*10^6)),0),0)</f>
        <v>0</v>
      </c>
      <c r="E16" s="186">
        <f t="shared" si="1"/>
        <v>0</v>
      </c>
      <c r="F16" s="187">
        <f>E16*(1+0.03)^-($C16-Assumptions!$D$7)</f>
        <v>0</v>
      </c>
      <c r="G16" s="188">
        <f>IF(C16&gt;=(Assumptions!$D$34+1),IF(C16&lt;=Assumptions!$D$10,IF(C16&gt;=Assumptions!$D$34,($S16*$X$6+$T16*$X$7)/(1*10^6)),0),0)</f>
        <v>0</v>
      </c>
      <c r="H16" s="189">
        <f>IF(C16&gt;=(Assumptions!$D$34+1),IF(C16&lt;=Assumptions!$D$10,IF(C16&gt;=Assumptions!$D$34,($S16*$Y$6+$T16*$Y$7)/(1*10^6)),0),0)</f>
        <v>0</v>
      </c>
      <c r="I16" s="190">
        <f>IF(C16&gt;=(Assumptions!$D$34+1),IF(C16&lt;=Assumptions!$D$10,IF(C16&gt;=Assumptions!$D$34,($S16*$Z$6+$T16*$Z$7)/(1*10^6)),0),0)</f>
        <v>0</v>
      </c>
      <c r="J16" s="191">
        <f t="shared" si="2"/>
        <v>0</v>
      </c>
      <c r="K16" s="192">
        <f t="shared" si="3"/>
        <v>0</v>
      </c>
      <c r="L16" s="193">
        <f t="shared" si="4"/>
        <v>0</v>
      </c>
      <c r="M16" s="194">
        <f t="shared" si="9"/>
        <v>0</v>
      </c>
      <c r="N16" s="195">
        <f>M16*(1+0.07)^-(C16-Assumptions!$D$7)</f>
        <v>0</v>
      </c>
      <c r="O16" s="196">
        <f t="shared" si="5"/>
        <v>0</v>
      </c>
      <c r="P16" s="193">
        <f t="shared" si="6"/>
        <v>0</v>
      </c>
      <c r="R16" s="87">
        <f t="shared" si="7"/>
        <v>2035</v>
      </c>
      <c r="S16" s="77">
        <f>_xlfn.XLOOKUP($R16,'VOC Savings'!$R$8:$R$43,'VOC Savings'!$AA$8:$AA$43,0,0,1)</f>
        <v>0</v>
      </c>
      <c r="T16" s="78">
        <f>_xlfn.XLOOKUP($R16,'VOC Savings'!$R$8:$R$43,'VOC Savings'!$AB$8:$AB$43,0,0,1)</f>
        <v>0</v>
      </c>
      <c r="U16" s="34"/>
      <c r="W16" s="37">
        <v>2026</v>
      </c>
      <c r="X16" s="71">
        <v>17500</v>
      </c>
      <c r="Y16" s="71">
        <v>47800</v>
      </c>
      <c r="Z16" s="71">
        <v>852100</v>
      </c>
      <c r="AA16" s="71">
        <v>60</v>
      </c>
      <c r="AC16" s="37">
        <v>54</v>
      </c>
      <c r="AD16" s="37" t="s">
        <v>279</v>
      </c>
      <c r="AE16" s="37" t="s">
        <v>278</v>
      </c>
      <c r="AF16" s="67">
        <v>1.6481032166429217</v>
      </c>
      <c r="AG16" s="67">
        <v>6.0326542026046303E-3</v>
      </c>
      <c r="AH16" s="67">
        <v>4.2864875162321965E-2</v>
      </c>
      <c r="AI16" s="67">
        <v>1166.1048437433201</v>
      </c>
    </row>
    <row r="17" spans="2:35" x14ac:dyDescent="0.25">
      <c r="C17" s="132">
        <f t="shared" si="8"/>
        <v>2036</v>
      </c>
      <c r="D17" s="185">
        <f>IF(C17&gt;=(Assumptions!$D$34+1),IF(C17&lt;=Assumptions!$D$10,IF(C17&gt;=Assumptions!$D$34,($S17*$AA$6+$T17*$AA$7)/(1*10^6)),0),0)</f>
        <v>0</v>
      </c>
      <c r="E17" s="186">
        <f t="shared" si="1"/>
        <v>0</v>
      </c>
      <c r="F17" s="187">
        <f>E17*(1+0.03)^-($C17-Assumptions!$D$7)</f>
        <v>0</v>
      </c>
      <c r="G17" s="188">
        <f>IF(C17&gt;=(Assumptions!$D$34+1),IF(C17&lt;=Assumptions!$D$10,IF(C17&gt;=Assumptions!$D$34,($S17*$X$6+$T17*$X$7)/(1*10^6)),0),0)</f>
        <v>0</v>
      </c>
      <c r="H17" s="189">
        <f>IF(C17&gt;=(Assumptions!$D$34+1),IF(C17&lt;=Assumptions!$D$10,IF(C17&gt;=Assumptions!$D$34,($S17*$Y$6+$T17*$Y$7)/(1*10^6)),0),0)</f>
        <v>0</v>
      </c>
      <c r="I17" s="190">
        <f>IF(C17&gt;=(Assumptions!$D$34+1),IF(C17&lt;=Assumptions!$D$10,IF(C17&gt;=Assumptions!$D$34,($S17*$Z$6+$T17*$Z$7)/(1*10^6)),0),0)</f>
        <v>0</v>
      </c>
      <c r="J17" s="191">
        <f t="shared" si="2"/>
        <v>0</v>
      </c>
      <c r="K17" s="192">
        <f t="shared" si="3"/>
        <v>0</v>
      </c>
      <c r="L17" s="193">
        <f t="shared" si="4"/>
        <v>0</v>
      </c>
      <c r="M17" s="194">
        <f t="shared" si="9"/>
        <v>0</v>
      </c>
      <c r="N17" s="195">
        <f>M17*(1+0.07)^-(C17-Assumptions!$D$7)</f>
        <v>0</v>
      </c>
      <c r="O17" s="196">
        <f t="shared" si="5"/>
        <v>0</v>
      </c>
      <c r="P17" s="193">
        <f t="shared" si="6"/>
        <v>0</v>
      </c>
      <c r="R17" s="87">
        <f t="shared" si="7"/>
        <v>2036</v>
      </c>
      <c r="S17" s="77">
        <f>_xlfn.XLOOKUP($R17,'VOC Savings'!$R$8:$R$43,'VOC Savings'!$AA$8:$AA$43,0,0,1)</f>
        <v>0</v>
      </c>
      <c r="T17" s="78">
        <f>_xlfn.XLOOKUP($R17,'VOC Savings'!$R$8:$R$43,'VOC Savings'!$AB$8:$AB$43,0,0,1)</f>
        <v>0</v>
      </c>
      <c r="U17" s="34"/>
      <c r="W17" s="37">
        <v>2027</v>
      </c>
      <c r="X17" s="71">
        <v>17900</v>
      </c>
      <c r="Y17" s="71">
        <v>48700</v>
      </c>
      <c r="Z17" s="71">
        <v>865600</v>
      </c>
      <c r="AA17" s="71">
        <v>61</v>
      </c>
      <c r="AC17" s="37">
        <v>61</v>
      </c>
      <c r="AD17" s="37" t="s">
        <v>280</v>
      </c>
      <c r="AE17" s="37" t="s">
        <v>278</v>
      </c>
      <c r="AF17" s="67">
        <v>3.0234078113615883</v>
      </c>
      <c r="AG17" s="67">
        <v>4.9760807160904204E-3</v>
      </c>
      <c r="AH17" s="67">
        <v>4.3407648080982714E-2</v>
      </c>
      <c r="AI17" s="67">
        <v>1463.90880302132</v>
      </c>
    </row>
    <row r="18" spans="2:35" x14ac:dyDescent="0.25">
      <c r="C18" s="132">
        <f t="shared" si="8"/>
        <v>2037</v>
      </c>
      <c r="D18" s="185">
        <f>IF(C18&gt;=(Assumptions!$D$34+1),IF(C18&lt;=Assumptions!$D$10,IF(C18&gt;=Assumptions!$D$34,($S18*$AA$6+$T18*$AA$7)/(1*10^6)),0),0)</f>
        <v>0</v>
      </c>
      <c r="E18" s="186">
        <f t="shared" si="1"/>
        <v>0</v>
      </c>
      <c r="F18" s="187">
        <f>E18*(1+0.03)^-($C18-Assumptions!$D$7)</f>
        <v>0</v>
      </c>
      <c r="G18" s="188">
        <f>IF(C18&gt;=(Assumptions!$D$34+1),IF(C18&lt;=Assumptions!$D$10,IF(C18&gt;=Assumptions!$D$34,($S18*$X$6+$T18*$X$7)/(1*10^6)),0),0)</f>
        <v>0</v>
      </c>
      <c r="H18" s="189">
        <f>IF(C18&gt;=(Assumptions!$D$34+1),IF(C18&lt;=Assumptions!$D$10,IF(C18&gt;=Assumptions!$D$34,($S18*$Y$6+$T18*$Y$7)/(1*10^6)),0),0)</f>
        <v>0</v>
      </c>
      <c r="I18" s="190">
        <f>IF(C18&gt;=(Assumptions!$D$34+1),IF(C18&lt;=Assumptions!$D$10,IF(C18&gt;=Assumptions!$D$34,($S18*$Z$6+$T18*$Z$7)/(1*10^6)),0),0)</f>
        <v>0</v>
      </c>
      <c r="J18" s="191">
        <f t="shared" si="2"/>
        <v>0</v>
      </c>
      <c r="K18" s="192">
        <f t="shared" si="3"/>
        <v>0</v>
      </c>
      <c r="L18" s="193">
        <f t="shared" si="4"/>
        <v>0</v>
      </c>
      <c r="M18" s="194">
        <f t="shared" si="9"/>
        <v>0</v>
      </c>
      <c r="N18" s="195">
        <f>M18*(1+0.07)^-(C18-Assumptions!$D$7)</f>
        <v>0</v>
      </c>
      <c r="O18" s="196">
        <f t="shared" si="5"/>
        <v>0</v>
      </c>
      <c r="P18" s="193">
        <f t="shared" si="6"/>
        <v>0</v>
      </c>
      <c r="R18" s="87">
        <f t="shared" si="7"/>
        <v>2037</v>
      </c>
      <c r="S18" s="77">
        <f>_xlfn.XLOOKUP($R18,'VOC Savings'!$R$8:$R$43,'VOC Savings'!$AA$8:$AA$43,0,0,1)</f>
        <v>0</v>
      </c>
      <c r="T18" s="78">
        <f>_xlfn.XLOOKUP($R18,'VOC Savings'!$R$8:$R$43,'VOC Savings'!$AB$8:$AB$43,0,0,1)</f>
        <v>0</v>
      </c>
      <c r="U18" s="34"/>
      <c r="W18" s="37">
        <v>2028</v>
      </c>
      <c r="X18" s="71">
        <v>18200</v>
      </c>
      <c r="Y18" s="71">
        <v>49500</v>
      </c>
      <c r="Z18" s="71">
        <v>879400</v>
      </c>
      <c r="AA18" s="71">
        <v>62</v>
      </c>
      <c r="AC18" s="37">
        <v>62</v>
      </c>
      <c r="AD18" s="37" t="s">
        <v>280</v>
      </c>
      <c r="AE18" s="37" t="s">
        <v>278</v>
      </c>
      <c r="AF18" s="67">
        <v>3.7426725771679936</v>
      </c>
      <c r="AG18" s="67">
        <v>5.1160211102583997E-3</v>
      </c>
      <c r="AH18" s="67">
        <v>5.9310023601485649E-2</v>
      </c>
      <c r="AI18" s="67">
        <v>1528.79872430418</v>
      </c>
    </row>
    <row r="19" spans="2:35" x14ac:dyDescent="0.25">
      <c r="C19" s="132">
        <f t="shared" si="8"/>
        <v>2038</v>
      </c>
      <c r="D19" s="185">
        <f>IF(C19&gt;=(Assumptions!$D$34+1),IF(C19&lt;=Assumptions!$D$10,IF(C19&gt;=Assumptions!$D$34,($S19*$AA$6+$T19*$AA$7)/(1*10^6)),0),0)</f>
        <v>2758.6679111477629</v>
      </c>
      <c r="E19" s="186">
        <f t="shared" si="1"/>
        <v>204141.42542493445</v>
      </c>
      <c r="F19" s="187">
        <f>E19*(1+0.03)^-($C19-Assumptions!$D$7)</f>
        <v>123508.91966027925</v>
      </c>
      <c r="G19" s="188">
        <f>IF(C19&gt;=(Assumptions!$D$34+1),IF(C19&lt;=Assumptions!$D$10,IF(C19&gt;=Assumptions!$D$34,($S19*$X$6+$T19*$X$7)/(1*10^6)),0),0)</f>
        <v>3.5980592784075394</v>
      </c>
      <c r="H19" s="189">
        <f>IF(C19&gt;=(Assumptions!$D$34+1),IF(C19&lt;=Assumptions!$D$10,IF(C19&gt;=Assumptions!$D$34,($S19*$Y$6+$T19*$Y$7)/(1*10^6)),0),0)</f>
        <v>1.3595164942642965E-2</v>
      </c>
      <c r="I19" s="190">
        <f>IF(C19&gt;=(Assumptions!$D$34+1),IF(C19&lt;=Assumptions!$D$10,IF(C19&gt;=Assumptions!$D$34,($S19*$Z$6+$T19*$Z$7)/(1*10^6)),0),0)</f>
        <v>6.3671382157789308E-2</v>
      </c>
      <c r="J19" s="191">
        <f t="shared" si="2"/>
        <v>68003.320361902501</v>
      </c>
      <c r="K19" s="192">
        <f t="shared" si="3"/>
        <v>184580.44098230678</v>
      </c>
      <c r="L19" s="193">
        <f t="shared" si="4"/>
        <v>12338.971701942755</v>
      </c>
      <c r="M19" s="194">
        <f t="shared" si="9"/>
        <v>264922.73304615205</v>
      </c>
      <c r="N19" s="195">
        <f>M19*(1+0.07)^-(C19-Assumptions!$D$7)</f>
        <v>83867.752734171765</v>
      </c>
      <c r="O19" s="196">
        <f t="shared" si="5"/>
        <v>469064.15847108653</v>
      </c>
      <c r="P19" s="193">
        <f t="shared" si="6"/>
        <v>207376.67239445102</v>
      </c>
      <c r="R19" s="87">
        <f t="shared" si="7"/>
        <v>2038</v>
      </c>
      <c r="S19" s="77">
        <f>_xlfn.XLOOKUP($R19,'VOC Savings'!$R$8:$R$43,'VOC Savings'!$AA$8:$AA$43,0,0,1)</f>
        <v>3478728.4531593323</v>
      </c>
      <c r="T19" s="78">
        <f>_xlfn.XLOOKUP($R19,'VOC Savings'!$R$8:$R$43,'VOC Savings'!$AB$8:$AB$43,0,0,1)</f>
        <v>1336148.5129543543</v>
      </c>
      <c r="U19" s="34"/>
      <c r="W19" s="37">
        <v>2029</v>
      </c>
      <c r="X19" s="71">
        <v>18600</v>
      </c>
      <c r="Y19" s="71">
        <v>50400</v>
      </c>
      <c r="Z19" s="71">
        <v>893400</v>
      </c>
      <c r="AA19" s="71">
        <v>63</v>
      </c>
    </row>
    <row r="20" spans="2:35" x14ac:dyDescent="0.25">
      <c r="C20" s="132">
        <f t="shared" si="8"/>
        <v>2039</v>
      </c>
      <c r="D20" s="185">
        <f>IF(C20&gt;=(Assumptions!$D$34+1),IF(C20&lt;=Assumptions!$D$10,IF(C20&gt;=Assumptions!$D$34,($S20*$AA$6+$T20*$AA$7)/(1*10^6)),0),0)</f>
        <v>2803.6895538237809</v>
      </c>
      <c r="E20" s="186">
        <f t="shared" si="1"/>
        <v>210276.71653678356</v>
      </c>
      <c r="F20" s="187">
        <f>E20*(1+0.03)^-($C20-Assumptions!$D$7)</f>
        <v>123515.40940096429</v>
      </c>
      <c r="G20" s="188">
        <f>IF(C20&gt;=(Assumptions!$D$34+1),IF(C20&lt;=Assumptions!$D$10,IF(C20&gt;=Assumptions!$D$34,($S20*$X$6+$T20*$X$7)/(1*10^6)),0),0)</f>
        <v>3.6567798436865169</v>
      </c>
      <c r="H20" s="189">
        <f>IF(C20&gt;=(Assumptions!$D$34+1),IF(C20&lt;=Assumptions!$D$10,IF(C20&gt;=Assumptions!$D$34,($S20*$Y$6+$T20*$Y$7)/(1*10^6)),0),0)</f>
        <v>1.3817038933236712E-2</v>
      </c>
      <c r="I20" s="190">
        <f>IF(C20&gt;=(Assumptions!$D$34+1),IF(C20&lt;=Assumptions!$D$10,IF(C20&gt;=Assumptions!$D$34,($S20*$Z$6+$T20*$Z$7)/(1*10^6)),0),0)</f>
        <v>6.471050332370136E-2</v>
      </c>
      <c r="J20" s="191">
        <f t="shared" si="2"/>
        <v>69113.139045675169</v>
      </c>
      <c r="K20" s="192">
        <f t="shared" si="3"/>
        <v>187592.80598111832</v>
      </c>
      <c r="L20" s="193">
        <f t="shared" si="4"/>
        <v>12540.34453580564</v>
      </c>
      <c r="M20" s="194">
        <f t="shared" si="9"/>
        <v>269246.28956259915</v>
      </c>
      <c r="N20" s="195">
        <f>M20*(1+0.07)^-(C20-Assumptions!$D$7)</f>
        <v>79660.261685049642</v>
      </c>
      <c r="O20" s="196">
        <f t="shared" si="5"/>
        <v>479523.00609938271</v>
      </c>
      <c r="P20" s="193">
        <f t="shared" si="6"/>
        <v>203175.67108601393</v>
      </c>
      <c r="R20" s="87">
        <f t="shared" si="7"/>
        <v>2039</v>
      </c>
      <c r="S20" s="77">
        <f>_xlfn.XLOOKUP($R20,'VOC Savings'!$R$8:$R$43,'VOC Savings'!$AA$8:$AA$43,0,0,1)</f>
        <v>3535501.5314817429</v>
      </c>
      <c r="T20" s="78">
        <f>_xlfn.XLOOKUP($R20,'VOC Savings'!$R$8:$R$43,'VOC Savings'!$AB$8:$AB$43,0,0,1)</f>
        <v>1357954.5450139642</v>
      </c>
      <c r="U20" s="34"/>
      <c r="W20" s="37">
        <v>2030</v>
      </c>
      <c r="X20" s="71">
        <v>18900</v>
      </c>
      <c r="Y20" s="71">
        <v>51300</v>
      </c>
      <c r="Z20" s="71">
        <v>907600</v>
      </c>
      <c r="AA20" s="71">
        <v>65</v>
      </c>
      <c r="AC20" s="1" t="s">
        <v>307</v>
      </c>
    </row>
    <row r="21" spans="2:35" x14ac:dyDescent="0.25">
      <c r="C21" s="132">
        <f t="shared" si="8"/>
        <v>2040</v>
      </c>
      <c r="D21" s="185">
        <f>IF(C21&gt;=(Assumptions!$D$34+1),IF(C21&lt;=Assumptions!$D$10,IF(C21&gt;=Assumptions!$D$34,($S21*$AA$6+$T21*$AA$7)/(1*10^6)),0),0)</f>
        <v>2848.711196499873</v>
      </c>
      <c r="E21" s="186">
        <f t="shared" si="1"/>
        <v>216502.05093399034</v>
      </c>
      <c r="F21" s="187">
        <f>E21*(1+0.03)^-($C21-Assumptions!$D$7)</f>
        <v>123468.09442377836</v>
      </c>
      <c r="G21" s="188">
        <f>IF(C21&gt;=(Assumptions!$D$34+1),IF(C21&lt;=Assumptions!$D$10,IF(C21&gt;=Assumptions!$D$34,($S21*$X$6+$T21*$X$7)/(1*10^6)),0),0)</f>
        <v>3.7155004089656201</v>
      </c>
      <c r="H21" s="189">
        <f>IF(C21&gt;=(Assumptions!$D$34+1),IF(C21&lt;=Assumptions!$D$10,IF(C21&gt;=Assumptions!$D$34,($S21*$Y$6+$T21*$Y$7)/(1*10^6)),0),0)</f>
        <v>1.4038912923830742E-2</v>
      </c>
      <c r="I21" s="190">
        <f>IF(C21&gt;=(Assumptions!$D$34+1),IF(C21&lt;=Assumptions!$D$10,IF(C21&gt;=Assumptions!$D$34,($S21*$Z$6+$T21*$Z$7)/(1*10^6)),0),0)</f>
        <v>6.5749624489615355E-2</v>
      </c>
      <c r="J21" s="191">
        <f t="shared" si="2"/>
        <v>70222.957729450223</v>
      </c>
      <c r="K21" s="192">
        <f t="shared" si="3"/>
        <v>190605.17097993632</v>
      </c>
      <c r="L21" s="193">
        <f t="shared" si="4"/>
        <v>12741.717369668781</v>
      </c>
      <c r="M21" s="194">
        <f t="shared" si="9"/>
        <v>273569.84607905534</v>
      </c>
      <c r="N21" s="195">
        <f>M21*(1+0.07)^-(C21-Assumptions!$D$7)</f>
        <v>75644.342101351533</v>
      </c>
      <c r="O21" s="196">
        <f t="shared" si="5"/>
        <v>490071.89701304567</v>
      </c>
      <c r="P21" s="193">
        <f t="shared" si="6"/>
        <v>199112.43652512989</v>
      </c>
      <c r="R21" s="87">
        <f t="shared" si="7"/>
        <v>2040</v>
      </c>
      <c r="S21" s="77">
        <f>_xlfn.XLOOKUP($R21,'VOC Savings'!$R$8:$R$43,'VOC Savings'!$AA$8:$AA$43,0,0,1)</f>
        <v>3592274.6098041534</v>
      </c>
      <c r="T21" s="78">
        <f>_xlfn.XLOOKUP($R21,'VOC Savings'!$R$8:$R$43,'VOC Savings'!$AB$8:$AB$43,0,0,1)</f>
        <v>1379760.5770736337</v>
      </c>
      <c r="U21" s="34"/>
      <c r="W21" s="37">
        <v>2031</v>
      </c>
      <c r="X21" s="71">
        <v>18900</v>
      </c>
      <c r="Y21" s="71">
        <v>51300</v>
      </c>
      <c r="Z21" s="71">
        <v>907600</v>
      </c>
      <c r="AA21" s="71">
        <v>66</v>
      </c>
      <c r="AC21" s="65" t="s">
        <v>262</v>
      </c>
      <c r="AD21" s="66" t="s">
        <v>270</v>
      </c>
      <c r="AE21" s="66" t="s">
        <v>271</v>
      </c>
      <c r="AF21" s="66" t="s">
        <v>272</v>
      </c>
      <c r="AG21" s="66" t="s">
        <v>273</v>
      </c>
    </row>
    <row r="22" spans="2:35" x14ac:dyDescent="0.25">
      <c r="C22" s="132">
        <f t="shared" si="8"/>
        <v>2041</v>
      </c>
      <c r="D22" s="185">
        <f>IF(C22&gt;=(Assumptions!$D$34+1),IF(C22&lt;=Assumptions!$D$10,IF(C22&gt;=Assumptions!$D$34,($S22*$AA$6+$T22*$AA$7)/(1*10^6)),0),0)</f>
        <v>2893.7328391760416</v>
      </c>
      <c r="E22" s="186">
        <f t="shared" si="1"/>
        <v>225711.16145573126</v>
      </c>
      <c r="F22" s="187">
        <f>E22*(1+0.03)^-($C22-Assumptions!$D$7)</f>
        <v>124970.79754727562</v>
      </c>
      <c r="G22" s="188">
        <f>IF(C22&gt;=(Assumptions!$D$34+1),IF(C22&lt;=Assumptions!$D$10,IF(C22&gt;=Assumptions!$D$34,($S22*$X$6+$T22*$X$7)/(1*10^6)),0),0)</f>
        <v>3.774220974244777</v>
      </c>
      <c r="H22" s="189">
        <f>IF(C22&gt;=(Assumptions!$D$34+1),IF(C22&lt;=Assumptions!$D$10,IF(C22&gt;=Assumptions!$D$34,($S22*$Y$6+$T22*$Y$7)/(1*10^6)),0),0)</f>
        <v>1.4260786914425267E-2</v>
      </c>
      <c r="I22" s="190">
        <f>IF(C22&gt;=(Assumptions!$D$34+1),IF(C22&lt;=Assumptions!$D$10,IF(C22&gt;=Assumptions!$D$34,($S22*$Z$6+$T22*$Z$7)/(1*10^6)),0),0)</f>
        <v>6.678874565553071E-2</v>
      </c>
      <c r="J22" s="191">
        <f t="shared" si="2"/>
        <v>71332.776413226282</v>
      </c>
      <c r="K22" s="192">
        <f t="shared" si="3"/>
        <v>193617.53597875705</v>
      </c>
      <c r="L22" s="193">
        <f t="shared" si="4"/>
        <v>12943.090203532372</v>
      </c>
      <c r="M22" s="194">
        <f t="shared" si="9"/>
        <v>277893.40259551571</v>
      </c>
      <c r="N22" s="195">
        <f>M22*(1+0.07)^-(C22-Assumptions!$D$7)</f>
        <v>71812.935987286124</v>
      </c>
      <c r="O22" s="196">
        <f t="shared" si="5"/>
        <v>503604.56405124697</v>
      </c>
      <c r="P22" s="193">
        <f t="shared" si="6"/>
        <v>196783.73353456176</v>
      </c>
      <c r="R22" s="87">
        <f t="shared" si="7"/>
        <v>2041</v>
      </c>
      <c r="S22" s="77">
        <f>_xlfn.XLOOKUP($R22,'VOC Savings'!$R$8:$R$43,'VOC Savings'!$AA$8:$AA$43,0,0,1)</f>
        <v>3649047.6881268024</v>
      </c>
      <c r="T22" s="78">
        <f>_xlfn.XLOOKUP($R22,'VOC Savings'!$R$8:$R$43,'VOC Savings'!$AB$8:$AB$43,0,0,1)</f>
        <v>1401566.6091333032</v>
      </c>
      <c r="U22" s="34"/>
      <c r="W22" s="37">
        <v>2032</v>
      </c>
      <c r="X22" s="71">
        <v>18900</v>
      </c>
      <c r="Y22" s="71">
        <v>51300</v>
      </c>
      <c r="Z22" s="71">
        <v>907600</v>
      </c>
      <c r="AA22" s="71">
        <v>67</v>
      </c>
      <c r="AC22" s="26" t="s">
        <v>274</v>
      </c>
      <c r="AD22" s="67">
        <f>AVERAGE(AF6:AF9)</f>
        <v>0.22790983982547491</v>
      </c>
      <c r="AE22" s="67">
        <f>AVERAGE(AG6:AG9)</f>
        <v>2.0699004398994176E-3</v>
      </c>
      <c r="AF22" s="67">
        <f>AVERAGE(AH6:AH9)</f>
        <v>5.8180715878192544E-3</v>
      </c>
      <c r="AG22" s="67">
        <f>AVERAGE(AI6:AI9)</f>
        <v>317.22468262036</v>
      </c>
    </row>
    <row r="23" spans="2:35" x14ac:dyDescent="0.25">
      <c r="C23" s="132">
        <f t="shared" si="8"/>
        <v>2042</v>
      </c>
      <c r="D23" s="185">
        <f>IF(C23&gt;=(Assumptions!$D$34+1),IF(C23&lt;=Assumptions!$D$10,IF(C23&gt;=Assumptions!$D$34,($S23*$AA$6+$T23*$AA$7)/(1*10^6)),0),0)</f>
        <v>2938.7544818521337</v>
      </c>
      <c r="E23" s="186">
        <f t="shared" si="1"/>
        <v>232161.60406631857</v>
      </c>
      <c r="F23" s="187">
        <f>E23*(1+0.03)^-($C23-Assumptions!$D$7)</f>
        <v>124798.30215973615</v>
      </c>
      <c r="G23" s="188">
        <f>IF(C23&gt;=(Assumptions!$D$34+1),IF(C23&lt;=Assumptions!$D$10,IF(C23&gt;=Assumptions!$D$34,($S23*$X$6+$T23*$X$7)/(1*10^6)),0),0)</f>
        <v>3.8329415395238806</v>
      </c>
      <c r="H23" s="189">
        <f>IF(C23&gt;=(Assumptions!$D$34+1),IF(C23&lt;=Assumptions!$D$10,IF(C23&gt;=Assumptions!$D$34,($S23*$Y$6+$T23*$Y$7)/(1*10^6)),0),0)</f>
        <v>1.4482660905019299E-2</v>
      </c>
      <c r="I23" s="190">
        <f>IF(C23&gt;=(Assumptions!$D$34+1),IF(C23&lt;=Assumptions!$D$10,IF(C23&gt;=Assumptions!$D$34,($S23*$Z$6+$T23*$Z$7)/(1*10^6)),0),0)</f>
        <v>6.7827866821444704E-2</v>
      </c>
      <c r="J23" s="191">
        <f t="shared" si="2"/>
        <v>72442.595097001336</v>
      </c>
      <c r="K23" s="192">
        <f t="shared" si="3"/>
        <v>196629.90097757507</v>
      </c>
      <c r="L23" s="193">
        <f t="shared" si="4"/>
        <v>13144.463037395515</v>
      </c>
      <c r="M23" s="194">
        <f t="shared" si="9"/>
        <v>282216.9591119719</v>
      </c>
      <c r="N23" s="195">
        <f>M23*(1+0.07)^-(C23-Assumptions!$D$7)</f>
        <v>68159.088926054334</v>
      </c>
      <c r="O23" s="196">
        <f t="shared" si="5"/>
        <v>514378.5631782905</v>
      </c>
      <c r="P23" s="193">
        <f t="shared" si="6"/>
        <v>192957.39108579047</v>
      </c>
      <c r="R23" s="87">
        <f t="shared" si="7"/>
        <v>2042</v>
      </c>
      <c r="S23" s="77">
        <f>_xlfn.XLOOKUP($R23,'VOC Savings'!$R$8:$R$43,'VOC Savings'!$AA$8:$AA$43,0,0,1)</f>
        <v>3705820.766449213</v>
      </c>
      <c r="T23" s="78">
        <f>_xlfn.XLOOKUP($R23,'VOC Savings'!$R$8:$R$43,'VOC Savings'!$AB$8:$AB$43,0,0,1)</f>
        <v>1423372.6411929727</v>
      </c>
      <c r="U23" s="34"/>
      <c r="W23" s="37">
        <v>2033</v>
      </c>
      <c r="X23" s="71">
        <v>18900</v>
      </c>
      <c r="Y23" s="71">
        <v>51300</v>
      </c>
      <c r="Z23" s="71">
        <v>907600</v>
      </c>
      <c r="AA23" s="71">
        <v>68</v>
      </c>
      <c r="AC23" s="26" t="s">
        <v>234</v>
      </c>
      <c r="AD23" s="67">
        <f>AVERAGE(AF10:AF18)</f>
        <v>2.099484306313415</v>
      </c>
      <c r="AE23" s="67">
        <f>AVERAGE(AG10:AG18)</f>
        <v>4.7858028693373951E-3</v>
      </c>
      <c r="AF23" s="67">
        <f>AVERAGE(AH10:AH18)</f>
        <v>3.2505287070740692E-2</v>
      </c>
      <c r="AG23" s="67">
        <f>AVERAGE(AI10:AI18)</f>
        <v>1238.7315972924489</v>
      </c>
    </row>
    <row r="24" spans="2:35" x14ac:dyDescent="0.25">
      <c r="C24" s="132">
        <f t="shared" si="8"/>
        <v>2043</v>
      </c>
      <c r="D24" s="185">
        <f>IF(C24&gt;=(Assumptions!$D$34+1),IF(C24&lt;=Assumptions!$D$10,IF(C24&gt;=Assumptions!$D$34,($S24*$AA$6+$T24*$AA$7)/(1*10^6)),0),0)</f>
        <v>2983.7761245281522</v>
      </c>
      <c r="E24" s="186">
        <f t="shared" si="1"/>
        <v>238702.08996225218</v>
      </c>
      <c r="F24" s="187">
        <f>E24*(1+0.03)^-($C24-Assumptions!$D$7)</f>
        <v>124576.83069629972</v>
      </c>
      <c r="G24" s="188">
        <f>IF(C24&gt;=(Assumptions!$D$34+1),IF(C24&lt;=Assumptions!$D$10,IF(C24&gt;=Assumptions!$D$34,($S24*$X$6+$T24*$X$7)/(1*10^6)),0),0)</f>
        <v>3.8916621048028581</v>
      </c>
      <c r="H24" s="189">
        <f>IF(C24&gt;=(Assumptions!$D$34+1),IF(C24&lt;=Assumptions!$D$10,IF(C24&gt;=Assumptions!$D$34,($S24*$Y$6+$T24*$Y$7)/(1*10^6)),0),0)</f>
        <v>1.4704534895613044E-2</v>
      </c>
      <c r="I24" s="190">
        <f>IF(C24&gt;=(Assumptions!$D$34+1),IF(C24&lt;=Assumptions!$D$10,IF(C24&gt;=Assumptions!$D$34,($S24*$Z$6+$T24*$Z$7)/(1*10^6)),0),0)</f>
        <v>6.8866987987356756E-2</v>
      </c>
      <c r="J24" s="191">
        <f t="shared" si="2"/>
        <v>73552.413780774019</v>
      </c>
      <c r="K24" s="192">
        <f t="shared" si="3"/>
        <v>199642.26597638661</v>
      </c>
      <c r="L24" s="193">
        <f t="shared" si="4"/>
        <v>13345.835871258398</v>
      </c>
      <c r="M24" s="194">
        <f t="shared" si="9"/>
        <v>286540.515628419</v>
      </c>
      <c r="N24" s="195">
        <f>M24*(1+0.07)^-(C24-Assumptions!$D$7)</f>
        <v>64675.966734621186</v>
      </c>
      <c r="O24" s="196">
        <f t="shared" si="5"/>
        <v>525242.60559067118</v>
      </c>
      <c r="P24" s="193">
        <f t="shared" si="6"/>
        <v>189252.79743092091</v>
      </c>
      <c r="R24" s="87">
        <f t="shared" si="7"/>
        <v>2043</v>
      </c>
      <c r="S24" s="77">
        <f>_xlfn.XLOOKUP($R24,'VOC Savings'!$R$8:$R$43,'VOC Savings'!$AA$8:$AA$43,0,0,1)</f>
        <v>3762593.8447716236</v>
      </c>
      <c r="T24" s="78">
        <f>_xlfn.XLOOKUP($R24,'VOC Savings'!$R$8:$R$43,'VOC Savings'!$AB$8:$AB$43,0,0,1)</f>
        <v>1445178.6732525826</v>
      </c>
      <c r="U24" s="34"/>
      <c r="W24" s="37">
        <v>2034</v>
      </c>
      <c r="X24" s="71">
        <v>18900</v>
      </c>
      <c r="Y24" s="71">
        <v>51300</v>
      </c>
      <c r="Z24" s="71">
        <v>907600</v>
      </c>
      <c r="AA24" s="71">
        <v>69</v>
      </c>
    </row>
    <row r="25" spans="2:35" x14ac:dyDescent="0.25">
      <c r="C25" s="132">
        <f t="shared" si="8"/>
        <v>2044</v>
      </c>
      <c r="D25" s="185">
        <f>IF(C25&gt;=(Assumptions!$D$34+1),IF(C25&lt;=Assumptions!$D$10,IF(C25&gt;=Assumptions!$D$34,($S25*$AA$6+$T25*$AA$7)/(1*10^6)),0),0)</f>
        <v>3028.7977672042443</v>
      </c>
      <c r="E25" s="186">
        <f t="shared" si="1"/>
        <v>245332.61914354379</v>
      </c>
      <c r="F25" s="187">
        <f>E25*(1+0.03)^-($C25-Assumptions!$D$7)</f>
        <v>124308.01374067858</v>
      </c>
      <c r="G25" s="188">
        <f>IF(C25&gt;=(Assumptions!$D$34+1),IF(C25&lt;=Assumptions!$D$10,IF(C25&gt;=Assumptions!$D$34,($S25*$X$6+$T25*$X$7)/(1*10^6)),0),0)</f>
        <v>3.9503826700819613</v>
      </c>
      <c r="H25" s="189">
        <f>IF(C25&gt;=(Assumptions!$D$34+1),IF(C25&lt;=Assumptions!$D$10,IF(C25&gt;=Assumptions!$D$34,($S25*$Y$6+$T25*$Y$7)/(1*10^6)),0),0)</f>
        <v>1.4926408886207075E-2</v>
      </c>
      <c r="I25" s="190">
        <f>IF(C25&gt;=(Assumptions!$D$34+1),IF(C25&lt;=Assumptions!$D$10,IF(C25&gt;=Assumptions!$D$34,($S25*$Z$6+$T25*$Z$7)/(1*10^6)),0),0)</f>
        <v>6.9906109153270737E-2</v>
      </c>
      <c r="J25" s="191">
        <f t="shared" si="2"/>
        <v>74662.232464549073</v>
      </c>
      <c r="K25" s="192">
        <f t="shared" si="3"/>
        <v>202654.63097520461</v>
      </c>
      <c r="L25" s="193">
        <f t="shared" si="4"/>
        <v>13547.208705121542</v>
      </c>
      <c r="M25" s="194">
        <f t="shared" si="9"/>
        <v>290864.07214487519</v>
      </c>
      <c r="N25" s="195">
        <f>M25*(1+0.07)^-(C25-Assumptions!$D$7)</f>
        <v>61356.869496058345</v>
      </c>
      <c r="O25" s="196">
        <f t="shared" si="5"/>
        <v>536196.69128841895</v>
      </c>
      <c r="P25" s="193">
        <f t="shared" si="6"/>
        <v>185664.88323673693</v>
      </c>
      <c r="R25" s="87">
        <f t="shared" si="7"/>
        <v>2044</v>
      </c>
      <c r="S25" s="77">
        <f>_xlfn.XLOOKUP($R25,'VOC Savings'!$R$8:$R$43,'VOC Savings'!$AA$8:$AA$43,0,0,1)</f>
        <v>3819366.9230940342</v>
      </c>
      <c r="T25" s="78">
        <f>_xlfn.XLOOKUP($R25,'VOC Savings'!$R$8:$R$43,'VOC Savings'!$AB$8:$AB$43,0,0,1)</f>
        <v>1466984.705312252</v>
      </c>
      <c r="U25" s="34"/>
      <c r="W25" s="37">
        <v>2035</v>
      </c>
      <c r="X25" s="71">
        <v>18900</v>
      </c>
      <c r="Y25" s="71">
        <v>51300</v>
      </c>
      <c r="Z25" s="71">
        <v>907600</v>
      </c>
      <c r="AA25" s="71">
        <v>70</v>
      </c>
    </row>
    <row r="26" spans="2:35" x14ac:dyDescent="0.25">
      <c r="C26" s="132">
        <f t="shared" si="8"/>
        <v>2045</v>
      </c>
      <c r="D26" s="185">
        <f>IF(C26&gt;=(Assumptions!$D$34+1),IF(C26&lt;=Assumptions!$D$10,IF(C26&gt;=Assumptions!$D$34,($S26*$AA$6+$T26*$AA$7)/(1*10^6)),0),0)</f>
        <v>3073.8194098802624</v>
      </c>
      <c r="E26" s="186">
        <f t="shared" si="1"/>
        <v>252053.1916101815</v>
      </c>
      <c r="F26" s="187">
        <f>E26*(1+0.03)^-($C26-Assumptions!$D$7)</f>
        <v>123993.46830509488</v>
      </c>
      <c r="G26" s="188">
        <f>IF(C26&gt;=(Assumptions!$D$34+1),IF(C26&lt;=Assumptions!$D$10,IF(C26&gt;=Assumptions!$D$34,($S26*$X$6+$T26*$X$7)/(1*10^6)),0),0)</f>
        <v>4.0091032353609393</v>
      </c>
      <c r="H26" s="189">
        <f>IF(C26&gt;=(Assumptions!$D$34+1),IF(C26&lt;=Assumptions!$D$10,IF(C26&gt;=Assumptions!$D$34,($S26*$Y$6+$T26*$Y$7)/(1*10^6)),0),0)</f>
        <v>1.5148282876800822E-2</v>
      </c>
      <c r="I26" s="190">
        <f>IF(C26&gt;=(Assumptions!$D$34+1),IF(C26&lt;=Assumptions!$D$10,IF(C26&gt;=Assumptions!$D$34,($S26*$Z$6+$T26*$Z$7)/(1*10^6)),0),0)</f>
        <v>7.0945230319182775E-2</v>
      </c>
      <c r="J26" s="191">
        <f t="shared" si="2"/>
        <v>75772.051148321756</v>
      </c>
      <c r="K26" s="192">
        <f t="shared" si="3"/>
        <v>205666.99597401617</v>
      </c>
      <c r="L26" s="193">
        <f t="shared" si="4"/>
        <v>13748.581538984427</v>
      </c>
      <c r="M26" s="194">
        <f t="shared" si="9"/>
        <v>295187.62866132235</v>
      </c>
      <c r="N26" s="195">
        <f>M26*(1+0.07)^-(C26-Assumptions!$D$7)</f>
        <v>58195.24324128015</v>
      </c>
      <c r="O26" s="196">
        <f t="shared" si="5"/>
        <v>547240.82027150388</v>
      </c>
      <c r="P26" s="193">
        <f t="shared" si="6"/>
        <v>182188.71154637504</v>
      </c>
      <c r="R26" s="87">
        <f t="shared" si="7"/>
        <v>2045</v>
      </c>
      <c r="S26" s="77">
        <f>_xlfn.XLOOKUP($R26,'VOC Savings'!$R$8:$R$43,'VOC Savings'!$AA$8:$AA$43,0,0,1)</f>
        <v>3876140.0014164448</v>
      </c>
      <c r="T26" s="78">
        <f>_xlfn.XLOOKUP($R26,'VOC Savings'!$R$8:$R$43,'VOC Savings'!$AB$8:$AB$43,0,0,1)</f>
        <v>1488790.7373718619</v>
      </c>
      <c r="U26" s="34"/>
      <c r="W26" s="37">
        <v>2036</v>
      </c>
      <c r="X26" s="71">
        <v>18900</v>
      </c>
      <c r="Y26" s="71">
        <v>51300</v>
      </c>
      <c r="Z26" s="71">
        <v>907600</v>
      </c>
      <c r="AA26" s="71">
        <v>72</v>
      </c>
    </row>
    <row r="27" spans="2:35" ht="15" customHeight="1" x14ac:dyDescent="0.25">
      <c r="C27" s="132">
        <f t="shared" si="8"/>
        <v>2046</v>
      </c>
      <c r="D27" s="185">
        <f>IF(C27&gt;=(Assumptions!$D$34+1),IF(C27&lt;=Assumptions!$D$10,IF(C27&gt;=Assumptions!$D$34,($S27*$AA$6+$T27*$AA$7)/(1*10^6)),0),0)</f>
        <v>0</v>
      </c>
      <c r="E27" s="186">
        <f t="shared" si="1"/>
        <v>0</v>
      </c>
      <c r="F27" s="187">
        <f>E27*(1+0.03)^-($C27-Assumptions!$D$7)</f>
        <v>0</v>
      </c>
      <c r="G27" s="188">
        <f>IF(C27&gt;=(Assumptions!$D$34+1),IF(C27&lt;=Assumptions!$D$10,IF(C27&gt;=Assumptions!$D$34,($S27*$X$6+$T27*$X$7)/(1*10^6)),0),0)</f>
        <v>0</v>
      </c>
      <c r="H27" s="189">
        <f>IF(C27&gt;=(Assumptions!$D$34+1),IF(C27&lt;=Assumptions!$D$10,IF(C27&gt;=Assumptions!$D$34,($S27*$Y$6+$T27*$Y$7)/(1*10^6)),0),0)</f>
        <v>0</v>
      </c>
      <c r="I27" s="190">
        <f>IF(C27&gt;=(Assumptions!$D$34+1),IF(C27&lt;=Assumptions!$D$10,IF(C27&gt;=Assumptions!$D$34,($S27*$Z$6+$T27*$Z$7)/(1*10^6)),0),0)</f>
        <v>0</v>
      </c>
      <c r="J27" s="191">
        <f t="shared" si="2"/>
        <v>0</v>
      </c>
      <c r="K27" s="192">
        <f t="shared" si="3"/>
        <v>0</v>
      </c>
      <c r="L27" s="193">
        <f t="shared" si="4"/>
        <v>0</v>
      </c>
      <c r="M27" s="194">
        <f t="shared" si="9"/>
        <v>0</v>
      </c>
      <c r="N27" s="195">
        <f>M27*(1+0.07)^-(C27-Assumptions!$D$7)</f>
        <v>0</v>
      </c>
      <c r="O27" s="196">
        <f t="shared" si="5"/>
        <v>0</v>
      </c>
      <c r="P27" s="193">
        <f t="shared" si="6"/>
        <v>0</v>
      </c>
      <c r="R27" s="87">
        <f t="shared" si="7"/>
        <v>2046</v>
      </c>
      <c r="S27" s="77">
        <f>_xlfn.XLOOKUP($R27,'VOC Savings'!$R$8:$R$43,'VOC Savings'!$AA$8:$AA$43,0,0,1)</f>
        <v>0</v>
      </c>
      <c r="T27" s="78">
        <f>_xlfn.XLOOKUP($R27,'VOC Savings'!$R$8:$R$43,'VOC Savings'!$AB$8:$AB$43,0,0,1)</f>
        <v>0</v>
      </c>
      <c r="U27" s="34"/>
      <c r="W27" s="37">
        <v>2037</v>
      </c>
      <c r="X27" s="71">
        <v>18900</v>
      </c>
      <c r="Y27" s="71">
        <v>51300</v>
      </c>
      <c r="Z27" s="71">
        <v>907600</v>
      </c>
      <c r="AA27" s="71">
        <v>73</v>
      </c>
    </row>
    <row r="28" spans="2:35" x14ac:dyDescent="0.25">
      <c r="B28" s="2"/>
      <c r="C28" s="132">
        <f t="shared" si="8"/>
        <v>2047</v>
      </c>
      <c r="D28" s="185">
        <f>IF(C28&gt;=(Assumptions!$D$34+1),IF(C28&lt;=Assumptions!$D$10,IF(C28&gt;=Assumptions!$D$34,($S28*$AA$6+$T28*$AA$7)/(1*10^6)),0),0)</f>
        <v>0</v>
      </c>
      <c r="E28" s="186">
        <f t="shared" si="1"/>
        <v>0</v>
      </c>
      <c r="F28" s="187">
        <f>E28*(1+0.03)^-($C28-Assumptions!$D$7)</f>
        <v>0</v>
      </c>
      <c r="G28" s="188">
        <f>IF(C28&gt;=(Assumptions!$D$34+1),IF(C28&lt;=Assumptions!$D$10,IF(C28&gt;=Assumptions!$D$34,($S28*$X$6+$T28*$X$7)/(1*10^6)),0),0)</f>
        <v>0</v>
      </c>
      <c r="H28" s="189">
        <f>IF(C28&gt;=(Assumptions!$D$34+1),IF(C28&lt;=Assumptions!$D$10,IF(C28&gt;=Assumptions!$D$34,($S28*$Y$6+$T28*$Y$7)/(1*10^6)),0),0)</f>
        <v>0</v>
      </c>
      <c r="I28" s="190">
        <f>IF(C28&gt;=(Assumptions!$D$34+1),IF(C28&lt;=Assumptions!$D$10,IF(C28&gt;=Assumptions!$D$34,($S28*$Z$6+$T28*$Z$7)/(1*10^6)),0),0)</f>
        <v>0</v>
      </c>
      <c r="J28" s="191">
        <f t="shared" si="2"/>
        <v>0</v>
      </c>
      <c r="K28" s="192">
        <f t="shared" si="3"/>
        <v>0</v>
      </c>
      <c r="L28" s="193">
        <f t="shared" si="4"/>
        <v>0</v>
      </c>
      <c r="M28" s="194">
        <f t="shared" si="9"/>
        <v>0</v>
      </c>
      <c r="N28" s="195">
        <f>M28*(1+0.07)^-(C28-Assumptions!$D$7)</f>
        <v>0</v>
      </c>
      <c r="O28" s="196">
        <f t="shared" si="5"/>
        <v>0</v>
      </c>
      <c r="P28" s="193">
        <f t="shared" si="6"/>
        <v>0</v>
      </c>
      <c r="R28" s="87">
        <f t="shared" si="7"/>
        <v>2047</v>
      </c>
      <c r="S28" s="77">
        <f>_xlfn.XLOOKUP($R28,'VOC Savings'!$R$8:$R$43,'VOC Savings'!$AA$8:$AA$43,0,0,1)</f>
        <v>0</v>
      </c>
      <c r="T28" s="78">
        <f>_xlfn.XLOOKUP($R28,'VOC Savings'!$R$8:$R$43,'VOC Savings'!$AB$8:$AB$43,0,0,1)</f>
        <v>0</v>
      </c>
      <c r="U28" s="34"/>
      <c r="W28" s="37">
        <v>2038</v>
      </c>
      <c r="X28" s="71">
        <v>18900</v>
      </c>
      <c r="Y28" s="71">
        <v>51300</v>
      </c>
      <c r="Z28" s="71">
        <v>907600</v>
      </c>
      <c r="AA28" s="71">
        <v>74</v>
      </c>
    </row>
    <row r="29" spans="2:35" x14ac:dyDescent="0.25">
      <c r="B29" s="2"/>
      <c r="C29" s="132">
        <f t="shared" si="8"/>
        <v>2048</v>
      </c>
      <c r="D29" s="185">
        <f>IF(C29&gt;=(Assumptions!$D$34+1),IF(C29&lt;=Assumptions!$D$10,IF(C29&gt;=Assumptions!$D$34,($S29*$AA$6+$T29*$AA$7)/(1*10^6)),0),0)</f>
        <v>0</v>
      </c>
      <c r="E29" s="186">
        <f t="shared" si="1"/>
        <v>0</v>
      </c>
      <c r="F29" s="187">
        <f>E29*(1+0.03)^-($C29-Assumptions!$D$7)</f>
        <v>0</v>
      </c>
      <c r="G29" s="188">
        <f>IF(C29&gt;=(Assumptions!$D$34+1),IF(C29&lt;=Assumptions!$D$10,IF(C29&gt;=Assumptions!$D$34,($S29*$X$6+$T29*$X$7)/(1*10^6)),0),0)</f>
        <v>0</v>
      </c>
      <c r="H29" s="189">
        <f>IF(C29&gt;=(Assumptions!$D$34+1),IF(C29&lt;=Assumptions!$D$10,IF(C29&gt;=Assumptions!$D$34,($S29*$Y$6+$T29*$Y$7)/(1*10^6)),0),0)</f>
        <v>0</v>
      </c>
      <c r="I29" s="190">
        <f>IF(C29&gt;=(Assumptions!$D$34+1),IF(C29&lt;=Assumptions!$D$10,IF(C29&gt;=Assumptions!$D$34,($S29*$Z$6+$T29*$Z$7)/(1*10^6)),0),0)</f>
        <v>0</v>
      </c>
      <c r="J29" s="191">
        <f t="shared" si="2"/>
        <v>0</v>
      </c>
      <c r="K29" s="192">
        <f t="shared" si="3"/>
        <v>0</v>
      </c>
      <c r="L29" s="193">
        <f t="shared" si="4"/>
        <v>0</v>
      </c>
      <c r="M29" s="194">
        <f t="shared" si="9"/>
        <v>0</v>
      </c>
      <c r="N29" s="195">
        <f>M29*(1+0.07)^-(C29-Assumptions!$D$7)</f>
        <v>0</v>
      </c>
      <c r="O29" s="196">
        <f t="shared" si="5"/>
        <v>0</v>
      </c>
      <c r="P29" s="193">
        <f t="shared" si="6"/>
        <v>0</v>
      </c>
      <c r="R29" s="87">
        <f t="shared" si="7"/>
        <v>2048</v>
      </c>
      <c r="S29" s="77">
        <f>_xlfn.XLOOKUP($R29,'VOC Savings'!$R$8:$R$43,'VOC Savings'!$AA$8:$AA$43,0,0,1)</f>
        <v>0</v>
      </c>
      <c r="T29" s="78">
        <f>_xlfn.XLOOKUP($R29,'VOC Savings'!$R$8:$R$43,'VOC Savings'!$AB$8:$AB$43,0,0,1)</f>
        <v>0</v>
      </c>
      <c r="U29" s="34"/>
      <c r="W29" s="37">
        <v>2039</v>
      </c>
      <c r="X29" s="71">
        <v>18900</v>
      </c>
      <c r="Y29" s="71">
        <v>51300</v>
      </c>
      <c r="Z29" s="71">
        <v>907600</v>
      </c>
      <c r="AA29" s="71">
        <v>75</v>
      </c>
    </row>
    <row r="30" spans="2:35" x14ac:dyDescent="0.25">
      <c r="C30" s="132">
        <f t="shared" si="8"/>
        <v>2049</v>
      </c>
      <c r="D30" s="185">
        <f>IF(C30&gt;=(Assumptions!$D$34+1),IF(C30&lt;=Assumptions!$D$10,IF(C30&gt;=Assumptions!$D$34,($S30*$AA$6+$T30*$AA$7)/(1*10^6)),0),0)</f>
        <v>0</v>
      </c>
      <c r="E30" s="186">
        <f t="shared" si="1"/>
        <v>0</v>
      </c>
      <c r="F30" s="187">
        <f>E30*(1+0.03)^-($C30-Assumptions!$D$7)</f>
        <v>0</v>
      </c>
      <c r="G30" s="188">
        <f>IF(C30&gt;=(Assumptions!$D$34+1),IF(C30&lt;=Assumptions!$D$10,IF(C30&gt;=Assumptions!$D$34,($S30*$X$6+$T30*$X$7)/(1*10^6)),0),0)</f>
        <v>0</v>
      </c>
      <c r="H30" s="189">
        <f>IF(C30&gt;=(Assumptions!$D$34+1),IF(C30&lt;=Assumptions!$D$10,IF(C30&gt;=Assumptions!$D$34,($S30*$Y$6+$T30*$Y$7)/(1*10^6)),0),0)</f>
        <v>0</v>
      </c>
      <c r="I30" s="190">
        <f>IF(C30&gt;=(Assumptions!$D$34+1),IF(C30&lt;=Assumptions!$D$10,IF(C30&gt;=Assumptions!$D$34,($S30*$Z$6+$T30*$Z$7)/(1*10^6)),0),0)</f>
        <v>0</v>
      </c>
      <c r="J30" s="191">
        <f t="shared" si="2"/>
        <v>0</v>
      </c>
      <c r="K30" s="192">
        <f t="shared" si="3"/>
        <v>0</v>
      </c>
      <c r="L30" s="193">
        <f t="shared" si="4"/>
        <v>0</v>
      </c>
      <c r="M30" s="194">
        <f t="shared" si="9"/>
        <v>0</v>
      </c>
      <c r="N30" s="195">
        <f>M30*(1+0.07)^-(C30-Assumptions!$D$7)</f>
        <v>0</v>
      </c>
      <c r="O30" s="196">
        <f t="shared" si="5"/>
        <v>0</v>
      </c>
      <c r="P30" s="193">
        <f t="shared" si="6"/>
        <v>0</v>
      </c>
      <c r="R30" s="87">
        <f t="shared" si="7"/>
        <v>2049</v>
      </c>
      <c r="S30" s="77">
        <f>_xlfn.XLOOKUP($R30,'VOC Savings'!$R$8:$R$43,'VOC Savings'!$AA$8:$AA$43,0,0,1)</f>
        <v>0</v>
      </c>
      <c r="T30" s="78">
        <f>_xlfn.XLOOKUP($R30,'VOC Savings'!$R$8:$R$43,'VOC Savings'!$AB$8:$AB$43,0,0,1)</f>
        <v>0</v>
      </c>
      <c r="U30" s="34"/>
      <c r="W30" s="37">
        <v>2040</v>
      </c>
      <c r="X30" s="71">
        <v>18900</v>
      </c>
      <c r="Y30" s="71">
        <v>51300</v>
      </c>
      <c r="Z30" s="71">
        <v>907600</v>
      </c>
      <c r="AA30" s="71">
        <v>76</v>
      </c>
    </row>
    <row r="31" spans="2:35" ht="15" customHeight="1" x14ac:dyDescent="0.25">
      <c r="B31" s="2"/>
      <c r="C31" s="132">
        <f t="shared" si="8"/>
        <v>2050</v>
      </c>
      <c r="D31" s="185">
        <f>IF(C31&gt;=(Assumptions!$D$34+1),IF(C31&lt;=Assumptions!$D$10,IF(C31&gt;=Assumptions!$D$34,($S31*$AA$6+$T31*$AA$7)/(1*10^6)),0),0)</f>
        <v>0</v>
      </c>
      <c r="E31" s="186">
        <f t="shared" si="1"/>
        <v>0</v>
      </c>
      <c r="F31" s="187">
        <f>E31*(1+0.03)^-($C31-Assumptions!$D$7)</f>
        <v>0</v>
      </c>
      <c r="G31" s="188">
        <f>IF(C31&gt;=(Assumptions!$D$34+1),IF(C31&lt;=Assumptions!$D$10,IF(C31&gt;=Assumptions!$D$34,($S31*$X$6+$T31*$X$7)/(1*10^6)),0),0)</f>
        <v>0</v>
      </c>
      <c r="H31" s="189">
        <f>IF(C31&gt;=(Assumptions!$D$34+1),IF(C31&lt;=Assumptions!$D$10,IF(C31&gt;=Assumptions!$D$34,($S31*$Y$6+$T31*$Y$7)/(1*10^6)),0),0)</f>
        <v>0</v>
      </c>
      <c r="I31" s="190">
        <f>IF(C31&gt;=(Assumptions!$D$34+1),IF(C31&lt;=Assumptions!$D$10,IF(C31&gt;=Assumptions!$D$34,($S31*$Z$6+$T31*$Z$7)/(1*10^6)),0),0)</f>
        <v>0</v>
      </c>
      <c r="J31" s="191">
        <f t="shared" si="2"/>
        <v>0</v>
      </c>
      <c r="K31" s="192">
        <f t="shared" si="3"/>
        <v>0</v>
      </c>
      <c r="L31" s="193">
        <f t="shared" si="4"/>
        <v>0</v>
      </c>
      <c r="M31" s="194">
        <f t="shared" si="9"/>
        <v>0</v>
      </c>
      <c r="N31" s="195">
        <f>M31*(1+0.07)^-(C31-Assumptions!$D$7)</f>
        <v>0</v>
      </c>
      <c r="O31" s="196">
        <f t="shared" si="5"/>
        <v>0</v>
      </c>
      <c r="P31" s="193">
        <f t="shared" si="6"/>
        <v>0</v>
      </c>
      <c r="R31" s="87">
        <f t="shared" si="7"/>
        <v>2050</v>
      </c>
      <c r="S31" s="77">
        <f>_xlfn.XLOOKUP($R31,'VOC Savings'!$R$8:$R$43,'VOC Savings'!$AA$8:$AA$43,0,0,1)</f>
        <v>0</v>
      </c>
      <c r="T31" s="78">
        <f>_xlfn.XLOOKUP($R31,'VOC Savings'!$R$8:$R$43,'VOC Savings'!$AB$8:$AB$43,0,0,1)</f>
        <v>0</v>
      </c>
      <c r="U31" s="34"/>
      <c r="W31" s="37">
        <v>2041</v>
      </c>
      <c r="X31" s="71">
        <v>18900</v>
      </c>
      <c r="Y31" s="71">
        <v>51300</v>
      </c>
      <c r="Z31" s="71">
        <v>907600</v>
      </c>
      <c r="AA31" s="71">
        <v>78</v>
      </c>
    </row>
    <row r="32" spans="2:35" x14ac:dyDescent="0.25">
      <c r="B32" s="2"/>
      <c r="C32" s="132">
        <f t="shared" si="8"/>
        <v>2051</v>
      </c>
      <c r="D32" s="185">
        <f>IF(C32&gt;=(Assumptions!$D$34+1),IF(C32&lt;=Assumptions!$D$10,IF(C32&gt;=Assumptions!$D$34,($S32*$AA$6+$T32*$AA$7)/(1*10^6)),0),0)</f>
        <v>0</v>
      </c>
      <c r="E32" s="186">
        <f t="shared" si="1"/>
        <v>0</v>
      </c>
      <c r="F32" s="187">
        <f>E32*(1+0.03)^-($C32-Assumptions!$D$7)</f>
        <v>0</v>
      </c>
      <c r="G32" s="188">
        <f>IF(C32&gt;=(Assumptions!$D$34+1),IF(C32&lt;=Assumptions!$D$10,IF(C32&gt;=Assumptions!$D$34,($S32*$X$6+$T32*$X$7)/(1*10^6)),0),0)</f>
        <v>0</v>
      </c>
      <c r="H32" s="189">
        <f>IF(C32&gt;=(Assumptions!$D$34+1),IF(C32&lt;=Assumptions!$D$10,IF(C32&gt;=Assumptions!$D$34,($S32*$Y$6+$T32*$Y$7)/(1*10^6)),0),0)</f>
        <v>0</v>
      </c>
      <c r="I32" s="190">
        <f>IF(C32&gt;=(Assumptions!$D$34+1),IF(C32&lt;=Assumptions!$D$10,IF(C32&gt;=Assumptions!$D$34,($S32*$Z$6+$T32*$Z$7)/(1*10^6)),0),0)</f>
        <v>0</v>
      </c>
      <c r="J32" s="191">
        <f t="shared" si="2"/>
        <v>0</v>
      </c>
      <c r="K32" s="192">
        <f t="shared" si="3"/>
        <v>0</v>
      </c>
      <c r="L32" s="193">
        <f t="shared" si="4"/>
        <v>0</v>
      </c>
      <c r="M32" s="194">
        <f t="shared" si="9"/>
        <v>0</v>
      </c>
      <c r="N32" s="195">
        <f>M32*(1+0.07)^-(C32-Assumptions!$D$7)</f>
        <v>0</v>
      </c>
      <c r="O32" s="196">
        <f t="shared" si="5"/>
        <v>0</v>
      </c>
      <c r="P32" s="193">
        <f t="shared" si="6"/>
        <v>0</v>
      </c>
      <c r="R32" s="87">
        <f t="shared" si="7"/>
        <v>2051</v>
      </c>
      <c r="S32" s="77">
        <f>_xlfn.XLOOKUP($R32,'VOC Savings'!$R$8:$R$43,'VOC Savings'!$AA$8:$AA$43,0,0,1)</f>
        <v>0</v>
      </c>
      <c r="T32" s="78">
        <f>_xlfn.XLOOKUP($R32,'VOC Savings'!$R$8:$R$43,'VOC Savings'!$AB$8:$AB$43,0,0,1)</f>
        <v>0</v>
      </c>
      <c r="U32" s="34"/>
      <c r="W32" s="37">
        <v>2042</v>
      </c>
      <c r="X32" s="71">
        <v>18900</v>
      </c>
      <c r="Y32" s="71">
        <v>51300</v>
      </c>
      <c r="Z32" s="71">
        <v>907600</v>
      </c>
      <c r="AA32" s="71">
        <v>79</v>
      </c>
    </row>
    <row r="33" spans="2:29" x14ac:dyDescent="0.25">
      <c r="B33" s="2"/>
      <c r="C33" s="132">
        <f t="shared" si="8"/>
        <v>2052</v>
      </c>
      <c r="D33" s="185">
        <f>IF(C33&gt;=(Assumptions!$D$34+1),IF(C33&lt;=Assumptions!$D$10,IF(C33&gt;=Assumptions!$D$34,($S33*$AA$6+$T33*$AA$7)/(1*10^6)),0),0)</f>
        <v>0</v>
      </c>
      <c r="E33" s="186">
        <f t="shared" si="1"/>
        <v>0</v>
      </c>
      <c r="F33" s="187">
        <f>E33*(1+0.03)^-($C33-Assumptions!$D$7)</f>
        <v>0</v>
      </c>
      <c r="G33" s="188">
        <f>IF(C33&gt;=(Assumptions!$D$34+1),IF(C33&lt;=Assumptions!$D$10,IF(C33&gt;=Assumptions!$D$34,($S33*$X$6+$T33*$X$7)/(1*10^6)),0),0)</f>
        <v>0</v>
      </c>
      <c r="H33" s="189">
        <f>IF(C33&gt;=(Assumptions!$D$34+1),IF(C33&lt;=Assumptions!$D$10,IF(C33&gt;=Assumptions!$D$34,($S33*$Y$6+$T33*$Y$7)/(1*10^6)),0),0)</f>
        <v>0</v>
      </c>
      <c r="I33" s="190">
        <f>IF(C33&gt;=(Assumptions!$D$34+1),IF(C33&lt;=Assumptions!$D$10,IF(C33&gt;=Assumptions!$D$34,($S33*$Z$6+$T33*$Z$7)/(1*10^6)),0),0)</f>
        <v>0</v>
      </c>
      <c r="J33" s="191">
        <f t="shared" si="2"/>
        <v>0</v>
      </c>
      <c r="K33" s="192">
        <f t="shared" si="3"/>
        <v>0</v>
      </c>
      <c r="L33" s="193">
        <f t="shared" si="4"/>
        <v>0</v>
      </c>
      <c r="M33" s="194">
        <f t="shared" si="9"/>
        <v>0</v>
      </c>
      <c r="N33" s="195">
        <f>M33*(1+0.07)^-(C33-Assumptions!$D$7)</f>
        <v>0</v>
      </c>
      <c r="O33" s="196">
        <f t="shared" si="5"/>
        <v>0</v>
      </c>
      <c r="P33" s="193">
        <f t="shared" si="6"/>
        <v>0</v>
      </c>
      <c r="R33" s="87">
        <f t="shared" si="7"/>
        <v>2052</v>
      </c>
      <c r="S33" s="77">
        <f>_xlfn.XLOOKUP($R33,'VOC Savings'!$R$8:$R$43,'VOC Savings'!$AA$8:$AA$43,0,0,1)</f>
        <v>0</v>
      </c>
      <c r="T33" s="78">
        <f>_xlfn.XLOOKUP($R33,'VOC Savings'!$R$8:$R$43,'VOC Savings'!$AB$8:$AB$43,0,0,1)</f>
        <v>0</v>
      </c>
      <c r="U33" s="34"/>
      <c r="W33" s="37">
        <v>2043</v>
      </c>
      <c r="X33" s="71">
        <v>18900</v>
      </c>
      <c r="Y33" s="71">
        <v>51300</v>
      </c>
      <c r="Z33" s="71">
        <v>907600</v>
      </c>
      <c r="AA33" s="71">
        <v>80</v>
      </c>
    </row>
    <row r="34" spans="2:29" x14ac:dyDescent="0.25">
      <c r="B34" s="2"/>
      <c r="C34" s="132">
        <f t="shared" si="8"/>
        <v>2053</v>
      </c>
      <c r="D34" s="185">
        <f>IF(C34&gt;=(Assumptions!$D$34+1),IF(C34&lt;=Assumptions!$D$10,IF(C34&gt;=Assumptions!$D$34,($S34*$AA$6+$T34*$AA$7)/(1*10^6)),0),0)</f>
        <v>0</v>
      </c>
      <c r="E34" s="186">
        <f t="shared" si="1"/>
        <v>0</v>
      </c>
      <c r="F34" s="187">
        <f>E34*(1+0.03)^-($C34-Assumptions!$D$7)</f>
        <v>0</v>
      </c>
      <c r="G34" s="188">
        <f>IF(C34&gt;=(Assumptions!$D$34+1),IF(C34&lt;=Assumptions!$D$10,IF(C34&gt;=Assumptions!$D$34,($S34*$X$6+$T34*$X$7)/(1*10^6)),0),0)</f>
        <v>0</v>
      </c>
      <c r="H34" s="189">
        <f>IF(C34&gt;=(Assumptions!$D$34+1),IF(C34&lt;=Assumptions!$D$10,IF(C34&gt;=Assumptions!$D$34,($S34*$Y$6+$T34*$Y$7)/(1*10^6)),0),0)</f>
        <v>0</v>
      </c>
      <c r="I34" s="190">
        <f>IF(C34&gt;=(Assumptions!$D$34+1),IF(C34&lt;=Assumptions!$D$10,IF(C34&gt;=Assumptions!$D$34,($S34*$Z$6+$T34*$Z$7)/(1*10^6)),0),0)</f>
        <v>0</v>
      </c>
      <c r="J34" s="191">
        <f t="shared" si="2"/>
        <v>0</v>
      </c>
      <c r="K34" s="192">
        <f t="shared" si="3"/>
        <v>0</v>
      </c>
      <c r="L34" s="193">
        <f t="shared" si="4"/>
        <v>0</v>
      </c>
      <c r="M34" s="194">
        <f t="shared" si="9"/>
        <v>0</v>
      </c>
      <c r="N34" s="195">
        <f>M34*(1+0.07)^-(C34-Assumptions!$D$7)</f>
        <v>0</v>
      </c>
      <c r="O34" s="196">
        <f t="shared" si="5"/>
        <v>0</v>
      </c>
      <c r="P34" s="193">
        <f t="shared" si="6"/>
        <v>0</v>
      </c>
      <c r="R34" s="87">
        <f t="shared" si="7"/>
        <v>2053</v>
      </c>
      <c r="S34" s="77">
        <f>_xlfn.XLOOKUP($R34,'VOC Savings'!$R$8:$R$43,'VOC Savings'!$AA$8:$AA$43,0,0,1)</f>
        <v>0</v>
      </c>
      <c r="T34" s="78">
        <f>_xlfn.XLOOKUP($R34,'VOC Savings'!$R$8:$R$43,'VOC Savings'!$AB$8:$AB$43,0,0,1)</f>
        <v>0</v>
      </c>
      <c r="U34" s="34"/>
      <c r="W34" s="37">
        <v>2044</v>
      </c>
      <c r="X34" s="71">
        <v>18900</v>
      </c>
      <c r="Y34" s="71">
        <v>51300</v>
      </c>
      <c r="Z34" s="71">
        <v>907600</v>
      </c>
      <c r="AA34" s="71">
        <v>81</v>
      </c>
    </row>
    <row r="35" spans="2:29" x14ac:dyDescent="0.25">
      <c r="B35" s="2"/>
      <c r="C35" s="132">
        <f t="shared" si="8"/>
        <v>2054</v>
      </c>
      <c r="D35" s="185">
        <f>IF(C35&gt;=(Assumptions!$D$34+1),IF(C35&lt;=Assumptions!$D$10,IF(C35&gt;=Assumptions!$D$34,($S35*$AA$6+$T35*$AA$7)/(1*10^6)),0),0)</f>
        <v>0</v>
      </c>
      <c r="E35" s="186">
        <f t="shared" si="1"/>
        <v>0</v>
      </c>
      <c r="F35" s="187">
        <f>E35*(1+0.03)^-($C35-Assumptions!$D$7)</f>
        <v>0</v>
      </c>
      <c r="G35" s="188">
        <f>IF(C35&gt;=(Assumptions!$D$34+1),IF(C35&lt;=Assumptions!$D$10,IF(C35&gt;=Assumptions!$D$34,($S35*$X$6+$T35*$X$7)/(1*10^6)),0),0)</f>
        <v>0</v>
      </c>
      <c r="H35" s="189">
        <f>IF(C35&gt;=(Assumptions!$D$34+1),IF(C35&lt;=Assumptions!$D$10,IF(C35&gt;=Assumptions!$D$34,($S35*$Y$6+$T35*$Y$7)/(1*10^6)),0),0)</f>
        <v>0</v>
      </c>
      <c r="I35" s="190">
        <f>IF(C35&gt;=(Assumptions!$D$34+1),IF(C35&lt;=Assumptions!$D$10,IF(C35&gt;=Assumptions!$D$34,($S35*$Z$6+$T35*$Z$7)/(1*10^6)),0),0)</f>
        <v>0</v>
      </c>
      <c r="J35" s="191">
        <f t="shared" si="2"/>
        <v>0</v>
      </c>
      <c r="K35" s="192">
        <f t="shared" si="3"/>
        <v>0</v>
      </c>
      <c r="L35" s="193">
        <f t="shared" si="4"/>
        <v>0</v>
      </c>
      <c r="M35" s="194">
        <f t="shared" si="9"/>
        <v>0</v>
      </c>
      <c r="N35" s="195">
        <f>M35*(1+0.07)^-(C35-Assumptions!$D$7)</f>
        <v>0</v>
      </c>
      <c r="O35" s="196">
        <f t="shared" si="5"/>
        <v>0</v>
      </c>
      <c r="P35" s="193">
        <f t="shared" si="6"/>
        <v>0</v>
      </c>
      <c r="R35" s="87">
        <f t="shared" si="7"/>
        <v>2054</v>
      </c>
      <c r="S35" s="77">
        <f>_xlfn.XLOOKUP($R35,'VOC Savings'!$R$8:$R$43,'VOC Savings'!$AA$8:$AA$43,0,0,1)</f>
        <v>0</v>
      </c>
      <c r="T35" s="78">
        <f>_xlfn.XLOOKUP($R35,'VOC Savings'!$R$8:$R$43,'VOC Savings'!$AB$8:$AB$43,0,0,1)</f>
        <v>0</v>
      </c>
      <c r="U35" s="34"/>
      <c r="W35" s="37">
        <v>2045</v>
      </c>
      <c r="X35" s="71">
        <v>18900</v>
      </c>
      <c r="Y35" s="71">
        <v>51300</v>
      </c>
      <c r="Z35" s="71">
        <v>907600</v>
      </c>
      <c r="AA35" s="71">
        <v>82</v>
      </c>
    </row>
    <row r="36" spans="2:29" x14ac:dyDescent="0.25">
      <c r="C36" s="132">
        <f t="shared" si="8"/>
        <v>2055</v>
      </c>
      <c r="D36" s="185">
        <f>IF(C36&gt;=(Assumptions!$D$34+1),IF(C36&lt;=Assumptions!$D$10,IF(C36&gt;=Assumptions!$D$34,($S36*$AA$6+$T36*$AA$7)/(1*10^6)),0),0)</f>
        <v>0</v>
      </c>
      <c r="E36" s="186">
        <f t="shared" si="1"/>
        <v>0</v>
      </c>
      <c r="F36" s="187">
        <f>E36*(1+0.03)^-($C36-Assumptions!$D$7)</f>
        <v>0</v>
      </c>
      <c r="G36" s="188">
        <f>IF(C36&gt;=(Assumptions!$D$34+1),IF(C36&lt;=Assumptions!$D$10,IF(C36&gt;=Assumptions!$D$34,($S36*$X$6+$T36*$X$7)/(1*10^6)),0),0)</f>
        <v>0</v>
      </c>
      <c r="H36" s="189">
        <f>IF(C36&gt;=(Assumptions!$D$34+1),IF(C36&lt;=Assumptions!$D$10,IF(C36&gt;=Assumptions!$D$34,($S36*$Y$6+$T36*$Y$7)/(1*10^6)),0),0)</f>
        <v>0</v>
      </c>
      <c r="I36" s="190">
        <f>IF(C36&gt;=(Assumptions!$D$34+1),IF(C36&lt;=Assumptions!$D$10,IF(C36&gt;=Assumptions!$D$34,($S36*$Z$6+$T36*$Z$7)/(1*10^6)),0),0)</f>
        <v>0</v>
      </c>
      <c r="J36" s="191">
        <f t="shared" si="2"/>
        <v>0</v>
      </c>
      <c r="K36" s="192">
        <f t="shared" si="3"/>
        <v>0</v>
      </c>
      <c r="L36" s="193">
        <f t="shared" si="4"/>
        <v>0</v>
      </c>
      <c r="M36" s="194">
        <f t="shared" si="9"/>
        <v>0</v>
      </c>
      <c r="N36" s="195">
        <f>M36*(1+0.07)^-(C36-Assumptions!$D$7)</f>
        <v>0</v>
      </c>
      <c r="O36" s="196">
        <f t="shared" si="5"/>
        <v>0</v>
      </c>
      <c r="P36" s="193">
        <f t="shared" si="6"/>
        <v>0</v>
      </c>
      <c r="R36" s="87">
        <f t="shared" si="7"/>
        <v>2055</v>
      </c>
      <c r="S36" s="77">
        <f>_xlfn.XLOOKUP($R36,'VOC Savings'!$R$8:$R$43,'VOC Savings'!$AA$8:$AA$43,0,0,1)</f>
        <v>0</v>
      </c>
      <c r="T36" s="78">
        <f>_xlfn.XLOOKUP($R36,'VOC Savings'!$R$8:$R$43,'VOC Savings'!$AB$8:$AB$43,0,0,1)</f>
        <v>0</v>
      </c>
      <c r="U36" s="34"/>
      <c r="W36" s="37">
        <v>2046</v>
      </c>
      <c r="X36" s="71">
        <v>18900</v>
      </c>
      <c r="Y36" s="71">
        <v>51300</v>
      </c>
      <c r="Z36" s="71">
        <v>907600</v>
      </c>
      <c r="AA36" s="71">
        <v>84</v>
      </c>
    </row>
    <row r="37" spans="2:29" x14ac:dyDescent="0.25">
      <c r="B37" s="2"/>
      <c r="C37" s="132">
        <f>C36+1</f>
        <v>2056</v>
      </c>
      <c r="D37" s="185">
        <f>IF(C37&gt;=(Assumptions!$D$34+1),IF(C37&lt;=Assumptions!$D$10,IF(C37&gt;=Assumptions!$D$34,($S37*$AA$6+$T37*$AA$7)/(1*10^6)),0),0)</f>
        <v>0</v>
      </c>
      <c r="E37" s="186">
        <f t="shared" si="1"/>
        <v>0</v>
      </c>
      <c r="F37" s="187">
        <f>E37*(1+0.03)^-($C37-Assumptions!$D$7)</f>
        <v>0</v>
      </c>
      <c r="G37" s="188">
        <f>IF(C37&gt;=(Assumptions!$D$34+1),IF(C37&lt;=Assumptions!$D$10,IF(C37&gt;=Assumptions!$D$34,($S37*$X$6+$T37*$X$7)/(1*10^6)),0),0)</f>
        <v>0</v>
      </c>
      <c r="H37" s="189">
        <f>IF(C37&gt;=(Assumptions!$D$34+1),IF(C37&lt;=Assumptions!$D$10,IF(C37&gt;=Assumptions!$D$34,($S37*$Y$6+$T37*$Y$7)/(1*10^6)),0),0)</f>
        <v>0</v>
      </c>
      <c r="I37" s="190">
        <f>IF(C37&gt;=(Assumptions!$D$34+1),IF(C37&lt;=Assumptions!$D$10,IF(C37&gt;=Assumptions!$D$34,($S37*$Z$6+$T37*$Z$7)/(1*10^6)),0),0)</f>
        <v>0</v>
      </c>
      <c r="J37" s="191">
        <f t="shared" si="2"/>
        <v>0</v>
      </c>
      <c r="K37" s="192">
        <f t="shared" si="3"/>
        <v>0</v>
      </c>
      <c r="L37" s="193">
        <f t="shared" si="4"/>
        <v>0</v>
      </c>
      <c r="M37" s="194">
        <f>SUM(J37:L37)</f>
        <v>0</v>
      </c>
      <c r="N37" s="195">
        <f>M37*(1+0.07)^-(C37-Assumptions!$D$7)</f>
        <v>0</v>
      </c>
      <c r="O37" s="196">
        <f t="shared" si="5"/>
        <v>0</v>
      </c>
      <c r="P37" s="193">
        <f t="shared" si="6"/>
        <v>0</v>
      </c>
      <c r="R37" s="87">
        <f t="shared" si="7"/>
        <v>2056</v>
      </c>
      <c r="S37" s="77">
        <f>_xlfn.XLOOKUP($R37,'VOC Savings'!$R$8:$R$43,'VOC Savings'!$AA$8:$AA$43,0,0,1)</f>
        <v>0</v>
      </c>
      <c r="T37" s="78">
        <f>_xlfn.XLOOKUP($R37,'VOC Savings'!$R$8:$R$43,'VOC Savings'!$AB$8:$AB$43,0,0,1)</f>
        <v>0</v>
      </c>
      <c r="U37" s="34"/>
      <c r="W37" s="37">
        <v>2047</v>
      </c>
      <c r="X37" s="71">
        <v>18900</v>
      </c>
      <c r="Y37" s="71">
        <v>51300</v>
      </c>
      <c r="Z37" s="71">
        <v>907600</v>
      </c>
      <c r="AA37" s="71">
        <v>85</v>
      </c>
    </row>
    <row r="38" spans="2:29" x14ac:dyDescent="0.25">
      <c r="B38" s="2"/>
      <c r="C38" s="132">
        <f>C37+1</f>
        <v>2057</v>
      </c>
      <c r="D38" s="185">
        <f>IF(C38&gt;=(Assumptions!$D$34+1),IF(C38&lt;=Assumptions!$D$10,IF(C38&gt;=Assumptions!$D$34,($S38*$AA$6+$T38*$AA$7)/(1*10^6)),0),0)</f>
        <v>0</v>
      </c>
      <c r="E38" s="186">
        <f t="shared" si="1"/>
        <v>0</v>
      </c>
      <c r="F38" s="187">
        <f>E38*(1+0.03)^-($C38-Assumptions!$D$7)</f>
        <v>0</v>
      </c>
      <c r="G38" s="188">
        <f>IF(C38&gt;=(Assumptions!$D$34+1),IF(C38&lt;=Assumptions!$D$10,IF(C38&gt;=Assumptions!$D$34,($S38*$X$6+$T38*$X$7)/(1*10^6)),0),0)</f>
        <v>0</v>
      </c>
      <c r="H38" s="189">
        <f>IF(C38&gt;=(Assumptions!$D$34+1),IF(C38&lt;=Assumptions!$D$10,IF(C38&gt;=Assumptions!$D$34,($S38*$Y$6+$T38*$Y$7)/(1*10^6)),0),0)</f>
        <v>0</v>
      </c>
      <c r="I38" s="190">
        <f>IF(C38&gt;=(Assumptions!$D$34+1),IF(C38&lt;=Assumptions!$D$10,IF(C38&gt;=Assumptions!$D$34,($S38*$Z$6+$T38*$Z$7)/(1*10^6)),0),0)</f>
        <v>0</v>
      </c>
      <c r="J38" s="191">
        <f t="shared" si="2"/>
        <v>0</v>
      </c>
      <c r="K38" s="192">
        <f t="shared" si="3"/>
        <v>0</v>
      </c>
      <c r="L38" s="193">
        <f t="shared" si="4"/>
        <v>0</v>
      </c>
      <c r="M38" s="194">
        <f>SUM(J38:L38)</f>
        <v>0</v>
      </c>
      <c r="N38" s="195">
        <f>M38*(1+0.07)^-(C38-Assumptions!$D$7)</f>
        <v>0</v>
      </c>
      <c r="O38" s="196">
        <f t="shared" si="5"/>
        <v>0</v>
      </c>
      <c r="P38" s="193">
        <f t="shared" si="6"/>
        <v>0</v>
      </c>
      <c r="Q38" s="18"/>
      <c r="R38" s="87">
        <f t="shared" si="7"/>
        <v>2057</v>
      </c>
      <c r="S38" s="77">
        <f>_xlfn.XLOOKUP($R38,'VOC Savings'!$R$8:$R$43,'VOC Savings'!$AA$8:$AA$43,0,0,1)</f>
        <v>0</v>
      </c>
      <c r="T38" s="78">
        <f>_xlfn.XLOOKUP($R38,'VOC Savings'!$R$8:$R$43,'VOC Savings'!$AB$8:$AB$43,0,0,1)</f>
        <v>0</v>
      </c>
      <c r="U38" s="34"/>
      <c r="V38" s="18"/>
      <c r="W38" s="37">
        <v>2048</v>
      </c>
      <c r="X38" s="71">
        <v>18900</v>
      </c>
      <c r="Y38" s="71">
        <v>51300</v>
      </c>
      <c r="Z38" s="71">
        <v>907600</v>
      </c>
      <c r="AA38" s="71">
        <v>86</v>
      </c>
    </row>
    <row r="39" spans="2:29" x14ac:dyDescent="0.25">
      <c r="C39" s="132">
        <f>C38+1</f>
        <v>2058</v>
      </c>
      <c r="D39" s="185">
        <f>IF(C39&gt;=(Assumptions!$D$34+1),IF(C39&lt;=Assumptions!$D$10,IF(C39&gt;=Assumptions!$D$34,($S39*$AA$6+$T39*$AA$7)/(1*10^6)),0),0)</f>
        <v>0</v>
      </c>
      <c r="E39" s="186">
        <f t="shared" si="1"/>
        <v>0</v>
      </c>
      <c r="F39" s="187">
        <f>E39*(1+0.03)^-($C39-Assumptions!$D$7)</f>
        <v>0</v>
      </c>
      <c r="G39" s="188">
        <f>IF(C39&gt;=(Assumptions!$D$34+1),IF(C39&lt;=Assumptions!$D$10,IF(C39&gt;=Assumptions!$D$34,($S39*$X$6+$T39*$X$7)/(1*10^6)),0),0)</f>
        <v>0</v>
      </c>
      <c r="H39" s="189">
        <f>IF(C39&gt;=(Assumptions!$D$34+1),IF(C39&lt;=Assumptions!$D$10,IF(C39&gt;=Assumptions!$D$34,($S39*$Y$6+$T39*$Y$7)/(1*10^6)),0),0)</f>
        <v>0</v>
      </c>
      <c r="I39" s="190">
        <f>IF(C39&gt;=(Assumptions!$D$34+1),IF(C39&lt;=Assumptions!$D$10,IF(C39&gt;=Assumptions!$D$34,($S39*$Z$6+$T39*$Z$7)/(1*10^6)),0),0)</f>
        <v>0</v>
      </c>
      <c r="J39" s="191">
        <f t="shared" si="2"/>
        <v>0</v>
      </c>
      <c r="K39" s="192">
        <f t="shared" si="3"/>
        <v>0</v>
      </c>
      <c r="L39" s="193">
        <f t="shared" si="4"/>
        <v>0</v>
      </c>
      <c r="M39" s="194">
        <f>SUM(J39:L39)</f>
        <v>0</v>
      </c>
      <c r="N39" s="195">
        <f>M39*(1+0.07)^-(C39-Assumptions!$D$7)</f>
        <v>0</v>
      </c>
      <c r="O39" s="196">
        <f t="shared" si="5"/>
        <v>0</v>
      </c>
      <c r="P39" s="193">
        <f t="shared" si="6"/>
        <v>0</v>
      </c>
      <c r="Q39" s="18"/>
      <c r="R39" s="87">
        <f t="shared" si="7"/>
        <v>2058</v>
      </c>
      <c r="S39" s="77">
        <f>_xlfn.XLOOKUP($R39,'VOC Savings'!$R$8:$R$43,'VOC Savings'!$AA$8:$AA$43,0,0,1)</f>
        <v>0</v>
      </c>
      <c r="T39" s="78">
        <f>_xlfn.XLOOKUP($R39,'VOC Savings'!$R$8:$R$43,'VOC Savings'!$AB$8:$AB$43,0,0,1)</f>
        <v>0</v>
      </c>
      <c r="U39" s="34"/>
      <c r="V39" s="18"/>
      <c r="W39" s="37">
        <v>2049</v>
      </c>
      <c r="X39" s="71">
        <v>18900</v>
      </c>
      <c r="Y39" s="71">
        <v>51300</v>
      </c>
      <c r="Z39" s="71">
        <v>907600</v>
      </c>
      <c r="AA39" s="71">
        <v>87</v>
      </c>
    </row>
    <row r="40" spans="2:29" x14ac:dyDescent="0.25">
      <c r="C40" s="132">
        <f>C39+1</f>
        <v>2059</v>
      </c>
      <c r="D40" s="185">
        <f>IF(C40&gt;=(Assumptions!$D$34+1),IF(C40&lt;=Assumptions!$D$10,IF(C40&gt;=Assumptions!$D$34,($S40*$AA$6+$T40*$AA$7)/(1*10^6)),0),0)</f>
        <v>0</v>
      </c>
      <c r="E40" s="186">
        <f t="shared" si="1"/>
        <v>0</v>
      </c>
      <c r="F40" s="187">
        <f>E40*(1+0.03)^-($C40-Assumptions!$D$7)</f>
        <v>0</v>
      </c>
      <c r="G40" s="188">
        <f>IF(C40&gt;=(Assumptions!$D$34+1),IF(C40&lt;=Assumptions!$D$10,IF(C40&gt;=Assumptions!$D$34,($S40*$X$6+$T40*$X$7)/(1*10^6)),0),0)</f>
        <v>0</v>
      </c>
      <c r="H40" s="189">
        <f>IF(C40&gt;=(Assumptions!$D$34+1),IF(C40&lt;=Assumptions!$D$10,IF(C40&gt;=Assumptions!$D$34,($S40*$Y$6+$T40*$Y$7)/(1*10^6)),0),0)</f>
        <v>0</v>
      </c>
      <c r="I40" s="190">
        <f>IF(C40&gt;=(Assumptions!$D$34+1),IF(C40&lt;=Assumptions!$D$10,IF(C40&gt;=Assumptions!$D$34,($S40*$Z$6+$T40*$Z$7)/(1*10^6)),0),0)</f>
        <v>0</v>
      </c>
      <c r="J40" s="191">
        <f t="shared" si="2"/>
        <v>0</v>
      </c>
      <c r="K40" s="192">
        <f t="shared" si="3"/>
        <v>0</v>
      </c>
      <c r="L40" s="193">
        <f t="shared" si="4"/>
        <v>0</v>
      </c>
      <c r="M40" s="194">
        <f>SUM(J40:L40)</f>
        <v>0</v>
      </c>
      <c r="N40" s="195">
        <f>M40*(1+0.07)^-(C40-Assumptions!$D$7)</f>
        <v>0</v>
      </c>
      <c r="O40" s="196">
        <f t="shared" si="5"/>
        <v>0</v>
      </c>
      <c r="P40" s="193">
        <f t="shared" si="6"/>
        <v>0</v>
      </c>
      <c r="R40" s="87">
        <f t="shared" si="7"/>
        <v>2059</v>
      </c>
      <c r="S40" s="77">
        <f>_xlfn.XLOOKUP($R40,'VOC Savings'!$R$8:$R$43,'VOC Savings'!$AA$8:$AA$43,0,0,1)</f>
        <v>0</v>
      </c>
      <c r="T40" s="78">
        <f>_xlfn.XLOOKUP($R40,'VOC Savings'!$R$8:$R$43,'VOC Savings'!$AB$8:$AB$43,0,0,1)</f>
        <v>0</v>
      </c>
      <c r="U40" s="34"/>
      <c r="W40" s="257">
        <v>2050</v>
      </c>
      <c r="X40" s="73">
        <v>18900</v>
      </c>
      <c r="Y40" s="73">
        <v>51300</v>
      </c>
      <c r="Z40" s="73">
        <v>907600</v>
      </c>
      <c r="AA40" s="73">
        <v>88</v>
      </c>
    </row>
    <row r="41" spans="2:29" ht="15" customHeight="1" thickBot="1" x14ac:dyDescent="0.3">
      <c r="C41" s="133">
        <f>C40+1</f>
        <v>2060</v>
      </c>
      <c r="D41" s="197">
        <f>IF(C41&gt;=(Assumptions!$D$34+1),IF(C41&lt;=Assumptions!$D$10,IF(C41&gt;=Assumptions!$D$34,($S41*$AA$6+$T41*$AA$7)/(1*10^6)),0),0)</f>
        <v>0</v>
      </c>
      <c r="E41" s="198">
        <f t="shared" si="1"/>
        <v>0</v>
      </c>
      <c r="F41" s="199">
        <f>E41*(1+0.03)^-($C41-Assumptions!$D$7)</f>
        <v>0</v>
      </c>
      <c r="G41" s="200">
        <f>IF(C41&gt;=(Assumptions!$D$34+1),IF(C41&lt;=Assumptions!$D$10,IF(C41&gt;=Assumptions!$D$34,($S41*$X$6+$T41*$X$7)/(1*10^6)),0),0)</f>
        <v>0</v>
      </c>
      <c r="H41" s="201">
        <f>IF(C41&gt;=(Assumptions!$D$34+1),IF(C41&lt;=Assumptions!$D$10,IF(C41&gt;=Assumptions!$D$34,($S41*$Y$6+$T41*$Y$7)/(1*10^6)),0),0)</f>
        <v>0</v>
      </c>
      <c r="I41" s="202">
        <f>IF(C41&gt;=(Assumptions!$D$34+1),IF(C41&lt;=Assumptions!$D$10,IF(C41&gt;=Assumptions!$D$34,($S41*$Z$6+$T41*$Z$7)/(1*10^6)),0),0)</f>
        <v>0</v>
      </c>
      <c r="J41" s="203">
        <f t="shared" si="2"/>
        <v>0</v>
      </c>
      <c r="K41" s="204">
        <f t="shared" si="3"/>
        <v>0</v>
      </c>
      <c r="L41" s="205">
        <f t="shared" si="4"/>
        <v>0</v>
      </c>
      <c r="M41" s="206">
        <f>SUM(J41:L41)</f>
        <v>0</v>
      </c>
      <c r="N41" s="207">
        <f>M41*(1+0.07)^-(C41-Assumptions!$D$7)</f>
        <v>0</v>
      </c>
      <c r="O41" s="208">
        <f t="shared" si="5"/>
        <v>0</v>
      </c>
      <c r="P41" s="205">
        <f t="shared" si="6"/>
        <v>0</v>
      </c>
      <c r="R41" s="88">
        <f t="shared" si="7"/>
        <v>2060</v>
      </c>
      <c r="S41" s="79">
        <f>_xlfn.XLOOKUP($R41,'VOC Savings'!$R$8:$R$43,'VOC Savings'!$AA$8:$AA$43,0,0,1)</f>
        <v>0</v>
      </c>
      <c r="T41" s="80">
        <f>_xlfn.XLOOKUP($R41,'VOC Savings'!$R$8:$R$43,'VOC Savings'!$AB$8:$AB$43,0,0,1)</f>
        <v>0</v>
      </c>
      <c r="U41" s="34"/>
      <c r="W41" s="257">
        <v>2051</v>
      </c>
      <c r="X41" s="73">
        <v>18900</v>
      </c>
      <c r="Y41" s="73">
        <v>51300</v>
      </c>
      <c r="Z41" s="73">
        <v>907600</v>
      </c>
      <c r="AA41" s="73">
        <v>88</v>
      </c>
    </row>
    <row r="42" spans="2:29" ht="15.75" thickBot="1" x14ac:dyDescent="0.3">
      <c r="M42" s="134" t="s">
        <v>2</v>
      </c>
      <c r="N42" s="209">
        <f>SUM(N7:N41)</f>
        <v>563372.4609058731</v>
      </c>
      <c r="O42" s="134" t="s">
        <v>2</v>
      </c>
      <c r="P42" s="135">
        <f>SUM(P6:P41)</f>
        <v>1556512.2968399799</v>
      </c>
      <c r="W42" s="257">
        <v>2052</v>
      </c>
      <c r="X42" s="73">
        <v>18900</v>
      </c>
      <c r="Y42" s="73">
        <v>51300</v>
      </c>
      <c r="Z42" s="73">
        <v>907600</v>
      </c>
      <c r="AA42" s="73">
        <v>88</v>
      </c>
    </row>
    <row r="43" spans="2:29" x14ac:dyDescent="0.25">
      <c r="M43" s="20"/>
      <c r="N43" s="72"/>
      <c r="O43" s="20"/>
      <c r="P43" s="33"/>
      <c r="W43" s="257">
        <v>2053</v>
      </c>
      <c r="X43" s="73">
        <v>18900</v>
      </c>
      <c r="Y43" s="73">
        <v>51300</v>
      </c>
      <c r="Z43" s="73">
        <v>907600</v>
      </c>
      <c r="AA43" s="73">
        <v>88</v>
      </c>
    </row>
    <row r="44" spans="2:29" x14ac:dyDescent="0.25">
      <c r="B44" s="2"/>
      <c r="C44" s="52"/>
      <c r="D44" s="53"/>
      <c r="E44" s="51"/>
      <c r="F44" s="51"/>
      <c r="G44" s="53"/>
      <c r="H44" s="53"/>
      <c r="I44" s="53"/>
      <c r="J44" s="51"/>
      <c r="K44" s="51"/>
      <c r="L44" s="51"/>
      <c r="M44" s="51"/>
      <c r="N44" s="51"/>
      <c r="O44" s="51"/>
      <c r="P44" s="51"/>
      <c r="W44" s="257">
        <v>2054</v>
      </c>
      <c r="X44" s="73">
        <v>18900</v>
      </c>
      <c r="Y44" s="73">
        <v>51300</v>
      </c>
      <c r="Z44" s="73">
        <v>907600</v>
      </c>
      <c r="AA44" s="73">
        <v>88</v>
      </c>
    </row>
    <row r="45" spans="2:29" ht="15" customHeight="1" x14ac:dyDescent="0.25">
      <c r="W45" s="257">
        <v>2055</v>
      </c>
      <c r="X45" s="73">
        <v>18900</v>
      </c>
      <c r="Y45" s="73">
        <v>51300</v>
      </c>
      <c r="Z45" s="73">
        <v>907600</v>
      </c>
      <c r="AA45" s="73">
        <v>88</v>
      </c>
    </row>
    <row r="46" spans="2:29" ht="15.75" customHeight="1" x14ac:dyDescent="0.25">
      <c r="C46" s="31"/>
      <c r="D46" s="31"/>
      <c r="E46" s="31"/>
      <c r="F46" s="31"/>
      <c r="G46" s="31"/>
      <c r="H46" s="31"/>
      <c r="I46" s="31"/>
      <c r="W46" s="257">
        <v>2056</v>
      </c>
      <c r="X46" s="73">
        <v>18900</v>
      </c>
      <c r="Y46" s="73">
        <v>51300</v>
      </c>
      <c r="Z46" s="73">
        <v>907600</v>
      </c>
      <c r="AA46" s="73">
        <v>88</v>
      </c>
    </row>
    <row r="47" spans="2:29" ht="15" customHeight="1" x14ac:dyDescent="0.25">
      <c r="C47" s="1" t="s">
        <v>3</v>
      </c>
      <c r="D47" s="1"/>
      <c r="E47" s="1"/>
      <c r="F47" s="1"/>
      <c r="W47" s="257">
        <v>2057</v>
      </c>
      <c r="X47" s="73">
        <v>18900</v>
      </c>
      <c r="Y47" s="73">
        <v>51300</v>
      </c>
      <c r="Z47" s="73">
        <v>907600</v>
      </c>
      <c r="AA47" s="73">
        <v>88</v>
      </c>
      <c r="AB47" s="76"/>
      <c r="AC47" s="8"/>
    </row>
    <row r="48" spans="2:29" ht="15" customHeight="1" x14ac:dyDescent="0.25">
      <c r="B48" s="2" t="s">
        <v>17</v>
      </c>
      <c r="C48" s="471" t="s">
        <v>1857</v>
      </c>
      <c r="D48" s="471"/>
      <c r="E48" s="471"/>
      <c r="F48" s="471"/>
      <c r="G48" s="471"/>
      <c r="H48" s="471"/>
      <c r="I48" s="471"/>
      <c r="J48" s="471"/>
      <c r="K48" s="471"/>
      <c r="L48" s="471"/>
      <c r="M48" s="471"/>
      <c r="W48" s="257">
        <v>2058</v>
      </c>
      <c r="X48" s="73">
        <v>18900</v>
      </c>
      <c r="Y48" s="73">
        <v>51300</v>
      </c>
      <c r="Z48" s="73">
        <v>907600</v>
      </c>
      <c r="AA48" s="73">
        <v>88</v>
      </c>
      <c r="AB48" s="76"/>
      <c r="AC48" s="8"/>
    </row>
    <row r="49" spans="2:29" ht="15" customHeight="1" x14ac:dyDescent="0.25">
      <c r="C49" s="471"/>
      <c r="D49" s="471"/>
      <c r="E49" s="471"/>
      <c r="F49" s="471"/>
      <c r="G49" s="471"/>
      <c r="H49" s="471"/>
      <c r="I49" s="471"/>
      <c r="J49" s="471"/>
      <c r="K49" s="471"/>
      <c r="L49" s="471"/>
      <c r="M49" s="471"/>
      <c r="W49" s="257">
        <v>2059</v>
      </c>
      <c r="X49" s="73">
        <v>18900</v>
      </c>
      <c r="Y49" s="73">
        <v>51300</v>
      </c>
      <c r="Z49" s="73">
        <v>907600</v>
      </c>
      <c r="AA49" s="73">
        <v>88</v>
      </c>
      <c r="AB49" s="76"/>
      <c r="AC49" s="8"/>
    </row>
    <row r="50" spans="2:29" x14ac:dyDescent="0.25">
      <c r="C50" s="471"/>
      <c r="D50" s="471"/>
      <c r="E50" s="471"/>
      <c r="F50" s="471"/>
      <c r="G50" s="471"/>
      <c r="H50" s="471"/>
      <c r="I50" s="471"/>
      <c r="J50" s="471"/>
      <c r="K50" s="471"/>
      <c r="L50" s="471"/>
      <c r="M50" s="471"/>
      <c r="N50" s="74"/>
      <c r="O50" s="74"/>
      <c r="P50" s="74"/>
      <c r="W50" s="257">
        <v>2060</v>
      </c>
      <c r="X50" s="73">
        <v>18900</v>
      </c>
      <c r="Y50" s="73">
        <v>51300</v>
      </c>
      <c r="Z50" s="73">
        <v>907600</v>
      </c>
      <c r="AA50" s="73">
        <v>88</v>
      </c>
      <c r="AB50" s="76"/>
      <c r="AC50" s="8"/>
    </row>
    <row r="51" spans="2:29" ht="15" customHeight="1" x14ac:dyDescent="0.25">
      <c r="C51" s="75"/>
      <c r="D51" s="75"/>
      <c r="E51" s="75"/>
      <c r="F51" s="75"/>
      <c r="G51" s="59"/>
      <c r="H51" s="59"/>
      <c r="I51" s="59"/>
      <c r="J51" s="59"/>
      <c r="K51" s="59"/>
      <c r="L51" s="59"/>
      <c r="M51" s="59"/>
      <c r="N51" s="74"/>
      <c r="O51" s="74"/>
      <c r="P51" s="74"/>
      <c r="W51" s="509" t="s">
        <v>1817</v>
      </c>
      <c r="X51" s="509"/>
      <c r="Y51" s="509"/>
      <c r="Z51" s="509"/>
      <c r="AA51" s="509"/>
      <c r="AC51" s="8"/>
    </row>
    <row r="52" spans="2:29" ht="15" customHeight="1" x14ac:dyDescent="0.25">
      <c r="B52" s="2" t="s">
        <v>23</v>
      </c>
      <c r="C52" s="491" t="s">
        <v>379</v>
      </c>
      <c r="D52" s="491"/>
      <c r="E52" s="491"/>
      <c r="F52" s="491"/>
      <c r="G52" s="491"/>
      <c r="H52" s="491"/>
      <c r="I52" s="491"/>
      <c r="J52" s="491"/>
      <c r="K52" s="491"/>
      <c r="L52" s="491"/>
      <c r="M52" s="491"/>
      <c r="N52" s="74"/>
      <c r="O52" s="74"/>
      <c r="P52" s="74"/>
      <c r="W52" s="491"/>
      <c r="X52" s="491"/>
      <c r="Y52" s="491"/>
      <c r="Z52" s="491"/>
      <c r="AA52" s="491"/>
    </row>
    <row r="53" spans="2:29" ht="15" customHeight="1" x14ac:dyDescent="0.25">
      <c r="C53" s="491"/>
      <c r="D53" s="491"/>
      <c r="E53" s="491"/>
      <c r="F53" s="491"/>
      <c r="G53" s="491"/>
      <c r="H53" s="491"/>
      <c r="I53" s="491"/>
      <c r="J53" s="491"/>
      <c r="K53" s="491"/>
      <c r="L53" s="491"/>
      <c r="M53" s="491"/>
      <c r="W53" s="491"/>
      <c r="X53" s="491"/>
      <c r="Y53" s="491"/>
      <c r="Z53" s="491"/>
      <c r="AA53" s="491"/>
    </row>
    <row r="54" spans="2:29" x14ac:dyDescent="0.25">
      <c r="W54" s="491"/>
      <c r="X54" s="491"/>
      <c r="Y54" s="491"/>
      <c r="Z54" s="491"/>
      <c r="AA54" s="491"/>
    </row>
    <row r="55" spans="2:29" x14ac:dyDescent="0.25">
      <c r="W55" s="8"/>
      <c r="X55" s="8"/>
      <c r="Y55" s="8"/>
      <c r="Z55" s="8"/>
      <c r="AA55" s="8"/>
    </row>
    <row r="57" spans="2:29" ht="15" customHeight="1" x14ac:dyDescent="0.25"/>
    <row r="63" spans="2:29" x14ac:dyDescent="0.25">
      <c r="B63" s="2"/>
      <c r="J63" s="8"/>
      <c r="K63" s="8"/>
    </row>
    <row r="64" spans="2:29" x14ac:dyDescent="0.25">
      <c r="J64" s="8"/>
      <c r="K64" s="8"/>
    </row>
    <row r="65" spans="2:12" x14ac:dyDescent="0.25">
      <c r="J65" s="8"/>
      <c r="K65" s="8"/>
    </row>
    <row r="66" spans="2:12" x14ac:dyDescent="0.25">
      <c r="B66" s="2"/>
    </row>
    <row r="67" spans="2:12" x14ac:dyDescent="0.25">
      <c r="J67" s="18"/>
    </row>
    <row r="68" spans="2:12" x14ac:dyDescent="0.25">
      <c r="J68" s="18"/>
      <c r="L68" s="8"/>
    </row>
    <row r="70" spans="2:12" x14ac:dyDescent="0.25">
      <c r="J70" s="8"/>
      <c r="K70" s="8"/>
    </row>
  </sheetData>
  <mergeCells count="21">
    <mergeCell ref="I5:I6"/>
    <mergeCell ref="J5:J6"/>
    <mergeCell ref="K5:K6"/>
    <mergeCell ref="L5:L6"/>
    <mergeCell ref="M5:M6"/>
    <mergeCell ref="C52:M53"/>
    <mergeCell ref="W51:AA54"/>
    <mergeCell ref="D4:F4"/>
    <mergeCell ref="G4:N4"/>
    <mergeCell ref="O4:P4"/>
    <mergeCell ref="C5:C6"/>
    <mergeCell ref="D5:D6"/>
    <mergeCell ref="E5:E6"/>
    <mergeCell ref="F5:F6"/>
    <mergeCell ref="H5:H6"/>
    <mergeCell ref="G5:G6"/>
    <mergeCell ref="N5:N6"/>
    <mergeCell ref="S5:T5"/>
    <mergeCell ref="O5:O6"/>
    <mergeCell ref="P5:P6"/>
    <mergeCell ref="C48:M50"/>
  </mergeCells>
  <pageMargins left="0.25" right="0.25" top="0.75" bottom="0.75" header="0.3" footer="0.3"/>
  <pageSetup paperSize="3" scale="3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pageSetUpPr fitToPage="1"/>
  </sheetPr>
  <dimension ref="B1:AM163"/>
  <sheetViews>
    <sheetView view="pageBreakPreview" topLeftCell="A13" zoomScale="70" zoomScaleNormal="70" zoomScaleSheetLayoutView="70" workbookViewId="0"/>
  </sheetViews>
  <sheetFormatPr defaultRowHeight="15" outlineLevelCol="1" x14ac:dyDescent="0.25"/>
  <cols>
    <col min="2" max="2" width="7.7109375" customWidth="1"/>
    <col min="3" max="3" width="27.7109375" customWidth="1"/>
    <col min="4" max="7" width="19" customWidth="1"/>
    <col min="8" max="8" width="22.7109375" customWidth="1"/>
    <col min="9" max="9" width="10.5703125" customWidth="1"/>
    <col min="10" max="10" width="30.7109375" customWidth="1"/>
    <col min="11" max="15" width="17.85546875" customWidth="1"/>
    <col min="16" max="16" width="16.28515625" hidden="1" customWidth="1" outlineLevel="1"/>
    <col min="17" max="17" width="46" hidden="1" customWidth="1" outlineLevel="1"/>
    <col min="18" max="18" width="43.5703125" hidden="1" customWidth="1" outlineLevel="1"/>
    <col min="19" max="19" width="9.140625" collapsed="1"/>
    <col min="20" max="20" width="10.5703125" bestFit="1" customWidth="1"/>
    <col min="21" max="21" width="30.7109375" customWidth="1"/>
    <col min="22" max="26" width="17.85546875" customWidth="1"/>
    <col min="27" max="27" width="40.28515625" hidden="1" customWidth="1" outlineLevel="1"/>
    <col min="28" max="28" width="47.28515625" hidden="1" customWidth="1" outlineLevel="1"/>
    <col min="29" max="29" width="9.140625" collapsed="1"/>
    <col min="30" max="30" width="10.5703125" bestFit="1" customWidth="1"/>
    <col min="31" max="31" width="13.140625" customWidth="1"/>
    <col min="32" max="37" width="17.85546875" customWidth="1"/>
    <col min="38" max="38" width="13.7109375" customWidth="1"/>
    <col min="39" max="43" width="32" customWidth="1"/>
  </cols>
  <sheetData>
    <row r="1" spans="2:39" ht="15" customHeight="1" x14ac:dyDescent="0.25">
      <c r="B1" s="145"/>
      <c r="C1" s="55"/>
      <c r="D1" s="55"/>
      <c r="E1" s="55"/>
      <c r="F1" s="55"/>
      <c r="G1" s="55"/>
      <c r="H1" s="55"/>
    </row>
    <row r="2" spans="2:39" x14ac:dyDescent="0.25">
      <c r="C2" s="1" t="s">
        <v>1871</v>
      </c>
      <c r="D2" s="1"/>
      <c r="E2" s="1"/>
    </row>
    <row r="3" spans="2:39" ht="15.75" thickBot="1" x14ac:dyDescent="0.3">
      <c r="C3" s="1"/>
      <c r="D3" s="1"/>
      <c r="E3" s="1"/>
    </row>
    <row r="4" spans="2:39" ht="15.75" thickBot="1" x14ac:dyDescent="0.3">
      <c r="C4" s="1"/>
      <c r="D4" s="536" t="s">
        <v>226</v>
      </c>
      <c r="E4" s="510"/>
      <c r="F4" s="510"/>
      <c r="G4" s="537"/>
      <c r="H4" s="116"/>
    </row>
    <row r="5" spans="2:39" ht="30" customHeight="1" x14ac:dyDescent="0.25">
      <c r="C5" s="503" t="s">
        <v>0</v>
      </c>
      <c r="D5" s="503" t="s">
        <v>38</v>
      </c>
      <c r="E5" s="503" t="s">
        <v>39</v>
      </c>
      <c r="F5" s="538" t="s">
        <v>36</v>
      </c>
      <c r="G5" s="495" t="s">
        <v>1</v>
      </c>
      <c r="H5" s="137"/>
      <c r="J5" s="1" t="s">
        <v>221</v>
      </c>
      <c r="U5" s="1" t="s">
        <v>224</v>
      </c>
      <c r="AE5" s="1"/>
      <c r="AF5" s="1"/>
    </row>
    <row r="6" spans="2:39" ht="30" customHeight="1" thickBot="1" x14ac:dyDescent="0.3">
      <c r="C6" s="504"/>
      <c r="D6" s="504"/>
      <c r="E6" s="504"/>
      <c r="F6" s="539"/>
      <c r="G6" s="496"/>
      <c r="H6" s="137"/>
      <c r="J6" s="27" t="s">
        <v>40</v>
      </c>
      <c r="K6" s="27" t="s">
        <v>18</v>
      </c>
      <c r="L6" s="37" t="s">
        <v>19</v>
      </c>
      <c r="M6" s="37" t="s">
        <v>20</v>
      </c>
      <c r="N6" s="37" t="s">
        <v>21</v>
      </c>
      <c r="O6" s="37" t="s">
        <v>22</v>
      </c>
      <c r="U6" s="27" t="s">
        <v>40</v>
      </c>
      <c r="V6" s="37" t="s">
        <v>18</v>
      </c>
      <c r="W6" s="37" t="s">
        <v>19</v>
      </c>
      <c r="X6" s="37" t="s">
        <v>20</v>
      </c>
      <c r="Y6" s="37" t="s">
        <v>21</v>
      </c>
      <c r="Z6" s="37" t="s">
        <v>22</v>
      </c>
      <c r="AA6" s="137"/>
    </row>
    <row r="7" spans="2:39" x14ac:dyDescent="0.25">
      <c r="C7" s="132">
        <v>2025</v>
      </c>
      <c r="D7" s="325">
        <f>IFERROR(_xlfn.XLOOKUP($C7,$AE$17:$AE$61,$AK$17:$AK$61,0,0,1),0)</f>
        <v>7817615.6591665586</v>
      </c>
      <c r="E7" s="323">
        <f t="shared" ref="E7:E37" si="0">IFERROR(_xlfn.XLOOKUP($C7,$AE$68:$AE$112,$AK$68:$AK$112,0,0,1),0)</f>
        <v>5162814.3897302579</v>
      </c>
      <c r="F7" s="152">
        <f>D7-E7</f>
        <v>2654801.2694363007</v>
      </c>
      <c r="G7" s="153">
        <f>F7*(1+0.07)^-(C7-Assumptions!$D$7)</f>
        <v>2025335.1773906457</v>
      </c>
      <c r="H7" s="173"/>
      <c r="J7" s="27" t="s">
        <v>95</v>
      </c>
      <c r="K7" s="27">
        <f>'SD 73 Crashes'!D$5</f>
        <v>2</v>
      </c>
      <c r="L7" s="27">
        <f>'SD 73 Crashes'!E$5</f>
        <v>1</v>
      </c>
      <c r="M7" s="27">
        <f>'SD 73 Crashes'!F$5</f>
        <v>3</v>
      </c>
      <c r="N7" s="27">
        <f>'SD 73 Crashes'!G$5</f>
        <v>2</v>
      </c>
      <c r="O7" s="27">
        <f>'SD 73 Crashes'!H$5</f>
        <v>17</v>
      </c>
      <c r="U7" s="27" t="s">
        <v>227</v>
      </c>
      <c r="V7" s="27">
        <v>1</v>
      </c>
      <c r="W7" s="27">
        <v>0</v>
      </c>
      <c r="X7" s="27">
        <v>0</v>
      </c>
      <c r="Y7" s="27">
        <v>0</v>
      </c>
      <c r="Z7" s="27">
        <v>2</v>
      </c>
    </row>
    <row r="8" spans="2:39" x14ac:dyDescent="0.25">
      <c r="C8" s="132">
        <f>Assumptions!$D$9</f>
        <v>2026</v>
      </c>
      <c r="D8" s="325">
        <f t="shared" ref="D8:D37" si="1">IFERROR(_xlfn.XLOOKUP($C8,$AE$17:$AE$61,$AK$17:$AK$61,0,0,1),0)</f>
        <v>7979594.2122220509</v>
      </c>
      <c r="E8" s="324">
        <f t="shared" si="0"/>
        <v>3610511.145567813</v>
      </c>
      <c r="F8" s="152">
        <f>D8-E8</f>
        <v>4369083.0666542379</v>
      </c>
      <c r="G8" s="153">
        <f>F8*(1+0.07)^-(C8-Assumptions!$D$7)</f>
        <v>3115095.8435405949</v>
      </c>
      <c r="H8" s="173"/>
      <c r="J8" t="s">
        <v>1868</v>
      </c>
      <c r="U8" t="s">
        <v>1867</v>
      </c>
    </row>
    <row r="9" spans="2:39" ht="15" customHeight="1" x14ac:dyDescent="0.25">
      <c r="C9" s="132">
        <f>C8+1</f>
        <v>2027</v>
      </c>
      <c r="D9" s="325">
        <f t="shared" si="1"/>
        <v>8141572.7652775915</v>
      </c>
      <c r="E9" s="324">
        <f t="shared" si="0"/>
        <v>3683791.7769197817</v>
      </c>
      <c r="F9" s="152">
        <f t="shared" ref="F9:F37" si="2">D9-E9</f>
        <v>4457780.9883578103</v>
      </c>
      <c r="G9" s="153">
        <f>F9*(1+0.07)^-(C9-Assumptions!$D$7)</f>
        <v>2970407.6970693143</v>
      </c>
      <c r="H9" s="173"/>
      <c r="P9" s="3"/>
      <c r="Q9" s="3"/>
      <c r="R9" s="3"/>
      <c r="S9" s="3"/>
      <c r="AC9" s="3"/>
    </row>
    <row r="10" spans="2:39" x14ac:dyDescent="0.25">
      <c r="C10" s="132">
        <f t="shared" ref="C10:C37" si="3">C9+1</f>
        <v>2028</v>
      </c>
      <c r="D10" s="325">
        <f t="shared" si="1"/>
        <v>8303551.3183331015</v>
      </c>
      <c r="E10" s="324">
        <f t="shared" si="0"/>
        <v>3757072.4082717304</v>
      </c>
      <c r="F10" s="152">
        <f t="shared" si="2"/>
        <v>4546478.9100613706</v>
      </c>
      <c r="G10" s="153">
        <f>F10*(1+0.07)^-(C10-Assumptions!$D$7)</f>
        <v>2831318.5677244556</v>
      </c>
      <c r="H10" s="173"/>
      <c r="J10" s="1" t="s">
        <v>225</v>
      </c>
      <c r="U10" s="1" t="s">
        <v>465</v>
      </c>
      <c r="AE10" s="40" t="s">
        <v>440</v>
      </c>
      <c r="AF10" s="54"/>
      <c r="AG10" s="54"/>
      <c r="AH10" s="54"/>
      <c r="AI10" s="54"/>
      <c r="AJ10" s="54"/>
    </row>
    <row r="11" spans="2:39" x14ac:dyDescent="0.25">
      <c r="C11" s="132">
        <f t="shared" si="3"/>
        <v>2029</v>
      </c>
      <c r="D11" s="325">
        <f t="shared" si="1"/>
        <v>8465529.8713886105</v>
      </c>
      <c r="E11" s="324">
        <f t="shared" si="0"/>
        <v>3830353.0396236787</v>
      </c>
      <c r="F11" s="152">
        <f t="shared" si="2"/>
        <v>4635176.8317649318</v>
      </c>
      <c r="G11" s="153">
        <f>F11*(1+0.07)^-(C11-Assumptions!$D$7)</f>
        <v>2697715.1173561197</v>
      </c>
      <c r="H11" s="173"/>
      <c r="J11" s="27" t="s">
        <v>32</v>
      </c>
      <c r="K11" s="27" t="s">
        <v>48</v>
      </c>
      <c r="U11" s="27" t="s">
        <v>32</v>
      </c>
      <c r="V11" s="27" t="s">
        <v>48</v>
      </c>
      <c r="AE11" s="27" t="s">
        <v>59</v>
      </c>
      <c r="AF11" s="27" t="s">
        <v>18</v>
      </c>
      <c r="AG11" s="27" t="s">
        <v>19</v>
      </c>
      <c r="AH11" s="27" t="s">
        <v>20</v>
      </c>
      <c r="AI11" s="27" t="s">
        <v>21</v>
      </c>
      <c r="AJ11" s="27" t="s">
        <v>22</v>
      </c>
    </row>
    <row r="12" spans="2:39" x14ac:dyDescent="0.25">
      <c r="C12" s="132">
        <f t="shared" si="3"/>
        <v>2030</v>
      </c>
      <c r="D12" s="325">
        <f t="shared" si="1"/>
        <v>8627508.4244441502</v>
      </c>
      <c r="E12" s="324">
        <f t="shared" si="0"/>
        <v>3903633.6709756488</v>
      </c>
      <c r="F12" s="152">
        <f t="shared" si="2"/>
        <v>4723874.7534685014</v>
      </c>
      <c r="G12" s="153">
        <f>F12*(1+0.07)^-(C12-Assumptions!$D$7)</f>
        <v>2569474.8741528918</v>
      </c>
      <c r="H12" s="173"/>
      <c r="J12" s="27">
        <f>Assumptions!$C$29</f>
        <v>2022</v>
      </c>
      <c r="K12" s="146">
        <f>Assumptions!$D$29</f>
        <v>1073</v>
      </c>
      <c r="U12" s="27">
        <f>Assumptions!$C$29</f>
        <v>2022</v>
      </c>
      <c r="V12" s="146">
        <f>'Existing AADT Data'!$D$61</f>
        <v>518</v>
      </c>
      <c r="AE12" s="27" t="s">
        <v>41</v>
      </c>
      <c r="AF12" s="32">
        <v>11800000</v>
      </c>
      <c r="AG12" s="32">
        <v>564300</v>
      </c>
      <c r="AH12" s="32">
        <v>153700</v>
      </c>
      <c r="AI12" s="32">
        <v>78500</v>
      </c>
      <c r="AJ12" s="32">
        <v>4000</v>
      </c>
    </row>
    <row r="13" spans="2:39" x14ac:dyDescent="0.25">
      <c r="C13" s="132">
        <f t="shared" si="3"/>
        <v>2031</v>
      </c>
      <c r="D13" s="325">
        <f t="shared" si="1"/>
        <v>8789486.9774996415</v>
      </c>
      <c r="E13" s="324">
        <f t="shared" si="0"/>
        <v>3976914.3023275943</v>
      </c>
      <c r="F13" s="152">
        <f t="shared" si="2"/>
        <v>4812572.6751720477</v>
      </c>
      <c r="G13" s="153">
        <f>F13*(1+0.07)^-(C13-Assumptions!$D$7)</f>
        <v>2446467.9127705954</v>
      </c>
      <c r="H13" s="173"/>
      <c r="J13" s="27">
        <f>Assumptions!$C$30</f>
        <v>2042</v>
      </c>
      <c r="K13" s="146">
        <f>Assumptions!$D$30</f>
        <v>1547</v>
      </c>
      <c r="U13" s="27">
        <f>Assumptions!$C$30</f>
        <v>2042</v>
      </c>
      <c r="V13" s="146">
        <f>'Existing AADT Data'!$D$62</f>
        <v>747</v>
      </c>
    </row>
    <row r="14" spans="2:39" x14ac:dyDescent="0.25">
      <c r="C14" s="132">
        <f t="shared" si="3"/>
        <v>2032</v>
      </c>
      <c r="D14" s="325">
        <f t="shared" si="1"/>
        <v>8951465.5305551849</v>
      </c>
      <c r="E14" s="324">
        <f t="shared" si="0"/>
        <v>4050194.933679563</v>
      </c>
      <c r="F14" s="152">
        <f t="shared" si="2"/>
        <v>4901270.5968756219</v>
      </c>
      <c r="G14" s="153">
        <f>F14*(1+0.07)^-(C14-Assumptions!$D$7)</f>
        <v>2328558.3537218953</v>
      </c>
      <c r="H14" s="173"/>
      <c r="AM14" s="1" t="s">
        <v>433</v>
      </c>
    </row>
    <row r="15" spans="2:39" ht="15" customHeight="1" x14ac:dyDescent="0.25">
      <c r="C15" s="132">
        <f t="shared" si="3"/>
        <v>2033</v>
      </c>
      <c r="D15" s="325">
        <f t="shared" si="1"/>
        <v>9113444.083610693</v>
      </c>
      <c r="E15" s="324">
        <f t="shared" si="0"/>
        <v>4123475.5650315131</v>
      </c>
      <c r="F15" s="152">
        <f t="shared" si="2"/>
        <v>4989968.5185791794</v>
      </c>
      <c r="G15" s="153">
        <f>F15*(1+0.07)^-(C15-Assumptions!$D$7)</f>
        <v>2215605.6984839309</v>
      </c>
      <c r="H15" s="173"/>
      <c r="I15" s="1" t="s">
        <v>454</v>
      </c>
      <c r="T15" s="1" t="s">
        <v>455</v>
      </c>
      <c r="AD15" s="1" t="s">
        <v>309</v>
      </c>
      <c r="AL15" s="137"/>
    </row>
    <row r="16" spans="2:39" x14ac:dyDescent="0.25">
      <c r="C16" s="132">
        <f t="shared" si="3"/>
        <v>2034</v>
      </c>
      <c r="D16" s="325">
        <f t="shared" si="1"/>
        <v>9275422.6366662029</v>
      </c>
      <c r="E16" s="324">
        <f t="shared" si="0"/>
        <v>4196756.1963834614</v>
      </c>
      <c r="F16" s="152">
        <f t="shared" si="2"/>
        <v>5078666.4402827416</v>
      </c>
      <c r="G16" s="153">
        <f>F16*(1+0.07)^-(C16-Assumptions!$D$7)</f>
        <v>2107466.0154019725</v>
      </c>
      <c r="H16" s="173"/>
      <c r="I16" s="541" t="s">
        <v>35</v>
      </c>
      <c r="J16" s="27" t="s">
        <v>32</v>
      </c>
      <c r="K16" s="27" t="s">
        <v>18</v>
      </c>
      <c r="L16" s="37" t="s">
        <v>19</v>
      </c>
      <c r="M16" s="37" t="s">
        <v>20</v>
      </c>
      <c r="N16" s="37" t="s">
        <v>21</v>
      </c>
      <c r="O16" s="37" t="s">
        <v>22</v>
      </c>
      <c r="T16" s="541" t="s">
        <v>35</v>
      </c>
      <c r="U16" s="27" t="s">
        <v>32</v>
      </c>
      <c r="V16" s="27" t="s">
        <v>18</v>
      </c>
      <c r="W16" s="37" t="s">
        <v>19</v>
      </c>
      <c r="X16" s="37" t="s">
        <v>20</v>
      </c>
      <c r="Y16" s="37" t="s">
        <v>21</v>
      </c>
      <c r="Z16" s="37" t="s">
        <v>22</v>
      </c>
      <c r="AA16" s="137"/>
      <c r="AB16" s="137"/>
      <c r="AD16" s="544" t="s">
        <v>35</v>
      </c>
      <c r="AE16" s="42" t="s">
        <v>32</v>
      </c>
      <c r="AF16" s="27" t="s">
        <v>18</v>
      </c>
      <c r="AG16" s="37" t="s">
        <v>19</v>
      </c>
      <c r="AH16" s="37" t="s">
        <v>20</v>
      </c>
      <c r="AI16" s="37" t="s">
        <v>21</v>
      </c>
      <c r="AJ16" s="37" t="s">
        <v>22</v>
      </c>
      <c r="AK16" s="37" t="s">
        <v>222</v>
      </c>
      <c r="AL16" s="209"/>
    </row>
    <row r="17" spans="3:38" x14ac:dyDescent="0.25">
      <c r="C17" s="132">
        <f t="shared" si="3"/>
        <v>2035</v>
      </c>
      <c r="D17" s="325">
        <f t="shared" si="1"/>
        <v>9437401.1897217482</v>
      </c>
      <c r="E17" s="324">
        <f t="shared" si="0"/>
        <v>4270036.8277354306</v>
      </c>
      <c r="F17" s="152">
        <f t="shared" si="2"/>
        <v>5167364.3619863177</v>
      </c>
      <c r="G17" s="153">
        <f>F17*(1+0.07)^-(C17-Assumptions!$D$7)</f>
        <v>2003992.9901967831</v>
      </c>
      <c r="H17" s="173"/>
      <c r="I17" s="542"/>
      <c r="J17" s="27">
        <v>2016</v>
      </c>
      <c r="K17" s="147" cm="1">
        <f t="array" ref="K17">IF(AND(J17&gt;=$T$128,'Safety Improvements'!J17&lt;=Assumptions!$D$34),((TREND($K$12:$K$13,$J$12:$J$13,$J17)/$K$12)/5)*K$7,0)</f>
        <v>0.34698974836905705</v>
      </c>
      <c r="L17" s="147" cm="1">
        <f t="array" ref="L17">IF(AND(J17&gt;=$T$128,'Safety Improvements'!J17&lt;=Assumptions!$D$34),((TREND($K$12:$K$13,$J$12:$J$13,$J17)/$K$12)/5)*L$7,0)</f>
        <v>0.17349487418452852</v>
      </c>
      <c r="M17" s="147" cm="1">
        <f t="array" ref="M17">IF(AND(J17&gt;=$T$128,'Safety Improvements'!J17&lt;=Assumptions!$D$34),((TREND($K$12:$K$13,$J$12:$J$13,$J17)/$K$12)/5)*M$7,0)</f>
        <v>0.52048462255358552</v>
      </c>
      <c r="N17" s="147" cm="1">
        <f t="array" ref="N17">IF(AND(J17&gt;=$T$128,'Safety Improvements'!J17&lt;=Assumptions!$D$34),((TREND($K$12:$K$13,$J$12:$J$13,$J17)/$K$12)/5)*N$7,0)</f>
        <v>0.34698974836905705</v>
      </c>
      <c r="O17" s="147" cm="1">
        <f t="array" ref="O17">IF(AND(J17&gt;=$T$128,'Safety Improvements'!J17&lt;=Assumptions!$D$34),((TREND($K$12:$K$13,$J$12:$J$13,$J17)/$K$12)/5)*O$7,0)</f>
        <v>2.949412861136985</v>
      </c>
      <c r="T17" s="542"/>
      <c r="U17" s="27">
        <f>J17</f>
        <v>2016</v>
      </c>
      <c r="V17" s="147" cm="1">
        <f t="array" ref="V17">IF(AND(U17&gt;=$S$119,'Safety Improvements'!U17&lt;=Assumptions!$D$10),((TREND($V$12:$V$13,$U$12:$U$13,$U17)/$V$12)/5)*V$7,0)</f>
        <v>0.17347490347490319</v>
      </c>
      <c r="W17" s="147" cm="1">
        <f t="array" ref="W17">IF(AND(U17&gt;=$S$119,'Safety Improvements'!U17&lt;=Assumptions!$D$10),((TREND($V$12:$V$13,$U$12:$U$13,$U17)/$V$12)/5)*W$7,0)</f>
        <v>0</v>
      </c>
      <c r="X17" s="147" cm="1">
        <f t="array" ref="X17">IF(AND(U17&gt;=$S$119,'Safety Improvements'!U17&lt;=Assumptions!$D$10),((TREND($V$12:$V$13,$U$12:$U$13,$U17)/$V$12)/5)*X$7,0)</f>
        <v>0</v>
      </c>
      <c r="Y17" s="147" cm="1">
        <f t="array" ref="Y17">IF(AND(U17&gt;=$S$119,'Safety Improvements'!U17&lt;=Assumptions!$D$10),((TREND($V$12:$V$13,$U$12:$U$13,$U17)/$V$12)/5)*Y$7,0)</f>
        <v>0</v>
      </c>
      <c r="Z17" s="147" cm="1">
        <f t="array" ref="Z17">IF(AND(U17&gt;=$S$119,'Safety Improvements'!U17&lt;=Assumptions!$D$10),((TREND($V$12:$V$13,$U$12:$U$13,$U17)/$V$12)/5)*Z$7,0)</f>
        <v>0.34694980694980637</v>
      </c>
      <c r="AA17" s="60"/>
      <c r="AB17" s="60"/>
      <c r="AD17" s="545"/>
      <c r="AE17" s="42">
        <f>J17</f>
        <v>2016</v>
      </c>
      <c r="AF17" s="147">
        <f t="shared" ref="AF17:AF61" si="4">SUM(K17,V17)</f>
        <v>0.52046465184396018</v>
      </c>
      <c r="AG17" s="147">
        <f t="shared" ref="AG17:AG61" si="5">SUM(L17,W17)</f>
        <v>0.17349487418452852</v>
      </c>
      <c r="AH17" s="147">
        <f t="shared" ref="AH17:AH61" si="6">SUM(M17,X17)</f>
        <v>0.52048462255358552</v>
      </c>
      <c r="AI17" s="147">
        <f t="shared" ref="AI17:AI61" si="7">SUM(N17,Y17)</f>
        <v>0.34698974836905705</v>
      </c>
      <c r="AJ17" s="147">
        <f t="shared" ref="AJ17:AJ61" si="8">SUM(O17,Z17)</f>
        <v>3.2963626680867915</v>
      </c>
      <c r="AK17" s="148">
        <f t="shared" ref="AK17:AK61" si="9">SUMPRODUCT($AF$12:$AJ$12,AF17:AJ17)</f>
        <v>6359808.6816668641</v>
      </c>
      <c r="AL17" s="209"/>
    </row>
    <row r="18" spans="3:38" ht="15" customHeight="1" x14ac:dyDescent="0.25">
      <c r="C18" s="132">
        <f t="shared" si="3"/>
        <v>2036</v>
      </c>
      <c r="D18" s="325">
        <f t="shared" si="1"/>
        <v>9599379.7427772377</v>
      </c>
      <c r="E18" s="324">
        <f t="shared" si="0"/>
        <v>4343317.4590873765</v>
      </c>
      <c r="F18" s="152">
        <f t="shared" si="2"/>
        <v>5256062.2836898612</v>
      </c>
      <c r="G18" s="153">
        <f>F18*(1+0.07)^-(C18-Assumptions!$D$7)</f>
        <v>1905038.8537157213</v>
      </c>
      <c r="H18" s="173"/>
      <c r="I18" s="542"/>
      <c r="J18" s="27">
        <f>J17+1</f>
        <v>2017</v>
      </c>
      <c r="K18" s="147" cm="1">
        <f t="array" ref="K18">IF(AND(J18&gt;=$T$128,'Safety Improvements'!J18&lt;=Assumptions!$D$34),((TREND($K$12:$K$13,$J$12:$J$13,$J18)/$K$12)/5)*K$7,0)</f>
        <v>0.35582479030754893</v>
      </c>
      <c r="L18" s="147" cm="1">
        <f t="array" ref="L18">IF(AND(J18&gt;=$T$128,'Safety Improvements'!J18&lt;=Assumptions!$D$34),((TREND($K$12:$K$13,$J$12:$J$13,$J18)/$K$12)/5)*L$7,0)</f>
        <v>0.17791239515377447</v>
      </c>
      <c r="M18" s="147" cm="1">
        <f t="array" ref="M18">IF(AND(J18&gt;=$T$128,'Safety Improvements'!J18&lt;=Assumptions!$D$34),((TREND($K$12:$K$13,$J$12:$J$13,$J18)/$K$12)/5)*M$7,0)</f>
        <v>0.53373718546132343</v>
      </c>
      <c r="N18" s="147" cm="1">
        <f t="array" ref="N18">IF(AND(J18&gt;=$T$128,'Safety Improvements'!J18&lt;=Assumptions!$D$34),((TREND($K$12:$K$13,$J$12:$J$13,$J18)/$K$12)/5)*N$7,0)</f>
        <v>0.35582479030754893</v>
      </c>
      <c r="O18" s="147" cm="1">
        <f t="array" ref="O18">IF(AND(J18&gt;=$T$128,'Safety Improvements'!J18&lt;=Assumptions!$D$34),((TREND($K$12:$K$13,$J$12:$J$13,$J18)/$K$12)/5)*O$7,0)</f>
        <v>3.0245107176141661</v>
      </c>
      <c r="T18" s="542"/>
      <c r="U18" s="27">
        <f>U17+1</f>
        <v>2017</v>
      </c>
      <c r="V18" s="147" cm="1">
        <f t="array" ref="V18">IF(AND(U18&gt;=$S$119,'Safety Improvements'!U18&lt;=Assumptions!$D$10),((TREND($V$12:$V$13,$U$12:$U$13,$U18)/$V$12)/5)*V$7,0)</f>
        <v>0.17789575289575291</v>
      </c>
      <c r="W18" s="147" cm="1">
        <f t="array" ref="W18">IF(AND(U18&gt;=$S$119,'Safety Improvements'!U18&lt;=Assumptions!$D$10),((TREND($V$12:$V$13,$U$12:$U$13,$U18)/$V$12)/5)*W$7,0)</f>
        <v>0</v>
      </c>
      <c r="X18" s="147" cm="1">
        <f t="array" ref="X18">IF(AND(U18&gt;=$S$119,'Safety Improvements'!U18&lt;=Assumptions!$D$10),((TREND($V$12:$V$13,$U$12:$U$13,$U18)/$V$12)/5)*X$7,0)</f>
        <v>0</v>
      </c>
      <c r="Y18" s="147" cm="1">
        <f t="array" ref="Y18">IF(AND(U18&gt;=$S$119,'Safety Improvements'!U18&lt;=Assumptions!$D$10),((TREND($V$12:$V$13,$U$12:$U$13,$U18)/$V$12)/5)*Y$7,0)</f>
        <v>0</v>
      </c>
      <c r="Z18" s="147" cm="1">
        <f t="array" ref="Z18">IF(AND(U18&gt;=$S$119,'Safety Improvements'!U18&lt;=Assumptions!$D$10),((TREND($V$12:$V$13,$U$12:$U$13,$U18)/$V$12)/5)*Z$7,0)</f>
        <v>0.35579150579150581</v>
      </c>
      <c r="AA18" s="60"/>
      <c r="AB18" s="60"/>
      <c r="AD18" s="545"/>
      <c r="AE18" s="42">
        <f>AE17+1</f>
        <v>2017</v>
      </c>
      <c r="AF18" s="147">
        <f t="shared" si="4"/>
        <v>0.53372054320330187</v>
      </c>
      <c r="AG18" s="147">
        <f t="shared" si="5"/>
        <v>0.17791239515377447</v>
      </c>
      <c r="AH18" s="147">
        <f t="shared" si="6"/>
        <v>0.53373718546132343</v>
      </c>
      <c r="AI18" s="147">
        <f t="shared" si="7"/>
        <v>0.35582479030754893</v>
      </c>
      <c r="AJ18" s="147">
        <f t="shared" si="8"/>
        <v>3.3803022234056721</v>
      </c>
      <c r="AK18" s="148">
        <f t="shared" si="9"/>
        <v>6521787.2347224075</v>
      </c>
      <c r="AL18" s="209"/>
    </row>
    <row r="19" spans="3:38" ht="15" customHeight="1" x14ac:dyDescent="0.25">
      <c r="C19" s="132">
        <f t="shared" si="3"/>
        <v>2037</v>
      </c>
      <c r="D19" s="325">
        <f t="shared" si="1"/>
        <v>9761358.2958327774</v>
      </c>
      <c r="E19" s="324">
        <f t="shared" si="0"/>
        <v>4416598.0904393457</v>
      </c>
      <c r="F19" s="152">
        <f t="shared" si="2"/>
        <v>5344760.2053934317</v>
      </c>
      <c r="G19" s="153">
        <f>F19*(1+0.07)^-(C19-Assumptions!$D$7)</f>
        <v>1810455.1984932059</v>
      </c>
      <c r="H19" s="173"/>
      <c r="I19" s="542"/>
      <c r="J19" s="27">
        <f t="shared" ref="J19:J61" si="10">J18+1</f>
        <v>2018</v>
      </c>
      <c r="K19" s="147" cm="1">
        <f t="array" ref="K19">IF(AND(J19&gt;=$T$128,'Safety Improvements'!J19&lt;=Assumptions!$D$34),((TREND($K$12:$K$13,$J$12:$J$13,$J19)/$K$12)/5)*K$7,0)</f>
        <v>0.36465983224603804</v>
      </c>
      <c r="L19" s="147" cm="1">
        <f t="array" ref="L19">IF(AND(J19&gt;=$T$128,'Safety Improvements'!J19&lt;=Assumptions!$D$34),((TREND($K$12:$K$13,$J$12:$J$13,$J19)/$K$12)/5)*L$7,0)</f>
        <v>0.18232991612301902</v>
      </c>
      <c r="M19" s="147" cm="1">
        <f t="array" ref="M19">IF(AND(J19&gt;=$T$128,'Safety Improvements'!J19&lt;=Assumptions!$D$34),((TREND($K$12:$K$13,$J$12:$J$13,$J19)/$K$12)/5)*M$7,0)</f>
        <v>0.54698974836905712</v>
      </c>
      <c r="N19" s="147" cm="1">
        <f t="array" ref="N19">IF(AND(J19&gt;=$T$128,'Safety Improvements'!J19&lt;=Assumptions!$D$34),((TREND($K$12:$K$13,$J$12:$J$13,$J19)/$K$12)/5)*N$7,0)</f>
        <v>0.36465983224603804</v>
      </c>
      <c r="O19" s="147" cm="1">
        <f t="array" ref="O19">IF(AND(J19&gt;=$T$128,'Safety Improvements'!J19&lt;=Assumptions!$D$34),((TREND($K$12:$K$13,$J$12:$J$13,$J19)/$K$12)/5)*O$7,0)</f>
        <v>3.0996085740913233</v>
      </c>
      <c r="T19" s="542"/>
      <c r="U19" s="27">
        <f t="shared" ref="U19:U61" si="11">U18+1</f>
        <v>2018</v>
      </c>
      <c r="V19" s="147" cm="1">
        <f t="array" ref="V19">IF(AND(U19&gt;=$S$119,'Safety Improvements'!U19&lt;=Assumptions!$D$10),((TREND($V$12:$V$13,$U$12:$U$13,$U19)/$V$12)/5)*V$7,0)</f>
        <v>0.1823166023166026</v>
      </c>
      <c r="W19" s="147" cm="1">
        <f t="array" ref="W19">IF(AND(U19&gt;=$S$119,'Safety Improvements'!U19&lt;=Assumptions!$D$10),((TREND($V$12:$V$13,$U$12:$U$13,$U19)/$V$12)/5)*W$7,0)</f>
        <v>0</v>
      </c>
      <c r="X19" s="147" cm="1">
        <f t="array" ref="X19">IF(AND(U19&gt;=$S$119,'Safety Improvements'!U19&lt;=Assumptions!$D$10),((TREND($V$12:$V$13,$U$12:$U$13,$U19)/$V$12)/5)*X$7,0)</f>
        <v>0</v>
      </c>
      <c r="Y19" s="147" cm="1">
        <f t="array" ref="Y19">IF(AND(U19&gt;=$S$119,'Safety Improvements'!U19&lt;=Assumptions!$D$10),((TREND($V$12:$V$13,$U$12:$U$13,$U19)/$V$12)/5)*Y$7,0)</f>
        <v>0</v>
      </c>
      <c r="Z19" s="147" cm="1">
        <f t="array" ref="Z19">IF(AND(U19&gt;=$S$119,'Safety Improvements'!U19&lt;=Assumptions!$D$10),((TREND($V$12:$V$13,$U$12:$U$13,$U19)/$V$12)/5)*Z$7,0)</f>
        <v>0.3646332046332052</v>
      </c>
      <c r="AA19" s="60"/>
      <c r="AB19" s="60"/>
      <c r="AD19" s="545"/>
      <c r="AE19" s="42">
        <f t="shared" ref="AE19:AE61" si="12">AE18+1</f>
        <v>2018</v>
      </c>
      <c r="AF19" s="147">
        <f t="shared" si="4"/>
        <v>0.54697643456264067</v>
      </c>
      <c r="AG19" s="147">
        <f t="shared" si="5"/>
        <v>0.18232991612301902</v>
      </c>
      <c r="AH19" s="147">
        <f t="shared" si="6"/>
        <v>0.54698974836905712</v>
      </c>
      <c r="AI19" s="147">
        <f t="shared" si="7"/>
        <v>0.36465983224603804</v>
      </c>
      <c r="AJ19" s="147">
        <f t="shared" si="8"/>
        <v>3.4642417787245283</v>
      </c>
      <c r="AK19" s="148">
        <f t="shared" si="9"/>
        <v>6683765.7877779165</v>
      </c>
      <c r="AL19" s="209"/>
    </row>
    <row r="20" spans="3:38" ht="15" customHeight="1" x14ac:dyDescent="0.25">
      <c r="C20" s="132">
        <f t="shared" si="3"/>
        <v>2038</v>
      </c>
      <c r="D20" s="311">
        <f t="shared" si="1"/>
        <v>3196822.2393822428</v>
      </c>
      <c r="E20" s="324">
        <f t="shared" si="0"/>
        <v>4489878.7217912935</v>
      </c>
      <c r="F20" s="152">
        <f t="shared" si="2"/>
        <v>-1293056.4824090507</v>
      </c>
      <c r="G20" s="153">
        <f>F20*(1+0.07)^-(C20-Assumptions!$D$7)</f>
        <v>-409348.5677543116</v>
      </c>
      <c r="H20" s="173"/>
      <c r="I20" s="542"/>
      <c r="J20" s="27">
        <f t="shared" si="10"/>
        <v>2019</v>
      </c>
      <c r="K20" s="147" cm="1">
        <f t="array" ref="K20">IF(AND(J20&gt;=$T$128,'Safety Improvements'!J20&lt;=Assumptions!$D$34),((TREND($K$12:$K$13,$J$12:$J$13,$J20)/$K$12)/5)*K$7,0)</f>
        <v>0.3734948741845272</v>
      </c>
      <c r="L20" s="147" cm="1">
        <f t="array" ref="L20">IF(AND(J20&gt;=$T$128,'Safety Improvements'!J20&lt;=Assumptions!$D$34),((TREND($K$12:$K$13,$J$12:$J$13,$J20)/$K$12)/5)*L$7,0)</f>
        <v>0.1867474370922636</v>
      </c>
      <c r="M20" s="147" cm="1">
        <f t="array" ref="M20">IF(AND(J20&gt;=$T$128,'Safety Improvements'!J20&lt;=Assumptions!$D$34),((TREND($K$12:$K$13,$J$12:$J$13,$J20)/$K$12)/5)*M$7,0)</f>
        <v>0.56024231127679081</v>
      </c>
      <c r="N20" s="147" cm="1">
        <f t="array" ref="N20">IF(AND(J20&gt;=$T$128,'Safety Improvements'!J20&lt;=Assumptions!$D$34),((TREND($K$12:$K$13,$J$12:$J$13,$J20)/$K$12)/5)*N$7,0)</f>
        <v>0.3734948741845272</v>
      </c>
      <c r="O20" s="147" cm="1">
        <f t="array" ref="O20">IF(AND(J20&gt;=$T$128,'Safety Improvements'!J20&lt;=Assumptions!$D$34),((TREND($K$12:$K$13,$J$12:$J$13,$J20)/$K$12)/5)*O$7,0)</f>
        <v>3.1747064305684813</v>
      </c>
      <c r="T20" s="542"/>
      <c r="U20" s="27">
        <f t="shared" si="11"/>
        <v>2019</v>
      </c>
      <c r="V20" s="147" cm="1">
        <f t="array" ref="V20">IF(AND(U20&gt;=$S$119,'Safety Improvements'!U20&lt;=Assumptions!$D$10),((TREND($V$12:$V$13,$U$12:$U$13,$U20)/$V$12)/5)*V$7,0)</f>
        <v>0.18673745173745232</v>
      </c>
      <c r="W20" s="147" cm="1">
        <f t="array" ref="W20">IF(AND(U20&gt;=$S$119,'Safety Improvements'!U20&lt;=Assumptions!$D$10),((TREND($V$12:$V$13,$U$12:$U$13,$U20)/$V$12)/5)*W$7,0)</f>
        <v>0</v>
      </c>
      <c r="X20" s="147" cm="1">
        <f t="array" ref="X20">IF(AND(U20&gt;=$S$119,'Safety Improvements'!U20&lt;=Assumptions!$D$10),((TREND($V$12:$V$13,$U$12:$U$13,$U20)/$V$12)/5)*X$7,0)</f>
        <v>0</v>
      </c>
      <c r="Y20" s="147" cm="1">
        <f t="array" ref="Y20">IF(AND(U20&gt;=$S$119,'Safety Improvements'!U20&lt;=Assumptions!$D$10),((TREND($V$12:$V$13,$U$12:$U$13,$U20)/$V$12)/5)*Y$7,0)</f>
        <v>0</v>
      </c>
      <c r="Z20" s="147" cm="1">
        <f t="array" ref="Z20">IF(AND(U20&gt;=$S$119,'Safety Improvements'!U20&lt;=Assumptions!$D$10),((TREND($V$12:$V$13,$U$12:$U$13,$U20)/$V$12)/5)*Z$7,0)</f>
        <v>0.37347490347490464</v>
      </c>
      <c r="AA20" s="60"/>
      <c r="AB20" s="60"/>
      <c r="AD20" s="545"/>
      <c r="AE20" s="42">
        <f t="shared" si="12"/>
        <v>2019</v>
      </c>
      <c r="AF20" s="147">
        <f t="shared" si="4"/>
        <v>0.56023232592197947</v>
      </c>
      <c r="AG20" s="147">
        <f t="shared" si="5"/>
        <v>0.1867474370922636</v>
      </c>
      <c r="AH20" s="147">
        <f t="shared" si="6"/>
        <v>0.56024231127679081</v>
      </c>
      <c r="AI20" s="147">
        <f t="shared" si="7"/>
        <v>0.3734948741845272</v>
      </c>
      <c r="AJ20" s="147">
        <f t="shared" si="8"/>
        <v>3.5481813340433859</v>
      </c>
      <c r="AK20" s="148">
        <f t="shared" si="9"/>
        <v>6845744.3408334237</v>
      </c>
      <c r="AL20" s="209"/>
    </row>
    <row r="21" spans="3:38" x14ac:dyDescent="0.25">
      <c r="C21" s="132">
        <f t="shared" si="3"/>
        <v>2039</v>
      </c>
      <c r="D21" s="311">
        <f t="shared" si="1"/>
        <v>3249023.6293436354</v>
      </c>
      <c r="E21" s="324">
        <f t="shared" si="0"/>
        <v>4563159.3531432431</v>
      </c>
      <c r="F21" s="152">
        <f t="shared" si="2"/>
        <v>-1314135.7237996077</v>
      </c>
      <c r="G21" s="153">
        <f>F21*(1+0.07)^-(C21-Assumptions!$D$7)</f>
        <v>-388805.34182147007</v>
      </c>
      <c r="H21" s="173"/>
      <c r="I21" s="542"/>
      <c r="J21" s="27">
        <f t="shared" si="10"/>
        <v>2020</v>
      </c>
      <c r="K21" s="147" cm="1">
        <f t="array" ref="K21">IF(AND(J21&gt;=$T$128,'Safety Improvements'!J21&lt;=Assumptions!$D$34),((TREND($K$12:$K$13,$J$12:$J$13,$J21)/$K$12)/5)*K$7,0)</f>
        <v>0.38232991612301903</v>
      </c>
      <c r="L21" s="147" cm="1">
        <f t="array" ref="L21">IF(AND(J21&gt;=$T$128,'Safety Improvements'!J21&lt;=Assumptions!$D$34),((TREND($K$12:$K$13,$J$12:$J$13,$J21)/$K$12)/5)*L$7,0)</f>
        <v>0.19116495806150952</v>
      </c>
      <c r="M21" s="147" cm="1">
        <f t="array" ref="M21">IF(AND(J21&gt;=$T$128,'Safety Improvements'!J21&lt;=Assumptions!$D$34),((TREND($K$12:$K$13,$J$12:$J$13,$J21)/$K$12)/5)*M$7,0)</f>
        <v>0.57349487418452849</v>
      </c>
      <c r="N21" s="147" cm="1">
        <f t="array" ref="N21">IF(AND(J21&gt;=$T$128,'Safety Improvements'!J21&lt;=Assumptions!$D$34),((TREND($K$12:$K$13,$J$12:$J$13,$J21)/$K$12)/5)*N$7,0)</f>
        <v>0.38232991612301903</v>
      </c>
      <c r="O21" s="147" cm="1">
        <f t="array" ref="O21">IF(AND(J21&gt;=$T$128,'Safety Improvements'!J21&lt;=Assumptions!$D$34),((TREND($K$12:$K$13,$J$12:$J$13,$J21)/$K$12)/5)*O$7,0)</f>
        <v>3.2498042870456616</v>
      </c>
      <c r="T21" s="542"/>
      <c r="U21" s="27">
        <f t="shared" si="11"/>
        <v>2020</v>
      </c>
      <c r="V21" s="147" cm="1">
        <f t="array" ref="V21">IF(AND(U21&gt;=$S$119,'Safety Improvements'!U21&lt;=Assumptions!$D$10),((TREND($V$12:$V$13,$U$12:$U$13,$U21)/$V$12)/5)*V$7,0)</f>
        <v>0.19115830115830199</v>
      </c>
      <c r="W21" s="147" cm="1">
        <f t="array" ref="W21">IF(AND(U21&gt;=$S$119,'Safety Improvements'!U21&lt;=Assumptions!$D$10),((TREND($V$12:$V$13,$U$12:$U$13,$U21)/$V$12)/5)*W$7,0)</f>
        <v>0</v>
      </c>
      <c r="X21" s="147" cm="1">
        <f t="array" ref="X21">IF(AND(U21&gt;=$S$119,'Safety Improvements'!U21&lt;=Assumptions!$D$10),((TREND($V$12:$V$13,$U$12:$U$13,$U21)/$V$12)/5)*X$7,0)</f>
        <v>0</v>
      </c>
      <c r="Y21" s="147" cm="1">
        <f t="array" ref="Y21">IF(AND(U21&gt;=$S$119,'Safety Improvements'!U21&lt;=Assumptions!$D$10),((TREND($V$12:$V$13,$U$12:$U$13,$U21)/$V$12)/5)*Y$7,0)</f>
        <v>0</v>
      </c>
      <c r="Z21" s="147" cm="1">
        <f t="array" ref="Z21">IF(AND(U21&gt;=$S$119,'Safety Improvements'!U21&lt;=Assumptions!$D$10),((TREND($V$12:$V$13,$U$12:$U$13,$U21)/$V$12)/5)*Z$7,0)</f>
        <v>0.38231660231660397</v>
      </c>
      <c r="AA21" s="60"/>
      <c r="AB21" s="60"/>
      <c r="AD21" s="545"/>
      <c r="AE21" s="42">
        <f t="shared" si="12"/>
        <v>2020</v>
      </c>
      <c r="AF21" s="147">
        <f t="shared" si="4"/>
        <v>0.57348821728132104</v>
      </c>
      <c r="AG21" s="147">
        <f t="shared" si="5"/>
        <v>0.19116495806150952</v>
      </c>
      <c r="AH21" s="147">
        <f t="shared" si="6"/>
        <v>0.57349487418452849</v>
      </c>
      <c r="AI21" s="147">
        <f t="shared" si="7"/>
        <v>0.38232991612301903</v>
      </c>
      <c r="AJ21" s="147">
        <f t="shared" si="8"/>
        <v>3.6321208893622656</v>
      </c>
      <c r="AK21" s="148">
        <f t="shared" si="9"/>
        <v>7007722.8938889662</v>
      </c>
      <c r="AL21" s="209"/>
    </row>
    <row r="22" spans="3:38" x14ac:dyDescent="0.25">
      <c r="C22" s="132">
        <f t="shared" si="3"/>
        <v>2040</v>
      </c>
      <c r="D22" s="311">
        <f t="shared" si="1"/>
        <v>3301225.0193050294</v>
      </c>
      <c r="E22" s="324">
        <f t="shared" si="0"/>
        <v>4636439.9844952114</v>
      </c>
      <c r="F22" s="152">
        <f t="shared" si="2"/>
        <v>-1335214.965190182</v>
      </c>
      <c r="G22" s="153">
        <f>F22*(1+0.07)^-(C22-Assumptions!$D$7)</f>
        <v>-369198.06423586328</v>
      </c>
      <c r="H22" s="173"/>
      <c r="I22" s="542"/>
      <c r="J22" s="27">
        <f t="shared" si="10"/>
        <v>2021</v>
      </c>
      <c r="K22" s="147" cm="1">
        <f t="array" ref="K22">IF(AND(J22&gt;=$T$128,'Safety Improvements'!J22&lt;=Assumptions!$D$34),((TREND($K$12:$K$13,$J$12:$J$13,$J22)/$K$12)/5)*K$7,0)</f>
        <v>0.39116495806150814</v>
      </c>
      <c r="L22" s="147" cm="1">
        <f t="array" ref="L22">IF(AND(J22&gt;=$T$128,'Safety Improvements'!J22&lt;=Assumptions!$D$34),((TREND($K$12:$K$13,$J$12:$J$13,$J22)/$K$12)/5)*L$7,0)</f>
        <v>0.19558247903075407</v>
      </c>
      <c r="M22" s="147" cm="1">
        <f t="array" ref="M22">IF(AND(J22&gt;=$T$128,'Safety Improvements'!J22&lt;=Assumptions!$D$34),((TREND($K$12:$K$13,$J$12:$J$13,$J22)/$K$12)/5)*M$7,0)</f>
        <v>0.58674743709226218</v>
      </c>
      <c r="N22" s="147" cm="1">
        <f t="array" ref="N22">IF(AND(J22&gt;=$T$128,'Safety Improvements'!J22&lt;=Assumptions!$D$34),((TREND($K$12:$K$13,$J$12:$J$13,$J22)/$K$12)/5)*N$7,0)</f>
        <v>0.39116495806150814</v>
      </c>
      <c r="O22" s="147" cm="1">
        <f t="array" ref="O22">IF(AND(J22&gt;=$T$128,'Safety Improvements'!J22&lt;=Assumptions!$D$34),((TREND($K$12:$K$13,$J$12:$J$13,$J22)/$K$12)/5)*O$7,0)</f>
        <v>3.3249021435228192</v>
      </c>
      <c r="T22" s="542"/>
      <c r="U22" s="27">
        <f t="shared" si="11"/>
        <v>2021</v>
      </c>
      <c r="V22" s="147" cm="1">
        <f t="array" ref="V22">IF(AND(U22&gt;=$S$119,'Safety Improvements'!U22&lt;=Assumptions!$D$10),((TREND($V$12:$V$13,$U$12:$U$13,$U22)/$V$12)/5)*V$7,0)</f>
        <v>0.19557915057915029</v>
      </c>
      <c r="W22" s="147" cm="1">
        <f t="array" ref="W22">IF(AND(U22&gt;=$S$119,'Safety Improvements'!U22&lt;=Assumptions!$D$10),((TREND($V$12:$V$13,$U$12:$U$13,$U22)/$V$12)/5)*W$7,0)</f>
        <v>0</v>
      </c>
      <c r="X22" s="147" cm="1">
        <f t="array" ref="X22">IF(AND(U22&gt;=$S$119,'Safety Improvements'!U22&lt;=Assumptions!$D$10),((TREND($V$12:$V$13,$U$12:$U$13,$U22)/$V$12)/5)*X$7,0)</f>
        <v>0</v>
      </c>
      <c r="Y22" s="147" cm="1">
        <f t="array" ref="Y22">IF(AND(U22&gt;=$S$119,'Safety Improvements'!U22&lt;=Assumptions!$D$10),((TREND($V$12:$V$13,$U$12:$U$13,$U22)/$V$12)/5)*Y$7,0)</f>
        <v>0</v>
      </c>
      <c r="Z22" s="147" cm="1">
        <f t="array" ref="Z22">IF(AND(U22&gt;=$S$119,'Safety Improvements'!U22&lt;=Assumptions!$D$10),((TREND($V$12:$V$13,$U$12:$U$13,$U22)/$V$12)/5)*Z$7,0)</f>
        <v>0.39115830115830058</v>
      </c>
      <c r="AA22" s="60"/>
      <c r="AB22" s="60"/>
      <c r="AD22" s="545"/>
      <c r="AE22" s="42">
        <f t="shared" si="12"/>
        <v>2021</v>
      </c>
      <c r="AF22" s="147">
        <f t="shared" si="4"/>
        <v>0.5867441086406584</v>
      </c>
      <c r="AG22" s="147">
        <f t="shared" si="5"/>
        <v>0.19558247903075407</v>
      </c>
      <c r="AH22" s="147">
        <f t="shared" si="6"/>
        <v>0.58674743709226218</v>
      </c>
      <c r="AI22" s="147">
        <f t="shared" si="7"/>
        <v>0.39116495806150814</v>
      </c>
      <c r="AJ22" s="147">
        <f t="shared" si="8"/>
        <v>3.7160604446811196</v>
      </c>
      <c r="AK22" s="148">
        <f t="shared" si="9"/>
        <v>7169701.4469444575</v>
      </c>
      <c r="AL22" s="209"/>
    </row>
    <row r="23" spans="3:38" x14ac:dyDescent="0.25">
      <c r="C23" s="132">
        <f t="shared" si="3"/>
        <v>2041</v>
      </c>
      <c r="D23" s="311">
        <f t="shared" si="1"/>
        <v>3353426.4092664062</v>
      </c>
      <c r="E23" s="324">
        <f t="shared" si="0"/>
        <v>4709720.6158471582</v>
      </c>
      <c r="F23" s="152">
        <f t="shared" si="2"/>
        <v>-1356294.206580752</v>
      </c>
      <c r="G23" s="153">
        <f>F23*(1+0.07)^-(C23-Assumptions!$D$7)</f>
        <v>-350492.19638682518</v>
      </c>
      <c r="H23" s="173"/>
      <c r="I23" s="542"/>
      <c r="J23" s="27">
        <f t="shared" si="10"/>
        <v>2022</v>
      </c>
      <c r="K23" s="147" cm="1">
        <f t="array" ref="K23">IF(AND(J23&gt;=$T$128,'Safety Improvements'!J23&lt;=Assumptions!$D$34),((TREND($K$12:$K$13,$J$12:$J$13,$J23)/$K$12)/5)*K$7,0)</f>
        <v>0.4</v>
      </c>
      <c r="L23" s="147" cm="1">
        <f t="array" ref="L23">IF(AND(J23&gt;=$T$128,'Safety Improvements'!J23&lt;=Assumptions!$D$34),((TREND($K$12:$K$13,$J$12:$J$13,$J23)/$K$12)/5)*L$7,0)</f>
        <v>0.2</v>
      </c>
      <c r="M23" s="147" cm="1">
        <f t="array" ref="M23">IF(AND(J23&gt;=$T$128,'Safety Improvements'!J23&lt;=Assumptions!$D$34),((TREND($K$12:$K$13,$J$12:$J$13,$J23)/$K$12)/5)*M$7,0)</f>
        <v>0.60000000000000009</v>
      </c>
      <c r="N23" s="147" cm="1">
        <f t="array" ref="N23">IF(AND(J23&gt;=$T$128,'Safety Improvements'!J23&lt;=Assumptions!$D$34),((TREND($K$12:$K$13,$J$12:$J$13,$J23)/$K$12)/5)*N$7,0)</f>
        <v>0.4</v>
      </c>
      <c r="O23" s="147" cm="1">
        <f t="array" ref="O23">IF(AND(J23&gt;=$T$128,'Safety Improvements'!J23&lt;=Assumptions!$D$34),((TREND($K$12:$K$13,$J$12:$J$13,$J23)/$K$12)/5)*O$7,0)</f>
        <v>3.4000000000000004</v>
      </c>
      <c r="T23" s="542"/>
      <c r="U23" s="27">
        <f t="shared" si="11"/>
        <v>2022</v>
      </c>
      <c r="V23" s="147" cm="1">
        <f t="array" ref="V23">IF(AND(U23&gt;=$S$119,'Safety Improvements'!U23&lt;=Assumptions!$D$10),((TREND($V$12:$V$13,$U$12:$U$13,$U23)/$V$12)/5)*V$7,0)</f>
        <v>0.2</v>
      </c>
      <c r="W23" s="147" cm="1">
        <f t="array" ref="W23">IF(AND(U23&gt;=$S$119,'Safety Improvements'!U23&lt;=Assumptions!$D$10),((TREND($V$12:$V$13,$U$12:$U$13,$U23)/$V$12)/5)*W$7,0)</f>
        <v>0</v>
      </c>
      <c r="X23" s="147" cm="1">
        <f t="array" ref="X23">IF(AND(U23&gt;=$S$119,'Safety Improvements'!U23&lt;=Assumptions!$D$10),((TREND($V$12:$V$13,$U$12:$U$13,$U23)/$V$12)/5)*X$7,0)</f>
        <v>0</v>
      </c>
      <c r="Y23" s="147" cm="1">
        <f t="array" ref="Y23">IF(AND(U23&gt;=$S$119,'Safety Improvements'!U23&lt;=Assumptions!$D$10),((TREND($V$12:$V$13,$U$12:$U$13,$U23)/$V$12)/5)*Y$7,0)</f>
        <v>0</v>
      </c>
      <c r="Z23" s="147" cm="1">
        <f t="array" ref="Z23">IF(AND(U23&gt;=$S$119,'Safety Improvements'!U23&lt;=Assumptions!$D$10),((TREND($V$12:$V$13,$U$12:$U$13,$U23)/$V$12)/5)*Z$7,0)</f>
        <v>0.4</v>
      </c>
      <c r="AA23" s="60"/>
      <c r="AB23" s="60"/>
      <c r="AD23" s="545"/>
      <c r="AE23" s="42">
        <f t="shared" si="12"/>
        <v>2022</v>
      </c>
      <c r="AF23" s="147">
        <f t="shared" si="4"/>
        <v>0.60000000000000009</v>
      </c>
      <c r="AG23" s="147">
        <f t="shared" si="5"/>
        <v>0.2</v>
      </c>
      <c r="AH23" s="147">
        <f t="shared" si="6"/>
        <v>0.60000000000000009</v>
      </c>
      <c r="AI23" s="147">
        <f t="shared" si="7"/>
        <v>0.4</v>
      </c>
      <c r="AJ23" s="147">
        <f t="shared" si="8"/>
        <v>3.8000000000000003</v>
      </c>
      <c r="AK23" s="148">
        <f t="shared" si="9"/>
        <v>7331680.0000000009</v>
      </c>
      <c r="AL23" s="209"/>
    </row>
    <row r="24" spans="3:38" x14ac:dyDescent="0.25">
      <c r="C24" s="132">
        <f t="shared" si="3"/>
        <v>2042</v>
      </c>
      <c r="D24" s="311">
        <f t="shared" si="1"/>
        <v>3405627.7992277988</v>
      </c>
      <c r="E24" s="324">
        <f t="shared" si="0"/>
        <v>4783001.2471991275</v>
      </c>
      <c r="F24" s="152">
        <f t="shared" si="2"/>
        <v>-1377373.4479713286</v>
      </c>
      <c r="G24" s="153">
        <f>F24*(1+0.07)^-(C24-Assumptions!$D$7)</f>
        <v>-332653.71301593533</v>
      </c>
      <c r="H24" s="173"/>
      <c r="I24" s="542"/>
      <c r="J24" s="27">
        <f t="shared" si="10"/>
        <v>2023</v>
      </c>
      <c r="K24" s="147" cm="1">
        <f t="array" ref="K24">IF(AND(J24&gt;=$T$128,'Safety Improvements'!J24&lt;=Assumptions!$D$34),((TREND($K$12:$K$13,$J$12:$J$13,$J24)/$K$12)/5)*K$7,0)</f>
        <v>0.40883504193848913</v>
      </c>
      <c r="L24" s="147" cm="1">
        <f t="array" ref="L24">IF(AND(J24&gt;=$T$128,'Safety Improvements'!J24&lt;=Assumptions!$D$34),((TREND($K$12:$K$13,$J$12:$J$13,$J24)/$K$12)/5)*L$7,0)</f>
        <v>0.20441752096924456</v>
      </c>
      <c r="M24" s="147" cm="1">
        <f t="array" ref="M24">IF(AND(J24&gt;=$T$128,'Safety Improvements'!J24&lt;=Assumptions!$D$34),((TREND($K$12:$K$13,$J$12:$J$13,$J24)/$K$12)/5)*M$7,0)</f>
        <v>0.61325256290773367</v>
      </c>
      <c r="N24" s="147" cm="1">
        <f t="array" ref="N24">IF(AND(J24&gt;=$T$128,'Safety Improvements'!J24&lt;=Assumptions!$D$34),((TREND($K$12:$K$13,$J$12:$J$13,$J24)/$K$12)/5)*N$7,0)</f>
        <v>0.40883504193848913</v>
      </c>
      <c r="O24" s="147" cm="1">
        <f t="array" ref="O24">IF(AND(J24&gt;=$T$128,'Safety Improvements'!J24&lt;=Assumptions!$D$34),((TREND($K$12:$K$13,$J$12:$J$13,$J24)/$K$12)/5)*O$7,0)</f>
        <v>3.4750978564771575</v>
      </c>
      <c r="T24" s="542"/>
      <c r="U24" s="27">
        <f t="shared" si="11"/>
        <v>2023</v>
      </c>
      <c r="V24" s="147" cm="1">
        <f t="array" ref="V24">IF(AND(U24&gt;=$S$119,'Safety Improvements'!U24&lt;=Assumptions!$D$10),((TREND($V$12:$V$13,$U$12:$U$13,$U24)/$V$12)/5)*V$7,0)</f>
        <v>0.2044208494208497</v>
      </c>
      <c r="W24" s="147" cm="1">
        <f t="array" ref="W24">IF(AND(U24&gt;=$S$119,'Safety Improvements'!U24&lt;=Assumptions!$D$10),((TREND($V$12:$V$13,$U$12:$U$13,$U24)/$V$12)/5)*W$7,0)</f>
        <v>0</v>
      </c>
      <c r="X24" s="147" cm="1">
        <f t="array" ref="X24">IF(AND(U24&gt;=$S$119,'Safety Improvements'!U24&lt;=Assumptions!$D$10),((TREND($V$12:$V$13,$U$12:$U$13,$U24)/$V$12)/5)*X$7,0)</f>
        <v>0</v>
      </c>
      <c r="Y24" s="147" cm="1">
        <f t="array" ref="Y24">IF(AND(U24&gt;=$S$119,'Safety Improvements'!U24&lt;=Assumptions!$D$10),((TREND($V$12:$V$13,$U$12:$U$13,$U24)/$V$12)/5)*Y$7,0)</f>
        <v>0</v>
      </c>
      <c r="Z24" s="147" cm="1">
        <f t="array" ref="Z24">IF(AND(U24&gt;=$S$119,'Safety Improvements'!U24&lt;=Assumptions!$D$10),((TREND($V$12:$V$13,$U$12:$U$13,$U24)/$V$12)/5)*Z$7,0)</f>
        <v>0.40884169884169941</v>
      </c>
      <c r="AA24" s="60"/>
      <c r="AB24" s="60"/>
      <c r="AD24" s="545"/>
      <c r="AE24" s="42">
        <f t="shared" si="12"/>
        <v>2023</v>
      </c>
      <c r="AF24" s="147">
        <f t="shared" si="4"/>
        <v>0.61325589135933889</v>
      </c>
      <c r="AG24" s="147">
        <f t="shared" si="5"/>
        <v>0.20441752096924456</v>
      </c>
      <c r="AH24" s="147">
        <f t="shared" si="6"/>
        <v>0.61325256290773367</v>
      </c>
      <c r="AI24" s="147">
        <f t="shared" si="7"/>
        <v>0.40883504193848913</v>
      </c>
      <c r="AJ24" s="147">
        <f t="shared" si="8"/>
        <v>3.8839395553188569</v>
      </c>
      <c r="AK24" s="148">
        <f t="shared" si="9"/>
        <v>7493658.553055509</v>
      </c>
      <c r="AL24" s="209"/>
    </row>
    <row r="25" spans="3:38" x14ac:dyDescent="0.25">
      <c r="C25" s="132">
        <f t="shared" si="3"/>
        <v>2043</v>
      </c>
      <c r="D25" s="311">
        <f t="shared" si="1"/>
        <v>3457829.1891891924</v>
      </c>
      <c r="E25" s="324">
        <f t="shared" si="0"/>
        <v>4856281.8785510762</v>
      </c>
      <c r="F25" s="152">
        <f t="shared" si="2"/>
        <v>-1398452.6893618838</v>
      </c>
      <c r="G25" s="153">
        <f>F25*(1+0.07)^-(C25-Assumptions!$D$7)</f>
        <v>-315649.18286948284</v>
      </c>
      <c r="H25" s="173"/>
      <c r="I25" s="542"/>
      <c r="J25" s="27">
        <f t="shared" si="10"/>
        <v>2024</v>
      </c>
      <c r="K25" s="147" cm="1">
        <f t="array" ref="K25">IF(AND(J25&gt;=$T$128,'Safety Improvements'!J25&lt;=Assumptions!$D$34),((TREND($K$12:$K$13,$J$12:$J$13,$J25)/$K$12)/5)*K$7,0)</f>
        <v>0.41767008387697829</v>
      </c>
      <c r="L25" s="147" cm="1">
        <f t="array" ref="L25">IF(AND(J25&gt;=$T$128,'Safety Improvements'!J25&lt;=Assumptions!$D$34),((TREND($K$12:$K$13,$J$12:$J$13,$J25)/$K$12)/5)*L$7,0)</f>
        <v>0.20883504193848915</v>
      </c>
      <c r="M25" s="147" cm="1">
        <f t="array" ref="M25">IF(AND(J25&gt;=$T$128,'Safety Improvements'!J25&lt;=Assumptions!$D$34),((TREND($K$12:$K$13,$J$12:$J$13,$J25)/$K$12)/5)*M$7,0)</f>
        <v>0.62650512581546747</v>
      </c>
      <c r="N25" s="147" cm="1">
        <f t="array" ref="N25">IF(AND(J25&gt;=$T$128,'Safety Improvements'!J25&lt;=Assumptions!$D$34),((TREND($K$12:$K$13,$J$12:$J$13,$J25)/$K$12)/5)*N$7,0)</f>
        <v>0.41767008387697829</v>
      </c>
      <c r="O25" s="147" cm="1">
        <f t="array" ref="O25">IF(AND(J25&gt;=$T$128,'Safety Improvements'!J25&lt;=Assumptions!$D$34),((TREND($K$12:$K$13,$J$12:$J$13,$J25)/$K$12)/5)*O$7,0)</f>
        <v>3.5501957129543156</v>
      </c>
      <c r="T25" s="542"/>
      <c r="U25" s="27">
        <f t="shared" si="11"/>
        <v>2024</v>
      </c>
      <c r="V25" s="147" cm="1">
        <f t="array" ref="V25">IF(AND(U25&gt;=$S$119,'Safety Improvements'!U25&lt;=Assumptions!$D$10),((TREND($V$12:$V$13,$U$12:$U$13,$U25)/$V$12)/5)*V$7,0)</f>
        <v>0.2088416988416994</v>
      </c>
      <c r="W25" s="147" cm="1">
        <f t="array" ref="W25">IF(AND(U25&gt;=$S$119,'Safety Improvements'!U25&lt;=Assumptions!$D$10),((TREND($V$12:$V$13,$U$12:$U$13,$U25)/$V$12)/5)*W$7,0)</f>
        <v>0</v>
      </c>
      <c r="X25" s="147" cm="1">
        <f t="array" ref="X25">IF(AND(U25&gt;=$S$119,'Safety Improvements'!U25&lt;=Assumptions!$D$10),((TREND($V$12:$V$13,$U$12:$U$13,$U25)/$V$12)/5)*X$7,0)</f>
        <v>0</v>
      </c>
      <c r="Y25" s="147" cm="1">
        <f t="array" ref="Y25">IF(AND(U25&gt;=$S$119,'Safety Improvements'!U25&lt;=Assumptions!$D$10),((TREND($V$12:$V$13,$U$12:$U$13,$U25)/$V$12)/5)*Y$7,0)</f>
        <v>0</v>
      </c>
      <c r="Z25" s="147" cm="1">
        <f t="array" ref="Z25">IF(AND(U25&gt;=$S$119,'Safety Improvements'!U25&lt;=Assumptions!$D$10),((TREND($V$12:$V$13,$U$12:$U$13,$U25)/$V$12)/5)*Z$7,0)</f>
        <v>0.41768339768339879</v>
      </c>
      <c r="AA25" s="60"/>
      <c r="AB25" s="60"/>
      <c r="AD25" s="545"/>
      <c r="AE25" s="42">
        <f t="shared" si="12"/>
        <v>2024</v>
      </c>
      <c r="AF25" s="147">
        <f t="shared" si="4"/>
        <v>0.62651178271867769</v>
      </c>
      <c r="AG25" s="147">
        <f t="shared" si="5"/>
        <v>0.20883504193848915</v>
      </c>
      <c r="AH25" s="147">
        <f t="shared" si="6"/>
        <v>0.62650512581546747</v>
      </c>
      <c r="AI25" s="147">
        <f t="shared" si="7"/>
        <v>0.41767008387697829</v>
      </c>
      <c r="AJ25" s="147">
        <f t="shared" si="8"/>
        <v>3.9678791106377145</v>
      </c>
      <c r="AK25" s="148">
        <f t="shared" si="9"/>
        <v>7655637.106111018</v>
      </c>
      <c r="AL25" s="209"/>
    </row>
    <row r="26" spans="3:38" x14ac:dyDescent="0.25">
      <c r="C26" s="132">
        <f t="shared" si="3"/>
        <v>2044</v>
      </c>
      <c r="D26" s="311">
        <f t="shared" si="1"/>
        <v>3510030.5791505859</v>
      </c>
      <c r="E26" s="324">
        <f t="shared" si="0"/>
        <v>4929562.5099030249</v>
      </c>
      <c r="F26" s="152">
        <f t="shared" si="2"/>
        <v>-1419531.930752439</v>
      </c>
      <c r="G26" s="153">
        <f>F26*(1+0.07)^-(C26-Assumptions!$D$7)</f>
        <v>-299445.83660123846</v>
      </c>
      <c r="H26" s="173"/>
      <c r="I26" s="542"/>
      <c r="J26" s="27">
        <f t="shared" si="10"/>
        <v>2025</v>
      </c>
      <c r="K26" s="147" cm="1">
        <f t="array" ref="K26">IF(AND(J26&gt;=$T$128,'Safety Improvements'!J26&lt;=Assumptions!$D$34),((TREND($K$12:$K$13,$J$12:$J$13,$J26)/$K$12)/5)*K$7,0)</f>
        <v>0.42650512581547007</v>
      </c>
      <c r="L26" s="147" cm="1">
        <f t="array" ref="L26">IF(AND(J26&gt;=$T$128,'Safety Improvements'!J26&lt;=Assumptions!$D$34),((TREND($K$12:$K$13,$J$12:$J$13,$J26)/$K$12)/5)*L$7,0)</f>
        <v>0.21325256290773503</v>
      </c>
      <c r="M26" s="147" cm="1">
        <f t="array" ref="M26">IF(AND(J26&gt;=$T$128,'Safety Improvements'!J26&lt;=Assumptions!$D$34),((TREND($K$12:$K$13,$J$12:$J$13,$J26)/$K$12)/5)*M$7,0)</f>
        <v>0.63975768872320504</v>
      </c>
      <c r="N26" s="147" cm="1">
        <f t="array" ref="N26">IF(AND(J26&gt;=$T$128,'Safety Improvements'!J26&lt;=Assumptions!$D$34),((TREND($K$12:$K$13,$J$12:$J$13,$J26)/$K$12)/5)*N$7,0)</f>
        <v>0.42650512581547007</v>
      </c>
      <c r="O26" s="147" cm="1">
        <f t="array" ref="O26">IF(AND(J26&gt;=$T$128,'Safety Improvements'!J26&lt;=Assumptions!$D$34),((TREND($K$12:$K$13,$J$12:$J$13,$J26)/$K$12)/5)*O$7,0)</f>
        <v>3.6252935694314954</v>
      </c>
      <c r="T26" s="542"/>
      <c r="U26" s="27">
        <f t="shared" si="11"/>
        <v>2025</v>
      </c>
      <c r="V26" s="147" cm="1">
        <f t="array" ref="V26">IF(AND(U26&gt;=$S$119,'Safety Improvements'!U26&lt;=Assumptions!$D$10),((TREND($V$12:$V$13,$U$12:$U$13,$U26)/$V$12)/5)*V$7,0)</f>
        <v>0.21326254826254912</v>
      </c>
      <c r="W26" s="147" cm="1">
        <f t="array" ref="W26">IF(AND(U26&gt;=$S$119,'Safety Improvements'!U26&lt;=Assumptions!$D$10),((TREND($V$12:$V$13,$U$12:$U$13,$U26)/$V$12)/5)*W$7,0)</f>
        <v>0</v>
      </c>
      <c r="X26" s="147" cm="1">
        <f t="array" ref="X26">IF(AND(U26&gt;=$S$119,'Safety Improvements'!U26&lt;=Assumptions!$D$10),((TREND($V$12:$V$13,$U$12:$U$13,$U26)/$V$12)/5)*X$7,0)</f>
        <v>0</v>
      </c>
      <c r="Y26" s="147" cm="1">
        <f t="array" ref="Y26">IF(AND(U26&gt;=$S$119,'Safety Improvements'!U26&lt;=Assumptions!$D$10),((TREND($V$12:$V$13,$U$12:$U$13,$U26)/$V$12)/5)*Y$7,0)</f>
        <v>0</v>
      </c>
      <c r="Z26" s="147" cm="1">
        <f t="array" ref="Z26">IF(AND(U26&gt;=$S$119,'Safety Improvements'!U26&lt;=Assumptions!$D$10),((TREND($V$12:$V$13,$U$12:$U$13,$U26)/$V$12)/5)*Z$7,0)</f>
        <v>0.42652509652509824</v>
      </c>
      <c r="AA26" s="60"/>
      <c r="AB26" s="60"/>
      <c r="AD26" s="545"/>
      <c r="AE26" s="42">
        <f t="shared" si="12"/>
        <v>2025</v>
      </c>
      <c r="AF26" s="147">
        <f t="shared" si="4"/>
        <v>0.63976767407801916</v>
      </c>
      <c r="AG26" s="147">
        <f t="shared" si="5"/>
        <v>0.21325256290773503</v>
      </c>
      <c r="AH26" s="147">
        <f t="shared" si="6"/>
        <v>0.63975768872320504</v>
      </c>
      <c r="AI26" s="147">
        <f t="shared" si="7"/>
        <v>0.42650512581547007</v>
      </c>
      <c r="AJ26" s="147">
        <f t="shared" si="8"/>
        <v>4.0518186659565938</v>
      </c>
      <c r="AK26" s="148">
        <f t="shared" si="9"/>
        <v>7817615.6591665586</v>
      </c>
      <c r="AL26" s="209"/>
    </row>
    <row r="27" spans="3:38" x14ac:dyDescent="0.25">
      <c r="C27" s="132">
        <f t="shared" si="3"/>
        <v>2045</v>
      </c>
      <c r="D27" s="311">
        <f t="shared" si="1"/>
        <v>3562231.969111979</v>
      </c>
      <c r="E27" s="312">
        <f t="shared" si="0"/>
        <v>7886296.1528380131</v>
      </c>
      <c r="F27" s="152">
        <f t="shared" si="2"/>
        <v>-4324064.1837260341</v>
      </c>
      <c r="G27" s="153">
        <f>F27*(1+0.07)^-(C27-Assumptions!$D$7)</f>
        <v>-852474.63826323883</v>
      </c>
      <c r="H27" s="173"/>
      <c r="I27" s="542"/>
      <c r="J27" s="27">
        <f t="shared" si="10"/>
        <v>2026</v>
      </c>
      <c r="K27" s="147" cm="1">
        <f t="array" ref="K27">IF(AND(J27&gt;=$T$128,'Safety Improvements'!J27&lt;=Assumptions!$D$34),((TREND($K$12:$K$13,$J$12:$J$13,$J27)/$K$12)/5)*K$7,0)</f>
        <v>0.43534016775395923</v>
      </c>
      <c r="L27" s="147" cm="1">
        <f t="array" ref="L27">IF(AND(J27&gt;=$T$128,'Safety Improvements'!J27&lt;=Assumptions!$D$34),((TREND($K$12:$K$13,$J$12:$J$13,$J27)/$K$12)/5)*L$7,0)</f>
        <v>0.21767008387697961</v>
      </c>
      <c r="M27" s="147" cm="1">
        <f t="array" ref="M27">IF(AND(J27&gt;=$T$128,'Safety Improvements'!J27&lt;=Assumptions!$D$34),((TREND($K$12:$K$13,$J$12:$J$13,$J27)/$K$12)/5)*M$7,0)</f>
        <v>0.65301025163093884</v>
      </c>
      <c r="N27" s="147" cm="1">
        <f t="array" ref="N27">IF(AND(J27&gt;=$T$128,'Safety Improvements'!J27&lt;=Assumptions!$D$34),((TREND($K$12:$K$13,$J$12:$J$13,$J27)/$K$12)/5)*N$7,0)</f>
        <v>0.43534016775395923</v>
      </c>
      <c r="O27" s="147" cm="1">
        <f t="array" ref="O27">IF(AND(J27&gt;=$T$128,'Safety Improvements'!J27&lt;=Assumptions!$D$34),((TREND($K$12:$K$13,$J$12:$J$13,$J27)/$K$12)/5)*O$7,0)</f>
        <v>3.7003914259086534</v>
      </c>
      <c r="T27" s="542"/>
      <c r="U27" s="27">
        <f t="shared" si="11"/>
        <v>2026</v>
      </c>
      <c r="V27" s="147" cm="1">
        <f t="array" ref="V27">IF(AND(U27&gt;=$S$119,'Safety Improvements'!U27&lt;=Assumptions!$D$10),((TREND($V$12:$V$13,$U$12:$U$13,$U27)/$V$12)/5)*V$7,0)</f>
        <v>0.21768339768339739</v>
      </c>
      <c r="W27" s="147" cm="1">
        <f t="array" ref="W27">IF(AND(U27&gt;=$S$119,'Safety Improvements'!U27&lt;=Assumptions!$D$10),((TREND($V$12:$V$13,$U$12:$U$13,$U27)/$V$12)/5)*W$7,0)</f>
        <v>0</v>
      </c>
      <c r="X27" s="147" cm="1">
        <f t="array" ref="X27">IF(AND(U27&gt;=$S$119,'Safety Improvements'!U27&lt;=Assumptions!$D$10),((TREND($V$12:$V$13,$U$12:$U$13,$U27)/$V$12)/5)*X$7,0)</f>
        <v>0</v>
      </c>
      <c r="Y27" s="147" cm="1">
        <f t="array" ref="Y27">IF(AND(U27&gt;=$S$119,'Safety Improvements'!U27&lt;=Assumptions!$D$10),((TREND($V$12:$V$13,$U$12:$U$13,$U27)/$V$12)/5)*Y$7,0)</f>
        <v>0</v>
      </c>
      <c r="Z27" s="147" cm="1">
        <f t="array" ref="Z27">IF(AND(U27&gt;=$S$119,'Safety Improvements'!U27&lt;=Assumptions!$D$10),((TREND($V$12:$V$13,$U$12:$U$13,$U27)/$V$12)/5)*Z$7,0)</f>
        <v>0.43536679536679479</v>
      </c>
      <c r="AA27" s="60"/>
      <c r="AB27" s="60"/>
      <c r="AD27" s="545"/>
      <c r="AE27" s="42">
        <f t="shared" si="12"/>
        <v>2026</v>
      </c>
      <c r="AF27" s="147">
        <f t="shared" si="4"/>
        <v>0.65302356543735662</v>
      </c>
      <c r="AG27" s="147">
        <f t="shared" si="5"/>
        <v>0.21767008387697961</v>
      </c>
      <c r="AH27" s="147">
        <f t="shared" si="6"/>
        <v>0.65301025163093884</v>
      </c>
      <c r="AI27" s="147">
        <f t="shared" si="7"/>
        <v>0.43534016775395923</v>
      </c>
      <c r="AJ27" s="147">
        <f t="shared" si="8"/>
        <v>4.1357582212754487</v>
      </c>
      <c r="AK27" s="148">
        <f t="shared" si="9"/>
        <v>7979594.2122220509</v>
      </c>
      <c r="AL27" s="209"/>
    </row>
    <row r="28" spans="3:38" x14ac:dyDescent="0.25">
      <c r="C28" s="132">
        <f t="shared" si="3"/>
        <v>2046</v>
      </c>
      <c r="D28" s="151">
        <f t="shared" si="1"/>
        <v>0</v>
      </c>
      <c r="E28" s="151">
        <f t="shared" si="0"/>
        <v>0</v>
      </c>
      <c r="F28" s="152">
        <f t="shared" si="2"/>
        <v>0</v>
      </c>
      <c r="G28" s="153">
        <f>F28*(1+0.07)^-(C28-Assumptions!$D$7)</f>
        <v>0</v>
      </c>
      <c r="H28" s="173"/>
      <c r="I28" s="542"/>
      <c r="J28" s="27">
        <f t="shared" si="10"/>
        <v>2027</v>
      </c>
      <c r="K28" s="147" cm="1">
        <f t="array" ref="K28">IF(AND(J28&gt;=$T$128,'Safety Improvements'!J28&lt;=Assumptions!$D$34),((TREND($K$12:$K$13,$J$12:$J$13,$J28)/$K$12)/5)*K$7,0)</f>
        <v>0.44417520969245106</v>
      </c>
      <c r="L28" s="147" cm="1">
        <f t="array" ref="L28">IF(AND(J28&gt;=$T$128,'Safety Improvements'!J28&lt;=Assumptions!$D$34),((TREND($K$12:$K$13,$J$12:$J$13,$J28)/$K$12)/5)*L$7,0)</f>
        <v>0.22208760484622553</v>
      </c>
      <c r="M28" s="147" cm="1">
        <f t="array" ref="M28">IF(AND(J28&gt;=$T$128,'Safety Improvements'!J28&lt;=Assumptions!$D$34),((TREND($K$12:$K$13,$J$12:$J$13,$J28)/$K$12)/5)*M$7,0)</f>
        <v>0.66626281453867664</v>
      </c>
      <c r="N28" s="147" cm="1">
        <f t="array" ref="N28">IF(AND(J28&gt;=$T$128,'Safety Improvements'!J28&lt;=Assumptions!$D$34),((TREND($K$12:$K$13,$J$12:$J$13,$J28)/$K$12)/5)*N$7,0)</f>
        <v>0.44417520969245106</v>
      </c>
      <c r="O28" s="147" cm="1">
        <f t="array" ref="O28">IF(AND(J28&gt;=$T$128,'Safety Improvements'!J28&lt;=Assumptions!$D$34),((TREND($K$12:$K$13,$J$12:$J$13,$J28)/$K$12)/5)*O$7,0)</f>
        <v>3.7754892823858341</v>
      </c>
      <c r="T28" s="542"/>
      <c r="U28" s="27">
        <f t="shared" si="11"/>
        <v>2027</v>
      </c>
      <c r="V28" s="147" cm="1">
        <f t="array" ref="V28">IF(AND(U28&gt;=$S$119,'Safety Improvements'!U28&lt;=Assumptions!$D$10),((TREND($V$12:$V$13,$U$12:$U$13,$U28)/$V$12)/5)*V$7,0)</f>
        <v>0.22210424710424709</v>
      </c>
      <c r="W28" s="147" cm="1">
        <f t="array" ref="W28">IF(AND(U28&gt;=$S$119,'Safety Improvements'!U28&lt;=Assumptions!$D$10),((TREND($V$12:$V$13,$U$12:$U$13,$U28)/$V$12)/5)*W$7,0)</f>
        <v>0</v>
      </c>
      <c r="X28" s="147" cm="1">
        <f t="array" ref="X28">IF(AND(U28&gt;=$S$119,'Safety Improvements'!U28&lt;=Assumptions!$D$10),((TREND($V$12:$V$13,$U$12:$U$13,$U28)/$V$12)/5)*X$7,0)</f>
        <v>0</v>
      </c>
      <c r="Y28" s="147" cm="1">
        <f t="array" ref="Y28">IF(AND(U28&gt;=$S$119,'Safety Improvements'!U28&lt;=Assumptions!$D$10),((TREND($V$12:$V$13,$U$12:$U$13,$U28)/$V$12)/5)*Y$7,0)</f>
        <v>0</v>
      </c>
      <c r="Z28" s="147" cm="1">
        <f t="array" ref="Z28">IF(AND(U28&gt;=$S$119,'Safety Improvements'!U28&lt;=Assumptions!$D$10),((TREND($V$12:$V$13,$U$12:$U$13,$U28)/$V$12)/5)*Z$7,0)</f>
        <v>0.44420849420849418</v>
      </c>
      <c r="AA28" s="60"/>
      <c r="AB28" s="60"/>
      <c r="AD28" s="545"/>
      <c r="AE28" s="42">
        <f t="shared" si="12"/>
        <v>2027</v>
      </c>
      <c r="AF28" s="147">
        <f t="shared" si="4"/>
        <v>0.66627945679669809</v>
      </c>
      <c r="AG28" s="147">
        <f t="shared" si="5"/>
        <v>0.22208760484622553</v>
      </c>
      <c r="AH28" s="147">
        <f t="shared" si="6"/>
        <v>0.66626281453867664</v>
      </c>
      <c r="AI28" s="147">
        <f t="shared" si="7"/>
        <v>0.44417520969245106</v>
      </c>
      <c r="AJ28" s="147">
        <f t="shared" si="8"/>
        <v>4.2196977765943284</v>
      </c>
      <c r="AK28" s="148">
        <f t="shared" si="9"/>
        <v>8141572.7652775915</v>
      </c>
      <c r="AL28" s="209"/>
    </row>
    <row r="29" spans="3:38" x14ac:dyDescent="0.25">
      <c r="C29" s="132">
        <f t="shared" si="3"/>
        <v>2047</v>
      </c>
      <c r="D29" s="151">
        <f t="shared" si="1"/>
        <v>0</v>
      </c>
      <c r="E29" s="151">
        <f t="shared" si="0"/>
        <v>0</v>
      </c>
      <c r="F29" s="152">
        <f t="shared" si="2"/>
        <v>0</v>
      </c>
      <c r="G29" s="153">
        <f>F29*(1+0.07)^-(C29-Assumptions!$D$7)</f>
        <v>0</v>
      </c>
      <c r="H29" s="173"/>
      <c r="I29" s="542"/>
      <c r="J29" s="27">
        <f t="shared" si="10"/>
        <v>2028</v>
      </c>
      <c r="K29" s="147" cm="1">
        <f t="array" ref="K29">IF(AND(J29&gt;=$T$128,'Safety Improvements'!J29&lt;=Assumptions!$D$34),((TREND($K$12:$K$13,$J$12:$J$13,$J29)/$K$12)/5)*K$7,0)</f>
        <v>0.45301025163094016</v>
      </c>
      <c r="L29" s="147" cm="1">
        <f t="array" ref="L29">IF(AND(J29&gt;=$T$128,'Safety Improvements'!J29&lt;=Assumptions!$D$34),((TREND($K$12:$K$13,$J$12:$J$13,$J29)/$K$12)/5)*L$7,0)</f>
        <v>0.22650512581547008</v>
      </c>
      <c r="M29" s="147" cm="1">
        <f t="array" ref="M29">IF(AND(J29&gt;=$T$128,'Safety Improvements'!J29&lt;=Assumptions!$D$34),((TREND($K$12:$K$13,$J$12:$J$13,$J29)/$K$12)/5)*M$7,0)</f>
        <v>0.67951537744641022</v>
      </c>
      <c r="N29" s="147" cm="1">
        <f t="array" ref="N29">IF(AND(J29&gt;=$T$128,'Safety Improvements'!J29&lt;=Assumptions!$D$34),((TREND($K$12:$K$13,$J$12:$J$13,$J29)/$K$12)/5)*N$7,0)</f>
        <v>0.45301025163094016</v>
      </c>
      <c r="O29" s="147" cm="1">
        <f t="array" ref="O29">IF(AND(J29&gt;=$T$128,'Safety Improvements'!J29&lt;=Assumptions!$D$34),((TREND($K$12:$K$13,$J$12:$J$13,$J29)/$K$12)/5)*O$7,0)</f>
        <v>3.8505871388629913</v>
      </c>
      <c r="T29" s="542"/>
      <c r="U29" s="27">
        <f t="shared" si="11"/>
        <v>2028</v>
      </c>
      <c r="V29" s="147" cm="1">
        <f t="array" ref="V29">IF(AND(U29&gt;=$S$119,'Safety Improvements'!U29&lt;=Assumptions!$D$10),((TREND($V$12:$V$13,$U$12:$U$13,$U29)/$V$12)/5)*V$7,0)</f>
        <v>0.22652509652509681</v>
      </c>
      <c r="W29" s="147" cm="1">
        <f t="array" ref="W29">IF(AND(U29&gt;=$S$119,'Safety Improvements'!U29&lt;=Assumptions!$D$10),((TREND($V$12:$V$13,$U$12:$U$13,$U29)/$V$12)/5)*W$7,0)</f>
        <v>0</v>
      </c>
      <c r="X29" s="147" cm="1">
        <f t="array" ref="X29">IF(AND(U29&gt;=$S$119,'Safety Improvements'!U29&lt;=Assumptions!$D$10),((TREND($V$12:$V$13,$U$12:$U$13,$U29)/$V$12)/5)*X$7,0)</f>
        <v>0</v>
      </c>
      <c r="Y29" s="147" cm="1">
        <f t="array" ref="Y29">IF(AND(U29&gt;=$S$119,'Safety Improvements'!U29&lt;=Assumptions!$D$10),((TREND($V$12:$V$13,$U$12:$U$13,$U29)/$V$12)/5)*Y$7,0)</f>
        <v>0</v>
      </c>
      <c r="Z29" s="147" cm="1">
        <f t="array" ref="Z29">IF(AND(U29&gt;=$S$119,'Safety Improvements'!U29&lt;=Assumptions!$D$10),((TREND($V$12:$V$13,$U$12:$U$13,$U29)/$V$12)/5)*Z$7,0)</f>
        <v>0.45305019305019362</v>
      </c>
      <c r="AA29" s="60"/>
      <c r="AB29" s="60"/>
      <c r="AD29" s="545"/>
      <c r="AE29" s="42">
        <f t="shared" si="12"/>
        <v>2028</v>
      </c>
      <c r="AF29" s="147">
        <f t="shared" si="4"/>
        <v>0.679535348156037</v>
      </c>
      <c r="AG29" s="147">
        <f t="shared" si="5"/>
        <v>0.22650512581547008</v>
      </c>
      <c r="AH29" s="147">
        <f t="shared" si="6"/>
        <v>0.67951537744641022</v>
      </c>
      <c r="AI29" s="147">
        <f t="shared" si="7"/>
        <v>0.45301025163094016</v>
      </c>
      <c r="AJ29" s="147">
        <f t="shared" si="8"/>
        <v>4.3036373319131851</v>
      </c>
      <c r="AK29" s="148">
        <f t="shared" si="9"/>
        <v>8303551.3183331015</v>
      </c>
      <c r="AL29" s="209"/>
    </row>
    <row r="30" spans="3:38" ht="15" customHeight="1" x14ac:dyDescent="0.25">
      <c r="C30" s="132">
        <f t="shared" si="3"/>
        <v>2048</v>
      </c>
      <c r="D30" s="151">
        <f t="shared" si="1"/>
        <v>0</v>
      </c>
      <c r="E30" s="151">
        <f t="shared" si="0"/>
        <v>0</v>
      </c>
      <c r="F30" s="152">
        <f t="shared" si="2"/>
        <v>0</v>
      </c>
      <c r="G30" s="153">
        <f>F30*(1+0.07)^-(C30-Assumptions!$D$7)</f>
        <v>0</v>
      </c>
      <c r="H30" s="173"/>
      <c r="I30" s="542"/>
      <c r="J30" s="27">
        <f t="shared" si="10"/>
        <v>2029</v>
      </c>
      <c r="K30" s="147" cm="1">
        <f t="array" ref="K30">IF(AND(J30&gt;=$T$128,'Safety Improvements'!J30&lt;=Assumptions!$D$34),((TREND($K$12:$K$13,$J$12:$J$13,$J30)/$K$12)/5)*K$7,0)</f>
        <v>0.46184529356942933</v>
      </c>
      <c r="L30" s="147" cm="1">
        <f t="array" ref="L30">IF(AND(J30&gt;=$T$128,'Safety Improvements'!J30&lt;=Assumptions!$D$34),((TREND($K$12:$K$13,$J$12:$J$13,$J30)/$K$12)/5)*L$7,0)</f>
        <v>0.23092264678471466</v>
      </c>
      <c r="M30" s="147" cm="1">
        <f t="array" ref="M30">IF(AND(J30&gt;=$T$128,'Safety Improvements'!J30&lt;=Assumptions!$D$34),((TREND($K$12:$K$13,$J$12:$J$13,$J30)/$K$12)/5)*M$7,0)</f>
        <v>0.69276794035414402</v>
      </c>
      <c r="N30" s="147" cm="1">
        <f t="array" ref="N30">IF(AND(J30&gt;=$T$128,'Safety Improvements'!J30&lt;=Assumptions!$D$34),((TREND($K$12:$K$13,$J$12:$J$13,$J30)/$K$12)/5)*N$7,0)</f>
        <v>0.46184529356942933</v>
      </c>
      <c r="O30" s="147" cm="1">
        <f t="array" ref="O30">IF(AND(J30&gt;=$T$128,'Safety Improvements'!J30&lt;=Assumptions!$D$34),((TREND($K$12:$K$13,$J$12:$J$13,$J30)/$K$12)/5)*O$7,0)</f>
        <v>3.9256849953401494</v>
      </c>
      <c r="T30" s="542"/>
      <c r="U30" s="27">
        <f t="shared" si="11"/>
        <v>2029</v>
      </c>
      <c r="V30" s="147" cm="1">
        <f t="array" ref="V30">IF(AND(U30&gt;=$S$119,'Safety Improvements'!U30&lt;=Assumptions!$D$10),((TREND($V$12:$V$13,$U$12:$U$13,$U30)/$V$12)/5)*V$7,0)</f>
        <v>0.2309459459459465</v>
      </c>
      <c r="W30" s="147" cm="1">
        <f t="array" ref="W30">IF(AND(U30&gt;=$S$119,'Safety Improvements'!U30&lt;=Assumptions!$D$10),((TREND($V$12:$V$13,$U$12:$U$13,$U30)/$V$12)/5)*W$7,0)</f>
        <v>0</v>
      </c>
      <c r="X30" s="147" cm="1">
        <f t="array" ref="X30">IF(AND(U30&gt;=$S$119,'Safety Improvements'!U30&lt;=Assumptions!$D$10),((TREND($V$12:$V$13,$U$12:$U$13,$U30)/$V$12)/5)*X$7,0)</f>
        <v>0</v>
      </c>
      <c r="Y30" s="147" cm="1">
        <f t="array" ref="Y30">IF(AND(U30&gt;=$S$119,'Safety Improvements'!U30&lt;=Assumptions!$D$10),((TREND($V$12:$V$13,$U$12:$U$13,$U30)/$V$12)/5)*Y$7,0)</f>
        <v>0</v>
      </c>
      <c r="Z30" s="147" cm="1">
        <f t="array" ref="Z30">IF(AND(U30&gt;=$S$119,'Safety Improvements'!U30&lt;=Assumptions!$D$10),((TREND($V$12:$V$13,$U$12:$U$13,$U30)/$V$12)/5)*Z$7,0)</f>
        <v>0.461891891891893</v>
      </c>
      <c r="AA30" s="60"/>
      <c r="AB30" s="60"/>
      <c r="AD30" s="545"/>
      <c r="AE30" s="42">
        <f t="shared" si="12"/>
        <v>2029</v>
      </c>
      <c r="AF30" s="147">
        <f t="shared" si="4"/>
        <v>0.6927912395153758</v>
      </c>
      <c r="AG30" s="147">
        <f t="shared" si="5"/>
        <v>0.23092264678471466</v>
      </c>
      <c r="AH30" s="147">
        <f t="shared" si="6"/>
        <v>0.69276794035414402</v>
      </c>
      <c r="AI30" s="147">
        <f t="shared" si="7"/>
        <v>0.46184529356942933</v>
      </c>
      <c r="AJ30" s="147">
        <f t="shared" si="8"/>
        <v>4.3875768872320426</v>
      </c>
      <c r="AK30" s="148">
        <f t="shared" si="9"/>
        <v>8465529.8713886105</v>
      </c>
      <c r="AL30" s="209"/>
    </row>
    <row r="31" spans="3:38" ht="15.75" customHeight="1" x14ac:dyDescent="0.25">
      <c r="C31" s="132">
        <f t="shared" si="3"/>
        <v>2049</v>
      </c>
      <c r="D31" s="151">
        <f t="shared" si="1"/>
        <v>0</v>
      </c>
      <c r="E31" s="151">
        <f t="shared" si="0"/>
        <v>0</v>
      </c>
      <c r="F31" s="152">
        <f t="shared" si="2"/>
        <v>0</v>
      </c>
      <c r="G31" s="153">
        <f>F31*(1+0.07)^-(C31-Assumptions!$D$7)</f>
        <v>0</v>
      </c>
      <c r="H31" s="173"/>
      <c r="I31" s="542"/>
      <c r="J31" s="27">
        <f t="shared" si="10"/>
        <v>2030</v>
      </c>
      <c r="K31" s="147" cm="1">
        <f t="array" ref="K31">IF(AND(J31&gt;=$T$128,'Safety Improvements'!J31&lt;=Assumptions!$D$34),((TREND($K$12:$K$13,$J$12:$J$13,$J31)/$K$12)/5)*K$7,0)</f>
        <v>0.47068033550792121</v>
      </c>
      <c r="L31" s="147" cm="1">
        <f t="array" ref="L31">IF(AND(J31&gt;=$T$128,'Safety Improvements'!J31&lt;=Assumptions!$D$34),((TREND($K$12:$K$13,$J$12:$J$13,$J31)/$K$12)/5)*L$7,0)</f>
        <v>0.23534016775396061</v>
      </c>
      <c r="M31" s="147" cm="1">
        <f t="array" ref="M31">IF(AND(J31&gt;=$T$128,'Safety Improvements'!J31&lt;=Assumptions!$D$34),((TREND($K$12:$K$13,$J$12:$J$13,$J31)/$K$12)/5)*M$7,0)</f>
        <v>0.70602050326188182</v>
      </c>
      <c r="N31" s="147" cm="1">
        <f t="array" ref="N31">IF(AND(J31&gt;=$T$128,'Safety Improvements'!J31&lt;=Assumptions!$D$34),((TREND($K$12:$K$13,$J$12:$J$13,$J31)/$K$12)/5)*N$7,0)</f>
        <v>0.47068033550792121</v>
      </c>
      <c r="O31" s="147" cm="1">
        <f t="array" ref="O31">IF(AND(J31&gt;=$T$128,'Safety Improvements'!J31&lt;=Assumptions!$D$34),((TREND($K$12:$K$13,$J$12:$J$13,$J31)/$K$12)/5)*O$7,0)</f>
        <v>4.0007828518173305</v>
      </c>
      <c r="T31" s="542"/>
      <c r="U31" s="27">
        <f t="shared" si="11"/>
        <v>2030</v>
      </c>
      <c r="V31" s="147" cm="1">
        <f t="array" ref="V31">IF(AND(U31&gt;=$S$119,'Safety Improvements'!U31&lt;=Assumptions!$D$10),((TREND($V$12:$V$13,$U$12:$U$13,$U31)/$V$12)/5)*V$7,0)</f>
        <v>0.23536679536679622</v>
      </c>
      <c r="W31" s="147" cm="1">
        <f t="array" ref="W31">IF(AND(U31&gt;=$S$119,'Safety Improvements'!U31&lt;=Assumptions!$D$10),((TREND($V$12:$V$13,$U$12:$U$13,$U31)/$V$12)/5)*W$7,0)</f>
        <v>0</v>
      </c>
      <c r="X31" s="147" cm="1">
        <f t="array" ref="X31">IF(AND(U31&gt;=$S$119,'Safety Improvements'!U31&lt;=Assumptions!$D$10),((TREND($V$12:$V$13,$U$12:$U$13,$U31)/$V$12)/5)*X$7,0)</f>
        <v>0</v>
      </c>
      <c r="Y31" s="147" cm="1">
        <f t="array" ref="Y31">IF(AND(U31&gt;=$S$119,'Safety Improvements'!U31&lt;=Assumptions!$D$10),((TREND($V$12:$V$13,$U$12:$U$13,$U31)/$V$12)/5)*Y$7,0)</f>
        <v>0</v>
      </c>
      <c r="Z31" s="147" cm="1">
        <f t="array" ref="Z31">IF(AND(U31&gt;=$S$119,'Safety Improvements'!U31&lt;=Assumptions!$D$10),((TREND($V$12:$V$13,$U$12:$U$13,$U31)/$V$12)/5)*Z$7,0)</f>
        <v>0.47073359073359244</v>
      </c>
      <c r="AA31" s="60"/>
      <c r="AB31" s="60"/>
      <c r="AD31" s="545"/>
      <c r="AE31" s="42">
        <f t="shared" si="12"/>
        <v>2030</v>
      </c>
      <c r="AF31" s="147">
        <f t="shared" si="4"/>
        <v>0.70604713087471738</v>
      </c>
      <c r="AG31" s="147">
        <f t="shared" si="5"/>
        <v>0.23534016775396061</v>
      </c>
      <c r="AH31" s="147">
        <f t="shared" si="6"/>
        <v>0.70602050326188182</v>
      </c>
      <c r="AI31" s="147">
        <f t="shared" si="7"/>
        <v>0.47068033550792121</v>
      </c>
      <c r="AJ31" s="147">
        <f t="shared" si="8"/>
        <v>4.4715164425509233</v>
      </c>
      <c r="AK31" s="148">
        <f t="shared" si="9"/>
        <v>8627508.4244441502</v>
      </c>
      <c r="AL31" s="209"/>
    </row>
    <row r="32" spans="3:38" ht="15" customHeight="1" x14ac:dyDescent="0.25">
      <c r="C32" s="132">
        <f t="shared" si="3"/>
        <v>2050</v>
      </c>
      <c r="D32" s="151">
        <f t="shared" si="1"/>
        <v>0</v>
      </c>
      <c r="E32" s="151">
        <f t="shared" si="0"/>
        <v>0</v>
      </c>
      <c r="F32" s="152">
        <f t="shared" si="2"/>
        <v>0</v>
      </c>
      <c r="G32" s="153">
        <f>F32*(1+0.07)^-(C32-Assumptions!$D$7)</f>
        <v>0</v>
      </c>
      <c r="H32" s="173"/>
      <c r="I32" s="542"/>
      <c r="J32" s="27">
        <f t="shared" si="10"/>
        <v>2031</v>
      </c>
      <c r="K32" s="147" cm="1">
        <f t="array" ref="K32">IF(AND(J32&gt;=$T$128,'Safety Improvements'!J32&lt;=Assumptions!$D$34),((TREND($K$12:$K$13,$J$12:$J$13,$J32)/$K$12)/5)*K$7,0)</f>
        <v>0.47951537744641026</v>
      </c>
      <c r="L32" s="147" cm="1">
        <f t="array" ref="L32">IF(AND(J32&gt;=$T$128,'Safety Improvements'!J32&lt;=Assumptions!$D$34),((TREND($K$12:$K$13,$J$12:$J$13,$J32)/$K$12)/5)*L$7,0)</f>
        <v>0.23975768872320513</v>
      </c>
      <c r="M32" s="147" cm="1">
        <f t="array" ref="M32">IF(AND(J32&gt;=$T$128,'Safety Improvements'!J32&lt;=Assumptions!$D$34),((TREND($K$12:$K$13,$J$12:$J$13,$J32)/$K$12)/5)*M$7,0)</f>
        <v>0.71927306616961539</v>
      </c>
      <c r="N32" s="147" cm="1">
        <f t="array" ref="N32">IF(AND(J32&gt;=$T$128,'Safety Improvements'!J32&lt;=Assumptions!$D$34),((TREND($K$12:$K$13,$J$12:$J$13,$J32)/$K$12)/5)*N$7,0)</f>
        <v>0.47951537744641026</v>
      </c>
      <c r="O32" s="147" cm="1">
        <f t="array" ref="O32">IF(AND(J32&gt;=$T$128,'Safety Improvements'!J32&lt;=Assumptions!$D$34),((TREND($K$12:$K$13,$J$12:$J$13,$J32)/$K$12)/5)*O$7,0)</f>
        <v>4.0758807082944877</v>
      </c>
      <c r="T32" s="542"/>
      <c r="U32" s="27">
        <f t="shared" si="11"/>
        <v>2031</v>
      </c>
      <c r="V32" s="147" cm="1">
        <f t="array" ref="V32">IF(AND(U32&gt;=$S$119,'Safety Improvements'!U32&lt;=Assumptions!$D$10),((TREND($V$12:$V$13,$U$12:$U$13,$U32)/$V$12)/5)*V$7,0)</f>
        <v>0.2397876447876445</v>
      </c>
      <c r="W32" s="147" cm="1">
        <f t="array" ref="W32">IF(AND(U32&gt;=$S$119,'Safety Improvements'!U32&lt;=Assumptions!$D$10),((TREND($V$12:$V$13,$U$12:$U$13,$U32)/$V$12)/5)*W$7,0)</f>
        <v>0</v>
      </c>
      <c r="X32" s="147" cm="1">
        <f t="array" ref="X32">IF(AND(U32&gt;=$S$119,'Safety Improvements'!U32&lt;=Assumptions!$D$10),((TREND($V$12:$V$13,$U$12:$U$13,$U32)/$V$12)/5)*X$7,0)</f>
        <v>0</v>
      </c>
      <c r="Y32" s="147" cm="1">
        <f t="array" ref="Y32">IF(AND(U32&gt;=$S$119,'Safety Improvements'!U32&lt;=Assumptions!$D$10),((TREND($V$12:$V$13,$U$12:$U$13,$U32)/$V$12)/5)*Y$7,0)</f>
        <v>0</v>
      </c>
      <c r="Z32" s="147" cm="1">
        <f t="array" ref="Z32">IF(AND(U32&gt;=$S$119,'Safety Improvements'!U32&lt;=Assumptions!$D$10),((TREND($V$12:$V$13,$U$12:$U$13,$U32)/$V$12)/5)*Z$7,0)</f>
        <v>0.479575289575289</v>
      </c>
      <c r="AA32" s="60"/>
      <c r="AB32" s="60"/>
      <c r="AD32" s="545"/>
      <c r="AE32" s="42">
        <f t="shared" si="12"/>
        <v>2031</v>
      </c>
      <c r="AF32" s="147">
        <f t="shared" si="4"/>
        <v>0.71930302223405473</v>
      </c>
      <c r="AG32" s="147">
        <f t="shared" si="5"/>
        <v>0.23975768872320513</v>
      </c>
      <c r="AH32" s="147">
        <f t="shared" si="6"/>
        <v>0.71927306616961539</v>
      </c>
      <c r="AI32" s="147">
        <f t="shared" si="7"/>
        <v>0.47951537744641026</v>
      </c>
      <c r="AJ32" s="147">
        <f t="shared" si="8"/>
        <v>4.5554559978697764</v>
      </c>
      <c r="AK32" s="148">
        <f t="shared" si="9"/>
        <v>8789486.9774996415</v>
      </c>
      <c r="AL32" s="209"/>
    </row>
    <row r="33" spans="2:38" ht="15" customHeight="1" x14ac:dyDescent="0.25">
      <c r="B33" s="2"/>
      <c r="C33" s="132">
        <f t="shared" si="3"/>
        <v>2051</v>
      </c>
      <c r="D33" s="151">
        <f t="shared" si="1"/>
        <v>0</v>
      </c>
      <c r="E33" s="151">
        <f t="shared" si="0"/>
        <v>0</v>
      </c>
      <c r="F33" s="152">
        <f t="shared" si="2"/>
        <v>0</v>
      </c>
      <c r="G33" s="153">
        <f>F33*(1+0.07)^-(C33-Assumptions!$D$7)</f>
        <v>0</v>
      </c>
      <c r="H33" s="173"/>
      <c r="I33" s="542"/>
      <c r="J33" s="27">
        <f t="shared" si="10"/>
        <v>2032</v>
      </c>
      <c r="K33" s="147" cm="1">
        <f t="array" ref="K33">IF(AND(J33&gt;=$T$128,'Safety Improvements'!J33&lt;=Assumptions!$D$34),((TREND($K$12:$K$13,$J$12:$J$13,$J33)/$K$12)/5)*K$7,0)</f>
        <v>0.48835041938490215</v>
      </c>
      <c r="L33" s="147" cm="1">
        <f t="array" ref="L33">IF(AND(J33&gt;=$T$128,'Safety Improvements'!J33&lt;=Assumptions!$D$34),((TREND($K$12:$K$13,$J$12:$J$13,$J33)/$K$12)/5)*L$7,0)</f>
        <v>0.24417520969245107</v>
      </c>
      <c r="M33" s="147" cm="1">
        <f t="array" ref="M33">IF(AND(J33&gt;=$T$128,'Safety Improvements'!J33&lt;=Assumptions!$D$34),((TREND($K$12:$K$13,$J$12:$J$13,$J33)/$K$12)/5)*M$7,0)</f>
        <v>0.73252562907735319</v>
      </c>
      <c r="N33" s="147" cm="1">
        <f t="array" ref="N33">IF(AND(J33&gt;=$T$128,'Safety Improvements'!J33&lt;=Assumptions!$D$34),((TREND($K$12:$K$13,$J$12:$J$13,$J33)/$K$12)/5)*N$7,0)</f>
        <v>0.48835041938490215</v>
      </c>
      <c r="O33" s="147" cm="1">
        <f t="array" ref="O33">IF(AND(J33&gt;=$T$128,'Safety Improvements'!J33&lt;=Assumptions!$D$34),((TREND($K$12:$K$13,$J$12:$J$13,$J33)/$K$12)/5)*O$7,0)</f>
        <v>4.1509785647716679</v>
      </c>
      <c r="T33" s="542"/>
      <c r="U33" s="27">
        <f t="shared" si="11"/>
        <v>2032</v>
      </c>
      <c r="V33" s="147" cm="1">
        <f t="array" ref="V33">IF(AND(U33&gt;=$S$119,'Safety Improvements'!U33&lt;=Assumptions!$D$10),((TREND($V$12:$V$13,$U$12:$U$13,$U33)/$V$12)/5)*V$7,0)</f>
        <v>0.24420849420849419</v>
      </c>
      <c r="W33" s="147" cm="1">
        <f t="array" ref="W33">IF(AND(U33&gt;=$S$119,'Safety Improvements'!U33&lt;=Assumptions!$D$10),((TREND($V$12:$V$13,$U$12:$U$13,$U33)/$V$12)/5)*W$7,0)</f>
        <v>0</v>
      </c>
      <c r="X33" s="147" cm="1">
        <f t="array" ref="X33">IF(AND(U33&gt;=$S$119,'Safety Improvements'!U33&lt;=Assumptions!$D$10),((TREND($V$12:$V$13,$U$12:$U$13,$U33)/$V$12)/5)*X$7,0)</f>
        <v>0</v>
      </c>
      <c r="Y33" s="147" cm="1">
        <f t="array" ref="Y33">IF(AND(U33&gt;=$S$119,'Safety Improvements'!U33&lt;=Assumptions!$D$10),((TREND($V$12:$V$13,$U$12:$U$13,$U33)/$V$12)/5)*Y$7,0)</f>
        <v>0</v>
      </c>
      <c r="Z33" s="147" cm="1">
        <f t="array" ref="Z33">IF(AND(U33&gt;=$S$119,'Safety Improvements'!U33&lt;=Assumptions!$D$10),((TREND($V$12:$V$13,$U$12:$U$13,$U33)/$V$12)/5)*Z$7,0)</f>
        <v>0.48841698841698838</v>
      </c>
      <c r="AA33" s="60"/>
      <c r="AB33" s="60"/>
      <c r="AD33" s="545"/>
      <c r="AE33" s="42">
        <f t="shared" si="12"/>
        <v>2032</v>
      </c>
      <c r="AF33" s="147">
        <f t="shared" si="4"/>
        <v>0.73255891359339631</v>
      </c>
      <c r="AG33" s="147">
        <f t="shared" si="5"/>
        <v>0.24417520969245107</v>
      </c>
      <c r="AH33" s="147">
        <f t="shared" si="6"/>
        <v>0.73252562907735319</v>
      </c>
      <c r="AI33" s="147">
        <f t="shared" si="7"/>
        <v>0.48835041938490215</v>
      </c>
      <c r="AJ33" s="147">
        <f t="shared" si="8"/>
        <v>4.6393955531886562</v>
      </c>
      <c r="AK33" s="148">
        <f t="shared" si="9"/>
        <v>8951465.5305551849</v>
      </c>
      <c r="AL33" s="209"/>
    </row>
    <row r="34" spans="2:38" ht="15" customHeight="1" x14ac:dyDescent="0.25">
      <c r="C34" s="132">
        <f t="shared" si="3"/>
        <v>2052</v>
      </c>
      <c r="D34" s="151">
        <f t="shared" si="1"/>
        <v>0</v>
      </c>
      <c r="E34" s="151">
        <f t="shared" si="0"/>
        <v>0</v>
      </c>
      <c r="F34" s="152">
        <f t="shared" si="2"/>
        <v>0</v>
      </c>
      <c r="G34" s="153">
        <f>F34*(1+0.07)^-(C34-Assumptions!$D$7)</f>
        <v>0</v>
      </c>
      <c r="H34" s="173"/>
      <c r="I34" s="542"/>
      <c r="J34" s="27">
        <f t="shared" si="10"/>
        <v>2033</v>
      </c>
      <c r="K34" s="147" cm="1">
        <f t="array" ref="K34">IF(AND(J34&gt;=$T$128,'Safety Improvements'!J34&lt;=Assumptions!$D$34),((TREND($K$12:$K$13,$J$12:$J$13,$J34)/$K$12)/5)*K$7,0)</f>
        <v>0.49718546132339131</v>
      </c>
      <c r="L34" s="147" cm="1">
        <f t="array" ref="L34">IF(AND(J34&gt;=$T$128,'Safety Improvements'!J34&lt;=Assumptions!$D$34),((TREND($K$12:$K$13,$J$12:$J$13,$J34)/$K$12)/5)*L$7,0)</f>
        <v>0.24859273066169565</v>
      </c>
      <c r="M34" s="147" cm="1">
        <f t="array" ref="M34">IF(AND(J34&gt;=$T$128,'Safety Improvements'!J34&lt;=Assumptions!$D$34),((TREND($K$12:$K$13,$J$12:$J$13,$J34)/$K$12)/5)*M$7,0)</f>
        <v>0.74577819198508699</v>
      </c>
      <c r="N34" s="147" cm="1">
        <f t="array" ref="N34">IF(AND(J34&gt;=$T$128,'Safety Improvements'!J34&lt;=Assumptions!$D$34),((TREND($K$12:$K$13,$J$12:$J$13,$J34)/$K$12)/5)*N$7,0)</f>
        <v>0.49718546132339131</v>
      </c>
      <c r="O34" s="147" cm="1">
        <f t="array" ref="O34">IF(AND(J34&gt;=$T$128,'Safety Improvements'!J34&lt;=Assumptions!$D$34),((TREND($K$12:$K$13,$J$12:$J$13,$J34)/$K$12)/5)*O$7,0)</f>
        <v>4.226076421248826</v>
      </c>
      <c r="T34" s="542"/>
      <c r="U34" s="27">
        <f t="shared" si="11"/>
        <v>2033</v>
      </c>
      <c r="V34" s="147" cm="1">
        <f t="array" ref="V34">IF(AND(U34&gt;=$S$119,'Safety Improvements'!U34&lt;=Assumptions!$D$10),((TREND($V$12:$V$13,$U$12:$U$13,$U34)/$V$12)/5)*V$7,0)</f>
        <v>0.24862934362934391</v>
      </c>
      <c r="W34" s="147" cm="1">
        <f t="array" ref="W34">IF(AND(U34&gt;=$S$119,'Safety Improvements'!U34&lt;=Assumptions!$D$10),((TREND($V$12:$V$13,$U$12:$U$13,$U34)/$V$12)/5)*W$7,0)</f>
        <v>0</v>
      </c>
      <c r="X34" s="147" cm="1">
        <f t="array" ref="X34">IF(AND(U34&gt;=$S$119,'Safety Improvements'!U34&lt;=Assumptions!$D$10),((TREND($V$12:$V$13,$U$12:$U$13,$U34)/$V$12)/5)*X$7,0)</f>
        <v>0</v>
      </c>
      <c r="Y34" s="147" cm="1">
        <f t="array" ref="Y34">IF(AND(U34&gt;=$S$119,'Safety Improvements'!U34&lt;=Assumptions!$D$10),((TREND($V$12:$V$13,$U$12:$U$13,$U34)/$V$12)/5)*Y$7,0)</f>
        <v>0</v>
      </c>
      <c r="Z34" s="147" cm="1">
        <f t="array" ref="Z34">IF(AND(U34&gt;=$S$119,'Safety Improvements'!U34&lt;=Assumptions!$D$10),((TREND($V$12:$V$13,$U$12:$U$13,$U34)/$V$12)/5)*Z$7,0)</f>
        <v>0.49725868725868783</v>
      </c>
      <c r="AA34" s="60"/>
      <c r="AB34" s="60"/>
      <c r="AD34" s="545"/>
      <c r="AE34" s="42">
        <f t="shared" si="12"/>
        <v>2033</v>
      </c>
      <c r="AF34" s="147">
        <f t="shared" si="4"/>
        <v>0.74581480495273522</v>
      </c>
      <c r="AG34" s="147">
        <f t="shared" si="5"/>
        <v>0.24859273066169565</v>
      </c>
      <c r="AH34" s="147">
        <f t="shared" si="6"/>
        <v>0.74577819198508699</v>
      </c>
      <c r="AI34" s="147">
        <f t="shared" si="7"/>
        <v>0.49718546132339131</v>
      </c>
      <c r="AJ34" s="147">
        <f t="shared" si="8"/>
        <v>4.7233351085075137</v>
      </c>
      <c r="AK34" s="148">
        <f t="shared" si="9"/>
        <v>9113444.083610693</v>
      </c>
      <c r="AL34" s="209"/>
    </row>
    <row r="35" spans="2:38" ht="15" customHeight="1" x14ac:dyDescent="0.25">
      <c r="C35" s="132">
        <f t="shared" si="3"/>
        <v>2053</v>
      </c>
      <c r="D35" s="151">
        <f t="shared" si="1"/>
        <v>0</v>
      </c>
      <c r="E35" s="151">
        <f t="shared" si="0"/>
        <v>0</v>
      </c>
      <c r="F35" s="152">
        <f t="shared" si="2"/>
        <v>0</v>
      </c>
      <c r="G35" s="153">
        <f>F35*(1+0.07)^-(C35-Assumptions!$D$7)</f>
        <v>0</v>
      </c>
      <c r="H35" s="173"/>
      <c r="I35" s="542"/>
      <c r="J35" s="27">
        <f t="shared" si="10"/>
        <v>2034</v>
      </c>
      <c r="K35" s="147" cm="1">
        <f t="array" ref="K35">IF(AND(J35&gt;=$T$128,'Safety Improvements'!J35&lt;=Assumptions!$D$34),((TREND($K$12:$K$13,$J$12:$J$13,$J35)/$K$12)/5)*K$7,0)</f>
        <v>0.50602050326188042</v>
      </c>
      <c r="L35" s="147" cm="1">
        <f t="array" ref="L35">IF(AND(J35&gt;=$T$128,'Safety Improvements'!J35&lt;=Assumptions!$D$34),((TREND($K$12:$K$13,$J$12:$J$13,$J35)/$K$12)/5)*L$7,0)</f>
        <v>0.25301025163094021</v>
      </c>
      <c r="M35" s="147" cm="1">
        <f t="array" ref="M35">IF(AND(J35&gt;=$T$128,'Safety Improvements'!J35&lt;=Assumptions!$D$34),((TREND($K$12:$K$13,$J$12:$J$13,$J35)/$K$12)/5)*M$7,0)</f>
        <v>0.75903075489282057</v>
      </c>
      <c r="N35" s="147" cm="1">
        <f t="array" ref="N35">IF(AND(J35&gt;=$T$128,'Safety Improvements'!J35&lt;=Assumptions!$D$34),((TREND($K$12:$K$13,$J$12:$J$13,$J35)/$K$12)/5)*N$7,0)</f>
        <v>0.50602050326188042</v>
      </c>
      <c r="O35" s="147" cm="1">
        <f t="array" ref="O35">IF(AND(J35&gt;=$T$128,'Safety Improvements'!J35&lt;=Assumptions!$D$34),((TREND($K$12:$K$13,$J$12:$J$13,$J35)/$K$12)/5)*O$7,0)</f>
        <v>4.3011742777259832</v>
      </c>
      <c r="T35" s="542"/>
      <c r="U35" s="27">
        <f t="shared" si="11"/>
        <v>2034</v>
      </c>
      <c r="V35" s="147" cm="1">
        <f t="array" ref="V35">IF(AND(U35&gt;=$S$119,'Safety Improvements'!U35&lt;=Assumptions!$D$10),((TREND($V$12:$V$13,$U$12:$U$13,$U35)/$V$12)/5)*V$7,0)</f>
        <v>0.25305019305019361</v>
      </c>
      <c r="W35" s="147" cm="1">
        <f t="array" ref="W35">IF(AND(U35&gt;=$S$119,'Safety Improvements'!U35&lt;=Assumptions!$D$10),((TREND($V$12:$V$13,$U$12:$U$13,$U35)/$V$12)/5)*W$7,0)</f>
        <v>0</v>
      </c>
      <c r="X35" s="147" cm="1">
        <f t="array" ref="X35">IF(AND(U35&gt;=$S$119,'Safety Improvements'!U35&lt;=Assumptions!$D$10),((TREND($V$12:$V$13,$U$12:$U$13,$U35)/$V$12)/5)*X$7,0)</f>
        <v>0</v>
      </c>
      <c r="Y35" s="147" cm="1">
        <f t="array" ref="Y35">IF(AND(U35&gt;=$S$119,'Safety Improvements'!U35&lt;=Assumptions!$D$10),((TREND($V$12:$V$13,$U$12:$U$13,$U35)/$V$12)/5)*Y$7,0)</f>
        <v>0</v>
      </c>
      <c r="Z35" s="147" cm="1">
        <f t="array" ref="Z35">IF(AND(U35&gt;=$S$119,'Safety Improvements'!U35&lt;=Assumptions!$D$10),((TREND($V$12:$V$13,$U$12:$U$13,$U35)/$V$12)/5)*Z$7,0)</f>
        <v>0.50610038610038721</v>
      </c>
      <c r="AA35" s="60"/>
      <c r="AB35" s="60"/>
      <c r="AD35" s="545"/>
      <c r="AE35" s="42">
        <f t="shared" si="12"/>
        <v>2034</v>
      </c>
      <c r="AF35" s="147">
        <f t="shared" si="4"/>
        <v>0.75907069631207402</v>
      </c>
      <c r="AG35" s="147">
        <f t="shared" si="5"/>
        <v>0.25301025163094021</v>
      </c>
      <c r="AH35" s="147">
        <f t="shared" si="6"/>
        <v>0.75903075489282057</v>
      </c>
      <c r="AI35" s="147">
        <f t="shared" si="7"/>
        <v>0.50602050326188042</v>
      </c>
      <c r="AJ35" s="147">
        <f t="shared" si="8"/>
        <v>4.8072746638263704</v>
      </c>
      <c r="AK35" s="148">
        <f t="shared" si="9"/>
        <v>9275422.6366662029</v>
      </c>
      <c r="AL35" s="209"/>
    </row>
    <row r="36" spans="2:38" ht="15" customHeight="1" x14ac:dyDescent="0.25">
      <c r="C36" s="132">
        <f t="shared" si="3"/>
        <v>2054</v>
      </c>
      <c r="D36" s="151">
        <f t="shared" si="1"/>
        <v>0</v>
      </c>
      <c r="E36" s="151">
        <f t="shared" si="0"/>
        <v>0</v>
      </c>
      <c r="F36" s="152">
        <f t="shared" si="2"/>
        <v>0</v>
      </c>
      <c r="G36" s="153">
        <f>F36*(1+0.07)^-(C36-Assumptions!$D$7)</f>
        <v>0</v>
      </c>
      <c r="H36" s="173"/>
      <c r="I36" s="542"/>
      <c r="J36" s="27">
        <f t="shared" si="10"/>
        <v>2035</v>
      </c>
      <c r="K36" s="147" cm="1">
        <f t="array" ref="K36">IF(AND(J36&gt;=$T$128,'Safety Improvements'!J36&lt;=Assumptions!$D$34),((TREND($K$12:$K$13,$J$12:$J$13,$J36)/$K$12)/5)*K$7,0)</f>
        <v>0.51485554520037224</v>
      </c>
      <c r="L36" s="147" cm="1">
        <f t="array" ref="L36">IF(AND(J36&gt;=$T$128,'Safety Improvements'!J36&lt;=Assumptions!$D$34),((TREND($K$12:$K$13,$J$12:$J$13,$J36)/$K$12)/5)*L$7,0)</f>
        <v>0.25742777260018612</v>
      </c>
      <c r="M36" s="147" cm="1">
        <f t="array" ref="M36">IF(AND(J36&gt;=$T$128,'Safety Improvements'!J36&lt;=Assumptions!$D$34),((TREND($K$12:$K$13,$J$12:$J$13,$J36)/$K$12)/5)*M$7,0)</f>
        <v>0.77228331780055837</v>
      </c>
      <c r="N36" s="147" cm="1">
        <f t="array" ref="N36">IF(AND(J36&gt;=$T$128,'Safety Improvements'!J36&lt;=Assumptions!$D$34),((TREND($K$12:$K$13,$J$12:$J$13,$J36)/$K$12)/5)*N$7,0)</f>
        <v>0.51485554520037224</v>
      </c>
      <c r="O36" s="147" cm="1">
        <f t="array" ref="O36">IF(AND(J36&gt;=$T$128,'Safety Improvements'!J36&lt;=Assumptions!$D$34),((TREND($K$12:$K$13,$J$12:$J$13,$J36)/$K$12)/5)*O$7,0)</f>
        <v>4.3762721342031643</v>
      </c>
      <c r="T36" s="542"/>
      <c r="U36" s="27">
        <f t="shared" si="11"/>
        <v>2035</v>
      </c>
      <c r="V36" s="147" cm="1">
        <f t="array" ref="V36">IF(AND(U36&gt;=$S$119,'Safety Improvements'!U36&lt;=Assumptions!$D$10),((TREND($V$12:$V$13,$U$12:$U$13,$U36)/$V$12)/5)*V$7,0)</f>
        <v>0.2574710424710433</v>
      </c>
      <c r="W36" s="147" cm="1">
        <f t="array" ref="W36">IF(AND(U36&gt;=$S$119,'Safety Improvements'!U36&lt;=Assumptions!$D$10),((TREND($V$12:$V$13,$U$12:$U$13,$U36)/$V$12)/5)*W$7,0)</f>
        <v>0</v>
      </c>
      <c r="X36" s="147" cm="1">
        <f t="array" ref="X36">IF(AND(U36&gt;=$S$119,'Safety Improvements'!U36&lt;=Assumptions!$D$10),((TREND($V$12:$V$13,$U$12:$U$13,$U36)/$V$12)/5)*X$7,0)</f>
        <v>0</v>
      </c>
      <c r="Y36" s="147" cm="1">
        <f t="array" ref="Y36">IF(AND(U36&gt;=$S$119,'Safety Improvements'!U36&lt;=Assumptions!$D$10),((TREND($V$12:$V$13,$U$12:$U$13,$U36)/$V$12)/5)*Y$7,0)</f>
        <v>0</v>
      </c>
      <c r="Z36" s="147" cm="1">
        <f t="array" ref="Z36">IF(AND(U36&gt;=$S$119,'Safety Improvements'!U36&lt;=Assumptions!$D$10),((TREND($V$12:$V$13,$U$12:$U$13,$U36)/$V$12)/5)*Z$7,0)</f>
        <v>0.5149420849420866</v>
      </c>
      <c r="AA36" s="60"/>
      <c r="AB36" s="60"/>
      <c r="AD36" s="545"/>
      <c r="AE36" s="42">
        <f t="shared" si="12"/>
        <v>2035</v>
      </c>
      <c r="AF36" s="147">
        <f t="shared" si="4"/>
        <v>0.7723265876714156</v>
      </c>
      <c r="AG36" s="147">
        <f t="shared" si="5"/>
        <v>0.25742777260018612</v>
      </c>
      <c r="AH36" s="147">
        <f t="shared" si="6"/>
        <v>0.77228331780055837</v>
      </c>
      <c r="AI36" s="147">
        <f t="shared" si="7"/>
        <v>0.51485554520037224</v>
      </c>
      <c r="AJ36" s="147">
        <f t="shared" si="8"/>
        <v>4.891214219145251</v>
      </c>
      <c r="AK36" s="148">
        <f t="shared" si="9"/>
        <v>9437401.1897217482</v>
      </c>
      <c r="AL36" s="209"/>
    </row>
    <row r="37" spans="2:38" ht="15" customHeight="1" thickBot="1" x14ac:dyDescent="0.3">
      <c r="B37" s="2"/>
      <c r="C37" s="133">
        <f t="shared" si="3"/>
        <v>2055</v>
      </c>
      <c r="D37" s="154">
        <f t="shared" si="1"/>
        <v>0</v>
      </c>
      <c r="E37" s="154">
        <f t="shared" si="0"/>
        <v>0</v>
      </c>
      <c r="F37" s="155">
        <f t="shared" si="2"/>
        <v>0</v>
      </c>
      <c r="G37" s="156">
        <f>F37*(1+0.07)^-(C37-Assumptions!$D$7)</f>
        <v>0</v>
      </c>
      <c r="H37" s="173"/>
      <c r="I37" s="542"/>
      <c r="J37" s="27">
        <f t="shared" si="10"/>
        <v>2036</v>
      </c>
      <c r="K37" s="147" cm="1">
        <f t="array" ref="K37">IF(AND(J37&gt;=$T$128,'Safety Improvements'!J37&lt;=Assumptions!$D$34),((TREND($K$12:$K$13,$J$12:$J$13,$J37)/$K$12)/5)*K$7,0)</f>
        <v>0.52369058713886141</v>
      </c>
      <c r="L37" s="147" cm="1">
        <f t="array" ref="L37">IF(AND(J37&gt;=$T$128,'Safety Improvements'!J37&lt;=Assumptions!$D$34),((TREND($K$12:$K$13,$J$12:$J$13,$J37)/$K$12)/5)*L$7,0)</f>
        <v>0.2618452935694307</v>
      </c>
      <c r="M37" s="147" cm="1">
        <f t="array" ref="M37">IF(AND(J37&gt;=$T$128,'Safety Improvements'!J37&lt;=Assumptions!$D$34),((TREND($K$12:$K$13,$J$12:$J$13,$J37)/$K$12)/5)*M$7,0)</f>
        <v>0.78553588070829217</v>
      </c>
      <c r="N37" s="147" cm="1">
        <f t="array" ref="N37">IF(AND(J37&gt;=$T$128,'Safety Improvements'!J37&lt;=Assumptions!$D$34),((TREND($K$12:$K$13,$J$12:$J$13,$J37)/$K$12)/5)*N$7,0)</f>
        <v>0.52369058713886141</v>
      </c>
      <c r="O37" s="147" cm="1">
        <f t="array" ref="O37">IF(AND(J37&gt;=$T$128,'Safety Improvements'!J37&lt;=Assumptions!$D$34),((TREND($K$12:$K$13,$J$12:$J$13,$J37)/$K$12)/5)*O$7,0)</f>
        <v>4.4513699906803224</v>
      </c>
      <c r="T37" s="542"/>
      <c r="U37" s="27">
        <f t="shared" si="11"/>
        <v>2036</v>
      </c>
      <c r="V37" s="147" cm="1">
        <f t="array" ref="V37">IF(AND(U37&gt;=$S$119,'Safety Improvements'!U37&lt;=Assumptions!$D$10),((TREND($V$12:$V$13,$U$12:$U$13,$U37)/$V$12)/5)*V$7,0)</f>
        <v>0.2618918918918916</v>
      </c>
      <c r="W37" s="147" cm="1">
        <f t="array" ref="W37">IF(AND(U37&gt;=$S$119,'Safety Improvements'!U37&lt;=Assumptions!$D$10),((TREND($V$12:$V$13,$U$12:$U$13,$U37)/$V$12)/5)*W$7,0)</f>
        <v>0</v>
      </c>
      <c r="X37" s="147" cm="1">
        <f t="array" ref="X37">IF(AND(U37&gt;=$S$119,'Safety Improvements'!U37&lt;=Assumptions!$D$10),((TREND($V$12:$V$13,$U$12:$U$13,$U37)/$V$12)/5)*X$7,0)</f>
        <v>0</v>
      </c>
      <c r="Y37" s="147" cm="1">
        <f t="array" ref="Y37">IF(AND(U37&gt;=$S$119,'Safety Improvements'!U37&lt;=Assumptions!$D$10),((TREND($V$12:$V$13,$U$12:$U$13,$U37)/$V$12)/5)*Y$7,0)</f>
        <v>0</v>
      </c>
      <c r="Z37" s="147" cm="1">
        <f t="array" ref="Z37">IF(AND(U37&gt;=$S$119,'Safety Improvements'!U37&lt;=Assumptions!$D$10),((TREND($V$12:$V$13,$U$12:$U$13,$U37)/$V$12)/5)*Z$7,0)</f>
        <v>0.52378378378378321</v>
      </c>
      <c r="AA37" s="60"/>
      <c r="AB37" s="60"/>
      <c r="AD37" s="545"/>
      <c r="AE37" s="42">
        <f t="shared" si="12"/>
        <v>2036</v>
      </c>
      <c r="AF37" s="147">
        <f t="shared" si="4"/>
        <v>0.78558247903075307</v>
      </c>
      <c r="AG37" s="147">
        <f t="shared" si="5"/>
        <v>0.2618452935694307</v>
      </c>
      <c r="AH37" s="147">
        <f t="shared" si="6"/>
        <v>0.78553588070829217</v>
      </c>
      <c r="AI37" s="147">
        <f t="shared" si="7"/>
        <v>0.52369058713886141</v>
      </c>
      <c r="AJ37" s="147">
        <f t="shared" si="8"/>
        <v>4.9751537744641059</v>
      </c>
      <c r="AK37" s="148">
        <f t="shared" si="9"/>
        <v>9599379.7427772377</v>
      </c>
      <c r="AL37" s="209"/>
    </row>
    <row r="38" spans="2:38" ht="15" customHeight="1" thickBot="1" x14ac:dyDescent="0.3">
      <c r="F38" s="134" t="s">
        <v>2</v>
      </c>
      <c r="G38" s="135">
        <f>SUM(G7:G37)</f>
        <v>27708864.759069756</v>
      </c>
      <c r="H38" s="173"/>
      <c r="I38" s="542"/>
      <c r="J38" s="27">
        <f t="shared" si="10"/>
        <v>2037</v>
      </c>
      <c r="K38" s="147" cm="1">
        <f t="array" ref="K38">IF(AND(J38&gt;=$T$128,'Safety Improvements'!J38&lt;=Assumptions!$D$34),((TREND($K$12:$K$13,$J$12:$J$13,$J38)/$K$12)/5)*K$7,0)</f>
        <v>0.53252562907735324</v>
      </c>
      <c r="L38" s="147" cm="1">
        <f t="array" ref="L38">IF(AND(J38&gt;=$T$128,'Safety Improvements'!J38&lt;=Assumptions!$D$34),((TREND($K$12:$K$13,$J$12:$J$13,$J38)/$K$12)/5)*L$7,0)</f>
        <v>0.26626281453867662</v>
      </c>
      <c r="M38" s="147" cm="1">
        <f t="array" ref="M38">IF(AND(J38&gt;=$T$128,'Safety Improvements'!J38&lt;=Assumptions!$D$34),((TREND($K$12:$K$13,$J$12:$J$13,$J38)/$K$12)/5)*M$7,0)</f>
        <v>0.79878844361602985</v>
      </c>
      <c r="N38" s="147" cm="1">
        <f t="array" ref="N38">IF(AND(J38&gt;=$T$128,'Safety Improvements'!J38&lt;=Assumptions!$D$34),((TREND($K$12:$K$13,$J$12:$J$13,$J38)/$K$12)/5)*N$7,0)</f>
        <v>0.53252562907735324</v>
      </c>
      <c r="O38" s="147" cm="1">
        <f t="array" ref="O38">IF(AND(J38&gt;=$T$128,'Safety Improvements'!J38&lt;=Assumptions!$D$34),((TREND($K$12:$K$13,$J$12:$J$13,$J38)/$K$12)/5)*O$7,0)</f>
        <v>4.5264678471575026</v>
      </c>
      <c r="T38" s="542"/>
      <c r="U38" s="27">
        <f t="shared" si="11"/>
        <v>2037</v>
      </c>
      <c r="V38" s="147" cm="1">
        <f t="array" ref="V38">IF(AND(U38&gt;=$S$119,'Safety Improvements'!U38&lt;=Assumptions!$D$10),((TREND($V$12:$V$13,$U$12:$U$13,$U38)/$V$12)/5)*V$7,0)</f>
        <v>0.2663127413127413</v>
      </c>
      <c r="W38" s="147" cm="1">
        <f t="array" ref="W38">IF(AND(U38&gt;=$S$119,'Safety Improvements'!U38&lt;=Assumptions!$D$10),((TREND($V$12:$V$13,$U$12:$U$13,$U38)/$V$12)/5)*W$7,0)</f>
        <v>0</v>
      </c>
      <c r="X38" s="147" cm="1">
        <f t="array" ref="X38">IF(AND(U38&gt;=$S$119,'Safety Improvements'!U38&lt;=Assumptions!$D$10),((TREND($V$12:$V$13,$U$12:$U$13,$U38)/$V$12)/5)*X$7,0)</f>
        <v>0</v>
      </c>
      <c r="Y38" s="147" cm="1">
        <f t="array" ref="Y38">IF(AND(U38&gt;=$S$119,'Safety Improvements'!U38&lt;=Assumptions!$D$10),((TREND($V$12:$V$13,$U$12:$U$13,$U38)/$V$12)/5)*Y$7,0)</f>
        <v>0</v>
      </c>
      <c r="Z38" s="147" cm="1">
        <f t="array" ref="Z38">IF(AND(U38&gt;=$S$119,'Safety Improvements'!U38&lt;=Assumptions!$D$10),((TREND($V$12:$V$13,$U$12:$U$13,$U38)/$V$12)/5)*Z$7,0)</f>
        <v>0.53262548262548259</v>
      </c>
      <c r="AA38" s="60"/>
      <c r="AB38" s="60"/>
      <c r="AD38" s="545"/>
      <c r="AE38" s="42">
        <f t="shared" si="12"/>
        <v>2037</v>
      </c>
      <c r="AF38" s="147">
        <f t="shared" si="4"/>
        <v>0.79883837039009453</v>
      </c>
      <c r="AG38" s="147">
        <f t="shared" si="5"/>
        <v>0.26626281453867662</v>
      </c>
      <c r="AH38" s="147">
        <f t="shared" si="6"/>
        <v>0.79878844361602985</v>
      </c>
      <c r="AI38" s="147">
        <f t="shared" si="7"/>
        <v>0.53252562907735324</v>
      </c>
      <c r="AJ38" s="147">
        <f t="shared" si="8"/>
        <v>5.0590933297829856</v>
      </c>
      <c r="AK38" s="148">
        <f t="shared" si="9"/>
        <v>9761358.2958327774</v>
      </c>
      <c r="AL38" s="209"/>
    </row>
    <row r="39" spans="2:38" x14ac:dyDescent="0.25">
      <c r="B39" s="2"/>
      <c r="I39" s="542"/>
      <c r="J39" s="27">
        <f t="shared" si="10"/>
        <v>2038</v>
      </c>
      <c r="K39" s="147" cm="1">
        <f t="array" ref="K39">IF(AND(J39&gt;=$T$128,'Safety Improvements'!J39&lt;=Assumptions!$D$34),((TREND($K$12:$K$13,$J$12:$J$13,$J39)/$K$12)/5)*K$7,0)</f>
        <v>0</v>
      </c>
      <c r="L39" s="147" cm="1">
        <f t="array" ref="L39">IF(AND(J39&gt;=$T$128,'Safety Improvements'!J39&lt;=Assumptions!$D$34),((TREND($K$12:$K$13,$J$12:$J$13,$J39)/$K$12)/5)*L$7,0)</f>
        <v>0</v>
      </c>
      <c r="M39" s="147" cm="1">
        <f t="array" ref="M39">IF(AND(J39&gt;=$T$128,'Safety Improvements'!J39&lt;=Assumptions!$D$34),((TREND($K$12:$K$13,$J$12:$J$13,$J39)/$K$12)/5)*M$7,0)</f>
        <v>0</v>
      </c>
      <c r="N39" s="147" cm="1">
        <f t="array" ref="N39">IF(AND(J39&gt;=$T$128,'Safety Improvements'!J39&lt;=Assumptions!$D$34),((TREND($K$12:$K$13,$J$12:$J$13,$J39)/$K$12)/5)*N$7,0)</f>
        <v>0</v>
      </c>
      <c r="O39" s="147" cm="1">
        <f t="array" ref="O39">IF(AND(J39&gt;=$T$128,'Safety Improvements'!J39&lt;=Assumptions!$D$34),((TREND($K$12:$K$13,$J$12:$J$13,$J39)/$K$12)/5)*O$7,0)</f>
        <v>0</v>
      </c>
      <c r="T39" s="542"/>
      <c r="U39" s="27">
        <f t="shared" si="11"/>
        <v>2038</v>
      </c>
      <c r="V39" s="147" cm="1">
        <f t="array" ref="V39">IF(AND(U39&gt;=$S$119,'Safety Improvements'!U39&lt;=Assumptions!$D$10),((TREND($V$12:$V$13,$U$12:$U$13,$U39)/$V$12)/5)*V$7,0)</f>
        <v>0.27073359073359099</v>
      </c>
      <c r="W39" s="147" cm="1">
        <f t="array" ref="W39">IF(AND(U39&gt;=$S$119,'Safety Improvements'!U39&lt;=Assumptions!$D$10),((TREND($V$12:$V$13,$U$12:$U$13,$U39)/$V$12)/5)*W$7,0)</f>
        <v>0</v>
      </c>
      <c r="X39" s="147" cm="1">
        <f t="array" ref="X39">IF(AND(U39&gt;=$S$119,'Safety Improvements'!U39&lt;=Assumptions!$D$10),((TREND($V$12:$V$13,$U$12:$U$13,$U39)/$V$12)/5)*X$7,0)</f>
        <v>0</v>
      </c>
      <c r="Y39" s="147" cm="1">
        <f t="array" ref="Y39">IF(AND(U39&gt;=$S$119,'Safety Improvements'!U39&lt;=Assumptions!$D$10),((TREND($V$12:$V$13,$U$12:$U$13,$U39)/$V$12)/5)*Y$7,0)</f>
        <v>0</v>
      </c>
      <c r="Z39" s="147" cm="1">
        <f t="array" ref="Z39">IF(AND(U39&gt;=$S$119,'Safety Improvements'!U39&lt;=Assumptions!$D$10),((TREND($V$12:$V$13,$U$12:$U$13,$U39)/$V$12)/5)*Z$7,0)</f>
        <v>0.54146718146718198</v>
      </c>
      <c r="AA39" s="60"/>
      <c r="AB39" s="60"/>
      <c r="AD39" s="545"/>
      <c r="AE39" s="42">
        <f t="shared" si="12"/>
        <v>2038</v>
      </c>
      <c r="AF39" s="147">
        <f t="shared" si="4"/>
        <v>0.27073359073359099</v>
      </c>
      <c r="AG39" s="147">
        <f t="shared" si="5"/>
        <v>0</v>
      </c>
      <c r="AH39" s="147">
        <f t="shared" si="6"/>
        <v>0</v>
      </c>
      <c r="AI39" s="147">
        <f t="shared" si="7"/>
        <v>0</v>
      </c>
      <c r="AJ39" s="147">
        <f t="shared" si="8"/>
        <v>0.54146718146718198</v>
      </c>
      <c r="AK39" s="148">
        <f t="shared" si="9"/>
        <v>3196822.2393822428</v>
      </c>
      <c r="AL39" s="209"/>
    </row>
    <row r="40" spans="2:38" ht="15" customHeight="1" x14ac:dyDescent="0.25">
      <c r="I40" s="542"/>
      <c r="J40" s="27">
        <f t="shared" si="10"/>
        <v>2039</v>
      </c>
      <c r="K40" s="147" cm="1">
        <f t="array" ref="K40">IF(AND(J40&gt;=$T$128,'Safety Improvements'!J40&lt;=Assumptions!$D$34),((TREND($K$12:$K$13,$J$12:$J$13,$J40)/$K$12)/5)*K$7,0)</f>
        <v>0</v>
      </c>
      <c r="L40" s="147" cm="1">
        <f t="array" ref="L40">IF(AND(J40&gt;=$T$128,'Safety Improvements'!J40&lt;=Assumptions!$D$34),((TREND($K$12:$K$13,$J$12:$J$13,$J40)/$K$12)/5)*L$7,0)</f>
        <v>0</v>
      </c>
      <c r="M40" s="147" cm="1">
        <f t="array" ref="M40">IF(AND(J40&gt;=$T$128,'Safety Improvements'!J40&lt;=Assumptions!$D$34),((TREND($K$12:$K$13,$J$12:$J$13,$J40)/$K$12)/5)*M$7,0)</f>
        <v>0</v>
      </c>
      <c r="N40" s="147" cm="1">
        <f t="array" ref="N40">IF(AND(J40&gt;=$T$128,'Safety Improvements'!J40&lt;=Assumptions!$D$34),((TREND($K$12:$K$13,$J$12:$J$13,$J40)/$K$12)/5)*N$7,0)</f>
        <v>0</v>
      </c>
      <c r="O40" s="147" cm="1">
        <f t="array" ref="O40">IF(AND(J40&gt;=$T$128,'Safety Improvements'!J40&lt;=Assumptions!$D$34),((TREND($K$12:$K$13,$J$12:$J$13,$J40)/$K$12)/5)*O$7,0)</f>
        <v>0</v>
      </c>
      <c r="T40" s="542"/>
      <c r="U40" s="27">
        <f t="shared" si="11"/>
        <v>2039</v>
      </c>
      <c r="V40" s="147" cm="1">
        <f t="array" ref="V40">IF(AND(U40&gt;=$S$119,'Safety Improvements'!U40&lt;=Assumptions!$D$10),((TREND($V$12:$V$13,$U$12:$U$13,$U40)/$V$12)/5)*V$7,0)</f>
        <v>0.27515444015444068</v>
      </c>
      <c r="W40" s="147" cm="1">
        <f t="array" ref="W40">IF(AND(U40&gt;=$S$119,'Safety Improvements'!U40&lt;=Assumptions!$D$10),((TREND($V$12:$V$13,$U$12:$U$13,$U40)/$V$12)/5)*W$7,0)</f>
        <v>0</v>
      </c>
      <c r="X40" s="147" cm="1">
        <f t="array" ref="X40">IF(AND(U40&gt;=$S$119,'Safety Improvements'!U40&lt;=Assumptions!$D$10),((TREND($V$12:$V$13,$U$12:$U$13,$U40)/$V$12)/5)*X$7,0)</f>
        <v>0</v>
      </c>
      <c r="Y40" s="147" cm="1">
        <f t="array" ref="Y40">IF(AND(U40&gt;=$S$119,'Safety Improvements'!U40&lt;=Assumptions!$D$10),((TREND($V$12:$V$13,$U$12:$U$13,$U40)/$V$12)/5)*Y$7,0)</f>
        <v>0</v>
      </c>
      <c r="Z40" s="147" cm="1">
        <f t="array" ref="Z40">IF(AND(U40&gt;=$S$119,'Safety Improvements'!U40&lt;=Assumptions!$D$10),((TREND($V$12:$V$13,$U$12:$U$13,$U40)/$V$12)/5)*Z$7,0)</f>
        <v>0.55030888030888137</v>
      </c>
      <c r="AA40" s="60"/>
      <c r="AB40" s="60"/>
      <c r="AD40" s="545"/>
      <c r="AE40" s="42">
        <f t="shared" si="12"/>
        <v>2039</v>
      </c>
      <c r="AF40" s="147">
        <f t="shared" si="4"/>
        <v>0.27515444015444068</v>
      </c>
      <c r="AG40" s="147">
        <f t="shared" si="5"/>
        <v>0</v>
      </c>
      <c r="AH40" s="147">
        <f t="shared" si="6"/>
        <v>0</v>
      </c>
      <c r="AI40" s="147">
        <f t="shared" si="7"/>
        <v>0</v>
      </c>
      <c r="AJ40" s="147">
        <f t="shared" si="8"/>
        <v>0.55030888030888137</v>
      </c>
      <c r="AK40" s="148">
        <f t="shared" si="9"/>
        <v>3249023.6293436354</v>
      </c>
      <c r="AL40" s="209"/>
    </row>
    <row r="41" spans="2:38" ht="15" customHeight="1" x14ac:dyDescent="0.25">
      <c r="C41" s="540" t="s">
        <v>1940</v>
      </c>
      <c r="D41" s="540"/>
      <c r="E41" s="540"/>
      <c r="F41" s="540"/>
      <c r="G41" s="540"/>
      <c r="H41" s="280"/>
      <c r="I41" s="542"/>
      <c r="J41" s="27">
        <f>J40+1</f>
        <v>2040</v>
      </c>
      <c r="K41" s="147" cm="1">
        <f t="array" ref="K41">IF(AND(J41&gt;=$T$128,'Safety Improvements'!J41&lt;=Assumptions!$D$34),((TREND($K$12:$K$13,$J$12:$J$13,$J41)/$K$12)/5)*K$7,0)</f>
        <v>0</v>
      </c>
      <c r="L41" s="147" cm="1">
        <f t="array" ref="L41">IF(AND(J41&gt;=$T$128,'Safety Improvements'!J41&lt;=Assumptions!$D$34),((TREND($K$12:$K$13,$J$12:$J$13,$J41)/$K$12)/5)*L$7,0)</f>
        <v>0</v>
      </c>
      <c r="M41" s="147" cm="1">
        <f t="array" ref="M41">IF(AND(J41&gt;=$T$128,'Safety Improvements'!J41&lt;=Assumptions!$D$34),((TREND($K$12:$K$13,$J$12:$J$13,$J41)/$K$12)/5)*M$7,0)</f>
        <v>0</v>
      </c>
      <c r="N41" s="147" cm="1">
        <f t="array" ref="N41">IF(AND(J41&gt;=$T$128,'Safety Improvements'!J41&lt;=Assumptions!$D$34),((TREND($K$12:$K$13,$J$12:$J$13,$J41)/$K$12)/5)*N$7,0)</f>
        <v>0</v>
      </c>
      <c r="O41" s="147" cm="1">
        <f t="array" ref="O41">IF(AND(J41&gt;=$T$128,'Safety Improvements'!J41&lt;=Assumptions!$D$34),((TREND($K$12:$K$13,$J$12:$J$13,$J41)/$K$12)/5)*O$7,0)</f>
        <v>0</v>
      </c>
      <c r="T41" s="542"/>
      <c r="U41" s="27">
        <f>U40+1</f>
        <v>2040</v>
      </c>
      <c r="V41" s="147" cm="1">
        <f t="array" ref="V41">IF(AND(U41&gt;=$S$119,'Safety Improvements'!U41&lt;=Assumptions!$D$10),((TREND($V$12:$V$13,$U$12:$U$13,$U41)/$V$12)/5)*V$7,0)</f>
        <v>0.27957528957529043</v>
      </c>
      <c r="W41" s="147" cm="1">
        <f t="array" ref="W41">IF(AND(U41&gt;=$S$119,'Safety Improvements'!U41&lt;=Assumptions!$D$10),((TREND($V$12:$V$13,$U$12:$U$13,$U41)/$V$12)/5)*W$7,0)</f>
        <v>0</v>
      </c>
      <c r="X41" s="147" cm="1">
        <f t="array" ref="X41">IF(AND(U41&gt;=$S$119,'Safety Improvements'!U41&lt;=Assumptions!$D$10),((TREND($V$12:$V$13,$U$12:$U$13,$U41)/$V$12)/5)*X$7,0)</f>
        <v>0</v>
      </c>
      <c r="Y41" s="147" cm="1">
        <f t="array" ref="Y41">IF(AND(U41&gt;=$S$119,'Safety Improvements'!U41&lt;=Assumptions!$D$10),((TREND($V$12:$V$13,$U$12:$U$13,$U41)/$V$12)/5)*Y$7,0)</f>
        <v>0</v>
      </c>
      <c r="Z41" s="147" cm="1">
        <f t="array" ref="Z41">IF(AND(U41&gt;=$S$119,'Safety Improvements'!U41&lt;=Assumptions!$D$10),((TREND($V$12:$V$13,$U$12:$U$13,$U41)/$V$12)/5)*Z$7,0)</f>
        <v>0.55915057915058086</v>
      </c>
      <c r="AA41" s="60"/>
      <c r="AB41" s="60"/>
      <c r="AD41" s="545"/>
      <c r="AE41" s="42">
        <f>AE40+1</f>
        <v>2040</v>
      </c>
      <c r="AF41" s="147">
        <f t="shared" si="4"/>
        <v>0.27957528957529043</v>
      </c>
      <c r="AG41" s="147">
        <f t="shared" si="5"/>
        <v>0</v>
      </c>
      <c r="AH41" s="147">
        <f t="shared" si="6"/>
        <v>0</v>
      </c>
      <c r="AI41" s="147">
        <f t="shared" si="7"/>
        <v>0</v>
      </c>
      <c r="AJ41" s="147">
        <f t="shared" si="8"/>
        <v>0.55915057915058086</v>
      </c>
      <c r="AK41" s="148">
        <f t="shared" si="9"/>
        <v>3301225.0193050294</v>
      </c>
      <c r="AL41" s="209"/>
    </row>
    <row r="42" spans="2:38" ht="15" customHeight="1" x14ac:dyDescent="0.25">
      <c r="C42" s="540"/>
      <c r="D42" s="540"/>
      <c r="E42" s="540"/>
      <c r="F42" s="540"/>
      <c r="G42" s="540"/>
      <c r="H42" s="280"/>
      <c r="I42" s="542"/>
      <c r="J42" s="27">
        <f t="shared" si="10"/>
        <v>2041</v>
      </c>
      <c r="K42" s="147" cm="1">
        <f t="array" ref="K42">IF(AND(J42&gt;=$T$128,'Safety Improvements'!J42&lt;=Assumptions!$D$34),((TREND($K$12:$K$13,$J$12:$J$13,$J42)/$K$12)/5)*K$7,0)</f>
        <v>0</v>
      </c>
      <c r="L42" s="147" cm="1">
        <f t="array" ref="L42">IF(AND(J42&gt;=$T$128,'Safety Improvements'!J42&lt;=Assumptions!$D$34),((TREND($K$12:$K$13,$J$12:$J$13,$J42)/$K$12)/5)*L$7,0)</f>
        <v>0</v>
      </c>
      <c r="M42" s="147" cm="1">
        <f t="array" ref="M42">IF(AND(J42&gt;=$T$128,'Safety Improvements'!J42&lt;=Assumptions!$D$34),((TREND($K$12:$K$13,$J$12:$J$13,$J42)/$K$12)/5)*M$7,0)</f>
        <v>0</v>
      </c>
      <c r="N42" s="147" cm="1">
        <f t="array" ref="N42">IF(AND(J42&gt;=$T$128,'Safety Improvements'!J42&lt;=Assumptions!$D$34),((TREND($K$12:$K$13,$J$12:$J$13,$J42)/$K$12)/5)*N$7,0)</f>
        <v>0</v>
      </c>
      <c r="O42" s="147" cm="1">
        <f t="array" ref="O42">IF(AND(J42&gt;=$T$128,'Safety Improvements'!J42&lt;=Assumptions!$D$34),((TREND($K$12:$K$13,$J$12:$J$13,$J42)/$K$12)/5)*O$7,0)</f>
        <v>0</v>
      </c>
      <c r="T42" s="542"/>
      <c r="U42" s="27">
        <f t="shared" si="11"/>
        <v>2041</v>
      </c>
      <c r="V42" s="147" cm="1">
        <f t="array" ref="V42">IF(AND(U42&gt;=$S$119,'Safety Improvements'!U42&lt;=Assumptions!$D$10),((TREND($V$12:$V$13,$U$12:$U$13,$U42)/$V$12)/5)*V$7,0)</f>
        <v>0.28399613899613874</v>
      </c>
      <c r="W42" s="147" cm="1">
        <f t="array" ref="W42">IF(AND(U42&gt;=$S$119,'Safety Improvements'!U42&lt;=Assumptions!$D$10),((TREND($V$12:$V$13,$U$12:$U$13,$U42)/$V$12)/5)*W$7,0)</f>
        <v>0</v>
      </c>
      <c r="X42" s="147" cm="1">
        <f t="array" ref="X42">IF(AND(U42&gt;=$S$119,'Safety Improvements'!U42&lt;=Assumptions!$D$10),((TREND($V$12:$V$13,$U$12:$U$13,$U42)/$V$12)/5)*X$7,0)</f>
        <v>0</v>
      </c>
      <c r="Y42" s="147" cm="1">
        <f t="array" ref="Y42">IF(AND(U42&gt;=$S$119,'Safety Improvements'!U42&lt;=Assumptions!$D$10),((TREND($V$12:$V$13,$U$12:$U$13,$U42)/$V$12)/5)*Y$7,0)</f>
        <v>0</v>
      </c>
      <c r="Z42" s="147" cm="1">
        <f t="array" ref="Z42">IF(AND(U42&gt;=$S$119,'Safety Improvements'!U42&lt;=Assumptions!$D$10),((TREND($V$12:$V$13,$U$12:$U$13,$U42)/$V$12)/5)*Z$7,0)</f>
        <v>0.56799227799227747</v>
      </c>
      <c r="AA42" s="60"/>
      <c r="AB42" s="60"/>
      <c r="AD42" s="545"/>
      <c r="AE42" s="42">
        <f t="shared" si="12"/>
        <v>2041</v>
      </c>
      <c r="AF42" s="147">
        <f t="shared" si="4"/>
        <v>0.28399613899613874</v>
      </c>
      <c r="AG42" s="147">
        <f t="shared" si="5"/>
        <v>0</v>
      </c>
      <c r="AH42" s="147">
        <f t="shared" si="6"/>
        <v>0</v>
      </c>
      <c r="AI42" s="147">
        <f t="shared" si="7"/>
        <v>0</v>
      </c>
      <c r="AJ42" s="147">
        <f t="shared" si="8"/>
        <v>0.56799227799227747</v>
      </c>
      <c r="AK42" s="148">
        <f t="shared" si="9"/>
        <v>3353426.4092664062</v>
      </c>
      <c r="AL42" s="209"/>
    </row>
    <row r="43" spans="2:38" ht="15" customHeight="1" x14ac:dyDescent="0.25">
      <c r="C43" s="326"/>
      <c r="D43" s="326"/>
      <c r="E43" s="326"/>
      <c r="F43" s="326"/>
      <c r="G43" s="326"/>
      <c r="H43" s="280"/>
      <c r="I43" s="542"/>
      <c r="J43" s="27">
        <f t="shared" si="10"/>
        <v>2042</v>
      </c>
      <c r="K43" s="147" cm="1">
        <f t="array" ref="K43">IF(AND(J43&gt;=$T$128,'Safety Improvements'!J43&lt;=Assumptions!$D$34),((TREND($K$12:$K$13,$J$12:$J$13,$J43)/$K$12)/5)*K$7,0)</f>
        <v>0</v>
      </c>
      <c r="L43" s="147" cm="1">
        <f t="array" ref="L43">IF(AND(J43&gt;=$T$128,'Safety Improvements'!J43&lt;=Assumptions!$D$34),((TREND($K$12:$K$13,$J$12:$J$13,$J43)/$K$12)/5)*L$7,0)</f>
        <v>0</v>
      </c>
      <c r="M43" s="147" cm="1">
        <f t="array" ref="M43">IF(AND(J43&gt;=$T$128,'Safety Improvements'!J43&lt;=Assumptions!$D$34),((TREND($K$12:$K$13,$J$12:$J$13,$J43)/$K$12)/5)*M$7,0)</f>
        <v>0</v>
      </c>
      <c r="N43" s="147" cm="1">
        <f t="array" ref="N43">IF(AND(J43&gt;=$T$128,'Safety Improvements'!J43&lt;=Assumptions!$D$34),((TREND($K$12:$K$13,$J$12:$J$13,$J43)/$K$12)/5)*N$7,0)</f>
        <v>0</v>
      </c>
      <c r="O43" s="147" cm="1">
        <f t="array" ref="O43">IF(AND(J43&gt;=$T$128,'Safety Improvements'!J43&lt;=Assumptions!$D$34),((TREND($K$12:$K$13,$J$12:$J$13,$J43)/$K$12)/5)*O$7,0)</f>
        <v>0</v>
      </c>
      <c r="T43" s="542"/>
      <c r="U43" s="27">
        <f t="shared" si="11"/>
        <v>2042</v>
      </c>
      <c r="V43" s="147" cm="1">
        <f t="array" ref="V43">IF(AND(U43&gt;=$S$119,'Safety Improvements'!U43&lt;=Assumptions!$D$10),((TREND($V$12:$V$13,$U$12:$U$13,$U43)/$V$12)/5)*V$7,0)</f>
        <v>0.28841698841698837</v>
      </c>
      <c r="W43" s="147" cm="1">
        <f t="array" ref="W43">IF(AND(U43&gt;=$S$119,'Safety Improvements'!U43&lt;=Assumptions!$D$10),((TREND($V$12:$V$13,$U$12:$U$13,$U43)/$V$12)/5)*W$7,0)</f>
        <v>0</v>
      </c>
      <c r="X43" s="147" cm="1">
        <f t="array" ref="X43">IF(AND(U43&gt;=$S$119,'Safety Improvements'!U43&lt;=Assumptions!$D$10),((TREND($V$12:$V$13,$U$12:$U$13,$U43)/$V$12)/5)*X$7,0)</f>
        <v>0</v>
      </c>
      <c r="Y43" s="147" cm="1">
        <f t="array" ref="Y43">IF(AND(U43&gt;=$S$119,'Safety Improvements'!U43&lt;=Assumptions!$D$10),((TREND($V$12:$V$13,$U$12:$U$13,$U43)/$V$12)/5)*Y$7,0)</f>
        <v>0</v>
      </c>
      <c r="Z43" s="147" cm="1">
        <f t="array" ref="Z43">IF(AND(U43&gt;=$S$119,'Safety Improvements'!U43&lt;=Assumptions!$D$10),((TREND($V$12:$V$13,$U$12:$U$13,$U43)/$V$12)/5)*Z$7,0)</f>
        <v>0.57683397683397675</v>
      </c>
      <c r="AA43" s="60"/>
      <c r="AB43" s="60"/>
      <c r="AD43" s="545"/>
      <c r="AE43" s="42">
        <f t="shared" si="12"/>
        <v>2042</v>
      </c>
      <c r="AF43" s="147">
        <f t="shared" si="4"/>
        <v>0.28841698841698837</v>
      </c>
      <c r="AG43" s="147">
        <f t="shared" si="5"/>
        <v>0</v>
      </c>
      <c r="AH43" s="147">
        <f t="shared" si="6"/>
        <v>0</v>
      </c>
      <c r="AI43" s="147">
        <f t="shared" si="7"/>
        <v>0</v>
      </c>
      <c r="AJ43" s="147">
        <f t="shared" si="8"/>
        <v>0.57683397683397675</v>
      </c>
      <c r="AK43" s="148">
        <f t="shared" si="9"/>
        <v>3405627.7992277988</v>
      </c>
      <c r="AL43" s="209"/>
    </row>
    <row r="44" spans="2:38" x14ac:dyDescent="0.25">
      <c r="C44" s="267" t="s">
        <v>1939</v>
      </c>
      <c r="H44" s="280"/>
      <c r="I44" s="542"/>
      <c r="J44" s="27">
        <f t="shared" si="10"/>
        <v>2043</v>
      </c>
      <c r="K44" s="147" cm="1">
        <f t="array" ref="K44">IF(AND(J44&gt;=$T$128,'Safety Improvements'!J44&lt;=Assumptions!$D$34),((TREND($K$12:$K$13,$J$12:$J$13,$J44)/$K$12)/5)*K$7,0)</f>
        <v>0</v>
      </c>
      <c r="L44" s="147" cm="1">
        <f t="array" ref="L44">IF(AND(J44&gt;=$T$128,'Safety Improvements'!J44&lt;=Assumptions!$D$34),((TREND($K$12:$K$13,$J$12:$J$13,$J44)/$K$12)/5)*L$7,0)</f>
        <v>0</v>
      </c>
      <c r="M44" s="147" cm="1">
        <f t="array" ref="M44">IF(AND(J44&gt;=$T$128,'Safety Improvements'!J44&lt;=Assumptions!$D$34),((TREND($K$12:$K$13,$J$12:$J$13,$J44)/$K$12)/5)*M$7,0)</f>
        <v>0</v>
      </c>
      <c r="N44" s="147" cm="1">
        <f t="array" ref="N44">IF(AND(J44&gt;=$T$128,'Safety Improvements'!J44&lt;=Assumptions!$D$34),((TREND($K$12:$K$13,$J$12:$J$13,$J44)/$K$12)/5)*N$7,0)</f>
        <v>0</v>
      </c>
      <c r="O44" s="147" cm="1">
        <f t="array" ref="O44">IF(AND(J44&gt;=$T$128,'Safety Improvements'!J44&lt;=Assumptions!$D$34),((TREND($K$12:$K$13,$J$12:$J$13,$J44)/$K$12)/5)*O$7,0)</f>
        <v>0</v>
      </c>
      <c r="T44" s="542"/>
      <c r="U44" s="27">
        <f t="shared" si="11"/>
        <v>2043</v>
      </c>
      <c r="V44" s="147" cm="1">
        <f t="array" ref="V44">IF(AND(U44&gt;=$S$119,'Safety Improvements'!U44&lt;=Assumptions!$D$10),((TREND($V$12:$V$13,$U$12:$U$13,$U44)/$V$12)/5)*V$7,0)</f>
        <v>0.29283783783783812</v>
      </c>
      <c r="W44" s="147" cm="1">
        <f t="array" ref="W44">IF(AND(U44&gt;=$S$119,'Safety Improvements'!U44&lt;=Assumptions!$D$10),((TREND($V$12:$V$13,$U$12:$U$13,$U44)/$V$12)/5)*W$7,0)</f>
        <v>0</v>
      </c>
      <c r="X44" s="147" cm="1">
        <f t="array" ref="X44">IF(AND(U44&gt;=$S$119,'Safety Improvements'!U44&lt;=Assumptions!$D$10),((TREND($V$12:$V$13,$U$12:$U$13,$U44)/$V$12)/5)*X$7,0)</f>
        <v>0</v>
      </c>
      <c r="Y44" s="147" cm="1">
        <f t="array" ref="Y44">IF(AND(U44&gt;=$S$119,'Safety Improvements'!U44&lt;=Assumptions!$D$10),((TREND($V$12:$V$13,$U$12:$U$13,$U44)/$V$12)/5)*Y$7,0)</f>
        <v>0</v>
      </c>
      <c r="Z44" s="147" cm="1">
        <f t="array" ref="Z44">IF(AND(U44&gt;=$S$119,'Safety Improvements'!U44&lt;=Assumptions!$D$10),((TREND($V$12:$V$13,$U$12:$U$13,$U44)/$V$12)/5)*Z$7,0)</f>
        <v>0.58567567567567624</v>
      </c>
      <c r="AA44" s="60"/>
      <c r="AB44" s="60"/>
      <c r="AD44" s="545"/>
      <c r="AE44" s="42">
        <f t="shared" si="12"/>
        <v>2043</v>
      </c>
      <c r="AF44" s="147">
        <f t="shared" si="4"/>
        <v>0.29283783783783812</v>
      </c>
      <c r="AG44" s="147">
        <f t="shared" si="5"/>
        <v>0</v>
      </c>
      <c r="AH44" s="147">
        <f t="shared" si="6"/>
        <v>0</v>
      </c>
      <c r="AI44" s="147">
        <f t="shared" si="7"/>
        <v>0</v>
      </c>
      <c r="AJ44" s="147">
        <f t="shared" si="8"/>
        <v>0.58567567567567624</v>
      </c>
      <c r="AK44" s="148">
        <f t="shared" si="9"/>
        <v>3457829.1891891924</v>
      </c>
      <c r="AL44" s="209"/>
    </row>
    <row r="45" spans="2:38" ht="15" customHeight="1" x14ac:dyDescent="0.25">
      <c r="C45" s="49"/>
      <c r="D45" s="8"/>
      <c r="E45" s="8"/>
      <c r="F45" s="8"/>
      <c r="G45" s="8"/>
      <c r="H45" s="280"/>
      <c r="I45" s="542"/>
      <c r="J45" s="27">
        <f t="shared" si="10"/>
        <v>2044</v>
      </c>
      <c r="K45" s="147" cm="1">
        <f t="array" ref="K45">IF(AND(J45&gt;=$T$128,'Safety Improvements'!J45&lt;=Assumptions!$D$34),((TREND($K$12:$K$13,$J$12:$J$13,$J45)/$K$12)/5)*K$7,0)</f>
        <v>0</v>
      </c>
      <c r="L45" s="147" cm="1">
        <f t="array" ref="L45">IF(AND(J45&gt;=$T$128,'Safety Improvements'!J45&lt;=Assumptions!$D$34),((TREND($K$12:$K$13,$J$12:$J$13,$J45)/$K$12)/5)*L$7,0)</f>
        <v>0</v>
      </c>
      <c r="M45" s="147" cm="1">
        <f t="array" ref="M45">IF(AND(J45&gt;=$T$128,'Safety Improvements'!J45&lt;=Assumptions!$D$34),((TREND($K$12:$K$13,$J$12:$J$13,$J45)/$K$12)/5)*M$7,0)</f>
        <v>0</v>
      </c>
      <c r="N45" s="147" cm="1">
        <f t="array" ref="N45">IF(AND(J45&gt;=$T$128,'Safety Improvements'!J45&lt;=Assumptions!$D$34),((TREND($K$12:$K$13,$J$12:$J$13,$J45)/$K$12)/5)*N$7,0)</f>
        <v>0</v>
      </c>
      <c r="O45" s="147" cm="1">
        <f t="array" ref="O45">IF(AND(J45&gt;=$T$128,'Safety Improvements'!J45&lt;=Assumptions!$D$34),((TREND($K$12:$K$13,$J$12:$J$13,$J45)/$K$12)/5)*O$7,0)</f>
        <v>0</v>
      </c>
      <c r="T45" s="542"/>
      <c r="U45" s="27">
        <f t="shared" si="11"/>
        <v>2044</v>
      </c>
      <c r="V45" s="147" cm="1">
        <f t="array" ref="V45">IF(AND(U45&gt;=$S$119,'Safety Improvements'!U45&lt;=Assumptions!$D$10),((TREND($V$12:$V$13,$U$12:$U$13,$U45)/$V$12)/5)*V$7,0)</f>
        <v>0.29725868725868781</v>
      </c>
      <c r="W45" s="147" cm="1">
        <f t="array" ref="W45">IF(AND(U45&gt;=$S$119,'Safety Improvements'!U45&lt;=Assumptions!$D$10),((TREND($V$12:$V$13,$U$12:$U$13,$U45)/$V$12)/5)*W$7,0)</f>
        <v>0</v>
      </c>
      <c r="X45" s="147" cm="1">
        <f t="array" ref="X45">IF(AND(U45&gt;=$S$119,'Safety Improvements'!U45&lt;=Assumptions!$D$10),((TREND($V$12:$V$13,$U$12:$U$13,$U45)/$V$12)/5)*X$7,0)</f>
        <v>0</v>
      </c>
      <c r="Y45" s="147" cm="1">
        <f t="array" ref="Y45">IF(AND(U45&gt;=$S$119,'Safety Improvements'!U45&lt;=Assumptions!$D$10),((TREND($V$12:$V$13,$U$12:$U$13,$U45)/$V$12)/5)*Y$7,0)</f>
        <v>0</v>
      </c>
      <c r="Z45" s="147" cm="1">
        <f t="array" ref="Z45">IF(AND(U45&gt;=$S$119,'Safety Improvements'!U45&lt;=Assumptions!$D$10),((TREND($V$12:$V$13,$U$12:$U$13,$U45)/$V$12)/5)*Z$7,0)</f>
        <v>0.59451737451737563</v>
      </c>
      <c r="AA45" s="60"/>
      <c r="AB45" s="60"/>
      <c r="AD45" s="545"/>
      <c r="AE45" s="42">
        <f t="shared" si="12"/>
        <v>2044</v>
      </c>
      <c r="AF45" s="147">
        <f t="shared" si="4"/>
        <v>0.29725868725868781</v>
      </c>
      <c r="AG45" s="147">
        <f t="shared" si="5"/>
        <v>0</v>
      </c>
      <c r="AH45" s="147">
        <f t="shared" si="6"/>
        <v>0</v>
      </c>
      <c r="AI45" s="147">
        <f t="shared" si="7"/>
        <v>0</v>
      </c>
      <c r="AJ45" s="147">
        <f t="shared" si="8"/>
        <v>0.59451737451737563</v>
      </c>
      <c r="AK45" s="148">
        <f t="shared" si="9"/>
        <v>3510030.5791505859</v>
      </c>
      <c r="AL45" s="209"/>
    </row>
    <row r="46" spans="2:38" ht="15" customHeight="1" x14ac:dyDescent="0.25">
      <c r="C46" s="551" t="s">
        <v>1933</v>
      </c>
      <c r="D46" s="551"/>
      <c r="E46" s="551"/>
      <c r="F46" s="551"/>
      <c r="G46" s="551"/>
      <c r="H46" s="280"/>
      <c r="I46" s="542"/>
      <c r="J46" s="27">
        <f t="shared" si="10"/>
        <v>2045</v>
      </c>
      <c r="K46" s="147" cm="1">
        <f t="array" ref="K46">IF(AND(J46&gt;=$T$128,'Safety Improvements'!J46&lt;=Assumptions!$D$34),((TREND($K$12:$K$13,$J$12:$J$13,$J46)/$K$12)/5)*K$7,0)</f>
        <v>0</v>
      </c>
      <c r="L46" s="147" cm="1">
        <f t="array" ref="L46">IF(AND(J46&gt;=$T$128,'Safety Improvements'!J46&lt;=Assumptions!$D$34),((TREND($K$12:$K$13,$J$12:$J$13,$J46)/$K$12)/5)*L$7,0)</f>
        <v>0</v>
      </c>
      <c r="M46" s="147" cm="1">
        <f t="array" ref="M46">IF(AND(J46&gt;=$T$128,'Safety Improvements'!J46&lt;=Assumptions!$D$34),((TREND($K$12:$K$13,$J$12:$J$13,$J46)/$K$12)/5)*M$7,0)</f>
        <v>0</v>
      </c>
      <c r="N46" s="147" cm="1">
        <f t="array" ref="N46">IF(AND(J46&gt;=$T$128,'Safety Improvements'!J46&lt;=Assumptions!$D$34),((TREND($K$12:$K$13,$J$12:$J$13,$J46)/$K$12)/5)*N$7,0)</f>
        <v>0</v>
      </c>
      <c r="O46" s="147" cm="1">
        <f t="array" ref="O46">IF(AND(J46&gt;=$T$128,'Safety Improvements'!J46&lt;=Assumptions!$D$34),((TREND($K$12:$K$13,$J$12:$J$13,$J46)/$K$12)/5)*O$7,0)</f>
        <v>0</v>
      </c>
      <c r="T46" s="542"/>
      <c r="U46" s="27">
        <f t="shared" si="11"/>
        <v>2045</v>
      </c>
      <c r="V46" s="147" cm="1">
        <f t="array" ref="V46">IF(AND(U46&gt;=$S$119,'Safety Improvements'!U46&lt;=Assumptions!$D$10),((TREND($V$12:$V$13,$U$12:$U$13,$U46)/$V$12)/5)*V$7,0)</f>
        <v>0.30167953667953751</v>
      </c>
      <c r="W46" s="147" cm="1">
        <f t="array" ref="W46">IF(AND(U46&gt;=$S$119,'Safety Improvements'!U46&lt;=Assumptions!$D$10),((TREND($V$12:$V$13,$U$12:$U$13,$U46)/$V$12)/5)*W$7,0)</f>
        <v>0</v>
      </c>
      <c r="X46" s="147" cm="1">
        <f t="array" ref="X46">IF(AND(U46&gt;=$S$119,'Safety Improvements'!U46&lt;=Assumptions!$D$10),((TREND($V$12:$V$13,$U$12:$U$13,$U46)/$V$12)/5)*X$7,0)</f>
        <v>0</v>
      </c>
      <c r="Y46" s="147" cm="1">
        <f t="array" ref="Y46">IF(AND(U46&gt;=$S$119,'Safety Improvements'!U46&lt;=Assumptions!$D$10),((TREND($V$12:$V$13,$U$12:$U$13,$U46)/$V$12)/5)*Y$7,0)</f>
        <v>0</v>
      </c>
      <c r="Z46" s="147" cm="1">
        <f t="array" ref="Z46">IF(AND(U46&gt;=$S$119,'Safety Improvements'!U46&lt;=Assumptions!$D$10),((TREND($V$12:$V$13,$U$12:$U$13,$U46)/$V$12)/5)*Z$7,0)</f>
        <v>0.60335907335907502</v>
      </c>
      <c r="AA46" s="60"/>
      <c r="AB46" s="60"/>
      <c r="AD46" s="545"/>
      <c r="AE46" s="42">
        <f t="shared" si="12"/>
        <v>2045</v>
      </c>
      <c r="AF46" s="147">
        <f t="shared" si="4"/>
        <v>0.30167953667953751</v>
      </c>
      <c r="AG46" s="147">
        <f t="shared" si="5"/>
        <v>0</v>
      </c>
      <c r="AH46" s="147">
        <f t="shared" si="6"/>
        <v>0</v>
      </c>
      <c r="AI46" s="147">
        <f t="shared" si="7"/>
        <v>0</v>
      </c>
      <c r="AJ46" s="147">
        <f t="shared" si="8"/>
        <v>0.60335907335907502</v>
      </c>
      <c r="AK46" s="148">
        <f t="shared" si="9"/>
        <v>3562231.969111979</v>
      </c>
      <c r="AL46" s="209"/>
    </row>
    <row r="47" spans="2:38" x14ac:dyDescent="0.25">
      <c r="C47" s="551"/>
      <c r="D47" s="551"/>
      <c r="E47" s="551"/>
      <c r="F47" s="551"/>
      <c r="G47" s="551"/>
      <c r="H47" s="280"/>
      <c r="I47" s="542"/>
      <c r="J47" s="27">
        <f t="shared" si="10"/>
        <v>2046</v>
      </c>
      <c r="K47" s="147" cm="1">
        <f t="array" ref="K47">IF(AND(J47&gt;=$T$128,'Safety Improvements'!J47&lt;=Assumptions!$D$34),((TREND($K$12:$K$13,$J$12:$J$13,$J47)/$K$12)/5)*K$7,0)</f>
        <v>0</v>
      </c>
      <c r="L47" s="147" cm="1">
        <f t="array" ref="L47">IF(AND(J47&gt;=$T$128,'Safety Improvements'!J47&lt;=Assumptions!$D$34),((TREND($K$12:$K$13,$J$12:$J$13,$J47)/$K$12)/5)*L$7,0)</f>
        <v>0</v>
      </c>
      <c r="M47" s="147" cm="1">
        <f t="array" ref="M47">IF(AND(J47&gt;=$T$128,'Safety Improvements'!J47&lt;=Assumptions!$D$34),((TREND($K$12:$K$13,$J$12:$J$13,$J47)/$K$12)/5)*M$7,0)</f>
        <v>0</v>
      </c>
      <c r="N47" s="147" cm="1">
        <f t="array" ref="N47">IF(AND(J47&gt;=$T$128,'Safety Improvements'!J47&lt;=Assumptions!$D$34),((TREND($K$12:$K$13,$J$12:$J$13,$J47)/$K$12)/5)*N$7,0)</f>
        <v>0</v>
      </c>
      <c r="O47" s="147" cm="1">
        <f t="array" ref="O47">IF(AND(J47&gt;=$T$128,'Safety Improvements'!J47&lt;=Assumptions!$D$34),((TREND($K$12:$K$13,$J$12:$J$13,$J47)/$K$12)/5)*O$7,0)</f>
        <v>0</v>
      </c>
      <c r="T47" s="542"/>
      <c r="U47" s="27">
        <f t="shared" si="11"/>
        <v>2046</v>
      </c>
      <c r="V47" s="147" cm="1">
        <f t="array" ref="V47">IF(AND(U47&gt;=$S$119,'Safety Improvements'!U47&lt;=Assumptions!$D$10),((TREND($V$12:$V$13,$U$12:$U$13,$U47)/$V$12)/5)*V$7,0)</f>
        <v>0</v>
      </c>
      <c r="W47" s="147" cm="1">
        <f t="array" ref="W47">IF(AND(U47&gt;=$S$119,'Safety Improvements'!U47&lt;=Assumptions!$D$10),((TREND($V$12:$V$13,$U$12:$U$13,$U47)/$V$12)/5)*W$7,0)</f>
        <v>0</v>
      </c>
      <c r="X47" s="147" cm="1">
        <f t="array" ref="X47">IF(AND(U47&gt;=$S$119,'Safety Improvements'!U47&lt;=Assumptions!$D$10),((TREND($V$12:$V$13,$U$12:$U$13,$U47)/$V$12)/5)*X$7,0)</f>
        <v>0</v>
      </c>
      <c r="Y47" s="147" cm="1">
        <f t="array" ref="Y47">IF(AND(U47&gt;=$S$119,'Safety Improvements'!U47&lt;=Assumptions!$D$10),((TREND($V$12:$V$13,$U$12:$U$13,$U47)/$V$12)/5)*Y$7,0)</f>
        <v>0</v>
      </c>
      <c r="Z47" s="147" cm="1">
        <f t="array" ref="Z47">IF(AND(U47&gt;=$S$119,'Safety Improvements'!U47&lt;=Assumptions!$D$10),((TREND($V$12:$V$13,$U$12:$U$13,$U47)/$V$12)/5)*Z$7,0)</f>
        <v>0</v>
      </c>
      <c r="AA47" s="60"/>
      <c r="AD47" s="545"/>
      <c r="AE47" s="42">
        <f t="shared" si="12"/>
        <v>2046</v>
      </c>
      <c r="AF47" s="147">
        <f t="shared" si="4"/>
        <v>0</v>
      </c>
      <c r="AG47" s="147">
        <f t="shared" si="5"/>
        <v>0</v>
      </c>
      <c r="AH47" s="147">
        <f t="shared" si="6"/>
        <v>0</v>
      </c>
      <c r="AI47" s="147">
        <f t="shared" si="7"/>
        <v>0</v>
      </c>
      <c r="AJ47" s="147">
        <f t="shared" si="8"/>
        <v>0</v>
      </c>
      <c r="AK47" s="148">
        <f t="shared" si="9"/>
        <v>0</v>
      </c>
      <c r="AL47" s="209"/>
    </row>
    <row r="48" spans="2:38" ht="15" customHeight="1" x14ac:dyDescent="0.25">
      <c r="H48" s="280"/>
      <c r="I48" s="542"/>
      <c r="J48" s="27">
        <f t="shared" si="10"/>
        <v>2047</v>
      </c>
      <c r="K48" s="147" cm="1">
        <f t="array" ref="K48">IF(AND(J48&gt;=$T$128,'Safety Improvements'!J48&lt;=Assumptions!$D$34),((TREND($K$12:$K$13,$J$12:$J$13,$J48)/$K$12)/5)*K$7,0)</f>
        <v>0</v>
      </c>
      <c r="L48" s="147" cm="1">
        <f t="array" ref="L48">IF(AND(J48&gt;=$T$128,'Safety Improvements'!J48&lt;=Assumptions!$D$34),((TREND($K$12:$K$13,$J$12:$J$13,$J48)/$K$12)/5)*L$7,0)</f>
        <v>0</v>
      </c>
      <c r="M48" s="147" cm="1">
        <f t="array" ref="M48">IF(AND(J48&gt;=$T$128,'Safety Improvements'!J48&lt;=Assumptions!$D$34),((TREND($K$12:$K$13,$J$12:$J$13,$J48)/$K$12)/5)*M$7,0)</f>
        <v>0</v>
      </c>
      <c r="N48" s="147" cm="1">
        <f t="array" ref="N48">IF(AND(J48&gt;=$T$128,'Safety Improvements'!J48&lt;=Assumptions!$D$34),((TREND($K$12:$K$13,$J$12:$J$13,$J48)/$K$12)/5)*N$7,0)</f>
        <v>0</v>
      </c>
      <c r="O48" s="147" cm="1">
        <f t="array" ref="O48">IF(AND(J48&gt;=$T$128,'Safety Improvements'!J48&lt;=Assumptions!$D$34),((TREND($K$12:$K$13,$J$12:$J$13,$J48)/$K$12)/5)*O$7,0)</f>
        <v>0</v>
      </c>
      <c r="T48" s="542"/>
      <c r="U48" s="27">
        <f t="shared" si="11"/>
        <v>2047</v>
      </c>
      <c r="V48" s="147" cm="1">
        <f t="array" ref="V48">IF(AND(U48&gt;=$S$119,'Safety Improvements'!U48&lt;=Assumptions!$D$10),((TREND($V$12:$V$13,$U$12:$U$13,$U48)/$V$12)/5)*V$7,0)</f>
        <v>0</v>
      </c>
      <c r="W48" s="147" cm="1">
        <f t="array" ref="W48">IF(AND(U48&gt;=$S$119,'Safety Improvements'!U48&lt;=Assumptions!$D$10),((TREND($V$12:$V$13,$U$12:$U$13,$U48)/$V$12)/5)*W$7,0)</f>
        <v>0</v>
      </c>
      <c r="X48" s="147" cm="1">
        <f t="array" ref="X48">IF(AND(U48&gt;=$S$119,'Safety Improvements'!U48&lt;=Assumptions!$D$10),((TREND($V$12:$V$13,$U$12:$U$13,$U48)/$V$12)/5)*X$7,0)</f>
        <v>0</v>
      </c>
      <c r="Y48" s="147" cm="1">
        <f t="array" ref="Y48">IF(AND(U48&gt;=$S$119,'Safety Improvements'!U48&lt;=Assumptions!$D$10),((TREND($V$12:$V$13,$U$12:$U$13,$U48)/$V$12)/5)*Y$7,0)</f>
        <v>0</v>
      </c>
      <c r="Z48" s="147" cm="1">
        <f t="array" ref="Z48">IF(AND(U48&gt;=$S$119,'Safety Improvements'!U48&lt;=Assumptions!$D$10),((TREND($V$12:$V$13,$U$12:$U$13,$U48)/$V$12)/5)*Z$7,0)</f>
        <v>0</v>
      </c>
      <c r="AA48" s="60"/>
      <c r="AD48" s="545"/>
      <c r="AE48" s="42">
        <f t="shared" si="12"/>
        <v>2047</v>
      </c>
      <c r="AF48" s="147">
        <f t="shared" si="4"/>
        <v>0</v>
      </c>
      <c r="AG48" s="147">
        <f t="shared" si="5"/>
        <v>0</v>
      </c>
      <c r="AH48" s="147">
        <f t="shared" si="6"/>
        <v>0</v>
      </c>
      <c r="AI48" s="147">
        <f t="shared" si="7"/>
        <v>0</v>
      </c>
      <c r="AJ48" s="147">
        <f t="shared" si="8"/>
        <v>0</v>
      </c>
      <c r="AK48" s="148">
        <f t="shared" si="9"/>
        <v>0</v>
      </c>
      <c r="AL48" s="209"/>
    </row>
    <row r="49" spans="3:38" ht="15" customHeight="1" x14ac:dyDescent="0.25">
      <c r="C49" s="552" t="s">
        <v>1934</v>
      </c>
      <c r="D49" s="552"/>
      <c r="E49" s="552"/>
      <c r="F49" s="552"/>
      <c r="G49" s="552"/>
      <c r="H49" s="280"/>
      <c r="I49" s="542"/>
      <c r="J49" s="27">
        <f t="shared" si="10"/>
        <v>2048</v>
      </c>
      <c r="K49" s="147" cm="1">
        <f t="array" ref="K49">IF(AND(J49&gt;=$T$128,'Safety Improvements'!J49&lt;=Assumptions!$D$34),((TREND($K$12:$K$13,$J$12:$J$13,$J49)/$K$12)/5)*K$7,0)</f>
        <v>0</v>
      </c>
      <c r="L49" s="147" cm="1">
        <f t="array" ref="L49">IF(AND(J49&gt;=$T$128,'Safety Improvements'!J49&lt;=Assumptions!$D$34),((TREND($K$12:$K$13,$J$12:$J$13,$J49)/$K$12)/5)*L$7,0)</f>
        <v>0</v>
      </c>
      <c r="M49" s="147" cm="1">
        <f t="array" ref="M49">IF(AND(J49&gt;=$T$128,'Safety Improvements'!J49&lt;=Assumptions!$D$34),((TREND($K$12:$K$13,$J$12:$J$13,$J49)/$K$12)/5)*M$7,0)</f>
        <v>0</v>
      </c>
      <c r="N49" s="147" cm="1">
        <f t="array" ref="N49">IF(AND(J49&gt;=$T$128,'Safety Improvements'!J49&lt;=Assumptions!$D$34),((TREND($K$12:$K$13,$J$12:$J$13,$J49)/$K$12)/5)*N$7,0)</f>
        <v>0</v>
      </c>
      <c r="O49" s="147" cm="1">
        <f t="array" ref="O49">IF(AND(J49&gt;=$T$128,'Safety Improvements'!J49&lt;=Assumptions!$D$34),((TREND($K$12:$K$13,$J$12:$J$13,$J49)/$K$12)/5)*O$7,0)</f>
        <v>0</v>
      </c>
      <c r="T49" s="542"/>
      <c r="U49" s="27">
        <f t="shared" si="11"/>
        <v>2048</v>
      </c>
      <c r="V49" s="147" cm="1">
        <f t="array" ref="V49">IF(AND(U49&gt;=$S$119,'Safety Improvements'!U49&lt;=Assumptions!$D$10),((TREND($V$12:$V$13,$U$12:$U$13,$U49)/$V$12)/5)*V$7,0)</f>
        <v>0</v>
      </c>
      <c r="W49" s="147" cm="1">
        <f t="array" ref="W49">IF(AND(U49&gt;=$S$119,'Safety Improvements'!U49&lt;=Assumptions!$D$10),((TREND($V$12:$V$13,$U$12:$U$13,$U49)/$V$12)/5)*W$7,0)</f>
        <v>0</v>
      </c>
      <c r="X49" s="147" cm="1">
        <f t="array" ref="X49">IF(AND(U49&gt;=$S$119,'Safety Improvements'!U49&lt;=Assumptions!$D$10),((TREND($V$12:$V$13,$U$12:$U$13,$U49)/$V$12)/5)*X$7,0)</f>
        <v>0</v>
      </c>
      <c r="Y49" s="147" cm="1">
        <f t="array" ref="Y49">IF(AND(U49&gt;=$S$119,'Safety Improvements'!U49&lt;=Assumptions!$D$10),((TREND($V$12:$V$13,$U$12:$U$13,$U49)/$V$12)/5)*Y$7,0)</f>
        <v>0</v>
      </c>
      <c r="Z49" s="147" cm="1">
        <f t="array" ref="Z49">IF(AND(U49&gt;=$S$119,'Safety Improvements'!U49&lt;=Assumptions!$D$10),((TREND($V$12:$V$13,$U$12:$U$13,$U49)/$V$12)/5)*Z$7,0)</f>
        <v>0</v>
      </c>
      <c r="AA49" s="60"/>
      <c r="AD49" s="545"/>
      <c r="AE49" s="42">
        <f t="shared" si="12"/>
        <v>2048</v>
      </c>
      <c r="AF49" s="147">
        <f t="shared" si="4"/>
        <v>0</v>
      </c>
      <c r="AG49" s="147">
        <f t="shared" si="5"/>
        <v>0</v>
      </c>
      <c r="AH49" s="147">
        <f t="shared" si="6"/>
        <v>0</v>
      </c>
      <c r="AI49" s="147">
        <f t="shared" si="7"/>
        <v>0</v>
      </c>
      <c r="AJ49" s="147">
        <f t="shared" si="8"/>
        <v>0</v>
      </c>
      <c r="AK49" s="148">
        <f t="shared" si="9"/>
        <v>0</v>
      </c>
      <c r="AL49" s="209"/>
    </row>
    <row r="50" spans="3:38" x14ac:dyDescent="0.25">
      <c r="C50" s="552"/>
      <c r="D50" s="552"/>
      <c r="E50" s="552"/>
      <c r="F50" s="552"/>
      <c r="G50" s="552"/>
      <c r="H50" s="280"/>
      <c r="I50" s="542"/>
      <c r="J50" s="27">
        <f t="shared" si="10"/>
        <v>2049</v>
      </c>
      <c r="K50" s="147" cm="1">
        <f t="array" ref="K50">IF(AND(J50&gt;=$T$128,'Safety Improvements'!J50&lt;=Assumptions!$D$34),((TREND($K$12:$K$13,$J$12:$J$13,$J50)/$K$12)/5)*K$7,0)</f>
        <v>0</v>
      </c>
      <c r="L50" s="147" cm="1">
        <f t="array" ref="L50">IF(AND(J50&gt;=$T$128,'Safety Improvements'!J50&lt;=Assumptions!$D$34),((TREND($K$12:$K$13,$J$12:$J$13,$J50)/$K$12)/5)*L$7,0)</f>
        <v>0</v>
      </c>
      <c r="M50" s="147" cm="1">
        <f t="array" ref="M50">IF(AND(J50&gt;=$T$128,'Safety Improvements'!J50&lt;=Assumptions!$D$34),((TREND($K$12:$K$13,$J$12:$J$13,$J50)/$K$12)/5)*M$7,0)</f>
        <v>0</v>
      </c>
      <c r="N50" s="147" cm="1">
        <f t="array" ref="N50">IF(AND(J50&gt;=$T$128,'Safety Improvements'!J50&lt;=Assumptions!$D$34),((TREND($K$12:$K$13,$J$12:$J$13,$J50)/$K$12)/5)*N$7,0)</f>
        <v>0</v>
      </c>
      <c r="O50" s="147" cm="1">
        <f t="array" ref="O50">IF(AND(J50&gt;=$T$128,'Safety Improvements'!J50&lt;=Assumptions!$D$34),((TREND($K$12:$K$13,$J$12:$J$13,$J50)/$K$12)/5)*O$7,0)</f>
        <v>0</v>
      </c>
      <c r="T50" s="542"/>
      <c r="U50" s="27">
        <f t="shared" si="11"/>
        <v>2049</v>
      </c>
      <c r="V50" s="147" cm="1">
        <f t="array" ref="V50">IF(AND(U50&gt;=$S$119,'Safety Improvements'!U50&lt;=Assumptions!$D$10),((TREND($V$12:$V$13,$U$12:$U$13,$U50)/$V$12)/5)*V$7,0)</f>
        <v>0</v>
      </c>
      <c r="W50" s="147" cm="1">
        <f t="array" ref="W50">IF(AND(U50&gt;=$S$119,'Safety Improvements'!U50&lt;=Assumptions!$D$10),((TREND($V$12:$V$13,$U$12:$U$13,$U50)/$V$12)/5)*W$7,0)</f>
        <v>0</v>
      </c>
      <c r="X50" s="147" cm="1">
        <f t="array" ref="X50">IF(AND(U50&gt;=$S$119,'Safety Improvements'!U50&lt;=Assumptions!$D$10),((TREND($V$12:$V$13,$U$12:$U$13,$U50)/$V$12)/5)*X$7,0)</f>
        <v>0</v>
      </c>
      <c r="Y50" s="147" cm="1">
        <f t="array" ref="Y50">IF(AND(U50&gt;=$S$119,'Safety Improvements'!U50&lt;=Assumptions!$D$10),((TREND($V$12:$V$13,$U$12:$U$13,$U50)/$V$12)/5)*Y$7,0)</f>
        <v>0</v>
      </c>
      <c r="Z50" s="147" cm="1">
        <f t="array" ref="Z50">IF(AND(U50&gt;=$S$119,'Safety Improvements'!U50&lt;=Assumptions!$D$10),((TREND($V$12:$V$13,$U$12:$U$13,$U50)/$V$12)/5)*Z$7,0)</f>
        <v>0</v>
      </c>
      <c r="AA50" s="60"/>
      <c r="AD50" s="545"/>
      <c r="AE50" s="42">
        <f t="shared" si="12"/>
        <v>2049</v>
      </c>
      <c r="AF50" s="147">
        <f t="shared" si="4"/>
        <v>0</v>
      </c>
      <c r="AG50" s="147">
        <f t="shared" si="5"/>
        <v>0</v>
      </c>
      <c r="AH50" s="147">
        <f t="shared" si="6"/>
        <v>0</v>
      </c>
      <c r="AI50" s="147">
        <f t="shared" si="7"/>
        <v>0</v>
      </c>
      <c r="AJ50" s="147">
        <f t="shared" si="8"/>
        <v>0</v>
      </c>
      <c r="AK50" s="148">
        <f t="shared" si="9"/>
        <v>0</v>
      </c>
      <c r="AL50" s="209"/>
    </row>
    <row r="51" spans="3:38" ht="15" customHeight="1" x14ac:dyDescent="0.25">
      <c r="H51" s="280"/>
      <c r="I51" s="542"/>
      <c r="J51" s="27">
        <f t="shared" si="10"/>
        <v>2050</v>
      </c>
      <c r="K51" s="147" cm="1">
        <f t="array" ref="K51">IF(AND(J51&gt;=$T$128,'Safety Improvements'!J51&lt;=Assumptions!$D$34),((TREND($K$12:$K$13,$J$12:$J$13,$J51)/$K$12)/5)*K$7,0)</f>
        <v>0</v>
      </c>
      <c r="L51" s="147" cm="1">
        <f t="array" ref="L51">IF(AND(J51&gt;=$T$128,'Safety Improvements'!J51&lt;=Assumptions!$D$34),((TREND($K$12:$K$13,$J$12:$J$13,$J51)/$K$12)/5)*L$7,0)</f>
        <v>0</v>
      </c>
      <c r="M51" s="147" cm="1">
        <f t="array" ref="M51">IF(AND(J51&gt;=$T$128,'Safety Improvements'!J51&lt;=Assumptions!$D$34),((TREND($K$12:$K$13,$J$12:$J$13,$J51)/$K$12)/5)*M$7,0)</f>
        <v>0</v>
      </c>
      <c r="N51" s="147" cm="1">
        <f t="array" ref="N51">IF(AND(J51&gt;=$T$128,'Safety Improvements'!J51&lt;=Assumptions!$D$34),((TREND($K$12:$K$13,$J$12:$J$13,$J51)/$K$12)/5)*N$7,0)</f>
        <v>0</v>
      </c>
      <c r="O51" s="147" cm="1">
        <f t="array" ref="O51">IF(AND(J51&gt;=$T$128,'Safety Improvements'!J51&lt;=Assumptions!$D$34),((TREND($K$12:$K$13,$J$12:$J$13,$J51)/$K$12)/5)*O$7,0)</f>
        <v>0</v>
      </c>
      <c r="T51" s="542"/>
      <c r="U51" s="27">
        <f t="shared" si="11"/>
        <v>2050</v>
      </c>
      <c r="V51" s="147" cm="1">
        <f t="array" ref="V51">IF(AND(U51&gt;=$S$119,'Safety Improvements'!U51&lt;=Assumptions!$D$10),((TREND($V$12:$V$13,$U$12:$U$13,$U51)/$V$12)/5)*V$7,0)</f>
        <v>0</v>
      </c>
      <c r="W51" s="147" cm="1">
        <f t="array" ref="W51">IF(AND(U51&gt;=$S$119,'Safety Improvements'!U51&lt;=Assumptions!$D$10),((TREND($V$12:$V$13,$U$12:$U$13,$U51)/$V$12)/5)*W$7,0)</f>
        <v>0</v>
      </c>
      <c r="X51" s="147" cm="1">
        <f t="array" ref="X51">IF(AND(U51&gt;=$S$119,'Safety Improvements'!U51&lt;=Assumptions!$D$10),((TREND($V$12:$V$13,$U$12:$U$13,$U51)/$V$12)/5)*X$7,0)</f>
        <v>0</v>
      </c>
      <c r="Y51" s="147" cm="1">
        <f t="array" ref="Y51">IF(AND(U51&gt;=$S$119,'Safety Improvements'!U51&lt;=Assumptions!$D$10),((TREND($V$12:$V$13,$U$12:$U$13,$U51)/$V$12)/5)*Y$7,0)</f>
        <v>0</v>
      </c>
      <c r="Z51" s="147" cm="1">
        <f t="array" ref="Z51">IF(AND(U51&gt;=$S$119,'Safety Improvements'!U51&lt;=Assumptions!$D$10),((TREND($V$12:$V$13,$U$12:$U$13,$U51)/$V$12)/5)*Z$7,0)</f>
        <v>0</v>
      </c>
      <c r="AA51" s="60"/>
      <c r="AD51" s="545"/>
      <c r="AE51" s="42">
        <f t="shared" si="12"/>
        <v>2050</v>
      </c>
      <c r="AF51" s="147">
        <f t="shared" si="4"/>
        <v>0</v>
      </c>
      <c r="AG51" s="147">
        <f t="shared" si="5"/>
        <v>0</v>
      </c>
      <c r="AH51" s="147">
        <f t="shared" si="6"/>
        <v>0</v>
      </c>
      <c r="AI51" s="147">
        <f t="shared" si="7"/>
        <v>0</v>
      </c>
      <c r="AJ51" s="147">
        <f t="shared" si="8"/>
        <v>0</v>
      </c>
      <c r="AK51" s="148">
        <f t="shared" si="9"/>
        <v>0</v>
      </c>
      <c r="AL51" s="209"/>
    </row>
    <row r="52" spans="3:38" ht="15" customHeight="1" x14ac:dyDescent="0.25">
      <c r="C52" s="267" t="s">
        <v>1931</v>
      </c>
      <c r="H52" s="280"/>
      <c r="I52" s="542"/>
      <c r="J52" s="27">
        <f t="shared" si="10"/>
        <v>2051</v>
      </c>
      <c r="K52" s="147" cm="1">
        <f t="array" ref="K52">IF(AND(J52&gt;=$T$128,'Safety Improvements'!J52&lt;=Assumptions!$D$34),((TREND($K$12:$K$13,$J$12:$J$13,$J52)/$K$12)/5)*K$7,0)</f>
        <v>0</v>
      </c>
      <c r="L52" s="147" cm="1">
        <f t="array" ref="L52">IF(AND(J52&gt;=$T$128,'Safety Improvements'!J52&lt;=Assumptions!$D$34),((TREND($K$12:$K$13,$J$12:$J$13,$J52)/$K$12)/5)*L$7,0)</f>
        <v>0</v>
      </c>
      <c r="M52" s="147" cm="1">
        <f t="array" ref="M52">IF(AND(J52&gt;=$T$128,'Safety Improvements'!J52&lt;=Assumptions!$D$34),((TREND($K$12:$K$13,$J$12:$J$13,$J52)/$K$12)/5)*M$7,0)</f>
        <v>0</v>
      </c>
      <c r="N52" s="147" cm="1">
        <f t="array" ref="N52">IF(AND(J52&gt;=$T$128,'Safety Improvements'!J52&lt;=Assumptions!$D$34),((TREND($K$12:$K$13,$J$12:$J$13,$J52)/$K$12)/5)*N$7,0)</f>
        <v>0</v>
      </c>
      <c r="O52" s="147" cm="1">
        <f t="array" ref="O52">IF(AND(J52&gt;=$T$128,'Safety Improvements'!J52&lt;=Assumptions!$D$34),((TREND($K$12:$K$13,$J$12:$J$13,$J52)/$K$12)/5)*O$7,0)</f>
        <v>0</v>
      </c>
      <c r="T52" s="542"/>
      <c r="U52" s="27">
        <f t="shared" si="11"/>
        <v>2051</v>
      </c>
      <c r="V52" s="147" cm="1">
        <f t="array" ref="V52">IF(AND(U52&gt;=$S$119,'Safety Improvements'!U52&lt;=Assumptions!$D$10),((TREND($V$12:$V$13,$U$12:$U$13,$U52)/$V$12)/5)*V$7,0)</f>
        <v>0</v>
      </c>
      <c r="W52" s="147" cm="1">
        <f t="array" ref="W52">IF(AND(U52&gt;=$S$119,'Safety Improvements'!U52&lt;=Assumptions!$D$10),((TREND($V$12:$V$13,$U$12:$U$13,$U52)/$V$12)/5)*W$7,0)</f>
        <v>0</v>
      </c>
      <c r="X52" s="147" cm="1">
        <f t="array" ref="X52">IF(AND(U52&gt;=$S$119,'Safety Improvements'!U52&lt;=Assumptions!$D$10),((TREND($V$12:$V$13,$U$12:$U$13,$U52)/$V$12)/5)*X$7,0)</f>
        <v>0</v>
      </c>
      <c r="Y52" s="147" cm="1">
        <f t="array" ref="Y52">IF(AND(U52&gt;=$S$119,'Safety Improvements'!U52&lt;=Assumptions!$D$10),((TREND($V$12:$V$13,$U$12:$U$13,$U52)/$V$12)/5)*Y$7,0)</f>
        <v>0</v>
      </c>
      <c r="Z52" s="147" cm="1">
        <f t="array" ref="Z52">IF(AND(U52&gt;=$S$119,'Safety Improvements'!U52&lt;=Assumptions!$D$10),((TREND($V$12:$V$13,$U$12:$U$13,$U52)/$V$12)/5)*Z$7,0)</f>
        <v>0</v>
      </c>
      <c r="AA52" s="60"/>
      <c r="AD52" s="545"/>
      <c r="AE52" s="42">
        <f t="shared" si="12"/>
        <v>2051</v>
      </c>
      <c r="AF52" s="147">
        <f t="shared" si="4"/>
        <v>0</v>
      </c>
      <c r="AG52" s="147">
        <f t="shared" si="5"/>
        <v>0</v>
      </c>
      <c r="AH52" s="147">
        <f t="shared" si="6"/>
        <v>0</v>
      </c>
      <c r="AI52" s="147">
        <f t="shared" si="7"/>
        <v>0</v>
      </c>
      <c r="AJ52" s="147">
        <f t="shared" si="8"/>
        <v>0</v>
      </c>
      <c r="AK52" s="148">
        <f t="shared" si="9"/>
        <v>0</v>
      </c>
      <c r="AL52" s="209"/>
    </row>
    <row r="53" spans="3:38" x14ac:dyDescent="0.25">
      <c r="C53" s="49"/>
      <c r="D53" s="49"/>
      <c r="E53" s="49"/>
      <c r="F53" s="49"/>
      <c r="G53" s="49"/>
      <c r="H53" s="280"/>
      <c r="I53" s="542"/>
      <c r="J53" s="27">
        <f t="shared" si="10"/>
        <v>2052</v>
      </c>
      <c r="K53" s="147" cm="1">
        <f t="array" ref="K53">IF(AND(J53&gt;=$T$128,'Safety Improvements'!J53&lt;=Assumptions!$D$34),((TREND($K$12:$K$13,$J$12:$J$13,$J53)/$K$12)/5)*K$7,0)</f>
        <v>0</v>
      </c>
      <c r="L53" s="147" cm="1">
        <f t="array" ref="L53">IF(AND(J53&gt;=$T$128,'Safety Improvements'!J53&lt;=Assumptions!$D$34),((TREND($K$12:$K$13,$J$12:$J$13,$J53)/$K$12)/5)*L$7,0)</f>
        <v>0</v>
      </c>
      <c r="M53" s="147" cm="1">
        <f t="array" ref="M53">IF(AND(J53&gt;=$T$128,'Safety Improvements'!J53&lt;=Assumptions!$D$34),((TREND($K$12:$K$13,$J$12:$J$13,$J53)/$K$12)/5)*M$7,0)</f>
        <v>0</v>
      </c>
      <c r="N53" s="147" cm="1">
        <f t="array" ref="N53">IF(AND(J53&gt;=$T$128,'Safety Improvements'!J53&lt;=Assumptions!$D$34),((TREND($K$12:$K$13,$J$12:$J$13,$J53)/$K$12)/5)*N$7,0)</f>
        <v>0</v>
      </c>
      <c r="O53" s="147" cm="1">
        <f t="array" ref="O53">IF(AND(J53&gt;=$T$128,'Safety Improvements'!J53&lt;=Assumptions!$D$34),((TREND($K$12:$K$13,$J$12:$J$13,$J53)/$K$12)/5)*O$7,0)</f>
        <v>0</v>
      </c>
      <c r="T53" s="542"/>
      <c r="U53" s="27">
        <f t="shared" si="11"/>
        <v>2052</v>
      </c>
      <c r="V53" s="147" cm="1">
        <f t="array" ref="V53">IF(AND(U53&gt;=$S$119,'Safety Improvements'!U53&lt;=Assumptions!$D$10),((TREND($V$12:$V$13,$U$12:$U$13,$U53)/$V$12)/5)*V$7,0)</f>
        <v>0</v>
      </c>
      <c r="W53" s="147" cm="1">
        <f t="array" ref="W53">IF(AND(U53&gt;=$S$119,'Safety Improvements'!U53&lt;=Assumptions!$D$10),((TREND($V$12:$V$13,$U$12:$U$13,$U53)/$V$12)/5)*W$7,0)</f>
        <v>0</v>
      </c>
      <c r="X53" s="147" cm="1">
        <f t="array" ref="X53">IF(AND(U53&gt;=$S$119,'Safety Improvements'!U53&lt;=Assumptions!$D$10),((TREND($V$12:$V$13,$U$12:$U$13,$U53)/$V$12)/5)*X$7,0)</f>
        <v>0</v>
      </c>
      <c r="Y53" s="147" cm="1">
        <f t="array" ref="Y53">IF(AND(U53&gt;=$S$119,'Safety Improvements'!U53&lt;=Assumptions!$D$10),((TREND($V$12:$V$13,$U$12:$U$13,$U53)/$V$12)/5)*Y$7,0)</f>
        <v>0</v>
      </c>
      <c r="Z53" s="147" cm="1">
        <f t="array" ref="Z53">IF(AND(U53&gt;=$S$119,'Safety Improvements'!U53&lt;=Assumptions!$D$10),((TREND($V$12:$V$13,$U$12:$U$13,$U53)/$V$12)/5)*Z$7,0)</f>
        <v>0</v>
      </c>
      <c r="AA53" s="60"/>
      <c r="AD53" s="545"/>
      <c r="AE53" s="42">
        <f t="shared" si="12"/>
        <v>2052</v>
      </c>
      <c r="AF53" s="147">
        <f t="shared" si="4"/>
        <v>0</v>
      </c>
      <c r="AG53" s="147">
        <f t="shared" si="5"/>
        <v>0</v>
      </c>
      <c r="AH53" s="147">
        <f t="shared" si="6"/>
        <v>0</v>
      </c>
      <c r="AI53" s="147">
        <f t="shared" si="7"/>
        <v>0</v>
      </c>
      <c r="AJ53" s="147">
        <f t="shared" si="8"/>
        <v>0</v>
      </c>
      <c r="AK53" s="148">
        <f t="shared" si="9"/>
        <v>0</v>
      </c>
      <c r="AL53" s="209"/>
    </row>
    <row r="54" spans="3:38" ht="15" customHeight="1" x14ac:dyDescent="0.25">
      <c r="C54" s="550" t="s">
        <v>1932</v>
      </c>
      <c r="D54" s="550"/>
      <c r="E54" s="550"/>
      <c r="F54" s="550"/>
      <c r="G54" s="550"/>
      <c r="H54" s="280"/>
      <c r="I54" s="542"/>
      <c r="J54" s="27">
        <f t="shared" si="10"/>
        <v>2053</v>
      </c>
      <c r="K54" s="147" cm="1">
        <f t="array" ref="K54">IF(AND(J54&gt;=$T$128,'Safety Improvements'!J54&lt;=Assumptions!$D$34),((TREND($K$12:$K$13,$J$12:$J$13,$J54)/$K$12)/5)*K$7,0)</f>
        <v>0</v>
      </c>
      <c r="L54" s="147" cm="1">
        <f t="array" ref="L54">IF(AND(J54&gt;=$T$128,'Safety Improvements'!J54&lt;=Assumptions!$D$34),((TREND($K$12:$K$13,$J$12:$J$13,$J54)/$K$12)/5)*L$7,0)</f>
        <v>0</v>
      </c>
      <c r="M54" s="147" cm="1">
        <f t="array" ref="M54">IF(AND(J54&gt;=$T$128,'Safety Improvements'!J54&lt;=Assumptions!$D$34),((TREND($K$12:$K$13,$J$12:$J$13,$J54)/$K$12)/5)*M$7,0)</f>
        <v>0</v>
      </c>
      <c r="N54" s="147" cm="1">
        <f t="array" ref="N54">IF(AND(J54&gt;=$T$128,'Safety Improvements'!J54&lt;=Assumptions!$D$34),((TREND($K$12:$K$13,$J$12:$J$13,$J54)/$K$12)/5)*N$7,0)</f>
        <v>0</v>
      </c>
      <c r="O54" s="147" cm="1">
        <f t="array" ref="O54">IF(AND(J54&gt;=$T$128,'Safety Improvements'!J54&lt;=Assumptions!$D$34),((TREND($K$12:$K$13,$J$12:$J$13,$J54)/$K$12)/5)*O$7,0)</f>
        <v>0</v>
      </c>
      <c r="T54" s="542"/>
      <c r="U54" s="27">
        <f t="shared" si="11"/>
        <v>2053</v>
      </c>
      <c r="V54" s="147" cm="1">
        <f t="array" ref="V54">IF(AND(U54&gt;=$S$119,'Safety Improvements'!U54&lt;=Assumptions!$D$10),((TREND($V$12:$V$13,$U$12:$U$13,$U54)/$V$12)/5)*V$7,0)</f>
        <v>0</v>
      </c>
      <c r="W54" s="147" cm="1">
        <f t="array" ref="W54">IF(AND(U54&gt;=$S$119,'Safety Improvements'!U54&lt;=Assumptions!$D$10),((TREND($V$12:$V$13,$U$12:$U$13,$U54)/$V$12)/5)*W$7,0)</f>
        <v>0</v>
      </c>
      <c r="X54" s="147" cm="1">
        <f t="array" ref="X54">IF(AND(U54&gt;=$S$119,'Safety Improvements'!U54&lt;=Assumptions!$D$10),((TREND($V$12:$V$13,$U$12:$U$13,$U54)/$V$12)/5)*X$7,0)</f>
        <v>0</v>
      </c>
      <c r="Y54" s="147" cm="1">
        <f t="array" ref="Y54">IF(AND(U54&gt;=$S$119,'Safety Improvements'!U54&lt;=Assumptions!$D$10),((TREND($V$12:$V$13,$U$12:$U$13,$U54)/$V$12)/5)*Y$7,0)</f>
        <v>0</v>
      </c>
      <c r="Z54" s="147" cm="1">
        <f t="array" ref="Z54">IF(AND(U54&gt;=$S$119,'Safety Improvements'!U54&lt;=Assumptions!$D$10),((TREND($V$12:$V$13,$U$12:$U$13,$U54)/$V$12)/5)*Z$7,0)</f>
        <v>0</v>
      </c>
      <c r="AA54" s="60"/>
      <c r="AD54" s="545"/>
      <c r="AE54" s="42">
        <f t="shared" si="12"/>
        <v>2053</v>
      </c>
      <c r="AF54" s="147">
        <f t="shared" si="4"/>
        <v>0</v>
      </c>
      <c r="AG54" s="147">
        <f t="shared" si="5"/>
        <v>0</v>
      </c>
      <c r="AH54" s="147">
        <f t="shared" si="6"/>
        <v>0</v>
      </c>
      <c r="AI54" s="147">
        <f t="shared" si="7"/>
        <v>0</v>
      </c>
      <c r="AJ54" s="147">
        <f t="shared" si="8"/>
        <v>0</v>
      </c>
      <c r="AK54" s="148">
        <f t="shared" si="9"/>
        <v>0</v>
      </c>
      <c r="AL54" s="209"/>
    </row>
    <row r="55" spans="3:38" ht="15" customHeight="1" x14ac:dyDescent="0.25">
      <c r="C55" s="550"/>
      <c r="D55" s="550"/>
      <c r="E55" s="550"/>
      <c r="F55" s="550"/>
      <c r="G55" s="550"/>
      <c r="H55" s="280"/>
      <c r="I55" s="542"/>
      <c r="J55" s="27">
        <f t="shared" si="10"/>
        <v>2054</v>
      </c>
      <c r="K55" s="147" cm="1">
        <f t="array" ref="K55">IF(AND(J55&gt;=$T$128,'Safety Improvements'!J55&lt;=Assumptions!$D$34),((TREND($K$12:$K$13,$J$12:$J$13,$J55)/$K$12)/5)*K$7,0)</f>
        <v>0</v>
      </c>
      <c r="L55" s="147" cm="1">
        <f t="array" ref="L55">IF(AND(J55&gt;=$T$128,'Safety Improvements'!J55&lt;=Assumptions!$D$34),((TREND($K$12:$K$13,$J$12:$J$13,$J55)/$K$12)/5)*L$7,0)</f>
        <v>0</v>
      </c>
      <c r="M55" s="147" cm="1">
        <f t="array" ref="M55">IF(AND(J55&gt;=$T$128,'Safety Improvements'!J55&lt;=Assumptions!$D$34),((TREND($K$12:$K$13,$J$12:$J$13,$J55)/$K$12)/5)*M$7,0)</f>
        <v>0</v>
      </c>
      <c r="N55" s="147" cm="1">
        <f t="array" ref="N55">IF(AND(J55&gt;=$T$128,'Safety Improvements'!J55&lt;=Assumptions!$D$34),((TREND($K$12:$K$13,$J$12:$J$13,$J55)/$K$12)/5)*N$7,0)</f>
        <v>0</v>
      </c>
      <c r="O55" s="147" cm="1">
        <f t="array" ref="O55">IF(AND(J55&gt;=$T$128,'Safety Improvements'!J55&lt;=Assumptions!$D$34),((TREND($K$12:$K$13,$J$12:$J$13,$J55)/$K$12)/5)*O$7,0)</f>
        <v>0</v>
      </c>
      <c r="T55" s="542"/>
      <c r="U55" s="27">
        <f t="shared" si="11"/>
        <v>2054</v>
      </c>
      <c r="V55" s="147" cm="1">
        <f t="array" ref="V55">IF(AND(U55&gt;=$S$119,'Safety Improvements'!U55&lt;=Assumptions!$D$10),((TREND($V$12:$V$13,$U$12:$U$13,$U55)/$V$12)/5)*V$7,0)</f>
        <v>0</v>
      </c>
      <c r="W55" s="147" cm="1">
        <f t="array" ref="W55">IF(AND(U55&gt;=$S$119,'Safety Improvements'!U55&lt;=Assumptions!$D$10),((TREND($V$12:$V$13,$U$12:$U$13,$U55)/$V$12)/5)*W$7,0)</f>
        <v>0</v>
      </c>
      <c r="X55" s="147" cm="1">
        <f t="array" ref="X55">IF(AND(U55&gt;=$S$119,'Safety Improvements'!U55&lt;=Assumptions!$D$10),((TREND($V$12:$V$13,$U$12:$U$13,$U55)/$V$12)/5)*X$7,0)</f>
        <v>0</v>
      </c>
      <c r="Y55" s="147" cm="1">
        <f t="array" ref="Y55">IF(AND(U55&gt;=$S$119,'Safety Improvements'!U55&lt;=Assumptions!$D$10),((TREND($V$12:$V$13,$U$12:$U$13,$U55)/$V$12)/5)*Y$7,0)</f>
        <v>0</v>
      </c>
      <c r="Z55" s="147" cm="1">
        <f t="array" ref="Z55">IF(AND(U55&gt;=$S$119,'Safety Improvements'!U55&lt;=Assumptions!$D$10),((TREND($V$12:$V$13,$U$12:$U$13,$U55)/$V$12)/5)*Z$7,0)</f>
        <v>0</v>
      </c>
      <c r="AA55" s="60"/>
      <c r="AD55" s="545"/>
      <c r="AE55" s="42">
        <f t="shared" si="12"/>
        <v>2054</v>
      </c>
      <c r="AF55" s="147">
        <f t="shared" si="4"/>
        <v>0</v>
      </c>
      <c r="AG55" s="147">
        <f t="shared" si="5"/>
        <v>0</v>
      </c>
      <c r="AH55" s="147">
        <f t="shared" si="6"/>
        <v>0</v>
      </c>
      <c r="AI55" s="147">
        <f t="shared" si="7"/>
        <v>0</v>
      </c>
      <c r="AJ55" s="147">
        <f t="shared" si="8"/>
        <v>0</v>
      </c>
      <c r="AK55" s="148">
        <f t="shared" si="9"/>
        <v>0</v>
      </c>
      <c r="AL55" s="209"/>
    </row>
    <row r="56" spans="3:38" x14ac:dyDescent="0.25">
      <c r="H56" s="280"/>
      <c r="I56" s="542"/>
      <c r="J56" s="27">
        <f t="shared" si="10"/>
        <v>2055</v>
      </c>
      <c r="K56" s="147" cm="1">
        <f t="array" ref="K56">IF(AND(J56&gt;=$T$128,'Safety Improvements'!J56&lt;=Assumptions!$D$34),((TREND($K$12:$K$13,$J$12:$J$13,$J56)/$K$12)/5)*K$7,0)</f>
        <v>0</v>
      </c>
      <c r="L56" s="147" cm="1">
        <f t="array" ref="L56">IF(AND(J56&gt;=$T$128,'Safety Improvements'!J56&lt;=Assumptions!$D$34),((TREND($K$12:$K$13,$J$12:$J$13,$J56)/$K$12)/5)*L$7,0)</f>
        <v>0</v>
      </c>
      <c r="M56" s="147" cm="1">
        <f t="array" ref="M56">IF(AND(J56&gt;=$T$128,'Safety Improvements'!J56&lt;=Assumptions!$D$34),((TREND($K$12:$K$13,$J$12:$J$13,$J56)/$K$12)/5)*M$7,0)</f>
        <v>0</v>
      </c>
      <c r="N56" s="147" cm="1">
        <f t="array" ref="N56">IF(AND(J56&gt;=$T$128,'Safety Improvements'!J56&lt;=Assumptions!$D$34),((TREND($K$12:$K$13,$J$12:$J$13,$J56)/$K$12)/5)*N$7,0)</f>
        <v>0</v>
      </c>
      <c r="O56" s="147" cm="1">
        <f t="array" ref="O56">IF(AND(J56&gt;=$T$128,'Safety Improvements'!J56&lt;=Assumptions!$D$34),((TREND($K$12:$K$13,$J$12:$J$13,$J56)/$K$12)/5)*O$7,0)</f>
        <v>0</v>
      </c>
      <c r="T56" s="542"/>
      <c r="U56" s="27">
        <f t="shared" si="11"/>
        <v>2055</v>
      </c>
      <c r="V56" s="147" cm="1">
        <f t="array" ref="V56">IF(AND(U56&gt;=$S$119,'Safety Improvements'!U56&lt;=Assumptions!$D$10),((TREND($V$12:$V$13,$U$12:$U$13,$U56)/$V$12)/5)*V$7,0)</f>
        <v>0</v>
      </c>
      <c r="W56" s="147" cm="1">
        <f t="array" ref="W56">IF(AND(U56&gt;=$S$119,'Safety Improvements'!U56&lt;=Assumptions!$D$10),((TREND($V$12:$V$13,$U$12:$U$13,$U56)/$V$12)/5)*W$7,0)</f>
        <v>0</v>
      </c>
      <c r="X56" s="147" cm="1">
        <f t="array" ref="X56">IF(AND(U56&gt;=$S$119,'Safety Improvements'!U56&lt;=Assumptions!$D$10),((TREND($V$12:$V$13,$U$12:$U$13,$U56)/$V$12)/5)*X$7,0)</f>
        <v>0</v>
      </c>
      <c r="Y56" s="147" cm="1">
        <f t="array" ref="Y56">IF(AND(U56&gt;=$S$119,'Safety Improvements'!U56&lt;=Assumptions!$D$10),((TREND($V$12:$V$13,$U$12:$U$13,$U56)/$V$12)/5)*Y$7,0)</f>
        <v>0</v>
      </c>
      <c r="Z56" s="147" cm="1">
        <f t="array" ref="Z56">IF(AND(U56&gt;=$S$119,'Safety Improvements'!U56&lt;=Assumptions!$D$10),((TREND($V$12:$V$13,$U$12:$U$13,$U56)/$V$12)/5)*Z$7,0)</f>
        <v>0</v>
      </c>
      <c r="AA56" s="60"/>
      <c r="AD56" s="545"/>
      <c r="AE56" s="42">
        <f t="shared" si="12"/>
        <v>2055</v>
      </c>
      <c r="AF56" s="147">
        <f t="shared" si="4"/>
        <v>0</v>
      </c>
      <c r="AG56" s="147">
        <f t="shared" si="5"/>
        <v>0</v>
      </c>
      <c r="AH56" s="147">
        <f t="shared" si="6"/>
        <v>0</v>
      </c>
      <c r="AI56" s="147">
        <f t="shared" si="7"/>
        <v>0</v>
      </c>
      <c r="AJ56" s="147">
        <f t="shared" si="8"/>
        <v>0</v>
      </c>
      <c r="AK56" s="148">
        <f t="shared" si="9"/>
        <v>0</v>
      </c>
      <c r="AL56" s="209"/>
    </row>
    <row r="57" spans="3:38" x14ac:dyDescent="0.25">
      <c r="C57" s="553" t="s">
        <v>1935</v>
      </c>
      <c r="D57" s="553"/>
      <c r="E57" s="553"/>
      <c r="F57" s="553"/>
      <c r="G57" s="553"/>
      <c r="H57" s="280"/>
      <c r="I57" s="542"/>
      <c r="J57" s="27">
        <f t="shared" si="10"/>
        <v>2056</v>
      </c>
      <c r="K57" s="147" cm="1">
        <f t="array" ref="K57">IF(AND(J57&gt;=$T$128,'Safety Improvements'!J57&lt;=Assumptions!$D$34),((TREND($K$12:$K$13,$J$12:$J$13,$J57)/$K$12)/5)*K$7,0)</f>
        <v>0</v>
      </c>
      <c r="L57" s="147" cm="1">
        <f t="array" ref="L57">IF(AND(J57&gt;=$T$128,'Safety Improvements'!J57&lt;=Assumptions!$D$34),((TREND($K$12:$K$13,$J$12:$J$13,$J57)/$K$12)/5)*L$7,0)</f>
        <v>0</v>
      </c>
      <c r="M57" s="147" cm="1">
        <f t="array" ref="M57">IF(AND(J57&gt;=$T$128,'Safety Improvements'!J57&lt;=Assumptions!$D$34),((TREND($K$12:$K$13,$J$12:$J$13,$J57)/$K$12)/5)*M$7,0)</f>
        <v>0</v>
      </c>
      <c r="N57" s="147" cm="1">
        <f t="array" ref="N57">IF(AND(J57&gt;=$T$128,'Safety Improvements'!J57&lt;=Assumptions!$D$34),((TREND($K$12:$K$13,$J$12:$J$13,$J57)/$K$12)/5)*N$7,0)</f>
        <v>0</v>
      </c>
      <c r="O57" s="147" cm="1">
        <f t="array" ref="O57">IF(AND(J57&gt;=$T$128,'Safety Improvements'!J57&lt;=Assumptions!$D$34),((TREND($K$12:$K$13,$J$12:$J$13,$J57)/$K$12)/5)*O$7,0)</f>
        <v>0</v>
      </c>
      <c r="T57" s="542"/>
      <c r="U57" s="27">
        <f t="shared" si="11"/>
        <v>2056</v>
      </c>
      <c r="V57" s="147" cm="1">
        <f t="array" ref="V57">IF(AND(U57&gt;=$S$119,'Safety Improvements'!U57&lt;=Assumptions!$D$10),((TREND($V$12:$V$13,$U$12:$U$13,$U57)/$V$12)/5)*V$7,0)</f>
        <v>0</v>
      </c>
      <c r="W57" s="147" cm="1">
        <f t="array" ref="W57">IF(AND(U57&gt;=$S$119,'Safety Improvements'!U57&lt;=Assumptions!$D$10),((TREND($V$12:$V$13,$U$12:$U$13,$U57)/$V$12)/5)*W$7,0)</f>
        <v>0</v>
      </c>
      <c r="X57" s="147" cm="1">
        <f t="array" ref="X57">IF(AND(U57&gt;=$S$119,'Safety Improvements'!U57&lt;=Assumptions!$D$10),((TREND($V$12:$V$13,$U$12:$U$13,$U57)/$V$12)/5)*X$7,0)</f>
        <v>0</v>
      </c>
      <c r="Y57" s="147" cm="1">
        <f t="array" ref="Y57">IF(AND(U57&gt;=$S$119,'Safety Improvements'!U57&lt;=Assumptions!$D$10),((TREND($V$12:$V$13,$U$12:$U$13,$U57)/$V$12)/5)*Y$7,0)</f>
        <v>0</v>
      </c>
      <c r="Z57" s="147" cm="1">
        <f t="array" ref="Z57">IF(AND(U57&gt;=$S$119,'Safety Improvements'!U57&lt;=Assumptions!$D$10),((TREND($V$12:$V$13,$U$12:$U$13,$U57)/$V$12)/5)*Z$7,0)</f>
        <v>0</v>
      </c>
      <c r="AA57" s="60"/>
      <c r="AD57" s="545"/>
      <c r="AE57" s="42">
        <f t="shared" si="12"/>
        <v>2056</v>
      </c>
      <c r="AF57" s="147">
        <f t="shared" si="4"/>
        <v>0</v>
      </c>
      <c r="AG57" s="147">
        <f t="shared" si="5"/>
        <v>0</v>
      </c>
      <c r="AH57" s="147">
        <f t="shared" si="6"/>
        <v>0</v>
      </c>
      <c r="AI57" s="147">
        <f t="shared" si="7"/>
        <v>0</v>
      </c>
      <c r="AJ57" s="147">
        <f t="shared" si="8"/>
        <v>0</v>
      </c>
      <c r="AK57" s="148">
        <f t="shared" si="9"/>
        <v>0</v>
      </c>
      <c r="AL57" s="209"/>
    </row>
    <row r="58" spans="3:38" x14ac:dyDescent="0.25">
      <c r="C58" s="553"/>
      <c r="D58" s="553"/>
      <c r="E58" s="553"/>
      <c r="F58" s="553"/>
      <c r="G58" s="553"/>
      <c r="H58" s="41"/>
      <c r="I58" s="542"/>
      <c r="J58" s="27">
        <f t="shared" si="10"/>
        <v>2057</v>
      </c>
      <c r="K58" s="147" cm="1">
        <f t="array" ref="K58">IF(AND(J58&gt;=$T$128,'Safety Improvements'!J58&lt;=Assumptions!$D$34),((TREND($K$12:$K$13,$J$12:$J$13,$J58)/$K$12)/5)*K$7,0)</f>
        <v>0</v>
      </c>
      <c r="L58" s="147" cm="1">
        <f t="array" ref="L58">IF(AND(J58&gt;=$T$128,'Safety Improvements'!J58&lt;=Assumptions!$D$34),((TREND($K$12:$K$13,$J$12:$J$13,$J58)/$K$12)/5)*L$7,0)</f>
        <v>0</v>
      </c>
      <c r="M58" s="147" cm="1">
        <f t="array" ref="M58">IF(AND(J58&gt;=$T$128,'Safety Improvements'!J58&lt;=Assumptions!$D$34),((TREND($K$12:$K$13,$J$12:$J$13,$J58)/$K$12)/5)*M$7,0)</f>
        <v>0</v>
      </c>
      <c r="N58" s="147" cm="1">
        <f t="array" ref="N58">IF(AND(J58&gt;=$T$128,'Safety Improvements'!J58&lt;=Assumptions!$D$34),((TREND($K$12:$K$13,$J$12:$J$13,$J58)/$K$12)/5)*N$7,0)</f>
        <v>0</v>
      </c>
      <c r="O58" s="147" cm="1">
        <f t="array" ref="O58">IF(AND(J58&gt;=$T$128,'Safety Improvements'!J58&lt;=Assumptions!$D$34),((TREND($K$12:$K$13,$J$12:$J$13,$J58)/$K$12)/5)*O$7,0)</f>
        <v>0</v>
      </c>
      <c r="T58" s="542"/>
      <c r="U58" s="27">
        <f t="shared" si="11"/>
        <v>2057</v>
      </c>
      <c r="V58" s="147" cm="1">
        <f t="array" ref="V58">IF(AND(U58&gt;=$S$119,'Safety Improvements'!U58&lt;=Assumptions!$D$10),((TREND($V$12:$V$13,$U$12:$U$13,$U58)/$V$12)/5)*V$7,0)</f>
        <v>0</v>
      </c>
      <c r="W58" s="147" cm="1">
        <f t="array" ref="W58">IF(AND(U58&gt;=$S$119,'Safety Improvements'!U58&lt;=Assumptions!$D$10),((TREND($V$12:$V$13,$U$12:$U$13,$U58)/$V$12)/5)*W$7,0)</f>
        <v>0</v>
      </c>
      <c r="X58" s="147" cm="1">
        <f t="array" ref="X58">IF(AND(U58&gt;=$S$119,'Safety Improvements'!U58&lt;=Assumptions!$D$10),((TREND($V$12:$V$13,$U$12:$U$13,$U58)/$V$12)/5)*X$7,0)</f>
        <v>0</v>
      </c>
      <c r="Y58" s="147" cm="1">
        <f t="array" ref="Y58">IF(AND(U58&gt;=$S$119,'Safety Improvements'!U58&lt;=Assumptions!$D$10),((TREND($V$12:$V$13,$U$12:$U$13,$U58)/$V$12)/5)*Y$7,0)</f>
        <v>0</v>
      </c>
      <c r="Z58" s="147" cm="1">
        <f t="array" ref="Z58">IF(AND(U58&gt;=$S$119,'Safety Improvements'!U58&lt;=Assumptions!$D$10),((TREND($V$12:$V$13,$U$12:$U$13,$U58)/$V$12)/5)*Z$7,0)</f>
        <v>0</v>
      </c>
      <c r="AA58" s="60"/>
      <c r="AD58" s="545"/>
      <c r="AE58" s="42">
        <f t="shared" si="12"/>
        <v>2057</v>
      </c>
      <c r="AF58" s="147">
        <f t="shared" si="4"/>
        <v>0</v>
      </c>
      <c r="AG58" s="147">
        <f t="shared" si="5"/>
        <v>0</v>
      </c>
      <c r="AH58" s="147">
        <f t="shared" si="6"/>
        <v>0</v>
      </c>
      <c r="AI58" s="147">
        <f t="shared" si="7"/>
        <v>0</v>
      </c>
      <c r="AJ58" s="147">
        <f t="shared" si="8"/>
        <v>0</v>
      </c>
      <c r="AK58" s="148">
        <f t="shared" si="9"/>
        <v>0</v>
      </c>
      <c r="AL58" s="209"/>
    </row>
    <row r="59" spans="3:38" ht="15" customHeight="1" x14ac:dyDescent="0.25">
      <c r="H59" s="41"/>
      <c r="I59" s="542"/>
      <c r="J59" s="27">
        <f t="shared" si="10"/>
        <v>2058</v>
      </c>
      <c r="K59" s="147" cm="1">
        <f t="array" ref="K59">IF(AND(J59&gt;=$T$128,'Safety Improvements'!J59&lt;=Assumptions!$D$34),((TREND($K$12:$K$13,$J$12:$J$13,$J59)/$K$12)/5)*K$7,0)</f>
        <v>0</v>
      </c>
      <c r="L59" s="147" cm="1">
        <f t="array" ref="L59">IF(AND(J59&gt;=$T$128,'Safety Improvements'!J59&lt;=Assumptions!$D$34),((TREND($K$12:$K$13,$J$12:$J$13,$J59)/$K$12)/5)*L$7,0)</f>
        <v>0</v>
      </c>
      <c r="M59" s="147" cm="1">
        <f t="array" ref="M59">IF(AND(J59&gt;=$T$128,'Safety Improvements'!J59&lt;=Assumptions!$D$34),((TREND($K$12:$K$13,$J$12:$J$13,$J59)/$K$12)/5)*M$7,0)</f>
        <v>0</v>
      </c>
      <c r="N59" s="147" cm="1">
        <f t="array" ref="N59">IF(AND(J59&gt;=$T$128,'Safety Improvements'!J59&lt;=Assumptions!$D$34),((TREND($K$12:$K$13,$J$12:$J$13,$J59)/$K$12)/5)*N$7,0)</f>
        <v>0</v>
      </c>
      <c r="O59" s="147" cm="1">
        <f t="array" ref="O59">IF(AND(J59&gt;=$T$128,'Safety Improvements'!J59&lt;=Assumptions!$D$34),((TREND($K$12:$K$13,$J$12:$J$13,$J59)/$K$12)/5)*O$7,0)</f>
        <v>0</v>
      </c>
      <c r="T59" s="542"/>
      <c r="U59" s="27">
        <f t="shared" si="11"/>
        <v>2058</v>
      </c>
      <c r="V59" s="147" cm="1">
        <f t="array" ref="V59">IF(AND(U59&gt;=$S$119,'Safety Improvements'!U59&lt;=Assumptions!$D$10),((TREND($V$12:$V$13,$U$12:$U$13,$U59)/$V$12)/5)*V$7,0)</f>
        <v>0</v>
      </c>
      <c r="W59" s="147" cm="1">
        <f t="array" ref="W59">IF(AND(U59&gt;=$S$119,'Safety Improvements'!U59&lt;=Assumptions!$D$10),((TREND($V$12:$V$13,$U$12:$U$13,$U59)/$V$12)/5)*W$7,0)</f>
        <v>0</v>
      </c>
      <c r="X59" s="147" cm="1">
        <f t="array" ref="X59">IF(AND(U59&gt;=$S$119,'Safety Improvements'!U59&lt;=Assumptions!$D$10),((TREND($V$12:$V$13,$U$12:$U$13,$U59)/$V$12)/5)*X$7,0)</f>
        <v>0</v>
      </c>
      <c r="Y59" s="147" cm="1">
        <f t="array" ref="Y59">IF(AND(U59&gt;=$S$119,'Safety Improvements'!U59&lt;=Assumptions!$D$10),((TREND($V$12:$V$13,$U$12:$U$13,$U59)/$V$12)/5)*Y$7,0)</f>
        <v>0</v>
      </c>
      <c r="Z59" s="147" cm="1">
        <f t="array" ref="Z59">IF(AND(U59&gt;=$S$119,'Safety Improvements'!U59&lt;=Assumptions!$D$10),((TREND($V$12:$V$13,$U$12:$U$13,$U59)/$V$12)/5)*Z$7,0)</f>
        <v>0</v>
      </c>
      <c r="AA59" s="60"/>
      <c r="AD59" s="545"/>
      <c r="AE59" s="42">
        <f t="shared" si="12"/>
        <v>2058</v>
      </c>
      <c r="AF59" s="147">
        <f t="shared" si="4"/>
        <v>0</v>
      </c>
      <c r="AG59" s="147">
        <f t="shared" si="5"/>
        <v>0</v>
      </c>
      <c r="AH59" s="147">
        <f t="shared" si="6"/>
        <v>0</v>
      </c>
      <c r="AI59" s="147">
        <f t="shared" si="7"/>
        <v>0</v>
      </c>
      <c r="AJ59" s="147">
        <f t="shared" si="8"/>
        <v>0</v>
      </c>
      <c r="AK59" s="148">
        <f t="shared" si="9"/>
        <v>0</v>
      </c>
      <c r="AL59" s="209"/>
    </row>
    <row r="60" spans="3:38" ht="15" customHeight="1" x14ac:dyDescent="0.25">
      <c r="C60" s="549" t="s">
        <v>1936</v>
      </c>
      <c r="D60" s="549"/>
      <c r="E60" s="549"/>
      <c r="F60" s="549"/>
      <c r="G60" s="549"/>
      <c r="H60" s="41"/>
      <c r="I60" s="542"/>
      <c r="J60" s="27">
        <f t="shared" si="10"/>
        <v>2059</v>
      </c>
      <c r="K60" s="147" cm="1">
        <f t="array" ref="K60">IF(AND(J60&gt;=$T$128,'Safety Improvements'!J60&lt;=Assumptions!$D$34),((TREND($K$12:$K$13,$J$12:$J$13,$J60)/$K$12)/5)*K$7,0)</f>
        <v>0</v>
      </c>
      <c r="L60" s="147" cm="1">
        <f t="array" ref="L60">IF(AND(J60&gt;=$T$128,'Safety Improvements'!J60&lt;=Assumptions!$D$34),((TREND($K$12:$K$13,$J$12:$J$13,$J60)/$K$12)/5)*L$7,0)</f>
        <v>0</v>
      </c>
      <c r="M60" s="147" cm="1">
        <f t="array" ref="M60">IF(AND(J60&gt;=$T$128,'Safety Improvements'!J60&lt;=Assumptions!$D$34),((TREND($K$12:$K$13,$J$12:$J$13,$J60)/$K$12)/5)*M$7,0)</f>
        <v>0</v>
      </c>
      <c r="N60" s="147" cm="1">
        <f t="array" ref="N60">IF(AND(J60&gt;=$T$128,'Safety Improvements'!J60&lt;=Assumptions!$D$34),((TREND($K$12:$K$13,$J$12:$J$13,$J60)/$K$12)/5)*N$7,0)</f>
        <v>0</v>
      </c>
      <c r="O60" s="147" cm="1">
        <f t="array" ref="O60">IF(AND(J60&gt;=$T$128,'Safety Improvements'!J60&lt;=Assumptions!$D$34),((TREND($K$12:$K$13,$J$12:$J$13,$J60)/$K$12)/5)*O$7,0)</f>
        <v>0</v>
      </c>
      <c r="T60" s="542"/>
      <c r="U60" s="27">
        <f t="shared" si="11"/>
        <v>2059</v>
      </c>
      <c r="V60" s="147" cm="1">
        <f t="array" ref="V60">IF(AND(U60&gt;=$S$119,'Safety Improvements'!U60&lt;=Assumptions!$D$10),((TREND($V$12:$V$13,$U$12:$U$13,$U60)/$V$12)/5)*V$7,0)</f>
        <v>0</v>
      </c>
      <c r="W60" s="147" cm="1">
        <f t="array" ref="W60">IF(AND(U60&gt;=$S$119,'Safety Improvements'!U60&lt;=Assumptions!$D$10),((TREND($V$12:$V$13,$U$12:$U$13,$U60)/$V$12)/5)*W$7,0)</f>
        <v>0</v>
      </c>
      <c r="X60" s="147" cm="1">
        <f t="array" ref="X60">IF(AND(U60&gt;=$S$119,'Safety Improvements'!U60&lt;=Assumptions!$D$10),((TREND($V$12:$V$13,$U$12:$U$13,$U60)/$V$12)/5)*X$7,0)</f>
        <v>0</v>
      </c>
      <c r="Y60" s="147" cm="1">
        <f t="array" ref="Y60">IF(AND(U60&gt;=$S$119,'Safety Improvements'!U60&lt;=Assumptions!$D$10),((TREND($V$12:$V$13,$U$12:$U$13,$U60)/$V$12)/5)*Y$7,0)</f>
        <v>0</v>
      </c>
      <c r="Z60" s="147" cm="1">
        <f t="array" ref="Z60">IF(AND(U60&gt;=$S$119,'Safety Improvements'!U60&lt;=Assumptions!$D$10),((TREND($V$12:$V$13,$U$12:$U$13,$U60)/$V$12)/5)*Z$7,0)</f>
        <v>0</v>
      </c>
      <c r="AA60" s="60"/>
      <c r="AD60" s="545"/>
      <c r="AE60" s="42">
        <f t="shared" si="12"/>
        <v>2059</v>
      </c>
      <c r="AF60" s="147">
        <f t="shared" si="4"/>
        <v>0</v>
      </c>
      <c r="AG60" s="147">
        <f t="shared" si="5"/>
        <v>0</v>
      </c>
      <c r="AH60" s="147">
        <f t="shared" si="6"/>
        <v>0</v>
      </c>
      <c r="AI60" s="147">
        <f t="shared" si="7"/>
        <v>0</v>
      </c>
      <c r="AJ60" s="147">
        <f t="shared" si="8"/>
        <v>0</v>
      </c>
      <c r="AK60" s="148">
        <f t="shared" si="9"/>
        <v>0</v>
      </c>
      <c r="AL60" s="209"/>
    </row>
    <row r="61" spans="3:38" ht="15" customHeight="1" x14ac:dyDescent="0.25">
      <c r="C61" s="549"/>
      <c r="D61" s="549"/>
      <c r="E61" s="549"/>
      <c r="F61" s="549"/>
      <c r="G61" s="549"/>
      <c r="I61" s="543"/>
      <c r="J61" s="27">
        <f t="shared" si="10"/>
        <v>2060</v>
      </c>
      <c r="K61" s="147" cm="1">
        <f t="array" ref="K61">IF(AND(J61&gt;=$T$128,'Safety Improvements'!J61&lt;=Assumptions!$D$34),((TREND($K$12:$K$13,$J$12:$J$13,$J61)/$K$12)/5)*K$7,0)</f>
        <v>0</v>
      </c>
      <c r="L61" s="147" cm="1">
        <f t="array" ref="L61">IF(AND(J61&gt;=$T$128,'Safety Improvements'!J61&lt;=Assumptions!$D$34),((TREND($K$12:$K$13,$J$12:$J$13,$J61)/$K$12)/5)*L$7,0)</f>
        <v>0</v>
      </c>
      <c r="M61" s="147" cm="1">
        <f t="array" ref="M61">IF(AND(J61&gt;=$T$128,'Safety Improvements'!J61&lt;=Assumptions!$D$34),((TREND($K$12:$K$13,$J$12:$J$13,$J61)/$K$12)/5)*M$7,0)</f>
        <v>0</v>
      </c>
      <c r="N61" s="147" cm="1">
        <f t="array" ref="N61">IF(AND(J61&gt;=$T$128,'Safety Improvements'!J61&lt;=Assumptions!$D$34),((TREND($K$12:$K$13,$J$12:$J$13,$J61)/$K$12)/5)*N$7,0)</f>
        <v>0</v>
      </c>
      <c r="O61" s="147" cm="1">
        <f t="array" ref="O61">IF(AND(J61&gt;=$T$128,'Safety Improvements'!J61&lt;=Assumptions!$D$34),((TREND($K$12:$K$13,$J$12:$J$13,$J61)/$K$12)/5)*O$7,0)</f>
        <v>0</v>
      </c>
      <c r="T61" s="543"/>
      <c r="U61" s="27">
        <f t="shared" si="11"/>
        <v>2060</v>
      </c>
      <c r="V61" s="147" cm="1">
        <f t="array" ref="V61">IF(AND(U61&gt;=$S$119,'Safety Improvements'!U61&lt;=Assumptions!$D$10),((TREND($V$12:$V$13,$U$12:$U$13,$U61)/$V$12)/5)*V$7,0)</f>
        <v>0</v>
      </c>
      <c r="W61" s="147" cm="1">
        <f t="array" ref="W61">IF(AND(U61&gt;=$S$119,'Safety Improvements'!U61&lt;=Assumptions!$D$10),((TREND($V$12:$V$13,$U$12:$U$13,$U61)/$V$12)/5)*W$7,0)</f>
        <v>0</v>
      </c>
      <c r="X61" s="147" cm="1">
        <f t="array" ref="X61">IF(AND(U61&gt;=$S$119,'Safety Improvements'!U61&lt;=Assumptions!$D$10),((TREND($V$12:$V$13,$U$12:$U$13,$U61)/$V$12)/5)*X$7,0)</f>
        <v>0</v>
      </c>
      <c r="Y61" s="147" cm="1">
        <f t="array" ref="Y61">IF(AND(U61&gt;=$S$119,'Safety Improvements'!U61&lt;=Assumptions!$D$10),((TREND($V$12:$V$13,$U$12:$U$13,$U61)/$V$12)/5)*Y$7,0)</f>
        <v>0</v>
      </c>
      <c r="Z61" s="147" cm="1">
        <f t="array" ref="Z61">IF(AND(U61&gt;=$S$119,'Safety Improvements'!U61&lt;=Assumptions!$D$10),((TREND($V$12:$V$13,$U$12:$U$13,$U61)/$V$12)/5)*Z$7,0)</f>
        <v>0</v>
      </c>
      <c r="AA61" s="60"/>
      <c r="AD61" s="546"/>
      <c r="AE61" s="42">
        <f t="shared" si="12"/>
        <v>2060</v>
      </c>
      <c r="AF61" s="147">
        <f t="shared" si="4"/>
        <v>0</v>
      </c>
      <c r="AG61" s="147">
        <f t="shared" si="5"/>
        <v>0</v>
      </c>
      <c r="AH61" s="147">
        <f t="shared" si="6"/>
        <v>0</v>
      </c>
      <c r="AI61" s="147">
        <f t="shared" si="7"/>
        <v>0</v>
      </c>
      <c r="AJ61" s="147">
        <f t="shared" si="8"/>
        <v>0</v>
      </c>
      <c r="AK61" s="148">
        <f t="shared" si="9"/>
        <v>0</v>
      </c>
    </row>
    <row r="62" spans="3:38" ht="15" customHeight="1" x14ac:dyDescent="0.25">
      <c r="U62" t="s">
        <v>1869</v>
      </c>
    </row>
    <row r="66" spans="2:38" ht="15" customHeight="1" x14ac:dyDescent="0.25">
      <c r="I66" s="1" t="s">
        <v>456</v>
      </c>
      <c r="T66" s="1" t="s">
        <v>457</v>
      </c>
      <c r="AD66" s="1" t="s">
        <v>310</v>
      </c>
      <c r="AL66" s="137"/>
    </row>
    <row r="67" spans="2:38" ht="15" customHeight="1" x14ac:dyDescent="0.25">
      <c r="C67" s="1" t="s">
        <v>3</v>
      </c>
      <c r="H67" s="31"/>
      <c r="I67" s="547" t="s">
        <v>13</v>
      </c>
      <c r="J67" s="27" t="s">
        <v>32</v>
      </c>
      <c r="K67" s="27" t="s">
        <v>18</v>
      </c>
      <c r="L67" s="37" t="s">
        <v>19</v>
      </c>
      <c r="M67" s="37" t="s">
        <v>20</v>
      </c>
      <c r="N67" s="37" t="s">
        <v>21</v>
      </c>
      <c r="O67" s="37" t="s">
        <v>22</v>
      </c>
      <c r="P67" s="37" t="s">
        <v>315</v>
      </c>
      <c r="Q67" s="27" t="s">
        <v>223</v>
      </c>
      <c r="R67" s="27" t="s">
        <v>316</v>
      </c>
      <c r="T67" s="547" t="s">
        <v>13</v>
      </c>
      <c r="U67" s="27" t="s">
        <v>32</v>
      </c>
      <c r="V67" s="27" t="s">
        <v>18</v>
      </c>
      <c r="W67" s="37" t="s">
        <v>19</v>
      </c>
      <c r="X67" s="37" t="s">
        <v>20</v>
      </c>
      <c r="Y67" s="37" t="s">
        <v>21</v>
      </c>
      <c r="Z67" s="37" t="s">
        <v>22</v>
      </c>
      <c r="AA67" s="27" t="s">
        <v>463</v>
      </c>
      <c r="AD67" s="548" t="s">
        <v>13</v>
      </c>
      <c r="AE67" s="27" t="s">
        <v>32</v>
      </c>
      <c r="AF67" s="27" t="s">
        <v>18</v>
      </c>
      <c r="AG67" s="37" t="s">
        <v>19</v>
      </c>
      <c r="AH67" s="37" t="s">
        <v>20</v>
      </c>
      <c r="AI67" s="37" t="s">
        <v>21</v>
      </c>
      <c r="AJ67" s="37" t="s">
        <v>22</v>
      </c>
      <c r="AK67" s="37" t="s">
        <v>222</v>
      </c>
      <c r="AL67" s="209"/>
    </row>
    <row r="68" spans="2:38" x14ac:dyDescent="0.25">
      <c r="B68" s="2" t="s">
        <v>17</v>
      </c>
      <c r="C68" s="471" t="s">
        <v>1872</v>
      </c>
      <c r="D68" s="471"/>
      <c r="E68" s="471"/>
      <c r="F68" s="471"/>
      <c r="G68" s="471"/>
      <c r="H68" s="31"/>
      <c r="I68" s="547"/>
      <c r="J68" s="27">
        <v>2016</v>
      </c>
      <c r="K68" s="147" cm="1">
        <f t="array" ref="K68">IF(AND(J68&gt;=$T$128,'Safety Improvements'!J68&lt;=Assumptions!$D$10),((TREND($K$12:$K$13,$J$12:$J$13,$J68)/$K$12)/5)*K$7*$P68,0)</f>
        <v>0.34698974836905705</v>
      </c>
      <c r="L68" s="147" cm="1">
        <f t="array" ref="L68">IF(AND(J68&gt;=$T$128,'Safety Improvements'!J68&lt;=Assumptions!$D$10),((TREND($K$12:$K$13,$J$12:$J$13,$J68)/$K$12)/5)*L$7*$P68,0)</f>
        <v>0.17349487418452852</v>
      </c>
      <c r="M68" s="147" cm="1">
        <f t="array" ref="M68">IF(AND(J68&gt;=$T$128,'Safety Improvements'!J68&lt;=Assumptions!$D$10),((TREND($K$12:$K$13,$J$12:$J$13,$J68)/$K$12)/5)*M$7*$P68,0)</f>
        <v>0.52048462255358552</v>
      </c>
      <c r="N68" s="147" cm="1">
        <f t="array" ref="N68">IF(AND(J68&gt;=$T$128,'Safety Improvements'!J68&lt;=Assumptions!$D$10),((TREND($K$12:$K$13,$J$12:$J$13,$J68)/$K$12)/5)*N$7*$P68,0)</f>
        <v>0.34698974836905705</v>
      </c>
      <c r="O68" s="147" cm="1">
        <f t="array" ref="O68">IF(AND(J68&gt;=$T$128,'Safety Improvements'!J68&lt;=Assumptions!$D$10),((TREND($K$12:$K$13,$J$12:$J$13,$J68)/$K$12)/5)*O$7*$P68,0)</f>
        <v>2.949412861136985</v>
      </c>
      <c r="P68" s="86">
        <f>IF(R68=0,Q68,Q68*R68)</f>
        <v>1</v>
      </c>
      <c r="Q68" s="86">
        <f t="shared" ref="Q68:Q112" si="13">IF(AND(J68&gt;=$L$123,J68&lt;=$L$124),$L$120,1)</f>
        <v>1</v>
      </c>
      <c r="R68" s="86">
        <f t="shared" ref="R68:R112" si="14">IF(AND(J68&gt;=$K$123,J68&lt;=$K$124),$K$120,1)</f>
        <v>1</v>
      </c>
      <c r="T68" s="547"/>
      <c r="U68" s="27">
        <v>2016</v>
      </c>
      <c r="V68" s="147" cm="1">
        <f t="array" ref="V68">IF(AND(U68&gt;=$S$119,'Safety Improvements'!U68&lt;=Assumptions!$D$10),((TREND($V$12:$V$13,$U$12:$U$13,$U68)/$V$12)/5)*V$7*$AA68,0)</f>
        <v>0.17347490347490319</v>
      </c>
      <c r="W68" s="147" cm="1">
        <f t="array" ref="W68">IF(AND(U68&gt;=$S$119,'Safety Improvements'!U68&lt;=Assumptions!$D$10),((TREND($V$12:$V$13,$U$12:$U$13,$U68)/$V$12)/5)*W$7,0)</f>
        <v>0</v>
      </c>
      <c r="X68" s="147" cm="1">
        <f t="array" ref="X68">IF(AND(U68&gt;=$S$119,'Safety Improvements'!U68&lt;=Assumptions!$D$10),((TREND($V$12:$V$13,$U$12:$U$13,$U68)/$V$12)/5)*X$7,0)</f>
        <v>0</v>
      </c>
      <c r="Y68" s="147" cm="1">
        <f t="array" ref="Y68">IF(AND(U68&gt;=$S$119,'Safety Improvements'!U68&lt;=Assumptions!$D$10),((TREND($V$12:$V$13,$U$12:$U$13,$U68)/$V$12)/5)*Y$7,0)</f>
        <v>0</v>
      </c>
      <c r="Z68" s="147" cm="1">
        <f t="array" ref="Z68">IF(AND(U68&gt;=$S$119,'Safety Improvements'!U68&lt;=Assumptions!$D$10),((TREND($V$12:$V$13,$U$12:$U$13,$U68)/$V$12)/5)*Z$7,0)</f>
        <v>0.34694980694980637</v>
      </c>
      <c r="AA68" s="147">
        <f t="shared" ref="AA68:AA112" si="15">IF(AND(U68&gt;=$V$123,U68&lt;=$V$124),$V$119,1)</f>
        <v>1</v>
      </c>
      <c r="AD68" s="548"/>
      <c r="AE68" s="27">
        <v>2016</v>
      </c>
      <c r="AF68" s="147">
        <f>SUM(K68,V68)</f>
        <v>0.52046465184396018</v>
      </c>
      <c r="AG68" s="147">
        <f>SUM(L68,W68)</f>
        <v>0.17349487418452852</v>
      </c>
      <c r="AH68" s="147">
        <f>SUM(M68,X68)</f>
        <v>0.52048462255358552</v>
      </c>
      <c r="AI68" s="147">
        <f>SUM(N68,Y68)</f>
        <v>0.34698974836905705</v>
      </c>
      <c r="AJ68" s="147">
        <f>SUM(O68,Z68)</f>
        <v>3.2963626680867915</v>
      </c>
      <c r="AK68" s="148">
        <f t="shared" ref="AK68:AK112" si="16">SUMPRODUCT($AF$12:$AJ$12,AF68:AJ68)</f>
        <v>6359808.6816668641</v>
      </c>
      <c r="AL68" s="209"/>
    </row>
    <row r="69" spans="2:38" ht="15" customHeight="1" x14ac:dyDescent="0.25">
      <c r="C69" s="471"/>
      <c r="D69" s="471"/>
      <c r="E69" s="471"/>
      <c r="F69" s="471"/>
      <c r="G69" s="471"/>
      <c r="I69" s="547"/>
      <c r="J69" s="27">
        <v>2017</v>
      </c>
      <c r="K69" s="147" cm="1">
        <f t="array" ref="K69">IF(AND(J69&gt;=$T$128,'Safety Improvements'!J69&lt;=Assumptions!$D$10),((TREND($K$12:$K$13,$J$12:$J$13,$J69)/$K$12)/5)*K$7*$P69,0)</f>
        <v>0.35582479030754893</v>
      </c>
      <c r="L69" s="147" cm="1">
        <f t="array" ref="L69">IF(AND(J69&gt;=$T$128,'Safety Improvements'!J69&lt;=Assumptions!$D$10),((TREND($K$12:$K$13,$J$12:$J$13,$J69)/$K$12)/5)*L$7*$P69,0)</f>
        <v>0.17791239515377447</v>
      </c>
      <c r="M69" s="147" cm="1">
        <f t="array" ref="M69">IF(AND(J69&gt;=$T$128,'Safety Improvements'!J69&lt;=Assumptions!$D$10),((TREND($K$12:$K$13,$J$12:$J$13,$J69)/$K$12)/5)*M$7*$P69,0)</f>
        <v>0.53373718546132343</v>
      </c>
      <c r="N69" s="147" cm="1">
        <f t="array" ref="N69">IF(AND(J69&gt;=$T$128,'Safety Improvements'!J69&lt;=Assumptions!$D$10),((TREND($K$12:$K$13,$J$12:$J$13,$J69)/$K$12)/5)*N$7*$P69,0)</f>
        <v>0.35582479030754893</v>
      </c>
      <c r="O69" s="147" cm="1">
        <f t="array" ref="O69">IF(AND(J69&gt;=$T$128,'Safety Improvements'!J69&lt;=Assumptions!$D$10),((TREND($K$12:$K$13,$J$12:$J$13,$J69)/$K$12)/5)*O$7*$P69,0)</f>
        <v>3.0245107176141661</v>
      </c>
      <c r="P69" s="86">
        <f t="shared" ref="P69:P112" si="17">IF(R69=0,Q69,Q69*R69)</f>
        <v>1</v>
      </c>
      <c r="Q69" s="86">
        <f t="shared" si="13"/>
        <v>1</v>
      </c>
      <c r="R69" s="86">
        <f t="shared" si="14"/>
        <v>1</v>
      </c>
      <c r="T69" s="547"/>
      <c r="U69" s="27">
        <v>2017</v>
      </c>
      <c r="V69" s="147" cm="1">
        <f t="array" ref="V69">IF(AND(U69&gt;=$S$119,'Safety Improvements'!U69&lt;=Assumptions!$D$10),((TREND($V$12:$V$13,$U$12:$U$13,$U69)/$V$12)/5)*V$7*$AA69,0)</f>
        <v>0.17789575289575291</v>
      </c>
      <c r="W69" s="147" cm="1">
        <f t="array" ref="W69">IF(AND(U69&gt;=$S$119,'Safety Improvements'!U69&lt;=Assumptions!$D$10),((TREND($V$12:$V$13,$U$12:$U$13,$U69)/$V$12)/5)*W$7*$AB69,0)</f>
        <v>0</v>
      </c>
      <c r="X69" s="147" cm="1">
        <f t="array" ref="X69">IF(AND(U69&gt;=$S$119,'Safety Improvements'!U69&lt;=Assumptions!$D$10),((TREND($V$12:$V$13,$U$12:$U$13,$U69)/$V$12)/5)*X$7*$AB69,0)</f>
        <v>0</v>
      </c>
      <c r="Y69" s="147" cm="1">
        <f t="array" ref="Y69">IF(AND(U69&gt;=$S$119,'Safety Improvements'!U69&lt;=Assumptions!$D$10),((TREND($V$12:$V$13,$U$12:$U$13,$U69)/$V$12)/5)*Y$7*$AB69,0)</f>
        <v>0</v>
      </c>
      <c r="Z69" s="147" cm="1">
        <f t="array" ref="Z69">IF(AND(U69&gt;=$S$119,'Safety Improvements'!U69&lt;=Assumptions!$D$10),((TREND($V$12:$V$13,$U$12:$U$13,$U69)/$V$12)/5)*Z$7*$AB69,0)</f>
        <v>0</v>
      </c>
      <c r="AA69" s="147">
        <f t="shared" si="15"/>
        <v>1</v>
      </c>
      <c r="AD69" s="548"/>
      <c r="AE69" s="27">
        <v>2017</v>
      </c>
      <c r="AF69" s="147">
        <f t="shared" ref="AF69:AF112" si="18">SUM(K69,V69)</f>
        <v>0.53372054320330187</v>
      </c>
      <c r="AG69" s="147">
        <f t="shared" ref="AG69:AG112" si="19">SUM(L69,W69)</f>
        <v>0.17791239515377447</v>
      </c>
      <c r="AH69" s="147">
        <f t="shared" ref="AH69:AH112" si="20">SUM(M69,X69)</f>
        <v>0.53373718546132343</v>
      </c>
      <c r="AI69" s="147">
        <f t="shared" ref="AI69:AI112" si="21">SUM(N69,Y69)</f>
        <v>0.35582479030754893</v>
      </c>
      <c r="AJ69" s="147">
        <f t="shared" ref="AJ69:AJ112" si="22">SUM(O69,Z69)</f>
        <v>3.0245107176141661</v>
      </c>
      <c r="AK69" s="148">
        <f t="shared" si="16"/>
        <v>6520364.0686992416</v>
      </c>
      <c r="AL69" s="209"/>
    </row>
    <row r="70" spans="2:38" x14ac:dyDescent="0.25">
      <c r="B70" s="2"/>
      <c r="C70" s="471"/>
      <c r="D70" s="471"/>
      <c r="E70" s="471"/>
      <c r="F70" s="471"/>
      <c r="G70" s="471"/>
      <c r="H70" s="41"/>
      <c r="I70" s="547"/>
      <c r="J70" s="27">
        <v>2018</v>
      </c>
      <c r="K70" s="147" cm="1">
        <f t="array" ref="K70">IF(AND(J70&gt;=$T$128,'Safety Improvements'!J70&lt;=Assumptions!$D$10),((TREND($K$12:$K$13,$J$12:$J$13,$J70)/$K$12)/5)*K$7*$P70,0)</f>
        <v>0.36465983224603804</v>
      </c>
      <c r="L70" s="147" cm="1">
        <f t="array" ref="L70">IF(AND(J70&gt;=$T$128,'Safety Improvements'!J70&lt;=Assumptions!$D$10),((TREND($K$12:$K$13,$J$12:$J$13,$J70)/$K$12)/5)*L$7*$P70,0)</f>
        <v>0.18232991612301902</v>
      </c>
      <c r="M70" s="147" cm="1">
        <f t="array" ref="M70">IF(AND(J70&gt;=$T$128,'Safety Improvements'!J70&lt;=Assumptions!$D$10),((TREND($K$12:$K$13,$J$12:$J$13,$J70)/$K$12)/5)*M$7*$P70,0)</f>
        <v>0.54698974836905712</v>
      </c>
      <c r="N70" s="147" cm="1">
        <f t="array" ref="N70">IF(AND(J70&gt;=$T$128,'Safety Improvements'!J70&lt;=Assumptions!$D$10),((TREND($K$12:$K$13,$J$12:$J$13,$J70)/$K$12)/5)*N$7*$P70,0)</f>
        <v>0.36465983224603804</v>
      </c>
      <c r="O70" s="147" cm="1">
        <f t="array" ref="O70">IF(AND(J70&gt;=$T$128,'Safety Improvements'!J70&lt;=Assumptions!$D$10),((TREND($K$12:$K$13,$J$12:$J$13,$J70)/$K$12)/5)*O$7*$P70,0)</f>
        <v>3.0996085740913233</v>
      </c>
      <c r="P70" s="86">
        <f t="shared" si="17"/>
        <v>1</v>
      </c>
      <c r="Q70" s="86">
        <f t="shared" si="13"/>
        <v>1</v>
      </c>
      <c r="R70" s="86">
        <f t="shared" si="14"/>
        <v>1</v>
      </c>
      <c r="T70" s="547"/>
      <c r="U70" s="27">
        <v>2018</v>
      </c>
      <c r="V70" s="147" cm="1">
        <f t="array" ref="V70">IF(AND(U70&gt;=$S$119,'Safety Improvements'!U70&lt;=Assumptions!$D$10),((TREND($V$12:$V$13,$U$12:$U$13,$U70)/$V$12)/5)*V$7*$AA70,0)</f>
        <v>0.1823166023166026</v>
      </c>
      <c r="W70" s="147" cm="1">
        <f t="array" ref="W70">IF(AND(U70&gt;=$S$119,'Safety Improvements'!U70&lt;=Assumptions!$D$10),((TREND($V$12:$V$13,$U$12:$U$13,$U70)/$V$12)/5)*W$7*$AB70,0)</f>
        <v>0</v>
      </c>
      <c r="X70" s="147" cm="1">
        <f t="array" ref="X70">IF(AND(U70&gt;=$S$119,'Safety Improvements'!U70&lt;=Assumptions!$D$10),((TREND($V$12:$V$13,$U$12:$U$13,$U70)/$V$12)/5)*X$7*$AB70,0)</f>
        <v>0</v>
      </c>
      <c r="Y70" s="147" cm="1">
        <f t="array" ref="Y70">IF(AND(U70&gt;=$S$119,'Safety Improvements'!U70&lt;=Assumptions!$D$10),((TREND($V$12:$V$13,$U$12:$U$13,$U70)/$V$12)/5)*Y$7*$AB70,0)</f>
        <v>0</v>
      </c>
      <c r="Z70" s="147" cm="1">
        <f t="array" ref="Z70">IF(AND(U70&gt;=$S$119,'Safety Improvements'!U70&lt;=Assumptions!$D$10),((TREND($V$12:$V$13,$U$12:$U$13,$U70)/$V$12)/5)*Z$7*$AB70,0)</f>
        <v>0</v>
      </c>
      <c r="AA70" s="147">
        <f t="shared" si="15"/>
        <v>1</v>
      </c>
      <c r="AD70" s="548"/>
      <c r="AE70" s="27">
        <v>2018</v>
      </c>
      <c r="AF70" s="147">
        <f t="shared" si="18"/>
        <v>0.54697643456264067</v>
      </c>
      <c r="AG70" s="147">
        <f t="shared" si="19"/>
        <v>0.18232991612301902</v>
      </c>
      <c r="AH70" s="147">
        <f t="shared" si="20"/>
        <v>0.54698974836905712</v>
      </c>
      <c r="AI70" s="147">
        <f t="shared" si="21"/>
        <v>0.36465983224603804</v>
      </c>
      <c r="AJ70" s="147">
        <f t="shared" si="22"/>
        <v>3.0996085740913233</v>
      </c>
      <c r="AK70" s="148">
        <f t="shared" si="16"/>
        <v>6682307.254959383</v>
      </c>
      <c r="AL70" s="209"/>
    </row>
    <row r="71" spans="2:38" x14ac:dyDescent="0.25">
      <c r="C71" s="471"/>
      <c r="D71" s="471"/>
      <c r="E71" s="471"/>
      <c r="F71" s="471"/>
      <c r="G71" s="471"/>
      <c r="H71" s="41"/>
      <c r="I71" s="547"/>
      <c r="J71" s="27">
        <v>2019</v>
      </c>
      <c r="K71" s="147" cm="1">
        <f t="array" ref="K71">IF(AND(J71&gt;=$T$128,'Safety Improvements'!J71&lt;=Assumptions!$D$10),((TREND($K$12:$K$13,$J$12:$J$13,$J71)/$K$12)/5)*K$7*$P71,0)</f>
        <v>0.3734948741845272</v>
      </c>
      <c r="L71" s="147" cm="1">
        <f t="array" ref="L71">IF(AND(J71&gt;=$T$128,'Safety Improvements'!J71&lt;=Assumptions!$D$10),((TREND($K$12:$K$13,$J$12:$J$13,$J71)/$K$12)/5)*L$7*$P71,0)</f>
        <v>0.1867474370922636</v>
      </c>
      <c r="M71" s="147" cm="1">
        <f t="array" ref="M71">IF(AND(J71&gt;=$T$128,'Safety Improvements'!J71&lt;=Assumptions!$D$10),((TREND($K$12:$K$13,$J$12:$J$13,$J71)/$K$12)/5)*M$7*$P71,0)</f>
        <v>0.56024231127679081</v>
      </c>
      <c r="N71" s="147" cm="1">
        <f t="array" ref="N71">IF(AND(J71&gt;=$T$128,'Safety Improvements'!J71&lt;=Assumptions!$D$10),((TREND($K$12:$K$13,$J$12:$J$13,$J71)/$K$12)/5)*N$7*$P71,0)</f>
        <v>0.3734948741845272</v>
      </c>
      <c r="O71" s="147" cm="1">
        <f t="array" ref="O71">IF(AND(J71&gt;=$T$128,'Safety Improvements'!J71&lt;=Assumptions!$D$10),((TREND($K$12:$K$13,$J$12:$J$13,$J71)/$K$12)/5)*O$7*$P71,0)</f>
        <v>3.1747064305684813</v>
      </c>
      <c r="P71" s="86">
        <f t="shared" si="17"/>
        <v>1</v>
      </c>
      <c r="Q71" s="86">
        <f t="shared" si="13"/>
        <v>1</v>
      </c>
      <c r="R71" s="86">
        <f t="shared" si="14"/>
        <v>1</v>
      </c>
      <c r="T71" s="547"/>
      <c r="U71" s="27">
        <v>2019</v>
      </c>
      <c r="V71" s="147" cm="1">
        <f t="array" ref="V71">IF(AND(U71&gt;=$S$119,'Safety Improvements'!U71&lt;=Assumptions!$D$10),((TREND($V$12:$V$13,$U$12:$U$13,$U71)/$V$12)/5)*V$7*$AA71,0)</f>
        <v>0.18673745173745232</v>
      </c>
      <c r="W71" s="147" cm="1">
        <f t="array" ref="W71">IF(AND(U71&gt;=$S$119,'Safety Improvements'!U71&lt;=Assumptions!$D$10),((TREND($V$12:$V$13,$U$12:$U$13,$U71)/$V$12)/5)*W$7*$AB71,0)</f>
        <v>0</v>
      </c>
      <c r="X71" s="147" cm="1">
        <f t="array" ref="X71">IF(AND(U71&gt;=$S$119,'Safety Improvements'!U71&lt;=Assumptions!$D$10),((TREND($V$12:$V$13,$U$12:$U$13,$U71)/$V$12)/5)*X$7*$AB71,0)</f>
        <v>0</v>
      </c>
      <c r="Y71" s="147" cm="1">
        <f t="array" ref="Y71">IF(AND(U71&gt;=$S$119,'Safety Improvements'!U71&lt;=Assumptions!$D$10),((TREND($V$12:$V$13,$U$12:$U$13,$U71)/$V$12)/5)*Y$7*$AB71,0)</f>
        <v>0</v>
      </c>
      <c r="Z71" s="147" cm="1">
        <f t="array" ref="Z71">IF(AND(U71&gt;=$S$119,'Safety Improvements'!U71&lt;=Assumptions!$D$10),((TREND($V$12:$V$13,$U$12:$U$13,$U71)/$V$12)/5)*Z$7*$AB71,0)</f>
        <v>0</v>
      </c>
      <c r="AA71" s="147">
        <f t="shared" si="15"/>
        <v>1</v>
      </c>
      <c r="AD71" s="548"/>
      <c r="AE71" s="27">
        <v>2019</v>
      </c>
      <c r="AF71" s="147">
        <f t="shared" si="18"/>
        <v>0.56023232592197947</v>
      </c>
      <c r="AG71" s="147">
        <f t="shared" si="19"/>
        <v>0.1867474370922636</v>
      </c>
      <c r="AH71" s="147">
        <f t="shared" si="20"/>
        <v>0.56024231127679081</v>
      </c>
      <c r="AI71" s="147">
        <f t="shared" si="21"/>
        <v>0.3734948741845272</v>
      </c>
      <c r="AJ71" s="147">
        <f t="shared" si="22"/>
        <v>3.1747064305684813</v>
      </c>
      <c r="AK71" s="148">
        <f t="shared" si="16"/>
        <v>6844250.4412195245</v>
      </c>
      <c r="AL71" s="209"/>
    </row>
    <row r="72" spans="2:38" x14ac:dyDescent="0.25">
      <c r="C72" s="471"/>
      <c r="D72" s="471"/>
      <c r="E72" s="471"/>
      <c r="F72" s="471"/>
      <c r="G72" s="471"/>
      <c r="H72" s="41"/>
      <c r="I72" s="547"/>
      <c r="J72" s="27">
        <v>2020</v>
      </c>
      <c r="K72" s="147" cm="1">
        <f t="array" ref="K72">IF(AND(J72&gt;=$T$128,'Safety Improvements'!J72&lt;=Assumptions!$D$10),((TREND($K$12:$K$13,$J$12:$J$13,$J72)/$K$12)/5)*K$7*$P72,0)</f>
        <v>0.38232991612301903</v>
      </c>
      <c r="L72" s="147" cm="1">
        <f t="array" ref="L72">IF(AND(J72&gt;=$T$128,'Safety Improvements'!J72&lt;=Assumptions!$D$10),((TREND($K$12:$K$13,$J$12:$J$13,$J72)/$K$12)/5)*L$7*$P72,0)</f>
        <v>0.19116495806150952</v>
      </c>
      <c r="M72" s="147" cm="1">
        <f t="array" ref="M72">IF(AND(J72&gt;=$T$128,'Safety Improvements'!J72&lt;=Assumptions!$D$10),((TREND($K$12:$K$13,$J$12:$J$13,$J72)/$K$12)/5)*M$7*$P72,0)</f>
        <v>0.57349487418452849</v>
      </c>
      <c r="N72" s="147" cm="1">
        <f t="array" ref="N72">IF(AND(J72&gt;=$T$128,'Safety Improvements'!J72&lt;=Assumptions!$D$10),((TREND($K$12:$K$13,$J$12:$J$13,$J72)/$K$12)/5)*N$7*$P72,0)</f>
        <v>0.38232991612301903</v>
      </c>
      <c r="O72" s="147" cm="1">
        <f t="array" ref="O72">IF(AND(J72&gt;=$T$128,'Safety Improvements'!J72&lt;=Assumptions!$D$10),((TREND($K$12:$K$13,$J$12:$J$13,$J72)/$K$12)/5)*O$7*$P72,0)</f>
        <v>3.2498042870456616</v>
      </c>
      <c r="P72" s="86">
        <f t="shared" si="17"/>
        <v>1</v>
      </c>
      <c r="Q72" s="86">
        <f t="shared" si="13"/>
        <v>1</v>
      </c>
      <c r="R72" s="86">
        <f t="shared" si="14"/>
        <v>1</v>
      </c>
      <c r="T72" s="547"/>
      <c r="U72" s="27">
        <v>2020</v>
      </c>
      <c r="V72" s="147" cm="1">
        <f t="array" ref="V72">IF(AND(U72&gt;=$S$119,'Safety Improvements'!U72&lt;=Assumptions!$D$10),((TREND($V$12:$V$13,$U$12:$U$13,$U72)/$V$12)/5)*V$7*$AA72,0)</f>
        <v>0.19115830115830199</v>
      </c>
      <c r="W72" s="147" cm="1">
        <f t="array" ref="W72">IF(AND(U72&gt;=$S$119,'Safety Improvements'!U72&lt;=Assumptions!$D$10),((TREND($V$12:$V$13,$U$12:$U$13,$U72)/$V$12)/5)*W$7*$AB72,0)</f>
        <v>0</v>
      </c>
      <c r="X72" s="147" cm="1">
        <f t="array" ref="X72">IF(AND(U72&gt;=$S$119,'Safety Improvements'!U72&lt;=Assumptions!$D$10),((TREND($V$12:$V$13,$U$12:$U$13,$U72)/$V$12)/5)*X$7*$AB72,0)</f>
        <v>0</v>
      </c>
      <c r="Y72" s="147" cm="1">
        <f t="array" ref="Y72">IF(AND(U72&gt;=$S$119,'Safety Improvements'!U72&lt;=Assumptions!$D$10),((TREND($V$12:$V$13,$U$12:$U$13,$U72)/$V$12)/5)*Y$7*$AB72,0)</f>
        <v>0</v>
      </c>
      <c r="Z72" s="147" cm="1">
        <f t="array" ref="Z72">IF(AND(U72&gt;=$S$119,'Safety Improvements'!U72&lt;=Assumptions!$D$10),((TREND($V$12:$V$13,$U$12:$U$13,$U72)/$V$12)/5)*Z$7*$AB72,0)</f>
        <v>0</v>
      </c>
      <c r="AA72" s="147">
        <f t="shared" si="15"/>
        <v>1</v>
      </c>
      <c r="AD72" s="548"/>
      <c r="AE72" s="27">
        <v>2020</v>
      </c>
      <c r="AF72" s="147">
        <f t="shared" si="18"/>
        <v>0.57348821728132104</v>
      </c>
      <c r="AG72" s="147">
        <f t="shared" si="19"/>
        <v>0.19116495806150952</v>
      </c>
      <c r="AH72" s="147">
        <f t="shared" si="20"/>
        <v>0.57349487418452849</v>
      </c>
      <c r="AI72" s="147">
        <f t="shared" si="21"/>
        <v>0.38232991612301903</v>
      </c>
      <c r="AJ72" s="147">
        <f t="shared" si="22"/>
        <v>3.2498042870456616</v>
      </c>
      <c r="AK72" s="148">
        <f t="shared" si="16"/>
        <v>7006193.6274797004</v>
      </c>
      <c r="AL72" s="209"/>
    </row>
    <row r="73" spans="2:38" x14ac:dyDescent="0.25">
      <c r="C73" s="471"/>
      <c r="D73" s="471"/>
      <c r="E73" s="471"/>
      <c r="F73" s="471"/>
      <c r="G73" s="471"/>
      <c r="H73" s="41"/>
      <c r="I73" s="547"/>
      <c r="J73" s="27">
        <v>2021</v>
      </c>
      <c r="K73" s="147" cm="1">
        <f t="array" ref="K73">IF(AND(J73&gt;=$T$128,'Safety Improvements'!J73&lt;=Assumptions!$D$10),((TREND($K$12:$K$13,$J$12:$J$13,$J73)/$K$12)/5)*K$7*$P73,0)</f>
        <v>0.39116495806150814</v>
      </c>
      <c r="L73" s="147" cm="1">
        <f t="array" ref="L73">IF(AND(J73&gt;=$T$128,'Safety Improvements'!J73&lt;=Assumptions!$D$10),((TREND($K$12:$K$13,$J$12:$J$13,$J73)/$K$12)/5)*L$7*$P73,0)</f>
        <v>0.19558247903075407</v>
      </c>
      <c r="M73" s="147" cm="1">
        <f t="array" ref="M73">IF(AND(J73&gt;=$T$128,'Safety Improvements'!J73&lt;=Assumptions!$D$10),((TREND($K$12:$K$13,$J$12:$J$13,$J73)/$K$12)/5)*M$7*$P73,0)</f>
        <v>0.58674743709226218</v>
      </c>
      <c r="N73" s="147" cm="1">
        <f t="array" ref="N73">IF(AND(J73&gt;=$T$128,'Safety Improvements'!J73&lt;=Assumptions!$D$10),((TREND($K$12:$K$13,$J$12:$J$13,$J73)/$K$12)/5)*N$7*$P73,0)</f>
        <v>0.39116495806150814</v>
      </c>
      <c r="O73" s="147" cm="1">
        <f t="array" ref="O73">IF(AND(J73&gt;=$T$128,'Safety Improvements'!J73&lt;=Assumptions!$D$10),((TREND($K$12:$K$13,$J$12:$J$13,$J73)/$K$12)/5)*O$7*$P73,0)</f>
        <v>3.3249021435228192</v>
      </c>
      <c r="P73" s="86">
        <f t="shared" si="17"/>
        <v>1</v>
      </c>
      <c r="Q73" s="86">
        <f t="shared" si="13"/>
        <v>1</v>
      </c>
      <c r="R73" s="86">
        <f t="shared" si="14"/>
        <v>1</v>
      </c>
      <c r="T73" s="547"/>
      <c r="U73" s="27">
        <v>2021</v>
      </c>
      <c r="V73" s="147" cm="1">
        <f t="array" ref="V73">IF(AND(U73&gt;=$S$119,'Safety Improvements'!U73&lt;=Assumptions!$D$10),((TREND($V$12:$V$13,$U$12:$U$13,$U73)/$V$12)/5)*V$7*$AA73,0)</f>
        <v>0.19557915057915029</v>
      </c>
      <c r="W73" s="147" cm="1">
        <f t="array" ref="W73">IF(AND(U73&gt;=$S$119,'Safety Improvements'!U73&lt;=Assumptions!$D$10),((TREND($V$12:$V$13,$U$12:$U$13,$U73)/$V$12)/5)*W$7*$AB73,0)</f>
        <v>0</v>
      </c>
      <c r="X73" s="147" cm="1">
        <f t="array" ref="X73">IF(AND(U73&gt;=$S$119,'Safety Improvements'!U73&lt;=Assumptions!$D$10),((TREND($V$12:$V$13,$U$12:$U$13,$U73)/$V$12)/5)*X$7*$AB73,0)</f>
        <v>0</v>
      </c>
      <c r="Y73" s="147" cm="1">
        <f t="array" ref="Y73">IF(AND(U73&gt;=$S$119,'Safety Improvements'!U73&lt;=Assumptions!$D$10),((TREND($V$12:$V$13,$U$12:$U$13,$U73)/$V$12)/5)*Y$7*$AB73,0)</f>
        <v>0</v>
      </c>
      <c r="Z73" s="147" cm="1">
        <f t="array" ref="Z73">IF(AND(U73&gt;=$S$119,'Safety Improvements'!U73&lt;=Assumptions!$D$10),((TREND($V$12:$V$13,$U$12:$U$13,$U73)/$V$12)/5)*Z$7*$AB73,0)</f>
        <v>0</v>
      </c>
      <c r="AA73" s="147">
        <f t="shared" si="15"/>
        <v>1</v>
      </c>
      <c r="AD73" s="548"/>
      <c r="AE73" s="27">
        <v>2021</v>
      </c>
      <c r="AF73" s="147">
        <f t="shared" si="18"/>
        <v>0.5867441086406584</v>
      </c>
      <c r="AG73" s="147">
        <f t="shared" si="19"/>
        <v>0.19558247903075407</v>
      </c>
      <c r="AH73" s="147">
        <f t="shared" si="20"/>
        <v>0.58674743709226218</v>
      </c>
      <c r="AI73" s="147">
        <f t="shared" si="21"/>
        <v>0.39116495806150814</v>
      </c>
      <c r="AJ73" s="147">
        <f t="shared" si="22"/>
        <v>3.3249021435228192</v>
      </c>
      <c r="AK73" s="148">
        <f t="shared" si="16"/>
        <v>7168136.8137398241</v>
      </c>
      <c r="AL73" s="209"/>
    </row>
    <row r="74" spans="2:38" x14ac:dyDescent="0.25">
      <c r="C74" s="471"/>
      <c r="D74" s="471"/>
      <c r="E74" s="471"/>
      <c r="F74" s="471"/>
      <c r="G74" s="471"/>
      <c r="H74" s="41"/>
      <c r="I74" s="547"/>
      <c r="J74" s="27">
        <v>2022</v>
      </c>
      <c r="K74" s="147" cm="1">
        <f t="array" ref="K74">IF(AND(J74&gt;=$T$128,'Safety Improvements'!J74&lt;=Assumptions!$D$10),((TREND($K$12:$K$13,$J$12:$J$13,$J74)/$K$12)/5)*K$7*$P74,0)</f>
        <v>0.4</v>
      </c>
      <c r="L74" s="147" cm="1">
        <f t="array" ref="L74">IF(AND(J74&gt;=$T$128,'Safety Improvements'!J74&lt;=Assumptions!$D$10),((TREND($K$12:$K$13,$J$12:$J$13,$J74)/$K$12)/5)*L$7*$P74,0)</f>
        <v>0.2</v>
      </c>
      <c r="M74" s="147" cm="1">
        <f t="array" ref="M74">IF(AND(J74&gt;=$T$128,'Safety Improvements'!J74&lt;=Assumptions!$D$10),((TREND($K$12:$K$13,$J$12:$J$13,$J74)/$K$12)/5)*M$7*$P74,0)</f>
        <v>0.60000000000000009</v>
      </c>
      <c r="N74" s="147" cm="1">
        <f t="array" ref="N74">IF(AND(J74&gt;=$T$128,'Safety Improvements'!J74&lt;=Assumptions!$D$10),((TREND($K$12:$K$13,$J$12:$J$13,$J74)/$K$12)/5)*N$7*$P74,0)</f>
        <v>0.4</v>
      </c>
      <c r="O74" s="147" cm="1">
        <f t="array" ref="O74">IF(AND(J74&gt;=$T$128,'Safety Improvements'!J74&lt;=Assumptions!$D$10),((TREND($K$12:$K$13,$J$12:$J$13,$J74)/$K$12)/5)*O$7*$P74,0)</f>
        <v>3.4000000000000004</v>
      </c>
      <c r="P74" s="86">
        <f t="shared" si="17"/>
        <v>1</v>
      </c>
      <c r="Q74" s="86">
        <f t="shared" si="13"/>
        <v>1</v>
      </c>
      <c r="R74" s="86">
        <f t="shared" si="14"/>
        <v>1</v>
      </c>
      <c r="T74" s="547"/>
      <c r="U74" s="27">
        <v>2022</v>
      </c>
      <c r="V74" s="147" cm="1">
        <f t="array" ref="V74">IF(AND(U74&gt;=$S$119,'Safety Improvements'!U74&lt;=Assumptions!$D$10),((TREND($V$12:$V$13,$U$12:$U$13,$U74)/$V$12)/5)*V$7*$AA74,0)</f>
        <v>0.2</v>
      </c>
      <c r="W74" s="147" cm="1">
        <f t="array" ref="W74">IF(AND(U74&gt;=$S$119,'Safety Improvements'!U74&lt;=Assumptions!$D$10),((TREND($V$12:$V$13,$U$12:$U$13,$U74)/$V$12)/5)*W$7*$AB74,0)</f>
        <v>0</v>
      </c>
      <c r="X74" s="147" cm="1">
        <f t="array" ref="X74">IF(AND(U74&gt;=$S$119,'Safety Improvements'!U74&lt;=Assumptions!$D$10),((TREND($V$12:$V$13,$U$12:$U$13,$U74)/$V$12)/5)*X$7*$AB74,0)</f>
        <v>0</v>
      </c>
      <c r="Y74" s="147" cm="1">
        <f t="array" ref="Y74">IF(AND(U74&gt;=$S$119,'Safety Improvements'!U74&lt;=Assumptions!$D$10),((TREND($V$12:$V$13,$U$12:$U$13,$U74)/$V$12)/5)*Y$7*$AB74,0)</f>
        <v>0</v>
      </c>
      <c r="Z74" s="147" cm="1">
        <f t="array" ref="Z74">IF(AND(U74&gt;=$S$119,'Safety Improvements'!U74&lt;=Assumptions!$D$10),((TREND($V$12:$V$13,$U$12:$U$13,$U74)/$V$12)/5)*Z$7*$AB74,0)</f>
        <v>0</v>
      </c>
      <c r="AA74" s="147">
        <f t="shared" si="15"/>
        <v>1</v>
      </c>
      <c r="AD74" s="548"/>
      <c r="AE74" s="27">
        <v>2022</v>
      </c>
      <c r="AF74" s="147">
        <f t="shared" si="18"/>
        <v>0.60000000000000009</v>
      </c>
      <c r="AG74" s="147">
        <f t="shared" si="19"/>
        <v>0.2</v>
      </c>
      <c r="AH74" s="147">
        <f t="shared" si="20"/>
        <v>0.60000000000000009</v>
      </c>
      <c r="AI74" s="147">
        <f t="shared" si="21"/>
        <v>0.4</v>
      </c>
      <c r="AJ74" s="147">
        <f t="shared" si="22"/>
        <v>3.4000000000000004</v>
      </c>
      <c r="AK74" s="148">
        <f t="shared" si="16"/>
        <v>7330080.0000000009</v>
      </c>
      <c r="AL74" s="209"/>
    </row>
    <row r="75" spans="2:38" ht="15" customHeight="1" x14ac:dyDescent="0.25">
      <c r="C75" s="471"/>
      <c r="D75" s="471"/>
      <c r="E75" s="471"/>
      <c r="F75" s="471"/>
      <c r="G75" s="471"/>
      <c r="H75" s="41"/>
      <c r="I75" s="547"/>
      <c r="J75" s="27">
        <v>2023</v>
      </c>
      <c r="K75" s="147" cm="1">
        <f t="array" ref="K75">IF(AND(J75&gt;=$T$128,'Safety Improvements'!J75&lt;=Assumptions!$D$10),((TREND($K$12:$K$13,$J$12:$J$13,$J75)/$K$12)/5)*K$7*$P75,0)</f>
        <v>0.40883504193848913</v>
      </c>
      <c r="L75" s="147" cm="1">
        <f t="array" ref="L75">IF(AND(J75&gt;=$T$128,'Safety Improvements'!J75&lt;=Assumptions!$D$10),((TREND($K$12:$K$13,$J$12:$J$13,$J75)/$K$12)/5)*L$7*$P75,0)</f>
        <v>0.20441752096924456</v>
      </c>
      <c r="M75" s="147" cm="1">
        <f t="array" ref="M75">IF(AND(J75&gt;=$T$128,'Safety Improvements'!J75&lt;=Assumptions!$D$10),((TREND($K$12:$K$13,$J$12:$J$13,$J75)/$K$12)/5)*M$7*$P75,0)</f>
        <v>0.61325256290773367</v>
      </c>
      <c r="N75" s="147" cm="1">
        <f t="array" ref="N75">IF(AND(J75&gt;=$T$128,'Safety Improvements'!J75&lt;=Assumptions!$D$10),((TREND($K$12:$K$13,$J$12:$J$13,$J75)/$K$12)/5)*N$7*$P75,0)</f>
        <v>0.40883504193848913</v>
      </c>
      <c r="O75" s="147" cm="1">
        <f t="array" ref="O75">IF(AND(J75&gt;=$T$128,'Safety Improvements'!J75&lt;=Assumptions!$D$10),((TREND($K$12:$K$13,$J$12:$J$13,$J75)/$K$12)/5)*O$7*$P75,0)</f>
        <v>3.4750978564771575</v>
      </c>
      <c r="P75" s="86">
        <f t="shared" si="17"/>
        <v>1</v>
      </c>
      <c r="Q75" s="86">
        <f t="shared" si="13"/>
        <v>1</v>
      </c>
      <c r="R75" s="86">
        <f t="shared" si="14"/>
        <v>1</v>
      </c>
      <c r="T75" s="547"/>
      <c r="U75" s="27">
        <v>2023</v>
      </c>
      <c r="V75" s="147" cm="1">
        <f t="array" ref="V75">IF(AND(U75&gt;=$S$119,'Safety Improvements'!U75&lt;=Assumptions!$D$10),((TREND($V$12:$V$13,$U$12:$U$13,$U75)/$V$12)/5)*V$7*$AA75,0)</f>
        <v>0.2044208494208497</v>
      </c>
      <c r="W75" s="147" cm="1">
        <f t="array" ref="W75">IF(AND(U75&gt;=$S$119,'Safety Improvements'!U75&lt;=Assumptions!$D$10),((TREND($V$12:$V$13,$U$12:$U$13,$U75)/$V$12)/5)*W$7*$AB75,0)</f>
        <v>0</v>
      </c>
      <c r="X75" s="147" cm="1">
        <f t="array" ref="X75">IF(AND(U75&gt;=$S$119,'Safety Improvements'!U75&lt;=Assumptions!$D$10),((TREND($V$12:$V$13,$U$12:$U$13,$U75)/$V$12)/5)*X$7*$AB75,0)</f>
        <v>0</v>
      </c>
      <c r="Y75" s="147" cm="1">
        <f t="array" ref="Y75">IF(AND(U75&gt;=$S$119,'Safety Improvements'!U75&lt;=Assumptions!$D$10),((TREND($V$12:$V$13,$U$12:$U$13,$U75)/$V$12)/5)*Y$7*$AB75,0)</f>
        <v>0</v>
      </c>
      <c r="Z75" s="147" cm="1">
        <f t="array" ref="Z75">IF(AND(U75&gt;=$S$119,'Safety Improvements'!U75&lt;=Assumptions!$D$10),((TREND($V$12:$V$13,$U$12:$U$13,$U75)/$V$12)/5)*Z$7*$AB75,0)</f>
        <v>0</v>
      </c>
      <c r="AA75" s="147">
        <f t="shared" si="15"/>
        <v>1</v>
      </c>
      <c r="AD75" s="548"/>
      <c r="AE75" s="27">
        <v>2023</v>
      </c>
      <c r="AF75" s="147">
        <f t="shared" si="18"/>
        <v>0.61325589135933889</v>
      </c>
      <c r="AG75" s="147">
        <f t="shared" si="19"/>
        <v>0.20441752096924456</v>
      </c>
      <c r="AH75" s="147">
        <f t="shared" si="20"/>
        <v>0.61325256290773367</v>
      </c>
      <c r="AI75" s="147">
        <f t="shared" si="21"/>
        <v>0.40883504193848913</v>
      </c>
      <c r="AJ75" s="147">
        <f t="shared" si="22"/>
        <v>3.4750978564771575</v>
      </c>
      <c r="AK75" s="148">
        <f t="shared" si="16"/>
        <v>7492023.1862601424</v>
      </c>
      <c r="AL75" s="209"/>
    </row>
    <row r="76" spans="2:38" ht="15" customHeight="1" x14ac:dyDescent="0.25">
      <c r="C76" s="471"/>
      <c r="D76" s="471"/>
      <c r="E76" s="471"/>
      <c r="F76" s="471"/>
      <c r="G76" s="471"/>
      <c r="I76" s="547"/>
      <c r="J76" s="27">
        <v>2024</v>
      </c>
      <c r="K76" s="147" cm="1">
        <f t="array" ref="K76">IF(AND(J76&gt;=$T$128,'Safety Improvements'!J76&lt;=Assumptions!$D$10),((TREND($K$12:$K$13,$J$12:$J$13,$J76)/$K$12)/5)*K$7*$P76,0)</f>
        <v>0.41767008387697829</v>
      </c>
      <c r="L76" s="147" cm="1">
        <f t="array" ref="L76">IF(AND(J76&gt;=$T$128,'Safety Improvements'!J76&lt;=Assumptions!$D$10),((TREND($K$12:$K$13,$J$12:$J$13,$J76)/$K$12)/5)*L$7*$P76,0)</f>
        <v>0.20883504193848915</v>
      </c>
      <c r="M76" s="147" cm="1">
        <f t="array" ref="M76">IF(AND(J76&gt;=$T$128,'Safety Improvements'!J76&lt;=Assumptions!$D$10),((TREND($K$12:$K$13,$J$12:$J$13,$J76)/$K$12)/5)*M$7*$P76,0)</f>
        <v>0.62650512581546747</v>
      </c>
      <c r="N76" s="147" cm="1">
        <f t="array" ref="N76">IF(AND(J76&gt;=$T$128,'Safety Improvements'!J76&lt;=Assumptions!$D$10),((TREND($K$12:$K$13,$J$12:$J$13,$J76)/$K$12)/5)*N$7*$P76,0)</f>
        <v>0.41767008387697829</v>
      </c>
      <c r="O76" s="147" cm="1">
        <f t="array" ref="O76">IF(AND(J76&gt;=$T$128,'Safety Improvements'!J76&lt;=Assumptions!$D$10),((TREND($K$12:$K$13,$J$12:$J$13,$J76)/$K$12)/5)*O$7*$P76,0)</f>
        <v>3.5501957129543156</v>
      </c>
      <c r="P76" s="86">
        <f t="shared" si="17"/>
        <v>1</v>
      </c>
      <c r="Q76" s="86">
        <f t="shared" si="13"/>
        <v>1</v>
      </c>
      <c r="R76" s="86">
        <f t="shared" si="14"/>
        <v>1</v>
      </c>
      <c r="T76" s="547"/>
      <c r="U76" s="27">
        <v>2024</v>
      </c>
      <c r="V76" s="147" cm="1">
        <f t="array" ref="V76">IF(AND(U76&gt;=$S$119,'Safety Improvements'!U76&lt;=Assumptions!$D$10),((TREND($V$12:$V$13,$U$12:$U$13,$U76)/$V$12)/5)*V$7*$AA76,0)</f>
        <v>0.2088416988416994</v>
      </c>
      <c r="W76" s="147" cm="1">
        <f t="array" ref="W76">IF(AND(U76&gt;=$S$119,'Safety Improvements'!U76&lt;=Assumptions!$D$10),((TREND($V$12:$V$13,$U$12:$U$13,$U76)/$V$12)/5)*W$7*$AB76,0)</f>
        <v>0</v>
      </c>
      <c r="X76" s="147" cm="1">
        <f t="array" ref="X76">IF(AND(U76&gt;=$S$119,'Safety Improvements'!U76&lt;=Assumptions!$D$10),((TREND($V$12:$V$13,$U$12:$U$13,$U76)/$V$12)/5)*X$7*$AB76,0)</f>
        <v>0</v>
      </c>
      <c r="Y76" s="147" cm="1">
        <f t="array" ref="Y76">IF(AND(U76&gt;=$S$119,'Safety Improvements'!U76&lt;=Assumptions!$D$10),((TREND($V$12:$V$13,$U$12:$U$13,$U76)/$V$12)/5)*Y$7*$AB76,0)</f>
        <v>0</v>
      </c>
      <c r="Z76" s="147" cm="1">
        <f t="array" ref="Z76">IF(AND(U76&gt;=$S$119,'Safety Improvements'!U76&lt;=Assumptions!$D$10),((TREND($V$12:$V$13,$U$12:$U$13,$U76)/$V$12)/5)*Z$7*$AB76,0)</f>
        <v>0</v>
      </c>
      <c r="AA76" s="147">
        <f t="shared" si="15"/>
        <v>1</v>
      </c>
      <c r="AD76" s="548"/>
      <c r="AE76" s="27">
        <v>2024</v>
      </c>
      <c r="AF76" s="147">
        <f t="shared" si="18"/>
        <v>0.62651178271867769</v>
      </c>
      <c r="AG76" s="147">
        <f t="shared" si="19"/>
        <v>0.20883504193848915</v>
      </c>
      <c r="AH76" s="147">
        <f t="shared" si="20"/>
        <v>0.62650512581546747</v>
      </c>
      <c r="AI76" s="147">
        <f t="shared" si="21"/>
        <v>0.41767008387697829</v>
      </c>
      <c r="AJ76" s="147">
        <f t="shared" si="22"/>
        <v>3.5501957129543156</v>
      </c>
      <c r="AK76" s="148">
        <f t="shared" si="16"/>
        <v>7653966.3725202838</v>
      </c>
      <c r="AL76" s="209"/>
    </row>
    <row r="77" spans="2:38" x14ac:dyDescent="0.25">
      <c r="H77" s="31"/>
      <c r="I77" s="547"/>
      <c r="J77" s="27">
        <v>2025</v>
      </c>
      <c r="K77" s="147" cm="1">
        <f t="array" ref="K77">IF(AND(J77&gt;=$T$128,'Safety Improvements'!J77&lt;=Assumptions!$D$10),((TREND($K$12:$K$13,$J$12:$J$13,$J77)/$K$12)/5)*K$7*$P77,0)</f>
        <v>0.37703053122087554</v>
      </c>
      <c r="L77" s="147" cm="1">
        <f t="array" ref="L77">IF(AND(J77&gt;=$T$128,'Safety Improvements'!J77&lt;=Assumptions!$D$10),((TREND($K$12:$K$13,$J$12:$J$13,$J77)/$K$12)/5)*L$7*$P77,0)</f>
        <v>0.18851526561043777</v>
      </c>
      <c r="M77" s="147" cm="1">
        <f t="array" ref="M77">IF(AND(J77&gt;=$T$128,'Safety Improvements'!J77&lt;=Assumptions!$D$10),((TREND($K$12:$K$13,$J$12:$J$13,$J77)/$K$12)/5)*M$7*$P77,0)</f>
        <v>0.56554579683131323</v>
      </c>
      <c r="N77" s="147" cm="1">
        <f t="array" ref="N77">IF(AND(J77&gt;=$T$128,'Safety Improvements'!J77&lt;=Assumptions!$D$10),((TREND($K$12:$K$13,$J$12:$J$13,$J77)/$K$12)/5)*N$7*$P77,0)</f>
        <v>0.37703053122087554</v>
      </c>
      <c r="O77" s="147" cm="1">
        <f t="array" ref="O77">IF(AND(J77&gt;=$T$128,'Safety Improvements'!J77&lt;=Assumptions!$D$10),((TREND($K$12:$K$13,$J$12:$J$13,$J77)/$K$12)/5)*O$7*$P77,0)</f>
        <v>3.2047595153774417</v>
      </c>
      <c r="P77" s="86">
        <f t="shared" si="17"/>
        <v>0.88400000000000001</v>
      </c>
      <c r="Q77" s="86">
        <f t="shared" si="13"/>
        <v>0.88400000000000001</v>
      </c>
      <c r="R77" s="86">
        <f t="shared" si="14"/>
        <v>1</v>
      </c>
      <c r="T77" s="547"/>
      <c r="U77" s="27">
        <v>2025</v>
      </c>
      <c r="V77" s="147" cm="1">
        <f t="array" ref="V77">IF(AND(U77&gt;=$S$119,'Safety Improvements'!U77&lt;=Assumptions!$D$10),((TREND($V$12:$V$13,$U$12:$U$13,$U77)/$V$12)/5)*V$7*$AA77,0)</f>
        <v>4.0519884169884335E-2</v>
      </c>
      <c r="W77" s="147" cm="1">
        <f t="array" ref="W77">IF(AND(U77&gt;=$S$119,'Safety Improvements'!U77&lt;=Assumptions!$D$10),((TREND($V$12:$V$13,$U$12:$U$13,$U77)/$V$12)/5)*W$7*$AB77,0)</f>
        <v>0</v>
      </c>
      <c r="X77" s="147" cm="1">
        <f t="array" ref="X77">IF(AND(U77&gt;=$S$119,'Safety Improvements'!U77&lt;=Assumptions!$D$10),((TREND($V$12:$V$13,$U$12:$U$13,$U77)/$V$12)/5)*X$7*$AB77,0)</f>
        <v>0</v>
      </c>
      <c r="Y77" s="147" cm="1">
        <f t="array" ref="Y77">IF(AND(U77&gt;=$S$119,'Safety Improvements'!U77&lt;=Assumptions!$D$10),((TREND($V$12:$V$13,$U$12:$U$13,$U77)/$V$12)/5)*Y$7*$AB77,0)</f>
        <v>0</v>
      </c>
      <c r="Z77" s="147" cm="1">
        <f t="array" ref="Z77">IF(AND(U77&gt;=$S$119,'Safety Improvements'!U77&lt;=Assumptions!$D$10),((TREND($V$12:$V$13,$U$12:$U$13,$U77)/$V$12)/5)*Z$7*$AB77,0)</f>
        <v>0</v>
      </c>
      <c r="AA77" s="147">
        <f t="shared" si="15"/>
        <v>0.19</v>
      </c>
      <c r="AD77" s="548"/>
      <c r="AE77" s="27">
        <v>2025</v>
      </c>
      <c r="AF77" s="147">
        <f>SUM(K77,V77)</f>
        <v>0.41755041539075988</v>
      </c>
      <c r="AG77" s="147">
        <f t="shared" si="19"/>
        <v>0.18851526561043777</v>
      </c>
      <c r="AH77" s="147">
        <f t="shared" si="20"/>
        <v>0.56554579683131323</v>
      </c>
      <c r="AI77" s="147">
        <f t="shared" si="21"/>
        <v>0.37703053122087554</v>
      </c>
      <c r="AJ77" s="147">
        <f t="shared" si="22"/>
        <v>3.2047595153774417</v>
      </c>
      <c r="AK77" s="148">
        <f t="shared" si="16"/>
        <v>5162814.3897302579</v>
      </c>
      <c r="AL77" s="209"/>
    </row>
    <row r="78" spans="2:38" x14ac:dyDescent="0.25">
      <c r="B78" s="2" t="s">
        <v>23</v>
      </c>
      <c r="C78" s="491" t="s">
        <v>1870</v>
      </c>
      <c r="D78" s="491"/>
      <c r="E78" s="491"/>
      <c r="F78" s="491"/>
      <c r="G78" s="491"/>
      <c r="H78" s="31"/>
      <c r="I78" s="547"/>
      <c r="J78" s="27">
        <v>2026</v>
      </c>
      <c r="K78" s="147" cm="1">
        <f t="array" ref="K78">IF(AND(J78&gt;=$T$128,'Safety Improvements'!J78&lt;=Assumptions!$D$10),((TREND($K$12:$K$13,$J$12:$J$13,$J78)/$K$12)/5)*K$7*$P78,0)</f>
        <v>0.25130098251630845</v>
      </c>
      <c r="L78" s="147" cm="1">
        <f t="array" ref="L78">IF(AND(J78&gt;=$T$128,'Safety Improvements'!J78&lt;=Assumptions!$D$10),((TREND($K$12:$K$13,$J$12:$J$13,$J78)/$K$12)/5)*L$7*$P78,0)</f>
        <v>0.12565049125815422</v>
      </c>
      <c r="M78" s="147" cm="1">
        <f t="array" ref="M78">IF(AND(J78&gt;=$T$128,'Safety Improvements'!J78&lt;=Assumptions!$D$10),((TREND($K$12:$K$13,$J$12:$J$13,$J78)/$K$12)/5)*M$7*$P78,0)</f>
        <v>0.3769514737744627</v>
      </c>
      <c r="N78" s="147" cm="1">
        <f t="array" ref="N78">IF(AND(J78&gt;=$T$128,'Safety Improvements'!J78&lt;=Assumptions!$D$10),((TREND($K$12:$K$13,$J$12:$J$13,$J78)/$K$12)/5)*N$7*$P78,0)</f>
        <v>0.25130098251630845</v>
      </c>
      <c r="O78" s="147" cm="1">
        <f t="array" ref="O78">IF(AND(J78&gt;=$T$128,'Safety Improvements'!J78&lt;=Assumptions!$D$10),((TREND($K$12:$K$13,$J$12:$J$13,$J78)/$K$12)/5)*O$7*$P78,0)</f>
        <v>2.136058351388622</v>
      </c>
      <c r="P78" s="86">
        <f t="shared" si="17"/>
        <v>0.57725199999999999</v>
      </c>
      <c r="Q78" s="86">
        <f t="shared" si="13"/>
        <v>0.88400000000000001</v>
      </c>
      <c r="R78" s="86">
        <f t="shared" si="14"/>
        <v>0.65300000000000002</v>
      </c>
      <c r="T78" s="547"/>
      <c r="U78" s="27">
        <v>2026</v>
      </c>
      <c r="V78" s="147" cm="1">
        <f t="array" ref="V78">IF(AND(U78&gt;=$S$119,'Safety Improvements'!U78&lt;=Assumptions!$D$10),((TREND($V$12:$V$13,$U$12:$U$13,$U78)/$V$12)/5)*V$7*$AA78,0)</f>
        <v>4.1359845559845503E-2</v>
      </c>
      <c r="W78" s="147" cm="1">
        <f t="array" ref="W78">IF(AND(U78&gt;=$S$119,'Safety Improvements'!U78&lt;=Assumptions!$D$10),((TREND($V$12:$V$13,$U$12:$U$13,$U78)/$V$12)/5)*W$7*$AB78,0)</f>
        <v>0</v>
      </c>
      <c r="X78" s="147" cm="1">
        <f t="array" ref="X78">IF(AND(U78&gt;=$S$119,'Safety Improvements'!U78&lt;=Assumptions!$D$10),((TREND($V$12:$V$13,$U$12:$U$13,$U78)/$V$12)/5)*X$7*$AB78,0)</f>
        <v>0</v>
      </c>
      <c r="Y78" s="147" cm="1">
        <f t="array" ref="Y78">IF(AND(U78&gt;=$S$119,'Safety Improvements'!U78&lt;=Assumptions!$D$10),((TREND($V$12:$V$13,$U$12:$U$13,$U78)/$V$12)/5)*Y$7*$AB78,0)</f>
        <v>0</v>
      </c>
      <c r="Z78" s="147" cm="1">
        <f t="array" ref="Z78">IF(AND(U78&gt;=$S$119,'Safety Improvements'!U78&lt;=Assumptions!$D$10),((TREND($V$12:$V$13,$U$12:$U$13,$U78)/$V$12)/5)*Z$7*$AB78,0)</f>
        <v>0</v>
      </c>
      <c r="AA78" s="147">
        <f t="shared" si="15"/>
        <v>0.19</v>
      </c>
      <c r="AD78" s="548"/>
      <c r="AE78" s="27">
        <v>2026</v>
      </c>
      <c r="AF78" s="147">
        <f t="shared" si="18"/>
        <v>0.29266082807615396</v>
      </c>
      <c r="AG78" s="147">
        <f t="shared" si="19"/>
        <v>0.12565049125815422</v>
      </c>
      <c r="AH78" s="147">
        <f t="shared" si="20"/>
        <v>0.3769514737744627</v>
      </c>
      <c r="AI78" s="147">
        <f t="shared" si="21"/>
        <v>0.25130098251630845</v>
      </c>
      <c r="AJ78" s="147">
        <f t="shared" si="22"/>
        <v>2.136058351388622</v>
      </c>
      <c r="AK78" s="148">
        <f t="shared" si="16"/>
        <v>3610511.145567813</v>
      </c>
      <c r="AL78" s="209"/>
    </row>
    <row r="79" spans="2:38" x14ac:dyDescent="0.25">
      <c r="C79" s="491"/>
      <c r="D79" s="491"/>
      <c r="E79" s="491"/>
      <c r="F79" s="491"/>
      <c r="G79" s="491"/>
      <c r="H79" s="31"/>
      <c r="I79" s="547"/>
      <c r="J79" s="27">
        <v>2027</v>
      </c>
      <c r="K79" s="147" cm="1">
        <f t="array" ref="K79">IF(AND(J79&gt;=$T$128,'Safety Improvements'!J79&lt;=Assumptions!$D$10),((TREND($K$12:$K$13,$J$12:$J$13,$J79)/$K$12)/5)*K$7*$P79,0)</f>
        <v>0.25640102814538673</v>
      </c>
      <c r="L79" s="147" cm="1">
        <f t="array" ref="L79">IF(AND(J79&gt;=$T$128,'Safety Improvements'!J79&lt;=Assumptions!$D$10),((TREND($K$12:$K$13,$J$12:$J$13,$J79)/$K$12)/5)*L$7*$P79,0)</f>
        <v>0.12820051407269337</v>
      </c>
      <c r="M79" s="147" cm="1">
        <f t="array" ref="M79">IF(AND(J79&gt;=$T$128,'Safety Improvements'!J79&lt;=Assumptions!$D$10),((TREND($K$12:$K$13,$J$12:$J$13,$J79)/$K$12)/5)*M$7*$P79,0)</f>
        <v>0.38460154221808018</v>
      </c>
      <c r="N79" s="147" cm="1">
        <f t="array" ref="N79">IF(AND(J79&gt;=$T$128,'Safety Improvements'!J79&lt;=Assumptions!$D$10),((TREND($K$12:$K$13,$J$12:$J$13,$J79)/$K$12)/5)*N$7*$P79,0)</f>
        <v>0.25640102814538673</v>
      </c>
      <c r="O79" s="147" cm="1">
        <f t="array" ref="O79">IF(AND(J79&gt;=$T$128,'Safety Improvements'!J79&lt;=Assumptions!$D$10),((TREND($K$12:$K$13,$J$12:$J$13,$J79)/$K$12)/5)*O$7*$P79,0)</f>
        <v>2.1794087392357873</v>
      </c>
      <c r="P79" s="86">
        <f t="shared" si="17"/>
        <v>0.57725199999999999</v>
      </c>
      <c r="Q79" s="86">
        <f t="shared" si="13"/>
        <v>0.88400000000000001</v>
      </c>
      <c r="R79" s="86">
        <f t="shared" si="14"/>
        <v>0.65300000000000002</v>
      </c>
      <c r="T79" s="547"/>
      <c r="U79" s="27">
        <v>2027</v>
      </c>
      <c r="V79" s="147" cm="1">
        <f t="array" ref="V79">IF(AND(U79&gt;=$S$119,'Safety Improvements'!U79&lt;=Assumptions!$D$10),((TREND($V$12:$V$13,$U$12:$U$13,$U79)/$V$12)/5)*V$7*$AA79,0)</f>
        <v>4.2199806949806948E-2</v>
      </c>
      <c r="W79" s="147" cm="1">
        <f t="array" ref="W79">IF(AND(U79&gt;=$S$119,'Safety Improvements'!U79&lt;=Assumptions!$D$10),((TREND($V$12:$V$13,$U$12:$U$13,$U79)/$V$12)/5)*W$7*$AB79,0)</f>
        <v>0</v>
      </c>
      <c r="X79" s="147" cm="1">
        <f t="array" ref="X79">IF(AND(U79&gt;=$S$119,'Safety Improvements'!U79&lt;=Assumptions!$D$10),((TREND($V$12:$V$13,$U$12:$U$13,$U79)/$V$12)/5)*X$7*$AB79,0)</f>
        <v>0</v>
      </c>
      <c r="Y79" s="147" cm="1">
        <f t="array" ref="Y79">IF(AND(U79&gt;=$S$119,'Safety Improvements'!U79&lt;=Assumptions!$D$10),((TREND($V$12:$V$13,$U$12:$U$13,$U79)/$V$12)/5)*Y$7*$AB79,0)</f>
        <v>0</v>
      </c>
      <c r="Z79" s="147" cm="1">
        <f t="array" ref="Z79">IF(AND(U79&gt;=$S$119,'Safety Improvements'!U79&lt;=Assumptions!$D$10),((TREND($V$12:$V$13,$U$12:$U$13,$U79)/$V$12)/5)*Z$7*$AB79,0)</f>
        <v>0</v>
      </c>
      <c r="AA79" s="147">
        <f t="shared" si="15"/>
        <v>0.19</v>
      </c>
      <c r="AD79" s="548"/>
      <c r="AE79" s="27">
        <v>2027</v>
      </c>
      <c r="AF79" s="147">
        <f t="shared" si="18"/>
        <v>0.2986008350951937</v>
      </c>
      <c r="AG79" s="147">
        <f t="shared" si="19"/>
        <v>0.12820051407269337</v>
      </c>
      <c r="AH79" s="147">
        <f t="shared" si="20"/>
        <v>0.38460154221808018</v>
      </c>
      <c r="AI79" s="147">
        <f t="shared" si="21"/>
        <v>0.25640102814538673</v>
      </c>
      <c r="AJ79" s="147">
        <f t="shared" si="22"/>
        <v>2.1794087392357873</v>
      </c>
      <c r="AK79" s="148">
        <f t="shared" si="16"/>
        <v>3683791.7769197817</v>
      </c>
      <c r="AL79" s="209"/>
    </row>
    <row r="80" spans="2:38" x14ac:dyDescent="0.25">
      <c r="C80" s="491"/>
      <c r="D80" s="491"/>
      <c r="E80" s="491"/>
      <c r="F80" s="491"/>
      <c r="G80" s="491"/>
      <c r="H80" s="31"/>
      <c r="I80" s="547"/>
      <c r="J80" s="27">
        <v>2028</v>
      </c>
      <c r="K80" s="147" cm="1">
        <f t="array" ref="K80">IF(AND(J80&gt;=$T$128,'Safety Improvements'!J80&lt;=Assumptions!$D$10),((TREND($K$12:$K$13,$J$12:$J$13,$J80)/$K$12)/5)*K$7*$P80,0)</f>
        <v>0.26150107377446347</v>
      </c>
      <c r="L80" s="147" cm="1">
        <f t="array" ref="L80">IF(AND(J80&gt;=$T$128,'Safety Improvements'!J80&lt;=Assumptions!$D$10),((TREND($K$12:$K$13,$J$12:$J$13,$J80)/$K$12)/5)*L$7*$P80,0)</f>
        <v>0.13075053688723173</v>
      </c>
      <c r="M80" s="147" cm="1">
        <f t="array" ref="M80">IF(AND(J80&gt;=$T$128,'Safety Improvements'!J80&lt;=Assumptions!$D$10),((TREND($K$12:$K$13,$J$12:$J$13,$J80)/$K$12)/5)*M$7*$P80,0)</f>
        <v>0.39225161066169517</v>
      </c>
      <c r="N80" s="147" cm="1">
        <f t="array" ref="N80">IF(AND(J80&gt;=$T$128,'Safety Improvements'!J80&lt;=Assumptions!$D$10),((TREND($K$12:$K$13,$J$12:$J$13,$J80)/$K$12)/5)*N$7*$P80,0)</f>
        <v>0.26150107377446347</v>
      </c>
      <c r="O80" s="147" cm="1">
        <f t="array" ref="O80">IF(AND(J80&gt;=$T$128,'Safety Improvements'!J80&lt;=Assumptions!$D$10),((TREND($K$12:$K$13,$J$12:$J$13,$J80)/$K$12)/5)*O$7*$P80,0)</f>
        <v>2.2227591270829392</v>
      </c>
      <c r="P80" s="86">
        <f t="shared" si="17"/>
        <v>0.57725199999999999</v>
      </c>
      <c r="Q80" s="86">
        <f t="shared" si="13"/>
        <v>0.88400000000000001</v>
      </c>
      <c r="R80" s="86">
        <f t="shared" si="14"/>
        <v>0.65300000000000002</v>
      </c>
      <c r="T80" s="547"/>
      <c r="U80" s="27">
        <v>2028</v>
      </c>
      <c r="V80" s="147" cm="1">
        <f t="array" ref="V80">IF(AND(U80&gt;=$S$119,'Safety Improvements'!U80&lt;=Assumptions!$D$10),((TREND($V$12:$V$13,$U$12:$U$13,$U80)/$V$12)/5)*V$7*$AA80,0)</f>
        <v>4.3039768339768393E-2</v>
      </c>
      <c r="W80" s="147" cm="1">
        <f t="array" ref="W80">IF(AND(U80&gt;=$S$119,'Safety Improvements'!U80&lt;=Assumptions!$D$10),((TREND($V$12:$V$13,$U$12:$U$13,$U80)/$V$12)/5)*W$7*$AB80,0)</f>
        <v>0</v>
      </c>
      <c r="X80" s="147" cm="1">
        <f t="array" ref="X80">IF(AND(U80&gt;=$S$119,'Safety Improvements'!U80&lt;=Assumptions!$D$10),((TREND($V$12:$V$13,$U$12:$U$13,$U80)/$V$12)/5)*X$7*$AB80,0)</f>
        <v>0</v>
      </c>
      <c r="Y80" s="147" cm="1">
        <f t="array" ref="Y80">IF(AND(U80&gt;=$S$119,'Safety Improvements'!U80&lt;=Assumptions!$D$10),((TREND($V$12:$V$13,$U$12:$U$13,$U80)/$V$12)/5)*Y$7*$AB80,0)</f>
        <v>0</v>
      </c>
      <c r="Z80" s="147" cm="1">
        <f t="array" ref="Z80">IF(AND(U80&gt;=$S$119,'Safety Improvements'!U80&lt;=Assumptions!$D$10),((TREND($V$12:$V$13,$U$12:$U$13,$U80)/$V$12)/5)*Z$7*$AB80,0)</f>
        <v>0</v>
      </c>
      <c r="AA80" s="147">
        <f t="shared" si="15"/>
        <v>0.19</v>
      </c>
      <c r="AD80" s="548"/>
      <c r="AE80" s="27">
        <v>2028</v>
      </c>
      <c r="AF80" s="147">
        <f t="shared" si="18"/>
        <v>0.30454084211423188</v>
      </c>
      <c r="AG80" s="147">
        <f t="shared" si="19"/>
        <v>0.13075053688723173</v>
      </c>
      <c r="AH80" s="147">
        <f t="shared" si="20"/>
        <v>0.39225161066169517</v>
      </c>
      <c r="AI80" s="147">
        <f t="shared" si="21"/>
        <v>0.26150107377446347</v>
      </c>
      <c r="AJ80" s="147">
        <f t="shared" si="22"/>
        <v>2.2227591270829392</v>
      </c>
      <c r="AK80" s="148">
        <f t="shared" si="16"/>
        <v>3757072.4082717304</v>
      </c>
      <c r="AL80" s="209"/>
    </row>
    <row r="81" spans="2:38" x14ac:dyDescent="0.25">
      <c r="C81" s="491"/>
      <c r="D81" s="491"/>
      <c r="E81" s="491"/>
      <c r="F81" s="491"/>
      <c r="G81" s="491"/>
      <c r="I81" s="547"/>
      <c r="J81" s="27">
        <v>2029</v>
      </c>
      <c r="K81" s="147" cm="1">
        <f t="array" ref="K81">IF(AND(J81&gt;=$T$128,'Safety Improvements'!J81&lt;=Assumptions!$D$10),((TREND($K$12:$K$13,$J$12:$J$13,$J81)/$K$12)/5)*K$7*$P81,0)</f>
        <v>0.2666011194035402</v>
      </c>
      <c r="L81" s="147" cm="1">
        <f t="array" ref="L81">IF(AND(J81&gt;=$T$128,'Safety Improvements'!J81&lt;=Assumptions!$D$10),((TREND($K$12:$K$13,$J$12:$J$13,$J81)/$K$12)/5)*L$7*$P81,0)</f>
        <v>0.1333005597017701</v>
      </c>
      <c r="M81" s="147" cm="1">
        <f t="array" ref="M81">IF(AND(J81&gt;=$T$128,'Safety Improvements'!J81&lt;=Assumptions!$D$10),((TREND($K$12:$K$13,$J$12:$J$13,$J81)/$K$12)/5)*M$7*$P81,0)</f>
        <v>0.39990167910531033</v>
      </c>
      <c r="N81" s="147" cm="1">
        <f t="array" ref="N81">IF(AND(J81&gt;=$T$128,'Safety Improvements'!J81&lt;=Assumptions!$D$10),((TREND($K$12:$K$13,$J$12:$J$13,$J81)/$K$12)/5)*N$7*$P81,0)</f>
        <v>0.2666011194035402</v>
      </c>
      <c r="O81" s="147" cm="1">
        <f t="array" ref="O81">IF(AND(J81&gt;=$T$128,'Safety Improvements'!J81&lt;=Assumptions!$D$10),((TREND($K$12:$K$13,$J$12:$J$13,$J81)/$K$12)/5)*O$7*$P81,0)</f>
        <v>2.2661095149300921</v>
      </c>
      <c r="P81" s="86">
        <f t="shared" si="17"/>
        <v>0.57725199999999999</v>
      </c>
      <c r="Q81" s="86">
        <f t="shared" si="13"/>
        <v>0.88400000000000001</v>
      </c>
      <c r="R81" s="86">
        <f t="shared" si="14"/>
        <v>0.65300000000000002</v>
      </c>
      <c r="T81" s="547"/>
      <c r="U81" s="27">
        <v>2029</v>
      </c>
      <c r="V81" s="147" cm="1">
        <f t="array" ref="V81">IF(AND(U81&gt;=$S$119,'Safety Improvements'!U81&lt;=Assumptions!$D$10),((TREND($V$12:$V$13,$U$12:$U$13,$U81)/$V$12)/5)*V$7*$AA81,0)</f>
        <v>4.3879729729729838E-2</v>
      </c>
      <c r="W81" s="147" cm="1">
        <f t="array" ref="W81">IF(AND(U81&gt;=$S$119,'Safety Improvements'!U81&lt;=Assumptions!$D$10),((TREND($V$12:$V$13,$U$12:$U$13,$U81)/$V$12)/5)*W$7*$AB81,0)</f>
        <v>0</v>
      </c>
      <c r="X81" s="147" cm="1">
        <f t="array" ref="X81">IF(AND(U81&gt;=$S$119,'Safety Improvements'!U81&lt;=Assumptions!$D$10),((TREND($V$12:$V$13,$U$12:$U$13,$U81)/$V$12)/5)*X$7*$AB81,0)</f>
        <v>0</v>
      </c>
      <c r="Y81" s="147" cm="1">
        <f t="array" ref="Y81">IF(AND(U81&gt;=$S$119,'Safety Improvements'!U81&lt;=Assumptions!$D$10),((TREND($V$12:$V$13,$U$12:$U$13,$U81)/$V$12)/5)*Y$7*$AB81,0)</f>
        <v>0</v>
      </c>
      <c r="Z81" s="147" cm="1">
        <f t="array" ref="Z81">IF(AND(U81&gt;=$S$119,'Safety Improvements'!U81&lt;=Assumptions!$D$10),((TREND($V$12:$V$13,$U$12:$U$13,$U81)/$V$12)/5)*Z$7*$AB81,0)</f>
        <v>0</v>
      </c>
      <c r="AA81" s="147">
        <f t="shared" si="15"/>
        <v>0.19</v>
      </c>
      <c r="AD81" s="548"/>
      <c r="AE81" s="27">
        <v>2029</v>
      </c>
      <c r="AF81" s="147">
        <f t="shared" si="18"/>
        <v>0.31048084913327001</v>
      </c>
      <c r="AG81" s="147">
        <f t="shared" si="19"/>
        <v>0.1333005597017701</v>
      </c>
      <c r="AH81" s="147">
        <f t="shared" si="20"/>
        <v>0.39990167910531033</v>
      </c>
      <c r="AI81" s="147">
        <f t="shared" si="21"/>
        <v>0.2666011194035402</v>
      </c>
      <c r="AJ81" s="147">
        <f t="shared" si="22"/>
        <v>2.2661095149300921</v>
      </c>
      <c r="AK81" s="148">
        <f t="shared" si="16"/>
        <v>3830353.0396236787</v>
      </c>
      <c r="AL81" s="209"/>
    </row>
    <row r="82" spans="2:38" x14ac:dyDescent="0.25">
      <c r="C82" s="491"/>
      <c r="D82" s="491"/>
      <c r="E82" s="491"/>
      <c r="F82" s="491"/>
      <c r="G82" s="491"/>
      <c r="I82" s="547"/>
      <c r="J82" s="27">
        <v>2030</v>
      </c>
      <c r="K82" s="147" cm="1">
        <f t="array" ref="K82">IF(AND(J82&gt;=$T$128,'Safety Improvements'!J82&lt;=Assumptions!$D$10),((TREND($K$12:$K$13,$J$12:$J$13,$J82)/$K$12)/5)*K$7*$P82,0)</f>
        <v>0.27170116503261854</v>
      </c>
      <c r="L82" s="147" cm="1">
        <f t="array" ref="L82">IF(AND(J82&gt;=$T$128,'Safety Improvements'!J82&lt;=Assumptions!$D$10),((TREND($K$12:$K$13,$J$12:$J$13,$J82)/$K$12)/5)*L$7*$P82,0)</f>
        <v>0.13585058251630927</v>
      </c>
      <c r="M82" s="147" cm="1">
        <f t="array" ref="M82">IF(AND(J82&gt;=$T$128,'Safety Improvements'!J82&lt;=Assumptions!$D$10),((TREND($K$12:$K$13,$J$12:$J$13,$J82)/$K$12)/5)*M$7*$P82,0)</f>
        <v>0.40755174754892781</v>
      </c>
      <c r="N82" s="147" cm="1">
        <f t="array" ref="N82">IF(AND(J82&gt;=$T$128,'Safety Improvements'!J82&lt;=Assumptions!$D$10),((TREND($K$12:$K$13,$J$12:$J$13,$J82)/$K$12)/5)*N$7*$P82,0)</f>
        <v>0.27170116503261854</v>
      </c>
      <c r="O82" s="147" cm="1">
        <f t="array" ref="O82">IF(AND(J82&gt;=$T$128,'Safety Improvements'!J82&lt;=Assumptions!$D$10),((TREND($K$12:$K$13,$J$12:$J$13,$J82)/$K$12)/5)*O$7*$P82,0)</f>
        <v>2.3094599027772578</v>
      </c>
      <c r="P82" s="86">
        <f t="shared" si="17"/>
        <v>0.57725199999999999</v>
      </c>
      <c r="Q82" s="86">
        <f t="shared" si="13"/>
        <v>0.88400000000000001</v>
      </c>
      <c r="R82" s="86">
        <f t="shared" si="14"/>
        <v>0.65300000000000002</v>
      </c>
      <c r="T82" s="547"/>
      <c r="U82" s="27">
        <v>2030</v>
      </c>
      <c r="V82" s="147" cm="1">
        <f t="array" ref="V82">IF(AND(U82&gt;=$S$119,'Safety Improvements'!U82&lt;=Assumptions!$D$10),((TREND($V$12:$V$13,$U$12:$U$13,$U82)/$V$12)/5)*V$7*$AA82,0)</f>
        <v>4.4719691119691284E-2</v>
      </c>
      <c r="W82" s="147" cm="1">
        <f t="array" ref="W82">IF(AND(U82&gt;=$S$119,'Safety Improvements'!U82&lt;=Assumptions!$D$10),((TREND($V$12:$V$13,$U$12:$U$13,$U82)/$V$12)/5)*W$7*$AB82,0)</f>
        <v>0</v>
      </c>
      <c r="X82" s="147" cm="1">
        <f t="array" ref="X82">IF(AND(U82&gt;=$S$119,'Safety Improvements'!U82&lt;=Assumptions!$D$10),((TREND($V$12:$V$13,$U$12:$U$13,$U82)/$V$12)/5)*X$7*$AB82,0)</f>
        <v>0</v>
      </c>
      <c r="Y82" s="147" cm="1">
        <f t="array" ref="Y82">IF(AND(U82&gt;=$S$119,'Safety Improvements'!U82&lt;=Assumptions!$D$10),((TREND($V$12:$V$13,$U$12:$U$13,$U82)/$V$12)/5)*Y$7*$AB82,0)</f>
        <v>0</v>
      </c>
      <c r="Z82" s="147" cm="1">
        <f t="array" ref="Z82">IF(AND(U82&gt;=$S$119,'Safety Improvements'!U82&lt;=Assumptions!$D$10),((TREND($V$12:$V$13,$U$12:$U$13,$U82)/$V$12)/5)*Z$7*$AB82,0)</f>
        <v>0</v>
      </c>
      <c r="AA82" s="147">
        <f t="shared" si="15"/>
        <v>0.19</v>
      </c>
      <c r="AD82" s="548"/>
      <c r="AE82" s="27">
        <v>2030</v>
      </c>
      <c r="AF82" s="147">
        <f t="shared" si="18"/>
        <v>0.3164208561523098</v>
      </c>
      <c r="AG82" s="147">
        <f t="shared" si="19"/>
        <v>0.13585058251630927</v>
      </c>
      <c r="AH82" s="147">
        <f t="shared" si="20"/>
        <v>0.40755174754892781</v>
      </c>
      <c r="AI82" s="147">
        <f t="shared" si="21"/>
        <v>0.27170116503261854</v>
      </c>
      <c r="AJ82" s="147">
        <f t="shared" si="22"/>
        <v>2.3094599027772578</v>
      </c>
      <c r="AK82" s="148">
        <f t="shared" si="16"/>
        <v>3903633.6709756488</v>
      </c>
      <c r="AL82" s="209"/>
    </row>
    <row r="83" spans="2:38" x14ac:dyDescent="0.25">
      <c r="C83" s="491"/>
      <c r="D83" s="491"/>
      <c r="E83" s="491"/>
      <c r="F83" s="491"/>
      <c r="G83" s="491"/>
      <c r="I83" s="547"/>
      <c r="J83" s="27">
        <v>2031</v>
      </c>
      <c r="K83" s="147" cm="1">
        <f t="array" ref="K83">IF(AND(J83&gt;=$T$128,'Safety Improvements'!J83&lt;=Assumptions!$D$10),((TREND($K$12:$K$13,$J$12:$J$13,$J83)/$K$12)/5)*K$7*$P83,0)</f>
        <v>0.27680121066169522</v>
      </c>
      <c r="L83" s="147" cm="1">
        <f t="array" ref="L83">IF(AND(J83&gt;=$T$128,'Safety Improvements'!J83&lt;=Assumptions!$D$10),((TREND($K$12:$K$13,$J$12:$J$13,$J83)/$K$12)/5)*L$7*$P83,0)</f>
        <v>0.13840060533084761</v>
      </c>
      <c r="M83" s="147" cm="1">
        <f t="array" ref="M83">IF(AND(J83&gt;=$T$128,'Safety Improvements'!J83&lt;=Assumptions!$D$10),((TREND($K$12:$K$13,$J$12:$J$13,$J83)/$K$12)/5)*M$7*$P83,0)</f>
        <v>0.4152018159925428</v>
      </c>
      <c r="N83" s="147" cm="1">
        <f t="array" ref="N83">IF(AND(J83&gt;=$T$128,'Safety Improvements'!J83&lt;=Assumptions!$D$10),((TREND($K$12:$K$13,$J$12:$J$13,$J83)/$K$12)/5)*N$7*$P83,0)</f>
        <v>0.27680121066169522</v>
      </c>
      <c r="O83" s="147" cm="1">
        <f t="array" ref="O83">IF(AND(J83&gt;=$T$128,'Safety Improvements'!J83&lt;=Assumptions!$D$10),((TREND($K$12:$K$13,$J$12:$J$13,$J83)/$K$12)/5)*O$7*$P83,0)</f>
        <v>2.3528102906244097</v>
      </c>
      <c r="P83" s="86">
        <f t="shared" si="17"/>
        <v>0.57725199999999999</v>
      </c>
      <c r="Q83" s="86">
        <f t="shared" si="13"/>
        <v>0.88400000000000001</v>
      </c>
      <c r="R83" s="86">
        <f t="shared" si="14"/>
        <v>0.65300000000000002</v>
      </c>
      <c r="T83" s="547"/>
      <c r="U83" s="27">
        <v>2031</v>
      </c>
      <c r="V83" s="147" cm="1">
        <f t="array" ref="V83">IF(AND(U83&gt;=$S$119,'Safety Improvements'!U83&lt;=Assumptions!$D$10),((TREND($V$12:$V$13,$U$12:$U$13,$U83)/$V$12)/5)*V$7*$AA83,0)</f>
        <v>4.5559652509652458E-2</v>
      </c>
      <c r="W83" s="147" cm="1">
        <f t="array" ref="W83">IF(AND(U83&gt;=$S$119,'Safety Improvements'!U83&lt;=Assumptions!$D$10),((TREND($V$12:$V$13,$U$12:$U$13,$U83)/$V$12)/5)*W$7*$AB83,0)</f>
        <v>0</v>
      </c>
      <c r="X83" s="147" cm="1">
        <f t="array" ref="X83">IF(AND(U83&gt;=$S$119,'Safety Improvements'!U83&lt;=Assumptions!$D$10),((TREND($V$12:$V$13,$U$12:$U$13,$U83)/$V$12)/5)*X$7*$AB83,0)</f>
        <v>0</v>
      </c>
      <c r="Y83" s="147" cm="1">
        <f t="array" ref="Y83">IF(AND(U83&gt;=$S$119,'Safety Improvements'!U83&lt;=Assumptions!$D$10),((TREND($V$12:$V$13,$U$12:$U$13,$U83)/$V$12)/5)*Y$7*$AB83,0)</f>
        <v>0</v>
      </c>
      <c r="Z83" s="147" cm="1">
        <f t="array" ref="Z83">IF(AND(U83&gt;=$S$119,'Safety Improvements'!U83&lt;=Assumptions!$D$10),((TREND($V$12:$V$13,$U$12:$U$13,$U83)/$V$12)/5)*Z$7*$AB83,0)</f>
        <v>0</v>
      </c>
      <c r="AA83" s="147">
        <f t="shared" si="15"/>
        <v>0.19</v>
      </c>
      <c r="AD83" s="548"/>
      <c r="AE83" s="27">
        <v>2031</v>
      </c>
      <c r="AF83" s="147">
        <f t="shared" si="18"/>
        <v>0.32236086317134766</v>
      </c>
      <c r="AG83" s="147">
        <f t="shared" si="19"/>
        <v>0.13840060533084761</v>
      </c>
      <c r="AH83" s="147">
        <f t="shared" si="20"/>
        <v>0.4152018159925428</v>
      </c>
      <c r="AI83" s="147">
        <f t="shared" si="21"/>
        <v>0.27680121066169522</v>
      </c>
      <c r="AJ83" s="147">
        <f t="shared" si="22"/>
        <v>2.3528102906244097</v>
      </c>
      <c r="AK83" s="148">
        <f t="shared" si="16"/>
        <v>3976914.3023275943</v>
      </c>
      <c r="AL83" s="209"/>
    </row>
    <row r="84" spans="2:38" x14ac:dyDescent="0.25">
      <c r="C84" s="491"/>
      <c r="D84" s="491"/>
      <c r="E84" s="491"/>
      <c r="F84" s="491"/>
      <c r="G84" s="491"/>
      <c r="I84" s="547"/>
      <c r="J84" s="27">
        <v>2032</v>
      </c>
      <c r="K84" s="147" cm="1">
        <f t="array" ref="K84">IF(AND(J84&gt;=$T$128,'Safety Improvements'!J84&lt;=Assumptions!$D$10),((TREND($K$12:$K$13,$J$12:$J$13,$J84)/$K$12)/5)*K$7*$P84,0)</f>
        <v>0.28190125629077351</v>
      </c>
      <c r="L84" s="147" cm="1">
        <f t="array" ref="L84">IF(AND(J84&gt;=$T$128,'Safety Improvements'!J84&lt;=Assumptions!$D$10),((TREND($K$12:$K$13,$J$12:$J$13,$J84)/$K$12)/5)*L$7*$P84,0)</f>
        <v>0.14095062814538675</v>
      </c>
      <c r="M84" s="147" cm="1">
        <f t="array" ref="M84">IF(AND(J84&gt;=$T$128,'Safety Improvements'!J84&lt;=Assumptions!$D$10),((TREND($K$12:$K$13,$J$12:$J$13,$J84)/$K$12)/5)*M$7*$P84,0)</f>
        <v>0.42285188443616029</v>
      </c>
      <c r="N84" s="147" cm="1">
        <f t="array" ref="N84">IF(AND(J84&gt;=$T$128,'Safety Improvements'!J84&lt;=Assumptions!$D$10),((TREND($K$12:$K$13,$J$12:$J$13,$J84)/$K$12)/5)*N$7*$P84,0)</f>
        <v>0.28190125629077351</v>
      </c>
      <c r="O84" s="147" cm="1">
        <f t="array" ref="O84">IF(AND(J84&gt;=$T$128,'Safety Improvements'!J84&lt;=Assumptions!$D$10),((TREND($K$12:$K$13,$J$12:$J$13,$J84)/$K$12)/5)*O$7*$P84,0)</f>
        <v>2.396160678471575</v>
      </c>
      <c r="P84" s="86">
        <f t="shared" si="17"/>
        <v>0.57725199999999999</v>
      </c>
      <c r="Q84" s="86">
        <f t="shared" si="13"/>
        <v>0.88400000000000001</v>
      </c>
      <c r="R84" s="86">
        <f t="shared" si="14"/>
        <v>0.65300000000000002</v>
      </c>
      <c r="T84" s="547"/>
      <c r="U84" s="27">
        <v>2032</v>
      </c>
      <c r="V84" s="147" cm="1">
        <f t="array" ref="V84">IF(AND(U84&gt;=$S$119,'Safety Improvements'!U84&lt;=Assumptions!$D$10),((TREND($V$12:$V$13,$U$12:$U$13,$U84)/$V$12)/5)*V$7*$AA84,0)</f>
        <v>4.6399613899613897E-2</v>
      </c>
      <c r="W84" s="147" cm="1">
        <f t="array" ref="W84">IF(AND(U84&gt;=$S$119,'Safety Improvements'!U84&lt;=Assumptions!$D$10),((TREND($V$12:$V$13,$U$12:$U$13,$U84)/$V$12)/5)*W$7*$AB84,0)</f>
        <v>0</v>
      </c>
      <c r="X84" s="147" cm="1">
        <f t="array" ref="X84">IF(AND(U84&gt;=$S$119,'Safety Improvements'!U84&lt;=Assumptions!$D$10),((TREND($V$12:$V$13,$U$12:$U$13,$U84)/$V$12)/5)*X$7*$AB84,0)</f>
        <v>0</v>
      </c>
      <c r="Y84" s="147" cm="1">
        <f t="array" ref="Y84">IF(AND(U84&gt;=$S$119,'Safety Improvements'!U84&lt;=Assumptions!$D$10),((TREND($V$12:$V$13,$U$12:$U$13,$U84)/$V$12)/5)*Y$7*$AB84,0)</f>
        <v>0</v>
      </c>
      <c r="Z84" s="147" cm="1">
        <f t="array" ref="Z84">IF(AND(U84&gt;=$S$119,'Safety Improvements'!U84&lt;=Assumptions!$D$10),((TREND($V$12:$V$13,$U$12:$U$13,$U84)/$V$12)/5)*Z$7*$AB84,0)</f>
        <v>0</v>
      </c>
      <c r="AA84" s="147">
        <f t="shared" si="15"/>
        <v>0.19</v>
      </c>
      <c r="AD84" s="548"/>
      <c r="AE84" s="27">
        <v>2032</v>
      </c>
      <c r="AF84" s="147">
        <f t="shared" si="18"/>
        <v>0.32830087019038739</v>
      </c>
      <c r="AG84" s="147">
        <f t="shared" si="19"/>
        <v>0.14095062814538675</v>
      </c>
      <c r="AH84" s="147">
        <f t="shared" si="20"/>
        <v>0.42285188443616029</v>
      </c>
      <c r="AI84" s="147">
        <f t="shared" si="21"/>
        <v>0.28190125629077351</v>
      </c>
      <c r="AJ84" s="147">
        <f t="shared" si="22"/>
        <v>2.396160678471575</v>
      </c>
      <c r="AK84" s="148">
        <f t="shared" si="16"/>
        <v>4050194.933679563</v>
      </c>
      <c r="AL84" s="209"/>
    </row>
    <row r="85" spans="2:38" x14ac:dyDescent="0.25">
      <c r="C85" s="491"/>
      <c r="D85" s="491"/>
      <c r="E85" s="491"/>
      <c r="F85" s="491"/>
      <c r="G85" s="491"/>
      <c r="I85" s="547"/>
      <c r="J85" s="27">
        <v>2033</v>
      </c>
      <c r="K85" s="147" cm="1">
        <f t="array" ref="K85">IF(AND(J85&gt;=$T$128,'Safety Improvements'!J85&lt;=Assumptions!$D$10),((TREND($K$12:$K$13,$J$12:$J$13,$J85)/$K$12)/5)*K$7*$P85,0)</f>
        <v>0.28700130191985029</v>
      </c>
      <c r="L85" s="147" cm="1">
        <f t="array" ref="L85">IF(AND(J85&gt;=$T$128,'Safety Improvements'!J85&lt;=Assumptions!$D$10),((TREND($K$12:$K$13,$J$12:$J$13,$J85)/$K$12)/5)*L$7*$P85,0)</f>
        <v>0.14350065095992515</v>
      </c>
      <c r="M85" s="147" cm="1">
        <f t="array" ref="M85">IF(AND(J85&gt;=$T$128,'Safety Improvements'!J85&lt;=Assumptions!$D$10),((TREND($K$12:$K$13,$J$12:$J$13,$J85)/$K$12)/5)*M$7*$P85,0)</f>
        <v>0.43050195287977544</v>
      </c>
      <c r="N85" s="147" cm="1">
        <f t="array" ref="N85">IF(AND(J85&gt;=$T$128,'Safety Improvements'!J85&lt;=Assumptions!$D$10),((TREND($K$12:$K$13,$J$12:$J$13,$J85)/$K$12)/5)*N$7*$P85,0)</f>
        <v>0.28700130191985029</v>
      </c>
      <c r="O85" s="147" cm="1">
        <f t="array" ref="O85">IF(AND(J85&gt;=$T$128,'Safety Improvements'!J85&lt;=Assumptions!$D$10),((TREND($K$12:$K$13,$J$12:$J$13,$J85)/$K$12)/5)*O$7*$P85,0)</f>
        <v>2.4395110663187274</v>
      </c>
      <c r="P85" s="86">
        <f t="shared" si="17"/>
        <v>0.57725199999999999</v>
      </c>
      <c r="Q85" s="86">
        <f t="shared" si="13"/>
        <v>0.88400000000000001</v>
      </c>
      <c r="R85" s="86">
        <f t="shared" si="14"/>
        <v>0.65300000000000002</v>
      </c>
      <c r="T85" s="547"/>
      <c r="U85" s="27">
        <v>2033</v>
      </c>
      <c r="V85" s="147" cm="1">
        <f t="array" ref="V85">IF(AND(U85&gt;=$S$119,'Safety Improvements'!U85&lt;=Assumptions!$D$10),((TREND($V$12:$V$13,$U$12:$U$13,$U85)/$V$12)/5)*V$7*$AA85,0)</f>
        <v>4.7239575289575342E-2</v>
      </c>
      <c r="W85" s="147" cm="1">
        <f t="array" ref="W85">IF(AND(U85&gt;=$S$119,'Safety Improvements'!U85&lt;=Assumptions!$D$10),((TREND($V$12:$V$13,$U$12:$U$13,$U85)/$V$12)/5)*W$7*$AB85,0)</f>
        <v>0</v>
      </c>
      <c r="X85" s="147" cm="1">
        <f t="array" ref="X85">IF(AND(U85&gt;=$S$119,'Safety Improvements'!U85&lt;=Assumptions!$D$10),((TREND($V$12:$V$13,$U$12:$U$13,$U85)/$V$12)/5)*X$7*$AB85,0)</f>
        <v>0</v>
      </c>
      <c r="Y85" s="147" cm="1">
        <f t="array" ref="Y85">IF(AND(U85&gt;=$S$119,'Safety Improvements'!U85&lt;=Assumptions!$D$10),((TREND($V$12:$V$13,$U$12:$U$13,$U85)/$V$12)/5)*Y$7*$AB85,0)</f>
        <v>0</v>
      </c>
      <c r="Z85" s="147" cm="1">
        <f t="array" ref="Z85">IF(AND(U85&gt;=$S$119,'Safety Improvements'!U85&lt;=Assumptions!$D$10),((TREND($V$12:$V$13,$U$12:$U$13,$U85)/$V$12)/5)*Z$7*$AB85,0)</f>
        <v>0</v>
      </c>
      <c r="AA85" s="147">
        <f t="shared" si="15"/>
        <v>0.19</v>
      </c>
      <c r="AD85" s="548"/>
      <c r="AE85" s="27">
        <v>2033</v>
      </c>
      <c r="AF85" s="147">
        <f t="shared" si="18"/>
        <v>0.33424087720942564</v>
      </c>
      <c r="AG85" s="147">
        <f t="shared" si="19"/>
        <v>0.14350065095992515</v>
      </c>
      <c r="AH85" s="147">
        <f t="shared" si="20"/>
        <v>0.43050195287977544</v>
      </c>
      <c r="AI85" s="147">
        <f t="shared" si="21"/>
        <v>0.28700130191985029</v>
      </c>
      <c r="AJ85" s="147">
        <f t="shared" si="22"/>
        <v>2.4395110663187274</v>
      </c>
      <c r="AK85" s="148">
        <f t="shared" si="16"/>
        <v>4123475.5650315131</v>
      </c>
      <c r="AL85" s="209"/>
    </row>
    <row r="86" spans="2:38" x14ac:dyDescent="0.25">
      <c r="I86" s="547"/>
      <c r="J86" s="27">
        <v>2034</v>
      </c>
      <c r="K86" s="147" cm="1">
        <f t="array" ref="K86">IF(AND(J86&gt;=$T$128,'Safety Improvements'!J86&lt;=Assumptions!$D$10),((TREND($K$12:$K$13,$J$12:$J$13,$J86)/$K$12)/5)*K$7*$P86,0)</f>
        <v>0.29210134754892697</v>
      </c>
      <c r="L86" s="147" cm="1">
        <f t="array" ref="L86">IF(AND(J86&gt;=$T$128,'Safety Improvements'!J86&lt;=Assumptions!$D$10),((TREND($K$12:$K$13,$J$12:$J$13,$J86)/$K$12)/5)*L$7*$P86,0)</f>
        <v>0.14605067377446349</v>
      </c>
      <c r="M86" s="147" cm="1">
        <f t="array" ref="M86">IF(AND(J86&gt;=$T$128,'Safety Improvements'!J86&lt;=Assumptions!$D$10),((TREND($K$12:$K$13,$J$12:$J$13,$J86)/$K$12)/5)*M$7*$P86,0)</f>
        <v>0.43815202132339043</v>
      </c>
      <c r="N86" s="147" cm="1">
        <f t="array" ref="N86">IF(AND(J86&gt;=$T$128,'Safety Improvements'!J86&lt;=Assumptions!$D$10),((TREND($K$12:$K$13,$J$12:$J$13,$J86)/$K$12)/5)*N$7*$P86,0)</f>
        <v>0.29210134754892697</v>
      </c>
      <c r="O86" s="147" cm="1">
        <f t="array" ref="O86">IF(AND(J86&gt;=$T$128,'Safety Improvements'!J86&lt;=Assumptions!$D$10),((TREND($K$12:$K$13,$J$12:$J$13,$J86)/$K$12)/5)*O$7*$P86,0)</f>
        <v>2.4828614541658793</v>
      </c>
      <c r="P86" s="86">
        <f t="shared" si="17"/>
        <v>0.57725199999999999</v>
      </c>
      <c r="Q86" s="86">
        <f t="shared" si="13"/>
        <v>0.88400000000000001</v>
      </c>
      <c r="R86" s="86">
        <f t="shared" si="14"/>
        <v>0.65300000000000002</v>
      </c>
      <c r="T86" s="547"/>
      <c r="U86" s="27">
        <v>2034</v>
      </c>
      <c r="V86" s="147" cm="1">
        <f t="array" ref="V86">IF(AND(U86&gt;=$S$119,'Safety Improvements'!U86&lt;=Assumptions!$D$10),((TREND($V$12:$V$13,$U$12:$U$13,$U86)/$V$12)/5)*V$7*$AA86,0)</f>
        <v>4.8079536679536787E-2</v>
      </c>
      <c r="W86" s="147" cm="1">
        <f t="array" ref="W86">IF(AND(U86&gt;=$S$119,'Safety Improvements'!U86&lt;=Assumptions!$D$10),((TREND($V$12:$V$13,$U$12:$U$13,$U86)/$V$12)/5)*W$7*$AB86,0)</f>
        <v>0</v>
      </c>
      <c r="X86" s="147" cm="1">
        <f t="array" ref="X86">IF(AND(U86&gt;=$S$119,'Safety Improvements'!U86&lt;=Assumptions!$D$10),((TREND($V$12:$V$13,$U$12:$U$13,$U86)/$V$12)/5)*X$7*$AB86,0)</f>
        <v>0</v>
      </c>
      <c r="Y86" s="147" cm="1">
        <f t="array" ref="Y86">IF(AND(U86&gt;=$S$119,'Safety Improvements'!U86&lt;=Assumptions!$D$10),((TREND($V$12:$V$13,$U$12:$U$13,$U86)/$V$12)/5)*Y$7*$AB86,0)</f>
        <v>0</v>
      </c>
      <c r="Z86" s="147" cm="1">
        <f t="array" ref="Z86">IF(AND(U86&gt;=$S$119,'Safety Improvements'!U86&lt;=Assumptions!$D$10),((TREND($V$12:$V$13,$U$12:$U$13,$U86)/$V$12)/5)*Z$7*$AB86,0)</f>
        <v>0</v>
      </c>
      <c r="AA86" s="149">
        <f t="shared" si="15"/>
        <v>0.19</v>
      </c>
      <c r="AD86" s="548"/>
      <c r="AE86" s="27">
        <v>2034</v>
      </c>
      <c r="AF86" s="147">
        <f t="shared" si="18"/>
        <v>0.34018088422846376</v>
      </c>
      <c r="AG86" s="147">
        <f t="shared" si="19"/>
        <v>0.14605067377446349</v>
      </c>
      <c r="AH86" s="147">
        <f t="shared" si="20"/>
        <v>0.43815202132339043</v>
      </c>
      <c r="AI86" s="147">
        <f t="shared" si="21"/>
        <v>0.29210134754892697</v>
      </c>
      <c r="AJ86" s="147">
        <f t="shared" si="22"/>
        <v>2.4828614541658793</v>
      </c>
      <c r="AK86" s="148">
        <f t="shared" si="16"/>
        <v>4196756.1963834614</v>
      </c>
      <c r="AL86" s="209"/>
    </row>
    <row r="87" spans="2:38" x14ac:dyDescent="0.25">
      <c r="B87" s="2" t="s">
        <v>24</v>
      </c>
      <c r="C87" s="491" t="s">
        <v>1876</v>
      </c>
      <c r="D87" s="491"/>
      <c r="E87" s="491"/>
      <c r="F87" s="491"/>
      <c r="G87" s="491"/>
      <c r="I87" s="547"/>
      <c r="J87" s="27">
        <v>2035</v>
      </c>
      <c r="K87" s="147" cm="1">
        <f t="array" ref="K87">IF(AND(J87&gt;=$T$128,'Safety Improvements'!J87&lt;=Assumptions!$D$10),((TREND($K$12:$K$13,$J$12:$J$13,$J87)/$K$12)/5)*K$7*$P87,0)</f>
        <v>0.29720139317800526</v>
      </c>
      <c r="L87" s="147" cm="1">
        <f t="array" ref="L87">IF(AND(J87&gt;=$T$128,'Safety Improvements'!J87&lt;=Assumptions!$D$10),((TREND($K$12:$K$13,$J$12:$J$13,$J87)/$K$12)/5)*L$7*$P87,0)</f>
        <v>0.14860069658900263</v>
      </c>
      <c r="M87" s="147" cm="1">
        <f t="array" ref="M87">IF(AND(J87&gt;=$T$128,'Safety Improvements'!J87&lt;=Assumptions!$D$10),((TREND($K$12:$K$13,$J$12:$J$13,$J87)/$K$12)/5)*M$7*$P87,0)</f>
        <v>0.44580208976700791</v>
      </c>
      <c r="N87" s="147" cm="1">
        <f t="array" ref="N87">IF(AND(J87&gt;=$T$128,'Safety Improvements'!J87&lt;=Assumptions!$D$10),((TREND($K$12:$K$13,$J$12:$J$13,$J87)/$K$12)/5)*N$7*$P87,0)</f>
        <v>0.29720139317800526</v>
      </c>
      <c r="O87" s="147" cm="1">
        <f t="array" ref="O87">IF(AND(J87&gt;=$T$128,'Safety Improvements'!J87&lt;=Assumptions!$D$10),((TREND($K$12:$K$13,$J$12:$J$13,$J87)/$K$12)/5)*O$7*$P87,0)</f>
        <v>2.5262118420130451</v>
      </c>
      <c r="P87" s="86">
        <f t="shared" si="17"/>
        <v>0.57725199999999999</v>
      </c>
      <c r="Q87" s="86">
        <f t="shared" si="13"/>
        <v>0.88400000000000001</v>
      </c>
      <c r="R87" s="86">
        <f t="shared" si="14"/>
        <v>0.65300000000000002</v>
      </c>
      <c r="T87" s="547"/>
      <c r="U87" s="27">
        <v>2035</v>
      </c>
      <c r="V87" s="147" cm="1">
        <f t="array" ref="V87">IF(AND(U87&gt;=$S$119,'Safety Improvements'!U87&lt;=Assumptions!$D$10),((TREND($V$12:$V$13,$U$12:$U$13,$U87)/$V$12)/5)*V$7*$AA87,0)</f>
        <v>4.8919498069498225E-2</v>
      </c>
      <c r="W87" s="147" cm="1">
        <f t="array" ref="W87">IF(AND(U87&gt;=$S$119,'Safety Improvements'!U87&lt;=Assumptions!$D$10),((TREND($V$12:$V$13,$U$12:$U$13,$U87)/$V$12)/5)*W$7*$AB87,0)</f>
        <v>0</v>
      </c>
      <c r="X87" s="147" cm="1">
        <f t="array" ref="X87">IF(AND(U87&gt;=$S$119,'Safety Improvements'!U87&lt;=Assumptions!$D$10),((TREND($V$12:$V$13,$U$12:$U$13,$U87)/$V$12)/5)*X$7*$AB87,0)</f>
        <v>0</v>
      </c>
      <c r="Y87" s="147" cm="1">
        <f t="array" ref="Y87">IF(AND(U87&gt;=$S$119,'Safety Improvements'!U87&lt;=Assumptions!$D$10),((TREND($V$12:$V$13,$U$12:$U$13,$U87)/$V$12)/5)*Y$7*$AB87,0)</f>
        <v>0</v>
      </c>
      <c r="Z87" s="147" cm="1">
        <f t="array" ref="Z87">IF(AND(U87&gt;=$S$119,'Safety Improvements'!U87&lt;=Assumptions!$D$10),((TREND($V$12:$V$13,$U$12:$U$13,$U87)/$V$12)/5)*Z$7*$AB87,0)</f>
        <v>0</v>
      </c>
      <c r="AA87" s="149">
        <f t="shared" si="15"/>
        <v>0.19</v>
      </c>
      <c r="AD87" s="548"/>
      <c r="AE87" s="27">
        <v>2035</v>
      </c>
      <c r="AF87" s="147">
        <f t="shared" si="18"/>
        <v>0.3461208912475035</v>
      </c>
      <c r="AG87" s="147">
        <f t="shared" si="19"/>
        <v>0.14860069658900263</v>
      </c>
      <c r="AH87" s="147">
        <f t="shared" si="20"/>
        <v>0.44580208976700791</v>
      </c>
      <c r="AI87" s="147">
        <f t="shared" si="21"/>
        <v>0.29720139317800526</v>
      </c>
      <c r="AJ87" s="147">
        <f t="shared" si="22"/>
        <v>2.5262118420130451</v>
      </c>
      <c r="AK87" s="148">
        <f t="shared" si="16"/>
        <v>4270036.8277354306</v>
      </c>
      <c r="AL87" s="209"/>
    </row>
    <row r="88" spans="2:38" x14ac:dyDescent="0.25">
      <c r="C88" s="491"/>
      <c r="D88" s="491"/>
      <c r="E88" s="491"/>
      <c r="F88" s="491"/>
      <c r="G88" s="491"/>
      <c r="I88" s="547"/>
      <c r="J88" s="27">
        <v>2036</v>
      </c>
      <c r="K88" s="147" cm="1">
        <f t="array" ref="K88">IF(AND(J88&gt;=$T$128,'Safety Improvements'!J88&lt;=Assumptions!$D$10),((TREND($K$12:$K$13,$J$12:$J$13,$J88)/$K$12)/5)*K$7*$P88,0)</f>
        <v>0.30230143880708205</v>
      </c>
      <c r="L88" s="147" cm="1">
        <f t="array" ref="L88">IF(AND(J88&gt;=$T$128,'Safety Improvements'!J88&lt;=Assumptions!$D$10),((TREND($K$12:$K$13,$J$12:$J$13,$J88)/$K$12)/5)*L$7*$P88,0)</f>
        <v>0.15115071940354102</v>
      </c>
      <c r="M88" s="147" cm="1">
        <f t="array" ref="M88">IF(AND(J88&gt;=$T$128,'Safety Improvements'!J88&lt;=Assumptions!$D$10),((TREND($K$12:$K$13,$J$12:$J$13,$J88)/$K$12)/5)*M$7*$P88,0)</f>
        <v>0.45345215821062307</v>
      </c>
      <c r="N88" s="147" cm="1">
        <f t="array" ref="N88">IF(AND(J88&gt;=$T$128,'Safety Improvements'!J88&lt;=Assumptions!$D$10),((TREND($K$12:$K$13,$J$12:$J$13,$J88)/$K$12)/5)*N$7*$P88,0)</f>
        <v>0.30230143880708205</v>
      </c>
      <c r="O88" s="147" cm="1">
        <f t="array" ref="O88">IF(AND(J88&gt;=$T$128,'Safety Improvements'!J88&lt;=Assumptions!$D$10),((TREND($K$12:$K$13,$J$12:$J$13,$J88)/$K$12)/5)*O$7*$P88,0)</f>
        <v>2.5695622298601974</v>
      </c>
      <c r="P88" s="86">
        <f t="shared" si="17"/>
        <v>0.57725199999999999</v>
      </c>
      <c r="Q88" s="86">
        <f t="shared" si="13"/>
        <v>0.88400000000000001</v>
      </c>
      <c r="R88" s="86">
        <f t="shared" si="14"/>
        <v>0.65300000000000002</v>
      </c>
      <c r="T88" s="547"/>
      <c r="U88" s="27">
        <v>2036</v>
      </c>
      <c r="V88" s="147" cm="1">
        <f t="array" ref="V88">IF(AND(U88&gt;=$S$119,'Safety Improvements'!U88&lt;=Assumptions!$D$10),((TREND($V$12:$V$13,$U$12:$U$13,$U88)/$V$12)/5)*V$7*$AA88,0)</f>
        <v>4.9759459459459407E-2</v>
      </c>
      <c r="W88" s="147" cm="1">
        <f t="array" ref="W88">IF(AND(U88&gt;=$S$119,'Safety Improvements'!U88&lt;=Assumptions!$D$10),((TREND($V$12:$V$13,$U$12:$U$13,$U88)/$V$12)/5)*W$7*$AB88,0)</f>
        <v>0</v>
      </c>
      <c r="X88" s="147" cm="1">
        <f t="array" ref="X88">IF(AND(U88&gt;=$S$119,'Safety Improvements'!U88&lt;=Assumptions!$D$10),((TREND($V$12:$V$13,$U$12:$U$13,$U88)/$V$12)/5)*X$7*$AB88,0)</f>
        <v>0</v>
      </c>
      <c r="Y88" s="147" cm="1">
        <f t="array" ref="Y88">IF(AND(U88&gt;=$S$119,'Safety Improvements'!U88&lt;=Assumptions!$D$10),((TREND($V$12:$V$13,$U$12:$U$13,$U88)/$V$12)/5)*Y$7*$AB88,0)</f>
        <v>0</v>
      </c>
      <c r="Z88" s="147" cm="1">
        <f t="array" ref="Z88">IF(AND(U88&gt;=$S$119,'Safety Improvements'!U88&lt;=Assumptions!$D$10),((TREND($V$12:$V$13,$U$12:$U$13,$U88)/$V$12)/5)*Z$7*$AB88,0)</f>
        <v>0</v>
      </c>
      <c r="AA88" s="149">
        <f t="shared" si="15"/>
        <v>0.19</v>
      </c>
      <c r="AD88" s="548"/>
      <c r="AE88" s="27">
        <v>2036</v>
      </c>
      <c r="AF88" s="147">
        <f t="shared" si="18"/>
        <v>0.35206089826654147</v>
      </c>
      <c r="AG88" s="147">
        <f t="shared" si="19"/>
        <v>0.15115071940354102</v>
      </c>
      <c r="AH88" s="147">
        <f t="shared" si="20"/>
        <v>0.45345215821062307</v>
      </c>
      <c r="AI88" s="147">
        <f t="shared" si="21"/>
        <v>0.30230143880708205</v>
      </c>
      <c r="AJ88" s="147">
        <f t="shared" si="22"/>
        <v>2.5695622298601974</v>
      </c>
      <c r="AK88" s="148">
        <f t="shared" si="16"/>
        <v>4343317.4590873765</v>
      </c>
      <c r="AL88" s="209"/>
    </row>
    <row r="89" spans="2:38" x14ac:dyDescent="0.25">
      <c r="C89" s="491"/>
      <c r="D89" s="491"/>
      <c r="E89" s="491"/>
      <c r="F89" s="491"/>
      <c r="G89" s="491"/>
      <c r="I89" s="547"/>
      <c r="J89" s="27">
        <v>2037</v>
      </c>
      <c r="K89" s="147" cm="1">
        <f t="array" ref="K89">IF(AND(J89&gt;=$T$128,'Safety Improvements'!J89&lt;=Assumptions!$D$10),((TREND($K$12:$K$13,$J$12:$J$13,$J89)/$K$12)/5)*K$7*$P89,0)</f>
        <v>0.30740148443616028</v>
      </c>
      <c r="L89" s="147" cm="1">
        <f t="array" ref="L89">IF(AND(J89&gt;=$T$128,'Safety Improvements'!J89&lt;=Assumptions!$D$10),((TREND($K$12:$K$13,$J$12:$J$13,$J89)/$K$12)/5)*L$7*$P89,0)</f>
        <v>0.15370074221808014</v>
      </c>
      <c r="M89" s="147" cm="1">
        <f t="array" ref="M89">IF(AND(J89&gt;=$T$128,'Safety Improvements'!J89&lt;=Assumptions!$D$10),((TREND($K$12:$K$13,$J$12:$J$13,$J89)/$K$12)/5)*M$7*$P89,0)</f>
        <v>0.46110222665424044</v>
      </c>
      <c r="N89" s="147" cm="1">
        <f t="array" ref="N89">IF(AND(J89&gt;=$T$128,'Safety Improvements'!J89&lt;=Assumptions!$D$10),((TREND($K$12:$K$13,$J$12:$J$13,$J89)/$K$12)/5)*N$7*$P89,0)</f>
        <v>0.30740148443616028</v>
      </c>
      <c r="O89" s="147" cm="1">
        <f t="array" ref="O89">IF(AND(J89&gt;=$T$128,'Safety Improvements'!J89&lt;=Assumptions!$D$10),((TREND($K$12:$K$13,$J$12:$J$13,$J89)/$K$12)/5)*O$7*$P89,0)</f>
        <v>2.6129126177073627</v>
      </c>
      <c r="P89" s="86">
        <f t="shared" si="17"/>
        <v>0.57725199999999999</v>
      </c>
      <c r="Q89" s="86">
        <f t="shared" si="13"/>
        <v>0.88400000000000001</v>
      </c>
      <c r="R89" s="86">
        <f t="shared" si="14"/>
        <v>0.65300000000000002</v>
      </c>
      <c r="T89" s="547"/>
      <c r="U89" s="27">
        <v>2037</v>
      </c>
      <c r="V89" s="147" cm="1">
        <f t="array" ref="V89">IF(AND(U89&gt;=$S$119,'Safety Improvements'!U89&lt;=Assumptions!$D$10),((TREND($V$12:$V$13,$U$12:$U$13,$U89)/$V$12)/5)*V$7*$AA89,0)</f>
        <v>5.0599420849420845E-2</v>
      </c>
      <c r="W89" s="147" cm="1">
        <f t="array" ref="W89">IF(AND(U89&gt;=$S$119,'Safety Improvements'!U89&lt;=Assumptions!$D$10),((TREND($V$12:$V$13,$U$12:$U$13,$U89)/$V$12)/5)*W$7*$AB89,0)</f>
        <v>0</v>
      </c>
      <c r="X89" s="147" cm="1">
        <f t="array" ref="X89">IF(AND(U89&gt;=$S$119,'Safety Improvements'!U89&lt;=Assumptions!$D$10),((TREND($V$12:$V$13,$U$12:$U$13,$U89)/$V$12)/5)*X$7*$AB89,0)</f>
        <v>0</v>
      </c>
      <c r="Y89" s="147" cm="1">
        <f t="array" ref="Y89">IF(AND(U89&gt;=$S$119,'Safety Improvements'!U89&lt;=Assumptions!$D$10),((TREND($V$12:$V$13,$U$12:$U$13,$U89)/$V$12)/5)*Y$7*$AB89,0)</f>
        <v>0</v>
      </c>
      <c r="Z89" s="147" cm="1">
        <f t="array" ref="Z89">IF(AND(U89&gt;=$S$119,'Safety Improvements'!U89&lt;=Assumptions!$D$10),((TREND($V$12:$V$13,$U$12:$U$13,$U89)/$V$12)/5)*Z$7*$AB89,0)</f>
        <v>0</v>
      </c>
      <c r="AA89" s="149">
        <f t="shared" si="15"/>
        <v>0.19</v>
      </c>
      <c r="AD89" s="548"/>
      <c r="AE89" s="27">
        <v>2037</v>
      </c>
      <c r="AF89" s="147">
        <f t="shared" si="18"/>
        <v>0.35800090528558115</v>
      </c>
      <c r="AG89" s="147">
        <f t="shared" si="19"/>
        <v>0.15370074221808014</v>
      </c>
      <c r="AH89" s="147">
        <f t="shared" si="20"/>
        <v>0.46110222665424044</v>
      </c>
      <c r="AI89" s="147">
        <f t="shared" si="21"/>
        <v>0.30740148443616028</v>
      </c>
      <c r="AJ89" s="147">
        <f t="shared" si="22"/>
        <v>2.6129126177073627</v>
      </c>
      <c r="AK89" s="148">
        <f t="shared" si="16"/>
        <v>4416598.0904393457</v>
      </c>
      <c r="AL89" s="209"/>
    </row>
    <row r="90" spans="2:38" x14ac:dyDescent="0.25">
      <c r="C90" s="491"/>
      <c r="D90" s="491"/>
      <c r="E90" s="491"/>
      <c r="F90" s="491"/>
      <c r="G90" s="491"/>
      <c r="I90" s="547"/>
      <c r="J90" s="27">
        <v>2038</v>
      </c>
      <c r="K90" s="147" cm="1">
        <f t="array" ref="K90">IF(AND(J90&gt;=$T$128,'Safety Improvements'!J90&lt;=Assumptions!$D$10),((TREND($K$12:$K$13,$J$12:$J$13,$J90)/$K$12)/5)*K$7*$P90,0)</f>
        <v>0.31250153006523701</v>
      </c>
      <c r="L90" s="147" cm="1">
        <f t="array" ref="L90">IF(AND(J90&gt;=$T$128,'Safety Improvements'!J90&lt;=Assumptions!$D$10),((TREND($K$12:$K$13,$J$12:$J$13,$J90)/$K$12)/5)*L$7*$P90,0)</f>
        <v>0.1562507650326185</v>
      </c>
      <c r="M90" s="147" cm="1">
        <f t="array" ref="M90">IF(AND(J90&gt;=$T$128,'Safety Improvements'!J90&lt;=Assumptions!$D$10),((TREND($K$12:$K$13,$J$12:$J$13,$J90)/$K$12)/5)*M$7*$P90,0)</f>
        <v>0.46875229509785549</v>
      </c>
      <c r="N90" s="147" cm="1">
        <f t="array" ref="N90">IF(AND(J90&gt;=$T$128,'Safety Improvements'!J90&lt;=Assumptions!$D$10),((TREND($K$12:$K$13,$J$12:$J$13,$J90)/$K$12)/5)*N$7*$P90,0)</f>
        <v>0.31250153006523701</v>
      </c>
      <c r="O90" s="147" cm="1">
        <f t="array" ref="O90">IF(AND(J90&gt;=$T$128,'Safety Improvements'!J90&lt;=Assumptions!$D$10),((TREND($K$12:$K$13,$J$12:$J$13,$J90)/$K$12)/5)*O$7*$P90,0)</f>
        <v>2.6562630055545147</v>
      </c>
      <c r="P90" s="86">
        <f t="shared" si="17"/>
        <v>0.57725199999999999</v>
      </c>
      <c r="Q90" s="86">
        <f t="shared" si="13"/>
        <v>0.88400000000000001</v>
      </c>
      <c r="R90" s="86">
        <f t="shared" si="14"/>
        <v>0.65300000000000002</v>
      </c>
      <c r="T90" s="547"/>
      <c r="U90" s="27">
        <v>2038</v>
      </c>
      <c r="V90" s="147" cm="1">
        <f t="array" ref="V90">IF(AND(U90&gt;=$S$119,'Safety Improvements'!U90&lt;=Assumptions!$D$10),((TREND($V$12:$V$13,$U$12:$U$13,$U90)/$V$12)/5)*V$7*$AA90,0)</f>
        <v>5.1439382239382291E-2</v>
      </c>
      <c r="W90" s="147" cm="1">
        <f t="array" ref="W90">IF(AND(U90&gt;=$S$119,'Safety Improvements'!U90&lt;=Assumptions!$D$10),((TREND($V$12:$V$13,$U$12:$U$13,$U90)/$V$12)/5)*W$7*$AB90,0)</f>
        <v>0</v>
      </c>
      <c r="X90" s="147" cm="1">
        <f t="array" ref="X90">IF(AND(U90&gt;=$S$119,'Safety Improvements'!U90&lt;=Assumptions!$D$10),((TREND($V$12:$V$13,$U$12:$U$13,$U90)/$V$12)/5)*X$7*$AB90,0)</f>
        <v>0</v>
      </c>
      <c r="Y90" s="147" cm="1">
        <f t="array" ref="Y90">IF(AND(U90&gt;=$S$119,'Safety Improvements'!U90&lt;=Assumptions!$D$10),((TREND($V$12:$V$13,$U$12:$U$13,$U90)/$V$12)/5)*Y$7*$AB90,0)</f>
        <v>0</v>
      </c>
      <c r="Z90" s="147" cm="1">
        <f t="array" ref="Z90">IF(AND(U90&gt;=$S$119,'Safety Improvements'!U90&lt;=Assumptions!$D$10),((TREND($V$12:$V$13,$U$12:$U$13,$U90)/$V$12)/5)*Z$7*$AB90,0)</f>
        <v>0</v>
      </c>
      <c r="AA90" s="149">
        <f t="shared" si="15"/>
        <v>0.19</v>
      </c>
      <c r="AD90" s="548"/>
      <c r="AE90" s="27">
        <v>2038</v>
      </c>
      <c r="AF90" s="147">
        <f t="shared" si="18"/>
        <v>0.36394091230461928</v>
      </c>
      <c r="AG90" s="147">
        <f t="shared" si="19"/>
        <v>0.1562507650326185</v>
      </c>
      <c r="AH90" s="147">
        <f t="shared" si="20"/>
        <v>0.46875229509785549</v>
      </c>
      <c r="AI90" s="147">
        <f t="shared" si="21"/>
        <v>0.31250153006523701</v>
      </c>
      <c r="AJ90" s="147">
        <f t="shared" si="22"/>
        <v>2.6562630055545147</v>
      </c>
      <c r="AK90" s="148">
        <f t="shared" si="16"/>
        <v>4489878.7217912935</v>
      </c>
      <c r="AL90" s="209"/>
    </row>
    <row r="91" spans="2:38" x14ac:dyDescent="0.25">
      <c r="C91" s="491"/>
      <c r="D91" s="491"/>
      <c r="E91" s="491"/>
      <c r="F91" s="491"/>
      <c r="G91" s="491"/>
      <c r="I91" s="547"/>
      <c r="J91" s="27">
        <v>2039</v>
      </c>
      <c r="K91" s="147" cm="1">
        <f t="array" ref="K91">IF(AND(J91&gt;=$T$128,'Safety Improvements'!J91&lt;=Assumptions!$D$10),((TREND($K$12:$K$13,$J$12:$J$13,$J91)/$K$12)/5)*K$7*$P91,0)</f>
        <v>0.31760157569431374</v>
      </c>
      <c r="L91" s="147" cm="1">
        <f t="array" ref="L91">IF(AND(J91&gt;=$T$128,'Safety Improvements'!J91&lt;=Assumptions!$D$10),((TREND($K$12:$K$13,$J$12:$J$13,$J91)/$K$12)/5)*L$7*$P91,0)</f>
        <v>0.15880078784715687</v>
      </c>
      <c r="M91" s="147" cm="1">
        <f t="array" ref="M91">IF(AND(J91&gt;=$T$128,'Safety Improvements'!J91&lt;=Assumptions!$D$10),((TREND($K$12:$K$13,$J$12:$J$13,$J91)/$K$12)/5)*M$7*$P91,0)</f>
        <v>0.47640236354147059</v>
      </c>
      <c r="N91" s="147" cm="1">
        <f t="array" ref="N91">IF(AND(J91&gt;=$T$128,'Safety Improvements'!J91&lt;=Assumptions!$D$10),((TREND($K$12:$K$13,$J$12:$J$13,$J91)/$K$12)/5)*N$7*$P91,0)</f>
        <v>0.31760157569431374</v>
      </c>
      <c r="O91" s="147" cm="1">
        <f t="array" ref="O91">IF(AND(J91&gt;=$T$128,'Safety Improvements'!J91&lt;=Assumptions!$D$10),((TREND($K$12:$K$13,$J$12:$J$13,$J91)/$K$12)/5)*O$7*$P91,0)</f>
        <v>2.6996133934016666</v>
      </c>
      <c r="P91" s="86">
        <f t="shared" si="17"/>
        <v>0.57725199999999999</v>
      </c>
      <c r="Q91" s="86">
        <f t="shared" si="13"/>
        <v>0.88400000000000001</v>
      </c>
      <c r="R91" s="86">
        <f t="shared" si="14"/>
        <v>0.65300000000000002</v>
      </c>
      <c r="T91" s="547"/>
      <c r="U91" s="27">
        <v>2039</v>
      </c>
      <c r="V91" s="147" cm="1">
        <f t="array" ref="V91">IF(AND(U91&gt;=$S$119,'Safety Improvements'!U91&lt;=Assumptions!$D$10),((TREND($V$12:$V$13,$U$12:$U$13,$U91)/$V$12)/5)*V$7*$AA91,0)</f>
        <v>5.2279343629343729E-2</v>
      </c>
      <c r="W91" s="147" cm="1">
        <f t="array" ref="W91">IF(AND(U91&gt;=$S$119,'Safety Improvements'!U91&lt;=Assumptions!$D$10),((TREND($V$12:$V$13,$U$12:$U$13,$U91)/$V$12)/5)*W$7*$AB91,0)</f>
        <v>0</v>
      </c>
      <c r="X91" s="147" cm="1">
        <f t="array" ref="X91">IF(AND(U91&gt;=$S$119,'Safety Improvements'!U91&lt;=Assumptions!$D$10),((TREND($V$12:$V$13,$U$12:$U$13,$U91)/$V$12)/5)*X$7*$AB91,0)</f>
        <v>0</v>
      </c>
      <c r="Y91" s="147" cm="1">
        <f t="array" ref="Y91">IF(AND(U91&gt;=$S$119,'Safety Improvements'!U91&lt;=Assumptions!$D$10),((TREND($V$12:$V$13,$U$12:$U$13,$U91)/$V$12)/5)*Y$7*$AB91,0)</f>
        <v>0</v>
      </c>
      <c r="Z91" s="147" cm="1">
        <f t="array" ref="Z91">IF(AND(U91&gt;=$S$119,'Safety Improvements'!U91&lt;=Assumptions!$D$10),((TREND($V$12:$V$13,$U$12:$U$13,$U91)/$V$12)/5)*Z$7*$AB91,0)</f>
        <v>0</v>
      </c>
      <c r="AA91" s="149">
        <f t="shared" si="15"/>
        <v>0.19</v>
      </c>
      <c r="AD91" s="548"/>
      <c r="AE91" s="27">
        <v>2039</v>
      </c>
      <c r="AF91" s="147">
        <f t="shared" si="18"/>
        <v>0.36988091932365746</v>
      </c>
      <c r="AG91" s="147">
        <f t="shared" si="19"/>
        <v>0.15880078784715687</v>
      </c>
      <c r="AH91" s="147">
        <f t="shared" si="20"/>
        <v>0.47640236354147059</v>
      </c>
      <c r="AI91" s="147">
        <f t="shared" si="21"/>
        <v>0.31760157569431374</v>
      </c>
      <c r="AJ91" s="147">
        <f t="shared" si="22"/>
        <v>2.6996133934016666</v>
      </c>
      <c r="AK91" s="148">
        <f t="shared" si="16"/>
        <v>4563159.3531432431</v>
      </c>
      <c r="AL91" s="209"/>
    </row>
    <row r="92" spans="2:38" x14ac:dyDescent="0.25">
      <c r="C92" s="491"/>
      <c r="D92" s="491"/>
      <c r="E92" s="491"/>
      <c r="F92" s="491"/>
      <c r="G92" s="491"/>
      <c r="I92" s="547"/>
      <c r="J92" s="27">
        <v>2040</v>
      </c>
      <c r="K92" s="147" cm="1">
        <f t="array" ref="K92">IF(AND(J92&gt;=$T$128,'Safety Improvements'!J92&lt;=Assumptions!$D$10),((TREND($K$12:$K$13,$J$12:$J$13,$J92)/$K$12)/5)*K$7*$P92,0)</f>
        <v>0.32270162132339203</v>
      </c>
      <c r="L92" s="147" cm="1">
        <f t="array" ref="L92">IF(AND(J92&gt;=$T$128,'Safety Improvements'!J92&lt;=Assumptions!$D$10),((TREND($K$12:$K$13,$J$12:$J$13,$J92)/$K$12)/5)*L$7*$P92,0)</f>
        <v>0.16135081066169601</v>
      </c>
      <c r="M92" s="147" cm="1">
        <f t="array" ref="M92">IF(AND(J92&gt;=$T$128,'Safety Improvements'!J92&lt;=Assumptions!$D$10),((TREND($K$12:$K$13,$J$12:$J$13,$J92)/$K$12)/5)*M$7*$P92,0)</f>
        <v>0.48405243198508802</v>
      </c>
      <c r="N92" s="147" cm="1">
        <f t="array" ref="N92">IF(AND(J92&gt;=$T$128,'Safety Improvements'!J92&lt;=Assumptions!$D$10),((TREND($K$12:$K$13,$J$12:$J$13,$J92)/$K$12)/5)*N$7*$P92,0)</f>
        <v>0.32270162132339203</v>
      </c>
      <c r="O92" s="147" cm="1">
        <f t="array" ref="O92">IF(AND(J92&gt;=$T$128,'Safety Improvements'!J92&lt;=Assumptions!$D$10),((TREND($K$12:$K$13,$J$12:$J$13,$J92)/$K$12)/5)*O$7*$P92,0)</f>
        <v>2.7429637812488323</v>
      </c>
      <c r="P92" s="86">
        <f t="shared" si="17"/>
        <v>0.57725199999999999</v>
      </c>
      <c r="Q92" s="86">
        <f t="shared" si="13"/>
        <v>0.88400000000000001</v>
      </c>
      <c r="R92" s="86">
        <f t="shared" si="14"/>
        <v>0.65300000000000002</v>
      </c>
      <c r="T92" s="547"/>
      <c r="U92" s="27">
        <v>2040</v>
      </c>
      <c r="V92" s="147" cm="1">
        <f t="array" ref="V92">IF(AND(U92&gt;=$S$119,'Safety Improvements'!U92&lt;=Assumptions!$D$10),((TREND($V$12:$V$13,$U$12:$U$13,$U92)/$V$12)/5)*V$7*$AA92,0)</f>
        <v>5.3119305019305181E-2</v>
      </c>
      <c r="W92" s="147" cm="1">
        <f t="array" ref="W92">IF(AND(U92&gt;=$S$119,'Safety Improvements'!U92&lt;=Assumptions!$D$10),((TREND($V$12:$V$13,$U$12:$U$13,$U92)/$V$12)/5)*W$7*$AB92,0)</f>
        <v>0</v>
      </c>
      <c r="X92" s="147" cm="1">
        <f t="array" ref="X92">IF(AND(U92&gt;=$S$119,'Safety Improvements'!U92&lt;=Assumptions!$D$10),((TREND($V$12:$V$13,$U$12:$U$13,$U92)/$V$12)/5)*X$7*$AB92,0)</f>
        <v>0</v>
      </c>
      <c r="Y92" s="147" cm="1">
        <f t="array" ref="Y92">IF(AND(U92&gt;=$S$119,'Safety Improvements'!U92&lt;=Assumptions!$D$10),((TREND($V$12:$V$13,$U$12:$U$13,$U92)/$V$12)/5)*Y$7*$AB92,0)</f>
        <v>0</v>
      </c>
      <c r="Z92" s="147" cm="1">
        <f t="array" ref="Z92">IF(AND(U92&gt;=$S$119,'Safety Improvements'!U92&lt;=Assumptions!$D$10),((TREND($V$12:$V$13,$U$12:$U$13,$U92)/$V$12)/5)*Z$7*$AB92,0)</f>
        <v>0</v>
      </c>
      <c r="AA92" s="149">
        <f t="shared" si="15"/>
        <v>0.19</v>
      </c>
      <c r="AD92" s="548"/>
      <c r="AE92" s="27">
        <v>2040</v>
      </c>
      <c r="AF92" s="147">
        <f t="shared" si="18"/>
        <v>0.3758209263426972</v>
      </c>
      <c r="AG92" s="147">
        <f t="shared" si="19"/>
        <v>0.16135081066169601</v>
      </c>
      <c r="AH92" s="147">
        <f t="shared" si="20"/>
        <v>0.48405243198508802</v>
      </c>
      <c r="AI92" s="147">
        <f t="shared" si="21"/>
        <v>0.32270162132339203</v>
      </c>
      <c r="AJ92" s="147">
        <f t="shared" si="22"/>
        <v>2.7429637812488323</v>
      </c>
      <c r="AK92" s="148">
        <f t="shared" si="16"/>
        <v>4636439.9844952114</v>
      </c>
      <c r="AL92" s="209"/>
    </row>
    <row r="93" spans="2:38" x14ac:dyDescent="0.25">
      <c r="C93" s="491"/>
      <c r="D93" s="491"/>
      <c r="E93" s="491"/>
      <c r="F93" s="491"/>
      <c r="G93" s="491"/>
      <c r="I93" s="547"/>
      <c r="J93" s="27">
        <v>2041</v>
      </c>
      <c r="K93" s="147" cm="1">
        <f t="array" ref="K93">IF(AND(J93&gt;=$T$128,'Safety Improvements'!J93&lt;=Assumptions!$D$10),((TREND($K$12:$K$13,$J$12:$J$13,$J93)/$K$12)/5)*K$7*$P93,0)</f>
        <v>0.32780166695246876</v>
      </c>
      <c r="L93" s="147" cm="1">
        <f t="array" ref="L93">IF(AND(J93&gt;=$T$128,'Safety Improvements'!J93&lt;=Assumptions!$D$10),((TREND($K$12:$K$13,$J$12:$J$13,$J93)/$K$12)/5)*L$7*$P93,0)</f>
        <v>0.16390083347623438</v>
      </c>
      <c r="M93" s="147" cm="1">
        <f t="array" ref="M93">IF(AND(J93&gt;=$T$128,'Safety Improvements'!J93&lt;=Assumptions!$D$10),((TREND($K$12:$K$13,$J$12:$J$13,$J93)/$K$12)/5)*M$7*$P93,0)</f>
        <v>0.49170250042870317</v>
      </c>
      <c r="N93" s="147" cm="1">
        <f t="array" ref="N93">IF(AND(J93&gt;=$T$128,'Safety Improvements'!J93&lt;=Assumptions!$D$10),((TREND($K$12:$K$13,$J$12:$J$13,$J93)/$K$12)/5)*N$7*$P93,0)</f>
        <v>0.32780166695246876</v>
      </c>
      <c r="O93" s="147" cm="1">
        <f t="array" ref="O93">IF(AND(J93&gt;=$T$128,'Safety Improvements'!J93&lt;=Assumptions!$D$10),((TREND($K$12:$K$13,$J$12:$J$13,$J93)/$K$12)/5)*O$7*$P93,0)</f>
        <v>2.7863141690959847</v>
      </c>
      <c r="P93" s="86">
        <f t="shared" si="17"/>
        <v>0.57725199999999999</v>
      </c>
      <c r="Q93" s="86">
        <f t="shared" si="13"/>
        <v>0.88400000000000001</v>
      </c>
      <c r="R93" s="86">
        <f t="shared" si="14"/>
        <v>0.65300000000000002</v>
      </c>
      <c r="T93" s="547"/>
      <c r="U93" s="27">
        <v>2041</v>
      </c>
      <c r="V93" s="147" cm="1">
        <f t="array" ref="V93">IF(AND(U93&gt;=$S$119,'Safety Improvements'!U93&lt;=Assumptions!$D$10),((TREND($V$12:$V$13,$U$12:$U$13,$U93)/$V$12)/5)*V$7*$AA93,0)</f>
        <v>5.3959266409266363E-2</v>
      </c>
      <c r="W93" s="147" cm="1">
        <f t="array" ref="W93">IF(AND(U93&gt;=$S$119,'Safety Improvements'!U93&lt;=Assumptions!$D$10),((TREND($V$12:$V$13,$U$12:$U$13,$U93)/$V$12)/5)*W$7*$AB93,0)</f>
        <v>0</v>
      </c>
      <c r="X93" s="147" cm="1">
        <f t="array" ref="X93">IF(AND(U93&gt;=$S$119,'Safety Improvements'!U93&lt;=Assumptions!$D$10),((TREND($V$12:$V$13,$U$12:$U$13,$U93)/$V$12)/5)*X$7*$AB93,0)</f>
        <v>0</v>
      </c>
      <c r="Y93" s="147" cm="1">
        <f t="array" ref="Y93">IF(AND(U93&gt;=$S$119,'Safety Improvements'!U93&lt;=Assumptions!$D$10),((TREND($V$12:$V$13,$U$12:$U$13,$U93)/$V$12)/5)*Y$7*$AB93,0)</f>
        <v>0</v>
      </c>
      <c r="Z93" s="147" cm="1">
        <f t="array" ref="Z93">IF(AND(U93&gt;=$S$119,'Safety Improvements'!U93&lt;=Assumptions!$D$10),((TREND($V$12:$V$13,$U$12:$U$13,$U93)/$V$12)/5)*Z$7*$AB93,0)</f>
        <v>0</v>
      </c>
      <c r="AA93" s="149">
        <f t="shared" si="15"/>
        <v>0.19</v>
      </c>
      <c r="AD93" s="548"/>
      <c r="AE93" s="27">
        <v>2041</v>
      </c>
      <c r="AF93" s="147">
        <f t="shared" si="18"/>
        <v>0.38176093336173511</v>
      </c>
      <c r="AG93" s="147">
        <f t="shared" si="19"/>
        <v>0.16390083347623438</v>
      </c>
      <c r="AH93" s="147">
        <f t="shared" si="20"/>
        <v>0.49170250042870317</v>
      </c>
      <c r="AI93" s="147">
        <f t="shared" si="21"/>
        <v>0.32780166695246876</v>
      </c>
      <c r="AJ93" s="147">
        <f t="shared" si="22"/>
        <v>2.7863141690959847</v>
      </c>
      <c r="AK93" s="148">
        <f t="shared" si="16"/>
        <v>4709720.6158471582</v>
      </c>
      <c r="AL93" s="209"/>
    </row>
    <row r="94" spans="2:38" x14ac:dyDescent="0.25">
      <c r="C94" s="491"/>
      <c r="D94" s="491"/>
      <c r="E94" s="491"/>
      <c r="F94" s="491"/>
      <c r="G94" s="491"/>
      <c r="I94" s="547"/>
      <c r="J94" s="27">
        <v>2042</v>
      </c>
      <c r="K94" s="147" cm="1">
        <f t="array" ref="K94">IF(AND(J94&gt;=$T$128,'Safety Improvements'!J94&lt;=Assumptions!$D$10),((TREND($K$12:$K$13,$J$12:$J$13,$J94)/$K$12)/5)*K$7*$P94,0)</f>
        <v>0.33290171258154705</v>
      </c>
      <c r="L94" s="147" cm="1">
        <f t="array" ref="L94">IF(AND(J94&gt;=$T$128,'Safety Improvements'!J94&lt;=Assumptions!$D$10),((TREND($K$12:$K$13,$J$12:$J$13,$J94)/$K$12)/5)*L$7*$P94,0)</f>
        <v>0.16645085629077352</v>
      </c>
      <c r="M94" s="147" cm="1">
        <f t="array" ref="M94">IF(AND(J94&gt;=$T$128,'Safety Improvements'!J94&lt;=Assumptions!$D$10),((TREND($K$12:$K$13,$J$12:$J$13,$J94)/$K$12)/5)*M$7*$P94,0)</f>
        <v>0.49935256887232055</v>
      </c>
      <c r="N94" s="147" cm="1">
        <f t="array" ref="N94">IF(AND(J94&gt;=$T$128,'Safety Improvements'!J94&lt;=Assumptions!$D$10),((TREND($K$12:$K$13,$J$12:$J$13,$J94)/$K$12)/5)*N$7*$P94,0)</f>
        <v>0.33290171258154705</v>
      </c>
      <c r="O94" s="147" cm="1">
        <f t="array" ref="O94">IF(AND(J94&gt;=$T$128,'Safety Improvements'!J94&lt;=Assumptions!$D$10),((TREND($K$12:$K$13,$J$12:$J$13,$J94)/$K$12)/5)*O$7*$P94,0)</f>
        <v>2.82966455694315</v>
      </c>
      <c r="P94" s="86">
        <f t="shared" si="17"/>
        <v>0.57725199999999999</v>
      </c>
      <c r="Q94" s="86">
        <f t="shared" si="13"/>
        <v>0.88400000000000001</v>
      </c>
      <c r="R94" s="86">
        <f t="shared" si="14"/>
        <v>0.65300000000000002</v>
      </c>
      <c r="T94" s="547"/>
      <c r="U94" s="27">
        <v>2042</v>
      </c>
      <c r="V94" s="147" cm="1">
        <f t="array" ref="V94">IF(AND(U94&gt;=$S$119,'Safety Improvements'!U94&lt;=Assumptions!$D$10),((TREND($V$12:$V$13,$U$12:$U$13,$U94)/$V$12)/5)*V$7*$AA94,0)</f>
        <v>5.4799227799227794E-2</v>
      </c>
      <c r="W94" s="147" cm="1">
        <f t="array" ref="W94">IF(AND(U94&gt;=$S$119,'Safety Improvements'!U94&lt;=Assumptions!$D$10),((TREND($V$12:$V$13,$U$12:$U$13,$U94)/$V$12)/5)*W$7*$AB94,0)</f>
        <v>0</v>
      </c>
      <c r="X94" s="147" cm="1">
        <f t="array" ref="X94">IF(AND(U94&gt;=$S$119,'Safety Improvements'!U94&lt;=Assumptions!$D$10),((TREND($V$12:$V$13,$U$12:$U$13,$U94)/$V$12)/5)*X$7*$AB94,0)</f>
        <v>0</v>
      </c>
      <c r="Y94" s="147" cm="1">
        <f t="array" ref="Y94">IF(AND(U94&gt;=$S$119,'Safety Improvements'!U94&lt;=Assumptions!$D$10),((TREND($V$12:$V$13,$U$12:$U$13,$U94)/$V$12)/5)*Y$7*$AB94,0)</f>
        <v>0</v>
      </c>
      <c r="Z94" s="147" cm="1">
        <f t="array" ref="Z94">IF(AND(U94&gt;=$S$119,'Safety Improvements'!U94&lt;=Assumptions!$D$10),((TREND($V$12:$V$13,$U$12:$U$13,$U94)/$V$12)/5)*Z$7*$AB94,0)</f>
        <v>0</v>
      </c>
      <c r="AA94" s="149">
        <f t="shared" si="15"/>
        <v>0.19</v>
      </c>
      <c r="AD94" s="548"/>
      <c r="AE94" s="27">
        <v>2042</v>
      </c>
      <c r="AF94" s="147">
        <f t="shared" si="18"/>
        <v>0.38770094038077485</v>
      </c>
      <c r="AG94" s="147">
        <f t="shared" si="19"/>
        <v>0.16645085629077352</v>
      </c>
      <c r="AH94" s="147">
        <f t="shared" si="20"/>
        <v>0.49935256887232055</v>
      </c>
      <c r="AI94" s="147">
        <f t="shared" si="21"/>
        <v>0.33290171258154705</v>
      </c>
      <c r="AJ94" s="147">
        <f t="shared" si="22"/>
        <v>2.82966455694315</v>
      </c>
      <c r="AK94" s="148">
        <f t="shared" si="16"/>
        <v>4783001.2471991275</v>
      </c>
      <c r="AL94" s="209"/>
    </row>
    <row r="95" spans="2:38" x14ac:dyDescent="0.25">
      <c r="C95" s="491"/>
      <c r="D95" s="491"/>
      <c r="E95" s="491"/>
      <c r="F95" s="491"/>
      <c r="G95" s="491"/>
      <c r="I95" s="547"/>
      <c r="J95" s="27">
        <v>2043</v>
      </c>
      <c r="K95" s="147" cm="1">
        <f t="array" ref="K95">IF(AND(J95&gt;=$T$128,'Safety Improvements'!J95&lt;=Assumptions!$D$10),((TREND($K$12:$K$13,$J$12:$J$13,$J95)/$K$12)/5)*K$7*$P95,0)</f>
        <v>0.33800175821062378</v>
      </c>
      <c r="L95" s="147" cm="1">
        <f t="array" ref="L95">IF(AND(J95&gt;=$T$128,'Safety Improvements'!J95&lt;=Assumptions!$D$10),((TREND($K$12:$K$13,$J$12:$J$13,$J95)/$K$12)/5)*L$7*$P95,0)</f>
        <v>0.16900087910531189</v>
      </c>
      <c r="M95" s="147" cm="1">
        <f t="array" ref="M95">IF(AND(J95&gt;=$T$128,'Safety Improvements'!J95&lt;=Assumptions!$D$10),((TREND($K$12:$K$13,$J$12:$J$13,$J95)/$K$12)/5)*M$7*$P95,0)</f>
        <v>0.50700263731593564</v>
      </c>
      <c r="N95" s="147" cm="1">
        <f t="array" ref="N95">IF(AND(J95&gt;=$T$128,'Safety Improvements'!J95&lt;=Assumptions!$D$10),((TREND($K$12:$K$13,$J$12:$J$13,$J95)/$K$12)/5)*N$7*$P95,0)</f>
        <v>0.33800175821062378</v>
      </c>
      <c r="O95" s="147" cm="1">
        <f t="array" ref="O95">IF(AND(J95&gt;=$T$128,'Safety Improvements'!J95&lt;=Assumptions!$D$10),((TREND($K$12:$K$13,$J$12:$J$13,$J95)/$K$12)/5)*O$7*$P95,0)</f>
        <v>2.8730149447903024</v>
      </c>
      <c r="P95" s="86">
        <f t="shared" si="17"/>
        <v>0.57725199999999999</v>
      </c>
      <c r="Q95" s="86">
        <f t="shared" si="13"/>
        <v>0.88400000000000001</v>
      </c>
      <c r="R95" s="86">
        <f t="shared" si="14"/>
        <v>0.65300000000000002</v>
      </c>
      <c r="T95" s="547"/>
      <c r="U95" s="27">
        <v>2043</v>
      </c>
      <c r="V95" s="147" cm="1">
        <f t="array" ref="V95">IF(AND(U95&gt;=$S$119,'Safety Improvements'!U95&lt;=Assumptions!$D$10),((TREND($V$12:$V$13,$U$12:$U$13,$U95)/$V$12)/5)*V$7*$AA95,0)</f>
        <v>5.5639189189189246E-2</v>
      </c>
      <c r="W95" s="147" cm="1">
        <f t="array" ref="W95">IF(AND(U95&gt;=$S$119,'Safety Improvements'!U95&lt;=Assumptions!$D$10),((TREND($V$12:$V$13,$U$12:$U$13,$U95)/$V$12)/5)*W$7*$AB95,0)</f>
        <v>0</v>
      </c>
      <c r="X95" s="147" cm="1">
        <f t="array" ref="X95">IF(AND(U95&gt;=$S$119,'Safety Improvements'!U95&lt;=Assumptions!$D$10),((TREND($V$12:$V$13,$U$12:$U$13,$U95)/$V$12)/5)*X$7*$AB95,0)</f>
        <v>0</v>
      </c>
      <c r="Y95" s="147" cm="1">
        <f t="array" ref="Y95">IF(AND(U95&gt;=$S$119,'Safety Improvements'!U95&lt;=Assumptions!$D$10),((TREND($V$12:$V$13,$U$12:$U$13,$U95)/$V$12)/5)*Y$7*$AB95,0)</f>
        <v>0</v>
      </c>
      <c r="Z95" s="147" cm="1">
        <f t="array" ref="Z95">IF(AND(U95&gt;=$S$119,'Safety Improvements'!U95&lt;=Assumptions!$D$10),((TREND($V$12:$V$13,$U$12:$U$13,$U95)/$V$12)/5)*Z$7*$AB95,0)</f>
        <v>0</v>
      </c>
      <c r="AA95" s="149">
        <f t="shared" si="15"/>
        <v>0.19</v>
      </c>
      <c r="AD95" s="548"/>
      <c r="AE95" s="27">
        <v>2043</v>
      </c>
      <c r="AF95" s="147">
        <f t="shared" si="18"/>
        <v>0.39364094739981303</v>
      </c>
      <c r="AG95" s="147">
        <f t="shared" si="19"/>
        <v>0.16900087910531189</v>
      </c>
      <c r="AH95" s="147">
        <f t="shared" si="20"/>
        <v>0.50700263731593564</v>
      </c>
      <c r="AI95" s="147">
        <f t="shared" si="21"/>
        <v>0.33800175821062378</v>
      </c>
      <c r="AJ95" s="147">
        <f t="shared" si="22"/>
        <v>2.8730149447903024</v>
      </c>
      <c r="AK95" s="148">
        <f t="shared" si="16"/>
        <v>4856281.8785510762</v>
      </c>
      <c r="AL95" s="209"/>
    </row>
    <row r="96" spans="2:38" x14ac:dyDescent="0.25">
      <c r="C96" s="491"/>
      <c r="D96" s="491"/>
      <c r="E96" s="491"/>
      <c r="F96" s="491"/>
      <c r="G96" s="491"/>
      <c r="I96" s="547"/>
      <c r="J96" s="27">
        <v>2044</v>
      </c>
      <c r="K96" s="147" cm="1">
        <f t="array" ref="K96">IF(AND(J96&gt;=$T$128,'Safety Improvements'!J96&lt;=Assumptions!$D$10),((TREND($K$12:$K$13,$J$12:$J$13,$J96)/$K$12)/5)*K$7*$P96,0)</f>
        <v>0.34310180383970046</v>
      </c>
      <c r="L96" s="147" cm="1">
        <f t="array" ref="L96">IF(AND(J96&gt;=$T$128,'Safety Improvements'!J96&lt;=Assumptions!$D$10),((TREND($K$12:$K$13,$J$12:$J$13,$J96)/$K$12)/5)*L$7*$P96,0)</f>
        <v>0.17155090191985023</v>
      </c>
      <c r="M96" s="147" cm="1">
        <f t="array" ref="M96">IF(AND(J96&gt;=$T$128,'Safety Improvements'!J96&lt;=Assumptions!$D$10),((TREND($K$12:$K$13,$J$12:$J$13,$J96)/$K$12)/5)*M$7*$P96,0)</f>
        <v>0.51465270575955069</v>
      </c>
      <c r="N96" s="147" cm="1">
        <f t="array" ref="N96">IF(AND(J96&gt;=$T$128,'Safety Improvements'!J96&lt;=Assumptions!$D$10),((TREND($K$12:$K$13,$J$12:$J$13,$J96)/$K$12)/5)*N$7*$P96,0)</f>
        <v>0.34310180383970046</v>
      </c>
      <c r="O96" s="147" cm="1">
        <f t="array" ref="O96">IF(AND(J96&gt;=$T$128,'Safety Improvements'!J96&lt;=Assumptions!$D$10),((TREND($K$12:$K$13,$J$12:$J$13,$J96)/$K$12)/5)*O$7*$P96,0)</f>
        <v>2.9163653326374539</v>
      </c>
      <c r="P96" s="86">
        <f t="shared" si="17"/>
        <v>0.57725199999999999</v>
      </c>
      <c r="Q96" s="86">
        <f t="shared" si="13"/>
        <v>0.88400000000000001</v>
      </c>
      <c r="R96" s="86">
        <f t="shared" si="14"/>
        <v>0.65300000000000002</v>
      </c>
      <c r="T96" s="547"/>
      <c r="U96" s="27">
        <v>2044</v>
      </c>
      <c r="V96" s="147" cm="1">
        <f t="array" ref="V96">IF(AND(U96&gt;=$S$119,'Safety Improvements'!U96&lt;=Assumptions!$D$10),((TREND($V$12:$V$13,$U$12:$U$13,$U96)/$V$12)/5)*V$7*$AA96,0)</f>
        <v>5.6479150579150685E-2</v>
      </c>
      <c r="W96" s="147" cm="1">
        <f t="array" ref="W96">IF(AND(U96&gt;=$S$119,'Safety Improvements'!U96&lt;=Assumptions!$D$10),((TREND($V$12:$V$13,$U$12:$U$13,$U96)/$V$12)/5)*W$7*$AB96,0)</f>
        <v>0</v>
      </c>
      <c r="X96" s="147" cm="1">
        <f t="array" ref="X96">IF(AND(U96&gt;=$S$119,'Safety Improvements'!U96&lt;=Assumptions!$D$10),((TREND($V$12:$V$13,$U$12:$U$13,$U96)/$V$12)/5)*X$7*$AB96,0)</f>
        <v>0</v>
      </c>
      <c r="Y96" s="147" cm="1">
        <f t="array" ref="Y96">IF(AND(U96&gt;=$S$119,'Safety Improvements'!U96&lt;=Assumptions!$D$10),((TREND($V$12:$V$13,$U$12:$U$13,$U96)/$V$12)/5)*Y$7*$AB96,0)</f>
        <v>0</v>
      </c>
      <c r="Z96" s="147" cm="1">
        <f t="array" ref="Z96">IF(AND(U96&gt;=$S$119,'Safety Improvements'!U96&lt;=Assumptions!$D$10),((TREND($V$12:$V$13,$U$12:$U$13,$U96)/$V$12)/5)*Z$7*$AB96,0)</f>
        <v>0</v>
      </c>
      <c r="AA96" s="149">
        <f t="shared" si="15"/>
        <v>0.19</v>
      </c>
      <c r="AD96" s="548"/>
      <c r="AE96" s="27">
        <v>2044</v>
      </c>
      <c r="AF96" s="147">
        <f t="shared" si="18"/>
        <v>0.39958095441885116</v>
      </c>
      <c r="AG96" s="147">
        <f t="shared" si="19"/>
        <v>0.17155090191985023</v>
      </c>
      <c r="AH96" s="147">
        <f t="shared" si="20"/>
        <v>0.51465270575955069</v>
      </c>
      <c r="AI96" s="147">
        <f t="shared" si="21"/>
        <v>0.34310180383970046</v>
      </c>
      <c r="AJ96" s="147">
        <f t="shared" si="22"/>
        <v>2.9163653326374539</v>
      </c>
      <c r="AK96" s="148">
        <f t="shared" si="16"/>
        <v>4929562.5099030249</v>
      </c>
      <c r="AL96" s="209"/>
    </row>
    <row r="97" spans="2:38" x14ac:dyDescent="0.25">
      <c r="C97" s="491"/>
      <c r="D97" s="491"/>
      <c r="E97" s="491"/>
      <c r="F97" s="491"/>
      <c r="G97" s="491"/>
      <c r="I97" s="547"/>
      <c r="J97" s="27">
        <v>2045</v>
      </c>
      <c r="K97" s="147" cm="1">
        <f t="array" ref="K97">IF(AND(J97&gt;=$T$128,'Safety Improvements'!J97&lt;=Assumptions!$D$10),((TREND($K$12:$K$13,$J$12:$J$13,$J97)/$K$12)/5)*K$7*$P97,0)</f>
        <v>0.3482018494687788</v>
      </c>
      <c r="L97" s="147" cm="1">
        <f t="array" ref="L97">IF(AND(J97&gt;=$T$128,'Safety Improvements'!J97&lt;=Assumptions!$D$10),((TREND($K$12:$K$13,$J$12:$J$13,$J97)/$K$12)/5)*L$7*$P97,0)</f>
        <v>0.1741009247343894</v>
      </c>
      <c r="M97" s="147" cm="1">
        <f t="array" ref="M97">IF(AND(J97&gt;=$T$128,'Safety Improvements'!J97&lt;=Assumptions!$D$10),((TREND($K$12:$K$13,$J$12:$J$13,$J97)/$K$12)/5)*M$7*$P97,0)</f>
        <v>0.52230277420316829</v>
      </c>
      <c r="N97" s="147" cm="1">
        <f t="array" ref="N97">IF(AND(J97&gt;=$T$128,'Safety Improvements'!J97&lt;=Assumptions!$D$10),((TREND($K$12:$K$13,$J$12:$J$13,$J97)/$K$12)/5)*N$7*$P97,0)</f>
        <v>0.3482018494687788</v>
      </c>
      <c r="O97" s="147" cm="1">
        <f t="array" ref="O97">IF(AND(J97&gt;=$T$128,'Safety Improvements'!J97&lt;=Assumptions!$D$10),((TREND($K$12:$K$13,$J$12:$J$13,$J97)/$K$12)/5)*O$7*$P97,0)</f>
        <v>2.9597157204846201</v>
      </c>
      <c r="P97" s="86">
        <f t="shared" si="17"/>
        <v>0.57725199999999999</v>
      </c>
      <c r="Q97" s="86">
        <f t="shared" si="13"/>
        <v>0.88400000000000001</v>
      </c>
      <c r="R97" s="86">
        <f t="shared" si="14"/>
        <v>0.65300000000000002</v>
      </c>
      <c r="T97" s="547"/>
      <c r="U97" s="27">
        <v>2045</v>
      </c>
      <c r="V97" s="147" cm="1">
        <f t="array" ref="V97">IF(AND(U97&gt;=$S$119,'Safety Improvements'!U97&lt;=Assumptions!$D$10),((TREND($V$12:$V$13,$U$12:$U$13,$U97)/$V$12)/5)*V$7*$AA97,0)</f>
        <v>0.30167953667953751</v>
      </c>
      <c r="W97" s="147" cm="1">
        <f t="array" ref="W97">IF(AND(U97&gt;=$S$119,'Safety Improvements'!U97&lt;=Assumptions!$D$10),((TREND($V$12:$V$13,$U$12:$U$13,$U97)/$V$12)/5)*W$7*$AB97,0)</f>
        <v>0</v>
      </c>
      <c r="X97" s="147" cm="1">
        <f t="array" ref="X97">IF(AND(U97&gt;=$S$119,'Safety Improvements'!U97&lt;=Assumptions!$D$10),((TREND($V$12:$V$13,$U$12:$U$13,$U97)/$V$12)/5)*X$7*$AB97,0)</f>
        <v>0</v>
      </c>
      <c r="Y97" s="147" cm="1">
        <f t="array" ref="Y97">IF(AND(U97&gt;=$S$119,'Safety Improvements'!U97&lt;=Assumptions!$D$10),((TREND($V$12:$V$13,$U$12:$U$13,$U97)/$V$12)/5)*Y$7*$AB97,0)</f>
        <v>0</v>
      </c>
      <c r="Z97" s="147" cm="1">
        <f t="array" ref="Z97">IF(AND(U97&gt;=$S$119,'Safety Improvements'!U97&lt;=Assumptions!$D$10),((TREND($V$12:$V$13,$U$12:$U$13,$U97)/$V$12)/5)*Z$7*$AB97,0)</f>
        <v>0</v>
      </c>
      <c r="AA97" s="149">
        <f t="shared" si="15"/>
        <v>1</v>
      </c>
      <c r="AD97" s="548"/>
      <c r="AE97" s="27">
        <v>2045</v>
      </c>
      <c r="AF97" s="147">
        <f t="shared" si="18"/>
        <v>0.64988138614831636</v>
      </c>
      <c r="AG97" s="147">
        <f t="shared" si="19"/>
        <v>0.1741009247343894</v>
      </c>
      <c r="AH97" s="147">
        <f t="shared" si="20"/>
        <v>0.52230277420316829</v>
      </c>
      <c r="AI97" s="147">
        <f t="shared" si="21"/>
        <v>0.3482018494687788</v>
      </c>
      <c r="AJ97" s="147">
        <f t="shared" si="22"/>
        <v>2.9597157204846201</v>
      </c>
      <c r="AK97" s="148">
        <f t="shared" si="16"/>
        <v>7886296.1528380131</v>
      </c>
      <c r="AL97" s="209"/>
    </row>
    <row r="98" spans="2:38" x14ac:dyDescent="0.25">
      <c r="C98" s="491"/>
      <c r="D98" s="491"/>
      <c r="E98" s="491"/>
      <c r="F98" s="491"/>
      <c r="G98" s="491"/>
      <c r="I98" s="547"/>
      <c r="J98" s="27">
        <v>2046</v>
      </c>
      <c r="K98" s="147" cm="1">
        <f t="array" ref="K98">IF(AND(J98&gt;=$T$128,'Safety Improvements'!J98&lt;=Assumptions!$D$10),((TREND($K$12:$K$13,$J$12:$J$13,$J98)/$K$12)/5)*K$7*$P98,0)</f>
        <v>0</v>
      </c>
      <c r="L98" s="147" cm="1">
        <f t="array" ref="L98">IF(AND(J98&gt;=$T$128,'Safety Improvements'!J98&lt;=Assumptions!$D$10),((TREND($K$12:$K$13,$J$12:$J$13,$J98)/$K$12)/5)*L$7*$P98,0)</f>
        <v>0</v>
      </c>
      <c r="M98" s="147" cm="1">
        <f t="array" ref="M98">IF(AND(J98&gt;=$T$128,'Safety Improvements'!J98&lt;=Assumptions!$D$10),((TREND($K$12:$K$13,$J$12:$J$13,$J98)/$K$12)/5)*M$7*$P98,0)</f>
        <v>0</v>
      </c>
      <c r="N98" s="147" cm="1">
        <f t="array" ref="N98">IF(AND(J98&gt;=$T$128,'Safety Improvements'!J98&lt;=Assumptions!$D$10),((TREND($K$12:$K$13,$J$12:$J$13,$J98)/$K$12)/5)*N$7*$P98,0)</f>
        <v>0</v>
      </c>
      <c r="O98" s="147" cm="1">
        <f t="array" ref="O98">IF(AND(J98&gt;=$T$128,'Safety Improvements'!J98&lt;=Assumptions!$D$10),((TREND($K$12:$K$13,$J$12:$J$13,$J98)/$K$12)/5)*O$7*$P98,0)</f>
        <v>0</v>
      </c>
      <c r="P98" s="86">
        <f t="shared" si="17"/>
        <v>1</v>
      </c>
      <c r="Q98" s="86">
        <f t="shared" si="13"/>
        <v>1</v>
      </c>
      <c r="R98" s="86">
        <f t="shared" si="14"/>
        <v>1</v>
      </c>
      <c r="T98" s="547"/>
      <c r="U98" s="27">
        <v>2046</v>
      </c>
      <c r="V98" s="147" cm="1">
        <f t="array" ref="V98">IF(AND(U98&gt;=$S$119,'Safety Improvements'!U98&lt;=Assumptions!$D$10),((TREND($V$12:$V$13,$U$12:$U$13,$U98)/$V$12)/5)*V$7*$AA98,0)</f>
        <v>0</v>
      </c>
      <c r="W98" s="147" cm="1">
        <f t="array" ref="W98">IF(AND(U98&gt;=$S$119,'Safety Improvements'!U98&lt;=Assumptions!$D$10),((TREND($V$12:$V$13,$U$12:$U$13,$U98)/$V$12)/5)*W$7*$AB98,0)</f>
        <v>0</v>
      </c>
      <c r="X98" s="147" cm="1">
        <f t="array" ref="X98">IF(AND(U98&gt;=$S$119,'Safety Improvements'!U98&lt;=Assumptions!$D$10),((TREND($V$12:$V$13,$U$12:$U$13,$U98)/$V$12)/5)*X$7*$AB98,0)</f>
        <v>0</v>
      </c>
      <c r="Y98" s="147" cm="1">
        <f t="array" ref="Y98">IF(AND(U98&gt;=$S$119,'Safety Improvements'!U98&lt;=Assumptions!$D$10),((TREND($V$12:$V$13,$U$12:$U$13,$U98)/$V$12)/5)*Y$7*$AB98,0)</f>
        <v>0</v>
      </c>
      <c r="Z98" s="147" cm="1">
        <f t="array" ref="Z98">IF(AND(U98&gt;=$S$119,'Safety Improvements'!U98&lt;=Assumptions!$D$10),((TREND($V$12:$V$13,$U$12:$U$13,$U98)/$V$12)/5)*Z$7*$AB98,0)</f>
        <v>0</v>
      </c>
      <c r="AA98" s="149">
        <f t="shared" si="15"/>
        <v>1</v>
      </c>
      <c r="AD98" s="548"/>
      <c r="AE98" s="27">
        <v>2046</v>
      </c>
      <c r="AF98" s="147">
        <f t="shared" si="18"/>
        <v>0</v>
      </c>
      <c r="AG98" s="147">
        <f t="shared" si="19"/>
        <v>0</v>
      </c>
      <c r="AH98" s="147">
        <f t="shared" si="20"/>
        <v>0</v>
      </c>
      <c r="AI98" s="147">
        <f t="shared" si="21"/>
        <v>0</v>
      </c>
      <c r="AJ98" s="147">
        <f t="shared" si="22"/>
        <v>0</v>
      </c>
      <c r="AK98" s="148">
        <f t="shared" si="16"/>
        <v>0</v>
      </c>
      <c r="AL98" s="209"/>
    </row>
    <row r="99" spans="2:38" x14ac:dyDescent="0.25">
      <c r="C99" s="491"/>
      <c r="D99" s="491"/>
      <c r="E99" s="491"/>
      <c r="F99" s="491"/>
      <c r="G99" s="491"/>
      <c r="I99" s="547"/>
      <c r="J99" s="27">
        <v>2047</v>
      </c>
      <c r="K99" s="147" cm="1">
        <f t="array" ref="K99">IF(AND(J99&gt;=$T$128,'Safety Improvements'!J99&lt;=Assumptions!$D$10),((TREND($K$12:$K$13,$J$12:$J$13,$J99)/$K$12)/5)*K$7*$P99,0)</f>
        <v>0</v>
      </c>
      <c r="L99" s="147" cm="1">
        <f t="array" ref="L99">IF(AND(J99&gt;=$T$128,'Safety Improvements'!J99&lt;=Assumptions!$D$10),((TREND($K$12:$K$13,$J$12:$J$13,$J99)/$K$12)/5)*L$7*$P99,0)</f>
        <v>0</v>
      </c>
      <c r="M99" s="147" cm="1">
        <f t="array" ref="M99">IF(AND(J99&gt;=$T$128,'Safety Improvements'!J99&lt;=Assumptions!$D$10),((TREND($K$12:$K$13,$J$12:$J$13,$J99)/$K$12)/5)*M$7*$P99,0)</f>
        <v>0</v>
      </c>
      <c r="N99" s="147" cm="1">
        <f t="array" ref="N99">IF(AND(J99&gt;=$T$128,'Safety Improvements'!J99&lt;=Assumptions!$D$10),((TREND($K$12:$K$13,$J$12:$J$13,$J99)/$K$12)/5)*N$7*$P99,0)</f>
        <v>0</v>
      </c>
      <c r="O99" s="147" cm="1">
        <f t="array" ref="O99">IF(AND(J99&gt;=$T$128,'Safety Improvements'!J99&lt;=Assumptions!$D$10),((TREND($K$12:$K$13,$J$12:$J$13,$J99)/$K$12)/5)*O$7*$P99,0)</f>
        <v>0</v>
      </c>
      <c r="P99" s="86">
        <f t="shared" si="17"/>
        <v>1</v>
      </c>
      <c r="Q99" s="86">
        <f t="shared" si="13"/>
        <v>1</v>
      </c>
      <c r="R99" s="86">
        <f t="shared" si="14"/>
        <v>1</v>
      </c>
      <c r="T99" s="547"/>
      <c r="U99" s="27">
        <v>2047</v>
      </c>
      <c r="V99" s="147" cm="1">
        <f t="array" ref="V99">IF(AND(U99&gt;=$S$119,'Safety Improvements'!U99&lt;=Assumptions!$D$10),((TREND($V$12:$V$13,$U$12:$U$13,$U99)/$V$12)/5)*V$7*$AA99,0)</f>
        <v>0</v>
      </c>
      <c r="W99" s="147" cm="1">
        <f t="array" ref="W99">IF(AND(U99&gt;=$S$119,'Safety Improvements'!U99&lt;=Assumptions!$D$10),((TREND($V$12:$V$13,$U$12:$U$13,$U99)/$V$12)/5)*W$7*$AB99,0)</f>
        <v>0</v>
      </c>
      <c r="X99" s="147" cm="1">
        <f t="array" ref="X99">IF(AND(U99&gt;=$S$119,'Safety Improvements'!U99&lt;=Assumptions!$D$10),((TREND($V$12:$V$13,$U$12:$U$13,$U99)/$V$12)/5)*X$7*$AB99,0)</f>
        <v>0</v>
      </c>
      <c r="Y99" s="147" cm="1">
        <f t="array" ref="Y99">IF(AND(U99&gt;=$S$119,'Safety Improvements'!U99&lt;=Assumptions!$D$10),((TREND($V$12:$V$13,$U$12:$U$13,$U99)/$V$12)/5)*Y$7*$AB99,0)</f>
        <v>0</v>
      </c>
      <c r="Z99" s="147" cm="1">
        <f t="array" ref="Z99">IF(AND(U99&gt;=$S$119,'Safety Improvements'!U99&lt;=Assumptions!$D$10),((TREND($V$12:$V$13,$U$12:$U$13,$U99)/$V$12)/5)*Z$7*$AB99,0)</f>
        <v>0</v>
      </c>
      <c r="AA99" s="149">
        <f t="shared" si="15"/>
        <v>1</v>
      </c>
      <c r="AD99" s="548"/>
      <c r="AE99" s="27">
        <v>2047</v>
      </c>
      <c r="AF99" s="147">
        <f t="shared" si="18"/>
        <v>0</v>
      </c>
      <c r="AG99" s="147">
        <f t="shared" si="19"/>
        <v>0</v>
      </c>
      <c r="AH99" s="147">
        <f t="shared" si="20"/>
        <v>0</v>
      </c>
      <c r="AI99" s="147">
        <f t="shared" si="21"/>
        <v>0</v>
      </c>
      <c r="AJ99" s="147">
        <f t="shared" si="22"/>
        <v>0</v>
      </c>
      <c r="AK99" s="148">
        <f t="shared" si="16"/>
        <v>0</v>
      </c>
      <c r="AL99" s="209"/>
    </row>
    <row r="100" spans="2:38" x14ac:dyDescent="0.25">
      <c r="C100" s="491"/>
      <c r="D100" s="491"/>
      <c r="E100" s="491"/>
      <c r="F100" s="491"/>
      <c r="G100" s="491"/>
      <c r="I100" s="547"/>
      <c r="J100" s="27">
        <v>2048</v>
      </c>
      <c r="K100" s="147" cm="1">
        <f t="array" ref="K100">IF(AND(J100&gt;=$T$128,'Safety Improvements'!J100&lt;=Assumptions!$D$10),((TREND($K$12:$K$13,$J$12:$J$13,$J100)/$K$12)/5)*K$7*$P100,0)</f>
        <v>0</v>
      </c>
      <c r="L100" s="147" cm="1">
        <f t="array" ref="L100">IF(AND(J100&gt;=$T$128,'Safety Improvements'!J100&lt;=Assumptions!$D$10),((TREND($K$12:$K$13,$J$12:$J$13,$J100)/$K$12)/5)*L$7*$P100,0)</f>
        <v>0</v>
      </c>
      <c r="M100" s="147" cm="1">
        <f t="array" ref="M100">IF(AND(J100&gt;=$T$128,'Safety Improvements'!J100&lt;=Assumptions!$D$10),((TREND($K$12:$K$13,$J$12:$J$13,$J100)/$K$12)/5)*M$7*$P100,0)</f>
        <v>0</v>
      </c>
      <c r="N100" s="147" cm="1">
        <f t="array" ref="N100">IF(AND(J100&gt;=$T$128,'Safety Improvements'!J100&lt;=Assumptions!$D$10),((TREND($K$12:$K$13,$J$12:$J$13,$J100)/$K$12)/5)*N$7*$P100,0)</f>
        <v>0</v>
      </c>
      <c r="O100" s="147" cm="1">
        <f t="array" ref="O100">IF(AND(J100&gt;=$T$128,'Safety Improvements'!J100&lt;=Assumptions!$D$10),((TREND($K$12:$K$13,$J$12:$J$13,$J100)/$K$12)/5)*O$7*$P100,0)</f>
        <v>0</v>
      </c>
      <c r="P100" s="86">
        <f t="shared" si="17"/>
        <v>1</v>
      </c>
      <c r="Q100" s="86">
        <f t="shared" si="13"/>
        <v>1</v>
      </c>
      <c r="R100" s="86">
        <f t="shared" si="14"/>
        <v>1</v>
      </c>
      <c r="T100" s="547"/>
      <c r="U100" s="27">
        <v>2048</v>
      </c>
      <c r="V100" s="147" cm="1">
        <f t="array" ref="V100">IF(AND(U100&gt;=$S$119,'Safety Improvements'!U100&lt;=Assumptions!$D$10),((TREND($V$12:$V$13,$U$12:$U$13,$U100)/$V$12)/5)*V$7*$AA100,0)</f>
        <v>0</v>
      </c>
      <c r="W100" s="147" cm="1">
        <f t="array" ref="W100">IF(AND(U100&gt;=$S$119,'Safety Improvements'!U100&lt;=Assumptions!$D$10),((TREND($V$12:$V$13,$U$12:$U$13,$U100)/$V$12)/5)*W$7*$AB100,0)</f>
        <v>0</v>
      </c>
      <c r="X100" s="147" cm="1">
        <f t="array" ref="X100">IF(AND(U100&gt;=$S$119,'Safety Improvements'!U100&lt;=Assumptions!$D$10),((TREND($V$12:$V$13,$U$12:$U$13,$U100)/$V$12)/5)*X$7*$AB100,0)</f>
        <v>0</v>
      </c>
      <c r="Y100" s="147" cm="1">
        <f t="array" ref="Y100">IF(AND(U100&gt;=$S$119,'Safety Improvements'!U100&lt;=Assumptions!$D$10),((TREND($V$12:$V$13,$U$12:$U$13,$U100)/$V$12)/5)*Y$7*$AB100,0)</f>
        <v>0</v>
      </c>
      <c r="Z100" s="147" cm="1">
        <f t="array" ref="Z100">IF(AND(U100&gt;=$S$119,'Safety Improvements'!U100&lt;=Assumptions!$D$10),((TREND($V$12:$V$13,$U$12:$U$13,$U100)/$V$12)/5)*Z$7*$AB100,0)</f>
        <v>0</v>
      </c>
      <c r="AA100" s="149">
        <f t="shared" si="15"/>
        <v>1</v>
      </c>
      <c r="AD100" s="548"/>
      <c r="AE100" s="27">
        <v>2048</v>
      </c>
      <c r="AF100" s="147">
        <f t="shared" si="18"/>
        <v>0</v>
      </c>
      <c r="AG100" s="147">
        <f t="shared" si="19"/>
        <v>0</v>
      </c>
      <c r="AH100" s="147">
        <f t="shared" si="20"/>
        <v>0</v>
      </c>
      <c r="AI100" s="147">
        <f t="shared" si="21"/>
        <v>0</v>
      </c>
      <c r="AJ100" s="147">
        <f t="shared" si="22"/>
        <v>0</v>
      </c>
      <c r="AK100" s="148">
        <f t="shared" si="16"/>
        <v>0</v>
      </c>
      <c r="AL100" s="209"/>
    </row>
    <row r="101" spans="2:38" x14ac:dyDescent="0.25">
      <c r="C101" s="491"/>
      <c r="D101" s="491"/>
      <c r="E101" s="491"/>
      <c r="F101" s="491"/>
      <c r="G101" s="491"/>
      <c r="I101" s="547"/>
      <c r="J101" s="27">
        <v>2049</v>
      </c>
      <c r="K101" s="147" cm="1">
        <f t="array" ref="K101">IF(AND(J101&gt;=$T$128,'Safety Improvements'!J101&lt;=Assumptions!$D$10),((TREND($K$12:$K$13,$J$12:$J$13,$J101)/$K$12)/5)*K$7*$P101,0)</f>
        <v>0</v>
      </c>
      <c r="L101" s="147" cm="1">
        <f t="array" ref="L101">IF(AND(J101&gt;=$T$128,'Safety Improvements'!J101&lt;=Assumptions!$D$10),((TREND($K$12:$K$13,$J$12:$J$13,$J101)/$K$12)/5)*L$7*$P101,0)</f>
        <v>0</v>
      </c>
      <c r="M101" s="147" cm="1">
        <f t="array" ref="M101">IF(AND(J101&gt;=$T$128,'Safety Improvements'!J101&lt;=Assumptions!$D$10),((TREND($K$12:$K$13,$J$12:$J$13,$J101)/$K$12)/5)*M$7*$P101,0)</f>
        <v>0</v>
      </c>
      <c r="N101" s="147" cm="1">
        <f t="array" ref="N101">IF(AND(J101&gt;=$T$128,'Safety Improvements'!J101&lt;=Assumptions!$D$10),((TREND($K$12:$K$13,$J$12:$J$13,$J101)/$K$12)/5)*N$7*$P101,0)</f>
        <v>0</v>
      </c>
      <c r="O101" s="147" cm="1">
        <f t="array" ref="O101">IF(AND(J101&gt;=$T$128,'Safety Improvements'!J101&lt;=Assumptions!$D$10),((TREND($K$12:$K$13,$J$12:$J$13,$J101)/$K$12)/5)*O$7*$P101,0)</f>
        <v>0</v>
      </c>
      <c r="P101" s="86">
        <f t="shared" si="17"/>
        <v>1</v>
      </c>
      <c r="Q101" s="86">
        <f t="shared" si="13"/>
        <v>1</v>
      </c>
      <c r="R101" s="86">
        <f t="shared" si="14"/>
        <v>1</v>
      </c>
      <c r="T101" s="547"/>
      <c r="U101" s="27">
        <v>2049</v>
      </c>
      <c r="V101" s="147" cm="1">
        <f t="array" ref="V101">IF(AND(U101&gt;=$S$119,'Safety Improvements'!U101&lt;=Assumptions!$D$10),((TREND($V$12:$V$13,$U$12:$U$13,$U101)/$V$12)/5)*V$7*$AA101,0)</f>
        <v>0</v>
      </c>
      <c r="W101" s="147" cm="1">
        <f t="array" ref="W101">IF(AND(U101&gt;=$S$119,'Safety Improvements'!U101&lt;=Assumptions!$D$10),((TREND($V$12:$V$13,$U$12:$U$13,$U101)/$V$12)/5)*W$7*$AB101,0)</f>
        <v>0</v>
      </c>
      <c r="X101" s="147" cm="1">
        <f t="array" ref="X101">IF(AND(U101&gt;=$S$119,'Safety Improvements'!U101&lt;=Assumptions!$D$10),((TREND($V$12:$V$13,$U$12:$U$13,$U101)/$V$12)/5)*X$7*$AB101,0)</f>
        <v>0</v>
      </c>
      <c r="Y101" s="147" cm="1">
        <f t="array" ref="Y101">IF(AND(U101&gt;=$S$119,'Safety Improvements'!U101&lt;=Assumptions!$D$10),((TREND($V$12:$V$13,$U$12:$U$13,$U101)/$V$12)/5)*Y$7*$AB101,0)</f>
        <v>0</v>
      </c>
      <c r="Z101" s="147" cm="1">
        <f t="array" ref="Z101">IF(AND(U101&gt;=$S$119,'Safety Improvements'!U101&lt;=Assumptions!$D$10),((TREND($V$12:$V$13,$U$12:$U$13,$U101)/$V$12)/5)*Z$7*$AB101,0)</f>
        <v>0</v>
      </c>
      <c r="AA101" s="149">
        <f t="shared" si="15"/>
        <v>1</v>
      </c>
      <c r="AD101" s="548"/>
      <c r="AE101" s="27">
        <v>2049</v>
      </c>
      <c r="AF101" s="147">
        <f t="shared" si="18"/>
        <v>0</v>
      </c>
      <c r="AG101" s="147">
        <f t="shared" si="19"/>
        <v>0</v>
      </c>
      <c r="AH101" s="147">
        <f t="shared" si="20"/>
        <v>0</v>
      </c>
      <c r="AI101" s="147">
        <f t="shared" si="21"/>
        <v>0</v>
      </c>
      <c r="AJ101" s="147">
        <f t="shared" si="22"/>
        <v>0</v>
      </c>
      <c r="AK101" s="148">
        <f t="shared" si="16"/>
        <v>0</v>
      </c>
      <c r="AL101" s="209"/>
    </row>
    <row r="102" spans="2:38" x14ac:dyDescent="0.25">
      <c r="C102" s="491"/>
      <c r="D102" s="491"/>
      <c r="E102" s="491"/>
      <c r="F102" s="491"/>
      <c r="G102" s="491"/>
      <c r="I102" s="547"/>
      <c r="J102" s="27">
        <v>2050</v>
      </c>
      <c r="K102" s="147" cm="1">
        <f t="array" ref="K102">IF(AND(J102&gt;=$T$128,'Safety Improvements'!J102&lt;=Assumptions!$D$10),((TREND($K$12:$K$13,$J$12:$J$13,$J102)/$K$12)/5)*K$7*$P102,0)</f>
        <v>0</v>
      </c>
      <c r="L102" s="147" cm="1">
        <f t="array" ref="L102">IF(AND(J102&gt;=$T$128,'Safety Improvements'!J102&lt;=Assumptions!$D$10),((TREND($K$12:$K$13,$J$12:$J$13,$J102)/$K$12)/5)*L$7*$P102,0)</f>
        <v>0</v>
      </c>
      <c r="M102" s="147" cm="1">
        <f t="array" ref="M102">IF(AND(J102&gt;=$T$128,'Safety Improvements'!J102&lt;=Assumptions!$D$10),((TREND($K$12:$K$13,$J$12:$J$13,$J102)/$K$12)/5)*M$7*$P102,0)</f>
        <v>0</v>
      </c>
      <c r="N102" s="147" cm="1">
        <f t="array" ref="N102">IF(AND(J102&gt;=$T$128,'Safety Improvements'!J102&lt;=Assumptions!$D$10),((TREND($K$12:$K$13,$J$12:$J$13,$J102)/$K$12)/5)*N$7*$P102,0)</f>
        <v>0</v>
      </c>
      <c r="O102" s="147" cm="1">
        <f t="array" ref="O102">IF(AND(J102&gt;=$T$128,'Safety Improvements'!J102&lt;=Assumptions!$D$10),((TREND($K$12:$K$13,$J$12:$J$13,$J102)/$K$12)/5)*O$7*$P102,0)</f>
        <v>0</v>
      </c>
      <c r="P102" s="86">
        <f t="shared" si="17"/>
        <v>1</v>
      </c>
      <c r="Q102" s="86">
        <f t="shared" si="13"/>
        <v>1</v>
      </c>
      <c r="R102" s="86">
        <f t="shared" si="14"/>
        <v>1</v>
      </c>
      <c r="T102" s="547"/>
      <c r="U102" s="27">
        <v>2050</v>
      </c>
      <c r="V102" s="147" cm="1">
        <f t="array" ref="V102">IF(AND(U102&gt;=$S$119,'Safety Improvements'!U102&lt;=Assumptions!$D$10),((TREND($V$12:$V$13,$U$12:$U$13,$U102)/$V$12)/5)*V$7*$AA102,0)</f>
        <v>0</v>
      </c>
      <c r="W102" s="147" cm="1">
        <f t="array" ref="W102">IF(AND(U102&gt;=$S$119,'Safety Improvements'!U102&lt;=Assumptions!$D$10),((TREND($V$12:$V$13,$U$12:$U$13,$U102)/$V$12)/5)*W$7*$AB102,0)</f>
        <v>0</v>
      </c>
      <c r="X102" s="147" cm="1">
        <f t="array" ref="X102">IF(AND(U102&gt;=$S$119,'Safety Improvements'!U102&lt;=Assumptions!$D$10),((TREND($V$12:$V$13,$U$12:$U$13,$U102)/$V$12)/5)*X$7*$AB102,0)</f>
        <v>0</v>
      </c>
      <c r="Y102" s="147" cm="1">
        <f t="array" ref="Y102">IF(AND(U102&gt;=$S$119,'Safety Improvements'!U102&lt;=Assumptions!$D$10),((TREND($V$12:$V$13,$U$12:$U$13,$U102)/$V$12)/5)*Y$7*$AB102,0)</f>
        <v>0</v>
      </c>
      <c r="Z102" s="147" cm="1">
        <f t="array" ref="Z102">IF(AND(U102&gt;=$S$119,'Safety Improvements'!U102&lt;=Assumptions!$D$10),((TREND($V$12:$V$13,$U$12:$U$13,$U102)/$V$12)/5)*Z$7*$AB102,0)</f>
        <v>0</v>
      </c>
      <c r="AA102" s="149">
        <f t="shared" si="15"/>
        <v>1</v>
      </c>
      <c r="AD102" s="548"/>
      <c r="AE102" s="27">
        <v>2050</v>
      </c>
      <c r="AF102" s="147">
        <f t="shared" si="18"/>
        <v>0</v>
      </c>
      <c r="AG102" s="147">
        <f t="shared" si="19"/>
        <v>0</v>
      </c>
      <c r="AH102" s="147">
        <f t="shared" si="20"/>
        <v>0</v>
      </c>
      <c r="AI102" s="147">
        <f t="shared" si="21"/>
        <v>0</v>
      </c>
      <c r="AJ102" s="147">
        <f t="shared" si="22"/>
        <v>0</v>
      </c>
      <c r="AK102" s="148">
        <f t="shared" si="16"/>
        <v>0</v>
      </c>
      <c r="AL102" s="209"/>
    </row>
    <row r="103" spans="2:38" x14ac:dyDescent="0.25">
      <c r="C103" s="491"/>
      <c r="D103" s="491"/>
      <c r="E103" s="491"/>
      <c r="F103" s="491"/>
      <c r="G103" s="491"/>
      <c r="I103" s="547"/>
      <c r="J103" s="27">
        <v>2051</v>
      </c>
      <c r="K103" s="147" cm="1">
        <f t="array" ref="K103">IF(AND(J103&gt;=$T$128,'Safety Improvements'!J103&lt;=Assumptions!$D$10),((TREND($K$12:$K$13,$J$12:$J$13,$J103)/$K$12)/5)*K$7*$P103,0)</f>
        <v>0</v>
      </c>
      <c r="L103" s="147" cm="1">
        <f t="array" ref="L103">IF(AND(J103&gt;=$T$128,'Safety Improvements'!J103&lt;=Assumptions!$D$10),((TREND($K$12:$K$13,$J$12:$J$13,$J103)/$K$12)/5)*L$7*$P103,0)</f>
        <v>0</v>
      </c>
      <c r="M103" s="147" cm="1">
        <f t="array" ref="M103">IF(AND(J103&gt;=$T$128,'Safety Improvements'!J103&lt;=Assumptions!$D$10),((TREND($K$12:$K$13,$J$12:$J$13,$J103)/$K$12)/5)*M$7*$P103,0)</f>
        <v>0</v>
      </c>
      <c r="N103" s="147" cm="1">
        <f t="array" ref="N103">IF(AND(J103&gt;=$T$128,'Safety Improvements'!J103&lt;=Assumptions!$D$10),((TREND($K$12:$K$13,$J$12:$J$13,$J103)/$K$12)/5)*N$7*$P103,0)</f>
        <v>0</v>
      </c>
      <c r="O103" s="147" cm="1">
        <f t="array" ref="O103">IF(AND(J103&gt;=$T$128,'Safety Improvements'!J103&lt;=Assumptions!$D$10),((TREND($K$12:$K$13,$J$12:$J$13,$J103)/$K$12)/5)*O$7*$P103,0)</f>
        <v>0</v>
      </c>
      <c r="P103" s="86">
        <f t="shared" si="17"/>
        <v>1</v>
      </c>
      <c r="Q103" s="86">
        <f t="shared" si="13"/>
        <v>1</v>
      </c>
      <c r="R103" s="86">
        <f t="shared" si="14"/>
        <v>1</v>
      </c>
      <c r="T103" s="547"/>
      <c r="U103" s="27">
        <v>2051</v>
      </c>
      <c r="V103" s="147" cm="1">
        <f t="array" ref="V103">IF(AND(U103&gt;=$S$119,'Safety Improvements'!U103&lt;=Assumptions!$D$10),((TREND($V$12:$V$13,$U$12:$U$13,$U103)/$V$12)/5)*V$7*$AA103,0)</f>
        <v>0</v>
      </c>
      <c r="W103" s="147" cm="1">
        <f t="array" ref="W103">IF(AND(U103&gt;=$S$119,'Safety Improvements'!U103&lt;=Assumptions!$D$10),((TREND($V$12:$V$13,$U$12:$U$13,$U103)/$V$12)/5)*W$7*$AB103,0)</f>
        <v>0</v>
      </c>
      <c r="X103" s="147" cm="1">
        <f t="array" ref="X103">IF(AND(U103&gt;=$S$119,'Safety Improvements'!U103&lt;=Assumptions!$D$10),((TREND($V$12:$V$13,$U$12:$U$13,$U103)/$V$12)/5)*X$7*$AB103,0)</f>
        <v>0</v>
      </c>
      <c r="Y103" s="147" cm="1">
        <f t="array" ref="Y103">IF(AND(U103&gt;=$S$119,'Safety Improvements'!U103&lt;=Assumptions!$D$10),((TREND($V$12:$V$13,$U$12:$U$13,$U103)/$V$12)/5)*Y$7*$AB103,0)</f>
        <v>0</v>
      </c>
      <c r="Z103" s="147" cm="1">
        <f t="array" ref="Z103">IF(AND(U103&gt;=$S$119,'Safety Improvements'!U103&lt;=Assumptions!$D$10),((TREND($V$12:$V$13,$U$12:$U$13,$U103)/$V$12)/5)*Z$7*$AB103,0)</f>
        <v>0</v>
      </c>
      <c r="AA103" s="149">
        <f t="shared" si="15"/>
        <v>1</v>
      </c>
      <c r="AD103" s="548"/>
      <c r="AE103" s="27">
        <v>2051</v>
      </c>
      <c r="AF103" s="147">
        <f t="shared" si="18"/>
        <v>0</v>
      </c>
      <c r="AG103" s="147">
        <f t="shared" si="19"/>
        <v>0</v>
      </c>
      <c r="AH103" s="147">
        <f t="shared" si="20"/>
        <v>0</v>
      </c>
      <c r="AI103" s="147">
        <f t="shared" si="21"/>
        <v>0</v>
      </c>
      <c r="AJ103" s="147">
        <f t="shared" si="22"/>
        <v>0</v>
      </c>
      <c r="AK103" s="148">
        <f t="shared" si="16"/>
        <v>0</v>
      </c>
      <c r="AL103" s="209"/>
    </row>
    <row r="104" spans="2:38" x14ac:dyDescent="0.25">
      <c r="C104" s="491"/>
      <c r="D104" s="491"/>
      <c r="E104" s="491"/>
      <c r="F104" s="491"/>
      <c r="G104" s="491"/>
      <c r="I104" s="547"/>
      <c r="J104" s="27">
        <v>2052</v>
      </c>
      <c r="K104" s="147" cm="1">
        <f t="array" ref="K104">IF(AND(J104&gt;=$T$128,'Safety Improvements'!J104&lt;=Assumptions!$D$10),((TREND($K$12:$K$13,$J$12:$J$13,$J104)/$K$12)/5)*K$7*$P104,0)</f>
        <v>0</v>
      </c>
      <c r="L104" s="147" cm="1">
        <f t="array" ref="L104">IF(AND(J104&gt;=$T$128,'Safety Improvements'!J104&lt;=Assumptions!$D$10),((TREND($K$12:$K$13,$J$12:$J$13,$J104)/$K$12)/5)*L$7*$P104,0)</f>
        <v>0</v>
      </c>
      <c r="M104" s="147" cm="1">
        <f t="array" ref="M104">IF(AND(J104&gt;=$T$128,'Safety Improvements'!J104&lt;=Assumptions!$D$10),((TREND($K$12:$K$13,$J$12:$J$13,$J104)/$K$12)/5)*M$7*$P104,0)</f>
        <v>0</v>
      </c>
      <c r="N104" s="147" cm="1">
        <f t="array" ref="N104">IF(AND(J104&gt;=$T$128,'Safety Improvements'!J104&lt;=Assumptions!$D$10),((TREND($K$12:$K$13,$J$12:$J$13,$J104)/$K$12)/5)*N$7*$P104,0)</f>
        <v>0</v>
      </c>
      <c r="O104" s="147" cm="1">
        <f t="array" ref="O104">IF(AND(J104&gt;=$T$128,'Safety Improvements'!J104&lt;=Assumptions!$D$10),((TREND($K$12:$K$13,$J$12:$J$13,$J104)/$K$12)/5)*O$7*$P104,0)</f>
        <v>0</v>
      </c>
      <c r="P104" s="86">
        <f t="shared" si="17"/>
        <v>1</v>
      </c>
      <c r="Q104" s="86">
        <f t="shared" si="13"/>
        <v>1</v>
      </c>
      <c r="R104" s="86">
        <f t="shared" si="14"/>
        <v>1</v>
      </c>
      <c r="T104" s="547"/>
      <c r="U104" s="27">
        <v>2052</v>
      </c>
      <c r="V104" s="147" cm="1">
        <f t="array" ref="V104">IF(AND(U104&gt;=$S$119,'Safety Improvements'!U104&lt;=Assumptions!$D$10),((TREND($V$12:$V$13,$U$12:$U$13,$U104)/$V$12)/5)*V$7*$AA104,0)</f>
        <v>0</v>
      </c>
      <c r="W104" s="147" cm="1">
        <f t="array" ref="W104">IF(AND(U104&gt;=$S$119,'Safety Improvements'!U104&lt;=Assumptions!$D$10),((TREND($V$12:$V$13,$U$12:$U$13,$U104)/$V$12)/5)*W$7*$AB104,0)</f>
        <v>0</v>
      </c>
      <c r="X104" s="147" cm="1">
        <f t="array" ref="X104">IF(AND(U104&gt;=$S$119,'Safety Improvements'!U104&lt;=Assumptions!$D$10),((TREND($V$12:$V$13,$U$12:$U$13,$U104)/$V$12)/5)*X$7*$AB104,0)</f>
        <v>0</v>
      </c>
      <c r="Y104" s="147" cm="1">
        <f t="array" ref="Y104">IF(AND(U104&gt;=$S$119,'Safety Improvements'!U104&lt;=Assumptions!$D$10),((TREND($V$12:$V$13,$U$12:$U$13,$U104)/$V$12)/5)*Y$7*$AB104,0)</f>
        <v>0</v>
      </c>
      <c r="Z104" s="147" cm="1">
        <f t="array" ref="Z104">IF(AND(U104&gt;=$S$119,'Safety Improvements'!U104&lt;=Assumptions!$D$10),((TREND($V$12:$V$13,$U$12:$U$13,$U104)/$V$12)/5)*Z$7*$AB104,0)</f>
        <v>0</v>
      </c>
      <c r="AA104" s="149">
        <f t="shared" si="15"/>
        <v>1</v>
      </c>
      <c r="AD104" s="548"/>
      <c r="AE104" s="27">
        <v>2052</v>
      </c>
      <c r="AF104" s="147">
        <f t="shared" si="18"/>
        <v>0</v>
      </c>
      <c r="AG104" s="147">
        <f t="shared" si="19"/>
        <v>0</v>
      </c>
      <c r="AH104" s="147">
        <f t="shared" si="20"/>
        <v>0</v>
      </c>
      <c r="AI104" s="147">
        <f t="shared" si="21"/>
        <v>0</v>
      </c>
      <c r="AJ104" s="147">
        <f t="shared" si="22"/>
        <v>0</v>
      </c>
      <c r="AK104" s="148">
        <f t="shared" si="16"/>
        <v>0</v>
      </c>
      <c r="AL104" s="209"/>
    </row>
    <row r="105" spans="2:38" x14ac:dyDescent="0.25">
      <c r="C105" s="491"/>
      <c r="D105" s="491"/>
      <c r="E105" s="491"/>
      <c r="F105" s="491"/>
      <c r="G105" s="491"/>
      <c r="I105" s="547"/>
      <c r="J105" s="27">
        <v>2053</v>
      </c>
      <c r="K105" s="147" cm="1">
        <f t="array" ref="K105">IF(AND(J105&gt;=$T$128,'Safety Improvements'!J105&lt;=Assumptions!$D$10),((TREND($K$12:$K$13,$J$12:$J$13,$J105)/$K$12)/5)*K$7*$P105,0)</f>
        <v>0</v>
      </c>
      <c r="L105" s="147" cm="1">
        <f t="array" ref="L105">IF(AND(J105&gt;=$T$128,'Safety Improvements'!J105&lt;=Assumptions!$D$10),((TREND($K$12:$K$13,$J$12:$J$13,$J105)/$K$12)/5)*L$7*$P105,0)</f>
        <v>0</v>
      </c>
      <c r="M105" s="147" cm="1">
        <f t="array" ref="M105">IF(AND(J105&gt;=$T$128,'Safety Improvements'!J105&lt;=Assumptions!$D$10),((TREND($K$12:$K$13,$J$12:$J$13,$J105)/$K$12)/5)*M$7*$P105,0)</f>
        <v>0</v>
      </c>
      <c r="N105" s="147" cm="1">
        <f t="array" ref="N105">IF(AND(J105&gt;=$T$128,'Safety Improvements'!J105&lt;=Assumptions!$D$10),((TREND($K$12:$K$13,$J$12:$J$13,$J105)/$K$12)/5)*N$7*$P105,0)</f>
        <v>0</v>
      </c>
      <c r="O105" s="147" cm="1">
        <f t="array" ref="O105">IF(AND(J105&gt;=$T$128,'Safety Improvements'!J105&lt;=Assumptions!$D$10),((TREND($K$12:$K$13,$J$12:$J$13,$J105)/$K$12)/5)*O$7*$P105,0)</f>
        <v>0</v>
      </c>
      <c r="P105" s="86">
        <f t="shared" si="17"/>
        <v>1</v>
      </c>
      <c r="Q105" s="86">
        <f t="shared" si="13"/>
        <v>1</v>
      </c>
      <c r="R105" s="86">
        <f t="shared" si="14"/>
        <v>1</v>
      </c>
      <c r="T105" s="547"/>
      <c r="U105" s="27">
        <v>2053</v>
      </c>
      <c r="V105" s="147" cm="1">
        <f t="array" ref="V105">IF(AND(U105&gt;=$S$119,'Safety Improvements'!U105&lt;=Assumptions!$D$10),((TREND($V$12:$V$13,$U$12:$U$13,$U105)/$V$12)/5)*V$7*$AA105,0)</f>
        <v>0</v>
      </c>
      <c r="W105" s="147" cm="1">
        <f t="array" ref="W105">IF(AND(U105&gt;=$S$119,'Safety Improvements'!U105&lt;=Assumptions!$D$10),((TREND($V$12:$V$13,$U$12:$U$13,$U105)/$V$12)/5)*W$7*$AB105,0)</f>
        <v>0</v>
      </c>
      <c r="X105" s="147" cm="1">
        <f t="array" ref="X105">IF(AND(U105&gt;=$S$119,'Safety Improvements'!U105&lt;=Assumptions!$D$10),((TREND($V$12:$V$13,$U$12:$U$13,$U105)/$V$12)/5)*X$7*$AB105,0)</f>
        <v>0</v>
      </c>
      <c r="Y105" s="147" cm="1">
        <f t="array" ref="Y105">IF(AND(U105&gt;=$S$119,'Safety Improvements'!U105&lt;=Assumptions!$D$10),((TREND($V$12:$V$13,$U$12:$U$13,$U105)/$V$12)/5)*Y$7*$AB105,0)</f>
        <v>0</v>
      </c>
      <c r="Z105" s="147" cm="1">
        <f t="array" ref="Z105">IF(AND(U105&gt;=$S$119,'Safety Improvements'!U105&lt;=Assumptions!$D$10),((TREND($V$12:$V$13,$U$12:$U$13,$U105)/$V$12)/5)*Z$7*$AB105,0)</f>
        <v>0</v>
      </c>
      <c r="AA105" s="149">
        <f t="shared" si="15"/>
        <v>1</v>
      </c>
      <c r="AD105" s="548"/>
      <c r="AE105" s="27">
        <v>2053</v>
      </c>
      <c r="AF105" s="147">
        <f t="shared" si="18"/>
        <v>0</v>
      </c>
      <c r="AG105" s="147">
        <f t="shared" si="19"/>
        <v>0</v>
      </c>
      <c r="AH105" s="147">
        <f t="shared" si="20"/>
        <v>0</v>
      </c>
      <c r="AI105" s="147">
        <f t="shared" si="21"/>
        <v>0</v>
      </c>
      <c r="AJ105" s="147">
        <f t="shared" si="22"/>
        <v>0</v>
      </c>
      <c r="AK105" s="148">
        <f t="shared" si="16"/>
        <v>0</v>
      </c>
      <c r="AL105" s="209"/>
    </row>
    <row r="106" spans="2:38" x14ac:dyDescent="0.25">
      <c r="C106" s="491"/>
      <c r="D106" s="491"/>
      <c r="E106" s="491"/>
      <c r="F106" s="491"/>
      <c r="G106" s="491"/>
      <c r="I106" s="547"/>
      <c r="J106" s="27">
        <v>2054</v>
      </c>
      <c r="K106" s="147" cm="1">
        <f t="array" ref="K106">IF(AND(J106&gt;=$T$128,'Safety Improvements'!J106&lt;=Assumptions!$D$10),((TREND($K$12:$K$13,$J$12:$J$13,$J106)/$K$12)/5)*K$7*$P106,0)</f>
        <v>0</v>
      </c>
      <c r="L106" s="147" cm="1">
        <f t="array" ref="L106">IF(AND(J106&gt;=$T$128,'Safety Improvements'!J106&lt;=Assumptions!$D$10),((TREND($K$12:$K$13,$J$12:$J$13,$J106)/$K$12)/5)*L$7*$P106,0)</f>
        <v>0</v>
      </c>
      <c r="M106" s="147" cm="1">
        <f t="array" ref="M106">IF(AND(J106&gt;=$T$128,'Safety Improvements'!J106&lt;=Assumptions!$D$10),((TREND($K$12:$K$13,$J$12:$J$13,$J106)/$K$12)/5)*M$7*$P106,0)</f>
        <v>0</v>
      </c>
      <c r="N106" s="147" cm="1">
        <f t="array" ref="N106">IF(AND(J106&gt;=$T$128,'Safety Improvements'!J106&lt;=Assumptions!$D$10),((TREND($K$12:$K$13,$J$12:$J$13,$J106)/$K$12)/5)*N$7*$P106,0)</f>
        <v>0</v>
      </c>
      <c r="O106" s="147" cm="1">
        <f t="array" ref="O106">IF(AND(J106&gt;=$T$128,'Safety Improvements'!J106&lt;=Assumptions!$D$10),((TREND($K$12:$K$13,$J$12:$J$13,$J106)/$K$12)/5)*O$7*$P106,0)</f>
        <v>0</v>
      </c>
      <c r="P106" s="86">
        <f t="shared" si="17"/>
        <v>1</v>
      </c>
      <c r="Q106" s="86">
        <f t="shared" si="13"/>
        <v>1</v>
      </c>
      <c r="R106" s="86">
        <f t="shared" si="14"/>
        <v>1</v>
      </c>
      <c r="T106" s="547"/>
      <c r="U106" s="27">
        <v>2054</v>
      </c>
      <c r="V106" s="147" cm="1">
        <f t="array" ref="V106">IF(AND(U106&gt;=$S$119,'Safety Improvements'!U106&lt;=Assumptions!$D$10),((TREND($V$12:$V$13,$U$12:$U$13,$U106)/$V$12)/5)*V$7*$AA106,0)</f>
        <v>0</v>
      </c>
      <c r="W106" s="147" cm="1">
        <f t="array" ref="W106">IF(AND(U106&gt;=$S$119,'Safety Improvements'!U106&lt;=Assumptions!$D$10),((TREND($V$12:$V$13,$U$12:$U$13,$U106)/$V$12)/5)*W$7*$AB106,0)</f>
        <v>0</v>
      </c>
      <c r="X106" s="147" cm="1">
        <f t="array" ref="X106">IF(AND(U106&gt;=$S$119,'Safety Improvements'!U106&lt;=Assumptions!$D$10),((TREND($V$12:$V$13,$U$12:$U$13,$U106)/$V$12)/5)*X$7*$AB106,0)</f>
        <v>0</v>
      </c>
      <c r="Y106" s="147" cm="1">
        <f t="array" ref="Y106">IF(AND(U106&gt;=$S$119,'Safety Improvements'!U106&lt;=Assumptions!$D$10),((TREND($V$12:$V$13,$U$12:$U$13,$U106)/$V$12)/5)*Y$7*$AB106,0)</f>
        <v>0</v>
      </c>
      <c r="Z106" s="147" cm="1">
        <f t="array" ref="Z106">IF(AND(U106&gt;=$S$119,'Safety Improvements'!U106&lt;=Assumptions!$D$10),((TREND($V$12:$V$13,$U$12:$U$13,$U106)/$V$12)/5)*Z$7*$AB106,0)</f>
        <v>0</v>
      </c>
      <c r="AA106" s="149">
        <f t="shared" si="15"/>
        <v>1</v>
      </c>
      <c r="AD106" s="548"/>
      <c r="AE106" s="27">
        <v>2054</v>
      </c>
      <c r="AF106" s="147">
        <f t="shared" si="18"/>
        <v>0</v>
      </c>
      <c r="AG106" s="147">
        <f t="shared" si="19"/>
        <v>0</v>
      </c>
      <c r="AH106" s="147">
        <f t="shared" si="20"/>
        <v>0</v>
      </c>
      <c r="AI106" s="147">
        <f t="shared" si="21"/>
        <v>0</v>
      </c>
      <c r="AJ106" s="147">
        <f t="shared" si="22"/>
        <v>0</v>
      </c>
      <c r="AK106" s="148">
        <f t="shared" si="16"/>
        <v>0</v>
      </c>
      <c r="AL106" s="209"/>
    </row>
    <row r="107" spans="2:38" x14ac:dyDescent="0.25">
      <c r="C107" s="8"/>
      <c r="D107" s="8"/>
      <c r="E107" s="8"/>
      <c r="F107" s="8"/>
      <c r="G107" s="8"/>
      <c r="I107" s="547"/>
      <c r="J107" s="27">
        <v>2055</v>
      </c>
      <c r="K107" s="147" cm="1">
        <f t="array" ref="K107">IF(AND(J107&gt;=$T$128,'Safety Improvements'!J107&lt;=Assumptions!$D$10),((TREND($K$12:$K$13,$J$12:$J$13,$J107)/$K$12)/5)*K$7*$P107,0)</f>
        <v>0</v>
      </c>
      <c r="L107" s="147" cm="1">
        <f t="array" ref="L107">IF(AND(J107&gt;=$T$128,'Safety Improvements'!J107&lt;=Assumptions!$D$10),((TREND($K$12:$K$13,$J$12:$J$13,$J107)/$K$12)/5)*L$7*$P107,0)</f>
        <v>0</v>
      </c>
      <c r="M107" s="147" cm="1">
        <f t="array" ref="M107">IF(AND(J107&gt;=$T$128,'Safety Improvements'!J107&lt;=Assumptions!$D$10),((TREND($K$12:$K$13,$J$12:$J$13,$J107)/$K$12)/5)*M$7*$P107,0)</f>
        <v>0</v>
      </c>
      <c r="N107" s="147" cm="1">
        <f t="array" ref="N107">IF(AND(J107&gt;=$T$128,'Safety Improvements'!J107&lt;=Assumptions!$D$10),((TREND($K$12:$K$13,$J$12:$J$13,$J107)/$K$12)/5)*N$7*$P107,0)</f>
        <v>0</v>
      </c>
      <c r="O107" s="147" cm="1">
        <f t="array" ref="O107">IF(AND(J107&gt;=$T$128,'Safety Improvements'!J107&lt;=Assumptions!$D$10),((TREND($K$12:$K$13,$J$12:$J$13,$J107)/$K$12)/5)*O$7*$P107,0)</f>
        <v>0</v>
      </c>
      <c r="P107" s="86">
        <f t="shared" si="17"/>
        <v>1</v>
      </c>
      <c r="Q107" s="86">
        <f t="shared" si="13"/>
        <v>1</v>
      </c>
      <c r="R107" s="86">
        <f t="shared" si="14"/>
        <v>1</v>
      </c>
      <c r="T107" s="547"/>
      <c r="U107" s="27">
        <v>2055</v>
      </c>
      <c r="V107" s="147" cm="1">
        <f t="array" ref="V107">IF(AND(U107&gt;=$S$119,'Safety Improvements'!U107&lt;=Assumptions!$D$10),((TREND($V$12:$V$13,$U$12:$U$13,$U107)/$V$12)/5)*V$7*$AA107,0)</f>
        <v>0</v>
      </c>
      <c r="W107" s="147" cm="1">
        <f t="array" ref="W107">IF(AND(U107&gt;=$S$119,'Safety Improvements'!U107&lt;=Assumptions!$D$10),((TREND($V$12:$V$13,$U$12:$U$13,$U107)/$V$12)/5)*W$7*$AB107,0)</f>
        <v>0</v>
      </c>
      <c r="X107" s="147" cm="1">
        <f t="array" ref="X107">IF(AND(U107&gt;=$S$119,'Safety Improvements'!U107&lt;=Assumptions!$D$10),((TREND($V$12:$V$13,$U$12:$U$13,$U107)/$V$12)/5)*X$7*$AB107,0)</f>
        <v>0</v>
      </c>
      <c r="Y107" s="147" cm="1">
        <f t="array" ref="Y107">IF(AND(U107&gt;=$S$119,'Safety Improvements'!U107&lt;=Assumptions!$D$10),((TREND($V$12:$V$13,$U$12:$U$13,$U107)/$V$12)/5)*Y$7*$AB107,0)</f>
        <v>0</v>
      </c>
      <c r="Z107" s="147" cm="1">
        <f t="array" ref="Z107">IF(AND(U107&gt;=$S$119,'Safety Improvements'!U107&lt;=Assumptions!$D$10),((TREND($V$12:$V$13,$U$12:$U$13,$U107)/$V$12)/5)*Z$7*$AB107,0)</f>
        <v>0</v>
      </c>
      <c r="AA107" s="149">
        <f t="shared" si="15"/>
        <v>1</v>
      </c>
      <c r="AD107" s="548"/>
      <c r="AE107" s="27">
        <v>2055</v>
      </c>
      <c r="AF107" s="147">
        <f t="shared" si="18"/>
        <v>0</v>
      </c>
      <c r="AG107" s="147">
        <f t="shared" si="19"/>
        <v>0</v>
      </c>
      <c r="AH107" s="147">
        <f t="shared" si="20"/>
        <v>0</v>
      </c>
      <c r="AI107" s="147">
        <f t="shared" si="21"/>
        <v>0</v>
      </c>
      <c r="AJ107" s="147">
        <f t="shared" si="22"/>
        <v>0</v>
      </c>
      <c r="AK107" s="148">
        <f t="shared" si="16"/>
        <v>0</v>
      </c>
      <c r="AL107" s="209"/>
    </row>
    <row r="108" spans="2:38" x14ac:dyDescent="0.25">
      <c r="B108" s="2" t="s">
        <v>1873</v>
      </c>
      <c r="C108" s="491" t="s">
        <v>220</v>
      </c>
      <c r="D108" s="491"/>
      <c r="E108" s="491"/>
      <c r="F108" s="491"/>
      <c r="G108" s="491"/>
      <c r="I108" s="547"/>
      <c r="J108" s="27">
        <v>2056</v>
      </c>
      <c r="K108" s="147" cm="1">
        <f t="array" ref="K108">IF(AND(J108&gt;=$T$128,'Safety Improvements'!J108&lt;=Assumptions!$D$10),((TREND($K$12:$K$13,$J$12:$J$13,$J108)/$K$12)/5)*K$7*$P108,0)</f>
        <v>0</v>
      </c>
      <c r="L108" s="147" cm="1">
        <f t="array" ref="L108">IF(AND(J108&gt;=$T$128,'Safety Improvements'!J108&lt;=Assumptions!$D$10),((TREND($K$12:$K$13,$J$12:$J$13,$J108)/$K$12)/5)*L$7*$P108,0)</f>
        <v>0</v>
      </c>
      <c r="M108" s="147" cm="1">
        <f t="array" ref="M108">IF(AND(J108&gt;=$T$128,'Safety Improvements'!J108&lt;=Assumptions!$D$10),((TREND($K$12:$K$13,$J$12:$J$13,$J108)/$K$12)/5)*M$7*$P108,0)</f>
        <v>0</v>
      </c>
      <c r="N108" s="147" cm="1">
        <f t="array" ref="N108">IF(AND(J108&gt;=$T$128,'Safety Improvements'!J108&lt;=Assumptions!$D$10),((TREND($K$12:$K$13,$J$12:$J$13,$J108)/$K$12)/5)*N$7*$P108,0)</f>
        <v>0</v>
      </c>
      <c r="O108" s="147" cm="1">
        <f t="array" ref="O108">IF(AND(J108&gt;=$T$128,'Safety Improvements'!J108&lt;=Assumptions!$D$10),((TREND($K$12:$K$13,$J$12:$J$13,$J108)/$K$12)/5)*O$7*$P108,0)</f>
        <v>0</v>
      </c>
      <c r="P108" s="86">
        <f t="shared" si="17"/>
        <v>1</v>
      </c>
      <c r="Q108" s="86">
        <f t="shared" si="13"/>
        <v>1</v>
      </c>
      <c r="R108" s="86">
        <f t="shared" si="14"/>
        <v>1</v>
      </c>
      <c r="T108" s="547"/>
      <c r="U108" s="27">
        <v>2056</v>
      </c>
      <c r="V108" s="147" cm="1">
        <f t="array" ref="V108">IF(AND(U108&gt;=$S$119,'Safety Improvements'!U108&lt;=Assumptions!$D$10),((TREND($V$12:$V$13,$U$12:$U$13,$U108)/$V$12)/5)*V$7*$AA108,0)</f>
        <v>0</v>
      </c>
      <c r="W108" s="147" cm="1">
        <f t="array" ref="W108">IF(AND(U108&gt;=$S$119,'Safety Improvements'!U108&lt;=Assumptions!$D$10),((TREND($V$12:$V$13,$U$12:$U$13,$U108)/$V$12)/5)*W$7*$AB108,0)</f>
        <v>0</v>
      </c>
      <c r="X108" s="147" cm="1">
        <f t="array" ref="X108">IF(AND(U108&gt;=$S$119,'Safety Improvements'!U108&lt;=Assumptions!$D$10),((TREND($V$12:$V$13,$U$12:$U$13,$U108)/$V$12)/5)*X$7*$AB108,0)</f>
        <v>0</v>
      </c>
      <c r="Y108" s="147" cm="1">
        <f t="array" ref="Y108">IF(AND(U108&gt;=$S$119,'Safety Improvements'!U108&lt;=Assumptions!$D$10),((TREND($V$12:$V$13,$U$12:$U$13,$U108)/$V$12)/5)*Y$7*$AB108,0)</f>
        <v>0</v>
      </c>
      <c r="Z108" s="147" cm="1">
        <f t="array" ref="Z108">IF(AND(U108&gt;=$S$119,'Safety Improvements'!U108&lt;=Assumptions!$D$10),((TREND($V$12:$V$13,$U$12:$U$13,$U108)/$V$12)/5)*Z$7*$AB108,0)</f>
        <v>0</v>
      </c>
      <c r="AA108" s="149">
        <f t="shared" si="15"/>
        <v>1</v>
      </c>
      <c r="AD108" s="548"/>
      <c r="AE108" s="27">
        <v>2056</v>
      </c>
      <c r="AF108" s="147">
        <f t="shared" si="18"/>
        <v>0</v>
      </c>
      <c r="AG108" s="147">
        <f t="shared" si="19"/>
        <v>0</v>
      </c>
      <c r="AH108" s="147">
        <f t="shared" si="20"/>
        <v>0</v>
      </c>
      <c r="AI108" s="147">
        <f t="shared" si="21"/>
        <v>0</v>
      </c>
      <c r="AJ108" s="147">
        <f t="shared" si="22"/>
        <v>0</v>
      </c>
      <c r="AK108" s="148">
        <f t="shared" si="16"/>
        <v>0</v>
      </c>
      <c r="AL108" s="209"/>
    </row>
    <row r="109" spans="2:38" x14ac:dyDescent="0.25">
      <c r="C109" s="491"/>
      <c r="D109" s="491"/>
      <c r="E109" s="491"/>
      <c r="F109" s="491"/>
      <c r="G109" s="491"/>
      <c r="I109" s="547"/>
      <c r="J109" s="27">
        <v>2057</v>
      </c>
      <c r="K109" s="147" cm="1">
        <f t="array" ref="K109">IF(AND(J109&gt;=$T$128,'Safety Improvements'!J109&lt;=Assumptions!$D$10),((TREND($K$12:$K$13,$J$12:$J$13,$J109)/$K$12)/5)*K$7*$P109,0)</f>
        <v>0</v>
      </c>
      <c r="L109" s="147" cm="1">
        <f t="array" ref="L109">IF(AND(J109&gt;=$T$128,'Safety Improvements'!J109&lt;=Assumptions!$D$10),((TREND($K$12:$K$13,$J$12:$J$13,$J109)/$K$12)/5)*L$7*$P109,0)</f>
        <v>0</v>
      </c>
      <c r="M109" s="147" cm="1">
        <f t="array" ref="M109">IF(AND(J109&gt;=$T$128,'Safety Improvements'!J109&lt;=Assumptions!$D$10),((TREND($K$12:$K$13,$J$12:$J$13,$J109)/$K$12)/5)*M$7*$P109,0)</f>
        <v>0</v>
      </c>
      <c r="N109" s="147" cm="1">
        <f t="array" ref="N109">IF(AND(J109&gt;=$T$128,'Safety Improvements'!J109&lt;=Assumptions!$D$10),((TREND($K$12:$K$13,$J$12:$J$13,$J109)/$K$12)/5)*N$7*$P109,0)</f>
        <v>0</v>
      </c>
      <c r="O109" s="147" cm="1">
        <f t="array" ref="O109">IF(AND(J109&gt;=$T$128,'Safety Improvements'!J109&lt;=Assumptions!$D$10),((TREND($K$12:$K$13,$J$12:$J$13,$J109)/$K$12)/5)*O$7*$P109,0)</f>
        <v>0</v>
      </c>
      <c r="P109" s="86">
        <f t="shared" si="17"/>
        <v>1</v>
      </c>
      <c r="Q109" s="86">
        <f t="shared" si="13"/>
        <v>1</v>
      </c>
      <c r="R109" s="86">
        <f t="shared" si="14"/>
        <v>1</v>
      </c>
      <c r="T109" s="547"/>
      <c r="U109" s="27">
        <v>2057</v>
      </c>
      <c r="V109" s="147" cm="1">
        <f t="array" ref="V109">IF(AND(U109&gt;=$S$119,'Safety Improvements'!U109&lt;=Assumptions!$D$10),((TREND($V$12:$V$13,$U$12:$U$13,$U109)/$V$12)/5)*V$7*$AA109,0)</f>
        <v>0</v>
      </c>
      <c r="W109" s="147" cm="1">
        <f t="array" ref="W109">IF(AND(U109&gt;=$S$119,'Safety Improvements'!U109&lt;=Assumptions!$D$10),((TREND($V$12:$V$13,$U$12:$U$13,$U109)/$V$12)/5)*W$7*$AB109,0)</f>
        <v>0</v>
      </c>
      <c r="X109" s="147" cm="1">
        <f t="array" ref="X109">IF(AND(U109&gt;=$S$119,'Safety Improvements'!U109&lt;=Assumptions!$D$10),((TREND($V$12:$V$13,$U$12:$U$13,$U109)/$V$12)/5)*X$7*$AB109,0)</f>
        <v>0</v>
      </c>
      <c r="Y109" s="147" cm="1">
        <f t="array" ref="Y109">IF(AND(U109&gt;=$S$119,'Safety Improvements'!U109&lt;=Assumptions!$D$10),((TREND($V$12:$V$13,$U$12:$U$13,$U109)/$V$12)/5)*Y$7*$AB109,0)</f>
        <v>0</v>
      </c>
      <c r="Z109" s="147" cm="1">
        <f t="array" ref="Z109">IF(AND(U109&gt;=$S$119,'Safety Improvements'!U109&lt;=Assumptions!$D$10),((TREND($V$12:$V$13,$U$12:$U$13,$U109)/$V$12)/5)*Z$7*$AB109,0)</f>
        <v>0</v>
      </c>
      <c r="AA109" s="149">
        <f t="shared" si="15"/>
        <v>1</v>
      </c>
      <c r="AD109" s="548"/>
      <c r="AE109" s="27">
        <v>2057</v>
      </c>
      <c r="AF109" s="147">
        <f t="shared" si="18"/>
        <v>0</v>
      </c>
      <c r="AG109" s="147">
        <f t="shared" si="19"/>
        <v>0</v>
      </c>
      <c r="AH109" s="147">
        <f t="shared" si="20"/>
        <v>0</v>
      </c>
      <c r="AI109" s="147">
        <f t="shared" si="21"/>
        <v>0</v>
      </c>
      <c r="AJ109" s="147">
        <f t="shared" si="22"/>
        <v>0</v>
      </c>
      <c r="AK109" s="148">
        <f t="shared" si="16"/>
        <v>0</v>
      </c>
      <c r="AL109" s="209"/>
    </row>
    <row r="110" spans="2:38" x14ac:dyDescent="0.25">
      <c r="C110" s="491"/>
      <c r="D110" s="491"/>
      <c r="E110" s="491"/>
      <c r="F110" s="491"/>
      <c r="G110" s="491"/>
      <c r="I110" s="547"/>
      <c r="J110" s="27">
        <v>2058</v>
      </c>
      <c r="K110" s="147" cm="1">
        <f t="array" ref="K110">IF(AND(J110&gt;=$T$128,'Safety Improvements'!J110&lt;=Assumptions!$D$10),((TREND($K$12:$K$13,$J$12:$J$13,$J110)/$K$12)/5)*K$7*$P110,0)</f>
        <v>0</v>
      </c>
      <c r="L110" s="147" cm="1">
        <f t="array" ref="L110">IF(AND(J110&gt;=$T$128,'Safety Improvements'!J110&lt;=Assumptions!$D$10),((TREND($K$12:$K$13,$J$12:$J$13,$J110)/$K$12)/5)*L$7*$P110,0)</f>
        <v>0</v>
      </c>
      <c r="M110" s="147" cm="1">
        <f t="array" ref="M110">IF(AND(J110&gt;=$T$128,'Safety Improvements'!J110&lt;=Assumptions!$D$10),((TREND($K$12:$K$13,$J$12:$J$13,$J110)/$K$12)/5)*M$7*$P110,0)</f>
        <v>0</v>
      </c>
      <c r="N110" s="147" cm="1">
        <f t="array" ref="N110">IF(AND(J110&gt;=$T$128,'Safety Improvements'!J110&lt;=Assumptions!$D$10),((TREND($K$12:$K$13,$J$12:$J$13,$J110)/$K$12)/5)*N$7*$P110,0)</f>
        <v>0</v>
      </c>
      <c r="O110" s="147" cm="1">
        <f t="array" ref="O110">IF(AND(J110&gt;=$T$128,'Safety Improvements'!J110&lt;=Assumptions!$D$10),((TREND($K$12:$K$13,$J$12:$J$13,$J110)/$K$12)/5)*O$7*$P110,0)</f>
        <v>0</v>
      </c>
      <c r="P110" s="86">
        <f t="shared" si="17"/>
        <v>1</v>
      </c>
      <c r="Q110" s="86">
        <f t="shared" si="13"/>
        <v>1</v>
      </c>
      <c r="R110" s="86">
        <f t="shared" si="14"/>
        <v>1</v>
      </c>
      <c r="T110" s="547"/>
      <c r="U110" s="27">
        <v>2058</v>
      </c>
      <c r="V110" s="147" cm="1">
        <f t="array" ref="V110">IF(AND(U110&gt;=$S$119,'Safety Improvements'!U110&lt;=Assumptions!$D$10),((TREND($V$12:$V$13,$U$12:$U$13,$U110)/$V$12)/5)*V$7*$AA110,0)</f>
        <v>0</v>
      </c>
      <c r="W110" s="147" cm="1">
        <f t="array" ref="W110">IF(AND(U110&gt;=$S$119,'Safety Improvements'!U110&lt;=Assumptions!$D$10),((TREND($V$12:$V$13,$U$12:$U$13,$U110)/$V$12)/5)*W$7*$AB110,0)</f>
        <v>0</v>
      </c>
      <c r="X110" s="147" cm="1">
        <f t="array" ref="X110">IF(AND(U110&gt;=$S$119,'Safety Improvements'!U110&lt;=Assumptions!$D$10),((TREND($V$12:$V$13,$U$12:$U$13,$U110)/$V$12)/5)*X$7*$AB110,0)</f>
        <v>0</v>
      </c>
      <c r="Y110" s="147" cm="1">
        <f t="array" ref="Y110">IF(AND(U110&gt;=$S$119,'Safety Improvements'!U110&lt;=Assumptions!$D$10),((TREND($V$12:$V$13,$U$12:$U$13,$U110)/$V$12)/5)*Y$7*$AB110,0)</f>
        <v>0</v>
      </c>
      <c r="Z110" s="147" cm="1">
        <f t="array" ref="Z110">IF(AND(U110&gt;=$S$119,'Safety Improvements'!U110&lt;=Assumptions!$D$10),((TREND($V$12:$V$13,$U$12:$U$13,$U110)/$V$12)/5)*Z$7*$AB110,0)</f>
        <v>0</v>
      </c>
      <c r="AA110" s="149">
        <f t="shared" si="15"/>
        <v>1</v>
      </c>
      <c r="AD110" s="548"/>
      <c r="AE110" s="27">
        <v>2058</v>
      </c>
      <c r="AF110" s="147">
        <f t="shared" si="18"/>
        <v>0</v>
      </c>
      <c r="AG110" s="147">
        <f t="shared" si="19"/>
        <v>0</v>
      </c>
      <c r="AH110" s="147">
        <f t="shared" si="20"/>
        <v>0</v>
      </c>
      <c r="AI110" s="147">
        <f t="shared" si="21"/>
        <v>0</v>
      </c>
      <c r="AJ110" s="147">
        <f t="shared" si="22"/>
        <v>0</v>
      </c>
      <c r="AK110" s="148">
        <f t="shared" si="16"/>
        <v>0</v>
      </c>
      <c r="AL110" s="209"/>
    </row>
    <row r="111" spans="2:38" x14ac:dyDescent="0.25">
      <c r="C111" s="491"/>
      <c r="D111" s="491"/>
      <c r="E111" s="491"/>
      <c r="F111" s="491"/>
      <c r="G111" s="491"/>
      <c r="I111" s="547"/>
      <c r="J111" s="27">
        <v>2059</v>
      </c>
      <c r="K111" s="147" cm="1">
        <f t="array" ref="K111">IF(AND(J111&gt;=$T$128,'Safety Improvements'!J111&lt;=Assumptions!$D$10),((TREND($K$12:$K$13,$J$12:$J$13,$J111)/$K$12)/5)*K$7*$P111,0)</f>
        <v>0</v>
      </c>
      <c r="L111" s="147" cm="1">
        <f t="array" ref="L111">IF(AND(J111&gt;=$T$128,'Safety Improvements'!J111&lt;=Assumptions!$D$10),((TREND($K$12:$K$13,$J$12:$J$13,$J111)/$K$12)/5)*L$7*$P111,0)</f>
        <v>0</v>
      </c>
      <c r="M111" s="147" cm="1">
        <f t="array" ref="M111">IF(AND(J111&gt;=$T$128,'Safety Improvements'!J111&lt;=Assumptions!$D$10),((TREND($K$12:$K$13,$J$12:$J$13,$J111)/$K$12)/5)*M$7*$P111,0)</f>
        <v>0</v>
      </c>
      <c r="N111" s="147" cm="1">
        <f t="array" ref="N111">IF(AND(J111&gt;=$T$128,'Safety Improvements'!J111&lt;=Assumptions!$D$10),((TREND($K$12:$K$13,$J$12:$J$13,$J111)/$K$12)/5)*N$7*$P111,0)</f>
        <v>0</v>
      </c>
      <c r="O111" s="147" cm="1">
        <f t="array" ref="O111">IF(AND(J111&gt;=$T$128,'Safety Improvements'!J111&lt;=Assumptions!$D$10),((TREND($K$12:$K$13,$J$12:$J$13,$J111)/$K$12)/5)*O$7*$P111,0)</f>
        <v>0</v>
      </c>
      <c r="P111" s="86">
        <f t="shared" si="17"/>
        <v>1</v>
      </c>
      <c r="Q111" s="86">
        <f t="shared" si="13"/>
        <v>1</v>
      </c>
      <c r="R111" s="86">
        <f t="shared" si="14"/>
        <v>1</v>
      </c>
      <c r="T111" s="547"/>
      <c r="U111" s="27">
        <v>2059</v>
      </c>
      <c r="V111" s="147" cm="1">
        <f t="array" ref="V111">IF(AND(U111&gt;=$S$119,'Safety Improvements'!U111&lt;=Assumptions!$D$10),((TREND($V$12:$V$13,$U$12:$U$13,$U111)/$V$12)/5)*V$7*$AA111,0)</f>
        <v>0</v>
      </c>
      <c r="W111" s="147" cm="1">
        <f t="array" ref="W111">IF(AND(U111&gt;=$S$119,'Safety Improvements'!U111&lt;=Assumptions!$D$10),((TREND($V$12:$V$13,$U$12:$U$13,$U111)/$V$12)/5)*W$7*$AB111,0)</f>
        <v>0</v>
      </c>
      <c r="X111" s="147" cm="1">
        <f t="array" ref="X111">IF(AND(U111&gt;=$S$119,'Safety Improvements'!U111&lt;=Assumptions!$D$10),((TREND($V$12:$V$13,$U$12:$U$13,$U111)/$V$12)/5)*X$7*$AB111,0)</f>
        <v>0</v>
      </c>
      <c r="Y111" s="147" cm="1">
        <f t="array" ref="Y111">IF(AND(U111&gt;=$S$119,'Safety Improvements'!U111&lt;=Assumptions!$D$10),((TREND($V$12:$V$13,$U$12:$U$13,$U111)/$V$12)/5)*Y$7*$AB111,0)</f>
        <v>0</v>
      </c>
      <c r="Z111" s="147" cm="1">
        <f t="array" ref="Z111">IF(AND(U111&gt;=$S$119,'Safety Improvements'!U111&lt;=Assumptions!$D$10),((TREND($V$12:$V$13,$U$12:$U$13,$U111)/$V$12)/5)*Z$7*$AB111,0)</f>
        <v>0</v>
      </c>
      <c r="AA111" s="149">
        <f t="shared" si="15"/>
        <v>1</v>
      </c>
      <c r="AD111" s="548"/>
      <c r="AE111" s="27">
        <v>2059</v>
      </c>
      <c r="AF111" s="147">
        <f t="shared" si="18"/>
        <v>0</v>
      </c>
      <c r="AG111" s="147">
        <f t="shared" si="19"/>
        <v>0</v>
      </c>
      <c r="AH111" s="147">
        <f t="shared" si="20"/>
        <v>0</v>
      </c>
      <c r="AI111" s="147">
        <f t="shared" si="21"/>
        <v>0</v>
      </c>
      <c r="AJ111" s="147">
        <f t="shared" si="22"/>
        <v>0</v>
      </c>
      <c r="AK111" s="148">
        <f t="shared" si="16"/>
        <v>0</v>
      </c>
      <c r="AL111" s="209"/>
    </row>
    <row r="112" spans="2:38" x14ac:dyDescent="0.25">
      <c r="C112" s="491"/>
      <c r="D112" s="491"/>
      <c r="E112" s="491"/>
      <c r="F112" s="491"/>
      <c r="G112" s="491"/>
      <c r="I112" s="547"/>
      <c r="J112" s="27">
        <v>2060</v>
      </c>
      <c r="K112" s="147" cm="1">
        <f t="array" ref="K112">IF(AND(J112&gt;=$T$128,'Safety Improvements'!J112&lt;=Assumptions!$D$10),((TREND($K$12:$K$13,$J$12:$J$13,$J112)/$K$12)/5)*K$7*$P112,0)</f>
        <v>0</v>
      </c>
      <c r="L112" s="147" cm="1">
        <f t="array" ref="L112">IF(AND(J112&gt;=$T$128,'Safety Improvements'!J112&lt;=Assumptions!$D$10),((TREND($K$12:$K$13,$J$12:$J$13,$J112)/$K$12)/5)*L$7*$P112,0)</f>
        <v>0</v>
      </c>
      <c r="M112" s="147" cm="1">
        <f t="array" ref="M112">IF(AND(J112&gt;=$T$128,'Safety Improvements'!J112&lt;=Assumptions!$D$10),((TREND($K$12:$K$13,$J$12:$J$13,$J112)/$K$12)/5)*M$7*$P112,0)</f>
        <v>0</v>
      </c>
      <c r="N112" s="147" cm="1">
        <f t="array" ref="N112">IF(AND(J112&gt;=$T$128,'Safety Improvements'!J112&lt;=Assumptions!$D$10),((TREND($K$12:$K$13,$J$12:$J$13,$J112)/$K$12)/5)*N$7*$P112,0)</f>
        <v>0</v>
      </c>
      <c r="O112" s="147" cm="1">
        <f t="array" ref="O112">IF(AND(J112&gt;=$T$128,'Safety Improvements'!J112&lt;=Assumptions!$D$10),((TREND($K$12:$K$13,$J$12:$J$13,$J112)/$K$12)/5)*O$7*$P112,0)</f>
        <v>0</v>
      </c>
      <c r="P112" s="86">
        <f t="shared" si="17"/>
        <v>1</v>
      </c>
      <c r="Q112" s="86">
        <f t="shared" si="13"/>
        <v>1</v>
      </c>
      <c r="R112" s="86">
        <f t="shared" si="14"/>
        <v>1</v>
      </c>
      <c r="T112" s="547"/>
      <c r="U112" s="27">
        <v>2060</v>
      </c>
      <c r="V112" s="147" cm="1">
        <f t="array" ref="V112">IF(AND(U112&gt;=$S$119,'Safety Improvements'!U112&lt;=Assumptions!$D$10),((TREND($V$12:$V$13,$U$12:$U$13,$U112)/$V$12)/5)*V$7*$AA112,0)</f>
        <v>0</v>
      </c>
      <c r="W112" s="147" cm="1">
        <f t="array" ref="W112">IF(AND(U112&gt;=$S$119,'Safety Improvements'!U112&lt;=Assumptions!$D$10),((TREND($V$12:$V$13,$U$12:$U$13,$U112)/$V$12)/5)*W$7*$AB112,0)</f>
        <v>0</v>
      </c>
      <c r="X112" s="147" cm="1">
        <f t="array" ref="X112">IF(AND(U112&gt;=$S$119,'Safety Improvements'!U112&lt;=Assumptions!$D$10),((TREND($V$12:$V$13,$U$12:$U$13,$U112)/$V$12)/5)*X$7*$AB112,0)</f>
        <v>0</v>
      </c>
      <c r="Y112" s="147" cm="1">
        <f t="array" ref="Y112">IF(AND(U112&gt;=$S$119,'Safety Improvements'!U112&lt;=Assumptions!$D$10),((TREND($V$12:$V$13,$U$12:$U$13,$U112)/$V$12)/5)*Y$7*$AB112,0)</f>
        <v>0</v>
      </c>
      <c r="Z112" s="147" cm="1">
        <f t="array" ref="Z112">IF(AND(U112&gt;=$S$119,'Safety Improvements'!U112&lt;=Assumptions!$D$10),((TREND($V$12:$V$13,$U$12:$U$13,$U112)/$V$12)/5)*Z$7*$AB112,0)</f>
        <v>0</v>
      </c>
      <c r="AA112" s="149">
        <f t="shared" si="15"/>
        <v>1</v>
      </c>
      <c r="AD112" s="548"/>
      <c r="AE112" s="27">
        <v>2060</v>
      </c>
      <c r="AF112" s="147">
        <f t="shared" si="18"/>
        <v>0</v>
      </c>
      <c r="AG112" s="147">
        <f t="shared" si="19"/>
        <v>0</v>
      </c>
      <c r="AH112" s="147">
        <f t="shared" si="20"/>
        <v>0</v>
      </c>
      <c r="AI112" s="147">
        <f t="shared" si="21"/>
        <v>0</v>
      </c>
      <c r="AJ112" s="147">
        <f t="shared" si="22"/>
        <v>0</v>
      </c>
      <c r="AK112" s="148">
        <f t="shared" si="16"/>
        <v>0</v>
      </c>
    </row>
    <row r="113" spans="2:30" x14ac:dyDescent="0.25">
      <c r="C113" s="491"/>
      <c r="D113" s="491"/>
      <c r="E113" s="491"/>
      <c r="F113" s="491"/>
      <c r="G113" s="491"/>
      <c r="J113" t="s">
        <v>1859</v>
      </c>
      <c r="U113" t="s">
        <v>1858</v>
      </c>
    </row>
    <row r="114" spans="2:30" x14ac:dyDescent="0.25">
      <c r="U114" t="s">
        <v>1808</v>
      </c>
      <c r="AD114" s="150"/>
    </row>
    <row r="115" spans="2:30" ht="15" customHeight="1" x14ac:dyDescent="0.25">
      <c r="B115" s="2" t="s">
        <v>1874</v>
      </c>
      <c r="C115" s="471" t="s">
        <v>351</v>
      </c>
      <c r="D115" s="471"/>
      <c r="E115" s="471"/>
      <c r="F115" s="471"/>
      <c r="G115" s="471"/>
    </row>
    <row r="116" spans="2:30" ht="15" customHeight="1" x14ac:dyDescent="0.25">
      <c r="C116" s="471"/>
      <c r="D116" s="471"/>
      <c r="E116" s="471"/>
      <c r="F116" s="471"/>
      <c r="G116" s="471"/>
      <c r="U116" s="1" t="s">
        <v>1861</v>
      </c>
    </row>
    <row r="117" spans="2:30" x14ac:dyDescent="0.25">
      <c r="C117" s="471"/>
      <c r="D117" s="471"/>
      <c r="E117" s="471"/>
      <c r="F117" s="471"/>
      <c r="G117" s="471"/>
      <c r="J117" s="1" t="s">
        <v>1860</v>
      </c>
      <c r="U117" s="26" t="s">
        <v>1862</v>
      </c>
      <c r="V117" s="27" t="s">
        <v>85</v>
      </c>
    </row>
    <row r="118" spans="2:30" x14ac:dyDescent="0.25">
      <c r="C118" s="471"/>
      <c r="D118" s="471"/>
      <c r="E118" s="471"/>
      <c r="F118" s="471"/>
      <c r="G118" s="471"/>
      <c r="J118" s="26" t="s">
        <v>432</v>
      </c>
      <c r="K118" s="27" t="s">
        <v>467</v>
      </c>
      <c r="L118" s="27" t="s">
        <v>468</v>
      </c>
      <c r="U118" s="26" t="s">
        <v>1863</v>
      </c>
      <c r="V118" s="27">
        <v>440</v>
      </c>
    </row>
    <row r="119" spans="2:30" x14ac:dyDescent="0.25">
      <c r="C119" s="471"/>
      <c r="D119" s="471"/>
      <c r="E119" s="471"/>
      <c r="F119" s="471"/>
      <c r="G119" s="471"/>
      <c r="J119" s="26" t="s">
        <v>434</v>
      </c>
      <c r="K119" s="27">
        <v>6942</v>
      </c>
      <c r="L119" s="27" t="s">
        <v>458</v>
      </c>
      <c r="R119" s="2"/>
      <c r="S119" s="3"/>
      <c r="U119" s="26" t="s">
        <v>435</v>
      </c>
      <c r="V119" s="147">
        <v>0.19</v>
      </c>
    </row>
    <row r="120" spans="2:30" x14ac:dyDescent="0.25">
      <c r="C120" s="471"/>
      <c r="D120" s="471"/>
      <c r="E120" s="471"/>
      <c r="F120" s="471"/>
      <c r="G120" s="471"/>
      <c r="J120" s="26" t="s">
        <v>435</v>
      </c>
      <c r="K120" s="147">
        <v>0.65300000000000002</v>
      </c>
      <c r="L120" s="258">
        <v>0.88400000000000001</v>
      </c>
      <c r="R120" s="2"/>
      <c r="S120" s="3"/>
      <c r="U120" s="26" t="s">
        <v>436</v>
      </c>
      <c r="V120" s="27" t="s">
        <v>18</v>
      </c>
    </row>
    <row r="121" spans="2:30" x14ac:dyDescent="0.25">
      <c r="C121" s="8"/>
      <c r="D121" s="8"/>
      <c r="E121" s="8"/>
      <c r="F121" s="8"/>
      <c r="G121" s="8"/>
      <c r="J121" s="26" t="s">
        <v>436</v>
      </c>
      <c r="K121" s="27" t="s">
        <v>437</v>
      </c>
      <c r="L121" s="27" t="s">
        <v>437</v>
      </c>
      <c r="U121" s="26" t="s">
        <v>464</v>
      </c>
      <c r="V121" s="27" t="s">
        <v>461</v>
      </c>
    </row>
    <row r="122" spans="2:30" x14ac:dyDescent="0.25">
      <c r="B122" s="2" t="s">
        <v>25</v>
      </c>
      <c r="C122" s="491" t="s">
        <v>1875</v>
      </c>
      <c r="D122" s="491"/>
      <c r="E122" s="491"/>
      <c r="F122" s="491"/>
      <c r="G122" s="491"/>
      <c r="J122" s="26" t="s">
        <v>464</v>
      </c>
      <c r="K122" s="27" t="s">
        <v>437</v>
      </c>
      <c r="L122" s="27" t="s">
        <v>437</v>
      </c>
      <c r="U122" s="26" t="s">
        <v>1864</v>
      </c>
      <c r="V122" s="27" t="s">
        <v>1865</v>
      </c>
    </row>
    <row r="123" spans="2:30" x14ac:dyDescent="0.25">
      <c r="B123" s="2"/>
      <c r="C123" s="491"/>
      <c r="D123" s="491"/>
      <c r="E123" s="491"/>
      <c r="F123" s="491"/>
      <c r="G123" s="491"/>
      <c r="J123" s="26" t="s">
        <v>459</v>
      </c>
      <c r="K123" s="27">
        <v>2026</v>
      </c>
      <c r="L123" s="27">
        <v>2025</v>
      </c>
      <c r="U123" s="26" t="s">
        <v>459</v>
      </c>
      <c r="V123" s="27">
        <v>2025</v>
      </c>
    </row>
    <row r="124" spans="2:30" x14ac:dyDescent="0.25">
      <c r="C124" s="491"/>
      <c r="D124" s="491"/>
      <c r="E124" s="491"/>
      <c r="F124" s="491"/>
      <c r="G124" s="491"/>
      <c r="J124" s="26" t="s">
        <v>460</v>
      </c>
      <c r="K124" s="27">
        <v>2045</v>
      </c>
      <c r="L124" s="27">
        <v>2045</v>
      </c>
      <c r="U124" s="26" t="s">
        <v>460</v>
      </c>
      <c r="V124" s="27">
        <v>2044</v>
      </c>
    </row>
    <row r="125" spans="2:30" x14ac:dyDescent="0.25">
      <c r="C125" s="491"/>
      <c r="D125" s="491"/>
      <c r="E125" s="491"/>
      <c r="F125" s="491"/>
      <c r="G125" s="491"/>
    </row>
    <row r="126" spans="2:30" x14ac:dyDescent="0.25">
      <c r="C126" s="491"/>
      <c r="D126" s="491"/>
      <c r="E126" s="491"/>
      <c r="F126" s="491"/>
      <c r="G126" s="491"/>
      <c r="J126" t="s">
        <v>386</v>
      </c>
      <c r="U126" t="s">
        <v>466</v>
      </c>
    </row>
    <row r="127" spans="2:30" x14ac:dyDescent="0.25">
      <c r="C127" s="491"/>
      <c r="D127" s="491"/>
      <c r="E127" s="491"/>
      <c r="F127" s="491"/>
      <c r="G127" s="491"/>
      <c r="J127" s="95" t="s">
        <v>387</v>
      </c>
      <c r="S127" s="2"/>
      <c r="U127" s="95" t="s">
        <v>462</v>
      </c>
    </row>
    <row r="128" spans="2:30" x14ac:dyDescent="0.25">
      <c r="C128" s="491"/>
      <c r="D128" s="491"/>
      <c r="E128" s="491"/>
      <c r="F128" s="491"/>
      <c r="G128" s="491"/>
      <c r="S128" s="2"/>
      <c r="T128" s="3"/>
    </row>
    <row r="129" spans="2:10" x14ac:dyDescent="0.25">
      <c r="C129" s="491"/>
      <c r="D129" s="491"/>
      <c r="E129" s="491"/>
      <c r="F129" s="491"/>
      <c r="G129" s="491"/>
      <c r="J129" t="s">
        <v>308</v>
      </c>
    </row>
    <row r="130" spans="2:10" x14ac:dyDescent="0.25">
      <c r="C130" s="491"/>
      <c r="D130" s="491"/>
      <c r="E130" s="491"/>
      <c r="F130" s="491"/>
      <c r="G130" s="491"/>
      <c r="J130" s="95" t="s">
        <v>1866</v>
      </c>
    </row>
    <row r="131" spans="2:10" x14ac:dyDescent="0.25">
      <c r="C131" s="8"/>
      <c r="D131" s="8"/>
      <c r="E131" s="8"/>
      <c r="F131" s="8"/>
      <c r="G131" s="8"/>
    </row>
    <row r="132" spans="2:10" x14ac:dyDescent="0.25">
      <c r="B132" s="2" t="s">
        <v>1877</v>
      </c>
      <c r="C132" s="471" t="s">
        <v>1930</v>
      </c>
      <c r="D132" s="471"/>
      <c r="E132" s="471"/>
      <c r="F132" s="471"/>
      <c r="G132" s="471"/>
    </row>
    <row r="133" spans="2:10" x14ac:dyDescent="0.25">
      <c r="C133" s="471"/>
      <c r="D133" s="471"/>
      <c r="E133" s="471"/>
      <c r="F133" s="471"/>
      <c r="G133" s="471"/>
    </row>
    <row r="134" spans="2:10" x14ac:dyDescent="0.25">
      <c r="B134" s="2"/>
      <c r="C134" s="471"/>
      <c r="D134" s="471"/>
      <c r="E134" s="471"/>
      <c r="F134" s="471"/>
      <c r="G134" s="471"/>
    </row>
    <row r="135" spans="2:10" x14ac:dyDescent="0.25">
      <c r="C135" s="471"/>
      <c r="D135" s="471"/>
      <c r="E135" s="471"/>
      <c r="F135" s="471"/>
      <c r="G135" s="471"/>
    </row>
    <row r="136" spans="2:10" x14ac:dyDescent="0.25">
      <c r="C136" s="471"/>
      <c r="D136" s="471"/>
      <c r="E136" s="471"/>
      <c r="F136" s="471"/>
      <c r="G136" s="471"/>
    </row>
    <row r="137" spans="2:10" x14ac:dyDescent="0.25">
      <c r="C137" s="471"/>
      <c r="D137" s="471"/>
      <c r="E137" s="471"/>
      <c r="F137" s="471"/>
      <c r="G137" s="471"/>
    </row>
    <row r="138" spans="2:10" x14ac:dyDescent="0.25">
      <c r="C138" s="8"/>
      <c r="D138" s="8"/>
      <c r="E138" s="8"/>
      <c r="F138" s="8"/>
      <c r="G138" s="8"/>
    </row>
    <row r="139" spans="2:10" x14ac:dyDescent="0.25">
      <c r="B139" s="2" t="s">
        <v>26</v>
      </c>
      <c r="C139" s="491" t="s">
        <v>1878</v>
      </c>
      <c r="D139" s="491"/>
      <c r="E139" s="491"/>
      <c r="F139" s="491"/>
      <c r="G139" s="491"/>
    </row>
    <row r="140" spans="2:10" x14ac:dyDescent="0.25">
      <c r="C140" s="491"/>
      <c r="D140" s="491"/>
      <c r="E140" s="491"/>
      <c r="F140" s="491"/>
      <c r="G140" s="491"/>
    </row>
    <row r="141" spans="2:10" x14ac:dyDescent="0.25">
      <c r="C141" s="491"/>
      <c r="D141" s="491"/>
      <c r="E141" s="491"/>
      <c r="F141" s="491"/>
      <c r="G141" s="491"/>
    </row>
    <row r="160" spans="2:7" x14ac:dyDescent="0.25">
      <c r="B160" s="2"/>
      <c r="C160" s="491"/>
      <c r="D160" s="491"/>
      <c r="E160" s="491"/>
      <c r="F160" s="491"/>
      <c r="G160" s="491"/>
    </row>
    <row r="161" spans="3:7" x14ac:dyDescent="0.25">
      <c r="C161" s="491"/>
      <c r="D161" s="491"/>
      <c r="E161" s="491"/>
      <c r="F161" s="491"/>
      <c r="G161" s="491"/>
    </row>
    <row r="162" spans="3:7" x14ac:dyDescent="0.25">
      <c r="C162" s="491"/>
      <c r="D162" s="491"/>
      <c r="E162" s="491"/>
      <c r="F162" s="491"/>
      <c r="G162" s="491"/>
    </row>
    <row r="163" spans="3:7" x14ac:dyDescent="0.25">
      <c r="C163" s="491"/>
      <c r="D163" s="491"/>
      <c r="E163" s="491"/>
      <c r="F163" s="491"/>
      <c r="G163" s="491"/>
    </row>
  </sheetData>
  <mergeCells count="27">
    <mergeCell ref="C41:G42"/>
    <mergeCell ref="I16:I61"/>
    <mergeCell ref="T16:T61"/>
    <mergeCell ref="AD16:AD61"/>
    <mergeCell ref="I67:I112"/>
    <mergeCell ref="T67:T112"/>
    <mergeCell ref="AD67:AD112"/>
    <mergeCell ref="C78:G85"/>
    <mergeCell ref="C68:G76"/>
    <mergeCell ref="C60:G61"/>
    <mergeCell ref="C54:G55"/>
    <mergeCell ref="C46:G47"/>
    <mergeCell ref="C49:G50"/>
    <mergeCell ref="C57:G58"/>
    <mergeCell ref="D4:G4"/>
    <mergeCell ref="F5:F6"/>
    <mergeCell ref="G5:G6"/>
    <mergeCell ref="C5:C6"/>
    <mergeCell ref="D5:D6"/>
    <mergeCell ref="E5:E6"/>
    <mergeCell ref="C115:G120"/>
    <mergeCell ref="C160:G163"/>
    <mergeCell ref="C132:G137"/>
    <mergeCell ref="C108:G113"/>
    <mergeCell ref="C87:G106"/>
    <mergeCell ref="C122:G130"/>
    <mergeCell ref="C139:G141"/>
  </mergeCells>
  <phoneticPr fontId="15" type="noConversion"/>
  <hyperlinks>
    <hyperlink ref="J127" r:id="rId1" xr:uid="{51CEA729-308A-4FF8-8AE5-7B52F018BBAC}"/>
    <hyperlink ref="U127" r:id="rId2" xr:uid="{4BB31040-0DF5-4284-8EDF-4C4BB24F72B6}"/>
    <hyperlink ref="J130" r:id="rId3" xr:uid="{01DC6B5C-D46C-4BAF-8D2A-699543C73638}"/>
  </hyperlinks>
  <pageMargins left="0.25" right="0.25" top="0.75" bottom="0.75" header="0.3" footer="0.3"/>
  <pageSetup paperSize="3" scale="29"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3977-B58E-44C4-B571-2D4E4629EE30}">
  <sheetPr>
    <tabColor rgb="FF00B050"/>
    <pageSetUpPr fitToPage="1"/>
  </sheetPr>
  <dimension ref="B1:CA81"/>
  <sheetViews>
    <sheetView view="pageBreakPreview" zoomScale="55" zoomScaleNormal="40" zoomScaleSheetLayoutView="55" zoomScalePageLayoutView="55" workbookViewId="0">
      <selection activeCell="C56" sqref="C56:G59"/>
    </sheetView>
  </sheetViews>
  <sheetFormatPr defaultRowHeight="15" x14ac:dyDescent="0.25"/>
  <cols>
    <col min="3" max="3" width="25.28515625" customWidth="1"/>
    <col min="4" max="7" width="22.28515625" customWidth="1"/>
    <col min="8" max="8" width="20.140625" customWidth="1"/>
    <col min="9" max="9" width="90.42578125" customWidth="1"/>
    <col min="10" max="10" width="35.140625" customWidth="1"/>
    <col min="11" max="11" width="20.140625" customWidth="1"/>
    <col min="12" max="12" width="35.42578125" bestFit="1" customWidth="1"/>
    <col min="13" max="13" width="20.42578125" bestFit="1" customWidth="1"/>
    <col min="14" max="16" width="20.7109375" bestFit="1" customWidth="1"/>
    <col min="17" max="17" width="22.28515625" bestFit="1" customWidth="1"/>
    <col min="18" max="21" width="4.28515625" bestFit="1" customWidth="1"/>
    <col min="22" max="22" width="5.5703125" bestFit="1" customWidth="1"/>
    <col min="23" max="23" width="9.42578125" customWidth="1"/>
    <col min="24" max="26" width="20.140625" customWidth="1"/>
    <col min="27" max="30" width="6.140625" bestFit="1" customWidth="1"/>
    <col min="31" max="31" width="7.42578125" bestFit="1" customWidth="1"/>
    <col min="32" max="32" width="22.7109375" bestFit="1" customWidth="1"/>
    <col min="33" max="36" width="6.140625" bestFit="1" customWidth="1"/>
    <col min="37" max="37" width="7.140625" bestFit="1" customWidth="1"/>
    <col min="38" max="38" width="22.7109375" bestFit="1" customWidth="1"/>
    <col min="39" max="78" width="20.140625" customWidth="1"/>
    <col min="79" max="79" width="15.85546875" customWidth="1"/>
  </cols>
  <sheetData>
    <row r="1" spans="3:79" ht="15" customHeight="1" x14ac:dyDescent="0.2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3:79" x14ac:dyDescent="0.25">
      <c r="C2" s="554" t="s">
        <v>1938</v>
      </c>
      <c r="D2" s="554"/>
      <c r="E2" s="554"/>
      <c r="F2" s="554"/>
      <c r="G2" s="554"/>
    </row>
    <row r="3" spans="3:79" x14ac:dyDescent="0.25">
      <c r="C3" s="554"/>
      <c r="D3" s="554"/>
      <c r="E3" s="554"/>
      <c r="F3" s="554"/>
      <c r="G3" s="554"/>
    </row>
    <row r="4" spans="3:79" ht="15.75" thickBot="1" x14ac:dyDescent="0.3">
      <c r="C4" s="1"/>
      <c r="D4" s="1"/>
      <c r="E4" s="1"/>
    </row>
    <row r="5" spans="3:79" ht="15.75" thickBot="1" x14ac:dyDescent="0.3">
      <c r="C5" s="1"/>
      <c r="D5" s="536" t="s">
        <v>226</v>
      </c>
      <c r="E5" s="510"/>
      <c r="F5" s="510"/>
      <c r="G5" s="537"/>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row>
    <row r="6" spans="3:79" ht="30" customHeight="1" x14ac:dyDescent="0.25">
      <c r="C6" s="503" t="s">
        <v>0</v>
      </c>
      <c r="D6" s="503" t="s">
        <v>38</v>
      </c>
      <c r="E6" s="503" t="s">
        <v>39</v>
      </c>
      <c r="F6" s="538" t="s">
        <v>36</v>
      </c>
      <c r="G6" s="495" t="s">
        <v>1</v>
      </c>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row>
    <row r="7" spans="3:79" ht="30" customHeight="1" thickBot="1" x14ac:dyDescent="0.3">
      <c r="C7" s="504"/>
      <c r="D7" s="504"/>
      <c r="E7" s="504"/>
      <c r="F7" s="539"/>
      <c r="G7" s="496"/>
      <c r="H7" s="45"/>
      <c r="I7" s="40" t="s">
        <v>1937</v>
      </c>
      <c r="J7" s="54"/>
      <c r="K7" s="54"/>
      <c r="L7" s="54"/>
      <c r="M7" s="54"/>
      <c r="N7" s="54"/>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row>
    <row r="8" spans="3:79" ht="15" customHeight="1" x14ac:dyDescent="0.25">
      <c r="C8" s="169">
        <f>Assumptions!$D$9</f>
        <v>2026</v>
      </c>
      <c r="D8" s="170">
        <f t="shared" ref="D8:D37" si="0">IFERROR(_xlfn.XLOOKUP($C8,$Z$12:$Z$56,$AF$12:$AF$56,0,0,1),0)</f>
        <v>0</v>
      </c>
      <c r="E8" s="170">
        <f t="shared" ref="E8:E37" si="1">IFERROR(_xlfn.XLOOKUP($C8,$Z$12:$Z$56,$AL$12:$AL$56,0,0,1),0)</f>
        <v>0</v>
      </c>
      <c r="F8" s="171">
        <f>D8-E8</f>
        <v>0</v>
      </c>
      <c r="G8" s="172">
        <f>F8*(1+0.07)^-(C8-Assumptions!$D$7)</f>
        <v>0</v>
      </c>
      <c r="H8" s="33"/>
      <c r="I8" s="27" t="s">
        <v>59</v>
      </c>
      <c r="J8" s="27" t="s">
        <v>18</v>
      </c>
      <c r="K8" s="27" t="s">
        <v>19</v>
      </c>
      <c r="L8" s="27" t="s">
        <v>20</v>
      </c>
      <c r="M8" s="27" t="s">
        <v>21</v>
      </c>
      <c r="N8" s="27" t="s">
        <v>22</v>
      </c>
      <c r="Y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row>
    <row r="9" spans="3:79" ht="15.75" thickBot="1" x14ac:dyDescent="0.3">
      <c r="C9" s="132">
        <f>C8+1</f>
        <v>2027</v>
      </c>
      <c r="D9" s="151">
        <f t="shared" si="0"/>
        <v>0</v>
      </c>
      <c r="E9" s="151">
        <f t="shared" si="1"/>
        <v>0</v>
      </c>
      <c r="F9" s="152">
        <f t="shared" ref="F9:F37" si="2">D9-E9</f>
        <v>0</v>
      </c>
      <c r="G9" s="153">
        <f>F9*(1+0.07)^-(C9-Assumptions!$D$7)</f>
        <v>0</v>
      </c>
      <c r="H9" s="33"/>
      <c r="I9" s="27" t="s">
        <v>41</v>
      </c>
      <c r="J9" s="32">
        <v>11800000</v>
      </c>
      <c r="K9" s="32">
        <v>564300</v>
      </c>
      <c r="L9" s="32">
        <v>153700</v>
      </c>
      <c r="M9" s="32">
        <v>78500</v>
      </c>
      <c r="N9" s="32">
        <v>4000</v>
      </c>
      <c r="Y9" s="33"/>
      <c r="Z9" s="1" t="s">
        <v>1894</v>
      </c>
      <c r="AL9" s="17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row>
    <row r="10" spans="3:79" ht="15" customHeight="1" thickBot="1" x14ac:dyDescent="0.3">
      <c r="C10" s="132">
        <f t="shared" ref="C10:C37" si="3">C9+1</f>
        <v>2028</v>
      </c>
      <c r="D10" s="151">
        <f t="shared" si="0"/>
        <v>0</v>
      </c>
      <c r="E10" s="151">
        <f t="shared" si="1"/>
        <v>0</v>
      </c>
      <c r="F10" s="152">
        <f t="shared" si="2"/>
        <v>0</v>
      </c>
      <c r="G10" s="153">
        <f>F10*(1+0.07)^-(C10-Assumptions!$D$7)</f>
        <v>0</v>
      </c>
      <c r="H10" s="33"/>
      <c r="Y10" s="33"/>
      <c r="Z10" s="1"/>
      <c r="AA10" s="555" t="s">
        <v>35</v>
      </c>
      <c r="AB10" s="556"/>
      <c r="AC10" s="556"/>
      <c r="AD10" s="556"/>
      <c r="AE10" s="556"/>
      <c r="AF10" s="557" t="s">
        <v>13</v>
      </c>
      <c r="AG10" s="555" t="s">
        <v>13</v>
      </c>
      <c r="AH10" s="558"/>
      <c r="AI10" s="556"/>
      <c r="AJ10" s="556"/>
      <c r="AK10" s="556"/>
      <c r="AL10" s="557"/>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row>
    <row r="11" spans="3:79" ht="15.75" customHeight="1" thickBot="1" x14ac:dyDescent="0.3">
      <c r="C11" s="132">
        <f t="shared" si="3"/>
        <v>2029</v>
      </c>
      <c r="D11" s="151">
        <f t="shared" si="0"/>
        <v>0</v>
      </c>
      <c r="E11" s="151">
        <f t="shared" si="1"/>
        <v>0</v>
      </c>
      <c r="F11" s="152">
        <f t="shared" si="2"/>
        <v>0</v>
      </c>
      <c r="G11" s="153">
        <f>F11*(1+0.07)^-(C11-Assumptions!$D$7)</f>
        <v>0</v>
      </c>
      <c r="H11" s="33"/>
      <c r="I11" s="1" t="s">
        <v>438</v>
      </c>
      <c r="Y11" s="33"/>
      <c r="Z11" s="91" t="s">
        <v>32</v>
      </c>
      <c r="AA11" s="141" t="s">
        <v>18</v>
      </c>
      <c r="AB11" s="142" t="s">
        <v>19</v>
      </c>
      <c r="AC11" s="142" t="s">
        <v>20</v>
      </c>
      <c r="AD11" s="142" t="s">
        <v>21</v>
      </c>
      <c r="AE11" s="142" t="s">
        <v>217</v>
      </c>
      <c r="AF11" s="143" t="s">
        <v>286</v>
      </c>
      <c r="AG11" s="141" t="s">
        <v>18</v>
      </c>
      <c r="AH11" s="144" t="s">
        <v>19</v>
      </c>
      <c r="AI11" s="142" t="s">
        <v>20</v>
      </c>
      <c r="AJ11" s="142" t="s">
        <v>21</v>
      </c>
      <c r="AK11" s="142" t="s">
        <v>217</v>
      </c>
      <c r="AL11" s="143" t="s">
        <v>286</v>
      </c>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row>
    <row r="12" spans="3:79" ht="15" customHeight="1" x14ac:dyDescent="0.25">
      <c r="C12" s="132">
        <f t="shared" si="3"/>
        <v>2030</v>
      </c>
      <c r="D12" s="151">
        <f t="shared" si="0"/>
        <v>0</v>
      </c>
      <c r="E12" s="151">
        <f t="shared" si="1"/>
        <v>0</v>
      </c>
      <c r="F12" s="152">
        <f t="shared" si="2"/>
        <v>0</v>
      </c>
      <c r="G12" s="153">
        <f>F12*(1+0.07)^-(C12-Assumptions!$D$7)</f>
        <v>0</v>
      </c>
      <c r="H12" s="33"/>
      <c r="I12" s="27" t="s">
        <v>32</v>
      </c>
      <c r="J12" s="27" t="s">
        <v>48</v>
      </c>
      <c r="Y12" s="33"/>
      <c r="Z12" s="132">
        <v>2016</v>
      </c>
      <c r="AA12" s="313">
        <f>IF(Z12&gt;=(Assumptions!$D$34+1),IF(Z12&lt;=Assumptions!$D$10,IF(Z12&gt;=Assumptions!$D$34,TREND(J$69:J$70,$I$69:$I$70,$Z12)),0),0)</f>
        <v>0</v>
      </c>
      <c r="AB12" s="314">
        <f>IF(Z12&gt;=(Assumptions!$D$34+1),IF(Z12&lt;=Assumptions!$D$10,IF(Z12&gt;=Assumptions!$D$34,TREND(K$69:K$70,$I$69:$I$70,$Z12)),0),0)</f>
        <v>0</v>
      </c>
      <c r="AC12" s="314">
        <f>IF(Z12&gt;=(Assumptions!$D$34+1),IF(Z12&lt;=Assumptions!$D$10,IF(Z12&gt;=Assumptions!$D$34,TREND(L$69:L$70,$I$69:$I$70,$Z12)),0),0)</f>
        <v>0</v>
      </c>
      <c r="AD12" s="314">
        <f>IF(Z12&gt;=(Assumptions!$D$34+1),IF(Z12&lt;=Assumptions!$D$10,IF(Z12&gt;=Assumptions!$D$34,TREND(M$69:M$70,$I$69:$I$70,$Z12)),0),0)</f>
        <v>0</v>
      </c>
      <c r="AE12" s="314">
        <f>IF(Z12&gt;=(Assumptions!$D$34+1),IF(Z12&lt;=Assumptions!$D$10,IF(Z12&gt;=Assumptions!$D$34,TREND(N$69:N$70,$I$69:$I$70,$Z12)),0),0)</f>
        <v>0</v>
      </c>
      <c r="AF12" s="315">
        <f>SUMPRODUCT(AA12:AE12,$J$9:$N$9)</f>
        <v>0</v>
      </c>
      <c r="AG12" s="313">
        <f>IF(Z12&gt;=(Assumptions!$D$34+1),IF(Z12&lt;=Assumptions!$D$10,IF(Z12&gt;=Assumptions!$D$34,TREND(J$74:J$75,$I$74:$I$75,$Z12)),0),0)</f>
        <v>0</v>
      </c>
      <c r="AH12" s="314">
        <f>IF(Z12&gt;=(Assumptions!$D$34+1),IF(Z12&lt;=Assumptions!$D$10,IF(Z12&gt;=Assumptions!$D$34,TREND(K$74:K$75,$I$74:$I$75,$Z12)),0),0)</f>
        <v>0</v>
      </c>
      <c r="AI12" s="314">
        <f>IF(Z12&gt;=(Assumptions!$D$34+1),IF(Z12&lt;=Assumptions!$D$10,IF(Z12&gt;=Assumptions!$D$34,TREND(L$74:L$75,$I$74:$I$75,$Z12)),0),0)</f>
        <v>0</v>
      </c>
      <c r="AJ12" s="314">
        <f>IF(Z12&gt;=(Assumptions!$D$34+1),IF(Z12&lt;=Assumptions!$D$10,IF(Z12&gt;=Assumptions!$D$34,TREND(M$74:M$75,$I$74:$I$75,$Z12)),0),0)</f>
        <v>0</v>
      </c>
      <c r="AK12" s="314">
        <f>IF(Z12&gt;=(Assumptions!$D$34+1),IF(Z12&lt;=Assumptions!$D$10,IF(Z12&gt;=Assumptions!$D$34,TREND(N$74:N$75,$I$74:$I$75,$Z12)),0),0)</f>
        <v>0</v>
      </c>
      <c r="AL12" s="315">
        <f>SUMPRODUCT(AG12:AK12,$J$9:$N$9)</f>
        <v>0</v>
      </c>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row>
    <row r="13" spans="3:79" x14ac:dyDescent="0.25">
      <c r="C13" s="132">
        <f t="shared" si="3"/>
        <v>2031</v>
      </c>
      <c r="D13" s="151">
        <f t="shared" si="0"/>
        <v>0</v>
      </c>
      <c r="E13" s="151">
        <f t="shared" si="1"/>
        <v>0</v>
      </c>
      <c r="F13" s="152">
        <f t="shared" si="2"/>
        <v>0</v>
      </c>
      <c r="G13" s="153">
        <f>F13*(1+0.07)^-(C13-Assumptions!$D$7)</f>
        <v>0</v>
      </c>
      <c r="H13" s="33"/>
      <c r="I13" s="27">
        <v>2021</v>
      </c>
      <c r="J13" s="29">
        <f>TREND($J$14:$J$15,$I$14:$I$15)</f>
        <v>1073</v>
      </c>
      <c r="K13" s="8"/>
      <c r="L13" s="8"/>
      <c r="M13" s="8"/>
      <c r="N13" s="8"/>
      <c r="Y13" s="33"/>
      <c r="Z13" s="132">
        <v>2017</v>
      </c>
      <c r="AA13" s="316">
        <f>IF(Z13&gt;=(Assumptions!$D$34+1),IF(Z13&lt;=Assumptions!$D$10,IF(Z13&gt;=Assumptions!$D$34,TREND(J$69:J$70,$I$69:$I$70,$Z13)),0),0)</f>
        <v>0</v>
      </c>
      <c r="AB13" s="86">
        <f>IF(Z13&gt;=(Assumptions!$D$34+1),IF(Z13&lt;=Assumptions!$D$10,IF(Z13&gt;=Assumptions!$D$34,TREND(K$69:K$70,$I$69:$I$70,$Z13)),0),0)</f>
        <v>0</v>
      </c>
      <c r="AC13" s="86">
        <f>IF(Z13&gt;=(Assumptions!$D$34+1),IF(Z13&lt;=Assumptions!$D$10,IF(Z13&gt;=Assumptions!$D$34,TREND(L$69:L$70,$I$69:$I$70,$Z13)),0),0)</f>
        <v>0</v>
      </c>
      <c r="AD13" s="86">
        <f>IF(Z13&gt;=(Assumptions!$D$34+1),IF(Z13&lt;=Assumptions!$D$10,IF(Z13&gt;=Assumptions!$D$34,TREND(M$69:M$70,$I$69:$I$70,$Z13)),0),0)</f>
        <v>0</v>
      </c>
      <c r="AE13" s="86">
        <f>IF(Z13&gt;=(Assumptions!$D$34+1),IF(Z13&lt;=Assumptions!$D$10,IF(Z13&gt;=Assumptions!$D$34,TREND(N$69:N$70,$I$69:$I$70,$Z13)),0),0)</f>
        <v>0</v>
      </c>
      <c r="AF13" s="317">
        <f t="shared" ref="AF13:AF56" si="4">SUMPRODUCT(AA13:AE13,$J$9:$N$9)</f>
        <v>0</v>
      </c>
      <c r="AG13" s="316">
        <f>IF(Z13&gt;=(Assumptions!$D$34+1),IF(Z13&lt;=Assumptions!$D$10,IF(Z13&gt;=Assumptions!$D$34,TREND(J$74:J$75,$I$74:$I$75,$Z13)),0),0)</f>
        <v>0</v>
      </c>
      <c r="AH13" s="318">
        <f>IF(Z13&gt;=(Assumptions!$D$34+1),IF(Z13&lt;=Assumptions!$D$10,IF(Z13&gt;=Assumptions!$D$34,TREND(K$74:K$75,$I$74:$I$75,$Z13)),0),0)</f>
        <v>0</v>
      </c>
      <c r="AI13" s="86">
        <f>IF(Z13&gt;=(Assumptions!$D$34+1),IF(Z13&lt;=Assumptions!$D$10,IF(Z13&gt;=Assumptions!$D$34,TREND(L$74:L$75,$I$74:$I$75,$Z13)),0),0)</f>
        <v>0</v>
      </c>
      <c r="AJ13" s="86">
        <f>IF(Z13&gt;=(Assumptions!$D$34+1),IF(Z13&lt;=Assumptions!$D$10,IF(Z13&gt;=Assumptions!$D$34,TREND(M$74:M$75,$I$74:$I$75,$Z13)),0),0)</f>
        <v>0</v>
      </c>
      <c r="AK13" s="86">
        <f>IF(Z13&gt;=(Assumptions!$D$34+1),IF(Z13&lt;=Assumptions!$D$10,IF(Z13&gt;=Assumptions!$D$34,TREND(N$74:N$75,$I$74:$I$75,$Z13)),0),0)</f>
        <v>0</v>
      </c>
      <c r="AL13" s="317">
        <f t="shared" ref="AL13:AL56" si="5">SUMPRODUCT(AG13:AK13,$J$9:$N$9)</f>
        <v>0</v>
      </c>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row>
    <row r="14" spans="3:79" x14ac:dyDescent="0.25">
      <c r="C14" s="132">
        <f t="shared" si="3"/>
        <v>2032</v>
      </c>
      <c r="D14" s="151">
        <f t="shared" si="0"/>
        <v>0</v>
      </c>
      <c r="E14" s="151">
        <f t="shared" si="1"/>
        <v>0</v>
      </c>
      <c r="F14" s="152">
        <f t="shared" si="2"/>
        <v>0</v>
      </c>
      <c r="G14" s="153">
        <f>F14*(1+0.07)^-(C14-Assumptions!$D$7)</f>
        <v>0</v>
      </c>
      <c r="H14" s="33"/>
      <c r="I14" s="27">
        <f>Assumptions!$C$29</f>
        <v>2022</v>
      </c>
      <c r="J14" s="29">
        <f>Assumptions!$D$29</f>
        <v>1073</v>
      </c>
      <c r="K14" s="8"/>
      <c r="L14" s="8"/>
      <c r="M14" s="8"/>
      <c r="N14" s="8"/>
      <c r="Y14" s="33"/>
      <c r="Z14" s="132">
        <v>2018</v>
      </c>
      <c r="AA14" s="316">
        <f>IF(Z14&gt;=(Assumptions!$D$34+1),IF(Z14&lt;=Assumptions!$D$10,IF(Z14&gt;=Assumptions!$D$34,TREND(J$69:J$70,$I$69:$I$70,$Z14)),0),0)</f>
        <v>0</v>
      </c>
      <c r="AB14" s="86">
        <f>IF(Z14&gt;=(Assumptions!$D$34+1),IF(Z14&lt;=Assumptions!$D$10,IF(Z14&gt;=Assumptions!$D$34,TREND(K$69:K$70,$I$69:$I$70,$Z14)),0),0)</f>
        <v>0</v>
      </c>
      <c r="AC14" s="86">
        <f>IF(Z14&gt;=(Assumptions!$D$34+1),IF(Z14&lt;=Assumptions!$D$10,IF(Z14&gt;=Assumptions!$D$34,TREND(L$69:L$70,$I$69:$I$70,$Z14)),0),0)</f>
        <v>0</v>
      </c>
      <c r="AD14" s="86">
        <f>IF(Z14&gt;=(Assumptions!$D$34+1),IF(Z14&lt;=Assumptions!$D$10,IF(Z14&gt;=Assumptions!$D$34,TREND(M$69:M$70,$I$69:$I$70,$Z14)),0),0)</f>
        <v>0</v>
      </c>
      <c r="AE14" s="86">
        <f>IF(Z14&gt;=(Assumptions!$D$34+1),IF(Z14&lt;=Assumptions!$D$10,IF(Z14&gt;=Assumptions!$D$34,TREND(N$69:N$70,$I$69:$I$70,$Z14)),0),0)</f>
        <v>0</v>
      </c>
      <c r="AF14" s="317">
        <f t="shared" si="4"/>
        <v>0</v>
      </c>
      <c r="AG14" s="316">
        <f>IF(Z14&gt;=(Assumptions!$D$34+1),IF(Z14&lt;=Assumptions!$D$10,IF(Z14&gt;=Assumptions!$D$34,TREND(J$74:J$75,$I$74:$I$75,$Z14)),0),0)</f>
        <v>0</v>
      </c>
      <c r="AH14" s="318">
        <f>IF(Z14&gt;=(Assumptions!$D$34+1),IF(Z14&lt;=Assumptions!$D$10,IF(Z14&gt;=Assumptions!$D$34,TREND(K$74:K$75,$I$74:$I$75,$Z14)),0),0)</f>
        <v>0</v>
      </c>
      <c r="AI14" s="86">
        <f>IF(Z14&gt;=(Assumptions!$D$34+1),IF(Z14&lt;=Assumptions!$D$10,IF(Z14&gt;=Assumptions!$D$34,TREND(L$74:L$75,$I$74:$I$75,$Z14)),0),0)</f>
        <v>0</v>
      </c>
      <c r="AJ14" s="86">
        <f>IF(Z14&gt;=(Assumptions!$D$34+1),IF(Z14&lt;=Assumptions!$D$10,IF(Z14&gt;=Assumptions!$D$34,TREND(M$74:M$75,$I$74:$I$75,$Z14)),0),0)</f>
        <v>0</v>
      </c>
      <c r="AK14" s="86">
        <f>IF(Z14&gt;=(Assumptions!$D$34+1),IF(Z14&lt;=Assumptions!$D$10,IF(Z14&gt;=Assumptions!$D$34,TREND(N$74:N$75,$I$74:$I$75,$Z14)),0),0)</f>
        <v>0</v>
      </c>
      <c r="AL14" s="317">
        <f t="shared" si="5"/>
        <v>0</v>
      </c>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row>
    <row r="15" spans="3:79" x14ac:dyDescent="0.25">
      <c r="C15" s="132">
        <f t="shared" si="3"/>
        <v>2033</v>
      </c>
      <c r="D15" s="151">
        <f t="shared" si="0"/>
        <v>0</v>
      </c>
      <c r="E15" s="151">
        <f t="shared" si="1"/>
        <v>0</v>
      </c>
      <c r="F15" s="152">
        <f t="shared" si="2"/>
        <v>0</v>
      </c>
      <c r="G15" s="153">
        <f>F15*(1+0.07)^-(C15-Assumptions!$D$7)</f>
        <v>0</v>
      </c>
      <c r="H15" s="33"/>
      <c r="I15" s="27">
        <f>Assumptions!$C$30</f>
        <v>2042</v>
      </c>
      <c r="J15" s="29">
        <f>Assumptions!$D$30</f>
        <v>1547</v>
      </c>
      <c r="K15" s="8"/>
      <c r="L15" s="8"/>
      <c r="M15" s="8"/>
      <c r="N15" s="8"/>
      <c r="Y15" s="33"/>
      <c r="Z15" s="132">
        <v>2019</v>
      </c>
      <c r="AA15" s="316">
        <f>IF(Z15&gt;=(Assumptions!$D$34+1),IF(Z15&lt;=Assumptions!$D$10,IF(Z15&gt;=Assumptions!$D$34,TREND(J$69:J$70,$I$69:$I$70,$Z15)),0),0)</f>
        <v>0</v>
      </c>
      <c r="AB15" s="86">
        <f>IF(Z15&gt;=(Assumptions!$D$34+1),IF(Z15&lt;=Assumptions!$D$10,IF(Z15&gt;=Assumptions!$D$34,TREND(K$69:K$70,$I$69:$I$70,$Z15)),0),0)</f>
        <v>0</v>
      </c>
      <c r="AC15" s="86">
        <f>IF(Z15&gt;=(Assumptions!$D$34+1),IF(Z15&lt;=Assumptions!$D$10,IF(Z15&gt;=Assumptions!$D$34,TREND(L$69:L$70,$I$69:$I$70,$Z15)),0),0)</f>
        <v>0</v>
      </c>
      <c r="AD15" s="86">
        <f>IF(Z15&gt;=(Assumptions!$D$34+1),IF(Z15&lt;=Assumptions!$D$10,IF(Z15&gt;=Assumptions!$D$34,TREND(M$69:M$70,$I$69:$I$70,$Z15)),0),0)</f>
        <v>0</v>
      </c>
      <c r="AE15" s="86">
        <f>IF(Z15&gt;=(Assumptions!$D$34+1),IF(Z15&lt;=Assumptions!$D$10,IF(Z15&gt;=Assumptions!$D$34,TREND(N$69:N$70,$I$69:$I$70,$Z15)),0),0)</f>
        <v>0</v>
      </c>
      <c r="AF15" s="317">
        <f t="shared" si="4"/>
        <v>0</v>
      </c>
      <c r="AG15" s="316">
        <f>IF(Z15&gt;=(Assumptions!$D$34+1),IF(Z15&lt;=Assumptions!$D$10,IF(Z15&gt;=Assumptions!$D$34,TREND(J$74:J$75,$I$74:$I$75,$Z15)),0),0)</f>
        <v>0</v>
      </c>
      <c r="AH15" s="318">
        <f>IF(Z15&gt;=(Assumptions!$D$34+1),IF(Z15&lt;=Assumptions!$D$10,IF(Z15&gt;=Assumptions!$D$34,TREND(K$74:K$75,$I$74:$I$75,$Z15)),0),0)</f>
        <v>0</v>
      </c>
      <c r="AI15" s="86">
        <f>IF(Z15&gt;=(Assumptions!$D$34+1),IF(Z15&lt;=Assumptions!$D$10,IF(Z15&gt;=Assumptions!$D$34,TREND(L$74:L$75,$I$74:$I$75,$Z15)),0),0)</f>
        <v>0</v>
      </c>
      <c r="AJ15" s="86">
        <f>IF(Z15&gt;=(Assumptions!$D$34+1),IF(Z15&lt;=Assumptions!$D$10,IF(Z15&gt;=Assumptions!$D$34,TREND(M$74:M$75,$I$74:$I$75,$Z15)),0),0)</f>
        <v>0</v>
      </c>
      <c r="AK15" s="86">
        <f>IF(Z15&gt;=(Assumptions!$D$34+1),IF(Z15&lt;=Assumptions!$D$10,IF(Z15&gt;=Assumptions!$D$34,TREND(N$74:N$75,$I$74:$I$75,$Z15)),0),0)</f>
        <v>0</v>
      </c>
      <c r="AL15" s="317">
        <f t="shared" si="5"/>
        <v>0</v>
      </c>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row>
    <row r="16" spans="3:79" ht="15" customHeight="1" x14ac:dyDescent="0.25">
      <c r="C16" s="132">
        <f t="shared" si="3"/>
        <v>2034</v>
      </c>
      <c r="D16" s="151">
        <f t="shared" si="0"/>
        <v>0</v>
      </c>
      <c r="E16" s="151">
        <f t="shared" si="1"/>
        <v>0</v>
      </c>
      <c r="F16" s="152">
        <f t="shared" si="2"/>
        <v>0</v>
      </c>
      <c r="G16" s="153">
        <f>F16*(1+0.07)^-(C16-Assumptions!$D$7)</f>
        <v>0</v>
      </c>
      <c r="H16" s="33"/>
      <c r="I16" t="s">
        <v>368</v>
      </c>
      <c r="J16" s="62"/>
      <c r="K16" s="8"/>
      <c r="L16" s="8"/>
      <c r="M16" s="8"/>
      <c r="N16" s="8"/>
      <c r="Y16" s="33"/>
      <c r="Z16" s="132">
        <v>2020</v>
      </c>
      <c r="AA16" s="316">
        <f>IF(Z16&gt;=(Assumptions!$D$34+1),IF(Z16&lt;=Assumptions!$D$10,IF(Z16&gt;=Assumptions!$D$34,TREND(J$69:J$70,$I$69:$I$70,$Z16)),0),0)</f>
        <v>0</v>
      </c>
      <c r="AB16" s="86">
        <f>IF(Z16&gt;=(Assumptions!$D$34+1),IF(Z16&lt;=Assumptions!$D$10,IF(Z16&gt;=Assumptions!$D$34,TREND(K$69:K$70,$I$69:$I$70,$Z16)),0),0)</f>
        <v>0</v>
      </c>
      <c r="AC16" s="86">
        <f>IF(Z16&gt;=(Assumptions!$D$34+1),IF(Z16&lt;=Assumptions!$D$10,IF(Z16&gt;=Assumptions!$D$34,TREND(L$69:L$70,$I$69:$I$70,$Z16)),0),0)</f>
        <v>0</v>
      </c>
      <c r="AD16" s="86">
        <f>IF(Z16&gt;=(Assumptions!$D$34+1),IF(Z16&lt;=Assumptions!$D$10,IF(Z16&gt;=Assumptions!$D$34,TREND(M$69:M$70,$I$69:$I$70,$Z16)),0),0)</f>
        <v>0</v>
      </c>
      <c r="AE16" s="86">
        <f>IF(Z16&gt;=(Assumptions!$D$34+1),IF(Z16&lt;=Assumptions!$D$10,IF(Z16&gt;=Assumptions!$D$34,TREND(N$69:N$70,$I$69:$I$70,$Z16)),0),0)</f>
        <v>0</v>
      </c>
      <c r="AF16" s="317">
        <f t="shared" si="4"/>
        <v>0</v>
      </c>
      <c r="AG16" s="316">
        <f>IF(Z16&gt;=(Assumptions!$D$34+1),IF(Z16&lt;=Assumptions!$D$10,IF(Z16&gt;=Assumptions!$D$34,TREND(J$74:J$75,$I$74:$I$75,$Z16)),0),0)</f>
        <v>0</v>
      </c>
      <c r="AH16" s="318">
        <f>IF(Z16&gt;=(Assumptions!$D$34+1),IF(Z16&lt;=Assumptions!$D$10,IF(Z16&gt;=Assumptions!$D$34,TREND(K$74:K$75,$I$74:$I$75,$Z16)),0),0)</f>
        <v>0</v>
      </c>
      <c r="AI16" s="86">
        <f>IF(Z16&gt;=(Assumptions!$D$34+1),IF(Z16&lt;=Assumptions!$D$10,IF(Z16&gt;=Assumptions!$D$34,TREND(L$74:L$75,$I$74:$I$75,$Z16)),0),0)</f>
        <v>0</v>
      </c>
      <c r="AJ16" s="86">
        <f>IF(Z16&gt;=(Assumptions!$D$34+1),IF(Z16&lt;=Assumptions!$D$10,IF(Z16&gt;=Assumptions!$D$34,TREND(M$74:M$75,$I$74:$I$75,$Z16)),0),0)</f>
        <v>0</v>
      </c>
      <c r="AK16" s="86">
        <f>IF(Z16&gt;=(Assumptions!$D$34+1),IF(Z16&lt;=Assumptions!$D$10,IF(Z16&gt;=Assumptions!$D$34,TREND(N$74:N$75,$I$74:$I$75,$Z16)),0),0)</f>
        <v>0</v>
      </c>
      <c r="AL16" s="317">
        <f t="shared" si="5"/>
        <v>0</v>
      </c>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row>
    <row r="17" spans="3:79" x14ac:dyDescent="0.25">
      <c r="C17" s="132">
        <f t="shared" si="3"/>
        <v>2035</v>
      </c>
      <c r="D17" s="151">
        <f t="shared" si="0"/>
        <v>0</v>
      </c>
      <c r="E17" s="151">
        <f t="shared" si="1"/>
        <v>0</v>
      </c>
      <c r="F17" s="152">
        <f t="shared" si="2"/>
        <v>0</v>
      </c>
      <c r="G17" s="153">
        <f>F17*(1+0.07)^-(C17-Assumptions!$D$7)</f>
        <v>0</v>
      </c>
      <c r="H17" s="33"/>
      <c r="J17" s="8"/>
      <c r="Y17" s="33"/>
      <c r="Z17" s="132">
        <v>2021</v>
      </c>
      <c r="AA17" s="316">
        <f>IF(Z17&gt;=(Assumptions!$D$34+1),IF(Z17&lt;=Assumptions!$D$10,IF(Z17&gt;=Assumptions!$D$34,TREND(J$69:J$70,$I$69:$I$70,$Z17)),0),0)</f>
        <v>0</v>
      </c>
      <c r="AB17" s="86">
        <f>IF(Z17&gt;=(Assumptions!$D$34+1),IF(Z17&lt;=Assumptions!$D$10,IF(Z17&gt;=Assumptions!$D$34,TREND(K$69:K$70,$I$69:$I$70,$Z17)),0),0)</f>
        <v>0</v>
      </c>
      <c r="AC17" s="86">
        <f>IF(Z17&gt;=(Assumptions!$D$34+1),IF(Z17&lt;=Assumptions!$D$10,IF(Z17&gt;=Assumptions!$D$34,TREND(L$69:L$70,$I$69:$I$70,$Z17)),0),0)</f>
        <v>0</v>
      </c>
      <c r="AD17" s="86">
        <f>IF(Z17&gt;=(Assumptions!$D$34+1),IF(Z17&lt;=Assumptions!$D$10,IF(Z17&gt;=Assumptions!$D$34,TREND(M$69:M$70,$I$69:$I$70,$Z17)),0),0)</f>
        <v>0</v>
      </c>
      <c r="AE17" s="86">
        <f>IF(Z17&gt;=(Assumptions!$D$34+1),IF(Z17&lt;=Assumptions!$D$10,IF(Z17&gt;=Assumptions!$D$34,TREND(N$69:N$70,$I$69:$I$70,$Z17)),0),0)</f>
        <v>0</v>
      </c>
      <c r="AF17" s="317">
        <f t="shared" si="4"/>
        <v>0</v>
      </c>
      <c r="AG17" s="316">
        <f>IF(Z17&gt;=(Assumptions!$D$34+1),IF(Z17&lt;=Assumptions!$D$10,IF(Z17&gt;=Assumptions!$D$34,TREND(J$74:J$75,$I$74:$I$75,$Z17)),0),0)</f>
        <v>0</v>
      </c>
      <c r="AH17" s="318">
        <f>IF(Z17&gt;=(Assumptions!$D$34+1),IF(Z17&lt;=Assumptions!$D$10,IF(Z17&gt;=Assumptions!$D$34,TREND(K$74:K$75,$I$74:$I$75,$Z17)),0),0)</f>
        <v>0</v>
      </c>
      <c r="AI17" s="86">
        <f>IF(Z17&gt;=(Assumptions!$D$34+1),IF(Z17&lt;=Assumptions!$D$10,IF(Z17&gt;=Assumptions!$D$34,TREND(L$74:L$75,$I$74:$I$75,$Z17)),0),0)</f>
        <v>0</v>
      </c>
      <c r="AJ17" s="86">
        <f>IF(Z17&gt;=(Assumptions!$D$34+1),IF(Z17&lt;=Assumptions!$D$10,IF(Z17&gt;=Assumptions!$D$34,TREND(M$74:M$75,$I$74:$I$75,$Z17)),0),0)</f>
        <v>0</v>
      </c>
      <c r="AK17" s="86">
        <f>IF(Z17&gt;=(Assumptions!$D$34+1),IF(Z17&lt;=Assumptions!$D$10,IF(Z17&gt;=Assumptions!$D$34,TREND(N$74:N$75,$I$74:$I$75,$Z17)),0),0)</f>
        <v>0</v>
      </c>
      <c r="AL17" s="317">
        <f t="shared" si="5"/>
        <v>0</v>
      </c>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row>
    <row r="18" spans="3:79" x14ac:dyDescent="0.25">
      <c r="C18" s="132">
        <f t="shared" si="3"/>
        <v>2036</v>
      </c>
      <c r="D18" s="151">
        <f t="shared" si="0"/>
        <v>0</v>
      </c>
      <c r="E18" s="151">
        <f t="shared" si="1"/>
        <v>0</v>
      </c>
      <c r="F18" s="152">
        <f t="shared" si="2"/>
        <v>0</v>
      </c>
      <c r="G18" s="153">
        <f>F18*(1+0.07)^-(C18-Assumptions!$D$7)</f>
        <v>0</v>
      </c>
      <c r="H18" s="33"/>
      <c r="Y18" s="33"/>
      <c r="Z18" s="132">
        <v>2022</v>
      </c>
      <c r="AA18" s="316">
        <f>IF(Z18&gt;=(Assumptions!$D$34+1),IF(Z18&lt;=Assumptions!$D$10,IF(Z18&gt;=Assumptions!$D$34,TREND(J$69:J$70,$I$69:$I$70,$Z18)),0),0)</f>
        <v>0</v>
      </c>
      <c r="AB18" s="86">
        <f>IF(Z18&gt;=(Assumptions!$D$34+1),IF(Z18&lt;=Assumptions!$D$10,IF(Z18&gt;=Assumptions!$D$34,TREND(K$69:K$70,$I$69:$I$70,$Z18)),0),0)</f>
        <v>0</v>
      </c>
      <c r="AC18" s="86">
        <f>IF(Z18&gt;=(Assumptions!$D$34+1),IF(Z18&lt;=Assumptions!$D$10,IF(Z18&gt;=Assumptions!$D$34,TREND(L$69:L$70,$I$69:$I$70,$Z18)),0),0)</f>
        <v>0</v>
      </c>
      <c r="AD18" s="86">
        <f>IF(Z18&gt;=(Assumptions!$D$34+1),IF(Z18&lt;=Assumptions!$D$10,IF(Z18&gt;=Assumptions!$D$34,TREND(M$69:M$70,$I$69:$I$70,$Z18)),0),0)</f>
        <v>0</v>
      </c>
      <c r="AE18" s="86">
        <f>IF(Z18&gt;=(Assumptions!$D$34+1),IF(Z18&lt;=Assumptions!$D$10,IF(Z18&gt;=Assumptions!$D$34,TREND(N$69:N$70,$I$69:$I$70,$Z18)),0),0)</f>
        <v>0</v>
      </c>
      <c r="AF18" s="317">
        <f t="shared" si="4"/>
        <v>0</v>
      </c>
      <c r="AG18" s="316">
        <f>IF(Z18&gt;=(Assumptions!$D$34+1),IF(Z18&lt;=Assumptions!$D$10,IF(Z18&gt;=Assumptions!$D$34,TREND(J$74:J$75,$I$74:$I$75,$Z18)),0),0)</f>
        <v>0</v>
      </c>
      <c r="AH18" s="318">
        <f>IF(Z18&gt;=(Assumptions!$D$34+1),IF(Z18&lt;=Assumptions!$D$10,IF(Z18&gt;=Assumptions!$D$34,TREND(K$74:K$75,$I$74:$I$75,$Z18)),0),0)</f>
        <v>0</v>
      </c>
      <c r="AI18" s="86">
        <f>IF(Z18&gt;=(Assumptions!$D$34+1),IF(Z18&lt;=Assumptions!$D$10,IF(Z18&gt;=Assumptions!$D$34,TREND(L$74:L$75,$I$74:$I$75,$Z18)),0),0)</f>
        <v>0</v>
      </c>
      <c r="AJ18" s="86">
        <f>IF(Z18&gt;=(Assumptions!$D$34+1),IF(Z18&lt;=Assumptions!$D$10,IF(Z18&gt;=Assumptions!$D$34,TREND(M$74:M$75,$I$74:$I$75,$Z18)),0),0)</f>
        <v>0</v>
      </c>
      <c r="AK18" s="86">
        <f>IF(Z18&gt;=(Assumptions!$D$34+1),IF(Z18&lt;=Assumptions!$D$10,IF(Z18&gt;=Assumptions!$D$34,TREND(N$74:N$75,$I$74:$I$75,$Z18)),0),0)</f>
        <v>0</v>
      </c>
      <c r="AL18" s="317">
        <f t="shared" si="5"/>
        <v>0</v>
      </c>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row>
    <row r="19" spans="3:79" ht="15" customHeight="1" x14ac:dyDescent="0.25">
      <c r="C19" s="132">
        <f t="shared" si="3"/>
        <v>2037</v>
      </c>
      <c r="D19" s="151">
        <f t="shared" si="0"/>
        <v>0</v>
      </c>
      <c r="E19" s="151">
        <f t="shared" si="1"/>
        <v>0</v>
      </c>
      <c r="F19" s="152">
        <f t="shared" si="2"/>
        <v>0</v>
      </c>
      <c r="G19" s="153">
        <f>F19*(1+0.07)^-(C19-Assumptions!$D$7)</f>
        <v>0</v>
      </c>
      <c r="H19" s="33"/>
      <c r="I19" s="1" t="s">
        <v>1885</v>
      </c>
      <c r="Y19" s="33"/>
      <c r="Z19" s="132">
        <v>2023</v>
      </c>
      <c r="AA19" s="316">
        <f>IF(Z19&gt;=(Assumptions!$D$34+1),IF(Z19&lt;=Assumptions!$D$10,IF(Z19&gt;=Assumptions!$D$34,TREND(J$69:J$70,$I$69:$I$70,$Z19)),0),0)</f>
        <v>0</v>
      </c>
      <c r="AB19" s="86">
        <f>IF(Z19&gt;=(Assumptions!$D$34+1),IF(Z19&lt;=Assumptions!$D$10,IF(Z19&gt;=Assumptions!$D$34,TREND(K$69:K$70,$I$69:$I$70,$Z19)),0),0)</f>
        <v>0</v>
      </c>
      <c r="AC19" s="86">
        <f>IF(Z19&gt;=(Assumptions!$D$34+1),IF(Z19&lt;=Assumptions!$D$10,IF(Z19&gt;=Assumptions!$D$34,TREND(L$69:L$70,$I$69:$I$70,$Z19)),0),0)</f>
        <v>0</v>
      </c>
      <c r="AD19" s="86">
        <f>IF(Z19&gt;=(Assumptions!$D$34+1),IF(Z19&lt;=Assumptions!$D$10,IF(Z19&gt;=Assumptions!$D$34,TREND(M$69:M$70,$I$69:$I$70,$Z19)),0),0)</f>
        <v>0</v>
      </c>
      <c r="AE19" s="86">
        <f>IF(Z19&gt;=(Assumptions!$D$34+1),IF(Z19&lt;=Assumptions!$D$10,IF(Z19&gt;=Assumptions!$D$34,TREND(N$69:N$70,$I$69:$I$70,$Z19)),0),0)</f>
        <v>0</v>
      </c>
      <c r="AF19" s="317">
        <f t="shared" si="4"/>
        <v>0</v>
      </c>
      <c r="AG19" s="316">
        <f>IF(Z19&gt;=(Assumptions!$D$34+1),IF(Z19&lt;=Assumptions!$D$10,IF(Z19&gt;=Assumptions!$D$34,TREND(J$74:J$75,$I$74:$I$75,$Z19)),0),0)</f>
        <v>0</v>
      </c>
      <c r="AH19" s="318">
        <f>IF(Z19&gt;=(Assumptions!$D$34+1),IF(Z19&lt;=Assumptions!$D$10,IF(Z19&gt;=Assumptions!$D$34,TREND(K$74:K$75,$I$74:$I$75,$Z19)),0),0)</f>
        <v>0</v>
      </c>
      <c r="AI19" s="86">
        <f>IF(Z19&gt;=(Assumptions!$D$34+1),IF(Z19&lt;=Assumptions!$D$10,IF(Z19&gt;=Assumptions!$D$34,TREND(L$74:L$75,$I$74:$I$75,$Z19)),0),0)</f>
        <v>0</v>
      </c>
      <c r="AJ19" s="86">
        <f>IF(Z19&gt;=(Assumptions!$D$34+1),IF(Z19&lt;=Assumptions!$D$10,IF(Z19&gt;=Assumptions!$D$34,TREND(M$74:M$75,$I$74:$I$75,$Z19)),0),0)</f>
        <v>0</v>
      </c>
      <c r="AK19" s="86">
        <f>IF(Z19&gt;=(Assumptions!$D$34+1),IF(Z19&lt;=Assumptions!$D$10,IF(Z19&gt;=Assumptions!$D$34,TREND(N$74:N$75,$I$74:$I$75,$Z19)),0),0)</f>
        <v>0</v>
      </c>
      <c r="AL19" s="317">
        <f t="shared" si="5"/>
        <v>0</v>
      </c>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row>
    <row r="20" spans="3:79" ht="15" customHeight="1" x14ac:dyDescent="0.25">
      <c r="C20" s="132">
        <f t="shared" si="3"/>
        <v>2038</v>
      </c>
      <c r="D20" s="151">
        <f t="shared" si="0"/>
        <v>6253585.6008609952</v>
      </c>
      <c r="E20" s="151">
        <f t="shared" si="1"/>
        <v>2095761.1170192191</v>
      </c>
      <c r="F20" s="152">
        <f t="shared" si="2"/>
        <v>4157824.4838417759</v>
      </c>
      <c r="G20" s="153">
        <f>F20*(1+0.07)^-(C20-Assumptions!$D$7)</f>
        <v>1316260.7516289637</v>
      </c>
      <c r="H20" s="33"/>
      <c r="I20" s="118" t="s">
        <v>364</v>
      </c>
      <c r="Y20" s="33"/>
      <c r="Z20" s="132">
        <v>2024</v>
      </c>
      <c r="AA20" s="316">
        <f>IF(Z20&gt;=(Assumptions!$D$34+1),IF(Z20&lt;=Assumptions!$D$10,IF(Z20&gt;=Assumptions!$D$34,TREND(J$69:J$70,$I$69:$I$70,$Z20)),0),0)</f>
        <v>0</v>
      </c>
      <c r="AB20" s="86">
        <f>IF(Z20&gt;=(Assumptions!$D$34+1),IF(Z20&lt;=Assumptions!$D$10,IF(Z20&gt;=Assumptions!$D$34,TREND(K$69:K$70,$I$69:$I$70,$Z20)),0),0)</f>
        <v>0</v>
      </c>
      <c r="AC20" s="86">
        <f>IF(Z20&gt;=(Assumptions!$D$34+1),IF(Z20&lt;=Assumptions!$D$10,IF(Z20&gt;=Assumptions!$D$34,TREND(L$69:L$70,$I$69:$I$70,$Z20)),0),0)</f>
        <v>0</v>
      </c>
      <c r="AD20" s="86">
        <f>IF(Z20&gt;=(Assumptions!$D$34+1),IF(Z20&lt;=Assumptions!$D$10,IF(Z20&gt;=Assumptions!$D$34,TREND(M$69:M$70,$I$69:$I$70,$Z20)),0),0)</f>
        <v>0</v>
      </c>
      <c r="AE20" s="86">
        <f>IF(Z20&gt;=(Assumptions!$D$34+1),IF(Z20&lt;=Assumptions!$D$10,IF(Z20&gt;=Assumptions!$D$34,TREND(N$69:N$70,$I$69:$I$70,$Z20)),0),0)</f>
        <v>0</v>
      </c>
      <c r="AF20" s="317">
        <f t="shared" si="4"/>
        <v>0</v>
      </c>
      <c r="AG20" s="316">
        <f>IF(Z20&gt;=(Assumptions!$D$34+1),IF(Z20&lt;=Assumptions!$D$10,IF(Z20&gt;=Assumptions!$D$34,TREND(J$74:J$75,$I$74:$I$75,$Z20)),0),0)</f>
        <v>0</v>
      </c>
      <c r="AH20" s="318">
        <f>IF(Z20&gt;=(Assumptions!$D$34+1),IF(Z20&lt;=Assumptions!$D$10,IF(Z20&gt;=Assumptions!$D$34,TREND(K$74:K$75,$I$74:$I$75,$Z20)),0),0)</f>
        <v>0</v>
      </c>
      <c r="AI20" s="86">
        <f>IF(Z20&gt;=(Assumptions!$D$34+1),IF(Z20&lt;=Assumptions!$D$10,IF(Z20&gt;=Assumptions!$D$34,TREND(L$74:L$75,$I$74:$I$75,$Z20)),0),0)</f>
        <v>0</v>
      </c>
      <c r="AJ20" s="86">
        <f>IF(Z20&gt;=(Assumptions!$D$34+1),IF(Z20&lt;=Assumptions!$D$10,IF(Z20&gt;=Assumptions!$D$34,TREND(M$74:M$75,$I$74:$I$75,$Z20)),0),0)</f>
        <v>0</v>
      </c>
      <c r="AK20" s="86">
        <f>IF(Z20&gt;=(Assumptions!$D$34+1),IF(Z20&lt;=Assumptions!$D$10,IF(Z20&gt;=Assumptions!$D$34,TREND(N$74:N$75,$I$74:$I$75,$Z20)),0),0)</f>
        <v>0</v>
      </c>
      <c r="AL20" s="317">
        <f t="shared" si="5"/>
        <v>0</v>
      </c>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row>
    <row r="21" spans="3:79" ht="15" customHeight="1" x14ac:dyDescent="0.25">
      <c r="C21" s="132">
        <f t="shared" si="3"/>
        <v>2039</v>
      </c>
      <c r="D21" s="151">
        <f t="shared" si="0"/>
        <v>6355644.5312703094</v>
      </c>
      <c r="E21" s="151">
        <f t="shared" si="1"/>
        <v>2129964.0769926109</v>
      </c>
      <c r="F21" s="152">
        <f t="shared" si="2"/>
        <v>4225680.454277698</v>
      </c>
      <c r="G21" s="153">
        <f>F21*(1+0.07)^-(C21-Assumptions!$D$7)</f>
        <v>1250226.3683262302</v>
      </c>
      <c r="H21" s="33"/>
      <c r="I21" s="120" t="s">
        <v>365</v>
      </c>
      <c r="Y21" s="33"/>
      <c r="Z21" s="132">
        <v>2025</v>
      </c>
      <c r="AA21" s="316">
        <f>IF(Z21&gt;=(Assumptions!$D$34+1),IF(Z21&lt;=Assumptions!$D$10,IF(Z21&gt;=Assumptions!$D$34,TREND(J$69:J$70,$I$69:$I$70,$Z21)),0),0)</f>
        <v>0</v>
      </c>
      <c r="AB21" s="86">
        <f>IF(Z21&gt;=(Assumptions!$D$34+1),IF(Z21&lt;=Assumptions!$D$10,IF(Z21&gt;=Assumptions!$D$34,TREND(K$69:K$70,$I$69:$I$70,$Z21)),0),0)</f>
        <v>0</v>
      </c>
      <c r="AC21" s="86">
        <f>IF(Z21&gt;=(Assumptions!$D$34+1),IF(Z21&lt;=Assumptions!$D$10,IF(Z21&gt;=Assumptions!$D$34,TREND(L$69:L$70,$I$69:$I$70,$Z21)),0),0)</f>
        <v>0</v>
      </c>
      <c r="AD21" s="86">
        <f>IF(Z21&gt;=(Assumptions!$D$34+1),IF(Z21&lt;=Assumptions!$D$10,IF(Z21&gt;=Assumptions!$D$34,TREND(M$69:M$70,$I$69:$I$70,$Z21)),0),0)</f>
        <v>0</v>
      </c>
      <c r="AE21" s="86">
        <f>IF(Z21&gt;=(Assumptions!$D$34+1),IF(Z21&lt;=Assumptions!$D$10,IF(Z21&gt;=Assumptions!$D$34,TREND(N$69:N$70,$I$69:$I$70,$Z21)),0),0)</f>
        <v>0</v>
      </c>
      <c r="AF21" s="317">
        <f t="shared" si="4"/>
        <v>0</v>
      </c>
      <c r="AG21" s="316">
        <f>IF(Z21&gt;=(Assumptions!$D$34+1),IF(Z21&lt;=Assumptions!$D$10,IF(Z21&gt;=Assumptions!$D$34,TREND(J$74:J$75,$I$74:$I$75,$Z21)),0),0)</f>
        <v>0</v>
      </c>
      <c r="AH21" s="318">
        <f>IF(Z21&gt;=(Assumptions!$D$34+1),IF(Z21&lt;=Assumptions!$D$10,IF(Z21&gt;=Assumptions!$D$34,TREND(K$74:K$75,$I$74:$I$75,$Z21)),0),0)</f>
        <v>0</v>
      </c>
      <c r="AI21" s="86">
        <f>IF(Z21&gt;=(Assumptions!$D$34+1),IF(Z21&lt;=Assumptions!$D$10,IF(Z21&gt;=Assumptions!$D$34,TREND(L$74:L$75,$I$74:$I$75,$Z21)),0),0)</f>
        <v>0</v>
      </c>
      <c r="AJ21" s="86">
        <f>IF(Z21&gt;=(Assumptions!$D$34+1),IF(Z21&lt;=Assumptions!$D$10,IF(Z21&gt;=Assumptions!$D$34,TREND(M$74:M$75,$I$74:$I$75,$Z21)),0),0)</f>
        <v>0</v>
      </c>
      <c r="AK21" s="86">
        <f>IF(Z21&gt;=(Assumptions!$D$34+1),IF(Z21&lt;=Assumptions!$D$10,IF(Z21&gt;=Assumptions!$D$34,TREND(N$74:N$75,$I$74:$I$75,$Z21)),0),0)</f>
        <v>0</v>
      </c>
      <c r="AL21" s="317">
        <f t="shared" si="5"/>
        <v>0</v>
      </c>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row>
    <row r="22" spans="3:79" x14ac:dyDescent="0.25">
      <c r="C22" s="132">
        <f t="shared" si="3"/>
        <v>2040</v>
      </c>
      <c r="D22" s="151">
        <f>IFERROR(_xlfn.XLOOKUP($C22,$Z$12:$Z$56,$AF$12:$AF$56,0,0,1),0)</f>
        <v>6457703.4616796281</v>
      </c>
      <c r="E22" s="151">
        <f t="shared" si="1"/>
        <v>2164167.0369659998</v>
      </c>
      <c r="F22" s="152">
        <f t="shared" si="2"/>
        <v>4293536.4247136284</v>
      </c>
      <c r="G22" s="153">
        <f>F22*(1+0.07)^-(C22-Assumptions!$D$7)</f>
        <v>1187198.5995188851</v>
      </c>
      <c r="H22" s="33"/>
      <c r="I22" s="138" t="s">
        <v>366</v>
      </c>
      <c r="Y22" s="33"/>
      <c r="Z22" s="132">
        <v>2026</v>
      </c>
      <c r="AA22" s="316">
        <f>IF(Z22&gt;=(Assumptions!$D$34+1),IF(Z22&lt;=Assumptions!$D$10,IF(Z22&gt;=Assumptions!$D$34,TREND(J$69:J$70,$I$69:$I$70,$Z22)),0),0)</f>
        <v>0</v>
      </c>
      <c r="AB22" s="86">
        <f>IF(Z22&gt;=(Assumptions!$D$34+1),IF(Z22&lt;=Assumptions!$D$10,IF(Z22&gt;=Assumptions!$D$34,TREND(K$69:K$70,$I$69:$I$70,$Z22)),0),0)</f>
        <v>0</v>
      </c>
      <c r="AC22" s="86">
        <f>IF(Z22&gt;=(Assumptions!$D$34+1),IF(Z22&lt;=Assumptions!$D$10,IF(Z22&gt;=Assumptions!$D$34,TREND(L$69:L$70,$I$69:$I$70,$Z22)),0),0)</f>
        <v>0</v>
      </c>
      <c r="AD22" s="86">
        <f>IF(Z22&gt;=(Assumptions!$D$34+1),IF(Z22&lt;=Assumptions!$D$10,IF(Z22&gt;=Assumptions!$D$34,TREND(M$69:M$70,$I$69:$I$70,$Z22)),0),0)</f>
        <v>0</v>
      </c>
      <c r="AE22" s="86">
        <f>IF(Z22&gt;=(Assumptions!$D$34+1),IF(Z22&lt;=Assumptions!$D$10,IF(Z22&gt;=Assumptions!$D$34,TREND(N$69:N$70,$I$69:$I$70,$Z22)),0),0)</f>
        <v>0</v>
      </c>
      <c r="AF22" s="317">
        <f t="shared" si="4"/>
        <v>0</v>
      </c>
      <c r="AG22" s="316">
        <f>IF(Z22&gt;=(Assumptions!$D$34+1),IF(Z22&lt;=Assumptions!$D$10,IF(Z22&gt;=Assumptions!$D$34,TREND(J$74:J$75,$I$74:$I$75,$Z22)),0),0)</f>
        <v>0</v>
      </c>
      <c r="AH22" s="318">
        <f>IF(Z22&gt;=(Assumptions!$D$34+1),IF(Z22&lt;=Assumptions!$D$10,IF(Z22&gt;=Assumptions!$D$34,TREND(K$74:K$75,$I$74:$I$75,$Z22)),0),0)</f>
        <v>0</v>
      </c>
      <c r="AI22" s="86">
        <f>IF(Z22&gt;=(Assumptions!$D$34+1),IF(Z22&lt;=Assumptions!$D$10,IF(Z22&gt;=Assumptions!$D$34,TREND(L$74:L$75,$I$74:$I$75,$Z22)),0),0)</f>
        <v>0</v>
      </c>
      <c r="AJ22" s="86">
        <f>IF(Z22&gt;=(Assumptions!$D$34+1),IF(Z22&lt;=Assumptions!$D$10,IF(Z22&gt;=Assumptions!$D$34,TREND(M$74:M$75,$I$74:$I$75,$Z22)),0),0)</f>
        <v>0</v>
      </c>
      <c r="AK22" s="86">
        <f>IF(Z22&gt;=(Assumptions!$D$34+1),IF(Z22&lt;=Assumptions!$D$10,IF(Z22&gt;=Assumptions!$D$34,TREND(N$74:N$75,$I$74:$I$75,$Z22)),0),0)</f>
        <v>0</v>
      </c>
      <c r="AL22" s="317">
        <f t="shared" si="5"/>
        <v>0</v>
      </c>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row>
    <row r="23" spans="3:79" x14ac:dyDescent="0.25">
      <c r="C23" s="132">
        <f t="shared" si="3"/>
        <v>2041</v>
      </c>
      <c r="D23" s="151">
        <f t="shared" si="0"/>
        <v>6559762.3920889432</v>
      </c>
      <c r="E23" s="151">
        <f t="shared" si="1"/>
        <v>2198369.9969393881</v>
      </c>
      <c r="F23" s="152">
        <f t="shared" si="2"/>
        <v>4361392.3951495551</v>
      </c>
      <c r="G23" s="153">
        <f>F23*(1+0.07)^-(C23-Assumptions!$D$7)</f>
        <v>1127066.6736345384</v>
      </c>
      <c r="H23" s="33"/>
      <c r="Y23" s="33"/>
      <c r="Z23" s="132">
        <v>2027</v>
      </c>
      <c r="AA23" s="316">
        <f>IF(Z23&gt;=(Assumptions!$D$34+1),IF(Z23&lt;=Assumptions!$D$10,IF(Z23&gt;=Assumptions!$D$34,TREND(J$69:J$70,$I$69:$I$70,$Z23)),0),0)</f>
        <v>0</v>
      </c>
      <c r="AB23" s="86">
        <f>IF(Z23&gt;=(Assumptions!$D$34+1),IF(Z23&lt;=Assumptions!$D$10,IF(Z23&gt;=Assumptions!$D$34,TREND(K$69:K$70,$I$69:$I$70,$Z23)),0),0)</f>
        <v>0</v>
      </c>
      <c r="AC23" s="86">
        <f>IF(Z23&gt;=(Assumptions!$D$34+1),IF(Z23&lt;=Assumptions!$D$10,IF(Z23&gt;=Assumptions!$D$34,TREND(L$69:L$70,$I$69:$I$70,$Z23)),0),0)</f>
        <v>0</v>
      </c>
      <c r="AD23" s="86">
        <f>IF(Z23&gt;=(Assumptions!$D$34+1),IF(Z23&lt;=Assumptions!$D$10,IF(Z23&gt;=Assumptions!$D$34,TREND(M$69:M$70,$I$69:$I$70,$Z23)),0),0)</f>
        <v>0</v>
      </c>
      <c r="AE23" s="86">
        <f>IF(Z23&gt;=(Assumptions!$D$34+1),IF(Z23&lt;=Assumptions!$D$10,IF(Z23&gt;=Assumptions!$D$34,TREND(N$69:N$70,$I$69:$I$70,$Z23)),0),0)</f>
        <v>0</v>
      </c>
      <c r="AF23" s="317">
        <f t="shared" si="4"/>
        <v>0</v>
      </c>
      <c r="AG23" s="316">
        <f>IF(Z23&gt;=(Assumptions!$D$34+1),IF(Z23&lt;=Assumptions!$D$10,IF(Z23&gt;=Assumptions!$D$34,TREND(J$74:J$75,$I$74:$I$75,$Z23)),0),0)</f>
        <v>0</v>
      </c>
      <c r="AH23" s="318">
        <f>IF(Z23&gt;=(Assumptions!$D$34+1),IF(Z23&lt;=Assumptions!$D$10,IF(Z23&gt;=Assumptions!$D$34,TREND(K$74:K$75,$I$74:$I$75,$Z23)),0),0)</f>
        <v>0</v>
      </c>
      <c r="AI23" s="86">
        <f>IF(Z23&gt;=(Assumptions!$D$34+1),IF(Z23&lt;=Assumptions!$D$10,IF(Z23&gt;=Assumptions!$D$34,TREND(L$74:L$75,$I$74:$I$75,$Z23)),0),0)</f>
        <v>0</v>
      </c>
      <c r="AJ23" s="86">
        <f>IF(Z23&gt;=(Assumptions!$D$34+1),IF(Z23&lt;=Assumptions!$D$10,IF(Z23&gt;=Assumptions!$D$34,TREND(M$74:M$75,$I$74:$I$75,$Z23)),0),0)</f>
        <v>0</v>
      </c>
      <c r="AK23" s="86">
        <f>IF(Z23&gt;=(Assumptions!$D$34+1),IF(Z23&lt;=Assumptions!$D$10,IF(Z23&gt;=Assumptions!$D$34,TREND(N$74:N$75,$I$74:$I$75,$Z23)),0),0)</f>
        <v>0</v>
      </c>
      <c r="AL23" s="317">
        <f t="shared" si="5"/>
        <v>0</v>
      </c>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row>
    <row r="24" spans="3:79" x14ac:dyDescent="0.25">
      <c r="C24" s="132">
        <f t="shared" si="3"/>
        <v>2042</v>
      </c>
      <c r="D24" s="151">
        <f t="shared" si="0"/>
        <v>6661821.3224982601</v>
      </c>
      <c r="E24" s="151">
        <f t="shared" si="1"/>
        <v>2232572.9569127751</v>
      </c>
      <c r="F24" s="152">
        <f t="shared" si="2"/>
        <v>4429248.3655854855</v>
      </c>
      <c r="G24" s="153">
        <f>F24*(1+0.07)^-(C24-Assumptions!$D$7)</f>
        <v>1069721.444719214</v>
      </c>
      <c r="H24" s="33"/>
      <c r="Y24" s="33"/>
      <c r="Z24" s="132">
        <v>2028</v>
      </c>
      <c r="AA24" s="316">
        <f>IF(Z24&gt;=(Assumptions!$D$34+1),IF(Z24&lt;=Assumptions!$D$10,IF(Z24&gt;=Assumptions!$D$34,TREND(J$69:J$70,$I$69:$I$70,$Z24)),0),0)</f>
        <v>0</v>
      </c>
      <c r="AB24" s="86">
        <f>IF(Z24&gt;=(Assumptions!$D$34+1),IF(Z24&lt;=Assumptions!$D$10,IF(Z24&gt;=Assumptions!$D$34,TREND(K$69:K$70,$I$69:$I$70,$Z24)),0),0)</f>
        <v>0</v>
      </c>
      <c r="AC24" s="86">
        <f>IF(Z24&gt;=(Assumptions!$D$34+1),IF(Z24&lt;=Assumptions!$D$10,IF(Z24&gt;=Assumptions!$D$34,TREND(L$69:L$70,$I$69:$I$70,$Z24)),0),0)</f>
        <v>0</v>
      </c>
      <c r="AD24" s="86">
        <f>IF(Z24&gt;=(Assumptions!$D$34+1),IF(Z24&lt;=Assumptions!$D$10,IF(Z24&gt;=Assumptions!$D$34,TREND(M$69:M$70,$I$69:$I$70,$Z24)),0),0)</f>
        <v>0</v>
      </c>
      <c r="AE24" s="86">
        <f>IF(Z24&gt;=(Assumptions!$D$34+1),IF(Z24&lt;=Assumptions!$D$10,IF(Z24&gt;=Assumptions!$D$34,TREND(N$69:N$70,$I$69:$I$70,$Z24)),0),0)</f>
        <v>0</v>
      </c>
      <c r="AF24" s="317">
        <f t="shared" si="4"/>
        <v>0</v>
      </c>
      <c r="AG24" s="316">
        <f>IF(Z24&gt;=(Assumptions!$D$34+1),IF(Z24&lt;=Assumptions!$D$10,IF(Z24&gt;=Assumptions!$D$34,TREND(J$74:J$75,$I$74:$I$75,$Z24)),0),0)</f>
        <v>0</v>
      </c>
      <c r="AH24" s="318">
        <f>IF(Z24&gt;=(Assumptions!$D$34+1),IF(Z24&lt;=Assumptions!$D$10,IF(Z24&gt;=Assumptions!$D$34,TREND(K$74:K$75,$I$74:$I$75,$Z24)),0),0)</f>
        <v>0</v>
      </c>
      <c r="AI24" s="86">
        <f>IF(Z24&gt;=(Assumptions!$D$34+1),IF(Z24&lt;=Assumptions!$D$10,IF(Z24&gt;=Assumptions!$D$34,TREND(L$74:L$75,$I$74:$I$75,$Z24)),0),0)</f>
        <v>0</v>
      </c>
      <c r="AJ24" s="86">
        <f>IF(Z24&gt;=(Assumptions!$D$34+1),IF(Z24&lt;=Assumptions!$D$10,IF(Z24&gt;=Assumptions!$D$34,TREND(M$74:M$75,$I$74:$I$75,$Z24)),0),0)</f>
        <v>0</v>
      </c>
      <c r="AK24" s="86">
        <f>IF(Z24&gt;=(Assumptions!$D$34+1),IF(Z24&lt;=Assumptions!$D$10,IF(Z24&gt;=Assumptions!$D$34,TREND(N$74:N$75,$I$74:$I$75,$Z24)),0),0)</f>
        <v>0</v>
      </c>
      <c r="AL24" s="317">
        <f t="shared" si="5"/>
        <v>0</v>
      </c>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row>
    <row r="25" spans="3:79" x14ac:dyDescent="0.25">
      <c r="C25" s="132">
        <f t="shared" si="3"/>
        <v>2043</v>
      </c>
      <c r="D25" s="151">
        <f t="shared" si="0"/>
        <v>6763880.252907577</v>
      </c>
      <c r="E25" s="151">
        <f t="shared" si="1"/>
        <v>2266775.9168861681</v>
      </c>
      <c r="F25" s="152">
        <f t="shared" si="2"/>
        <v>4497104.3360214084</v>
      </c>
      <c r="G25" s="153">
        <f>F25*(1+0.07)^-(C25-Assumptions!$D$7)</f>
        <v>1015055.6538252926</v>
      </c>
      <c r="H25" s="33"/>
      <c r="I25" s="1" t="s">
        <v>1879</v>
      </c>
      <c r="Y25" s="33"/>
      <c r="Z25" s="132">
        <v>2029</v>
      </c>
      <c r="AA25" s="316">
        <f>IF(Z25&gt;=(Assumptions!$D$34+1),IF(Z25&lt;=Assumptions!$D$10,IF(Z25&gt;=Assumptions!$D$34,TREND(J$69:J$70,$I$69:$I$70,$Z25)),0),0)</f>
        <v>0</v>
      </c>
      <c r="AB25" s="86">
        <f>IF(Z25&gt;=(Assumptions!$D$34+1),IF(Z25&lt;=Assumptions!$D$10,IF(Z25&gt;=Assumptions!$D$34,TREND(K$69:K$70,$I$69:$I$70,$Z25)),0),0)</f>
        <v>0</v>
      </c>
      <c r="AC25" s="86">
        <f>IF(Z25&gt;=(Assumptions!$D$34+1),IF(Z25&lt;=Assumptions!$D$10,IF(Z25&gt;=Assumptions!$D$34,TREND(L$69:L$70,$I$69:$I$70,$Z25)),0),0)</f>
        <v>0</v>
      </c>
      <c r="AD25" s="86">
        <f>IF(Z25&gt;=(Assumptions!$D$34+1),IF(Z25&lt;=Assumptions!$D$10,IF(Z25&gt;=Assumptions!$D$34,TREND(M$69:M$70,$I$69:$I$70,$Z25)),0),0)</f>
        <v>0</v>
      </c>
      <c r="AE25" s="86">
        <f>IF(Z25&gt;=(Assumptions!$D$34+1),IF(Z25&lt;=Assumptions!$D$10,IF(Z25&gt;=Assumptions!$D$34,TREND(N$69:N$70,$I$69:$I$70,$Z25)),0),0)</f>
        <v>0</v>
      </c>
      <c r="AF25" s="317">
        <f t="shared" si="4"/>
        <v>0</v>
      </c>
      <c r="AG25" s="316">
        <f>IF(Z25&gt;=(Assumptions!$D$34+1),IF(Z25&lt;=Assumptions!$D$10,IF(Z25&gt;=Assumptions!$D$34,TREND(J$74:J$75,$I$74:$I$75,$Z25)),0),0)</f>
        <v>0</v>
      </c>
      <c r="AH25" s="318">
        <f>IF(Z25&gt;=(Assumptions!$D$34+1),IF(Z25&lt;=Assumptions!$D$10,IF(Z25&gt;=Assumptions!$D$34,TREND(K$74:K$75,$I$74:$I$75,$Z25)),0),0)</f>
        <v>0</v>
      </c>
      <c r="AI25" s="86">
        <f>IF(Z25&gt;=(Assumptions!$D$34+1),IF(Z25&lt;=Assumptions!$D$10,IF(Z25&gt;=Assumptions!$D$34,TREND(L$74:L$75,$I$74:$I$75,$Z25)),0),0)</f>
        <v>0</v>
      </c>
      <c r="AJ25" s="86">
        <f>IF(Z25&gt;=(Assumptions!$D$34+1),IF(Z25&lt;=Assumptions!$D$10,IF(Z25&gt;=Assumptions!$D$34,TREND(M$74:M$75,$I$74:$I$75,$Z25)),0),0)</f>
        <v>0</v>
      </c>
      <c r="AK25" s="86">
        <f>IF(Z25&gt;=(Assumptions!$D$34+1),IF(Z25&lt;=Assumptions!$D$10,IF(Z25&gt;=Assumptions!$D$34,TREND(N$74:N$75,$I$74:$I$75,$Z25)),0),0)</f>
        <v>0</v>
      </c>
      <c r="AL25" s="317">
        <f t="shared" si="5"/>
        <v>0</v>
      </c>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row>
    <row r="26" spans="3:79" x14ac:dyDescent="0.25">
      <c r="C26" s="132">
        <f t="shared" si="3"/>
        <v>2044</v>
      </c>
      <c r="D26" s="151">
        <f t="shared" si="0"/>
        <v>6865939.1833168957</v>
      </c>
      <c r="E26" s="151">
        <f t="shared" si="1"/>
        <v>2300978.8768595573</v>
      </c>
      <c r="F26" s="152">
        <f t="shared" si="2"/>
        <v>4564960.3064573389</v>
      </c>
      <c r="G26" s="153">
        <f>F26*(1+0.07)^-(C26-Assumptions!$D$7)</f>
        <v>962964.14924177993</v>
      </c>
      <c r="H26" s="33"/>
      <c r="I26" s="39" t="s">
        <v>238</v>
      </c>
      <c r="J26" s="39" t="s">
        <v>237</v>
      </c>
      <c r="K26" s="39" t="s">
        <v>239</v>
      </c>
      <c r="L26" s="39" t="s">
        <v>1814</v>
      </c>
      <c r="M26" s="39" t="s">
        <v>1889</v>
      </c>
      <c r="N26" s="39" t="s">
        <v>1890</v>
      </c>
      <c r="O26" s="39" t="s">
        <v>1891</v>
      </c>
      <c r="P26" s="39" t="s">
        <v>1892</v>
      </c>
      <c r="Q26" s="39" t="s">
        <v>1893</v>
      </c>
      <c r="R26" s="39" t="s">
        <v>18</v>
      </c>
      <c r="S26" s="39" t="s">
        <v>19</v>
      </c>
      <c r="T26" s="39" t="s">
        <v>20</v>
      </c>
      <c r="U26" s="39" t="s">
        <v>21</v>
      </c>
      <c r="V26" s="39" t="s">
        <v>217</v>
      </c>
      <c r="Y26" s="33"/>
      <c r="Z26" s="132">
        <v>2030</v>
      </c>
      <c r="AA26" s="316">
        <f>IF(Z26&gt;=(Assumptions!$D$34+1),IF(Z26&lt;=Assumptions!$D$10,IF(Z26&gt;=Assumptions!$D$34,TREND(J$69:J$70,$I$69:$I$70,$Z26)),0),0)</f>
        <v>0</v>
      </c>
      <c r="AB26" s="86">
        <f>IF(Z26&gt;=(Assumptions!$D$34+1),IF(Z26&lt;=Assumptions!$D$10,IF(Z26&gt;=Assumptions!$D$34,TREND(K$69:K$70,$I$69:$I$70,$Z26)),0),0)</f>
        <v>0</v>
      </c>
      <c r="AC26" s="86">
        <f>IF(Z26&gt;=(Assumptions!$D$34+1),IF(Z26&lt;=Assumptions!$D$10,IF(Z26&gt;=Assumptions!$D$34,TREND(L$69:L$70,$I$69:$I$70,$Z26)),0),0)</f>
        <v>0</v>
      </c>
      <c r="AD26" s="86">
        <f>IF(Z26&gt;=(Assumptions!$D$34+1),IF(Z26&lt;=Assumptions!$D$10,IF(Z26&gt;=Assumptions!$D$34,TREND(M$69:M$70,$I$69:$I$70,$Z26)),0),0)</f>
        <v>0</v>
      </c>
      <c r="AE26" s="86">
        <f>IF(Z26&gt;=(Assumptions!$D$34+1),IF(Z26&lt;=Assumptions!$D$10,IF(Z26&gt;=Assumptions!$D$34,TREND(N$69:N$70,$I$69:$I$70,$Z26)),0),0)</f>
        <v>0</v>
      </c>
      <c r="AF26" s="317">
        <f t="shared" si="4"/>
        <v>0</v>
      </c>
      <c r="AG26" s="316">
        <f>IF(Z26&gt;=(Assumptions!$D$34+1),IF(Z26&lt;=Assumptions!$D$10,IF(Z26&gt;=Assumptions!$D$34,TREND(J$74:J$75,$I$74:$I$75,$Z26)),0),0)</f>
        <v>0</v>
      </c>
      <c r="AH26" s="318">
        <f>IF(Z26&gt;=(Assumptions!$D$34+1),IF(Z26&lt;=Assumptions!$D$10,IF(Z26&gt;=Assumptions!$D$34,TREND(K$74:K$75,$I$74:$I$75,$Z26)),0),0)</f>
        <v>0</v>
      </c>
      <c r="AI26" s="86">
        <f>IF(Z26&gt;=(Assumptions!$D$34+1),IF(Z26&lt;=Assumptions!$D$10,IF(Z26&gt;=Assumptions!$D$34,TREND(L$74:L$75,$I$74:$I$75,$Z26)),0),0)</f>
        <v>0</v>
      </c>
      <c r="AJ26" s="86">
        <f>IF(Z26&gt;=(Assumptions!$D$34+1),IF(Z26&lt;=Assumptions!$D$10,IF(Z26&gt;=Assumptions!$D$34,TREND(M$74:M$75,$I$74:$I$75,$Z26)),0),0)</f>
        <v>0</v>
      </c>
      <c r="AK26" s="86">
        <f>IF(Z26&gt;=(Assumptions!$D$34+1),IF(Z26&lt;=Assumptions!$D$10,IF(Z26&gt;=Assumptions!$D$34,TREND(N$74:N$75,$I$74:$I$75,$Z26)),0),0)</f>
        <v>0</v>
      </c>
      <c r="AL26" s="317">
        <f t="shared" si="5"/>
        <v>0</v>
      </c>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row>
    <row r="27" spans="3:79" x14ac:dyDescent="0.25">
      <c r="C27" s="132">
        <f t="shared" si="3"/>
        <v>2045</v>
      </c>
      <c r="D27" s="151">
        <f t="shared" si="0"/>
        <v>6967998.1137261866</v>
      </c>
      <c r="E27" s="151">
        <f t="shared" si="1"/>
        <v>2335181.8368329429</v>
      </c>
      <c r="F27" s="152">
        <f t="shared" si="2"/>
        <v>4632816.2768932432</v>
      </c>
      <c r="G27" s="153">
        <f>F27*(1+0.07)^-(C27-Assumptions!$D$7)</f>
        <v>913344.06983327004</v>
      </c>
      <c r="H27" s="33"/>
      <c r="I27" s="118" t="s">
        <v>1823</v>
      </c>
      <c r="J27" s="122" t="s">
        <v>234</v>
      </c>
      <c r="K27" s="122">
        <v>2</v>
      </c>
      <c r="L27" s="127">
        <f>_xlfn.XLOOKUP(K27,'VMT Route Summary'!$C$5:$C$16,'VMT Route Summary'!$D$5:$D$16,0,0,1)*365</f>
        <v>271036590</v>
      </c>
      <c r="M27" s="139">
        <f t="shared" ref="M27:Q32" si="6">R27/(5*$L27)*100000000</f>
        <v>1.6971878225002757</v>
      </c>
      <c r="N27" s="139">
        <f t="shared" si="6"/>
        <v>3.5419571947831843</v>
      </c>
      <c r="O27" s="139">
        <f t="shared" si="6"/>
        <v>6.5673789653271539</v>
      </c>
      <c r="P27" s="139">
        <f t="shared" si="6"/>
        <v>6.1246343159792556</v>
      </c>
      <c r="Q27" s="139">
        <f t="shared" si="6"/>
        <v>48.92328375294273</v>
      </c>
      <c r="R27" s="265">
        <f>'Existing &amp; Diversion Crashes'!D14</f>
        <v>23</v>
      </c>
      <c r="S27" s="265">
        <f>'Existing &amp; Diversion Crashes'!E14</f>
        <v>48</v>
      </c>
      <c r="T27" s="265">
        <f>'Existing &amp; Diversion Crashes'!F14</f>
        <v>89</v>
      </c>
      <c r="U27" s="265">
        <f>'Existing &amp; Diversion Crashes'!G14</f>
        <v>83</v>
      </c>
      <c r="V27" s="265">
        <f>'Existing &amp; Diversion Crashes'!H14</f>
        <v>663</v>
      </c>
      <c r="X27" s="3"/>
      <c r="Y27" s="33"/>
      <c r="Z27" s="132">
        <v>2031</v>
      </c>
      <c r="AA27" s="316">
        <f>IF(Z27&gt;=(Assumptions!$D$34+1),IF(Z27&lt;=Assumptions!$D$10,IF(Z27&gt;=Assumptions!$D$34,TREND(J$69:J$70,$I$69:$I$70,$Z27)),0),0)</f>
        <v>0</v>
      </c>
      <c r="AB27" s="86">
        <f>IF(Z27&gt;=(Assumptions!$D$34+1),IF(Z27&lt;=Assumptions!$D$10,IF(Z27&gt;=Assumptions!$D$34,TREND(K$69:K$70,$I$69:$I$70,$Z27)),0),0)</f>
        <v>0</v>
      </c>
      <c r="AC27" s="86">
        <f>IF(Z27&gt;=(Assumptions!$D$34+1),IF(Z27&lt;=Assumptions!$D$10,IF(Z27&gt;=Assumptions!$D$34,TREND(L$69:L$70,$I$69:$I$70,$Z27)),0),0)</f>
        <v>0</v>
      </c>
      <c r="AD27" s="86">
        <f>IF(Z27&gt;=(Assumptions!$D$34+1),IF(Z27&lt;=Assumptions!$D$10,IF(Z27&gt;=Assumptions!$D$34,TREND(M$69:M$70,$I$69:$I$70,$Z27)),0),0)</f>
        <v>0</v>
      </c>
      <c r="AE27" s="86">
        <f>IF(Z27&gt;=(Assumptions!$D$34+1),IF(Z27&lt;=Assumptions!$D$10,IF(Z27&gt;=Assumptions!$D$34,TREND(N$69:N$70,$I$69:$I$70,$Z27)),0),0)</f>
        <v>0</v>
      </c>
      <c r="AF27" s="317">
        <f t="shared" si="4"/>
        <v>0</v>
      </c>
      <c r="AG27" s="316">
        <f>IF(Z27&gt;=(Assumptions!$D$34+1),IF(Z27&lt;=Assumptions!$D$10,IF(Z27&gt;=Assumptions!$D$34,TREND(J$74:J$75,$I$74:$I$75,$Z27)),0),0)</f>
        <v>0</v>
      </c>
      <c r="AH27" s="318">
        <f>IF(Z27&gt;=(Assumptions!$D$34+1),IF(Z27&lt;=Assumptions!$D$10,IF(Z27&gt;=Assumptions!$D$34,TREND(K$74:K$75,$I$74:$I$75,$Z27)),0),0)</f>
        <v>0</v>
      </c>
      <c r="AI27" s="86">
        <f>IF(Z27&gt;=(Assumptions!$D$34+1),IF(Z27&lt;=Assumptions!$D$10,IF(Z27&gt;=Assumptions!$D$34,TREND(L$74:L$75,$I$74:$I$75,$Z27)),0),0)</f>
        <v>0</v>
      </c>
      <c r="AJ27" s="86">
        <f>IF(Z27&gt;=(Assumptions!$D$34+1),IF(Z27&lt;=Assumptions!$D$10,IF(Z27&gt;=Assumptions!$D$34,TREND(M$74:M$75,$I$74:$I$75,$Z27)),0),0)</f>
        <v>0</v>
      </c>
      <c r="AK27" s="86">
        <f>IF(Z27&gt;=(Assumptions!$D$34+1),IF(Z27&lt;=Assumptions!$D$10,IF(Z27&gt;=Assumptions!$D$34,TREND(N$74:N$75,$I$74:$I$75,$Z27)),0),0)</f>
        <v>0</v>
      </c>
      <c r="AL27" s="317">
        <f t="shared" si="5"/>
        <v>0</v>
      </c>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row>
    <row r="28" spans="3:79" x14ac:dyDescent="0.25">
      <c r="C28" s="132">
        <f t="shared" si="3"/>
        <v>2046</v>
      </c>
      <c r="D28" s="151">
        <f t="shared" si="0"/>
        <v>0</v>
      </c>
      <c r="E28" s="151">
        <f t="shared" si="1"/>
        <v>0</v>
      </c>
      <c r="F28" s="152">
        <f t="shared" si="2"/>
        <v>0</v>
      </c>
      <c r="G28" s="153">
        <f>F28*(1+0.07)^-(C28-Assumptions!$D$7)</f>
        <v>0</v>
      </c>
      <c r="H28" s="33"/>
      <c r="I28" s="118" t="s">
        <v>1818</v>
      </c>
      <c r="J28" s="122" t="s">
        <v>234</v>
      </c>
      <c r="K28" s="122">
        <v>4</v>
      </c>
      <c r="L28" s="127">
        <f>_xlfn.XLOOKUP(K28,'VMT Route Summary'!$C$5:$C$16,'VMT Route Summary'!$D$5:$D$16,0,0,1)*365</f>
        <v>68218865</v>
      </c>
      <c r="M28" s="139">
        <f t="shared" si="6"/>
        <v>0.29317403624349364</v>
      </c>
      <c r="N28" s="139">
        <f t="shared" si="6"/>
        <v>1.4658701812174681</v>
      </c>
      <c r="O28" s="139">
        <f t="shared" si="6"/>
        <v>1.7590442174609617</v>
      </c>
      <c r="P28" s="139">
        <f t="shared" si="6"/>
        <v>0.87952210873048087</v>
      </c>
      <c r="Q28" s="139">
        <f t="shared" si="6"/>
        <v>22.281226754505518</v>
      </c>
      <c r="R28" s="265">
        <f>'Existing &amp; Diversion Crashes'!D15</f>
        <v>1</v>
      </c>
      <c r="S28" s="265">
        <f>'Existing &amp; Diversion Crashes'!E15</f>
        <v>5</v>
      </c>
      <c r="T28" s="265">
        <f>'Existing &amp; Diversion Crashes'!F15</f>
        <v>6</v>
      </c>
      <c r="U28" s="265">
        <f>'Existing &amp; Diversion Crashes'!G15</f>
        <v>3</v>
      </c>
      <c r="V28" s="265">
        <f>'Existing &amp; Diversion Crashes'!H15</f>
        <v>76</v>
      </c>
      <c r="X28" s="3"/>
      <c r="Y28" s="33"/>
      <c r="Z28" s="132">
        <v>2032</v>
      </c>
      <c r="AA28" s="316">
        <f>IF(Z28&gt;=(Assumptions!$D$34+1),IF(Z28&lt;=Assumptions!$D$10,IF(Z28&gt;=Assumptions!$D$34,TREND(J$69:J$70,$I$69:$I$70,$Z28)),0),0)</f>
        <v>0</v>
      </c>
      <c r="AB28" s="86">
        <f>IF(Z28&gt;=(Assumptions!$D$34+1),IF(Z28&lt;=Assumptions!$D$10,IF(Z28&gt;=Assumptions!$D$34,TREND(K$69:K$70,$I$69:$I$70,$Z28)),0),0)</f>
        <v>0</v>
      </c>
      <c r="AC28" s="86">
        <f>IF(Z28&gt;=(Assumptions!$D$34+1),IF(Z28&lt;=Assumptions!$D$10,IF(Z28&gt;=Assumptions!$D$34,TREND(L$69:L$70,$I$69:$I$70,$Z28)),0),0)</f>
        <v>0</v>
      </c>
      <c r="AD28" s="86">
        <f>IF(Z28&gt;=(Assumptions!$D$34+1),IF(Z28&lt;=Assumptions!$D$10,IF(Z28&gt;=Assumptions!$D$34,TREND(M$69:M$70,$I$69:$I$70,$Z28)),0),0)</f>
        <v>0</v>
      </c>
      <c r="AE28" s="86">
        <f>IF(Z28&gt;=(Assumptions!$D$34+1),IF(Z28&lt;=Assumptions!$D$10,IF(Z28&gt;=Assumptions!$D$34,TREND(N$69:N$70,$I$69:$I$70,$Z28)),0),0)</f>
        <v>0</v>
      </c>
      <c r="AF28" s="317">
        <f t="shared" si="4"/>
        <v>0</v>
      </c>
      <c r="AG28" s="316">
        <f>IF(Z28&gt;=(Assumptions!$D$34+1),IF(Z28&lt;=Assumptions!$D$10,IF(Z28&gt;=Assumptions!$D$34,TREND(J$74:J$75,$I$74:$I$75,$Z28)),0),0)</f>
        <v>0</v>
      </c>
      <c r="AH28" s="318">
        <f>IF(Z28&gt;=(Assumptions!$D$34+1),IF(Z28&lt;=Assumptions!$D$10,IF(Z28&gt;=Assumptions!$D$34,TREND(K$74:K$75,$I$74:$I$75,$Z28)),0),0)</f>
        <v>0</v>
      </c>
      <c r="AI28" s="86">
        <f>IF(Z28&gt;=(Assumptions!$D$34+1),IF(Z28&lt;=Assumptions!$D$10,IF(Z28&gt;=Assumptions!$D$34,TREND(L$74:L$75,$I$74:$I$75,$Z28)),0),0)</f>
        <v>0</v>
      </c>
      <c r="AJ28" s="86">
        <f>IF(Z28&gt;=(Assumptions!$D$34+1),IF(Z28&lt;=Assumptions!$D$10,IF(Z28&gt;=Assumptions!$D$34,TREND(M$74:M$75,$I$74:$I$75,$Z28)),0),0)</f>
        <v>0</v>
      </c>
      <c r="AK28" s="86">
        <f>IF(Z28&gt;=(Assumptions!$D$34+1),IF(Z28&lt;=Assumptions!$D$10,IF(Z28&gt;=Assumptions!$D$34,TREND(N$74:N$75,$I$74:$I$75,$Z28)),0),0)</f>
        <v>0</v>
      </c>
      <c r="AL28" s="317">
        <f t="shared" si="5"/>
        <v>0</v>
      </c>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row>
    <row r="29" spans="3:79" x14ac:dyDescent="0.25">
      <c r="C29" s="132">
        <f t="shared" si="3"/>
        <v>2047</v>
      </c>
      <c r="D29" s="151">
        <f t="shared" si="0"/>
        <v>0</v>
      </c>
      <c r="E29" s="151">
        <f t="shared" si="1"/>
        <v>0</v>
      </c>
      <c r="F29" s="152">
        <f t="shared" si="2"/>
        <v>0</v>
      </c>
      <c r="G29" s="153">
        <f>F29*(1+0.07)^-(C29-Assumptions!$D$7)</f>
        <v>0</v>
      </c>
      <c r="H29" s="33"/>
      <c r="I29" s="118" t="s">
        <v>1819</v>
      </c>
      <c r="J29" s="122" t="s">
        <v>234</v>
      </c>
      <c r="K29" s="122">
        <v>6</v>
      </c>
      <c r="L29" s="127">
        <f>_xlfn.XLOOKUP(K29,'VMT Route Summary'!$C$5:$C$16,'VMT Route Summary'!$D$5:$D$16,0,0,1)*365</f>
        <v>195555685</v>
      </c>
      <c r="M29" s="139">
        <f t="shared" si="6"/>
        <v>0.20454531915039953</v>
      </c>
      <c r="N29" s="139">
        <f t="shared" si="6"/>
        <v>1.7386352127783959</v>
      </c>
      <c r="O29" s="139">
        <f t="shared" si="6"/>
        <v>3.8863610638575912</v>
      </c>
      <c r="P29" s="139">
        <f t="shared" si="6"/>
        <v>3.3749977659815924</v>
      </c>
      <c r="Q29" s="139">
        <f t="shared" si="6"/>
        <v>44.590879574787095</v>
      </c>
      <c r="R29" s="265">
        <f>'Existing &amp; Diversion Crashes'!D16</f>
        <v>2</v>
      </c>
      <c r="S29" s="265">
        <f>'Existing &amp; Diversion Crashes'!E16</f>
        <v>17</v>
      </c>
      <c r="T29" s="265">
        <f>'Existing &amp; Diversion Crashes'!F16</f>
        <v>38</v>
      </c>
      <c r="U29" s="265">
        <f>'Existing &amp; Diversion Crashes'!G16</f>
        <v>33</v>
      </c>
      <c r="V29" s="265">
        <f>'Existing &amp; Diversion Crashes'!H16</f>
        <v>436</v>
      </c>
      <c r="Y29" s="33"/>
      <c r="Z29" s="132">
        <v>2033</v>
      </c>
      <c r="AA29" s="316">
        <f>IF(Z29&gt;=(Assumptions!$D$34+1),IF(Z29&lt;=Assumptions!$D$10,IF(Z29&gt;=Assumptions!$D$34,TREND(J$69:J$70,$I$69:$I$70,$Z29)),0),0)</f>
        <v>0</v>
      </c>
      <c r="AB29" s="86">
        <f>IF(Z29&gt;=(Assumptions!$D$34+1),IF(Z29&lt;=Assumptions!$D$10,IF(Z29&gt;=Assumptions!$D$34,TREND(K$69:K$70,$I$69:$I$70,$Z29)),0),0)</f>
        <v>0</v>
      </c>
      <c r="AC29" s="86">
        <f>IF(Z29&gt;=(Assumptions!$D$34+1),IF(Z29&lt;=Assumptions!$D$10,IF(Z29&gt;=Assumptions!$D$34,TREND(L$69:L$70,$I$69:$I$70,$Z29)),0),0)</f>
        <v>0</v>
      </c>
      <c r="AD29" s="86">
        <f>IF(Z29&gt;=(Assumptions!$D$34+1),IF(Z29&lt;=Assumptions!$D$10,IF(Z29&gt;=Assumptions!$D$34,TREND(M$69:M$70,$I$69:$I$70,$Z29)),0),0)</f>
        <v>0</v>
      </c>
      <c r="AE29" s="86">
        <f>IF(Z29&gt;=(Assumptions!$D$34+1),IF(Z29&lt;=Assumptions!$D$10,IF(Z29&gt;=Assumptions!$D$34,TREND(N$69:N$70,$I$69:$I$70,$Z29)),0),0)</f>
        <v>0</v>
      </c>
      <c r="AF29" s="317">
        <f t="shared" si="4"/>
        <v>0</v>
      </c>
      <c r="AG29" s="316">
        <f>IF(Z29&gt;=(Assumptions!$D$34+1),IF(Z29&lt;=Assumptions!$D$10,IF(Z29&gt;=Assumptions!$D$34,TREND(J$74:J$75,$I$74:$I$75,$Z29)),0),0)</f>
        <v>0</v>
      </c>
      <c r="AH29" s="318">
        <f>IF(Z29&gt;=(Assumptions!$D$34+1),IF(Z29&lt;=Assumptions!$D$10,IF(Z29&gt;=Assumptions!$D$34,TREND(K$74:K$75,$I$74:$I$75,$Z29)),0),0)</f>
        <v>0</v>
      </c>
      <c r="AI29" s="86">
        <f>IF(Z29&gt;=(Assumptions!$D$34+1),IF(Z29&lt;=Assumptions!$D$10,IF(Z29&gt;=Assumptions!$D$34,TREND(L$74:L$75,$I$74:$I$75,$Z29)),0),0)</f>
        <v>0</v>
      </c>
      <c r="AJ29" s="86">
        <f>IF(Z29&gt;=(Assumptions!$D$34+1),IF(Z29&lt;=Assumptions!$D$10,IF(Z29&gt;=Assumptions!$D$34,TREND(M$74:M$75,$I$74:$I$75,$Z29)),0),0)</f>
        <v>0</v>
      </c>
      <c r="AK29" s="86">
        <f>IF(Z29&gt;=(Assumptions!$D$34+1),IF(Z29&lt;=Assumptions!$D$10,IF(Z29&gt;=Assumptions!$D$34,TREND(N$74:N$75,$I$74:$I$75,$Z29)),0),0)</f>
        <v>0</v>
      </c>
      <c r="AL29" s="317">
        <f t="shared" si="5"/>
        <v>0</v>
      </c>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row>
    <row r="30" spans="3:79" x14ac:dyDescent="0.25">
      <c r="C30" s="132">
        <f t="shared" si="3"/>
        <v>2048</v>
      </c>
      <c r="D30" s="151">
        <f t="shared" si="0"/>
        <v>0</v>
      </c>
      <c r="E30" s="151">
        <f t="shared" si="1"/>
        <v>0</v>
      </c>
      <c r="F30" s="152">
        <f t="shared" si="2"/>
        <v>0</v>
      </c>
      <c r="G30" s="153">
        <f>F30*(1+0.07)^-(C30-Assumptions!$D$7)</f>
        <v>0</v>
      </c>
      <c r="H30" s="33"/>
      <c r="I30" s="123" t="s">
        <v>1820</v>
      </c>
      <c r="J30" s="124" t="s">
        <v>230</v>
      </c>
      <c r="K30" s="124">
        <v>8</v>
      </c>
      <c r="L30" s="128">
        <f>_xlfn.XLOOKUP(K30,'VMT Route Summary'!$C$5:$C$16,'VMT Route Summary'!$D$5:$D$16,0,0,1)*365</f>
        <v>164123345</v>
      </c>
      <c r="M30" s="140">
        <f t="shared" si="6"/>
        <v>0.60929784242454965</v>
      </c>
      <c r="N30" s="140">
        <f t="shared" si="6"/>
        <v>3.7776466230322079</v>
      </c>
      <c r="O30" s="140">
        <f t="shared" si="6"/>
        <v>7.4334336775795062</v>
      </c>
      <c r="P30" s="140">
        <f t="shared" si="6"/>
        <v>8.6520293624286051</v>
      </c>
      <c r="Q30" s="140">
        <f t="shared" si="6"/>
        <v>55.080524955179293</v>
      </c>
      <c r="R30" s="266">
        <f>'Existing &amp; Diversion Crashes'!D17</f>
        <v>5</v>
      </c>
      <c r="S30" s="266">
        <f>'Existing &amp; Diversion Crashes'!E17</f>
        <v>31</v>
      </c>
      <c r="T30" s="266">
        <f>'Existing &amp; Diversion Crashes'!F17</f>
        <v>61</v>
      </c>
      <c r="U30" s="266">
        <f>'Existing &amp; Diversion Crashes'!G17</f>
        <v>71</v>
      </c>
      <c r="V30" s="266">
        <f>'Existing &amp; Diversion Crashes'!H17</f>
        <v>452</v>
      </c>
      <c r="Y30" s="33"/>
      <c r="Z30" s="132">
        <v>2034</v>
      </c>
      <c r="AA30" s="316">
        <f>IF(Z30&gt;=(Assumptions!$D$34+1),IF(Z30&lt;=Assumptions!$D$10,IF(Z30&gt;=Assumptions!$D$34,TREND(J$69:J$70,$I$69:$I$70,$Z30)),0),0)</f>
        <v>0</v>
      </c>
      <c r="AB30" s="86">
        <f>IF(Z30&gt;=(Assumptions!$D$34+1),IF(Z30&lt;=Assumptions!$D$10,IF(Z30&gt;=Assumptions!$D$34,TREND(K$69:K$70,$I$69:$I$70,$Z30)),0),0)</f>
        <v>0</v>
      </c>
      <c r="AC30" s="86">
        <f>IF(Z30&gt;=(Assumptions!$D$34+1),IF(Z30&lt;=Assumptions!$D$10,IF(Z30&gt;=Assumptions!$D$34,TREND(L$69:L$70,$I$69:$I$70,$Z30)),0),0)</f>
        <v>0</v>
      </c>
      <c r="AD30" s="86">
        <f>IF(Z30&gt;=(Assumptions!$D$34+1),IF(Z30&lt;=Assumptions!$D$10,IF(Z30&gt;=Assumptions!$D$34,TREND(M$69:M$70,$I$69:$I$70,$Z30)),0),0)</f>
        <v>0</v>
      </c>
      <c r="AE30" s="86">
        <f>IF(Z30&gt;=(Assumptions!$D$34+1),IF(Z30&lt;=Assumptions!$D$10,IF(Z30&gt;=Assumptions!$D$34,TREND(N$69:N$70,$I$69:$I$70,$Z30)),0),0)</f>
        <v>0</v>
      </c>
      <c r="AF30" s="317">
        <f t="shared" si="4"/>
        <v>0</v>
      </c>
      <c r="AG30" s="316">
        <f>IF(Z30&gt;=(Assumptions!$D$34+1),IF(Z30&lt;=Assumptions!$D$10,IF(Z30&gt;=Assumptions!$D$34,TREND(J$74:J$75,$I$74:$I$75,$Z30)),0),0)</f>
        <v>0</v>
      </c>
      <c r="AH30" s="318">
        <f>IF(Z30&gt;=(Assumptions!$D$34+1),IF(Z30&lt;=Assumptions!$D$10,IF(Z30&gt;=Assumptions!$D$34,TREND(K$74:K$75,$I$74:$I$75,$Z30)),0),0)</f>
        <v>0</v>
      </c>
      <c r="AI30" s="86">
        <f>IF(Z30&gt;=(Assumptions!$D$34+1),IF(Z30&lt;=Assumptions!$D$10,IF(Z30&gt;=Assumptions!$D$34,TREND(L$74:L$75,$I$74:$I$75,$Z30)),0),0)</f>
        <v>0</v>
      </c>
      <c r="AJ30" s="86">
        <f>IF(Z30&gt;=(Assumptions!$D$34+1),IF(Z30&lt;=Assumptions!$D$10,IF(Z30&gt;=Assumptions!$D$34,TREND(M$74:M$75,$I$74:$I$75,$Z30)),0),0)</f>
        <v>0</v>
      </c>
      <c r="AK30" s="86">
        <f>IF(Z30&gt;=(Assumptions!$D$34+1),IF(Z30&lt;=Assumptions!$D$10,IF(Z30&gt;=Assumptions!$D$34,TREND(N$74:N$75,$I$74:$I$75,$Z30)),0),0)</f>
        <v>0</v>
      </c>
      <c r="AL30" s="317">
        <f t="shared" si="5"/>
        <v>0</v>
      </c>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row>
    <row r="31" spans="3:79" ht="15" customHeight="1" x14ac:dyDescent="0.25">
      <c r="C31" s="132">
        <f t="shared" si="3"/>
        <v>2049</v>
      </c>
      <c r="D31" s="151">
        <f t="shared" si="0"/>
        <v>0</v>
      </c>
      <c r="E31" s="151">
        <f t="shared" si="1"/>
        <v>0</v>
      </c>
      <c r="F31" s="152">
        <f t="shared" si="2"/>
        <v>0</v>
      </c>
      <c r="G31" s="153">
        <f>F31*(1+0.07)^-(C31-Assumptions!$D$7)</f>
        <v>0</v>
      </c>
      <c r="H31" s="33"/>
      <c r="I31" s="123" t="s">
        <v>1821</v>
      </c>
      <c r="J31" s="124" t="s">
        <v>230</v>
      </c>
      <c r="K31" s="124">
        <v>10</v>
      </c>
      <c r="L31" s="128">
        <f>_xlfn.XLOOKUP(K31,'VMT Route Summary'!$C$5:$C$16,'VMT Route Summary'!$D$5:$D$16,0,0,1)*365</f>
        <v>56100135</v>
      </c>
      <c r="M31" s="140">
        <f t="shared" si="6"/>
        <v>0.71301076191706136</v>
      </c>
      <c r="N31" s="140">
        <f t="shared" si="6"/>
        <v>1.7825269047926533</v>
      </c>
      <c r="O31" s="140">
        <f t="shared" si="6"/>
        <v>1.0695161428755922</v>
      </c>
      <c r="P31" s="140">
        <f t="shared" si="6"/>
        <v>0.71301076191706136</v>
      </c>
      <c r="Q31" s="140">
        <f t="shared" si="6"/>
        <v>23.885860524221556</v>
      </c>
      <c r="R31" s="266">
        <f>'Existing &amp; Diversion Crashes'!D18</f>
        <v>2</v>
      </c>
      <c r="S31" s="266">
        <f>'Existing &amp; Diversion Crashes'!E18</f>
        <v>5</v>
      </c>
      <c r="T31" s="266">
        <f>'Existing &amp; Diversion Crashes'!F18</f>
        <v>3</v>
      </c>
      <c r="U31" s="266">
        <f>'Existing &amp; Diversion Crashes'!G18</f>
        <v>2</v>
      </c>
      <c r="V31" s="266">
        <f>'Existing &amp; Diversion Crashes'!H18</f>
        <v>67</v>
      </c>
      <c r="Y31" s="33"/>
      <c r="Z31" s="132">
        <v>2035</v>
      </c>
      <c r="AA31" s="316">
        <f>IF(Z31&gt;=(Assumptions!$D$34+1),IF(Z31&lt;=Assumptions!$D$10,IF(Z31&gt;=Assumptions!$D$34,TREND(J$69:J$70,$I$69:$I$70,$Z31)),0),0)</f>
        <v>0</v>
      </c>
      <c r="AB31" s="86">
        <f>IF(Z31&gt;=(Assumptions!$D$34+1),IF(Z31&lt;=Assumptions!$D$10,IF(Z31&gt;=Assumptions!$D$34,TREND(K$69:K$70,$I$69:$I$70,$Z31)),0),0)</f>
        <v>0</v>
      </c>
      <c r="AC31" s="86">
        <f>IF(Z31&gt;=(Assumptions!$D$34+1),IF(Z31&lt;=Assumptions!$D$10,IF(Z31&gt;=Assumptions!$D$34,TREND(L$69:L$70,$I$69:$I$70,$Z31)),0),0)</f>
        <v>0</v>
      </c>
      <c r="AD31" s="86">
        <f>IF(Z31&gt;=(Assumptions!$D$34+1),IF(Z31&lt;=Assumptions!$D$10,IF(Z31&gt;=Assumptions!$D$34,TREND(M$69:M$70,$I$69:$I$70,$Z31)),0),0)</f>
        <v>0</v>
      </c>
      <c r="AE31" s="86">
        <f>IF(Z31&gt;=(Assumptions!$D$34+1),IF(Z31&lt;=Assumptions!$D$10,IF(Z31&gt;=Assumptions!$D$34,TREND(N$69:N$70,$I$69:$I$70,$Z31)),0),0)</f>
        <v>0</v>
      </c>
      <c r="AF31" s="317">
        <f t="shared" si="4"/>
        <v>0</v>
      </c>
      <c r="AG31" s="316">
        <f>IF(Z31&gt;=(Assumptions!$D$34+1),IF(Z31&lt;=Assumptions!$D$10,IF(Z31&gt;=Assumptions!$D$34,TREND(J$74:J$75,$I$74:$I$75,$Z31)),0),0)</f>
        <v>0</v>
      </c>
      <c r="AH31" s="318">
        <f>IF(Z31&gt;=(Assumptions!$D$34+1),IF(Z31&lt;=Assumptions!$D$10,IF(Z31&gt;=Assumptions!$D$34,TREND(K$74:K$75,$I$74:$I$75,$Z31)),0),0)</f>
        <v>0</v>
      </c>
      <c r="AI31" s="86">
        <f>IF(Z31&gt;=(Assumptions!$D$34+1),IF(Z31&lt;=Assumptions!$D$10,IF(Z31&gt;=Assumptions!$D$34,TREND(L$74:L$75,$I$74:$I$75,$Z31)),0),0)</f>
        <v>0</v>
      </c>
      <c r="AJ31" s="86">
        <f>IF(Z31&gt;=(Assumptions!$D$34+1),IF(Z31&lt;=Assumptions!$D$10,IF(Z31&gt;=Assumptions!$D$34,TREND(M$74:M$75,$I$74:$I$75,$Z31)),0),0)</f>
        <v>0</v>
      </c>
      <c r="AK31" s="86">
        <f>IF(Z31&gt;=(Assumptions!$D$34+1),IF(Z31&lt;=Assumptions!$D$10,IF(Z31&gt;=Assumptions!$D$34,TREND(N$74:N$75,$I$74:$I$75,$Z31)),0),0)</f>
        <v>0</v>
      </c>
      <c r="AL31" s="317">
        <f t="shared" si="5"/>
        <v>0</v>
      </c>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row>
    <row r="32" spans="3:79" ht="15.75" customHeight="1" x14ac:dyDescent="0.25">
      <c r="C32" s="132">
        <f t="shared" si="3"/>
        <v>2050</v>
      </c>
      <c r="D32" s="151">
        <f t="shared" si="0"/>
        <v>0</v>
      </c>
      <c r="E32" s="151">
        <f t="shared" si="1"/>
        <v>0</v>
      </c>
      <c r="F32" s="152">
        <f t="shared" si="2"/>
        <v>0</v>
      </c>
      <c r="G32" s="153">
        <f>F32*(1+0.07)^-(C32-Assumptions!$D$7)</f>
        <v>0</v>
      </c>
      <c r="H32" s="33"/>
      <c r="I32" s="123" t="s">
        <v>1822</v>
      </c>
      <c r="J32" s="124" t="s">
        <v>230</v>
      </c>
      <c r="K32" s="124">
        <v>12</v>
      </c>
      <c r="L32" s="128">
        <f>_xlfn.XLOOKUP(K32,'VMT Route Summary'!$C$5:$C$16,'VMT Route Summary'!$D$5:$D$16,0,0,1)*365</f>
        <v>179444585</v>
      </c>
      <c r="M32" s="140">
        <f t="shared" si="6"/>
        <v>0.55727510529225499</v>
      </c>
      <c r="N32" s="140">
        <f t="shared" si="6"/>
        <v>2.1176454001105687</v>
      </c>
      <c r="O32" s="140">
        <f t="shared" si="6"/>
        <v>4.0123807581042357</v>
      </c>
      <c r="P32" s="140">
        <f t="shared" si="6"/>
        <v>4.123835779162687</v>
      </c>
      <c r="Q32" s="140">
        <f t="shared" si="6"/>
        <v>51.380764707945907</v>
      </c>
      <c r="R32" s="266">
        <f>'Existing &amp; Diversion Crashes'!D19</f>
        <v>5</v>
      </c>
      <c r="S32" s="266">
        <f>'Existing &amp; Diversion Crashes'!E19</f>
        <v>19</v>
      </c>
      <c r="T32" s="266">
        <f>'Existing &amp; Diversion Crashes'!F19</f>
        <v>36</v>
      </c>
      <c r="U32" s="266">
        <f>'Existing &amp; Diversion Crashes'!G19</f>
        <v>37</v>
      </c>
      <c r="V32" s="266">
        <f>'Existing &amp; Diversion Crashes'!H19</f>
        <v>461</v>
      </c>
      <c r="Y32" s="33"/>
      <c r="Z32" s="132">
        <v>2036</v>
      </c>
      <c r="AA32" s="316">
        <f>IF(Z32&gt;=(Assumptions!$D$34+1),IF(Z32&lt;=Assumptions!$D$10,IF(Z32&gt;=Assumptions!$D$34,TREND(J$69:J$70,$I$69:$I$70,$Z32)),0),0)</f>
        <v>0</v>
      </c>
      <c r="AB32" s="86">
        <f>IF(Z32&gt;=(Assumptions!$D$34+1),IF(Z32&lt;=Assumptions!$D$10,IF(Z32&gt;=Assumptions!$D$34,TREND(K$69:K$70,$I$69:$I$70,$Z32)),0),0)</f>
        <v>0</v>
      </c>
      <c r="AC32" s="86">
        <f>IF(Z32&gt;=(Assumptions!$D$34+1),IF(Z32&lt;=Assumptions!$D$10,IF(Z32&gt;=Assumptions!$D$34,TREND(L$69:L$70,$I$69:$I$70,$Z32)),0),0)</f>
        <v>0</v>
      </c>
      <c r="AD32" s="86">
        <f>IF(Z32&gt;=(Assumptions!$D$34+1),IF(Z32&lt;=Assumptions!$D$10,IF(Z32&gt;=Assumptions!$D$34,TREND(M$69:M$70,$I$69:$I$70,$Z32)),0),0)</f>
        <v>0</v>
      </c>
      <c r="AE32" s="86">
        <f>IF(Z32&gt;=(Assumptions!$D$34+1),IF(Z32&lt;=Assumptions!$D$10,IF(Z32&gt;=Assumptions!$D$34,TREND(N$69:N$70,$I$69:$I$70,$Z32)),0),0)</f>
        <v>0</v>
      </c>
      <c r="AF32" s="317">
        <f t="shared" si="4"/>
        <v>0</v>
      </c>
      <c r="AG32" s="316">
        <f>IF(Z32&gt;=(Assumptions!$D$34+1),IF(Z32&lt;=Assumptions!$D$10,IF(Z32&gt;=Assumptions!$D$34,TREND(J$74:J$75,$I$74:$I$75,$Z32)),0),0)</f>
        <v>0</v>
      </c>
      <c r="AH32" s="318">
        <f>IF(Z32&gt;=(Assumptions!$D$34+1),IF(Z32&lt;=Assumptions!$D$10,IF(Z32&gt;=Assumptions!$D$34,TREND(K$74:K$75,$I$74:$I$75,$Z32)),0),0)</f>
        <v>0</v>
      </c>
      <c r="AI32" s="86">
        <f>IF(Z32&gt;=(Assumptions!$D$34+1),IF(Z32&lt;=Assumptions!$D$10,IF(Z32&gt;=Assumptions!$D$34,TREND(L$74:L$75,$I$74:$I$75,$Z32)),0),0)</f>
        <v>0</v>
      </c>
      <c r="AJ32" s="86">
        <f>IF(Z32&gt;=(Assumptions!$D$34+1),IF(Z32&lt;=Assumptions!$D$10,IF(Z32&gt;=Assumptions!$D$34,TREND(M$74:M$75,$I$74:$I$75,$Z32)),0),0)</f>
        <v>0</v>
      </c>
      <c r="AK32" s="86">
        <f>IF(Z32&gt;=(Assumptions!$D$34+1),IF(Z32&lt;=Assumptions!$D$10,IF(Z32&gt;=Assumptions!$D$34,TREND(N$74:N$75,$I$74:$I$75,$Z32)),0),0)</f>
        <v>0</v>
      </c>
      <c r="AL32" s="317">
        <f t="shared" si="5"/>
        <v>0</v>
      </c>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row>
    <row r="33" spans="2:79" ht="15" customHeight="1" x14ac:dyDescent="0.25">
      <c r="C33" s="132">
        <f t="shared" si="3"/>
        <v>2051</v>
      </c>
      <c r="D33" s="151">
        <f t="shared" si="0"/>
        <v>0</v>
      </c>
      <c r="E33" s="151">
        <f t="shared" si="1"/>
        <v>0</v>
      </c>
      <c r="F33" s="152">
        <f t="shared" si="2"/>
        <v>0</v>
      </c>
      <c r="G33" s="153">
        <f>F33*(1+0.07)^-(C33-Assumptions!$D$7)</f>
        <v>0</v>
      </c>
      <c r="H33" s="33"/>
      <c r="I33" s="15" t="s">
        <v>1888</v>
      </c>
      <c r="J33" s="95"/>
      <c r="M33" s="3"/>
      <c r="N33" s="3"/>
      <c r="O33" s="3"/>
      <c r="Q33" s="90"/>
      <c r="R33" s="90"/>
      <c r="S33" s="90"/>
      <c r="T33" s="90"/>
      <c r="U33" s="3"/>
      <c r="V33" s="3"/>
      <c r="W33" s="3"/>
      <c r="Y33" s="33"/>
      <c r="Z33" s="132">
        <v>2037</v>
      </c>
      <c r="AA33" s="316">
        <f>IF(Z33&gt;=(Assumptions!$D$34+1),IF(Z33&lt;=Assumptions!$D$10,IF(Z33&gt;=Assumptions!$D$34,TREND(J$69:J$70,$I$69:$I$70,$Z33)),0),0)</f>
        <v>0</v>
      </c>
      <c r="AB33" s="86">
        <f>IF(Z33&gt;=(Assumptions!$D$34+1),IF(Z33&lt;=Assumptions!$D$10,IF(Z33&gt;=Assumptions!$D$34,TREND(K$69:K$70,$I$69:$I$70,$Z33)),0),0)</f>
        <v>0</v>
      </c>
      <c r="AC33" s="86">
        <f>IF(Z33&gt;=(Assumptions!$D$34+1),IF(Z33&lt;=Assumptions!$D$10,IF(Z33&gt;=Assumptions!$D$34,TREND(L$69:L$70,$I$69:$I$70,$Z33)),0),0)</f>
        <v>0</v>
      </c>
      <c r="AD33" s="86">
        <f>IF(Z33&gt;=(Assumptions!$D$34+1),IF(Z33&lt;=Assumptions!$D$10,IF(Z33&gt;=Assumptions!$D$34,TREND(M$69:M$70,$I$69:$I$70,$Z33)),0),0)</f>
        <v>0</v>
      </c>
      <c r="AE33" s="86">
        <f>IF(Z33&gt;=(Assumptions!$D$34+1),IF(Z33&lt;=Assumptions!$D$10,IF(Z33&gt;=Assumptions!$D$34,TREND(N$69:N$70,$I$69:$I$70,$Z33)),0),0)</f>
        <v>0</v>
      </c>
      <c r="AF33" s="317">
        <f t="shared" si="4"/>
        <v>0</v>
      </c>
      <c r="AG33" s="316">
        <f>IF(Z33&gt;=(Assumptions!$D$34+1),IF(Z33&lt;=Assumptions!$D$10,IF(Z33&gt;=Assumptions!$D$34,TREND(J$74:J$75,$I$74:$I$75,$Z33)),0),0)</f>
        <v>0</v>
      </c>
      <c r="AH33" s="318">
        <f>IF(Z33&gt;=(Assumptions!$D$34+1),IF(Z33&lt;=Assumptions!$D$10,IF(Z33&gt;=Assumptions!$D$34,TREND(K$74:K$75,$I$74:$I$75,$Z33)),0),0)</f>
        <v>0</v>
      </c>
      <c r="AI33" s="86">
        <f>IF(Z33&gt;=(Assumptions!$D$34+1),IF(Z33&lt;=Assumptions!$D$10,IF(Z33&gt;=Assumptions!$D$34,TREND(L$74:L$75,$I$74:$I$75,$Z33)),0),0)</f>
        <v>0</v>
      </c>
      <c r="AJ33" s="86">
        <f>IF(Z33&gt;=(Assumptions!$D$34+1),IF(Z33&lt;=Assumptions!$D$10,IF(Z33&gt;=Assumptions!$D$34,TREND(M$74:M$75,$I$74:$I$75,$Z33)),0),0)</f>
        <v>0</v>
      </c>
      <c r="AK33" s="86">
        <f>IF(Z33&gt;=(Assumptions!$D$34+1),IF(Z33&lt;=Assumptions!$D$10,IF(Z33&gt;=Assumptions!$D$34,TREND(N$74:N$75,$I$74:$I$75,$Z33)),0),0)</f>
        <v>0</v>
      </c>
      <c r="AL33" s="317">
        <f t="shared" si="5"/>
        <v>0</v>
      </c>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row>
    <row r="34" spans="2:79" ht="15" customHeight="1" x14ac:dyDescent="0.25">
      <c r="C34" s="132">
        <f t="shared" si="3"/>
        <v>2052</v>
      </c>
      <c r="D34" s="151">
        <f t="shared" si="0"/>
        <v>0</v>
      </c>
      <c r="E34" s="151">
        <f t="shared" si="1"/>
        <v>0</v>
      </c>
      <c r="F34" s="152">
        <f t="shared" si="2"/>
        <v>0</v>
      </c>
      <c r="G34" s="153">
        <f>F34*(1+0.07)^-(C34-Assumptions!$D$7)</f>
        <v>0</v>
      </c>
      <c r="H34" s="33"/>
      <c r="K34" s="62"/>
      <c r="M34" s="3"/>
      <c r="Q34" s="90"/>
      <c r="R34" s="90"/>
      <c r="S34" s="90"/>
      <c r="T34" s="90"/>
      <c r="U34" s="3"/>
      <c r="V34" s="3"/>
      <c r="W34" s="3"/>
      <c r="Y34" s="33"/>
      <c r="Z34" s="132">
        <v>2038</v>
      </c>
      <c r="AA34" s="316">
        <f>IF(Z34&gt;=(Assumptions!$D$34+1),IF(Z34&lt;=Assumptions!$D$10,IF(Z34&gt;=Assumptions!$D$34,TREND(J$69:J$70,$I$69:$I$70,$Z34)),0),0)</f>
        <v>0.39531189137754374</v>
      </c>
      <c r="AB34" s="86">
        <f>IF(Z34&gt;=(Assumptions!$D$34+1),IF(Z34&lt;=Assumptions!$D$10,IF(Z34&gt;=Assumptions!$D$34,TREND(K$69:K$70,$I$69:$I$70,$Z34)),0),0)</f>
        <v>1.5286355160441829</v>
      </c>
      <c r="AC34" s="86">
        <f>IF(Z34&gt;=(Assumptions!$D$34+1),IF(Z34&lt;=Assumptions!$D$10,IF(Z34&gt;=Assumptions!$D$34,TREND(L$69:L$70,$I$69:$I$70,$Z34)),0),0)</f>
        <v>2.6712763659363361</v>
      </c>
      <c r="AD34" s="86">
        <f>IF(Z34&gt;=(Assumptions!$D$34+1),IF(Z34&lt;=Assumptions!$D$10,IF(Z34&gt;=Assumptions!$D$34,TREND(M$69:M$70,$I$69:$I$70,$Z34)),0),0)</f>
        <v>2.8436400285579566</v>
      </c>
      <c r="AE34" s="86">
        <f>IF(Z34&gt;=(Assumptions!$D$34+1),IF(Z34&lt;=Assumptions!$D$10,IF(Z34&gt;=Assumptions!$D$34,TREND(N$69:N$70,$I$69:$I$70,$Z34)),0),0)</f>
        <v>23.123835304007798</v>
      </c>
      <c r="AF34" s="317">
        <f t="shared" si="4"/>
        <v>6253585.6008609952</v>
      </c>
      <c r="AG34" s="316">
        <f>IF(Z34&gt;=(Assumptions!$D$34+1),IF(Z34&lt;=Assumptions!$D$10,IF(Z34&gt;=Assumptions!$D$34,TREND(J$74:J$75,$I$74:$I$75,$Z34)),0),0)</f>
        <v>0.10409065141904383</v>
      </c>
      <c r="AH34" s="318">
        <f>IF(Z34&gt;=(Assumptions!$D$34+1),IF(Z34&lt;=Assumptions!$D$10,IF(Z34&gt;=Assumptions!$D$34,TREND(K$74:K$75,$I$74:$I$75,$Z34)),0),0)</f>
        <v>0.74416658895339793</v>
      </c>
      <c r="AI34" s="86">
        <f>IF(Z34&gt;=(Assumptions!$D$34+1),IF(Z34&lt;=Assumptions!$D$10,IF(Z34&gt;=Assumptions!$D$34,TREND(L$74:L$75,$I$74:$I$75,$Z34)),0),0)</f>
        <v>1.5679643407131749</v>
      </c>
      <c r="AJ34" s="86">
        <f>IF(Z34&gt;=(Assumptions!$D$34+1),IF(Z34&lt;=Assumptions!$D$10,IF(Z34&gt;=Assumptions!$D$34,TREND(M$74:M$75,$I$74:$I$75,$Z34)),0),0)</f>
        <v>1.5871197596639277</v>
      </c>
      <c r="AK34" s="86">
        <f>IF(Z34&gt;=(Assumptions!$D$34+1),IF(Z34&lt;=Assumptions!$D$10,IF(Z34&gt;=Assumptions!$D$34,TREND(N$74:N$75,$I$74:$I$75,$Z34)),0),0)</f>
        <v>20.493300956716553</v>
      </c>
      <c r="AL34" s="317">
        <f t="shared" si="5"/>
        <v>2095761.1170192191</v>
      </c>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row>
    <row r="35" spans="2:79" ht="15" customHeight="1" x14ac:dyDescent="0.25">
      <c r="C35" s="132">
        <f t="shared" si="3"/>
        <v>2053</v>
      </c>
      <c r="D35" s="151">
        <f t="shared" si="0"/>
        <v>0</v>
      </c>
      <c r="E35" s="151">
        <f t="shared" si="1"/>
        <v>0</v>
      </c>
      <c r="F35" s="152">
        <f t="shared" si="2"/>
        <v>0</v>
      </c>
      <c r="G35" s="153">
        <f>F35*(1+0.07)^-(C35-Assumptions!$D$7)</f>
        <v>0</v>
      </c>
      <c r="H35" s="33"/>
      <c r="I35" s="1" t="s">
        <v>1880</v>
      </c>
      <c r="P35" s="90"/>
      <c r="Q35" s="90"/>
      <c r="S35" s="90"/>
      <c r="T35" s="3"/>
      <c r="U35" s="3"/>
      <c r="V35" s="3"/>
      <c r="Y35" s="33"/>
      <c r="Z35" s="132">
        <v>2039</v>
      </c>
      <c r="AA35" s="316">
        <f>IF(Z35&gt;=(Assumptions!$D$34+1),IF(Z35&lt;=Assumptions!$D$10,IF(Z35&gt;=Assumptions!$D$34,TREND(J$69:J$70,$I$69:$I$70,$Z35)),0),0)</f>
        <v>0.40176340757754936</v>
      </c>
      <c r="AB35" s="86">
        <f>IF(Z35&gt;=(Assumptions!$D$34+1),IF(Z35&lt;=Assumptions!$D$10,IF(Z35&gt;=Assumptions!$D$34,TREND(K$69:K$70,$I$69:$I$70,$Z35)),0),0)</f>
        <v>1.5535829487189119</v>
      </c>
      <c r="AC35" s="86">
        <f>IF(Z35&gt;=(Assumptions!$D$34+1),IF(Z35&lt;=Assumptions!$D$10,IF(Z35&gt;=Assumptions!$D$34,TREND(L$69:L$70,$I$69:$I$70,$Z35)),0),0)</f>
        <v>2.7148717728174177</v>
      </c>
      <c r="AD35" s="86">
        <f>IF(Z35&gt;=(Assumptions!$D$34+1),IF(Z35&lt;=Assumptions!$D$10,IF(Z35&gt;=Assumptions!$D$34,TREND(M$69:M$70,$I$69:$I$70,$Z35)),0),0)</f>
        <v>2.8900484218073785</v>
      </c>
      <c r="AE35" s="86">
        <f>IF(Z35&gt;=(Assumptions!$D$34+1),IF(Z35&lt;=Assumptions!$D$10,IF(Z35&gt;=Assumptions!$D$34,TREND(N$69:N$70,$I$69:$I$70,$Z35)),0),0)</f>
        <v>23.501217824807213</v>
      </c>
      <c r="AF35" s="317">
        <f t="shared" si="4"/>
        <v>6355644.5312703094</v>
      </c>
      <c r="AG35" s="316">
        <f>IF(Z35&gt;=(Assumptions!$D$34+1),IF(Z35&lt;=Assumptions!$D$10,IF(Z35&gt;=Assumptions!$D$34,TREND(J$74:J$75,$I$74:$I$75,$Z35)),0),0)</f>
        <v>0.1057894177312817</v>
      </c>
      <c r="AH35" s="318">
        <f>IF(Z35&gt;=(Assumptions!$D$34+1),IF(Z35&lt;=Assumptions!$D$10,IF(Z35&gt;=Assumptions!$D$34,TREND(K$74:K$75,$I$74:$I$75,$Z35)),0),0)</f>
        <v>0.75631143687943592</v>
      </c>
      <c r="AI35" s="86">
        <f>IF(Z35&gt;=(Assumptions!$D$34+1),IF(Z35&lt;=Assumptions!$D$10,IF(Z35&gt;=Assumptions!$D$34,TREND(L$74:L$75,$I$74:$I$75,$Z35)),0),0)</f>
        <v>1.5935536224064037</v>
      </c>
      <c r="AJ35" s="86">
        <f>IF(Z35&gt;=(Assumptions!$D$34+1),IF(Z35&lt;=Assumptions!$D$10,IF(Z35&gt;=Assumptions!$D$34,TREND(M$74:M$75,$I$74:$I$75,$Z35)),0),0)</f>
        <v>1.6130216590607276</v>
      </c>
      <c r="AK35" s="86">
        <f>IF(Z35&gt;=(Assumptions!$D$34+1),IF(Z35&lt;=Assumptions!$D$10,IF(Z35&gt;=Assumptions!$D$34,TREND(N$74:N$75,$I$74:$I$75,$Z35)),0),0)</f>
        <v>20.827752983072514</v>
      </c>
      <c r="AL35" s="317">
        <f t="shared" si="5"/>
        <v>2129964.0769926109</v>
      </c>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row>
    <row r="36" spans="2:79" ht="15" customHeight="1" x14ac:dyDescent="0.25">
      <c r="C36" s="132">
        <f t="shared" si="3"/>
        <v>2054</v>
      </c>
      <c r="D36" s="151">
        <f t="shared" si="0"/>
        <v>0</v>
      </c>
      <c r="E36" s="151">
        <f t="shared" si="1"/>
        <v>0</v>
      </c>
      <c r="F36" s="152">
        <f t="shared" si="2"/>
        <v>0</v>
      </c>
      <c r="G36" s="153">
        <f>F36*(1+0.07)^-(C36-Assumptions!$D$7)</f>
        <v>0</v>
      </c>
      <c r="H36" s="33"/>
      <c r="I36" s="39" t="s">
        <v>238</v>
      </c>
      <c r="J36" s="39" t="s">
        <v>237</v>
      </c>
      <c r="K36" s="39" t="s">
        <v>239</v>
      </c>
      <c r="L36" s="39" t="s">
        <v>1815</v>
      </c>
      <c r="M36" s="39" t="s">
        <v>1889</v>
      </c>
      <c r="N36" s="39" t="s">
        <v>1890</v>
      </c>
      <c r="O36" s="39" t="s">
        <v>1891</v>
      </c>
      <c r="P36" s="39" t="s">
        <v>1892</v>
      </c>
      <c r="Q36" s="39" t="s">
        <v>1893</v>
      </c>
      <c r="R36" s="39" t="s">
        <v>18</v>
      </c>
      <c r="S36" s="39" t="s">
        <v>19</v>
      </c>
      <c r="T36" s="39" t="s">
        <v>20</v>
      </c>
      <c r="U36" s="39" t="s">
        <v>21</v>
      </c>
      <c r="V36" s="39" t="s">
        <v>217</v>
      </c>
      <c r="Y36" s="33"/>
      <c r="Z36" s="132">
        <v>2040</v>
      </c>
      <c r="AA36" s="316">
        <f>IF(Z36&gt;=(Assumptions!$D$34+1),IF(Z36&lt;=Assumptions!$D$10,IF(Z36&gt;=Assumptions!$D$34,TREND(J$69:J$70,$I$69:$I$70,$Z36)),0),0)</f>
        <v>0.40821492377755497</v>
      </c>
      <c r="AB36" s="86">
        <f>IF(Z36&gt;=(Assumptions!$D$34+1),IF(Z36&lt;=Assumptions!$D$10,IF(Z36&gt;=Assumptions!$D$34,TREND(K$69:K$70,$I$69:$I$70,$Z36)),0),0)</f>
        <v>1.578530381393648</v>
      </c>
      <c r="AC36" s="86">
        <f>IF(Z36&gt;=(Assumptions!$D$34+1),IF(Z36&lt;=Assumptions!$D$10,IF(Z36&gt;=Assumptions!$D$34,TREND(L$69:L$70,$I$69:$I$70,$Z36)),0),0)</f>
        <v>2.758467179698485</v>
      </c>
      <c r="AD36" s="86">
        <f>IF(Z36&gt;=(Assumptions!$D$34+1),IF(Z36&lt;=Assumptions!$D$10,IF(Z36&gt;=Assumptions!$D$34,TREND(M$69:M$70,$I$69:$I$70,$Z36)),0),0)</f>
        <v>2.9364568150568147</v>
      </c>
      <c r="AE36" s="86">
        <f>IF(Z36&gt;=(Assumptions!$D$34+1),IF(Z36&lt;=Assumptions!$D$10,IF(Z36&gt;=Assumptions!$D$34,TREND(N$69:N$70,$I$69:$I$70,$Z36)),0),0)</f>
        <v>23.878600345606628</v>
      </c>
      <c r="AF36" s="317">
        <f t="shared" si="4"/>
        <v>6457703.4616796281</v>
      </c>
      <c r="AG36" s="316">
        <f>IF(Z36&gt;=(Assumptions!$D$34+1),IF(Z36&lt;=Assumptions!$D$10,IF(Z36&gt;=Assumptions!$D$34,TREND(J$74:J$75,$I$74:$I$75,$Z36)),0),0)</f>
        <v>0.10748818404351912</v>
      </c>
      <c r="AH36" s="318">
        <f>IF(Z36&gt;=(Assumptions!$D$34+1),IF(Z36&lt;=Assumptions!$D$10,IF(Z36&gt;=Assumptions!$D$34,TREND(K$74:K$75,$I$74:$I$75,$Z36)),0),0)</f>
        <v>0.76845628480547745</v>
      </c>
      <c r="AI36" s="86">
        <f>IF(Z36&gt;=(Assumptions!$D$34+1),IF(Z36&lt;=Assumptions!$D$10,IF(Z36&gt;=Assumptions!$D$34,TREND(L$74:L$75,$I$74:$I$75,$Z36)),0),0)</f>
        <v>1.6191429040996326</v>
      </c>
      <c r="AJ36" s="86">
        <f>IF(Z36&gt;=(Assumptions!$D$34+1),IF(Z36&lt;=Assumptions!$D$10,IF(Z36&gt;=Assumptions!$D$34,TREND(M$74:M$75,$I$74:$I$75,$Z36)),0),0)</f>
        <v>1.6389235584575275</v>
      </c>
      <c r="AK36" s="86">
        <f>IF(Z36&gt;=(Assumptions!$D$34+1),IF(Z36&lt;=Assumptions!$D$10,IF(Z36&gt;=Assumptions!$D$34,TREND(N$74:N$75,$I$74:$I$75,$Z36)),0),0)</f>
        <v>21.162205009428476</v>
      </c>
      <c r="AL36" s="317">
        <f t="shared" si="5"/>
        <v>2164167.0369659998</v>
      </c>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row>
    <row r="37" spans="2:79" ht="15" customHeight="1" thickBot="1" x14ac:dyDescent="0.3">
      <c r="C37" s="133">
        <f t="shared" si="3"/>
        <v>2055</v>
      </c>
      <c r="D37" s="154">
        <f t="shared" si="0"/>
        <v>0</v>
      </c>
      <c r="E37" s="154">
        <f t="shared" si="1"/>
        <v>0</v>
      </c>
      <c r="F37" s="155">
        <f t="shared" si="2"/>
        <v>0</v>
      </c>
      <c r="G37" s="156">
        <f>F37*(1+0.07)^-(C37-Assumptions!$D$7)</f>
        <v>0</v>
      </c>
      <c r="H37" s="33"/>
      <c r="I37" s="118" t="s">
        <v>1829</v>
      </c>
      <c r="J37" s="122" t="s">
        <v>234</v>
      </c>
      <c r="K37" s="122">
        <v>1</v>
      </c>
      <c r="L37" s="127">
        <f>(_xlfn.XLOOKUP(K37,'VMT Route Summary'!$C$5:$C$16,'VMT Route Summary'!$D$5:$D$16,0,0,1)*365)-($J$13*Assumptions!$D$35*365)</f>
        <v>378232673.5</v>
      </c>
      <c r="M37" s="139">
        <f t="shared" ref="M37:Q42" si="7">R37/(5*$L37)*100000000</f>
        <v>0.3701425334424473</v>
      </c>
      <c r="N37" s="139">
        <f t="shared" si="7"/>
        <v>1.903590171989729</v>
      </c>
      <c r="O37" s="139">
        <f t="shared" si="7"/>
        <v>3.5956703248694879</v>
      </c>
      <c r="P37" s="139">
        <f t="shared" si="7"/>
        <v>4.0186903630894282</v>
      </c>
      <c r="Q37" s="139">
        <f t="shared" si="7"/>
        <v>50.233629538617848</v>
      </c>
      <c r="R37" s="265">
        <f>'Existing &amp; Diversion Crashes'!D40</f>
        <v>7</v>
      </c>
      <c r="S37" s="265">
        <f>'Existing &amp; Diversion Crashes'!E40</f>
        <v>36</v>
      </c>
      <c r="T37" s="265">
        <f>'Existing &amp; Diversion Crashes'!F40</f>
        <v>68</v>
      </c>
      <c r="U37" s="265">
        <f>'Existing &amp; Diversion Crashes'!G40</f>
        <v>76</v>
      </c>
      <c r="V37" s="265">
        <f>'Existing &amp; Diversion Crashes'!H40</f>
        <v>950</v>
      </c>
      <c r="Y37" s="33"/>
      <c r="Z37" s="132">
        <v>2041</v>
      </c>
      <c r="AA37" s="316">
        <f>IF(Z37&gt;=(Assumptions!$D$34+1),IF(Z37&lt;=Assumptions!$D$10,IF(Z37&gt;=Assumptions!$D$34,TREND(J$69:J$70,$I$69:$I$70,$Z37)),0),0)</f>
        <v>0.41466643997756059</v>
      </c>
      <c r="AB37" s="86">
        <f>IF(Z37&gt;=(Assumptions!$D$34+1),IF(Z37&lt;=Assumptions!$D$10,IF(Z37&gt;=Assumptions!$D$34,TREND(K$69:K$70,$I$69:$I$70,$Z37)),0),0)</f>
        <v>1.603477814068377</v>
      </c>
      <c r="AC37" s="86">
        <f>IF(Z37&gt;=(Assumptions!$D$34+1),IF(Z37&lt;=Assumptions!$D$10,IF(Z37&gt;=Assumptions!$D$34,TREND(L$69:L$70,$I$69:$I$70,$Z37)),0),0)</f>
        <v>2.8020625865795523</v>
      </c>
      <c r="AD37" s="86">
        <f>IF(Z37&gt;=(Assumptions!$D$34+1),IF(Z37&lt;=Assumptions!$D$10,IF(Z37&gt;=Assumptions!$D$34,TREND(M$69:M$70,$I$69:$I$70,$Z37)),0),0)</f>
        <v>2.9828652083062508</v>
      </c>
      <c r="AE37" s="86">
        <f>IF(Z37&gt;=(Assumptions!$D$34+1),IF(Z37&lt;=Assumptions!$D$10,IF(Z37&gt;=Assumptions!$D$34,TREND(N$69:N$70,$I$69:$I$70,$Z37)),0),0)</f>
        <v>24.255982866406157</v>
      </c>
      <c r="AF37" s="317">
        <f t="shared" si="4"/>
        <v>6559762.3920889432</v>
      </c>
      <c r="AG37" s="316">
        <f>IF(Z37&gt;=(Assumptions!$D$34+1),IF(Z37&lt;=Assumptions!$D$10,IF(Z37&gt;=Assumptions!$D$34,TREND(J$74:J$75,$I$74:$I$75,$Z37)),0),0)</f>
        <v>0.10918695035575654</v>
      </c>
      <c r="AH37" s="318">
        <f>IF(Z37&gt;=(Assumptions!$D$34+1),IF(Z37&lt;=Assumptions!$D$10,IF(Z37&gt;=Assumptions!$D$34,TREND(K$74:K$75,$I$74:$I$75,$Z37)),0),0)</f>
        <v>0.78060113273151899</v>
      </c>
      <c r="AI37" s="86">
        <f>IF(Z37&gt;=(Assumptions!$D$34+1),IF(Z37&lt;=Assumptions!$D$10,IF(Z37&gt;=Assumptions!$D$34,TREND(L$74:L$75,$I$74:$I$75,$Z37)),0),0)</f>
        <v>1.6447321857928543</v>
      </c>
      <c r="AJ37" s="86">
        <f>IF(Z37&gt;=(Assumptions!$D$34+1),IF(Z37&lt;=Assumptions!$D$10,IF(Z37&gt;=Assumptions!$D$34,TREND(M$74:M$75,$I$74:$I$75,$Z37)),0),0)</f>
        <v>1.6648254578543273</v>
      </c>
      <c r="AK37" s="86">
        <f>IF(Z37&gt;=(Assumptions!$D$34+1),IF(Z37&lt;=Assumptions!$D$10,IF(Z37&gt;=Assumptions!$D$34,TREND(N$74:N$75,$I$74:$I$75,$Z37)),0),0)</f>
        <v>21.496657035784551</v>
      </c>
      <c r="AL37" s="317">
        <f t="shared" si="5"/>
        <v>2198369.9969393881</v>
      </c>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row>
    <row r="38" spans="2:79" ht="15" customHeight="1" thickBot="1" x14ac:dyDescent="0.3">
      <c r="F38" s="134" t="s">
        <v>2</v>
      </c>
      <c r="G38" s="135">
        <f>SUM(G8:G37)</f>
        <v>8841837.7107281741</v>
      </c>
      <c r="H38" s="33"/>
      <c r="I38" s="118" t="s">
        <v>1824</v>
      </c>
      <c r="J38" s="122" t="s">
        <v>234</v>
      </c>
      <c r="K38" s="122">
        <v>3</v>
      </c>
      <c r="L38" s="127">
        <f>(_xlfn.XLOOKUP(K38,'VMT Route Summary'!$C$5:$C$16,'VMT Route Summary'!$D$5:$D$16,0,0,1)*365)-($J$13*Assumptions!$D$35*365)</f>
        <v>143123033.5</v>
      </c>
      <c r="M38" s="139">
        <f t="shared" si="7"/>
        <v>0.41921973376842936</v>
      </c>
      <c r="N38" s="139">
        <f t="shared" si="7"/>
        <v>1.6768789350737174</v>
      </c>
      <c r="O38" s="139">
        <f t="shared" si="7"/>
        <v>4.192197337684294</v>
      </c>
      <c r="P38" s="139">
        <f t="shared" si="7"/>
        <v>4.192197337684294</v>
      </c>
      <c r="Q38" s="139">
        <f t="shared" si="7"/>
        <v>48.769229028393951</v>
      </c>
      <c r="R38" s="265">
        <f>'Existing &amp; Diversion Crashes'!D41</f>
        <v>3</v>
      </c>
      <c r="S38" s="265">
        <f>'Existing &amp; Diversion Crashes'!E41</f>
        <v>12</v>
      </c>
      <c r="T38" s="265">
        <f>'Existing &amp; Diversion Crashes'!F41</f>
        <v>30</v>
      </c>
      <c r="U38" s="265">
        <f>'Existing &amp; Diversion Crashes'!G41</f>
        <v>30</v>
      </c>
      <c r="V38" s="265">
        <f>'Existing &amp; Diversion Crashes'!H41</f>
        <v>349</v>
      </c>
      <c r="Y38" s="33"/>
      <c r="Z38" s="132">
        <v>2042</v>
      </c>
      <c r="AA38" s="316">
        <f>IF(Z38&gt;=(Assumptions!$D$34+1),IF(Z38&lt;=Assumptions!$D$10,IF(Z38&gt;=Assumptions!$D$34,TREND(J$69:J$70,$I$69:$I$70,$Z38)),0),0)</f>
        <v>0.4211179561775662</v>
      </c>
      <c r="AB38" s="86">
        <f>IF(Z38&gt;=(Assumptions!$D$34+1),IF(Z38&lt;=Assumptions!$D$10,IF(Z38&gt;=Assumptions!$D$34,TREND(K$69:K$70,$I$69:$I$70,$Z38)),0),0)</f>
        <v>1.6284252467431131</v>
      </c>
      <c r="AC38" s="86">
        <f>IF(Z38&gt;=(Assumptions!$D$34+1),IF(Z38&lt;=Assumptions!$D$10,IF(Z38&gt;=Assumptions!$D$34,TREND(L$69:L$70,$I$69:$I$70,$Z38)),0),0)</f>
        <v>2.8456579934606197</v>
      </c>
      <c r="AD38" s="86">
        <f>IF(Z38&gt;=(Assumptions!$D$34+1),IF(Z38&lt;=Assumptions!$D$10,IF(Z38&gt;=Assumptions!$D$34,TREND(M$69:M$70,$I$69:$I$70,$Z38)),0),0)</f>
        <v>3.0292736015556727</v>
      </c>
      <c r="AE38" s="86">
        <f>IF(Z38&gt;=(Assumptions!$D$34+1),IF(Z38&lt;=Assumptions!$D$10,IF(Z38&gt;=Assumptions!$D$34,TREND(N$69:N$70,$I$69:$I$70,$Z38)),0),0)</f>
        <v>24.633365387205572</v>
      </c>
      <c r="AF38" s="317">
        <f t="shared" si="4"/>
        <v>6661821.3224982601</v>
      </c>
      <c r="AG38" s="316">
        <f>IF(Z38&gt;=(Assumptions!$D$34+1),IF(Z38&lt;=Assumptions!$D$10,IF(Z38&gt;=Assumptions!$D$34,TREND(J$74:J$75,$I$74:$I$75,$Z38)),0),0)</f>
        <v>0.11088571666799396</v>
      </c>
      <c r="AH38" s="318">
        <f>IF(Z38&gt;=(Assumptions!$D$34+1),IF(Z38&lt;=Assumptions!$D$10,IF(Z38&gt;=Assumptions!$D$34,TREND(K$74:K$75,$I$74:$I$75,$Z38)),0),0)</f>
        <v>0.79274598065755697</v>
      </c>
      <c r="AI38" s="86">
        <f>IF(Z38&gt;=(Assumptions!$D$34+1),IF(Z38&lt;=Assumptions!$D$10,IF(Z38&gt;=Assumptions!$D$34,TREND(L$74:L$75,$I$74:$I$75,$Z38)),0),0)</f>
        <v>1.6703214674860831</v>
      </c>
      <c r="AJ38" s="86">
        <f>IF(Z38&gt;=(Assumptions!$D$34+1),IF(Z38&lt;=Assumptions!$D$10,IF(Z38&gt;=Assumptions!$D$34,TREND(M$74:M$75,$I$74:$I$75,$Z38)),0),0)</f>
        <v>1.6907273572511343</v>
      </c>
      <c r="AK38" s="86">
        <f>IF(Z38&gt;=(Assumptions!$D$34+1),IF(Z38&lt;=Assumptions!$D$10,IF(Z38&gt;=Assumptions!$D$34,TREND(N$74:N$75,$I$74:$I$75,$Z38)),0),0)</f>
        <v>21.831109062140513</v>
      </c>
      <c r="AL38" s="317">
        <f t="shared" si="5"/>
        <v>2232572.9569127751</v>
      </c>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row>
    <row r="39" spans="2:79" ht="15" customHeight="1" x14ac:dyDescent="0.25">
      <c r="C39" s="52"/>
      <c r="D39" s="54"/>
      <c r="E39" s="54"/>
      <c r="F39" s="54"/>
      <c r="G39" s="54"/>
      <c r="H39" s="51"/>
      <c r="I39" s="118" t="s">
        <v>1825</v>
      </c>
      <c r="J39" s="122" t="s">
        <v>234</v>
      </c>
      <c r="K39" s="122">
        <v>5</v>
      </c>
      <c r="L39" s="127">
        <f>(_xlfn.XLOOKUP(K39,'VMT Route Summary'!$C$5:$C$16,'VMT Route Summary'!$D$5:$D$16,0,0,1)*365)-($J$13*Assumptions!$D$35*365)</f>
        <v>73002518.5</v>
      </c>
      <c r="M39" s="139">
        <f t="shared" si="7"/>
        <v>0.27396315101101615</v>
      </c>
      <c r="N39" s="139">
        <f t="shared" si="7"/>
        <v>1.0958526040440646</v>
      </c>
      <c r="O39" s="139">
        <f t="shared" si="7"/>
        <v>1.9177420570771131</v>
      </c>
      <c r="P39" s="139">
        <f t="shared" si="7"/>
        <v>4.3834104161762584</v>
      </c>
      <c r="Q39" s="139">
        <f t="shared" si="7"/>
        <v>27.944241403123645</v>
      </c>
      <c r="R39" s="265">
        <f>'Existing &amp; Diversion Crashes'!D42</f>
        <v>1</v>
      </c>
      <c r="S39" s="265">
        <f>'Existing &amp; Diversion Crashes'!E42</f>
        <v>4</v>
      </c>
      <c r="T39" s="265">
        <f>'Existing &amp; Diversion Crashes'!F42</f>
        <v>7</v>
      </c>
      <c r="U39" s="265">
        <f>'Existing &amp; Diversion Crashes'!G42</f>
        <v>16</v>
      </c>
      <c r="V39" s="265">
        <f>'Existing &amp; Diversion Crashes'!H42</f>
        <v>102</v>
      </c>
      <c r="Y39" s="51"/>
      <c r="Z39" s="132">
        <v>2043</v>
      </c>
      <c r="AA39" s="316">
        <f>IF(Z39&gt;=(Assumptions!$D$34+1),IF(Z39&lt;=Assumptions!$D$10,IF(Z39&gt;=Assumptions!$D$34,TREND(J$69:J$70,$I$69:$I$70,$Z39)),0),0)</f>
        <v>0.42756947237757181</v>
      </c>
      <c r="AB39" s="86">
        <f>IF(Z39&gt;=(Assumptions!$D$34+1),IF(Z39&lt;=Assumptions!$D$10,IF(Z39&gt;=Assumptions!$D$34,TREND(K$69:K$70,$I$69:$I$70,$Z39)),0),0)</f>
        <v>1.6533726794178421</v>
      </c>
      <c r="AC39" s="86">
        <f>IF(Z39&gt;=(Assumptions!$D$34+1),IF(Z39&lt;=Assumptions!$D$10,IF(Z39&gt;=Assumptions!$D$34,TREND(L$69:L$70,$I$69:$I$70,$Z39)),0),0)</f>
        <v>2.8892534003417012</v>
      </c>
      <c r="AD39" s="86">
        <f>IF(Z39&gt;=(Assumptions!$D$34+1),IF(Z39&lt;=Assumptions!$D$10,IF(Z39&gt;=Assumptions!$D$34,TREND(M$69:M$70,$I$69:$I$70,$Z39)),0),0)</f>
        <v>3.0756819948051088</v>
      </c>
      <c r="AE39" s="86">
        <f>IF(Z39&gt;=(Assumptions!$D$34+1),IF(Z39&lt;=Assumptions!$D$10,IF(Z39&gt;=Assumptions!$D$34,TREND(N$69:N$70,$I$69:$I$70,$Z39)),0),0)</f>
        <v>25.010747908005101</v>
      </c>
      <c r="AF39" s="317">
        <f t="shared" si="4"/>
        <v>6763880.252907577</v>
      </c>
      <c r="AG39" s="316">
        <f>IF(Z39&gt;=(Assumptions!$D$34+1),IF(Z39&lt;=Assumptions!$D$10,IF(Z39&gt;=Assumptions!$D$34,TREND(J$74:J$75,$I$74:$I$75,$Z39)),0),0)</f>
        <v>0.11258448298023183</v>
      </c>
      <c r="AH39" s="318">
        <f>IF(Z39&gt;=(Assumptions!$D$34+1),IF(Z39&lt;=Assumptions!$D$10,IF(Z39&gt;=Assumptions!$D$34,TREND(K$74:K$75,$I$74:$I$75,$Z39)),0),0)</f>
        <v>0.80489082858359851</v>
      </c>
      <c r="AI39" s="86">
        <f>IF(Z39&gt;=(Assumptions!$D$34+1),IF(Z39&lt;=Assumptions!$D$10,IF(Z39&gt;=Assumptions!$D$34,TREND(L$74:L$75,$I$74:$I$75,$Z39)),0),0)</f>
        <v>1.6959107491793048</v>
      </c>
      <c r="AJ39" s="86">
        <f>IF(Z39&gt;=(Assumptions!$D$34+1),IF(Z39&lt;=Assumptions!$D$10,IF(Z39&gt;=Assumptions!$D$34,TREND(M$74:M$75,$I$74:$I$75,$Z39)),0),0)</f>
        <v>1.7166292566479342</v>
      </c>
      <c r="AK39" s="86">
        <f>IF(Z39&gt;=(Assumptions!$D$34+1),IF(Z39&lt;=Assumptions!$D$10,IF(Z39&gt;=Assumptions!$D$34,TREND(N$74:N$75,$I$74:$I$75,$Z39)),0),0)</f>
        <v>22.165561088496474</v>
      </c>
      <c r="AL39" s="317">
        <f t="shared" si="5"/>
        <v>2266775.9168861681</v>
      </c>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row>
    <row r="40" spans="2:79" x14ac:dyDescent="0.25">
      <c r="I40" s="123" t="s">
        <v>1826</v>
      </c>
      <c r="J40" s="124" t="s">
        <v>230</v>
      </c>
      <c r="K40" s="124">
        <v>7</v>
      </c>
      <c r="L40" s="128">
        <f>(_xlfn.XLOOKUP(K40,'VMT Route Summary'!$C$5:$C$16,'VMT Route Summary'!$D$5:$D$16,0,0,1)*365)-($J$13*Assumptions!$D$35*365)</f>
        <v>433887143.5</v>
      </c>
      <c r="M40" s="140">
        <f t="shared" si="7"/>
        <v>0.18437974297802626</v>
      </c>
      <c r="N40" s="140">
        <f t="shared" si="7"/>
        <v>1.4750379438242101</v>
      </c>
      <c r="O40" s="140">
        <f t="shared" si="7"/>
        <v>2.765696144670394</v>
      </c>
      <c r="P40" s="140">
        <f t="shared" si="7"/>
        <v>2.8117910804149004</v>
      </c>
      <c r="Q40" s="140">
        <f t="shared" si="7"/>
        <v>39.226790318575091</v>
      </c>
      <c r="R40" s="266">
        <f>'Existing &amp; Diversion Crashes'!D43</f>
        <v>4</v>
      </c>
      <c r="S40" s="266">
        <f>'Existing &amp; Diversion Crashes'!E43</f>
        <v>32</v>
      </c>
      <c r="T40" s="266">
        <f>'Existing &amp; Diversion Crashes'!F43</f>
        <v>60</v>
      </c>
      <c r="U40" s="266">
        <f>'Existing &amp; Diversion Crashes'!G43</f>
        <v>61</v>
      </c>
      <c r="V40" s="266">
        <f>'Existing &amp; Diversion Crashes'!H43</f>
        <v>851</v>
      </c>
      <c r="Z40" s="132">
        <v>2044</v>
      </c>
      <c r="AA40" s="316">
        <f>IF(Z40&gt;=(Assumptions!$D$34+1),IF(Z40&lt;=Assumptions!$D$10,IF(Z40&gt;=Assumptions!$D$34,TREND(J$69:J$70,$I$69:$I$70,$Z40)),0),0)</f>
        <v>0.43402098857757743</v>
      </c>
      <c r="AB40" s="86">
        <f>IF(Z40&gt;=(Assumptions!$D$34+1),IF(Z40&lt;=Assumptions!$D$10,IF(Z40&gt;=Assumptions!$D$34,TREND(K$69:K$70,$I$69:$I$70,$Z40)),0),0)</f>
        <v>1.6783201120925781</v>
      </c>
      <c r="AC40" s="86">
        <f>IF(Z40&gt;=(Assumptions!$D$34+1),IF(Z40&lt;=Assumptions!$D$10,IF(Z40&gt;=Assumptions!$D$34,TREND(L$69:L$70,$I$69:$I$70,$Z40)),0),0)</f>
        <v>2.9328488072227685</v>
      </c>
      <c r="AD40" s="86">
        <f>IF(Z40&gt;=(Assumptions!$D$34+1),IF(Z40&lt;=Assumptions!$D$10,IF(Z40&gt;=Assumptions!$D$34,TREND(M$69:M$70,$I$69:$I$70,$Z40)),0),0)</f>
        <v>3.122090388054545</v>
      </c>
      <c r="AE40" s="86">
        <f>IF(Z40&gt;=(Assumptions!$D$34+1),IF(Z40&lt;=Assumptions!$D$10,IF(Z40&gt;=Assumptions!$D$34,TREND(N$69:N$70,$I$69:$I$70,$Z40)),0),0)</f>
        <v>25.388130428804516</v>
      </c>
      <c r="AF40" s="317">
        <f t="shared" si="4"/>
        <v>6865939.1833168957</v>
      </c>
      <c r="AG40" s="316">
        <f>IF(Z40&gt;=(Assumptions!$D$34+1),IF(Z40&lt;=Assumptions!$D$10,IF(Z40&gt;=Assumptions!$D$34,TREND(J$74:J$75,$I$74:$I$75,$Z40)),0),0)</f>
        <v>0.11428324929246925</v>
      </c>
      <c r="AH40" s="318">
        <f>IF(Z40&gt;=(Assumptions!$D$34+1),IF(Z40&lt;=Assumptions!$D$10,IF(Z40&gt;=Assumptions!$D$34,TREND(K$74:K$75,$I$74:$I$75,$Z40)),0),0)</f>
        <v>0.81703567650964004</v>
      </c>
      <c r="AI40" s="86">
        <f>IF(Z40&gt;=(Assumptions!$D$34+1),IF(Z40&lt;=Assumptions!$D$10,IF(Z40&gt;=Assumptions!$D$34,TREND(L$74:L$75,$I$74:$I$75,$Z40)),0),0)</f>
        <v>1.7215000308725337</v>
      </c>
      <c r="AJ40" s="86">
        <f>IF(Z40&gt;=(Assumptions!$D$34+1),IF(Z40&lt;=Assumptions!$D$10,IF(Z40&gt;=Assumptions!$D$34,TREND(M$74:M$75,$I$74:$I$75,$Z40)),0),0)</f>
        <v>1.7425311560447341</v>
      </c>
      <c r="AK40" s="86">
        <f>IF(Z40&gt;=(Assumptions!$D$34+1),IF(Z40&lt;=Assumptions!$D$10,IF(Z40&gt;=Assumptions!$D$34,TREND(N$74:N$75,$I$74:$I$75,$Z40)),0),0)</f>
        <v>22.50001311485255</v>
      </c>
      <c r="AL40" s="317">
        <f t="shared" si="5"/>
        <v>2300978.8768595573</v>
      </c>
    </row>
    <row r="41" spans="2:79" ht="15" customHeight="1" x14ac:dyDescent="0.25">
      <c r="I41" s="123" t="s">
        <v>1827</v>
      </c>
      <c r="J41" s="124" t="s">
        <v>230</v>
      </c>
      <c r="K41" s="124">
        <v>9</v>
      </c>
      <c r="L41" s="128">
        <f>(_xlfn.XLOOKUP(K41,'VMT Route Summary'!$C$5:$C$16,'VMT Route Summary'!$D$5:$D$16,0,0,1)*365)-($J$13*Assumptions!$D$35*365)</f>
        <v>132402253.5</v>
      </c>
      <c r="M41" s="140">
        <f t="shared" si="7"/>
        <v>0.15105483080014193</v>
      </c>
      <c r="N41" s="140">
        <f t="shared" si="7"/>
        <v>1.6616031388015613</v>
      </c>
      <c r="O41" s="140">
        <f t="shared" si="7"/>
        <v>4.3805900932041153</v>
      </c>
      <c r="P41" s="140">
        <f t="shared" si="7"/>
        <v>3.9274256008036899</v>
      </c>
      <c r="Q41" s="140">
        <f t="shared" si="7"/>
        <v>50.150203825647118</v>
      </c>
      <c r="R41" s="266">
        <f>'Existing &amp; Diversion Crashes'!D44</f>
        <v>1</v>
      </c>
      <c r="S41" s="266">
        <f>'Existing &amp; Diversion Crashes'!E44</f>
        <v>11</v>
      </c>
      <c r="T41" s="266">
        <f>'Existing &amp; Diversion Crashes'!F44</f>
        <v>29</v>
      </c>
      <c r="U41" s="266">
        <f>'Existing &amp; Diversion Crashes'!G44</f>
        <v>26</v>
      </c>
      <c r="V41" s="266">
        <f>'Existing &amp; Diversion Crashes'!H44</f>
        <v>332</v>
      </c>
      <c r="Z41" s="132">
        <v>2045</v>
      </c>
      <c r="AA41" s="316">
        <f>IF(Z41&gt;=(Assumptions!$D$34+1),IF(Z41&lt;=Assumptions!$D$10,IF(Z41&gt;=Assumptions!$D$34,TREND(J$69:J$70,$I$69:$I$70,$Z41)),0),0)</f>
        <v>0.44047250477758126</v>
      </c>
      <c r="AB41" s="86">
        <f>IF(Z41&gt;=(Assumptions!$D$34+1),IF(Z41&lt;=Assumptions!$D$10,IF(Z41&gt;=Assumptions!$D$34,TREND(K$69:K$70,$I$69:$I$70,$Z41)),0),0)</f>
        <v>1.7032675447673071</v>
      </c>
      <c r="AC41" s="86">
        <f>IF(Z41&gt;=(Assumptions!$D$34+1),IF(Z41&lt;=Assumptions!$D$10,IF(Z41&gt;=Assumptions!$D$34,TREND(L$69:L$70,$I$69:$I$70,$Z41)),0),0)</f>
        <v>2.9764442141038359</v>
      </c>
      <c r="AD41" s="86">
        <f>IF(Z41&gt;=(Assumptions!$D$34+1),IF(Z41&lt;=Assumptions!$D$10,IF(Z41&gt;=Assumptions!$D$34,TREND(M$69:M$70,$I$69:$I$70,$Z41)),0),0)</f>
        <v>3.1684987813039669</v>
      </c>
      <c r="AE41" s="86">
        <f>IF(Z41&gt;=(Assumptions!$D$34+1),IF(Z41&lt;=Assumptions!$D$10,IF(Z41&gt;=Assumptions!$D$34,TREND(N$69:N$70,$I$69:$I$70,$Z41)),0),0)</f>
        <v>25.765512949604044</v>
      </c>
      <c r="AF41" s="317">
        <f t="shared" si="4"/>
        <v>6967998.1137261866</v>
      </c>
      <c r="AG41" s="316">
        <f>IF(Z41&gt;=(Assumptions!$D$34+1),IF(Z41&lt;=Assumptions!$D$10,IF(Z41&gt;=Assumptions!$D$34,TREND(J$74:J$75,$I$74:$I$75,$Z41)),0),0)</f>
        <v>0.11598201560470667</v>
      </c>
      <c r="AH41" s="318">
        <f>IF(Z41&gt;=(Assumptions!$D$34+1),IF(Z41&lt;=Assumptions!$D$10,IF(Z41&gt;=Assumptions!$D$34,TREND(K$74:K$75,$I$74:$I$75,$Z41)),0),0)</f>
        <v>0.82918052443567802</v>
      </c>
      <c r="AI41" s="86">
        <f>IF(Z41&gt;=(Assumptions!$D$34+1),IF(Z41&lt;=Assumptions!$D$10,IF(Z41&gt;=Assumptions!$D$34,TREND(L$74:L$75,$I$74:$I$75,$Z41)),0),0)</f>
        <v>1.7470893125657554</v>
      </c>
      <c r="AJ41" s="86">
        <f>IF(Z41&gt;=(Assumptions!$D$34+1),IF(Z41&lt;=Assumptions!$D$10,IF(Z41&gt;=Assumptions!$D$34,TREND(M$74:M$75,$I$74:$I$75,$Z41)),0),0)</f>
        <v>1.768433055441534</v>
      </c>
      <c r="AK41" s="86">
        <f>IF(Z41&gt;=(Assumptions!$D$34+1),IF(Z41&lt;=Assumptions!$D$10,IF(Z41&gt;=Assumptions!$D$34,TREND(N$74:N$75,$I$74:$I$75,$Z41)),0),0)</f>
        <v>22.834465141208511</v>
      </c>
      <c r="AL41" s="317">
        <f t="shared" si="5"/>
        <v>2335181.8368329429</v>
      </c>
    </row>
    <row r="42" spans="2:79" ht="15" customHeight="1" x14ac:dyDescent="0.25">
      <c r="C42" s="1" t="s">
        <v>3</v>
      </c>
      <c r="D42" s="1"/>
      <c r="E42" s="1"/>
      <c r="I42" s="123" t="s">
        <v>1828</v>
      </c>
      <c r="J42" s="124" t="s">
        <v>230</v>
      </c>
      <c r="K42" s="124">
        <v>11</v>
      </c>
      <c r="L42" s="128">
        <f>(_xlfn.XLOOKUP(K42,'VMT Route Summary'!$C$5:$C$16,'VMT Route Summary'!$D$5:$D$16,0,0,1)*365)-($J$13*Assumptions!$D$35*365)</f>
        <v>62005433.5</v>
      </c>
      <c r="M42" s="140">
        <f t="shared" si="7"/>
        <v>0</v>
      </c>
      <c r="N42" s="140">
        <f t="shared" si="7"/>
        <v>0.96765713282207755</v>
      </c>
      <c r="O42" s="140">
        <f t="shared" si="7"/>
        <v>1.612761888036796</v>
      </c>
      <c r="P42" s="140">
        <f t="shared" si="7"/>
        <v>2.5804190208588738</v>
      </c>
      <c r="Q42" s="140">
        <f t="shared" si="7"/>
        <v>21.288456922085707</v>
      </c>
      <c r="R42" s="266">
        <f>'Existing &amp; Diversion Crashes'!D45</f>
        <v>0</v>
      </c>
      <c r="S42" s="266">
        <f>'Existing &amp; Diversion Crashes'!E45</f>
        <v>3</v>
      </c>
      <c r="T42" s="266">
        <f>'Existing &amp; Diversion Crashes'!F45</f>
        <v>5</v>
      </c>
      <c r="U42" s="266">
        <f>'Existing &amp; Diversion Crashes'!G45</f>
        <v>8</v>
      </c>
      <c r="V42" s="266">
        <f>'Existing &amp; Diversion Crashes'!H45</f>
        <v>66</v>
      </c>
      <c r="Z42" s="132">
        <v>2046</v>
      </c>
      <c r="AA42" s="316">
        <f>IF(Z42&gt;=(Assumptions!$D$34+1),IF(Z42&lt;=Assumptions!$D$10,IF(Z42&gt;=Assumptions!$D$34,TREND(J$69:J$70,$I$69:$I$70,$Z42)),0),0)</f>
        <v>0</v>
      </c>
      <c r="AB42" s="86">
        <f>IF(Z42&gt;=(Assumptions!$D$34+1),IF(Z42&lt;=Assumptions!$D$10,IF(Z42&gt;=Assumptions!$D$34,TREND(K$69:K$70,$I$69:$I$70,$Z42)),0),0)</f>
        <v>0</v>
      </c>
      <c r="AC42" s="86">
        <f>IF(Z42&gt;=(Assumptions!$D$34+1),IF(Z42&lt;=Assumptions!$D$10,IF(Z42&gt;=Assumptions!$D$34,TREND(L$69:L$70,$I$69:$I$70,$Z42)),0),0)</f>
        <v>0</v>
      </c>
      <c r="AD42" s="86">
        <f>IF(Z42&gt;=(Assumptions!$D$34+1),IF(Z42&lt;=Assumptions!$D$10,IF(Z42&gt;=Assumptions!$D$34,TREND(M$69:M$70,$I$69:$I$70,$Z42)),0),0)</f>
        <v>0</v>
      </c>
      <c r="AE42" s="86">
        <f>IF(Z42&gt;=(Assumptions!$D$34+1),IF(Z42&lt;=Assumptions!$D$10,IF(Z42&gt;=Assumptions!$D$34,TREND(N$69:N$70,$I$69:$I$70,$Z42)),0),0)</f>
        <v>0</v>
      </c>
      <c r="AF42" s="317">
        <f t="shared" si="4"/>
        <v>0</v>
      </c>
      <c r="AG42" s="316">
        <f>IF(Z42&gt;=(Assumptions!$D$34+1),IF(Z42&lt;=Assumptions!$D$10,IF(Z42&gt;=Assumptions!$D$34,TREND(J$74:J$75,$I$74:$I$75,$Z42)),0),0)</f>
        <v>0</v>
      </c>
      <c r="AH42" s="318">
        <f>IF(Z42&gt;=(Assumptions!$D$34+1),IF(Z42&lt;=Assumptions!$D$10,IF(Z42&gt;=Assumptions!$D$34,TREND(K$74:K$75,$I$74:$I$75,$Z42)),0),0)</f>
        <v>0</v>
      </c>
      <c r="AI42" s="86">
        <f>IF(Z42&gt;=(Assumptions!$D$34+1),IF(Z42&lt;=Assumptions!$D$10,IF(Z42&gt;=Assumptions!$D$34,TREND(L$74:L$75,$I$74:$I$75,$Z42)),0),0)</f>
        <v>0</v>
      </c>
      <c r="AJ42" s="86">
        <f>IF(Z42&gt;=(Assumptions!$D$34+1),IF(Z42&lt;=Assumptions!$D$10,IF(Z42&gt;=Assumptions!$D$34,TREND(M$74:M$75,$I$74:$I$75,$Z42)),0),0)</f>
        <v>0</v>
      </c>
      <c r="AK42" s="86">
        <f>IF(Z42&gt;=(Assumptions!$D$34+1),IF(Z42&lt;=Assumptions!$D$10,IF(Z42&gt;=Assumptions!$D$34,TREND(N$74:N$75,$I$74:$I$75,$Z42)),0),0)</f>
        <v>0</v>
      </c>
      <c r="AL42" s="317">
        <f t="shared" si="5"/>
        <v>0</v>
      </c>
    </row>
    <row r="43" spans="2:79" ht="15" customHeight="1" x14ac:dyDescent="0.25">
      <c r="B43" s="2" t="s">
        <v>17</v>
      </c>
      <c r="C43" s="471" t="s">
        <v>1895</v>
      </c>
      <c r="D43" s="471"/>
      <c r="E43" s="471"/>
      <c r="F43" s="471"/>
      <c r="G43" s="471"/>
      <c r="H43" s="41"/>
      <c r="I43" s="15" t="s">
        <v>1888</v>
      </c>
      <c r="J43" s="95"/>
      <c r="Y43" s="41"/>
      <c r="Z43" s="132">
        <v>2047</v>
      </c>
      <c r="AA43" s="316">
        <f>IF(Z43&gt;=(Assumptions!$D$34+1),IF(Z43&lt;=Assumptions!$D$10,IF(Z43&gt;=Assumptions!$D$34,TREND(J$69:J$70,$I$69:$I$70,$Z43)),0),0)</f>
        <v>0</v>
      </c>
      <c r="AB43" s="86">
        <f>IF(Z43&gt;=(Assumptions!$D$34+1),IF(Z43&lt;=Assumptions!$D$10,IF(Z43&gt;=Assumptions!$D$34,TREND(K$69:K$70,$I$69:$I$70,$Z43)),0),0)</f>
        <v>0</v>
      </c>
      <c r="AC43" s="86">
        <f>IF(Z43&gt;=(Assumptions!$D$34+1),IF(Z43&lt;=Assumptions!$D$10,IF(Z43&gt;=Assumptions!$D$34,TREND(L$69:L$70,$I$69:$I$70,$Z43)),0),0)</f>
        <v>0</v>
      </c>
      <c r="AD43" s="86">
        <f>IF(Z43&gt;=(Assumptions!$D$34+1),IF(Z43&lt;=Assumptions!$D$10,IF(Z43&gt;=Assumptions!$D$34,TREND(M$69:M$70,$I$69:$I$70,$Z43)),0),0)</f>
        <v>0</v>
      </c>
      <c r="AE43" s="86">
        <f>IF(Z43&gt;=(Assumptions!$D$34+1),IF(Z43&lt;=Assumptions!$D$10,IF(Z43&gt;=Assumptions!$D$34,TREND(N$69:N$70,$I$69:$I$70,$Z43)),0),0)</f>
        <v>0</v>
      </c>
      <c r="AF43" s="317">
        <f t="shared" si="4"/>
        <v>0</v>
      </c>
      <c r="AG43" s="316">
        <f>IF(Z43&gt;=(Assumptions!$D$34+1),IF(Z43&lt;=Assumptions!$D$10,IF(Z43&gt;=Assumptions!$D$34,TREND(J$74:J$75,$I$74:$I$75,$Z43)),0),0)</f>
        <v>0</v>
      </c>
      <c r="AH43" s="318">
        <f>IF(Z43&gt;=(Assumptions!$D$34+1),IF(Z43&lt;=Assumptions!$D$10,IF(Z43&gt;=Assumptions!$D$34,TREND(K$74:K$75,$I$74:$I$75,$Z43)),0),0)</f>
        <v>0</v>
      </c>
      <c r="AI43" s="86">
        <f>IF(Z43&gt;=(Assumptions!$D$34+1),IF(Z43&lt;=Assumptions!$D$10,IF(Z43&gt;=Assumptions!$D$34,TREND(L$74:L$75,$I$74:$I$75,$Z43)),0),0)</f>
        <v>0</v>
      </c>
      <c r="AJ43" s="86">
        <f>IF(Z43&gt;=(Assumptions!$D$34+1),IF(Z43&lt;=Assumptions!$D$10,IF(Z43&gt;=Assumptions!$D$34,TREND(M$74:M$75,$I$74:$I$75,$Z43)),0),0)</f>
        <v>0</v>
      </c>
      <c r="AK43" s="86">
        <f>IF(Z43&gt;=(Assumptions!$D$34+1),IF(Z43&lt;=Assumptions!$D$10,IF(Z43&gt;=Assumptions!$D$34,TREND(N$74:N$75,$I$74:$I$75,$Z43)),0),0)</f>
        <v>0</v>
      </c>
      <c r="AL43" s="317">
        <f t="shared" si="5"/>
        <v>0</v>
      </c>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row>
    <row r="44" spans="2:79" ht="15" customHeight="1" x14ac:dyDescent="0.25">
      <c r="C44" s="471"/>
      <c r="D44" s="471"/>
      <c r="E44" s="471"/>
      <c r="F44" s="471"/>
      <c r="G44" s="471"/>
      <c r="H44" s="41"/>
      <c r="I44" s="15" t="s">
        <v>1887</v>
      </c>
      <c r="Y44" s="41"/>
      <c r="Z44" s="132">
        <v>2048</v>
      </c>
      <c r="AA44" s="316">
        <f>IF(Z44&gt;=(Assumptions!$D$34+1),IF(Z44&lt;=Assumptions!$D$10,IF(Z44&gt;=Assumptions!$D$34,TREND(J$69:J$70,$I$69:$I$70,$Z44)),0),0)</f>
        <v>0</v>
      </c>
      <c r="AB44" s="86">
        <f>IF(Z44&gt;=(Assumptions!$D$34+1),IF(Z44&lt;=Assumptions!$D$10,IF(Z44&gt;=Assumptions!$D$34,TREND(K$69:K$70,$I$69:$I$70,$Z44)),0),0)</f>
        <v>0</v>
      </c>
      <c r="AC44" s="86">
        <f>IF(Z44&gt;=(Assumptions!$D$34+1),IF(Z44&lt;=Assumptions!$D$10,IF(Z44&gt;=Assumptions!$D$34,TREND(L$69:L$70,$I$69:$I$70,$Z44)),0),0)</f>
        <v>0</v>
      </c>
      <c r="AD44" s="86">
        <f>IF(Z44&gt;=(Assumptions!$D$34+1),IF(Z44&lt;=Assumptions!$D$10,IF(Z44&gt;=Assumptions!$D$34,TREND(M$69:M$70,$I$69:$I$70,$Z44)),0),0)</f>
        <v>0</v>
      </c>
      <c r="AE44" s="86">
        <f>IF(Z44&gt;=(Assumptions!$D$34+1),IF(Z44&lt;=Assumptions!$D$10,IF(Z44&gt;=Assumptions!$D$34,TREND(N$69:N$70,$I$69:$I$70,$Z44)),0),0)</f>
        <v>0</v>
      </c>
      <c r="AF44" s="317">
        <f t="shared" si="4"/>
        <v>0</v>
      </c>
      <c r="AG44" s="316">
        <f>IF(Z44&gt;=(Assumptions!$D$34+1),IF(Z44&lt;=Assumptions!$D$10,IF(Z44&gt;=Assumptions!$D$34,TREND(J$74:J$75,$I$74:$I$75,$Z44)),0),0)</f>
        <v>0</v>
      </c>
      <c r="AH44" s="318">
        <f>IF(Z44&gt;=(Assumptions!$D$34+1),IF(Z44&lt;=Assumptions!$D$10,IF(Z44&gt;=Assumptions!$D$34,TREND(K$74:K$75,$I$74:$I$75,$Z44)),0),0)</f>
        <v>0</v>
      </c>
      <c r="AI44" s="86">
        <f>IF(Z44&gt;=(Assumptions!$D$34+1),IF(Z44&lt;=Assumptions!$D$10,IF(Z44&gt;=Assumptions!$D$34,TREND(L$74:L$75,$I$74:$I$75,$Z44)),0),0)</f>
        <v>0</v>
      </c>
      <c r="AJ44" s="86">
        <f>IF(Z44&gt;=(Assumptions!$D$34+1),IF(Z44&lt;=Assumptions!$D$10,IF(Z44&gt;=Assumptions!$D$34,TREND(M$74:M$75,$I$74:$I$75,$Z44)),0),0)</f>
        <v>0</v>
      </c>
      <c r="AK44" s="86">
        <f>IF(Z44&gt;=(Assumptions!$D$34+1),IF(Z44&lt;=Assumptions!$D$10,IF(Z44&gt;=Assumptions!$D$34,TREND(N$74:N$75,$I$74:$I$75,$Z44)),0),0)</f>
        <v>0</v>
      </c>
      <c r="AL44" s="317">
        <f t="shared" si="5"/>
        <v>0</v>
      </c>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row>
    <row r="45" spans="2:79" ht="15" customHeight="1" x14ac:dyDescent="0.25">
      <c r="C45" s="471"/>
      <c r="D45" s="471"/>
      <c r="E45" s="471"/>
      <c r="F45" s="471"/>
      <c r="G45" s="471"/>
      <c r="H45" s="41"/>
      <c r="Y45" s="41"/>
      <c r="Z45" s="132">
        <v>2049</v>
      </c>
      <c r="AA45" s="316">
        <f>IF(Z45&gt;=(Assumptions!$D$34+1),IF(Z45&lt;=Assumptions!$D$10,IF(Z45&gt;=Assumptions!$D$34,TREND(J$69:J$70,$I$69:$I$70,$Z45)),0),0)</f>
        <v>0</v>
      </c>
      <c r="AB45" s="86">
        <f>IF(Z45&gt;=(Assumptions!$D$34+1),IF(Z45&lt;=Assumptions!$D$10,IF(Z45&gt;=Assumptions!$D$34,TREND(K$69:K$70,$I$69:$I$70,$Z45)),0),0)</f>
        <v>0</v>
      </c>
      <c r="AC45" s="86">
        <f>IF(Z45&gt;=(Assumptions!$D$34+1),IF(Z45&lt;=Assumptions!$D$10,IF(Z45&gt;=Assumptions!$D$34,TREND(L$69:L$70,$I$69:$I$70,$Z45)),0),0)</f>
        <v>0</v>
      </c>
      <c r="AD45" s="86">
        <f>IF(Z45&gt;=(Assumptions!$D$34+1),IF(Z45&lt;=Assumptions!$D$10,IF(Z45&gt;=Assumptions!$D$34,TREND(M$69:M$70,$I$69:$I$70,$Z45)),0),0)</f>
        <v>0</v>
      </c>
      <c r="AE45" s="86">
        <f>IF(Z45&gt;=(Assumptions!$D$34+1),IF(Z45&lt;=Assumptions!$D$10,IF(Z45&gt;=Assumptions!$D$34,TREND(N$69:N$70,$I$69:$I$70,$Z45)),0),0)</f>
        <v>0</v>
      </c>
      <c r="AF45" s="317">
        <f t="shared" si="4"/>
        <v>0</v>
      </c>
      <c r="AG45" s="316">
        <f>IF(Z45&gt;=(Assumptions!$D$34+1),IF(Z45&lt;=Assumptions!$D$10,IF(Z45&gt;=Assumptions!$D$34,TREND(J$74:J$75,$I$74:$I$75,$Z45)),0),0)</f>
        <v>0</v>
      </c>
      <c r="AH45" s="318">
        <f>IF(Z45&gt;=(Assumptions!$D$34+1),IF(Z45&lt;=Assumptions!$D$10,IF(Z45&gt;=Assumptions!$D$34,TREND(K$74:K$75,$I$74:$I$75,$Z45)),0),0)</f>
        <v>0</v>
      </c>
      <c r="AI45" s="86">
        <f>IF(Z45&gt;=(Assumptions!$D$34+1),IF(Z45&lt;=Assumptions!$D$10,IF(Z45&gt;=Assumptions!$D$34,TREND(L$74:L$75,$I$74:$I$75,$Z45)),0),0)</f>
        <v>0</v>
      </c>
      <c r="AJ45" s="86">
        <f>IF(Z45&gt;=(Assumptions!$D$34+1),IF(Z45&lt;=Assumptions!$D$10,IF(Z45&gt;=Assumptions!$D$34,TREND(M$74:M$75,$I$74:$I$75,$Z45)),0),0)</f>
        <v>0</v>
      </c>
      <c r="AK45" s="86">
        <f>IF(Z45&gt;=(Assumptions!$D$34+1),IF(Z45&lt;=Assumptions!$D$10,IF(Z45&gt;=Assumptions!$D$34,TREND(N$74:N$75,$I$74:$I$75,$Z45)),0),0)</f>
        <v>0</v>
      </c>
      <c r="AL45" s="317">
        <f t="shared" si="5"/>
        <v>0</v>
      </c>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row>
    <row r="46" spans="2:79" ht="15" customHeight="1" x14ac:dyDescent="0.25">
      <c r="C46" s="471"/>
      <c r="D46" s="471"/>
      <c r="E46" s="471"/>
      <c r="F46" s="471"/>
      <c r="G46" s="471"/>
      <c r="H46" s="41"/>
      <c r="I46" s="1" t="s">
        <v>1881</v>
      </c>
      <c r="M46" s="110"/>
      <c r="N46" s="110"/>
      <c r="O46" s="110"/>
      <c r="P46" s="110"/>
      <c r="Y46" s="41"/>
      <c r="Z46" s="132">
        <v>2050</v>
      </c>
      <c r="AA46" s="316">
        <f>IF(Z46&gt;=(Assumptions!$D$34+1),IF(Z46&lt;=Assumptions!$D$10,IF(Z46&gt;=Assumptions!$D$34,TREND(J$69:J$70,$I$69:$I$70,$Z46)),0),0)</f>
        <v>0</v>
      </c>
      <c r="AB46" s="86">
        <f>IF(Z46&gt;=(Assumptions!$D$34+1),IF(Z46&lt;=Assumptions!$D$10,IF(Z46&gt;=Assumptions!$D$34,TREND(K$69:K$70,$I$69:$I$70,$Z46)),0),0)</f>
        <v>0</v>
      </c>
      <c r="AC46" s="86">
        <f>IF(Z46&gt;=(Assumptions!$D$34+1),IF(Z46&lt;=Assumptions!$D$10,IF(Z46&gt;=Assumptions!$D$34,TREND(L$69:L$70,$I$69:$I$70,$Z46)),0),0)</f>
        <v>0</v>
      </c>
      <c r="AD46" s="86">
        <f>IF(Z46&gt;=(Assumptions!$D$34+1),IF(Z46&lt;=Assumptions!$D$10,IF(Z46&gt;=Assumptions!$D$34,TREND(M$69:M$70,$I$69:$I$70,$Z46)),0),0)</f>
        <v>0</v>
      </c>
      <c r="AE46" s="86">
        <f>IF(Z46&gt;=(Assumptions!$D$34+1),IF(Z46&lt;=Assumptions!$D$10,IF(Z46&gt;=Assumptions!$D$34,TREND(N$69:N$70,$I$69:$I$70,$Z46)),0),0)</f>
        <v>0</v>
      </c>
      <c r="AF46" s="317">
        <f t="shared" si="4"/>
        <v>0</v>
      </c>
      <c r="AG46" s="316">
        <f>IF(Z46&gt;=(Assumptions!$D$34+1),IF(Z46&lt;=Assumptions!$D$10,IF(Z46&gt;=Assumptions!$D$34,TREND(J$74:J$75,$I$74:$I$75,$Z46)),0),0)</f>
        <v>0</v>
      </c>
      <c r="AH46" s="318">
        <f>IF(Z46&gt;=(Assumptions!$D$34+1),IF(Z46&lt;=Assumptions!$D$10,IF(Z46&gt;=Assumptions!$D$34,TREND(K$74:K$75,$I$74:$I$75,$Z46)),0),0)</f>
        <v>0</v>
      </c>
      <c r="AI46" s="86">
        <f>IF(Z46&gt;=(Assumptions!$D$34+1),IF(Z46&lt;=Assumptions!$D$10,IF(Z46&gt;=Assumptions!$D$34,TREND(L$74:L$75,$I$74:$I$75,$Z46)),0),0)</f>
        <v>0</v>
      </c>
      <c r="AJ46" s="86">
        <f>IF(Z46&gt;=(Assumptions!$D$34+1),IF(Z46&lt;=Assumptions!$D$10,IF(Z46&gt;=Assumptions!$D$34,TREND(M$74:M$75,$I$74:$I$75,$Z46)),0),0)</f>
        <v>0</v>
      </c>
      <c r="AK46" s="86">
        <f>IF(Z46&gt;=(Assumptions!$D$34+1),IF(Z46&lt;=Assumptions!$D$10,IF(Z46&gt;=Assumptions!$D$34,TREND(N$74:N$75,$I$74:$I$75,$Z46)),0),0)</f>
        <v>0</v>
      </c>
      <c r="AL46" s="317">
        <f t="shared" si="5"/>
        <v>0</v>
      </c>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row>
    <row r="47" spans="2:79" ht="15" customHeight="1" x14ac:dyDescent="0.25">
      <c r="C47" s="471"/>
      <c r="D47" s="471"/>
      <c r="E47" s="471"/>
      <c r="F47" s="471"/>
      <c r="G47" s="471"/>
      <c r="H47" s="41"/>
      <c r="I47" s="39" t="s">
        <v>238</v>
      </c>
      <c r="J47" s="39" t="s">
        <v>237</v>
      </c>
      <c r="K47" s="39" t="s">
        <v>239</v>
      </c>
      <c r="L47" s="39" t="s">
        <v>18</v>
      </c>
      <c r="M47" s="39" t="s">
        <v>19</v>
      </c>
      <c r="N47" s="39" t="s">
        <v>20</v>
      </c>
      <c r="O47" s="39" t="s">
        <v>21</v>
      </c>
      <c r="P47" s="39" t="s">
        <v>217</v>
      </c>
      <c r="Y47" s="41"/>
      <c r="Z47" s="132">
        <v>2051</v>
      </c>
      <c r="AA47" s="316">
        <f>IF(Z47&gt;=(Assumptions!$D$34+1),IF(Z47&lt;=Assumptions!$D$10,IF(Z47&gt;=Assumptions!$D$34,TREND(J$69:J$70,$I$69:$I$70,$Z47)),0),0)</f>
        <v>0</v>
      </c>
      <c r="AB47" s="86">
        <f>IF(Z47&gt;=(Assumptions!$D$34+1),IF(Z47&lt;=Assumptions!$D$10,IF(Z47&gt;=Assumptions!$D$34,TREND(K$69:K$70,$I$69:$I$70,$Z47)),0),0)</f>
        <v>0</v>
      </c>
      <c r="AC47" s="86">
        <f>IF(Z47&gt;=(Assumptions!$D$34+1),IF(Z47&lt;=Assumptions!$D$10,IF(Z47&gt;=Assumptions!$D$34,TREND(L$69:L$70,$I$69:$I$70,$Z47)),0),0)</f>
        <v>0</v>
      </c>
      <c r="AD47" s="86">
        <f>IF(Z47&gt;=(Assumptions!$D$34+1),IF(Z47&lt;=Assumptions!$D$10,IF(Z47&gt;=Assumptions!$D$34,TREND(M$69:M$70,$I$69:$I$70,$Z47)),0),0)</f>
        <v>0</v>
      </c>
      <c r="AE47" s="86">
        <f>IF(Z47&gt;=(Assumptions!$D$34+1),IF(Z47&lt;=Assumptions!$D$10,IF(Z47&gt;=Assumptions!$D$34,TREND(N$69:N$70,$I$69:$I$70,$Z47)),0),0)</f>
        <v>0</v>
      </c>
      <c r="AF47" s="317">
        <f t="shared" si="4"/>
        <v>0</v>
      </c>
      <c r="AG47" s="316">
        <f>IF(Z47&gt;=(Assumptions!$D$34+1),IF(Z47&lt;=Assumptions!$D$10,IF(Z47&gt;=Assumptions!$D$34,TREND(J$74:J$75,$I$74:$I$75,$Z47)),0),0)</f>
        <v>0</v>
      </c>
      <c r="AH47" s="318">
        <f>IF(Z47&gt;=(Assumptions!$D$34+1),IF(Z47&lt;=Assumptions!$D$10,IF(Z47&gt;=Assumptions!$D$34,TREND(K$74:K$75,$I$74:$I$75,$Z47)),0),0)</f>
        <v>0</v>
      </c>
      <c r="AI47" s="86">
        <f>IF(Z47&gt;=(Assumptions!$D$34+1),IF(Z47&lt;=Assumptions!$D$10,IF(Z47&gt;=Assumptions!$D$34,TREND(L$74:L$75,$I$74:$I$75,$Z47)),0),0)</f>
        <v>0</v>
      </c>
      <c r="AJ47" s="86">
        <f>IF(Z47&gt;=(Assumptions!$D$34+1),IF(Z47&lt;=Assumptions!$D$10,IF(Z47&gt;=Assumptions!$D$34,TREND(M$74:M$75,$I$74:$I$75,$Z47)),0),0)</f>
        <v>0</v>
      </c>
      <c r="AK47" s="86">
        <f>IF(Z47&gt;=(Assumptions!$D$34+1),IF(Z47&lt;=Assumptions!$D$10,IF(Z47&gt;=Assumptions!$D$34,TREND(N$74:N$75,$I$74:$I$75,$Z47)),0),0)</f>
        <v>0</v>
      </c>
      <c r="AL47" s="317">
        <f t="shared" si="5"/>
        <v>0</v>
      </c>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row>
    <row r="48" spans="2:79" x14ac:dyDescent="0.25">
      <c r="C48" s="471"/>
      <c r="D48" s="471"/>
      <c r="E48" s="471"/>
      <c r="F48" s="471"/>
      <c r="G48" s="471"/>
      <c r="I48" s="118" t="s">
        <v>1823</v>
      </c>
      <c r="J48" s="122" t="s">
        <v>234</v>
      </c>
      <c r="K48" s="122">
        <v>2</v>
      </c>
      <c r="L48" s="270">
        <f>'Operations Calculations'!$L53*M27/100000000</f>
        <v>0.10212021557679722</v>
      </c>
      <c r="M48" s="270">
        <f>'Operations Calculations'!$L53*N27/100000000</f>
        <v>0.2131204498994029</v>
      </c>
      <c r="N48" s="270">
        <f>'Operations Calculations'!$L53*O27/100000000</f>
        <v>0.3951608341884762</v>
      </c>
      <c r="O48" s="270">
        <f>'Operations Calculations'!$L53*P27/100000000</f>
        <v>0.36852077795105076</v>
      </c>
      <c r="P48" s="270">
        <f>'Operations Calculations'!$L53*Q27/100000000</f>
        <v>2.9437262142355025</v>
      </c>
      <c r="Z48" s="132">
        <v>2052</v>
      </c>
      <c r="AA48" s="316">
        <f>IF(Z48&gt;=(Assumptions!$D$34+1),IF(Z48&lt;=Assumptions!$D$10,IF(Z48&gt;=Assumptions!$D$34,TREND(J$69:J$70,$I$69:$I$70,$Z48)),0),0)</f>
        <v>0</v>
      </c>
      <c r="AB48" s="86">
        <f>IF(Z48&gt;=(Assumptions!$D$34+1),IF(Z48&lt;=Assumptions!$D$10,IF(Z48&gt;=Assumptions!$D$34,TREND(K$69:K$70,$I$69:$I$70,$Z48)),0),0)</f>
        <v>0</v>
      </c>
      <c r="AC48" s="86">
        <f>IF(Z48&gt;=(Assumptions!$D$34+1),IF(Z48&lt;=Assumptions!$D$10,IF(Z48&gt;=Assumptions!$D$34,TREND(L$69:L$70,$I$69:$I$70,$Z48)),0),0)</f>
        <v>0</v>
      </c>
      <c r="AD48" s="86">
        <f>IF(Z48&gt;=(Assumptions!$D$34+1),IF(Z48&lt;=Assumptions!$D$10,IF(Z48&gt;=Assumptions!$D$34,TREND(M$69:M$70,$I$69:$I$70,$Z48)),0),0)</f>
        <v>0</v>
      </c>
      <c r="AE48" s="86">
        <f>IF(Z48&gt;=(Assumptions!$D$34+1),IF(Z48&lt;=Assumptions!$D$10,IF(Z48&gt;=Assumptions!$D$34,TREND(N$69:N$70,$I$69:$I$70,$Z48)),0),0)</f>
        <v>0</v>
      </c>
      <c r="AF48" s="317">
        <f t="shared" si="4"/>
        <v>0</v>
      </c>
      <c r="AG48" s="316">
        <f>IF(Z48&gt;=(Assumptions!$D$34+1),IF(Z48&lt;=Assumptions!$D$10,IF(Z48&gt;=Assumptions!$D$34,TREND(J$74:J$75,$I$74:$I$75,$Z48)),0),0)</f>
        <v>0</v>
      </c>
      <c r="AH48" s="318">
        <f>IF(Z48&gt;=(Assumptions!$D$34+1),IF(Z48&lt;=Assumptions!$D$10,IF(Z48&gt;=Assumptions!$D$34,TREND(K$74:K$75,$I$74:$I$75,$Z48)),0),0)</f>
        <v>0</v>
      </c>
      <c r="AI48" s="86">
        <f>IF(Z48&gt;=(Assumptions!$D$34+1),IF(Z48&lt;=Assumptions!$D$10,IF(Z48&gt;=Assumptions!$D$34,TREND(L$74:L$75,$I$74:$I$75,$Z48)),0),0)</f>
        <v>0</v>
      </c>
      <c r="AJ48" s="86">
        <f>IF(Z48&gt;=(Assumptions!$D$34+1),IF(Z48&lt;=Assumptions!$D$10,IF(Z48&gt;=Assumptions!$D$34,TREND(M$74:M$75,$I$74:$I$75,$Z48)),0),0)</f>
        <v>0</v>
      </c>
      <c r="AK48" s="86">
        <f>IF(Z48&gt;=(Assumptions!$D$34+1),IF(Z48&lt;=Assumptions!$D$10,IF(Z48&gt;=Assumptions!$D$34,TREND(N$74:N$75,$I$74:$I$75,$Z48)),0),0)</f>
        <v>0</v>
      </c>
      <c r="AL48" s="317">
        <f t="shared" si="5"/>
        <v>0</v>
      </c>
    </row>
    <row r="49" spans="2:79" ht="15" customHeight="1" x14ac:dyDescent="0.25">
      <c r="C49" s="471"/>
      <c r="D49" s="471"/>
      <c r="E49" s="471"/>
      <c r="F49" s="471"/>
      <c r="G49" s="471"/>
      <c r="I49" s="118" t="s">
        <v>1818</v>
      </c>
      <c r="J49" s="122" t="s">
        <v>234</v>
      </c>
      <c r="K49" s="122">
        <v>4</v>
      </c>
      <c r="L49" s="270">
        <f>'Operations Calculations'!$L54*M28/100000000</f>
        <v>7.847149025419874E-3</v>
      </c>
      <c r="M49" s="270">
        <f>'Operations Calculations'!$L54*N28/100000000</f>
        <v>3.9235745127099368E-2</v>
      </c>
      <c r="N49" s="270">
        <f>'Operations Calculations'!$L54*O28/100000000</f>
        <v>4.7082894152519247E-2</v>
      </c>
      <c r="O49" s="270">
        <f>'Operations Calculations'!$L54*P28/100000000</f>
        <v>2.3541447076259624E-2</v>
      </c>
      <c r="P49" s="270">
        <f>'Operations Calculations'!$L54*Q28/100000000</f>
        <v>0.59638332593191046</v>
      </c>
      <c r="Z49" s="132">
        <v>2053</v>
      </c>
      <c r="AA49" s="316">
        <f>IF(Z49&gt;=(Assumptions!$D$34+1),IF(Z49&lt;=Assumptions!$D$10,IF(Z49&gt;=Assumptions!$D$34,TREND(J$69:J$70,$I$69:$I$70,$Z49)),0),0)</f>
        <v>0</v>
      </c>
      <c r="AB49" s="86">
        <f>IF(Z49&gt;=(Assumptions!$D$34+1),IF(Z49&lt;=Assumptions!$D$10,IF(Z49&gt;=Assumptions!$D$34,TREND(K$69:K$70,$I$69:$I$70,$Z49)),0),0)</f>
        <v>0</v>
      </c>
      <c r="AC49" s="86">
        <f>IF(Z49&gt;=(Assumptions!$D$34+1),IF(Z49&lt;=Assumptions!$D$10,IF(Z49&gt;=Assumptions!$D$34,TREND(L$69:L$70,$I$69:$I$70,$Z49)),0),0)</f>
        <v>0</v>
      </c>
      <c r="AD49" s="86">
        <f>IF(Z49&gt;=(Assumptions!$D$34+1),IF(Z49&lt;=Assumptions!$D$10,IF(Z49&gt;=Assumptions!$D$34,TREND(M$69:M$70,$I$69:$I$70,$Z49)),0),0)</f>
        <v>0</v>
      </c>
      <c r="AE49" s="86">
        <f>IF(Z49&gt;=(Assumptions!$D$34+1),IF(Z49&lt;=Assumptions!$D$10,IF(Z49&gt;=Assumptions!$D$34,TREND(N$69:N$70,$I$69:$I$70,$Z49)),0),0)</f>
        <v>0</v>
      </c>
      <c r="AF49" s="317">
        <f t="shared" si="4"/>
        <v>0</v>
      </c>
      <c r="AG49" s="316">
        <f>IF(Z49&gt;=(Assumptions!$D$34+1),IF(Z49&lt;=Assumptions!$D$10,IF(Z49&gt;=Assumptions!$D$34,TREND(J$74:J$75,$I$74:$I$75,$Z49)),0),0)</f>
        <v>0</v>
      </c>
      <c r="AH49" s="318">
        <f>IF(Z49&gt;=(Assumptions!$D$34+1),IF(Z49&lt;=Assumptions!$D$10,IF(Z49&gt;=Assumptions!$D$34,TREND(K$74:K$75,$I$74:$I$75,$Z49)),0),0)</f>
        <v>0</v>
      </c>
      <c r="AI49" s="86">
        <f>IF(Z49&gt;=(Assumptions!$D$34+1),IF(Z49&lt;=Assumptions!$D$10,IF(Z49&gt;=Assumptions!$D$34,TREND(L$74:L$75,$I$74:$I$75,$Z49)),0),0)</f>
        <v>0</v>
      </c>
      <c r="AJ49" s="86">
        <f>IF(Z49&gt;=(Assumptions!$D$34+1),IF(Z49&lt;=Assumptions!$D$10,IF(Z49&gt;=Assumptions!$D$34,TREND(M$74:M$75,$I$74:$I$75,$Z49)),0),0)</f>
        <v>0</v>
      </c>
      <c r="AK49" s="86">
        <f>IF(Z49&gt;=(Assumptions!$D$34+1),IF(Z49&lt;=Assumptions!$D$10,IF(Z49&gt;=Assumptions!$D$34,TREND(N$74:N$75,$I$74:$I$75,$Z49)),0),0)</f>
        <v>0</v>
      </c>
      <c r="AL49" s="317">
        <f t="shared" si="5"/>
        <v>0</v>
      </c>
      <c r="CA49" s="31"/>
    </row>
    <row r="50" spans="2:79" x14ac:dyDescent="0.25">
      <c r="C50" s="471"/>
      <c r="D50" s="471"/>
      <c r="E50" s="471"/>
      <c r="F50" s="471"/>
      <c r="G50" s="471"/>
      <c r="I50" s="118" t="s">
        <v>1819</v>
      </c>
      <c r="J50" s="122" t="s">
        <v>234</v>
      </c>
      <c r="K50" s="122">
        <v>6</v>
      </c>
      <c r="L50" s="270">
        <f>'Operations Calculations'!$L55*M29/100000000</f>
        <v>2.1322622249514249E-3</v>
      </c>
      <c r="M50" s="270">
        <f>'Operations Calculations'!$L55*N29/100000000</f>
        <v>1.812422891208711E-2</v>
      </c>
      <c r="N50" s="270">
        <f>'Operations Calculations'!$L55*O29/100000000</f>
        <v>4.0512982274077076E-2</v>
      </c>
      <c r="O50" s="270">
        <f>'Operations Calculations'!$L55*P29/100000000</f>
        <v>3.5182326711698513E-2</v>
      </c>
      <c r="P50" s="270">
        <f>'Operations Calculations'!$L55*Q29/100000000</f>
        <v>0.46483316503941058</v>
      </c>
      <c r="Z50" s="132">
        <v>2054</v>
      </c>
      <c r="AA50" s="316">
        <f>IF(Z50&gt;=(Assumptions!$D$34+1),IF(Z50&lt;=Assumptions!$D$10,IF(Z50&gt;=Assumptions!$D$34,TREND(J$69:J$70,$I$69:$I$70,$Z50)),0),0)</f>
        <v>0</v>
      </c>
      <c r="AB50" s="86">
        <f>IF(Z50&gt;=(Assumptions!$D$34+1),IF(Z50&lt;=Assumptions!$D$10,IF(Z50&gt;=Assumptions!$D$34,TREND(K$69:K$70,$I$69:$I$70,$Z50)),0),0)</f>
        <v>0</v>
      </c>
      <c r="AC50" s="86">
        <f>IF(Z50&gt;=(Assumptions!$D$34+1),IF(Z50&lt;=Assumptions!$D$10,IF(Z50&gt;=Assumptions!$D$34,TREND(L$69:L$70,$I$69:$I$70,$Z50)),0),0)</f>
        <v>0</v>
      </c>
      <c r="AD50" s="86">
        <f>IF(Z50&gt;=(Assumptions!$D$34+1),IF(Z50&lt;=Assumptions!$D$10,IF(Z50&gt;=Assumptions!$D$34,TREND(M$69:M$70,$I$69:$I$70,$Z50)),0),0)</f>
        <v>0</v>
      </c>
      <c r="AE50" s="86">
        <f>IF(Z50&gt;=(Assumptions!$D$34+1),IF(Z50&lt;=Assumptions!$D$10,IF(Z50&gt;=Assumptions!$D$34,TREND(N$69:N$70,$I$69:$I$70,$Z50)),0),0)</f>
        <v>0</v>
      </c>
      <c r="AF50" s="317">
        <f t="shared" si="4"/>
        <v>0</v>
      </c>
      <c r="AG50" s="316">
        <f>IF(Z50&gt;=(Assumptions!$D$34+1),IF(Z50&lt;=Assumptions!$D$10,IF(Z50&gt;=Assumptions!$D$34,TREND(J$74:J$75,$I$74:$I$75,$Z50)),0),0)</f>
        <v>0</v>
      </c>
      <c r="AH50" s="318">
        <f>IF(Z50&gt;=(Assumptions!$D$34+1),IF(Z50&lt;=Assumptions!$D$10,IF(Z50&gt;=Assumptions!$D$34,TREND(K$74:K$75,$I$74:$I$75,$Z50)),0),0)</f>
        <v>0</v>
      </c>
      <c r="AI50" s="86">
        <f>IF(Z50&gt;=(Assumptions!$D$34+1),IF(Z50&lt;=Assumptions!$D$10,IF(Z50&gt;=Assumptions!$D$34,TREND(L$74:L$75,$I$74:$I$75,$Z50)),0),0)</f>
        <v>0</v>
      </c>
      <c r="AJ50" s="86">
        <f>IF(Z50&gt;=(Assumptions!$D$34+1),IF(Z50&lt;=Assumptions!$D$10,IF(Z50&gt;=Assumptions!$D$34,TREND(M$74:M$75,$I$74:$I$75,$Z50)),0),0)</f>
        <v>0</v>
      </c>
      <c r="AK50" s="86">
        <f>IF(Z50&gt;=(Assumptions!$D$34+1),IF(Z50&lt;=Assumptions!$D$10,IF(Z50&gt;=Assumptions!$D$34,TREND(N$74:N$75,$I$74:$I$75,$Z50)),0),0)</f>
        <v>0</v>
      </c>
      <c r="AL50" s="317">
        <f t="shared" si="5"/>
        <v>0</v>
      </c>
      <c r="CA50" s="31"/>
    </row>
    <row r="51" spans="2:79" x14ac:dyDescent="0.25">
      <c r="C51" s="471"/>
      <c r="D51" s="471"/>
      <c r="E51" s="471"/>
      <c r="F51" s="471"/>
      <c r="G51" s="471"/>
      <c r="I51" s="123" t="s">
        <v>1820</v>
      </c>
      <c r="J51" s="124" t="s">
        <v>230</v>
      </c>
      <c r="K51" s="124">
        <v>8</v>
      </c>
      <c r="L51" s="271">
        <f>'Operations Calculations'!$H56*M30/100000000</f>
        <v>0.10363991789224135</v>
      </c>
      <c r="M51" s="271">
        <f>'Operations Calculations'!$H56*N30/100000000</f>
        <v>0.64256749093189636</v>
      </c>
      <c r="N51" s="271">
        <f>'Operations Calculations'!$H56*O30/100000000</f>
        <v>1.2644069982853445</v>
      </c>
      <c r="O51" s="271">
        <f>'Operations Calculations'!$H56*P30/100000000</f>
        <v>1.4716868340698273</v>
      </c>
      <c r="P51" s="271">
        <f>'Operations Calculations'!$H56*Q30/100000000</f>
        <v>9.369048577458619</v>
      </c>
      <c r="Z51" s="132">
        <v>2055</v>
      </c>
      <c r="AA51" s="316">
        <f>IF(Z51&gt;=(Assumptions!$D$34+1),IF(Z51&lt;=Assumptions!$D$10,IF(Z51&gt;=Assumptions!$D$34,TREND(J$69:J$70,$I$69:$I$70,$Z51)),0),0)</f>
        <v>0</v>
      </c>
      <c r="AB51" s="86">
        <f>IF(Z51&gt;=(Assumptions!$D$34+1),IF(Z51&lt;=Assumptions!$D$10,IF(Z51&gt;=Assumptions!$D$34,TREND(K$69:K$70,$I$69:$I$70,$Z51)),0),0)</f>
        <v>0</v>
      </c>
      <c r="AC51" s="86">
        <f>IF(Z51&gt;=(Assumptions!$D$34+1),IF(Z51&lt;=Assumptions!$D$10,IF(Z51&gt;=Assumptions!$D$34,TREND(L$69:L$70,$I$69:$I$70,$Z51)),0),0)</f>
        <v>0</v>
      </c>
      <c r="AD51" s="86">
        <f>IF(Z51&gt;=(Assumptions!$D$34+1),IF(Z51&lt;=Assumptions!$D$10,IF(Z51&gt;=Assumptions!$D$34,TREND(M$69:M$70,$I$69:$I$70,$Z51)),0),0)</f>
        <v>0</v>
      </c>
      <c r="AE51" s="86">
        <f>IF(Z51&gt;=(Assumptions!$D$34+1),IF(Z51&lt;=Assumptions!$D$10,IF(Z51&gt;=Assumptions!$D$34,TREND(N$69:N$70,$I$69:$I$70,$Z51)),0),0)</f>
        <v>0</v>
      </c>
      <c r="AF51" s="317">
        <f t="shared" si="4"/>
        <v>0</v>
      </c>
      <c r="AG51" s="316">
        <f>IF(Z51&gt;=(Assumptions!$D$34+1),IF(Z51&lt;=Assumptions!$D$10,IF(Z51&gt;=Assumptions!$D$34,TREND(J$74:J$75,$I$74:$I$75,$Z51)),0),0)</f>
        <v>0</v>
      </c>
      <c r="AH51" s="318">
        <f>IF(Z51&gt;=(Assumptions!$D$34+1),IF(Z51&lt;=Assumptions!$D$10,IF(Z51&gt;=Assumptions!$D$34,TREND(K$74:K$75,$I$74:$I$75,$Z51)),0),0)</f>
        <v>0</v>
      </c>
      <c r="AI51" s="86">
        <f>IF(Z51&gt;=(Assumptions!$D$34+1),IF(Z51&lt;=Assumptions!$D$10,IF(Z51&gt;=Assumptions!$D$34,TREND(L$74:L$75,$I$74:$I$75,$Z51)),0),0)</f>
        <v>0</v>
      </c>
      <c r="AJ51" s="86">
        <f>IF(Z51&gt;=(Assumptions!$D$34+1),IF(Z51&lt;=Assumptions!$D$10,IF(Z51&gt;=Assumptions!$D$34,TREND(M$74:M$75,$I$74:$I$75,$Z51)),0),0)</f>
        <v>0</v>
      </c>
      <c r="AK51" s="86">
        <f>IF(Z51&gt;=(Assumptions!$D$34+1),IF(Z51&lt;=Assumptions!$D$10,IF(Z51&gt;=Assumptions!$D$34,TREND(N$74:N$75,$I$74:$I$75,$Z51)),0),0)</f>
        <v>0</v>
      </c>
      <c r="AL51" s="317">
        <f t="shared" si="5"/>
        <v>0</v>
      </c>
      <c r="CA51" s="31"/>
    </row>
    <row r="52" spans="2:79" ht="15" customHeight="1" x14ac:dyDescent="0.25">
      <c r="C52" s="471"/>
      <c r="D52" s="471"/>
      <c r="E52" s="471"/>
      <c r="F52" s="471"/>
      <c r="G52" s="471"/>
      <c r="I52" s="123" t="s">
        <v>1821</v>
      </c>
      <c r="J52" s="124" t="s">
        <v>230</v>
      </c>
      <c r="K52" s="124">
        <v>10</v>
      </c>
      <c r="L52" s="271">
        <f>'Operations Calculations'!$H57*M31/100000000</f>
        <v>5.6687733817396349E-2</v>
      </c>
      <c r="M52" s="271">
        <f>'Operations Calculations'!$H57*N31/100000000</f>
        <v>0.14171933454349087</v>
      </c>
      <c r="N52" s="271">
        <f>'Operations Calculations'!$H57*O31/100000000</f>
        <v>8.5031600726094531E-2</v>
      </c>
      <c r="O52" s="271">
        <f>'Operations Calculations'!$H57*P31/100000000</f>
        <v>5.6687733817396349E-2</v>
      </c>
      <c r="P52" s="271">
        <f>'Operations Calculations'!$H57*Q31/100000000</f>
        <v>1.8990390828827777</v>
      </c>
      <c r="Z52" s="132">
        <v>2056</v>
      </c>
      <c r="AA52" s="316">
        <f>IF(Z52&gt;=(Assumptions!$D$34+1),IF(Z52&lt;=Assumptions!$D$10,IF(Z52&gt;=Assumptions!$D$34,TREND(J$69:J$70,$I$69:$I$70,$Z52)),0),0)</f>
        <v>0</v>
      </c>
      <c r="AB52" s="86">
        <f>IF(Z52&gt;=(Assumptions!$D$34+1),IF(Z52&lt;=Assumptions!$D$10,IF(Z52&gt;=Assumptions!$D$34,TREND(K$69:K$70,$I$69:$I$70,$Z52)),0),0)</f>
        <v>0</v>
      </c>
      <c r="AC52" s="86">
        <f>IF(Z52&gt;=(Assumptions!$D$34+1),IF(Z52&lt;=Assumptions!$D$10,IF(Z52&gt;=Assumptions!$D$34,TREND(L$69:L$70,$I$69:$I$70,$Z52)),0),0)</f>
        <v>0</v>
      </c>
      <c r="AD52" s="86">
        <f>IF(Z52&gt;=(Assumptions!$D$34+1),IF(Z52&lt;=Assumptions!$D$10,IF(Z52&gt;=Assumptions!$D$34,TREND(M$69:M$70,$I$69:$I$70,$Z52)),0),0)</f>
        <v>0</v>
      </c>
      <c r="AE52" s="86">
        <f>IF(Z52&gt;=(Assumptions!$D$34+1),IF(Z52&lt;=Assumptions!$D$10,IF(Z52&gt;=Assumptions!$D$34,TREND(N$69:N$70,$I$69:$I$70,$Z52)),0),0)</f>
        <v>0</v>
      </c>
      <c r="AF52" s="317">
        <f t="shared" si="4"/>
        <v>0</v>
      </c>
      <c r="AG52" s="316">
        <f>IF(Z52&gt;=(Assumptions!$D$34+1),IF(Z52&lt;=Assumptions!$D$10,IF(Z52&gt;=Assumptions!$D$34,TREND(J$74:J$75,$I$74:$I$75,$Z52)),0),0)</f>
        <v>0</v>
      </c>
      <c r="AH52" s="318">
        <f>IF(Z52&gt;=(Assumptions!$D$34+1),IF(Z52&lt;=Assumptions!$D$10,IF(Z52&gt;=Assumptions!$D$34,TREND(K$74:K$75,$I$74:$I$75,$Z52)),0),0)</f>
        <v>0</v>
      </c>
      <c r="AI52" s="86">
        <f>IF(Z52&gt;=(Assumptions!$D$34+1),IF(Z52&lt;=Assumptions!$D$10,IF(Z52&gt;=Assumptions!$D$34,TREND(L$74:L$75,$I$74:$I$75,$Z52)),0),0)</f>
        <v>0</v>
      </c>
      <c r="AJ52" s="86">
        <f>IF(Z52&gt;=(Assumptions!$D$34+1),IF(Z52&lt;=Assumptions!$D$10,IF(Z52&gt;=Assumptions!$D$34,TREND(M$74:M$75,$I$74:$I$75,$Z52)),0),0)</f>
        <v>0</v>
      </c>
      <c r="AK52" s="86">
        <f>IF(Z52&gt;=(Assumptions!$D$34+1),IF(Z52&lt;=Assumptions!$D$10,IF(Z52&gt;=Assumptions!$D$34,TREND(N$74:N$75,$I$74:$I$75,$Z52)),0),0)</f>
        <v>0</v>
      </c>
      <c r="AL52" s="317">
        <f t="shared" si="5"/>
        <v>0</v>
      </c>
      <c r="CA52" s="31"/>
    </row>
    <row r="53" spans="2:79" ht="15" customHeight="1" x14ac:dyDescent="0.25">
      <c r="C53" s="471"/>
      <c r="D53" s="471"/>
      <c r="E53" s="471"/>
      <c r="F53" s="471"/>
      <c r="G53" s="471"/>
      <c r="I53" s="123" t="s">
        <v>1822</v>
      </c>
      <c r="J53" s="124" t="s">
        <v>230</v>
      </c>
      <c r="K53" s="124">
        <v>12</v>
      </c>
      <c r="L53" s="272">
        <f>'Operations Calculations'!$H58*M32/100000000</f>
        <v>1.9660353640651797E-2</v>
      </c>
      <c r="M53" s="272">
        <f>'Operations Calculations'!$H58*N32/100000000</f>
        <v>7.4709343834476818E-2</v>
      </c>
      <c r="N53" s="272">
        <f>'Operations Calculations'!$H58*O32/100000000</f>
        <v>0.14155454621269292</v>
      </c>
      <c r="O53" s="272">
        <f>'Operations Calculations'!$H58*P32/100000000</f>
        <v>0.14548661694082332</v>
      </c>
      <c r="P53" s="272">
        <f>'Operations Calculations'!$H58*Q32/100000000</f>
        <v>1.8126846056680956</v>
      </c>
      <c r="Z53" s="132">
        <v>2057</v>
      </c>
      <c r="AA53" s="316">
        <f>IF(Z53&gt;=(Assumptions!$D$34+1),IF(Z53&lt;=Assumptions!$D$10,IF(Z53&gt;=Assumptions!$D$34,TREND(J$69:J$70,$I$69:$I$70,$Z53)),0),0)</f>
        <v>0</v>
      </c>
      <c r="AB53" s="86">
        <f>IF(Z53&gt;=(Assumptions!$D$34+1),IF(Z53&lt;=Assumptions!$D$10,IF(Z53&gt;=Assumptions!$D$34,TREND(K$69:K$70,$I$69:$I$70,$Z53)),0),0)</f>
        <v>0</v>
      </c>
      <c r="AC53" s="86">
        <f>IF(Z53&gt;=(Assumptions!$D$34+1),IF(Z53&lt;=Assumptions!$D$10,IF(Z53&gt;=Assumptions!$D$34,TREND(L$69:L$70,$I$69:$I$70,$Z53)),0),0)</f>
        <v>0</v>
      </c>
      <c r="AD53" s="86">
        <f>IF(Z53&gt;=(Assumptions!$D$34+1),IF(Z53&lt;=Assumptions!$D$10,IF(Z53&gt;=Assumptions!$D$34,TREND(M$69:M$70,$I$69:$I$70,$Z53)),0),0)</f>
        <v>0</v>
      </c>
      <c r="AE53" s="86">
        <f>IF(Z53&gt;=(Assumptions!$D$34+1),IF(Z53&lt;=Assumptions!$D$10,IF(Z53&gt;=Assumptions!$D$34,TREND(N$69:N$70,$I$69:$I$70,$Z53)),0),0)</f>
        <v>0</v>
      </c>
      <c r="AF53" s="317">
        <f t="shared" si="4"/>
        <v>0</v>
      </c>
      <c r="AG53" s="316">
        <f>IF(Z53&gt;=(Assumptions!$D$34+1),IF(Z53&lt;=Assumptions!$D$10,IF(Z53&gt;=Assumptions!$D$34,TREND(J$74:J$75,$I$74:$I$75,$Z53)),0),0)</f>
        <v>0</v>
      </c>
      <c r="AH53" s="318">
        <f>IF(Z53&gt;=(Assumptions!$D$34+1),IF(Z53&lt;=Assumptions!$D$10,IF(Z53&gt;=Assumptions!$D$34,TREND(K$74:K$75,$I$74:$I$75,$Z53)),0),0)</f>
        <v>0</v>
      </c>
      <c r="AI53" s="86">
        <f>IF(Z53&gt;=(Assumptions!$D$34+1),IF(Z53&lt;=Assumptions!$D$10,IF(Z53&gt;=Assumptions!$D$34,TREND(L$74:L$75,$I$74:$I$75,$Z53)),0),0)</f>
        <v>0</v>
      </c>
      <c r="AJ53" s="86">
        <f>IF(Z53&gt;=(Assumptions!$D$34+1),IF(Z53&lt;=Assumptions!$D$10,IF(Z53&gt;=Assumptions!$D$34,TREND(M$74:M$75,$I$74:$I$75,$Z53)),0),0)</f>
        <v>0</v>
      </c>
      <c r="AK53" s="86">
        <f>IF(Z53&gt;=(Assumptions!$D$34+1),IF(Z53&lt;=Assumptions!$D$10,IF(Z53&gt;=Assumptions!$D$34,TREND(N$74:N$75,$I$74:$I$75,$Z53)),0),0)</f>
        <v>0</v>
      </c>
      <c r="AL53" s="317">
        <f t="shared" si="5"/>
        <v>0</v>
      </c>
      <c r="CA53" s="8"/>
    </row>
    <row r="54" spans="2:79" x14ac:dyDescent="0.25">
      <c r="C54" s="471"/>
      <c r="D54" s="471"/>
      <c r="E54" s="471"/>
      <c r="F54" s="471"/>
      <c r="G54" s="471"/>
      <c r="I54" s="94" t="s">
        <v>302</v>
      </c>
      <c r="J54" s="94" t="s">
        <v>65</v>
      </c>
      <c r="K54" s="94" t="s">
        <v>65</v>
      </c>
      <c r="L54" s="273">
        <f>SUM(L48:L53)</f>
        <v>0.29208763217745798</v>
      </c>
      <c r="M54" s="273">
        <f>SUM(M48:M53)</f>
        <v>1.1294765932484534</v>
      </c>
      <c r="N54" s="273">
        <f>SUM(N48:N53)</f>
        <v>1.9737498558392046</v>
      </c>
      <c r="O54" s="273">
        <f>SUM(O48:O53)</f>
        <v>2.1011057365670558</v>
      </c>
      <c r="P54" s="273">
        <f>SUM(P48:P53)</f>
        <v>17.085714971216316</v>
      </c>
      <c r="Z54" s="132">
        <v>2058</v>
      </c>
      <c r="AA54" s="316">
        <f>IF(Z54&gt;=(Assumptions!$D$34+1),IF(Z54&lt;=Assumptions!$D$10,IF(Z54&gt;=Assumptions!$D$34,TREND(J$69:J$70,$I$69:$I$70,$Z54)),0),0)</f>
        <v>0</v>
      </c>
      <c r="AB54" s="86">
        <f>IF(Z54&gt;=(Assumptions!$D$34+1),IF(Z54&lt;=Assumptions!$D$10,IF(Z54&gt;=Assumptions!$D$34,TREND(K$69:K$70,$I$69:$I$70,$Z54)),0),0)</f>
        <v>0</v>
      </c>
      <c r="AC54" s="86">
        <f>IF(Z54&gt;=(Assumptions!$D$34+1),IF(Z54&lt;=Assumptions!$D$10,IF(Z54&gt;=Assumptions!$D$34,TREND(L$69:L$70,$I$69:$I$70,$Z54)),0),0)</f>
        <v>0</v>
      </c>
      <c r="AD54" s="86">
        <f>IF(Z54&gt;=(Assumptions!$D$34+1),IF(Z54&lt;=Assumptions!$D$10,IF(Z54&gt;=Assumptions!$D$34,TREND(M$69:M$70,$I$69:$I$70,$Z54)),0),0)</f>
        <v>0</v>
      </c>
      <c r="AE54" s="86">
        <f>IF(Z54&gt;=(Assumptions!$D$34+1),IF(Z54&lt;=Assumptions!$D$10,IF(Z54&gt;=Assumptions!$D$34,TREND(N$69:N$70,$I$69:$I$70,$Z54)),0),0)</f>
        <v>0</v>
      </c>
      <c r="AF54" s="317">
        <f t="shared" si="4"/>
        <v>0</v>
      </c>
      <c r="AG54" s="316">
        <f>IF(Z54&gt;=(Assumptions!$D$34+1),IF(Z54&lt;=Assumptions!$D$10,IF(Z54&gt;=Assumptions!$D$34,TREND(J$74:J$75,$I$74:$I$75,$Z54)),0),0)</f>
        <v>0</v>
      </c>
      <c r="AH54" s="318">
        <f>IF(Z54&gt;=(Assumptions!$D$34+1),IF(Z54&lt;=Assumptions!$D$10,IF(Z54&gt;=Assumptions!$D$34,TREND(K$74:K$75,$I$74:$I$75,$Z54)),0),0)</f>
        <v>0</v>
      </c>
      <c r="AI54" s="86">
        <f>IF(Z54&gt;=(Assumptions!$D$34+1),IF(Z54&lt;=Assumptions!$D$10,IF(Z54&gt;=Assumptions!$D$34,TREND(L$74:L$75,$I$74:$I$75,$Z54)),0),0)</f>
        <v>0</v>
      </c>
      <c r="AJ54" s="86">
        <f>IF(Z54&gt;=(Assumptions!$D$34+1),IF(Z54&lt;=Assumptions!$D$10,IF(Z54&gt;=Assumptions!$D$34,TREND(M$74:M$75,$I$74:$I$75,$Z54)),0),0)</f>
        <v>0</v>
      </c>
      <c r="AK54" s="86">
        <f>IF(Z54&gt;=(Assumptions!$D$34+1),IF(Z54&lt;=Assumptions!$D$10,IF(Z54&gt;=Assumptions!$D$34,TREND(N$74:N$75,$I$74:$I$75,$Z54)),0),0)</f>
        <v>0</v>
      </c>
      <c r="AL54" s="317">
        <f t="shared" si="5"/>
        <v>0</v>
      </c>
      <c r="CA54" s="46"/>
    </row>
    <row r="55" spans="2:79" ht="15" customHeight="1" x14ac:dyDescent="0.25">
      <c r="C55" s="49"/>
      <c r="D55" s="49"/>
      <c r="E55" s="49"/>
      <c r="F55" s="49"/>
      <c r="G55" s="49"/>
      <c r="I55" t="s">
        <v>383</v>
      </c>
      <c r="M55" s="89"/>
      <c r="N55" s="89"/>
      <c r="O55" s="89"/>
      <c r="P55" s="89"/>
      <c r="Z55" s="132">
        <v>2059</v>
      </c>
      <c r="AA55" s="316">
        <f>IF(Z55&gt;=(Assumptions!$D$34+1),IF(Z55&lt;=Assumptions!$D$10,IF(Z55&gt;=Assumptions!$D$34,TREND(J$69:J$70,$I$69:$I$70,$Z55)),0),0)</f>
        <v>0</v>
      </c>
      <c r="AB55" s="86">
        <f>IF(Z55&gt;=(Assumptions!$D$34+1),IF(Z55&lt;=Assumptions!$D$10,IF(Z55&gt;=Assumptions!$D$34,TREND(K$69:K$70,$I$69:$I$70,$Z55)),0),0)</f>
        <v>0</v>
      </c>
      <c r="AC55" s="86">
        <f>IF(Z55&gt;=(Assumptions!$D$34+1),IF(Z55&lt;=Assumptions!$D$10,IF(Z55&gt;=Assumptions!$D$34,TREND(L$69:L$70,$I$69:$I$70,$Z55)),0),0)</f>
        <v>0</v>
      </c>
      <c r="AD55" s="86">
        <f>IF(Z55&gt;=(Assumptions!$D$34+1),IF(Z55&lt;=Assumptions!$D$10,IF(Z55&gt;=Assumptions!$D$34,TREND(M$69:M$70,$I$69:$I$70,$Z55)),0),0)</f>
        <v>0</v>
      </c>
      <c r="AE55" s="86">
        <f>IF(Z55&gt;=(Assumptions!$D$34+1),IF(Z55&lt;=Assumptions!$D$10,IF(Z55&gt;=Assumptions!$D$34,TREND(N$69:N$70,$I$69:$I$70,$Z55)),0),0)</f>
        <v>0</v>
      </c>
      <c r="AF55" s="317">
        <f t="shared" si="4"/>
        <v>0</v>
      </c>
      <c r="AG55" s="316">
        <f>IF(Z55&gt;=(Assumptions!$D$34+1),IF(Z55&lt;=Assumptions!$D$10,IF(Z55&gt;=Assumptions!$D$34,TREND(J$74:J$75,$I$74:$I$75,$Z55)),0),0)</f>
        <v>0</v>
      </c>
      <c r="AH55" s="318">
        <f>IF(Z55&gt;=(Assumptions!$D$34+1),IF(Z55&lt;=Assumptions!$D$10,IF(Z55&gt;=Assumptions!$D$34,TREND(K$74:K$75,$I$74:$I$75,$Z55)),0),0)</f>
        <v>0</v>
      </c>
      <c r="AI55" s="86">
        <f>IF(Z55&gt;=(Assumptions!$D$34+1),IF(Z55&lt;=Assumptions!$D$10,IF(Z55&gt;=Assumptions!$D$34,TREND(L$74:L$75,$I$74:$I$75,$Z55)),0),0)</f>
        <v>0</v>
      </c>
      <c r="AJ55" s="86">
        <f>IF(Z55&gt;=(Assumptions!$D$34+1),IF(Z55&lt;=Assumptions!$D$10,IF(Z55&gt;=Assumptions!$D$34,TREND(M$74:M$75,$I$74:$I$75,$Z55)),0),0)</f>
        <v>0</v>
      </c>
      <c r="AK55" s="86">
        <f>IF(Z55&gt;=(Assumptions!$D$34+1),IF(Z55&lt;=Assumptions!$D$10,IF(Z55&gt;=Assumptions!$D$34,TREND(N$74:N$75,$I$74:$I$75,$Z55)),0),0)</f>
        <v>0</v>
      </c>
      <c r="AL55" s="317">
        <f t="shared" si="5"/>
        <v>0</v>
      </c>
    </row>
    <row r="56" spans="2:79" ht="15" customHeight="1" thickBot="1" x14ac:dyDescent="0.3">
      <c r="B56" s="2" t="s">
        <v>23</v>
      </c>
      <c r="C56" s="471" t="s">
        <v>1886</v>
      </c>
      <c r="D56" s="471"/>
      <c r="E56" s="471"/>
      <c r="F56" s="471"/>
      <c r="G56" s="471"/>
      <c r="J56" s="3"/>
      <c r="K56" s="62"/>
      <c r="M56" s="3"/>
      <c r="N56" s="3"/>
      <c r="O56" s="3"/>
      <c r="P56" s="3"/>
      <c r="Z56" s="133">
        <v>2060</v>
      </c>
      <c r="AA56" s="319">
        <f>IF(Z56&gt;=(Assumptions!$D$34+1),IF(Z56&lt;=Assumptions!$D$10,IF(Z56&gt;=Assumptions!$D$34,TREND(J$69:J$70,$I$69:$I$70,$Z56)),0),0)</f>
        <v>0</v>
      </c>
      <c r="AB56" s="320">
        <f>IF(Z56&gt;=(Assumptions!$D$34+1),IF(Z56&lt;=Assumptions!$D$10,IF(Z56&gt;=Assumptions!$D$34,TREND(K$69:K$70,$I$69:$I$70,$Z56)),0),0)</f>
        <v>0</v>
      </c>
      <c r="AC56" s="320">
        <f>IF(Z56&gt;=(Assumptions!$D$34+1),IF(Z56&lt;=Assumptions!$D$10,IF(Z56&gt;=Assumptions!$D$34,TREND(L$69:L$70,$I$69:$I$70,$Z56)),0),0)</f>
        <v>0</v>
      </c>
      <c r="AD56" s="320">
        <f>IF(Z56&gt;=(Assumptions!$D$34+1),IF(Z56&lt;=Assumptions!$D$10,IF(Z56&gt;=Assumptions!$D$34,TREND(M$69:M$70,$I$69:$I$70,$Z56)),0),0)</f>
        <v>0</v>
      </c>
      <c r="AE56" s="320">
        <f>IF(Z56&gt;=(Assumptions!$D$34+1),IF(Z56&lt;=Assumptions!$D$10,IF(Z56&gt;=Assumptions!$D$34,TREND(N$69:N$70,$I$69:$I$70,$Z56)),0),0)</f>
        <v>0</v>
      </c>
      <c r="AF56" s="321">
        <f t="shared" si="4"/>
        <v>0</v>
      </c>
      <c r="AG56" s="319">
        <f>IF(Z56&gt;=(Assumptions!$D$34+1),IF(Z56&lt;=Assumptions!$D$10,IF(Z56&gt;=Assumptions!$D$34,TREND(J$74:J$75,$I$74:$I$75,$Z56)),0),0)</f>
        <v>0</v>
      </c>
      <c r="AH56" s="322">
        <f>IF(Z56&gt;=(Assumptions!$D$34+1),IF(Z56&lt;=Assumptions!$D$10,IF(Z56&gt;=Assumptions!$D$34,TREND(K$74:K$75,$I$74:$I$75,$Z56)),0),0)</f>
        <v>0</v>
      </c>
      <c r="AI56" s="320">
        <f>IF(Z56&gt;=(Assumptions!$D$34+1),IF(Z56&lt;=Assumptions!$D$10,IF(Z56&gt;=Assumptions!$D$34,TREND(L$74:L$75,$I$74:$I$75,$Z56)),0),0)</f>
        <v>0</v>
      </c>
      <c r="AJ56" s="320">
        <f>IF(Z56&gt;=(Assumptions!$D$34+1),IF(Z56&lt;=Assumptions!$D$10,IF(Z56&gt;=Assumptions!$D$34,TREND(M$74:M$75,$I$74:$I$75,$Z56)),0),0)</f>
        <v>0</v>
      </c>
      <c r="AK56" s="320">
        <f>IF(Z56&gt;=(Assumptions!$D$34+1),IF(Z56&lt;=Assumptions!$D$10,IF(Z56&gt;=Assumptions!$D$34,TREND(N$74:N$75,$I$74:$I$75,$Z56)),0),0)</f>
        <v>0</v>
      </c>
      <c r="AL56" s="321">
        <f t="shared" si="5"/>
        <v>0</v>
      </c>
    </row>
    <row r="57" spans="2:79" x14ac:dyDescent="0.25">
      <c r="C57" s="471"/>
      <c r="D57" s="471"/>
      <c r="E57" s="471"/>
      <c r="F57" s="471"/>
      <c r="G57" s="471"/>
      <c r="I57" s="1" t="s">
        <v>1882</v>
      </c>
    </row>
    <row r="58" spans="2:79" x14ac:dyDescent="0.25">
      <c r="C58" s="471"/>
      <c r="D58" s="471"/>
      <c r="E58" s="471"/>
      <c r="F58" s="471"/>
      <c r="G58" s="471"/>
      <c r="I58" s="39" t="s">
        <v>238</v>
      </c>
      <c r="J58" s="39" t="s">
        <v>237</v>
      </c>
      <c r="K58" s="39" t="s">
        <v>239</v>
      </c>
      <c r="L58" s="39" t="s">
        <v>18</v>
      </c>
      <c r="M58" s="39" t="s">
        <v>19</v>
      </c>
      <c r="N58" s="39" t="s">
        <v>20</v>
      </c>
      <c r="O58" s="39" t="s">
        <v>21</v>
      </c>
      <c r="P58" s="39" t="s">
        <v>217</v>
      </c>
    </row>
    <row r="59" spans="2:79" x14ac:dyDescent="0.25">
      <c r="C59" s="471"/>
      <c r="D59" s="471"/>
      <c r="E59" s="471"/>
      <c r="F59" s="471"/>
      <c r="G59" s="471"/>
      <c r="I59" s="118" t="s">
        <v>1829</v>
      </c>
      <c r="J59" s="122" t="s">
        <v>234</v>
      </c>
      <c r="K59" s="122">
        <v>1</v>
      </c>
      <c r="L59" s="270">
        <f>'Operations Calculations'!$L64*M37/100000000</f>
        <v>2.0852997513447238E-2</v>
      </c>
      <c r="M59" s="270">
        <f>'Operations Calculations'!$L64*N37/100000000</f>
        <v>0.10724398721201435</v>
      </c>
      <c r="N59" s="270">
        <f>'Operations Calculations'!$L64*O37/100000000</f>
        <v>0.20257197584491599</v>
      </c>
      <c r="O59" s="270">
        <f>'Operations Calculations'!$L64*P37/100000000</f>
        <v>0.22640397300314144</v>
      </c>
      <c r="P59" s="270">
        <f>'Operations Calculations'!$L64*Q37/100000000</f>
        <v>2.8300496625392677</v>
      </c>
    </row>
    <row r="60" spans="2:79" ht="15" customHeight="1" x14ac:dyDescent="0.25">
      <c r="C60" s="49"/>
      <c r="D60" s="49"/>
      <c r="E60" s="49"/>
      <c r="F60" s="49"/>
      <c r="G60" s="49"/>
      <c r="I60" s="118" t="s">
        <v>1824</v>
      </c>
      <c r="J60" s="122" t="s">
        <v>234</v>
      </c>
      <c r="K60" s="122">
        <v>3</v>
      </c>
      <c r="L60" s="270">
        <f>'Operations Calculations'!$L65*M38/100000000</f>
        <v>1.1362296901008598E-2</v>
      </c>
      <c r="M60" s="270">
        <f>'Operations Calculations'!$L65*N38/100000000</f>
        <v>4.5449187604034394E-2</v>
      </c>
      <c r="N60" s="270">
        <f>'Operations Calculations'!$L65*O38/100000000</f>
        <v>0.11362296901008601</v>
      </c>
      <c r="O60" s="270">
        <f>'Operations Calculations'!$L65*P38/100000000</f>
        <v>0.11362296901008601</v>
      </c>
      <c r="P60" s="270">
        <f>'Operations Calculations'!$L65*Q38/100000000</f>
        <v>1.3218138728173339</v>
      </c>
    </row>
    <row r="61" spans="2:79" ht="15" customHeight="1" x14ac:dyDescent="0.25">
      <c r="B61" s="2" t="s">
        <v>24</v>
      </c>
      <c r="C61" s="491" t="s">
        <v>1878</v>
      </c>
      <c r="D61" s="491"/>
      <c r="E61" s="491"/>
      <c r="F61" s="491"/>
      <c r="G61" s="491"/>
      <c r="I61" s="118" t="s">
        <v>1825</v>
      </c>
      <c r="J61" s="122" t="s">
        <v>234</v>
      </c>
      <c r="K61" s="122">
        <v>5</v>
      </c>
      <c r="L61" s="270">
        <f>'Operations Calculations'!$L66*M39/100000000</f>
        <v>1.1087617477197036E-3</v>
      </c>
      <c r="M61" s="270">
        <f>'Operations Calculations'!$L66*N39/100000000</f>
        <v>4.4350469908788145E-3</v>
      </c>
      <c r="N61" s="270">
        <f>'Operations Calculations'!$L66*O39/100000000</f>
        <v>7.7613322340379263E-3</v>
      </c>
      <c r="O61" s="270">
        <f>'Operations Calculations'!$L66*P39/100000000</f>
        <v>1.7740187963515258E-2</v>
      </c>
      <c r="P61" s="270">
        <f>'Operations Calculations'!$L66*Q39/100000000</f>
        <v>0.11309369826740977</v>
      </c>
    </row>
    <row r="62" spans="2:79" ht="15" customHeight="1" x14ac:dyDescent="0.25">
      <c r="C62" s="491"/>
      <c r="D62" s="491"/>
      <c r="E62" s="491"/>
      <c r="F62" s="491"/>
      <c r="G62" s="491"/>
      <c r="I62" s="123" t="s">
        <v>1826</v>
      </c>
      <c r="J62" s="124" t="s">
        <v>230</v>
      </c>
      <c r="K62" s="124">
        <v>7</v>
      </c>
      <c r="L62" s="271">
        <f>'Operations Calculations'!$H67*M40/100000000</f>
        <v>3.1652889940953041E-2</v>
      </c>
      <c r="M62" s="271">
        <f>'Operations Calculations'!$H67*N40/100000000</f>
        <v>0.25322311952762433</v>
      </c>
      <c r="N62" s="271">
        <f>'Operations Calculations'!$H67*O40/100000000</f>
        <v>0.47479334911429572</v>
      </c>
      <c r="O62" s="271">
        <f>'Operations Calculations'!$H67*P40/100000000</f>
        <v>0.48270657159953395</v>
      </c>
      <c r="P62" s="271">
        <f>'Operations Calculations'!$H67*Q40/100000000</f>
        <v>6.734152334937761</v>
      </c>
    </row>
    <row r="63" spans="2:79" x14ac:dyDescent="0.25">
      <c r="C63" s="491"/>
      <c r="D63" s="491"/>
      <c r="E63" s="491"/>
      <c r="F63" s="491"/>
      <c r="G63" s="491"/>
      <c r="I63" s="123" t="s">
        <v>1827</v>
      </c>
      <c r="J63" s="124" t="s">
        <v>230</v>
      </c>
      <c r="K63" s="124">
        <v>9</v>
      </c>
      <c r="L63" s="271">
        <f>'Operations Calculations'!$H68*M41/100000000</f>
        <v>1.1933444320114991E-2</v>
      </c>
      <c r="M63" s="271">
        <f>'Operations Calculations'!$H68*N41/100000000</f>
        <v>0.13126788752126492</v>
      </c>
      <c r="N63" s="271">
        <f>'Operations Calculations'!$H68*O41/100000000</f>
        <v>0.34606988528333471</v>
      </c>
      <c r="O63" s="271">
        <f>'Operations Calculations'!$H68*P41/100000000</f>
        <v>0.31026955232298975</v>
      </c>
      <c r="P63" s="271">
        <f>'Operations Calculations'!$H68*Q41/100000000</f>
        <v>3.9619035142781769</v>
      </c>
    </row>
    <row r="64" spans="2:79" x14ac:dyDescent="0.25">
      <c r="C64" s="49"/>
      <c r="D64" s="49"/>
      <c r="E64" s="49"/>
      <c r="F64" s="49"/>
      <c r="G64" s="49"/>
      <c r="I64" s="123" t="s">
        <v>1828</v>
      </c>
      <c r="J64" s="124" t="s">
        <v>230</v>
      </c>
      <c r="K64" s="124">
        <v>11</v>
      </c>
      <c r="L64" s="272">
        <f>'Operations Calculations'!$H69*M42/100000000</f>
        <v>0</v>
      </c>
      <c r="M64" s="272">
        <f>'Operations Calculations'!$H69*N42/100000000</f>
        <v>8.229793280938839E-3</v>
      </c>
      <c r="N64" s="272">
        <f>'Operations Calculations'!$H69*O42/100000000</f>
        <v>1.3716322134898068E-2</v>
      </c>
      <c r="O64" s="272">
        <f>'Operations Calculations'!$H69*P42/100000000</f>
        <v>2.1946115415836909E-2</v>
      </c>
      <c r="P64" s="272">
        <f>'Operations Calculations'!$H69*Q42/100000000</f>
        <v>0.18105545218065447</v>
      </c>
    </row>
    <row r="65" spans="2:78" ht="15" customHeight="1" x14ac:dyDescent="0.25">
      <c r="B65" s="2" t="s">
        <v>25</v>
      </c>
      <c r="C65" s="471" t="s">
        <v>1944</v>
      </c>
      <c r="D65" s="471"/>
      <c r="E65" s="471"/>
      <c r="F65" s="471"/>
      <c r="G65" s="471"/>
      <c r="I65" s="94" t="s">
        <v>302</v>
      </c>
      <c r="J65" s="94" t="s">
        <v>65</v>
      </c>
      <c r="K65" s="94" t="s">
        <v>65</v>
      </c>
      <c r="L65" s="273">
        <f>SUM(L59:L64)</f>
        <v>7.6910390423243574E-2</v>
      </c>
      <c r="M65" s="273">
        <f>SUM(M59:M64)</f>
        <v>0.54984902213675568</v>
      </c>
      <c r="N65" s="273">
        <f>SUM(N59:N64)</f>
        <v>1.1585358336215685</v>
      </c>
      <c r="O65" s="273">
        <f>SUM(O59:O64)</f>
        <v>1.1726893693151033</v>
      </c>
      <c r="P65" s="273">
        <f>SUM(P59:P64)</f>
        <v>15.142068535020602</v>
      </c>
    </row>
    <row r="66" spans="2:78" x14ac:dyDescent="0.25">
      <c r="C66" s="471"/>
      <c r="D66" s="471"/>
      <c r="E66" s="471"/>
      <c r="F66" s="471"/>
      <c r="G66" s="471"/>
      <c r="I66" t="s">
        <v>382</v>
      </c>
    </row>
    <row r="67" spans="2:78" x14ac:dyDescent="0.25">
      <c r="C67" s="471"/>
      <c r="D67" s="471"/>
      <c r="E67" s="471"/>
      <c r="F67" s="471"/>
      <c r="G67" s="471"/>
      <c r="H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row>
    <row r="68" spans="2:78" x14ac:dyDescent="0.25">
      <c r="C68" s="471"/>
      <c r="D68" s="471"/>
      <c r="E68" s="471"/>
      <c r="F68" s="471"/>
      <c r="G68" s="471"/>
      <c r="H68" s="8"/>
      <c r="I68" s="1" t="s">
        <v>1883</v>
      </c>
      <c r="J68" s="39" t="s">
        <v>18</v>
      </c>
      <c r="K68" s="39" t="s">
        <v>19</v>
      </c>
      <c r="L68" s="39" t="s">
        <v>20</v>
      </c>
      <c r="M68" s="39" t="s">
        <v>21</v>
      </c>
      <c r="N68" s="39" t="s">
        <v>217</v>
      </c>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row>
    <row r="69" spans="2:78" x14ac:dyDescent="0.25">
      <c r="C69" s="471"/>
      <c r="D69" s="471"/>
      <c r="E69" s="471"/>
      <c r="F69" s="471"/>
      <c r="G69" s="471"/>
      <c r="I69" s="92">
        <f>'Operations Calculations'!$C$7</f>
        <v>2022</v>
      </c>
      <c r="J69" s="269">
        <f>L54</f>
        <v>0.29208763217745798</v>
      </c>
      <c r="K69" s="269">
        <f>M54</f>
        <v>1.1294765932484534</v>
      </c>
      <c r="L69" s="269">
        <f>N54</f>
        <v>1.9737498558392046</v>
      </c>
      <c r="M69" s="269">
        <f>O54</f>
        <v>2.1011057365670558</v>
      </c>
      <c r="N69" s="269">
        <f>P54</f>
        <v>17.085714971216316</v>
      </c>
    </row>
    <row r="70" spans="2:78" ht="15" customHeight="1" x14ac:dyDescent="0.25">
      <c r="C70" s="471"/>
      <c r="D70" s="471"/>
      <c r="E70" s="471"/>
      <c r="F70" s="471"/>
      <c r="G70" s="471"/>
      <c r="I70" s="92">
        <f>'Operations Calculations'!$C$8</f>
        <v>2042</v>
      </c>
      <c r="J70" s="269">
        <f>'Operations Calculations'!$D$8/'Operations Calculations'!$D$7*J69</f>
        <v>0.42111795617756526</v>
      </c>
      <c r="K70" s="269">
        <f>'Operations Calculations'!$D$8/'Operations Calculations'!$D$7*K69</f>
        <v>1.6284252467431104</v>
      </c>
      <c r="L70" s="269">
        <f>'Operations Calculations'!$D$8/'Operations Calculations'!$D$7*L69</f>
        <v>2.8456579934606241</v>
      </c>
      <c r="M70" s="269">
        <f>'Operations Calculations'!$D$8/'Operations Calculations'!$D$7*M69</f>
        <v>3.0292736015556714</v>
      </c>
      <c r="N70" s="269">
        <f>'Operations Calculations'!$D$8/'Operations Calculations'!$D$7*N69</f>
        <v>24.633365387205629</v>
      </c>
    </row>
    <row r="71" spans="2:78" x14ac:dyDescent="0.25">
      <c r="I71" t="s">
        <v>384</v>
      </c>
    </row>
    <row r="73" spans="2:78" x14ac:dyDescent="0.25">
      <c r="I73" s="1" t="s">
        <v>1884</v>
      </c>
    </row>
    <row r="74" spans="2:78" x14ac:dyDescent="0.25">
      <c r="I74" s="92">
        <f>'Operations Calculations'!$C$7</f>
        <v>2022</v>
      </c>
      <c r="J74" s="269">
        <f>L65</f>
        <v>7.6910390423243574E-2</v>
      </c>
      <c r="K74" s="269">
        <f>M65</f>
        <v>0.54984902213675568</v>
      </c>
      <c r="L74" s="269">
        <f>N65</f>
        <v>1.1585358336215685</v>
      </c>
      <c r="M74" s="269">
        <f>O65</f>
        <v>1.1726893693151033</v>
      </c>
      <c r="N74" s="269">
        <f>P65</f>
        <v>15.142068535020602</v>
      </c>
    </row>
    <row r="75" spans="2:78" x14ac:dyDescent="0.25">
      <c r="I75" s="92">
        <f>'Operations Calculations'!$C$8</f>
        <v>2042</v>
      </c>
      <c r="J75" s="269">
        <f>'Operations Calculations'!$D$8/'Operations Calculations'!$D$7*J74</f>
        <v>0.11088571666799424</v>
      </c>
      <c r="K75" s="269">
        <f>'Operations Calculations'!$D$8/'Operations Calculations'!$D$7*K74</f>
        <v>0.7927459806575593</v>
      </c>
      <c r="L75" s="269">
        <f>'Operations Calculations'!$D$8/'Operations Calculations'!$D$7*L74</f>
        <v>1.6703214674860827</v>
      </c>
      <c r="M75" s="269">
        <f>'Operations Calculations'!$D$8/'Operations Calculations'!$D$7*M74</f>
        <v>1.6907273572511321</v>
      </c>
      <c r="N75" s="269">
        <f>'Operations Calculations'!$D$8/'Operations Calculations'!$D$7*N74</f>
        <v>21.831109062140609</v>
      </c>
    </row>
    <row r="76" spans="2:78" ht="15" customHeight="1" x14ac:dyDescent="0.25">
      <c r="I76" t="s">
        <v>385</v>
      </c>
      <c r="J76" s="1"/>
      <c r="K76" s="1"/>
      <c r="L76" s="1"/>
    </row>
    <row r="77" spans="2:78" x14ac:dyDescent="0.25">
      <c r="I77" s="1"/>
      <c r="J77" s="1"/>
      <c r="K77" s="1"/>
      <c r="L77" s="1"/>
    </row>
    <row r="78" spans="2:78" x14ac:dyDescent="0.25">
      <c r="I78" s="1"/>
      <c r="J78" s="1"/>
      <c r="K78" s="1"/>
      <c r="L78" s="1"/>
    </row>
    <row r="79" spans="2:78" x14ac:dyDescent="0.25">
      <c r="I79" s="1"/>
      <c r="J79" s="1"/>
      <c r="K79" s="1"/>
      <c r="L79" s="1"/>
    </row>
    <row r="80" spans="2:78" x14ac:dyDescent="0.25">
      <c r="I80" s="1"/>
      <c r="J80" s="1"/>
      <c r="K80" s="1"/>
      <c r="L80" s="1"/>
    </row>
    <row r="81" spans="9:12" x14ac:dyDescent="0.25">
      <c r="I81" s="1"/>
      <c r="J81" s="1"/>
      <c r="K81" s="1"/>
      <c r="L81" s="1"/>
    </row>
  </sheetData>
  <mergeCells count="13">
    <mergeCell ref="AG10:AL10"/>
    <mergeCell ref="D5:G5"/>
    <mergeCell ref="C6:C7"/>
    <mergeCell ref="D6:D7"/>
    <mergeCell ref="E6:E7"/>
    <mergeCell ref="F6:F7"/>
    <mergeCell ref="G6:G7"/>
    <mergeCell ref="C65:G70"/>
    <mergeCell ref="C2:G3"/>
    <mergeCell ref="C56:G59"/>
    <mergeCell ref="C61:G63"/>
    <mergeCell ref="AA10:AF10"/>
    <mergeCell ref="C43:G54"/>
  </mergeCells>
  <pageMargins left="0.25" right="0.25" top="0.75" bottom="0.75" header="0.3" footer="0.3"/>
  <pageSetup paperSize="3" scale="3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35</vt:i4>
      </vt:variant>
    </vt:vector>
  </HeadingPairs>
  <TitlesOfParts>
    <vt:vector size="58" baseType="lpstr">
      <vt:lpstr>Assumptions</vt:lpstr>
      <vt:lpstr>BCA Summary </vt:lpstr>
      <vt:lpstr>Operations Calculations</vt:lpstr>
      <vt:lpstr>Existing &amp; Diversion Routes</vt:lpstr>
      <vt:lpstr>Travel Time Savings</vt:lpstr>
      <vt:lpstr>VOC Savings</vt:lpstr>
      <vt:lpstr>Air Quality</vt:lpstr>
      <vt:lpstr>Safety Improvements</vt:lpstr>
      <vt:lpstr>Safety Impacts Diversions</vt:lpstr>
      <vt:lpstr>O&amp;M + Rehab</vt:lpstr>
      <vt:lpstr>Capital Cost + RCV</vt:lpstr>
      <vt:lpstr>Traffic Patterns</vt:lpstr>
      <vt:lpstr>O&amp;M + Rehab Cost Data</vt:lpstr>
      <vt:lpstr>Existing AADT Data</vt:lpstr>
      <vt:lpstr>VMT Route Summary</vt:lpstr>
      <vt:lpstr>VMT Route Data</vt:lpstr>
      <vt:lpstr>Existing &amp; Diversion Crashes</vt:lpstr>
      <vt:lpstr>SD 73 Crashes</vt:lpstr>
      <vt:lpstr>SD 248 Crashes</vt:lpstr>
      <vt:lpstr>Cost Data - 1 of 4</vt:lpstr>
      <vt:lpstr>Cost Data - 2 of 4</vt:lpstr>
      <vt:lpstr>Cost Data - 3 of 4</vt:lpstr>
      <vt:lpstr>Cost Data - 4 of 4</vt:lpstr>
      <vt:lpstr>AnalysisPeriod</vt:lpstr>
      <vt:lpstr>AutoCost</vt:lpstr>
      <vt:lpstr>CompositeCost</vt:lpstr>
      <vt:lpstr>Daysinyr</vt:lpstr>
      <vt:lpstr>DiscountRate</vt:lpstr>
      <vt:lpstr>EndYear</vt:lpstr>
      <vt:lpstr>PeakLngthE</vt:lpstr>
      <vt:lpstr>PercentAutoW</vt:lpstr>
      <vt:lpstr>PercentAutoWO</vt:lpstr>
      <vt:lpstr>'Air Quality'!Print_Area</vt:lpstr>
      <vt:lpstr>Assumptions!Print_Area</vt:lpstr>
      <vt:lpstr>'BCA Summary '!Print_Area</vt:lpstr>
      <vt:lpstr>'Capital Cost + RCV'!Print_Area</vt:lpstr>
      <vt:lpstr>'Existing &amp; Diversion Crashes'!Print_Area</vt:lpstr>
      <vt:lpstr>'Existing &amp; Diversion Routes'!Print_Area</vt:lpstr>
      <vt:lpstr>'Existing AADT Data'!Print_Area</vt:lpstr>
      <vt:lpstr>'O&amp;M + Rehab'!Print_Area</vt:lpstr>
      <vt:lpstr>'O&amp;M + Rehab Cost Data'!Print_Area</vt:lpstr>
      <vt:lpstr>'Operations Calculations'!Print_Area</vt:lpstr>
      <vt:lpstr>'Safety Impacts Diversions'!Print_Area</vt:lpstr>
      <vt:lpstr>'Safety Improvements'!Print_Area</vt:lpstr>
      <vt:lpstr>'SD 248 Crashes'!Print_Area</vt:lpstr>
      <vt:lpstr>'SD 73 Crashes'!Print_Area</vt:lpstr>
      <vt:lpstr>'Traffic Patterns'!Print_Area</vt:lpstr>
      <vt:lpstr>'Travel Time Savings'!Print_Area</vt:lpstr>
      <vt:lpstr>'VMT Route Data'!Print_Area</vt:lpstr>
      <vt:lpstr>'VMT Route Summary'!Print_Area</vt:lpstr>
      <vt:lpstr>'VOC Savings'!Print_Area</vt:lpstr>
      <vt:lpstr>ProjLoc</vt:lpstr>
      <vt:lpstr>Projlocation</vt:lpstr>
      <vt:lpstr>TAccReductPer</vt:lpstr>
      <vt:lpstr>TAptFW</vt:lpstr>
      <vt:lpstr>TPerHwy</vt:lpstr>
      <vt:lpstr>TVehMiBW</vt:lpstr>
      <vt:lpstr>TVehMiFW</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Matt Flanagan</cp:lastModifiedBy>
  <cp:lastPrinted>2022-05-12T17:16:42Z</cp:lastPrinted>
  <dcterms:created xsi:type="dcterms:W3CDTF">2013-05-17T20:57:43Z</dcterms:created>
  <dcterms:modified xsi:type="dcterms:W3CDTF">2023-08-10T22:53:59Z</dcterms:modified>
</cp:coreProperties>
</file>